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0" windowHeight="1185"/>
  </bookViews>
  <sheets>
    <sheet name="Смета 12 гр. ТЕР МО" sheetId="5" r:id="rId1"/>
    <sheet name="Source" sheetId="1" state="hidden" r:id="rId2"/>
    <sheet name="SourceObSm" sheetId="2" state="hidden" r:id="rId3"/>
    <sheet name="SmtRes" sheetId="3" state="hidden" r:id="rId4"/>
    <sheet name="EtalonRes" sheetId="4" state="hidden" r:id="rId5"/>
  </sheets>
  <definedNames>
    <definedName name="_xlnm.Print_Titles" localSheetId="0">'Смета 12 гр. ТЕР МО'!$40:$40</definedName>
    <definedName name="_xlnm.Print_Area" localSheetId="0">'Смета 12 гр. ТЕР МО'!$A$1:$L$1388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553" i="1"/>
  <c r="AF1374" i="5"/>
  <c r="I1386"/>
  <c r="I1383"/>
  <c r="I1380"/>
  <c r="D1386"/>
  <c r="D1383"/>
  <c r="D1380"/>
  <c r="C1377"/>
  <c r="C1376"/>
  <c r="G31"/>
  <c r="GP32" i="1"/>
  <c r="GP33"/>
  <c r="GP34"/>
  <c r="GP35"/>
  <c r="GP36"/>
  <c r="GP37"/>
  <c r="GP38"/>
  <c r="GP39"/>
  <c r="GP40"/>
  <c r="GP41"/>
  <c r="GP42"/>
  <c r="GP43"/>
  <c r="GP44"/>
  <c r="GP45"/>
  <c r="CD47"/>
  <c r="AU47"/>
  <c r="GP83"/>
  <c r="GP84"/>
  <c r="GP85"/>
  <c r="GP86"/>
  <c r="GP87"/>
  <c r="GP88"/>
  <c r="GP89"/>
  <c r="GP90"/>
  <c r="GP91"/>
  <c r="GP92"/>
  <c r="GP93"/>
  <c r="GP94"/>
  <c r="GP95"/>
  <c r="GP96"/>
  <c r="GP97"/>
  <c r="GP98"/>
  <c r="GP99"/>
  <c r="GP100"/>
  <c r="GP101"/>
  <c r="GP102"/>
  <c r="GP103"/>
  <c r="GP104"/>
  <c r="GP105"/>
  <c r="GP106"/>
  <c r="GP107"/>
  <c r="GP108"/>
  <c r="GP109"/>
  <c r="GP110"/>
  <c r="GP111"/>
  <c r="GP112"/>
  <c r="GP113"/>
  <c r="GP114"/>
  <c r="GP115"/>
  <c r="GP116"/>
  <c r="GP117"/>
  <c r="CD119"/>
  <c r="AU119"/>
  <c r="AU151"/>
  <c r="GP191"/>
  <c r="GP192"/>
  <c r="GP193"/>
  <c r="GP194"/>
  <c r="GP195"/>
  <c r="GP196"/>
  <c r="GP197"/>
  <c r="GP198"/>
  <c r="GP199"/>
  <c r="GP200"/>
  <c r="GP201"/>
  <c r="GP202"/>
  <c r="GP203"/>
  <c r="GP204"/>
  <c r="CD206"/>
  <c r="AU206"/>
  <c r="GP242"/>
  <c r="GP243"/>
  <c r="GP244"/>
  <c r="GP245"/>
  <c r="GP246"/>
  <c r="GP247"/>
  <c r="GP248"/>
  <c r="GP249"/>
  <c r="GP250"/>
  <c r="GP251"/>
  <c r="GP252"/>
  <c r="GP253"/>
  <c r="GP254"/>
  <c r="GP255"/>
  <c r="GP256"/>
  <c r="GP257"/>
  <c r="GP258"/>
  <c r="GP259"/>
  <c r="GP260"/>
  <c r="GP261"/>
  <c r="GP262"/>
  <c r="GP263"/>
  <c r="GP264"/>
  <c r="GP265"/>
  <c r="GP266"/>
  <c r="GP267"/>
  <c r="GP268"/>
  <c r="GP269"/>
  <c r="CD271"/>
  <c r="AU271"/>
  <c r="AU303"/>
  <c r="GP343"/>
  <c r="GP344"/>
  <c r="GP345"/>
  <c r="GP346"/>
  <c r="GP347"/>
  <c r="GP348"/>
  <c r="GP349"/>
  <c r="GP350"/>
  <c r="GP351"/>
  <c r="GP352"/>
  <c r="GP353"/>
  <c r="GP354"/>
  <c r="GP355"/>
  <c r="GP356"/>
  <c r="CD358"/>
  <c r="AU358"/>
  <c r="GP394"/>
  <c r="GP395"/>
  <c r="GP396"/>
  <c r="GP397"/>
  <c r="GP398"/>
  <c r="GP399"/>
  <c r="GP400"/>
  <c r="GP401"/>
  <c r="GP402"/>
  <c r="GP403"/>
  <c r="GP404"/>
  <c r="GP405"/>
  <c r="GP406"/>
  <c r="GP407"/>
  <c r="GP408"/>
  <c r="GP409"/>
  <c r="GP410"/>
  <c r="GP411"/>
  <c r="GP412"/>
  <c r="GP413"/>
  <c r="GP414"/>
  <c r="GP415"/>
  <c r="GP416"/>
  <c r="GP417"/>
  <c r="GP418"/>
  <c r="GP419"/>
  <c r="GP420"/>
  <c r="GP421"/>
  <c r="GP422"/>
  <c r="GP423"/>
  <c r="GP424"/>
  <c r="GP425"/>
  <c r="CD427"/>
  <c r="AU427"/>
  <c r="AU459"/>
  <c r="GP499"/>
  <c r="GP500"/>
  <c r="GP501"/>
  <c r="GP502"/>
  <c r="GP503"/>
  <c r="GP504"/>
  <c r="GP505"/>
  <c r="GP506"/>
  <c r="GP507"/>
  <c r="GP508"/>
  <c r="GP509"/>
  <c r="GP510"/>
  <c r="GP511"/>
  <c r="GP512"/>
  <c r="CD514"/>
  <c r="AU514"/>
  <c r="GP550"/>
  <c r="GP551"/>
  <c r="GP552"/>
  <c r="GP553"/>
  <c r="GP554"/>
  <c r="GP555"/>
  <c r="GP556"/>
  <c r="GP557"/>
  <c r="GP558"/>
  <c r="GP559"/>
  <c r="GP560"/>
  <c r="GP561"/>
  <c r="GP562"/>
  <c r="GP563"/>
  <c r="GP564"/>
  <c r="GP565"/>
  <c r="GP566"/>
  <c r="GP567"/>
  <c r="GP568"/>
  <c r="GP569"/>
  <c r="GP570"/>
  <c r="GP571"/>
  <c r="GP572"/>
  <c r="GP573"/>
  <c r="GP574"/>
  <c r="GP575"/>
  <c r="GP576"/>
  <c r="GP577"/>
  <c r="GP578"/>
  <c r="GP579"/>
  <c r="GP580"/>
  <c r="GP581"/>
  <c r="CD583"/>
  <c r="AU583"/>
  <c r="AU615"/>
  <c r="GP655"/>
  <c r="GP656"/>
  <c r="GP657"/>
  <c r="GP658"/>
  <c r="GP659"/>
  <c r="GP660"/>
  <c r="GP661"/>
  <c r="GP662"/>
  <c r="GP663"/>
  <c r="GP664"/>
  <c r="GP665"/>
  <c r="CD667"/>
  <c r="AU667"/>
  <c r="GP703"/>
  <c r="GP704"/>
  <c r="GP705"/>
  <c r="GP706"/>
  <c r="GP707"/>
  <c r="GP708"/>
  <c r="GP709"/>
  <c r="GP710"/>
  <c r="GP711"/>
  <c r="GP712"/>
  <c r="GP713"/>
  <c r="GP714"/>
  <c r="GP715"/>
  <c r="GP716"/>
  <c r="GP717"/>
  <c r="GP718"/>
  <c r="GP719"/>
  <c r="GP720"/>
  <c r="GP721"/>
  <c r="GP722"/>
  <c r="GP723"/>
  <c r="GP724"/>
  <c r="GP725"/>
  <c r="GP726"/>
  <c r="GP727"/>
  <c r="GP728"/>
  <c r="GP729"/>
  <c r="GP730"/>
  <c r="CD732"/>
  <c r="AU732"/>
  <c r="AU764"/>
  <c r="GP804"/>
  <c r="GP805"/>
  <c r="GP806"/>
  <c r="GP807"/>
  <c r="GP808"/>
  <c r="GP809"/>
  <c r="GP810"/>
  <c r="GP811"/>
  <c r="GP812"/>
  <c r="GP813"/>
  <c r="GP814"/>
  <c r="CD816"/>
  <c r="AU816"/>
  <c r="GP852"/>
  <c r="GP853"/>
  <c r="GP854"/>
  <c r="GP855"/>
  <c r="GP856"/>
  <c r="GP857"/>
  <c r="GP858"/>
  <c r="GP859"/>
  <c r="GP860"/>
  <c r="GP861"/>
  <c r="GP862"/>
  <c r="GP863"/>
  <c r="GP864"/>
  <c r="GP865"/>
  <c r="GP866"/>
  <c r="GP867"/>
  <c r="GP868"/>
  <c r="GP869"/>
  <c r="GP870"/>
  <c r="GP871"/>
  <c r="GP872"/>
  <c r="GP873"/>
  <c r="GP874"/>
  <c r="GP875"/>
  <c r="GP876"/>
  <c r="GP877"/>
  <c r="GP878"/>
  <c r="GP879"/>
  <c r="CD881"/>
  <c r="AU881"/>
  <c r="AU913"/>
  <c r="GP953"/>
  <c r="GP954"/>
  <c r="GP955"/>
  <c r="GP956"/>
  <c r="GP957"/>
  <c r="GP958"/>
  <c r="GP959"/>
  <c r="GP960"/>
  <c r="GP961"/>
  <c r="GP962"/>
  <c r="GP963"/>
  <c r="CD965"/>
  <c r="AU965"/>
  <c r="GP1001"/>
  <c r="GP1002"/>
  <c r="GP1003"/>
  <c r="GP1004"/>
  <c r="GP1005"/>
  <c r="GP1006"/>
  <c r="GP1007"/>
  <c r="GP1008"/>
  <c r="GP1009"/>
  <c r="GP1010"/>
  <c r="GP1011"/>
  <c r="GP1012"/>
  <c r="GP1013"/>
  <c r="GP1014"/>
  <c r="GP1015"/>
  <c r="GP1016"/>
  <c r="GP1017"/>
  <c r="GP1018"/>
  <c r="GP1019"/>
  <c r="GP1020"/>
  <c r="GP1021"/>
  <c r="GP1022"/>
  <c r="GP1023"/>
  <c r="GP1024"/>
  <c r="GP1025"/>
  <c r="GP1026"/>
  <c r="GP1027"/>
  <c r="GP1028"/>
  <c r="CD1030"/>
  <c r="AU1030"/>
  <c r="AU1062"/>
  <c r="GP1102"/>
  <c r="GP1103"/>
  <c r="GP1104"/>
  <c r="GP1105"/>
  <c r="GP1106"/>
  <c r="GP1107"/>
  <c r="GP1108"/>
  <c r="GP1109"/>
  <c r="GP1110"/>
  <c r="CD1112"/>
  <c r="AU1112"/>
  <c r="GP1148"/>
  <c r="GP1149"/>
  <c r="GP1150"/>
  <c r="GP1151"/>
  <c r="GP1152"/>
  <c r="GP1153"/>
  <c r="GP1154"/>
  <c r="GP1155"/>
  <c r="GP1156"/>
  <c r="GP1157"/>
  <c r="GP1158"/>
  <c r="GP1159"/>
  <c r="GP1160"/>
  <c r="GP1161"/>
  <c r="GP1162"/>
  <c r="GP1163"/>
  <c r="GP1164"/>
  <c r="GP1165"/>
  <c r="GP1166"/>
  <c r="GP1167"/>
  <c r="GP1168"/>
  <c r="GP1169"/>
  <c r="GP1170"/>
  <c r="GP1171"/>
  <c r="GP1172"/>
  <c r="GP1173"/>
  <c r="GP1174"/>
  <c r="GP1175"/>
  <c r="CD1177"/>
  <c r="AU1177"/>
  <c r="AU1209"/>
  <c r="GP1249"/>
  <c r="GP1250"/>
  <c r="GP1251"/>
  <c r="GP1252"/>
  <c r="GP1253"/>
  <c r="GP1254"/>
  <c r="GP1255"/>
  <c r="GP1256"/>
  <c r="GP1257"/>
  <c r="GP1258"/>
  <c r="GP1259"/>
  <c r="CD1261"/>
  <c r="AU1261"/>
  <c r="GP1297"/>
  <c r="GP1298"/>
  <c r="GP1299"/>
  <c r="GP1300"/>
  <c r="GP1301"/>
  <c r="GP1302"/>
  <c r="GP1303"/>
  <c r="GP1304"/>
  <c r="GP1305"/>
  <c r="GP1306"/>
  <c r="GP1307"/>
  <c r="GP1308"/>
  <c r="GP1309"/>
  <c r="GP1310"/>
  <c r="GP1311"/>
  <c r="GP1312"/>
  <c r="GP1313"/>
  <c r="GP1314"/>
  <c r="GP1315"/>
  <c r="GP1316"/>
  <c r="GP1317"/>
  <c r="GP1318"/>
  <c r="GP1319"/>
  <c r="GP1320"/>
  <c r="GP1321"/>
  <c r="GP1322"/>
  <c r="GP1323"/>
  <c r="GP1324"/>
  <c r="CD1326"/>
  <c r="AU1326"/>
  <c r="AU1358"/>
  <c r="GP1398"/>
  <c r="GP1399"/>
  <c r="GP1400"/>
  <c r="GP1401"/>
  <c r="GP1402"/>
  <c r="GP1403"/>
  <c r="CD1405"/>
  <c r="AU1405"/>
  <c r="GP1441"/>
  <c r="GP1442"/>
  <c r="GP1443"/>
  <c r="GP1444"/>
  <c r="GP1445"/>
  <c r="GP1446"/>
  <c r="GP1447"/>
  <c r="GP1448"/>
  <c r="GP1449"/>
  <c r="GP1450"/>
  <c r="GP1451"/>
  <c r="CD1453"/>
  <c r="AU1453"/>
  <c r="AU1485"/>
  <c r="GP1525"/>
  <c r="GP1526"/>
  <c r="GP1527"/>
  <c r="GP1528"/>
  <c r="GP1529"/>
  <c r="GP1530"/>
  <c r="GP1531"/>
  <c r="GP1532"/>
  <c r="GP1533"/>
  <c r="GP1534"/>
  <c r="GP1535"/>
  <c r="CD1537"/>
  <c r="AU1537"/>
  <c r="GP1573"/>
  <c r="GP1574"/>
  <c r="GP1575"/>
  <c r="GP1576"/>
  <c r="GP1577"/>
  <c r="GP1578"/>
  <c r="GP1579"/>
  <c r="GP1580"/>
  <c r="GP1581"/>
  <c r="GP1582"/>
  <c r="GP1583"/>
  <c r="GP1584"/>
  <c r="GP1585"/>
  <c r="GP1586"/>
  <c r="GP1587"/>
  <c r="GP1588"/>
  <c r="GP1589"/>
  <c r="GP1590"/>
  <c r="GP1591"/>
  <c r="GP1592"/>
  <c r="GP1593"/>
  <c r="GP1594"/>
  <c r="GP1595"/>
  <c r="GP1596"/>
  <c r="GP1597"/>
  <c r="GP1598"/>
  <c r="GP1599"/>
  <c r="GP1600"/>
  <c r="CD1602"/>
  <c r="AU1602"/>
  <c r="AU1634"/>
  <c r="GP1674"/>
  <c r="GP1675"/>
  <c r="GP1676"/>
  <c r="GP1677"/>
  <c r="GP1678"/>
  <c r="GP1679"/>
  <c r="GP1680"/>
  <c r="GP1681"/>
  <c r="GP1682"/>
  <c r="GP1683"/>
  <c r="GP1684"/>
  <c r="CD1686"/>
  <c r="AU1686"/>
  <c r="GP1722"/>
  <c r="GP1723"/>
  <c r="GP1724"/>
  <c r="GP1725"/>
  <c r="GP1726"/>
  <c r="GP1727"/>
  <c r="GP1728"/>
  <c r="GP1729"/>
  <c r="GP1730"/>
  <c r="GP1731"/>
  <c r="GP1732"/>
  <c r="GP1733"/>
  <c r="GP1734"/>
  <c r="GP1735"/>
  <c r="GP1736"/>
  <c r="GP1737"/>
  <c r="GP1738"/>
  <c r="GP1739"/>
  <c r="GP1740"/>
  <c r="GP1741"/>
  <c r="GP1742"/>
  <c r="GP1743"/>
  <c r="GP1744"/>
  <c r="GP1745"/>
  <c r="GP1746"/>
  <c r="GP1747"/>
  <c r="GP1748"/>
  <c r="GP1749"/>
  <c r="CD1751"/>
  <c r="AU1751"/>
  <c r="AU1783"/>
  <c r="GP1823"/>
  <c r="GP1824"/>
  <c r="GP1825"/>
  <c r="GP1826"/>
  <c r="GP1827"/>
  <c r="GP1828"/>
  <c r="GP1829"/>
  <c r="GP1830"/>
  <c r="GP1831"/>
  <c r="GP1832"/>
  <c r="GP1833"/>
  <c r="CD1835"/>
  <c r="AU1835"/>
  <c r="GP1871"/>
  <c r="GP1872"/>
  <c r="GP1873"/>
  <c r="GP1874"/>
  <c r="GP1875"/>
  <c r="GP1876"/>
  <c r="GP1877"/>
  <c r="GP1878"/>
  <c r="GP1879"/>
  <c r="GP1880"/>
  <c r="GP1881"/>
  <c r="GP1882"/>
  <c r="GP1883"/>
  <c r="GP1884"/>
  <c r="GP1885"/>
  <c r="GP1886"/>
  <c r="GP1887"/>
  <c r="GP1888"/>
  <c r="GP1889"/>
  <c r="GP1890"/>
  <c r="GP1891"/>
  <c r="GP1892"/>
  <c r="GP1893"/>
  <c r="GP1894"/>
  <c r="GP1895"/>
  <c r="GP1896"/>
  <c r="CD1898"/>
  <c r="AU1898"/>
  <c r="AU1930"/>
  <c r="GP1970"/>
  <c r="GP1971"/>
  <c r="GP1972"/>
  <c r="GP1973"/>
  <c r="GP1974"/>
  <c r="GP1975"/>
  <c r="GP1976"/>
  <c r="GP1977"/>
  <c r="GP1978"/>
  <c r="CD1980"/>
  <c r="AU1980"/>
  <c r="GP2016"/>
  <c r="GP2017"/>
  <c r="GP2018"/>
  <c r="GP2019"/>
  <c r="GP2020"/>
  <c r="GP2021"/>
  <c r="GP2022"/>
  <c r="GP2023"/>
  <c r="GP2024"/>
  <c r="GP2025"/>
  <c r="GP2026"/>
  <c r="GP2027"/>
  <c r="GP2028"/>
  <c r="GP2029"/>
  <c r="GP2030"/>
  <c r="GP2031"/>
  <c r="GP2032"/>
  <c r="GP2033"/>
  <c r="GP2034"/>
  <c r="GP2035"/>
  <c r="GP2036"/>
  <c r="GP2037"/>
  <c r="GP2038"/>
  <c r="GP2039"/>
  <c r="GP2040"/>
  <c r="GP2041"/>
  <c r="GP2042"/>
  <c r="GP2043"/>
  <c r="GP2044"/>
  <c r="CD2046"/>
  <c r="AU2046"/>
  <c r="AU2078"/>
  <c r="GP2118"/>
  <c r="GP2119"/>
  <c r="GP2120"/>
  <c r="GP2121"/>
  <c r="GP2122"/>
  <c r="GP2123"/>
  <c r="GP2124"/>
  <c r="GP2125"/>
  <c r="GP2126"/>
  <c r="GP2127"/>
  <c r="GP2128"/>
  <c r="CD2130"/>
  <c r="AU2130"/>
  <c r="GP2166"/>
  <c r="GP2167"/>
  <c r="GP2168"/>
  <c r="GP2169"/>
  <c r="GP2170"/>
  <c r="GP2171"/>
  <c r="GP2172"/>
  <c r="GP2173"/>
  <c r="GP2174"/>
  <c r="GP2175"/>
  <c r="GP2176"/>
  <c r="GP2177"/>
  <c r="GP2178"/>
  <c r="GP2179"/>
  <c r="GP2180"/>
  <c r="GP2181"/>
  <c r="GP2182"/>
  <c r="GP2183"/>
  <c r="GP2184"/>
  <c r="GP2185"/>
  <c r="GP2186"/>
  <c r="CD2188"/>
  <c r="AU2188"/>
  <c r="AU2220"/>
  <c r="GP2260"/>
  <c r="GP2261"/>
  <c r="GP2262"/>
  <c r="GP2263"/>
  <c r="GP2264"/>
  <c r="GP2265"/>
  <c r="GP2266"/>
  <c r="GP2267"/>
  <c r="GP2268"/>
  <c r="GP2269"/>
  <c r="GP2270"/>
  <c r="CD2272"/>
  <c r="AU2272"/>
  <c r="GP2306"/>
  <c r="GP2307"/>
  <c r="GP2308"/>
  <c r="GP2309"/>
  <c r="GP2310"/>
  <c r="GP2311"/>
  <c r="GP2312"/>
  <c r="GP2313"/>
  <c r="GP2314"/>
  <c r="GP2315"/>
  <c r="GP2316"/>
  <c r="GP2317"/>
  <c r="GP2318"/>
  <c r="GP2319"/>
  <c r="GP2320"/>
  <c r="GP2321"/>
  <c r="GP2322"/>
  <c r="GP2323"/>
  <c r="GP2324"/>
  <c r="CD2326"/>
  <c r="AU2326"/>
  <c r="AU2356"/>
  <c r="GP2394"/>
  <c r="GP2395"/>
  <c r="GP2396"/>
  <c r="GP2397"/>
  <c r="GP2398"/>
  <c r="GP2399"/>
  <c r="GP2400"/>
  <c r="GP2401"/>
  <c r="GP2402"/>
  <c r="GP2403"/>
  <c r="GP2404"/>
  <c r="CD2406"/>
  <c r="AU2406"/>
  <c r="GP2440"/>
  <c r="GP2441"/>
  <c r="GP2442"/>
  <c r="GP2443"/>
  <c r="GP2444"/>
  <c r="GP2445"/>
  <c r="GP2446"/>
  <c r="GP2447"/>
  <c r="GP2448"/>
  <c r="GP2449"/>
  <c r="GP2450"/>
  <c r="GP2451"/>
  <c r="GP2452"/>
  <c r="GP2453"/>
  <c r="GP2454"/>
  <c r="GP2455"/>
  <c r="GP2456"/>
  <c r="GP2457"/>
  <c r="GP2458"/>
  <c r="GP2459"/>
  <c r="CD2461"/>
  <c r="AU2461"/>
  <c r="AU2491"/>
  <c r="AU2521"/>
  <c r="AU2553"/>
  <c r="F2572"/>
  <c r="I30" i="5" s="1"/>
  <c r="GV32" i="1"/>
  <c r="HC32"/>
  <c r="I32"/>
  <c r="GX32"/>
  <c r="GV33"/>
  <c r="HC33"/>
  <c r="I33"/>
  <c r="GX33"/>
  <c r="GV34"/>
  <c r="HC34"/>
  <c r="I34"/>
  <c r="GX34"/>
  <c r="GV35"/>
  <c r="HC35"/>
  <c r="I35"/>
  <c r="GX35"/>
  <c r="GV36"/>
  <c r="HC36"/>
  <c r="I36"/>
  <c r="GX36"/>
  <c r="GV37"/>
  <c r="HC37"/>
  <c r="I37"/>
  <c r="GX37"/>
  <c r="GV38"/>
  <c r="HC38"/>
  <c r="I38"/>
  <c r="GX38"/>
  <c r="GV39"/>
  <c r="HC39"/>
  <c r="I39"/>
  <c r="GX39"/>
  <c r="GV40"/>
  <c r="HC40"/>
  <c r="I40"/>
  <c r="GX40"/>
  <c r="GV41"/>
  <c r="HC41"/>
  <c r="I41"/>
  <c r="GX41"/>
  <c r="GV42"/>
  <c r="HC42"/>
  <c r="I42"/>
  <c r="GX42"/>
  <c r="GV43"/>
  <c r="HC43"/>
  <c r="I43"/>
  <c r="GX43"/>
  <c r="GV44"/>
  <c r="HC44"/>
  <c r="I44"/>
  <c r="GX44"/>
  <c r="GV45"/>
  <c r="HC45"/>
  <c r="I45"/>
  <c r="GX45"/>
  <c r="CJ47"/>
  <c r="BA47"/>
  <c r="GV83"/>
  <c r="HC83"/>
  <c r="I83"/>
  <c r="GX83"/>
  <c r="GV84"/>
  <c r="HC84"/>
  <c r="I84"/>
  <c r="GX84"/>
  <c r="GV85"/>
  <c r="HC85"/>
  <c r="I85"/>
  <c r="GX85"/>
  <c r="GV86"/>
  <c r="HC86"/>
  <c r="I86"/>
  <c r="GX86"/>
  <c r="GV87"/>
  <c r="HC87"/>
  <c r="I87"/>
  <c r="GX87"/>
  <c r="GV88"/>
  <c r="HC88"/>
  <c r="I88"/>
  <c r="GX88"/>
  <c r="GV89"/>
  <c r="HC89"/>
  <c r="I89"/>
  <c r="GX89"/>
  <c r="GV90"/>
  <c r="HC90"/>
  <c r="I90"/>
  <c r="GX90"/>
  <c r="GV91"/>
  <c r="HC91"/>
  <c r="I91"/>
  <c r="GX91"/>
  <c r="GV92"/>
  <c r="HC92"/>
  <c r="I92"/>
  <c r="GX92"/>
  <c r="GV93"/>
  <c r="HC93"/>
  <c r="I93"/>
  <c r="GX93"/>
  <c r="GV94"/>
  <c r="HC94"/>
  <c r="I94"/>
  <c r="GX94"/>
  <c r="GV95"/>
  <c r="HC95"/>
  <c r="I95"/>
  <c r="GX95"/>
  <c r="GV96"/>
  <c r="HC96"/>
  <c r="I96"/>
  <c r="GX96"/>
  <c r="GV97"/>
  <c r="HC97"/>
  <c r="I97"/>
  <c r="GX97"/>
  <c r="GV98"/>
  <c r="HC98"/>
  <c r="I98"/>
  <c r="GX98"/>
  <c r="GV99"/>
  <c r="HC99"/>
  <c r="I99"/>
  <c r="GX99"/>
  <c r="GV100"/>
  <c r="HC100"/>
  <c r="I100"/>
  <c r="GX100"/>
  <c r="GV101"/>
  <c r="HC101"/>
  <c r="I101"/>
  <c r="GX101"/>
  <c r="GV102"/>
  <c r="HC102"/>
  <c r="I102"/>
  <c r="GX102"/>
  <c r="GV103"/>
  <c r="HC103"/>
  <c r="I103"/>
  <c r="GX103"/>
  <c r="GV104"/>
  <c r="HC104"/>
  <c r="I104"/>
  <c r="GX104"/>
  <c r="GV105"/>
  <c r="HC105"/>
  <c r="I105"/>
  <c r="GX105"/>
  <c r="GV106"/>
  <c r="HC106"/>
  <c r="I106"/>
  <c r="GX106"/>
  <c r="GV107"/>
  <c r="HC107"/>
  <c r="I107"/>
  <c r="GX107"/>
  <c r="GV108"/>
  <c r="HC108"/>
  <c r="I108"/>
  <c r="GX108"/>
  <c r="GV109"/>
  <c r="HC109"/>
  <c r="I109"/>
  <c r="GX109"/>
  <c r="GV110"/>
  <c r="HC110"/>
  <c r="I110"/>
  <c r="GX110"/>
  <c r="GV111"/>
  <c r="HC111"/>
  <c r="I111"/>
  <c r="GX111"/>
  <c r="GV112"/>
  <c r="HC112"/>
  <c r="I112"/>
  <c r="GX112"/>
  <c r="GV113"/>
  <c r="HC113"/>
  <c r="I113"/>
  <c r="GX113"/>
  <c r="GV114"/>
  <c r="HC114"/>
  <c r="I114"/>
  <c r="GX114"/>
  <c r="GV115"/>
  <c r="HC115"/>
  <c r="I115"/>
  <c r="GX115"/>
  <c r="GV116"/>
  <c r="HC116"/>
  <c r="I116"/>
  <c r="GX116"/>
  <c r="GV117"/>
  <c r="HC117"/>
  <c r="I117"/>
  <c r="GX117"/>
  <c r="CJ119"/>
  <c r="BA119"/>
  <c r="BA151"/>
  <c r="GV191"/>
  <c r="HC191"/>
  <c r="I191"/>
  <c r="GX191"/>
  <c r="GV192"/>
  <c r="HC192"/>
  <c r="I192"/>
  <c r="GX192"/>
  <c r="GV193"/>
  <c r="HC193"/>
  <c r="I193"/>
  <c r="GX193"/>
  <c r="GV194"/>
  <c r="HC194"/>
  <c r="I194"/>
  <c r="GX194"/>
  <c r="GV195"/>
  <c r="HC195"/>
  <c r="I195"/>
  <c r="GX195"/>
  <c r="GV196"/>
  <c r="HC196"/>
  <c r="I196"/>
  <c r="GX196"/>
  <c r="GV197"/>
  <c r="HC197"/>
  <c r="I197"/>
  <c r="GX197"/>
  <c r="GV198"/>
  <c r="HC198"/>
  <c r="I198"/>
  <c r="GX198"/>
  <c r="GV199"/>
  <c r="HC199"/>
  <c r="I199"/>
  <c r="GX199"/>
  <c r="GV200"/>
  <c r="HC200"/>
  <c r="I200"/>
  <c r="GX200"/>
  <c r="GV201"/>
  <c r="HC201"/>
  <c r="I201"/>
  <c r="GX201"/>
  <c r="GV202"/>
  <c r="HC202"/>
  <c r="I202"/>
  <c r="GX202"/>
  <c r="GV203"/>
  <c r="HC203"/>
  <c r="I203"/>
  <c r="GX203"/>
  <c r="GV204"/>
  <c r="HC204"/>
  <c r="I204"/>
  <c r="GX204"/>
  <c r="CJ206"/>
  <c r="BA206"/>
  <c r="GV242"/>
  <c r="HC242"/>
  <c r="I242"/>
  <c r="GX242"/>
  <c r="GV243"/>
  <c r="HC243"/>
  <c r="I243"/>
  <c r="GX243"/>
  <c r="GV244"/>
  <c r="HC244"/>
  <c r="I244"/>
  <c r="GX244"/>
  <c r="GV245"/>
  <c r="HC245"/>
  <c r="I245"/>
  <c r="GX245"/>
  <c r="GV246"/>
  <c r="HC246"/>
  <c r="I246"/>
  <c r="GX246"/>
  <c r="GV247"/>
  <c r="HC247"/>
  <c r="I247"/>
  <c r="GX247"/>
  <c r="GV248"/>
  <c r="HC248"/>
  <c r="I248"/>
  <c r="GX248"/>
  <c r="GV249"/>
  <c r="HC249"/>
  <c r="I249"/>
  <c r="GX249"/>
  <c r="GV250"/>
  <c r="HC250"/>
  <c r="I250"/>
  <c r="GX250"/>
  <c r="GV251"/>
  <c r="HC251"/>
  <c r="I251"/>
  <c r="GX251"/>
  <c r="GV252"/>
  <c r="HC252"/>
  <c r="I252"/>
  <c r="GX252"/>
  <c r="GV253"/>
  <c r="HC253"/>
  <c r="I253"/>
  <c r="GX253"/>
  <c r="GV254"/>
  <c r="HC254"/>
  <c r="I254"/>
  <c r="GX254"/>
  <c r="GV255"/>
  <c r="HC255"/>
  <c r="I255"/>
  <c r="GX255"/>
  <c r="GV256"/>
  <c r="HC256"/>
  <c r="I256"/>
  <c r="GX256"/>
  <c r="GV257"/>
  <c r="HC257"/>
  <c r="I257"/>
  <c r="GX257"/>
  <c r="GV258"/>
  <c r="HC258"/>
  <c r="I258"/>
  <c r="GX258"/>
  <c r="GV259"/>
  <c r="HC259"/>
  <c r="I259"/>
  <c r="GX259"/>
  <c r="GV260"/>
  <c r="HC260"/>
  <c r="I260"/>
  <c r="GX260"/>
  <c r="GV261"/>
  <c r="HC261"/>
  <c r="I261"/>
  <c r="GX261"/>
  <c r="GV262"/>
  <c r="HC262"/>
  <c r="I262"/>
  <c r="GX262"/>
  <c r="GV263"/>
  <c r="HC263"/>
  <c r="I263"/>
  <c r="GX263"/>
  <c r="GV264"/>
  <c r="HC264"/>
  <c r="I264"/>
  <c r="GX264"/>
  <c r="GV265"/>
  <c r="HC265"/>
  <c r="I265"/>
  <c r="GX265"/>
  <c r="GV266"/>
  <c r="HC266"/>
  <c r="I266"/>
  <c r="GX266"/>
  <c r="GV267"/>
  <c r="HC267"/>
  <c r="I267"/>
  <c r="GX267"/>
  <c r="GV268"/>
  <c r="HC268"/>
  <c r="I268"/>
  <c r="GX268"/>
  <c r="GV269"/>
  <c r="HC269"/>
  <c r="I269"/>
  <c r="GX269"/>
  <c r="CJ271"/>
  <c r="BA271"/>
  <c r="BA303"/>
  <c r="GV343"/>
  <c r="HC343"/>
  <c r="I343"/>
  <c r="GX343"/>
  <c r="GV344"/>
  <c r="HC344"/>
  <c r="I344"/>
  <c r="GX344"/>
  <c r="GV345"/>
  <c r="HC345"/>
  <c r="I345"/>
  <c r="GX345"/>
  <c r="GV346"/>
  <c r="HC346"/>
  <c r="I346"/>
  <c r="GX346"/>
  <c r="GV347"/>
  <c r="HC347"/>
  <c r="I347"/>
  <c r="GX347"/>
  <c r="GV348"/>
  <c r="HC348"/>
  <c r="I348"/>
  <c r="GX348"/>
  <c r="GV349"/>
  <c r="HC349"/>
  <c r="I349"/>
  <c r="GX349"/>
  <c r="GV350"/>
  <c r="HC350"/>
  <c r="I350"/>
  <c r="GX350"/>
  <c r="GV351"/>
  <c r="HC351"/>
  <c r="I351"/>
  <c r="GX351"/>
  <c r="GV352"/>
  <c r="HC352"/>
  <c r="I352"/>
  <c r="GX352"/>
  <c r="GV353"/>
  <c r="HC353"/>
  <c r="I353"/>
  <c r="GX353"/>
  <c r="GV354"/>
  <c r="HC354"/>
  <c r="I354"/>
  <c r="GX354"/>
  <c r="GV355"/>
  <c r="HC355"/>
  <c r="I355"/>
  <c r="GX355"/>
  <c r="GV356"/>
  <c r="HC356"/>
  <c r="I356"/>
  <c r="GX356"/>
  <c r="CJ358"/>
  <c r="BA358"/>
  <c r="GV394"/>
  <c r="HC394"/>
  <c r="I394"/>
  <c r="GX394"/>
  <c r="GV395"/>
  <c r="HC395"/>
  <c r="I395"/>
  <c r="GX395"/>
  <c r="GV396"/>
  <c r="HC396"/>
  <c r="I396"/>
  <c r="GX396"/>
  <c r="GV397"/>
  <c r="HC397"/>
  <c r="I397"/>
  <c r="GX397"/>
  <c r="GV398"/>
  <c r="HC398"/>
  <c r="I398"/>
  <c r="GX398"/>
  <c r="GV399"/>
  <c r="HC399"/>
  <c r="I399"/>
  <c r="GX399"/>
  <c r="GV400"/>
  <c r="HC400"/>
  <c r="I400"/>
  <c r="GX400"/>
  <c r="GV401"/>
  <c r="HC401"/>
  <c r="I401"/>
  <c r="GX401"/>
  <c r="GV402"/>
  <c r="HC402"/>
  <c r="I402"/>
  <c r="GX402"/>
  <c r="GV403"/>
  <c r="HC403"/>
  <c r="I403"/>
  <c r="GX403"/>
  <c r="GV404"/>
  <c r="HC404"/>
  <c r="I404"/>
  <c r="GX404"/>
  <c r="GV405"/>
  <c r="HC405"/>
  <c r="I405"/>
  <c r="GX405"/>
  <c r="GV406"/>
  <c r="HC406"/>
  <c r="I406"/>
  <c r="GX406"/>
  <c r="GV407"/>
  <c r="HC407"/>
  <c r="I407"/>
  <c r="GX407"/>
  <c r="GV408"/>
  <c r="HC408"/>
  <c r="I408"/>
  <c r="GX408"/>
  <c r="GV409"/>
  <c r="HC409"/>
  <c r="I409"/>
  <c r="GX409"/>
  <c r="GV410"/>
  <c r="HC410"/>
  <c r="I410"/>
  <c r="GX410"/>
  <c r="GV411"/>
  <c r="HC411"/>
  <c r="I411"/>
  <c r="GX411"/>
  <c r="GV412"/>
  <c r="HC412"/>
  <c r="I412"/>
  <c r="GX412"/>
  <c r="GV413"/>
  <c r="HC413"/>
  <c r="I413"/>
  <c r="GX413"/>
  <c r="GV414"/>
  <c r="HC414"/>
  <c r="I414"/>
  <c r="GX414"/>
  <c r="GV415"/>
  <c r="HC415"/>
  <c r="I415"/>
  <c r="GX415"/>
  <c r="GV416"/>
  <c r="HC416"/>
  <c r="I416"/>
  <c r="GX416"/>
  <c r="GV417"/>
  <c r="HC417"/>
  <c r="I417"/>
  <c r="GX417"/>
  <c r="GV418"/>
  <c r="HC418"/>
  <c r="I418"/>
  <c r="GX418"/>
  <c r="GV419"/>
  <c r="HC419"/>
  <c r="I419"/>
  <c r="GX419"/>
  <c r="GV420"/>
  <c r="HC420"/>
  <c r="I420"/>
  <c r="GX420"/>
  <c r="GV421"/>
  <c r="HC421"/>
  <c r="I421"/>
  <c r="GX421"/>
  <c r="GV422"/>
  <c r="HC422"/>
  <c r="I422"/>
  <c r="GX422"/>
  <c r="GV423"/>
  <c r="HC423"/>
  <c r="I423"/>
  <c r="GX423"/>
  <c r="GV424"/>
  <c r="HC424"/>
  <c r="I424"/>
  <c r="GX424"/>
  <c r="GV425"/>
  <c r="HC425"/>
  <c r="I425"/>
  <c r="GX425"/>
  <c r="CJ427"/>
  <c r="BA427"/>
  <c r="BA459"/>
  <c r="GV499"/>
  <c r="HC499"/>
  <c r="I499"/>
  <c r="GX499"/>
  <c r="GV500"/>
  <c r="HC500"/>
  <c r="I500"/>
  <c r="GX500"/>
  <c r="GV501"/>
  <c r="HC501"/>
  <c r="I501"/>
  <c r="GX501"/>
  <c r="GV502"/>
  <c r="HC502"/>
  <c r="I502"/>
  <c r="GX502"/>
  <c r="GV503"/>
  <c r="HC503"/>
  <c r="I503"/>
  <c r="GX503"/>
  <c r="GV504"/>
  <c r="HC504"/>
  <c r="I504"/>
  <c r="GX504"/>
  <c r="GV505"/>
  <c r="HC505"/>
  <c r="I505"/>
  <c r="GX505"/>
  <c r="GV506"/>
  <c r="HC506"/>
  <c r="I506"/>
  <c r="GX506"/>
  <c r="GV507"/>
  <c r="HC507"/>
  <c r="I507"/>
  <c r="GX507"/>
  <c r="GV508"/>
  <c r="HC508"/>
  <c r="I508"/>
  <c r="GX508"/>
  <c r="GV509"/>
  <c r="HC509"/>
  <c r="I509"/>
  <c r="GX509"/>
  <c r="GV510"/>
  <c r="HC510"/>
  <c r="I510"/>
  <c r="GX510"/>
  <c r="GV511"/>
  <c r="HC511"/>
  <c r="I511"/>
  <c r="GX511"/>
  <c r="GV512"/>
  <c r="HC512"/>
  <c r="I512"/>
  <c r="GX512"/>
  <c r="CJ514"/>
  <c r="BA514"/>
  <c r="GV550"/>
  <c r="HC550"/>
  <c r="I550"/>
  <c r="GX550"/>
  <c r="GV551"/>
  <c r="HC551"/>
  <c r="I551"/>
  <c r="GX551"/>
  <c r="GV552"/>
  <c r="HC552"/>
  <c r="I552"/>
  <c r="GX552"/>
  <c r="GV553"/>
  <c r="HC553"/>
  <c r="I553"/>
  <c r="GX553"/>
  <c r="GV554"/>
  <c r="HC554"/>
  <c r="I554"/>
  <c r="GX554"/>
  <c r="GV555"/>
  <c r="HC555"/>
  <c r="I555"/>
  <c r="GX555"/>
  <c r="GV556"/>
  <c r="HC556"/>
  <c r="I556"/>
  <c r="GX556"/>
  <c r="GV557"/>
  <c r="HC557"/>
  <c r="I557"/>
  <c r="GX557"/>
  <c r="GV558"/>
  <c r="HC558"/>
  <c r="I558"/>
  <c r="GX558"/>
  <c r="GV559"/>
  <c r="HC559"/>
  <c r="I559"/>
  <c r="GX559"/>
  <c r="GV560"/>
  <c r="HC560"/>
  <c r="I560"/>
  <c r="GX560"/>
  <c r="GV561"/>
  <c r="HC561"/>
  <c r="I561"/>
  <c r="GX561"/>
  <c r="GV562"/>
  <c r="HC562"/>
  <c r="I562"/>
  <c r="GX562"/>
  <c r="GV563"/>
  <c r="HC563"/>
  <c r="I563"/>
  <c r="GX563"/>
  <c r="GV564"/>
  <c r="HC564"/>
  <c r="I564"/>
  <c r="GX564"/>
  <c r="GV565"/>
  <c r="HC565"/>
  <c r="I565"/>
  <c r="GX565"/>
  <c r="GV566"/>
  <c r="HC566"/>
  <c r="I566"/>
  <c r="GX566"/>
  <c r="GV567"/>
  <c r="HC567"/>
  <c r="I567"/>
  <c r="GX567"/>
  <c r="GV568"/>
  <c r="HC568"/>
  <c r="I568"/>
  <c r="GX568"/>
  <c r="GV569"/>
  <c r="HC569"/>
  <c r="I569"/>
  <c r="GX569"/>
  <c r="GV570"/>
  <c r="HC570"/>
  <c r="I570"/>
  <c r="GX570"/>
  <c r="GV571"/>
  <c r="HC571"/>
  <c r="I571"/>
  <c r="GX571"/>
  <c r="GV572"/>
  <c r="HC572"/>
  <c r="I572"/>
  <c r="GX572"/>
  <c r="GV573"/>
  <c r="HC573"/>
  <c r="I573"/>
  <c r="GX573"/>
  <c r="GV574"/>
  <c r="HC574"/>
  <c r="I574"/>
  <c r="GX574"/>
  <c r="GV575"/>
  <c r="HC575"/>
  <c r="I575"/>
  <c r="GX575"/>
  <c r="GV576"/>
  <c r="HC576"/>
  <c r="I576"/>
  <c r="GX576"/>
  <c r="GV577"/>
  <c r="HC577"/>
  <c r="I577"/>
  <c r="GX577"/>
  <c r="GV578"/>
  <c r="HC578"/>
  <c r="I578"/>
  <c r="GX578"/>
  <c r="GV579"/>
  <c r="HC579"/>
  <c r="I579"/>
  <c r="GX579"/>
  <c r="GV580"/>
  <c r="HC580"/>
  <c r="I580"/>
  <c r="GX580"/>
  <c r="GV581"/>
  <c r="HC581"/>
  <c r="I581"/>
  <c r="GX581"/>
  <c r="CJ583"/>
  <c r="BA583"/>
  <c r="BA615"/>
  <c r="GV655"/>
  <c r="HC655"/>
  <c r="I655"/>
  <c r="GX655"/>
  <c r="GV656"/>
  <c r="HC656"/>
  <c r="I656"/>
  <c r="GX656"/>
  <c r="GV657"/>
  <c r="HC657"/>
  <c r="I657"/>
  <c r="GX657"/>
  <c r="GV658"/>
  <c r="HC658"/>
  <c r="I658"/>
  <c r="GX658"/>
  <c r="GV659"/>
  <c r="HC659"/>
  <c r="I659"/>
  <c r="GX659"/>
  <c r="GV660"/>
  <c r="HC660"/>
  <c r="I660"/>
  <c r="GX660"/>
  <c r="GV661"/>
  <c r="HC661"/>
  <c r="I661"/>
  <c r="GX661"/>
  <c r="GV662"/>
  <c r="HC662"/>
  <c r="I662"/>
  <c r="GX662"/>
  <c r="GV663"/>
  <c r="HC663"/>
  <c r="I663"/>
  <c r="GX663"/>
  <c r="GV664"/>
  <c r="HC664"/>
  <c r="I664"/>
  <c r="GX664"/>
  <c r="GV665"/>
  <c r="HC665"/>
  <c r="I665"/>
  <c r="GX665"/>
  <c r="CJ667"/>
  <c r="BA667"/>
  <c r="GV703"/>
  <c r="HC703"/>
  <c r="I703"/>
  <c r="GX703"/>
  <c r="GV704"/>
  <c r="HC704"/>
  <c r="I704"/>
  <c r="GX704"/>
  <c r="GV705"/>
  <c r="HC705"/>
  <c r="I705"/>
  <c r="GX705"/>
  <c r="GV706"/>
  <c r="HC706"/>
  <c r="I706"/>
  <c r="GX706"/>
  <c r="GV707"/>
  <c r="HC707"/>
  <c r="I707"/>
  <c r="GX707"/>
  <c r="GV708"/>
  <c r="HC708"/>
  <c r="I708"/>
  <c r="GX708"/>
  <c r="GV709"/>
  <c r="HC709"/>
  <c r="I709"/>
  <c r="GX709"/>
  <c r="GV710"/>
  <c r="HC710"/>
  <c r="I710"/>
  <c r="GX710"/>
  <c r="GV711"/>
  <c r="HC711"/>
  <c r="I711"/>
  <c r="GX711"/>
  <c r="GV712"/>
  <c r="HC712"/>
  <c r="I712"/>
  <c r="GX712"/>
  <c r="GV713"/>
  <c r="HC713"/>
  <c r="I713"/>
  <c r="GX713"/>
  <c r="GV714"/>
  <c r="HC714"/>
  <c r="I714"/>
  <c r="GX714"/>
  <c r="GV715"/>
  <c r="HC715"/>
  <c r="I715"/>
  <c r="GX715"/>
  <c r="GV716"/>
  <c r="HC716"/>
  <c r="I716"/>
  <c r="GX716"/>
  <c r="GV717"/>
  <c r="HC717"/>
  <c r="I717"/>
  <c r="GX717"/>
  <c r="GV718"/>
  <c r="HC718"/>
  <c r="I718"/>
  <c r="GX718"/>
  <c r="GV719"/>
  <c r="HC719"/>
  <c r="I719"/>
  <c r="GX719"/>
  <c r="GV720"/>
  <c r="HC720"/>
  <c r="I720"/>
  <c r="GX720"/>
  <c r="GV721"/>
  <c r="HC721"/>
  <c r="I721"/>
  <c r="GX721"/>
  <c r="GV722"/>
  <c r="HC722"/>
  <c r="I722"/>
  <c r="GX722"/>
  <c r="GV723"/>
  <c r="HC723"/>
  <c r="I723"/>
  <c r="GX723"/>
  <c r="GV724"/>
  <c r="HC724"/>
  <c r="I724"/>
  <c r="GX724"/>
  <c r="GV725"/>
  <c r="HC725"/>
  <c r="GX725"/>
  <c r="GV726"/>
  <c r="HC726"/>
  <c r="GX726"/>
  <c r="GV727"/>
  <c r="HC727"/>
  <c r="GX727"/>
  <c r="GV728"/>
  <c r="HC728"/>
  <c r="I728"/>
  <c r="GX728"/>
  <c r="GV729"/>
  <c r="HC729"/>
  <c r="I729"/>
  <c r="GX729"/>
  <c r="GV730"/>
  <c r="HC730"/>
  <c r="I730"/>
  <c r="GX730"/>
  <c r="CJ732"/>
  <c r="BA732"/>
  <c r="BA764"/>
  <c r="GV804"/>
  <c r="HC804"/>
  <c r="I804"/>
  <c r="GX804"/>
  <c r="GV805"/>
  <c r="HC805"/>
  <c r="I805"/>
  <c r="GX805"/>
  <c r="GV806"/>
  <c r="HC806"/>
  <c r="I806"/>
  <c r="GX806"/>
  <c r="GV807"/>
  <c r="HC807"/>
  <c r="I807"/>
  <c r="GX807"/>
  <c r="GV808"/>
  <c r="HC808"/>
  <c r="I808"/>
  <c r="GX808"/>
  <c r="GV809"/>
  <c r="HC809"/>
  <c r="I809"/>
  <c r="GX809"/>
  <c r="GV810"/>
  <c r="HC810"/>
  <c r="I810"/>
  <c r="GX810"/>
  <c r="GV811"/>
  <c r="HC811"/>
  <c r="I811"/>
  <c r="GX811"/>
  <c r="GV812"/>
  <c r="HC812"/>
  <c r="I812"/>
  <c r="GX812"/>
  <c r="GV813"/>
  <c r="HC813"/>
  <c r="I813"/>
  <c r="GX813"/>
  <c r="GV814"/>
  <c r="HC814"/>
  <c r="I814"/>
  <c r="GX814"/>
  <c r="CJ816"/>
  <c r="BA816"/>
  <c r="GV852"/>
  <c r="HC852"/>
  <c r="I852"/>
  <c r="GX852"/>
  <c r="GV853"/>
  <c r="HC853"/>
  <c r="I853"/>
  <c r="GX853"/>
  <c r="GV854"/>
  <c r="HC854"/>
  <c r="I854"/>
  <c r="GX854"/>
  <c r="GV855"/>
  <c r="HC855"/>
  <c r="I855"/>
  <c r="GX855"/>
  <c r="GV856"/>
  <c r="HC856"/>
  <c r="I856"/>
  <c r="GX856"/>
  <c r="GV857"/>
  <c r="HC857"/>
  <c r="I857"/>
  <c r="GX857"/>
  <c r="GV858"/>
  <c r="HC858"/>
  <c r="I858"/>
  <c r="GX858"/>
  <c r="GV859"/>
  <c r="HC859"/>
  <c r="I859"/>
  <c r="GX859"/>
  <c r="GV860"/>
  <c r="HC860"/>
  <c r="I860"/>
  <c r="GX860"/>
  <c r="GV861"/>
  <c r="HC861"/>
  <c r="I861"/>
  <c r="GX861"/>
  <c r="GV862"/>
  <c r="HC862"/>
  <c r="I862"/>
  <c r="GX862"/>
  <c r="GV863"/>
  <c r="HC863"/>
  <c r="I863"/>
  <c r="GX863"/>
  <c r="GV864"/>
  <c r="HC864"/>
  <c r="I864"/>
  <c r="GX864"/>
  <c r="GV865"/>
  <c r="HC865"/>
  <c r="I865"/>
  <c r="GX865"/>
  <c r="GV866"/>
  <c r="HC866"/>
  <c r="I866"/>
  <c r="GX866"/>
  <c r="GV867"/>
  <c r="HC867"/>
  <c r="I867"/>
  <c r="GX867"/>
  <c r="GV868"/>
  <c r="HC868"/>
  <c r="I868"/>
  <c r="GX868"/>
  <c r="GV869"/>
  <c r="HC869"/>
  <c r="I869"/>
  <c r="GX869"/>
  <c r="GV870"/>
  <c r="HC870"/>
  <c r="I870"/>
  <c r="GX870"/>
  <c r="GV871"/>
  <c r="HC871"/>
  <c r="I871"/>
  <c r="GX871"/>
  <c r="GV872"/>
  <c r="HC872"/>
  <c r="I872"/>
  <c r="GX872"/>
  <c r="GV873"/>
  <c r="HC873"/>
  <c r="I873"/>
  <c r="GX873"/>
  <c r="GV874"/>
  <c r="HC874"/>
  <c r="GX874"/>
  <c r="GV875"/>
  <c r="HC875"/>
  <c r="GX875"/>
  <c r="GV876"/>
  <c r="HC876"/>
  <c r="GX876"/>
  <c r="GV877"/>
  <c r="HC877"/>
  <c r="I877"/>
  <c r="GX877"/>
  <c r="GV878"/>
  <c r="HC878"/>
  <c r="I878"/>
  <c r="GX878"/>
  <c r="GV879"/>
  <c r="HC879"/>
  <c r="I879"/>
  <c r="GX879"/>
  <c r="CJ881"/>
  <c r="BA881"/>
  <c r="BA913"/>
  <c r="GV953"/>
  <c r="HC953"/>
  <c r="I953"/>
  <c r="GX953"/>
  <c r="GV954"/>
  <c r="HC954"/>
  <c r="I954"/>
  <c r="GX954"/>
  <c r="GV955"/>
  <c r="HC955"/>
  <c r="I955"/>
  <c r="GX955"/>
  <c r="GV956"/>
  <c r="HC956"/>
  <c r="I956"/>
  <c r="GX956"/>
  <c r="GV957"/>
  <c r="HC957"/>
  <c r="I957"/>
  <c r="GX957"/>
  <c r="GV958"/>
  <c r="HC958"/>
  <c r="I958"/>
  <c r="GX958"/>
  <c r="GV959"/>
  <c r="HC959"/>
  <c r="I959"/>
  <c r="GX959"/>
  <c r="GV960"/>
  <c r="HC960"/>
  <c r="I960"/>
  <c r="GX960"/>
  <c r="GV961"/>
  <c r="HC961"/>
  <c r="I961"/>
  <c r="GX961"/>
  <c r="GV962"/>
  <c r="HC962"/>
  <c r="I962"/>
  <c r="GX962"/>
  <c r="GV963"/>
  <c r="HC963"/>
  <c r="I963"/>
  <c r="GX963"/>
  <c r="CJ965"/>
  <c r="BA965"/>
  <c r="GV1001"/>
  <c r="HC1001"/>
  <c r="I1001"/>
  <c r="GX1001"/>
  <c r="GV1002"/>
  <c r="HC1002"/>
  <c r="I1002"/>
  <c r="GX1002"/>
  <c r="GV1003"/>
  <c r="HC1003"/>
  <c r="I1003"/>
  <c r="GX1003"/>
  <c r="GV1004"/>
  <c r="HC1004"/>
  <c r="I1004"/>
  <c r="GX1004"/>
  <c r="GV1005"/>
  <c r="HC1005"/>
  <c r="I1005"/>
  <c r="GX1005"/>
  <c r="GV1006"/>
  <c r="HC1006"/>
  <c r="I1006"/>
  <c r="GX1006"/>
  <c r="GV1007"/>
  <c r="HC1007"/>
  <c r="I1007"/>
  <c r="GX1007"/>
  <c r="GV1008"/>
  <c r="HC1008"/>
  <c r="I1008"/>
  <c r="GX1008"/>
  <c r="GV1009"/>
  <c r="HC1009"/>
  <c r="I1009"/>
  <c r="GX1009"/>
  <c r="GV1010"/>
  <c r="HC1010"/>
  <c r="I1010"/>
  <c r="GX1010"/>
  <c r="GV1011"/>
  <c r="HC1011"/>
  <c r="I1011"/>
  <c r="GX1011"/>
  <c r="GV1012"/>
  <c r="HC1012"/>
  <c r="I1012"/>
  <c r="GX1012"/>
  <c r="GV1013"/>
  <c r="HC1013"/>
  <c r="I1013"/>
  <c r="GX1013"/>
  <c r="GV1014"/>
  <c r="HC1014"/>
  <c r="I1014"/>
  <c r="GX1014"/>
  <c r="GV1015"/>
  <c r="HC1015"/>
  <c r="I1015"/>
  <c r="GX1015"/>
  <c r="GV1016"/>
  <c r="HC1016"/>
  <c r="I1016"/>
  <c r="GX1016"/>
  <c r="GV1017"/>
  <c r="HC1017"/>
  <c r="I1017"/>
  <c r="GX1017"/>
  <c r="GV1018"/>
  <c r="HC1018"/>
  <c r="I1018"/>
  <c r="GX1018"/>
  <c r="GV1019"/>
  <c r="HC1019"/>
  <c r="I1019"/>
  <c r="GX1019"/>
  <c r="GV1020"/>
  <c r="HC1020"/>
  <c r="I1020"/>
  <c r="GX1020"/>
  <c r="GV1021"/>
  <c r="HC1021"/>
  <c r="I1021"/>
  <c r="GX1021"/>
  <c r="GV1022"/>
  <c r="HC1022"/>
  <c r="I1022"/>
  <c r="GX1022"/>
  <c r="GV1023"/>
  <c r="HC1023"/>
  <c r="GX1023"/>
  <c r="GV1024"/>
  <c r="HC1024"/>
  <c r="GX1024"/>
  <c r="GV1025"/>
  <c r="HC1025"/>
  <c r="GX1025"/>
  <c r="GV1026"/>
  <c r="HC1026"/>
  <c r="I1026"/>
  <c r="GX1026"/>
  <c r="GV1027"/>
  <c r="HC1027"/>
  <c r="I1027"/>
  <c r="GX1027"/>
  <c r="GV1028"/>
  <c r="HC1028"/>
  <c r="I1028"/>
  <c r="GX1028"/>
  <c r="CJ1030"/>
  <c r="BA1030"/>
  <c r="BA1062"/>
  <c r="GV1102"/>
  <c r="HC1102"/>
  <c r="I1102"/>
  <c r="GX1102"/>
  <c r="GV1103"/>
  <c r="HC1103"/>
  <c r="I1103"/>
  <c r="GX1103"/>
  <c r="GV1104"/>
  <c r="HC1104"/>
  <c r="I1104"/>
  <c r="GX1104"/>
  <c r="GV1105"/>
  <c r="HC1105"/>
  <c r="I1105"/>
  <c r="GX1105"/>
  <c r="GV1106"/>
  <c r="HC1106"/>
  <c r="I1106"/>
  <c r="GX1106"/>
  <c r="GV1107"/>
  <c r="HC1107"/>
  <c r="I1107"/>
  <c r="GX1107"/>
  <c r="GV1108"/>
  <c r="HC1108"/>
  <c r="I1108"/>
  <c r="GX1108"/>
  <c r="GV1109"/>
  <c r="HC1109"/>
  <c r="I1109"/>
  <c r="GX1109"/>
  <c r="GV1110"/>
  <c r="HC1110"/>
  <c r="I1110"/>
  <c r="GX1110"/>
  <c r="CJ1112"/>
  <c r="BA1112"/>
  <c r="GV1148"/>
  <c r="HC1148"/>
  <c r="I1148"/>
  <c r="GX1148"/>
  <c r="GV1149"/>
  <c r="HC1149"/>
  <c r="I1149"/>
  <c r="GX1149"/>
  <c r="GV1150"/>
  <c r="HC1150"/>
  <c r="I1150"/>
  <c r="GX1150"/>
  <c r="GV1151"/>
  <c r="HC1151"/>
  <c r="I1151"/>
  <c r="GX1151"/>
  <c r="GV1152"/>
  <c r="HC1152"/>
  <c r="I1152"/>
  <c r="GX1152"/>
  <c r="GV1153"/>
  <c r="HC1153"/>
  <c r="I1153"/>
  <c r="GX1153"/>
  <c r="GV1154"/>
  <c r="HC1154"/>
  <c r="I1154"/>
  <c r="GX1154"/>
  <c r="GV1155"/>
  <c r="HC1155"/>
  <c r="I1155"/>
  <c r="GX1155"/>
  <c r="GV1156"/>
  <c r="HC1156"/>
  <c r="I1156"/>
  <c r="GX1156"/>
  <c r="GV1157"/>
  <c r="HC1157"/>
  <c r="I1157"/>
  <c r="GX1157"/>
  <c r="GV1158"/>
  <c r="HC1158"/>
  <c r="I1158"/>
  <c r="GX1158"/>
  <c r="GV1159"/>
  <c r="HC1159"/>
  <c r="I1159"/>
  <c r="GX1159"/>
  <c r="GV1160"/>
  <c r="HC1160"/>
  <c r="I1160"/>
  <c r="GX1160"/>
  <c r="GV1161"/>
  <c r="HC1161"/>
  <c r="I1161"/>
  <c r="GX1161"/>
  <c r="GV1162"/>
  <c r="HC1162"/>
  <c r="I1162"/>
  <c r="GX1162"/>
  <c r="GV1163"/>
  <c r="HC1163"/>
  <c r="I1163"/>
  <c r="GX1163"/>
  <c r="GV1164"/>
  <c r="HC1164"/>
  <c r="I1164"/>
  <c r="GX1164"/>
  <c r="GV1165"/>
  <c r="HC1165"/>
  <c r="I1165"/>
  <c r="GX1165"/>
  <c r="GV1166"/>
  <c r="HC1166"/>
  <c r="I1166"/>
  <c r="GX1166"/>
  <c r="GV1167"/>
  <c r="HC1167"/>
  <c r="I1167"/>
  <c r="GX1167"/>
  <c r="GV1168"/>
  <c r="HC1168"/>
  <c r="I1168"/>
  <c r="GX1168"/>
  <c r="GV1169"/>
  <c r="HC1169"/>
  <c r="I1169"/>
  <c r="GX1169"/>
  <c r="GV1170"/>
  <c r="HC1170"/>
  <c r="GX1170"/>
  <c r="GV1171"/>
  <c r="HC1171"/>
  <c r="GX1171"/>
  <c r="GV1172"/>
  <c r="HC1172"/>
  <c r="GX1172"/>
  <c r="GV1173"/>
  <c r="HC1173"/>
  <c r="I1173"/>
  <c r="GX1173"/>
  <c r="GV1174"/>
  <c r="HC1174"/>
  <c r="I1174"/>
  <c r="GX1174"/>
  <c r="GV1175"/>
  <c r="HC1175"/>
  <c r="I1175"/>
  <c r="GX1175"/>
  <c r="CJ1177"/>
  <c r="BA1177"/>
  <c r="BA1209"/>
  <c r="GV1249"/>
  <c r="HC1249"/>
  <c r="I1249"/>
  <c r="GX1249"/>
  <c r="GV1250"/>
  <c r="HC1250"/>
  <c r="I1250"/>
  <c r="GX1250"/>
  <c r="GV1251"/>
  <c r="HC1251"/>
  <c r="I1251"/>
  <c r="GX1251"/>
  <c r="GV1252"/>
  <c r="HC1252"/>
  <c r="I1252"/>
  <c r="GX1252"/>
  <c r="GV1253"/>
  <c r="HC1253"/>
  <c r="I1253"/>
  <c r="GX1253"/>
  <c r="GV1254"/>
  <c r="HC1254"/>
  <c r="I1254"/>
  <c r="GX1254"/>
  <c r="GV1255"/>
  <c r="HC1255"/>
  <c r="I1255"/>
  <c r="GX1255"/>
  <c r="GV1256"/>
  <c r="HC1256"/>
  <c r="I1256"/>
  <c r="GX1256"/>
  <c r="GV1257"/>
  <c r="HC1257"/>
  <c r="I1257"/>
  <c r="GX1257"/>
  <c r="GV1258"/>
  <c r="HC1258"/>
  <c r="I1258"/>
  <c r="GX1258"/>
  <c r="GV1259"/>
  <c r="HC1259"/>
  <c r="I1259"/>
  <c r="GX1259"/>
  <c r="CJ1261"/>
  <c r="BA1261"/>
  <c r="GV1297"/>
  <c r="HC1297"/>
  <c r="I1297"/>
  <c r="GX1297"/>
  <c r="GV1298"/>
  <c r="HC1298"/>
  <c r="I1298"/>
  <c r="GX1298"/>
  <c r="GV1299"/>
  <c r="HC1299"/>
  <c r="I1299"/>
  <c r="GX1299"/>
  <c r="GV1300"/>
  <c r="HC1300"/>
  <c r="I1300"/>
  <c r="GX1300"/>
  <c r="GV1301"/>
  <c r="HC1301"/>
  <c r="I1301"/>
  <c r="GX1301"/>
  <c r="GV1302"/>
  <c r="HC1302"/>
  <c r="I1302"/>
  <c r="GX1302"/>
  <c r="GV1303"/>
  <c r="HC1303"/>
  <c r="I1303"/>
  <c r="GX1303"/>
  <c r="GV1304"/>
  <c r="HC1304"/>
  <c r="I1304"/>
  <c r="GX1304"/>
  <c r="GV1305"/>
  <c r="HC1305"/>
  <c r="I1305"/>
  <c r="GX1305"/>
  <c r="GV1306"/>
  <c r="HC1306"/>
  <c r="I1306"/>
  <c r="GX1306"/>
  <c r="GV1307"/>
  <c r="HC1307"/>
  <c r="I1307"/>
  <c r="GX1307"/>
  <c r="GV1308"/>
  <c r="HC1308"/>
  <c r="I1308"/>
  <c r="GX1308"/>
  <c r="GV1309"/>
  <c r="HC1309"/>
  <c r="I1309"/>
  <c r="GX1309"/>
  <c r="GV1310"/>
  <c r="HC1310"/>
  <c r="I1310"/>
  <c r="GX1310"/>
  <c r="GV1311"/>
  <c r="HC1311"/>
  <c r="I1311"/>
  <c r="GX1311"/>
  <c r="GV1312"/>
  <c r="HC1312"/>
  <c r="I1312"/>
  <c r="GX1312"/>
  <c r="GV1313"/>
  <c r="HC1313"/>
  <c r="I1313"/>
  <c r="GX1313"/>
  <c r="GV1314"/>
  <c r="HC1314"/>
  <c r="I1314"/>
  <c r="GX1314"/>
  <c r="GV1315"/>
  <c r="HC1315"/>
  <c r="I1315"/>
  <c r="GX1315"/>
  <c r="GV1316"/>
  <c r="HC1316"/>
  <c r="I1316"/>
  <c r="GX1316"/>
  <c r="GV1317"/>
  <c r="HC1317"/>
  <c r="I1317"/>
  <c r="GX1317"/>
  <c r="GV1318"/>
  <c r="HC1318"/>
  <c r="I1318"/>
  <c r="GX1318"/>
  <c r="GV1319"/>
  <c r="HC1319"/>
  <c r="GX1319"/>
  <c r="GV1320"/>
  <c r="HC1320"/>
  <c r="GX1320"/>
  <c r="GV1321"/>
  <c r="HC1321"/>
  <c r="GX1321"/>
  <c r="GV1322"/>
  <c r="HC1322"/>
  <c r="I1322"/>
  <c r="GX1322"/>
  <c r="GV1323"/>
  <c r="HC1323"/>
  <c r="I1323"/>
  <c r="GX1323"/>
  <c r="GV1324"/>
  <c r="HC1324"/>
  <c r="I1324"/>
  <c r="GX1324"/>
  <c r="CJ1326"/>
  <c r="BA1326"/>
  <c r="BA1358"/>
  <c r="GV1398"/>
  <c r="HC1398"/>
  <c r="I1398"/>
  <c r="GX1398"/>
  <c r="GV1399"/>
  <c r="HC1399"/>
  <c r="I1399"/>
  <c r="GX1399"/>
  <c r="GV1400"/>
  <c r="HC1400"/>
  <c r="I1400"/>
  <c r="GX1400"/>
  <c r="GV1401"/>
  <c r="HC1401"/>
  <c r="I1401"/>
  <c r="GX1401"/>
  <c r="GV1402"/>
  <c r="HC1402"/>
  <c r="I1402"/>
  <c r="GX1402"/>
  <c r="GV1403"/>
  <c r="HC1403"/>
  <c r="I1403"/>
  <c r="GX1403"/>
  <c r="CJ1405"/>
  <c r="BA1405"/>
  <c r="GV1441"/>
  <c r="HC1441"/>
  <c r="GX1441"/>
  <c r="GV1442"/>
  <c r="HC1442"/>
  <c r="I1442"/>
  <c r="GX1442"/>
  <c r="GV1443"/>
  <c r="HC1443"/>
  <c r="I1443"/>
  <c r="GX1443"/>
  <c r="GV1444"/>
  <c r="HC1444"/>
  <c r="I1444"/>
  <c r="GX1444"/>
  <c r="GV1445"/>
  <c r="HC1445"/>
  <c r="I1445"/>
  <c r="GX1445"/>
  <c r="GV1446"/>
  <c r="HC1446"/>
  <c r="I1446"/>
  <c r="GX1446"/>
  <c r="GV1447"/>
  <c r="HC1447"/>
  <c r="I1447"/>
  <c r="GX1447"/>
  <c r="GV1448"/>
  <c r="HC1448"/>
  <c r="I1448"/>
  <c r="GX1448"/>
  <c r="GV1449"/>
  <c r="HC1449"/>
  <c r="I1449"/>
  <c r="GX1449"/>
  <c r="GV1450"/>
  <c r="HC1450"/>
  <c r="I1450"/>
  <c r="GX1450"/>
  <c r="GV1451"/>
  <c r="HC1451"/>
  <c r="I1451"/>
  <c r="GX1451"/>
  <c r="CJ1453"/>
  <c r="BA1453"/>
  <c r="BA1485"/>
  <c r="GV1525"/>
  <c r="HC1525"/>
  <c r="I1525"/>
  <c r="GX1525"/>
  <c r="GV1526"/>
  <c r="HC1526"/>
  <c r="I1526"/>
  <c r="GX1526"/>
  <c r="GV1527"/>
  <c r="HC1527"/>
  <c r="I1527"/>
  <c r="GX1527"/>
  <c r="GV1528"/>
  <c r="HC1528"/>
  <c r="I1528"/>
  <c r="GX1528"/>
  <c r="GV1529"/>
  <c r="HC1529"/>
  <c r="I1529"/>
  <c r="GX1529"/>
  <c r="GV1530"/>
  <c r="HC1530"/>
  <c r="I1530"/>
  <c r="GX1530"/>
  <c r="GV1531"/>
  <c r="HC1531"/>
  <c r="I1531"/>
  <c r="GX1531"/>
  <c r="GV1532"/>
  <c r="HC1532"/>
  <c r="I1532"/>
  <c r="GX1532"/>
  <c r="GV1533"/>
  <c r="HC1533"/>
  <c r="I1533"/>
  <c r="GX1533"/>
  <c r="GV1534"/>
  <c r="HC1534"/>
  <c r="I1534"/>
  <c r="GX1534"/>
  <c r="GV1535"/>
  <c r="HC1535"/>
  <c r="I1535"/>
  <c r="GX1535"/>
  <c r="CJ1537"/>
  <c r="BA1537"/>
  <c r="GV1573"/>
  <c r="HC1573"/>
  <c r="I1573"/>
  <c r="GX1573"/>
  <c r="GV1574"/>
  <c r="HC1574"/>
  <c r="I1574"/>
  <c r="GX1574"/>
  <c r="GV1575"/>
  <c r="HC1575"/>
  <c r="I1575"/>
  <c r="GX1575"/>
  <c r="GV1576"/>
  <c r="HC1576"/>
  <c r="I1576"/>
  <c r="GX1576"/>
  <c r="GV1577"/>
  <c r="HC1577"/>
  <c r="I1577"/>
  <c r="GX1577"/>
  <c r="GV1578"/>
  <c r="HC1578"/>
  <c r="I1578"/>
  <c r="GX1578"/>
  <c r="GV1579"/>
  <c r="HC1579"/>
  <c r="I1579"/>
  <c r="GX1579"/>
  <c r="GV1580"/>
  <c r="HC1580"/>
  <c r="I1580"/>
  <c r="GX1580"/>
  <c r="GV1581"/>
  <c r="HC1581"/>
  <c r="I1581"/>
  <c r="GX1581"/>
  <c r="GV1582"/>
  <c r="HC1582"/>
  <c r="I1582"/>
  <c r="GX1582"/>
  <c r="GV1583"/>
  <c r="HC1583"/>
  <c r="I1583"/>
  <c r="GX1583"/>
  <c r="GV1584"/>
  <c r="HC1584"/>
  <c r="I1584"/>
  <c r="GX1584"/>
  <c r="GV1585"/>
  <c r="HC1585"/>
  <c r="I1585"/>
  <c r="GX1585"/>
  <c r="GV1586"/>
  <c r="HC1586"/>
  <c r="I1586"/>
  <c r="GX1586"/>
  <c r="GV1587"/>
  <c r="HC1587"/>
  <c r="I1587"/>
  <c r="GX1587"/>
  <c r="GV1588"/>
  <c r="HC1588"/>
  <c r="I1588"/>
  <c r="GX1588"/>
  <c r="GV1589"/>
  <c r="HC1589"/>
  <c r="I1589"/>
  <c r="GX1589"/>
  <c r="GV1590"/>
  <c r="HC1590"/>
  <c r="I1590"/>
  <c r="GX1590"/>
  <c r="GV1591"/>
  <c r="HC1591"/>
  <c r="I1591"/>
  <c r="GX1591"/>
  <c r="GV1592"/>
  <c r="HC1592"/>
  <c r="I1592"/>
  <c r="GX1592"/>
  <c r="GV1593"/>
  <c r="HC1593"/>
  <c r="I1593"/>
  <c r="GX1593"/>
  <c r="GV1594"/>
  <c r="HC1594"/>
  <c r="I1594"/>
  <c r="GX1594"/>
  <c r="GV1595"/>
  <c r="HC1595"/>
  <c r="GX1595"/>
  <c r="GV1596"/>
  <c r="HC1596"/>
  <c r="GX1596"/>
  <c r="GV1597"/>
  <c r="HC1597"/>
  <c r="GX1597"/>
  <c r="GV1598"/>
  <c r="HC1598"/>
  <c r="I1598"/>
  <c r="GX1598"/>
  <c r="GV1599"/>
  <c r="HC1599"/>
  <c r="I1599"/>
  <c r="GX1599"/>
  <c r="GV1600"/>
  <c r="HC1600"/>
  <c r="I1600"/>
  <c r="GX1600"/>
  <c r="CJ1602"/>
  <c r="BA1602"/>
  <c r="BA1634"/>
  <c r="GV1674"/>
  <c r="HC1674"/>
  <c r="I1674"/>
  <c r="GX1674"/>
  <c r="GV1675"/>
  <c r="HC1675"/>
  <c r="I1675"/>
  <c r="GX1675"/>
  <c r="GV1676"/>
  <c r="HC1676"/>
  <c r="I1676"/>
  <c r="GX1676"/>
  <c r="GV1677"/>
  <c r="HC1677"/>
  <c r="I1677"/>
  <c r="GX1677"/>
  <c r="GV1678"/>
  <c r="HC1678"/>
  <c r="I1678"/>
  <c r="GX1678"/>
  <c r="GV1679"/>
  <c r="HC1679"/>
  <c r="I1679"/>
  <c r="GX1679"/>
  <c r="GV1680"/>
  <c r="HC1680"/>
  <c r="I1680"/>
  <c r="GX1680"/>
  <c r="GV1681"/>
  <c r="HC1681"/>
  <c r="I1681"/>
  <c r="GX1681"/>
  <c r="GV1682"/>
  <c r="HC1682"/>
  <c r="I1682"/>
  <c r="GX1682"/>
  <c r="GV1683"/>
  <c r="HC1683"/>
  <c r="I1683"/>
  <c r="GX1683"/>
  <c r="GV1684"/>
  <c r="HC1684"/>
  <c r="I1684"/>
  <c r="GX1684"/>
  <c r="CJ1686"/>
  <c r="BA1686"/>
  <c r="GV1722"/>
  <c r="HC1722"/>
  <c r="I1722"/>
  <c r="GX1722"/>
  <c r="GV1723"/>
  <c r="HC1723"/>
  <c r="I1723"/>
  <c r="GX1723"/>
  <c r="GV1724"/>
  <c r="HC1724"/>
  <c r="I1724"/>
  <c r="GX1724"/>
  <c r="GV1725"/>
  <c r="HC1725"/>
  <c r="I1725"/>
  <c r="GX1725"/>
  <c r="GV1726"/>
  <c r="HC1726"/>
  <c r="I1726"/>
  <c r="GX1726"/>
  <c r="GV1727"/>
  <c r="HC1727"/>
  <c r="I1727"/>
  <c r="GX1727"/>
  <c r="GV1728"/>
  <c r="HC1728"/>
  <c r="I1728"/>
  <c r="GX1728"/>
  <c r="GV1729"/>
  <c r="HC1729"/>
  <c r="I1729"/>
  <c r="GX1729"/>
  <c r="GV1730"/>
  <c r="HC1730"/>
  <c r="I1730"/>
  <c r="GX1730"/>
  <c r="GV1731"/>
  <c r="HC1731"/>
  <c r="I1731"/>
  <c r="GX1731"/>
  <c r="GV1732"/>
  <c r="HC1732"/>
  <c r="I1732"/>
  <c r="GX1732"/>
  <c r="GV1733"/>
  <c r="HC1733"/>
  <c r="I1733"/>
  <c r="GX1733"/>
  <c r="GV1734"/>
  <c r="HC1734"/>
  <c r="I1734"/>
  <c r="GX1734"/>
  <c r="GV1735"/>
  <c r="HC1735"/>
  <c r="I1735"/>
  <c r="GX1735"/>
  <c r="GV1736"/>
  <c r="HC1736"/>
  <c r="I1736"/>
  <c r="GX1736"/>
  <c r="GV1737"/>
  <c r="HC1737"/>
  <c r="I1737"/>
  <c r="GX1737"/>
  <c r="GV1738"/>
  <c r="HC1738"/>
  <c r="I1738"/>
  <c r="GX1738"/>
  <c r="GV1739"/>
  <c r="HC1739"/>
  <c r="I1739"/>
  <c r="GX1739"/>
  <c r="GV1740"/>
  <c r="HC1740"/>
  <c r="I1740"/>
  <c r="GX1740"/>
  <c r="GV1741"/>
  <c r="HC1741"/>
  <c r="I1741"/>
  <c r="GX1741"/>
  <c r="GV1742"/>
  <c r="HC1742"/>
  <c r="I1742"/>
  <c r="GX1742"/>
  <c r="GV1743"/>
  <c r="HC1743"/>
  <c r="I1743"/>
  <c r="GX1743"/>
  <c r="GV1744"/>
  <c r="HC1744"/>
  <c r="GX1744"/>
  <c r="GV1745"/>
  <c r="HC1745"/>
  <c r="GX1745"/>
  <c r="GV1746"/>
  <c r="HC1746"/>
  <c r="GX1746"/>
  <c r="GV1747"/>
  <c r="HC1747"/>
  <c r="I1747"/>
  <c r="GX1747"/>
  <c r="GV1748"/>
  <c r="HC1748"/>
  <c r="I1748"/>
  <c r="GX1748"/>
  <c r="GV1749"/>
  <c r="HC1749"/>
  <c r="I1749"/>
  <c r="GX1749"/>
  <c r="CJ1751"/>
  <c r="BA1751"/>
  <c r="BA1783"/>
  <c r="GV1823"/>
  <c r="HC1823"/>
  <c r="I1823"/>
  <c r="GX1823"/>
  <c r="GV1824"/>
  <c r="HC1824"/>
  <c r="I1824"/>
  <c r="GX1824"/>
  <c r="GV1825"/>
  <c r="HC1825"/>
  <c r="I1825"/>
  <c r="GX1825"/>
  <c r="GV1826"/>
  <c r="HC1826"/>
  <c r="I1826"/>
  <c r="GX1826"/>
  <c r="GV1827"/>
  <c r="HC1827"/>
  <c r="I1827"/>
  <c r="GX1827"/>
  <c r="GV1828"/>
  <c r="HC1828"/>
  <c r="I1828"/>
  <c r="GX1828"/>
  <c r="GV1829"/>
  <c r="HC1829"/>
  <c r="I1829"/>
  <c r="GX1829"/>
  <c r="GV1830"/>
  <c r="HC1830"/>
  <c r="I1830"/>
  <c r="GX1830"/>
  <c r="GV1831"/>
  <c r="HC1831"/>
  <c r="I1831"/>
  <c r="GX1831"/>
  <c r="GV1832"/>
  <c r="HC1832"/>
  <c r="I1832"/>
  <c r="GX1832"/>
  <c r="GV1833"/>
  <c r="HC1833"/>
  <c r="I1833"/>
  <c r="GX1833"/>
  <c r="CJ1835"/>
  <c r="BA1835"/>
  <c r="GV1871"/>
  <c r="HC1871"/>
  <c r="I1871"/>
  <c r="GX1871"/>
  <c r="GV1872"/>
  <c r="HC1872"/>
  <c r="I1872"/>
  <c r="GX1872"/>
  <c r="GV1873"/>
  <c r="HC1873"/>
  <c r="I1873"/>
  <c r="GX1873"/>
  <c r="GV1874"/>
  <c r="HC1874"/>
  <c r="I1874"/>
  <c r="GX1874"/>
  <c r="GV1875"/>
  <c r="HC1875"/>
  <c r="I1875"/>
  <c r="GX1875"/>
  <c r="GV1876"/>
  <c r="HC1876"/>
  <c r="I1876"/>
  <c r="GX1876"/>
  <c r="GV1877"/>
  <c r="HC1877"/>
  <c r="I1877"/>
  <c r="GX1877"/>
  <c r="GV1878"/>
  <c r="HC1878"/>
  <c r="I1878"/>
  <c r="GX1878"/>
  <c r="GV1879"/>
  <c r="HC1879"/>
  <c r="I1879"/>
  <c r="GX1879"/>
  <c r="GV1880"/>
  <c r="HC1880"/>
  <c r="I1880"/>
  <c r="GX1880"/>
  <c r="GV1881"/>
  <c r="HC1881"/>
  <c r="I1881"/>
  <c r="GX1881"/>
  <c r="GV1882"/>
  <c r="HC1882"/>
  <c r="I1882"/>
  <c r="GX1882"/>
  <c r="GV1883"/>
  <c r="HC1883"/>
  <c r="I1883"/>
  <c r="GX1883"/>
  <c r="GV1884"/>
  <c r="HC1884"/>
  <c r="I1884"/>
  <c r="GX1884"/>
  <c r="GV1885"/>
  <c r="HC1885"/>
  <c r="I1885"/>
  <c r="GX1885"/>
  <c r="GV1886"/>
  <c r="HC1886"/>
  <c r="I1886"/>
  <c r="GX1886"/>
  <c r="GV1887"/>
  <c r="HC1887"/>
  <c r="I1887"/>
  <c r="GX1887"/>
  <c r="GV1888"/>
  <c r="HC1888"/>
  <c r="I1888"/>
  <c r="GX1888"/>
  <c r="GV1889"/>
  <c r="HC1889"/>
  <c r="I1889"/>
  <c r="GX1889"/>
  <c r="GV1890"/>
  <c r="HC1890"/>
  <c r="I1890"/>
  <c r="GX1890"/>
  <c r="GV1891"/>
  <c r="HC1891"/>
  <c r="GX1891"/>
  <c r="GV1892"/>
  <c r="HC1892"/>
  <c r="GX1892"/>
  <c r="GV1893"/>
  <c r="HC1893"/>
  <c r="GX1893"/>
  <c r="GV1894"/>
  <c r="HC1894"/>
  <c r="I1894"/>
  <c r="GX1894"/>
  <c r="GV1895"/>
  <c r="HC1895"/>
  <c r="I1895"/>
  <c r="GX1895"/>
  <c r="GV1896"/>
  <c r="HC1896"/>
  <c r="I1896"/>
  <c r="GX1896"/>
  <c r="CJ1898"/>
  <c r="BA1898"/>
  <c r="BA1930"/>
  <c r="GV1970"/>
  <c r="HC1970"/>
  <c r="I1970"/>
  <c r="GX1970"/>
  <c r="GV1971"/>
  <c r="HC1971"/>
  <c r="I1971"/>
  <c r="GX1971"/>
  <c r="GV1972"/>
  <c r="HC1972"/>
  <c r="I1972"/>
  <c r="GX1972"/>
  <c r="GV1973"/>
  <c r="HC1973"/>
  <c r="I1973"/>
  <c r="GX1973"/>
  <c r="GV1974"/>
  <c r="HC1974"/>
  <c r="I1974"/>
  <c r="GX1974"/>
  <c r="GV1975"/>
  <c r="HC1975"/>
  <c r="I1975"/>
  <c r="GX1975"/>
  <c r="GV1976"/>
  <c r="HC1976"/>
  <c r="I1976"/>
  <c r="GX1976"/>
  <c r="GV1977"/>
  <c r="HC1977"/>
  <c r="I1977"/>
  <c r="GX1977"/>
  <c r="GV1978"/>
  <c r="HC1978"/>
  <c r="I1978"/>
  <c r="GX1978"/>
  <c r="CJ1980"/>
  <c r="BA1980"/>
  <c r="GV2016"/>
  <c r="HC2016"/>
  <c r="I2016"/>
  <c r="GX2016"/>
  <c r="GV2017"/>
  <c r="HC2017"/>
  <c r="I2017"/>
  <c r="GX2017"/>
  <c r="GV2018"/>
  <c r="HC2018"/>
  <c r="I2018"/>
  <c r="GX2018"/>
  <c r="GV2019"/>
  <c r="HC2019"/>
  <c r="I2019"/>
  <c r="GX2019"/>
  <c r="GV2020"/>
  <c r="HC2020"/>
  <c r="I2020"/>
  <c r="GX2020"/>
  <c r="GV2021"/>
  <c r="HC2021"/>
  <c r="I2021"/>
  <c r="GX2021"/>
  <c r="GV2022"/>
  <c r="HC2022"/>
  <c r="I2022"/>
  <c r="GX2022"/>
  <c r="GV2023"/>
  <c r="HC2023"/>
  <c r="I2023"/>
  <c r="GX2023"/>
  <c r="GV2024"/>
  <c r="HC2024"/>
  <c r="I2024"/>
  <c r="GX2024"/>
  <c r="GV2025"/>
  <c r="HC2025"/>
  <c r="I2025"/>
  <c r="GX2025"/>
  <c r="GV2026"/>
  <c r="HC2026"/>
  <c r="I2026"/>
  <c r="GX2026"/>
  <c r="GV2027"/>
  <c r="HC2027"/>
  <c r="I2027"/>
  <c r="GX2027"/>
  <c r="GV2028"/>
  <c r="HC2028"/>
  <c r="I2028"/>
  <c r="GX2028"/>
  <c r="GV2029"/>
  <c r="HC2029"/>
  <c r="I2029"/>
  <c r="GX2029"/>
  <c r="GV2030"/>
  <c r="HC2030"/>
  <c r="I2030"/>
  <c r="GX2030"/>
  <c r="GV2031"/>
  <c r="HC2031"/>
  <c r="I2031"/>
  <c r="GX2031"/>
  <c r="GV2032"/>
  <c r="HC2032"/>
  <c r="I2032"/>
  <c r="GX2032"/>
  <c r="GV2033"/>
  <c r="HC2033"/>
  <c r="I2033"/>
  <c r="GX2033"/>
  <c r="GV2034"/>
  <c r="HC2034"/>
  <c r="I2034"/>
  <c r="GX2034"/>
  <c r="GV2035"/>
  <c r="HC2035"/>
  <c r="I2035"/>
  <c r="GX2035"/>
  <c r="GV2036"/>
  <c r="HC2036"/>
  <c r="I2036"/>
  <c r="GX2036"/>
  <c r="GV2037"/>
  <c r="HC2037"/>
  <c r="I2037"/>
  <c r="GX2037"/>
  <c r="GV2038"/>
  <c r="HC2038"/>
  <c r="I2038"/>
  <c r="GX2038"/>
  <c r="GV2039"/>
  <c r="HC2039"/>
  <c r="GX2039"/>
  <c r="GV2040"/>
  <c r="HC2040"/>
  <c r="GX2040"/>
  <c r="GV2041"/>
  <c r="HC2041"/>
  <c r="GX2041"/>
  <c r="GV2042"/>
  <c r="HC2042"/>
  <c r="I2042"/>
  <c r="GX2042"/>
  <c r="GV2043"/>
  <c r="HC2043"/>
  <c r="I2043"/>
  <c r="GX2043"/>
  <c r="GV2044"/>
  <c r="HC2044"/>
  <c r="I2044"/>
  <c r="GX2044"/>
  <c r="CJ2046"/>
  <c r="BA2046"/>
  <c r="BA2078"/>
  <c r="GV2118"/>
  <c r="HC2118"/>
  <c r="I2118"/>
  <c r="GX2118"/>
  <c r="GV2119"/>
  <c r="HC2119"/>
  <c r="I2119"/>
  <c r="GX2119"/>
  <c r="GV2120"/>
  <c r="HC2120"/>
  <c r="I2120"/>
  <c r="GX2120"/>
  <c r="GV2121"/>
  <c r="HC2121"/>
  <c r="I2121"/>
  <c r="GX2121"/>
  <c r="GV2122"/>
  <c r="HC2122"/>
  <c r="I2122"/>
  <c r="GX2122"/>
  <c r="GV2123"/>
  <c r="HC2123"/>
  <c r="I2123"/>
  <c r="GX2123"/>
  <c r="GV2124"/>
  <c r="HC2124"/>
  <c r="I2124"/>
  <c r="GX2124"/>
  <c r="GV2125"/>
  <c r="HC2125"/>
  <c r="I2125"/>
  <c r="GX2125"/>
  <c r="GV2126"/>
  <c r="HC2126"/>
  <c r="I2126"/>
  <c r="GX2126"/>
  <c r="GV2127"/>
  <c r="HC2127"/>
  <c r="I2127"/>
  <c r="GX2127"/>
  <c r="GV2128"/>
  <c r="HC2128"/>
  <c r="I2128"/>
  <c r="GX2128"/>
  <c r="CJ2130"/>
  <c r="BA2130"/>
  <c r="GV2166"/>
  <c r="HC2166"/>
  <c r="I2166"/>
  <c r="GX2166"/>
  <c r="GV2167"/>
  <c r="HC2167"/>
  <c r="I2167"/>
  <c r="GX2167"/>
  <c r="GV2168"/>
  <c r="HC2168"/>
  <c r="I2168"/>
  <c r="GX2168"/>
  <c r="GV2169"/>
  <c r="HC2169"/>
  <c r="I2169"/>
  <c r="GX2169"/>
  <c r="GV2170"/>
  <c r="HC2170"/>
  <c r="I2170"/>
  <c r="GX2170"/>
  <c r="GV2171"/>
  <c r="HC2171"/>
  <c r="I2171"/>
  <c r="GX2171"/>
  <c r="GV2172"/>
  <c r="HC2172"/>
  <c r="I2172"/>
  <c r="GX2172"/>
  <c r="GV2173"/>
  <c r="HC2173"/>
  <c r="I2173"/>
  <c r="GX2173"/>
  <c r="GV2174"/>
  <c r="HC2174"/>
  <c r="I2174"/>
  <c r="GX2174"/>
  <c r="GV2175"/>
  <c r="HC2175"/>
  <c r="I2175"/>
  <c r="GX2175"/>
  <c r="GV2176"/>
  <c r="HC2176"/>
  <c r="I2176"/>
  <c r="GX2176"/>
  <c r="GV2177"/>
  <c r="HC2177"/>
  <c r="I2177"/>
  <c r="GX2177"/>
  <c r="GV2178"/>
  <c r="HC2178"/>
  <c r="I2178"/>
  <c r="GX2178"/>
  <c r="GV2179"/>
  <c r="HC2179"/>
  <c r="I2179"/>
  <c r="GX2179"/>
  <c r="GV2180"/>
  <c r="HC2180"/>
  <c r="I2180"/>
  <c r="GX2180"/>
  <c r="GV2181"/>
  <c r="HC2181"/>
  <c r="I2181"/>
  <c r="GX2181"/>
  <c r="GV2182"/>
  <c r="HC2182"/>
  <c r="I2182"/>
  <c r="GX2182"/>
  <c r="GV2183"/>
  <c r="HC2183"/>
  <c r="I2183"/>
  <c r="GX2183"/>
  <c r="GV2184"/>
  <c r="HC2184"/>
  <c r="I2184"/>
  <c r="GX2184"/>
  <c r="GV2185"/>
  <c r="HC2185"/>
  <c r="I2185"/>
  <c r="GX2185"/>
  <c r="GV2186"/>
  <c r="HC2186"/>
  <c r="I2186"/>
  <c r="GX2186"/>
  <c r="CJ2188"/>
  <c r="BA2188"/>
  <c r="BA2220"/>
  <c r="GV2260"/>
  <c r="HC2260"/>
  <c r="I2260"/>
  <c r="GX2260"/>
  <c r="GV2261"/>
  <c r="HC2261"/>
  <c r="I2261"/>
  <c r="GX2261"/>
  <c r="GV2262"/>
  <c r="HC2262"/>
  <c r="I2262"/>
  <c r="GX2262"/>
  <c r="GV2263"/>
  <c r="HC2263"/>
  <c r="I2263"/>
  <c r="GX2263"/>
  <c r="GV2264"/>
  <c r="HC2264"/>
  <c r="I2264"/>
  <c r="GX2264"/>
  <c r="GV2265"/>
  <c r="HC2265"/>
  <c r="I2265"/>
  <c r="GX2265"/>
  <c r="GV2266"/>
  <c r="HC2266"/>
  <c r="I2266"/>
  <c r="GX2266"/>
  <c r="GV2267"/>
  <c r="HC2267"/>
  <c r="I2267"/>
  <c r="GX2267"/>
  <c r="GV2268"/>
  <c r="HC2268"/>
  <c r="I2268"/>
  <c r="GX2268"/>
  <c r="GV2269"/>
  <c r="HC2269"/>
  <c r="I2269"/>
  <c r="GX2269"/>
  <c r="GV2270"/>
  <c r="HC2270"/>
  <c r="I2270"/>
  <c r="GX2270"/>
  <c r="CJ2272"/>
  <c r="BA2272"/>
  <c r="GV2306"/>
  <c r="HC2306"/>
  <c r="I2306"/>
  <c r="GX2306"/>
  <c r="GV2307"/>
  <c r="HC2307"/>
  <c r="I2307"/>
  <c r="GX2307"/>
  <c r="GV2308"/>
  <c r="HC2308"/>
  <c r="I2308"/>
  <c r="GX2308"/>
  <c r="GV2309"/>
  <c r="HC2309"/>
  <c r="I2309"/>
  <c r="GX2309"/>
  <c r="GV2310"/>
  <c r="HC2310"/>
  <c r="I2310"/>
  <c r="GX2310"/>
  <c r="GV2311"/>
  <c r="HC2311"/>
  <c r="I2311"/>
  <c r="GX2311"/>
  <c r="GV2312"/>
  <c r="HC2312"/>
  <c r="I2312"/>
  <c r="GX2312"/>
  <c r="GV2313"/>
  <c r="HC2313"/>
  <c r="I2313"/>
  <c r="GX2313"/>
  <c r="GV2314"/>
  <c r="HC2314"/>
  <c r="I2314"/>
  <c r="GX2314"/>
  <c r="GV2315"/>
  <c r="HC2315"/>
  <c r="I2315"/>
  <c r="GX2315"/>
  <c r="GV2316"/>
  <c r="HC2316"/>
  <c r="I2316"/>
  <c r="GX2316"/>
  <c r="GV2317"/>
  <c r="HC2317"/>
  <c r="I2317"/>
  <c r="GX2317"/>
  <c r="GV2318"/>
  <c r="HC2318"/>
  <c r="I2318"/>
  <c r="GX2318"/>
  <c r="GV2319"/>
  <c r="HC2319"/>
  <c r="I2319"/>
  <c r="GX2319"/>
  <c r="GV2320"/>
  <c r="HC2320"/>
  <c r="I2320"/>
  <c r="GX2320"/>
  <c r="GV2321"/>
  <c r="HC2321"/>
  <c r="I2321"/>
  <c r="GX2321"/>
  <c r="GV2322"/>
  <c r="HC2322"/>
  <c r="I2322"/>
  <c r="GX2322"/>
  <c r="GV2323"/>
  <c r="HC2323"/>
  <c r="I2323"/>
  <c r="GX2323"/>
  <c r="GV2324"/>
  <c r="HC2324"/>
  <c r="I2324"/>
  <c r="GX2324"/>
  <c r="CJ2326"/>
  <c r="BA2326"/>
  <c r="BA2356"/>
  <c r="GV2394"/>
  <c r="HC2394"/>
  <c r="I2394"/>
  <c r="GX2394"/>
  <c r="GV2395"/>
  <c r="HC2395"/>
  <c r="I2395"/>
  <c r="GX2395"/>
  <c r="GV2396"/>
  <c r="HC2396"/>
  <c r="I2396"/>
  <c r="GX2396"/>
  <c r="GV2397"/>
  <c r="HC2397"/>
  <c r="I2397"/>
  <c r="GX2397"/>
  <c r="GV2398"/>
  <c r="HC2398"/>
  <c r="I2398"/>
  <c r="GX2398"/>
  <c r="GV2399"/>
  <c r="HC2399"/>
  <c r="I2399"/>
  <c r="GX2399"/>
  <c r="GV2400"/>
  <c r="HC2400"/>
  <c r="I2400"/>
  <c r="GX2400"/>
  <c r="GV2401"/>
  <c r="HC2401"/>
  <c r="I2401"/>
  <c r="GX2401"/>
  <c r="GV2402"/>
  <c r="HC2402"/>
  <c r="I2402"/>
  <c r="GX2402"/>
  <c r="GV2403"/>
  <c r="HC2403"/>
  <c r="I2403"/>
  <c r="GX2403"/>
  <c r="GV2404"/>
  <c r="HC2404"/>
  <c r="GX2404"/>
  <c r="CJ2406"/>
  <c r="BA2406"/>
  <c r="GV2440"/>
  <c r="HC2440"/>
  <c r="I2440"/>
  <c r="GX2440"/>
  <c r="GV2441"/>
  <c r="HC2441"/>
  <c r="I2441"/>
  <c r="GX2441"/>
  <c r="GV2442"/>
  <c r="HC2442"/>
  <c r="I2442"/>
  <c r="GX2442"/>
  <c r="GV2443"/>
  <c r="HC2443"/>
  <c r="I2443"/>
  <c r="GX2443"/>
  <c r="GV2444"/>
  <c r="HC2444"/>
  <c r="I2444"/>
  <c r="GX2444"/>
  <c r="GV2445"/>
  <c r="HC2445"/>
  <c r="GX2445"/>
  <c r="GV2446"/>
  <c r="HC2446"/>
  <c r="I2446"/>
  <c r="GX2446"/>
  <c r="GV2447"/>
  <c r="HC2447"/>
  <c r="I2447"/>
  <c r="GX2447"/>
  <c r="GV2448"/>
  <c r="HC2448"/>
  <c r="I2448"/>
  <c r="GX2448"/>
  <c r="GV2449"/>
  <c r="HC2449"/>
  <c r="I2449"/>
  <c r="GX2449"/>
  <c r="GV2450"/>
  <c r="HC2450"/>
  <c r="I2450"/>
  <c r="GX2450"/>
  <c r="GV2451"/>
  <c r="HC2451"/>
  <c r="I2451"/>
  <c r="GX2451"/>
  <c r="GV2452"/>
  <c r="HC2452"/>
  <c r="I2452"/>
  <c r="GX2452"/>
  <c r="GV2453"/>
  <c r="HC2453"/>
  <c r="I2453"/>
  <c r="GX2453"/>
  <c r="GV2454"/>
  <c r="HC2454"/>
  <c r="I2454"/>
  <c r="GX2454"/>
  <c r="GV2455"/>
  <c r="HC2455"/>
  <c r="GX2455"/>
  <c r="GV2456"/>
  <c r="HC2456"/>
  <c r="I2456"/>
  <c r="GX2456"/>
  <c r="GV2457"/>
  <c r="HC2457"/>
  <c r="I2457"/>
  <c r="GX2457"/>
  <c r="GV2458"/>
  <c r="HC2458"/>
  <c r="I2458"/>
  <c r="GX2458"/>
  <c r="GV2459"/>
  <c r="HC2459"/>
  <c r="I2459"/>
  <c r="GX2459"/>
  <c r="CJ2461"/>
  <c r="BA2461"/>
  <c r="BA2491"/>
  <c r="BA2521"/>
  <c r="BA2553"/>
  <c r="F2573"/>
  <c r="FR32"/>
  <c r="FR33"/>
  <c r="FR34"/>
  <c r="FR35"/>
  <c r="FR36"/>
  <c r="FR37"/>
  <c r="FR38"/>
  <c r="FR39"/>
  <c r="FR40"/>
  <c r="FR41"/>
  <c r="FR42"/>
  <c r="FR43"/>
  <c r="FR44"/>
  <c r="FR45"/>
  <c r="BY47"/>
  <c r="AP47"/>
  <c r="FR83"/>
  <c r="FR84"/>
  <c r="FR85"/>
  <c r="FR86"/>
  <c r="FR87"/>
  <c r="FR88"/>
  <c r="FR89"/>
  <c r="FR90"/>
  <c r="FR91"/>
  <c r="FR92"/>
  <c r="FR93"/>
  <c r="FR94"/>
  <c r="FR95"/>
  <c r="FR96"/>
  <c r="FR97"/>
  <c r="FR98"/>
  <c r="FR99"/>
  <c r="FR100"/>
  <c r="FR101"/>
  <c r="FR102"/>
  <c r="FR103"/>
  <c r="FR104"/>
  <c r="FR105"/>
  <c r="FR106"/>
  <c r="FR107"/>
  <c r="FR108"/>
  <c r="FR109"/>
  <c r="FR110"/>
  <c r="FR111"/>
  <c r="FR112"/>
  <c r="FR113"/>
  <c r="FR114"/>
  <c r="FR115"/>
  <c r="FR116"/>
  <c r="FR117"/>
  <c r="BY119"/>
  <c r="AP119"/>
  <c r="AP151"/>
  <c r="FR191"/>
  <c r="FR192"/>
  <c r="FR193"/>
  <c r="FR194"/>
  <c r="FR195"/>
  <c r="FR196"/>
  <c r="FR197"/>
  <c r="FR198"/>
  <c r="FR199"/>
  <c r="FR200"/>
  <c r="FR201"/>
  <c r="FR202"/>
  <c r="FR203"/>
  <c r="FR204"/>
  <c r="BY206"/>
  <c r="AP206"/>
  <c r="FR242"/>
  <c r="FR243"/>
  <c r="FR244"/>
  <c r="FR245"/>
  <c r="FR246"/>
  <c r="FR247"/>
  <c r="FR248"/>
  <c r="FR249"/>
  <c r="FR250"/>
  <c r="FR251"/>
  <c r="FR252"/>
  <c r="FR253"/>
  <c r="FR254"/>
  <c r="FR255"/>
  <c r="FR256"/>
  <c r="FR257"/>
  <c r="FR258"/>
  <c r="FR259"/>
  <c r="FR260"/>
  <c r="FR261"/>
  <c r="FR262"/>
  <c r="FR263"/>
  <c r="FR264"/>
  <c r="FR265"/>
  <c r="FR266"/>
  <c r="FR267"/>
  <c r="FR268"/>
  <c r="FR269"/>
  <c r="BY271"/>
  <c r="AP271"/>
  <c r="AP303"/>
  <c r="FR343"/>
  <c r="FR344"/>
  <c r="FR345"/>
  <c r="FR346"/>
  <c r="FR347"/>
  <c r="FR348"/>
  <c r="FR349"/>
  <c r="FR350"/>
  <c r="FR351"/>
  <c r="FR352"/>
  <c r="FR353"/>
  <c r="FR354"/>
  <c r="FR355"/>
  <c r="FR356"/>
  <c r="BY358"/>
  <c r="AP358"/>
  <c r="FR394"/>
  <c r="FR395"/>
  <c r="FR396"/>
  <c r="FR397"/>
  <c r="FR398"/>
  <c r="FR399"/>
  <c r="FR400"/>
  <c r="FR401"/>
  <c r="FR402"/>
  <c r="FR403"/>
  <c r="FR404"/>
  <c r="FR405"/>
  <c r="FR406"/>
  <c r="FR407"/>
  <c r="FR408"/>
  <c r="FR409"/>
  <c r="FR410"/>
  <c r="FR411"/>
  <c r="FR412"/>
  <c r="FR413"/>
  <c r="FR414"/>
  <c r="FR415"/>
  <c r="FR416"/>
  <c r="FR417"/>
  <c r="FR418"/>
  <c r="FR419"/>
  <c r="FR420"/>
  <c r="FR421"/>
  <c r="FR422"/>
  <c r="FR423"/>
  <c r="FR424"/>
  <c r="FR425"/>
  <c r="BY427"/>
  <c r="AP427"/>
  <c r="AP459"/>
  <c r="FR499"/>
  <c r="FR500"/>
  <c r="FR501"/>
  <c r="FR502"/>
  <c r="FR503"/>
  <c r="FR504"/>
  <c r="FR505"/>
  <c r="FR506"/>
  <c r="FR507"/>
  <c r="FR508"/>
  <c r="FR509"/>
  <c r="FR510"/>
  <c r="FR511"/>
  <c r="FR512"/>
  <c r="BY514"/>
  <c r="AP514"/>
  <c r="FR550"/>
  <c r="FR551"/>
  <c r="FR552"/>
  <c r="FR553"/>
  <c r="FR554"/>
  <c r="FR555"/>
  <c r="FR556"/>
  <c r="FR557"/>
  <c r="FR558"/>
  <c r="FR559"/>
  <c r="FR560"/>
  <c r="FR561"/>
  <c r="FR562"/>
  <c r="FR563"/>
  <c r="FR564"/>
  <c r="FR565"/>
  <c r="FR566"/>
  <c r="FR567"/>
  <c r="FR568"/>
  <c r="FR569"/>
  <c r="FR570"/>
  <c r="FR571"/>
  <c r="FR572"/>
  <c r="FR573"/>
  <c r="FR574"/>
  <c r="FR575"/>
  <c r="FR576"/>
  <c r="FR577"/>
  <c r="FR578"/>
  <c r="FR579"/>
  <c r="FR580"/>
  <c r="FR581"/>
  <c r="BY583"/>
  <c r="AP583"/>
  <c r="AP615"/>
  <c r="FR655"/>
  <c r="FR656"/>
  <c r="FR657"/>
  <c r="FR658"/>
  <c r="FR659"/>
  <c r="FR660"/>
  <c r="FR661"/>
  <c r="FR662"/>
  <c r="FR663"/>
  <c r="FR664"/>
  <c r="FR665"/>
  <c r="BY667"/>
  <c r="AP667"/>
  <c r="FR703"/>
  <c r="FR704"/>
  <c r="FR705"/>
  <c r="FR706"/>
  <c r="FR707"/>
  <c r="FR708"/>
  <c r="FR709"/>
  <c r="FR710"/>
  <c r="FR711"/>
  <c r="FR712"/>
  <c r="FR713"/>
  <c r="FR714"/>
  <c r="FR715"/>
  <c r="FR716"/>
  <c r="FR717"/>
  <c r="FR718"/>
  <c r="FR719"/>
  <c r="FR720"/>
  <c r="FR721"/>
  <c r="FR722"/>
  <c r="FR723"/>
  <c r="FR724"/>
  <c r="FR725"/>
  <c r="FR726"/>
  <c r="FR727"/>
  <c r="FR728"/>
  <c r="FR729"/>
  <c r="FR730"/>
  <c r="BY732"/>
  <c r="AP732"/>
  <c r="AP764"/>
  <c r="FR804"/>
  <c r="FR805"/>
  <c r="FR806"/>
  <c r="FR807"/>
  <c r="FR808"/>
  <c r="FR809"/>
  <c r="FR810"/>
  <c r="FR811"/>
  <c r="FR812"/>
  <c r="FR813"/>
  <c r="FR814"/>
  <c r="BY816"/>
  <c r="AP816"/>
  <c r="FR852"/>
  <c r="FR853"/>
  <c r="FR854"/>
  <c r="FR855"/>
  <c r="FR856"/>
  <c r="FR857"/>
  <c r="FR858"/>
  <c r="FR859"/>
  <c r="FR860"/>
  <c r="FR861"/>
  <c r="FR862"/>
  <c r="FR863"/>
  <c r="FR864"/>
  <c r="FR865"/>
  <c r="FR866"/>
  <c r="FR867"/>
  <c r="FR868"/>
  <c r="FR869"/>
  <c r="FR870"/>
  <c r="FR871"/>
  <c r="FR872"/>
  <c r="FR873"/>
  <c r="FR874"/>
  <c r="FR875"/>
  <c r="FR876"/>
  <c r="FR877"/>
  <c r="FR878"/>
  <c r="FR879"/>
  <c r="BY881"/>
  <c r="AP881"/>
  <c r="AP913"/>
  <c r="FR953"/>
  <c r="FR954"/>
  <c r="FR955"/>
  <c r="FR956"/>
  <c r="FR957"/>
  <c r="FR958"/>
  <c r="FR959"/>
  <c r="FR960"/>
  <c r="FR961"/>
  <c r="FR962"/>
  <c r="FR963"/>
  <c r="BY965"/>
  <c r="AP965"/>
  <c r="FR1001"/>
  <c r="FR1002"/>
  <c r="FR1003"/>
  <c r="FR1004"/>
  <c r="FR1005"/>
  <c r="FR1006"/>
  <c r="FR1007"/>
  <c r="FR1008"/>
  <c r="FR1009"/>
  <c r="FR1010"/>
  <c r="FR1011"/>
  <c r="FR1012"/>
  <c r="FR1013"/>
  <c r="FR1014"/>
  <c r="FR1015"/>
  <c r="FR1016"/>
  <c r="FR1017"/>
  <c r="FR1018"/>
  <c r="FR1019"/>
  <c r="FR1020"/>
  <c r="FR1021"/>
  <c r="FR1022"/>
  <c r="FR1023"/>
  <c r="FR1024"/>
  <c r="FR1025"/>
  <c r="FR1026"/>
  <c r="FR1027"/>
  <c r="FR1028"/>
  <c r="BY1030"/>
  <c r="AP1030"/>
  <c r="AP1062"/>
  <c r="FR1102"/>
  <c r="FR1103"/>
  <c r="FR1104"/>
  <c r="FR1105"/>
  <c r="FR1106"/>
  <c r="FR1107"/>
  <c r="FR1108"/>
  <c r="FR1109"/>
  <c r="FR1110"/>
  <c r="BY1112"/>
  <c r="AP1112"/>
  <c r="FR1148"/>
  <c r="FR1149"/>
  <c r="FR1150"/>
  <c r="FR1151"/>
  <c r="FR1152"/>
  <c r="FR1153"/>
  <c r="FR1154"/>
  <c r="FR1155"/>
  <c r="FR1156"/>
  <c r="FR1157"/>
  <c r="FR1158"/>
  <c r="FR1159"/>
  <c r="FR1160"/>
  <c r="FR1161"/>
  <c r="FR1162"/>
  <c r="FR1163"/>
  <c r="FR1164"/>
  <c r="FR1165"/>
  <c r="FR1166"/>
  <c r="FR1167"/>
  <c r="FR1168"/>
  <c r="FR1169"/>
  <c r="FR1170"/>
  <c r="FR1171"/>
  <c r="FR1172"/>
  <c r="FR1173"/>
  <c r="FR1174"/>
  <c r="FR1175"/>
  <c r="BY1177"/>
  <c r="AP1177"/>
  <c r="AP1209"/>
  <c r="FR1249"/>
  <c r="FR1250"/>
  <c r="FR1251"/>
  <c r="FR1252"/>
  <c r="FR1253"/>
  <c r="FR1254"/>
  <c r="FR1255"/>
  <c r="FR1256"/>
  <c r="FR1257"/>
  <c r="FR1258"/>
  <c r="FR1259"/>
  <c r="BY1261"/>
  <c r="AP1261"/>
  <c r="FR1297"/>
  <c r="FR1298"/>
  <c r="FR1299"/>
  <c r="FR1300"/>
  <c r="FR1301"/>
  <c r="FR1302"/>
  <c r="FR1303"/>
  <c r="FR1304"/>
  <c r="FR1305"/>
  <c r="FR1306"/>
  <c r="FR1307"/>
  <c r="FR1308"/>
  <c r="FR1309"/>
  <c r="FR1310"/>
  <c r="FR1311"/>
  <c r="FR1312"/>
  <c r="FR1313"/>
  <c r="FR1314"/>
  <c r="FR1315"/>
  <c r="FR1316"/>
  <c r="FR1317"/>
  <c r="FR1318"/>
  <c r="FR1319"/>
  <c r="FR1320"/>
  <c r="FR1321"/>
  <c r="FR1322"/>
  <c r="FR1323"/>
  <c r="FR1324"/>
  <c r="BY1326"/>
  <c r="AP1326"/>
  <c r="AP1358"/>
  <c r="FR1398"/>
  <c r="FR1399"/>
  <c r="FR1400"/>
  <c r="FR1401"/>
  <c r="FR1402"/>
  <c r="FR1403"/>
  <c r="BY1405"/>
  <c r="AP1405"/>
  <c r="FR1441"/>
  <c r="FR1442"/>
  <c r="FR1443"/>
  <c r="FR1444"/>
  <c r="FR1445"/>
  <c r="FR1446"/>
  <c r="FR1447"/>
  <c r="FR1448"/>
  <c r="FR1449"/>
  <c r="FR1450"/>
  <c r="FR1451"/>
  <c r="BY1453"/>
  <c r="AP1453"/>
  <c r="AP1485"/>
  <c r="FR1525"/>
  <c r="FR1526"/>
  <c r="FR1527"/>
  <c r="FR1528"/>
  <c r="FR1529"/>
  <c r="FR1530"/>
  <c r="FR1531"/>
  <c r="FR1532"/>
  <c r="FR1533"/>
  <c r="FR1534"/>
  <c r="FR1535"/>
  <c r="BY1537"/>
  <c r="AP1537"/>
  <c r="FR1573"/>
  <c r="FR1574"/>
  <c r="FR1575"/>
  <c r="FR1576"/>
  <c r="FR1577"/>
  <c r="FR1578"/>
  <c r="FR1579"/>
  <c r="FR1580"/>
  <c r="FR1581"/>
  <c r="FR1582"/>
  <c r="FR1583"/>
  <c r="FR1584"/>
  <c r="FR1585"/>
  <c r="FR1586"/>
  <c r="FR1587"/>
  <c r="FR1588"/>
  <c r="FR1589"/>
  <c r="FR1590"/>
  <c r="FR1591"/>
  <c r="FR1592"/>
  <c r="FR1593"/>
  <c r="FR1594"/>
  <c r="FR1595"/>
  <c r="FR1596"/>
  <c r="FR1597"/>
  <c r="FR1598"/>
  <c r="FR1599"/>
  <c r="FR1600"/>
  <c r="BY1602"/>
  <c r="AP1602"/>
  <c r="AP1634"/>
  <c r="FR1674"/>
  <c r="FR1675"/>
  <c r="FR1676"/>
  <c r="FR1677"/>
  <c r="FR1678"/>
  <c r="FR1679"/>
  <c r="FR1680"/>
  <c r="FR1681"/>
  <c r="FR1682"/>
  <c r="FR1683"/>
  <c r="FR1684"/>
  <c r="BY1686"/>
  <c r="AP1686"/>
  <c r="FR1722"/>
  <c r="FR1723"/>
  <c r="FR1724"/>
  <c r="FR1725"/>
  <c r="FR1726"/>
  <c r="FR1727"/>
  <c r="FR1728"/>
  <c r="FR1729"/>
  <c r="FR1730"/>
  <c r="FR1731"/>
  <c r="FR1732"/>
  <c r="FR1733"/>
  <c r="FR1734"/>
  <c r="FR1735"/>
  <c r="FR1736"/>
  <c r="FR1737"/>
  <c r="FR1738"/>
  <c r="FR1739"/>
  <c r="FR1740"/>
  <c r="FR1741"/>
  <c r="FR1742"/>
  <c r="FR1743"/>
  <c r="FR1744"/>
  <c r="FR1745"/>
  <c r="FR1746"/>
  <c r="FR1747"/>
  <c r="FR1748"/>
  <c r="FR1749"/>
  <c r="BY1751"/>
  <c r="AP1751"/>
  <c r="AP1783"/>
  <c r="FR1823"/>
  <c r="FR1824"/>
  <c r="FR1825"/>
  <c r="FR1826"/>
  <c r="FR1827"/>
  <c r="FR1828"/>
  <c r="FR1829"/>
  <c r="FR1830"/>
  <c r="FR1831"/>
  <c r="FR1832"/>
  <c r="FR1833"/>
  <c r="BY1835"/>
  <c r="AP1835"/>
  <c r="FR1871"/>
  <c r="FR1872"/>
  <c r="FR1873"/>
  <c r="FR1874"/>
  <c r="FR1875"/>
  <c r="FR1876"/>
  <c r="FR1877"/>
  <c r="FR1878"/>
  <c r="FR1879"/>
  <c r="FR1880"/>
  <c r="FR1881"/>
  <c r="FR1882"/>
  <c r="FR1883"/>
  <c r="FR1884"/>
  <c r="FR1885"/>
  <c r="FR1886"/>
  <c r="FR1887"/>
  <c r="FR1888"/>
  <c r="FR1889"/>
  <c r="FR1890"/>
  <c r="FR1891"/>
  <c r="FR1892"/>
  <c r="FR1893"/>
  <c r="FR1894"/>
  <c r="FR1895"/>
  <c r="FR1896"/>
  <c r="BY1898"/>
  <c r="AP1898"/>
  <c r="AP1930"/>
  <c r="FR1970"/>
  <c r="FR1971"/>
  <c r="FR1972"/>
  <c r="FR1973"/>
  <c r="FR1974"/>
  <c r="FR1975"/>
  <c r="FR1976"/>
  <c r="FR1977"/>
  <c r="FR1978"/>
  <c r="BY1980"/>
  <c r="AP1980"/>
  <c r="FR2016"/>
  <c r="FR2017"/>
  <c r="FR2018"/>
  <c r="FR2019"/>
  <c r="FR2020"/>
  <c r="FR2021"/>
  <c r="FR2022"/>
  <c r="FR2023"/>
  <c r="FR2024"/>
  <c r="FR2025"/>
  <c r="FR2026"/>
  <c r="FR2027"/>
  <c r="FR2028"/>
  <c r="FR2029"/>
  <c r="FR2030"/>
  <c r="FR2031"/>
  <c r="FR2032"/>
  <c r="FR2033"/>
  <c r="FR2034"/>
  <c r="FR2035"/>
  <c r="FR2036"/>
  <c r="FR2037"/>
  <c r="FR2038"/>
  <c r="FR2039"/>
  <c r="FR2040"/>
  <c r="FR2041"/>
  <c r="FR2042"/>
  <c r="FR2043"/>
  <c r="FR2044"/>
  <c r="BY2046"/>
  <c r="AP2046"/>
  <c r="AP2078"/>
  <c r="FR2118"/>
  <c r="FR2119"/>
  <c r="FR2120"/>
  <c r="FR2121"/>
  <c r="FR2122"/>
  <c r="FR2123"/>
  <c r="FR2124"/>
  <c r="FR2125"/>
  <c r="FR2126"/>
  <c r="FR2127"/>
  <c r="FR2128"/>
  <c r="BY2130"/>
  <c r="AP2130"/>
  <c r="FR2166"/>
  <c r="FR2167"/>
  <c r="FR2168"/>
  <c r="FR2169"/>
  <c r="FR2170"/>
  <c r="FR2171"/>
  <c r="FR2172"/>
  <c r="FR2173"/>
  <c r="FR2174"/>
  <c r="FR2175"/>
  <c r="FR2176"/>
  <c r="FR2177"/>
  <c r="FR2178"/>
  <c r="FR2179"/>
  <c r="FR2180"/>
  <c r="FR2181"/>
  <c r="FR2182"/>
  <c r="FR2183"/>
  <c r="FR2184"/>
  <c r="FR2185"/>
  <c r="FR2186"/>
  <c r="BY2188"/>
  <c r="AP2188"/>
  <c r="AP2220"/>
  <c r="FR2260"/>
  <c r="FR2261"/>
  <c r="FR2262"/>
  <c r="FR2263"/>
  <c r="FR2264"/>
  <c r="FR2265"/>
  <c r="FR2266"/>
  <c r="FR2267"/>
  <c r="FR2268"/>
  <c r="FR2269"/>
  <c r="FR2270"/>
  <c r="BY2272"/>
  <c r="AP2272"/>
  <c r="FR2306"/>
  <c r="FR2307"/>
  <c r="FR2308"/>
  <c r="FR2309"/>
  <c r="FR2310"/>
  <c r="FR2311"/>
  <c r="FR2312"/>
  <c r="FR2313"/>
  <c r="FR2314"/>
  <c r="FR2315"/>
  <c r="FR2316"/>
  <c r="FR2317"/>
  <c r="FR2318"/>
  <c r="FR2319"/>
  <c r="FR2320"/>
  <c r="FR2321"/>
  <c r="FR2322"/>
  <c r="FR2323"/>
  <c r="FR2324"/>
  <c r="BY2326"/>
  <c r="AP2326"/>
  <c r="AP2356"/>
  <c r="FR2394"/>
  <c r="FR2395"/>
  <c r="FR2396"/>
  <c r="FR2397"/>
  <c r="FR2398"/>
  <c r="FR2399"/>
  <c r="FR2400"/>
  <c r="FR2401"/>
  <c r="FR2402"/>
  <c r="FR2403"/>
  <c r="FR2404"/>
  <c r="BY2406"/>
  <c r="AP2406"/>
  <c r="FR2440"/>
  <c r="FR2441"/>
  <c r="FR2442"/>
  <c r="FR2443"/>
  <c r="FR2444"/>
  <c r="FR2445"/>
  <c r="FR2446"/>
  <c r="FR2447"/>
  <c r="FR2448"/>
  <c r="FR2449"/>
  <c r="FR2450"/>
  <c r="FR2451"/>
  <c r="FR2452"/>
  <c r="FR2453"/>
  <c r="FR2454"/>
  <c r="FR2455"/>
  <c r="FR2456"/>
  <c r="FR2457"/>
  <c r="FR2458"/>
  <c r="FR2459"/>
  <c r="BY2461"/>
  <c r="AP2461"/>
  <c r="AP2491"/>
  <c r="AP2521"/>
  <c r="AP2553"/>
  <c r="F2562"/>
  <c r="I29" i="5" s="1"/>
  <c r="A1374"/>
  <c r="C1372"/>
  <c r="C1371"/>
  <c r="G2521" i="1"/>
  <c r="A1368" i="5"/>
  <c r="AC2118" i="1"/>
  <c r="CQ2118"/>
  <c r="P2118"/>
  <c r="AE2118"/>
  <c r="AD2118"/>
  <c r="CR2118"/>
  <c r="Q2118"/>
  <c r="AF2118"/>
  <c r="CT2118"/>
  <c r="S2118"/>
  <c r="CP2118"/>
  <c r="O2118"/>
  <c r="CS2118"/>
  <c r="R2118"/>
  <c r="CY2118"/>
  <c r="X2118"/>
  <c r="CZ2118"/>
  <c r="Y2118"/>
  <c r="GM2118"/>
  <c r="AC2119"/>
  <c r="CQ2119"/>
  <c r="P2119"/>
  <c r="AE2119"/>
  <c r="AD2119"/>
  <c r="CR2119"/>
  <c r="Q2119"/>
  <c r="AF2119"/>
  <c r="CT2119"/>
  <c r="S2119"/>
  <c r="CP2119"/>
  <c r="O2119"/>
  <c r="CS2119"/>
  <c r="R2119"/>
  <c r="CY2119"/>
  <c r="X2119"/>
  <c r="CZ2119"/>
  <c r="Y2119"/>
  <c r="GM2119"/>
  <c r="AC2120"/>
  <c r="CQ2120"/>
  <c r="P2120"/>
  <c r="AD2120"/>
  <c r="CR2120"/>
  <c r="Q2120"/>
  <c r="AF2120"/>
  <c r="CT2120"/>
  <c r="S2120"/>
  <c r="CP2120"/>
  <c r="O2120"/>
  <c r="CY2120"/>
  <c r="X2120"/>
  <c r="CZ2120"/>
  <c r="Y2120"/>
  <c r="GM2120"/>
  <c r="AC2121"/>
  <c r="CQ2121"/>
  <c r="P2121"/>
  <c r="AE2121"/>
  <c r="AD2121"/>
  <c r="CR2121"/>
  <c r="Q2121"/>
  <c r="AF2121"/>
  <c r="CT2121"/>
  <c r="S2121"/>
  <c r="CP2121"/>
  <c r="O2121"/>
  <c r="CS2121"/>
  <c r="R2121"/>
  <c r="CY2121"/>
  <c r="X2121"/>
  <c r="CZ2121"/>
  <c r="Y2121"/>
  <c r="GM2121"/>
  <c r="AC2122"/>
  <c r="CQ2122"/>
  <c r="P2122"/>
  <c r="AE2122"/>
  <c r="AD2122"/>
  <c r="CR2122"/>
  <c r="Q2122"/>
  <c r="AF2122"/>
  <c r="CT2122"/>
  <c r="S2122"/>
  <c r="CP2122"/>
  <c r="O2122"/>
  <c r="CS2122"/>
  <c r="R2122"/>
  <c r="CY2122"/>
  <c r="X2122"/>
  <c r="CZ2122"/>
  <c r="Y2122"/>
  <c r="GM2122"/>
  <c r="AC2123"/>
  <c r="CQ2123"/>
  <c r="P2123"/>
  <c r="AE2123"/>
  <c r="AD2123"/>
  <c r="CR2123"/>
  <c r="Q2123"/>
  <c r="AF2123"/>
  <c r="CT2123"/>
  <c r="S2123"/>
  <c r="CP2123"/>
  <c r="O2123"/>
  <c r="CS2123"/>
  <c r="R2123"/>
  <c r="CY2123"/>
  <c r="X2123"/>
  <c r="CZ2123"/>
  <c r="Y2123"/>
  <c r="GM2123"/>
  <c r="AC2124"/>
  <c r="CQ2124"/>
  <c r="P2124"/>
  <c r="AE2124"/>
  <c r="AD2124"/>
  <c r="CR2124"/>
  <c r="Q2124"/>
  <c r="AF2124"/>
  <c r="CT2124"/>
  <c r="S2124"/>
  <c r="CP2124"/>
  <c r="O2124"/>
  <c r="CS2124"/>
  <c r="R2124"/>
  <c r="CY2124"/>
  <c r="X2124"/>
  <c r="CZ2124"/>
  <c r="Y2124"/>
  <c r="GM2124"/>
  <c r="AC2125"/>
  <c r="CQ2125"/>
  <c r="P2125"/>
  <c r="AE2125"/>
  <c r="AD2125"/>
  <c r="CR2125"/>
  <c r="Q2125"/>
  <c r="AF2125"/>
  <c r="CT2125"/>
  <c r="S2125"/>
  <c r="CP2125"/>
  <c r="O2125"/>
  <c r="CS2125"/>
  <c r="R2125"/>
  <c r="CY2125"/>
  <c r="X2125"/>
  <c r="CZ2125"/>
  <c r="Y2125"/>
  <c r="GM2125"/>
  <c r="AC2126"/>
  <c r="CQ2126"/>
  <c r="P2126"/>
  <c r="AE2126"/>
  <c r="AD2126"/>
  <c r="CR2126"/>
  <c r="Q2126"/>
  <c r="AF2126"/>
  <c r="CT2126"/>
  <c r="S2126"/>
  <c r="CP2126"/>
  <c r="O2126"/>
  <c r="CS2126"/>
  <c r="R2126"/>
  <c r="CY2126"/>
  <c r="X2126"/>
  <c r="CZ2126"/>
  <c r="Y2126"/>
  <c r="GM2126"/>
  <c r="AC2127"/>
  <c r="CQ2127"/>
  <c r="P2127"/>
  <c r="AE2127"/>
  <c r="AD2127"/>
  <c r="CR2127"/>
  <c r="Q2127"/>
  <c r="AF2127"/>
  <c r="CT2127"/>
  <c r="S2127"/>
  <c r="CP2127"/>
  <c r="O2127"/>
  <c r="CS2127"/>
  <c r="R2127"/>
  <c r="CY2127"/>
  <c r="X2127"/>
  <c r="CZ2127"/>
  <c r="Y2127"/>
  <c r="GM2127"/>
  <c r="AC2128"/>
  <c r="CQ2128"/>
  <c r="P2128"/>
  <c r="AE2128"/>
  <c r="AD2128"/>
  <c r="CR2128"/>
  <c r="Q2128"/>
  <c r="AF2128"/>
  <c r="CT2128"/>
  <c r="S2128"/>
  <c r="CP2128"/>
  <c r="O2128"/>
  <c r="CS2128"/>
  <c r="R2128"/>
  <c r="CY2128"/>
  <c r="X2128"/>
  <c r="CZ2128"/>
  <c r="Y2128"/>
  <c r="GM2128"/>
  <c r="CA2130"/>
  <c r="AR2130"/>
  <c r="AC2166"/>
  <c r="CQ2166"/>
  <c r="P2166"/>
  <c r="AE2166"/>
  <c r="AD2166"/>
  <c r="CR2166"/>
  <c r="Q2166"/>
  <c r="AF2166"/>
  <c r="CT2166"/>
  <c r="S2166"/>
  <c r="CP2166"/>
  <c r="O2166"/>
  <c r="CS2166"/>
  <c r="R2166"/>
  <c r="CY2166"/>
  <c r="X2166"/>
  <c r="CZ2166"/>
  <c r="Y2166"/>
  <c r="GM2166"/>
  <c r="AC2167"/>
  <c r="CQ2167"/>
  <c r="P2167"/>
  <c r="AE2167"/>
  <c r="AD2167"/>
  <c r="CR2167"/>
  <c r="Q2167"/>
  <c r="AF2167"/>
  <c r="CT2167"/>
  <c r="S2167"/>
  <c r="CP2167"/>
  <c r="O2167"/>
  <c r="CS2167"/>
  <c r="R2167"/>
  <c r="CY2167"/>
  <c r="X2167"/>
  <c r="CZ2167"/>
  <c r="Y2167"/>
  <c r="GM2167"/>
  <c r="AC2168"/>
  <c r="CQ2168"/>
  <c r="P2168"/>
  <c r="AE2168"/>
  <c r="AD2168"/>
  <c r="CR2168"/>
  <c r="Q2168"/>
  <c r="AF2168"/>
  <c r="CT2168"/>
  <c r="S2168"/>
  <c r="CP2168"/>
  <c r="O2168"/>
  <c r="CS2168"/>
  <c r="R2168"/>
  <c r="CY2168"/>
  <c r="X2168"/>
  <c r="CZ2168"/>
  <c r="Y2168"/>
  <c r="GM2168"/>
  <c r="AC2169"/>
  <c r="CQ2169"/>
  <c r="P2169"/>
  <c r="AE2169"/>
  <c r="AD2169"/>
  <c r="CR2169"/>
  <c r="Q2169"/>
  <c r="AF2169"/>
  <c r="CT2169"/>
  <c r="S2169"/>
  <c r="CP2169"/>
  <c r="O2169"/>
  <c r="CS2169"/>
  <c r="R2169"/>
  <c r="CY2169"/>
  <c r="X2169"/>
  <c r="CZ2169"/>
  <c r="Y2169"/>
  <c r="GM2169"/>
  <c r="AC2170"/>
  <c r="CQ2170"/>
  <c r="P2170"/>
  <c r="AE2170"/>
  <c r="AD2170"/>
  <c r="CR2170"/>
  <c r="Q2170"/>
  <c r="AF2170"/>
  <c r="CT2170"/>
  <c r="S2170"/>
  <c r="CP2170"/>
  <c r="O2170"/>
  <c r="CS2170"/>
  <c r="R2170"/>
  <c r="CY2170"/>
  <c r="X2170"/>
  <c r="CZ2170"/>
  <c r="Y2170"/>
  <c r="GM2170"/>
  <c r="AC2171"/>
  <c r="CQ2171"/>
  <c r="P2171"/>
  <c r="AE2171"/>
  <c r="AD2171"/>
  <c r="CR2171"/>
  <c r="Q2171"/>
  <c r="AF2171"/>
  <c r="CT2171"/>
  <c r="S2171"/>
  <c r="CP2171"/>
  <c r="O2171"/>
  <c r="CS2171"/>
  <c r="R2171"/>
  <c r="CY2171"/>
  <c r="X2171"/>
  <c r="CZ2171"/>
  <c r="Y2171"/>
  <c r="GM2171"/>
  <c r="AC2172"/>
  <c r="CQ2172"/>
  <c r="P2172"/>
  <c r="AE2172"/>
  <c r="AD2172"/>
  <c r="CR2172"/>
  <c r="Q2172"/>
  <c r="AF2172"/>
  <c r="CT2172"/>
  <c r="S2172"/>
  <c r="CP2172"/>
  <c r="O2172"/>
  <c r="CS2172"/>
  <c r="R2172"/>
  <c r="CY2172"/>
  <c r="X2172"/>
  <c r="CZ2172"/>
  <c r="Y2172"/>
  <c r="GM2172"/>
  <c r="AC2173"/>
  <c r="CQ2173"/>
  <c r="P2173"/>
  <c r="AE2173"/>
  <c r="AD2173"/>
  <c r="CR2173"/>
  <c r="Q2173"/>
  <c r="AF2173"/>
  <c r="CT2173"/>
  <c r="S2173"/>
  <c r="CP2173"/>
  <c r="O2173"/>
  <c r="CS2173"/>
  <c r="R2173"/>
  <c r="CY2173"/>
  <c r="X2173"/>
  <c r="CZ2173"/>
  <c r="Y2173"/>
  <c r="GM2173"/>
  <c r="AC2174"/>
  <c r="CQ2174"/>
  <c r="P2174"/>
  <c r="AE2174"/>
  <c r="AD2174"/>
  <c r="CR2174"/>
  <c r="Q2174"/>
  <c r="AF2174"/>
  <c r="CT2174"/>
  <c r="S2174"/>
  <c r="CP2174"/>
  <c r="O2174"/>
  <c r="CS2174"/>
  <c r="R2174"/>
  <c r="CY2174"/>
  <c r="X2174"/>
  <c r="CZ2174"/>
  <c r="Y2174"/>
  <c r="GM2174"/>
  <c r="AC2175"/>
  <c r="CQ2175"/>
  <c r="P2175"/>
  <c r="AE2175"/>
  <c r="AD2175"/>
  <c r="CR2175"/>
  <c r="Q2175"/>
  <c r="AF2175"/>
  <c r="CT2175"/>
  <c r="S2175"/>
  <c r="CP2175"/>
  <c r="O2175"/>
  <c r="CS2175"/>
  <c r="R2175"/>
  <c r="CY2175"/>
  <c r="X2175"/>
  <c r="CZ2175"/>
  <c r="Y2175"/>
  <c r="GM2175"/>
  <c r="AC2176"/>
  <c r="CQ2176"/>
  <c r="P2176"/>
  <c r="AE2176"/>
  <c r="AD2176"/>
  <c r="CR2176"/>
  <c r="Q2176"/>
  <c r="AF2176"/>
  <c r="CT2176"/>
  <c r="S2176"/>
  <c r="CP2176"/>
  <c r="O2176"/>
  <c r="CS2176"/>
  <c r="R2176"/>
  <c r="CY2176"/>
  <c r="X2176"/>
  <c r="CZ2176"/>
  <c r="Y2176"/>
  <c r="GM2176"/>
  <c r="AC2177"/>
  <c r="CQ2177"/>
  <c r="P2177"/>
  <c r="AE2177"/>
  <c r="AD2177"/>
  <c r="CR2177"/>
  <c r="Q2177"/>
  <c r="AF2177"/>
  <c r="CT2177"/>
  <c r="S2177"/>
  <c r="CP2177"/>
  <c r="O2177"/>
  <c r="CS2177"/>
  <c r="R2177"/>
  <c r="CY2177"/>
  <c r="X2177"/>
  <c r="CZ2177"/>
  <c r="Y2177"/>
  <c r="GM2177"/>
  <c r="AC2178"/>
  <c r="CQ2178"/>
  <c r="P2178"/>
  <c r="AE2178"/>
  <c r="AD2178"/>
  <c r="CR2178"/>
  <c r="Q2178"/>
  <c r="AF2178"/>
  <c r="CT2178"/>
  <c r="S2178"/>
  <c r="CP2178"/>
  <c r="O2178"/>
  <c r="CS2178"/>
  <c r="R2178"/>
  <c r="CY2178"/>
  <c r="X2178"/>
  <c r="CZ2178"/>
  <c r="Y2178"/>
  <c r="GM2178"/>
  <c r="AC2179"/>
  <c r="CQ2179"/>
  <c r="P2179"/>
  <c r="AE2179"/>
  <c r="AD2179"/>
  <c r="CR2179"/>
  <c r="Q2179"/>
  <c r="AF2179"/>
  <c r="CT2179"/>
  <c r="S2179"/>
  <c r="CP2179"/>
  <c r="O2179"/>
  <c r="CS2179"/>
  <c r="R2179"/>
  <c r="CY2179"/>
  <c r="X2179"/>
  <c r="CZ2179"/>
  <c r="Y2179"/>
  <c r="GM2179"/>
  <c r="AC2180"/>
  <c r="CQ2180"/>
  <c r="P2180"/>
  <c r="AE2180"/>
  <c r="AD2180"/>
  <c r="CR2180"/>
  <c r="Q2180"/>
  <c r="AF2180"/>
  <c r="CT2180"/>
  <c r="S2180"/>
  <c r="CP2180"/>
  <c r="O2180"/>
  <c r="CS2180"/>
  <c r="R2180"/>
  <c r="CY2180"/>
  <c r="X2180"/>
  <c r="CZ2180"/>
  <c r="Y2180"/>
  <c r="GM2180"/>
  <c r="AC2181"/>
  <c r="CQ2181"/>
  <c r="P2181"/>
  <c r="AE2181"/>
  <c r="AD2181"/>
  <c r="CR2181"/>
  <c r="Q2181"/>
  <c r="AF2181"/>
  <c r="CT2181"/>
  <c r="S2181"/>
  <c r="CP2181"/>
  <c r="O2181"/>
  <c r="CS2181"/>
  <c r="R2181"/>
  <c r="CY2181"/>
  <c r="X2181"/>
  <c r="CZ2181"/>
  <c r="Y2181"/>
  <c r="GM2181"/>
  <c r="AC2182"/>
  <c r="CQ2182"/>
  <c r="P2182"/>
  <c r="AE2182"/>
  <c r="AD2182"/>
  <c r="CR2182"/>
  <c r="Q2182"/>
  <c r="AF2182"/>
  <c r="CT2182"/>
  <c r="S2182"/>
  <c r="CP2182"/>
  <c r="O2182"/>
  <c r="CS2182"/>
  <c r="R2182"/>
  <c r="CY2182"/>
  <c r="X2182"/>
  <c r="CZ2182"/>
  <c r="Y2182"/>
  <c r="GM2182"/>
  <c r="AC2183"/>
  <c r="CQ2183"/>
  <c r="P2183"/>
  <c r="AE2183"/>
  <c r="AD2183"/>
  <c r="CR2183"/>
  <c r="Q2183"/>
  <c r="AF2183"/>
  <c r="CT2183"/>
  <c r="S2183"/>
  <c r="CP2183"/>
  <c r="O2183"/>
  <c r="CS2183"/>
  <c r="R2183"/>
  <c r="CY2183"/>
  <c r="X2183"/>
  <c r="CZ2183"/>
  <c r="Y2183"/>
  <c r="GM2183"/>
  <c r="AC2184"/>
  <c r="CQ2184"/>
  <c r="P2184"/>
  <c r="AE2184"/>
  <c r="AD2184"/>
  <c r="CR2184"/>
  <c r="Q2184"/>
  <c r="AF2184"/>
  <c r="CT2184"/>
  <c r="S2184"/>
  <c r="CP2184"/>
  <c r="O2184"/>
  <c r="CS2184"/>
  <c r="R2184"/>
  <c r="CY2184"/>
  <c r="X2184"/>
  <c r="CZ2184"/>
  <c r="Y2184"/>
  <c r="GM2184"/>
  <c r="AC2185"/>
  <c r="CQ2185"/>
  <c r="P2185"/>
  <c r="AE2185"/>
  <c r="AD2185"/>
  <c r="CR2185"/>
  <c r="Q2185"/>
  <c r="AF2185"/>
  <c r="CT2185"/>
  <c r="S2185"/>
  <c r="CP2185"/>
  <c r="O2185"/>
  <c r="CS2185"/>
  <c r="R2185"/>
  <c r="CY2185"/>
  <c r="X2185"/>
  <c r="CZ2185"/>
  <c r="Y2185"/>
  <c r="GM2185"/>
  <c r="AC2186"/>
  <c r="CQ2186"/>
  <c r="P2186"/>
  <c r="AE2186"/>
  <c r="AD2186"/>
  <c r="CR2186"/>
  <c r="Q2186"/>
  <c r="AF2186"/>
  <c r="CT2186"/>
  <c r="S2186"/>
  <c r="CP2186"/>
  <c r="O2186"/>
  <c r="CS2186"/>
  <c r="R2186"/>
  <c r="CY2186"/>
  <c r="X2186"/>
  <c r="CZ2186"/>
  <c r="Y2186"/>
  <c r="GM2186"/>
  <c r="CA2188"/>
  <c r="AR2188"/>
  <c r="AR2220"/>
  <c r="F2248"/>
  <c r="F2249" s="1"/>
  <c r="J1365" i="5" s="1"/>
  <c r="F2250" i="1"/>
  <c r="J1366" i="5"/>
  <c r="C1366"/>
  <c r="C1365"/>
  <c r="G2220" i="1"/>
  <c r="A1362" i="5"/>
  <c r="F2216" i="1"/>
  <c r="F2217" s="1"/>
  <c r="J1359" i="5" s="1"/>
  <c r="F2218" i="1"/>
  <c r="J1360" i="5" s="1"/>
  <c r="C1360"/>
  <c r="C1359"/>
  <c r="G2188" i="1"/>
  <c r="A1356" i="5"/>
  <c r="AH2184" i="1"/>
  <c r="CV2184"/>
  <c r="U2184"/>
  <c r="L1354" i="5"/>
  <c r="Q1354" s="1"/>
  <c r="Z1354"/>
  <c r="Y1354"/>
  <c r="W1354"/>
  <c r="K1353"/>
  <c r="J1353"/>
  <c r="Z1353"/>
  <c r="Y1353"/>
  <c r="H1353"/>
  <c r="X1353"/>
  <c r="W1353"/>
  <c r="F1353"/>
  <c r="V1353"/>
  <c r="T1353"/>
  <c r="U1353"/>
  <c r="S1353"/>
  <c r="E1353"/>
  <c r="D1353"/>
  <c r="C1353"/>
  <c r="B1353"/>
  <c r="A1353"/>
  <c r="K1352"/>
  <c r="J1352"/>
  <c r="Z1352"/>
  <c r="Y1352"/>
  <c r="X1352"/>
  <c r="H1352"/>
  <c r="W1352"/>
  <c r="F1352"/>
  <c r="V1352"/>
  <c r="T1352"/>
  <c r="T1343"/>
  <c r="K1349" s="1"/>
  <c r="J1354" s="1"/>
  <c r="P1354" s="1"/>
  <c r="U1352"/>
  <c r="S1352"/>
  <c r="E1352"/>
  <c r="D1352"/>
  <c r="C1352"/>
  <c r="B1352"/>
  <c r="A1352"/>
  <c r="L1351"/>
  <c r="G1351"/>
  <c r="E1351"/>
  <c r="J1350"/>
  <c r="I1350"/>
  <c r="E1350"/>
  <c r="J1349"/>
  <c r="I1349"/>
  <c r="E1349"/>
  <c r="K1348"/>
  <c r="J1348"/>
  <c r="H1348"/>
  <c r="G1348"/>
  <c r="F1348"/>
  <c r="K1347"/>
  <c r="J1347"/>
  <c r="H1347"/>
  <c r="R1347"/>
  <c r="G1347"/>
  <c r="F1347"/>
  <c r="K1346"/>
  <c r="J1346"/>
  <c r="H1346"/>
  <c r="G1346"/>
  <c r="F1346"/>
  <c r="K1345"/>
  <c r="J1345"/>
  <c r="H1345"/>
  <c r="G1345"/>
  <c r="F1345"/>
  <c r="C1344"/>
  <c r="V1343"/>
  <c r="K1350" s="1"/>
  <c r="U1343"/>
  <c r="H1350"/>
  <c r="S1343"/>
  <c r="H1349"/>
  <c r="F1343"/>
  <c r="E1343"/>
  <c r="D1343"/>
  <c r="I1343"/>
  <c r="C1343"/>
  <c r="B1343"/>
  <c r="A1343"/>
  <c r="AH2182" i="1"/>
  <c r="CV2182"/>
  <c r="U2182"/>
  <c r="L1342" i="5"/>
  <c r="Q1342" s="1"/>
  <c r="Z1342"/>
  <c r="Y1342"/>
  <c r="W1342"/>
  <c r="K1341"/>
  <c r="J1341"/>
  <c r="Z1341"/>
  <c r="Y1341"/>
  <c r="W1341"/>
  <c r="H1341"/>
  <c r="X1341"/>
  <c r="F1341"/>
  <c r="V1341"/>
  <c r="T1341"/>
  <c r="U1341"/>
  <c r="S1341"/>
  <c r="H1338" s="1"/>
  <c r="S1332"/>
  <c r="E1341"/>
  <c r="D1341"/>
  <c r="C1341"/>
  <c r="B1341"/>
  <c r="A1341"/>
  <c r="L1340"/>
  <c r="G1340"/>
  <c r="E1340"/>
  <c r="J1339"/>
  <c r="I1339"/>
  <c r="E1339"/>
  <c r="J1338"/>
  <c r="I1338"/>
  <c r="E1338"/>
  <c r="K1337"/>
  <c r="J1337"/>
  <c r="H1337"/>
  <c r="G1337"/>
  <c r="F1337"/>
  <c r="K1336"/>
  <c r="J1336"/>
  <c r="H1336"/>
  <c r="R1336" s="1"/>
  <c r="G1336"/>
  <c r="F1336"/>
  <c r="K1335"/>
  <c r="J1335"/>
  <c r="H1335"/>
  <c r="G1335"/>
  <c r="F1335"/>
  <c r="K1334"/>
  <c r="J1334"/>
  <c r="H1334"/>
  <c r="R1334"/>
  <c r="G1334"/>
  <c r="F1334"/>
  <c r="C1333"/>
  <c r="V1332"/>
  <c r="K1339" s="1"/>
  <c r="J1342" s="1"/>
  <c r="P1342" s="1"/>
  <c r="T1332"/>
  <c r="K1338"/>
  <c r="U1332"/>
  <c r="H1339"/>
  <c r="F1332"/>
  <c r="E1332"/>
  <c r="D1332"/>
  <c r="I1332"/>
  <c r="C1332"/>
  <c r="B1332"/>
  <c r="A1332"/>
  <c r="AH2181" i="1"/>
  <c r="CV2181"/>
  <c r="U2181"/>
  <c r="L1331" i="5"/>
  <c r="Q1331" s="1"/>
  <c r="Z1331"/>
  <c r="Y1331"/>
  <c r="X1331"/>
  <c r="U1322"/>
  <c r="H1329" s="1"/>
  <c r="W1331" s="1"/>
  <c r="L1330"/>
  <c r="G1330"/>
  <c r="E1330"/>
  <c r="J1329"/>
  <c r="I1329"/>
  <c r="F1329"/>
  <c r="E1329"/>
  <c r="J1328"/>
  <c r="I1328"/>
  <c r="F1328"/>
  <c r="E1328"/>
  <c r="K1327"/>
  <c r="J1327"/>
  <c r="H1327"/>
  <c r="H1324"/>
  <c r="H1325"/>
  <c r="S1322"/>
  <c r="H1328"/>
  <c r="G1327"/>
  <c r="F1327"/>
  <c r="K1326"/>
  <c r="J1326"/>
  <c r="H1326"/>
  <c r="R1326"/>
  <c r="G1326"/>
  <c r="F1326"/>
  <c r="K1325"/>
  <c r="J1325"/>
  <c r="G1325"/>
  <c r="F1325"/>
  <c r="K1324"/>
  <c r="J1324"/>
  <c r="G1324"/>
  <c r="F1324"/>
  <c r="C1323"/>
  <c r="V1322"/>
  <c r="K1329" s="1"/>
  <c r="J1331" s="1"/>
  <c r="P1331" s="1"/>
  <c r="T1322"/>
  <c r="K1328"/>
  <c r="F1322"/>
  <c r="E1322"/>
  <c r="D1322"/>
  <c r="I1322"/>
  <c r="C1322"/>
  <c r="B1322"/>
  <c r="A1322"/>
  <c r="AH2178" i="1"/>
  <c r="CV2178"/>
  <c r="U2178"/>
  <c r="L1321" i="5"/>
  <c r="Q1321"/>
  <c r="Z1321"/>
  <c r="Y1321"/>
  <c r="W1321"/>
  <c r="K1320"/>
  <c r="J1320"/>
  <c r="Z1320"/>
  <c r="Y1320"/>
  <c r="W1320"/>
  <c r="H1320"/>
  <c r="X1320" s="1"/>
  <c r="F1320"/>
  <c r="V1320"/>
  <c r="T1320"/>
  <c r="U1320"/>
  <c r="S1320"/>
  <c r="E1320"/>
  <c r="D1320"/>
  <c r="C1320"/>
  <c r="B1320"/>
  <c r="A1320"/>
  <c r="K1319"/>
  <c r="J1319"/>
  <c r="Z1319"/>
  <c r="Y1319"/>
  <c r="W1319"/>
  <c r="H1319"/>
  <c r="X1319"/>
  <c r="F1319"/>
  <c r="V1319"/>
  <c r="T1319"/>
  <c r="T1310"/>
  <c r="K1316"/>
  <c r="U1319"/>
  <c r="H1317" s="1"/>
  <c r="S1319"/>
  <c r="H1316" s="1"/>
  <c r="E1319"/>
  <c r="D1319"/>
  <c r="C1319"/>
  <c r="B1319"/>
  <c r="A1319"/>
  <c r="L1318"/>
  <c r="G1318"/>
  <c r="E1318"/>
  <c r="J1317"/>
  <c r="I1317"/>
  <c r="E1317"/>
  <c r="J1316"/>
  <c r="I1316"/>
  <c r="E1316"/>
  <c r="K1315"/>
  <c r="J1321" s="1"/>
  <c r="P1321" s="1"/>
  <c r="J1315"/>
  <c r="H1315"/>
  <c r="G1315"/>
  <c r="F1315"/>
  <c r="K1314"/>
  <c r="J1314"/>
  <c r="H1314"/>
  <c r="R1314"/>
  <c r="G1314"/>
  <c r="F1314"/>
  <c r="K1313"/>
  <c r="K1312"/>
  <c r="V1310"/>
  <c r="K1317"/>
  <c r="J1313"/>
  <c r="H1313"/>
  <c r="G1313"/>
  <c r="F1313"/>
  <c r="J1312"/>
  <c r="H1312"/>
  <c r="G1312"/>
  <c r="F1312"/>
  <c r="C1311"/>
  <c r="U1310"/>
  <c r="S1310"/>
  <c r="F1310"/>
  <c r="E1310"/>
  <c r="D1310"/>
  <c r="I1310"/>
  <c r="C1310"/>
  <c r="B1310"/>
  <c r="A1310"/>
  <c r="AH2175" i="1"/>
  <c r="CV2175"/>
  <c r="U2175"/>
  <c r="L1309" i="5"/>
  <c r="Q1309" s="1"/>
  <c r="Z1309"/>
  <c r="Y1309"/>
  <c r="W1309"/>
  <c r="K1308"/>
  <c r="J1308"/>
  <c r="Z1308"/>
  <c r="Y1308"/>
  <c r="W1308"/>
  <c r="H1308"/>
  <c r="X1308"/>
  <c r="F1308"/>
  <c r="V1308"/>
  <c r="T1308"/>
  <c r="U1308"/>
  <c r="S1308"/>
  <c r="E1308"/>
  <c r="D1308"/>
  <c r="C1308"/>
  <c r="B1308"/>
  <c r="A1308"/>
  <c r="K1307"/>
  <c r="J1307"/>
  <c r="Z1307"/>
  <c r="Y1307"/>
  <c r="W1307"/>
  <c r="H1307"/>
  <c r="X1307" s="1"/>
  <c r="F1307"/>
  <c r="V1307"/>
  <c r="K1305" s="1"/>
  <c r="T1307"/>
  <c r="U1307"/>
  <c r="H1305" s="1"/>
  <c r="U1298"/>
  <c r="S1307"/>
  <c r="H1304" s="1"/>
  <c r="E1307"/>
  <c r="D1307"/>
  <c r="C1307"/>
  <c r="B1307"/>
  <c r="A1307"/>
  <c r="L1306"/>
  <c r="G1306"/>
  <c r="E1306"/>
  <c r="J1305"/>
  <c r="I1305"/>
  <c r="E1305"/>
  <c r="J1304"/>
  <c r="I1304"/>
  <c r="E1304"/>
  <c r="K1303"/>
  <c r="J1303"/>
  <c r="H1303"/>
  <c r="G1303"/>
  <c r="F1303"/>
  <c r="K1302"/>
  <c r="J1302"/>
  <c r="H1302"/>
  <c r="R1302"/>
  <c r="G1302"/>
  <c r="F1302"/>
  <c r="K1301"/>
  <c r="J1301"/>
  <c r="H1301"/>
  <c r="G1301"/>
  <c r="F1301"/>
  <c r="K1300"/>
  <c r="J1300"/>
  <c r="H1300"/>
  <c r="R1300"/>
  <c r="G1300"/>
  <c r="F1300"/>
  <c r="C1299"/>
  <c r="V1298"/>
  <c r="T1298"/>
  <c r="K1304" s="1"/>
  <c r="J1309" s="1"/>
  <c r="P1309" s="1"/>
  <c r="S1298"/>
  <c r="F1298"/>
  <c r="E1298"/>
  <c r="D1298"/>
  <c r="I1298"/>
  <c r="C1298"/>
  <c r="B1298"/>
  <c r="A1298"/>
  <c r="AH2174" i="1"/>
  <c r="CV2174"/>
  <c r="U2174"/>
  <c r="L1297" i="5"/>
  <c r="Q1297"/>
  <c r="Z1297"/>
  <c r="Y1297"/>
  <c r="X1297"/>
  <c r="T1288"/>
  <c r="K1294"/>
  <c r="L1296"/>
  <c r="G1296"/>
  <c r="E1296"/>
  <c r="J1295"/>
  <c r="I1295"/>
  <c r="F1295"/>
  <c r="E1295"/>
  <c r="J1294"/>
  <c r="I1294"/>
  <c r="F1294"/>
  <c r="E1294"/>
  <c r="K1293"/>
  <c r="J1293"/>
  <c r="H1293"/>
  <c r="G1293"/>
  <c r="F1293"/>
  <c r="K1292"/>
  <c r="J1292"/>
  <c r="H1292"/>
  <c r="R1292"/>
  <c r="G1292"/>
  <c r="F1292"/>
  <c r="K1291"/>
  <c r="K1290"/>
  <c r="J1297" s="1"/>
  <c r="P1297" s="1"/>
  <c r="V1288"/>
  <c r="K1295" s="1"/>
  <c r="J1291"/>
  <c r="H1291"/>
  <c r="G1291"/>
  <c r="F1291"/>
  <c r="J1290"/>
  <c r="H1290"/>
  <c r="R1290"/>
  <c r="G1290"/>
  <c r="F1290"/>
  <c r="C1289"/>
  <c r="U1288"/>
  <c r="H1295"/>
  <c r="S1288"/>
  <c r="H1294" s="1"/>
  <c r="F1288"/>
  <c r="E1288"/>
  <c r="D1288"/>
  <c r="I1288"/>
  <c r="C1288"/>
  <c r="B1288"/>
  <c r="A1288"/>
  <c r="AH2172" i="1"/>
  <c r="CV2172"/>
  <c r="U2172"/>
  <c r="L1287" i="5"/>
  <c r="Q1287" s="1"/>
  <c r="Z1287"/>
  <c r="Y1287"/>
  <c r="X1287"/>
  <c r="K1286"/>
  <c r="J1286"/>
  <c r="Z1286"/>
  <c r="Y1286"/>
  <c r="X1286"/>
  <c r="H1286"/>
  <c r="W1286"/>
  <c r="F1286"/>
  <c r="V1286"/>
  <c r="T1286"/>
  <c r="U1286"/>
  <c r="S1286"/>
  <c r="S1278"/>
  <c r="H1283"/>
  <c r="E1286"/>
  <c r="D1286"/>
  <c r="C1286"/>
  <c r="B1286"/>
  <c r="A1286"/>
  <c r="L1285"/>
  <c r="G1285"/>
  <c r="E1285"/>
  <c r="J1284"/>
  <c r="I1284"/>
  <c r="F1284"/>
  <c r="E1284"/>
  <c r="J1283"/>
  <c r="I1283"/>
  <c r="F1283"/>
  <c r="E1283"/>
  <c r="K1282"/>
  <c r="J1282"/>
  <c r="H1282"/>
  <c r="G1282"/>
  <c r="F1282"/>
  <c r="K1281"/>
  <c r="J1281"/>
  <c r="H1281"/>
  <c r="G1281"/>
  <c r="F1281"/>
  <c r="K1280"/>
  <c r="T1278"/>
  <c r="K1283"/>
  <c r="V1278"/>
  <c r="K1284" s="1"/>
  <c r="J1280"/>
  <c r="H1280"/>
  <c r="G1280"/>
  <c r="F1280"/>
  <c r="C1279"/>
  <c r="U1278"/>
  <c r="H1284"/>
  <c r="F1278"/>
  <c r="E1278"/>
  <c r="D1278"/>
  <c r="I1278"/>
  <c r="C1278"/>
  <c r="B1278"/>
  <c r="A1278"/>
  <c r="AH2171" i="1"/>
  <c r="CV2171"/>
  <c r="U2171"/>
  <c r="L1277" i="5"/>
  <c r="Q1277" s="1"/>
  <c r="Z1277"/>
  <c r="Y1277"/>
  <c r="X1277"/>
  <c r="U1269"/>
  <c r="H1275"/>
  <c r="L1276"/>
  <c r="G1276"/>
  <c r="E1276"/>
  <c r="J1275"/>
  <c r="I1275"/>
  <c r="F1275"/>
  <c r="E1275"/>
  <c r="J1274"/>
  <c r="I1274"/>
  <c r="F1274"/>
  <c r="E1274"/>
  <c r="K1273"/>
  <c r="J1273"/>
  <c r="H1273"/>
  <c r="G1273"/>
  <c r="F1273"/>
  <c r="K1272"/>
  <c r="J1272"/>
  <c r="H1272"/>
  <c r="G1272"/>
  <c r="F1272"/>
  <c r="K1271"/>
  <c r="J1271"/>
  <c r="H1271"/>
  <c r="R1271"/>
  <c r="G1271"/>
  <c r="F1271"/>
  <c r="C1270"/>
  <c r="V1269"/>
  <c r="K1275" s="1"/>
  <c r="J1277" s="1"/>
  <c r="P1277" s="1"/>
  <c r="T1269"/>
  <c r="K1274"/>
  <c r="S1269"/>
  <c r="H1274" s="1"/>
  <c r="F1269"/>
  <c r="E1269"/>
  <c r="D1269"/>
  <c r="I1269"/>
  <c r="C1269"/>
  <c r="B1269"/>
  <c r="A1269"/>
  <c r="AH2169" i="1"/>
  <c r="CV2169"/>
  <c r="U2169"/>
  <c r="L1268" i="5"/>
  <c r="Q1268" s="1"/>
  <c r="Z1268"/>
  <c r="Y1268"/>
  <c r="X1268"/>
  <c r="K1267"/>
  <c r="J1267"/>
  <c r="Z1267"/>
  <c r="Y1267"/>
  <c r="X1267"/>
  <c r="H1267"/>
  <c r="W1267"/>
  <c r="F1267"/>
  <c r="V1267"/>
  <c r="V1258"/>
  <c r="K1265"/>
  <c r="T1267"/>
  <c r="U1267"/>
  <c r="S1267"/>
  <c r="E1267"/>
  <c r="D1267"/>
  <c r="C1267"/>
  <c r="B1267"/>
  <c r="A1267"/>
  <c r="L1266"/>
  <c r="G1266"/>
  <c r="E1266"/>
  <c r="J1265"/>
  <c r="I1265"/>
  <c r="F1265"/>
  <c r="E1265"/>
  <c r="J1264"/>
  <c r="I1264"/>
  <c r="F1264"/>
  <c r="E1264"/>
  <c r="K1263"/>
  <c r="J1263"/>
  <c r="H1263"/>
  <c r="G1263"/>
  <c r="F1263"/>
  <c r="K1262"/>
  <c r="J1262"/>
  <c r="H1262"/>
  <c r="R1262"/>
  <c r="G1262"/>
  <c r="F1262"/>
  <c r="K1261"/>
  <c r="J1261"/>
  <c r="H1261"/>
  <c r="G1261"/>
  <c r="F1261"/>
  <c r="K1260"/>
  <c r="J1260"/>
  <c r="H1260"/>
  <c r="R1260" s="1"/>
  <c r="G1260"/>
  <c r="F1260"/>
  <c r="C1259"/>
  <c r="T1258"/>
  <c r="K1264"/>
  <c r="U1258"/>
  <c r="H1265" s="1"/>
  <c r="S1258"/>
  <c r="H1264"/>
  <c r="F1258"/>
  <c r="E1258"/>
  <c r="D1258"/>
  <c r="I1258"/>
  <c r="C1258"/>
  <c r="B1258"/>
  <c r="A1258"/>
  <c r="AH2168" i="1"/>
  <c r="CV2168"/>
  <c r="U2168"/>
  <c r="L1257" i="5"/>
  <c r="Q1257"/>
  <c r="Z1257"/>
  <c r="Y1257"/>
  <c r="X1257"/>
  <c r="T1248"/>
  <c r="K1254" s="1"/>
  <c r="L1256"/>
  <c r="G1256"/>
  <c r="E1256"/>
  <c r="J1255"/>
  <c r="I1255"/>
  <c r="F1255"/>
  <c r="E1255"/>
  <c r="J1254"/>
  <c r="I1254"/>
  <c r="F1254"/>
  <c r="E1254"/>
  <c r="K1253"/>
  <c r="J1253"/>
  <c r="H1253"/>
  <c r="G1253"/>
  <c r="F1253"/>
  <c r="K1252"/>
  <c r="J1252"/>
  <c r="H1252"/>
  <c r="R1252"/>
  <c r="G1252"/>
  <c r="F1252"/>
  <c r="K1251"/>
  <c r="K1250"/>
  <c r="V1248"/>
  <c r="K1255"/>
  <c r="J1251"/>
  <c r="H1251"/>
  <c r="G1251"/>
  <c r="F1251"/>
  <c r="J1250"/>
  <c r="H1250"/>
  <c r="G1250"/>
  <c r="F1250"/>
  <c r="C1249"/>
  <c r="U1248"/>
  <c r="H1255"/>
  <c r="S1248"/>
  <c r="H1254" s="1"/>
  <c r="F1248"/>
  <c r="E1248"/>
  <c r="D1248"/>
  <c r="I1248"/>
  <c r="C1248"/>
  <c r="B1248"/>
  <c r="A1248"/>
  <c r="AH2167" i="1"/>
  <c r="CV2167"/>
  <c r="U2167"/>
  <c r="L1247" i="5"/>
  <c r="Q1247" s="1"/>
  <c r="Z1247"/>
  <c r="Y1247"/>
  <c r="X1247"/>
  <c r="U1238"/>
  <c r="H1245"/>
  <c r="L1246"/>
  <c r="G1246"/>
  <c r="E1246"/>
  <c r="J1245"/>
  <c r="I1245"/>
  <c r="F1245"/>
  <c r="E1245"/>
  <c r="J1244"/>
  <c r="I1244"/>
  <c r="F1244"/>
  <c r="E1244"/>
  <c r="K1243"/>
  <c r="J1243"/>
  <c r="H1243"/>
  <c r="H1240"/>
  <c r="H1241"/>
  <c r="G1247" s="1"/>
  <c r="O1247" s="1"/>
  <c r="S1238"/>
  <c r="H1244"/>
  <c r="G1243"/>
  <c r="F1243"/>
  <c r="K1242"/>
  <c r="J1242"/>
  <c r="H1242"/>
  <c r="R1242"/>
  <c r="G1242"/>
  <c r="F1242"/>
  <c r="K1241"/>
  <c r="J1241"/>
  <c r="G1241"/>
  <c r="F1241"/>
  <c r="K1240"/>
  <c r="J1240"/>
  <c r="R1240"/>
  <c r="G1240"/>
  <c r="F1240"/>
  <c r="C1239"/>
  <c r="V1238"/>
  <c r="K1245"/>
  <c r="T1238"/>
  <c r="K1244"/>
  <c r="F1238"/>
  <c r="E1238"/>
  <c r="D1238"/>
  <c r="I1238"/>
  <c r="C1238"/>
  <c r="B1238"/>
  <c r="A1238"/>
  <c r="AH2166" i="1"/>
  <c r="CV2166"/>
  <c r="U2166"/>
  <c r="L1237" i="5"/>
  <c r="Q1237" s="1"/>
  <c r="L1356" s="1"/>
  <c r="Z1237"/>
  <c r="Y1237"/>
  <c r="X1237"/>
  <c r="T1228"/>
  <c r="K1234" s="1"/>
  <c r="L1236"/>
  <c r="G1236"/>
  <c r="E1236"/>
  <c r="J1235"/>
  <c r="I1235"/>
  <c r="F1235"/>
  <c r="E1235"/>
  <c r="J1234"/>
  <c r="I1234"/>
  <c r="F1234"/>
  <c r="E1234"/>
  <c r="K1233"/>
  <c r="J1233"/>
  <c r="H1233"/>
  <c r="G1233"/>
  <c r="F1233"/>
  <c r="K1232"/>
  <c r="J1232"/>
  <c r="H1232"/>
  <c r="R1232" s="1"/>
  <c r="G1232"/>
  <c r="F1232"/>
  <c r="K1231"/>
  <c r="J1231"/>
  <c r="H1231"/>
  <c r="G1231"/>
  <c r="F1231"/>
  <c r="K1230"/>
  <c r="J1230"/>
  <c r="H1230"/>
  <c r="R1230"/>
  <c r="G1230"/>
  <c r="F1230"/>
  <c r="C1229"/>
  <c r="V1228"/>
  <c r="K1235" s="1"/>
  <c r="U1228"/>
  <c r="H1235"/>
  <c r="S1228"/>
  <c r="H1234" s="1"/>
  <c r="F1228"/>
  <c r="E1228"/>
  <c r="D1228"/>
  <c r="I1228"/>
  <c r="C1228"/>
  <c r="B1228"/>
  <c r="A1228"/>
  <c r="A1227"/>
  <c r="F2158" i="1"/>
  <c r="F2160"/>
  <c r="J1225" i="5" s="1"/>
  <c r="C1225"/>
  <c r="F2159" i="1"/>
  <c r="J1224" i="5"/>
  <c r="C1224"/>
  <c r="G2130" i="1"/>
  <c r="A1221" i="5"/>
  <c r="AH2128" i="1"/>
  <c r="CV2128"/>
  <c r="U2128"/>
  <c r="L1219" i="5"/>
  <c r="Q1219"/>
  <c r="Z1219"/>
  <c r="Y1219"/>
  <c r="X1219"/>
  <c r="V1211"/>
  <c r="K1217" s="1"/>
  <c r="L1218"/>
  <c r="G1218"/>
  <c r="E1218"/>
  <c r="J1217"/>
  <c r="I1217"/>
  <c r="E1217"/>
  <c r="J1216"/>
  <c r="I1216"/>
  <c r="E1216"/>
  <c r="K1215"/>
  <c r="J1215"/>
  <c r="H1215"/>
  <c r="R1215" s="1"/>
  <c r="G1215"/>
  <c r="F1215"/>
  <c r="K1214"/>
  <c r="J1214"/>
  <c r="H1214"/>
  <c r="G1214"/>
  <c r="F1214"/>
  <c r="K1213"/>
  <c r="J1213"/>
  <c r="H1213"/>
  <c r="R1213" s="1"/>
  <c r="G1213"/>
  <c r="F1213"/>
  <c r="C1212"/>
  <c r="T1211"/>
  <c r="K1216" s="1"/>
  <c r="J1219" s="1"/>
  <c r="P1219" s="1"/>
  <c r="U1211"/>
  <c r="H1217"/>
  <c r="S1211"/>
  <c r="H1216" s="1"/>
  <c r="F1211"/>
  <c r="E1211"/>
  <c r="D1211"/>
  <c r="I1211"/>
  <c r="C1211"/>
  <c r="B1211"/>
  <c r="A1211"/>
  <c r="AH2127" i="1"/>
  <c r="CV2127"/>
  <c r="U2127"/>
  <c r="L1210" i="5"/>
  <c r="Q1210" s="1"/>
  <c r="Z1210"/>
  <c r="Y1210"/>
  <c r="X1210"/>
  <c r="V1202"/>
  <c r="K1208"/>
  <c r="L1209"/>
  <c r="G1209"/>
  <c r="E1209"/>
  <c r="J1208"/>
  <c r="I1208"/>
  <c r="E1208"/>
  <c r="J1207"/>
  <c r="I1207"/>
  <c r="E1207"/>
  <c r="K1206"/>
  <c r="J1206"/>
  <c r="H1206"/>
  <c r="R1206"/>
  <c r="G1206"/>
  <c r="F1206"/>
  <c r="K1205"/>
  <c r="J1205"/>
  <c r="H1205"/>
  <c r="G1210" s="1"/>
  <c r="O1210" s="1"/>
  <c r="G1205"/>
  <c r="F1205"/>
  <c r="K1204"/>
  <c r="J1204"/>
  <c r="H1204"/>
  <c r="R1204"/>
  <c r="S1202"/>
  <c r="H1207"/>
  <c r="U1202"/>
  <c r="H1208"/>
  <c r="G1204"/>
  <c r="F1204"/>
  <c r="C1203"/>
  <c r="T1202"/>
  <c r="K1207" s="1"/>
  <c r="J1210" s="1"/>
  <c r="P1210" s="1"/>
  <c r="F1202"/>
  <c r="E1202"/>
  <c r="D1202"/>
  <c r="I1202"/>
  <c r="C1202"/>
  <c r="B1202"/>
  <c r="A1202"/>
  <c r="AH2126" i="1"/>
  <c r="CV2126"/>
  <c r="U2126"/>
  <c r="L1201" i="5"/>
  <c r="Q1201" s="1"/>
  <c r="Z1201"/>
  <c r="Y1201"/>
  <c r="X1201"/>
  <c r="T1195"/>
  <c r="K1198"/>
  <c r="L1200"/>
  <c r="G1200"/>
  <c r="E1200"/>
  <c r="J1199"/>
  <c r="I1199"/>
  <c r="E1199"/>
  <c r="J1198"/>
  <c r="I1198"/>
  <c r="E1198"/>
  <c r="K1197"/>
  <c r="J1197"/>
  <c r="H1197"/>
  <c r="G1201" s="1"/>
  <c r="O1201" s="1"/>
  <c r="S1195"/>
  <c r="H1198"/>
  <c r="U1195"/>
  <c r="H1199"/>
  <c r="G1197"/>
  <c r="F1197"/>
  <c r="C1196"/>
  <c r="V1195"/>
  <c r="K1199" s="1"/>
  <c r="J1201" s="1"/>
  <c r="P1201" s="1"/>
  <c r="F1195"/>
  <c r="E1195"/>
  <c r="D1195"/>
  <c r="I1195"/>
  <c r="C1195"/>
  <c r="B1195"/>
  <c r="A1195"/>
  <c r="AH2124" i="1"/>
  <c r="CV2124"/>
  <c r="U2124"/>
  <c r="L1194" i="5"/>
  <c r="Q1194" s="1"/>
  <c r="Z1194"/>
  <c r="Y1194"/>
  <c r="X1194"/>
  <c r="K1193"/>
  <c r="J1193"/>
  <c r="Z1193"/>
  <c r="Y1193"/>
  <c r="W1193"/>
  <c r="H1193"/>
  <c r="X1193"/>
  <c r="F1193"/>
  <c r="V1193"/>
  <c r="T1193"/>
  <c r="U1193"/>
  <c r="S1193"/>
  <c r="S1187"/>
  <c r="H1190"/>
  <c r="E1193"/>
  <c r="D1193"/>
  <c r="C1193"/>
  <c r="B1193"/>
  <c r="A1193"/>
  <c r="L1192"/>
  <c r="G1192"/>
  <c r="E1192"/>
  <c r="J1191"/>
  <c r="I1191"/>
  <c r="E1191"/>
  <c r="J1190"/>
  <c r="I1190"/>
  <c r="E1190"/>
  <c r="K1189"/>
  <c r="T1187"/>
  <c r="K1190"/>
  <c r="J1194" s="1"/>
  <c r="P1194" s="1"/>
  <c r="V1187"/>
  <c r="K1191" s="1"/>
  <c r="J1189"/>
  <c r="H1189"/>
  <c r="R1189"/>
  <c r="G1189"/>
  <c r="F1189"/>
  <c r="C1188"/>
  <c r="U1187"/>
  <c r="H1191"/>
  <c r="F1187"/>
  <c r="E1187"/>
  <c r="D1187"/>
  <c r="I1187"/>
  <c r="C1187"/>
  <c r="B1187"/>
  <c r="A1187"/>
  <c r="AH2122" i="1"/>
  <c r="CV2122"/>
  <c r="U2122"/>
  <c r="L1186" i="5"/>
  <c r="Q1186"/>
  <c r="L1221" s="1"/>
  <c r="Z1186"/>
  <c r="Y1186"/>
  <c r="X1186"/>
  <c r="U1177"/>
  <c r="H1183" s="1"/>
  <c r="U1185"/>
  <c r="K1185"/>
  <c r="J1185"/>
  <c r="Z1185"/>
  <c r="Y1185"/>
  <c r="W1185"/>
  <c r="H1185"/>
  <c r="X1185" s="1"/>
  <c r="F1185"/>
  <c r="V1185"/>
  <c r="K1183" s="1"/>
  <c r="T1185"/>
  <c r="S1185"/>
  <c r="H1182" s="1"/>
  <c r="E1185"/>
  <c r="D1185"/>
  <c r="C1185"/>
  <c r="B1185"/>
  <c r="A1185"/>
  <c r="L1184"/>
  <c r="G1184"/>
  <c r="E1184"/>
  <c r="J1183"/>
  <c r="I1183"/>
  <c r="E1183"/>
  <c r="J1182"/>
  <c r="I1182"/>
  <c r="E1182"/>
  <c r="K1181"/>
  <c r="J1181"/>
  <c r="H1181"/>
  <c r="R1181"/>
  <c r="G1181"/>
  <c r="F1181"/>
  <c r="K1180"/>
  <c r="J1180"/>
  <c r="H1180"/>
  <c r="G1180"/>
  <c r="F1180"/>
  <c r="K1179"/>
  <c r="J1179"/>
  <c r="H1179"/>
  <c r="R1179" s="1"/>
  <c r="G1179"/>
  <c r="F1179"/>
  <c r="C1178"/>
  <c r="V1177"/>
  <c r="T1177"/>
  <c r="K1182" s="1"/>
  <c r="J1186" s="1"/>
  <c r="P1186" s="1"/>
  <c r="S1177"/>
  <c r="F1177"/>
  <c r="E1177"/>
  <c r="D1177"/>
  <c r="I1177"/>
  <c r="C1177"/>
  <c r="B1177"/>
  <c r="A1177"/>
  <c r="AH2121" i="1"/>
  <c r="CV2121"/>
  <c r="U2121"/>
  <c r="L1176" i="5"/>
  <c r="Q1176"/>
  <c r="Z1176"/>
  <c r="Y1176"/>
  <c r="X1176"/>
  <c r="V1168"/>
  <c r="K1174"/>
  <c r="L1175"/>
  <c r="G1175"/>
  <c r="E1175"/>
  <c r="J1174"/>
  <c r="I1174"/>
  <c r="F1174"/>
  <c r="E1174"/>
  <c r="J1173"/>
  <c r="I1173"/>
  <c r="F1173"/>
  <c r="E1173"/>
  <c r="K1172"/>
  <c r="J1172"/>
  <c r="H1172"/>
  <c r="R1172"/>
  <c r="G1172"/>
  <c r="F1172"/>
  <c r="K1171"/>
  <c r="J1171"/>
  <c r="H1171"/>
  <c r="G1171"/>
  <c r="F1171"/>
  <c r="K1170"/>
  <c r="J1170"/>
  <c r="H1170"/>
  <c r="R1170" s="1"/>
  <c r="G1170"/>
  <c r="F1170"/>
  <c r="C1169"/>
  <c r="T1168"/>
  <c r="K1173"/>
  <c r="U1168"/>
  <c r="H1174"/>
  <c r="S1168"/>
  <c r="H1173"/>
  <c r="F1168"/>
  <c r="E1168"/>
  <c r="D1168"/>
  <c r="I1168"/>
  <c r="C1168"/>
  <c r="B1168"/>
  <c r="A1168"/>
  <c r="AH2120" i="1"/>
  <c r="CV2120"/>
  <c r="U2120"/>
  <c r="L1167" i="5"/>
  <c r="Q1167"/>
  <c r="Z1167"/>
  <c r="Y1167"/>
  <c r="X1167"/>
  <c r="L1166"/>
  <c r="G1166"/>
  <c r="E1166"/>
  <c r="AE2120" i="1"/>
  <c r="CS2120"/>
  <c r="R2120"/>
  <c r="K1165" i="5"/>
  <c r="J1165"/>
  <c r="H1165"/>
  <c r="R1165"/>
  <c r="G1165"/>
  <c r="F1165"/>
  <c r="K1164"/>
  <c r="J1164"/>
  <c r="H1164"/>
  <c r="G1164"/>
  <c r="F1164"/>
  <c r="K1163"/>
  <c r="J1167" s="1"/>
  <c r="P1167" s="1"/>
  <c r="J1163"/>
  <c r="H1163"/>
  <c r="G1167" s="1"/>
  <c r="O1167" s="1"/>
  <c r="R1163"/>
  <c r="G1163"/>
  <c r="F1163"/>
  <c r="C1162"/>
  <c r="V1161"/>
  <c r="T1161"/>
  <c r="U1161"/>
  <c r="S1161"/>
  <c r="F1161"/>
  <c r="E1161"/>
  <c r="D1161"/>
  <c r="I1161"/>
  <c r="C1161"/>
  <c r="B1161"/>
  <c r="A1161"/>
  <c r="AH2118" i="1"/>
  <c r="CV2118"/>
  <c r="U2118"/>
  <c r="L1160" i="5"/>
  <c r="Q1160"/>
  <c r="Z1160"/>
  <c r="Y1160"/>
  <c r="X1160"/>
  <c r="K1159"/>
  <c r="J1159"/>
  <c r="Z1159"/>
  <c r="Y1159"/>
  <c r="W1159"/>
  <c r="H1159"/>
  <c r="X1159"/>
  <c r="F1159"/>
  <c r="V1159"/>
  <c r="V1153"/>
  <c r="K1157" s="1"/>
  <c r="J1160" s="1"/>
  <c r="P1160" s="1"/>
  <c r="T1159"/>
  <c r="U1159"/>
  <c r="S1159"/>
  <c r="E1159"/>
  <c r="D1159"/>
  <c r="C1159"/>
  <c r="B1159"/>
  <c r="A1159"/>
  <c r="L1158"/>
  <c r="G1158"/>
  <c r="E1158"/>
  <c r="J1157"/>
  <c r="I1157"/>
  <c r="E1157"/>
  <c r="J1156"/>
  <c r="I1156"/>
  <c r="E1156"/>
  <c r="K1155"/>
  <c r="J1155"/>
  <c r="H1155"/>
  <c r="R1155" s="1"/>
  <c r="G1155"/>
  <c r="F1155"/>
  <c r="C1154"/>
  <c r="T1153"/>
  <c r="K1156"/>
  <c r="U1153"/>
  <c r="H1157"/>
  <c r="S1153"/>
  <c r="H1156" s="1"/>
  <c r="F1153"/>
  <c r="E1153"/>
  <c r="D1153"/>
  <c r="I1153"/>
  <c r="C1153"/>
  <c r="B1153"/>
  <c r="A1153"/>
  <c r="A1152"/>
  <c r="A1150"/>
  <c r="AC499" i="1"/>
  <c r="CQ499"/>
  <c r="P499"/>
  <c r="AE499"/>
  <c r="AD499"/>
  <c r="CR499"/>
  <c r="Q499"/>
  <c r="AF499"/>
  <c r="CT499"/>
  <c r="S499"/>
  <c r="CP499"/>
  <c r="O499"/>
  <c r="CS499"/>
  <c r="R499"/>
  <c r="CY499"/>
  <c r="X499"/>
  <c r="CZ499"/>
  <c r="Y499"/>
  <c r="GM499"/>
  <c r="AC500"/>
  <c r="CQ500"/>
  <c r="P500"/>
  <c r="AE500"/>
  <c r="AD500"/>
  <c r="CR500"/>
  <c r="Q500"/>
  <c r="AF500"/>
  <c r="CT500"/>
  <c r="S500"/>
  <c r="CP500"/>
  <c r="O500"/>
  <c r="CS500"/>
  <c r="R500"/>
  <c r="CY500"/>
  <c r="X500"/>
  <c r="CZ500"/>
  <c r="Y500"/>
  <c r="GM500"/>
  <c r="AC501"/>
  <c r="CQ501"/>
  <c r="P501"/>
  <c r="AD501"/>
  <c r="CR501"/>
  <c r="Q501"/>
  <c r="AF501"/>
  <c r="CT501"/>
  <c r="S501"/>
  <c r="CP501"/>
  <c r="O501"/>
  <c r="CY501"/>
  <c r="X501"/>
  <c r="CZ501"/>
  <c r="Y501"/>
  <c r="GM501"/>
  <c r="AC502"/>
  <c r="CQ502"/>
  <c r="P502"/>
  <c r="AE502"/>
  <c r="AD502"/>
  <c r="CR502"/>
  <c r="Q502"/>
  <c r="AF502"/>
  <c r="CT502"/>
  <c r="S502"/>
  <c r="CP502"/>
  <c r="O502"/>
  <c r="CS502"/>
  <c r="R502"/>
  <c r="CY502"/>
  <c r="X502"/>
  <c r="CZ502"/>
  <c r="Y502"/>
  <c r="GM502"/>
  <c r="AC503"/>
  <c r="CQ503"/>
  <c r="P503"/>
  <c r="AE503"/>
  <c r="AD503"/>
  <c r="CR503"/>
  <c r="Q503"/>
  <c r="AF503"/>
  <c r="CT503"/>
  <c r="S503"/>
  <c r="CP503"/>
  <c r="O503"/>
  <c r="CS503"/>
  <c r="R503"/>
  <c r="CY503"/>
  <c r="X503"/>
  <c r="CZ503"/>
  <c r="Y503"/>
  <c r="GM503"/>
  <c r="AC504"/>
  <c r="CQ504"/>
  <c r="P504"/>
  <c r="AE504"/>
  <c r="AD504"/>
  <c r="CR504"/>
  <c r="Q504"/>
  <c r="AF504"/>
  <c r="CT504"/>
  <c r="S504"/>
  <c r="CP504"/>
  <c r="O504"/>
  <c r="CS504"/>
  <c r="R504"/>
  <c r="CY504"/>
  <c r="X504"/>
  <c r="CZ504"/>
  <c r="Y504"/>
  <c r="GM504"/>
  <c r="AC505"/>
  <c r="CQ505"/>
  <c r="P505"/>
  <c r="AE505"/>
  <c r="AD505"/>
  <c r="CR505"/>
  <c r="Q505"/>
  <c r="AF505"/>
  <c r="CT505"/>
  <c r="S505"/>
  <c r="CP505"/>
  <c r="O505"/>
  <c r="CS505"/>
  <c r="R505"/>
  <c r="CY505"/>
  <c r="X505"/>
  <c r="CZ505"/>
  <c r="Y505"/>
  <c r="GM505"/>
  <c r="AC506"/>
  <c r="CQ506"/>
  <c r="P506"/>
  <c r="AE506"/>
  <c r="AD506"/>
  <c r="CR506"/>
  <c r="Q506"/>
  <c r="AF506"/>
  <c r="CT506"/>
  <c r="S506"/>
  <c r="CP506"/>
  <c r="O506"/>
  <c r="CS506"/>
  <c r="R506"/>
  <c r="CY506"/>
  <c r="X506"/>
  <c r="CZ506"/>
  <c r="Y506"/>
  <c r="GM506"/>
  <c r="AC507"/>
  <c r="CQ507"/>
  <c r="P507"/>
  <c r="AE507"/>
  <c r="AD507"/>
  <c r="CR507"/>
  <c r="Q507"/>
  <c r="AF507"/>
  <c r="CT507"/>
  <c r="S507"/>
  <c r="CP507"/>
  <c r="O507"/>
  <c r="CS507"/>
  <c r="R507"/>
  <c r="CY507"/>
  <c r="X507"/>
  <c r="CZ507"/>
  <c r="Y507"/>
  <c r="GM507"/>
  <c r="AC508"/>
  <c r="CQ508"/>
  <c r="P508"/>
  <c r="AE508"/>
  <c r="AD508"/>
  <c r="CR508"/>
  <c r="Q508"/>
  <c r="AF508"/>
  <c r="CT508"/>
  <c r="S508"/>
  <c r="CP508"/>
  <c r="O508"/>
  <c r="CS508"/>
  <c r="R508"/>
  <c r="CY508"/>
  <c r="X508"/>
  <c r="CZ508"/>
  <c r="Y508"/>
  <c r="GM508"/>
  <c r="AC509"/>
  <c r="CQ509"/>
  <c r="P509"/>
  <c r="AE509"/>
  <c r="AD509"/>
  <c r="CR509"/>
  <c r="Q509"/>
  <c r="AF509"/>
  <c r="CT509"/>
  <c r="S509"/>
  <c r="CP509"/>
  <c r="O509"/>
  <c r="CS509"/>
  <c r="R509"/>
  <c r="CY509"/>
  <c r="X509"/>
  <c r="CZ509"/>
  <c r="Y509"/>
  <c r="GM509"/>
  <c r="AC510"/>
  <c r="CQ510"/>
  <c r="P510"/>
  <c r="AE510"/>
  <c r="AD510"/>
  <c r="CR510"/>
  <c r="Q510"/>
  <c r="AF510"/>
  <c r="CT510"/>
  <c r="S510"/>
  <c r="CP510"/>
  <c r="O510"/>
  <c r="CS510"/>
  <c r="R510"/>
  <c r="CY510"/>
  <c r="X510"/>
  <c r="CZ510"/>
  <c r="Y510"/>
  <c r="GM510"/>
  <c r="AC511"/>
  <c r="CQ511"/>
  <c r="P511"/>
  <c r="AE511"/>
  <c r="AD511"/>
  <c r="CR511"/>
  <c r="Q511"/>
  <c r="AF511"/>
  <c r="CT511"/>
  <c r="S511"/>
  <c r="CP511"/>
  <c r="O511"/>
  <c r="CS511"/>
  <c r="R511"/>
  <c r="CY511"/>
  <c r="X511"/>
  <c r="CZ511"/>
  <c r="Y511"/>
  <c r="GM511"/>
  <c r="AC512"/>
  <c r="CQ512"/>
  <c r="P512"/>
  <c r="AE512"/>
  <c r="AD512"/>
  <c r="CR512"/>
  <c r="Q512"/>
  <c r="AF512"/>
  <c r="CT512"/>
  <c r="S512"/>
  <c r="CP512"/>
  <c r="O512"/>
  <c r="CS512"/>
  <c r="R512"/>
  <c r="CY512"/>
  <c r="X512"/>
  <c r="CZ512"/>
  <c r="Y512"/>
  <c r="GM512"/>
  <c r="CA514"/>
  <c r="AR514"/>
  <c r="AC550"/>
  <c r="CQ550"/>
  <c r="P550"/>
  <c r="AE550"/>
  <c r="AD550"/>
  <c r="CR550"/>
  <c r="Q550"/>
  <c r="AF550"/>
  <c r="CT550"/>
  <c r="S550"/>
  <c r="CP550"/>
  <c r="O550"/>
  <c r="CS550"/>
  <c r="R550"/>
  <c r="CY550"/>
  <c r="X550"/>
  <c r="CZ550"/>
  <c r="Y550"/>
  <c r="GM550"/>
  <c r="AC551"/>
  <c r="CQ551"/>
  <c r="P551"/>
  <c r="AE551"/>
  <c r="AD551"/>
  <c r="CR551"/>
  <c r="Q551"/>
  <c r="AF551"/>
  <c r="CT551"/>
  <c r="S551"/>
  <c r="CP551"/>
  <c r="O551"/>
  <c r="CS551"/>
  <c r="R551"/>
  <c r="CY551"/>
  <c r="X551"/>
  <c r="CZ551"/>
  <c r="Y551"/>
  <c r="GM551"/>
  <c r="AC552"/>
  <c r="CQ552"/>
  <c r="P552"/>
  <c r="AE552"/>
  <c r="AD552"/>
  <c r="CR552"/>
  <c r="Q552"/>
  <c r="AF552"/>
  <c r="CT552"/>
  <c r="S552"/>
  <c r="CP552"/>
  <c r="O552"/>
  <c r="CS552"/>
  <c r="R552"/>
  <c r="CY552"/>
  <c r="X552"/>
  <c r="CZ552"/>
  <c r="Y552"/>
  <c r="GM552"/>
  <c r="AC553"/>
  <c r="CQ553"/>
  <c r="P553"/>
  <c r="AE553"/>
  <c r="AD553"/>
  <c r="CR553"/>
  <c r="Q553"/>
  <c r="AF553"/>
  <c r="CT553"/>
  <c r="S553"/>
  <c r="CP553"/>
  <c r="O553"/>
  <c r="CS553"/>
  <c r="R553"/>
  <c r="CY553"/>
  <c r="X553"/>
  <c r="CZ553"/>
  <c r="Y553"/>
  <c r="GM553"/>
  <c r="AC554"/>
  <c r="CQ554"/>
  <c r="P554"/>
  <c r="AE554"/>
  <c r="AD554"/>
  <c r="CR554"/>
  <c r="Q554"/>
  <c r="AF554"/>
  <c r="CT554"/>
  <c r="S554"/>
  <c r="CP554"/>
  <c r="O554"/>
  <c r="CS554"/>
  <c r="R554"/>
  <c r="CY554"/>
  <c r="X554"/>
  <c r="CZ554"/>
  <c r="Y554"/>
  <c r="GM554"/>
  <c r="AC555"/>
  <c r="CQ555"/>
  <c r="P555"/>
  <c r="AE555"/>
  <c r="AD555"/>
  <c r="CR555"/>
  <c r="Q555"/>
  <c r="AF555"/>
  <c r="CT555"/>
  <c r="S555"/>
  <c r="CP555"/>
  <c r="O555"/>
  <c r="CS555"/>
  <c r="R555"/>
  <c r="CY555"/>
  <c r="X555"/>
  <c r="CZ555"/>
  <c r="Y555"/>
  <c r="GM555"/>
  <c r="AC556"/>
  <c r="CQ556"/>
  <c r="P556"/>
  <c r="AE556"/>
  <c r="AD556"/>
  <c r="CR556"/>
  <c r="Q556"/>
  <c r="AF556"/>
  <c r="CT556"/>
  <c r="S556"/>
  <c r="CP556"/>
  <c r="O556"/>
  <c r="CS556"/>
  <c r="R556"/>
  <c r="CY556"/>
  <c r="X556"/>
  <c r="CZ556"/>
  <c r="Y556"/>
  <c r="GM556"/>
  <c r="AC557"/>
  <c r="CQ557"/>
  <c r="P557"/>
  <c r="AE557"/>
  <c r="AD557"/>
  <c r="CR557"/>
  <c r="Q557"/>
  <c r="AF557"/>
  <c r="CT557"/>
  <c r="S557"/>
  <c r="CP557"/>
  <c r="O557"/>
  <c r="CS557"/>
  <c r="R557"/>
  <c r="CY557"/>
  <c r="X557"/>
  <c r="CZ557"/>
  <c r="Y557"/>
  <c r="GM557"/>
  <c r="AC558"/>
  <c r="CQ558"/>
  <c r="P558"/>
  <c r="AE558"/>
  <c r="AD558"/>
  <c r="CR558"/>
  <c r="Q558"/>
  <c r="AF558"/>
  <c r="CT558"/>
  <c r="S558"/>
  <c r="CP558"/>
  <c r="O558"/>
  <c r="CS558"/>
  <c r="R558"/>
  <c r="CY558"/>
  <c r="X558"/>
  <c r="CZ558"/>
  <c r="Y558"/>
  <c r="GM558"/>
  <c r="AC559"/>
  <c r="CQ559"/>
  <c r="P559"/>
  <c r="AE559"/>
  <c r="AD559"/>
  <c r="CR559"/>
  <c r="Q559"/>
  <c r="AF559"/>
  <c r="CT559"/>
  <c r="S559"/>
  <c r="CP559"/>
  <c r="O559"/>
  <c r="CS559"/>
  <c r="R559"/>
  <c r="CY559"/>
  <c r="X559"/>
  <c r="CZ559"/>
  <c r="Y559"/>
  <c r="GM559"/>
  <c r="AC560"/>
  <c r="CQ560"/>
  <c r="P560"/>
  <c r="AE560"/>
  <c r="AD560"/>
  <c r="CR560"/>
  <c r="Q560"/>
  <c r="AF560"/>
  <c r="CT560"/>
  <c r="S560"/>
  <c r="CP560"/>
  <c r="O560"/>
  <c r="CS560"/>
  <c r="R560"/>
  <c r="CY560"/>
  <c r="X560"/>
  <c r="CZ560"/>
  <c r="Y560"/>
  <c r="GM560"/>
  <c r="AC561"/>
  <c r="CQ561"/>
  <c r="P561"/>
  <c r="AE561"/>
  <c r="AD561"/>
  <c r="CR561"/>
  <c r="Q561"/>
  <c r="AF561"/>
  <c r="CT561"/>
  <c r="S561"/>
  <c r="CP561"/>
  <c r="O561"/>
  <c r="CS561"/>
  <c r="R561"/>
  <c r="CY561"/>
  <c r="X561"/>
  <c r="CZ561"/>
  <c r="Y561"/>
  <c r="GM561"/>
  <c r="AC562"/>
  <c r="CQ562"/>
  <c r="P562"/>
  <c r="AE562"/>
  <c r="AD562"/>
  <c r="CR562"/>
  <c r="Q562"/>
  <c r="AF562"/>
  <c r="CT562"/>
  <c r="S562"/>
  <c r="CP562"/>
  <c r="O562"/>
  <c r="CS562"/>
  <c r="R562"/>
  <c r="CY562"/>
  <c r="X562"/>
  <c r="CZ562"/>
  <c r="Y562"/>
  <c r="GM562"/>
  <c r="AC563"/>
  <c r="CQ563"/>
  <c r="P563"/>
  <c r="AE563"/>
  <c r="AD563"/>
  <c r="CR563"/>
  <c r="Q563"/>
  <c r="AF563"/>
  <c r="CT563"/>
  <c r="S563"/>
  <c r="CP563"/>
  <c r="O563"/>
  <c r="CS563"/>
  <c r="R563"/>
  <c r="CY563"/>
  <c r="X563"/>
  <c r="CZ563"/>
  <c r="Y563"/>
  <c r="GM563"/>
  <c r="AC564"/>
  <c r="CQ564"/>
  <c r="P564"/>
  <c r="AE564"/>
  <c r="AD564"/>
  <c r="CR564"/>
  <c r="Q564"/>
  <c r="AF564"/>
  <c r="CT564"/>
  <c r="S564"/>
  <c r="CP564"/>
  <c r="O564"/>
  <c r="CS564"/>
  <c r="R564"/>
  <c r="CY564"/>
  <c r="X564"/>
  <c r="CZ564"/>
  <c r="Y564"/>
  <c r="GM564"/>
  <c r="AC565"/>
  <c r="CQ565"/>
  <c r="P565"/>
  <c r="AE565"/>
  <c r="AD565"/>
  <c r="CR565"/>
  <c r="Q565"/>
  <c r="AF565"/>
  <c r="CT565"/>
  <c r="S565"/>
  <c r="CP565"/>
  <c r="O565"/>
  <c r="CS565"/>
  <c r="R565"/>
  <c r="CY565"/>
  <c r="X565"/>
  <c r="CZ565"/>
  <c r="Y565"/>
  <c r="GM565"/>
  <c r="AC566"/>
  <c r="CQ566"/>
  <c r="P566"/>
  <c r="AE566"/>
  <c r="AD566"/>
  <c r="CR566"/>
  <c r="Q566"/>
  <c r="AF566"/>
  <c r="CT566"/>
  <c r="S566"/>
  <c r="CP566"/>
  <c r="O566"/>
  <c r="CS566"/>
  <c r="R566"/>
  <c r="CY566"/>
  <c r="X566"/>
  <c r="CZ566"/>
  <c r="Y566"/>
  <c r="GM566"/>
  <c r="AC567"/>
  <c r="CQ567"/>
  <c r="P567"/>
  <c r="AE567"/>
  <c r="AD567"/>
  <c r="CR567"/>
  <c r="Q567"/>
  <c r="AF567"/>
  <c r="CT567"/>
  <c r="S567"/>
  <c r="CP567"/>
  <c r="O567"/>
  <c r="CS567"/>
  <c r="R567"/>
  <c r="CY567"/>
  <c r="X567"/>
  <c r="CZ567"/>
  <c r="Y567"/>
  <c r="GM567"/>
  <c r="AC568"/>
  <c r="CQ568"/>
  <c r="P568"/>
  <c r="AE568"/>
  <c r="AD568"/>
  <c r="CR568"/>
  <c r="Q568"/>
  <c r="AF568"/>
  <c r="CT568"/>
  <c r="S568"/>
  <c r="CP568"/>
  <c r="O568"/>
  <c r="CS568"/>
  <c r="R568"/>
  <c r="CY568"/>
  <c r="X568"/>
  <c r="CZ568"/>
  <c r="Y568"/>
  <c r="GM568"/>
  <c r="AC569"/>
  <c r="CQ569"/>
  <c r="P569"/>
  <c r="AE569"/>
  <c r="AD569"/>
  <c r="CR569"/>
  <c r="Q569"/>
  <c r="AF569"/>
  <c r="CT569"/>
  <c r="S569"/>
  <c r="CP569"/>
  <c r="O569"/>
  <c r="CS569"/>
  <c r="R569"/>
  <c r="CY569"/>
  <c r="X569"/>
  <c r="CZ569"/>
  <c r="Y569"/>
  <c r="GM569"/>
  <c r="AC570"/>
  <c r="CQ570"/>
  <c r="P570"/>
  <c r="AE570"/>
  <c r="AD570"/>
  <c r="CR570"/>
  <c r="Q570"/>
  <c r="AF570"/>
  <c r="CT570"/>
  <c r="S570"/>
  <c r="CP570"/>
  <c r="O570"/>
  <c r="CS570"/>
  <c r="R570"/>
  <c r="CY570"/>
  <c r="X570"/>
  <c r="CZ570"/>
  <c r="Y570"/>
  <c r="GM570"/>
  <c r="AC571"/>
  <c r="CQ571"/>
  <c r="P571"/>
  <c r="AE571"/>
  <c r="AD571"/>
  <c r="CR571"/>
  <c r="Q571"/>
  <c r="AF571"/>
  <c r="CT571"/>
  <c r="S571"/>
  <c r="CP571"/>
  <c r="O571"/>
  <c r="CS571"/>
  <c r="R571"/>
  <c r="CY571"/>
  <c r="X571"/>
  <c r="CZ571"/>
  <c r="Y571"/>
  <c r="GM571"/>
  <c r="AC572"/>
  <c r="CQ572"/>
  <c r="P572"/>
  <c r="AE572"/>
  <c r="AD572"/>
  <c r="CR572"/>
  <c r="Q572"/>
  <c r="AF572"/>
  <c r="CT572"/>
  <c r="S572"/>
  <c r="CP572"/>
  <c r="O572"/>
  <c r="CS572"/>
  <c r="R572"/>
  <c r="CY572"/>
  <c r="X572"/>
  <c r="CZ572"/>
  <c r="Y572"/>
  <c r="GM572"/>
  <c r="AC573"/>
  <c r="CQ573"/>
  <c r="P573"/>
  <c r="AE573"/>
  <c r="AD573"/>
  <c r="CR573"/>
  <c r="Q573"/>
  <c r="AF573"/>
  <c r="CT573"/>
  <c r="S573"/>
  <c r="CP573"/>
  <c r="O573"/>
  <c r="CS573"/>
  <c r="R573"/>
  <c r="CY573"/>
  <c r="X573"/>
  <c r="CZ573"/>
  <c r="Y573"/>
  <c r="GM573"/>
  <c r="AC574"/>
  <c r="CQ574"/>
  <c r="P574"/>
  <c r="AE574"/>
  <c r="AD574"/>
  <c r="CR574"/>
  <c r="Q574"/>
  <c r="AF574"/>
  <c r="CT574"/>
  <c r="S574"/>
  <c r="CP574"/>
  <c r="O574"/>
  <c r="CS574"/>
  <c r="R574"/>
  <c r="CY574"/>
  <c r="X574"/>
  <c r="CZ574"/>
  <c r="Y574"/>
  <c r="GM574"/>
  <c r="AC575"/>
  <c r="CQ575"/>
  <c r="P575"/>
  <c r="AE575"/>
  <c r="AD575"/>
  <c r="CR575"/>
  <c r="Q575"/>
  <c r="AF575"/>
  <c r="CT575"/>
  <c r="S575"/>
  <c r="CP575"/>
  <c r="O575"/>
  <c r="CS575"/>
  <c r="R575"/>
  <c r="CY575"/>
  <c r="X575"/>
  <c r="CZ575"/>
  <c r="Y575"/>
  <c r="GM575"/>
  <c r="AC576"/>
  <c r="CQ576"/>
  <c r="P576"/>
  <c r="AE576"/>
  <c r="AD576"/>
  <c r="CR576"/>
  <c r="Q576"/>
  <c r="AF576"/>
  <c r="CT576"/>
  <c r="S576"/>
  <c r="CP576"/>
  <c r="O576"/>
  <c r="CS576"/>
  <c r="R576"/>
  <c r="CY576"/>
  <c r="X576"/>
  <c r="CZ576"/>
  <c r="Y576"/>
  <c r="GM576"/>
  <c r="AC577"/>
  <c r="CQ577"/>
  <c r="P577"/>
  <c r="AE577"/>
  <c r="AD577"/>
  <c r="CR577"/>
  <c r="Q577"/>
  <c r="AF577"/>
  <c r="CT577"/>
  <c r="S577"/>
  <c r="CP577"/>
  <c r="O577"/>
  <c r="CS577"/>
  <c r="R577"/>
  <c r="CY577"/>
  <c r="X577"/>
  <c r="CZ577"/>
  <c r="Y577"/>
  <c r="GM577"/>
  <c r="AC578"/>
  <c r="CQ578"/>
  <c r="P578"/>
  <c r="AE578"/>
  <c r="AD578"/>
  <c r="CR578"/>
  <c r="Q578"/>
  <c r="AF578"/>
  <c r="CT578"/>
  <c r="S578"/>
  <c r="CP578"/>
  <c r="O578"/>
  <c r="CS578"/>
  <c r="R578"/>
  <c r="CY578"/>
  <c r="X578"/>
  <c r="CZ578"/>
  <c r="Y578"/>
  <c r="GM578"/>
  <c r="AC579"/>
  <c r="CQ579"/>
  <c r="P579"/>
  <c r="AE579"/>
  <c r="AD579"/>
  <c r="CR579"/>
  <c r="Q579"/>
  <c r="AF579"/>
  <c r="CT579"/>
  <c r="S579"/>
  <c r="CP579"/>
  <c r="O579"/>
  <c r="CS579"/>
  <c r="R579"/>
  <c r="CY579"/>
  <c r="X579"/>
  <c r="CZ579"/>
  <c r="Y579"/>
  <c r="GM579"/>
  <c r="AC580"/>
  <c r="CQ580"/>
  <c r="P580"/>
  <c r="AE580"/>
  <c r="AD580"/>
  <c r="CR580"/>
  <c r="Q580"/>
  <c r="AF580"/>
  <c r="CT580"/>
  <c r="S580"/>
  <c r="CP580"/>
  <c r="O580"/>
  <c r="CS580"/>
  <c r="R580"/>
  <c r="CY580"/>
  <c r="X580"/>
  <c r="CZ580"/>
  <c r="Y580"/>
  <c r="GM580"/>
  <c r="AC581"/>
  <c r="CQ581"/>
  <c r="P581"/>
  <c r="AE581"/>
  <c r="AD581"/>
  <c r="CR581"/>
  <c r="Q581"/>
  <c r="AF581"/>
  <c r="CT581"/>
  <c r="S581"/>
  <c r="CP581"/>
  <c r="O581"/>
  <c r="CS581"/>
  <c r="R581"/>
  <c r="CY581"/>
  <c r="X581"/>
  <c r="CZ581"/>
  <c r="Y581"/>
  <c r="GM581"/>
  <c r="CA583"/>
  <c r="AR583"/>
  <c r="AR615"/>
  <c r="F643"/>
  <c r="F644" s="1"/>
  <c r="J1147" i="5" s="1"/>
  <c r="C1148"/>
  <c r="C1147"/>
  <c r="G615" i="1"/>
  <c r="A1144" i="5"/>
  <c r="F611" i="1"/>
  <c r="F612" s="1"/>
  <c r="J1141" i="5" s="1"/>
  <c r="C1142"/>
  <c r="C1141"/>
  <c r="G583" i="1"/>
  <c r="A1138" i="5"/>
  <c r="AH580" i="1"/>
  <c r="CV580"/>
  <c r="U580"/>
  <c r="L1136" i="5"/>
  <c r="Q1136"/>
  <c r="Z1136"/>
  <c r="Y1136"/>
  <c r="W1136"/>
  <c r="K1135"/>
  <c r="J1135"/>
  <c r="Z1135"/>
  <c r="Y1135"/>
  <c r="H1135"/>
  <c r="X1135"/>
  <c r="W1135"/>
  <c r="F1135"/>
  <c r="V1135"/>
  <c r="V1126"/>
  <c r="K1133"/>
  <c r="T1135"/>
  <c r="U1135"/>
  <c r="S1135"/>
  <c r="E1135"/>
  <c r="D1135"/>
  <c r="C1135"/>
  <c r="B1135"/>
  <c r="A1135"/>
  <c r="L1134"/>
  <c r="G1134"/>
  <c r="E1134"/>
  <c r="J1133"/>
  <c r="I1133"/>
  <c r="E1133"/>
  <c r="J1132"/>
  <c r="I1132"/>
  <c r="E1132"/>
  <c r="K1131"/>
  <c r="J1131"/>
  <c r="H1131"/>
  <c r="G1131"/>
  <c r="F1131"/>
  <c r="K1130"/>
  <c r="J1130"/>
  <c r="H1130"/>
  <c r="R1130"/>
  <c r="G1130"/>
  <c r="F1130"/>
  <c r="K1129"/>
  <c r="J1129"/>
  <c r="H1129"/>
  <c r="G1129"/>
  <c r="F1129"/>
  <c r="K1128"/>
  <c r="J1128"/>
  <c r="H1128"/>
  <c r="R1128" s="1"/>
  <c r="G1128"/>
  <c r="F1128"/>
  <c r="C1127"/>
  <c r="T1126"/>
  <c r="K1132"/>
  <c r="U1126"/>
  <c r="H1133"/>
  <c r="S1126"/>
  <c r="H1132" s="1"/>
  <c r="F1126"/>
  <c r="E1126"/>
  <c r="D1126"/>
  <c r="I1126"/>
  <c r="C1126"/>
  <c r="B1126"/>
  <c r="A1126"/>
  <c r="AH578" i="1"/>
  <c r="CV578"/>
  <c r="U578"/>
  <c r="L1125" i="5"/>
  <c r="Q1125"/>
  <c r="Z1125"/>
  <c r="Y1125"/>
  <c r="X1125"/>
  <c r="K1124"/>
  <c r="J1124"/>
  <c r="Z1124"/>
  <c r="Y1124"/>
  <c r="X1124"/>
  <c r="H1124"/>
  <c r="W1124"/>
  <c r="F1124"/>
  <c r="V1124"/>
  <c r="V1116"/>
  <c r="K1122"/>
  <c r="T1124"/>
  <c r="U1124"/>
  <c r="S1124"/>
  <c r="H1121" s="1"/>
  <c r="E1124"/>
  <c r="D1124"/>
  <c r="C1124"/>
  <c r="B1124"/>
  <c r="A1124"/>
  <c r="L1123"/>
  <c r="G1123"/>
  <c r="E1123"/>
  <c r="J1122"/>
  <c r="I1122"/>
  <c r="F1122"/>
  <c r="E1122"/>
  <c r="J1121"/>
  <c r="I1121"/>
  <c r="F1121"/>
  <c r="E1121"/>
  <c r="K1120"/>
  <c r="J1120"/>
  <c r="H1120"/>
  <c r="G1120"/>
  <c r="F1120"/>
  <c r="K1119"/>
  <c r="J1119"/>
  <c r="H1119"/>
  <c r="G1119"/>
  <c r="F1119"/>
  <c r="K1118"/>
  <c r="J1118"/>
  <c r="H1118"/>
  <c r="R1118" s="1"/>
  <c r="G1118"/>
  <c r="F1118"/>
  <c r="C1117"/>
  <c r="T1116"/>
  <c r="K1121" s="1"/>
  <c r="J1125" s="1"/>
  <c r="P1125" s="1"/>
  <c r="U1116"/>
  <c r="H1122"/>
  <c r="S1116"/>
  <c r="F1116"/>
  <c r="E1116"/>
  <c r="D1116"/>
  <c r="I1116"/>
  <c r="C1116"/>
  <c r="B1116"/>
  <c r="A1116"/>
  <c r="AH575" i="1"/>
  <c r="CV575"/>
  <c r="U575"/>
  <c r="L1115" i="5"/>
  <c r="Q1115" s="1"/>
  <c r="Z1115"/>
  <c r="Y1115"/>
  <c r="W1115"/>
  <c r="K1114"/>
  <c r="J1114"/>
  <c r="Z1114"/>
  <c r="Y1114"/>
  <c r="H1114"/>
  <c r="X1114" s="1"/>
  <c r="W1114"/>
  <c r="F1114"/>
  <c r="V1114"/>
  <c r="T1114"/>
  <c r="U1114"/>
  <c r="H1111" s="1"/>
  <c r="S1114"/>
  <c r="E1114"/>
  <c r="D1114"/>
  <c r="C1114"/>
  <c r="B1114"/>
  <c r="A1114"/>
  <c r="K1113"/>
  <c r="J1113"/>
  <c r="Z1113"/>
  <c r="Y1113"/>
  <c r="W1113"/>
  <c r="H1113"/>
  <c r="X1113" s="1"/>
  <c r="F1113"/>
  <c r="V1113"/>
  <c r="T1113"/>
  <c r="U1113"/>
  <c r="S1113"/>
  <c r="E1113"/>
  <c r="D1113"/>
  <c r="C1113"/>
  <c r="B1113"/>
  <c r="A1113"/>
  <c r="L1112"/>
  <c r="G1112"/>
  <c r="E1112"/>
  <c r="J1111"/>
  <c r="I1111"/>
  <c r="E1111"/>
  <c r="J1110"/>
  <c r="I1110"/>
  <c r="E1110"/>
  <c r="K1109"/>
  <c r="J1109"/>
  <c r="H1109"/>
  <c r="G1109"/>
  <c r="F1109"/>
  <c r="K1108"/>
  <c r="J1108"/>
  <c r="H1108"/>
  <c r="R1108" s="1"/>
  <c r="G1108"/>
  <c r="F1108"/>
  <c r="K1107"/>
  <c r="J1107"/>
  <c r="H1107"/>
  <c r="G1107"/>
  <c r="F1107"/>
  <c r="K1106"/>
  <c r="J1106"/>
  <c r="H1106"/>
  <c r="G1106"/>
  <c r="F1106"/>
  <c r="C1105"/>
  <c r="V1104"/>
  <c r="K1111"/>
  <c r="T1104"/>
  <c r="K1110" s="1"/>
  <c r="J1115" s="1"/>
  <c r="P1115" s="1"/>
  <c r="U1104"/>
  <c r="S1104"/>
  <c r="H1110" s="1"/>
  <c r="F1104"/>
  <c r="E1104"/>
  <c r="D1104"/>
  <c r="I1104"/>
  <c r="C1104"/>
  <c r="B1104"/>
  <c r="A1104"/>
  <c r="AH572" i="1"/>
  <c r="CV572"/>
  <c r="U572"/>
  <c r="L1103" i="5"/>
  <c r="Q1103" s="1"/>
  <c r="Z1103"/>
  <c r="Y1103"/>
  <c r="W1103"/>
  <c r="K1102"/>
  <c r="J1102"/>
  <c r="Z1102"/>
  <c r="Y1102"/>
  <c r="W1102"/>
  <c r="H1102"/>
  <c r="X1102"/>
  <c r="F1102"/>
  <c r="V1102"/>
  <c r="T1102"/>
  <c r="U1102"/>
  <c r="S1102"/>
  <c r="E1102"/>
  <c r="D1102"/>
  <c r="C1102"/>
  <c r="B1102"/>
  <c r="A1102"/>
  <c r="K1101"/>
  <c r="J1101"/>
  <c r="Z1101"/>
  <c r="Y1101"/>
  <c r="H1101"/>
  <c r="X1101"/>
  <c r="W1101"/>
  <c r="F1101"/>
  <c r="V1101"/>
  <c r="T1101"/>
  <c r="U1101"/>
  <c r="H1099" s="1"/>
  <c r="X1103" s="1"/>
  <c r="U1092"/>
  <c r="S1101"/>
  <c r="E1101"/>
  <c r="D1101"/>
  <c r="C1101"/>
  <c r="B1101"/>
  <c r="A1101"/>
  <c r="L1100"/>
  <c r="G1100"/>
  <c r="E1100"/>
  <c r="J1099"/>
  <c r="I1099"/>
  <c r="E1099"/>
  <c r="J1098"/>
  <c r="I1098"/>
  <c r="E1098"/>
  <c r="K1097"/>
  <c r="J1097"/>
  <c r="H1097"/>
  <c r="G1097"/>
  <c r="F1097"/>
  <c r="K1096"/>
  <c r="J1096"/>
  <c r="H1096"/>
  <c r="R1096"/>
  <c r="G1096"/>
  <c r="F1096"/>
  <c r="K1095"/>
  <c r="J1095"/>
  <c r="H1095"/>
  <c r="G1103" s="1"/>
  <c r="O1103" s="1"/>
  <c r="G1095"/>
  <c r="F1095"/>
  <c r="K1094"/>
  <c r="J1094"/>
  <c r="H1094"/>
  <c r="R1094" s="1"/>
  <c r="S1092"/>
  <c r="H1098"/>
  <c r="G1094"/>
  <c r="F1094"/>
  <c r="C1093"/>
  <c r="V1092"/>
  <c r="K1099"/>
  <c r="T1092"/>
  <c r="K1098" s="1"/>
  <c r="J1103" s="1"/>
  <c r="P1103" s="1"/>
  <c r="F1092"/>
  <c r="E1092"/>
  <c r="D1092"/>
  <c r="I1092"/>
  <c r="C1092"/>
  <c r="B1092"/>
  <c r="A1092"/>
  <c r="AH571" i="1"/>
  <c r="CV571"/>
  <c r="U571"/>
  <c r="L1091" i="5"/>
  <c r="Q1091" s="1"/>
  <c r="Z1091"/>
  <c r="Y1091"/>
  <c r="X1091"/>
  <c r="T1082"/>
  <c r="K1088" s="1"/>
  <c r="J1091" s="1"/>
  <c r="P1091" s="1"/>
  <c r="L1090"/>
  <c r="G1090"/>
  <c r="E1090"/>
  <c r="J1089"/>
  <c r="I1089"/>
  <c r="F1089"/>
  <c r="E1089"/>
  <c r="J1088"/>
  <c r="I1088"/>
  <c r="F1088"/>
  <c r="E1088"/>
  <c r="K1087"/>
  <c r="J1087"/>
  <c r="H1087"/>
  <c r="G1087"/>
  <c r="F1087"/>
  <c r="K1086"/>
  <c r="J1086"/>
  <c r="H1086"/>
  <c r="R1086" s="1"/>
  <c r="G1086"/>
  <c r="F1086"/>
  <c r="K1085"/>
  <c r="J1085"/>
  <c r="H1085"/>
  <c r="G1085"/>
  <c r="F1085"/>
  <c r="K1084"/>
  <c r="J1084"/>
  <c r="H1084"/>
  <c r="G1084"/>
  <c r="F1084"/>
  <c r="C1083"/>
  <c r="V1082"/>
  <c r="K1089" s="1"/>
  <c r="U1082"/>
  <c r="H1089"/>
  <c r="S1082"/>
  <c r="H1088" s="1"/>
  <c r="F1082"/>
  <c r="E1082"/>
  <c r="D1082"/>
  <c r="I1082"/>
  <c r="C1082"/>
  <c r="B1082"/>
  <c r="A1082"/>
  <c r="AH570" i="1"/>
  <c r="CV570"/>
  <c r="U570"/>
  <c r="L1081" i="5"/>
  <c r="Q1081" s="1"/>
  <c r="Z1081"/>
  <c r="Y1081"/>
  <c r="X1081"/>
  <c r="U1072"/>
  <c r="H1079" s="1"/>
  <c r="L1080"/>
  <c r="G1080"/>
  <c r="E1080"/>
  <c r="J1079"/>
  <c r="I1079"/>
  <c r="F1079"/>
  <c r="E1079"/>
  <c r="J1078"/>
  <c r="I1078"/>
  <c r="F1078"/>
  <c r="E1078"/>
  <c r="K1077"/>
  <c r="J1077"/>
  <c r="H1077"/>
  <c r="G1077"/>
  <c r="F1077"/>
  <c r="K1076"/>
  <c r="J1076"/>
  <c r="H1076"/>
  <c r="R1076" s="1"/>
  <c r="G1076"/>
  <c r="F1076"/>
  <c r="K1075"/>
  <c r="J1075"/>
  <c r="H1075"/>
  <c r="G1075"/>
  <c r="F1075"/>
  <c r="K1074"/>
  <c r="J1074"/>
  <c r="H1074"/>
  <c r="R1074" s="1"/>
  <c r="G1074"/>
  <c r="F1074"/>
  <c r="C1073"/>
  <c r="V1072"/>
  <c r="K1079"/>
  <c r="T1072"/>
  <c r="K1078"/>
  <c r="S1072"/>
  <c r="H1078" s="1"/>
  <c r="F1072"/>
  <c r="E1072"/>
  <c r="D1072"/>
  <c r="I1072"/>
  <c r="C1072"/>
  <c r="B1072"/>
  <c r="A1072"/>
  <c r="AH569" i="1"/>
  <c r="CV569"/>
  <c r="U569"/>
  <c r="L1071" i="5"/>
  <c r="Q1071" s="1"/>
  <c r="Z1071"/>
  <c r="Y1071"/>
  <c r="X1071"/>
  <c r="T1062"/>
  <c r="K1068"/>
  <c r="L1070"/>
  <c r="G1070"/>
  <c r="E1070"/>
  <c r="J1069"/>
  <c r="I1069"/>
  <c r="F1069"/>
  <c r="E1069"/>
  <c r="J1068"/>
  <c r="I1068"/>
  <c r="F1068"/>
  <c r="E1068"/>
  <c r="K1067"/>
  <c r="J1067"/>
  <c r="H1067"/>
  <c r="G1067"/>
  <c r="F1067"/>
  <c r="K1066"/>
  <c r="J1066"/>
  <c r="H1066"/>
  <c r="R1066"/>
  <c r="G1066"/>
  <c r="F1066"/>
  <c r="K1065"/>
  <c r="K1064"/>
  <c r="J1071" s="1"/>
  <c r="P1071" s="1"/>
  <c r="V1062"/>
  <c r="K1069" s="1"/>
  <c r="J1065"/>
  <c r="H1065"/>
  <c r="G1065"/>
  <c r="F1065"/>
  <c r="J1064"/>
  <c r="H1064"/>
  <c r="R1064" s="1"/>
  <c r="G1064"/>
  <c r="F1064"/>
  <c r="C1063"/>
  <c r="U1062"/>
  <c r="H1069" s="1"/>
  <c r="S1062"/>
  <c r="H1068" s="1"/>
  <c r="F1062"/>
  <c r="E1062"/>
  <c r="D1062"/>
  <c r="I1062"/>
  <c r="C1062"/>
  <c r="B1062"/>
  <c r="A1062"/>
  <c r="AH567" i="1"/>
  <c r="CV567"/>
  <c r="U567"/>
  <c r="L1061" i="5"/>
  <c r="Q1061" s="1"/>
  <c r="Z1061"/>
  <c r="Y1061"/>
  <c r="X1061"/>
  <c r="K1060"/>
  <c r="J1060"/>
  <c r="Z1060"/>
  <c r="Y1060"/>
  <c r="X1060"/>
  <c r="H1060"/>
  <c r="W1060" s="1"/>
  <c r="F1060"/>
  <c r="V1060"/>
  <c r="T1060"/>
  <c r="U1060"/>
  <c r="S1060"/>
  <c r="S1052"/>
  <c r="H1057" s="1"/>
  <c r="W1061" s="1"/>
  <c r="E1060"/>
  <c r="D1060"/>
  <c r="C1060"/>
  <c r="B1060"/>
  <c r="A1060"/>
  <c r="L1059"/>
  <c r="G1059"/>
  <c r="E1059"/>
  <c r="J1058"/>
  <c r="I1058"/>
  <c r="F1058"/>
  <c r="E1058"/>
  <c r="J1057"/>
  <c r="I1057"/>
  <c r="F1057"/>
  <c r="E1057"/>
  <c r="K1056"/>
  <c r="J1056"/>
  <c r="H1056"/>
  <c r="G1056"/>
  <c r="F1056"/>
  <c r="K1055"/>
  <c r="J1055"/>
  <c r="H1055"/>
  <c r="G1055"/>
  <c r="F1055"/>
  <c r="K1054"/>
  <c r="J1054"/>
  <c r="H1054"/>
  <c r="G1061" s="1"/>
  <c r="O1061" s="1"/>
  <c r="U1052"/>
  <c r="H1058" s="1"/>
  <c r="G1054"/>
  <c r="F1054"/>
  <c r="C1053"/>
  <c r="V1052"/>
  <c r="K1058"/>
  <c r="T1052"/>
  <c r="K1057" s="1"/>
  <c r="J1061" s="1"/>
  <c r="P1061" s="1"/>
  <c r="F1052"/>
  <c r="E1052"/>
  <c r="D1052"/>
  <c r="I1052"/>
  <c r="C1052"/>
  <c r="B1052"/>
  <c r="A1052"/>
  <c r="AH565" i="1"/>
  <c r="CV565"/>
  <c r="U565"/>
  <c r="L1051" i="5"/>
  <c r="Q1051"/>
  <c r="Z1051"/>
  <c r="Y1051"/>
  <c r="X1051"/>
  <c r="K1050"/>
  <c r="J1050"/>
  <c r="Z1050"/>
  <c r="Y1050"/>
  <c r="X1050"/>
  <c r="H1050"/>
  <c r="W1050"/>
  <c r="F1050"/>
  <c r="V1050"/>
  <c r="T1050"/>
  <c r="U1050"/>
  <c r="S1050"/>
  <c r="E1050"/>
  <c r="D1050"/>
  <c r="C1050"/>
  <c r="B1050"/>
  <c r="A1050"/>
  <c r="L1049"/>
  <c r="G1049"/>
  <c r="E1049"/>
  <c r="J1048"/>
  <c r="I1048"/>
  <c r="F1048"/>
  <c r="E1048"/>
  <c r="J1047"/>
  <c r="I1047"/>
  <c r="F1047"/>
  <c r="E1047"/>
  <c r="K1046"/>
  <c r="J1046"/>
  <c r="H1046"/>
  <c r="G1046"/>
  <c r="F1046"/>
  <c r="K1045"/>
  <c r="J1045"/>
  <c r="H1045"/>
  <c r="G1045"/>
  <c r="F1045"/>
  <c r="K1044"/>
  <c r="J1044"/>
  <c r="H1044"/>
  <c r="R1044"/>
  <c r="G1044"/>
  <c r="F1044"/>
  <c r="C1043"/>
  <c r="V1042"/>
  <c r="K1048"/>
  <c r="T1042"/>
  <c r="K1047" s="1"/>
  <c r="J1051" s="1"/>
  <c r="P1051" s="1"/>
  <c r="U1042"/>
  <c r="H1048"/>
  <c r="S1042"/>
  <c r="H1047" s="1"/>
  <c r="F1042"/>
  <c r="E1042"/>
  <c r="D1042"/>
  <c r="I1042"/>
  <c r="C1042"/>
  <c r="B1042"/>
  <c r="A1042"/>
  <c r="AH564" i="1"/>
  <c r="CV564"/>
  <c r="U564"/>
  <c r="L1041" i="5"/>
  <c r="Q1041" s="1"/>
  <c r="Z1041"/>
  <c r="Y1041"/>
  <c r="X1041"/>
  <c r="L1040"/>
  <c r="G1040"/>
  <c r="E1040"/>
  <c r="J1039"/>
  <c r="I1039"/>
  <c r="F1039"/>
  <c r="E1039"/>
  <c r="J1038"/>
  <c r="I1038"/>
  <c r="F1038"/>
  <c r="E1038"/>
  <c r="K1037"/>
  <c r="J1037"/>
  <c r="H1037"/>
  <c r="G1037"/>
  <c r="F1037"/>
  <c r="K1036"/>
  <c r="J1036"/>
  <c r="H1036"/>
  <c r="G1036"/>
  <c r="F1036"/>
  <c r="K1035"/>
  <c r="J1035"/>
  <c r="H1035"/>
  <c r="R1035" s="1"/>
  <c r="G1035"/>
  <c r="F1035"/>
  <c r="C1034"/>
  <c r="V1033"/>
  <c r="K1039"/>
  <c r="T1033"/>
  <c r="K1038" s="1"/>
  <c r="J1041" s="1"/>
  <c r="P1041" s="1"/>
  <c r="U1033"/>
  <c r="H1039"/>
  <c r="S1033"/>
  <c r="H1038" s="1"/>
  <c r="F1033"/>
  <c r="E1033"/>
  <c r="D1033"/>
  <c r="I1033"/>
  <c r="C1033"/>
  <c r="B1033"/>
  <c r="A1033"/>
  <c r="AH562" i="1"/>
  <c r="CV562"/>
  <c r="U562"/>
  <c r="L1032" i="5"/>
  <c r="Q1032" s="1"/>
  <c r="Z1032"/>
  <c r="Y1032"/>
  <c r="X1032"/>
  <c r="K1031"/>
  <c r="J1031"/>
  <c r="Z1031"/>
  <c r="Y1031"/>
  <c r="X1031"/>
  <c r="H1031"/>
  <c r="W1031"/>
  <c r="F1031"/>
  <c r="V1031"/>
  <c r="T1031"/>
  <c r="U1031"/>
  <c r="S1031"/>
  <c r="E1031"/>
  <c r="D1031"/>
  <c r="C1031"/>
  <c r="B1031"/>
  <c r="A1031"/>
  <c r="L1030"/>
  <c r="G1030"/>
  <c r="E1030"/>
  <c r="J1029"/>
  <c r="I1029"/>
  <c r="F1029"/>
  <c r="E1029"/>
  <c r="J1028"/>
  <c r="I1028"/>
  <c r="F1028"/>
  <c r="E1028"/>
  <c r="K1027"/>
  <c r="J1027"/>
  <c r="H1027"/>
  <c r="G1027"/>
  <c r="F1027"/>
  <c r="K1026"/>
  <c r="J1026"/>
  <c r="H1026"/>
  <c r="R1026" s="1"/>
  <c r="G1026"/>
  <c r="F1026"/>
  <c r="K1025"/>
  <c r="J1025"/>
  <c r="H1025"/>
  <c r="G1025"/>
  <c r="F1025"/>
  <c r="K1024"/>
  <c r="J1024"/>
  <c r="H1024"/>
  <c r="R1024"/>
  <c r="G1024"/>
  <c r="F1024"/>
  <c r="C1023"/>
  <c r="V1022"/>
  <c r="K1029" s="1"/>
  <c r="J1032" s="1"/>
  <c r="P1032" s="1"/>
  <c r="T1022"/>
  <c r="K1028"/>
  <c r="U1022"/>
  <c r="H1029" s="1"/>
  <c r="S1022"/>
  <c r="H1028"/>
  <c r="F1022"/>
  <c r="E1022"/>
  <c r="D1022"/>
  <c r="I1022"/>
  <c r="C1022"/>
  <c r="B1022"/>
  <c r="A1022"/>
  <c r="AH561" i="1"/>
  <c r="CV561"/>
  <c r="U561"/>
  <c r="L1021" i="5"/>
  <c r="Q1021"/>
  <c r="Z1021"/>
  <c r="Y1021"/>
  <c r="X1021"/>
  <c r="T1012"/>
  <c r="K1018"/>
  <c r="L1020"/>
  <c r="G1020"/>
  <c r="E1020"/>
  <c r="J1019"/>
  <c r="I1019"/>
  <c r="F1019"/>
  <c r="E1019"/>
  <c r="J1018"/>
  <c r="I1018"/>
  <c r="F1018"/>
  <c r="E1018"/>
  <c r="K1017"/>
  <c r="J1021" s="1"/>
  <c r="P1021" s="1"/>
  <c r="J1017"/>
  <c r="H1017"/>
  <c r="G1017"/>
  <c r="F1017"/>
  <c r="K1016"/>
  <c r="J1016"/>
  <c r="H1016"/>
  <c r="R1016"/>
  <c r="G1016"/>
  <c r="F1016"/>
  <c r="K1015"/>
  <c r="K1014"/>
  <c r="V1012"/>
  <c r="K1019"/>
  <c r="J1015"/>
  <c r="H1015"/>
  <c r="G1015"/>
  <c r="F1015"/>
  <c r="J1014"/>
  <c r="H1014"/>
  <c r="R1014"/>
  <c r="G1014"/>
  <c r="F1014"/>
  <c r="C1013"/>
  <c r="U1012"/>
  <c r="H1019" s="1"/>
  <c r="S1012"/>
  <c r="H1018"/>
  <c r="F1012"/>
  <c r="E1012"/>
  <c r="D1012"/>
  <c r="I1012"/>
  <c r="C1012"/>
  <c r="B1012"/>
  <c r="A1012"/>
  <c r="AH560" i="1"/>
  <c r="CV560"/>
  <c r="U560"/>
  <c r="L1011" i="5"/>
  <c r="Q1011" s="1"/>
  <c r="Z1011"/>
  <c r="Y1011"/>
  <c r="X1011"/>
  <c r="L1010"/>
  <c r="G1010"/>
  <c r="E1010"/>
  <c r="J1009"/>
  <c r="I1009"/>
  <c r="F1009"/>
  <c r="E1009"/>
  <c r="J1008"/>
  <c r="I1008"/>
  <c r="F1008"/>
  <c r="E1008"/>
  <c r="K1007"/>
  <c r="J1007"/>
  <c r="H1007"/>
  <c r="G1007"/>
  <c r="F1007"/>
  <c r="K1006"/>
  <c r="J1006"/>
  <c r="H1006"/>
  <c r="R1006" s="1"/>
  <c r="G1006"/>
  <c r="F1006"/>
  <c r="K1005"/>
  <c r="J1005"/>
  <c r="H1005"/>
  <c r="G1005"/>
  <c r="F1005"/>
  <c r="K1004"/>
  <c r="J1004"/>
  <c r="H1004"/>
  <c r="R1004" s="1"/>
  <c r="G1004"/>
  <c r="F1004"/>
  <c r="C1003"/>
  <c r="V1002"/>
  <c r="K1009" s="1"/>
  <c r="J1011" s="1"/>
  <c r="P1011" s="1"/>
  <c r="T1002"/>
  <c r="K1008"/>
  <c r="U1002"/>
  <c r="H1009" s="1"/>
  <c r="S1002"/>
  <c r="H1008"/>
  <c r="F1002"/>
  <c r="E1002"/>
  <c r="D1002"/>
  <c r="I1002"/>
  <c r="C1002"/>
  <c r="B1002"/>
  <c r="A1002"/>
  <c r="AH559" i="1"/>
  <c r="CV559"/>
  <c r="U559"/>
  <c r="L1001" i="5"/>
  <c r="Q1001"/>
  <c r="Z1001"/>
  <c r="Y1001"/>
  <c r="X1001"/>
  <c r="L1000"/>
  <c r="G1000"/>
  <c r="E1000"/>
  <c r="J999"/>
  <c r="I999"/>
  <c r="F999"/>
  <c r="E999"/>
  <c r="J998"/>
  <c r="I998"/>
  <c r="F998"/>
  <c r="E998"/>
  <c r="K997"/>
  <c r="J997"/>
  <c r="H997"/>
  <c r="G997"/>
  <c r="F997"/>
  <c r="K996"/>
  <c r="J996"/>
  <c r="H996"/>
  <c r="R996"/>
  <c r="G996"/>
  <c r="F996"/>
  <c r="K995"/>
  <c r="J995"/>
  <c r="H995"/>
  <c r="G995"/>
  <c r="F995"/>
  <c r="K994"/>
  <c r="J994"/>
  <c r="H994"/>
  <c r="G1001" s="1"/>
  <c r="O1001" s="1"/>
  <c r="S992"/>
  <c r="H998"/>
  <c r="U992"/>
  <c r="H999"/>
  <c r="G994"/>
  <c r="F994"/>
  <c r="C993"/>
  <c r="V992"/>
  <c r="K999"/>
  <c r="T992"/>
  <c r="K998" s="1"/>
  <c r="J1001" s="1"/>
  <c r="P1001" s="1"/>
  <c r="F992"/>
  <c r="E992"/>
  <c r="D992"/>
  <c r="I992"/>
  <c r="C992"/>
  <c r="B992"/>
  <c r="A992"/>
  <c r="AH555" i="1"/>
  <c r="CV555"/>
  <c r="U555"/>
  <c r="L991" i="5"/>
  <c r="Q991" s="1"/>
  <c r="Z991"/>
  <c r="Y991"/>
  <c r="X991"/>
  <c r="K990"/>
  <c r="J990"/>
  <c r="Z990"/>
  <c r="Y990"/>
  <c r="X990"/>
  <c r="H990"/>
  <c r="W990"/>
  <c r="F990"/>
  <c r="V990"/>
  <c r="T990"/>
  <c r="U990"/>
  <c r="S990"/>
  <c r="E990"/>
  <c r="D990"/>
  <c r="C990"/>
  <c r="B990"/>
  <c r="A990"/>
  <c r="K989"/>
  <c r="J989"/>
  <c r="Z989"/>
  <c r="Y989"/>
  <c r="X989"/>
  <c r="H989"/>
  <c r="W989"/>
  <c r="F989"/>
  <c r="V989"/>
  <c r="T989"/>
  <c r="U989"/>
  <c r="S989"/>
  <c r="E989"/>
  <c r="D989"/>
  <c r="C989"/>
  <c r="B989"/>
  <c r="A989"/>
  <c r="K988"/>
  <c r="J988"/>
  <c r="Z988"/>
  <c r="Y988"/>
  <c r="X988"/>
  <c r="H988"/>
  <c r="W988" s="1"/>
  <c r="F988"/>
  <c r="V988"/>
  <c r="T988"/>
  <c r="U988"/>
  <c r="S988"/>
  <c r="E988"/>
  <c r="D988"/>
  <c r="C988"/>
  <c r="B988"/>
  <c r="A988"/>
  <c r="L987"/>
  <c r="G987"/>
  <c r="E987"/>
  <c r="J986"/>
  <c r="I986"/>
  <c r="F986"/>
  <c r="E986"/>
  <c r="J985"/>
  <c r="I985"/>
  <c r="F985"/>
  <c r="E985"/>
  <c r="K984"/>
  <c r="J984"/>
  <c r="H984"/>
  <c r="G984"/>
  <c r="F984"/>
  <c r="K983"/>
  <c r="J983"/>
  <c r="H983"/>
  <c r="R983"/>
  <c r="G983"/>
  <c r="F983"/>
  <c r="K982"/>
  <c r="J982"/>
  <c r="H982"/>
  <c r="G982"/>
  <c r="F982"/>
  <c r="K981"/>
  <c r="J981"/>
  <c r="H981"/>
  <c r="R981" s="1"/>
  <c r="G981"/>
  <c r="F981"/>
  <c r="C980"/>
  <c r="V979"/>
  <c r="K986"/>
  <c r="T979"/>
  <c r="K985" s="1"/>
  <c r="J991" s="1"/>
  <c r="P991" s="1"/>
  <c r="U979"/>
  <c r="H986"/>
  <c r="S979"/>
  <c r="H985" s="1"/>
  <c r="F979"/>
  <c r="E979"/>
  <c r="D979"/>
  <c r="I979"/>
  <c r="C979"/>
  <c r="B979"/>
  <c r="A979"/>
  <c r="AH552" i="1"/>
  <c r="CV552"/>
  <c r="U552"/>
  <c r="L978" i="5"/>
  <c r="Q978" s="1"/>
  <c r="Z978"/>
  <c r="Y978"/>
  <c r="X978"/>
  <c r="K977"/>
  <c r="J977"/>
  <c r="Z977"/>
  <c r="Y977"/>
  <c r="X977"/>
  <c r="H977"/>
  <c r="W977" s="1"/>
  <c r="F977"/>
  <c r="V977"/>
  <c r="T977"/>
  <c r="U977"/>
  <c r="S977"/>
  <c r="E977"/>
  <c r="D977"/>
  <c r="C977"/>
  <c r="B977"/>
  <c r="A977"/>
  <c r="K976"/>
  <c r="J976"/>
  <c r="Z976"/>
  <c r="Y976"/>
  <c r="X976"/>
  <c r="H976"/>
  <c r="W976"/>
  <c r="F976"/>
  <c r="V976"/>
  <c r="T976"/>
  <c r="K973" s="1"/>
  <c r="J978" s="1"/>
  <c r="P978" s="1"/>
  <c r="U976"/>
  <c r="S976"/>
  <c r="E976"/>
  <c r="D976"/>
  <c r="C976"/>
  <c r="B976"/>
  <c r="A976"/>
  <c r="L975"/>
  <c r="G975"/>
  <c r="E975"/>
  <c r="J974"/>
  <c r="I974"/>
  <c r="F974"/>
  <c r="E974"/>
  <c r="J973"/>
  <c r="I973"/>
  <c r="F973"/>
  <c r="E973"/>
  <c r="K972"/>
  <c r="J972"/>
  <c r="H972"/>
  <c r="G972"/>
  <c r="F972"/>
  <c r="K971"/>
  <c r="J971"/>
  <c r="H971"/>
  <c r="R971"/>
  <c r="G971"/>
  <c r="F971"/>
  <c r="K970"/>
  <c r="J970"/>
  <c r="H970"/>
  <c r="G970"/>
  <c r="F970"/>
  <c r="K969"/>
  <c r="J969"/>
  <c r="H969"/>
  <c r="R969" s="1"/>
  <c r="G969"/>
  <c r="F969"/>
  <c r="C968"/>
  <c r="V967"/>
  <c r="K974"/>
  <c r="T967"/>
  <c r="U967"/>
  <c r="H974" s="1"/>
  <c r="S967"/>
  <c r="H973"/>
  <c r="F967"/>
  <c r="E967"/>
  <c r="D967"/>
  <c r="I967"/>
  <c r="C967"/>
  <c r="B967"/>
  <c r="A967"/>
  <c r="AH550" i="1"/>
  <c r="CV550"/>
  <c r="U550"/>
  <c r="L966" i="5"/>
  <c r="Q966"/>
  <c r="Z966"/>
  <c r="Y966"/>
  <c r="X966"/>
  <c r="K965"/>
  <c r="J965"/>
  <c r="Z965"/>
  <c r="Y965"/>
  <c r="X965"/>
  <c r="H965"/>
  <c r="W965"/>
  <c r="F965"/>
  <c r="V965"/>
  <c r="T965"/>
  <c r="U965"/>
  <c r="S965"/>
  <c r="E965"/>
  <c r="D965"/>
  <c r="C965"/>
  <c r="B965"/>
  <c r="A965"/>
  <c r="L964"/>
  <c r="G964"/>
  <c r="E964"/>
  <c r="J963"/>
  <c r="I963"/>
  <c r="F963"/>
  <c r="E963"/>
  <c r="J962"/>
  <c r="I962"/>
  <c r="F962"/>
  <c r="E962"/>
  <c r="K961"/>
  <c r="J961"/>
  <c r="H961"/>
  <c r="G961"/>
  <c r="F961"/>
  <c r="K960"/>
  <c r="J960"/>
  <c r="H960"/>
  <c r="R960" s="1"/>
  <c r="G960"/>
  <c r="F960"/>
  <c r="K959"/>
  <c r="J959"/>
  <c r="H959"/>
  <c r="G959"/>
  <c r="F959"/>
  <c r="K958"/>
  <c r="J958"/>
  <c r="H958"/>
  <c r="R958"/>
  <c r="G958"/>
  <c r="F958"/>
  <c r="C957"/>
  <c r="V956"/>
  <c r="K963" s="1"/>
  <c r="J966" s="1"/>
  <c r="P966" s="1"/>
  <c r="J1138" s="1"/>
  <c r="T956"/>
  <c r="K962"/>
  <c r="U956"/>
  <c r="H963" s="1"/>
  <c r="S956"/>
  <c r="H962"/>
  <c r="F956"/>
  <c r="E956"/>
  <c r="D956"/>
  <c r="I956"/>
  <c r="C956"/>
  <c r="B956"/>
  <c r="A956"/>
  <c r="A955"/>
  <c r="F542" i="1"/>
  <c r="F544" s="1"/>
  <c r="J953" i="5" s="1"/>
  <c r="C953"/>
  <c r="F543" i="1"/>
  <c r="J952" i="5" s="1"/>
  <c r="C952"/>
  <c r="G514" i="1"/>
  <c r="A949" i="5"/>
  <c r="AH511" i="1"/>
  <c r="CV511"/>
  <c r="U511"/>
  <c r="L947" i="5"/>
  <c r="Q947" s="1"/>
  <c r="Z947"/>
  <c r="Y947"/>
  <c r="X947"/>
  <c r="U938"/>
  <c r="U946"/>
  <c r="H944"/>
  <c r="K946"/>
  <c r="J946"/>
  <c r="Z946"/>
  <c r="Y946"/>
  <c r="H946"/>
  <c r="X946" s="1"/>
  <c r="W946"/>
  <c r="F946"/>
  <c r="V946"/>
  <c r="T946"/>
  <c r="S946"/>
  <c r="E946"/>
  <c r="D946"/>
  <c r="C946"/>
  <c r="B946"/>
  <c r="A946"/>
  <c r="L945"/>
  <c r="G945"/>
  <c r="E945"/>
  <c r="J944"/>
  <c r="I944"/>
  <c r="E944"/>
  <c r="J943"/>
  <c r="I943"/>
  <c r="E943"/>
  <c r="K942"/>
  <c r="J942"/>
  <c r="H942"/>
  <c r="R942" s="1"/>
  <c r="G942"/>
  <c r="F942"/>
  <c r="K941"/>
  <c r="J941"/>
  <c r="H941"/>
  <c r="G941"/>
  <c r="F941"/>
  <c r="K940"/>
  <c r="J947" s="1"/>
  <c r="P947" s="1"/>
  <c r="T938"/>
  <c r="K943" s="1"/>
  <c r="V938"/>
  <c r="K944"/>
  <c r="J940"/>
  <c r="H940"/>
  <c r="S938"/>
  <c r="H943" s="1"/>
  <c r="G940"/>
  <c r="F940"/>
  <c r="C939"/>
  <c r="F938"/>
  <c r="E938"/>
  <c r="D938"/>
  <c r="I938"/>
  <c r="C938"/>
  <c r="B938"/>
  <c r="A938"/>
  <c r="AH509" i="1"/>
  <c r="CV509"/>
  <c r="U509"/>
  <c r="L937" i="5"/>
  <c r="Q937"/>
  <c r="Z937"/>
  <c r="Y937"/>
  <c r="X937"/>
  <c r="K936"/>
  <c r="J936"/>
  <c r="Z936"/>
  <c r="Y936"/>
  <c r="H936"/>
  <c r="X936"/>
  <c r="W936"/>
  <c r="F936"/>
  <c r="V936"/>
  <c r="V930"/>
  <c r="K934" s="1"/>
  <c r="J937" s="1"/>
  <c r="P937" s="1"/>
  <c r="T936"/>
  <c r="U936"/>
  <c r="S936"/>
  <c r="H933" s="1"/>
  <c r="E936"/>
  <c r="D936"/>
  <c r="C936"/>
  <c r="B936"/>
  <c r="A936"/>
  <c r="L935"/>
  <c r="G935"/>
  <c r="E935"/>
  <c r="J934"/>
  <c r="I934"/>
  <c r="E934"/>
  <c r="J933"/>
  <c r="I933"/>
  <c r="E933"/>
  <c r="K932"/>
  <c r="J932"/>
  <c r="H932"/>
  <c r="R932"/>
  <c r="G932"/>
  <c r="F932"/>
  <c r="C931"/>
  <c r="T930"/>
  <c r="K933"/>
  <c r="U930"/>
  <c r="H934" s="1"/>
  <c r="S930"/>
  <c r="F930"/>
  <c r="E930"/>
  <c r="D930"/>
  <c r="I930"/>
  <c r="C930"/>
  <c r="B930"/>
  <c r="A930"/>
  <c r="AH508" i="1"/>
  <c r="CV508"/>
  <c r="U508"/>
  <c r="L929" i="5"/>
  <c r="Q929"/>
  <c r="Z929"/>
  <c r="Y929"/>
  <c r="X929"/>
  <c r="T921"/>
  <c r="K926" s="1"/>
  <c r="J929" s="1"/>
  <c r="P929" s="1"/>
  <c r="K923"/>
  <c r="K924"/>
  <c r="V921"/>
  <c r="K927"/>
  <c r="L928"/>
  <c r="G928"/>
  <c r="E928"/>
  <c r="J927"/>
  <c r="I927"/>
  <c r="E927"/>
  <c r="J926"/>
  <c r="I926"/>
  <c r="E926"/>
  <c r="K925"/>
  <c r="J925"/>
  <c r="H925"/>
  <c r="R925"/>
  <c r="G925"/>
  <c r="F925"/>
  <c r="J924"/>
  <c r="H924"/>
  <c r="G924"/>
  <c r="F924"/>
  <c r="J923"/>
  <c r="H923"/>
  <c r="R923"/>
  <c r="G923"/>
  <c r="F923"/>
  <c r="C922"/>
  <c r="U921"/>
  <c r="H927" s="1"/>
  <c r="S921"/>
  <c r="H926"/>
  <c r="F921"/>
  <c r="E921"/>
  <c r="D921"/>
  <c r="I921"/>
  <c r="C921"/>
  <c r="B921"/>
  <c r="A921"/>
  <c r="AH507" i="1"/>
  <c r="CV507"/>
  <c r="U507"/>
  <c r="L920" i="5"/>
  <c r="Q920"/>
  <c r="Z920"/>
  <c r="Y920"/>
  <c r="X920"/>
  <c r="T912"/>
  <c r="K917"/>
  <c r="L919"/>
  <c r="G919"/>
  <c r="E919"/>
  <c r="J918"/>
  <c r="I918"/>
  <c r="E918"/>
  <c r="J917"/>
  <c r="I917"/>
  <c r="E917"/>
  <c r="K916"/>
  <c r="J916"/>
  <c r="H916"/>
  <c r="R916"/>
  <c r="G916"/>
  <c r="F916"/>
  <c r="K915"/>
  <c r="J915"/>
  <c r="H915"/>
  <c r="G915"/>
  <c r="F915"/>
  <c r="K914"/>
  <c r="J914"/>
  <c r="H914"/>
  <c r="R914"/>
  <c r="S912"/>
  <c r="H917" s="1"/>
  <c r="W920" s="1"/>
  <c r="U912"/>
  <c r="H918" s="1"/>
  <c r="G914"/>
  <c r="F914"/>
  <c r="C913"/>
  <c r="V912"/>
  <c r="K918"/>
  <c r="F912"/>
  <c r="E912"/>
  <c r="D912"/>
  <c r="I912"/>
  <c r="C912"/>
  <c r="B912"/>
  <c r="A912"/>
  <c r="AH506" i="1"/>
  <c r="CV506"/>
  <c r="U506"/>
  <c r="L911" i="5"/>
  <c r="Q911"/>
  <c r="Z911"/>
  <c r="Y911"/>
  <c r="X911"/>
  <c r="T905"/>
  <c r="K908" s="1"/>
  <c r="J911" s="1"/>
  <c r="P911" s="1"/>
  <c r="L910"/>
  <c r="G910"/>
  <c r="E910"/>
  <c r="J909"/>
  <c r="I909"/>
  <c r="E909"/>
  <c r="J908"/>
  <c r="I908"/>
  <c r="E908"/>
  <c r="K907"/>
  <c r="J907"/>
  <c r="H907"/>
  <c r="G911" s="1"/>
  <c r="O911" s="1"/>
  <c r="S905"/>
  <c r="H908" s="1"/>
  <c r="W911" s="1"/>
  <c r="U905"/>
  <c r="H909" s="1"/>
  <c r="G907"/>
  <c r="F907"/>
  <c r="C906"/>
  <c r="V905"/>
  <c r="K909"/>
  <c r="F905"/>
  <c r="E905"/>
  <c r="D905"/>
  <c r="I905"/>
  <c r="C905"/>
  <c r="B905"/>
  <c r="A905"/>
  <c r="AH504" i="1"/>
  <c r="CV504"/>
  <c r="U504"/>
  <c r="L904" i="5"/>
  <c r="Q904"/>
  <c r="Z904"/>
  <c r="Y904"/>
  <c r="X904"/>
  <c r="U897"/>
  <c r="H901" s="1"/>
  <c r="U903"/>
  <c r="K903"/>
  <c r="J903"/>
  <c r="Z903"/>
  <c r="Y903"/>
  <c r="W903"/>
  <c r="H903"/>
  <c r="X903" s="1"/>
  <c r="F903"/>
  <c r="V903"/>
  <c r="T903"/>
  <c r="S903"/>
  <c r="H900" s="1"/>
  <c r="E903"/>
  <c r="D903"/>
  <c r="C903"/>
  <c r="B903"/>
  <c r="A903"/>
  <c r="L902"/>
  <c r="G902"/>
  <c r="E902"/>
  <c r="J901"/>
  <c r="I901"/>
  <c r="E901"/>
  <c r="J900"/>
  <c r="I900"/>
  <c r="E900"/>
  <c r="K899"/>
  <c r="J899"/>
  <c r="H899"/>
  <c r="R899"/>
  <c r="G899"/>
  <c r="F899"/>
  <c r="C898"/>
  <c r="V897"/>
  <c r="K901"/>
  <c r="T897"/>
  <c r="K900" s="1"/>
  <c r="J904" s="1"/>
  <c r="P904" s="1"/>
  <c r="S897"/>
  <c r="F897"/>
  <c r="E897"/>
  <c r="D897"/>
  <c r="I897"/>
  <c r="C897"/>
  <c r="B897"/>
  <c r="A897"/>
  <c r="AH502" i="1"/>
  <c r="CV502"/>
  <c r="U502"/>
  <c r="L896" i="5"/>
  <c r="Q896"/>
  <c r="Z896"/>
  <c r="Y896"/>
  <c r="X896"/>
  <c r="K895"/>
  <c r="J895"/>
  <c r="Z895"/>
  <c r="Y895"/>
  <c r="W895"/>
  <c r="H895"/>
  <c r="X895" s="1"/>
  <c r="F895"/>
  <c r="V895"/>
  <c r="T895"/>
  <c r="U895"/>
  <c r="S895"/>
  <c r="E895"/>
  <c r="D895"/>
  <c r="C895"/>
  <c r="B895"/>
  <c r="A895"/>
  <c r="L894"/>
  <c r="G894"/>
  <c r="E894"/>
  <c r="J893"/>
  <c r="I893"/>
  <c r="E893"/>
  <c r="J892"/>
  <c r="I892"/>
  <c r="E892"/>
  <c r="K891"/>
  <c r="J891"/>
  <c r="H891"/>
  <c r="R891"/>
  <c r="G891"/>
  <c r="F891"/>
  <c r="K890"/>
  <c r="J890"/>
  <c r="H890"/>
  <c r="G890"/>
  <c r="F890"/>
  <c r="K889"/>
  <c r="J889"/>
  <c r="H889"/>
  <c r="R889"/>
  <c r="G889"/>
  <c r="F889"/>
  <c r="C888"/>
  <c r="V887"/>
  <c r="K893"/>
  <c r="T887"/>
  <c r="K892"/>
  <c r="U887"/>
  <c r="H893" s="1"/>
  <c r="S887"/>
  <c r="H892" s="1"/>
  <c r="F887"/>
  <c r="E887"/>
  <c r="D887"/>
  <c r="I887"/>
  <c r="C887"/>
  <c r="B887"/>
  <c r="A887"/>
  <c r="AH501" i="1"/>
  <c r="CV501"/>
  <c r="U501"/>
  <c r="L886" i="5"/>
  <c r="Q886"/>
  <c r="Z886"/>
  <c r="Y886"/>
  <c r="X886"/>
  <c r="L885"/>
  <c r="G885"/>
  <c r="E885"/>
  <c r="AE501" i="1"/>
  <c r="CS501"/>
  <c r="R501"/>
  <c r="K884" i="5"/>
  <c r="J884"/>
  <c r="H884"/>
  <c r="R884"/>
  <c r="G884"/>
  <c r="F884"/>
  <c r="K883"/>
  <c r="J883"/>
  <c r="H883"/>
  <c r="G883"/>
  <c r="F883"/>
  <c r="K882"/>
  <c r="J886"/>
  <c r="P886" s="1"/>
  <c r="J882"/>
  <c r="H882"/>
  <c r="R882" s="1"/>
  <c r="G882"/>
  <c r="F882"/>
  <c r="C881"/>
  <c r="V880"/>
  <c r="T880"/>
  <c r="U880"/>
  <c r="S880"/>
  <c r="F880"/>
  <c r="E880"/>
  <c r="D880"/>
  <c r="I880"/>
  <c r="C880"/>
  <c r="B880"/>
  <c r="A880"/>
  <c r="AH499" i="1"/>
  <c r="CV499"/>
  <c r="U499"/>
  <c r="L879" i="5"/>
  <c r="Q879"/>
  <c r="Z879"/>
  <c r="Y879"/>
  <c r="X879"/>
  <c r="K878"/>
  <c r="J878"/>
  <c r="Z878"/>
  <c r="Y878"/>
  <c r="H878"/>
  <c r="X878"/>
  <c r="W878"/>
  <c r="F878"/>
  <c r="V878"/>
  <c r="V872"/>
  <c r="K876"/>
  <c r="T878"/>
  <c r="U878"/>
  <c r="S878"/>
  <c r="E878"/>
  <c r="D878"/>
  <c r="C878"/>
  <c r="B878"/>
  <c r="A878"/>
  <c r="L877"/>
  <c r="G877"/>
  <c r="E877"/>
  <c r="J876"/>
  <c r="I876"/>
  <c r="E876"/>
  <c r="J875"/>
  <c r="I875"/>
  <c r="E875"/>
  <c r="K874"/>
  <c r="J874"/>
  <c r="H874"/>
  <c r="R874"/>
  <c r="G874"/>
  <c r="F874"/>
  <c r="C873"/>
  <c r="T872"/>
  <c r="K875"/>
  <c r="U872"/>
  <c r="H876" s="1"/>
  <c r="S872"/>
  <c r="H875" s="1"/>
  <c r="F872"/>
  <c r="E872"/>
  <c r="D872"/>
  <c r="I872"/>
  <c r="C872"/>
  <c r="B872"/>
  <c r="A872"/>
  <c r="A871"/>
  <c r="A869"/>
  <c r="AC343" i="1"/>
  <c r="CQ343"/>
  <c r="P343"/>
  <c r="AE343"/>
  <c r="AD343"/>
  <c r="CR343"/>
  <c r="Q343"/>
  <c r="AF343"/>
  <c r="CT343"/>
  <c r="S343"/>
  <c r="CP343"/>
  <c r="O343"/>
  <c r="CS343"/>
  <c r="R343"/>
  <c r="CY343"/>
  <c r="X343"/>
  <c r="CZ343"/>
  <c r="Y343"/>
  <c r="GM343"/>
  <c r="AC344"/>
  <c r="CQ344"/>
  <c r="P344"/>
  <c r="AE344"/>
  <c r="AD344"/>
  <c r="CR344"/>
  <c r="Q344"/>
  <c r="AF344"/>
  <c r="CT344"/>
  <c r="S344"/>
  <c r="CP344"/>
  <c r="O344"/>
  <c r="CS344"/>
  <c r="R344"/>
  <c r="CY344"/>
  <c r="X344"/>
  <c r="CZ344"/>
  <c r="Y344"/>
  <c r="GM344"/>
  <c r="AC345"/>
  <c r="CQ345"/>
  <c r="P345"/>
  <c r="AD345"/>
  <c r="CR345"/>
  <c r="Q345"/>
  <c r="AF345"/>
  <c r="CT345"/>
  <c r="S345"/>
  <c r="CP345"/>
  <c r="O345"/>
  <c r="CY345"/>
  <c r="X345"/>
  <c r="CZ345"/>
  <c r="Y345"/>
  <c r="GM345"/>
  <c r="AC346"/>
  <c r="CQ346"/>
  <c r="P346"/>
  <c r="AE346"/>
  <c r="AD346"/>
  <c r="CR346"/>
  <c r="Q346"/>
  <c r="AF346"/>
  <c r="CT346"/>
  <c r="S346"/>
  <c r="CP346"/>
  <c r="O346"/>
  <c r="CS346"/>
  <c r="R346"/>
  <c r="CY346"/>
  <c r="X346"/>
  <c r="CZ346"/>
  <c r="Y346"/>
  <c r="GM346"/>
  <c r="AC347"/>
  <c r="CQ347"/>
  <c r="P347"/>
  <c r="AE347"/>
  <c r="AD347"/>
  <c r="CR347"/>
  <c r="Q347"/>
  <c r="AF347"/>
  <c r="CT347"/>
  <c r="S347"/>
  <c r="CP347"/>
  <c r="O347"/>
  <c r="CS347"/>
  <c r="R347"/>
  <c r="CY347"/>
  <c r="X347"/>
  <c r="CZ347"/>
  <c r="Y347"/>
  <c r="GM347"/>
  <c r="AC348"/>
  <c r="CQ348"/>
  <c r="P348"/>
  <c r="AE348"/>
  <c r="AD348"/>
  <c r="CR348"/>
  <c r="Q348"/>
  <c r="AF348"/>
  <c r="CT348"/>
  <c r="S348"/>
  <c r="CP348"/>
  <c r="O348"/>
  <c r="CS348"/>
  <c r="R348"/>
  <c r="CY348"/>
  <c r="X348"/>
  <c r="CZ348"/>
  <c r="Y348"/>
  <c r="GM348"/>
  <c r="AC349"/>
  <c r="CQ349"/>
  <c r="P349"/>
  <c r="AE349"/>
  <c r="AD349"/>
  <c r="CR349"/>
  <c r="Q349"/>
  <c r="AF349"/>
  <c r="CT349"/>
  <c r="S349"/>
  <c r="CP349"/>
  <c r="O349"/>
  <c r="CS349"/>
  <c r="R349"/>
  <c r="CY349"/>
  <c r="X349"/>
  <c r="CZ349"/>
  <c r="Y349"/>
  <c r="GM349"/>
  <c r="AC350"/>
  <c r="CQ350"/>
  <c r="P350"/>
  <c r="AE350"/>
  <c r="AD350"/>
  <c r="CR350"/>
  <c r="Q350"/>
  <c r="AF350"/>
  <c r="CT350"/>
  <c r="S350"/>
  <c r="CP350"/>
  <c r="O350"/>
  <c r="CS350"/>
  <c r="R350"/>
  <c r="CY350"/>
  <c r="X350"/>
  <c r="CZ350"/>
  <c r="Y350"/>
  <c r="GM350"/>
  <c r="AC351"/>
  <c r="CQ351"/>
  <c r="P351"/>
  <c r="AE351"/>
  <c r="AD351"/>
  <c r="CR351"/>
  <c r="Q351"/>
  <c r="AF351"/>
  <c r="CT351"/>
  <c r="S351"/>
  <c r="CP351"/>
  <c r="O351"/>
  <c r="CS351"/>
  <c r="R351"/>
  <c r="CY351"/>
  <c r="X351"/>
  <c r="CZ351"/>
  <c r="Y351"/>
  <c r="GM351"/>
  <c r="AC352"/>
  <c r="CQ352"/>
  <c r="P352"/>
  <c r="AE352"/>
  <c r="AD352"/>
  <c r="CR352"/>
  <c r="Q352"/>
  <c r="AF352"/>
  <c r="CT352"/>
  <c r="S352"/>
  <c r="CP352"/>
  <c r="O352"/>
  <c r="CS352"/>
  <c r="R352"/>
  <c r="CY352"/>
  <c r="X352"/>
  <c r="CZ352"/>
  <c r="Y352"/>
  <c r="GM352"/>
  <c r="AC353"/>
  <c r="CQ353"/>
  <c r="P353"/>
  <c r="AE353"/>
  <c r="AD353"/>
  <c r="CR353"/>
  <c r="Q353"/>
  <c r="AF353"/>
  <c r="CT353"/>
  <c r="S353"/>
  <c r="CP353"/>
  <c r="O353"/>
  <c r="CS353"/>
  <c r="R353"/>
  <c r="CY353"/>
  <c r="X353"/>
  <c r="CZ353"/>
  <c r="Y353"/>
  <c r="GM353"/>
  <c r="AC354"/>
  <c r="CQ354"/>
  <c r="P354"/>
  <c r="AE354"/>
  <c r="AD354"/>
  <c r="CR354"/>
  <c r="Q354"/>
  <c r="AF354"/>
  <c r="CT354"/>
  <c r="S354"/>
  <c r="CP354"/>
  <c r="O354"/>
  <c r="CS354"/>
  <c r="R354"/>
  <c r="CY354"/>
  <c r="X354"/>
  <c r="CZ354"/>
  <c r="Y354"/>
  <c r="GM354"/>
  <c r="AC355"/>
  <c r="CQ355"/>
  <c r="P355"/>
  <c r="AE355"/>
  <c r="AD355"/>
  <c r="CR355"/>
  <c r="Q355"/>
  <c r="AF355"/>
  <c r="CT355"/>
  <c r="S355"/>
  <c r="CP355"/>
  <c r="O355"/>
  <c r="CS355"/>
  <c r="R355"/>
  <c r="CY355"/>
  <c r="X355"/>
  <c r="CZ355"/>
  <c r="Y355"/>
  <c r="GM355"/>
  <c r="AC356"/>
  <c r="CQ356"/>
  <c r="P356"/>
  <c r="AE356"/>
  <c r="AD356"/>
  <c r="CR356"/>
  <c r="Q356"/>
  <c r="AF356"/>
  <c r="CT356"/>
  <c r="S356"/>
  <c r="CP356"/>
  <c r="O356"/>
  <c r="CS356"/>
  <c r="R356"/>
  <c r="CY356"/>
  <c r="X356"/>
  <c r="CZ356"/>
  <c r="Y356"/>
  <c r="GM356"/>
  <c r="CA358"/>
  <c r="AR358"/>
  <c r="AC394"/>
  <c r="CQ394"/>
  <c r="P394"/>
  <c r="AE394"/>
  <c r="AD394"/>
  <c r="CR394"/>
  <c r="Q394"/>
  <c r="AF394"/>
  <c r="CT394"/>
  <c r="S394"/>
  <c r="CP394"/>
  <c r="O394"/>
  <c r="CS394"/>
  <c r="R394"/>
  <c r="CY394"/>
  <c r="X394"/>
  <c r="CZ394"/>
  <c r="Y394"/>
  <c r="GM394"/>
  <c r="AC395"/>
  <c r="CQ395"/>
  <c r="P395"/>
  <c r="AE395"/>
  <c r="AD395"/>
  <c r="CR395"/>
  <c r="Q395"/>
  <c r="AF395"/>
  <c r="CT395"/>
  <c r="S395"/>
  <c r="CP395"/>
  <c r="O395"/>
  <c r="CS395"/>
  <c r="R395"/>
  <c r="CY395"/>
  <c r="X395"/>
  <c r="CZ395"/>
  <c r="Y395"/>
  <c r="GM395"/>
  <c r="AC396"/>
  <c r="CQ396"/>
  <c r="P396"/>
  <c r="AE396"/>
  <c r="AD396"/>
  <c r="CR396"/>
  <c r="Q396"/>
  <c r="AF396"/>
  <c r="CT396"/>
  <c r="S396"/>
  <c r="CP396"/>
  <c r="O396"/>
  <c r="CS396"/>
  <c r="R396"/>
  <c r="CY396"/>
  <c r="X396"/>
  <c r="CZ396"/>
  <c r="Y396"/>
  <c r="GM396"/>
  <c r="AC397"/>
  <c r="CQ397"/>
  <c r="P397"/>
  <c r="AE397"/>
  <c r="AD397"/>
  <c r="CR397"/>
  <c r="Q397"/>
  <c r="AF397"/>
  <c r="CT397"/>
  <c r="S397"/>
  <c r="CP397"/>
  <c r="O397"/>
  <c r="CS397"/>
  <c r="R397"/>
  <c r="CY397"/>
  <c r="X397"/>
  <c r="CZ397"/>
  <c r="Y397"/>
  <c r="GM397"/>
  <c r="AC398"/>
  <c r="CQ398"/>
  <c r="P398"/>
  <c r="AE398"/>
  <c r="AD398"/>
  <c r="CR398"/>
  <c r="Q398"/>
  <c r="AF398"/>
  <c r="CT398"/>
  <c r="S398"/>
  <c r="CP398"/>
  <c r="O398"/>
  <c r="CS398"/>
  <c r="R398"/>
  <c r="CY398"/>
  <c r="X398"/>
  <c r="CZ398"/>
  <c r="Y398"/>
  <c r="GM398"/>
  <c r="AC399"/>
  <c r="CQ399"/>
  <c r="P399"/>
  <c r="AE399"/>
  <c r="AD399"/>
  <c r="CR399"/>
  <c r="Q399"/>
  <c r="AF399"/>
  <c r="CT399"/>
  <c r="S399"/>
  <c r="CP399"/>
  <c r="O399"/>
  <c r="CS399"/>
  <c r="R399"/>
  <c r="CY399"/>
  <c r="X399"/>
  <c r="CZ399"/>
  <c r="Y399"/>
  <c r="GM399"/>
  <c r="AC400"/>
  <c r="CQ400"/>
  <c r="P400"/>
  <c r="AE400"/>
  <c r="AD400"/>
  <c r="CR400"/>
  <c r="Q400"/>
  <c r="AF400"/>
  <c r="CT400"/>
  <c r="S400"/>
  <c r="CP400"/>
  <c r="O400"/>
  <c r="CS400"/>
  <c r="R400"/>
  <c r="CY400"/>
  <c r="X400"/>
  <c r="CZ400"/>
  <c r="Y400"/>
  <c r="GM400"/>
  <c r="AC401"/>
  <c r="CQ401"/>
  <c r="P401"/>
  <c r="AE401"/>
  <c r="AD401"/>
  <c r="CR401"/>
  <c r="Q401"/>
  <c r="AF401"/>
  <c r="CT401"/>
  <c r="S401"/>
  <c r="CP401"/>
  <c r="O401"/>
  <c r="CS401"/>
  <c r="R401"/>
  <c r="CY401"/>
  <c r="X401"/>
  <c r="CZ401"/>
  <c r="Y401"/>
  <c r="GM401"/>
  <c r="AC402"/>
  <c r="CQ402"/>
  <c r="P402"/>
  <c r="AE402"/>
  <c r="AD402"/>
  <c r="CR402"/>
  <c r="Q402"/>
  <c r="AF402"/>
  <c r="CT402"/>
  <c r="S402"/>
  <c r="CP402"/>
  <c r="O402"/>
  <c r="CS402"/>
  <c r="R402"/>
  <c r="CY402"/>
  <c r="X402"/>
  <c r="CZ402"/>
  <c r="Y402"/>
  <c r="GM402"/>
  <c r="AC403"/>
  <c r="CQ403"/>
  <c r="P403"/>
  <c r="AE403"/>
  <c r="AD403"/>
  <c r="CR403"/>
  <c r="Q403"/>
  <c r="AF403"/>
  <c r="CT403"/>
  <c r="S403"/>
  <c r="CP403"/>
  <c r="O403"/>
  <c r="CS403"/>
  <c r="R403"/>
  <c r="CY403"/>
  <c r="X403"/>
  <c r="CZ403"/>
  <c r="Y403"/>
  <c r="GM403"/>
  <c r="AC404"/>
  <c r="CQ404"/>
  <c r="P404"/>
  <c r="AE404"/>
  <c r="AD404"/>
  <c r="CR404"/>
  <c r="Q404"/>
  <c r="AF404"/>
  <c r="CT404"/>
  <c r="S404"/>
  <c r="CP404"/>
  <c r="O404"/>
  <c r="CS404"/>
  <c r="R404"/>
  <c r="CY404"/>
  <c r="X404"/>
  <c r="CZ404"/>
  <c r="Y404"/>
  <c r="GM404"/>
  <c r="AC405"/>
  <c r="CQ405"/>
  <c r="P405"/>
  <c r="AE405"/>
  <c r="AD405"/>
  <c r="CR405"/>
  <c r="Q405"/>
  <c r="AF405"/>
  <c r="CT405"/>
  <c r="S405"/>
  <c r="CP405"/>
  <c r="O405"/>
  <c r="CS405"/>
  <c r="R405"/>
  <c r="CY405"/>
  <c r="X405"/>
  <c r="CZ405"/>
  <c r="Y405"/>
  <c r="GM405"/>
  <c r="AC406"/>
  <c r="CQ406"/>
  <c r="P406"/>
  <c r="AE406"/>
  <c r="AD406"/>
  <c r="CR406"/>
  <c r="Q406"/>
  <c r="AF406"/>
  <c r="CT406"/>
  <c r="S406"/>
  <c r="CP406"/>
  <c r="O406"/>
  <c r="CS406"/>
  <c r="R406"/>
  <c r="CY406"/>
  <c r="X406"/>
  <c r="CZ406"/>
  <c r="Y406"/>
  <c r="GM406"/>
  <c r="AC407"/>
  <c r="CQ407"/>
  <c r="P407"/>
  <c r="AE407"/>
  <c r="AD407"/>
  <c r="CR407"/>
  <c r="Q407"/>
  <c r="AF407"/>
  <c r="CT407"/>
  <c r="S407"/>
  <c r="CP407"/>
  <c r="O407"/>
  <c r="CS407"/>
  <c r="R407"/>
  <c r="CY407"/>
  <c r="X407"/>
  <c r="CZ407"/>
  <c r="Y407"/>
  <c r="GM407"/>
  <c r="AC408"/>
  <c r="CQ408"/>
  <c r="P408"/>
  <c r="AE408"/>
  <c r="AD408"/>
  <c r="CR408"/>
  <c r="Q408"/>
  <c r="AF408"/>
  <c r="CT408"/>
  <c r="S408"/>
  <c r="CP408"/>
  <c r="O408"/>
  <c r="CS408"/>
  <c r="R408"/>
  <c r="CY408"/>
  <c r="X408"/>
  <c r="CZ408"/>
  <c r="Y408"/>
  <c r="GM408"/>
  <c r="AC409"/>
  <c r="CQ409"/>
  <c r="P409"/>
  <c r="AE409"/>
  <c r="AD409"/>
  <c r="CR409"/>
  <c r="Q409"/>
  <c r="AF409"/>
  <c r="CT409"/>
  <c r="S409"/>
  <c r="CP409"/>
  <c r="O409"/>
  <c r="CS409"/>
  <c r="R409"/>
  <c r="CY409"/>
  <c r="X409"/>
  <c r="CZ409"/>
  <c r="Y409"/>
  <c r="GM409"/>
  <c r="AC410"/>
  <c r="CQ410"/>
  <c r="P410"/>
  <c r="AE410"/>
  <c r="AD410"/>
  <c r="CR410"/>
  <c r="Q410"/>
  <c r="AF410"/>
  <c r="CT410"/>
  <c r="S410"/>
  <c r="CP410"/>
  <c r="O410"/>
  <c r="CS410"/>
  <c r="R410"/>
  <c r="CY410"/>
  <c r="X410"/>
  <c r="CZ410"/>
  <c r="Y410"/>
  <c r="GM410"/>
  <c r="AC411"/>
  <c r="CQ411"/>
  <c r="P411"/>
  <c r="AE411"/>
  <c r="AD411"/>
  <c r="CR411"/>
  <c r="Q411"/>
  <c r="AF411"/>
  <c r="CT411"/>
  <c r="S411"/>
  <c r="CP411"/>
  <c r="O411"/>
  <c r="CS411"/>
  <c r="R411"/>
  <c r="CY411"/>
  <c r="X411"/>
  <c r="CZ411"/>
  <c r="Y411"/>
  <c r="GM411"/>
  <c r="AC412"/>
  <c r="CQ412"/>
  <c r="P412"/>
  <c r="AE412"/>
  <c r="AD412"/>
  <c r="CR412"/>
  <c r="Q412"/>
  <c r="AF412"/>
  <c r="CT412"/>
  <c r="S412"/>
  <c r="CP412"/>
  <c r="O412"/>
  <c r="CS412"/>
  <c r="R412"/>
  <c r="CY412"/>
  <c r="X412"/>
  <c r="CZ412"/>
  <c r="Y412"/>
  <c r="GM412"/>
  <c r="AC413"/>
  <c r="CQ413"/>
  <c r="P413"/>
  <c r="AE413"/>
  <c r="AD413"/>
  <c r="CR413"/>
  <c r="Q413"/>
  <c r="AF413"/>
  <c r="CT413"/>
  <c r="S413"/>
  <c r="CP413"/>
  <c r="O413"/>
  <c r="CS413"/>
  <c r="R413"/>
  <c r="CY413"/>
  <c r="X413"/>
  <c r="CZ413"/>
  <c r="Y413"/>
  <c r="GM413"/>
  <c r="AC414"/>
  <c r="CQ414"/>
  <c r="P414"/>
  <c r="AE414"/>
  <c r="AD414"/>
  <c r="CR414"/>
  <c r="Q414"/>
  <c r="AF414"/>
  <c r="CT414"/>
  <c r="S414"/>
  <c r="CP414"/>
  <c r="O414"/>
  <c r="CS414"/>
  <c r="R414"/>
  <c r="CY414"/>
  <c r="X414"/>
  <c r="CZ414"/>
  <c r="Y414"/>
  <c r="GM414"/>
  <c r="AC415"/>
  <c r="CQ415"/>
  <c r="P415"/>
  <c r="AE415"/>
  <c r="AD415"/>
  <c r="CR415"/>
  <c r="Q415"/>
  <c r="AF415"/>
  <c r="CT415"/>
  <c r="S415"/>
  <c r="CP415"/>
  <c r="O415"/>
  <c r="CS415"/>
  <c r="R415"/>
  <c r="CY415"/>
  <c r="X415"/>
  <c r="CZ415"/>
  <c r="Y415"/>
  <c r="GM415"/>
  <c r="AC416"/>
  <c r="CQ416"/>
  <c r="P416"/>
  <c r="AE416"/>
  <c r="AD416"/>
  <c r="CR416"/>
  <c r="Q416"/>
  <c r="AF416"/>
  <c r="CT416"/>
  <c r="S416"/>
  <c r="CP416"/>
  <c r="O416"/>
  <c r="CS416"/>
  <c r="R416"/>
  <c r="CY416"/>
  <c r="X416"/>
  <c r="CZ416"/>
  <c r="Y416"/>
  <c r="GM416"/>
  <c r="AC417"/>
  <c r="CQ417"/>
  <c r="P417"/>
  <c r="AE417"/>
  <c r="AD417"/>
  <c r="CR417"/>
  <c r="Q417"/>
  <c r="AF417"/>
  <c r="CT417"/>
  <c r="S417"/>
  <c r="CP417"/>
  <c r="O417"/>
  <c r="CS417"/>
  <c r="R417"/>
  <c r="CY417"/>
  <c r="X417"/>
  <c r="CZ417"/>
  <c r="Y417"/>
  <c r="GM417"/>
  <c r="AC418"/>
  <c r="CQ418"/>
  <c r="P418"/>
  <c r="AE418"/>
  <c r="AD418"/>
  <c r="CR418"/>
  <c r="Q418"/>
  <c r="AF418"/>
  <c r="CT418"/>
  <c r="S418"/>
  <c r="CP418"/>
  <c r="O418"/>
  <c r="CS418"/>
  <c r="R418"/>
  <c r="CY418"/>
  <c r="X418"/>
  <c r="CZ418"/>
  <c r="Y418"/>
  <c r="GM418"/>
  <c r="AC419"/>
  <c r="CQ419"/>
  <c r="P419"/>
  <c r="AE419"/>
  <c r="AD419"/>
  <c r="CR419"/>
  <c r="Q419"/>
  <c r="AF419"/>
  <c r="CT419"/>
  <c r="S419"/>
  <c r="CP419"/>
  <c r="O419"/>
  <c r="CS419"/>
  <c r="R419"/>
  <c r="CY419"/>
  <c r="X419"/>
  <c r="CZ419"/>
  <c r="Y419"/>
  <c r="GM419"/>
  <c r="AC420"/>
  <c r="CQ420"/>
  <c r="P420"/>
  <c r="AE420"/>
  <c r="AD420"/>
  <c r="CR420"/>
  <c r="Q420"/>
  <c r="AF420"/>
  <c r="CT420"/>
  <c r="S420"/>
  <c r="CP420"/>
  <c r="O420"/>
  <c r="CS420"/>
  <c r="R420"/>
  <c r="CY420"/>
  <c r="X420"/>
  <c r="CZ420"/>
  <c r="Y420"/>
  <c r="GM420"/>
  <c r="AC421"/>
  <c r="CQ421"/>
  <c r="P421"/>
  <c r="AE421"/>
  <c r="AD421"/>
  <c r="CR421"/>
  <c r="Q421"/>
  <c r="AF421"/>
  <c r="CT421"/>
  <c r="S421"/>
  <c r="CP421"/>
  <c r="O421"/>
  <c r="CS421"/>
  <c r="R421"/>
  <c r="CY421"/>
  <c r="X421"/>
  <c r="CZ421"/>
  <c r="Y421"/>
  <c r="GM421"/>
  <c r="AC422"/>
  <c r="CQ422"/>
  <c r="P422"/>
  <c r="AE422"/>
  <c r="AD422"/>
  <c r="CR422"/>
  <c r="Q422"/>
  <c r="AF422"/>
  <c r="CT422"/>
  <c r="S422"/>
  <c r="CP422"/>
  <c r="O422"/>
  <c r="CS422"/>
  <c r="R422"/>
  <c r="CY422"/>
  <c r="X422"/>
  <c r="CZ422"/>
  <c r="Y422"/>
  <c r="GM422"/>
  <c r="AC423"/>
  <c r="CQ423"/>
  <c r="P423"/>
  <c r="AE423"/>
  <c r="AD423"/>
  <c r="CR423"/>
  <c r="Q423"/>
  <c r="AF423"/>
  <c r="CT423"/>
  <c r="S423"/>
  <c r="CP423"/>
  <c r="O423"/>
  <c r="CS423"/>
  <c r="R423"/>
  <c r="CY423"/>
  <c r="X423"/>
  <c r="CZ423"/>
  <c r="Y423"/>
  <c r="GM423"/>
  <c r="AC424"/>
  <c r="CQ424"/>
  <c r="P424"/>
  <c r="AE424"/>
  <c r="AD424"/>
  <c r="CR424"/>
  <c r="Q424"/>
  <c r="AF424"/>
  <c r="CT424"/>
  <c r="S424"/>
  <c r="CP424"/>
  <c r="O424"/>
  <c r="CS424"/>
  <c r="R424"/>
  <c r="CY424"/>
  <c r="X424"/>
  <c r="CZ424"/>
  <c r="Y424"/>
  <c r="GM424"/>
  <c r="AC425"/>
  <c r="CQ425"/>
  <c r="P425"/>
  <c r="AE425"/>
  <c r="AD425"/>
  <c r="CR425"/>
  <c r="Q425"/>
  <c r="AF425"/>
  <c r="CT425"/>
  <c r="S425"/>
  <c r="CP425"/>
  <c r="O425"/>
  <c r="CS425"/>
  <c r="R425"/>
  <c r="CY425"/>
  <c r="X425"/>
  <c r="CZ425"/>
  <c r="Y425"/>
  <c r="GM425"/>
  <c r="CA427"/>
  <c r="AR427"/>
  <c r="AR459"/>
  <c r="F487"/>
  <c r="F489" s="1"/>
  <c r="J867" i="5" s="1"/>
  <c r="C867"/>
  <c r="F488" i="1"/>
  <c r="J866" i="5" s="1"/>
  <c r="C866"/>
  <c r="G459" i="1"/>
  <c r="A863" i="5"/>
  <c r="F455" i="1"/>
  <c r="F456" s="1"/>
  <c r="J860" i="5" s="1"/>
  <c r="C861"/>
  <c r="C860"/>
  <c r="G427" i="1"/>
  <c r="A857" i="5"/>
  <c r="AH424" i="1"/>
  <c r="CV424"/>
  <c r="U424"/>
  <c r="L855" i="5"/>
  <c r="Q855"/>
  <c r="Z855"/>
  <c r="Y855"/>
  <c r="W855"/>
  <c r="K854"/>
  <c r="J854"/>
  <c r="Z854"/>
  <c r="Y854"/>
  <c r="W854"/>
  <c r="H854"/>
  <c r="X854" s="1"/>
  <c r="F854"/>
  <c r="V854"/>
  <c r="T854"/>
  <c r="U854"/>
  <c r="S854"/>
  <c r="E854"/>
  <c r="D854"/>
  <c r="C854"/>
  <c r="B854"/>
  <c r="A854"/>
  <c r="L853"/>
  <c r="G853"/>
  <c r="E853"/>
  <c r="J852"/>
  <c r="I852"/>
  <c r="E852"/>
  <c r="J851"/>
  <c r="I851"/>
  <c r="E851"/>
  <c r="K850"/>
  <c r="J850"/>
  <c r="H850"/>
  <c r="G850"/>
  <c r="F850"/>
  <c r="K849"/>
  <c r="J849"/>
  <c r="H849"/>
  <c r="R849"/>
  <c r="G849"/>
  <c r="F849"/>
  <c r="K848"/>
  <c r="J848"/>
  <c r="H848"/>
  <c r="G848"/>
  <c r="F848"/>
  <c r="K847"/>
  <c r="J847"/>
  <c r="H847"/>
  <c r="R847"/>
  <c r="G847"/>
  <c r="F847"/>
  <c r="C846"/>
  <c r="V845"/>
  <c r="K852"/>
  <c r="T845"/>
  <c r="K851" s="1"/>
  <c r="J855" s="1"/>
  <c r="P855" s="1"/>
  <c r="U845"/>
  <c r="H852" s="1"/>
  <c r="S845"/>
  <c r="H851" s="1"/>
  <c r="F845"/>
  <c r="E845"/>
  <c r="D845"/>
  <c r="I845"/>
  <c r="C845"/>
  <c r="B845"/>
  <c r="A845"/>
  <c r="AH422" i="1"/>
  <c r="CV422"/>
  <c r="U422"/>
  <c r="L844" i="5"/>
  <c r="Q844" s="1"/>
  <c r="Z844"/>
  <c r="Y844"/>
  <c r="X844"/>
  <c r="K843"/>
  <c r="J843"/>
  <c r="Z843"/>
  <c r="Y843"/>
  <c r="X843"/>
  <c r="H843"/>
  <c r="W843" s="1"/>
  <c r="F843"/>
  <c r="V843"/>
  <c r="T843"/>
  <c r="U843"/>
  <c r="S843"/>
  <c r="E843"/>
  <c r="D843"/>
  <c r="C843"/>
  <c r="B843"/>
  <c r="A843"/>
  <c r="L842"/>
  <c r="G842"/>
  <c r="E842"/>
  <c r="J841"/>
  <c r="I841"/>
  <c r="F841"/>
  <c r="E841"/>
  <c r="J840"/>
  <c r="I840"/>
  <c r="F840"/>
  <c r="E840"/>
  <c r="K839"/>
  <c r="J839"/>
  <c r="H839"/>
  <c r="G839"/>
  <c r="F839"/>
  <c r="K838"/>
  <c r="J838"/>
  <c r="H838"/>
  <c r="G838"/>
  <c r="F838"/>
  <c r="K837"/>
  <c r="J837"/>
  <c r="H837"/>
  <c r="R837"/>
  <c r="G837"/>
  <c r="F837"/>
  <c r="C836"/>
  <c r="V835"/>
  <c r="K841" s="1"/>
  <c r="T835"/>
  <c r="K840" s="1"/>
  <c r="J844" s="1"/>
  <c r="P844" s="1"/>
  <c r="U835"/>
  <c r="H841"/>
  <c r="S835"/>
  <c r="H840" s="1"/>
  <c r="F835"/>
  <c r="E835"/>
  <c r="D835"/>
  <c r="I835"/>
  <c r="C835"/>
  <c r="B835"/>
  <c r="A835"/>
  <c r="AH419" i="1"/>
  <c r="CV419"/>
  <c r="U419"/>
  <c r="L834" i="5"/>
  <c r="Q834" s="1"/>
  <c r="Z834"/>
  <c r="Y834"/>
  <c r="W834"/>
  <c r="K833"/>
  <c r="J833"/>
  <c r="Z833"/>
  <c r="Y833"/>
  <c r="H833"/>
  <c r="X833"/>
  <c r="W833"/>
  <c r="F833"/>
  <c r="V833"/>
  <c r="T833"/>
  <c r="U833"/>
  <c r="S833"/>
  <c r="E833"/>
  <c r="D833"/>
  <c r="C833"/>
  <c r="B833"/>
  <c r="A833"/>
  <c r="K832"/>
  <c r="J832"/>
  <c r="Z832"/>
  <c r="Y832"/>
  <c r="W832"/>
  <c r="H832"/>
  <c r="X832" s="1"/>
  <c r="F832"/>
  <c r="V832"/>
  <c r="T832"/>
  <c r="U832"/>
  <c r="S832"/>
  <c r="E832"/>
  <c r="D832"/>
  <c r="C832"/>
  <c r="B832"/>
  <c r="A832"/>
  <c r="L831"/>
  <c r="G831"/>
  <c r="E831"/>
  <c r="J830"/>
  <c r="I830"/>
  <c r="E830"/>
  <c r="J829"/>
  <c r="I829"/>
  <c r="E829"/>
  <c r="K828"/>
  <c r="J828"/>
  <c r="H828"/>
  <c r="G828"/>
  <c r="F828"/>
  <c r="K827"/>
  <c r="J827"/>
  <c r="H827"/>
  <c r="R827"/>
  <c r="G827"/>
  <c r="F827"/>
  <c r="K826"/>
  <c r="J826"/>
  <c r="H826"/>
  <c r="G826"/>
  <c r="F826"/>
  <c r="K825"/>
  <c r="J825"/>
  <c r="H825"/>
  <c r="G825"/>
  <c r="F825"/>
  <c r="C824"/>
  <c r="V823"/>
  <c r="K830" s="1"/>
  <c r="T823"/>
  <c r="K829" s="1"/>
  <c r="J834" s="1"/>
  <c r="P834" s="1"/>
  <c r="U823"/>
  <c r="H830"/>
  <c r="S823"/>
  <c r="H829" s="1"/>
  <c r="F823"/>
  <c r="E823"/>
  <c r="D823"/>
  <c r="I823"/>
  <c r="C823"/>
  <c r="B823"/>
  <c r="A823"/>
  <c r="AH416" i="1"/>
  <c r="CV416"/>
  <c r="U416"/>
  <c r="L822" i="5"/>
  <c r="Q822" s="1"/>
  <c r="Z822"/>
  <c r="Y822"/>
  <c r="W822"/>
  <c r="K821"/>
  <c r="J821"/>
  <c r="Z821"/>
  <c r="Y821"/>
  <c r="W821"/>
  <c r="H821"/>
  <c r="X821"/>
  <c r="F821"/>
  <c r="V821"/>
  <c r="T821"/>
  <c r="K817" s="1"/>
  <c r="J822" s="1"/>
  <c r="P822" s="1"/>
  <c r="U821"/>
  <c r="S821"/>
  <c r="E821"/>
  <c r="D821"/>
  <c r="C821"/>
  <c r="B821"/>
  <c r="A821"/>
  <c r="K820"/>
  <c r="J820"/>
  <c r="Z820"/>
  <c r="Y820"/>
  <c r="W820"/>
  <c r="H820"/>
  <c r="X820" s="1"/>
  <c r="F820"/>
  <c r="V820"/>
  <c r="K818" s="1"/>
  <c r="T820"/>
  <c r="U820"/>
  <c r="S820"/>
  <c r="E820"/>
  <c r="D820"/>
  <c r="C820"/>
  <c r="B820"/>
  <c r="A820"/>
  <c r="L819"/>
  <c r="G819"/>
  <c r="E819"/>
  <c r="J818"/>
  <c r="I818"/>
  <c r="E818"/>
  <c r="J817"/>
  <c r="I817"/>
  <c r="E817"/>
  <c r="K816"/>
  <c r="J816"/>
  <c r="H816"/>
  <c r="G816"/>
  <c r="F816"/>
  <c r="K815"/>
  <c r="J815"/>
  <c r="H815"/>
  <c r="R815"/>
  <c r="G815"/>
  <c r="F815"/>
  <c r="K814"/>
  <c r="J814"/>
  <c r="H814"/>
  <c r="G814"/>
  <c r="F814"/>
  <c r="K813"/>
  <c r="J813"/>
  <c r="H813"/>
  <c r="R813"/>
  <c r="G813"/>
  <c r="F813"/>
  <c r="C812"/>
  <c r="V811"/>
  <c r="T811"/>
  <c r="U811"/>
  <c r="H818" s="1"/>
  <c r="S811"/>
  <c r="H817"/>
  <c r="F811"/>
  <c r="E811"/>
  <c r="D811"/>
  <c r="I811"/>
  <c r="C811"/>
  <c r="B811"/>
  <c r="A811"/>
  <c r="AH415" i="1"/>
  <c r="CV415"/>
  <c r="U415"/>
  <c r="L810" i="5"/>
  <c r="Q810"/>
  <c r="Z810"/>
  <c r="Y810"/>
  <c r="X810"/>
  <c r="L809"/>
  <c r="G809"/>
  <c r="E809"/>
  <c r="J808"/>
  <c r="I808"/>
  <c r="F808"/>
  <c r="E808"/>
  <c r="J807"/>
  <c r="I807"/>
  <c r="F807"/>
  <c r="E807"/>
  <c r="K806"/>
  <c r="J806"/>
  <c r="H806"/>
  <c r="G806"/>
  <c r="F806"/>
  <c r="K805"/>
  <c r="J805"/>
  <c r="H805"/>
  <c r="R805" s="1"/>
  <c r="G805"/>
  <c r="F805"/>
  <c r="K804"/>
  <c r="J804"/>
  <c r="H804"/>
  <c r="G804"/>
  <c r="F804"/>
  <c r="K803"/>
  <c r="J803"/>
  <c r="H803"/>
  <c r="R803" s="1"/>
  <c r="G803"/>
  <c r="F803"/>
  <c r="C802"/>
  <c r="V801"/>
  <c r="K808" s="1"/>
  <c r="J810" s="1"/>
  <c r="P810" s="1"/>
  <c r="T801"/>
  <c r="K807"/>
  <c r="U801"/>
  <c r="H808" s="1"/>
  <c r="S801"/>
  <c r="H807" s="1"/>
  <c r="F801"/>
  <c r="E801"/>
  <c r="D801"/>
  <c r="I801"/>
  <c r="C801"/>
  <c r="B801"/>
  <c r="A801"/>
  <c r="AH414" i="1"/>
  <c r="CV414"/>
  <c r="U414"/>
  <c r="L800" i="5"/>
  <c r="Q800"/>
  <c r="Z800"/>
  <c r="Y800"/>
  <c r="X800"/>
  <c r="L799"/>
  <c r="G799"/>
  <c r="E799"/>
  <c r="J798"/>
  <c r="I798"/>
  <c r="F798"/>
  <c r="E798"/>
  <c r="J797"/>
  <c r="I797"/>
  <c r="F797"/>
  <c r="E797"/>
  <c r="K796"/>
  <c r="J796"/>
  <c r="H796"/>
  <c r="G796"/>
  <c r="F796"/>
  <c r="K795"/>
  <c r="J795"/>
  <c r="H795"/>
  <c r="R795"/>
  <c r="G795"/>
  <c r="F795"/>
  <c r="K794"/>
  <c r="J794"/>
  <c r="H794"/>
  <c r="G794"/>
  <c r="F794"/>
  <c r="K793"/>
  <c r="J793"/>
  <c r="H793"/>
  <c r="R793" s="1"/>
  <c r="G793"/>
  <c r="F793"/>
  <c r="C792"/>
  <c r="V791"/>
  <c r="K798"/>
  <c r="T791"/>
  <c r="K797" s="1"/>
  <c r="J800" s="1"/>
  <c r="P800" s="1"/>
  <c r="U791"/>
  <c r="H798"/>
  <c r="S791"/>
  <c r="H797" s="1"/>
  <c r="F791"/>
  <c r="E791"/>
  <c r="D791"/>
  <c r="I791"/>
  <c r="C791"/>
  <c r="B791"/>
  <c r="A791"/>
  <c r="AH413" i="1"/>
  <c r="CV413"/>
  <c r="U413"/>
  <c r="L790" i="5"/>
  <c r="Q790" s="1"/>
  <c r="Z790"/>
  <c r="Y790"/>
  <c r="X790"/>
  <c r="L789"/>
  <c r="G789"/>
  <c r="E789"/>
  <c r="J788"/>
  <c r="I788"/>
  <c r="F788"/>
  <c r="E788"/>
  <c r="J787"/>
  <c r="I787"/>
  <c r="F787"/>
  <c r="E787"/>
  <c r="K786"/>
  <c r="J786"/>
  <c r="H786"/>
  <c r="G786"/>
  <c r="F786"/>
  <c r="K785"/>
  <c r="J785"/>
  <c r="H785"/>
  <c r="R785"/>
  <c r="G785"/>
  <c r="F785"/>
  <c r="K784"/>
  <c r="J784"/>
  <c r="H784"/>
  <c r="G784"/>
  <c r="F784"/>
  <c r="K783"/>
  <c r="J783"/>
  <c r="H783"/>
  <c r="R783"/>
  <c r="G783"/>
  <c r="F783"/>
  <c r="C782"/>
  <c r="V781"/>
  <c r="K788"/>
  <c r="T781"/>
  <c r="K787" s="1"/>
  <c r="J790" s="1"/>
  <c r="P790" s="1"/>
  <c r="U781"/>
  <c r="H788" s="1"/>
  <c r="S781"/>
  <c r="H787" s="1"/>
  <c r="F781"/>
  <c r="E781"/>
  <c r="D781"/>
  <c r="I781"/>
  <c r="C781"/>
  <c r="B781"/>
  <c r="A781"/>
  <c r="AH411" i="1"/>
  <c r="CV411"/>
  <c r="U411"/>
  <c r="L780" i="5"/>
  <c r="Q780" s="1"/>
  <c r="Z780"/>
  <c r="Y780"/>
  <c r="X780"/>
  <c r="K779"/>
  <c r="J779"/>
  <c r="Z779"/>
  <c r="Y779"/>
  <c r="X779"/>
  <c r="H779"/>
  <c r="W779" s="1"/>
  <c r="F779"/>
  <c r="V779"/>
  <c r="T779"/>
  <c r="U779"/>
  <c r="S779"/>
  <c r="E779"/>
  <c r="D779"/>
  <c r="C779"/>
  <c r="B779"/>
  <c r="A779"/>
  <c r="L778"/>
  <c r="G778"/>
  <c r="E778"/>
  <c r="J777"/>
  <c r="I777"/>
  <c r="F777"/>
  <c r="E777"/>
  <c r="J776"/>
  <c r="I776"/>
  <c r="F776"/>
  <c r="E776"/>
  <c r="K775"/>
  <c r="J775"/>
  <c r="H775"/>
  <c r="G775"/>
  <c r="F775"/>
  <c r="K774"/>
  <c r="J774"/>
  <c r="H774"/>
  <c r="G774"/>
  <c r="F774"/>
  <c r="K773"/>
  <c r="T771"/>
  <c r="K776" s="1"/>
  <c r="J780" s="1"/>
  <c r="P780" s="1"/>
  <c r="V771"/>
  <c r="K777"/>
  <c r="J773"/>
  <c r="H773"/>
  <c r="R773"/>
  <c r="G773"/>
  <c r="F773"/>
  <c r="C772"/>
  <c r="U771"/>
  <c r="H777" s="1"/>
  <c r="S771"/>
  <c r="H776" s="1"/>
  <c r="F771"/>
  <c r="E771"/>
  <c r="D771"/>
  <c r="I771"/>
  <c r="C771"/>
  <c r="B771"/>
  <c r="A771"/>
  <c r="AH409" i="1"/>
  <c r="CV409"/>
  <c r="U409"/>
  <c r="L770" i="5"/>
  <c r="Q770"/>
  <c r="Z770"/>
  <c r="Y770"/>
  <c r="X770"/>
  <c r="K769"/>
  <c r="J769"/>
  <c r="Z769"/>
  <c r="Y769"/>
  <c r="X769"/>
  <c r="H769"/>
  <c r="W769" s="1"/>
  <c r="F769"/>
  <c r="V769"/>
  <c r="T769"/>
  <c r="U769"/>
  <c r="S769"/>
  <c r="E769"/>
  <c r="D769"/>
  <c r="C769"/>
  <c r="B769"/>
  <c r="A769"/>
  <c r="L768"/>
  <c r="G768"/>
  <c r="E768"/>
  <c r="J767"/>
  <c r="I767"/>
  <c r="F767"/>
  <c r="E767"/>
  <c r="J766"/>
  <c r="I766"/>
  <c r="F766"/>
  <c r="E766"/>
  <c r="K765"/>
  <c r="J765"/>
  <c r="H765"/>
  <c r="G765"/>
  <c r="F765"/>
  <c r="K764"/>
  <c r="J764"/>
  <c r="H764"/>
  <c r="G764"/>
  <c r="F764"/>
  <c r="K763"/>
  <c r="J763"/>
  <c r="H763"/>
  <c r="G763"/>
  <c r="F763"/>
  <c r="C762"/>
  <c r="V761"/>
  <c r="K767" s="1"/>
  <c r="J770" s="1"/>
  <c r="P770" s="1"/>
  <c r="T761"/>
  <c r="K766"/>
  <c r="U761"/>
  <c r="H767"/>
  <c r="S761"/>
  <c r="H766" s="1"/>
  <c r="F761"/>
  <c r="E761"/>
  <c r="D761"/>
  <c r="I761"/>
  <c r="C761"/>
  <c r="B761"/>
  <c r="A761"/>
  <c r="AH408" i="1"/>
  <c r="CV408"/>
  <c r="U408"/>
  <c r="L760" i="5"/>
  <c r="Q760"/>
  <c r="Z760"/>
  <c r="Y760"/>
  <c r="X760"/>
  <c r="L759"/>
  <c r="G759"/>
  <c r="E759"/>
  <c r="J758"/>
  <c r="I758"/>
  <c r="F758"/>
  <c r="E758"/>
  <c r="J757"/>
  <c r="I757"/>
  <c r="F757"/>
  <c r="E757"/>
  <c r="K756"/>
  <c r="J756"/>
  <c r="H756"/>
  <c r="G756"/>
  <c r="F756"/>
  <c r="K755"/>
  <c r="J755"/>
  <c r="H755"/>
  <c r="G755"/>
  <c r="F755"/>
  <c r="K754"/>
  <c r="J754"/>
  <c r="H754"/>
  <c r="G754"/>
  <c r="F754"/>
  <c r="C753"/>
  <c r="V752"/>
  <c r="K758"/>
  <c r="T752"/>
  <c r="K757" s="1"/>
  <c r="J760" s="1"/>
  <c r="P760" s="1"/>
  <c r="U752"/>
  <c r="H758" s="1"/>
  <c r="S752"/>
  <c r="H757" s="1"/>
  <c r="F752"/>
  <c r="E752"/>
  <c r="D752"/>
  <c r="I752"/>
  <c r="C752"/>
  <c r="B752"/>
  <c r="A752"/>
  <c r="AH406" i="1"/>
  <c r="CV406"/>
  <c r="U406"/>
  <c r="L751" i="5"/>
  <c r="Q751" s="1"/>
  <c r="Z751"/>
  <c r="Y751"/>
  <c r="X751"/>
  <c r="K750"/>
  <c r="J750"/>
  <c r="Z750"/>
  <c r="Y750"/>
  <c r="X750"/>
  <c r="H750"/>
  <c r="W750" s="1"/>
  <c r="F750"/>
  <c r="V750"/>
  <c r="T750"/>
  <c r="U750"/>
  <c r="S750"/>
  <c r="E750"/>
  <c r="D750"/>
  <c r="C750"/>
  <c r="B750"/>
  <c r="A750"/>
  <c r="L749"/>
  <c r="G749"/>
  <c r="E749"/>
  <c r="J748"/>
  <c r="I748"/>
  <c r="F748"/>
  <c r="E748"/>
  <c r="J747"/>
  <c r="I747"/>
  <c r="F747"/>
  <c r="E747"/>
  <c r="K746"/>
  <c r="J746"/>
  <c r="H746"/>
  <c r="G746"/>
  <c r="F746"/>
  <c r="K745"/>
  <c r="J745"/>
  <c r="H745"/>
  <c r="R745" s="1"/>
  <c r="G745"/>
  <c r="F745"/>
  <c r="K744"/>
  <c r="J744"/>
  <c r="H744"/>
  <c r="G744"/>
  <c r="F744"/>
  <c r="K743"/>
  <c r="J743"/>
  <c r="H743"/>
  <c r="R743"/>
  <c r="G743"/>
  <c r="F743"/>
  <c r="C742"/>
  <c r="V741"/>
  <c r="K748" s="1"/>
  <c r="T741"/>
  <c r="K747" s="1"/>
  <c r="J751" s="1"/>
  <c r="P751" s="1"/>
  <c r="U741"/>
  <c r="H748" s="1"/>
  <c r="S741"/>
  <c r="H747"/>
  <c r="F741"/>
  <c r="E741"/>
  <c r="D741"/>
  <c r="I741"/>
  <c r="C741"/>
  <c r="B741"/>
  <c r="A741"/>
  <c r="AH405" i="1"/>
  <c r="CV405"/>
  <c r="U405"/>
  <c r="L740" i="5"/>
  <c r="Q740" s="1"/>
  <c r="Z740"/>
  <c r="Y740"/>
  <c r="X740"/>
  <c r="T731"/>
  <c r="K737" s="1"/>
  <c r="L739"/>
  <c r="G739"/>
  <c r="E739"/>
  <c r="J738"/>
  <c r="I738"/>
  <c r="F738"/>
  <c r="E738"/>
  <c r="J737"/>
  <c r="I737"/>
  <c r="F737"/>
  <c r="E737"/>
  <c r="K736"/>
  <c r="J736"/>
  <c r="H736"/>
  <c r="G736"/>
  <c r="F736"/>
  <c r="K735"/>
  <c r="J735"/>
  <c r="H735"/>
  <c r="R735"/>
  <c r="G735"/>
  <c r="F735"/>
  <c r="K734"/>
  <c r="J740" s="1"/>
  <c r="P740" s="1"/>
  <c r="K733"/>
  <c r="V731"/>
  <c r="K738"/>
  <c r="J734"/>
  <c r="H734"/>
  <c r="G734"/>
  <c r="F734"/>
  <c r="J733"/>
  <c r="H733"/>
  <c r="G733"/>
  <c r="F733"/>
  <c r="C732"/>
  <c r="U731"/>
  <c r="H738"/>
  <c r="S731"/>
  <c r="H737" s="1"/>
  <c r="F731"/>
  <c r="E731"/>
  <c r="D731"/>
  <c r="I731"/>
  <c r="C731"/>
  <c r="B731"/>
  <c r="A731"/>
  <c r="AH404" i="1"/>
  <c r="CV404"/>
  <c r="U404"/>
  <c r="L730" i="5"/>
  <c r="Q730" s="1"/>
  <c r="Z730"/>
  <c r="Y730"/>
  <c r="X730"/>
  <c r="L729"/>
  <c r="G729"/>
  <c r="E729"/>
  <c r="J728"/>
  <c r="I728"/>
  <c r="F728"/>
  <c r="E728"/>
  <c r="J727"/>
  <c r="I727"/>
  <c r="F727"/>
  <c r="E727"/>
  <c r="K726"/>
  <c r="J726"/>
  <c r="H726"/>
  <c r="G726"/>
  <c r="F726"/>
  <c r="K725"/>
  <c r="J725"/>
  <c r="H725"/>
  <c r="R725"/>
  <c r="G725"/>
  <c r="F725"/>
  <c r="K724"/>
  <c r="J724"/>
  <c r="H724"/>
  <c r="G724"/>
  <c r="F724"/>
  <c r="K723"/>
  <c r="J730" s="1"/>
  <c r="P730" s="1"/>
  <c r="T721"/>
  <c r="K727"/>
  <c r="V721"/>
  <c r="K728" s="1"/>
  <c r="J723"/>
  <c r="H723"/>
  <c r="R723" s="1"/>
  <c r="G723"/>
  <c r="F723"/>
  <c r="C722"/>
  <c r="U721"/>
  <c r="H728"/>
  <c r="S721"/>
  <c r="H727"/>
  <c r="F721"/>
  <c r="E721"/>
  <c r="D721"/>
  <c r="I721"/>
  <c r="C721"/>
  <c r="B721"/>
  <c r="A721"/>
  <c r="AH403" i="1"/>
  <c r="CV403"/>
  <c r="U403"/>
  <c r="L720" i="5"/>
  <c r="Q720" s="1"/>
  <c r="Z720"/>
  <c r="Y720"/>
  <c r="X720"/>
  <c r="L719"/>
  <c r="G719"/>
  <c r="E719"/>
  <c r="J718"/>
  <c r="I718"/>
  <c r="F718"/>
  <c r="E718"/>
  <c r="J717"/>
  <c r="I717"/>
  <c r="F717"/>
  <c r="E717"/>
  <c r="K716"/>
  <c r="J716"/>
  <c r="H716"/>
  <c r="G716"/>
  <c r="F716"/>
  <c r="K715"/>
  <c r="J715"/>
  <c r="H715"/>
  <c r="R715"/>
  <c r="G715"/>
  <c r="F715"/>
  <c r="K714"/>
  <c r="J714"/>
  <c r="H714"/>
  <c r="G714"/>
  <c r="F714"/>
  <c r="K713"/>
  <c r="J713"/>
  <c r="H713"/>
  <c r="R713"/>
  <c r="G713"/>
  <c r="F713"/>
  <c r="C712"/>
  <c r="V711"/>
  <c r="K718"/>
  <c r="T711"/>
  <c r="K717"/>
  <c r="U711"/>
  <c r="H718" s="1"/>
  <c r="S711"/>
  <c r="H717" s="1"/>
  <c r="F711"/>
  <c r="E711"/>
  <c r="D711"/>
  <c r="I711"/>
  <c r="C711"/>
  <c r="B711"/>
  <c r="A711"/>
  <c r="AH399" i="1"/>
  <c r="CV399"/>
  <c r="U399"/>
  <c r="L710" i="5"/>
  <c r="Q710"/>
  <c r="Z710"/>
  <c r="Y710"/>
  <c r="X710"/>
  <c r="K709"/>
  <c r="J709"/>
  <c r="Z709"/>
  <c r="Y709"/>
  <c r="X709"/>
  <c r="H709"/>
  <c r="W709" s="1"/>
  <c r="F709"/>
  <c r="V709"/>
  <c r="T709"/>
  <c r="U709"/>
  <c r="S709"/>
  <c r="E709"/>
  <c r="D709"/>
  <c r="C709"/>
  <c r="B709"/>
  <c r="A709"/>
  <c r="K708"/>
  <c r="J708"/>
  <c r="Z708"/>
  <c r="Y708"/>
  <c r="X708"/>
  <c r="H708"/>
  <c r="W708"/>
  <c r="F708"/>
  <c r="V708"/>
  <c r="T708"/>
  <c r="U708"/>
  <c r="S708"/>
  <c r="E708"/>
  <c r="D708"/>
  <c r="C708"/>
  <c r="B708"/>
  <c r="A708"/>
  <c r="K707"/>
  <c r="J707"/>
  <c r="Z707"/>
  <c r="Y707"/>
  <c r="X707"/>
  <c r="H707"/>
  <c r="W707" s="1"/>
  <c r="F707"/>
  <c r="V707"/>
  <c r="T707"/>
  <c r="U707"/>
  <c r="S707"/>
  <c r="E707"/>
  <c r="D707"/>
  <c r="C707"/>
  <c r="B707"/>
  <c r="A707"/>
  <c r="L706"/>
  <c r="G706"/>
  <c r="E706"/>
  <c r="J705"/>
  <c r="I705"/>
  <c r="F705"/>
  <c r="E705"/>
  <c r="J704"/>
  <c r="I704"/>
  <c r="F704"/>
  <c r="E704"/>
  <c r="K703"/>
  <c r="J703"/>
  <c r="H703"/>
  <c r="G703"/>
  <c r="F703"/>
  <c r="K702"/>
  <c r="J702"/>
  <c r="H702"/>
  <c r="R702" s="1"/>
  <c r="G702"/>
  <c r="F702"/>
  <c r="K701"/>
  <c r="J701"/>
  <c r="H701"/>
  <c r="G701"/>
  <c r="F701"/>
  <c r="K700"/>
  <c r="J700"/>
  <c r="H700"/>
  <c r="R700" s="1"/>
  <c r="G700"/>
  <c r="F700"/>
  <c r="C699"/>
  <c r="V698"/>
  <c r="K705" s="1"/>
  <c r="T698"/>
  <c r="K704" s="1"/>
  <c r="J710" s="1"/>
  <c r="P710" s="1"/>
  <c r="U698"/>
  <c r="H705"/>
  <c r="S698"/>
  <c r="H704"/>
  <c r="F698"/>
  <c r="E698"/>
  <c r="D698"/>
  <c r="I698"/>
  <c r="C698"/>
  <c r="B698"/>
  <c r="A698"/>
  <c r="AH396" i="1"/>
  <c r="CV396"/>
  <c r="U396"/>
  <c r="L697" i="5"/>
  <c r="Q697" s="1"/>
  <c r="Z697"/>
  <c r="Y697"/>
  <c r="X697"/>
  <c r="K696"/>
  <c r="J696"/>
  <c r="Z696"/>
  <c r="Y696"/>
  <c r="X696"/>
  <c r="H696"/>
  <c r="W696"/>
  <c r="F696"/>
  <c r="V696"/>
  <c r="T696"/>
  <c r="U696"/>
  <c r="S696"/>
  <c r="E696"/>
  <c r="D696"/>
  <c r="C696"/>
  <c r="B696"/>
  <c r="A696"/>
  <c r="K695"/>
  <c r="J695"/>
  <c r="Z695"/>
  <c r="Y695"/>
  <c r="X695"/>
  <c r="H695"/>
  <c r="W695" s="1"/>
  <c r="F695"/>
  <c r="V695"/>
  <c r="T695"/>
  <c r="U695"/>
  <c r="S695"/>
  <c r="E695"/>
  <c r="D695"/>
  <c r="C695"/>
  <c r="B695"/>
  <c r="A695"/>
  <c r="L694"/>
  <c r="G694"/>
  <c r="E694"/>
  <c r="J693"/>
  <c r="I693"/>
  <c r="F693"/>
  <c r="E693"/>
  <c r="J692"/>
  <c r="I692"/>
  <c r="F692"/>
  <c r="E692"/>
  <c r="K691"/>
  <c r="J691"/>
  <c r="H691"/>
  <c r="G691"/>
  <c r="F691"/>
  <c r="K690"/>
  <c r="J690"/>
  <c r="H690"/>
  <c r="R690"/>
  <c r="G690"/>
  <c r="F690"/>
  <c r="K689"/>
  <c r="J689"/>
  <c r="H689"/>
  <c r="G689"/>
  <c r="F689"/>
  <c r="K688"/>
  <c r="J688"/>
  <c r="H688"/>
  <c r="R688" s="1"/>
  <c r="G688"/>
  <c r="F688"/>
  <c r="C687"/>
  <c r="V686"/>
  <c r="K693"/>
  <c r="T686"/>
  <c r="K692" s="1"/>
  <c r="J697" s="1"/>
  <c r="P697" s="1"/>
  <c r="U686"/>
  <c r="H693" s="1"/>
  <c r="S686"/>
  <c r="H692"/>
  <c r="F686"/>
  <c r="E686"/>
  <c r="D686"/>
  <c r="I686"/>
  <c r="C686"/>
  <c r="B686"/>
  <c r="A686"/>
  <c r="AH394" i="1"/>
  <c r="CV394"/>
  <c r="U394"/>
  <c r="L685" i="5"/>
  <c r="Q685" s="1"/>
  <c r="Z685"/>
  <c r="Y685"/>
  <c r="X685"/>
  <c r="K684"/>
  <c r="J684"/>
  <c r="Z684"/>
  <c r="Y684"/>
  <c r="X684"/>
  <c r="H684"/>
  <c r="W684" s="1"/>
  <c r="F684"/>
  <c r="V684"/>
  <c r="T684"/>
  <c r="U684"/>
  <c r="S684"/>
  <c r="E684"/>
  <c r="D684"/>
  <c r="C684"/>
  <c r="B684"/>
  <c r="A684"/>
  <c r="L683"/>
  <c r="G683"/>
  <c r="E683"/>
  <c r="J682"/>
  <c r="I682"/>
  <c r="F682"/>
  <c r="E682"/>
  <c r="J681"/>
  <c r="I681"/>
  <c r="F681"/>
  <c r="E681"/>
  <c r="K680"/>
  <c r="J680"/>
  <c r="H680"/>
  <c r="G680"/>
  <c r="F680"/>
  <c r="K679"/>
  <c r="J679"/>
  <c r="H679"/>
  <c r="R679" s="1"/>
  <c r="G679"/>
  <c r="F679"/>
  <c r="K678"/>
  <c r="J678"/>
  <c r="H678"/>
  <c r="G678"/>
  <c r="F678"/>
  <c r="K677"/>
  <c r="J677"/>
  <c r="H677"/>
  <c r="R677" s="1"/>
  <c r="S675"/>
  <c r="H681" s="1"/>
  <c r="W685" s="1"/>
  <c r="U675"/>
  <c r="H682"/>
  <c r="G677"/>
  <c r="F677"/>
  <c r="C676"/>
  <c r="V675"/>
  <c r="K682"/>
  <c r="T675"/>
  <c r="K681" s="1"/>
  <c r="J685" s="1"/>
  <c r="P685" s="1"/>
  <c r="F675"/>
  <c r="E675"/>
  <c r="D675"/>
  <c r="I675"/>
  <c r="C675"/>
  <c r="B675"/>
  <c r="A675"/>
  <c r="A674"/>
  <c r="F386" i="1"/>
  <c r="F387" s="1"/>
  <c r="J671" i="5" s="1"/>
  <c r="C672"/>
  <c r="C671"/>
  <c r="G358" i="1"/>
  <c r="A668" i="5"/>
  <c r="AH355" i="1"/>
  <c r="CV355"/>
  <c r="U355"/>
  <c r="L666" i="5"/>
  <c r="Q666"/>
  <c r="Z666"/>
  <c r="Y666"/>
  <c r="X666"/>
  <c r="U657"/>
  <c r="U665"/>
  <c r="H663"/>
  <c r="K665"/>
  <c r="J665"/>
  <c r="Z665"/>
  <c r="Y665"/>
  <c r="H665"/>
  <c r="X665" s="1"/>
  <c r="W665"/>
  <c r="F665"/>
  <c r="V665"/>
  <c r="T665"/>
  <c r="S665"/>
  <c r="E665"/>
  <c r="D665"/>
  <c r="C665"/>
  <c r="B665"/>
  <c r="A665"/>
  <c r="L664"/>
  <c r="G664"/>
  <c r="E664"/>
  <c r="J663"/>
  <c r="I663"/>
  <c r="E663"/>
  <c r="J662"/>
  <c r="I662"/>
  <c r="E662"/>
  <c r="K661"/>
  <c r="J661"/>
  <c r="H661"/>
  <c r="R661"/>
  <c r="G661"/>
  <c r="F661"/>
  <c r="K660"/>
  <c r="J660"/>
  <c r="H660"/>
  <c r="G660"/>
  <c r="F660"/>
  <c r="K659"/>
  <c r="J659"/>
  <c r="H659"/>
  <c r="S657"/>
  <c r="H662" s="1"/>
  <c r="G659"/>
  <c r="F659"/>
  <c r="C658"/>
  <c r="V657"/>
  <c r="K663"/>
  <c r="T657"/>
  <c r="K662"/>
  <c r="F657"/>
  <c r="E657"/>
  <c r="D657"/>
  <c r="I657"/>
  <c r="C657"/>
  <c r="B657"/>
  <c r="A657"/>
  <c r="AH353" i="1"/>
  <c r="CV353"/>
  <c r="U353"/>
  <c r="L656" i="5"/>
  <c r="Q656" s="1"/>
  <c r="Z656"/>
  <c r="Y656"/>
  <c r="X656"/>
  <c r="K655"/>
  <c r="J655"/>
  <c r="Z655"/>
  <c r="Y655"/>
  <c r="H655"/>
  <c r="X655" s="1"/>
  <c r="W655"/>
  <c r="F655"/>
  <c r="V655"/>
  <c r="V649"/>
  <c r="K653" s="1"/>
  <c r="T655"/>
  <c r="U655"/>
  <c r="S655"/>
  <c r="E655"/>
  <c r="D655"/>
  <c r="C655"/>
  <c r="B655"/>
  <c r="A655"/>
  <c r="L654"/>
  <c r="G654"/>
  <c r="E654"/>
  <c r="J653"/>
  <c r="I653"/>
  <c r="E653"/>
  <c r="J652"/>
  <c r="I652"/>
  <c r="E652"/>
  <c r="K651"/>
  <c r="J651"/>
  <c r="H651"/>
  <c r="R651" s="1"/>
  <c r="S649"/>
  <c r="H652"/>
  <c r="U649"/>
  <c r="H653"/>
  <c r="G651"/>
  <c r="F651"/>
  <c r="C650"/>
  <c r="T649"/>
  <c r="K652" s="1"/>
  <c r="F649"/>
  <c r="E649"/>
  <c r="D649"/>
  <c r="I649"/>
  <c r="C649"/>
  <c r="B649"/>
  <c r="A649"/>
  <c r="AH352" i="1"/>
  <c r="CV352"/>
  <c r="U352"/>
  <c r="L648" i="5"/>
  <c r="Q648"/>
  <c r="Z648"/>
  <c r="Y648"/>
  <c r="X648"/>
  <c r="T640"/>
  <c r="K645"/>
  <c r="K642"/>
  <c r="K643"/>
  <c r="V640"/>
  <c r="K646" s="1"/>
  <c r="J648" s="1"/>
  <c r="P648" s="1"/>
  <c r="L647"/>
  <c r="G647"/>
  <c r="E647"/>
  <c r="J646"/>
  <c r="I646"/>
  <c r="E646"/>
  <c r="J645"/>
  <c r="I645"/>
  <c r="E645"/>
  <c r="K644"/>
  <c r="J644"/>
  <c r="H644"/>
  <c r="R644"/>
  <c r="G644"/>
  <c r="F644"/>
  <c r="J643"/>
  <c r="H643"/>
  <c r="G643"/>
  <c r="F643"/>
  <c r="J642"/>
  <c r="H642"/>
  <c r="R642" s="1"/>
  <c r="G642"/>
  <c r="F642"/>
  <c r="C641"/>
  <c r="U640"/>
  <c r="H646" s="1"/>
  <c r="S640"/>
  <c r="H645"/>
  <c r="F640"/>
  <c r="E640"/>
  <c r="D640"/>
  <c r="I640"/>
  <c r="C640"/>
  <c r="B640"/>
  <c r="A640"/>
  <c r="AH351" i="1"/>
  <c r="CV351"/>
  <c r="U351"/>
  <c r="L639" i="5"/>
  <c r="Q639" s="1"/>
  <c r="Z639"/>
  <c r="Y639"/>
  <c r="X639"/>
  <c r="T631"/>
  <c r="K636" s="1"/>
  <c r="L638"/>
  <c r="G638"/>
  <c r="E638"/>
  <c r="J637"/>
  <c r="I637"/>
  <c r="E637"/>
  <c r="J636"/>
  <c r="I636"/>
  <c r="E636"/>
  <c r="K635"/>
  <c r="J635"/>
  <c r="H635"/>
  <c r="R635" s="1"/>
  <c r="G635"/>
  <c r="F635"/>
  <c r="K634"/>
  <c r="J634"/>
  <c r="H634"/>
  <c r="G634"/>
  <c r="F634"/>
  <c r="K633"/>
  <c r="J633"/>
  <c r="H633"/>
  <c r="R633" s="1"/>
  <c r="G633"/>
  <c r="F633"/>
  <c r="C632"/>
  <c r="V631"/>
  <c r="K637" s="1"/>
  <c r="U631"/>
  <c r="H637"/>
  <c r="S631"/>
  <c r="H636"/>
  <c r="F631"/>
  <c r="E631"/>
  <c r="D631"/>
  <c r="I631"/>
  <c r="C631"/>
  <c r="B631"/>
  <c r="A631"/>
  <c r="AH350" i="1"/>
  <c r="CV350"/>
  <c r="U350"/>
  <c r="L630" i="5"/>
  <c r="Q630" s="1"/>
  <c r="Z630"/>
  <c r="Y630"/>
  <c r="X630"/>
  <c r="T624"/>
  <c r="K627"/>
  <c r="L629"/>
  <c r="G629"/>
  <c r="E629"/>
  <c r="J628"/>
  <c r="I628"/>
  <c r="E628"/>
  <c r="J627"/>
  <c r="I627"/>
  <c r="E627"/>
  <c r="K626"/>
  <c r="J626"/>
  <c r="H626"/>
  <c r="G626"/>
  <c r="F626"/>
  <c r="C625"/>
  <c r="V624"/>
  <c r="K628" s="1"/>
  <c r="J630" s="1"/>
  <c r="P630" s="1"/>
  <c r="U624"/>
  <c r="H628" s="1"/>
  <c r="S624"/>
  <c r="H627"/>
  <c r="F624"/>
  <c r="E624"/>
  <c r="D624"/>
  <c r="I624"/>
  <c r="C624"/>
  <c r="B624"/>
  <c r="A624"/>
  <c r="AH348" i="1"/>
  <c r="CV348"/>
  <c r="U348"/>
  <c r="L623" i="5"/>
  <c r="Q623" s="1"/>
  <c r="Z623"/>
  <c r="Y623"/>
  <c r="X623"/>
  <c r="U616"/>
  <c r="H620" s="1"/>
  <c r="U622"/>
  <c r="K622"/>
  <c r="J622"/>
  <c r="Z622"/>
  <c r="Y622"/>
  <c r="W622"/>
  <c r="H622"/>
  <c r="X622" s="1"/>
  <c r="F622"/>
  <c r="V622"/>
  <c r="T622"/>
  <c r="S622"/>
  <c r="H619" s="1"/>
  <c r="E622"/>
  <c r="D622"/>
  <c r="C622"/>
  <c r="B622"/>
  <c r="A622"/>
  <c r="L621"/>
  <c r="G621"/>
  <c r="E621"/>
  <c r="J620"/>
  <c r="I620"/>
  <c r="E620"/>
  <c r="J619"/>
  <c r="I619"/>
  <c r="E619"/>
  <c r="K618"/>
  <c r="J618"/>
  <c r="H618"/>
  <c r="G618"/>
  <c r="F618"/>
  <c r="C617"/>
  <c r="V616"/>
  <c r="K620"/>
  <c r="T616"/>
  <c r="K619"/>
  <c r="S616"/>
  <c r="F616"/>
  <c r="E616"/>
  <c r="D616"/>
  <c r="I616"/>
  <c r="C616"/>
  <c r="B616"/>
  <c r="A616"/>
  <c r="AH346" i="1"/>
  <c r="CV346"/>
  <c r="U346"/>
  <c r="L615" i="5"/>
  <c r="Q615"/>
  <c r="Z615"/>
  <c r="Y615"/>
  <c r="X615"/>
  <c r="K614"/>
  <c r="J614"/>
  <c r="Z614"/>
  <c r="Y614"/>
  <c r="W614"/>
  <c r="H614"/>
  <c r="X614"/>
  <c r="F614"/>
  <c r="V614"/>
  <c r="T614"/>
  <c r="U614"/>
  <c r="S614"/>
  <c r="E614"/>
  <c r="D614"/>
  <c r="C614"/>
  <c r="B614"/>
  <c r="A614"/>
  <c r="L613"/>
  <c r="G613"/>
  <c r="E613"/>
  <c r="J612"/>
  <c r="I612"/>
  <c r="E612"/>
  <c r="J611"/>
  <c r="I611"/>
  <c r="E611"/>
  <c r="K610"/>
  <c r="J610"/>
  <c r="H610"/>
  <c r="R610" s="1"/>
  <c r="G610"/>
  <c r="F610"/>
  <c r="K609"/>
  <c r="J609"/>
  <c r="H609"/>
  <c r="G609"/>
  <c r="F609"/>
  <c r="K608"/>
  <c r="J608"/>
  <c r="H608"/>
  <c r="R608"/>
  <c r="G608"/>
  <c r="F608"/>
  <c r="C607"/>
  <c r="V606"/>
  <c r="K612" s="1"/>
  <c r="T606"/>
  <c r="K611" s="1"/>
  <c r="J615" s="1"/>
  <c r="P615" s="1"/>
  <c r="U606"/>
  <c r="H612"/>
  <c r="S606"/>
  <c r="H611"/>
  <c r="F606"/>
  <c r="E606"/>
  <c r="D606"/>
  <c r="I606"/>
  <c r="C606"/>
  <c r="B606"/>
  <c r="A606"/>
  <c r="AH345" i="1"/>
  <c r="CV345"/>
  <c r="U345"/>
  <c r="L605" i="5"/>
  <c r="Q605" s="1"/>
  <c r="Z605"/>
  <c r="Y605"/>
  <c r="X605"/>
  <c r="L604"/>
  <c r="G604"/>
  <c r="E604"/>
  <c r="AE345" i="1"/>
  <c r="CS345"/>
  <c r="R345"/>
  <c r="K603" i="5"/>
  <c r="J603"/>
  <c r="H603"/>
  <c r="R603"/>
  <c r="G603"/>
  <c r="F603"/>
  <c r="K602"/>
  <c r="J602"/>
  <c r="H602"/>
  <c r="G602"/>
  <c r="F602"/>
  <c r="K601"/>
  <c r="J605" s="1"/>
  <c r="P605" s="1"/>
  <c r="J601"/>
  <c r="H601"/>
  <c r="R601"/>
  <c r="G601"/>
  <c r="F601"/>
  <c r="C600"/>
  <c r="V599"/>
  <c r="T599"/>
  <c r="U599"/>
  <c r="S599"/>
  <c r="F599"/>
  <c r="E599"/>
  <c r="D599"/>
  <c r="I599"/>
  <c r="C599"/>
  <c r="B599"/>
  <c r="A599"/>
  <c r="AH343" i="1"/>
  <c r="CV343"/>
  <c r="U343"/>
  <c r="L598" i="5"/>
  <c r="Q598"/>
  <c r="L668" s="1"/>
  <c r="Z598"/>
  <c r="Y598"/>
  <c r="X598"/>
  <c r="K597"/>
  <c r="J597"/>
  <c r="Z597"/>
  <c r="Y597"/>
  <c r="H597"/>
  <c r="X597"/>
  <c r="W597"/>
  <c r="F597"/>
  <c r="V597"/>
  <c r="V591"/>
  <c r="K595"/>
  <c r="T597"/>
  <c r="U597"/>
  <c r="S597"/>
  <c r="E597"/>
  <c r="D597"/>
  <c r="C597"/>
  <c r="B597"/>
  <c r="A597"/>
  <c r="L596"/>
  <c r="G596"/>
  <c r="E596"/>
  <c r="J595"/>
  <c r="I595"/>
  <c r="E595"/>
  <c r="J594"/>
  <c r="I594"/>
  <c r="E594"/>
  <c r="K593"/>
  <c r="J593"/>
  <c r="H593"/>
  <c r="R593"/>
  <c r="G593"/>
  <c r="F593"/>
  <c r="C592"/>
  <c r="T591"/>
  <c r="K594" s="1"/>
  <c r="J598" s="1"/>
  <c r="P598" s="1"/>
  <c r="U591"/>
  <c r="H595" s="1"/>
  <c r="S591"/>
  <c r="H594" s="1"/>
  <c r="F591"/>
  <c r="E591"/>
  <c r="D591"/>
  <c r="I591"/>
  <c r="C591"/>
  <c r="B591"/>
  <c r="A591"/>
  <c r="A590"/>
  <c r="A588"/>
  <c r="AC191" i="1"/>
  <c r="CQ191"/>
  <c r="P191"/>
  <c r="AE191"/>
  <c r="AD191"/>
  <c r="CR191"/>
  <c r="Q191"/>
  <c r="AF191"/>
  <c r="CT191"/>
  <c r="S191"/>
  <c r="CP191"/>
  <c r="O191"/>
  <c r="CS191"/>
  <c r="R191"/>
  <c r="CY191"/>
  <c r="X191"/>
  <c r="CZ191"/>
  <c r="Y191"/>
  <c r="GM191"/>
  <c r="AC192"/>
  <c r="CQ192"/>
  <c r="P192"/>
  <c r="AE192"/>
  <c r="AD192"/>
  <c r="CR192"/>
  <c r="Q192"/>
  <c r="AF192"/>
  <c r="CT192"/>
  <c r="S192"/>
  <c r="CP192"/>
  <c r="O192"/>
  <c r="CS192"/>
  <c r="R192"/>
  <c r="CY192"/>
  <c r="X192"/>
  <c r="CZ192"/>
  <c r="Y192"/>
  <c r="GM192"/>
  <c r="AC193"/>
  <c r="CQ193"/>
  <c r="P193"/>
  <c r="AD193"/>
  <c r="CR193"/>
  <c r="Q193"/>
  <c r="AF193"/>
  <c r="CT193"/>
  <c r="S193"/>
  <c r="CP193"/>
  <c r="O193"/>
  <c r="CY193"/>
  <c r="X193"/>
  <c r="CZ193"/>
  <c r="Y193"/>
  <c r="GM193"/>
  <c r="AC194"/>
  <c r="CQ194"/>
  <c r="P194"/>
  <c r="AE194"/>
  <c r="AD194"/>
  <c r="CR194"/>
  <c r="Q194"/>
  <c r="AF194"/>
  <c r="CT194"/>
  <c r="S194"/>
  <c r="CP194"/>
  <c r="O194"/>
  <c r="CS194"/>
  <c r="R194"/>
  <c r="CY194"/>
  <c r="X194"/>
  <c r="CZ194"/>
  <c r="Y194"/>
  <c r="GM194"/>
  <c r="AC195"/>
  <c r="CQ195"/>
  <c r="P195"/>
  <c r="AE195"/>
  <c r="AD195"/>
  <c r="CR195"/>
  <c r="Q195"/>
  <c r="AF195"/>
  <c r="CT195"/>
  <c r="S195"/>
  <c r="CP195"/>
  <c r="O195"/>
  <c r="CS195"/>
  <c r="R195"/>
  <c r="CY195"/>
  <c r="X195"/>
  <c r="CZ195"/>
  <c r="Y195"/>
  <c r="GM195"/>
  <c r="AC196"/>
  <c r="CQ196"/>
  <c r="P196"/>
  <c r="AE196"/>
  <c r="AD196"/>
  <c r="CR196"/>
  <c r="Q196"/>
  <c r="AF196"/>
  <c r="CT196"/>
  <c r="S196"/>
  <c r="CP196"/>
  <c r="O196"/>
  <c r="CS196"/>
  <c r="R196"/>
  <c r="CY196"/>
  <c r="X196"/>
  <c r="CZ196"/>
  <c r="Y196"/>
  <c r="GM196"/>
  <c r="AC197"/>
  <c r="CQ197"/>
  <c r="P197"/>
  <c r="AE197"/>
  <c r="AD197"/>
  <c r="CR197"/>
  <c r="Q197"/>
  <c r="AF197"/>
  <c r="CT197"/>
  <c r="S197"/>
  <c r="CP197"/>
  <c r="O197"/>
  <c r="CS197"/>
  <c r="R197"/>
  <c r="CY197"/>
  <c r="X197"/>
  <c r="CZ197"/>
  <c r="Y197"/>
  <c r="GM197"/>
  <c r="AC198"/>
  <c r="CQ198"/>
  <c r="P198"/>
  <c r="AE198"/>
  <c r="AD198"/>
  <c r="CR198"/>
  <c r="Q198"/>
  <c r="AF198"/>
  <c r="CT198"/>
  <c r="S198"/>
  <c r="CP198"/>
  <c r="O198"/>
  <c r="CS198"/>
  <c r="R198"/>
  <c r="CY198"/>
  <c r="X198"/>
  <c r="CZ198"/>
  <c r="Y198"/>
  <c r="GM198"/>
  <c r="AC199"/>
  <c r="CQ199"/>
  <c r="P199"/>
  <c r="AE199"/>
  <c r="AD199"/>
  <c r="CR199"/>
  <c r="Q199"/>
  <c r="AF199"/>
  <c r="CT199"/>
  <c r="S199"/>
  <c r="CP199"/>
  <c r="O199"/>
  <c r="CS199"/>
  <c r="R199"/>
  <c r="CY199"/>
  <c r="X199"/>
  <c r="CZ199"/>
  <c r="Y199"/>
  <c r="GM199"/>
  <c r="AC200"/>
  <c r="CQ200"/>
  <c r="P200"/>
  <c r="AE200"/>
  <c r="AD200"/>
  <c r="CR200"/>
  <c r="Q200"/>
  <c r="AF200"/>
  <c r="CT200"/>
  <c r="S200"/>
  <c r="CP200"/>
  <c r="O200"/>
  <c r="CS200"/>
  <c r="R200"/>
  <c r="CY200"/>
  <c r="X200"/>
  <c r="CZ200"/>
  <c r="Y200"/>
  <c r="GM200"/>
  <c r="AC201"/>
  <c r="CQ201"/>
  <c r="P201"/>
  <c r="AE201"/>
  <c r="AD201"/>
  <c r="CR201"/>
  <c r="Q201"/>
  <c r="AF201"/>
  <c r="CT201"/>
  <c r="S201"/>
  <c r="CP201"/>
  <c r="O201"/>
  <c r="CS201"/>
  <c r="R201"/>
  <c r="CY201"/>
  <c r="X201"/>
  <c r="CZ201"/>
  <c r="Y201"/>
  <c r="GM201"/>
  <c r="AC202"/>
  <c r="CQ202"/>
  <c r="P202"/>
  <c r="AE202"/>
  <c r="AD202"/>
  <c r="CR202"/>
  <c r="Q202"/>
  <c r="AF202"/>
  <c r="CT202"/>
  <c r="S202"/>
  <c r="CP202"/>
  <c r="O202"/>
  <c r="CS202"/>
  <c r="R202"/>
  <c r="CY202"/>
  <c r="X202"/>
  <c r="CZ202"/>
  <c r="Y202"/>
  <c r="GM202"/>
  <c r="AC203"/>
  <c r="CQ203"/>
  <c r="P203"/>
  <c r="AE203"/>
  <c r="AD203"/>
  <c r="CR203"/>
  <c r="Q203"/>
  <c r="AF203"/>
  <c r="CT203"/>
  <c r="S203"/>
  <c r="CP203"/>
  <c r="O203"/>
  <c r="CS203"/>
  <c r="R203"/>
  <c r="CY203"/>
  <c r="X203"/>
  <c r="CZ203"/>
  <c r="Y203"/>
  <c r="GM203"/>
  <c r="AC204"/>
  <c r="CQ204"/>
  <c r="P204"/>
  <c r="AE204"/>
  <c r="AD204"/>
  <c r="CR204"/>
  <c r="Q204"/>
  <c r="AF204"/>
  <c r="CT204"/>
  <c r="S204"/>
  <c r="CP204"/>
  <c r="O204"/>
  <c r="CS204"/>
  <c r="R204"/>
  <c r="CY204"/>
  <c r="X204"/>
  <c r="CZ204"/>
  <c r="Y204"/>
  <c r="GM204"/>
  <c r="CA206"/>
  <c r="AR206"/>
  <c r="AC242"/>
  <c r="CQ242"/>
  <c r="P242"/>
  <c r="AE242"/>
  <c r="AD242"/>
  <c r="CR242"/>
  <c r="Q242"/>
  <c r="AF242"/>
  <c r="CT242"/>
  <c r="S242"/>
  <c r="CP242"/>
  <c r="O242"/>
  <c r="CS242"/>
  <c r="R242"/>
  <c r="CY242"/>
  <c r="X242"/>
  <c r="CZ242"/>
  <c r="Y242"/>
  <c r="GM242"/>
  <c r="AC243"/>
  <c r="CQ243"/>
  <c r="P243"/>
  <c r="AE243"/>
  <c r="AD243"/>
  <c r="CR243"/>
  <c r="Q243"/>
  <c r="AF243"/>
  <c r="CT243"/>
  <c r="S243"/>
  <c r="CP243"/>
  <c r="O243"/>
  <c r="CS243"/>
  <c r="R243"/>
  <c r="CY243"/>
  <c r="X243"/>
  <c r="CZ243"/>
  <c r="Y243"/>
  <c r="GM243"/>
  <c r="AC244"/>
  <c r="CQ244"/>
  <c r="P244"/>
  <c r="AE244"/>
  <c r="AD244"/>
  <c r="CR244"/>
  <c r="Q244"/>
  <c r="AF244"/>
  <c r="CT244"/>
  <c r="S244"/>
  <c r="CP244"/>
  <c r="O244"/>
  <c r="CS244"/>
  <c r="R244"/>
  <c r="CY244"/>
  <c r="X244"/>
  <c r="CZ244"/>
  <c r="Y244"/>
  <c r="GM244"/>
  <c r="AC245"/>
  <c r="CQ245"/>
  <c r="P245"/>
  <c r="AE245"/>
  <c r="AD245"/>
  <c r="CR245"/>
  <c r="Q245"/>
  <c r="AF245"/>
  <c r="CT245"/>
  <c r="S245"/>
  <c r="CP245"/>
  <c r="O245"/>
  <c r="CS245"/>
  <c r="R245"/>
  <c r="CY245"/>
  <c r="X245"/>
  <c r="CZ245"/>
  <c r="Y245"/>
  <c r="GM245"/>
  <c r="AC246"/>
  <c r="CQ246"/>
  <c r="P246"/>
  <c r="AE246"/>
  <c r="AD246"/>
  <c r="CR246"/>
  <c r="Q246"/>
  <c r="AF246"/>
  <c r="CT246"/>
  <c r="S246"/>
  <c r="CP246"/>
  <c r="O246"/>
  <c r="CS246"/>
  <c r="R246"/>
  <c r="CY246"/>
  <c r="X246"/>
  <c r="CZ246"/>
  <c r="Y246"/>
  <c r="GM246"/>
  <c r="AC247"/>
  <c r="CQ247"/>
  <c r="P247"/>
  <c r="AE247"/>
  <c r="AD247"/>
  <c r="CR247"/>
  <c r="Q247"/>
  <c r="AF247"/>
  <c r="CT247"/>
  <c r="S247"/>
  <c r="CP247"/>
  <c r="O247"/>
  <c r="CS247"/>
  <c r="R247"/>
  <c r="CY247"/>
  <c r="X247"/>
  <c r="CZ247"/>
  <c r="Y247"/>
  <c r="GM247"/>
  <c r="AC248"/>
  <c r="CQ248"/>
  <c r="P248"/>
  <c r="AE248"/>
  <c r="AD248"/>
  <c r="CR248"/>
  <c r="Q248"/>
  <c r="AF248"/>
  <c r="CT248"/>
  <c r="S248"/>
  <c r="CP248"/>
  <c r="O248"/>
  <c r="CS248"/>
  <c r="R248"/>
  <c r="CY248"/>
  <c r="X248"/>
  <c r="CZ248"/>
  <c r="Y248"/>
  <c r="GM248"/>
  <c r="AC249"/>
  <c r="CQ249"/>
  <c r="P249"/>
  <c r="AE249"/>
  <c r="AD249"/>
  <c r="CR249"/>
  <c r="Q249"/>
  <c r="AF249"/>
  <c r="CT249"/>
  <c r="S249"/>
  <c r="CP249"/>
  <c r="O249"/>
  <c r="CS249"/>
  <c r="R249"/>
  <c r="CY249"/>
  <c r="X249"/>
  <c r="CZ249"/>
  <c r="Y249"/>
  <c r="GM249"/>
  <c r="AC250"/>
  <c r="CQ250"/>
  <c r="P250"/>
  <c r="AE250"/>
  <c r="AD250"/>
  <c r="CR250"/>
  <c r="Q250"/>
  <c r="AF250"/>
  <c r="CT250"/>
  <c r="S250"/>
  <c r="CP250"/>
  <c r="O250"/>
  <c r="CS250"/>
  <c r="R250"/>
  <c r="CY250"/>
  <c r="X250"/>
  <c r="CZ250"/>
  <c r="Y250"/>
  <c r="GM250"/>
  <c r="AC251"/>
  <c r="CQ251"/>
  <c r="P251"/>
  <c r="AE251"/>
  <c r="AD251"/>
  <c r="CR251"/>
  <c r="Q251"/>
  <c r="AF251"/>
  <c r="CT251"/>
  <c r="S251"/>
  <c r="CP251"/>
  <c r="O251"/>
  <c r="CS251"/>
  <c r="R251"/>
  <c r="CY251"/>
  <c r="X251"/>
  <c r="CZ251"/>
  <c r="Y251"/>
  <c r="GM251"/>
  <c r="AC252"/>
  <c r="CQ252"/>
  <c r="P252"/>
  <c r="AE252"/>
  <c r="AD252"/>
  <c r="CR252"/>
  <c r="Q252"/>
  <c r="AF252"/>
  <c r="CT252"/>
  <c r="S252"/>
  <c r="CP252"/>
  <c r="O252"/>
  <c r="CS252"/>
  <c r="R252"/>
  <c r="CY252"/>
  <c r="X252"/>
  <c r="CZ252"/>
  <c r="Y252"/>
  <c r="GM252"/>
  <c r="AC253"/>
  <c r="CQ253"/>
  <c r="P253"/>
  <c r="AE253"/>
  <c r="AD253"/>
  <c r="CR253"/>
  <c r="Q253"/>
  <c r="AF253"/>
  <c r="CT253"/>
  <c r="S253"/>
  <c r="CP253"/>
  <c r="O253"/>
  <c r="CS253"/>
  <c r="R253"/>
  <c r="CY253"/>
  <c r="X253"/>
  <c r="CZ253"/>
  <c r="Y253"/>
  <c r="GM253"/>
  <c r="AC254"/>
  <c r="CQ254"/>
  <c r="P254"/>
  <c r="AE254"/>
  <c r="AD254"/>
  <c r="CR254"/>
  <c r="Q254"/>
  <c r="AF254"/>
  <c r="CT254"/>
  <c r="S254"/>
  <c r="CP254"/>
  <c r="O254"/>
  <c r="CS254"/>
  <c r="R254"/>
  <c r="CY254"/>
  <c r="X254"/>
  <c r="CZ254"/>
  <c r="Y254"/>
  <c r="GM254"/>
  <c r="AC255"/>
  <c r="CQ255"/>
  <c r="P255"/>
  <c r="AE255"/>
  <c r="AD255"/>
  <c r="CR255"/>
  <c r="Q255"/>
  <c r="AF255"/>
  <c r="CT255"/>
  <c r="S255"/>
  <c r="CP255"/>
  <c r="O255"/>
  <c r="CS255"/>
  <c r="R255"/>
  <c r="CY255"/>
  <c r="X255"/>
  <c r="CZ255"/>
  <c r="Y255"/>
  <c r="GM255"/>
  <c r="AC256"/>
  <c r="CQ256"/>
  <c r="P256"/>
  <c r="AE256"/>
  <c r="AD256"/>
  <c r="CR256"/>
  <c r="Q256"/>
  <c r="AF256"/>
  <c r="CT256"/>
  <c r="S256"/>
  <c r="CP256"/>
  <c r="O256"/>
  <c r="CS256"/>
  <c r="R256"/>
  <c r="CY256"/>
  <c r="X256"/>
  <c r="CZ256"/>
  <c r="Y256"/>
  <c r="GM256"/>
  <c r="AC257"/>
  <c r="CQ257"/>
  <c r="P257"/>
  <c r="AE257"/>
  <c r="AD257"/>
  <c r="CR257"/>
  <c r="Q257"/>
  <c r="AF257"/>
  <c r="CT257"/>
  <c r="S257"/>
  <c r="CP257"/>
  <c r="O257"/>
  <c r="CS257"/>
  <c r="R257"/>
  <c r="CY257"/>
  <c r="X257"/>
  <c r="CZ257"/>
  <c r="Y257"/>
  <c r="GM257"/>
  <c r="AC258"/>
  <c r="CQ258"/>
  <c r="P258"/>
  <c r="AE258"/>
  <c r="AD258"/>
  <c r="CR258"/>
  <c r="Q258"/>
  <c r="AF258"/>
  <c r="CT258"/>
  <c r="S258"/>
  <c r="CP258"/>
  <c r="O258"/>
  <c r="CS258"/>
  <c r="R258"/>
  <c r="CY258"/>
  <c r="X258"/>
  <c r="CZ258"/>
  <c r="Y258"/>
  <c r="GM258"/>
  <c r="AC259"/>
  <c r="CQ259"/>
  <c r="P259"/>
  <c r="AE259"/>
  <c r="AD259"/>
  <c r="CR259"/>
  <c r="Q259"/>
  <c r="AF259"/>
  <c r="CT259"/>
  <c r="S259"/>
  <c r="CP259"/>
  <c r="O259"/>
  <c r="CS259"/>
  <c r="R259"/>
  <c r="CY259"/>
  <c r="X259"/>
  <c r="CZ259"/>
  <c r="Y259"/>
  <c r="GM259"/>
  <c r="AC260"/>
  <c r="CQ260"/>
  <c r="P260"/>
  <c r="AE260"/>
  <c r="AD260"/>
  <c r="CR260"/>
  <c r="Q260"/>
  <c r="AF260"/>
  <c r="CT260"/>
  <c r="S260"/>
  <c r="CP260"/>
  <c r="O260"/>
  <c r="CS260"/>
  <c r="R260"/>
  <c r="CY260"/>
  <c r="X260"/>
  <c r="CZ260"/>
  <c r="Y260"/>
  <c r="GM260"/>
  <c r="AC261"/>
  <c r="CQ261"/>
  <c r="P261"/>
  <c r="AE261"/>
  <c r="AD261"/>
  <c r="CR261"/>
  <c r="Q261"/>
  <c r="AF261"/>
  <c r="CT261"/>
  <c r="S261"/>
  <c r="CP261"/>
  <c r="O261"/>
  <c r="CS261"/>
  <c r="R261"/>
  <c r="CY261"/>
  <c r="X261"/>
  <c r="CZ261"/>
  <c r="Y261"/>
  <c r="GM261"/>
  <c r="AC262"/>
  <c r="CQ262"/>
  <c r="P262"/>
  <c r="AE262"/>
  <c r="AD262"/>
  <c r="CR262"/>
  <c r="Q262"/>
  <c r="AF262"/>
  <c r="CT262"/>
  <c r="S262"/>
  <c r="CP262"/>
  <c r="O262"/>
  <c r="CS262"/>
  <c r="R262"/>
  <c r="CY262"/>
  <c r="X262"/>
  <c r="CZ262"/>
  <c r="Y262"/>
  <c r="GM262"/>
  <c r="AC263"/>
  <c r="CQ263"/>
  <c r="P263"/>
  <c r="AE263"/>
  <c r="AD263"/>
  <c r="CR263"/>
  <c r="Q263"/>
  <c r="AF263"/>
  <c r="CT263"/>
  <c r="S263"/>
  <c r="CP263"/>
  <c r="O263"/>
  <c r="CS263"/>
  <c r="R263"/>
  <c r="CY263"/>
  <c r="X263"/>
  <c r="CZ263"/>
  <c r="Y263"/>
  <c r="GM263"/>
  <c r="AC264"/>
  <c r="CQ264"/>
  <c r="P264"/>
  <c r="AE264"/>
  <c r="AD264"/>
  <c r="CR264"/>
  <c r="Q264"/>
  <c r="AF264"/>
  <c r="CT264"/>
  <c r="S264"/>
  <c r="CP264"/>
  <c r="O264"/>
  <c r="CS264"/>
  <c r="R264"/>
  <c r="CY264"/>
  <c r="X264"/>
  <c r="CZ264"/>
  <c r="Y264"/>
  <c r="GM264"/>
  <c r="AC265"/>
  <c r="CQ265"/>
  <c r="P265"/>
  <c r="AE265"/>
  <c r="AD265"/>
  <c r="CR265"/>
  <c r="Q265"/>
  <c r="AF265"/>
  <c r="CT265"/>
  <c r="S265"/>
  <c r="CP265"/>
  <c r="O265"/>
  <c r="CS265"/>
  <c r="R265"/>
  <c r="CY265"/>
  <c r="X265"/>
  <c r="CZ265"/>
  <c r="Y265"/>
  <c r="GM265"/>
  <c r="AC266"/>
  <c r="CQ266"/>
  <c r="P266"/>
  <c r="AE266"/>
  <c r="AD266"/>
  <c r="CR266"/>
  <c r="Q266"/>
  <c r="AF266"/>
  <c r="CT266"/>
  <c r="S266"/>
  <c r="CP266"/>
  <c r="O266"/>
  <c r="CS266"/>
  <c r="R266"/>
  <c r="CY266"/>
  <c r="X266"/>
  <c r="CZ266"/>
  <c r="Y266"/>
  <c r="GM266"/>
  <c r="AC267"/>
  <c r="CQ267"/>
  <c r="P267"/>
  <c r="AE267"/>
  <c r="AD267"/>
  <c r="CR267"/>
  <c r="Q267"/>
  <c r="AF267"/>
  <c r="CT267"/>
  <c r="S267"/>
  <c r="CP267"/>
  <c r="O267"/>
  <c r="CS267"/>
  <c r="R267"/>
  <c r="CY267"/>
  <c r="X267"/>
  <c r="CZ267"/>
  <c r="Y267"/>
  <c r="GM267"/>
  <c r="AC268"/>
  <c r="CQ268"/>
  <c r="P268"/>
  <c r="AE268"/>
  <c r="AD268"/>
  <c r="CR268"/>
  <c r="Q268"/>
  <c r="AF268"/>
  <c r="CT268"/>
  <c r="S268"/>
  <c r="CP268"/>
  <c r="O268"/>
  <c r="CS268"/>
  <c r="R268"/>
  <c r="CY268"/>
  <c r="X268"/>
  <c r="CZ268"/>
  <c r="Y268"/>
  <c r="GM268"/>
  <c r="AC269"/>
  <c r="CQ269"/>
  <c r="P269"/>
  <c r="AE269"/>
  <c r="AD269"/>
  <c r="CR269"/>
  <c r="Q269"/>
  <c r="AF269"/>
  <c r="CT269"/>
  <c r="S269"/>
  <c r="CP269"/>
  <c r="O269"/>
  <c r="CS269"/>
  <c r="R269"/>
  <c r="CY269"/>
  <c r="X269"/>
  <c r="CZ269"/>
  <c r="Y269"/>
  <c r="GM269"/>
  <c r="CA271"/>
  <c r="AR271"/>
  <c r="AR303"/>
  <c r="F331"/>
  <c r="F332" s="1"/>
  <c r="J585" i="5" s="1"/>
  <c r="F333" i="1"/>
  <c r="J586" i="5" s="1"/>
  <c r="C586"/>
  <c r="C585"/>
  <c r="G303" i="1"/>
  <c r="A582" i="5"/>
  <c r="F299" i="1"/>
  <c r="F300" s="1"/>
  <c r="J579" i="5" s="1"/>
  <c r="C580"/>
  <c r="C579"/>
  <c r="G271" i="1"/>
  <c r="A576" i="5"/>
  <c r="AH268" i="1"/>
  <c r="CV268"/>
  <c r="U268"/>
  <c r="L574" i="5"/>
  <c r="Q574"/>
  <c r="Z574"/>
  <c r="Y574"/>
  <c r="W574"/>
  <c r="K573"/>
  <c r="J573"/>
  <c r="Z573"/>
  <c r="Y573"/>
  <c r="H573"/>
  <c r="X573" s="1"/>
  <c r="W573"/>
  <c r="F573"/>
  <c r="V573"/>
  <c r="T573"/>
  <c r="U573"/>
  <c r="S573"/>
  <c r="E573"/>
  <c r="D573"/>
  <c r="C573"/>
  <c r="B573"/>
  <c r="A573"/>
  <c r="L572"/>
  <c r="G572"/>
  <c r="E572"/>
  <c r="J571"/>
  <c r="I571"/>
  <c r="E571"/>
  <c r="J570"/>
  <c r="I570"/>
  <c r="E570"/>
  <c r="K569"/>
  <c r="J569"/>
  <c r="H569"/>
  <c r="G569"/>
  <c r="F569"/>
  <c r="K568"/>
  <c r="J568"/>
  <c r="H568"/>
  <c r="R568"/>
  <c r="G568"/>
  <c r="F568"/>
  <c r="K567"/>
  <c r="J567"/>
  <c r="H567"/>
  <c r="G567"/>
  <c r="F567"/>
  <c r="K566"/>
  <c r="J566"/>
  <c r="H566"/>
  <c r="R566" s="1"/>
  <c r="G566"/>
  <c r="F566"/>
  <c r="C565"/>
  <c r="V564"/>
  <c r="K571"/>
  <c r="T564"/>
  <c r="K570" s="1"/>
  <c r="J574" s="1"/>
  <c r="P574" s="1"/>
  <c r="U564"/>
  <c r="H571"/>
  <c r="S564"/>
  <c r="H570" s="1"/>
  <c r="F564"/>
  <c r="E564"/>
  <c r="D564"/>
  <c r="I564"/>
  <c r="C564"/>
  <c r="B564"/>
  <c r="A564"/>
  <c r="AH266" i="1"/>
  <c r="CV266"/>
  <c r="U266"/>
  <c r="L563" i="5"/>
  <c r="Q563" s="1"/>
  <c r="Z563"/>
  <c r="Y563"/>
  <c r="X563"/>
  <c r="K562"/>
  <c r="J562"/>
  <c r="Z562"/>
  <c r="Y562"/>
  <c r="X562"/>
  <c r="H562"/>
  <c r="W562"/>
  <c r="F562"/>
  <c r="V562"/>
  <c r="T562"/>
  <c r="U562"/>
  <c r="S562"/>
  <c r="E562"/>
  <c r="D562"/>
  <c r="C562"/>
  <c r="B562"/>
  <c r="A562"/>
  <c r="L561"/>
  <c r="G561"/>
  <c r="E561"/>
  <c r="J560"/>
  <c r="I560"/>
  <c r="F560"/>
  <c r="E560"/>
  <c r="J559"/>
  <c r="I559"/>
  <c r="F559"/>
  <c r="E559"/>
  <c r="K558"/>
  <c r="J558"/>
  <c r="H558"/>
  <c r="G558"/>
  <c r="F558"/>
  <c r="K557"/>
  <c r="J557"/>
  <c r="H557"/>
  <c r="G557"/>
  <c r="F557"/>
  <c r="K556"/>
  <c r="J556"/>
  <c r="H556"/>
  <c r="R556" s="1"/>
  <c r="G556"/>
  <c r="F556"/>
  <c r="C555"/>
  <c r="V554"/>
  <c r="K560"/>
  <c r="T554"/>
  <c r="K559" s="1"/>
  <c r="J563" s="1"/>
  <c r="P563" s="1"/>
  <c r="U554"/>
  <c r="H560"/>
  <c r="S554"/>
  <c r="H559" s="1"/>
  <c r="F554"/>
  <c r="E554"/>
  <c r="D554"/>
  <c r="I554"/>
  <c r="C554"/>
  <c r="B554"/>
  <c r="A554"/>
  <c r="AH263" i="1"/>
  <c r="CV263"/>
  <c r="U263"/>
  <c r="L553" i="5"/>
  <c r="Q553" s="1"/>
  <c r="Z553"/>
  <c r="Y553"/>
  <c r="W553"/>
  <c r="K552"/>
  <c r="J552"/>
  <c r="Z552"/>
  <c r="Y552"/>
  <c r="H552"/>
  <c r="X552" s="1"/>
  <c r="W552"/>
  <c r="F552"/>
  <c r="V552"/>
  <c r="T552"/>
  <c r="U552"/>
  <c r="S552"/>
  <c r="E552"/>
  <c r="D552"/>
  <c r="C552"/>
  <c r="B552"/>
  <c r="A552"/>
  <c r="K551"/>
  <c r="J551"/>
  <c r="Z551"/>
  <c r="Y551"/>
  <c r="W551"/>
  <c r="H551"/>
  <c r="X551" s="1"/>
  <c r="F551"/>
  <c r="V551"/>
  <c r="T551"/>
  <c r="U551"/>
  <c r="S551"/>
  <c r="E551"/>
  <c r="D551"/>
  <c r="C551"/>
  <c r="B551"/>
  <c r="A551"/>
  <c r="L550"/>
  <c r="G550"/>
  <c r="E550"/>
  <c r="J549"/>
  <c r="I549"/>
  <c r="E549"/>
  <c r="J548"/>
  <c r="I548"/>
  <c r="E548"/>
  <c r="K547"/>
  <c r="J547"/>
  <c r="H547"/>
  <c r="G547"/>
  <c r="F547"/>
  <c r="K546"/>
  <c r="J546"/>
  <c r="H546"/>
  <c r="R546"/>
  <c r="G546"/>
  <c r="F546"/>
  <c r="K545"/>
  <c r="J545"/>
  <c r="H545"/>
  <c r="G545"/>
  <c r="F545"/>
  <c r="K544"/>
  <c r="J544"/>
  <c r="H544"/>
  <c r="S542"/>
  <c r="H548" s="1"/>
  <c r="U542"/>
  <c r="H549" s="1"/>
  <c r="G544"/>
  <c r="F544"/>
  <c r="C543"/>
  <c r="V542"/>
  <c r="K549" s="1"/>
  <c r="T542"/>
  <c r="K548" s="1"/>
  <c r="J553" s="1"/>
  <c r="P553" s="1"/>
  <c r="F542"/>
  <c r="E542"/>
  <c r="D542"/>
  <c r="I542"/>
  <c r="C542"/>
  <c r="B542"/>
  <c r="A542"/>
  <c r="AH260" i="1"/>
  <c r="CV260"/>
  <c r="U260"/>
  <c r="L541" i="5"/>
  <c r="Q541"/>
  <c r="Z541"/>
  <c r="Y541"/>
  <c r="W541"/>
  <c r="K540"/>
  <c r="J540"/>
  <c r="Z540"/>
  <c r="Y540"/>
  <c r="W540"/>
  <c r="H540"/>
  <c r="X540" s="1"/>
  <c r="F540"/>
  <c r="V540"/>
  <c r="T540"/>
  <c r="U540"/>
  <c r="S540"/>
  <c r="E540"/>
  <c r="D540"/>
  <c r="C540"/>
  <c r="B540"/>
  <c r="A540"/>
  <c r="K539"/>
  <c r="J539"/>
  <c r="Z539"/>
  <c r="Y539"/>
  <c r="W539"/>
  <c r="H539"/>
  <c r="X539" s="1"/>
  <c r="F539"/>
  <c r="V539"/>
  <c r="T539"/>
  <c r="K536" s="1"/>
  <c r="J541" s="1"/>
  <c r="P541" s="1"/>
  <c r="U539"/>
  <c r="S539"/>
  <c r="E539"/>
  <c r="D539"/>
  <c r="C539"/>
  <c r="B539"/>
  <c r="A539"/>
  <c r="L538"/>
  <c r="G538"/>
  <c r="E538"/>
  <c r="J537"/>
  <c r="I537"/>
  <c r="E537"/>
  <c r="J536"/>
  <c r="I536"/>
  <c r="E536"/>
  <c r="K535"/>
  <c r="J535"/>
  <c r="H535"/>
  <c r="G535"/>
  <c r="F535"/>
  <c r="K534"/>
  <c r="J534"/>
  <c r="H534"/>
  <c r="R534" s="1"/>
  <c r="G534"/>
  <c r="F534"/>
  <c r="K533"/>
  <c r="J533"/>
  <c r="H533"/>
  <c r="G533"/>
  <c r="F533"/>
  <c r="K532"/>
  <c r="J532"/>
  <c r="H532"/>
  <c r="G532"/>
  <c r="F532"/>
  <c r="C531"/>
  <c r="V530"/>
  <c r="K537"/>
  <c r="T530"/>
  <c r="U530"/>
  <c r="H537" s="1"/>
  <c r="S530"/>
  <c r="H536" s="1"/>
  <c r="F530"/>
  <c r="E530"/>
  <c r="D530"/>
  <c r="I530"/>
  <c r="C530"/>
  <c r="B530"/>
  <c r="A530"/>
  <c r="AH259" i="1"/>
  <c r="CV259"/>
  <c r="U259"/>
  <c r="L529" i="5"/>
  <c r="Q529"/>
  <c r="Z529"/>
  <c r="Y529"/>
  <c r="X529"/>
  <c r="L528"/>
  <c r="G528"/>
  <c r="E528"/>
  <c r="J527"/>
  <c r="I527"/>
  <c r="F527"/>
  <c r="E527"/>
  <c r="J526"/>
  <c r="I526"/>
  <c r="F526"/>
  <c r="E526"/>
  <c r="K525"/>
  <c r="J525"/>
  <c r="H525"/>
  <c r="G525"/>
  <c r="F525"/>
  <c r="K524"/>
  <c r="J524"/>
  <c r="H524"/>
  <c r="R524" s="1"/>
  <c r="G524"/>
  <c r="F524"/>
  <c r="K523"/>
  <c r="J523"/>
  <c r="H523"/>
  <c r="G523"/>
  <c r="F523"/>
  <c r="K522"/>
  <c r="J522"/>
  <c r="H522"/>
  <c r="R522" s="1"/>
  <c r="G522"/>
  <c r="F522"/>
  <c r="C521"/>
  <c r="V520"/>
  <c r="K527" s="1"/>
  <c r="J529" s="1"/>
  <c r="P529" s="1"/>
  <c r="T520"/>
  <c r="K526"/>
  <c r="U520"/>
  <c r="H527" s="1"/>
  <c r="S520"/>
  <c r="H526"/>
  <c r="F520"/>
  <c r="E520"/>
  <c r="D520"/>
  <c r="I520"/>
  <c r="C520"/>
  <c r="B520"/>
  <c r="A520"/>
  <c r="AH257" i="1"/>
  <c r="CV257"/>
  <c r="U257"/>
  <c r="L519" i="5"/>
  <c r="Q519"/>
  <c r="Z519"/>
  <c r="Y519"/>
  <c r="X519"/>
  <c r="K518"/>
  <c r="J518"/>
  <c r="Z518"/>
  <c r="Y518"/>
  <c r="X518"/>
  <c r="H518"/>
  <c r="W518" s="1"/>
  <c r="F518"/>
  <c r="V518"/>
  <c r="T518"/>
  <c r="K515" s="1"/>
  <c r="U518"/>
  <c r="S518"/>
  <c r="E518"/>
  <c r="D518"/>
  <c r="C518"/>
  <c r="B518"/>
  <c r="A518"/>
  <c r="L517"/>
  <c r="G517"/>
  <c r="E517"/>
  <c r="J516"/>
  <c r="I516"/>
  <c r="F516"/>
  <c r="E516"/>
  <c r="J515"/>
  <c r="I515"/>
  <c r="F515"/>
  <c r="E515"/>
  <c r="K514"/>
  <c r="J514"/>
  <c r="H514"/>
  <c r="G514"/>
  <c r="F514"/>
  <c r="K513"/>
  <c r="J513"/>
  <c r="H513"/>
  <c r="G513"/>
  <c r="F513"/>
  <c r="K512"/>
  <c r="J519" s="1"/>
  <c r="P519" s="1"/>
  <c r="T510"/>
  <c r="V510"/>
  <c r="K516" s="1"/>
  <c r="J512"/>
  <c r="H512"/>
  <c r="R512" s="1"/>
  <c r="G512"/>
  <c r="F512"/>
  <c r="C511"/>
  <c r="U510"/>
  <c r="H516"/>
  <c r="S510"/>
  <c r="H515" s="1"/>
  <c r="F510"/>
  <c r="E510"/>
  <c r="D510"/>
  <c r="I510"/>
  <c r="C510"/>
  <c r="B510"/>
  <c r="A510"/>
  <c r="AH256" i="1"/>
  <c r="CV256"/>
  <c r="U256"/>
  <c r="L509" i="5"/>
  <c r="Q509" s="1"/>
  <c r="Z509"/>
  <c r="Y509"/>
  <c r="X509"/>
  <c r="L508"/>
  <c r="G508"/>
  <c r="E508"/>
  <c r="J507"/>
  <c r="I507"/>
  <c r="F507"/>
  <c r="E507"/>
  <c r="J506"/>
  <c r="I506"/>
  <c r="F506"/>
  <c r="E506"/>
  <c r="K505"/>
  <c r="J505"/>
  <c r="H505"/>
  <c r="G505"/>
  <c r="F505"/>
  <c r="K504"/>
  <c r="J504"/>
  <c r="H504"/>
  <c r="G504"/>
  <c r="F504"/>
  <c r="K503"/>
  <c r="J503"/>
  <c r="H503"/>
  <c r="S501"/>
  <c r="H506" s="1"/>
  <c r="W509" s="1"/>
  <c r="U501"/>
  <c r="H507"/>
  <c r="G503"/>
  <c r="F503"/>
  <c r="C502"/>
  <c r="V501"/>
  <c r="K507"/>
  <c r="T501"/>
  <c r="K506" s="1"/>
  <c r="J509" s="1"/>
  <c r="P509" s="1"/>
  <c r="F501"/>
  <c r="E501"/>
  <c r="D501"/>
  <c r="I501"/>
  <c r="C501"/>
  <c r="B501"/>
  <c r="A501"/>
  <c r="AH254" i="1"/>
  <c r="CV254"/>
  <c r="U254"/>
  <c r="L500" i="5"/>
  <c r="Q500"/>
  <c r="Z500"/>
  <c r="Y500"/>
  <c r="X500"/>
  <c r="K499"/>
  <c r="J499"/>
  <c r="Z499"/>
  <c r="Y499"/>
  <c r="X499"/>
  <c r="H499"/>
  <c r="W499"/>
  <c r="F499"/>
  <c r="V499"/>
  <c r="T499"/>
  <c r="U499"/>
  <c r="S499"/>
  <c r="E499"/>
  <c r="D499"/>
  <c r="C499"/>
  <c r="B499"/>
  <c r="A499"/>
  <c r="L498"/>
  <c r="G498"/>
  <c r="E498"/>
  <c r="J497"/>
  <c r="I497"/>
  <c r="F497"/>
  <c r="E497"/>
  <c r="J496"/>
  <c r="I496"/>
  <c r="F496"/>
  <c r="E496"/>
  <c r="K495"/>
  <c r="J495"/>
  <c r="H495"/>
  <c r="G495"/>
  <c r="F495"/>
  <c r="K494"/>
  <c r="J494"/>
  <c r="H494"/>
  <c r="R494" s="1"/>
  <c r="G494"/>
  <c r="F494"/>
  <c r="K493"/>
  <c r="J493"/>
  <c r="H493"/>
  <c r="G493"/>
  <c r="F493"/>
  <c r="K492"/>
  <c r="J492"/>
  <c r="H492"/>
  <c r="R492"/>
  <c r="G492"/>
  <c r="F492"/>
  <c r="C491"/>
  <c r="V490"/>
  <c r="K497" s="1"/>
  <c r="J500" s="1"/>
  <c r="P500" s="1"/>
  <c r="T490"/>
  <c r="K496"/>
  <c r="U490"/>
  <c r="H497" s="1"/>
  <c r="S490"/>
  <c r="H496"/>
  <c r="F490"/>
  <c r="E490"/>
  <c r="D490"/>
  <c r="I490"/>
  <c r="C490"/>
  <c r="B490"/>
  <c r="A490"/>
  <c r="AH253" i="1"/>
  <c r="CV253"/>
  <c r="U253"/>
  <c r="L489" i="5"/>
  <c r="Q489"/>
  <c r="Z489"/>
  <c r="Y489"/>
  <c r="X489"/>
  <c r="T480"/>
  <c r="K486" s="1"/>
  <c r="J489" s="1"/>
  <c r="P489" s="1"/>
  <c r="L488"/>
  <c r="G488"/>
  <c r="E488"/>
  <c r="J487"/>
  <c r="I487"/>
  <c r="F487"/>
  <c r="E487"/>
  <c r="J486"/>
  <c r="I486"/>
  <c r="F486"/>
  <c r="E486"/>
  <c r="K485"/>
  <c r="J485"/>
  <c r="H485"/>
  <c r="G485"/>
  <c r="F485"/>
  <c r="K484"/>
  <c r="J484"/>
  <c r="H484"/>
  <c r="R484"/>
  <c r="G484"/>
  <c r="F484"/>
  <c r="K483"/>
  <c r="J483"/>
  <c r="H483"/>
  <c r="G483"/>
  <c r="F483"/>
  <c r="K482"/>
  <c r="J482"/>
  <c r="H482"/>
  <c r="R482" s="1"/>
  <c r="G482"/>
  <c r="F482"/>
  <c r="C481"/>
  <c r="V480"/>
  <c r="K487"/>
  <c r="U480"/>
  <c r="H487"/>
  <c r="S480"/>
  <c r="H486" s="1"/>
  <c r="F480"/>
  <c r="E480"/>
  <c r="D480"/>
  <c r="I480"/>
  <c r="C480"/>
  <c r="B480"/>
  <c r="A480"/>
  <c r="AH252" i="1"/>
  <c r="CV252"/>
  <c r="U252"/>
  <c r="L479" i="5"/>
  <c r="Q479"/>
  <c r="Z479"/>
  <c r="Y479"/>
  <c r="X479"/>
  <c r="L478"/>
  <c r="G478"/>
  <c r="E478"/>
  <c r="J477"/>
  <c r="I477"/>
  <c r="F477"/>
  <c r="E477"/>
  <c r="J476"/>
  <c r="I476"/>
  <c r="F476"/>
  <c r="E476"/>
  <c r="K475"/>
  <c r="J475"/>
  <c r="H475"/>
  <c r="G475"/>
  <c r="F475"/>
  <c r="K474"/>
  <c r="J474"/>
  <c r="H474"/>
  <c r="R474"/>
  <c r="G474"/>
  <c r="F474"/>
  <c r="K473"/>
  <c r="J473"/>
  <c r="H473"/>
  <c r="G473"/>
  <c r="F473"/>
  <c r="K472"/>
  <c r="J472"/>
  <c r="H472"/>
  <c r="R472"/>
  <c r="G472"/>
  <c r="F472"/>
  <c r="C471"/>
  <c r="V470"/>
  <c r="K477"/>
  <c r="T470"/>
  <c r="K476" s="1"/>
  <c r="J479" s="1"/>
  <c r="P479" s="1"/>
  <c r="U470"/>
  <c r="H477" s="1"/>
  <c r="S470"/>
  <c r="H476" s="1"/>
  <c r="F470"/>
  <c r="E470"/>
  <c r="D470"/>
  <c r="I470"/>
  <c r="C470"/>
  <c r="B470"/>
  <c r="A470"/>
  <c r="AH251" i="1"/>
  <c r="CV251"/>
  <c r="U251"/>
  <c r="L469" i="5"/>
  <c r="Q469" s="1"/>
  <c r="Z469"/>
  <c r="Y469"/>
  <c r="X469"/>
  <c r="L468"/>
  <c r="G468"/>
  <c r="E468"/>
  <c r="J467"/>
  <c r="I467"/>
  <c r="F467"/>
  <c r="E467"/>
  <c r="J466"/>
  <c r="I466"/>
  <c r="F466"/>
  <c r="E466"/>
  <c r="K465"/>
  <c r="J465"/>
  <c r="H465"/>
  <c r="G465"/>
  <c r="F465"/>
  <c r="K464"/>
  <c r="J464"/>
  <c r="H464"/>
  <c r="R464"/>
  <c r="G464"/>
  <c r="F464"/>
  <c r="K463"/>
  <c r="J463"/>
  <c r="H463"/>
  <c r="G463"/>
  <c r="F463"/>
  <c r="K462"/>
  <c r="J462"/>
  <c r="H462"/>
  <c r="R462" s="1"/>
  <c r="S460"/>
  <c r="H466" s="1"/>
  <c r="U460"/>
  <c r="H467"/>
  <c r="G462"/>
  <c r="F462"/>
  <c r="C461"/>
  <c r="V460"/>
  <c r="K467"/>
  <c r="T460"/>
  <c r="K466"/>
  <c r="F460"/>
  <c r="E460"/>
  <c r="D460"/>
  <c r="I460"/>
  <c r="C460"/>
  <c r="B460"/>
  <c r="A460"/>
  <c r="AH247" i="1"/>
  <c r="CV247"/>
  <c r="U247"/>
  <c r="L459" i="5"/>
  <c r="Q459"/>
  <c r="Z459"/>
  <c r="Y459"/>
  <c r="X459"/>
  <c r="K458"/>
  <c r="J458"/>
  <c r="Z458"/>
  <c r="Y458"/>
  <c r="X458"/>
  <c r="H458"/>
  <c r="W458"/>
  <c r="F458"/>
  <c r="V458"/>
  <c r="T458"/>
  <c r="U458"/>
  <c r="S458"/>
  <c r="E458"/>
  <c r="D458"/>
  <c r="C458"/>
  <c r="B458"/>
  <c r="A458"/>
  <c r="K457"/>
  <c r="J457"/>
  <c r="Z457"/>
  <c r="Y457"/>
  <c r="X457"/>
  <c r="H457"/>
  <c r="W457"/>
  <c r="F457"/>
  <c r="V457"/>
  <c r="T457"/>
  <c r="U457"/>
  <c r="S457"/>
  <c r="E457"/>
  <c r="D457"/>
  <c r="C457"/>
  <c r="B457"/>
  <c r="A457"/>
  <c r="K456"/>
  <c r="J456"/>
  <c r="Z456"/>
  <c r="Y456"/>
  <c r="X456"/>
  <c r="H456"/>
  <c r="W456"/>
  <c r="F456"/>
  <c r="V456"/>
  <c r="T456"/>
  <c r="T447"/>
  <c r="K453" s="1"/>
  <c r="J459" s="1"/>
  <c r="P459" s="1"/>
  <c r="U456"/>
  <c r="S456"/>
  <c r="E456"/>
  <c r="D456"/>
  <c r="C456"/>
  <c r="B456"/>
  <c r="A456"/>
  <c r="L455"/>
  <c r="G455"/>
  <c r="E455"/>
  <c r="J454"/>
  <c r="I454"/>
  <c r="F454"/>
  <c r="E454"/>
  <c r="J453"/>
  <c r="I453"/>
  <c r="F453"/>
  <c r="E453"/>
  <c r="K452"/>
  <c r="J452"/>
  <c r="H452"/>
  <c r="G452"/>
  <c r="F452"/>
  <c r="K451"/>
  <c r="J451"/>
  <c r="H451"/>
  <c r="R451"/>
  <c r="G451"/>
  <c r="F451"/>
  <c r="K450"/>
  <c r="J450"/>
  <c r="H450"/>
  <c r="G450"/>
  <c r="F450"/>
  <c r="K449"/>
  <c r="J449"/>
  <c r="H449"/>
  <c r="R449" s="1"/>
  <c r="G449"/>
  <c r="F449"/>
  <c r="C448"/>
  <c r="V447"/>
  <c r="K454"/>
  <c r="U447"/>
  <c r="H454" s="1"/>
  <c r="W459" s="1"/>
  <c r="S447"/>
  <c r="F447"/>
  <c r="E447"/>
  <c r="D447"/>
  <c r="I447"/>
  <c r="C447"/>
  <c r="B447"/>
  <c r="A447"/>
  <c r="AH244" i="1"/>
  <c r="CV244"/>
  <c r="U244"/>
  <c r="L446" i="5"/>
  <c r="Q446"/>
  <c r="Z446"/>
  <c r="Y446"/>
  <c r="X446"/>
  <c r="U435"/>
  <c r="U444"/>
  <c r="U445"/>
  <c r="H442"/>
  <c r="K445"/>
  <c r="J445"/>
  <c r="Z445"/>
  <c r="Y445"/>
  <c r="X445"/>
  <c r="H445"/>
  <c r="W445" s="1"/>
  <c r="F445"/>
  <c r="V445"/>
  <c r="T445"/>
  <c r="S445"/>
  <c r="E445"/>
  <c r="D445"/>
  <c r="C445"/>
  <c r="B445"/>
  <c r="A445"/>
  <c r="K444"/>
  <c r="J444"/>
  <c r="Z444"/>
  <c r="Y444"/>
  <c r="X444"/>
  <c r="H444"/>
  <c r="W444" s="1"/>
  <c r="F444"/>
  <c r="V444"/>
  <c r="T444"/>
  <c r="K441" s="1"/>
  <c r="J446" s="1"/>
  <c r="P446" s="1"/>
  <c r="S444"/>
  <c r="E444"/>
  <c r="D444"/>
  <c r="C444"/>
  <c r="B444"/>
  <c r="A444"/>
  <c r="L443"/>
  <c r="G443"/>
  <c r="E443"/>
  <c r="J442"/>
  <c r="I442"/>
  <c r="F442"/>
  <c r="E442"/>
  <c r="J441"/>
  <c r="I441"/>
  <c r="F441"/>
  <c r="E441"/>
  <c r="K440"/>
  <c r="J440"/>
  <c r="H440"/>
  <c r="G440"/>
  <c r="F440"/>
  <c r="K439"/>
  <c r="J439"/>
  <c r="H439"/>
  <c r="R439" s="1"/>
  <c r="G439"/>
  <c r="F439"/>
  <c r="K438"/>
  <c r="J438"/>
  <c r="H438"/>
  <c r="G438"/>
  <c r="F438"/>
  <c r="K437"/>
  <c r="J437"/>
  <c r="H437"/>
  <c r="R437" s="1"/>
  <c r="G437"/>
  <c r="F437"/>
  <c r="C436"/>
  <c r="V435"/>
  <c r="K442" s="1"/>
  <c r="T435"/>
  <c r="S435"/>
  <c r="H441"/>
  <c r="F435"/>
  <c r="E435"/>
  <c r="D435"/>
  <c r="I435"/>
  <c r="C435"/>
  <c r="B435"/>
  <c r="A435"/>
  <c r="AH242" i="1"/>
  <c r="CV242"/>
  <c r="U242"/>
  <c r="L434" i="5"/>
  <c r="Q434" s="1"/>
  <c r="Z434"/>
  <c r="Y434"/>
  <c r="X434"/>
  <c r="K433"/>
  <c r="J433"/>
  <c r="Z433"/>
  <c r="Y433"/>
  <c r="X433"/>
  <c r="H433"/>
  <c r="W433"/>
  <c r="F433"/>
  <c r="V433"/>
  <c r="V424"/>
  <c r="K431"/>
  <c r="T433"/>
  <c r="U433"/>
  <c r="S433"/>
  <c r="E433"/>
  <c r="D433"/>
  <c r="C433"/>
  <c r="B433"/>
  <c r="A433"/>
  <c r="L432"/>
  <c r="G432"/>
  <c r="E432"/>
  <c r="J431"/>
  <c r="I431"/>
  <c r="F431"/>
  <c r="E431"/>
  <c r="J430"/>
  <c r="I430"/>
  <c r="F430"/>
  <c r="E430"/>
  <c r="K429"/>
  <c r="J429"/>
  <c r="H429"/>
  <c r="G429"/>
  <c r="F429"/>
  <c r="K428"/>
  <c r="J428"/>
  <c r="H428"/>
  <c r="R428" s="1"/>
  <c r="G428"/>
  <c r="F428"/>
  <c r="K427"/>
  <c r="J427"/>
  <c r="H427"/>
  <c r="G427"/>
  <c r="F427"/>
  <c r="K426"/>
  <c r="J426"/>
  <c r="H426"/>
  <c r="G434" s="1"/>
  <c r="O434" s="1"/>
  <c r="R426"/>
  <c r="S424"/>
  <c r="H430" s="1"/>
  <c r="W434" s="1"/>
  <c r="U424"/>
  <c r="H431" s="1"/>
  <c r="G426"/>
  <c r="F426"/>
  <c r="C425"/>
  <c r="T424"/>
  <c r="K430"/>
  <c r="F424"/>
  <c r="E424"/>
  <c r="D424"/>
  <c r="I424"/>
  <c r="C424"/>
  <c r="B424"/>
  <c r="A424"/>
  <c r="A423"/>
  <c r="F234" i="1"/>
  <c r="F236" s="1"/>
  <c r="J421" i="5" s="1"/>
  <c r="C421"/>
  <c r="F235" i="1"/>
  <c r="J420" i="5"/>
  <c r="C420"/>
  <c r="G206" i="1"/>
  <c r="A417" i="5"/>
  <c r="AH203" i="1"/>
  <c r="CV203"/>
  <c r="U203"/>
  <c r="L415" i="5"/>
  <c r="Q415"/>
  <c r="Z415"/>
  <c r="Y415"/>
  <c r="X415"/>
  <c r="U406"/>
  <c r="H412" s="1"/>
  <c r="U414"/>
  <c r="K414"/>
  <c r="J414"/>
  <c r="Z414"/>
  <c r="Y414"/>
  <c r="H414"/>
  <c r="X414" s="1"/>
  <c r="W414"/>
  <c r="F414"/>
  <c r="V414"/>
  <c r="K412" s="1"/>
  <c r="T414"/>
  <c r="S414"/>
  <c r="E414"/>
  <c r="D414"/>
  <c r="C414"/>
  <c r="B414"/>
  <c r="A414"/>
  <c r="L413"/>
  <c r="G413"/>
  <c r="E413"/>
  <c r="J412"/>
  <c r="I412"/>
  <c r="E412"/>
  <c r="J411"/>
  <c r="I411"/>
  <c r="E411"/>
  <c r="K410"/>
  <c r="J410"/>
  <c r="H410"/>
  <c r="R410"/>
  <c r="G410"/>
  <c r="F410"/>
  <c r="K409"/>
  <c r="J409"/>
  <c r="H409"/>
  <c r="G409"/>
  <c r="F409"/>
  <c r="K408"/>
  <c r="J408"/>
  <c r="H408"/>
  <c r="R408"/>
  <c r="G408"/>
  <c r="F408"/>
  <c r="C407"/>
  <c r="V406"/>
  <c r="T406"/>
  <c r="K411" s="1"/>
  <c r="J415" s="1"/>
  <c r="P415" s="1"/>
  <c r="S406"/>
  <c r="H411"/>
  <c r="F406"/>
  <c r="E406"/>
  <c r="D406"/>
  <c r="I406"/>
  <c r="C406"/>
  <c r="B406"/>
  <c r="A406"/>
  <c r="AH201" i="1"/>
  <c r="CV201"/>
  <c r="U201"/>
  <c r="L405" i="5"/>
  <c r="Q405"/>
  <c r="Z405"/>
  <c r="Y405"/>
  <c r="X405"/>
  <c r="K404"/>
  <c r="J404"/>
  <c r="Z404"/>
  <c r="Y404"/>
  <c r="W404"/>
  <c r="H404"/>
  <c r="X404" s="1"/>
  <c r="F404"/>
  <c r="V404"/>
  <c r="V398"/>
  <c r="K402" s="1"/>
  <c r="J405" s="1"/>
  <c r="P405" s="1"/>
  <c r="T404"/>
  <c r="U404"/>
  <c r="S404"/>
  <c r="E404"/>
  <c r="D404"/>
  <c r="C404"/>
  <c r="B404"/>
  <c r="A404"/>
  <c r="L403"/>
  <c r="G403"/>
  <c r="E403"/>
  <c r="J402"/>
  <c r="I402"/>
  <c r="E402"/>
  <c r="J401"/>
  <c r="I401"/>
  <c r="E401"/>
  <c r="K400"/>
  <c r="J400"/>
  <c r="H400"/>
  <c r="R400"/>
  <c r="G400"/>
  <c r="F400"/>
  <c r="C399"/>
  <c r="T398"/>
  <c r="K401"/>
  <c r="U398"/>
  <c r="H402" s="1"/>
  <c r="S398"/>
  <c r="H401"/>
  <c r="F398"/>
  <c r="E398"/>
  <c r="D398"/>
  <c r="I398"/>
  <c r="C398"/>
  <c r="B398"/>
  <c r="A398"/>
  <c r="AH200" i="1"/>
  <c r="CV200"/>
  <c r="U200"/>
  <c r="L397" i="5"/>
  <c r="Q397"/>
  <c r="Z397"/>
  <c r="Y397"/>
  <c r="X397"/>
  <c r="V389"/>
  <c r="K395"/>
  <c r="L396"/>
  <c r="G396"/>
  <c r="E396"/>
  <c r="J395"/>
  <c r="I395"/>
  <c r="E395"/>
  <c r="J394"/>
  <c r="I394"/>
  <c r="E394"/>
  <c r="K393"/>
  <c r="J393"/>
  <c r="H393"/>
  <c r="R393" s="1"/>
  <c r="G393"/>
  <c r="F393"/>
  <c r="K392"/>
  <c r="J392"/>
  <c r="H392"/>
  <c r="G392"/>
  <c r="F392"/>
  <c r="K391"/>
  <c r="J391"/>
  <c r="H391"/>
  <c r="R391"/>
  <c r="G391"/>
  <c r="F391"/>
  <c r="C390"/>
  <c r="T389"/>
  <c r="K394" s="1"/>
  <c r="J397" s="1"/>
  <c r="P397" s="1"/>
  <c r="U389"/>
  <c r="H395"/>
  <c r="S389"/>
  <c r="H394" s="1"/>
  <c r="F389"/>
  <c r="E389"/>
  <c r="D389"/>
  <c r="I389"/>
  <c r="C389"/>
  <c r="B389"/>
  <c r="A389"/>
  <c r="AH199" i="1"/>
  <c r="CV199"/>
  <c r="U199"/>
  <c r="L388" i="5"/>
  <c r="Q388" s="1"/>
  <c r="Z388"/>
  <c r="Y388"/>
  <c r="X388"/>
  <c r="V380"/>
  <c r="K386"/>
  <c r="L387"/>
  <c r="G387"/>
  <c r="E387"/>
  <c r="J386"/>
  <c r="I386"/>
  <c r="E386"/>
  <c r="J385"/>
  <c r="I385"/>
  <c r="E385"/>
  <c r="K384"/>
  <c r="J384"/>
  <c r="H384"/>
  <c r="R384"/>
  <c r="G384"/>
  <c r="F384"/>
  <c r="K383"/>
  <c r="J383"/>
  <c r="H383"/>
  <c r="G383"/>
  <c r="F383"/>
  <c r="K382"/>
  <c r="J382"/>
  <c r="H382"/>
  <c r="R382"/>
  <c r="G382"/>
  <c r="F382"/>
  <c r="C381"/>
  <c r="T380"/>
  <c r="K385"/>
  <c r="U380"/>
  <c r="H386" s="1"/>
  <c r="S380"/>
  <c r="H385" s="1"/>
  <c r="F380"/>
  <c r="E380"/>
  <c r="D380"/>
  <c r="I380"/>
  <c r="C380"/>
  <c r="B380"/>
  <c r="A380"/>
  <c r="AH198" i="1"/>
  <c r="CV198"/>
  <c r="U198"/>
  <c r="L379" i="5"/>
  <c r="Q379"/>
  <c r="Z379"/>
  <c r="Y379"/>
  <c r="X379"/>
  <c r="T373"/>
  <c r="K376"/>
  <c r="L378"/>
  <c r="G378"/>
  <c r="E378"/>
  <c r="J377"/>
  <c r="I377"/>
  <c r="E377"/>
  <c r="J376"/>
  <c r="I376"/>
  <c r="E376"/>
  <c r="K375"/>
  <c r="J375"/>
  <c r="H375"/>
  <c r="G375"/>
  <c r="F375"/>
  <c r="C374"/>
  <c r="V373"/>
  <c r="K377" s="1"/>
  <c r="J379" s="1"/>
  <c r="P379" s="1"/>
  <c r="U373"/>
  <c r="H377"/>
  <c r="S373"/>
  <c r="H376" s="1"/>
  <c r="F373"/>
  <c r="E373"/>
  <c r="D373"/>
  <c r="I373"/>
  <c r="C373"/>
  <c r="B373"/>
  <c r="A373"/>
  <c r="AH196" i="1"/>
  <c r="CV196"/>
  <c r="U196"/>
  <c r="L372" i="5"/>
  <c r="Q372" s="1"/>
  <c r="Z372"/>
  <c r="Y372"/>
  <c r="X372"/>
  <c r="K371"/>
  <c r="J371"/>
  <c r="Z371"/>
  <c r="Y371"/>
  <c r="W371"/>
  <c r="H371"/>
  <c r="X371"/>
  <c r="F371"/>
  <c r="V371"/>
  <c r="T371"/>
  <c r="U371"/>
  <c r="S371"/>
  <c r="S365"/>
  <c r="H368"/>
  <c r="E371"/>
  <c r="D371"/>
  <c r="C371"/>
  <c r="B371"/>
  <c r="A371"/>
  <c r="L370"/>
  <c r="G370"/>
  <c r="E370"/>
  <c r="J369"/>
  <c r="I369"/>
  <c r="E369"/>
  <c r="J368"/>
  <c r="I368"/>
  <c r="E368"/>
  <c r="K367"/>
  <c r="T365"/>
  <c r="K368"/>
  <c r="V365"/>
  <c r="K369" s="1"/>
  <c r="J367"/>
  <c r="H367"/>
  <c r="R367"/>
  <c r="G367"/>
  <c r="F367"/>
  <c r="C366"/>
  <c r="U365"/>
  <c r="H369" s="1"/>
  <c r="F365"/>
  <c r="E365"/>
  <c r="D365"/>
  <c r="I365"/>
  <c r="C365"/>
  <c r="B365"/>
  <c r="A365"/>
  <c r="AH194" i="1"/>
  <c r="CV194"/>
  <c r="U194"/>
  <c r="L364" i="5"/>
  <c r="Q364"/>
  <c r="Z364"/>
  <c r="Y364"/>
  <c r="X364"/>
  <c r="U355"/>
  <c r="H361" s="1"/>
  <c r="U363"/>
  <c r="K363"/>
  <c r="J363"/>
  <c r="Z363"/>
  <c r="Y363"/>
  <c r="W363"/>
  <c r="H363"/>
  <c r="X363" s="1"/>
  <c r="F363"/>
  <c r="V363"/>
  <c r="T363"/>
  <c r="S363"/>
  <c r="E363"/>
  <c r="D363"/>
  <c r="C363"/>
  <c r="B363"/>
  <c r="A363"/>
  <c r="L362"/>
  <c r="G362"/>
  <c r="E362"/>
  <c r="J361"/>
  <c r="I361"/>
  <c r="E361"/>
  <c r="J360"/>
  <c r="I360"/>
  <c r="E360"/>
  <c r="K359"/>
  <c r="J359"/>
  <c r="H359"/>
  <c r="R359"/>
  <c r="G359"/>
  <c r="F359"/>
  <c r="K358"/>
  <c r="J358"/>
  <c r="H358"/>
  <c r="G358"/>
  <c r="F358"/>
  <c r="K357"/>
  <c r="J357"/>
  <c r="H357"/>
  <c r="R357"/>
  <c r="G357"/>
  <c r="F357"/>
  <c r="C356"/>
  <c r="V355"/>
  <c r="K361"/>
  <c r="T355"/>
  <c r="K360" s="1"/>
  <c r="J364" s="1"/>
  <c r="P364" s="1"/>
  <c r="S355"/>
  <c r="H360" s="1"/>
  <c r="F355"/>
  <c r="E355"/>
  <c r="D355"/>
  <c r="I355"/>
  <c r="C355"/>
  <c r="B355"/>
  <c r="A355"/>
  <c r="AH193" i="1"/>
  <c r="CV193"/>
  <c r="U193"/>
  <c r="L354" i="5"/>
  <c r="Q354"/>
  <c r="Z354"/>
  <c r="Y354"/>
  <c r="X354"/>
  <c r="L353"/>
  <c r="G353"/>
  <c r="E353"/>
  <c r="AE193" i="1"/>
  <c r="CS193"/>
  <c r="R193"/>
  <c r="K352" i="5"/>
  <c r="J352"/>
  <c r="H352"/>
  <c r="R352"/>
  <c r="G352"/>
  <c r="F352"/>
  <c r="K351"/>
  <c r="J351"/>
  <c r="H351"/>
  <c r="G351"/>
  <c r="F351"/>
  <c r="K350"/>
  <c r="J354"/>
  <c r="P354" s="1"/>
  <c r="J350"/>
  <c r="H350"/>
  <c r="R350" s="1"/>
  <c r="G354"/>
  <c r="O354" s="1"/>
  <c r="G350"/>
  <c r="F350"/>
  <c r="C349"/>
  <c r="V348"/>
  <c r="T348"/>
  <c r="U348"/>
  <c r="S348"/>
  <c r="F348"/>
  <c r="E348"/>
  <c r="D348"/>
  <c r="I348"/>
  <c r="C348"/>
  <c r="B348"/>
  <c r="A348"/>
  <c r="AH191" i="1"/>
  <c r="CV191"/>
  <c r="U191"/>
  <c r="L347" i="5"/>
  <c r="Q347" s="1"/>
  <c r="Z347"/>
  <c r="Y347"/>
  <c r="X347"/>
  <c r="K346"/>
  <c r="J346"/>
  <c r="Z346"/>
  <c r="Y346"/>
  <c r="W346"/>
  <c r="H346"/>
  <c r="X346" s="1"/>
  <c r="F346"/>
  <c r="V346"/>
  <c r="V340"/>
  <c r="K344"/>
  <c r="T346"/>
  <c r="K343" s="1"/>
  <c r="J347" s="1"/>
  <c r="P347" s="1"/>
  <c r="U346"/>
  <c r="S346"/>
  <c r="E346"/>
  <c r="D346"/>
  <c r="C346"/>
  <c r="B346"/>
  <c r="A346"/>
  <c r="L345"/>
  <c r="G345"/>
  <c r="E345"/>
  <c r="J344"/>
  <c r="I344"/>
  <c r="E344"/>
  <c r="J343"/>
  <c r="I343"/>
  <c r="E343"/>
  <c r="K342"/>
  <c r="J342"/>
  <c r="H342"/>
  <c r="R342" s="1"/>
  <c r="S340"/>
  <c r="H343" s="1"/>
  <c r="W347" s="1"/>
  <c r="U340"/>
  <c r="H344"/>
  <c r="G342"/>
  <c r="F342"/>
  <c r="C341"/>
  <c r="T340"/>
  <c r="F340"/>
  <c r="E340"/>
  <c r="D340"/>
  <c r="I340"/>
  <c r="C340"/>
  <c r="B340"/>
  <c r="A340"/>
  <c r="A339"/>
  <c r="A337"/>
  <c r="AC32" i="1"/>
  <c r="CQ32"/>
  <c r="P32"/>
  <c r="AE32"/>
  <c r="AD32"/>
  <c r="CR32"/>
  <c r="Q32"/>
  <c r="AF32"/>
  <c r="CT32"/>
  <c r="S32"/>
  <c r="CP32"/>
  <c r="O32"/>
  <c r="CS32"/>
  <c r="R32"/>
  <c r="CY32"/>
  <c r="X32"/>
  <c r="CZ32"/>
  <c r="Y32"/>
  <c r="GM32"/>
  <c r="AC33"/>
  <c r="CQ33"/>
  <c r="P33"/>
  <c r="AE33"/>
  <c r="AD33"/>
  <c r="CR33"/>
  <c r="Q33"/>
  <c r="AF33"/>
  <c r="CT33"/>
  <c r="S33"/>
  <c r="CP33"/>
  <c r="O33"/>
  <c r="CS33"/>
  <c r="R33"/>
  <c r="CY33"/>
  <c r="X33"/>
  <c r="CZ33"/>
  <c r="Y33"/>
  <c r="GM33"/>
  <c r="AC34"/>
  <c r="CQ34"/>
  <c r="P34"/>
  <c r="AD34"/>
  <c r="CR34"/>
  <c r="Q34"/>
  <c r="AF34"/>
  <c r="CT34"/>
  <c r="S34"/>
  <c r="CP34"/>
  <c r="O34"/>
  <c r="CY34"/>
  <c r="X34"/>
  <c r="CZ34"/>
  <c r="Y34"/>
  <c r="GM34"/>
  <c r="AC35"/>
  <c r="CQ35"/>
  <c r="P35"/>
  <c r="AE35"/>
  <c r="AD35"/>
  <c r="CR35"/>
  <c r="Q35"/>
  <c r="AF35"/>
  <c r="CT35"/>
  <c r="S35"/>
  <c r="CP35"/>
  <c r="O35"/>
  <c r="CS35"/>
  <c r="R35"/>
  <c r="CY35"/>
  <c r="X35"/>
  <c r="CZ35"/>
  <c r="Y35"/>
  <c r="GM35"/>
  <c r="AC36"/>
  <c r="CQ36"/>
  <c r="P36"/>
  <c r="AE36"/>
  <c r="AD36"/>
  <c r="CR36"/>
  <c r="Q36"/>
  <c r="AF36"/>
  <c r="CT36"/>
  <c r="S36"/>
  <c r="CP36"/>
  <c r="O36"/>
  <c r="CS36"/>
  <c r="R36"/>
  <c r="CY36"/>
  <c r="X36"/>
  <c r="CZ36"/>
  <c r="Y36"/>
  <c r="GM36"/>
  <c r="AC37"/>
  <c r="CQ37"/>
  <c r="P37"/>
  <c r="AE37"/>
  <c r="AD37"/>
  <c r="CR37"/>
  <c r="Q37"/>
  <c r="AF37"/>
  <c r="CT37"/>
  <c r="S37"/>
  <c r="CP37"/>
  <c r="O37"/>
  <c r="CS37"/>
  <c r="R37"/>
  <c r="CY37"/>
  <c r="X37"/>
  <c r="CZ37"/>
  <c r="Y37"/>
  <c r="GM37"/>
  <c r="AC38"/>
  <c r="CQ38"/>
  <c r="P38"/>
  <c r="AE38"/>
  <c r="AD38"/>
  <c r="CR38"/>
  <c r="Q38"/>
  <c r="AF38"/>
  <c r="CT38"/>
  <c r="S38"/>
  <c r="CP38"/>
  <c r="O38"/>
  <c r="CS38"/>
  <c r="R38"/>
  <c r="CY38"/>
  <c r="X38"/>
  <c r="CZ38"/>
  <c r="Y38"/>
  <c r="GM38"/>
  <c r="AC39"/>
  <c r="CQ39"/>
  <c r="P39"/>
  <c r="AE39"/>
  <c r="AD39"/>
  <c r="CR39"/>
  <c r="Q39"/>
  <c r="AF39"/>
  <c r="CT39"/>
  <c r="S39"/>
  <c r="CP39"/>
  <c r="O39"/>
  <c r="CS39"/>
  <c r="R39"/>
  <c r="CY39"/>
  <c r="X39"/>
  <c r="CZ39"/>
  <c r="Y39"/>
  <c r="GM39"/>
  <c r="AC40"/>
  <c r="CQ40"/>
  <c r="P40"/>
  <c r="AE40"/>
  <c r="AD40"/>
  <c r="CR40"/>
  <c r="Q40"/>
  <c r="AF40"/>
  <c r="CT40"/>
  <c r="S40"/>
  <c r="CP40"/>
  <c r="O40"/>
  <c r="CS40"/>
  <c r="R40"/>
  <c r="CY40"/>
  <c r="X40"/>
  <c r="CZ40"/>
  <c r="Y40"/>
  <c r="GM40"/>
  <c r="AC41"/>
  <c r="CQ41"/>
  <c r="P41"/>
  <c r="AE41"/>
  <c r="AD41"/>
  <c r="CR41"/>
  <c r="Q41"/>
  <c r="AF41"/>
  <c r="CT41"/>
  <c r="S41"/>
  <c r="CP41"/>
  <c r="O41"/>
  <c r="CS41"/>
  <c r="R41"/>
  <c r="CY41"/>
  <c r="X41"/>
  <c r="CZ41"/>
  <c r="Y41"/>
  <c r="GM41"/>
  <c r="AC42"/>
  <c r="CQ42"/>
  <c r="P42"/>
  <c r="AE42"/>
  <c r="AD42"/>
  <c r="CR42"/>
  <c r="Q42"/>
  <c r="AF42"/>
  <c r="CT42"/>
  <c r="S42"/>
  <c r="CP42"/>
  <c r="O42"/>
  <c r="CS42"/>
  <c r="R42"/>
  <c r="CY42"/>
  <c r="X42"/>
  <c r="CZ42"/>
  <c r="Y42"/>
  <c r="GM42"/>
  <c r="AC43"/>
  <c r="CQ43"/>
  <c r="P43"/>
  <c r="AE43"/>
  <c r="AD43"/>
  <c r="CR43"/>
  <c r="Q43"/>
  <c r="AF43"/>
  <c r="CT43"/>
  <c r="S43"/>
  <c r="CP43"/>
  <c r="O43"/>
  <c r="CS43"/>
  <c r="R43"/>
  <c r="CY43"/>
  <c r="X43"/>
  <c r="CZ43"/>
  <c r="Y43"/>
  <c r="GM43"/>
  <c r="AC44"/>
  <c r="CQ44"/>
  <c r="P44"/>
  <c r="AE44"/>
  <c r="AD44"/>
  <c r="CR44"/>
  <c r="Q44"/>
  <c r="AF44"/>
  <c r="CT44"/>
  <c r="S44"/>
  <c r="CP44"/>
  <c r="O44"/>
  <c r="CS44"/>
  <c r="R44"/>
  <c r="CY44"/>
  <c r="X44"/>
  <c r="CZ44"/>
  <c r="Y44"/>
  <c r="GM44"/>
  <c r="AC45"/>
  <c r="CQ45"/>
  <c r="P45"/>
  <c r="AE45"/>
  <c r="AD45"/>
  <c r="CR45"/>
  <c r="Q45"/>
  <c r="AF45"/>
  <c r="CT45"/>
  <c r="S45"/>
  <c r="CP45"/>
  <c r="O45"/>
  <c r="CS45"/>
  <c r="R45"/>
  <c r="CY45"/>
  <c r="X45"/>
  <c r="CZ45"/>
  <c r="Y45"/>
  <c r="GM45"/>
  <c r="CA47"/>
  <c r="AR47"/>
  <c r="AC83"/>
  <c r="CQ83"/>
  <c r="P83"/>
  <c r="AE83"/>
  <c r="AD83"/>
  <c r="CR83"/>
  <c r="Q83"/>
  <c r="AF83"/>
  <c r="CT83"/>
  <c r="S83"/>
  <c r="CP83"/>
  <c r="O83"/>
  <c r="CS83"/>
  <c r="R83"/>
  <c r="CY83"/>
  <c r="X83"/>
  <c r="CZ83"/>
  <c r="Y83"/>
  <c r="GM83"/>
  <c r="AC84"/>
  <c r="CQ84"/>
  <c r="P84"/>
  <c r="AE84"/>
  <c r="AD84"/>
  <c r="CR84"/>
  <c r="Q84"/>
  <c r="AF84"/>
  <c r="CT84"/>
  <c r="S84"/>
  <c r="CP84"/>
  <c r="O84"/>
  <c r="CS84"/>
  <c r="R84"/>
  <c r="CY84"/>
  <c r="X84"/>
  <c r="CZ84"/>
  <c r="Y84"/>
  <c r="GM84"/>
  <c r="AC85"/>
  <c r="CQ85"/>
  <c r="P85"/>
  <c r="AE85"/>
  <c r="AD85"/>
  <c r="CR85"/>
  <c r="Q85"/>
  <c r="AF85"/>
  <c r="CT85"/>
  <c r="S85"/>
  <c r="CP85"/>
  <c r="O85"/>
  <c r="CS85"/>
  <c r="R85"/>
  <c r="CY85"/>
  <c r="X85"/>
  <c r="CZ85"/>
  <c r="Y85"/>
  <c r="GM85"/>
  <c r="AC86"/>
  <c r="CQ86"/>
  <c r="P86"/>
  <c r="AE86"/>
  <c r="AD86"/>
  <c r="CR86"/>
  <c r="Q86"/>
  <c r="AF86"/>
  <c r="CT86"/>
  <c r="S86"/>
  <c r="CP86"/>
  <c r="O86"/>
  <c r="CS86"/>
  <c r="R86"/>
  <c r="CY86"/>
  <c r="X86"/>
  <c r="CZ86"/>
  <c r="Y86"/>
  <c r="GM86"/>
  <c r="AC87"/>
  <c r="CQ87"/>
  <c r="P87"/>
  <c r="AE87"/>
  <c r="AD87"/>
  <c r="CR87"/>
  <c r="Q87"/>
  <c r="AF87"/>
  <c r="CT87"/>
  <c r="S87"/>
  <c r="CP87"/>
  <c r="O87"/>
  <c r="CS87"/>
  <c r="R87"/>
  <c r="CY87"/>
  <c r="X87"/>
  <c r="CZ87"/>
  <c r="Y87"/>
  <c r="GM87"/>
  <c r="AC88"/>
  <c r="CQ88"/>
  <c r="P88"/>
  <c r="AE88"/>
  <c r="AD88"/>
  <c r="CR88"/>
  <c r="Q88"/>
  <c r="AF88"/>
  <c r="CT88"/>
  <c r="S88"/>
  <c r="CP88"/>
  <c r="O88"/>
  <c r="CS88"/>
  <c r="R88"/>
  <c r="CY88"/>
  <c r="X88"/>
  <c r="CZ88"/>
  <c r="Y88"/>
  <c r="GM88"/>
  <c r="AC89"/>
  <c r="CQ89"/>
  <c r="P89"/>
  <c r="AE89"/>
  <c r="AD89"/>
  <c r="CR89"/>
  <c r="Q89"/>
  <c r="AF89"/>
  <c r="CT89"/>
  <c r="S89"/>
  <c r="CP89"/>
  <c r="O89"/>
  <c r="CS89"/>
  <c r="R89"/>
  <c r="CY89"/>
  <c r="X89"/>
  <c r="CZ89"/>
  <c r="Y89"/>
  <c r="GM89"/>
  <c r="AC90"/>
  <c r="CQ90"/>
  <c r="P90"/>
  <c r="AE90"/>
  <c r="AD90"/>
  <c r="CR90"/>
  <c r="Q90"/>
  <c r="AF90"/>
  <c r="CT90"/>
  <c r="S90"/>
  <c r="CP90"/>
  <c r="O90"/>
  <c r="CS90"/>
  <c r="R90"/>
  <c r="CY90"/>
  <c r="X90"/>
  <c r="CZ90"/>
  <c r="Y90"/>
  <c r="GM90"/>
  <c r="AC91"/>
  <c r="CQ91"/>
  <c r="P91"/>
  <c r="AE91"/>
  <c r="AD91"/>
  <c r="CR91"/>
  <c r="Q91"/>
  <c r="AF91"/>
  <c r="CT91"/>
  <c r="S91"/>
  <c r="CP91"/>
  <c r="O91"/>
  <c r="CS91"/>
  <c r="R91"/>
  <c r="CY91"/>
  <c r="X91"/>
  <c r="CZ91"/>
  <c r="Y91"/>
  <c r="GM91"/>
  <c r="AC92"/>
  <c r="CQ92"/>
  <c r="P92"/>
  <c r="AE92"/>
  <c r="AD92"/>
  <c r="CR92"/>
  <c r="Q92"/>
  <c r="AF92"/>
  <c r="CT92"/>
  <c r="S92"/>
  <c r="CP92"/>
  <c r="O92"/>
  <c r="CS92"/>
  <c r="R92"/>
  <c r="CY92"/>
  <c r="X92"/>
  <c r="CZ92"/>
  <c r="Y92"/>
  <c r="GM92"/>
  <c r="AC93"/>
  <c r="CQ93"/>
  <c r="P93"/>
  <c r="AE93"/>
  <c r="AD93"/>
  <c r="CR93"/>
  <c r="Q93"/>
  <c r="AF93"/>
  <c r="CT93"/>
  <c r="S93"/>
  <c r="CP93"/>
  <c r="O93"/>
  <c r="CS93"/>
  <c r="R93"/>
  <c r="CY93"/>
  <c r="X93"/>
  <c r="CZ93"/>
  <c r="Y93"/>
  <c r="GM93"/>
  <c r="AC94"/>
  <c r="CQ94"/>
  <c r="P94"/>
  <c r="AE94"/>
  <c r="AD94"/>
  <c r="CR94"/>
  <c r="Q94"/>
  <c r="AF94"/>
  <c r="CT94"/>
  <c r="S94"/>
  <c r="CP94"/>
  <c r="O94"/>
  <c r="CS94"/>
  <c r="R94"/>
  <c r="CY94"/>
  <c r="X94"/>
  <c r="CZ94"/>
  <c r="Y94"/>
  <c r="GM94"/>
  <c r="AC95"/>
  <c r="CQ95"/>
  <c r="P95"/>
  <c r="AE95"/>
  <c r="AD95"/>
  <c r="CR95"/>
  <c r="Q95"/>
  <c r="AF95"/>
  <c r="CT95"/>
  <c r="S95"/>
  <c r="CP95"/>
  <c r="O95"/>
  <c r="CS95"/>
  <c r="R95"/>
  <c r="CY95"/>
  <c r="X95"/>
  <c r="CZ95"/>
  <c r="Y95"/>
  <c r="GM95"/>
  <c r="AC96"/>
  <c r="CQ96"/>
  <c r="P96"/>
  <c r="AE96"/>
  <c r="AD96"/>
  <c r="CR96"/>
  <c r="Q96"/>
  <c r="AF96"/>
  <c r="CT96"/>
  <c r="S96"/>
  <c r="CP96"/>
  <c r="O96"/>
  <c r="CS96"/>
  <c r="R96"/>
  <c r="CY96"/>
  <c r="X96"/>
  <c r="CZ96"/>
  <c r="Y96"/>
  <c r="GM96"/>
  <c r="AC97"/>
  <c r="CQ97"/>
  <c r="P97"/>
  <c r="AE97"/>
  <c r="AD97"/>
  <c r="CR97"/>
  <c r="Q97"/>
  <c r="AF97"/>
  <c r="CT97"/>
  <c r="S97"/>
  <c r="CP97"/>
  <c r="O97"/>
  <c r="CS97"/>
  <c r="R97"/>
  <c r="CY97"/>
  <c r="X97"/>
  <c r="CZ97"/>
  <c r="Y97"/>
  <c r="GM97"/>
  <c r="AC98"/>
  <c r="CQ98"/>
  <c r="P98"/>
  <c r="AE98"/>
  <c r="AD98"/>
  <c r="CR98"/>
  <c r="Q98"/>
  <c r="AF98"/>
  <c r="CT98"/>
  <c r="S98"/>
  <c r="CP98"/>
  <c r="O98"/>
  <c r="CS98"/>
  <c r="R98"/>
  <c r="CY98"/>
  <c r="X98"/>
  <c r="CZ98"/>
  <c r="Y98"/>
  <c r="GM98"/>
  <c r="AC99"/>
  <c r="CQ99"/>
  <c r="P99"/>
  <c r="AE99"/>
  <c r="AD99"/>
  <c r="CR99"/>
  <c r="Q99"/>
  <c r="AF99"/>
  <c r="CT99"/>
  <c r="S99"/>
  <c r="CP99"/>
  <c r="O99"/>
  <c r="CS99"/>
  <c r="R99"/>
  <c r="CY99"/>
  <c r="X99"/>
  <c r="CZ99"/>
  <c r="Y99"/>
  <c r="GM99"/>
  <c r="AC100"/>
  <c r="CQ100"/>
  <c r="P100"/>
  <c r="AE100"/>
  <c r="AD100"/>
  <c r="CR100"/>
  <c r="Q100"/>
  <c r="AF100"/>
  <c r="CT100"/>
  <c r="S100"/>
  <c r="CP100"/>
  <c r="O100"/>
  <c r="CS100"/>
  <c r="R100"/>
  <c r="CY100"/>
  <c r="X100"/>
  <c r="CZ100"/>
  <c r="Y100"/>
  <c r="GM100"/>
  <c r="AC101"/>
  <c r="CQ101"/>
  <c r="P101"/>
  <c r="AE101"/>
  <c r="AD101"/>
  <c r="CR101"/>
  <c r="Q101"/>
  <c r="AF101"/>
  <c r="CT101"/>
  <c r="S101"/>
  <c r="CP101"/>
  <c r="O101"/>
  <c r="CS101"/>
  <c r="R101"/>
  <c r="CY101"/>
  <c r="X101"/>
  <c r="CZ101"/>
  <c r="Y101"/>
  <c r="GM101"/>
  <c r="AC102"/>
  <c r="CQ102"/>
  <c r="P102"/>
  <c r="AE102"/>
  <c r="AD102"/>
  <c r="CR102"/>
  <c r="Q102"/>
  <c r="AF102"/>
  <c r="CT102"/>
  <c r="S102"/>
  <c r="CP102"/>
  <c r="O102"/>
  <c r="CS102"/>
  <c r="R102"/>
  <c r="CY102"/>
  <c r="X102"/>
  <c r="CZ102"/>
  <c r="Y102"/>
  <c r="GM102"/>
  <c r="AC103"/>
  <c r="CQ103"/>
  <c r="P103"/>
  <c r="AE103"/>
  <c r="AD103"/>
  <c r="CR103"/>
  <c r="Q103"/>
  <c r="AF103"/>
  <c r="CT103"/>
  <c r="S103"/>
  <c r="CP103"/>
  <c r="O103"/>
  <c r="CS103"/>
  <c r="R103"/>
  <c r="CY103"/>
  <c r="X103"/>
  <c r="CZ103"/>
  <c r="Y103"/>
  <c r="GM103"/>
  <c r="AC104"/>
  <c r="CQ104"/>
  <c r="P104"/>
  <c r="AE104"/>
  <c r="AD104"/>
  <c r="CR104"/>
  <c r="Q104"/>
  <c r="AF104"/>
  <c r="CT104"/>
  <c r="S104"/>
  <c r="CP104"/>
  <c r="O104"/>
  <c r="CS104"/>
  <c r="R104"/>
  <c r="CY104"/>
  <c r="X104"/>
  <c r="CZ104"/>
  <c r="Y104"/>
  <c r="GM104"/>
  <c r="AC105"/>
  <c r="CQ105"/>
  <c r="P105"/>
  <c r="AE105"/>
  <c r="AD105"/>
  <c r="CR105"/>
  <c r="Q105"/>
  <c r="AF105"/>
  <c r="CT105"/>
  <c r="S105"/>
  <c r="CP105"/>
  <c r="O105"/>
  <c r="CS105"/>
  <c r="R105"/>
  <c r="CY105"/>
  <c r="X105"/>
  <c r="CZ105"/>
  <c r="Y105"/>
  <c r="GM105"/>
  <c r="AC106"/>
  <c r="CQ106"/>
  <c r="P106"/>
  <c r="AE106"/>
  <c r="AD106"/>
  <c r="CR106"/>
  <c r="Q106"/>
  <c r="AF106"/>
  <c r="CT106"/>
  <c r="S106"/>
  <c r="CP106"/>
  <c r="O106"/>
  <c r="CS106"/>
  <c r="R106"/>
  <c r="CY106"/>
  <c r="X106"/>
  <c r="CZ106"/>
  <c r="Y106"/>
  <c r="GM106"/>
  <c r="AC107"/>
  <c r="CQ107"/>
  <c r="P107"/>
  <c r="AE107"/>
  <c r="AD107"/>
  <c r="CR107"/>
  <c r="Q107"/>
  <c r="AF107"/>
  <c r="CT107"/>
  <c r="S107"/>
  <c r="CP107"/>
  <c r="O107"/>
  <c r="CS107"/>
  <c r="R107"/>
  <c r="CY107"/>
  <c r="X107"/>
  <c r="CZ107"/>
  <c r="Y107"/>
  <c r="GM107"/>
  <c r="AC108"/>
  <c r="CQ108"/>
  <c r="P108"/>
  <c r="AE108"/>
  <c r="AD108"/>
  <c r="CR108"/>
  <c r="Q108"/>
  <c r="AF108"/>
  <c r="CT108"/>
  <c r="S108"/>
  <c r="CP108"/>
  <c r="O108"/>
  <c r="CS108"/>
  <c r="R108"/>
  <c r="CY108"/>
  <c r="X108"/>
  <c r="CZ108"/>
  <c r="Y108"/>
  <c r="GM108"/>
  <c r="AC109"/>
  <c r="CQ109"/>
  <c r="P109"/>
  <c r="AE109"/>
  <c r="AD109"/>
  <c r="CR109"/>
  <c r="Q109"/>
  <c r="AF109"/>
  <c r="CT109"/>
  <c r="S109"/>
  <c r="CP109"/>
  <c r="O109"/>
  <c r="CS109"/>
  <c r="R109"/>
  <c r="CY109"/>
  <c r="X109"/>
  <c r="CZ109"/>
  <c r="Y109"/>
  <c r="GM109"/>
  <c r="AC110"/>
  <c r="CQ110"/>
  <c r="P110"/>
  <c r="AE110"/>
  <c r="AD110"/>
  <c r="CR110"/>
  <c r="Q110"/>
  <c r="AF110"/>
  <c r="CT110"/>
  <c r="S110"/>
  <c r="CP110"/>
  <c r="O110"/>
  <c r="CS110"/>
  <c r="R110"/>
  <c r="CY110"/>
  <c r="X110"/>
  <c r="CZ110"/>
  <c r="Y110"/>
  <c r="GM110"/>
  <c r="AC111"/>
  <c r="CQ111"/>
  <c r="P111"/>
  <c r="AE111"/>
  <c r="AD111"/>
  <c r="CR111"/>
  <c r="Q111"/>
  <c r="AF111"/>
  <c r="CT111"/>
  <c r="S111"/>
  <c r="CP111"/>
  <c r="O111"/>
  <c r="CS111"/>
  <c r="R111"/>
  <c r="CY111"/>
  <c r="X111"/>
  <c r="CZ111"/>
  <c r="Y111"/>
  <c r="GM111"/>
  <c r="AC112"/>
  <c r="CQ112"/>
  <c r="P112"/>
  <c r="AE112"/>
  <c r="AD112"/>
  <c r="CR112"/>
  <c r="Q112"/>
  <c r="AF112"/>
  <c r="CT112"/>
  <c r="S112"/>
  <c r="CP112"/>
  <c r="O112"/>
  <c r="CS112"/>
  <c r="R112"/>
  <c r="CY112"/>
  <c r="X112"/>
  <c r="CZ112"/>
  <c r="Y112"/>
  <c r="GM112"/>
  <c r="AC113"/>
  <c r="CQ113"/>
  <c r="P113"/>
  <c r="AE113"/>
  <c r="AD113"/>
  <c r="CR113"/>
  <c r="Q113"/>
  <c r="AF113"/>
  <c r="CT113"/>
  <c r="S113"/>
  <c r="CP113"/>
  <c r="O113"/>
  <c r="CS113"/>
  <c r="R113"/>
  <c r="CY113"/>
  <c r="X113"/>
  <c r="CZ113"/>
  <c r="Y113"/>
  <c r="GM113"/>
  <c r="AC114"/>
  <c r="CQ114"/>
  <c r="P114"/>
  <c r="AE114"/>
  <c r="AD114"/>
  <c r="CR114"/>
  <c r="Q114"/>
  <c r="AF114"/>
  <c r="CT114"/>
  <c r="S114"/>
  <c r="CP114"/>
  <c r="O114"/>
  <c r="CS114"/>
  <c r="R114"/>
  <c r="CY114"/>
  <c r="X114"/>
  <c r="CZ114"/>
  <c r="Y114"/>
  <c r="GM114"/>
  <c r="AC115"/>
  <c r="CQ115"/>
  <c r="P115"/>
  <c r="AE115"/>
  <c r="AD115"/>
  <c r="CR115"/>
  <c r="Q115"/>
  <c r="AF115"/>
  <c r="CT115"/>
  <c r="S115"/>
  <c r="CP115"/>
  <c r="O115"/>
  <c r="CS115"/>
  <c r="R115"/>
  <c r="CY115"/>
  <c r="X115"/>
  <c r="CZ115"/>
  <c r="Y115"/>
  <c r="GM115"/>
  <c r="AC116"/>
  <c r="CQ116"/>
  <c r="P116"/>
  <c r="AE116"/>
  <c r="AD116"/>
  <c r="CR116"/>
  <c r="Q116"/>
  <c r="AF116"/>
  <c r="CT116"/>
  <c r="S116"/>
  <c r="CP116"/>
  <c r="O116"/>
  <c r="CS116"/>
  <c r="R116"/>
  <c r="CY116"/>
  <c r="X116"/>
  <c r="CZ116"/>
  <c r="Y116"/>
  <c r="GM116"/>
  <c r="AC117"/>
  <c r="CQ117"/>
  <c r="P117"/>
  <c r="AE117"/>
  <c r="AD117"/>
  <c r="CR117"/>
  <c r="Q117"/>
  <c r="AF117"/>
  <c r="CT117"/>
  <c r="S117"/>
  <c r="CP117"/>
  <c r="O117"/>
  <c r="CS117"/>
  <c r="R117"/>
  <c r="CY117"/>
  <c r="X117"/>
  <c r="CZ117"/>
  <c r="Y117"/>
  <c r="GM117"/>
  <c r="CA119"/>
  <c r="AR119"/>
  <c r="AR151"/>
  <c r="F179"/>
  <c r="F180" s="1"/>
  <c r="J334" i="5" s="1"/>
  <c r="C335"/>
  <c r="C334"/>
  <c r="G151" i="1"/>
  <c r="A331" i="5"/>
  <c r="F147" i="1"/>
  <c r="F148" s="1"/>
  <c r="J328" i="5" s="1"/>
  <c r="F149" i="1"/>
  <c r="J329" i="5" s="1"/>
  <c r="C329"/>
  <c r="C328"/>
  <c r="G119" i="1"/>
  <c r="A325" i="5"/>
  <c r="AH116" i="1"/>
  <c r="CV116"/>
  <c r="U116"/>
  <c r="L323" i="5"/>
  <c r="Q323"/>
  <c r="Z323"/>
  <c r="Y323"/>
  <c r="W323"/>
  <c r="K322"/>
  <c r="J322"/>
  <c r="Z322"/>
  <c r="Y322"/>
  <c r="W322"/>
  <c r="H322"/>
  <c r="X322"/>
  <c r="F322"/>
  <c r="V322"/>
  <c r="K320" s="1"/>
  <c r="J323" s="1"/>
  <c r="P323" s="1"/>
  <c r="V313"/>
  <c r="T322"/>
  <c r="U322"/>
  <c r="S322"/>
  <c r="E322"/>
  <c r="D322"/>
  <c r="C322"/>
  <c r="B322"/>
  <c r="A322"/>
  <c r="L321"/>
  <c r="G321"/>
  <c r="E321"/>
  <c r="J320"/>
  <c r="I320"/>
  <c r="E320"/>
  <c r="J319"/>
  <c r="I319"/>
  <c r="E319"/>
  <c r="K318"/>
  <c r="J318"/>
  <c r="H318"/>
  <c r="G318"/>
  <c r="F318"/>
  <c r="K317"/>
  <c r="J317"/>
  <c r="H317"/>
  <c r="R317"/>
  <c r="G317"/>
  <c r="F317"/>
  <c r="K316"/>
  <c r="J316"/>
  <c r="H316"/>
  <c r="G316"/>
  <c r="F316"/>
  <c r="K315"/>
  <c r="J315"/>
  <c r="H315"/>
  <c r="X323" s="1"/>
  <c r="R315"/>
  <c r="G315"/>
  <c r="F315"/>
  <c r="C314"/>
  <c r="T313"/>
  <c r="K319"/>
  <c r="U313"/>
  <c r="H320" s="1"/>
  <c r="G323" s="1"/>
  <c r="O323" s="1"/>
  <c r="S313"/>
  <c r="H319"/>
  <c r="F313"/>
  <c r="E313"/>
  <c r="D313"/>
  <c r="I313"/>
  <c r="C313"/>
  <c r="B313"/>
  <c r="A313"/>
  <c r="AH114" i="1"/>
  <c r="CV114"/>
  <c r="U114"/>
  <c r="L312" i="5"/>
  <c r="Q312"/>
  <c r="Z312"/>
  <c r="Y312"/>
  <c r="X312"/>
  <c r="K311"/>
  <c r="J311"/>
  <c r="Z311"/>
  <c r="Y311"/>
  <c r="X311"/>
  <c r="H311"/>
  <c r="W311"/>
  <c r="F311"/>
  <c r="V311"/>
  <c r="V303"/>
  <c r="K309" s="1"/>
  <c r="T311"/>
  <c r="U311"/>
  <c r="S311"/>
  <c r="E311"/>
  <c r="D311"/>
  <c r="C311"/>
  <c r="B311"/>
  <c r="A311"/>
  <c r="L310"/>
  <c r="G310"/>
  <c r="E310"/>
  <c r="J309"/>
  <c r="I309"/>
  <c r="F309"/>
  <c r="E309"/>
  <c r="J308"/>
  <c r="I308"/>
  <c r="F308"/>
  <c r="E308"/>
  <c r="K307"/>
  <c r="J307"/>
  <c r="H307"/>
  <c r="G307"/>
  <c r="F307"/>
  <c r="K306"/>
  <c r="J306"/>
  <c r="H306"/>
  <c r="G306"/>
  <c r="F306"/>
  <c r="K305"/>
  <c r="J305"/>
  <c r="H305"/>
  <c r="R305" s="1"/>
  <c r="G305"/>
  <c r="F305"/>
  <c r="C304"/>
  <c r="T303"/>
  <c r="K308" s="1"/>
  <c r="J312" s="1"/>
  <c r="P312" s="1"/>
  <c r="U303"/>
  <c r="H309" s="1"/>
  <c r="S303"/>
  <c r="H308"/>
  <c r="F303"/>
  <c r="E303"/>
  <c r="D303"/>
  <c r="I303"/>
  <c r="C303"/>
  <c r="B303"/>
  <c r="A303"/>
  <c r="AH111" i="1"/>
  <c r="CV111"/>
  <c r="U111"/>
  <c r="L302" i="5"/>
  <c r="Q302" s="1"/>
  <c r="Z302"/>
  <c r="Y302"/>
  <c r="W302"/>
  <c r="K301"/>
  <c r="J301"/>
  <c r="Z301"/>
  <c r="Y301"/>
  <c r="W301"/>
  <c r="H301"/>
  <c r="X301" s="1"/>
  <c r="F301"/>
  <c r="V301"/>
  <c r="T301"/>
  <c r="U301"/>
  <c r="S301"/>
  <c r="E301"/>
  <c r="D301"/>
  <c r="C301"/>
  <c r="B301"/>
  <c r="A301"/>
  <c r="K300"/>
  <c r="J300"/>
  <c r="Z300"/>
  <c r="Y300"/>
  <c r="W300"/>
  <c r="H300"/>
  <c r="X300" s="1"/>
  <c r="F300"/>
  <c r="V300"/>
  <c r="T300"/>
  <c r="T291"/>
  <c r="K297" s="1"/>
  <c r="J302" s="1"/>
  <c r="P302" s="1"/>
  <c r="U300"/>
  <c r="S300"/>
  <c r="E300"/>
  <c r="D300"/>
  <c r="C300"/>
  <c r="B300"/>
  <c r="A300"/>
  <c r="L299"/>
  <c r="G299"/>
  <c r="E299"/>
  <c r="J298"/>
  <c r="I298"/>
  <c r="E298"/>
  <c r="J297"/>
  <c r="I297"/>
  <c r="E297"/>
  <c r="K296"/>
  <c r="J296"/>
  <c r="H296"/>
  <c r="G296"/>
  <c r="F296"/>
  <c r="K295"/>
  <c r="J295"/>
  <c r="H295"/>
  <c r="R295"/>
  <c r="G295"/>
  <c r="F295"/>
  <c r="K294"/>
  <c r="J294"/>
  <c r="H294"/>
  <c r="G294"/>
  <c r="F294"/>
  <c r="K293"/>
  <c r="J293"/>
  <c r="H293"/>
  <c r="R293"/>
  <c r="G293"/>
  <c r="F293"/>
  <c r="C292"/>
  <c r="V291"/>
  <c r="K298"/>
  <c r="U291"/>
  <c r="H298" s="1"/>
  <c r="S291"/>
  <c r="H297" s="1"/>
  <c r="F291"/>
  <c r="E291"/>
  <c r="D291"/>
  <c r="I291"/>
  <c r="C291"/>
  <c r="B291"/>
  <c r="A291"/>
  <c r="AH108" i="1"/>
  <c r="CV108"/>
  <c r="U108"/>
  <c r="L290" i="5"/>
  <c r="Q290"/>
  <c r="Z290"/>
  <c r="Y290"/>
  <c r="W290"/>
  <c r="K289"/>
  <c r="J289"/>
  <c r="Z289"/>
  <c r="Y289"/>
  <c r="W289"/>
  <c r="H289"/>
  <c r="X289" s="1"/>
  <c r="F289"/>
  <c r="V289"/>
  <c r="T289"/>
  <c r="U289"/>
  <c r="S289"/>
  <c r="S279"/>
  <c r="H285" s="1"/>
  <c r="S288"/>
  <c r="E289"/>
  <c r="D289"/>
  <c r="C289"/>
  <c r="B289"/>
  <c r="A289"/>
  <c r="K288"/>
  <c r="J288"/>
  <c r="Z288"/>
  <c r="Y288"/>
  <c r="W288"/>
  <c r="H288"/>
  <c r="X288"/>
  <c r="F288"/>
  <c r="V288"/>
  <c r="T288"/>
  <c r="U288"/>
  <c r="U279"/>
  <c r="H286" s="1"/>
  <c r="E288"/>
  <c r="D288"/>
  <c r="C288"/>
  <c r="B288"/>
  <c r="A288"/>
  <c r="L287"/>
  <c r="G287"/>
  <c r="E287"/>
  <c r="J286"/>
  <c r="I286"/>
  <c r="E286"/>
  <c r="J285"/>
  <c r="I285"/>
  <c r="E285"/>
  <c r="K284"/>
  <c r="J284"/>
  <c r="H284"/>
  <c r="G284"/>
  <c r="F284"/>
  <c r="K283"/>
  <c r="J283"/>
  <c r="H283"/>
  <c r="R283"/>
  <c r="G283"/>
  <c r="F283"/>
  <c r="K282"/>
  <c r="J282"/>
  <c r="H282"/>
  <c r="G282"/>
  <c r="F282"/>
  <c r="K281"/>
  <c r="J281"/>
  <c r="H281"/>
  <c r="X290" s="1"/>
  <c r="R281"/>
  <c r="G281"/>
  <c r="F281"/>
  <c r="C280"/>
  <c r="V279"/>
  <c r="K286" s="1"/>
  <c r="J290" s="1"/>
  <c r="P290" s="1"/>
  <c r="T279"/>
  <c r="K285"/>
  <c r="F279"/>
  <c r="E279"/>
  <c r="D279"/>
  <c r="I279"/>
  <c r="C279"/>
  <c r="B279"/>
  <c r="A279"/>
  <c r="AH107" i="1"/>
  <c r="CV107"/>
  <c r="U107"/>
  <c r="L278" i="5"/>
  <c r="Q278" s="1"/>
  <c r="Z278"/>
  <c r="Y278"/>
  <c r="X278"/>
  <c r="V269"/>
  <c r="K276" s="1"/>
  <c r="T269"/>
  <c r="K275"/>
  <c r="L277"/>
  <c r="G277"/>
  <c r="E277"/>
  <c r="J276"/>
  <c r="I276"/>
  <c r="F276"/>
  <c r="E276"/>
  <c r="J275"/>
  <c r="I275"/>
  <c r="F275"/>
  <c r="E275"/>
  <c r="K274"/>
  <c r="J274"/>
  <c r="H274"/>
  <c r="G274"/>
  <c r="F274"/>
  <c r="K273"/>
  <c r="J273"/>
  <c r="H273"/>
  <c r="R273"/>
  <c r="G273"/>
  <c r="F273"/>
  <c r="K272"/>
  <c r="K271"/>
  <c r="J272"/>
  <c r="H272"/>
  <c r="G272"/>
  <c r="F272"/>
  <c r="J271"/>
  <c r="H271"/>
  <c r="G271"/>
  <c r="F271"/>
  <c r="C270"/>
  <c r="U269"/>
  <c r="H276"/>
  <c r="S269"/>
  <c r="H275"/>
  <c r="F269"/>
  <c r="E269"/>
  <c r="D269"/>
  <c r="I269"/>
  <c r="C269"/>
  <c r="B269"/>
  <c r="A269"/>
  <c r="AH106" i="1"/>
  <c r="CV106"/>
  <c r="U106"/>
  <c r="L268" i="5"/>
  <c r="Q268" s="1"/>
  <c r="Z268"/>
  <c r="Y268"/>
  <c r="X268"/>
  <c r="U259"/>
  <c r="H266"/>
  <c r="L267"/>
  <c r="G267"/>
  <c r="E267"/>
  <c r="J266"/>
  <c r="I266"/>
  <c r="F266"/>
  <c r="E266"/>
  <c r="J265"/>
  <c r="I265"/>
  <c r="F265"/>
  <c r="E265"/>
  <c r="K264"/>
  <c r="J264"/>
  <c r="H264"/>
  <c r="G264"/>
  <c r="F264"/>
  <c r="K263"/>
  <c r="J263"/>
  <c r="H263"/>
  <c r="R263"/>
  <c r="G263"/>
  <c r="F263"/>
  <c r="K262"/>
  <c r="J262"/>
  <c r="H262"/>
  <c r="G262"/>
  <c r="F262"/>
  <c r="K261"/>
  <c r="J261"/>
  <c r="H261"/>
  <c r="R261" s="1"/>
  <c r="G261"/>
  <c r="F261"/>
  <c r="C260"/>
  <c r="V259"/>
  <c r="K266"/>
  <c r="T259"/>
  <c r="K265" s="1"/>
  <c r="J268" s="1"/>
  <c r="P268" s="1"/>
  <c r="S259"/>
  <c r="H265" s="1"/>
  <c r="F259"/>
  <c r="E259"/>
  <c r="D259"/>
  <c r="I259"/>
  <c r="C259"/>
  <c r="B259"/>
  <c r="A259"/>
  <c r="AH105" i="1"/>
  <c r="CV105"/>
  <c r="U105"/>
  <c r="L258" i="5"/>
  <c r="Q258"/>
  <c r="Z258"/>
  <c r="Y258"/>
  <c r="X258"/>
  <c r="T249"/>
  <c r="K255" s="1"/>
  <c r="J258" s="1"/>
  <c r="P258" s="1"/>
  <c r="L257"/>
  <c r="G257"/>
  <c r="E257"/>
  <c r="J256"/>
  <c r="I256"/>
  <c r="F256"/>
  <c r="E256"/>
  <c r="J255"/>
  <c r="I255"/>
  <c r="F255"/>
  <c r="E255"/>
  <c r="K254"/>
  <c r="J254"/>
  <c r="H254"/>
  <c r="G254"/>
  <c r="F254"/>
  <c r="K253"/>
  <c r="J253"/>
  <c r="H253"/>
  <c r="R253"/>
  <c r="G253"/>
  <c r="F253"/>
  <c r="K252"/>
  <c r="J252"/>
  <c r="H252"/>
  <c r="G252"/>
  <c r="F252"/>
  <c r="K251"/>
  <c r="J251"/>
  <c r="H251"/>
  <c r="R251" s="1"/>
  <c r="G251"/>
  <c r="F251"/>
  <c r="C250"/>
  <c r="V249"/>
  <c r="K256"/>
  <c r="U249"/>
  <c r="H256"/>
  <c r="S249"/>
  <c r="H255" s="1"/>
  <c r="F249"/>
  <c r="E249"/>
  <c r="D249"/>
  <c r="I249"/>
  <c r="C249"/>
  <c r="B249"/>
  <c r="A249"/>
  <c r="AH103" i="1"/>
  <c r="CV103"/>
  <c r="U103"/>
  <c r="L248" i="5"/>
  <c r="Q248"/>
  <c r="Z248"/>
  <c r="Y248"/>
  <c r="X248"/>
  <c r="K247"/>
  <c r="J247"/>
  <c r="Z247"/>
  <c r="Y247"/>
  <c r="X247"/>
  <c r="H247"/>
  <c r="W247" s="1"/>
  <c r="F247"/>
  <c r="V247"/>
  <c r="T247"/>
  <c r="U247"/>
  <c r="S247"/>
  <c r="S239"/>
  <c r="H244" s="1"/>
  <c r="E247"/>
  <c r="D247"/>
  <c r="C247"/>
  <c r="B247"/>
  <c r="A247"/>
  <c r="L246"/>
  <c r="G246"/>
  <c r="E246"/>
  <c r="J245"/>
  <c r="I245"/>
  <c r="F245"/>
  <c r="E245"/>
  <c r="J244"/>
  <c r="I244"/>
  <c r="F244"/>
  <c r="E244"/>
  <c r="K243"/>
  <c r="J243"/>
  <c r="H243"/>
  <c r="G243"/>
  <c r="F243"/>
  <c r="K242"/>
  <c r="J242"/>
  <c r="H242"/>
  <c r="G242"/>
  <c r="F242"/>
  <c r="K241"/>
  <c r="J241"/>
  <c r="H241"/>
  <c r="R241"/>
  <c r="G241"/>
  <c r="F241"/>
  <c r="C240"/>
  <c r="V239"/>
  <c r="K245" s="1"/>
  <c r="T239"/>
  <c r="K244" s="1"/>
  <c r="J248" s="1"/>
  <c r="P248" s="1"/>
  <c r="U239"/>
  <c r="H245"/>
  <c r="F239"/>
  <c r="E239"/>
  <c r="D239"/>
  <c r="I239"/>
  <c r="C239"/>
  <c r="B239"/>
  <c r="A239"/>
  <c r="AH101" i="1"/>
  <c r="CV101"/>
  <c r="U101"/>
  <c r="L238" i="5"/>
  <c r="Q238" s="1"/>
  <c r="Z238"/>
  <c r="Y238"/>
  <c r="X238"/>
  <c r="U229"/>
  <c r="H235" s="1"/>
  <c r="U237"/>
  <c r="K237"/>
  <c r="J237"/>
  <c r="Z237"/>
  <c r="Y237"/>
  <c r="X237"/>
  <c r="H237"/>
  <c r="W237" s="1"/>
  <c r="F237"/>
  <c r="V237"/>
  <c r="T237"/>
  <c r="S237"/>
  <c r="H234" s="1"/>
  <c r="S229"/>
  <c r="E237"/>
  <c r="D237"/>
  <c r="C237"/>
  <c r="B237"/>
  <c r="A237"/>
  <c r="L236"/>
  <c r="G236"/>
  <c r="E236"/>
  <c r="J235"/>
  <c r="I235"/>
  <c r="F235"/>
  <c r="E235"/>
  <c r="J234"/>
  <c r="I234"/>
  <c r="F234"/>
  <c r="E234"/>
  <c r="K233"/>
  <c r="J233"/>
  <c r="H233"/>
  <c r="G233"/>
  <c r="F233"/>
  <c r="K232"/>
  <c r="J232"/>
  <c r="H232"/>
  <c r="G232"/>
  <c r="F232"/>
  <c r="K231"/>
  <c r="J231"/>
  <c r="H231"/>
  <c r="R231"/>
  <c r="G231"/>
  <c r="F231"/>
  <c r="C230"/>
  <c r="V229"/>
  <c r="K235" s="1"/>
  <c r="T229"/>
  <c r="K234" s="1"/>
  <c r="J238" s="1"/>
  <c r="P238" s="1"/>
  <c r="F229"/>
  <c r="E229"/>
  <c r="D229"/>
  <c r="I229"/>
  <c r="C229"/>
  <c r="B229"/>
  <c r="A229"/>
  <c r="AH100" i="1"/>
  <c r="CV100"/>
  <c r="U100"/>
  <c r="L228" i="5"/>
  <c r="Q228"/>
  <c r="Z228"/>
  <c r="Y228"/>
  <c r="X228"/>
  <c r="U220"/>
  <c r="H226"/>
  <c r="L227"/>
  <c r="G227"/>
  <c r="E227"/>
  <c r="J226"/>
  <c r="I226"/>
  <c r="F226"/>
  <c r="E226"/>
  <c r="J225"/>
  <c r="I225"/>
  <c r="F225"/>
  <c r="E225"/>
  <c r="K224"/>
  <c r="J224"/>
  <c r="H224"/>
  <c r="G224"/>
  <c r="F224"/>
  <c r="K223"/>
  <c r="J223"/>
  <c r="H223"/>
  <c r="G223"/>
  <c r="F223"/>
  <c r="K222"/>
  <c r="J222"/>
  <c r="H222"/>
  <c r="R222"/>
  <c r="G222"/>
  <c r="F222"/>
  <c r="C221"/>
  <c r="V220"/>
  <c r="K226" s="1"/>
  <c r="J228" s="1"/>
  <c r="P228" s="1"/>
  <c r="T220"/>
  <c r="K225"/>
  <c r="S220"/>
  <c r="H225" s="1"/>
  <c r="F220"/>
  <c r="E220"/>
  <c r="D220"/>
  <c r="I220"/>
  <c r="C220"/>
  <c r="B220"/>
  <c r="A220"/>
  <c r="AH98" i="1"/>
  <c r="CV98"/>
  <c r="U98"/>
  <c r="L219" i="5"/>
  <c r="Q219" s="1"/>
  <c r="Z219"/>
  <c r="Y219"/>
  <c r="X219"/>
  <c r="T209"/>
  <c r="T218"/>
  <c r="K215" s="1"/>
  <c r="J219" s="1"/>
  <c r="P219" s="1"/>
  <c r="K218"/>
  <c r="J218"/>
  <c r="Z218"/>
  <c r="Y218"/>
  <c r="X218"/>
  <c r="H218"/>
  <c r="W218"/>
  <c r="F218"/>
  <c r="V218"/>
  <c r="V209"/>
  <c r="K216" s="1"/>
  <c r="U218"/>
  <c r="S218"/>
  <c r="E218"/>
  <c r="D218"/>
  <c r="C218"/>
  <c r="B218"/>
  <c r="A218"/>
  <c r="L217"/>
  <c r="G217"/>
  <c r="E217"/>
  <c r="J216"/>
  <c r="I216"/>
  <c r="F216"/>
  <c r="E216"/>
  <c r="J215"/>
  <c r="I215"/>
  <c r="F215"/>
  <c r="E215"/>
  <c r="K214"/>
  <c r="J214"/>
  <c r="H214"/>
  <c r="G214"/>
  <c r="F214"/>
  <c r="K213"/>
  <c r="J213"/>
  <c r="H213"/>
  <c r="R213" s="1"/>
  <c r="G213"/>
  <c r="F213"/>
  <c r="K212"/>
  <c r="J212"/>
  <c r="H212"/>
  <c r="G212"/>
  <c r="F212"/>
  <c r="K211"/>
  <c r="J211"/>
  <c r="H211"/>
  <c r="R211" s="1"/>
  <c r="G211"/>
  <c r="F211"/>
  <c r="C210"/>
  <c r="U209"/>
  <c r="H216" s="1"/>
  <c r="S209"/>
  <c r="H215" s="1"/>
  <c r="F209"/>
  <c r="E209"/>
  <c r="D209"/>
  <c r="I209"/>
  <c r="C209"/>
  <c r="B209"/>
  <c r="A209"/>
  <c r="AH97" i="1"/>
  <c r="CV97"/>
  <c r="U97"/>
  <c r="L208" i="5"/>
  <c r="Q208"/>
  <c r="Z208"/>
  <c r="Y208"/>
  <c r="X208"/>
  <c r="T199"/>
  <c r="K205" s="1"/>
  <c r="L207"/>
  <c r="G207"/>
  <c r="E207"/>
  <c r="J206"/>
  <c r="I206"/>
  <c r="F206"/>
  <c r="E206"/>
  <c r="J205"/>
  <c r="I205"/>
  <c r="F205"/>
  <c r="E205"/>
  <c r="K204"/>
  <c r="J204"/>
  <c r="H204"/>
  <c r="G204"/>
  <c r="F204"/>
  <c r="K203"/>
  <c r="J203"/>
  <c r="H203"/>
  <c r="R203" s="1"/>
  <c r="G203"/>
  <c r="F203"/>
  <c r="K202"/>
  <c r="J202"/>
  <c r="H202"/>
  <c r="G202"/>
  <c r="F202"/>
  <c r="K201"/>
  <c r="J201"/>
  <c r="H201"/>
  <c r="R201" s="1"/>
  <c r="G201"/>
  <c r="F201"/>
  <c r="C200"/>
  <c r="V199"/>
  <c r="K206" s="1"/>
  <c r="U199"/>
  <c r="H206"/>
  <c r="S199"/>
  <c r="H205" s="1"/>
  <c r="F199"/>
  <c r="E199"/>
  <c r="D199"/>
  <c r="I199"/>
  <c r="C199"/>
  <c r="B199"/>
  <c r="A199"/>
  <c r="AH96" i="1"/>
  <c r="CV96"/>
  <c r="U96"/>
  <c r="L198" i="5"/>
  <c r="Q198" s="1"/>
  <c r="Z198"/>
  <c r="Y198"/>
  <c r="X198"/>
  <c r="U189"/>
  <c r="H196" s="1"/>
  <c r="W198" s="1"/>
  <c r="S189"/>
  <c r="H195"/>
  <c r="H191"/>
  <c r="H192"/>
  <c r="H194"/>
  <c r="L197"/>
  <c r="G197"/>
  <c r="E197"/>
  <c r="J196"/>
  <c r="I196"/>
  <c r="F196"/>
  <c r="E196"/>
  <c r="J195"/>
  <c r="I195"/>
  <c r="F195"/>
  <c r="E195"/>
  <c r="K194"/>
  <c r="J194"/>
  <c r="G194"/>
  <c r="F194"/>
  <c r="K193"/>
  <c r="J193"/>
  <c r="H193"/>
  <c r="R193" s="1"/>
  <c r="G193"/>
  <c r="F193"/>
  <c r="K192"/>
  <c r="J192"/>
  <c r="G192"/>
  <c r="F192"/>
  <c r="K191"/>
  <c r="J191"/>
  <c r="R191"/>
  <c r="G191"/>
  <c r="F191"/>
  <c r="C190"/>
  <c r="V189"/>
  <c r="K196" s="1"/>
  <c r="T189"/>
  <c r="K195" s="1"/>
  <c r="J198" s="1"/>
  <c r="P198" s="1"/>
  <c r="F189"/>
  <c r="E189"/>
  <c r="D189"/>
  <c r="I189"/>
  <c r="C189"/>
  <c r="B189"/>
  <c r="A189"/>
  <c r="AH95" i="1"/>
  <c r="CV95"/>
  <c r="U95"/>
  <c r="L188" i="5"/>
  <c r="Q188" s="1"/>
  <c r="Z188"/>
  <c r="Y188"/>
  <c r="X188"/>
  <c r="V179"/>
  <c r="K186"/>
  <c r="T179"/>
  <c r="K185"/>
  <c r="L187"/>
  <c r="G187"/>
  <c r="E187"/>
  <c r="J186"/>
  <c r="I186"/>
  <c r="F186"/>
  <c r="E186"/>
  <c r="J185"/>
  <c r="I185"/>
  <c r="F185"/>
  <c r="E185"/>
  <c r="K184"/>
  <c r="J184"/>
  <c r="H184"/>
  <c r="G184"/>
  <c r="F184"/>
  <c r="K183"/>
  <c r="J183"/>
  <c r="H183"/>
  <c r="R183"/>
  <c r="G183"/>
  <c r="F183"/>
  <c r="K182"/>
  <c r="K181"/>
  <c r="J188" s="1"/>
  <c r="P188" s="1"/>
  <c r="J182"/>
  <c r="H182"/>
  <c r="G182"/>
  <c r="F182"/>
  <c r="J181"/>
  <c r="H181"/>
  <c r="G181"/>
  <c r="F181"/>
  <c r="C180"/>
  <c r="U179"/>
  <c r="H186" s="1"/>
  <c r="S179"/>
  <c r="H185" s="1"/>
  <c r="F179"/>
  <c r="E179"/>
  <c r="D179"/>
  <c r="I179"/>
  <c r="C179"/>
  <c r="B179"/>
  <c r="A179"/>
  <c r="AH92" i="1"/>
  <c r="CV92"/>
  <c r="U92"/>
  <c r="L178" i="5"/>
  <c r="Q178"/>
  <c r="Z178"/>
  <c r="Y178"/>
  <c r="X178"/>
  <c r="U167"/>
  <c r="H174" s="1"/>
  <c r="U176"/>
  <c r="U177"/>
  <c r="K177"/>
  <c r="J177"/>
  <c r="Z177"/>
  <c r="Y177"/>
  <c r="X177"/>
  <c r="H177"/>
  <c r="W177" s="1"/>
  <c r="F177"/>
  <c r="V177"/>
  <c r="T177"/>
  <c r="S177"/>
  <c r="E177"/>
  <c r="D177"/>
  <c r="C177"/>
  <c r="B177"/>
  <c r="A177"/>
  <c r="K176"/>
  <c r="J176"/>
  <c r="Z176"/>
  <c r="Y176"/>
  <c r="X176"/>
  <c r="H176"/>
  <c r="W176" s="1"/>
  <c r="F176"/>
  <c r="V176"/>
  <c r="T176"/>
  <c r="S176"/>
  <c r="E176"/>
  <c r="D176"/>
  <c r="C176"/>
  <c r="B176"/>
  <c r="A176"/>
  <c r="L175"/>
  <c r="G175"/>
  <c r="E175"/>
  <c r="J174"/>
  <c r="I174"/>
  <c r="F174"/>
  <c r="E174"/>
  <c r="J173"/>
  <c r="I173"/>
  <c r="F173"/>
  <c r="E173"/>
  <c r="K172"/>
  <c r="J172"/>
  <c r="H172"/>
  <c r="G172"/>
  <c r="F172"/>
  <c r="K171"/>
  <c r="J171"/>
  <c r="H171"/>
  <c r="R171" s="1"/>
  <c r="G171"/>
  <c r="F171"/>
  <c r="K170"/>
  <c r="J170"/>
  <c r="H170"/>
  <c r="G170"/>
  <c r="F170"/>
  <c r="K169"/>
  <c r="J169"/>
  <c r="H169"/>
  <c r="R169" s="1"/>
  <c r="G169"/>
  <c r="F169"/>
  <c r="C168"/>
  <c r="V167"/>
  <c r="K174" s="1"/>
  <c r="J178" s="1"/>
  <c r="P178" s="1"/>
  <c r="T167"/>
  <c r="K173"/>
  <c r="S167"/>
  <c r="H173" s="1"/>
  <c r="F167"/>
  <c r="E167"/>
  <c r="D167"/>
  <c r="I167"/>
  <c r="C167"/>
  <c r="B167"/>
  <c r="A167"/>
  <c r="AH88" i="1"/>
  <c r="CV88"/>
  <c r="U88"/>
  <c r="L166" i="5"/>
  <c r="Q166" s="1"/>
  <c r="Z166"/>
  <c r="Y166"/>
  <c r="X166"/>
  <c r="K165"/>
  <c r="J165"/>
  <c r="Z165"/>
  <c r="Y165"/>
  <c r="X165"/>
  <c r="H165"/>
  <c r="W165"/>
  <c r="F165"/>
  <c r="V165"/>
  <c r="V154"/>
  <c r="V163"/>
  <c r="K161" s="1"/>
  <c r="V164"/>
  <c r="T165"/>
  <c r="U165"/>
  <c r="S165"/>
  <c r="E165"/>
  <c r="D165"/>
  <c r="C165"/>
  <c r="B165"/>
  <c r="A165"/>
  <c r="K164"/>
  <c r="J164"/>
  <c r="Z164"/>
  <c r="Y164"/>
  <c r="X164"/>
  <c r="H164"/>
  <c r="W164" s="1"/>
  <c r="F164"/>
  <c r="T164"/>
  <c r="U164"/>
  <c r="S164"/>
  <c r="E164"/>
  <c r="D164"/>
  <c r="C164"/>
  <c r="B164"/>
  <c r="A164"/>
  <c r="K163"/>
  <c r="J163"/>
  <c r="Z163"/>
  <c r="Y163"/>
  <c r="X163"/>
  <c r="H163"/>
  <c r="W163" s="1"/>
  <c r="F163"/>
  <c r="T163"/>
  <c r="U163"/>
  <c r="H161" s="1"/>
  <c r="S163"/>
  <c r="E163"/>
  <c r="D163"/>
  <c r="C163"/>
  <c r="B163"/>
  <c r="A163"/>
  <c r="L162"/>
  <c r="G162"/>
  <c r="E162"/>
  <c r="J161"/>
  <c r="I161"/>
  <c r="F161"/>
  <c r="E161"/>
  <c r="J160"/>
  <c r="I160"/>
  <c r="F160"/>
  <c r="E160"/>
  <c r="K159"/>
  <c r="J159"/>
  <c r="H159"/>
  <c r="G159"/>
  <c r="F159"/>
  <c r="K158"/>
  <c r="J158"/>
  <c r="H158"/>
  <c r="R158" s="1"/>
  <c r="G158"/>
  <c r="F158"/>
  <c r="K157"/>
  <c r="J157"/>
  <c r="H157"/>
  <c r="G157"/>
  <c r="F157"/>
  <c r="K156"/>
  <c r="J156"/>
  <c r="H156"/>
  <c r="R156" s="1"/>
  <c r="G156"/>
  <c r="F156"/>
  <c r="C155"/>
  <c r="T154"/>
  <c r="K160" s="1"/>
  <c r="J166" s="1"/>
  <c r="P166" s="1"/>
  <c r="U154"/>
  <c r="S154"/>
  <c r="H160" s="1"/>
  <c r="F154"/>
  <c r="E154"/>
  <c r="D154"/>
  <c r="I154"/>
  <c r="C154"/>
  <c r="B154"/>
  <c r="A154"/>
  <c r="AH85" i="1"/>
  <c r="CV85"/>
  <c r="U85"/>
  <c r="L153" i="5"/>
  <c r="Q153" s="1"/>
  <c r="Z153"/>
  <c r="Y153"/>
  <c r="X153"/>
  <c r="K152"/>
  <c r="J152"/>
  <c r="Z152"/>
  <c r="Y152"/>
  <c r="X152"/>
  <c r="H152"/>
  <c r="W152"/>
  <c r="F152"/>
  <c r="V152"/>
  <c r="T152"/>
  <c r="U152"/>
  <c r="S152"/>
  <c r="E152"/>
  <c r="D152"/>
  <c r="C152"/>
  <c r="B152"/>
  <c r="A152"/>
  <c r="K151"/>
  <c r="J151"/>
  <c r="Z151"/>
  <c r="Y151"/>
  <c r="X151"/>
  <c r="H151"/>
  <c r="W151" s="1"/>
  <c r="F151"/>
  <c r="V151"/>
  <c r="T151"/>
  <c r="T142"/>
  <c r="K148" s="1"/>
  <c r="J153" s="1"/>
  <c r="P153" s="1"/>
  <c r="U151"/>
  <c r="S151"/>
  <c r="E151"/>
  <c r="D151"/>
  <c r="C151"/>
  <c r="B151"/>
  <c r="A151"/>
  <c r="L150"/>
  <c r="G150"/>
  <c r="E150"/>
  <c r="J149"/>
  <c r="I149"/>
  <c r="F149"/>
  <c r="E149"/>
  <c r="J148"/>
  <c r="I148"/>
  <c r="F148"/>
  <c r="E148"/>
  <c r="K147"/>
  <c r="J147"/>
  <c r="H147"/>
  <c r="G147"/>
  <c r="F147"/>
  <c r="K146"/>
  <c r="J146"/>
  <c r="H146"/>
  <c r="R146" s="1"/>
  <c r="G146"/>
  <c r="F146"/>
  <c r="K145"/>
  <c r="J145"/>
  <c r="H145"/>
  <c r="G145"/>
  <c r="F145"/>
  <c r="K144"/>
  <c r="J144"/>
  <c r="H144"/>
  <c r="G144"/>
  <c r="F144"/>
  <c r="C143"/>
  <c r="V142"/>
  <c r="K149"/>
  <c r="U142"/>
  <c r="H149" s="1"/>
  <c r="S142"/>
  <c r="H148"/>
  <c r="F142"/>
  <c r="E142"/>
  <c r="D142"/>
  <c r="I142"/>
  <c r="C142"/>
  <c r="B142"/>
  <c r="A142"/>
  <c r="AH83" i="1"/>
  <c r="CV83"/>
  <c r="U83"/>
  <c r="L141" i="5"/>
  <c r="Q141"/>
  <c r="Z141"/>
  <c r="Y141"/>
  <c r="X141"/>
  <c r="K140"/>
  <c r="J140"/>
  <c r="Z140"/>
  <c r="Y140"/>
  <c r="X140"/>
  <c r="H140"/>
  <c r="W140"/>
  <c r="F140"/>
  <c r="V140"/>
  <c r="T140"/>
  <c r="T131"/>
  <c r="K137"/>
  <c r="U140"/>
  <c r="S140"/>
  <c r="S131"/>
  <c r="H137"/>
  <c r="E140"/>
  <c r="D140"/>
  <c r="C140"/>
  <c r="B140"/>
  <c r="A140"/>
  <c r="L139"/>
  <c r="G139"/>
  <c r="E139"/>
  <c r="J138"/>
  <c r="I138"/>
  <c r="F138"/>
  <c r="E138"/>
  <c r="J137"/>
  <c r="I137"/>
  <c r="F137"/>
  <c r="E137"/>
  <c r="K136"/>
  <c r="J136"/>
  <c r="H136"/>
  <c r="G136"/>
  <c r="F136"/>
  <c r="K135"/>
  <c r="J135"/>
  <c r="H135"/>
  <c r="R135" s="1"/>
  <c r="G135"/>
  <c r="F135"/>
  <c r="K134"/>
  <c r="J134"/>
  <c r="H134"/>
  <c r="G134"/>
  <c r="F134"/>
  <c r="K133"/>
  <c r="J133"/>
  <c r="H133"/>
  <c r="G133"/>
  <c r="F133"/>
  <c r="C132"/>
  <c r="V131"/>
  <c r="K138"/>
  <c r="U131"/>
  <c r="H138" s="1"/>
  <c r="F131"/>
  <c r="E131"/>
  <c r="D131"/>
  <c r="I131"/>
  <c r="C131"/>
  <c r="B131"/>
  <c r="A131"/>
  <c r="A130"/>
  <c r="F75" i="1"/>
  <c r="F76" s="1"/>
  <c r="J127" i="5" s="1"/>
  <c r="F77" i="1"/>
  <c r="J128" i="5" s="1"/>
  <c r="C128"/>
  <c r="C127"/>
  <c r="G47" i="1"/>
  <c r="A124" i="5"/>
  <c r="AH44" i="1"/>
  <c r="CV44"/>
  <c r="U44"/>
  <c r="L122" i="5"/>
  <c r="Q122"/>
  <c r="Z122"/>
  <c r="Y122"/>
  <c r="X122"/>
  <c r="K121"/>
  <c r="J121"/>
  <c r="Z121"/>
  <c r="Y121"/>
  <c r="H121"/>
  <c r="X121" s="1"/>
  <c r="W121"/>
  <c r="F121"/>
  <c r="V121"/>
  <c r="K119" s="1"/>
  <c r="V115"/>
  <c r="T121"/>
  <c r="U121"/>
  <c r="U115"/>
  <c r="H119" s="1"/>
  <c r="S121"/>
  <c r="E121"/>
  <c r="D121"/>
  <c r="C121"/>
  <c r="B121"/>
  <c r="A121"/>
  <c r="L120"/>
  <c r="G120"/>
  <c r="E120"/>
  <c r="J119"/>
  <c r="I119"/>
  <c r="E119"/>
  <c r="J118"/>
  <c r="I118"/>
  <c r="E118"/>
  <c r="K117"/>
  <c r="J117"/>
  <c r="H117"/>
  <c r="R117" s="1"/>
  <c r="G117"/>
  <c r="F117"/>
  <c r="C116"/>
  <c r="T115"/>
  <c r="K118" s="1"/>
  <c r="J122" s="1"/>
  <c r="P122" s="1"/>
  <c r="S115"/>
  <c r="H118" s="1"/>
  <c r="F115"/>
  <c r="E115"/>
  <c r="D115"/>
  <c r="I115"/>
  <c r="C115"/>
  <c r="B115"/>
  <c r="A115"/>
  <c r="AH43" i="1"/>
  <c r="CV43"/>
  <c r="U43"/>
  <c r="L114" i="5"/>
  <c r="Q114"/>
  <c r="Z114"/>
  <c r="Y114"/>
  <c r="X114"/>
  <c r="V106"/>
  <c r="K112" s="1"/>
  <c r="T106"/>
  <c r="K111"/>
  <c r="K108"/>
  <c r="J114" s="1"/>
  <c r="P114" s="1"/>
  <c r="K109"/>
  <c r="L113"/>
  <c r="G113"/>
  <c r="E113"/>
  <c r="J112"/>
  <c r="I112"/>
  <c r="E112"/>
  <c r="J111"/>
  <c r="I111"/>
  <c r="E111"/>
  <c r="K110"/>
  <c r="J110"/>
  <c r="H110"/>
  <c r="R110"/>
  <c r="G110"/>
  <c r="F110"/>
  <c r="J109"/>
  <c r="H109"/>
  <c r="G109"/>
  <c r="F109"/>
  <c r="J108"/>
  <c r="H108"/>
  <c r="R108" s="1"/>
  <c r="G108"/>
  <c r="F108"/>
  <c r="C107"/>
  <c r="U106"/>
  <c r="H112" s="1"/>
  <c r="S106"/>
  <c r="H111"/>
  <c r="F106"/>
  <c r="E106"/>
  <c r="D106"/>
  <c r="I106"/>
  <c r="C106"/>
  <c r="B106"/>
  <c r="A106"/>
  <c r="AH42" i="1"/>
  <c r="CV42"/>
  <c r="U42"/>
  <c r="L105" i="5"/>
  <c r="Q105" s="1"/>
  <c r="Z105"/>
  <c r="Y105"/>
  <c r="X105"/>
  <c r="V97"/>
  <c r="K103" s="1"/>
  <c r="T97"/>
  <c r="K102"/>
  <c r="K99"/>
  <c r="J105" s="1"/>
  <c r="P105" s="1"/>
  <c r="K100"/>
  <c r="L104"/>
  <c r="G104"/>
  <c r="E104"/>
  <c r="J103"/>
  <c r="I103"/>
  <c r="E103"/>
  <c r="J102"/>
  <c r="I102"/>
  <c r="E102"/>
  <c r="K101"/>
  <c r="J101"/>
  <c r="H101"/>
  <c r="R101" s="1"/>
  <c r="G101"/>
  <c r="F101"/>
  <c r="J100"/>
  <c r="H100"/>
  <c r="G100"/>
  <c r="F100"/>
  <c r="J99"/>
  <c r="H99"/>
  <c r="R99" s="1"/>
  <c r="G99"/>
  <c r="F99"/>
  <c r="C98"/>
  <c r="U97"/>
  <c r="H103" s="1"/>
  <c r="S97"/>
  <c r="H102" s="1"/>
  <c r="F97"/>
  <c r="E97"/>
  <c r="D97"/>
  <c r="I97"/>
  <c r="C97"/>
  <c r="B97"/>
  <c r="A97"/>
  <c r="AH41" i="1"/>
  <c r="CV41"/>
  <c r="U41"/>
  <c r="L96" i="5"/>
  <c r="Q96"/>
  <c r="Z96"/>
  <c r="Y96"/>
  <c r="X96"/>
  <c r="T90"/>
  <c r="K93" s="1"/>
  <c r="L95"/>
  <c r="G95"/>
  <c r="E95"/>
  <c r="J94"/>
  <c r="I94"/>
  <c r="E94"/>
  <c r="J93"/>
  <c r="I93"/>
  <c r="E93"/>
  <c r="K92"/>
  <c r="J92"/>
  <c r="H92"/>
  <c r="G92"/>
  <c r="F92"/>
  <c r="C91"/>
  <c r="V90"/>
  <c r="K94" s="1"/>
  <c r="U90"/>
  <c r="H94"/>
  <c r="S90"/>
  <c r="H93" s="1"/>
  <c r="F90"/>
  <c r="E90"/>
  <c r="D90"/>
  <c r="I90"/>
  <c r="C90"/>
  <c r="B90"/>
  <c r="A90"/>
  <c r="AH39" i="1"/>
  <c r="CV39"/>
  <c r="U39"/>
  <c r="L89" i="5"/>
  <c r="Q89" s="1"/>
  <c r="Z89"/>
  <c r="Y89"/>
  <c r="X89"/>
  <c r="U82"/>
  <c r="U88"/>
  <c r="H86" s="1"/>
  <c r="K88"/>
  <c r="J88"/>
  <c r="Z88"/>
  <c r="Y88"/>
  <c r="W88"/>
  <c r="H88"/>
  <c r="X88"/>
  <c r="F88"/>
  <c r="V88"/>
  <c r="T88"/>
  <c r="S88"/>
  <c r="S82"/>
  <c r="H85" s="1"/>
  <c r="E88"/>
  <c r="D88"/>
  <c r="C88"/>
  <c r="B88"/>
  <c r="A88"/>
  <c r="L87"/>
  <c r="G87"/>
  <c r="E87"/>
  <c r="J86"/>
  <c r="I86"/>
  <c r="E86"/>
  <c r="J85"/>
  <c r="I85"/>
  <c r="E85"/>
  <c r="K84"/>
  <c r="J84"/>
  <c r="H84"/>
  <c r="R84"/>
  <c r="G84"/>
  <c r="F84"/>
  <c r="C83"/>
  <c r="V82"/>
  <c r="K86"/>
  <c r="T82"/>
  <c r="K85" s="1"/>
  <c r="J89" s="1"/>
  <c r="P89" s="1"/>
  <c r="F82"/>
  <c r="E82"/>
  <c r="D82"/>
  <c r="I82"/>
  <c r="C82"/>
  <c r="B82"/>
  <c r="A82"/>
  <c r="AH37" i="1"/>
  <c r="CV37"/>
  <c r="U37"/>
  <c r="L81" i="5"/>
  <c r="Q81"/>
  <c r="Z81"/>
  <c r="Y81"/>
  <c r="X81"/>
  <c r="U72"/>
  <c r="H78" s="1"/>
  <c r="U80"/>
  <c r="K80"/>
  <c r="J80"/>
  <c r="Z80"/>
  <c r="Y80"/>
  <c r="H80"/>
  <c r="X80" s="1"/>
  <c r="W80"/>
  <c r="F80"/>
  <c r="V80"/>
  <c r="T80"/>
  <c r="S80"/>
  <c r="E80"/>
  <c r="D80"/>
  <c r="C80"/>
  <c r="B80"/>
  <c r="A80"/>
  <c r="L79"/>
  <c r="G79"/>
  <c r="E79"/>
  <c r="J78"/>
  <c r="I78"/>
  <c r="E78"/>
  <c r="J77"/>
  <c r="I77"/>
  <c r="E77"/>
  <c r="K76"/>
  <c r="J76"/>
  <c r="H76"/>
  <c r="R76" s="1"/>
  <c r="G76"/>
  <c r="F76"/>
  <c r="K75"/>
  <c r="J75"/>
  <c r="H75"/>
  <c r="G75"/>
  <c r="F75"/>
  <c r="K74"/>
  <c r="J74"/>
  <c r="H74"/>
  <c r="R74" s="1"/>
  <c r="G74"/>
  <c r="F74"/>
  <c r="C73"/>
  <c r="V72"/>
  <c r="K78" s="1"/>
  <c r="J81" s="1"/>
  <c r="P81" s="1"/>
  <c r="T72"/>
  <c r="K77"/>
  <c r="S72"/>
  <c r="H77" s="1"/>
  <c r="F72"/>
  <c r="E72"/>
  <c r="D72"/>
  <c r="I72"/>
  <c r="C72"/>
  <c r="B72"/>
  <c r="A72"/>
  <c r="AH35" i="1"/>
  <c r="CV35"/>
  <c r="U35"/>
  <c r="L71" i="5"/>
  <c r="Q71" s="1"/>
  <c r="Z71"/>
  <c r="Y71"/>
  <c r="X71"/>
  <c r="T62"/>
  <c r="T70"/>
  <c r="K67"/>
  <c r="K70"/>
  <c r="J70"/>
  <c r="Z70"/>
  <c r="Y70"/>
  <c r="W70"/>
  <c r="H70"/>
  <c r="X70" s="1"/>
  <c r="F70"/>
  <c r="V70"/>
  <c r="K68" s="1"/>
  <c r="J71" s="1"/>
  <c r="P71" s="1"/>
  <c r="U70"/>
  <c r="S70"/>
  <c r="E70"/>
  <c r="D70"/>
  <c r="C70"/>
  <c r="B70"/>
  <c r="A70"/>
  <c r="L69"/>
  <c r="G69"/>
  <c r="E69"/>
  <c r="J68"/>
  <c r="I68"/>
  <c r="E68"/>
  <c r="J67"/>
  <c r="I67"/>
  <c r="E67"/>
  <c r="K66"/>
  <c r="J66"/>
  <c r="H66"/>
  <c r="R66" s="1"/>
  <c r="G66"/>
  <c r="F66"/>
  <c r="K65"/>
  <c r="J65"/>
  <c r="H65"/>
  <c r="G65"/>
  <c r="F65"/>
  <c r="K64"/>
  <c r="J64"/>
  <c r="H64"/>
  <c r="G64"/>
  <c r="F64"/>
  <c r="C63"/>
  <c r="V62"/>
  <c r="U62"/>
  <c r="H68" s="1"/>
  <c r="S62"/>
  <c r="H67"/>
  <c r="F62"/>
  <c r="E62"/>
  <c r="D62"/>
  <c r="I62"/>
  <c r="C62"/>
  <c r="B62"/>
  <c r="A62"/>
  <c r="AH34" i="1"/>
  <c r="CV34"/>
  <c r="U34"/>
  <c r="L61" i="5"/>
  <c r="Q61"/>
  <c r="Z61"/>
  <c r="Y61"/>
  <c r="X61"/>
  <c r="L60"/>
  <c r="G60"/>
  <c r="E60"/>
  <c r="AE34" i="1"/>
  <c r="CS34"/>
  <c r="R34"/>
  <c r="K59" i="5"/>
  <c r="J59"/>
  <c r="H59"/>
  <c r="R59"/>
  <c r="G59"/>
  <c r="F59"/>
  <c r="K58"/>
  <c r="J58"/>
  <c r="H58"/>
  <c r="G58"/>
  <c r="F58"/>
  <c r="K57"/>
  <c r="J61" s="1"/>
  <c r="P61" s="1"/>
  <c r="J57"/>
  <c r="H57"/>
  <c r="R57" s="1"/>
  <c r="G57"/>
  <c r="F57"/>
  <c r="C56"/>
  <c r="V55"/>
  <c r="T55"/>
  <c r="U55"/>
  <c r="S55"/>
  <c r="F55"/>
  <c r="E55"/>
  <c r="D55"/>
  <c r="I55"/>
  <c r="C55"/>
  <c r="B55"/>
  <c r="A55"/>
  <c r="AH32" i="1"/>
  <c r="CV32"/>
  <c r="U32"/>
  <c r="L54" i="5"/>
  <c r="Q54"/>
  <c r="Z54"/>
  <c r="Y54"/>
  <c r="X54"/>
  <c r="K53"/>
  <c r="J53"/>
  <c r="Z53"/>
  <c r="Y53"/>
  <c r="G29"/>
  <c r="W53"/>
  <c r="H53"/>
  <c r="X53"/>
  <c r="F53"/>
  <c r="V53"/>
  <c r="T53"/>
  <c r="U53"/>
  <c r="S53"/>
  <c r="S47"/>
  <c r="H50" s="1"/>
  <c r="E53"/>
  <c r="D53"/>
  <c r="C53"/>
  <c r="B53"/>
  <c r="A53"/>
  <c r="L52"/>
  <c r="G52"/>
  <c r="E52"/>
  <c r="J51"/>
  <c r="I51"/>
  <c r="E51"/>
  <c r="J50"/>
  <c r="I50"/>
  <c r="E50"/>
  <c r="K49"/>
  <c r="T47"/>
  <c r="K50"/>
  <c r="V47"/>
  <c r="K51" s="1"/>
  <c r="J49"/>
  <c r="H49"/>
  <c r="R49" s="1"/>
  <c r="G49"/>
  <c r="F49"/>
  <c r="C48"/>
  <c r="U47"/>
  <c r="H51"/>
  <c r="F47"/>
  <c r="E47"/>
  <c r="D47"/>
  <c r="I47"/>
  <c r="C47"/>
  <c r="B47"/>
  <c r="A47"/>
  <c r="A46"/>
  <c r="A44"/>
  <c r="A42"/>
  <c r="A22"/>
  <c r="B19"/>
  <c r="B15"/>
  <c r="H13"/>
  <c r="H6"/>
  <c r="B6"/>
  <c r="A1"/>
  <c r="A1" i="4"/>
  <c r="A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1" i="3"/>
  <c r="CY1"/>
  <c r="CZ1"/>
  <c r="DA1"/>
  <c r="DB1"/>
  <c r="DC1"/>
  <c r="A2"/>
  <c r="CY2"/>
  <c r="CZ2"/>
  <c r="DA2"/>
  <c r="DB2"/>
  <c r="DC2"/>
  <c r="A3"/>
  <c r="CY3"/>
  <c r="CZ3"/>
  <c r="DA3"/>
  <c r="DB3"/>
  <c r="DC3"/>
  <c r="A4"/>
  <c r="CY4"/>
  <c r="CZ4"/>
  <c r="DA4"/>
  <c r="DB4"/>
  <c r="DC4"/>
  <c r="A5"/>
  <c r="CY5"/>
  <c r="CZ5"/>
  <c r="DB5"/>
  <c r="DA5"/>
  <c r="DC5"/>
  <c r="A6"/>
  <c r="CY6"/>
  <c r="CZ6"/>
  <c r="DB6"/>
  <c r="DA6"/>
  <c r="DC6"/>
  <c r="A7"/>
  <c r="CY7"/>
  <c r="CZ7"/>
  <c r="DA7"/>
  <c r="DB7"/>
  <c r="DC7"/>
  <c r="A8"/>
  <c r="CY8"/>
  <c r="CZ8"/>
  <c r="DA8"/>
  <c r="DB8"/>
  <c r="DC8"/>
  <c r="A9"/>
  <c r="CY9"/>
  <c r="CZ9"/>
  <c r="DB9"/>
  <c r="DA9"/>
  <c r="DC9"/>
  <c r="A10"/>
  <c r="CY10"/>
  <c r="CZ10"/>
  <c r="DB10"/>
  <c r="DA10"/>
  <c r="DC10"/>
  <c r="A11"/>
  <c r="CY11"/>
  <c r="CZ11"/>
  <c r="DA11"/>
  <c r="DB11"/>
  <c r="DC11"/>
  <c r="A12"/>
  <c r="CY12"/>
  <c r="CZ12"/>
  <c r="DA12"/>
  <c r="DB12"/>
  <c r="DC12"/>
  <c r="A13"/>
  <c r="CY13"/>
  <c r="CZ13"/>
  <c r="DB13"/>
  <c r="DA13"/>
  <c r="DC13"/>
  <c r="A14"/>
  <c r="CY14"/>
  <c r="CZ14"/>
  <c r="DB14"/>
  <c r="DA14"/>
  <c r="DC14"/>
  <c r="A15"/>
  <c r="CY15"/>
  <c r="CZ15"/>
  <c r="DA15"/>
  <c r="DB15"/>
  <c r="DC15"/>
  <c r="A16"/>
  <c r="CY16"/>
  <c r="CZ16"/>
  <c r="DA16"/>
  <c r="DB16"/>
  <c r="DC16"/>
  <c r="A17"/>
  <c r="CY17"/>
  <c r="CZ17"/>
  <c r="DB17"/>
  <c r="DA17"/>
  <c r="DC17"/>
  <c r="A18"/>
  <c r="CY18"/>
  <c r="CZ18"/>
  <c r="DB18"/>
  <c r="DA18"/>
  <c r="DC18"/>
  <c r="A19"/>
  <c r="CY19"/>
  <c r="CZ19"/>
  <c r="DA19"/>
  <c r="DB19"/>
  <c r="DC19"/>
  <c r="A20"/>
  <c r="CY20"/>
  <c r="CZ20"/>
  <c r="DA20"/>
  <c r="DB20"/>
  <c r="DC20"/>
  <c r="A21"/>
  <c r="CY21"/>
  <c r="CZ21"/>
  <c r="DB21"/>
  <c r="DA21"/>
  <c r="DC21"/>
  <c r="A22"/>
  <c r="CY22"/>
  <c r="CZ22"/>
  <c r="DB22"/>
  <c r="DA22"/>
  <c r="DC22"/>
  <c r="A23"/>
  <c r="CY23"/>
  <c r="CZ23"/>
  <c r="DA23"/>
  <c r="DB23"/>
  <c r="DC23"/>
  <c r="A24"/>
  <c r="CY24"/>
  <c r="CZ24"/>
  <c r="DA24"/>
  <c r="DB24"/>
  <c r="DC24"/>
  <c r="A25"/>
  <c r="CY25"/>
  <c r="CZ25"/>
  <c r="DB25"/>
  <c r="DA25"/>
  <c r="DC25"/>
  <c r="A26"/>
  <c r="CY26"/>
  <c r="CZ26"/>
  <c r="DB26"/>
  <c r="DA26"/>
  <c r="DC26"/>
  <c r="A27"/>
  <c r="CY27"/>
  <c r="CZ27"/>
  <c r="DA27"/>
  <c r="DB27"/>
  <c r="DC27"/>
  <c r="A28"/>
  <c r="CY28"/>
  <c r="CZ28"/>
  <c r="DA28"/>
  <c r="DB28"/>
  <c r="DC28"/>
  <c r="A29"/>
  <c r="CY29"/>
  <c r="CZ29"/>
  <c r="DB29"/>
  <c r="DA29"/>
  <c r="DC29"/>
  <c r="A30"/>
  <c r="CY30"/>
  <c r="CZ30"/>
  <c r="DB30"/>
  <c r="DA30"/>
  <c r="DC30"/>
  <c r="A31"/>
  <c r="CY31"/>
  <c r="CZ31"/>
  <c r="DA31"/>
  <c r="DB31"/>
  <c r="DC31"/>
  <c r="A32"/>
  <c r="CY32"/>
  <c r="CZ32"/>
  <c r="DA32"/>
  <c r="DB32"/>
  <c r="DC32"/>
  <c r="A33"/>
  <c r="CY33"/>
  <c r="CZ33"/>
  <c r="DB33"/>
  <c r="DA33"/>
  <c r="DC33"/>
  <c r="A34"/>
  <c r="CY34"/>
  <c r="CZ34"/>
  <c r="DB34"/>
  <c r="DA34"/>
  <c r="DC34"/>
  <c r="A35"/>
  <c r="CY35"/>
  <c r="CZ35"/>
  <c r="DA35"/>
  <c r="DB35"/>
  <c r="DC35"/>
  <c r="A36"/>
  <c r="CY36"/>
  <c r="CZ36"/>
  <c r="DA36"/>
  <c r="DB36"/>
  <c r="DC36"/>
  <c r="A37"/>
  <c r="CY37"/>
  <c r="CZ37"/>
  <c r="DB37"/>
  <c r="DA37"/>
  <c r="DC37"/>
  <c r="A38"/>
  <c r="CY38"/>
  <c r="CZ38"/>
  <c r="DB38"/>
  <c r="DA38"/>
  <c r="DC38"/>
  <c r="A39"/>
  <c r="CY39"/>
  <c r="CZ39"/>
  <c r="DA39"/>
  <c r="DB39"/>
  <c r="DC39"/>
  <c r="A40"/>
  <c r="CY40"/>
  <c r="CZ40"/>
  <c r="DA40"/>
  <c r="DB40"/>
  <c r="DC40"/>
  <c r="A41"/>
  <c r="CY41"/>
  <c r="CZ41"/>
  <c r="DB41"/>
  <c r="DA41"/>
  <c r="DC41"/>
  <c r="A42"/>
  <c r="CY42"/>
  <c r="CZ42"/>
  <c r="DB42"/>
  <c r="DA42"/>
  <c r="DC42"/>
  <c r="A43"/>
  <c r="CY43"/>
  <c r="CZ43"/>
  <c r="DA43"/>
  <c r="DB43"/>
  <c r="DC43"/>
  <c r="A44"/>
  <c r="CY44"/>
  <c r="CZ44"/>
  <c r="DA44"/>
  <c r="DB44"/>
  <c r="DC44"/>
  <c r="A45"/>
  <c r="CY45"/>
  <c r="CZ45"/>
  <c r="DB45"/>
  <c r="DA45"/>
  <c r="DC45"/>
  <c r="A46"/>
  <c r="CY46"/>
  <c r="CZ46"/>
  <c r="DB46"/>
  <c r="DA46"/>
  <c r="DC46"/>
  <c r="A47"/>
  <c r="CY47"/>
  <c r="CZ47"/>
  <c r="DA47"/>
  <c r="DB47"/>
  <c r="DC47"/>
  <c r="A48"/>
  <c r="CY48"/>
  <c r="CZ48"/>
  <c r="DA48"/>
  <c r="DB48"/>
  <c r="DC48"/>
  <c r="A49"/>
  <c r="CY49"/>
  <c r="CZ49"/>
  <c r="DB49"/>
  <c r="DA49"/>
  <c r="DC49"/>
  <c r="A50"/>
  <c r="CY50"/>
  <c r="CZ50"/>
  <c r="DB50"/>
  <c r="DA50"/>
  <c r="DC50"/>
  <c r="A51"/>
  <c r="CY51"/>
  <c r="CZ51"/>
  <c r="DA51"/>
  <c r="DB51"/>
  <c r="DC51"/>
  <c r="A52"/>
  <c r="CY52"/>
  <c r="CZ52"/>
  <c r="DA52"/>
  <c r="DB52"/>
  <c r="DC52"/>
  <c r="A53"/>
  <c r="CY53"/>
  <c r="CZ53"/>
  <c r="DB53"/>
  <c r="DA53"/>
  <c r="DC53"/>
  <c r="A54"/>
  <c r="CY54"/>
  <c r="CZ54"/>
  <c r="DB54"/>
  <c r="DA54"/>
  <c r="DC54"/>
  <c r="A55"/>
  <c r="CY55"/>
  <c r="CZ55"/>
  <c r="DA55"/>
  <c r="DB55"/>
  <c r="DC55"/>
  <c r="A56"/>
  <c r="CY56"/>
  <c r="CZ56"/>
  <c r="DA56"/>
  <c r="DB56"/>
  <c r="DC56"/>
  <c r="A57"/>
  <c r="CY57"/>
  <c r="CZ57"/>
  <c r="DB57"/>
  <c r="DA57"/>
  <c r="DC57"/>
  <c r="A58"/>
  <c r="CY58"/>
  <c r="CZ58"/>
  <c r="DB58"/>
  <c r="DA58"/>
  <c r="DC58"/>
  <c r="A59"/>
  <c r="CY59"/>
  <c r="CZ59"/>
  <c r="DA59"/>
  <c r="DB59"/>
  <c r="DC59"/>
  <c r="A60"/>
  <c r="CY60"/>
  <c r="CZ60"/>
  <c r="DA60"/>
  <c r="DB60"/>
  <c r="DC60"/>
  <c r="A61"/>
  <c r="CY61"/>
  <c r="CZ61"/>
  <c r="DB61"/>
  <c r="DA61"/>
  <c r="DC61"/>
  <c r="A62"/>
  <c r="CY62"/>
  <c r="CZ62"/>
  <c r="DB62"/>
  <c r="DA62"/>
  <c r="DC62"/>
  <c r="A63"/>
  <c r="CY63"/>
  <c r="CZ63"/>
  <c r="DA63"/>
  <c r="DB63"/>
  <c r="DC63"/>
  <c r="A64"/>
  <c r="CY64"/>
  <c r="CZ64"/>
  <c r="DA64"/>
  <c r="DB64"/>
  <c r="DC64"/>
  <c r="A65"/>
  <c r="CY65"/>
  <c r="CZ65"/>
  <c r="DB65"/>
  <c r="DA65"/>
  <c r="DC65"/>
  <c r="A66"/>
  <c r="CY66"/>
  <c r="CZ66"/>
  <c r="DB66"/>
  <c r="DA66"/>
  <c r="DC66"/>
  <c r="A67"/>
  <c r="CY67"/>
  <c r="CZ67"/>
  <c r="DA67"/>
  <c r="DB67"/>
  <c r="DC67"/>
  <c r="A68"/>
  <c r="CY68"/>
  <c r="CZ68"/>
  <c r="DA68"/>
  <c r="DB68"/>
  <c r="DC68"/>
  <c r="A69"/>
  <c r="CY69"/>
  <c r="CZ69"/>
  <c r="DB69"/>
  <c r="DA69"/>
  <c r="DC69"/>
  <c r="A70"/>
  <c r="CY70"/>
  <c r="CZ70"/>
  <c r="DB70"/>
  <c r="DA70"/>
  <c r="DC70"/>
  <c r="A71"/>
  <c r="CY71"/>
  <c r="CZ71"/>
  <c r="DA71"/>
  <c r="DB71"/>
  <c r="DC71"/>
  <c r="A72"/>
  <c r="CY72"/>
  <c r="CZ72"/>
  <c r="DA72"/>
  <c r="DB72"/>
  <c r="DC72"/>
  <c r="A73"/>
  <c r="CY73"/>
  <c r="CZ73"/>
  <c r="DB73"/>
  <c r="DA73"/>
  <c r="DC73"/>
  <c r="A74"/>
  <c r="CY74"/>
  <c r="CZ74"/>
  <c r="DB74"/>
  <c r="DA74"/>
  <c r="DC74"/>
  <c r="A75"/>
  <c r="CY75"/>
  <c r="CZ75"/>
  <c r="DA75"/>
  <c r="DB75"/>
  <c r="DC75"/>
  <c r="A76"/>
  <c r="CY76"/>
  <c r="CZ76"/>
  <c r="DA76"/>
  <c r="DB76"/>
  <c r="DC76"/>
  <c r="A77"/>
  <c r="CY77"/>
  <c r="CZ77"/>
  <c r="DB77"/>
  <c r="DA77"/>
  <c r="DC77"/>
  <c r="A78"/>
  <c r="CY78"/>
  <c r="CZ78"/>
  <c r="DB78"/>
  <c r="DA78"/>
  <c r="DC78"/>
  <c r="A79"/>
  <c r="CY79"/>
  <c r="CZ79"/>
  <c r="DA79"/>
  <c r="DB79"/>
  <c r="DC79"/>
  <c r="A80"/>
  <c r="CY80"/>
  <c r="CZ80"/>
  <c r="DA80"/>
  <c r="DB80"/>
  <c r="DC80"/>
  <c r="A81"/>
  <c r="CY81"/>
  <c r="CZ81"/>
  <c r="DB81"/>
  <c r="DA81"/>
  <c r="DC81"/>
  <c r="A82"/>
  <c r="CY82"/>
  <c r="CZ82"/>
  <c r="DB82"/>
  <c r="DA82"/>
  <c r="DC82"/>
  <c r="A83"/>
  <c r="CY83"/>
  <c r="CZ83"/>
  <c r="DA83"/>
  <c r="DB83"/>
  <c r="DC83"/>
  <c r="A84"/>
  <c r="CY84"/>
  <c r="CZ84"/>
  <c r="DA84"/>
  <c r="DB84"/>
  <c r="DC84"/>
  <c r="A85"/>
  <c r="CY85"/>
  <c r="CZ85"/>
  <c r="DB85"/>
  <c r="DA85"/>
  <c r="DC85"/>
  <c r="A86"/>
  <c r="CY86"/>
  <c r="CZ86"/>
  <c r="DB86"/>
  <c r="DA86"/>
  <c r="DC86"/>
  <c r="A87"/>
  <c r="CY87"/>
  <c r="CZ87"/>
  <c r="DA87"/>
  <c r="DB87"/>
  <c r="DC87"/>
  <c r="A88"/>
  <c r="CY88"/>
  <c r="CZ88"/>
  <c r="DA88"/>
  <c r="DB88"/>
  <c r="DC88"/>
  <c r="A89"/>
  <c r="CY89"/>
  <c r="CZ89"/>
  <c r="DB89"/>
  <c r="DA89"/>
  <c r="DC89"/>
  <c r="A90"/>
  <c r="CY90"/>
  <c r="CZ90"/>
  <c r="DB90"/>
  <c r="DA90"/>
  <c r="DC90"/>
  <c r="A91"/>
  <c r="CY91"/>
  <c r="CZ91"/>
  <c r="DA91"/>
  <c r="DB91"/>
  <c r="DC91"/>
  <c r="A92"/>
  <c r="CY92"/>
  <c r="CZ92"/>
  <c r="DA92"/>
  <c r="DB92"/>
  <c r="DC92"/>
  <c r="A93"/>
  <c r="CY93"/>
  <c r="CZ93"/>
  <c r="DB93"/>
  <c r="DA93"/>
  <c r="DC93"/>
  <c r="A94"/>
  <c r="CY94"/>
  <c r="CZ94"/>
  <c r="DB94"/>
  <c r="DA94"/>
  <c r="DC94"/>
  <c r="A95"/>
  <c r="CY95"/>
  <c r="CZ95"/>
  <c r="DA95"/>
  <c r="DB95"/>
  <c r="DC95"/>
  <c r="A96"/>
  <c r="CY96"/>
  <c r="CZ96"/>
  <c r="DA96"/>
  <c r="DB96"/>
  <c r="DC96"/>
  <c r="A97"/>
  <c r="CY97"/>
  <c r="CZ97"/>
  <c r="DB97"/>
  <c r="DA97"/>
  <c r="DC97"/>
  <c r="A98"/>
  <c r="CY98"/>
  <c r="CZ98"/>
  <c r="DB98"/>
  <c r="DA98"/>
  <c r="DC98"/>
  <c r="A99"/>
  <c r="CY99"/>
  <c r="CZ99"/>
  <c r="DA99"/>
  <c r="DB99"/>
  <c r="DC99"/>
  <c r="A100"/>
  <c r="CY100"/>
  <c r="CZ100"/>
  <c r="DA100"/>
  <c r="DB100"/>
  <c r="DC100"/>
  <c r="A101"/>
  <c r="CY101"/>
  <c r="CZ101"/>
  <c r="DB101"/>
  <c r="DA101"/>
  <c r="DC101"/>
  <c r="A102"/>
  <c r="CY102"/>
  <c r="CZ102"/>
  <c r="DB102"/>
  <c r="DA102"/>
  <c r="DC102"/>
  <c r="A103"/>
  <c r="CY103"/>
  <c r="CZ103"/>
  <c r="DA103"/>
  <c r="DB103"/>
  <c r="DC103"/>
  <c r="A104"/>
  <c r="CY104"/>
  <c r="CZ104"/>
  <c r="DA104"/>
  <c r="DB104"/>
  <c r="DC104"/>
  <c r="A105"/>
  <c r="CY105"/>
  <c r="CZ105"/>
  <c r="DB105"/>
  <c r="DA105"/>
  <c r="DC105"/>
  <c r="A106"/>
  <c r="CY106"/>
  <c r="CZ106"/>
  <c r="DB106"/>
  <c r="DA106"/>
  <c r="DC106"/>
  <c r="A107"/>
  <c r="CY107"/>
  <c r="CZ107"/>
  <c r="DA107"/>
  <c r="DB107"/>
  <c r="DC107"/>
  <c r="A108"/>
  <c r="CY108"/>
  <c r="CZ108"/>
  <c r="DA108"/>
  <c r="DB108"/>
  <c r="DC108"/>
  <c r="A109"/>
  <c r="CY109"/>
  <c r="CZ109"/>
  <c r="DB109"/>
  <c r="DA109"/>
  <c r="DC109"/>
  <c r="A110"/>
  <c r="CY110"/>
  <c r="CZ110"/>
  <c r="DB110"/>
  <c r="DA110"/>
  <c r="DC110"/>
  <c r="A111"/>
  <c r="CY111"/>
  <c r="CZ111"/>
  <c r="DA111"/>
  <c r="DB111"/>
  <c r="DC111"/>
  <c r="A112"/>
  <c r="CY112"/>
  <c r="CZ112"/>
  <c r="DA112"/>
  <c r="DB112"/>
  <c r="DC112"/>
  <c r="A113"/>
  <c r="CY113"/>
  <c r="CZ113"/>
  <c r="DB113"/>
  <c r="DA113"/>
  <c r="DC113"/>
  <c r="A114"/>
  <c r="CY114"/>
  <c r="CZ114"/>
  <c r="DB114"/>
  <c r="DA114"/>
  <c r="DC114"/>
  <c r="A115"/>
  <c r="CY115"/>
  <c r="CZ115"/>
  <c r="DA115"/>
  <c r="DB115"/>
  <c r="DC115"/>
  <c r="A116"/>
  <c r="CY116"/>
  <c r="CZ116"/>
  <c r="DA116"/>
  <c r="DB116"/>
  <c r="DC116"/>
  <c r="A117"/>
  <c r="CY117"/>
  <c r="CZ117"/>
  <c r="DB117"/>
  <c r="DA117"/>
  <c r="DC117"/>
  <c r="A118"/>
  <c r="CY118"/>
  <c r="CZ118"/>
  <c r="DB118"/>
  <c r="DA118"/>
  <c r="DC118"/>
  <c r="A119"/>
  <c r="CY119"/>
  <c r="CZ119"/>
  <c r="DA119"/>
  <c r="DB119"/>
  <c r="DC119"/>
  <c r="A120"/>
  <c r="CY120"/>
  <c r="CZ120"/>
  <c r="DA120"/>
  <c r="DB120"/>
  <c r="DC120"/>
  <c r="A121"/>
  <c r="CY121"/>
  <c r="CZ121"/>
  <c r="DB121"/>
  <c r="DA121"/>
  <c r="DC121"/>
  <c r="A122"/>
  <c r="CY122"/>
  <c r="CZ122"/>
  <c r="DB122"/>
  <c r="DA122"/>
  <c r="DC122"/>
  <c r="A123"/>
  <c r="CY123"/>
  <c r="CZ123"/>
  <c r="DA123"/>
  <c r="DB123"/>
  <c r="DC123"/>
  <c r="A124"/>
  <c r="CY124"/>
  <c r="CZ124"/>
  <c r="DA124"/>
  <c r="DB124"/>
  <c r="DC124"/>
  <c r="A125"/>
  <c r="CY125"/>
  <c r="CZ125"/>
  <c r="DB125"/>
  <c r="DA125"/>
  <c r="DC125"/>
  <c r="A126"/>
  <c r="CY126"/>
  <c r="CZ126"/>
  <c r="DB126"/>
  <c r="DA126"/>
  <c r="DC126"/>
  <c r="A127"/>
  <c r="CY127"/>
  <c r="CZ127"/>
  <c r="DA127"/>
  <c r="DB127"/>
  <c r="DC127"/>
  <c r="A128"/>
  <c r="CY128"/>
  <c r="CZ128"/>
  <c r="DA128"/>
  <c r="DB128"/>
  <c r="DC128"/>
  <c r="A129"/>
  <c r="CY129"/>
  <c r="CZ129"/>
  <c r="DB129"/>
  <c r="DA129"/>
  <c r="DC129"/>
  <c r="A130"/>
  <c r="CY130"/>
  <c r="CZ130"/>
  <c r="DB130"/>
  <c r="DA130"/>
  <c r="DC130"/>
  <c r="A131"/>
  <c r="CY131"/>
  <c r="CZ131"/>
  <c r="DA131"/>
  <c r="DB131"/>
  <c r="DC131"/>
  <c r="A132"/>
  <c r="CY132"/>
  <c r="CZ132"/>
  <c r="DA132"/>
  <c r="DB132"/>
  <c r="DC132"/>
  <c r="A133"/>
  <c r="CY133"/>
  <c r="CZ133"/>
  <c r="DB133"/>
  <c r="DA133"/>
  <c r="DC133"/>
  <c r="A134"/>
  <c r="CY134"/>
  <c r="CZ134"/>
  <c r="DB134"/>
  <c r="DA134"/>
  <c r="DC134"/>
  <c r="A135"/>
  <c r="CY135"/>
  <c r="CZ135"/>
  <c r="DA135"/>
  <c r="DB135"/>
  <c r="DC135"/>
  <c r="A136"/>
  <c r="CY136"/>
  <c r="CZ136"/>
  <c r="DA136"/>
  <c r="DB136"/>
  <c r="DC136"/>
  <c r="A137"/>
  <c r="CY137"/>
  <c r="CZ137"/>
  <c r="DB137"/>
  <c r="DA137"/>
  <c r="DC137"/>
  <c r="A138"/>
  <c r="CY138"/>
  <c r="CZ138"/>
  <c r="DB138"/>
  <c r="DA138"/>
  <c r="DC138"/>
  <c r="A139"/>
  <c r="CY139"/>
  <c r="CZ139"/>
  <c r="DA139"/>
  <c r="DB139"/>
  <c r="DC139"/>
  <c r="A140"/>
  <c r="CY140"/>
  <c r="CZ140"/>
  <c r="DA140"/>
  <c r="DB140"/>
  <c r="DC140"/>
  <c r="A141"/>
  <c r="CY141"/>
  <c r="CZ141"/>
  <c r="DB141"/>
  <c r="DA141"/>
  <c r="DC141"/>
  <c r="A142"/>
  <c r="CY142"/>
  <c r="CZ142"/>
  <c r="DB142"/>
  <c r="DA142"/>
  <c r="DC142"/>
  <c r="A143"/>
  <c r="CY143"/>
  <c r="CZ143"/>
  <c r="DA143"/>
  <c r="DB143"/>
  <c r="DC143"/>
  <c r="A144"/>
  <c r="CY144"/>
  <c r="CZ144"/>
  <c r="DA144"/>
  <c r="DB144"/>
  <c r="DC144"/>
  <c r="A145"/>
  <c r="CY145"/>
  <c r="CZ145"/>
  <c r="DB145"/>
  <c r="DA145"/>
  <c r="DC145"/>
  <c r="A146"/>
  <c r="CY146"/>
  <c r="CZ146"/>
  <c r="DB146"/>
  <c r="DA146"/>
  <c r="DC146"/>
  <c r="A147"/>
  <c r="CY147"/>
  <c r="CZ147"/>
  <c r="DA147"/>
  <c r="DB147"/>
  <c r="DC147"/>
  <c r="A148"/>
  <c r="CY148"/>
  <c r="CZ148"/>
  <c r="DA148"/>
  <c r="DB148"/>
  <c r="DC148"/>
  <c r="A149"/>
  <c r="CY149"/>
  <c r="CZ149"/>
  <c r="DB149"/>
  <c r="DA149"/>
  <c r="DC149"/>
  <c r="A150"/>
  <c r="CY150"/>
  <c r="CZ150"/>
  <c r="DB150"/>
  <c r="DA150"/>
  <c r="DC150"/>
  <c r="A151"/>
  <c r="CY151"/>
  <c r="CZ151"/>
  <c r="DA151"/>
  <c r="DB151"/>
  <c r="DC151"/>
  <c r="A152"/>
  <c r="CY152"/>
  <c r="CZ152"/>
  <c r="DA152"/>
  <c r="DB152"/>
  <c r="DC152"/>
  <c r="A153"/>
  <c r="CY153"/>
  <c r="CZ153"/>
  <c r="DB153"/>
  <c r="DA153"/>
  <c r="DC153"/>
  <c r="A154"/>
  <c r="CY154"/>
  <c r="CZ154"/>
  <c r="DB154"/>
  <c r="DA154"/>
  <c r="DC154"/>
  <c r="A155"/>
  <c r="CY155"/>
  <c r="CZ155"/>
  <c r="DA155"/>
  <c r="DB155"/>
  <c r="DC155"/>
  <c r="A156"/>
  <c r="CY156"/>
  <c r="CZ156"/>
  <c r="DA156"/>
  <c r="DB156"/>
  <c r="DC156"/>
  <c r="A157"/>
  <c r="CY157"/>
  <c r="CZ157"/>
  <c r="DB157"/>
  <c r="DA157"/>
  <c r="DC157"/>
  <c r="A158"/>
  <c r="CY158"/>
  <c r="CZ158"/>
  <c r="DB158"/>
  <c r="DA158"/>
  <c r="DC158"/>
  <c r="A159"/>
  <c r="CY159"/>
  <c r="CZ159"/>
  <c r="DA159"/>
  <c r="DB159"/>
  <c r="DC159"/>
  <c r="A160"/>
  <c r="CY160"/>
  <c r="CZ160"/>
  <c r="DA160"/>
  <c r="DB160"/>
  <c r="DC160"/>
  <c r="A161"/>
  <c r="CY161"/>
  <c r="CZ161"/>
  <c r="DB161"/>
  <c r="DA161"/>
  <c r="DC161"/>
  <c r="A162"/>
  <c r="CY162"/>
  <c r="CZ162"/>
  <c r="DB162"/>
  <c r="DA162"/>
  <c r="DC162"/>
  <c r="A163"/>
  <c r="CY163"/>
  <c r="CZ163"/>
  <c r="DA163"/>
  <c r="DB163"/>
  <c r="DC163"/>
  <c r="A164"/>
  <c r="CY164"/>
  <c r="CZ164"/>
  <c r="DA164"/>
  <c r="DB164"/>
  <c r="DC164"/>
  <c r="A165"/>
  <c r="CY165"/>
  <c r="CZ165"/>
  <c r="DB165"/>
  <c r="DA165"/>
  <c r="DC165"/>
  <c r="A166"/>
  <c r="CY166"/>
  <c r="CZ166"/>
  <c r="DB166"/>
  <c r="DA166"/>
  <c r="DC166"/>
  <c r="A167"/>
  <c r="CY167"/>
  <c r="CZ167"/>
  <c r="DA167"/>
  <c r="DB167"/>
  <c r="DC167"/>
  <c r="A168"/>
  <c r="CY168"/>
  <c r="CZ168"/>
  <c r="DA168"/>
  <c r="DB168"/>
  <c r="DC168"/>
  <c r="A169"/>
  <c r="CY169"/>
  <c r="CZ169"/>
  <c r="DB169"/>
  <c r="DA169"/>
  <c r="DC169"/>
  <c r="A170"/>
  <c r="CY170"/>
  <c r="CZ170"/>
  <c r="DB170"/>
  <c r="DA170"/>
  <c r="DC170"/>
  <c r="A171"/>
  <c r="CY171"/>
  <c r="CZ171"/>
  <c r="DA171"/>
  <c r="DB171"/>
  <c r="DC171"/>
  <c r="A172"/>
  <c r="CY172"/>
  <c r="CZ172"/>
  <c r="DA172"/>
  <c r="DB172"/>
  <c r="DC172"/>
  <c r="A173"/>
  <c r="CY173"/>
  <c r="CZ173"/>
  <c r="DB173"/>
  <c r="DA173"/>
  <c r="DC173"/>
  <c r="A174"/>
  <c r="CY174"/>
  <c r="CZ174"/>
  <c r="DB174"/>
  <c r="DA174"/>
  <c r="DC174"/>
  <c r="A175"/>
  <c r="CY175"/>
  <c r="CZ175"/>
  <c r="DA175"/>
  <c r="DB175"/>
  <c r="DC175"/>
  <c r="A176"/>
  <c r="CY176"/>
  <c r="CZ176"/>
  <c r="DA176"/>
  <c r="DB176"/>
  <c r="DC176"/>
  <c r="A177"/>
  <c r="CY177"/>
  <c r="CZ177"/>
  <c r="DB177"/>
  <c r="DA177"/>
  <c r="DC177"/>
  <c r="A178"/>
  <c r="CY178"/>
  <c r="CZ178"/>
  <c r="DB178"/>
  <c r="DA178"/>
  <c r="DC178"/>
  <c r="A179"/>
  <c r="CY179"/>
  <c r="CZ179"/>
  <c r="DA179"/>
  <c r="DB179"/>
  <c r="DC179"/>
  <c r="A180"/>
  <c r="CY180"/>
  <c r="CZ180"/>
  <c r="DA180"/>
  <c r="DB180"/>
  <c r="DC180"/>
  <c r="A181"/>
  <c r="CY181"/>
  <c r="CZ181"/>
  <c r="DB181"/>
  <c r="DA181"/>
  <c r="DC181"/>
  <c r="A182"/>
  <c r="CY182"/>
  <c r="CZ182"/>
  <c r="DB182"/>
  <c r="DA182"/>
  <c r="DC182"/>
  <c r="A183"/>
  <c r="CY183"/>
  <c r="CZ183"/>
  <c r="DA183"/>
  <c r="DB183"/>
  <c r="DC183"/>
  <c r="A184"/>
  <c r="CY184"/>
  <c r="CZ184"/>
  <c r="DA184"/>
  <c r="DB184"/>
  <c r="DC184"/>
  <c r="A185"/>
  <c r="CY185"/>
  <c r="CZ185"/>
  <c r="DB185"/>
  <c r="DA185"/>
  <c r="DC185"/>
  <c r="A186"/>
  <c r="CY186"/>
  <c r="CZ186"/>
  <c r="DB186"/>
  <c r="DA186"/>
  <c r="DC186"/>
  <c r="A187"/>
  <c r="CY187"/>
  <c r="CZ187"/>
  <c r="DA187"/>
  <c r="DB187"/>
  <c r="DC187"/>
  <c r="A188"/>
  <c r="CY188"/>
  <c r="CZ188"/>
  <c r="DA188"/>
  <c r="DB188"/>
  <c r="DC188"/>
  <c r="A189"/>
  <c r="CY189"/>
  <c r="CZ189"/>
  <c r="DB189"/>
  <c r="DA189"/>
  <c r="DC189"/>
  <c r="A190"/>
  <c r="CY190"/>
  <c r="CZ190"/>
  <c r="DB190"/>
  <c r="DA190"/>
  <c r="DC190"/>
  <c r="A191"/>
  <c r="CY191"/>
  <c r="CZ191"/>
  <c r="DA191"/>
  <c r="DB191"/>
  <c r="DC191"/>
  <c r="A192"/>
  <c r="CY192"/>
  <c r="CZ192"/>
  <c r="DA192"/>
  <c r="DB192"/>
  <c r="DC192"/>
  <c r="A193"/>
  <c r="CY193"/>
  <c r="CZ193"/>
  <c r="DB193"/>
  <c r="DA193"/>
  <c r="DC193"/>
  <c r="A194"/>
  <c r="CY194"/>
  <c r="CZ194"/>
  <c r="DB194"/>
  <c r="DA194"/>
  <c r="DC194"/>
  <c r="A195"/>
  <c r="CY195"/>
  <c r="CZ195"/>
  <c r="DA195"/>
  <c r="DB195"/>
  <c r="DC195"/>
  <c r="A196"/>
  <c r="CY196"/>
  <c r="CZ196"/>
  <c r="DA196"/>
  <c r="DB196"/>
  <c r="DC196"/>
  <c r="A197"/>
  <c r="CY197"/>
  <c r="CZ197"/>
  <c r="DB197"/>
  <c r="DA197"/>
  <c r="DC197"/>
  <c r="A198"/>
  <c r="CY198"/>
  <c r="CZ198"/>
  <c r="DB198"/>
  <c r="DA198"/>
  <c r="DC198"/>
  <c r="A199"/>
  <c r="CY199"/>
  <c r="CZ199"/>
  <c r="DA199"/>
  <c r="DB199"/>
  <c r="DC199"/>
  <c r="A200"/>
  <c r="CY200"/>
  <c r="CZ200"/>
  <c r="DA200"/>
  <c r="DB200"/>
  <c r="DC200"/>
  <c r="A201"/>
  <c r="CY201"/>
  <c r="CZ201"/>
  <c r="DB201"/>
  <c r="DA201"/>
  <c r="DC201"/>
  <c r="A202"/>
  <c r="CY202"/>
  <c r="CZ202"/>
  <c r="DB202"/>
  <c r="DA202"/>
  <c r="DC202"/>
  <c r="A203"/>
  <c r="CY203"/>
  <c r="CZ203"/>
  <c r="DA203"/>
  <c r="DB203"/>
  <c r="DC203"/>
  <c r="A204"/>
  <c r="CY204"/>
  <c r="CZ204"/>
  <c r="DA204"/>
  <c r="DB204"/>
  <c r="DC204"/>
  <c r="A205"/>
  <c r="CY205"/>
  <c r="CZ205"/>
  <c r="DB205"/>
  <c r="DA205"/>
  <c r="DC205"/>
  <c r="A206"/>
  <c r="CY206"/>
  <c r="CZ206"/>
  <c r="DB206"/>
  <c r="DA206"/>
  <c r="DC206"/>
  <c r="A207"/>
  <c r="CY207"/>
  <c r="CZ207"/>
  <c r="DA207"/>
  <c r="DB207"/>
  <c r="DC207"/>
  <c r="A208"/>
  <c r="CY208"/>
  <c r="CZ208"/>
  <c r="DA208"/>
  <c r="DB208"/>
  <c r="DC208"/>
  <c r="A209"/>
  <c r="CY209"/>
  <c r="CZ209"/>
  <c r="DB209"/>
  <c r="DA209"/>
  <c r="DC209"/>
  <c r="A210"/>
  <c r="CY210"/>
  <c r="CZ210"/>
  <c r="DB210"/>
  <c r="DA210"/>
  <c r="DC210"/>
  <c r="A211"/>
  <c r="CY211"/>
  <c r="CZ211"/>
  <c r="DA211"/>
  <c r="DB211"/>
  <c r="DC211"/>
  <c r="A212"/>
  <c r="CY212"/>
  <c r="CZ212"/>
  <c r="DA212"/>
  <c r="DB212"/>
  <c r="DC212"/>
  <c r="A213"/>
  <c r="CY213"/>
  <c r="CZ213"/>
  <c r="DB213"/>
  <c r="DA213"/>
  <c r="DC213"/>
  <c r="A214"/>
  <c r="CY214"/>
  <c r="CZ214"/>
  <c r="DB214"/>
  <c r="DA214"/>
  <c r="DC214"/>
  <c r="A215"/>
  <c r="CY215"/>
  <c r="CZ215"/>
  <c r="DA215"/>
  <c r="DB215"/>
  <c r="DC215"/>
  <c r="A216"/>
  <c r="CY216"/>
  <c r="CZ216"/>
  <c r="DA216"/>
  <c r="DB216"/>
  <c r="DC216"/>
  <c r="A217"/>
  <c r="CY217"/>
  <c r="CZ217"/>
  <c r="DB217"/>
  <c r="DA217"/>
  <c r="DC217"/>
  <c r="A218"/>
  <c r="CY218"/>
  <c r="CZ218"/>
  <c r="DB218"/>
  <c r="DA218"/>
  <c r="DC218"/>
  <c r="A219"/>
  <c r="CY219"/>
  <c r="CZ219"/>
  <c r="DA219"/>
  <c r="DB219"/>
  <c r="DC219"/>
  <c r="A220"/>
  <c r="CY220"/>
  <c r="CZ220"/>
  <c r="DA220"/>
  <c r="DB220"/>
  <c r="DC220"/>
  <c r="A221"/>
  <c r="CY221"/>
  <c r="CZ221"/>
  <c r="DB221"/>
  <c r="DA221"/>
  <c r="DC221"/>
  <c r="A222"/>
  <c r="CY222"/>
  <c r="CZ222"/>
  <c r="DB222"/>
  <c r="DA222"/>
  <c r="DC222"/>
  <c r="A223"/>
  <c r="CY223"/>
  <c r="CZ223"/>
  <c r="DA223"/>
  <c r="DB223"/>
  <c r="DC223"/>
  <c r="A224"/>
  <c r="CY224"/>
  <c r="CZ224"/>
  <c r="DA224"/>
  <c r="DB224"/>
  <c r="DC224"/>
  <c r="A225"/>
  <c r="CY225"/>
  <c r="CZ225"/>
  <c r="DB225"/>
  <c r="DA225"/>
  <c r="DC225"/>
  <c r="A226"/>
  <c r="CY226"/>
  <c r="CZ226"/>
  <c r="DB226"/>
  <c r="DA226"/>
  <c r="DC226"/>
  <c r="A227"/>
  <c r="CY227"/>
  <c r="CZ227"/>
  <c r="DA227"/>
  <c r="DB227"/>
  <c r="DC227"/>
  <c r="A228"/>
  <c r="CY228"/>
  <c r="CZ228"/>
  <c r="DA228"/>
  <c r="DB228"/>
  <c r="DC228"/>
  <c r="A229"/>
  <c r="CY229"/>
  <c r="CZ229"/>
  <c r="DB229"/>
  <c r="DA229"/>
  <c r="DC229"/>
  <c r="A230"/>
  <c r="CY230"/>
  <c r="CZ230"/>
  <c r="DB230"/>
  <c r="DA230"/>
  <c r="DC230"/>
  <c r="A231"/>
  <c r="CY231"/>
  <c r="CZ231"/>
  <c r="DA231"/>
  <c r="DB231"/>
  <c r="DC231"/>
  <c r="A232"/>
  <c r="CY232"/>
  <c r="CZ232"/>
  <c r="DA232"/>
  <c r="DB232"/>
  <c r="DC232"/>
  <c r="A233"/>
  <c r="CY233"/>
  <c r="CZ233"/>
  <c r="DB233"/>
  <c r="DA233"/>
  <c r="DC233"/>
  <c r="A234"/>
  <c r="CY234"/>
  <c r="CZ234"/>
  <c r="DB234"/>
  <c r="DA234"/>
  <c r="DC234"/>
  <c r="A235"/>
  <c r="CY235"/>
  <c r="CZ235"/>
  <c r="DA235"/>
  <c r="DB235"/>
  <c r="DC235"/>
  <c r="A236"/>
  <c r="CY236"/>
  <c r="CZ236"/>
  <c r="DA236"/>
  <c r="DB236"/>
  <c r="DC236"/>
  <c r="A237"/>
  <c r="CY237"/>
  <c r="CZ237"/>
  <c r="DB237"/>
  <c r="DA237"/>
  <c r="DC237"/>
  <c r="A238"/>
  <c r="CY238"/>
  <c r="CZ238"/>
  <c r="DB238"/>
  <c r="DA238"/>
  <c r="DC238"/>
  <c r="A239"/>
  <c r="CY239"/>
  <c r="CZ239"/>
  <c r="DA239"/>
  <c r="DB239"/>
  <c r="DC239"/>
  <c r="A240"/>
  <c r="CY240"/>
  <c r="CZ240"/>
  <c r="DA240"/>
  <c r="DB240"/>
  <c r="DC240"/>
  <c r="A241"/>
  <c r="CY241"/>
  <c r="CZ241"/>
  <c r="DB241"/>
  <c r="DA241"/>
  <c r="DC241"/>
  <c r="A242"/>
  <c r="CY242"/>
  <c r="CZ242"/>
  <c r="DB242"/>
  <c r="DA242"/>
  <c r="DC242"/>
  <c r="A243"/>
  <c r="CY243"/>
  <c r="CZ243"/>
  <c r="DA243"/>
  <c r="DB243"/>
  <c r="DC243"/>
  <c r="A244"/>
  <c r="CY244"/>
  <c r="CZ244"/>
  <c r="DA244"/>
  <c r="DB244"/>
  <c r="DC244"/>
  <c r="A245"/>
  <c r="CY245"/>
  <c r="CZ245"/>
  <c r="DB245"/>
  <c r="DA245"/>
  <c r="DC245"/>
  <c r="A246"/>
  <c r="CY246"/>
  <c r="CZ246"/>
  <c r="DB246"/>
  <c r="DA246"/>
  <c r="DC246"/>
  <c r="A247"/>
  <c r="CY247"/>
  <c r="CZ247"/>
  <c r="DA247"/>
  <c r="DB247"/>
  <c r="DC247"/>
  <c r="A248"/>
  <c r="CY248"/>
  <c r="CZ248"/>
  <c r="DA248"/>
  <c r="DB248"/>
  <c r="DC248"/>
  <c r="A249"/>
  <c r="CY249"/>
  <c r="CZ249"/>
  <c r="DB249"/>
  <c r="DA249"/>
  <c r="DC249"/>
  <c r="A250"/>
  <c r="CY250"/>
  <c r="CZ250"/>
  <c r="DB250"/>
  <c r="DA250"/>
  <c r="DC250"/>
  <c r="A251"/>
  <c r="CY251"/>
  <c r="CZ251"/>
  <c r="DA251"/>
  <c r="DB251"/>
  <c r="DC251"/>
  <c r="A252"/>
  <c r="CY252"/>
  <c r="CZ252"/>
  <c r="DA252"/>
  <c r="DB252"/>
  <c r="DC252"/>
  <c r="A253"/>
  <c r="CY253"/>
  <c r="CZ253"/>
  <c r="DB253"/>
  <c r="DA253"/>
  <c r="DC253"/>
  <c r="A254"/>
  <c r="CY254"/>
  <c r="CZ254"/>
  <c r="DB254"/>
  <c r="DA254"/>
  <c r="DC254"/>
  <c r="A255"/>
  <c r="CY255"/>
  <c r="CZ255"/>
  <c r="DA255"/>
  <c r="DB255"/>
  <c r="DC255"/>
  <c r="A256"/>
  <c r="CY256"/>
  <c r="CZ256"/>
  <c r="DA256"/>
  <c r="DB256"/>
  <c r="DC256"/>
  <c r="A257"/>
  <c r="CY257"/>
  <c r="CZ257"/>
  <c r="DB257"/>
  <c r="DA257"/>
  <c r="DC257"/>
  <c r="A258"/>
  <c r="CY258"/>
  <c r="CZ258"/>
  <c r="DB258"/>
  <c r="DA258"/>
  <c r="DC258"/>
  <c r="A259"/>
  <c r="CY259"/>
  <c r="CZ259"/>
  <c r="DA259"/>
  <c r="DB259"/>
  <c r="DC259"/>
  <c r="A260"/>
  <c r="CY260"/>
  <c r="CZ260"/>
  <c r="DA260"/>
  <c r="DB260"/>
  <c r="DC260"/>
  <c r="A261"/>
  <c r="CY261"/>
  <c r="CZ261"/>
  <c r="DB261"/>
  <c r="DA261"/>
  <c r="DC261"/>
  <c r="A262"/>
  <c r="CY262"/>
  <c r="CZ262"/>
  <c r="DB262"/>
  <c r="DA262"/>
  <c r="DC262"/>
  <c r="A263"/>
  <c r="CY263"/>
  <c r="CZ263"/>
  <c r="DA263"/>
  <c r="DB263"/>
  <c r="DC263"/>
  <c r="A264"/>
  <c r="CY264"/>
  <c r="CZ264"/>
  <c r="DA264"/>
  <c r="DB264"/>
  <c r="DC264"/>
  <c r="A265"/>
  <c r="CY265"/>
  <c r="CZ265"/>
  <c r="DB265"/>
  <c r="DA265"/>
  <c r="DC265"/>
  <c r="A266"/>
  <c r="CY266"/>
  <c r="CZ266"/>
  <c r="DB266"/>
  <c r="DA266"/>
  <c r="DC266"/>
  <c r="A267"/>
  <c r="CY267"/>
  <c r="CZ267"/>
  <c r="DA267"/>
  <c r="DB267"/>
  <c r="DC267"/>
  <c r="A268"/>
  <c r="CY268"/>
  <c r="CZ268"/>
  <c r="DA268"/>
  <c r="DB268"/>
  <c r="DC268"/>
  <c r="A269"/>
  <c r="CY269"/>
  <c r="CZ269"/>
  <c r="DB269"/>
  <c r="DA269"/>
  <c r="DC269"/>
  <c r="A270"/>
  <c r="CY270"/>
  <c r="CZ270"/>
  <c r="DB270"/>
  <c r="DA270"/>
  <c r="DC270"/>
  <c r="A271"/>
  <c r="CY271"/>
  <c r="CZ271"/>
  <c r="DA271"/>
  <c r="DB271"/>
  <c r="DC271"/>
  <c r="A272"/>
  <c r="CY272"/>
  <c r="CZ272"/>
  <c r="DA272"/>
  <c r="DB272"/>
  <c r="DC272"/>
  <c r="A273"/>
  <c r="CY273"/>
  <c r="CZ273"/>
  <c r="DB273"/>
  <c r="DA273"/>
  <c r="DC273"/>
  <c r="A274"/>
  <c r="CY274"/>
  <c r="CZ274"/>
  <c r="DB274"/>
  <c r="DA274"/>
  <c r="DC274"/>
  <c r="A275"/>
  <c r="CY275"/>
  <c r="CZ275"/>
  <c r="DA275"/>
  <c r="DB275"/>
  <c r="DC275"/>
  <c r="A276"/>
  <c r="CY276"/>
  <c r="CZ276"/>
  <c r="DA276"/>
  <c r="DB276"/>
  <c r="DC276"/>
  <c r="A277"/>
  <c r="CY277"/>
  <c r="CZ277"/>
  <c r="DB277"/>
  <c r="DA277"/>
  <c r="DC277"/>
  <c r="A278"/>
  <c r="CY278"/>
  <c r="CZ278"/>
  <c r="DB278"/>
  <c r="DA278"/>
  <c r="DC278"/>
  <c r="A279"/>
  <c r="CY279"/>
  <c r="CZ279"/>
  <c r="DA279"/>
  <c r="DB279"/>
  <c r="DC279"/>
  <c r="A280"/>
  <c r="CY280"/>
  <c r="CZ280"/>
  <c r="DA280"/>
  <c r="DB280"/>
  <c r="DC280"/>
  <c r="A281"/>
  <c r="CY281"/>
  <c r="CZ281"/>
  <c r="DB281"/>
  <c r="DA281"/>
  <c r="DC281"/>
  <c r="A282"/>
  <c r="CY282"/>
  <c r="CZ282"/>
  <c r="DB282"/>
  <c r="DA282"/>
  <c r="DC282"/>
  <c r="A283"/>
  <c r="CY283"/>
  <c r="CZ283"/>
  <c r="DA283"/>
  <c r="DB283"/>
  <c r="DC283"/>
  <c r="A284"/>
  <c r="CY284"/>
  <c r="CZ284"/>
  <c r="DA284"/>
  <c r="DB284"/>
  <c r="DC284"/>
  <c r="A285"/>
  <c r="CY285"/>
  <c r="CZ285"/>
  <c r="DB285"/>
  <c r="DA285"/>
  <c r="DC285"/>
  <c r="A286"/>
  <c r="CY286"/>
  <c r="CZ286"/>
  <c r="DB286"/>
  <c r="DA286"/>
  <c r="DC286"/>
  <c r="A287"/>
  <c r="CY287"/>
  <c r="CZ287"/>
  <c r="DA287"/>
  <c r="DB287"/>
  <c r="DC287"/>
  <c r="A288"/>
  <c r="CY288"/>
  <c r="CZ288"/>
  <c r="DA288"/>
  <c r="DB288"/>
  <c r="DC288"/>
  <c r="A289"/>
  <c r="CY289"/>
  <c r="CZ289"/>
  <c r="DB289"/>
  <c r="DA289"/>
  <c r="DC289"/>
  <c r="A290"/>
  <c r="CY290"/>
  <c r="CZ290"/>
  <c r="DB290"/>
  <c r="DA290"/>
  <c r="DC290"/>
  <c r="A291"/>
  <c r="CY291"/>
  <c r="CZ291"/>
  <c r="DA291"/>
  <c r="DB291"/>
  <c r="DC291"/>
  <c r="A292"/>
  <c r="CY292"/>
  <c r="CZ292"/>
  <c r="DA292"/>
  <c r="DB292"/>
  <c r="DC292"/>
  <c r="A293"/>
  <c r="CY293"/>
  <c r="CZ293"/>
  <c r="DB293"/>
  <c r="DA293"/>
  <c r="DC293"/>
  <c r="A294"/>
  <c r="CY294"/>
  <c r="CZ294"/>
  <c r="DB294"/>
  <c r="DA294"/>
  <c r="DC294"/>
  <c r="A295"/>
  <c r="CY295"/>
  <c r="CZ295"/>
  <c r="DA295"/>
  <c r="DB295"/>
  <c r="DC295"/>
  <c r="A296"/>
  <c r="CY296"/>
  <c r="CZ296"/>
  <c r="DA296"/>
  <c r="DB296"/>
  <c r="DC296"/>
  <c r="A297"/>
  <c r="CY297"/>
  <c r="CZ297"/>
  <c r="DB297"/>
  <c r="DA297"/>
  <c r="DC297"/>
  <c r="A298"/>
  <c r="CY298"/>
  <c r="CZ298"/>
  <c r="DB298"/>
  <c r="DA298"/>
  <c r="DC298"/>
  <c r="A299"/>
  <c r="CY299"/>
  <c r="CZ299"/>
  <c r="DA299"/>
  <c r="DB299"/>
  <c r="DC299"/>
  <c r="A300"/>
  <c r="CY300"/>
  <c r="CZ300"/>
  <c r="DA300"/>
  <c r="DB300"/>
  <c r="DC300"/>
  <c r="A301"/>
  <c r="CY301"/>
  <c r="CZ301"/>
  <c r="DB301"/>
  <c r="DA301"/>
  <c r="DC301"/>
  <c r="A302"/>
  <c r="CY302"/>
  <c r="CZ302"/>
  <c r="DB302"/>
  <c r="DA302"/>
  <c r="DC302"/>
  <c r="A303"/>
  <c r="CY303"/>
  <c r="CZ303"/>
  <c r="DA303"/>
  <c r="DB303"/>
  <c r="DC303"/>
  <c r="A304"/>
  <c r="CY304"/>
  <c r="CZ304"/>
  <c r="DA304"/>
  <c r="DB304"/>
  <c r="DC304"/>
  <c r="A305"/>
  <c r="CY305"/>
  <c r="CZ305"/>
  <c r="DB305"/>
  <c r="DA305"/>
  <c r="DC305"/>
  <c r="A306"/>
  <c r="CY306"/>
  <c r="CZ306"/>
  <c r="DB306"/>
  <c r="DA306"/>
  <c r="DC306"/>
  <c r="A307"/>
  <c r="CY307"/>
  <c r="CZ307"/>
  <c r="DA307"/>
  <c r="DB307"/>
  <c r="DC307"/>
  <c r="A308"/>
  <c r="CY308"/>
  <c r="CZ308"/>
  <c r="DA308"/>
  <c r="DB308"/>
  <c r="DC308"/>
  <c r="A309"/>
  <c r="CY309"/>
  <c r="CZ309"/>
  <c r="DB309"/>
  <c r="DA309"/>
  <c r="DC309"/>
  <c r="A310"/>
  <c r="CY310"/>
  <c r="CZ310"/>
  <c r="DB310"/>
  <c r="DA310"/>
  <c r="DC310"/>
  <c r="A311"/>
  <c r="CY311"/>
  <c r="CZ311"/>
  <c r="DA311"/>
  <c r="DB311"/>
  <c r="DC311"/>
  <c r="A312"/>
  <c r="CY312"/>
  <c r="CZ312"/>
  <c r="DA312"/>
  <c r="DB312"/>
  <c r="DC312"/>
  <c r="A313"/>
  <c r="CY313"/>
  <c r="CZ313"/>
  <c r="DB313"/>
  <c r="DA313"/>
  <c r="DC313"/>
  <c r="A314"/>
  <c r="CY314"/>
  <c r="CZ314"/>
  <c r="DB314"/>
  <c r="DA314"/>
  <c r="DC314"/>
  <c r="A315"/>
  <c r="CY315"/>
  <c r="CZ315"/>
  <c r="DA315"/>
  <c r="DB315"/>
  <c r="DC315"/>
  <c r="A316"/>
  <c r="CY316"/>
  <c r="CZ316"/>
  <c r="DA316"/>
  <c r="DB316"/>
  <c r="DC316"/>
  <c r="A317"/>
  <c r="CY317"/>
  <c r="CZ317"/>
  <c r="DB317"/>
  <c r="DA317"/>
  <c r="DC317"/>
  <c r="A318"/>
  <c r="CY318"/>
  <c r="CZ318"/>
  <c r="DB318"/>
  <c r="DA318"/>
  <c r="DC318"/>
  <c r="A319"/>
  <c r="CY319"/>
  <c r="CZ319"/>
  <c r="DA319"/>
  <c r="DB319"/>
  <c r="DC319"/>
  <c r="A320"/>
  <c r="CY320"/>
  <c r="CZ320"/>
  <c r="DA320"/>
  <c r="DB320"/>
  <c r="DC320"/>
  <c r="A321"/>
  <c r="CY321"/>
  <c r="CZ321"/>
  <c r="DB321"/>
  <c r="DA321"/>
  <c r="DC321"/>
  <c r="A322"/>
  <c r="CY322"/>
  <c r="CZ322"/>
  <c r="DB322"/>
  <c r="DA322"/>
  <c r="DC322"/>
  <c r="A323"/>
  <c r="CY323"/>
  <c r="CZ323"/>
  <c r="DA323"/>
  <c r="DB323"/>
  <c r="DC323"/>
  <c r="A324"/>
  <c r="CY324"/>
  <c r="CZ324"/>
  <c r="DA324"/>
  <c r="DB324"/>
  <c r="DC324"/>
  <c r="A325"/>
  <c r="CY325"/>
  <c r="CZ325"/>
  <c r="DB325"/>
  <c r="DA325"/>
  <c r="DC325"/>
  <c r="A326"/>
  <c r="CY326"/>
  <c r="CZ326"/>
  <c r="DB326"/>
  <c r="DA326"/>
  <c r="DC326"/>
  <c r="A327"/>
  <c r="CY327"/>
  <c r="CZ327"/>
  <c r="DA327"/>
  <c r="DB327"/>
  <c r="DC327"/>
  <c r="A328"/>
  <c r="CY328"/>
  <c r="CZ328"/>
  <c r="DA328"/>
  <c r="DB328"/>
  <c r="DC328"/>
  <c r="A329"/>
  <c r="CY329"/>
  <c r="CZ329"/>
  <c r="DB329"/>
  <c r="DA329"/>
  <c r="DC329"/>
  <c r="A330"/>
  <c r="CY330"/>
  <c r="CZ330"/>
  <c r="DB330"/>
  <c r="DA330"/>
  <c r="DC330"/>
  <c r="A331"/>
  <c r="CY331"/>
  <c r="CZ331"/>
  <c r="DA331"/>
  <c r="DB331"/>
  <c r="DC331"/>
  <c r="A332"/>
  <c r="CY332"/>
  <c r="CZ332"/>
  <c r="DA332"/>
  <c r="DB332"/>
  <c r="DC332"/>
  <c r="A333"/>
  <c r="CY333"/>
  <c r="CZ333"/>
  <c r="DB333"/>
  <c r="DA333"/>
  <c r="DC333"/>
  <c r="A334"/>
  <c r="CY334"/>
  <c r="CZ334"/>
  <c r="DB334"/>
  <c r="DA334"/>
  <c r="DC334"/>
  <c r="A335"/>
  <c r="CY335"/>
  <c r="CZ335"/>
  <c r="DA335"/>
  <c r="DB335"/>
  <c r="DC335"/>
  <c r="A336"/>
  <c r="CY336"/>
  <c r="CZ336"/>
  <c r="DA336"/>
  <c r="DB336"/>
  <c r="DC336"/>
  <c r="A337"/>
  <c r="CY337"/>
  <c r="CZ337"/>
  <c r="DB337"/>
  <c r="DA337"/>
  <c r="DC337"/>
  <c r="A338"/>
  <c r="CY338"/>
  <c r="CZ338"/>
  <c r="DB338"/>
  <c r="DA338"/>
  <c r="DC338"/>
  <c r="A339"/>
  <c r="CY339"/>
  <c r="CZ339"/>
  <c r="DA339"/>
  <c r="DB339"/>
  <c r="DC339"/>
  <c r="A340"/>
  <c r="CY340"/>
  <c r="CZ340"/>
  <c r="DA340"/>
  <c r="DB340"/>
  <c r="DC340"/>
  <c r="A341"/>
  <c r="CY341"/>
  <c r="CZ341"/>
  <c r="DB341"/>
  <c r="DA341"/>
  <c r="DC341"/>
  <c r="A342"/>
  <c r="CY342"/>
  <c r="CZ342"/>
  <c r="DB342"/>
  <c r="DA342"/>
  <c r="DC342"/>
  <c r="A343"/>
  <c r="CY343"/>
  <c r="CZ343"/>
  <c r="DA343"/>
  <c r="DB343"/>
  <c r="DC343"/>
  <c r="A344"/>
  <c r="CY344"/>
  <c r="CZ344"/>
  <c r="DA344"/>
  <c r="DB344"/>
  <c r="DC344"/>
  <c r="A345"/>
  <c r="CY345"/>
  <c r="CZ345"/>
  <c r="DB345"/>
  <c r="DA345"/>
  <c r="DC345"/>
  <c r="A346"/>
  <c r="CY346"/>
  <c r="CZ346"/>
  <c r="DB346"/>
  <c r="DA346"/>
  <c r="DC346"/>
  <c r="A347"/>
  <c r="CY347"/>
  <c r="CZ347"/>
  <c r="DA347"/>
  <c r="DB347"/>
  <c r="DC347"/>
  <c r="A348"/>
  <c r="CY348"/>
  <c r="CZ348"/>
  <c r="DA348"/>
  <c r="DB348"/>
  <c r="DC348"/>
  <c r="A349"/>
  <c r="CY349"/>
  <c r="CZ349"/>
  <c r="DB349"/>
  <c r="DA349"/>
  <c r="DC349"/>
  <c r="A350"/>
  <c r="CY350"/>
  <c r="CZ350"/>
  <c r="DB350"/>
  <c r="DA350"/>
  <c r="DC350"/>
  <c r="A351"/>
  <c r="CY351"/>
  <c r="CZ351"/>
  <c r="DA351"/>
  <c r="DB351"/>
  <c r="DC351"/>
  <c r="A352"/>
  <c r="CY352"/>
  <c r="CZ352"/>
  <c r="DA352"/>
  <c r="DB352"/>
  <c r="DC352"/>
  <c r="A353"/>
  <c r="CY353"/>
  <c r="CZ353"/>
  <c r="DB353"/>
  <c r="DA353"/>
  <c r="DC353"/>
  <c r="A354"/>
  <c r="CY354"/>
  <c r="CZ354"/>
  <c r="DB354"/>
  <c r="DA354"/>
  <c r="DC354"/>
  <c r="A355"/>
  <c r="CY355"/>
  <c r="CZ355"/>
  <c r="DA355"/>
  <c r="DB355"/>
  <c r="DC355"/>
  <c r="A356"/>
  <c r="CY356"/>
  <c r="CZ356"/>
  <c r="DA356"/>
  <c r="DB356"/>
  <c r="DC356"/>
  <c r="A357"/>
  <c r="CY357"/>
  <c r="CZ357"/>
  <c r="DB357"/>
  <c r="DA357"/>
  <c r="DC357"/>
  <c r="A358"/>
  <c r="CY358"/>
  <c r="CZ358"/>
  <c r="DB358"/>
  <c r="DA358"/>
  <c r="DC358"/>
  <c r="A359"/>
  <c r="CY359"/>
  <c r="CZ359"/>
  <c r="DA359"/>
  <c r="DB359"/>
  <c r="DC359"/>
  <c r="A360"/>
  <c r="CY360"/>
  <c r="CZ360"/>
  <c r="DA360"/>
  <c r="DB360"/>
  <c r="DC360"/>
  <c r="A361"/>
  <c r="CY361"/>
  <c r="CZ361"/>
  <c r="DB361"/>
  <c r="DA361"/>
  <c r="DC361"/>
  <c r="A362"/>
  <c r="CY362"/>
  <c r="CZ362"/>
  <c r="DB362"/>
  <c r="DA362"/>
  <c r="DC362"/>
  <c r="A363"/>
  <c r="CY363"/>
  <c r="CZ363"/>
  <c r="DA363"/>
  <c r="DB363"/>
  <c r="DC363"/>
  <c r="A364"/>
  <c r="CY364"/>
  <c r="CZ364"/>
  <c r="DA364"/>
  <c r="DB364"/>
  <c r="DC364"/>
  <c r="A365"/>
  <c r="CY365"/>
  <c r="CZ365"/>
  <c r="DB365"/>
  <c r="DA365"/>
  <c r="DC365"/>
  <c r="A366"/>
  <c r="CY366"/>
  <c r="CZ366"/>
  <c r="DB366"/>
  <c r="DA366"/>
  <c r="DC366"/>
  <c r="A367"/>
  <c r="CY367"/>
  <c r="CZ367"/>
  <c r="DA367"/>
  <c r="DB367"/>
  <c r="DC367"/>
  <c r="A368"/>
  <c r="CY368"/>
  <c r="CZ368"/>
  <c r="DA368"/>
  <c r="DB368"/>
  <c r="DC368"/>
  <c r="A369"/>
  <c r="CY369"/>
  <c r="CZ369"/>
  <c r="DB369"/>
  <c r="DA369"/>
  <c r="DC369"/>
  <c r="A370"/>
  <c r="CY370"/>
  <c r="CZ370"/>
  <c r="DB370"/>
  <c r="DA370"/>
  <c r="DC370"/>
  <c r="A371"/>
  <c r="CY371"/>
  <c r="CZ371"/>
  <c r="DA371"/>
  <c r="DB371"/>
  <c r="DC371"/>
  <c r="A372"/>
  <c r="CY372"/>
  <c r="CZ372"/>
  <c r="DA372"/>
  <c r="DB372"/>
  <c r="DC372"/>
  <c r="A373"/>
  <c r="CY373"/>
  <c r="CZ373"/>
  <c r="DB373"/>
  <c r="DA373"/>
  <c r="DC373"/>
  <c r="A374"/>
  <c r="CY374"/>
  <c r="CZ374"/>
  <c r="DB374"/>
  <c r="DA374"/>
  <c r="DC374"/>
  <c r="A375"/>
  <c r="CY375"/>
  <c r="CZ375"/>
  <c r="DA375"/>
  <c r="DB375"/>
  <c r="DC375"/>
  <c r="A376"/>
  <c r="CY376"/>
  <c r="CZ376"/>
  <c r="DA376"/>
  <c r="DB376"/>
  <c r="DC376"/>
  <c r="A377"/>
  <c r="CY377"/>
  <c r="CZ377"/>
  <c r="DB377"/>
  <c r="DA377"/>
  <c r="DC377"/>
  <c r="A378"/>
  <c r="CY378"/>
  <c r="CZ378"/>
  <c r="DB378"/>
  <c r="DA378"/>
  <c r="DC378"/>
  <c r="A379"/>
  <c r="CY379"/>
  <c r="CZ379"/>
  <c r="DA379"/>
  <c r="DB379"/>
  <c r="DC379"/>
  <c r="A380"/>
  <c r="CY380"/>
  <c r="CZ380"/>
  <c r="DA380"/>
  <c r="DB380"/>
  <c r="DC380"/>
  <c r="A381"/>
  <c r="CY381"/>
  <c r="CZ381"/>
  <c r="DB381"/>
  <c r="DA381"/>
  <c r="DC381"/>
  <c r="A382"/>
  <c r="CY382"/>
  <c r="CZ382"/>
  <c r="DB382"/>
  <c r="DA382"/>
  <c r="DC382"/>
  <c r="A383"/>
  <c r="CY383"/>
  <c r="CZ383"/>
  <c r="DA383"/>
  <c r="DB383"/>
  <c r="DC383"/>
  <c r="A384"/>
  <c r="CY384"/>
  <c r="CZ384"/>
  <c r="DA384"/>
  <c r="DB384"/>
  <c r="DC384"/>
  <c r="A385"/>
  <c r="CY385"/>
  <c r="CZ385"/>
  <c r="DB385"/>
  <c r="DA385"/>
  <c r="DC385"/>
  <c r="A386"/>
  <c r="CY386"/>
  <c r="CZ386"/>
  <c r="DB386"/>
  <c r="DA386"/>
  <c r="DC386"/>
  <c r="A387"/>
  <c r="CY387"/>
  <c r="CZ387"/>
  <c r="DA387"/>
  <c r="DB387"/>
  <c r="DC387"/>
  <c r="A388"/>
  <c r="CY388"/>
  <c r="CZ388"/>
  <c r="DA388"/>
  <c r="DB388"/>
  <c r="DC388"/>
  <c r="A389"/>
  <c r="CY389"/>
  <c r="CZ389"/>
  <c r="DB389"/>
  <c r="DA389"/>
  <c r="DC389"/>
  <c r="A390"/>
  <c r="CY390"/>
  <c r="CZ390"/>
  <c r="DB390"/>
  <c r="DA390"/>
  <c r="DC390"/>
  <c r="A391"/>
  <c r="CY391"/>
  <c r="CZ391"/>
  <c r="DA391"/>
  <c r="DB391"/>
  <c r="DC391"/>
  <c r="A392"/>
  <c r="CY392"/>
  <c r="CZ392"/>
  <c r="DA392"/>
  <c r="DB392"/>
  <c r="DC392"/>
  <c r="A393"/>
  <c r="CY393"/>
  <c r="CZ393"/>
  <c r="DB393"/>
  <c r="DA393"/>
  <c r="DC393"/>
  <c r="A394"/>
  <c r="CY394"/>
  <c r="CZ394"/>
  <c r="DB394"/>
  <c r="DA394"/>
  <c r="DC394"/>
  <c r="A395"/>
  <c r="CY395"/>
  <c r="CZ395"/>
  <c r="DA395"/>
  <c r="DB395"/>
  <c r="DC395"/>
  <c r="A396"/>
  <c r="CY396"/>
  <c r="CZ396"/>
  <c r="DA396"/>
  <c r="DB396"/>
  <c r="DC396"/>
  <c r="A397"/>
  <c r="CY397"/>
  <c r="CZ397"/>
  <c r="DB397"/>
  <c r="DA397"/>
  <c r="DC397"/>
  <c r="A398"/>
  <c r="CY398"/>
  <c r="CZ398"/>
  <c r="DB398"/>
  <c r="DA398"/>
  <c r="DC398"/>
  <c r="A399"/>
  <c r="CY399"/>
  <c r="CZ399"/>
  <c r="DA399"/>
  <c r="DB399"/>
  <c r="DC399"/>
  <c r="A400"/>
  <c r="CY400"/>
  <c r="CZ400"/>
  <c r="DA400"/>
  <c r="DB400"/>
  <c r="DC400"/>
  <c r="A401"/>
  <c r="CY401"/>
  <c r="CZ401"/>
  <c r="DB401"/>
  <c r="DA401"/>
  <c r="DC401"/>
  <c r="A402"/>
  <c r="CY402"/>
  <c r="CZ402"/>
  <c r="DB402"/>
  <c r="DA402"/>
  <c r="DC402"/>
  <c r="A403"/>
  <c r="CY403"/>
  <c r="CZ403"/>
  <c r="DA403"/>
  <c r="DB403"/>
  <c r="DC403"/>
  <c r="A404"/>
  <c r="CY404"/>
  <c r="CZ404"/>
  <c r="DA404"/>
  <c r="DB404"/>
  <c r="DC404"/>
  <c r="A405"/>
  <c r="CY405"/>
  <c r="CZ405"/>
  <c r="DB405"/>
  <c r="DA405"/>
  <c r="DC405"/>
  <c r="A406"/>
  <c r="CY406"/>
  <c r="CZ406"/>
  <c r="DB406"/>
  <c r="DA406"/>
  <c r="DC406"/>
  <c r="A407"/>
  <c r="CY407"/>
  <c r="CZ407"/>
  <c r="DA407"/>
  <c r="DB407"/>
  <c r="DC407"/>
  <c r="A408"/>
  <c r="CY408"/>
  <c r="CZ408"/>
  <c r="DA408"/>
  <c r="DB408"/>
  <c r="DC408"/>
  <c r="A409"/>
  <c r="CY409"/>
  <c r="CZ409"/>
  <c r="DB409"/>
  <c r="DA409"/>
  <c r="DC409"/>
  <c r="A410"/>
  <c r="CY410"/>
  <c r="CZ410"/>
  <c r="DB410"/>
  <c r="DA410"/>
  <c r="DC410"/>
  <c r="A411"/>
  <c r="CY411"/>
  <c r="CZ411"/>
  <c r="DA411"/>
  <c r="DB411"/>
  <c r="DC411"/>
  <c r="A412"/>
  <c r="CY412"/>
  <c r="CZ412"/>
  <c r="DA412"/>
  <c r="DB412"/>
  <c r="DC412"/>
  <c r="A413"/>
  <c r="CY413"/>
  <c r="CZ413"/>
  <c r="DB413"/>
  <c r="DA413"/>
  <c r="DC413"/>
  <c r="A414"/>
  <c r="CY414"/>
  <c r="CZ414"/>
  <c r="DB414"/>
  <c r="DA414"/>
  <c r="DC414"/>
  <c r="A415"/>
  <c r="CY415"/>
  <c r="CZ415"/>
  <c r="DA415"/>
  <c r="DB415"/>
  <c r="DC415"/>
  <c r="A416"/>
  <c r="CY416"/>
  <c r="CZ416"/>
  <c r="DA416"/>
  <c r="DB416"/>
  <c r="DC416"/>
  <c r="A417"/>
  <c r="CY417"/>
  <c r="CZ417"/>
  <c r="DB417"/>
  <c r="DA417"/>
  <c r="DC417"/>
  <c r="A418"/>
  <c r="CY418"/>
  <c r="CZ418"/>
  <c r="DB418"/>
  <c r="DA418"/>
  <c r="DC418"/>
  <c r="A419"/>
  <c r="CY419"/>
  <c r="CZ419"/>
  <c r="DA419"/>
  <c r="DB419"/>
  <c r="DC419"/>
  <c r="A420"/>
  <c r="CY420"/>
  <c r="CZ420"/>
  <c r="DA420"/>
  <c r="DB420"/>
  <c r="DC420"/>
  <c r="A421"/>
  <c r="CY421"/>
  <c r="CZ421"/>
  <c r="DB421"/>
  <c r="DA421"/>
  <c r="DC421"/>
  <c r="A422"/>
  <c r="CY422"/>
  <c r="CZ422"/>
  <c r="DB422"/>
  <c r="DA422"/>
  <c r="DC422"/>
  <c r="A423"/>
  <c r="CY423"/>
  <c r="CZ423"/>
  <c r="DA423"/>
  <c r="DB423"/>
  <c r="DC423"/>
  <c r="A424"/>
  <c r="CY424"/>
  <c r="CZ424"/>
  <c r="DA424"/>
  <c r="DB424"/>
  <c r="DC424"/>
  <c r="A425"/>
  <c r="CY425"/>
  <c r="CZ425"/>
  <c r="DB425"/>
  <c r="DA425"/>
  <c r="DC425"/>
  <c r="A426"/>
  <c r="CY426"/>
  <c r="CZ426"/>
  <c r="DB426"/>
  <c r="DA426"/>
  <c r="DC426"/>
  <c r="A427"/>
  <c r="CY427"/>
  <c r="CZ427"/>
  <c r="DA427"/>
  <c r="DB427"/>
  <c r="DC427"/>
  <c r="A428"/>
  <c r="CY428"/>
  <c r="CZ428"/>
  <c r="DA428"/>
  <c r="DB428"/>
  <c r="DC428"/>
  <c r="A429"/>
  <c r="CY429"/>
  <c r="CZ429"/>
  <c r="DB429"/>
  <c r="DA429"/>
  <c r="DC429"/>
  <c r="A430"/>
  <c r="CY430"/>
  <c r="CZ430"/>
  <c r="DB430"/>
  <c r="DA430"/>
  <c r="DC430"/>
  <c r="A431"/>
  <c r="CY431"/>
  <c r="CZ431"/>
  <c r="DA431"/>
  <c r="DB431"/>
  <c r="DC431"/>
  <c r="A432"/>
  <c r="CY432"/>
  <c r="CZ432"/>
  <c r="DA432"/>
  <c r="DB432"/>
  <c r="DC432"/>
  <c r="A433"/>
  <c r="CY433"/>
  <c r="CZ433"/>
  <c r="DB433"/>
  <c r="DA433"/>
  <c r="DC433"/>
  <c r="A434"/>
  <c r="CY434"/>
  <c r="CZ434"/>
  <c r="DB434"/>
  <c r="DA434"/>
  <c r="DC434"/>
  <c r="A435"/>
  <c r="CY435"/>
  <c r="CZ435"/>
  <c r="DA435"/>
  <c r="DB435"/>
  <c r="DC435"/>
  <c r="A436"/>
  <c r="CY436"/>
  <c r="CZ436"/>
  <c r="DA436"/>
  <c r="DB436"/>
  <c r="DC436"/>
  <c r="A437"/>
  <c r="CY437"/>
  <c r="CZ437"/>
  <c r="DB437"/>
  <c r="DA437"/>
  <c r="DC437"/>
  <c r="A438"/>
  <c r="CY438"/>
  <c r="CZ438"/>
  <c r="DB438"/>
  <c r="DA438"/>
  <c r="DC438"/>
  <c r="A439"/>
  <c r="CY439"/>
  <c r="CZ439"/>
  <c r="DA439"/>
  <c r="DB439"/>
  <c r="DC439"/>
  <c r="A440"/>
  <c r="CY440"/>
  <c r="CZ440"/>
  <c r="DA440"/>
  <c r="DB440"/>
  <c r="DC440"/>
  <c r="A441"/>
  <c r="CY441"/>
  <c r="CZ441"/>
  <c r="DB441"/>
  <c r="DA441"/>
  <c r="DC441"/>
  <c r="A442"/>
  <c r="CY442"/>
  <c r="CZ442"/>
  <c r="DB442"/>
  <c r="DA442"/>
  <c r="DC442"/>
  <c r="A443"/>
  <c r="CY443"/>
  <c r="CZ443"/>
  <c r="DA443"/>
  <c r="DB443"/>
  <c r="DC443"/>
  <c r="A444"/>
  <c r="CY444"/>
  <c r="CZ444"/>
  <c r="DA444"/>
  <c r="DB444"/>
  <c r="DC444"/>
  <c r="A445"/>
  <c r="CY445"/>
  <c r="CZ445"/>
  <c r="DB445"/>
  <c r="DA445"/>
  <c r="DC445"/>
  <c r="A446"/>
  <c r="CY446"/>
  <c r="CZ446"/>
  <c r="DB446"/>
  <c r="DA446"/>
  <c r="DC446"/>
  <c r="A447"/>
  <c r="CY447"/>
  <c r="CZ447"/>
  <c r="DA447"/>
  <c r="DB447"/>
  <c r="DC447"/>
  <c r="A448"/>
  <c r="CY448"/>
  <c r="CZ448"/>
  <c r="DA448"/>
  <c r="DB448"/>
  <c r="DC448"/>
  <c r="A449"/>
  <c r="CY449"/>
  <c r="CZ449"/>
  <c r="DB449"/>
  <c r="DA449"/>
  <c r="DC449"/>
  <c r="A450"/>
  <c r="CY450"/>
  <c r="CZ450"/>
  <c r="DB450"/>
  <c r="DA450"/>
  <c r="DC450"/>
  <c r="A451"/>
  <c r="CY451"/>
  <c r="CZ451"/>
  <c r="DA451"/>
  <c r="DB451"/>
  <c r="DC451"/>
  <c r="A452"/>
  <c r="CY452"/>
  <c r="CZ452"/>
  <c r="DA452"/>
  <c r="DB452"/>
  <c r="DC452"/>
  <c r="A453"/>
  <c r="CY453"/>
  <c r="CZ453"/>
  <c r="DB453"/>
  <c r="DA453"/>
  <c r="DC453"/>
  <c r="A454"/>
  <c r="CY454"/>
  <c r="CZ454"/>
  <c r="DB454"/>
  <c r="DA454"/>
  <c r="DC454"/>
  <c r="A455"/>
  <c r="CY455"/>
  <c r="CZ455"/>
  <c r="DA455"/>
  <c r="DB455"/>
  <c r="DC455"/>
  <c r="A456"/>
  <c r="CY456"/>
  <c r="CZ456"/>
  <c r="DA456"/>
  <c r="DB456"/>
  <c r="DC456"/>
  <c r="A457"/>
  <c r="CY457"/>
  <c r="CZ457"/>
  <c r="DB457"/>
  <c r="DA457"/>
  <c r="DC457"/>
  <c r="A458"/>
  <c r="CY458"/>
  <c r="CZ458"/>
  <c r="DB458"/>
  <c r="DA458"/>
  <c r="DC458"/>
  <c r="A459"/>
  <c r="CY459"/>
  <c r="CZ459"/>
  <c r="DA459"/>
  <c r="DB459"/>
  <c r="DC459"/>
  <c r="A460"/>
  <c r="CY460"/>
  <c r="CZ460"/>
  <c r="DA460"/>
  <c r="DB460"/>
  <c r="DC460"/>
  <c r="A461"/>
  <c r="CY461"/>
  <c r="CZ461"/>
  <c r="DB461"/>
  <c r="DA461"/>
  <c r="DC461"/>
  <c r="A462"/>
  <c r="CY462"/>
  <c r="CZ462"/>
  <c r="DB462"/>
  <c r="DA462"/>
  <c r="DC462"/>
  <c r="A463"/>
  <c r="CY463"/>
  <c r="CZ463"/>
  <c r="DA463"/>
  <c r="DB463"/>
  <c r="DC463"/>
  <c r="A464"/>
  <c r="CY464"/>
  <c r="CZ464"/>
  <c r="DA464"/>
  <c r="DB464"/>
  <c r="DC464"/>
  <c r="A465"/>
  <c r="CY465"/>
  <c r="CZ465"/>
  <c r="DB465"/>
  <c r="DA465"/>
  <c r="DC465"/>
  <c r="A466"/>
  <c r="CY466"/>
  <c r="CZ466"/>
  <c r="DB466"/>
  <c r="DA466"/>
  <c r="DC466"/>
  <c r="A467"/>
  <c r="CY467"/>
  <c r="CZ467"/>
  <c r="DA467"/>
  <c r="DB467"/>
  <c r="DC467"/>
  <c r="A468"/>
  <c r="CY468"/>
  <c r="CZ468"/>
  <c r="DA468"/>
  <c r="DB468"/>
  <c r="DC468"/>
  <c r="A469"/>
  <c r="CY469"/>
  <c r="CZ469"/>
  <c r="DB469"/>
  <c r="DA469"/>
  <c r="DC469"/>
  <c r="A470"/>
  <c r="CY470"/>
  <c r="CZ470"/>
  <c r="DB470"/>
  <c r="DA470"/>
  <c r="DC470"/>
  <c r="A471"/>
  <c r="CY471"/>
  <c r="CZ471"/>
  <c r="DA471"/>
  <c r="DB471"/>
  <c r="DC471"/>
  <c r="A472"/>
  <c r="CY472"/>
  <c r="CZ472"/>
  <c r="DA472"/>
  <c r="DB472"/>
  <c r="DC472"/>
  <c r="A473"/>
  <c r="CY473"/>
  <c r="CZ473"/>
  <c r="DB473"/>
  <c r="DA473"/>
  <c r="DC473"/>
  <c r="A474"/>
  <c r="CY474"/>
  <c r="CZ474"/>
  <c r="DB474"/>
  <c r="DA474"/>
  <c r="DC474"/>
  <c r="A475"/>
  <c r="CY475"/>
  <c r="CZ475"/>
  <c r="DA475"/>
  <c r="DB475"/>
  <c r="DC475"/>
  <c r="A476"/>
  <c r="CY476"/>
  <c r="CZ476"/>
  <c r="DA476"/>
  <c r="DB476"/>
  <c r="DC476"/>
  <c r="A477"/>
  <c r="CY477"/>
  <c r="CZ477"/>
  <c r="DB477"/>
  <c r="DA477"/>
  <c r="DC477"/>
  <c r="A478"/>
  <c r="CY478"/>
  <c r="CZ478"/>
  <c r="DB478"/>
  <c r="DA478"/>
  <c r="DC478"/>
  <c r="A479"/>
  <c r="CY479"/>
  <c r="CZ479"/>
  <c r="DA479"/>
  <c r="DB479"/>
  <c r="DC479"/>
  <c r="A480"/>
  <c r="CY480"/>
  <c r="CZ480"/>
  <c r="DA480"/>
  <c r="DB480"/>
  <c r="DC480"/>
  <c r="A481"/>
  <c r="CY481"/>
  <c r="CZ481"/>
  <c r="DB481"/>
  <c r="DA481"/>
  <c r="DC481"/>
  <c r="A482"/>
  <c r="CY482"/>
  <c r="CZ482"/>
  <c r="DB482"/>
  <c r="DA482"/>
  <c r="DC482"/>
  <c r="A483"/>
  <c r="CY483"/>
  <c r="CZ483"/>
  <c r="DA483"/>
  <c r="DB483"/>
  <c r="DC483"/>
  <c r="A484"/>
  <c r="CY484"/>
  <c r="CZ484"/>
  <c r="DA484"/>
  <c r="DB484"/>
  <c r="DC484"/>
  <c r="A485"/>
  <c r="CY485"/>
  <c r="CZ485"/>
  <c r="DB485"/>
  <c r="DA485"/>
  <c r="DC485"/>
  <c r="A486"/>
  <c r="CY486"/>
  <c r="CZ486"/>
  <c r="DB486"/>
  <c r="DA486"/>
  <c r="DC486"/>
  <c r="A487"/>
  <c r="CY487"/>
  <c r="CZ487"/>
  <c r="DA487"/>
  <c r="DB487"/>
  <c r="DC487"/>
  <c r="A488"/>
  <c r="CY488"/>
  <c r="CZ488"/>
  <c r="DA488"/>
  <c r="DB488"/>
  <c r="DC488"/>
  <c r="A489"/>
  <c r="CY489"/>
  <c r="CZ489"/>
  <c r="DB489"/>
  <c r="DA489"/>
  <c r="DC489"/>
  <c r="A490"/>
  <c r="CY490"/>
  <c r="CZ490"/>
  <c r="DB490"/>
  <c r="DA490"/>
  <c r="DC490"/>
  <c r="A491"/>
  <c r="CY491"/>
  <c r="CZ491"/>
  <c r="DA491"/>
  <c r="DB491"/>
  <c r="DC491"/>
  <c r="A492"/>
  <c r="CY492"/>
  <c r="CZ492"/>
  <c r="DA492"/>
  <c r="DB492"/>
  <c r="DC492"/>
  <c r="A493"/>
  <c r="CY493"/>
  <c r="CZ493"/>
  <c r="DB493"/>
  <c r="DA493"/>
  <c r="DC493"/>
  <c r="A494"/>
  <c r="CY494"/>
  <c r="CZ494"/>
  <c r="DB494"/>
  <c r="DA494"/>
  <c r="DC494"/>
  <c r="A495"/>
  <c r="CY495"/>
  <c r="CZ495"/>
  <c r="DA495"/>
  <c r="DB495"/>
  <c r="DC495"/>
  <c r="A496"/>
  <c r="CY496"/>
  <c r="CZ496"/>
  <c r="DA496"/>
  <c r="DB496"/>
  <c r="DC496"/>
  <c r="A497"/>
  <c r="CY497"/>
  <c r="CZ497"/>
  <c r="DB497"/>
  <c r="DA497"/>
  <c r="DC497"/>
  <c r="A498"/>
  <c r="CY498"/>
  <c r="CZ498"/>
  <c r="DB498"/>
  <c r="DA498"/>
  <c r="DC498"/>
  <c r="A499"/>
  <c r="CY499"/>
  <c r="CZ499"/>
  <c r="DA499"/>
  <c r="DB499"/>
  <c r="DC499"/>
  <c r="A500"/>
  <c r="CY500"/>
  <c r="CZ500"/>
  <c r="DA500"/>
  <c r="DB500"/>
  <c r="DC500"/>
  <c r="A501"/>
  <c r="CY501"/>
  <c r="CZ501"/>
  <c r="DB501"/>
  <c r="DA501"/>
  <c r="DC501"/>
  <c r="A502"/>
  <c r="CY502"/>
  <c r="CZ502"/>
  <c r="DB502"/>
  <c r="DA502"/>
  <c r="DC502"/>
  <c r="A503"/>
  <c r="CY503"/>
  <c r="CZ503"/>
  <c r="DA503"/>
  <c r="DB503"/>
  <c r="DC503"/>
  <c r="A504"/>
  <c r="CY504"/>
  <c r="CZ504"/>
  <c r="DA504"/>
  <c r="DB504"/>
  <c r="DC504"/>
  <c r="A505"/>
  <c r="CY505"/>
  <c r="CZ505"/>
  <c r="DB505"/>
  <c r="DA505"/>
  <c r="DC505"/>
  <c r="A506"/>
  <c r="CY506"/>
  <c r="CZ506"/>
  <c r="DB506"/>
  <c r="DA506"/>
  <c r="DC506"/>
  <c r="A507"/>
  <c r="CY507"/>
  <c r="CZ507"/>
  <c r="DA507"/>
  <c r="DB507"/>
  <c r="DC507"/>
  <c r="A508"/>
  <c r="CY508"/>
  <c r="CZ508"/>
  <c r="DA508"/>
  <c r="DB508"/>
  <c r="DC508"/>
  <c r="A509"/>
  <c r="CY509"/>
  <c r="CZ509"/>
  <c r="DB509"/>
  <c r="DA509"/>
  <c r="DC509"/>
  <c r="A510"/>
  <c r="CY510"/>
  <c r="CZ510"/>
  <c r="DB510"/>
  <c r="DA510"/>
  <c r="DC510"/>
  <c r="A511"/>
  <c r="CY511"/>
  <c r="CZ511"/>
  <c r="DA511"/>
  <c r="DB511"/>
  <c r="DC511"/>
  <c r="A512"/>
  <c r="CY512"/>
  <c r="CZ512"/>
  <c r="DA512"/>
  <c r="DB512"/>
  <c r="DC512"/>
  <c r="A513"/>
  <c r="CY513"/>
  <c r="CZ513"/>
  <c r="DB513"/>
  <c r="DA513"/>
  <c r="DC513"/>
  <c r="A514"/>
  <c r="CY514"/>
  <c r="CZ514"/>
  <c r="DA514"/>
  <c r="DB514"/>
  <c r="DC514"/>
  <c r="A515"/>
  <c r="CY515"/>
  <c r="CZ515"/>
  <c r="DA515"/>
  <c r="DB515"/>
  <c r="DC515"/>
  <c r="A516"/>
  <c r="CY516"/>
  <c r="CZ516"/>
  <c r="DB516"/>
  <c r="DA516"/>
  <c r="DC516"/>
  <c r="A517"/>
  <c r="CY517"/>
  <c r="CZ517"/>
  <c r="DB517"/>
  <c r="DA517"/>
  <c r="DC517"/>
  <c r="A518"/>
  <c r="CY518"/>
  <c r="CZ518"/>
  <c r="DA518"/>
  <c r="DB518"/>
  <c r="DC518"/>
  <c r="A519"/>
  <c r="CY519"/>
  <c r="CZ519"/>
  <c r="DA519"/>
  <c r="DB519"/>
  <c r="DC519"/>
  <c r="A520"/>
  <c r="CY520"/>
  <c r="CZ520"/>
  <c r="DB520"/>
  <c r="DA520"/>
  <c r="DC520"/>
  <c r="A521"/>
  <c r="CY521"/>
  <c r="CZ521"/>
  <c r="DB521"/>
  <c r="DA521"/>
  <c r="DC521"/>
  <c r="A522"/>
  <c r="CY522"/>
  <c r="CZ522"/>
  <c r="DA522"/>
  <c r="DB522"/>
  <c r="DC522"/>
  <c r="A523"/>
  <c r="CY523"/>
  <c r="CZ523"/>
  <c r="DA523"/>
  <c r="DB523"/>
  <c r="DC523"/>
  <c r="A524"/>
  <c r="CY524"/>
  <c r="CZ524"/>
  <c r="DB524"/>
  <c r="DA524"/>
  <c r="DC524"/>
  <c r="A525"/>
  <c r="CY525"/>
  <c r="CZ525"/>
  <c r="DB525"/>
  <c r="DA525"/>
  <c r="DC525"/>
  <c r="A526"/>
  <c r="CY526"/>
  <c r="CZ526"/>
  <c r="DA526"/>
  <c r="DB526"/>
  <c r="DC526"/>
  <c r="A527"/>
  <c r="CY527"/>
  <c r="CZ527"/>
  <c r="DA527"/>
  <c r="DB527"/>
  <c r="DC527"/>
  <c r="A528"/>
  <c r="CY528"/>
  <c r="CZ528"/>
  <c r="DB528"/>
  <c r="DA528"/>
  <c r="DC528"/>
  <c r="A529"/>
  <c r="CY529"/>
  <c r="CZ529"/>
  <c r="DB529"/>
  <c r="DA529"/>
  <c r="DC529"/>
  <c r="A530"/>
  <c r="CY530"/>
  <c r="CZ530"/>
  <c r="DA530"/>
  <c r="DB530"/>
  <c r="DC530"/>
  <c r="A531"/>
  <c r="CY531"/>
  <c r="CZ531"/>
  <c r="DA531"/>
  <c r="DB531"/>
  <c r="DC531"/>
  <c r="A532"/>
  <c r="CY532"/>
  <c r="CZ532"/>
  <c r="DB532"/>
  <c r="DA532"/>
  <c r="DC532"/>
  <c r="A533"/>
  <c r="CY533"/>
  <c r="CZ533"/>
  <c r="DB533"/>
  <c r="DA533"/>
  <c r="DC533"/>
  <c r="A534"/>
  <c r="CY534"/>
  <c r="CZ534"/>
  <c r="DA534"/>
  <c r="DB534"/>
  <c r="DC534"/>
  <c r="A535"/>
  <c r="CY535"/>
  <c r="CZ535"/>
  <c r="DA535"/>
  <c r="DB535"/>
  <c r="DC535"/>
  <c r="A536"/>
  <c r="CY536"/>
  <c r="CZ536"/>
  <c r="DB536"/>
  <c r="DA536"/>
  <c r="DC536"/>
  <c r="A537"/>
  <c r="CY537"/>
  <c r="CZ537"/>
  <c r="DB537"/>
  <c r="DA537"/>
  <c r="DC537"/>
  <c r="A538"/>
  <c r="CY538"/>
  <c r="CZ538"/>
  <c r="DA538"/>
  <c r="DB538"/>
  <c r="DC538"/>
  <c r="A539"/>
  <c r="CY539"/>
  <c r="CZ539"/>
  <c r="DA539"/>
  <c r="DB539"/>
  <c r="DC539"/>
  <c r="A540"/>
  <c r="CY540"/>
  <c r="CZ540"/>
  <c r="DB540"/>
  <c r="DA540"/>
  <c r="DC540"/>
  <c r="A541"/>
  <c r="CY541"/>
  <c r="CZ541"/>
  <c r="DB541"/>
  <c r="DA541"/>
  <c r="DC541"/>
  <c r="A542"/>
  <c r="CY542"/>
  <c r="CZ542"/>
  <c r="DA542"/>
  <c r="DB542"/>
  <c r="DC542"/>
  <c r="A543"/>
  <c r="CY543"/>
  <c r="CZ543"/>
  <c r="DA543"/>
  <c r="DB543"/>
  <c r="DC543"/>
  <c r="A544"/>
  <c r="CY544"/>
  <c r="CZ544"/>
  <c r="DB544"/>
  <c r="DA544"/>
  <c r="DC544"/>
  <c r="A545"/>
  <c r="CY545"/>
  <c r="CZ545"/>
  <c r="DB545"/>
  <c r="DA545"/>
  <c r="DC545"/>
  <c r="A546"/>
  <c r="CY546"/>
  <c r="CZ546"/>
  <c r="DA546"/>
  <c r="DB546"/>
  <c r="DC546"/>
  <c r="A547"/>
  <c r="CY547"/>
  <c r="CZ547"/>
  <c r="DA547"/>
  <c r="DB547"/>
  <c r="DC547"/>
  <c r="A548"/>
  <c r="CY548"/>
  <c r="CZ548"/>
  <c r="DB548"/>
  <c r="DA548"/>
  <c r="DC548"/>
  <c r="A549"/>
  <c r="CY549"/>
  <c r="CZ549"/>
  <c r="DB549"/>
  <c r="DA549"/>
  <c r="DC549"/>
  <c r="A550"/>
  <c r="CY550"/>
  <c r="CZ550"/>
  <c r="DA550"/>
  <c r="DB550"/>
  <c r="DC550"/>
  <c r="A551"/>
  <c r="CY551"/>
  <c r="CZ551"/>
  <c r="DA551"/>
  <c r="DB551"/>
  <c r="DC551"/>
  <c r="A552"/>
  <c r="CY552"/>
  <c r="CZ552"/>
  <c r="DB552"/>
  <c r="DA552"/>
  <c r="DC552"/>
  <c r="A553"/>
  <c r="CY553"/>
  <c r="CZ553"/>
  <c r="DB553"/>
  <c r="DA553"/>
  <c r="DC553"/>
  <c r="A554"/>
  <c r="CY554"/>
  <c r="CZ554"/>
  <c r="DA554"/>
  <c r="DB554"/>
  <c r="DC554"/>
  <c r="A555"/>
  <c r="CY555"/>
  <c r="CZ555"/>
  <c r="DA555"/>
  <c r="DB555"/>
  <c r="DC555"/>
  <c r="A556"/>
  <c r="CY556"/>
  <c r="CZ556"/>
  <c r="DB556"/>
  <c r="DA556"/>
  <c r="DC556"/>
  <c r="A557"/>
  <c r="CY557"/>
  <c r="CZ557"/>
  <c r="DB557"/>
  <c r="DA557"/>
  <c r="DC557"/>
  <c r="A558"/>
  <c r="CY558"/>
  <c r="CZ558"/>
  <c r="DA558"/>
  <c r="DB558"/>
  <c r="DC558"/>
  <c r="A559"/>
  <c r="CY559"/>
  <c r="CZ559"/>
  <c r="DA559"/>
  <c r="DB559"/>
  <c r="DC559"/>
  <c r="A560"/>
  <c r="CY560"/>
  <c r="CZ560"/>
  <c r="DB560"/>
  <c r="DA560"/>
  <c r="DC560"/>
  <c r="A561"/>
  <c r="CY561"/>
  <c r="CZ561"/>
  <c r="DB561"/>
  <c r="DA561"/>
  <c r="DC561"/>
  <c r="A562"/>
  <c r="CY562"/>
  <c r="CZ562"/>
  <c r="DA562"/>
  <c r="DB562"/>
  <c r="DC562"/>
  <c r="A563"/>
  <c r="CY563"/>
  <c r="CZ563"/>
  <c r="DA563"/>
  <c r="DB563"/>
  <c r="DC563"/>
  <c r="A564"/>
  <c r="CY564"/>
  <c r="CZ564"/>
  <c r="DB564"/>
  <c r="DA564"/>
  <c r="DC564"/>
  <c r="A565"/>
  <c r="CY565"/>
  <c r="CZ565"/>
  <c r="DB565"/>
  <c r="DA565"/>
  <c r="DC565"/>
  <c r="A566"/>
  <c r="CY566"/>
  <c r="CZ566"/>
  <c r="DA566"/>
  <c r="DB566"/>
  <c r="DC566"/>
  <c r="A567"/>
  <c r="CY567"/>
  <c r="CZ567"/>
  <c r="DA567"/>
  <c r="DB567"/>
  <c r="DC567"/>
  <c r="A568"/>
  <c r="CY568"/>
  <c r="CZ568"/>
  <c r="DB568"/>
  <c r="DA568"/>
  <c r="DC568"/>
  <c r="A569"/>
  <c r="CY569"/>
  <c r="CZ569"/>
  <c r="DB569"/>
  <c r="DA569"/>
  <c r="DC569"/>
  <c r="A570"/>
  <c r="CY570"/>
  <c r="CZ570"/>
  <c r="DA570"/>
  <c r="DB570"/>
  <c r="DC570"/>
  <c r="A571"/>
  <c r="CY571"/>
  <c r="CZ571"/>
  <c r="DA571"/>
  <c r="DB571"/>
  <c r="DC571"/>
  <c r="A572"/>
  <c r="CY572"/>
  <c r="CZ572"/>
  <c r="DB572"/>
  <c r="DA572"/>
  <c r="DC572"/>
  <c r="A573"/>
  <c r="CY573"/>
  <c r="CZ573"/>
  <c r="DB573"/>
  <c r="DA573"/>
  <c r="DC573"/>
  <c r="A574"/>
  <c r="CY574"/>
  <c r="CZ574"/>
  <c r="DA574"/>
  <c r="DB574"/>
  <c r="DC574"/>
  <c r="A575"/>
  <c r="CY575"/>
  <c r="CZ575"/>
  <c r="DA575"/>
  <c r="DB575"/>
  <c r="DC575"/>
  <c r="A576"/>
  <c r="CY576"/>
  <c r="CZ576"/>
  <c r="DB576"/>
  <c r="DA576"/>
  <c r="DC576"/>
  <c r="A577"/>
  <c r="CY577"/>
  <c r="CZ577"/>
  <c r="DB577"/>
  <c r="DA577"/>
  <c r="DC577"/>
  <c r="A578"/>
  <c r="CY578"/>
  <c r="CZ578"/>
  <c r="DA578"/>
  <c r="DB578"/>
  <c r="DC578"/>
  <c r="A579"/>
  <c r="CY579"/>
  <c r="CZ579"/>
  <c r="DA579"/>
  <c r="DB579"/>
  <c r="DC579"/>
  <c r="A580"/>
  <c r="CY580"/>
  <c r="CZ580"/>
  <c r="DB580"/>
  <c r="DA580"/>
  <c r="DC580"/>
  <c r="A581"/>
  <c r="CY581"/>
  <c r="CZ581"/>
  <c r="DB581"/>
  <c r="DA581"/>
  <c r="DC581"/>
  <c r="A582"/>
  <c r="CY582"/>
  <c r="CZ582"/>
  <c r="DA582"/>
  <c r="DB582"/>
  <c r="DC582"/>
  <c r="A583"/>
  <c r="CY583"/>
  <c r="CZ583"/>
  <c r="DA583"/>
  <c r="DB583"/>
  <c r="DC583"/>
  <c r="A584"/>
  <c r="CY584"/>
  <c r="CZ584"/>
  <c r="DB584"/>
  <c r="DA584"/>
  <c r="DC584"/>
  <c r="A585"/>
  <c r="CY585"/>
  <c r="CZ585"/>
  <c r="DB585"/>
  <c r="DA585"/>
  <c r="DC585"/>
  <c r="A586"/>
  <c r="CY586"/>
  <c r="CZ586"/>
  <c r="DA586"/>
  <c r="DB586"/>
  <c r="DC586"/>
  <c r="A587"/>
  <c r="CY587"/>
  <c r="CZ587"/>
  <c r="DA587"/>
  <c r="DB587"/>
  <c r="DC587"/>
  <c r="A588"/>
  <c r="CY588"/>
  <c r="CZ588"/>
  <c r="DB588"/>
  <c r="DA588"/>
  <c r="DC588"/>
  <c r="A589"/>
  <c r="CY589"/>
  <c r="CZ589"/>
  <c r="DB589"/>
  <c r="DA589"/>
  <c r="DC589"/>
  <c r="A590"/>
  <c r="CY590"/>
  <c r="CZ590"/>
  <c r="DA590"/>
  <c r="DB590"/>
  <c r="DC590"/>
  <c r="A591"/>
  <c r="CY591"/>
  <c r="CZ591"/>
  <c r="DA591"/>
  <c r="DB591"/>
  <c r="DC591"/>
  <c r="A592"/>
  <c r="CY592"/>
  <c r="CZ592"/>
  <c r="DB592"/>
  <c r="DA592"/>
  <c r="DC592"/>
  <c r="A593"/>
  <c r="CY593"/>
  <c r="CZ593"/>
  <c r="DB593"/>
  <c r="DA593"/>
  <c r="DC593"/>
  <c r="A594"/>
  <c r="CY594"/>
  <c r="CZ594"/>
  <c r="DA594"/>
  <c r="DB594"/>
  <c r="DC594"/>
  <c r="A595"/>
  <c r="CY595"/>
  <c r="CZ595"/>
  <c r="DA595"/>
  <c r="DB595"/>
  <c r="DC595"/>
  <c r="A596"/>
  <c r="CY596"/>
  <c r="CZ596"/>
  <c r="DB596"/>
  <c r="DA596"/>
  <c r="DC596"/>
  <c r="A597"/>
  <c r="CY597"/>
  <c r="CZ597"/>
  <c r="DB597"/>
  <c r="DA597"/>
  <c r="DC597"/>
  <c r="A598"/>
  <c r="CY598"/>
  <c r="CZ598"/>
  <c r="DA598"/>
  <c r="DB598"/>
  <c r="DC598"/>
  <c r="A599"/>
  <c r="CY599"/>
  <c r="CZ599"/>
  <c r="DA599"/>
  <c r="DB599"/>
  <c r="DC599"/>
  <c r="A600"/>
  <c r="CY600"/>
  <c r="CZ600"/>
  <c r="DB600"/>
  <c r="DA600"/>
  <c r="DC600"/>
  <c r="A601"/>
  <c r="CY601"/>
  <c r="CZ601"/>
  <c r="DB601"/>
  <c r="DA601"/>
  <c r="DC601"/>
  <c r="A602"/>
  <c r="CY602"/>
  <c r="CZ602"/>
  <c r="DA602"/>
  <c r="DB602"/>
  <c r="DC602"/>
  <c r="A603"/>
  <c r="CY603"/>
  <c r="CZ603"/>
  <c r="DA603"/>
  <c r="DB603"/>
  <c r="DC603"/>
  <c r="A604"/>
  <c r="CY604"/>
  <c r="CZ604"/>
  <c r="DB604"/>
  <c r="DA604"/>
  <c r="DC604"/>
  <c r="A605"/>
  <c r="CY605"/>
  <c r="CZ605"/>
  <c r="DB605"/>
  <c r="DA605"/>
  <c r="DC605"/>
  <c r="A606"/>
  <c r="CY606"/>
  <c r="CZ606"/>
  <c r="DA606"/>
  <c r="DB606"/>
  <c r="DC606"/>
  <c r="A607"/>
  <c r="CY607"/>
  <c r="CZ607"/>
  <c r="DA607"/>
  <c r="DB607"/>
  <c r="DC607"/>
  <c r="A608"/>
  <c r="CY608"/>
  <c r="CZ608"/>
  <c r="DB608"/>
  <c r="DA608"/>
  <c r="DC608"/>
  <c r="A609"/>
  <c r="CY609"/>
  <c r="CZ609"/>
  <c r="DB609"/>
  <c r="DA609"/>
  <c r="DC609"/>
  <c r="A610"/>
  <c r="CY610"/>
  <c r="CZ610"/>
  <c r="DA610"/>
  <c r="DB610"/>
  <c r="DC610"/>
  <c r="A611"/>
  <c r="CY611"/>
  <c r="CZ611"/>
  <c r="DA611"/>
  <c r="DB611"/>
  <c r="DC611"/>
  <c r="A612"/>
  <c r="CY612"/>
  <c r="CZ612"/>
  <c r="DB612"/>
  <c r="DA612"/>
  <c r="DC612"/>
  <c r="A613"/>
  <c r="CY613"/>
  <c r="CZ613"/>
  <c r="DB613"/>
  <c r="DA613"/>
  <c r="DC613"/>
  <c r="A614"/>
  <c r="CY614"/>
  <c r="CZ614"/>
  <c r="DA614"/>
  <c r="DB614"/>
  <c r="DC614"/>
  <c r="A615"/>
  <c r="CY615"/>
  <c r="CZ615"/>
  <c r="DA615"/>
  <c r="DB615"/>
  <c r="DC615"/>
  <c r="A616"/>
  <c r="CY616"/>
  <c r="CZ616"/>
  <c r="DB616"/>
  <c r="DA616"/>
  <c r="DC616"/>
  <c r="A617"/>
  <c r="CY617"/>
  <c r="CZ617"/>
  <c r="DB617"/>
  <c r="DA617"/>
  <c r="DC617"/>
  <c r="A618"/>
  <c r="CY618"/>
  <c r="CZ618"/>
  <c r="DA618"/>
  <c r="DB618"/>
  <c r="DC618"/>
  <c r="A619"/>
  <c r="CY619"/>
  <c r="CZ619"/>
  <c r="DA619"/>
  <c r="DB619"/>
  <c r="DC619"/>
  <c r="A620"/>
  <c r="CY620"/>
  <c r="CZ620"/>
  <c r="DB620"/>
  <c r="DA620"/>
  <c r="DC620"/>
  <c r="A621"/>
  <c r="CY621"/>
  <c r="CZ621"/>
  <c r="DB621"/>
  <c r="DA621"/>
  <c r="DC621"/>
  <c r="A622"/>
  <c r="CY622"/>
  <c r="CZ622"/>
  <c r="DA622"/>
  <c r="DB622"/>
  <c r="DC622"/>
  <c r="A623"/>
  <c r="CY623"/>
  <c r="CZ623"/>
  <c r="DA623"/>
  <c r="DB623"/>
  <c r="DC623"/>
  <c r="A624"/>
  <c r="CY624"/>
  <c r="CZ624"/>
  <c r="DB624"/>
  <c r="DA624"/>
  <c r="DC624"/>
  <c r="A625"/>
  <c r="CY625"/>
  <c r="CZ625"/>
  <c r="DB625"/>
  <c r="DA625"/>
  <c r="DC625"/>
  <c r="A626"/>
  <c r="CY626"/>
  <c r="CZ626"/>
  <c r="DA626"/>
  <c r="DB626"/>
  <c r="DC626"/>
  <c r="A627"/>
  <c r="CY627"/>
  <c r="CZ627"/>
  <c r="DA627"/>
  <c r="DB627"/>
  <c r="DC627"/>
  <c r="A628"/>
  <c r="CY628"/>
  <c r="CZ628"/>
  <c r="DB628"/>
  <c r="DA628"/>
  <c r="DC628"/>
  <c r="A629"/>
  <c r="CY629"/>
  <c r="CZ629"/>
  <c r="DB629"/>
  <c r="DA629"/>
  <c r="DC629"/>
  <c r="A630"/>
  <c r="CY630"/>
  <c r="CZ630"/>
  <c r="DA630"/>
  <c r="DB630"/>
  <c r="DC630"/>
  <c r="A631"/>
  <c r="CY631"/>
  <c r="CZ631"/>
  <c r="DA631"/>
  <c r="DB631"/>
  <c r="DC631"/>
  <c r="A632"/>
  <c r="CY632"/>
  <c r="CZ632"/>
  <c r="DB632"/>
  <c r="DA632"/>
  <c r="DC632"/>
  <c r="A633"/>
  <c r="CY633"/>
  <c r="CZ633"/>
  <c r="DB633"/>
  <c r="DA633"/>
  <c r="DC633"/>
  <c r="A634"/>
  <c r="CY634"/>
  <c r="CZ634"/>
  <c r="DA634"/>
  <c r="DB634"/>
  <c r="DC634"/>
  <c r="A635"/>
  <c r="CY635"/>
  <c r="CZ635"/>
  <c r="DA635"/>
  <c r="DB635"/>
  <c r="DC635"/>
  <c r="A636"/>
  <c r="CY636"/>
  <c r="CZ636"/>
  <c r="DB636"/>
  <c r="DA636"/>
  <c r="DC636"/>
  <c r="A637"/>
  <c r="CY637"/>
  <c r="CZ637"/>
  <c r="DB637"/>
  <c r="DA637"/>
  <c r="DC637"/>
  <c r="A638"/>
  <c r="CY638"/>
  <c r="CZ638"/>
  <c r="DA638"/>
  <c r="DB638"/>
  <c r="DC638"/>
  <c r="A639"/>
  <c r="CY639"/>
  <c r="CZ639"/>
  <c r="DA639"/>
  <c r="DB639"/>
  <c r="DC639"/>
  <c r="A640"/>
  <c r="CY640"/>
  <c r="CZ640"/>
  <c r="DB640"/>
  <c r="DA640"/>
  <c r="DC640"/>
  <c r="A641"/>
  <c r="CY641"/>
  <c r="CZ641"/>
  <c r="DB641"/>
  <c r="DA641"/>
  <c r="DC641"/>
  <c r="A642"/>
  <c r="CY642"/>
  <c r="CZ642"/>
  <c r="DA642"/>
  <c r="DB642"/>
  <c r="DC642"/>
  <c r="A643"/>
  <c r="CY643"/>
  <c r="CZ643"/>
  <c r="DA643"/>
  <c r="DB643"/>
  <c r="DC643"/>
  <c r="A644"/>
  <c r="CY644"/>
  <c r="CZ644"/>
  <c r="DB644"/>
  <c r="DA644"/>
  <c r="DC644"/>
  <c r="A645"/>
  <c r="CY645"/>
  <c r="CZ645"/>
  <c r="DB645"/>
  <c r="DA645"/>
  <c r="DC645"/>
  <c r="A646"/>
  <c r="CY646"/>
  <c r="CZ646"/>
  <c r="DA646"/>
  <c r="DB646"/>
  <c r="DC646"/>
  <c r="A647"/>
  <c r="CY647"/>
  <c r="CZ647"/>
  <c r="DA647"/>
  <c r="DB647"/>
  <c r="DC647"/>
  <c r="A648"/>
  <c r="CY648"/>
  <c r="CZ648"/>
  <c r="DB648"/>
  <c r="DA648"/>
  <c r="DC648"/>
  <c r="A649"/>
  <c r="CY649"/>
  <c r="CZ649"/>
  <c r="DB649"/>
  <c r="DA649"/>
  <c r="DC649"/>
  <c r="A650"/>
  <c r="CY650"/>
  <c r="CZ650"/>
  <c r="DA650"/>
  <c r="DB650"/>
  <c r="DC650"/>
  <c r="A651"/>
  <c r="CY651"/>
  <c r="CZ651"/>
  <c r="DA651"/>
  <c r="DB651"/>
  <c r="DC651"/>
  <c r="A652"/>
  <c r="CY652"/>
  <c r="CZ652"/>
  <c r="DB652"/>
  <c r="DA652"/>
  <c r="DC652"/>
  <c r="A653"/>
  <c r="CY653"/>
  <c r="CZ653"/>
  <c r="DB653"/>
  <c r="DA653"/>
  <c r="DC653"/>
  <c r="A654"/>
  <c r="CY654"/>
  <c r="CZ654"/>
  <c r="DA654"/>
  <c r="DB654"/>
  <c r="DC654"/>
  <c r="A655"/>
  <c r="CY655"/>
  <c r="CZ655"/>
  <c r="DA655"/>
  <c r="DB655"/>
  <c r="DC655"/>
  <c r="A656"/>
  <c r="CY656"/>
  <c r="CZ656"/>
  <c r="DB656"/>
  <c r="DA656"/>
  <c r="DC656"/>
  <c r="A657"/>
  <c r="CY657"/>
  <c r="CZ657"/>
  <c r="DB657"/>
  <c r="DA657"/>
  <c r="DC657"/>
  <c r="A658"/>
  <c r="CY658"/>
  <c r="CZ658"/>
  <c r="DA658"/>
  <c r="DB658"/>
  <c r="DC658"/>
  <c r="A659"/>
  <c r="CY659"/>
  <c r="CZ659"/>
  <c r="DA659"/>
  <c r="DB659"/>
  <c r="DC659"/>
  <c r="A660"/>
  <c r="CY660"/>
  <c r="CZ660"/>
  <c r="DB660"/>
  <c r="DA660"/>
  <c r="DC660"/>
  <c r="A661"/>
  <c r="CY661"/>
  <c r="CZ661"/>
  <c r="DB661"/>
  <c r="DA661"/>
  <c r="DC661"/>
  <c r="A662"/>
  <c r="CY662"/>
  <c r="CZ662"/>
  <c r="DA662"/>
  <c r="DB662"/>
  <c r="DC662"/>
  <c r="A663"/>
  <c r="CY663"/>
  <c r="CZ663"/>
  <c r="DA663"/>
  <c r="DB663"/>
  <c r="DC663"/>
  <c r="A664"/>
  <c r="CY664"/>
  <c r="CZ664"/>
  <c r="DB664"/>
  <c r="DA664"/>
  <c r="DC664"/>
  <c r="A665"/>
  <c r="CY665"/>
  <c r="CZ665"/>
  <c r="DB665"/>
  <c r="DA665"/>
  <c r="DC665"/>
  <c r="A666"/>
  <c r="CY666"/>
  <c r="CZ666"/>
  <c r="DA666"/>
  <c r="DB666"/>
  <c r="DC666"/>
  <c r="A667"/>
  <c r="CY667"/>
  <c r="CZ667"/>
  <c r="DA667"/>
  <c r="DB667"/>
  <c r="DC667"/>
  <c r="A668"/>
  <c r="CY668"/>
  <c r="CZ668"/>
  <c r="DB668"/>
  <c r="DA668"/>
  <c r="DC668"/>
  <c r="A669"/>
  <c r="CY669"/>
  <c r="CZ669"/>
  <c r="DB669"/>
  <c r="DA669"/>
  <c r="DC669"/>
  <c r="A670"/>
  <c r="CY670"/>
  <c r="CZ670"/>
  <c r="DA670"/>
  <c r="DB670"/>
  <c r="DC670"/>
  <c r="A671"/>
  <c r="CY671"/>
  <c r="CZ671"/>
  <c r="DA671"/>
  <c r="DB671"/>
  <c r="DC671"/>
  <c r="A672"/>
  <c r="CY672"/>
  <c r="CZ672"/>
  <c r="DB672"/>
  <c r="DA672"/>
  <c r="DC672"/>
  <c r="A673"/>
  <c r="CY673"/>
  <c r="CZ673"/>
  <c r="DB673"/>
  <c r="DA673"/>
  <c r="DC673"/>
  <c r="A674"/>
  <c r="CY674"/>
  <c r="CZ674"/>
  <c r="DA674"/>
  <c r="DB674"/>
  <c r="DC674"/>
  <c r="A675"/>
  <c r="CY675"/>
  <c r="CZ675"/>
  <c r="DA675"/>
  <c r="DB675"/>
  <c r="DC675"/>
  <c r="A676"/>
  <c r="CY676"/>
  <c r="CZ676"/>
  <c r="DB676"/>
  <c r="DA676"/>
  <c r="DC676"/>
  <c r="A677"/>
  <c r="CY677"/>
  <c r="CZ677"/>
  <c r="DB677"/>
  <c r="DA677"/>
  <c r="DC677"/>
  <c r="A678"/>
  <c r="CY678"/>
  <c r="CZ678"/>
  <c r="DA678"/>
  <c r="DB678"/>
  <c r="DC678"/>
  <c r="A679"/>
  <c r="CY679"/>
  <c r="CZ679"/>
  <c r="DA679"/>
  <c r="DB679"/>
  <c r="DC679"/>
  <c r="A680"/>
  <c r="CY680"/>
  <c r="CZ680"/>
  <c r="DB680"/>
  <c r="DA680"/>
  <c r="DC680"/>
  <c r="A681"/>
  <c r="CY681"/>
  <c r="CZ681"/>
  <c r="DB681"/>
  <c r="DA681"/>
  <c r="DC681"/>
  <c r="A682"/>
  <c r="CY682"/>
  <c r="CZ682"/>
  <c r="DA682"/>
  <c r="DB682"/>
  <c r="DC682"/>
  <c r="A683"/>
  <c r="CY683"/>
  <c r="CZ683"/>
  <c r="DA683"/>
  <c r="DB683"/>
  <c r="DC683"/>
  <c r="A684"/>
  <c r="CY684"/>
  <c r="CZ684"/>
  <c r="DB684"/>
  <c r="DA684"/>
  <c r="DC684"/>
  <c r="A685"/>
  <c r="CY685"/>
  <c r="CZ685"/>
  <c r="DB685"/>
  <c r="DA685"/>
  <c r="DC685"/>
  <c r="A686"/>
  <c r="CY686"/>
  <c r="CZ686"/>
  <c r="DA686"/>
  <c r="DB686"/>
  <c r="DC686"/>
  <c r="A687"/>
  <c r="CY687"/>
  <c r="CZ687"/>
  <c r="DA687"/>
  <c r="DB687"/>
  <c r="DC687"/>
  <c r="A688"/>
  <c r="CY688"/>
  <c r="CZ688"/>
  <c r="DB688"/>
  <c r="DA688"/>
  <c r="DC688"/>
  <c r="A689"/>
  <c r="CY689"/>
  <c r="CZ689"/>
  <c r="DB689"/>
  <c r="DA689"/>
  <c r="DC689"/>
  <c r="A690"/>
  <c r="CY690"/>
  <c r="CZ690"/>
  <c r="DA690"/>
  <c r="DB690"/>
  <c r="DC690"/>
  <c r="A691"/>
  <c r="CY691"/>
  <c r="CZ691"/>
  <c r="DA691"/>
  <c r="DB691"/>
  <c r="DC691"/>
  <c r="A692"/>
  <c r="CY692"/>
  <c r="CZ692"/>
  <c r="DB692"/>
  <c r="DA692"/>
  <c r="DC692"/>
  <c r="A693"/>
  <c r="CY693"/>
  <c r="CZ693"/>
  <c r="DB693"/>
  <c r="DA693"/>
  <c r="DC693"/>
  <c r="A694"/>
  <c r="CY694"/>
  <c r="CZ694"/>
  <c r="DA694"/>
  <c r="DB694"/>
  <c r="DC694"/>
  <c r="A695"/>
  <c r="CY695"/>
  <c r="CZ695"/>
  <c r="DA695"/>
  <c r="DB695"/>
  <c r="DC695"/>
  <c r="A696"/>
  <c r="CY696"/>
  <c r="CZ696"/>
  <c r="DB696"/>
  <c r="DA696"/>
  <c r="DC696"/>
  <c r="A697"/>
  <c r="CY697"/>
  <c r="CZ697"/>
  <c r="DB697"/>
  <c r="DA697"/>
  <c r="DC697"/>
  <c r="A698"/>
  <c r="CY698"/>
  <c r="CZ698"/>
  <c r="DA698"/>
  <c r="DB698"/>
  <c r="DC698"/>
  <c r="A699"/>
  <c r="CY699"/>
  <c r="CZ699"/>
  <c r="DA699"/>
  <c r="DB699"/>
  <c r="DC699"/>
  <c r="A700"/>
  <c r="CY700"/>
  <c r="CZ700"/>
  <c r="DB700"/>
  <c r="DA700"/>
  <c r="DC700"/>
  <c r="A701"/>
  <c r="CY701"/>
  <c r="CZ701"/>
  <c r="DB701"/>
  <c r="DA701"/>
  <c r="DC701"/>
  <c r="A702"/>
  <c r="CY702"/>
  <c r="CZ702"/>
  <c r="DA702"/>
  <c r="DB702"/>
  <c r="DC702"/>
  <c r="A703"/>
  <c r="CY703"/>
  <c r="CZ703"/>
  <c r="DA703"/>
  <c r="DB703"/>
  <c r="DC703"/>
  <c r="A704"/>
  <c r="CY704"/>
  <c r="CZ704"/>
  <c r="DB704"/>
  <c r="DA704"/>
  <c r="DC704"/>
  <c r="A705"/>
  <c r="CY705"/>
  <c r="CZ705"/>
  <c r="DB705"/>
  <c r="DA705"/>
  <c r="DC705"/>
  <c r="A706"/>
  <c r="CY706"/>
  <c r="CZ706"/>
  <c r="DA706"/>
  <c r="DB706"/>
  <c r="DC706"/>
  <c r="A707"/>
  <c r="CY707"/>
  <c r="CZ707"/>
  <c r="DA707"/>
  <c r="DB707"/>
  <c r="DC707"/>
  <c r="A708"/>
  <c r="CY708"/>
  <c r="CZ708"/>
  <c r="DB708"/>
  <c r="DA708"/>
  <c r="DC708"/>
  <c r="A709"/>
  <c r="CY709"/>
  <c r="CZ709"/>
  <c r="DB709"/>
  <c r="DA709"/>
  <c r="DC709"/>
  <c r="A710"/>
  <c r="CY710"/>
  <c r="CZ710"/>
  <c r="DA710"/>
  <c r="DB710"/>
  <c r="DC710"/>
  <c r="A711"/>
  <c r="CY711"/>
  <c r="CZ711"/>
  <c r="DA711"/>
  <c r="DB711"/>
  <c r="DC711"/>
  <c r="A712"/>
  <c r="CY712"/>
  <c r="CZ712"/>
  <c r="DB712"/>
  <c r="DA712"/>
  <c r="DC712"/>
  <c r="A713"/>
  <c r="CY713"/>
  <c r="CZ713"/>
  <c r="DB713"/>
  <c r="DA713"/>
  <c r="DC713"/>
  <c r="A714"/>
  <c r="CY714"/>
  <c r="CZ714"/>
  <c r="DA714"/>
  <c r="DB714"/>
  <c r="DC714"/>
  <c r="A715"/>
  <c r="CY715"/>
  <c r="CZ715"/>
  <c r="DA715"/>
  <c r="DB715"/>
  <c r="DC715"/>
  <c r="A716"/>
  <c r="CY716"/>
  <c r="CZ716"/>
  <c r="DB716"/>
  <c r="DA716"/>
  <c r="DC716"/>
  <c r="A717"/>
  <c r="CY717"/>
  <c r="CZ717"/>
  <c r="DB717"/>
  <c r="DA717"/>
  <c r="DC717"/>
  <c r="A718"/>
  <c r="CY718"/>
  <c r="CZ718"/>
  <c r="DA718"/>
  <c r="DB718"/>
  <c r="DC718"/>
  <c r="A719"/>
  <c r="CY719"/>
  <c r="CZ719"/>
  <c r="DA719"/>
  <c r="DB719"/>
  <c r="DC719"/>
  <c r="A720"/>
  <c r="CY720"/>
  <c r="CZ720"/>
  <c r="DB720"/>
  <c r="DA720"/>
  <c r="DC720"/>
  <c r="A721"/>
  <c r="CY721"/>
  <c r="CZ721"/>
  <c r="DB721"/>
  <c r="DA721"/>
  <c r="DC721"/>
  <c r="A722"/>
  <c r="CY722"/>
  <c r="CZ722"/>
  <c r="DA722"/>
  <c r="DB722"/>
  <c r="DC722"/>
  <c r="A723"/>
  <c r="CY723"/>
  <c r="CZ723"/>
  <c r="DA723"/>
  <c r="DB723"/>
  <c r="DC723"/>
  <c r="A724"/>
  <c r="CY724"/>
  <c r="CZ724"/>
  <c r="DB724"/>
  <c r="DA724"/>
  <c r="DC724"/>
  <c r="A725"/>
  <c r="CY725"/>
  <c r="CZ725"/>
  <c r="DB725"/>
  <c r="DA725"/>
  <c r="DC725"/>
  <c r="A726"/>
  <c r="CY726"/>
  <c r="CZ726"/>
  <c r="DA726"/>
  <c r="DB726"/>
  <c r="DC726"/>
  <c r="A727"/>
  <c r="CY727"/>
  <c r="CZ727"/>
  <c r="DA727"/>
  <c r="DB727"/>
  <c r="DC727"/>
  <c r="A728"/>
  <c r="CY728"/>
  <c r="CZ728"/>
  <c r="DB728"/>
  <c r="DA728"/>
  <c r="DC728"/>
  <c r="A729"/>
  <c r="CY729"/>
  <c r="CZ729"/>
  <c r="DB729"/>
  <c r="DA729"/>
  <c r="DC729"/>
  <c r="A730"/>
  <c r="CY730"/>
  <c r="CZ730"/>
  <c r="DA730"/>
  <c r="DB730"/>
  <c r="DC730"/>
  <c r="A731"/>
  <c r="CY731"/>
  <c r="CZ731"/>
  <c r="DA731"/>
  <c r="DB731"/>
  <c r="DC731"/>
  <c r="A732"/>
  <c r="CY732"/>
  <c r="CZ732"/>
  <c r="DB732"/>
  <c r="DA732"/>
  <c r="DC732"/>
  <c r="A733"/>
  <c r="CY733"/>
  <c r="CZ733"/>
  <c r="DB733"/>
  <c r="DA733"/>
  <c r="DC733"/>
  <c r="A734"/>
  <c r="CY734"/>
  <c r="CZ734"/>
  <c r="DA734"/>
  <c r="DB734"/>
  <c r="DC734"/>
  <c r="A735"/>
  <c r="CY735"/>
  <c r="CZ735"/>
  <c r="DA735"/>
  <c r="DB735"/>
  <c r="DC735"/>
  <c r="A736"/>
  <c r="CY736"/>
  <c r="CZ736"/>
  <c r="DB736"/>
  <c r="DA736"/>
  <c r="DC736"/>
  <c r="A737"/>
  <c r="CY737"/>
  <c r="CZ737"/>
  <c r="DB737"/>
  <c r="DA737"/>
  <c r="DC737"/>
  <c r="A738"/>
  <c r="CY738"/>
  <c r="CZ738"/>
  <c r="DA738"/>
  <c r="DB738"/>
  <c r="DC738"/>
  <c r="A739"/>
  <c r="CY739"/>
  <c r="CZ739"/>
  <c r="DA739"/>
  <c r="DB739"/>
  <c r="DC739"/>
  <c r="A740"/>
  <c r="CY740"/>
  <c r="CZ740"/>
  <c r="DB740"/>
  <c r="DA740"/>
  <c r="DC740"/>
  <c r="A741"/>
  <c r="CY741"/>
  <c r="CZ741"/>
  <c r="DB741"/>
  <c r="DA741"/>
  <c r="DC741"/>
  <c r="A742"/>
  <c r="CY742"/>
  <c r="CZ742"/>
  <c r="DA742"/>
  <c r="DB742"/>
  <c r="DC742"/>
  <c r="A743"/>
  <c r="CY743"/>
  <c r="CZ743"/>
  <c r="DA743"/>
  <c r="DB743"/>
  <c r="DC743"/>
  <c r="A744"/>
  <c r="CY744"/>
  <c r="CZ744"/>
  <c r="DB744"/>
  <c r="DA744"/>
  <c r="DC744"/>
  <c r="A745"/>
  <c r="CY745"/>
  <c r="CZ745"/>
  <c r="DB745"/>
  <c r="DA745"/>
  <c r="DC745"/>
  <c r="A746"/>
  <c r="CY746"/>
  <c r="CZ746"/>
  <c r="DA746"/>
  <c r="DB746"/>
  <c r="DC746"/>
  <c r="A747"/>
  <c r="CY747"/>
  <c r="CZ747"/>
  <c r="DA747"/>
  <c r="DB747"/>
  <c r="DC747"/>
  <c r="A748"/>
  <c r="CY748"/>
  <c r="CZ748"/>
  <c r="DB748"/>
  <c r="DA748"/>
  <c r="DC748"/>
  <c r="A749"/>
  <c r="CY749"/>
  <c r="CZ749"/>
  <c r="DB749"/>
  <c r="DA749"/>
  <c r="DC749"/>
  <c r="A750"/>
  <c r="CY750"/>
  <c r="CZ750"/>
  <c r="DA750"/>
  <c r="DB750"/>
  <c r="DC750"/>
  <c r="A751"/>
  <c r="CY751"/>
  <c r="CZ751"/>
  <c r="DA751"/>
  <c r="DB751"/>
  <c r="DC751"/>
  <c r="A752"/>
  <c r="CY752"/>
  <c r="CZ752"/>
  <c r="DB752"/>
  <c r="DA752"/>
  <c r="DC752"/>
  <c r="A753"/>
  <c r="CY753"/>
  <c r="CZ753"/>
  <c r="DB753"/>
  <c r="DA753"/>
  <c r="DC753"/>
  <c r="A754"/>
  <c r="CY754"/>
  <c r="CZ754"/>
  <c r="DA754"/>
  <c r="DB754"/>
  <c r="DC754"/>
  <c r="A755"/>
  <c r="CY755"/>
  <c r="CZ755"/>
  <c r="DA755"/>
  <c r="DB755"/>
  <c r="DC755"/>
  <c r="A756"/>
  <c r="CY756"/>
  <c r="CZ756"/>
  <c r="DB756"/>
  <c r="DA756"/>
  <c r="DC756"/>
  <c r="A757"/>
  <c r="CY757"/>
  <c r="CZ757"/>
  <c r="DB757"/>
  <c r="DA757"/>
  <c r="DC757"/>
  <c r="A758"/>
  <c r="CY758"/>
  <c r="CZ758"/>
  <c r="DA758"/>
  <c r="DB758"/>
  <c r="DC758"/>
  <c r="A759"/>
  <c r="CY759"/>
  <c r="CZ759"/>
  <c r="DA759"/>
  <c r="DB759"/>
  <c r="DC759"/>
  <c r="A760"/>
  <c r="CY760"/>
  <c r="CZ760"/>
  <c r="DB760"/>
  <c r="DA760"/>
  <c r="DC760"/>
  <c r="A761"/>
  <c r="CY761"/>
  <c r="CZ761"/>
  <c r="DB761"/>
  <c r="DA761"/>
  <c r="DC761"/>
  <c r="A762"/>
  <c r="CY762"/>
  <c r="CZ762"/>
  <c r="DA762"/>
  <c r="DB762"/>
  <c r="DC762"/>
  <c r="A763"/>
  <c r="CY763"/>
  <c r="CZ763"/>
  <c r="DA763"/>
  <c r="DB763"/>
  <c r="DC763"/>
  <c r="A764"/>
  <c r="CY764"/>
  <c r="CZ764"/>
  <c r="DB764"/>
  <c r="DA764"/>
  <c r="DC764"/>
  <c r="A765"/>
  <c r="CY765"/>
  <c r="CZ765"/>
  <c r="DB765"/>
  <c r="DA765"/>
  <c r="DC765"/>
  <c r="A766"/>
  <c r="CY766"/>
  <c r="CZ766"/>
  <c r="DA766"/>
  <c r="DB766"/>
  <c r="DC766"/>
  <c r="A767"/>
  <c r="CY767"/>
  <c r="CZ767"/>
  <c r="DA767"/>
  <c r="DB767"/>
  <c r="DC767"/>
  <c r="A768"/>
  <c r="CY768"/>
  <c r="CZ768"/>
  <c r="DB768"/>
  <c r="DA768"/>
  <c r="DC768"/>
  <c r="A769"/>
  <c r="CY769"/>
  <c r="CZ769"/>
  <c r="DB769"/>
  <c r="DA769"/>
  <c r="DC769"/>
  <c r="A770"/>
  <c r="CY770"/>
  <c r="CZ770"/>
  <c r="DA770"/>
  <c r="DB770"/>
  <c r="DC770"/>
  <c r="A771"/>
  <c r="CY771"/>
  <c r="CZ771"/>
  <c r="DA771"/>
  <c r="DB771"/>
  <c r="DC771"/>
  <c r="A772"/>
  <c r="CY772"/>
  <c r="CZ772"/>
  <c r="DB772"/>
  <c r="DA772"/>
  <c r="DC772"/>
  <c r="A773"/>
  <c r="CY773"/>
  <c r="CZ773"/>
  <c r="DB773"/>
  <c r="DA773"/>
  <c r="DC773"/>
  <c r="A774"/>
  <c r="CY774"/>
  <c r="CZ774"/>
  <c r="DA774"/>
  <c r="DB774"/>
  <c r="DC774"/>
  <c r="A775"/>
  <c r="CY775"/>
  <c r="CZ775"/>
  <c r="DA775"/>
  <c r="DB775"/>
  <c r="DC775"/>
  <c r="A776"/>
  <c r="CY776"/>
  <c r="CZ776"/>
  <c r="DB776"/>
  <c r="DA776"/>
  <c r="DC776"/>
  <c r="A777"/>
  <c r="CY777"/>
  <c r="CZ777"/>
  <c r="DB777"/>
  <c r="DA777"/>
  <c r="DC777"/>
  <c r="A778"/>
  <c r="CY778"/>
  <c r="CZ778"/>
  <c r="DA778"/>
  <c r="DB778"/>
  <c r="DC778"/>
  <c r="A779"/>
  <c r="CY779"/>
  <c r="CZ779"/>
  <c r="DA779"/>
  <c r="DB779"/>
  <c r="DC779"/>
  <c r="A780"/>
  <c r="CY780"/>
  <c r="CZ780"/>
  <c r="DB780"/>
  <c r="DA780"/>
  <c r="DC780"/>
  <c r="A781"/>
  <c r="CY781"/>
  <c r="CZ781"/>
  <c r="DB781"/>
  <c r="DA781"/>
  <c r="DC781"/>
  <c r="A782"/>
  <c r="CY782"/>
  <c r="CZ782"/>
  <c r="DA782"/>
  <c r="DB782"/>
  <c r="DC782"/>
  <c r="A783"/>
  <c r="CY783"/>
  <c r="CZ783"/>
  <c r="DA783"/>
  <c r="DB783"/>
  <c r="DC783"/>
  <c r="A784"/>
  <c r="CY784"/>
  <c r="CZ784"/>
  <c r="DB784"/>
  <c r="DA784"/>
  <c r="DC784"/>
  <c r="A785"/>
  <c r="CY785"/>
  <c r="CZ785"/>
  <c r="DB785"/>
  <c r="DA785"/>
  <c r="DC785"/>
  <c r="A786"/>
  <c r="CY786"/>
  <c r="CZ786"/>
  <c r="DA786"/>
  <c r="DB786"/>
  <c r="DC786"/>
  <c r="A787"/>
  <c r="CY787"/>
  <c r="CZ787"/>
  <c r="DA787"/>
  <c r="DB787"/>
  <c r="DC787"/>
  <c r="A788"/>
  <c r="CY788"/>
  <c r="CZ788"/>
  <c r="DB788"/>
  <c r="DA788"/>
  <c r="DC788"/>
  <c r="A789"/>
  <c r="CY789"/>
  <c r="CZ789"/>
  <c r="DB789"/>
  <c r="DA789"/>
  <c r="DC789"/>
  <c r="A790"/>
  <c r="CY790"/>
  <c r="CZ790"/>
  <c r="DA790"/>
  <c r="DB790"/>
  <c r="DC790"/>
  <c r="A791"/>
  <c r="CY791"/>
  <c r="CZ791"/>
  <c r="DA791"/>
  <c r="DB791"/>
  <c r="DC791"/>
  <c r="A792"/>
  <c r="CY792"/>
  <c r="CZ792"/>
  <c r="DB792"/>
  <c r="DA792"/>
  <c r="DC792"/>
  <c r="A793"/>
  <c r="CY793"/>
  <c r="CZ793"/>
  <c r="DB793"/>
  <c r="DA793"/>
  <c r="DC793"/>
  <c r="A794"/>
  <c r="CY794"/>
  <c r="CZ794"/>
  <c r="DA794"/>
  <c r="DB794"/>
  <c r="DC794"/>
  <c r="A795"/>
  <c r="CY795"/>
  <c r="CZ795"/>
  <c r="DA795"/>
  <c r="DB795"/>
  <c r="DC795"/>
  <c r="A796"/>
  <c r="CY796"/>
  <c r="CZ796"/>
  <c r="DB796"/>
  <c r="DA796"/>
  <c r="DC796"/>
  <c r="A797"/>
  <c r="CY797"/>
  <c r="CZ797"/>
  <c r="DB797"/>
  <c r="DA797"/>
  <c r="DC797"/>
  <c r="A798"/>
  <c r="CY798"/>
  <c r="CZ798"/>
  <c r="DA798"/>
  <c r="DB798"/>
  <c r="DC798"/>
  <c r="A799"/>
  <c r="CY799"/>
  <c r="CZ799"/>
  <c r="DA799"/>
  <c r="DB799"/>
  <c r="DC799"/>
  <c r="A800"/>
  <c r="CY800"/>
  <c r="CZ800"/>
  <c r="DB800"/>
  <c r="DA800"/>
  <c r="DC800"/>
  <c r="A801"/>
  <c r="CY801"/>
  <c r="CZ801"/>
  <c r="DB801"/>
  <c r="DA801"/>
  <c r="DC801"/>
  <c r="A802"/>
  <c r="CY802"/>
  <c r="CZ802"/>
  <c r="DA802"/>
  <c r="DB802"/>
  <c r="DC802"/>
  <c r="A803"/>
  <c r="CY803"/>
  <c r="CZ803"/>
  <c r="DA803"/>
  <c r="DB803"/>
  <c r="DC803"/>
  <c r="A804"/>
  <c r="CY804"/>
  <c r="CZ804"/>
  <c r="DB804"/>
  <c r="DA804"/>
  <c r="DC804"/>
  <c r="A805"/>
  <c r="CY805"/>
  <c r="CZ805"/>
  <c r="DB805"/>
  <c r="DA805"/>
  <c r="DC805"/>
  <c r="A806"/>
  <c r="CY806"/>
  <c r="CZ806"/>
  <c r="DA806"/>
  <c r="DB806"/>
  <c r="DC806"/>
  <c r="A807"/>
  <c r="CY807"/>
  <c r="CZ807"/>
  <c r="DA807"/>
  <c r="DB807"/>
  <c r="DC807"/>
  <c r="A808"/>
  <c r="CY808"/>
  <c r="CZ808"/>
  <c r="DB808"/>
  <c r="DA808"/>
  <c r="DC808"/>
  <c r="A809"/>
  <c r="CY809"/>
  <c r="CZ809"/>
  <c r="DB809"/>
  <c r="DA809"/>
  <c r="DC809"/>
  <c r="A810"/>
  <c r="CY810"/>
  <c r="CZ810"/>
  <c r="DA810"/>
  <c r="DB810"/>
  <c r="DC810"/>
  <c r="A811"/>
  <c r="CY811"/>
  <c r="CZ811"/>
  <c r="DA811"/>
  <c r="DB811"/>
  <c r="DC811"/>
  <c r="A812"/>
  <c r="CY812"/>
  <c r="CZ812"/>
  <c r="DB812"/>
  <c r="DA812"/>
  <c r="DC812"/>
  <c r="A813"/>
  <c r="CY813"/>
  <c r="CZ813"/>
  <c r="DB813"/>
  <c r="DA813"/>
  <c r="DC813"/>
  <c r="A814"/>
  <c r="CY814"/>
  <c r="CZ814"/>
  <c r="DA814"/>
  <c r="DB814"/>
  <c r="DC814"/>
  <c r="A815"/>
  <c r="CY815"/>
  <c r="CZ815"/>
  <c r="DA815"/>
  <c r="DB815"/>
  <c r="DC815"/>
  <c r="A816"/>
  <c r="CY816"/>
  <c r="CZ816"/>
  <c r="DB816"/>
  <c r="DA816"/>
  <c r="DC816"/>
  <c r="A817"/>
  <c r="CY817"/>
  <c r="CZ817"/>
  <c r="DB817"/>
  <c r="DA817"/>
  <c r="DC817"/>
  <c r="A818"/>
  <c r="CY818"/>
  <c r="CZ818"/>
  <c r="DA818"/>
  <c r="DB818"/>
  <c r="DC818"/>
  <c r="A819"/>
  <c r="CY819"/>
  <c r="CZ819"/>
  <c r="DA819"/>
  <c r="DB819"/>
  <c r="DC819"/>
  <c r="A820"/>
  <c r="CY820"/>
  <c r="CZ820"/>
  <c r="DB820"/>
  <c r="DA820"/>
  <c r="DC820"/>
  <c r="A821"/>
  <c r="CY821"/>
  <c r="CZ821"/>
  <c r="DB821"/>
  <c r="DA821"/>
  <c r="DC821"/>
  <c r="A822"/>
  <c r="CY822"/>
  <c r="CZ822"/>
  <c r="DA822"/>
  <c r="DB822"/>
  <c r="DC822"/>
  <c r="A823"/>
  <c r="CY823"/>
  <c r="CZ823"/>
  <c r="DA823"/>
  <c r="DB823"/>
  <c r="DC823"/>
  <c r="A824"/>
  <c r="CY824"/>
  <c r="CZ824"/>
  <c r="DB824"/>
  <c r="DA824"/>
  <c r="DC824"/>
  <c r="A825"/>
  <c r="CY825"/>
  <c r="CZ825"/>
  <c r="DB825"/>
  <c r="DA825"/>
  <c r="DC825"/>
  <c r="A826"/>
  <c r="CY826"/>
  <c r="CZ826"/>
  <c r="DA826"/>
  <c r="DB826"/>
  <c r="DC826"/>
  <c r="A827"/>
  <c r="CY827"/>
  <c r="CZ827"/>
  <c r="DA827"/>
  <c r="DB827"/>
  <c r="DC827"/>
  <c r="A828"/>
  <c r="CY828"/>
  <c r="CZ828"/>
  <c r="DB828"/>
  <c r="DA828"/>
  <c r="DC828"/>
  <c r="A829"/>
  <c r="CY829"/>
  <c r="CZ829"/>
  <c r="DB829"/>
  <c r="DA829"/>
  <c r="DC829"/>
  <c r="A830"/>
  <c r="CY830"/>
  <c r="CZ830"/>
  <c r="DA830"/>
  <c r="DB830"/>
  <c r="DC830"/>
  <c r="A831"/>
  <c r="CY831"/>
  <c r="CZ831"/>
  <c r="DA831"/>
  <c r="DB831"/>
  <c r="DC831"/>
  <c r="A832"/>
  <c r="CY832"/>
  <c r="CZ832"/>
  <c r="DB832"/>
  <c r="DA832"/>
  <c r="DC832"/>
  <c r="A833"/>
  <c r="CY833"/>
  <c r="CZ833"/>
  <c r="DB833"/>
  <c r="DA833"/>
  <c r="DC833"/>
  <c r="A834"/>
  <c r="CY834"/>
  <c r="CZ834"/>
  <c r="DA834"/>
  <c r="DB834"/>
  <c r="DC834"/>
  <c r="A835"/>
  <c r="CY835"/>
  <c r="CZ835"/>
  <c r="DA835"/>
  <c r="DB835"/>
  <c r="DC835"/>
  <c r="A836"/>
  <c r="CY836"/>
  <c r="CZ836"/>
  <c r="DB836"/>
  <c r="DA836"/>
  <c r="DC836"/>
  <c r="A837"/>
  <c r="CY837"/>
  <c r="CZ837"/>
  <c r="DB837"/>
  <c r="DA837"/>
  <c r="DC837"/>
  <c r="A838"/>
  <c r="CY838"/>
  <c r="CZ838"/>
  <c r="DA838"/>
  <c r="DB838"/>
  <c r="DC838"/>
  <c r="A839"/>
  <c r="CY839"/>
  <c r="CZ839"/>
  <c r="DA839"/>
  <c r="DB839"/>
  <c r="DC839"/>
  <c r="A840"/>
  <c r="CY840"/>
  <c r="CZ840"/>
  <c r="DB840"/>
  <c r="DA840"/>
  <c r="DC840"/>
  <c r="A841"/>
  <c r="CY841"/>
  <c r="CZ841"/>
  <c r="DB841"/>
  <c r="DA841"/>
  <c r="DC841"/>
  <c r="A842"/>
  <c r="CY842"/>
  <c r="CZ842"/>
  <c r="DA842"/>
  <c r="DB842"/>
  <c r="DC842"/>
  <c r="A843"/>
  <c r="CY843"/>
  <c r="CZ843"/>
  <c r="DA843"/>
  <c r="DB843"/>
  <c r="DC843"/>
  <c r="A844"/>
  <c r="CY844"/>
  <c r="CZ844"/>
  <c r="DB844"/>
  <c r="DA844"/>
  <c r="DC844"/>
  <c r="A845"/>
  <c r="CY845"/>
  <c r="CZ845"/>
  <c r="DB845"/>
  <c r="DA845"/>
  <c r="DC845"/>
  <c r="A846"/>
  <c r="CY846"/>
  <c r="CZ846"/>
  <c r="DA846"/>
  <c r="DB846"/>
  <c r="DC846"/>
  <c r="A847"/>
  <c r="CY847"/>
  <c r="CZ847"/>
  <c r="DA847"/>
  <c r="DB847"/>
  <c r="DC847"/>
  <c r="A848"/>
  <c r="CY848"/>
  <c r="CZ848"/>
  <c r="DB848"/>
  <c r="DA848"/>
  <c r="DC848"/>
  <c r="A849"/>
  <c r="CY849"/>
  <c r="CZ849"/>
  <c r="DB849"/>
  <c r="DA849"/>
  <c r="DC849"/>
  <c r="A850"/>
  <c r="CY850"/>
  <c r="CZ850"/>
  <c r="DA850"/>
  <c r="DB850"/>
  <c r="DC850"/>
  <c r="A851"/>
  <c r="CY851"/>
  <c r="CZ851"/>
  <c r="DA851"/>
  <c r="DB851"/>
  <c r="DC851"/>
  <c r="A852"/>
  <c r="CY852"/>
  <c r="CZ852"/>
  <c r="DB852"/>
  <c r="DA852"/>
  <c r="DC852"/>
  <c r="A853"/>
  <c r="CY853"/>
  <c r="CZ853"/>
  <c r="DB853"/>
  <c r="DA853"/>
  <c r="DC853"/>
  <c r="A854"/>
  <c r="CY854"/>
  <c r="CZ854"/>
  <c r="DA854"/>
  <c r="DB854"/>
  <c r="DC854"/>
  <c r="A855"/>
  <c r="CY855"/>
  <c r="CZ855"/>
  <c r="DA855"/>
  <c r="DB855"/>
  <c r="DC855"/>
  <c r="A856"/>
  <c r="CY856"/>
  <c r="CZ856"/>
  <c r="DB856"/>
  <c r="DA856"/>
  <c r="DC856"/>
  <c r="A857"/>
  <c r="CY857"/>
  <c r="CZ857"/>
  <c r="DB857"/>
  <c r="DA857"/>
  <c r="DC857"/>
  <c r="A858"/>
  <c r="CY858"/>
  <c r="CZ858"/>
  <c r="DA858"/>
  <c r="DB858"/>
  <c r="DC858"/>
  <c r="A859"/>
  <c r="CY859"/>
  <c r="CZ859"/>
  <c r="DA859"/>
  <c r="DB859"/>
  <c r="DC859"/>
  <c r="A860"/>
  <c r="CY860"/>
  <c r="CZ860"/>
  <c r="DB860"/>
  <c r="DA860"/>
  <c r="DC860"/>
  <c r="A861"/>
  <c r="CY861"/>
  <c r="CZ861"/>
  <c r="DB861"/>
  <c r="DA861"/>
  <c r="DC861"/>
  <c r="A862"/>
  <c r="CY862"/>
  <c r="CZ862"/>
  <c r="DA862"/>
  <c r="DB862"/>
  <c r="DC862"/>
  <c r="A863"/>
  <c r="CY863"/>
  <c r="CZ863"/>
  <c r="DA863"/>
  <c r="DB863"/>
  <c r="DC863"/>
  <c r="A864"/>
  <c r="CY864"/>
  <c r="CZ864"/>
  <c r="DB864"/>
  <c r="DA864"/>
  <c r="DC864"/>
  <c r="A865"/>
  <c r="CY865"/>
  <c r="CZ865"/>
  <c r="DB865"/>
  <c r="DA865"/>
  <c r="DC865"/>
  <c r="A866"/>
  <c r="CY866"/>
  <c r="CZ866"/>
  <c r="DA866"/>
  <c r="DB866"/>
  <c r="DC866"/>
  <c r="A867"/>
  <c r="CY867"/>
  <c r="CZ867"/>
  <c r="DA867"/>
  <c r="DB867"/>
  <c r="DC867"/>
  <c r="A868"/>
  <c r="CY868"/>
  <c r="CZ868"/>
  <c r="DB868"/>
  <c r="DA868"/>
  <c r="DC868"/>
  <c r="A869"/>
  <c r="CY869"/>
  <c r="CZ869"/>
  <c r="DB869"/>
  <c r="DA869"/>
  <c r="DC869"/>
  <c r="A870"/>
  <c r="CY870"/>
  <c r="CZ870"/>
  <c r="DA870"/>
  <c r="DB870"/>
  <c r="DC870"/>
  <c r="A871"/>
  <c r="CY871"/>
  <c r="CZ871"/>
  <c r="DA871"/>
  <c r="DB871"/>
  <c r="DC871"/>
  <c r="A872"/>
  <c r="CY872"/>
  <c r="CZ872"/>
  <c r="DB872"/>
  <c r="DA872"/>
  <c r="DC872"/>
  <c r="A873"/>
  <c r="CY873"/>
  <c r="CZ873"/>
  <c r="DB873"/>
  <c r="DA873"/>
  <c r="DC873"/>
  <c r="A874"/>
  <c r="CY874"/>
  <c r="CZ874"/>
  <c r="DA874"/>
  <c r="DB874"/>
  <c r="DC874"/>
  <c r="A875"/>
  <c r="CY875"/>
  <c r="CZ875"/>
  <c r="DA875"/>
  <c r="DB875"/>
  <c r="DC875"/>
  <c r="A876"/>
  <c r="CY876"/>
  <c r="CZ876"/>
  <c r="DB876"/>
  <c r="DA876"/>
  <c r="DC876"/>
  <c r="A877"/>
  <c r="CY877"/>
  <c r="CZ877"/>
  <c r="DB877"/>
  <c r="DA877"/>
  <c r="DC877"/>
  <c r="A878"/>
  <c r="CY878"/>
  <c r="CZ878"/>
  <c r="DA878"/>
  <c r="DB878"/>
  <c r="DC878"/>
  <c r="A879"/>
  <c r="CY879"/>
  <c r="CZ879"/>
  <c r="DA879"/>
  <c r="DB879"/>
  <c r="DC879"/>
  <c r="A880"/>
  <c r="CY880"/>
  <c r="CZ880"/>
  <c r="DB880"/>
  <c r="DA880"/>
  <c r="DC880"/>
  <c r="A881"/>
  <c r="CY881"/>
  <c r="CZ881"/>
  <c r="DB881"/>
  <c r="DA881"/>
  <c r="DC881"/>
  <c r="A882"/>
  <c r="CY882"/>
  <c r="CZ882"/>
  <c r="DA882"/>
  <c r="DB882"/>
  <c r="DC882"/>
  <c r="A883"/>
  <c r="CY883"/>
  <c r="CZ883"/>
  <c r="DA883"/>
  <c r="DB883"/>
  <c r="DC883"/>
  <c r="A884"/>
  <c r="CY884"/>
  <c r="CZ884"/>
  <c r="DB884"/>
  <c r="DA884"/>
  <c r="DC884"/>
  <c r="A885"/>
  <c r="CY885"/>
  <c r="CZ885"/>
  <c r="DB885"/>
  <c r="DA885"/>
  <c r="DC885"/>
  <c r="A886"/>
  <c r="CY886"/>
  <c r="CZ886"/>
  <c r="DA886"/>
  <c r="DB886"/>
  <c r="DC886"/>
  <c r="A887"/>
  <c r="CY887"/>
  <c r="CZ887"/>
  <c r="DA887"/>
  <c r="DB887"/>
  <c r="DC887"/>
  <c r="A888"/>
  <c r="CY888"/>
  <c r="CZ888"/>
  <c r="DB888"/>
  <c r="DA888"/>
  <c r="DC888"/>
  <c r="A889"/>
  <c r="CY889"/>
  <c r="CZ889"/>
  <c r="DB889"/>
  <c r="DA889"/>
  <c r="DC889"/>
  <c r="A890"/>
  <c r="CY890"/>
  <c r="CZ890"/>
  <c r="DA890"/>
  <c r="DB890"/>
  <c r="DC890"/>
  <c r="A891"/>
  <c r="CY891"/>
  <c r="CZ891"/>
  <c r="DA891"/>
  <c r="DB891"/>
  <c r="DC891"/>
  <c r="A892"/>
  <c r="CY892"/>
  <c r="CZ892"/>
  <c r="DB892"/>
  <c r="DA892"/>
  <c r="DC892"/>
  <c r="A893"/>
  <c r="CY893"/>
  <c r="CZ893"/>
  <c r="DB893"/>
  <c r="DA893"/>
  <c r="DC893"/>
  <c r="A894"/>
  <c r="CY894"/>
  <c r="CZ894"/>
  <c r="DA894"/>
  <c r="DB894"/>
  <c r="DC894"/>
  <c r="A895"/>
  <c r="CY895"/>
  <c r="CZ895"/>
  <c r="DA895"/>
  <c r="DB895"/>
  <c r="DC895"/>
  <c r="A896"/>
  <c r="CY896"/>
  <c r="CZ896"/>
  <c r="DB896"/>
  <c r="DA896"/>
  <c r="DC896"/>
  <c r="A897"/>
  <c r="CY897"/>
  <c r="CZ897"/>
  <c r="DB897"/>
  <c r="DA897"/>
  <c r="DC897"/>
  <c r="A898"/>
  <c r="CY898"/>
  <c r="CZ898"/>
  <c r="DA898"/>
  <c r="DB898"/>
  <c r="DC898"/>
  <c r="A899"/>
  <c r="CY899"/>
  <c r="CZ899"/>
  <c r="DA899"/>
  <c r="DB899"/>
  <c r="DC899"/>
  <c r="A900"/>
  <c r="CY900"/>
  <c r="CZ900"/>
  <c r="DB900"/>
  <c r="DA900"/>
  <c r="DC900"/>
  <c r="A901"/>
  <c r="CY901"/>
  <c r="CZ901"/>
  <c r="DB901"/>
  <c r="DA901"/>
  <c r="DC901"/>
  <c r="A902"/>
  <c r="CY902"/>
  <c r="CZ902"/>
  <c r="DA902"/>
  <c r="DB902"/>
  <c r="DC902"/>
  <c r="A903"/>
  <c r="CY903"/>
  <c r="CZ903"/>
  <c r="DA903"/>
  <c r="DB903"/>
  <c r="DC903"/>
  <c r="A904"/>
  <c r="CY904"/>
  <c r="CZ904"/>
  <c r="DB904"/>
  <c r="DA904"/>
  <c r="DC904"/>
  <c r="A905"/>
  <c r="CY905"/>
  <c r="CZ905"/>
  <c r="DB905"/>
  <c r="DA905"/>
  <c r="DC905"/>
  <c r="A906"/>
  <c r="CY906"/>
  <c r="CZ906"/>
  <c r="DA906"/>
  <c r="DB906"/>
  <c r="DC906"/>
  <c r="A907"/>
  <c r="CY907"/>
  <c r="CZ907"/>
  <c r="DA907"/>
  <c r="DB907"/>
  <c r="DC907"/>
  <c r="A908"/>
  <c r="CY908"/>
  <c r="CZ908"/>
  <c r="DB908"/>
  <c r="DA908"/>
  <c r="DC908"/>
  <c r="A909"/>
  <c r="CY909"/>
  <c r="CZ909"/>
  <c r="DB909"/>
  <c r="DA909"/>
  <c r="DC909"/>
  <c r="A910"/>
  <c r="CY910"/>
  <c r="CZ910"/>
  <c r="DA910"/>
  <c r="DB910"/>
  <c r="DC910"/>
  <c r="A911"/>
  <c r="CY911"/>
  <c r="CZ911"/>
  <c r="DA911"/>
  <c r="DB911"/>
  <c r="DC911"/>
  <c r="A912"/>
  <c r="CY912"/>
  <c r="CZ912"/>
  <c r="DB912"/>
  <c r="DA912"/>
  <c r="DC912"/>
  <c r="A913"/>
  <c r="CY913"/>
  <c r="CZ913"/>
  <c r="DB913"/>
  <c r="DA913"/>
  <c r="DC913"/>
  <c r="A914"/>
  <c r="CY914"/>
  <c r="CZ914"/>
  <c r="DA914"/>
  <c r="DB914"/>
  <c r="DC914"/>
  <c r="A915"/>
  <c r="CY915"/>
  <c r="CZ915"/>
  <c r="DA915"/>
  <c r="DB915"/>
  <c r="DC915"/>
  <c r="A916"/>
  <c r="CY916"/>
  <c r="CZ916"/>
  <c r="DB916"/>
  <c r="DA916"/>
  <c r="DC916"/>
  <c r="A917"/>
  <c r="CY917"/>
  <c r="CZ917"/>
  <c r="DB917"/>
  <c r="DA917"/>
  <c r="DC917"/>
  <c r="A918"/>
  <c r="CY918"/>
  <c r="CZ918"/>
  <c r="DA918"/>
  <c r="DB918"/>
  <c r="DC918"/>
  <c r="A919"/>
  <c r="CY919"/>
  <c r="CZ919"/>
  <c r="DA919"/>
  <c r="DB919"/>
  <c r="DC919"/>
  <c r="A920"/>
  <c r="CY920"/>
  <c r="CZ920"/>
  <c r="DB920"/>
  <c r="DA920"/>
  <c r="DC920"/>
  <c r="A921"/>
  <c r="CY921"/>
  <c r="CZ921"/>
  <c r="DB921"/>
  <c r="DA921"/>
  <c r="DC921"/>
  <c r="A922"/>
  <c r="CY922"/>
  <c r="CZ922"/>
  <c r="DA922"/>
  <c r="DB922"/>
  <c r="DC922"/>
  <c r="A923"/>
  <c r="CY923"/>
  <c r="CZ923"/>
  <c r="DA923"/>
  <c r="DB923"/>
  <c r="DC923"/>
  <c r="A924"/>
  <c r="CY924"/>
  <c r="CZ924"/>
  <c r="DB924"/>
  <c r="DA924"/>
  <c r="DC924"/>
  <c r="A925"/>
  <c r="CY925"/>
  <c r="CZ925"/>
  <c r="DB925"/>
  <c r="DA925"/>
  <c r="DC925"/>
  <c r="A926"/>
  <c r="CY926"/>
  <c r="CZ926"/>
  <c r="DA926"/>
  <c r="DB926"/>
  <c r="DC926"/>
  <c r="A927"/>
  <c r="CY927"/>
  <c r="CZ927"/>
  <c r="DA927"/>
  <c r="DB927"/>
  <c r="DC927"/>
  <c r="A928"/>
  <c r="CY928"/>
  <c r="CZ928"/>
  <c r="DB928"/>
  <c r="DA928"/>
  <c r="DC928"/>
  <c r="A929"/>
  <c r="CY929"/>
  <c r="CZ929"/>
  <c r="DB929"/>
  <c r="DA929"/>
  <c r="DC929"/>
  <c r="A930"/>
  <c r="CY930"/>
  <c r="CZ930"/>
  <c r="DA930"/>
  <c r="DB930"/>
  <c r="DC930"/>
  <c r="A931"/>
  <c r="CY931"/>
  <c r="CZ931"/>
  <c r="DA931"/>
  <c r="DB931"/>
  <c r="DC931"/>
  <c r="A932"/>
  <c r="CY932"/>
  <c r="CZ932"/>
  <c r="DB932"/>
  <c r="DA932"/>
  <c r="DC932"/>
  <c r="A933"/>
  <c r="CY933"/>
  <c r="CZ933"/>
  <c r="DB933"/>
  <c r="DA933"/>
  <c r="DC933"/>
  <c r="A934"/>
  <c r="CY934"/>
  <c r="CZ934"/>
  <c r="DA934"/>
  <c r="DB934"/>
  <c r="DC934"/>
  <c r="A935"/>
  <c r="CY935"/>
  <c r="CZ935"/>
  <c r="DA935"/>
  <c r="DB935"/>
  <c r="DC935"/>
  <c r="A936"/>
  <c r="CY936"/>
  <c r="CZ936"/>
  <c r="DB936"/>
  <c r="DA936"/>
  <c r="DC936"/>
  <c r="A937"/>
  <c r="CY937"/>
  <c r="CZ937"/>
  <c r="DB937"/>
  <c r="DA937"/>
  <c r="DC937"/>
  <c r="A938"/>
  <c r="CY938"/>
  <c r="CZ938"/>
  <c r="DA938"/>
  <c r="DB938"/>
  <c r="DC938"/>
  <c r="A939"/>
  <c r="CY939"/>
  <c r="CZ939"/>
  <c r="DA939"/>
  <c r="DB939"/>
  <c r="DC939"/>
  <c r="A940"/>
  <c r="CY940"/>
  <c r="CZ940"/>
  <c r="DB940"/>
  <c r="DA940"/>
  <c r="DC940"/>
  <c r="A941"/>
  <c r="CY941"/>
  <c r="CZ941"/>
  <c r="DB941"/>
  <c r="DA941"/>
  <c r="DC941"/>
  <c r="A942"/>
  <c r="CY942"/>
  <c r="CZ942"/>
  <c r="DA942"/>
  <c r="DB942"/>
  <c r="DC942"/>
  <c r="A943"/>
  <c r="CY943"/>
  <c r="CZ943"/>
  <c r="DA943"/>
  <c r="DB943"/>
  <c r="DC943"/>
  <c r="A944"/>
  <c r="CY944"/>
  <c r="CZ944"/>
  <c r="DB944"/>
  <c r="DA944"/>
  <c r="DC944"/>
  <c r="A945"/>
  <c r="CY945"/>
  <c r="CZ945"/>
  <c r="DB945"/>
  <c r="DA945"/>
  <c r="DC945"/>
  <c r="A946"/>
  <c r="CY946"/>
  <c r="CZ946"/>
  <c r="DA946"/>
  <c r="DB946"/>
  <c r="DC946"/>
  <c r="A947"/>
  <c r="CY947"/>
  <c r="CZ947"/>
  <c r="DA947"/>
  <c r="DB947"/>
  <c r="DC947"/>
  <c r="A948"/>
  <c r="CY948"/>
  <c r="CZ948"/>
  <c r="DB948"/>
  <c r="DA948"/>
  <c r="DC948"/>
  <c r="A949"/>
  <c r="CY949"/>
  <c r="CZ949"/>
  <c r="DB949"/>
  <c r="DA949"/>
  <c r="DC949"/>
  <c r="A950"/>
  <c r="CY950"/>
  <c r="CZ950"/>
  <c r="DA950"/>
  <c r="DB950"/>
  <c r="DC950"/>
  <c r="A951"/>
  <c r="CY951"/>
  <c r="CZ951"/>
  <c r="DA951"/>
  <c r="DB951"/>
  <c r="DC951"/>
  <c r="A952"/>
  <c r="CY952"/>
  <c r="CZ952"/>
  <c r="DB952"/>
  <c r="DA952"/>
  <c r="DC952"/>
  <c r="A953"/>
  <c r="CY953"/>
  <c r="CZ953"/>
  <c r="DB953"/>
  <c r="DA953"/>
  <c r="DC953"/>
  <c r="A954"/>
  <c r="CY954"/>
  <c r="CZ954"/>
  <c r="DA954"/>
  <c r="DB954"/>
  <c r="DC954"/>
  <c r="A955"/>
  <c r="CY955"/>
  <c r="CZ955"/>
  <c r="DA955"/>
  <c r="DB955"/>
  <c r="DC955"/>
  <c r="A956"/>
  <c r="CY956"/>
  <c r="CZ956"/>
  <c r="DB956"/>
  <c r="DA956"/>
  <c r="DC956"/>
  <c r="A957"/>
  <c r="CY957"/>
  <c r="CZ957"/>
  <c r="DB957"/>
  <c r="DA957"/>
  <c r="DC957"/>
  <c r="A958"/>
  <c r="CY958"/>
  <c r="CZ958"/>
  <c r="DA958"/>
  <c r="DB958"/>
  <c r="DC958"/>
  <c r="A959"/>
  <c r="CY959"/>
  <c r="CZ959"/>
  <c r="DA959"/>
  <c r="DB959"/>
  <c r="DC959"/>
  <c r="A960"/>
  <c r="CY960"/>
  <c r="CZ960"/>
  <c r="DB960"/>
  <c r="DA960"/>
  <c r="DC960"/>
  <c r="A961"/>
  <c r="CY961"/>
  <c r="CZ961"/>
  <c r="DB961"/>
  <c r="DA961"/>
  <c r="DC961"/>
  <c r="A962"/>
  <c r="CY962"/>
  <c r="CZ962"/>
  <c r="DA962"/>
  <c r="DB962"/>
  <c r="DC962"/>
  <c r="A963"/>
  <c r="CY963"/>
  <c r="CZ963"/>
  <c r="DA963"/>
  <c r="DB963"/>
  <c r="DC963"/>
  <c r="A964"/>
  <c r="CY964"/>
  <c r="CZ964"/>
  <c r="DB964"/>
  <c r="DA964"/>
  <c r="DC964"/>
  <c r="A965"/>
  <c r="CY965"/>
  <c r="CZ965"/>
  <c r="DB965"/>
  <c r="DA965"/>
  <c r="DC965"/>
  <c r="A966"/>
  <c r="CY966"/>
  <c r="CZ966"/>
  <c r="DA966"/>
  <c r="DB966"/>
  <c r="DC966"/>
  <c r="A967"/>
  <c r="CY967"/>
  <c r="CZ967"/>
  <c r="DA967"/>
  <c r="DB967"/>
  <c r="DC967"/>
  <c r="A968"/>
  <c r="CY968"/>
  <c r="CZ968"/>
  <c r="DB968"/>
  <c r="DA968"/>
  <c r="DC968"/>
  <c r="A969"/>
  <c r="CY969"/>
  <c r="CZ969"/>
  <c r="DB969"/>
  <c r="DA969"/>
  <c r="DC969"/>
  <c r="A970"/>
  <c r="CY970"/>
  <c r="CZ970"/>
  <c r="DA970"/>
  <c r="DB970"/>
  <c r="DC970"/>
  <c r="A971"/>
  <c r="CY971"/>
  <c r="CZ971"/>
  <c r="DA971"/>
  <c r="DB971"/>
  <c r="DC971"/>
  <c r="A972"/>
  <c r="CY972"/>
  <c r="CZ972"/>
  <c r="DB972"/>
  <c r="DA972"/>
  <c r="DC972"/>
  <c r="A973"/>
  <c r="CY973"/>
  <c r="CZ973"/>
  <c r="DB973"/>
  <c r="DA973"/>
  <c r="DC973"/>
  <c r="A974"/>
  <c r="CY974"/>
  <c r="CZ974"/>
  <c r="DA974"/>
  <c r="DB974"/>
  <c r="DC974"/>
  <c r="A975"/>
  <c r="CY975"/>
  <c r="CZ975"/>
  <c r="DA975"/>
  <c r="DB975"/>
  <c r="DC975"/>
  <c r="A976"/>
  <c r="CY976"/>
  <c r="CZ976"/>
  <c r="DB976"/>
  <c r="DA976"/>
  <c r="DC976"/>
  <c r="A977"/>
  <c r="CY977"/>
  <c r="CZ977"/>
  <c r="DB977"/>
  <c r="DA977"/>
  <c r="DC977"/>
  <c r="A978"/>
  <c r="CY978"/>
  <c r="CZ978"/>
  <c r="DA978"/>
  <c r="DB978"/>
  <c r="DC978"/>
  <c r="A979"/>
  <c r="CY979"/>
  <c r="CZ979"/>
  <c r="DA979"/>
  <c r="DB979"/>
  <c r="DC979"/>
  <c r="A980"/>
  <c r="CY980"/>
  <c r="CZ980"/>
  <c r="DB980"/>
  <c r="DA980"/>
  <c r="DC980"/>
  <c r="A981"/>
  <c r="CY981"/>
  <c r="CZ981"/>
  <c r="DB981"/>
  <c r="DA981"/>
  <c r="DC981"/>
  <c r="A982"/>
  <c r="CY982"/>
  <c r="CZ982"/>
  <c r="DA982"/>
  <c r="DB982"/>
  <c r="DC982"/>
  <c r="A983"/>
  <c r="CY983"/>
  <c r="CZ983"/>
  <c r="DA983"/>
  <c r="DB983"/>
  <c r="DC983"/>
  <c r="A984"/>
  <c r="CY984"/>
  <c r="CZ984"/>
  <c r="DB984"/>
  <c r="DA984"/>
  <c r="DC984"/>
  <c r="A985"/>
  <c r="CY985"/>
  <c r="CZ985"/>
  <c r="DB985"/>
  <c r="DA985"/>
  <c r="DC985"/>
  <c r="A986"/>
  <c r="CY986"/>
  <c r="CZ986"/>
  <c r="DA986"/>
  <c r="DB986"/>
  <c r="DC986"/>
  <c r="A987"/>
  <c r="CY987"/>
  <c r="CZ987"/>
  <c r="DA987"/>
  <c r="DB987"/>
  <c r="DC987"/>
  <c r="A988"/>
  <c r="CY988"/>
  <c r="CZ988"/>
  <c r="DB988"/>
  <c r="DA988"/>
  <c r="DC988"/>
  <c r="A989"/>
  <c r="CY989"/>
  <c r="CZ989"/>
  <c r="DA989"/>
  <c r="DB989"/>
  <c r="DC989"/>
  <c r="A990"/>
  <c r="CY990"/>
  <c r="CZ990"/>
  <c r="DA990"/>
  <c r="DB990"/>
  <c r="DC990"/>
  <c r="A991"/>
  <c r="CY991"/>
  <c r="CZ991"/>
  <c r="DB991"/>
  <c r="DA991"/>
  <c r="DC991"/>
  <c r="A992"/>
  <c r="CY992"/>
  <c r="CZ992"/>
  <c r="DB992"/>
  <c r="DA992"/>
  <c r="DC992"/>
  <c r="A993"/>
  <c r="CY993"/>
  <c r="CZ993"/>
  <c r="DB993"/>
  <c r="DA993"/>
  <c r="DC993"/>
  <c r="A994"/>
  <c r="CY994"/>
  <c r="CZ994"/>
  <c r="DA994"/>
  <c r="DB994"/>
  <c r="DC994"/>
  <c r="A995"/>
  <c r="CY995"/>
  <c r="CZ995"/>
  <c r="DA995"/>
  <c r="DB995"/>
  <c r="DC995"/>
  <c r="A996"/>
  <c r="CY996"/>
  <c r="CZ996"/>
  <c r="DB996"/>
  <c r="DA996"/>
  <c r="DC996"/>
  <c r="A997"/>
  <c r="CY997"/>
  <c r="CZ997"/>
  <c r="DA997"/>
  <c r="DB997"/>
  <c r="DC997"/>
  <c r="A998"/>
  <c r="CY998"/>
  <c r="CZ998"/>
  <c r="DA998"/>
  <c r="DB998"/>
  <c r="DC998"/>
  <c r="A999"/>
  <c r="CY999"/>
  <c r="CZ999"/>
  <c r="DB999"/>
  <c r="DA999"/>
  <c r="DC999"/>
  <c r="A1000"/>
  <c r="CY1000"/>
  <c r="CZ1000"/>
  <c r="DB1000"/>
  <c r="DA1000"/>
  <c r="DC1000"/>
  <c r="A1001"/>
  <c r="CY1001"/>
  <c r="CZ1001"/>
  <c r="DB1001"/>
  <c r="DA1001"/>
  <c r="DC1001"/>
  <c r="A1002"/>
  <c r="CY1002"/>
  <c r="CZ1002"/>
  <c r="DA1002"/>
  <c r="DB1002"/>
  <c r="DC1002"/>
  <c r="A1003"/>
  <c r="CY1003"/>
  <c r="CZ1003"/>
  <c r="DA1003"/>
  <c r="DB1003"/>
  <c r="DC1003"/>
  <c r="A1004"/>
  <c r="CY1004"/>
  <c r="CZ1004"/>
  <c r="DB1004"/>
  <c r="DA1004"/>
  <c r="DC1004"/>
  <c r="A1005"/>
  <c r="CY1005"/>
  <c r="CZ1005"/>
  <c r="DA1005"/>
  <c r="DB1005"/>
  <c r="DC1005"/>
  <c r="A1006"/>
  <c r="CY1006"/>
  <c r="CZ1006"/>
  <c r="DA1006"/>
  <c r="DB1006"/>
  <c r="DC1006"/>
  <c r="A1007"/>
  <c r="CY1007"/>
  <c r="CZ1007"/>
  <c r="DB1007"/>
  <c r="DA1007"/>
  <c r="DC1007"/>
  <c r="A1008"/>
  <c r="CY1008"/>
  <c r="CZ1008"/>
  <c r="DB1008"/>
  <c r="DA1008"/>
  <c r="DC1008"/>
  <c r="A1009"/>
  <c r="CY1009"/>
  <c r="CZ1009"/>
  <c r="DB1009"/>
  <c r="DA1009"/>
  <c r="DC1009"/>
  <c r="A1010"/>
  <c r="CY1010"/>
  <c r="CZ1010"/>
  <c r="DA1010"/>
  <c r="DB1010"/>
  <c r="DC1010"/>
  <c r="A1011"/>
  <c r="CY1011"/>
  <c r="CZ1011"/>
  <c r="DA1011"/>
  <c r="DB1011"/>
  <c r="DC1011"/>
  <c r="A1012"/>
  <c r="CY1012"/>
  <c r="CZ1012"/>
  <c r="DB1012"/>
  <c r="DA1012"/>
  <c r="DC1012"/>
  <c r="A1013"/>
  <c r="CY1013"/>
  <c r="CZ1013"/>
  <c r="DA1013"/>
  <c r="DB1013"/>
  <c r="DC1013"/>
  <c r="A1014"/>
  <c r="CY1014"/>
  <c r="CZ1014"/>
  <c r="DA1014"/>
  <c r="DB1014"/>
  <c r="DC1014"/>
  <c r="A1015"/>
  <c r="CY1015"/>
  <c r="CZ1015"/>
  <c r="DB1015"/>
  <c r="DA1015"/>
  <c r="DC1015"/>
  <c r="A1016"/>
  <c r="CY1016"/>
  <c r="CZ1016"/>
  <c r="DB1016"/>
  <c r="DA1016"/>
  <c r="DC1016"/>
  <c r="A1017"/>
  <c r="CY1017"/>
  <c r="CZ1017"/>
  <c r="DB1017"/>
  <c r="DA1017"/>
  <c r="DC1017"/>
  <c r="A1018"/>
  <c r="CY1018"/>
  <c r="CZ1018"/>
  <c r="DA1018"/>
  <c r="DB1018"/>
  <c r="DC1018"/>
  <c r="A1019"/>
  <c r="CY1019"/>
  <c r="CZ1019"/>
  <c r="DA1019"/>
  <c r="DB1019"/>
  <c r="DC1019"/>
  <c r="A1020"/>
  <c r="CY1020"/>
  <c r="CZ1020"/>
  <c r="DB1020"/>
  <c r="DA1020"/>
  <c r="DC1020"/>
  <c r="A1021"/>
  <c r="CY1021"/>
  <c r="CZ1021"/>
  <c r="DA1021"/>
  <c r="DB1021"/>
  <c r="DC1021"/>
  <c r="A1022"/>
  <c r="CY1022"/>
  <c r="CZ1022"/>
  <c r="DA1022"/>
  <c r="DB1022"/>
  <c r="DC1022"/>
  <c r="A1023"/>
  <c r="CY1023"/>
  <c r="CZ1023"/>
  <c r="DB1023"/>
  <c r="DA1023"/>
  <c r="DC1023"/>
  <c r="A1024"/>
  <c r="CY1024"/>
  <c r="CZ1024"/>
  <c r="DB1024"/>
  <c r="DA1024"/>
  <c r="DC1024"/>
  <c r="A1025"/>
  <c r="CY1025"/>
  <c r="CZ1025"/>
  <c r="DB1025"/>
  <c r="DA1025"/>
  <c r="DC1025"/>
  <c r="A1026"/>
  <c r="CY1026"/>
  <c r="CZ1026"/>
  <c r="DA1026"/>
  <c r="DB1026"/>
  <c r="DC1026"/>
  <c r="A1027"/>
  <c r="CY1027"/>
  <c r="CZ1027"/>
  <c r="DA1027"/>
  <c r="DB1027"/>
  <c r="DC1027"/>
  <c r="A1028"/>
  <c r="CY1028"/>
  <c r="CZ1028"/>
  <c r="DB1028"/>
  <c r="DA1028"/>
  <c r="DC1028"/>
  <c r="A1029"/>
  <c r="CY1029"/>
  <c r="CZ1029"/>
  <c r="DB1029"/>
  <c r="DA1029"/>
  <c r="DC1029"/>
  <c r="A1030"/>
  <c r="CY1030"/>
  <c r="CZ1030"/>
  <c r="DA1030"/>
  <c r="DB1030"/>
  <c r="DC1030"/>
  <c r="A1031"/>
  <c r="CY1031"/>
  <c r="CZ1031"/>
  <c r="DA1031"/>
  <c r="DB1031"/>
  <c r="DC1031"/>
  <c r="A1032"/>
  <c r="CY1032"/>
  <c r="CZ1032"/>
  <c r="DB1032"/>
  <c r="DA1032"/>
  <c r="DC1032"/>
  <c r="A1033"/>
  <c r="CY1033"/>
  <c r="CZ1033"/>
  <c r="DB1033"/>
  <c r="DA1033"/>
  <c r="DC1033"/>
  <c r="A1034"/>
  <c r="CY1034"/>
  <c r="CZ1034"/>
  <c r="DA1034"/>
  <c r="DB1034"/>
  <c r="DC1034"/>
  <c r="A1035"/>
  <c r="CY1035"/>
  <c r="CZ1035"/>
  <c r="DA1035"/>
  <c r="DB1035"/>
  <c r="DC1035"/>
  <c r="A1036"/>
  <c r="CY1036"/>
  <c r="CZ1036"/>
  <c r="DB1036"/>
  <c r="DA1036"/>
  <c r="DC1036"/>
  <c r="A1037"/>
  <c r="CY1037"/>
  <c r="CZ1037"/>
  <c r="DB1037"/>
  <c r="DA1037"/>
  <c r="DC1037"/>
  <c r="A1038"/>
  <c r="CY1038"/>
  <c r="CZ1038"/>
  <c r="DA1038"/>
  <c r="DB1038"/>
  <c r="DC1038"/>
  <c r="A1039"/>
  <c r="CY1039"/>
  <c r="CZ1039"/>
  <c r="DA1039"/>
  <c r="DB1039"/>
  <c r="DC1039"/>
  <c r="A1040"/>
  <c r="CY1040"/>
  <c r="CZ1040"/>
  <c r="DB1040"/>
  <c r="DA1040"/>
  <c r="DC1040"/>
  <c r="A1041"/>
  <c r="CY1041"/>
  <c r="CZ1041"/>
  <c r="DB1041"/>
  <c r="DA1041"/>
  <c r="DC1041"/>
  <c r="A1042"/>
  <c r="CY1042"/>
  <c r="CZ1042"/>
  <c r="DA1042"/>
  <c r="DB1042"/>
  <c r="DC1042"/>
  <c r="A1043"/>
  <c r="CY1043"/>
  <c r="CZ1043"/>
  <c r="DA1043"/>
  <c r="DB1043"/>
  <c r="DC1043"/>
  <c r="A1044"/>
  <c r="CY1044"/>
  <c r="CZ1044"/>
  <c r="DB1044"/>
  <c r="DA1044"/>
  <c r="DC1044"/>
  <c r="A1045"/>
  <c r="CY1045"/>
  <c r="CZ1045"/>
  <c r="DB1045"/>
  <c r="DA1045"/>
  <c r="DC1045"/>
  <c r="A1046"/>
  <c r="CY1046"/>
  <c r="CZ1046"/>
  <c r="DA1046"/>
  <c r="DB1046"/>
  <c r="DC1046"/>
  <c r="A1047"/>
  <c r="CY1047"/>
  <c r="CZ1047"/>
  <c r="DA1047"/>
  <c r="DB1047"/>
  <c r="DC1047"/>
  <c r="A1048"/>
  <c r="CY1048"/>
  <c r="CZ1048"/>
  <c r="DB1048"/>
  <c r="DA1048"/>
  <c r="DC1048"/>
  <c r="A1049"/>
  <c r="CY1049"/>
  <c r="CZ1049"/>
  <c r="DB1049"/>
  <c r="DA1049"/>
  <c r="DC1049"/>
  <c r="A1050"/>
  <c r="CY1050"/>
  <c r="CZ1050"/>
  <c r="DA1050"/>
  <c r="DB1050"/>
  <c r="DC1050"/>
  <c r="A1051"/>
  <c r="CY1051"/>
  <c r="CZ1051"/>
  <c r="DA1051"/>
  <c r="DB1051"/>
  <c r="DC1051"/>
  <c r="A1052"/>
  <c r="CY1052"/>
  <c r="CZ1052"/>
  <c r="DB1052"/>
  <c r="DA1052"/>
  <c r="DC1052"/>
  <c r="A1053"/>
  <c r="CY1053"/>
  <c r="CZ1053"/>
  <c r="DB1053"/>
  <c r="DA1053"/>
  <c r="DC1053"/>
  <c r="A1054"/>
  <c r="CY1054"/>
  <c r="CZ1054"/>
  <c r="DA1054"/>
  <c r="DB1054"/>
  <c r="DC1054"/>
  <c r="A1055"/>
  <c r="CY1055"/>
  <c r="CZ1055"/>
  <c r="DA1055"/>
  <c r="DB1055"/>
  <c r="DC1055"/>
  <c r="A1056"/>
  <c r="CY1056"/>
  <c r="CZ1056"/>
  <c r="DB1056"/>
  <c r="DA1056"/>
  <c r="DC1056"/>
  <c r="A1057"/>
  <c r="CY1057"/>
  <c r="CZ1057"/>
  <c r="DB1057"/>
  <c r="DA1057"/>
  <c r="DC1057"/>
  <c r="A1058"/>
  <c r="CY1058"/>
  <c r="CZ1058"/>
  <c r="DA1058"/>
  <c r="DB1058"/>
  <c r="DC1058"/>
  <c r="A1059"/>
  <c r="CY1059"/>
  <c r="CZ1059"/>
  <c r="DA1059"/>
  <c r="DB1059"/>
  <c r="DC1059"/>
  <c r="A1060"/>
  <c r="CY1060"/>
  <c r="CZ1060"/>
  <c r="DB1060"/>
  <c r="DA1060"/>
  <c r="DC1060"/>
  <c r="A1061"/>
  <c r="CY1061"/>
  <c r="CZ1061"/>
  <c r="DB1061"/>
  <c r="DA1061"/>
  <c r="DC1061"/>
  <c r="A1062"/>
  <c r="CY1062"/>
  <c r="CZ1062"/>
  <c r="DA1062"/>
  <c r="DB1062"/>
  <c r="DC1062"/>
  <c r="A1063"/>
  <c r="CY1063"/>
  <c r="CZ1063"/>
  <c r="DA1063"/>
  <c r="DB1063"/>
  <c r="DC1063"/>
  <c r="A1064"/>
  <c r="CY1064"/>
  <c r="CZ1064"/>
  <c r="DB1064"/>
  <c r="DA1064"/>
  <c r="DC1064"/>
  <c r="A1065"/>
  <c r="CY1065"/>
  <c r="CZ1065"/>
  <c r="DB1065"/>
  <c r="DA1065"/>
  <c r="DC1065"/>
  <c r="A1066"/>
  <c r="CY1066"/>
  <c r="CZ1066"/>
  <c r="DA1066"/>
  <c r="DB1066"/>
  <c r="DC1066"/>
  <c r="A1067"/>
  <c r="CY1067"/>
  <c r="CZ1067"/>
  <c r="DA1067"/>
  <c r="DB1067"/>
  <c r="DC1067"/>
  <c r="A1068"/>
  <c r="CY1068"/>
  <c r="CZ1068"/>
  <c r="DB1068"/>
  <c r="DA1068"/>
  <c r="DC1068"/>
  <c r="A1069"/>
  <c r="CY1069"/>
  <c r="CZ1069"/>
  <c r="DB1069"/>
  <c r="DA1069"/>
  <c r="DC1069"/>
  <c r="A1070"/>
  <c r="CY1070"/>
  <c r="CZ1070"/>
  <c r="DA1070"/>
  <c r="DB1070"/>
  <c r="DC1070"/>
  <c r="A1071"/>
  <c r="CY1071"/>
  <c r="CZ1071"/>
  <c r="DA1071"/>
  <c r="DB1071"/>
  <c r="DC1071"/>
  <c r="A1072"/>
  <c r="CY1072"/>
  <c r="CZ1072"/>
  <c r="DB1072"/>
  <c r="DA1072"/>
  <c r="DC1072"/>
  <c r="A1073"/>
  <c r="CY1073"/>
  <c r="CZ1073"/>
  <c r="DB1073"/>
  <c r="DA1073"/>
  <c r="DC1073"/>
  <c r="A1074"/>
  <c r="CY1074"/>
  <c r="CZ1074"/>
  <c r="DA1074"/>
  <c r="DB1074"/>
  <c r="DC1074"/>
  <c r="A1075"/>
  <c r="CY1075"/>
  <c r="CZ1075"/>
  <c r="DA1075"/>
  <c r="DB1075"/>
  <c r="DC1075"/>
  <c r="A1076"/>
  <c r="CY1076"/>
  <c r="CZ1076"/>
  <c r="DB1076"/>
  <c r="DA1076"/>
  <c r="DC1076"/>
  <c r="A1077"/>
  <c r="CY1077"/>
  <c r="CZ1077"/>
  <c r="DB1077"/>
  <c r="DA1077"/>
  <c r="DC1077"/>
  <c r="A1078"/>
  <c r="CY1078"/>
  <c r="CZ1078"/>
  <c r="DA1078"/>
  <c r="DB1078"/>
  <c r="DC1078"/>
  <c r="A1079"/>
  <c r="CY1079"/>
  <c r="CZ1079"/>
  <c r="DA1079"/>
  <c r="DB1079"/>
  <c r="DC1079"/>
  <c r="A1080"/>
  <c r="CY1080"/>
  <c r="CZ1080"/>
  <c r="DB1080"/>
  <c r="DA1080"/>
  <c r="DC1080"/>
  <c r="A1081"/>
  <c r="CY1081"/>
  <c r="CZ1081"/>
  <c r="DB1081"/>
  <c r="DA1081"/>
  <c r="DC1081"/>
  <c r="A1082"/>
  <c r="CY1082"/>
  <c r="CZ1082"/>
  <c r="DA1082"/>
  <c r="DB1082"/>
  <c r="DC1082"/>
  <c r="A1083"/>
  <c r="CY1083"/>
  <c r="CZ1083"/>
  <c r="DA1083"/>
  <c r="DB1083"/>
  <c r="DC1083"/>
  <c r="A1084"/>
  <c r="CY1084"/>
  <c r="CZ1084"/>
  <c r="DB1084"/>
  <c r="DA1084"/>
  <c r="DC1084"/>
  <c r="A1085"/>
  <c r="CY1085"/>
  <c r="CZ1085"/>
  <c r="DB1085"/>
  <c r="DA1085"/>
  <c r="DC1085"/>
  <c r="A1086"/>
  <c r="CY1086"/>
  <c r="CZ1086"/>
  <c r="DA1086"/>
  <c r="DB1086"/>
  <c r="DC1086"/>
  <c r="A1087"/>
  <c r="CY1087"/>
  <c r="CZ1087"/>
  <c r="DA1087"/>
  <c r="DB1087"/>
  <c r="DC1087"/>
  <c r="A1088"/>
  <c r="CY1088"/>
  <c r="CZ1088"/>
  <c r="DB1088"/>
  <c r="DA1088"/>
  <c r="DC1088"/>
  <c r="A1089"/>
  <c r="CY1089"/>
  <c r="CZ1089"/>
  <c r="DB1089"/>
  <c r="DA1089"/>
  <c r="DC1089"/>
  <c r="A1090"/>
  <c r="CY1090"/>
  <c r="CZ1090"/>
  <c r="DA1090"/>
  <c r="DB1090"/>
  <c r="DC1090"/>
  <c r="A1091"/>
  <c r="CY1091"/>
  <c r="CZ1091"/>
  <c r="DA1091"/>
  <c r="DB1091"/>
  <c r="DC1091"/>
  <c r="A1092"/>
  <c r="CY1092"/>
  <c r="CZ1092"/>
  <c r="DB1092"/>
  <c r="DA1092"/>
  <c r="DC1092"/>
  <c r="A1093"/>
  <c r="CY1093"/>
  <c r="CZ1093"/>
  <c r="DB1093"/>
  <c r="DA1093"/>
  <c r="DC1093"/>
  <c r="A1094"/>
  <c r="CY1094"/>
  <c r="CZ1094"/>
  <c r="DA1094"/>
  <c r="DB1094"/>
  <c r="DC1094"/>
  <c r="A1095"/>
  <c r="CY1095"/>
  <c r="CZ1095"/>
  <c r="DA1095"/>
  <c r="DB1095"/>
  <c r="DC1095"/>
  <c r="A1096"/>
  <c r="CY1096"/>
  <c r="CZ1096"/>
  <c r="DB1096"/>
  <c r="DA1096"/>
  <c r="DC1096"/>
  <c r="A1097"/>
  <c r="CY1097"/>
  <c r="CZ1097"/>
  <c r="DB1097"/>
  <c r="DA1097"/>
  <c r="DC1097"/>
  <c r="A1098"/>
  <c r="CY1098"/>
  <c r="CZ1098"/>
  <c r="DA1098"/>
  <c r="DB1098"/>
  <c r="DC1098"/>
  <c r="A1099"/>
  <c r="CY1099"/>
  <c r="CZ1099"/>
  <c r="DA1099"/>
  <c r="DB1099"/>
  <c r="DC1099"/>
  <c r="A1100"/>
  <c r="CY1100"/>
  <c r="CZ1100"/>
  <c r="DB1100"/>
  <c r="DA1100"/>
  <c r="DC1100"/>
  <c r="A1101"/>
  <c r="CY1101"/>
  <c r="CZ1101"/>
  <c r="DB1101"/>
  <c r="DA1101"/>
  <c r="DC1101"/>
  <c r="A1102"/>
  <c r="CY1102"/>
  <c r="CZ1102"/>
  <c r="DA1102"/>
  <c r="DB1102"/>
  <c r="DC1102"/>
  <c r="A1103"/>
  <c r="CY1103"/>
  <c r="CZ1103"/>
  <c r="DA1103"/>
  <c r="DB1103"/>
  <c r="DC1103"/>
  <c r="A1104"/>
  <c r="CY1104"/>
  <c r="CZ1104"/>
  <c r="DB1104"/>
  <c r="DA1104"/>
  <c r="DC1104"/>
  <c r="A1105"/>
  <c r="CY1105"/>
  <c r="CZ1105"/>
  <c r="DB1105"/>
  <c r="DA1105"/>
  <c r="DC1105"/>
  <c r="A1106"/>
  <c r="CY1106"/>
  <c r="CZ1106"/>
  <c r="DA1106"/>
  <c r="DB1106"/>
  <c r="DC1106"/>
  <c r="A1107"/>
  <c r="CY1107"/>
  <c r="CZ1107"/>
  <c r="DA1107"/>
  <c r="DB1107"/>
  <c r="DC1107"/>
  <c r="A1108"/>
  <c r="CY1108"/>
  <c r="CZ1108"/>
  <c r="DB1108"/>
  <c r="DA1108"/>
  <c r="DC1108"/>
  <c r="A1109"/>
  <c r="CY1109"/>
  <c r="CZ1109"/>
  <c r="DB1109"/>
  <c r="DA1109"/>
  <c r="DC1109"/>
  <c r="A1110"/>
  <c r="CY1110"/>
  <c r="CZ1110"/>
  <c r="DA1110"/>
  <c r="DB1110"/>
  <c r="DC1110"/>
  <c r="A1111"/>
  <c r="CY1111"/>
  <c r="CZ1111"/>
  <c r="DA1111"/>
  <c r="DB1111"/>
  <c r="DC1111"/>
  <c r="A1112"/>
  <c r="CY1112"/>
  <c r="CZ1112"/>
  <c r="DB1112"/>
  <c r="DA1112"/>
  <c r="DC1112"/>
  <c r="A1113"/>
  <c r="CY1113"/>
  <c r="CZ1113"/>
  <c r="DB1113"/>
  <c r="DA1113"/>
  <c r="DC1113"/>
  <c r="A1114"/>
  <c r="CY1114"/>
  <c r="CZ1114"/>
  <c r="DA1114"/>
  <c r="DB1114"/>
  <c r="DC1114"/>
  <c r="A1115"/>
  <c r="CY1115"/>
  <c r="CZ1115"/>
  <c r="DA1115"/>
  <c r="DB1115"/>
  <c r="DC1115"/>
  <c r="A1116"/>
  <c r="CY1116"/>
  <c r="CZ1116"/>
  <c r="DB1116"/>
  <c r="DA1116"/>
  <c r="DC1116"/>
  <c r="A1117"/>
  <c r="CY1117"/>
  <c r="CZ1117"/>
  <c r="DB1117"/>
  <c r="DA1117"/>
  <c r="DC1117"/>
  <c r="A1118"/>
  <c r="CY1118"/>
  <c r="CZ1118"/>
  <c r="DA1118"/>
  <c r="DB1118"/>
  <c r="DC1118"/>
  <c r="A1119"/>
  <c r="CY1119"/>
  <c r="CZ1119"/>
  <c r="DA1119"/>
  <c r="DB1119"/>
  <c r="DC1119"/>
  <c r="A1120"/>
  <c r="CY1120"/>
  <c r="CZ1120"/>
  <c r="DB1120"/>
  <c r="DA1120"/>
  <c r="DC1120"/>
  <c r="A1121"/>
  <c r="CY1121"/>
  <c r="CZ1121"/>
  <c r="DB1121"/>
  <c r="DA1121"/>
  <c r="DC1121"/>
  <c r="A1122"/>
  <c r="CY1122"/>
  <c r="CZ1122"/>
  <c r="DA1122"/>
  <c r="DB1122"/>
  <c r="DC1122"/>
  <c r="A1123"/>
  <c r="CY1123"/>
  <c r="CZ1123"/>
  <c r="DA1123"/>
  <c r="DB1123"/>
  <c r="DC1123"/>
  <c r="A1124"/>
  <c r="CY1124"/>
  <c r="CZ1124"/>
  <c r="DB1124"/>
  <c r="DA1124"/>
  <c r="DC1124"/>
  <c r="A1125"/>
  <c r="CY1125"/>
  <c r="CZ1125"/>
  <c r="DB1125"/>
  <c r="DA1125"/>
  <c r="DC1125"/>
  <c r="A1126"/>
  <c r="CY1126"/>
  <c r="CZ1126"/>
  <c r="DA1126"/>
  <c r="DB1126"/>
  <c r="DC1126"/>
  <c r="A1127"/>
  <c r="CY1127"/>
  <c r="CZ1127"/>
  <c r="DA1127"/>
  <c r="DB1127"/>
  <c r="DC1127"/>
  <c r="A1128"/>
  <c r="CY1128"/>
  <c r="CZ1128"/>
  <c r="DB1128"/>
  <c r="DA1128"/>
  <c r="DC1128"/>
  <c r="A1129"/>
  <c r="CY1129"/>
  <c r="CZ1129"/>
  <c r="DB1129"/>
  <c r="DA1129"/>
  <c r="DC1129"/>
  <c r="A1130"/>
  <c r="CY1130"/>
  <c r="CZ1130"/>
  <c r="DA1130"/>
  <c r="DB1130"/>
  <c r="DC1130"/>
  <c r="A1131"/>
  <c r="CY1131"/>
  <c r="CZ1131"/>
  <c r="DA1131"/>
  <c r="DB1131"/>
  <c r="DC1131"/>
  <c r="A1132"/>
  <c r="CY1132"/>
  <c r="CZ1132"/>
  <c r="DB1132"/>
  <c r="DA1132"/>
  <c r="DC1132"/>
  <c r="A1133"/>
  <c r="CY1133"/>
  <c r="CZ1133"/>
  <c r="DB1133"/>
  <c r="DA1133"/>
  <c r="DC1133"/>
  <c r="A1134"/>
  <c r="CY1134"/>
  <c r="CZ1134"/>
  <c r="DA1134"/>
  <c r="DB1134"/>
  <c r="DC1134"/>
  <c r="A1135"/>
  <c r="CY1135"/>
  <c r="CZ1135"/>
  <c r="DA1135"/>
  <c r="DB1135"/>
  <c r="DC1135"/>
  <c r="A1136"/>
  <c r="CY1136"/>
  <c r="CZ1136"/>
  <c r="DB1136"/>
  <c r="DA1136"/>
  <c r="DC1136"/>
  <c r="A1137"/>
  <c r="CY1137"/>
  <c r="CZ1137"/>
  <c r="DB1137"/>
  <c r="DA1137"/>
  <c r="DC1137"/>
  <c r="A1138"/>
  <c r="CY1138"/>
  <c r="CZ1138"/>
  <c r="DA1138"/>
  <c r="DB1138"/>
  <c r="DC1138"/>
  <c r="A1139"/>
  <c r="CY1139"/>
  <c r="CZ1139"/>
  <c r="DA1139"/>
  <c r="DB1139"/>
  <c r="DC1139"/>
  <c r="A1140"/>
  <c r="CY1140"/>
  <c r="CZ1140"/>
  <c r="DB1140"/>
  <c r="DA1140"/>
  <c r="DC1140"/>
  <c r="A1141"/>
  <c r="CY1141"/>
  <c r="CZ1141"/>
  <c r="DB1141"/>
  <c r="DA1141"/>
  <c r="DC1141"/>
  <c r="A1142"/>
  <c r="CY1142"/>
  <c r="CZ1142"/>
  <c r="DA1142"/>
  <c r="DB1142"/>
  <c r="DC1142"/>
  <c r="A1143"/>
  <c r="CY1143"/>
  <c r="CZ1143"/>
  <c r="DA1143"/>
  <c r="DB1143"/>
  <c r="DC1143"/>
  <c r="A1144"/>
  <c r="CY1144"/>
  <c r="CZ1144"/>
  <c r="DB1144"/>
  <c r="DA1144"/>
  <c r="DC1144"/>
  <c r="A1145"/>
  <c r="CY1145"/>
  <c r="CZ1145"/>
  <c r="DB1145"/>
  <c r="DA1145"/>
  <c r="DC1145"/>
  <c r="A1146"/>
  <c r="CY1146"/>
  <c r="CZ1146"/>
  <c r="DA1146"/>
  <c r="DB1146"/>
  <c r="DC1146"/>
  <c r="A1147"/>
  <c r="CY1147"/>
  <c r="CZ1147"/>
  <c r="DA1147"/>
  <c r="DB1147"/>
  <c r="DC1147"/>
  <c r="A1148"/>
  <c r="CY1148"/>
  <c r="CZ1148"/>
  <c r="DB1148"/>
  <c r="DA1148"/>
  <c r="DC1148"/>
  <c r="A1149"/>
  <c r="CY1149"/>
  <c r="CZ1149"/>
  <c r="DB1149"/>
  <c r="DA1149"/>
  <c r="DC1149"/>
  <c r="A1150"/>
  <c r="CY1150"/>
  <c r="CZ1150"/>
  <c r="DA1150"/>
  <c r="DB1150"/>
  <c r="DC1150"/>
  <c r="A1151"/>
  <c r="CY1151"/>
  <c r="CZ1151"/>
  <c r="DA1151"/>
  <c r="DB1151"/>
  <c r="DC1151"/>
  <c r="A1152"/>
  <c r="CY1152"/>
  <c r="CZ1152"/>
  <c r="DB1152"/>
  <c r="DA1152"/>
  <c r="DC1152"/>
  <c r="A1153"/>
  <c r="CY1153"/>
  <c r="CZ1153"/>
  <c r="DB1153"/>
  <c r="DA1153"/>
  <c r="DC1153"/>
  <c r="A1154"/>
  <c r="CY1154"/>
  <c r="CZ1154"/>
  <c r="DA1154"/>
  <c r="DB1154"/>
  <c r="DC1154"/>
  <c r="A1155"/>
  <c r="CY1155"/>
  <c r="CZ1155"/>
  <c r="DA1155"/>
  <c r="DB1155"/>
  <c r="DC1155"/>
  <c r="A1156"/>
  <c r="CY1156"/>
  <c r="CZ1156"/>
  <c r="DB1156"/>
  <c r="DA1156"/>
  <c r="DC1156"/>
  <c r="A1157"/>
  <c r="CY1157"/>
  <c r="CZ1157"/>
  <c r="DB1157"/>
  <c r="DA1157"/>
  <c r="DC1157"/>
  <c r="A1158"/>
  <c r="CY1158"/>
  <c r="CZ1158"/>
  <c r="DA1158"/>
  <c r="DB1158"/>
  <c r="DC1158"/>
  <c r="A1159"/>
  <c r="CY1159"/>
  <c r="CZ1159"/>
  <c r="DA1159"/>
  <c r="DB1159"/>
  <c r="DC1159"/>
  <c r="A1160"/>
  <c r="CY1160"/>
  <c r="CZ1160"/>
  <c r="DB1160"/>
  <c r="DA1160"/>
  <c r="DC1160"/>
  <c r="A1161"/>
  <c r="CY1161"/>
  <c r="CZ1161"/>
  <c r="DB1161"/>
  <c r="DA1161"/>
  <c r="DC1161"/>
  <c r="A1162"/>
  <c r="CY1162"/>
  <c r="CZ1162"/>
  <c r="DA1162"/>
  <c r="DB1162"/>
  <c r="DC1162"/>
  <c r="A1163"/>
  <c r="CY1163"/>
  <c r="CZ1163"/>
  <c r="DA1163"/>
  <c r="DB1163"/>
  <c r="DC1163"/>
  <c r="A1164"/>
  <c r="CY1164"/>
  <c r="CZ1164"/>
  <c r="DB1164"/>
  <c r="DA1164"/>
  <c r="DC1164"/>
  <c r="A1165"/>
  <c r="CY1165"/>
  <c r="CZ1165"/>
  <c r="DB1165"/>
  <c r="DA1165"/>
  <c r="DC1165"/>
  <c r="A1166"/>
  <c r="CY1166"/>
  <c r="CZ1166"/>
  <c r="DA1166"/>
  <c r="DB1166"/>
  <c r="DC1166"/>
  <c r="A1167"/>
  <c r="CY1167"/>
  <c r="CZ1167"/>
  <c r="DA1167"/>
  <c r="DB1167"/>
  <c r="DC1167"/>
  <c r="A1168"/>
  <c r="CY1168"/>
  <c r="CZ1168"/>
  <c r="DB1168"/>
  <c r="DA1168"/>
  <c r="DC1168"/>
  <c r="A1169"/>
  <c r="CY1169"/>
  <c r="CZ1169"/>
  <c r="DB1169"/>
  <c r="DA1169"/>
  <c r="DC1169"/>
  <c r="A1170"/>
  <c r="CY1170"/>
  <c r="CZ1170"/>
  <c r="DA1170"/>
  <c r="DB1170"/>
  <c r="DC1170"/>
  <c r="A1171"/>
  <c r="CY1171"/>
  <c r="CZ1171"/>
  <c r="DA1171"/>
  <c r="DB1171"/>
  <c r="DC1171"/>
  <c r="A1172"/>
  <c r="CY1172"/>
  <c r="CZ1172"/>
  <c r="DB1172"/>
  <c r="DA1172"/>
  <c r="DC1172"/>
  <c r="A1173"/>
  <c r="CY1173"/>
  <c r="CZ1173"/>
  <c r="DB1173"/>
  <c r="DA1173"/>
  <c r="DC1173"/>
  <c r="A1174"/>
  <c r="CY1174"/>
  <c r="CZ1174"/>
  <c r="DA1174"/>
  <c r="DB1174"/>
  <c r="DC1174"/>
  <c r="A1175"/>
  <c r="CY1175"/>
  <c r="CZ1175"/>
  <c r="DA1175"/>
  <c r="DB1175"/>
  <c r="DC1175"/>
  <c r="A1176"/>
  <c r="CY1176"/>
  <c r="CZ1176"/>
  <c r="DB1176"/>
  <c r="DA1176"/>
  <c r="DC1176"/>
  <c r="A1177"/>
  <c r="CY1177"/>
  <c r="CZ1177"/>
  <c r="DB1177"/>
  <c r="DA1177"/>
  <c r="DC1177"/>
  <c r="A1178"/>
  <c r="CY1178"/>
  <c r="CZ1178"/>
  <c r="DA1178"/>
  <c r="DB1178"/>
  <c r="DC1178"/>
  <c r="A1179"/>
  <c r="CY1179"/>
  <c r="CZ1179"/>
  <c r="DA1179"/>
  <c r="DB1179"/>
  <c r="DC1179"/>
  <c r="A1180"/>
  <c r="CY1180"/>
  <c r="CZ1180"/>
  <c r="DB1180"/>
  <c r="DA1180"/>
  <c r="DC1180"/>
  <c r="A1181"/>
  <c r="CY1181"/>
  <c r="CZ1181"/>
  <c r="DB1181"/>
  <c r="DA1181"/>
  <c r="DC1181"/>
  <c r="A1182"/>
  <c r="CY1182"/>
  <c r="CZ1182"/>
  <c r="DA1182"/>
  <c r="DB1182"/>
  <c r="DC1182"/>
  <c r="A1183"/>
  <c r="CY1183"/>
  <c r="CZ1183"/>
  <c r="DA1183"/>
  <c r="DB1183"/>
  <c r="DC1183"/>
  <c r="A1184"/>
  <c r="CY1184"/>
  <c r="CZ1184"/>
  <c r="DB1184"/>
  <c r="DA1184"/>
  <c r="DC1184"/>
  <c r="A1185"/>
  <c r="CY1185"/>
  <c r="CZ1185"/>
  <c r="DB1185"/>
  <c r="DA1185"/>
  <c r="DC1185"/>
  <c r="A1186"/>
  <c r="CY1186"/>
  <c r="CZ1186"/>
  <c r="DA1186"/>
  <c r="DB1186"/>
  <c r="DC1186"/>
  <c r="A1187"/>
  <c r="CY1187"/>
  <c r="CZ1187"/>
  <c r="DA1187"/>
  <c r="DB1187"/>
  <c r="DC1187"/>
  <c r="A1188"/>
  <c r="CY1188"/>
  <c r="CZ1188"/>
  <c r="DB1188"/>
  <c r="DA1188"/>
  <c r="DC1188"/>
  <c r="A1189"/>
  <c r="CY1189"/>
  <c r="CZ1189"/>
  <c r="DB1189"/>
  <c r="DA1189"/>
  <c r="DC1189"/>
  <c r="A1190"/>
  <c r="CY1190"/>
  <c r="CZ1190"/>
  <c r="DA1190"/>
  <c r="DB1190"/>
  <c r="DC1190"/>
  <c r="A1191"/>
  <c r="CY1191"/>
  <c r="CZ1191"/>
  <c r="DA1191"/>
  <c r="DB1191"/>
  <c r="DC1191"/>
  <c r="A1192"/>
  <c r="CY1192"/>
  <c r="CZ1192"/>
  <c r="DB1192"/>
  <c r="DA1192"/>
  <c r="DC1192"/>
  <c r="A1193"/>
  <c r="CY1193"/>
  <c r="CZ1193"/>
  <c r="DB1193"/>
  <c r="DA1193"/>
  <c r="DC1193"/>
  <c r="A1194"/>
  <c r="CY1194"/>
  <c r="CZ1194"/>
  <c r="DA1194"/>
  <c r="DB1194"/>
  <c r="DC1194"/>
  <c r="A1195"/>
  <c r="CY1195"/>
  <c r="CZ1195"/>
  <c r="DA1195"/>
  <c r="DB1195"/>
  <c r="DC1195"/>
  <c r="A1196"/>
  <c r="CY1196"/>
  <c r="CZ1196"/>
  <c r="DB1196"/>
  <c r="DA1196"/>
  <c r="DC1196"/>
  <c r="A1197"/>
  <c r="CY1197"/>
  <c r="CZ1197"/>
  <c r="DB1197"/>
  <c r="DA1197"/>
  <c r="DC1197"/>
  <c r="A1198"/>
  <c r="CY1198"/>
  <c r="CZ1198"/>
  <c r="DA1198"/>
  <c r="DB1198"/>
  <c r="DC1198"/>
  <c r="A1199"/>
  <c r="CY1199"/>
  <c r="CZ1199"/>
  <c r="DA1199"/>
  <c r="DB1199"/>
  <c r="DC1199"/>
  <c r="A1200"/>
  <c r="CY1200"/>
  <c r="CZ1200"/>
  <c r="DB1200"/>
  <c r="DA1200"/>
  <c r="DC1200"/>
  <c r="A1201"/>
  <c r="CY1201"/>
  <c r="CZ1201"/>
  <c r="DB1201"/>
  <c r="DA1201"/>
  <c r="DC1201"/>
  <c r="A1202"/>
  <c r="CY1202"/>
  <c r="CZ1202"/>
  <c r="DA1202"/>
  <c r="DB1202"/>
  <c r="DC1202"/>
  <c r="A1203"/>
  <c r="CY1203"/>
  <c r="CZ1203"/>
  <c r="DA1203"/>
  <c r="DB1203"/>
  <c r="DC1203"/>
  <c r="A1204"/>
  <c r="CY1204"/>
  <c r="CZ1204"/>
  <c r="DB1204"/>
  <c r="DA1204"/>
  <c r="DC1204"/>
  <c r="A1205"/>
  <c r="CY1205"/>
  <c r="CZ1205"/>
  <c r="DB1205"/>
  <c r="DA1205"/>
  <c r="DC1205"/>
  <c r="A1206"/>
  <c r="CY1206"/>
  <c r="CZ1206"/>
  <c r="DA1206"/>
  <c r="DB1206"/>
  <c r="DC1206"/>
  <c r="A1207"/>
  <c r="CY1207"/>
  <c r="CZ1207"/>
  <c r="DA1207"/>
  <c r="DB1207"/>
  <c r="DC1207"/>
  <c r="A1208"/>
  <c r="CY1208"/>
  <c r="CZ1208"/>
  <c r="DB1208"/>
  <c r="DA1208"/>
  <c r="DC1208"/>
  <c r="A1209"/>
  <c r="CY1209"/>
  <c r="CZ1209"/>
  <c r="DB1209"/>
  <c r="DA1209"/>
  <c r="DC1209"/>
  <c r="A1210"/>
  <c r="CY1210"/>
  <c r="CZ1210"/>
  <c r="DA1210"/>
  <c r="DB1210"/>
  <c r="DC1210"/>
  <c r="A1211"/>
  <c r="CY1211"/>
  <c r="CZ1211"/>
  <c r="DA1211"/>
  <c r="DB1211"/>
  <c r="DC1211"/>
  <c r="A1212"/>
  <c r="CY1212"/>
  <c r="CZ1212"/>
  <c r="DB1212"/>
  <c r="DA1212"/>
  <c r="DC1212"/>
  <c r="A1213"/>
  <c r="CY1213"/>
  <c r="CZ1213"/>
  <c r="DB1213"/>
  <c r="DA1213"/>
  <c r="DC1213"/>
  <c r="A1214"/>
  <c r="CY1214"/>
  <c r="CZ1214"/>
  <c r="DA1214"/>
  <c r="DB1214"/>
  <c r="DC1214"/>
  <c r="A1215"/>
  <c r="CY1215"/>
  <c r="CZ1215"/>
  <c r="DA1215"/>
  <c r="DB1215"/>
  <c r="DC1215"/>
  <c r="A1216"/>
  <c r="CY1216"/>
  <c r="CZ1216"/>
  <c r="DB1216"/>
  <c r="DA1216"/>
  <c r="DC1216"/>
  <c r="A1217"/>
  <c r="CY1217"/>
  <c r="CZ1217"/>
  <c r="DB1217"/>
  <c r="DA1217"/>
  <c r="DC1217"/>
  <c r="A1218"/>
  <c r="CY1218"/>
  <c r="CZ1218"/>
  <c r="DA1218"/>
  <c r="DB1218"/>
  <c r="DC1218"/>
  <c r="A1219"/>
  <c r="CY1219"/>
  <c r="CZ1219"/>
  <c r="DA1219"/>
  <c r="DB1219"/>
  <c r="DC1219"/>
  <c r="A1220"/>
  <c r="CY1220"/>
  <c r="CZ1220"/>
  <c r="DB1220"/>
  <c r="DA1220"/>
  <c r="DC1220"/>
  <c r="A1221"/>
  <c r="CY1221"/>
  <c r="CZ1221"/>
  <c r="DB1221"/>
  <c r="DA1221"/>
  <c r="DC1221"/>
  <c r="A1222"/>
  <c r="CY1222"/>
  <c r="CZ1222"/>
  <c r="DA1222"/>
  <c r="DB1222"/>
  <c r="DC1222"/>
  <c r="A1223"/>
  <c r="CY1223"/>
  <c r="CZ1223"/>
  <c r="DA1223"/>
  <c r="DB1223"/>
  <c r="DC1223"/>
  <c r="A1224"/>
  <c r="CY1224"/>
  <c r="CZ1224"/>
  <c r="DB1224"/>
  <c r="DA1224"/>
  <c r="DC1224"/>
  <c r="A1225"/>
  <c r="CY1225"/>
  <c r="CZ1225"/>
  <c r="DB1225"/>
  <c r="DA1225"/>
  <c r="DC1225"/>
  <c r="A1226"/>
  <c r="CY1226"/>
  <c r="CZ1226"/>
  <c r="DA1226"/>
  <c r="DB1226"/>
  <c r="DC1226"/>
  <c r="A1227"/>
  <c r="CY1227"/>
  <c r="CZ1227"/>
  <c r="DA1227"/>
  <c r="DB1227"/>
  <c r="DC1227"/>
  <c r="A1228"/>
  <c r="CY1228"/>
  <c r="CZ1228"/>
  <c r="DB1228"/>
  <c r="DA1228"/>
  <c r="DC1228"/>
  <c r="A1229"/>
  <c r="CY1229"/>
  <c r="CZ1229"/>
  <c r="DB1229"/>
  <c r="DA1229"/>
  <c r="DC1229"/>
  <c r="A1230"/>
  <c r="CY1230"/>
  <c r="CZ1230"/>
  <c r="DA1230"/>
  <c r="DB1230"/>
  <c r="DC1230"/>
  <c r="A1231"/>
  <c r="CY1231"/>
  <c r="CZ1231"/>
  <c r="DA1231"/>
  <c r="DB1231"/>
  <c r="DC1231"/>
  <c r="A1232"/>
  <c r="CY1232"/>
  <c r="CZ1232"/>
  <c r="DB1232"/>
  <c r="DA1232"/>
  <c r="DC1232"/>
  <c r="A1233"/>
  <c r="CY1233"/>
  <c r="CZ1233"/>
  <c r="DB1233"/>
  <c r="DA1233"/>
  <c r="DC1233"/>
  <c r="A1234"/>
  <c r="CY1234"/>
  <c r="CZ1234"/>
  <c r="DA1234"/>
  <c r="DB1234"/>
  <c r="DC1234"/>
  <c r="A1235"/>
  <c r="CY1235"/>
  <c r="CZ1235"/>
  <c r="DA1235"/>
  <c r="DB1235"/>
  <c r="DC1235"/>
  <c r="A1236"/>
  <c r="CY1236"/>
  <c r="CZ1236"/>
  <c r="DB1236"/>
  <c r="DA1236"/>
  <c r="DC1236"/>
  <c r="A1237"/>
  <c r="CY1237"/>
  <c r="CZ1237"/>
  <c r="DB1237"/>
  <c r="DA1237"/>
  <c r="DC1237"/>
  <c r="A1238"/>
  <c r="CY1238"/>
  <c r="CZ1238"/>
  <c r="DA1238"/>
  <c r="DB1238"/>
  <c r="DC1238"/>
  <c r="A1239"/>
  <c r="CY1239"/>
  <c r="CZ1239"/>
  <c r="DA1239"/>
  <c r="DB1239"/>
  <c r="DC1239"/>
  <c r="A1240"/>
  <c r="CY1240"/>
  <c r="CZ1240"/>
  <c r="DB1240"/>
  <c r="DA1240"/>
  <c r="DC1240"/>
  <c r="A1241"/>
  <c r="CY1241"/>
  <c r="CZ1241"/>
  <c r="DB1241"/>
  <c r="DA1241"/>
  <c r="DC1241"/>
  <c r="A1242"/>
  <c r="CY1242"/>
  <c r="CZ1242"/>
  <c r="DA1242"/>
  <c r="DB1242"/>
  <c r="DC1242"/>
  <c r="A1243"/>
  <c r="CY1243"/>
  <c r="CZ1243"/>
  <c r="DA1243"/>
  <c r="DB1243"/>
  <c r="DC1243"/>
  <c r="A1244"/>
  <c r="CY1244"/>
  <c r="CZ1244"/>
  <c r="DB1244"/>
  <c r="DA1244"/>
  <c r="DC1244"/>
  <c r="A1245"/>
  <c r="CY1245"/>
  <c r="CZ1245"/>
  <c r="DB1245"/>
  <c r="DA1245"/>
  <c r="DC1245"/>
  <c r="A1246"/>
  <c r="CY1246"/>
  <c r="CZ1246"/>
  <c r="DA1246"/>
  <c r="DB1246"/>
  <c r="DC1246"/>
  <c r="A1247"/>
  <c r="CY1247"/>
  <c r="CZ1247"/>
  <c r="DA1247"/>
  <c r="DB1247"/>
  <c r="DC1247"/>
  <c r="A1248"/>
  <c r="CY1248"/>
  <c r="CZ1248"/>
  <c r="DB1248"/>
  <c r="DA1248"/>
  <c r="DC1248"/>
  <c r="A1249"/>
  <c r="CY1249"/>
  <c r="CZ1249"/>
  <c r="DB1249"/>
  <c r="DA1249"/>
  <c r="DC1249"/>
  <c r="A1250"/>
  <c r="CY1250"/>
  <c r="CZ1250"/>
  <c r="DA1250"/>
  <c r="DB1250"/>
  <c r="DC1250"/>
  <c r="A1251"/>
  <c r="CY1251"/>
  <c r="CZ1251"/>
  <c r="DA1251"/>
  <c r="DB1251"/>
  <c r="DC1251"/>
  <c r="A1252"/>
  <c r="CY1252"/>
  <c r="CZ1252"/>
  <c r="DB1252"/>
  <c r="DA1252"/>
  <c r="DC1252"/>
  <c r="A1253"/>
  <c r="CY1253"/>
  <c r="CZ1253"/>
  <c r="DB1253"/>
  <c r="DA1253"/>
  <c r="DC1253"/>
  <c r="A1254"/>
  <c r="CY1254"/>
  <c r="CZ1254"/>
  <c r="DA1254"/>
  <c r="DB1254"/>
  <c r="DC1254"/>
  <c r="A1255"/>
  <c r="CY1255"/>
  <c r="CZ1255"/>
  <c r="DA1255"/>
  <c r="DB1255"/>
  <c r="DC1255"/>
  <c r="A1256"/>
  <c r="CY1256"/>
  <c r="CZ1256"/>
  <c r="DB1256"/>
  <c r="DA1256"/>
  <c r="DC1256"/>
  <c r="A1257"/>
  <c r="CY1257"/>
  <c r="CZ1257"/>
  <c r="DB1257"/>
  <c r="DA1257"/>
  <c r="DC1257"/>
  <c r="A1258"/>
  <c r="CY1258"/>
  <c r="CZ1258"/>
  <c r="DA1258"/>
  <c r="DB1258"/>
  <c r="DC1258"/>
  <c r="A1259"/>
  <c r="CY1259"/>
  <c r="CZ1259"/>
  <c r="DA1259"/>
  <c r="DB1259"/>
  <c r="DC1259"/>
  <c r="A1260"/>
  <c r="CY1260"/>
  <c r="CZ1260"/>
  <c r="DB1260"/>
  <c r="DA1260"/>
  <c r="DC1260"/>
  <c r="A1261"/>
  <c r="CY1261"/>
  <c r="CZ1261"/>
  <c r="DB1261"/>
  <c r="DA1261"/>
  <c r="DC1261"/>
  <c r="A1262"/>
  <c r="CY1262"/>
  <c r="CZ1262"/>
  <c r="DA1262"/>
  <c r="DB1262"/>
  <c r="DC1262"/>
  <c r="A1263"/>
  <c r="CY1263"/>
  <c r="CZ1263"/>
  <c r="DA1263"/>
  <c r="DB1263"/>
  <c r="DC1263"/>
  <c r="A1264"/>
  <c r="CY1264"/>
  <c r="CZ1264"/>
  <c r="DB1264"/>
  <c r="DA1264"/>
  <c r="DC1264"/>
  <c r="A1265"/>
  <c r="CY1265"/>
  <c r="CZ1265"/>
  <c r="DB1265"/>
  <c r="DA1265"/>
  <c r="DC1265"/>
  <c r="A1266"/>
  <c r="CY1266"/>
  <c r="CZ1266"/>
  <c r="DA1266"/>
  <c r="DB1266"/>
  <c r="DC1266"/>
  <c r="A1267"/>
  <c r="CY1267"/>
  <c r="CZ1267"/>
  <c r="DA1267"/>
  <c r="DB1267"/>
  <c r="DC1267"/>
  <c r="A1268"/>
  <c r="CY1268"/>
  <c r="CZ1268"/>
  <c r="DB1268"/>
  <c r="DA1268"/>
  <c r="DC1268"/>
  <c r="A1269"/>
  <c r="CY1269"/>
  <c r="CZ1269"/>
  <c r="DB1269"/>
  <c r="DA1269"/>
  <c r="DC1269"/>
  <c r="A1270"/>
  <c r="CY1270"/>
  <c r="CZ1270"/>
  <c r="DA1270"/>
  <c r="DB1270"/>
  <c r="DC1270"/>
  <c r="A1271"/>
  <c r="CY1271"/>
  <c r="CZ1271"/>
  <c r="DA1271"/>
  <c r="DB1271"/>
  <c r="DC1271"/>
  <c r="A1272"/>
  <c r="CY1272"/>
  <c r="CZ1272"/>
  <c r="DB1272"/>
  <c r="DA1272"/>
  <c r="DC1272"/>
  <c r="A1273"/>
  <c r="CY1273"/>
  <c r="CZ1273"/>
  <c r="DB1273"/>
  <c r="DA1273"/>
  <c r="DC1273"/>
  <c r="A1274"/>
  <c r="CY1274"/>
  <c r="CZ1274"/>
  <c r="DA1274"/>
  <c r="DB1274"/>
  <c r="DC1274"/>
  <c r="A1275"/>
  <c r="CY1275"/>
  <c r="CZ1275"/>
  <c r="DA1275"/>
  <c r="DB1275"/>
  <c r="DC1275"/>
  <c r="A1276"/>
  <c r="CY1276"/>
  <c r="CZ1276"/>
  <c r="DB1276"/>
  <c r="DA1276"/>
  <c r="DC1276"/>
  <c r="A1277"/>
  <c r="CY1277"/>
  <c r="CZ1277"/>
  <c r="DB1277"/>
  <c r="DA1277"/>
  <c r="DC1277"/>
  <c r="A1278"/>
  <c r="CY1278"/>
  <c r="CZ1278"/>
  <c r="DA1278"/>
  <c r="DB1278"/>
  <c r="DC1278"/>
  <c r="A1279"/>
  <c r="CY1279"/>
  <c r="CZ1279"/>
  <c r="DA1279"/>
  <c r="DB1279"/>
  <c r="DC1279"/>
  <c r="A1280"/>
  <c r="CY1280"/>
  <c r="CZ1280"/>
  <c r="DB1280"/>
  <c r="DA1280"/>
  <c r="DC1280"/>
  <c r="A1281"/>
  <c r="CY1281"/>
  <c r="CZ1281"/>
  <c r="DB1281"/>
  <c r="DA1281"/>
  <c r="DC1281"/>
  <c r="A1282"/>
  <c r="CY1282"/>
  <c r="CZ1282"/>
  <c r="DA1282"/>
  <c r="DB1282"/>
  <c r="DC1282"/>
  <c r="A1283"/>
  <c r="CY1283"/>
  <c r="CZ1283"/>
  <c r="DA1283"/>
  <c r="DB1283"/>
  <c r="DC1283"/>
  <c r="A1284"/>
  <c r="CY1284"/>
  <c r="CZ1284"/>
  <c r="DB1284"/>
  <c r="DA1284"/>
  <c r="DC1284"/>
  <c r="A1285"/>
  <c r="CY1285"/>
  <c r="CZ1285"/>
  <c r="DB1285"/>
  <c r="DA1285"/>
  <c r="DC1285"/>
  <c r="A1286"/>
  <c r="CY1286"/>
  <c r="CZ1286"/>
  <c r="DA1286"/>
  <c r="DB1286"/>
  <c r="DC1286"/>
  <c r="A1287"/>
  <c r="CY1287"/>
  <c r="CZ1287"/>
  <c r="DA1287"/>
  <c r="DB1287"/>
  <c r="DC1287"/>
  <c r="A1288"/>
  <c r="CY1288"/>
  <c r="CZ1288"/>
  <c r="DB1288"/>
  <c r="DA1288"/>
  <c r="DC1288"/>
  <c r="A1289"/>
  <c r="CY1289"/>
  <c r="CZ1289"/>
  <c r="DB1289"/>
  <c r="DA1289"/>
  <c r="DC1289"/>
  <c r="A1290"/>
  <c r="CY1290"/>
  <c r="CZ1290"/>
  <c r="DA1290"/>
  <c r="DB1290"/>
  <c r="DC1290"/>
  <c r="A1291"/>
  <c r="CY1291"/>
  <c r="CZ1291"/>
  <c r="DA1291"/>
  <c r="DB1291"/>
  <c r="DC1291"/>
  <c r="A1292"/>
  <c r="CY1292"/>
  <c r="CZ1292"/>
  <c r="DB1292"/>
  <c r="DA1292"/>
  <c r="DC1292"/>
  <c r="A1293"/>
  <c r="CY1293"/>
  <c r="CZ1293"/>
  <c r="DB1293"/>
  <c r="DA1293"/>
  <c r="DC1293"/>
  <c r="A1294"/>
  <c r="CY1294"/>
  <c r="CZ1294"/>
  <c r="DA1294"/>
  <c r="DB1294"/>
  <c r="DC1294"/>
  <c r="A1295"/>
  <c r="CY1295"/>
  <c r="CZ1295"/>
  <c r="DA1295"/>
  <c r="DB1295"/>
  <c r="DC1295"/>
  <c r="A1296"/>
  <c r="CY1296"/>
  <c r="CZ1296"/>
  <c r="DB1296"/>
  <c r="DA1296"/>
  <c r="DC1296"/>
  <c r="A1297"/>
  <c r="CY1297"/>
  <c r="CZ1297"/>
  <c r="DB1297"/>
  <c r="DA1297"/>
  <c r="DC1297"/>
  <c r="A1298"/>
  <c r="CY1298"/>
  <c r="CZ1298"/>
  <c r="DA1298"/>
  <c r="DB1298"/>
  <c r="DC1298"/>
  <c r="A1299"/>
  <c r="CY1299"/>
  <c r="CZ1299"/>
  <c r="DA1299"/>
  <c r="DB1299"/>
  <c r="DC1299"/>
  <c r="A1300"/>
  <c r="CY1300"/>
  <c r="CZ1300"/>
  <c r="DB1300"/>
  <c r="DA1300"/>
  <c r="DC1300"/>
  <c r="A1301"/>
  <c r="CY1301"/>
  <c r="CZ1301"/>
  <c r="DB1301"/>
  <c r="DA1301"/>
  <c r="DC1301"/>
  <c r="A1302"/>
  <c r="CY1302"/>
  <c r="CZ1302"/>
  <c r="DA1302"/>
  <c r="DB1302"/>
  <c r="DC1302"/>
  <c r="A1303"/>
  <c r="CY1303"/>
  <c r="CZ1303"/>
  <c r="DA1303"/>
  <c r="DB1303"/>
  <c r="DC1303"/>
  <c r="A1304"/>
  <c r="CY1304"/>
  <c r="CZ1304"/>
  <c r="DB1304"/>
  <c r="DA1304"/>
  <c r="DC1304"/>
  <c r="A1305"/>
  <c r="CY1305"/>
  <c r="CZ1305"/>
  <c r="DB1305"/>
  <c r="DA1305"/>
  <c r="DC1305"/>
  <c r="A1306"/>
  <c r="CY1306"/>
  <c r="CZ1306"/>
  <c r="DA1306"/>
  <c r="DB1306"/>
  <c r="DC1306"/>
  <c r="A1307"/>
  <c r="CY1307"/>
  <c r="CZ1307"/>
  <c r="DA1307"/>
  <c r="DB1307"/>
  <c r="DC1307"/>
  <c r="A1308"/>
  <c r="CY1308"/>
  <c r="CZ1308"/>
  <c r="DB1308"/>
  <c r="DA1308"/>
  <c r="DC1308"/>
  <c r="A1309"/>
  <c r="CY1309"/>
  <c r="CZ1309"/>
  <c r="DB1309"/>
  <c r="DA1309"/>
  <c r="DC1309"/>
  <c r="A1310"/>
  <c r="CY1310"/>
  <c r="CZ1310"/>
  <c r="DA1310"/>
  <c r="DB1310"/>
  <c r="DC1310"/>
  <c r="A1311"/>
  <c r="CY1311"/>
  <c r="CZ1311"/>
  <c r="DA1311"/>
  <c r="DB1311"/>
  <c r="DC1311"/>
  <c r="A1312"/>
  <c r="CY1312"/>
  <c r="CZ1312"/>
  <c r="DB1312"/>
  <c r="DA1312"/>
  <c r="DC1312"/>
  <c r="A1313"/>
  <c r="CY1313"/>
  <c r="CZ1313"/>
  <c r="DB1313"/>
  <c r="DA1313"/>
  <c r="DC1313"/>
  <c r="A1314"/>
  <c r="CY1314"/>
  <c r="CZ1314"/>
  <c r="DA1314"/>
  <c r="DB1314"/>
  <c r="DC1314"/>
  <c r="A1315"/>
  <c r="CY1315"/>
  <c r="CZ1315"/>
  <c r="DA1315"/>
  <c r="DB1315"/>
  <c r="DC1315"/>
  <c r="A1316"/>
  <c r="CY1316"/>
  <c r="CZ1316"/>
  <c r="DB1316"/>
  <c r="DA1316"/>
  <c r="DC1316"/>
  <c r="A1317"/>
  <c r="CY1317"/>
  <c r="CZ1317"/>
  <c r="DB1317"/>
  <c r="DA1317"/>
  <c r="DC1317"/>
  <c r="A1318"/>
  <c r="CY1318"/>
  <c r="CZ1318"/>
  <c r="DA1318"/>
  <c r="DB1318"/>
  <c r="DC1318"/>
  <c r="A1319"/>
  <c r="CY1319"/>
  <c r="CZ1319"/>
  <c r="DA1319"/>
  <c r="DB1319"/>
  <c r="DC1319"/>
  <c r="A1320"/>
  <c r="CY1320"/>
  <c r="CZ1320"/>
  <c r="DB1320"/>
  <c r="DA1320"/>
  <c r="DC1320"/>
  <c r="A1321"/>
  <c r="CY1321"/>
  <c r="CZ1321"/>
  <c r="DB1321"/>
  <c r="DA1321"/>
  <c r="DC1321"/>
  <c r="A1322"/>
  <c r="CY1322"/>
  <c r="CZ1322"/>
  <c r="DA1322"/>
  <c r="DB1322"/>
  <c r="DC1322"/>
  <c r="A1323"/>
  <c r="CY1323"/>
  <c r="CZ1323"/>
  <c r="DA1323"/>
  <c r="DB1323"/>
  <c r="DC1323"/>
  <c r="A1324"/>
  <c r="CY1324"/>
  <c r="CZ1324"/>
  <c r="DB1324"/>
  <c r="DA1324"/>
  <c r="DC1324"/>
  <c r="A1325"/>
  <c r="CY1325"/>
  <c r="CZ1325"/>
  <c r="DB1325"/>
  <c r="DA1325"/>
  <c r="DC1325"/>
  <c r="A1326"/>
  <c r="CY1326"/>
  <c r="CZ1326"/>
  <c r="DA1326"/>
  <c r="DB1326"/>
  <c r="DC1326"/>
  <c r="A1327"/>
  <c r="CY1327"/>
  <c r="CZ1327"/>
  <c r="DA1327"/>
  <c r="DB1327"/>
  <c r="DC1327"/>
  <c r="A1328"/>
  <c r="CY1328"/>
  <c r="CZ1328"/>
  <c r="DB1328"/>
  <c r="DA1328"/>
  <c r="DC1328"/>
  <c r="A1329"/>
  <c r="CY1329"/>
  <c r="CZ1329"/>
  <c r="DB1329"/>
  <c r="DA1329"/>
  <c r="DC1329"/>
  <c r="A1330"/>
  <c r="CY1330"/>
  <c r="CZ1330"/>
  <c r="DA1330"/>
  <c r="DB1330"/>
  <c r="DC1330"/>
  <c r="A1331"/>
  <c r="CY1331"/>
  <c r="CZ1331"/>
  <c r="DA1331"/>
  <c r="DB1331"/>
  <c r="DC1331"/>
  <c r="A1332"/>
  <c r="CY1332"/>
  <c r="CZ1332"/>
  <c r="DB1332"/>
  <c r="DA1332"/>
  <c r="DC1332"/>
  <c r="A1333"/>
  <c r="CY1333"/>
  <c r="CZ1333"/>
  <c r="DB1333"/>
  <c r="DA1333"/>
  <c r="DC1333"/>
  <c r="A1334"/>
  <c r="CY1334"/>
  <c r="CZ1334"/>
  <c r="DA1334"/>
  <c r="DB1334"/>
  <c r="DC1334"/>
  <c r="A1335"/>
  <c r="CY1335"/>
  <c r="CZ1335"/>
  <c r="DA1335"/>
  <c r="DB1335"/>
  <c r="DC1335"/>
  <c r="A1336"/>
  <c r="CY1336"/>
  <c r="CZ1336"/>
  <c r="DB1336"/>
  <c r="DA1336"/>
  <c r="DC1336"/>
  <c r="A1337"/>
  <c r="CY1337"/>
  <c r="CZ1337"/>
  <c r="DB1337"/>
  <c r="DA1337"/>
  <c r="DC1337"/>
  <c r="A1338"/>
  <c r="CY1338"/>
  <c r="CZ1338"/>
  <c r="DA1338"/>
  <c r="DB1338"/>
  <c r="DC1338"/>
  <c r="A1339"/>
  <c r="CY1339"/>
  <c r="CZ1339"/>
  <c r="DA1339"/>
  <c r="DB1339"/>
  <c r="DC1339"/>
  <c r="A1340"/>
  <c r="CY1340"/>
  <c r="CZ1340"/>
  <c r="DB1340"/>
  <c r="DA1340"/>
  <c r="DC1340"/>
  <c r="A1341"/>
  <c r="CY1341"/>
  <c r="CZ1341"/>
  <c r="DB1341"/>
  <c r="DA1341"/>
  <c r="DC1341"/>
  <c r="A1342"/>
  <c r="CY1342"/>
  <c r="CZ1342"/>
  <c r="DA1342"/>
  <c r="DB1342"/>
  <c r="DC1342"/>
  <c r="A1343"/>
  <c r="CY1343"/>
  <c r="CZ1343"/>
  <c r="DA1343"/>
  <c r="DB1343"/>
  <c r="DC1343"/>
  <c r="A1344"/>
  <c r="CY1344"/>
  <c r="CZ1344"/>
  <c r="DB1344"/>
  <c r="DA1344"/>
  <c r="DC1344"/>
  <c r="A1345"/>
  <c r="CY1345"/>
  <c r="CZ1345"/>
  <c r="DB1345"/>
  <c r="DA1345"/>
  <c r="DC1345"/>
  <c r="A1346"/>
  <c r="CY1346"/>
  <c r="CZ1346"/>
  <c r="DA1346"/>
  <c r="DB1346"/>
  <c r="DC1346"/>
  <c r="A1347"/>
  <c r="CY1347"/>
  <c r="CZ1347"/>
  <c r="DA1347"/>
  <c r="DB1347"/>
  <c r="DC1347"/>
  <c r="A1348"/>
  <c r="CY1348"/>
  <c r="CZ1348"/>
  <c r="DB1348"/>
  <c r="DA1348"/>
  <c r="DC1348"/>
  <c r="A1349"/>
  <c r="CY1349"/>
  <c r="CZ1349"/>
  <c r="DB1349"/>
  <c r="DA1349"/>
  <c r="DC1349"/>
  <c r="A1350"/>
  <c r="CY1350"/>
  <c r="CZ1350"/>
  <c r="DA1350"/>
  <c r="DB1350"/>
  <c r="DC1350"/>
  <c r="A1351"/>
  <c r="CY1351"/>
  <c r="CZ1351"/>
  <c r="DA1351"/>
  <c r="DB1351"/>
  <c r="DC1351"/>
  <c r="A1352"/>
  <c r="CY1352"/>
  <c r="CZ1352"/>
  <c r="DB1352"/>
  <c r="DA1352"/>
  <c r="DC1352"/>
  <c r="A1353"/>
  <c r="CY1353"/>
  <c r="CZ1353"/>
  <c r="DB1353"/>
  <c r="DA1353"/>
  <c r="DC1353"/>
  <c r="A1354"/>
  <c r="CY1354"/>
  <c r="CZ1354"/>
  <c r="DA1354"/>
  <c r="DB1354"/>
  <c r="DC1354"/>
  <c r="A1355"/>
  <c r="CY1355"/>
  <c r="CZ1355"/>
  <c r="DA1355"/>
  <c r="DB1355"/>
  <c r="DC1355"/>
  <c r="A1356"/>
  <c r="CY1356"/>
  <c r="CZ1356"/>
  <c r="DB1356"/>
  <c r="DA1356"/>
  <c r="DC1356"/>
  <c r="A1357"/>
  <c r="CY1357"/>
  <c r="CZ1357"/>
  <c r="DB1357"/>
  <c r="DA1357"/>
  <c r="DC1357"/>
  <c r="A1358"/>
  <c r="CY1358"/>
  <c r="CZ1358"/>
  <c r="DA1358"/>
  <c r="DB1358"/>
  <c r="DC1358"/>
  <c r="A1359"/>
  <c r="CY1359"/>
  <c r="CZ1359"/>
  <c r="DA1359"/>
  <c r="DB1359"/>
  <c r="DC1359"/>
  <c r="A1360"/>
  <c r="CY1360"/>
  <c r="CZ1360"/>
  <c r="DB1360"/>
  <c r="DA1360"/>
  <c r="DC1360"/>
  <c r="A1361"/>
  <c r="CY1361"/>
  <c r="CZ1361"/>
  <c r="DB1361"/>
  <c r="DA1361"/>
  <c r="DC1361"/>
  <c r="A1362"/>
  <c r="CY1362"/>
  <c r="CZ1362"/>
  <c r="DA1362"/>
  <c r="DB1362"/>
  <c r="DC1362"/>
  <c r="A1363"/>
  <c r="CY1363"/>
  <c r="CZ1363"/>
  <c r="DA1363"/>
  <c r="DB1363"/>
  <c r="DC1363"/>
  <c r="A1364"/>
  <c r="CY1364"/>
  <c r="CZ1364"/>
  <c r="DB1364"/>
  <c r="DA1364"/>
  <c r="DC1364"/>
  <c r="A1365"/>
  <c r="CY1365"/>
  <c r="CZ1365"/>
  <c r="DB1365"/>
  <c r="DA1365"/>
  <c r="DC1365"/>
  <c r="A1366"/>
  <c r="CY1366"/>
  <c r="CZ1366"/>
  <c r="DA1366"/>
  <c r="DB1366"/>
  <c r="DC1366"/>
  <c r="A1367"/>
  <c r="CY1367"/>
  <c r="CZ1367"/>
  <c r="DA1367"/>
  <c r="DB1367"/>
  <c r="DC1367"/>
  <c r="A1368"/>
  <c r="CY1368"/>
  <c r="CZ1368"/>
  <c r="DB1368"/>
  <c r="DA1368"/>
  <c r="DC1368"/>
  <c r="A1369"/>
  <c r="CY1369"/>
  <c r="CZ1369"/>
  <c r="DB1369"/>
  <c r="DA1369"/>
  <c r="DC1369"/>
  <c r="A1370"/>
  <c r="CY1370"/>
  <c r="CZ1370"/>
  <c r="DA1370"/>
  <c r="DB1370"/>
  <c r="DC1370"/>
  <c r="A1371"/>
  <c r="CY1371"/>
  <c r="CZ1371"/>
  <c r="DA1371"/>
  <c r="DB1371"/>
  <c r="DC1371"/>
  <c r="A1372"/>
  <c r="CY1372"/>
  <c r="CZ1372"/>
  <c r="DB1372"/>
  <c r="DA1372"/>
  <c r="DC1372"/>
  <c r="A1373"/>
  <c r="CY1373"/>
  <c r="CZ1373"/>
  <c r="DB1373"/>
  <c r="DA1373"/>
  <c r="DC1373"/>
  <c r="A1374"/>
  <c r="CY1374"/>
  <c r="CZ1374"/>
  <c r="DA1374"/>
  <c r="DB1374"/>
  <c r="DC1374"/>
  <c r="A1375"/>
  <c r="CY1375"/>
  <c r="CZ1375"/>
  <c r="DA1375"/>
  <c r="DB1375"/>
  <c r="DC1375"/>
  <c r="A1376"/>
  <c r="CY1376"/>
  <c r="CZ1376"/>
  <c r="DB1376"/>
  <c r="DA1376"/>
  <c r="DC1376"/>
  <c r="A1377"/>
  <c r="CY1377"/>
  <c r="CZ1377"/>
  <c r="DB1377"/>
  <c r="DA1377"/>
  <c r="DC1377"/>
  <c r="A1378"/>
  <c r="CY1378"/>
  <c r="CZ1378"/>
  <c r="DA1378"/>
  <c r="DB1378"/>
  <c r="DC1378"/>
  <c r="A1379"/>
  <c r="CY1379"/>
  <c r="CZ1379"/>
  <c r="DA1379"/>
  <c r="DB1379"/>
  <c r="DC1379"/>
  <c r="A1380"/>
  <c r="CY1380"/>
  <c r="CZ1380"/>
  <c r="DB1380"/>
  <c r="DA1380"/>
  <c r="DC1380"/>
  <c r="A1381"/>
  <c r="CY1381"/>
  <c r="CZ1381"/>
  <c r="DB1381"/>
  <c r="DA1381"/>
  <c r="DC1381"/>
  <c r="A1382"/>
  <c r="CY1382"/>
  <c r="CZ1382"/>
  <c r="DA1382"/>
  <c r="DB1382"/>
  <c r="DC1382"/>
  <c r="A1383"/>
  <c r="CY1383"/>
  <c r="CZ1383"/>
  <c r="DA1383"/>
  <c r="DB1383"/>
  <c r="DC1383"/>
  <c r="A1384"/>
  <c r="CY1384"/>
  <c r="CZ1384"/>
  <c r="DB1384"/>
  <c r="DA1384"/>
  <c r="DC1384"/>
  <c r="A1385"/>
  <c r="CY1385"/>
  <c r="CZ1385"/>
  <c r="DB1385"/>
  <c r="DA1385"/>
  <c r="DC1385"/>
  <c r="A1386"/>
  <c r="CY1386"/>
  <c r="CZ1386"/>
  <c r="DA1386"/>
  <c r="DB1386"/>
  <c r="DC1386"/>
  <c r="A1387"/>
  <c r="CY1387"/>
  <c r="CZ1387"/>
  <c r="DA1387"/>
  <c r="DB1387"/>
  <c r="DC1387"/>
  <c r="A1388"/>
  <c r="CY1388"/>
  <c r="CZ1388"/>
  <c r="DB1388"/>
  <c r="DA1388"/>
  <c r="DC1388"/>
  <c r="A1389"/>
  <c r="CY1389"/>
  <c r="CZ1389"/>
  <c r="DB1389"/>
  <c r="DA1389"/>
  <c r="DC1389"/>
  <c r="A1390"/>
  <c r="CY1390"/>
  <c r="CZ1390"/>
  <c r="DA1390"/>
  <c r="DB1390"/>
  <c r="DC1390"/>
  <c r="A1391"/>
  <c r="CY1391"/>
  <c r="CZ1391"/>
  <c r="DA1391"/>
  <c r="DB1391"/>
  <c r="DC1391"/>
  <c r="A1392"/>
  <c r="CY1392"/>
  <c r="CZ1392"/>
  <c r="DB1392"/>
  <c r="DA1392"/>
  <c r="DC1392"/>
  <c r="A1393"/>
  <c r="CY1393"/>
  <c r="CZ1393"/>
  <c r="DB1393"/>
  <c r="DA1393"/>
  <c r="DC1393"/>
  <c r="A1394"/>
  <c r="CY1394"/>
  <c r="CZ1394"/>
  <c r="DA1394"/>
  <c r="DB1394"/>
  <c r="DC1394"/>
  <c r="A1395"/>
  <c r="CY1395"/>
  <c r="CZ1395"/>
  <c r="DA1395"/>
  <c r="DB1395"/>
  <c r="DC1395"/>
  <c r="A1396"/>
  <c r="CY1396"/>
  <c r="CZ1396"/>
  <c r="DB1396"/>
  <c r="DA1396"/>
  <c r="DC1396"/>
  <c r="A1397"/>
  <c r="CY1397"/>
  <c r="CZ1397"/>
  <c r="DB1397"/>
  <c r="DA1397"/>
  <c r="DC1397"/>
  <c r="A1398"/>
  <c r="CY1398"/>
  <c r="CZ1398"/>
  <c r="DA1398"/>
  <c r="DB1398"/>
  <c r="DC1398"/>
  <c r="A1399"/>
  <c r="CY1399"/>
  <c r="CZ1399"/>
  <c r="DA1399"/>
  <c r="DB1399"/>
  <c r="DC1399"/>
  <c r="A1400"/>
  <c r="CY1400"/>
  <c r="CZ1400"/>
  <c r="DB1400"/>
  <c r="DA1400"/>
  <c r="DC1400"/>
  <c r="A1401"/>
  <c r="CY1401"/>
  <c r="CZ1401"/>
  <c r="DB1401"/>
  <c r="DA1401"/>
  <c r="DC1401"/>
  <c r="A1402"/>
  <c r="CY1402"/>
  <c r="CZ1402"/>
  <c r="DA1402"/>
  <c r="DB1402"/>
  <c r="DC1402"/>
  <c r="A1403"/>
  <c r="CY1403"/>
  <c r="CZ1403"/>
  <c r="DA1403"/>
  <c r="DB1403"/>
  <c r="DC1403"/>
  <c r="A1404"/>
  <c r="CY1404"/>
  <c r="CZ1404"/>
  <c r="DB1404"/>
  <c r="DA1404"/>
  <c r="DC1404"/>
  <c r="A1405"/>
  <c r="CY1405"/>
  <c r="CZ1405"/>
  <c r="DB1405"/>
  <c r="DA1405"/>
  <c r="DC1405"/>
  <c r="A1406"/>
  <c r="CY1406"/>
  <c r="CZ1406"/>
  <c r="DA1406"/>
  <c r="DB1406"/>
  <c r="DC1406"/>
  <c r="A1407"/>
  <c r="CY1407"/>
  <c r="CZ1407"/>
  <c r="DA1407"/>
  <c r="DB1407"/>
  <c r="DC1407"/>
  <c r="A1408"/>
  <c r="CY1408"/>
  <c r="CZ1408"/>
  <c r="DB1408"/>
  <c r="DA1408"/>
  <c r="DC1408"/>
  <c r="A1409"/>
  <c r="CY1409"/>
  <c r="CZ1409"/>
  <c r="DB1409"/>
  <c r="DA1409"/>
  <c r="DC1409"/>
  <c r="A1410"/>
  <c r="CY1410"/>
  <c r="CZ1410"/>
  <c r="DA1410"/>
  <c r="DB1410"/>
  <c r="DC1410"/>
  <c r="A1411"/>
  <c r="CY1411"/>
  <c r="CZ1411"/>
  <c r="DA1411"/>
  <c r="DB1411"/>
  <c r="DC1411"/>
  <c r="A1412"/>
  <c r="CY1412"/>
  <c r="CZ1412"/>
  <c r="DB1412"/>
  <c r="DA1412"/>
  <c r="DC1412"/>
  <c r="A1413"/>
  <c r="CY1413"/>
  <c r="CZ1413"/>
  <c r="DB1413"/>
  <c r="DA1413"/>
  <c r="DC1413"/>
  <c r="A1414"/>
  <c r="CY1414"/>
  <c r="CZ1414"/>
  <c r="DA1414"/>
  <c r="DB1414"/>
  <c r="DC1414"/>
  <c r="A1415"/>
  <c r="CY1415"/>
  <c r="CZ1415"/>
  <c r="DA1415"/>
  <c r="DB1415"/>
  <c r="DC1415"/>
  <c r="A1416"/>
  <c r="CY1416"/>
  <c r="CZ1416"/>
  <c r="DB1416"/>
  <c r="DA1416"/>
  <c r="DC1416"/>
  <c r="A1417"/>
  <c r="CY1417"/>
  <c r="CZ1417"/>
  <c r="DB1417"/>
  <c r="DA1417"/>
  <c r="DC1417"/>
  <c r="A1418"/>
  <c r="CY1418"/>
  <c r="CZ1418"/>
  <c r="DA1418"/>
  <c r="DB1418"/>
  <c r="DC1418"/>
  <c r="A1419"/>
  <c r="CY1419"/>
  <c r="CZ1419"/>
  <c r="DA1419"/>
  <c r="DB1419"/>
  <c r="DC1419"/>
  <c r="A1420"/>
  <c r="CY1420"/>
  <c r="CZ1420"/>
  <c r="DB1420"/>
  <c r="DA1420"/>
  <c r="DC1420"/>
  <c r="A1421"/>
  <c r="CY1421"/>
  <c r="CZ1421"/>
  <c r="DB1421"/>
  <c r="DA1421"/>
  <c r="DC1421"/>
  <c r="A1422"/>
  <c r="CY1422"/>
  <c r="CZ1422"/>
  <c r="DA1422"/>
  <c r="DB1422"/>
  <c r="DC1422"/>
  <c r="A1423"/>
  <c r="CY1423"/>
  <c r="CZ1423"/>
  <c r="DA1423"/>
  <c r="DB1423"/>
  <c r="DC1423"/>
  <c r="A1424"/>
  <c r="CY1424"/>
  <c r="CZ1424"/>
  <c r="DB1424"/>
  <c r="DA1424"/>
  <c r="DC1424"/>
  <c r="A1425"/>
  <c r="CY1425"/>
  <c r="CZ1425"/>
  <c r="DB1425"/>
  <c r="DA1425"/>
  <c r="DC1425"/>
  <c r="A1426"/>
  <c r="CY1426"/>
  <c r="CZ1426"/>
  <c r="DA1426"/>
  <c r="DB1426"/>
  <c r="DC1426"/>
  <c r="A1427"/>
  <c r="CY1427"/>
  <c r="CZ1427"/>
  <c r="DA1427"/>
  <c r="DB1427"/>
  <c r="DC1427"/>
  <c r="A1428"/>
  <c r="CY1428"/>
  <c r="CZ1428"/>
  <c r="DB1428"/>
  <c r="DA1428"/>
  <c r="DC1428"/>
  <c r="A1429"/>
  <c r="CY1429"/>
  <c r="CZ1429"/>
  <c r="DB1429"/>
  <c r="DA1429"/>
  <c r="DC1429"/>
  <c r="A1430"/>
  <c r="CY1430"/>
  <c r="CZ1430"/>
  <c r="DA1430"/>
  <c r="DB1430"/>
  <c r="DC1430"/>
  <c r="A1431"/>
  <c r="CY1431"/>
  <c r="CZ1431"/>
  <c r="DA1431"/>
  <c r="DB1431"/>
  <c r="DC1431"/>
  <c r="A1432"/>
  <c r="CY1432"/>
  <c r="CZ1432"/>
  <c r="DB1432"/>
  <c r="DA1432"/>
  <c r="DC1432"/>
  <c r="A1433"/>
  <c r="CY1433"/>
  <c r="CZ1433"/>
  <c r="DB1433"/>
  <c r="DA1433"/>
  <c r="DC1433"/>
  <c r="A1434"/>
  <c r="CY1434"/>
  <c r="CZ1434"/>
  <c r="DA1434"/>
  <c r="DB1434"/>
  <c r="DC1434"/>
  <c r="A1435"/>
  <c r="CY1435"/>
  <c r="CZ1435"/>
  <c r="DA1435"/>
  <c r="DB1435"/>
  <c r="DC1435"/>
  <c r="A1436"/>
  <c r="CY1436"/>
  <c r="CZ1436"/>
  <c r="DB1436"/>
  <c r="DA1436"/>
  <c r="DC1436"/>
  <c r="A1437"/>
  <c r="CY1437"/>
  <c r="CZ1437"/>
  <c r="DB1437"/>
  <c r="DA1437"/>
  <c r="DC1437"/>
  <c r="A1438"/>
  <c r="CY1438"/>
  <c r="CZ1438"/>
  <c r="DA1438"/>
  <c r="DB1438"/>
  <c r="DC1438"/>
  <c r="A1439"/>
  <c r="CY1439"/>
  <c r="CZ1439"/>
  <c r="DA1439"/>
  <c r="DB1439"/>
  <c r="DC1439"/>
  <c r="A1440"/>
  <c r="CY1440"/>
  <c r="CZ1440"/>
  <c r="DB1440"/>
  <c r="DA1440"/>
  <c r="DC1440"/>
  <c r="A1441"/>
  <c r="CY1441"/>
  <c r="CZ1441"/>
  <c r="DB1441"/>
  <c r="DA1441"/>
  <c r="DC1441"/>
  <c r="A1442"/>
  <c r="CY1442"/>
  <c r="CZ1442"/>
  <c r="DA1442"/>
  <c r="DB1442"/>
  <c r="DC1442"/>
  <c r="A1443"/>
  <c r="CY1443"/>
  <c r="CZ1443"/>
  <c r="DA1443"/>
  <c r="DB1443"/>
  <c r="DC1443"/>
  <c r="A1444"/>
  <c r="CY1444"/>
  <c r="CZ1444"/>
  <c r="DB1444"/>
  <c r="DA1444"/>
  <c r="DC1444"/>
  <c r="A1445"/>
  <c r="CY1445"/>
  <c r="CZ1445"/>
  <c r="DB1445"/>
  <c r="DA1445"/>
  <c r="DC1445"/>
  <c r="A1446"/>
  <c r="CY1446"/>
  <c r="CZ1446"/>
  <c r="DA1446"/>
  <c r="DB1446"/>
  <c r="DC1446"/>
  <c r="A1447"/>
  <c r="CY1447"/>
  <c r="CZ1447"/>
  <c r="DA1447"/>
  <c r="DB1447"/>
  <c r="DC1447"/>
  <c r="A1448"/>
  <c r="CY1448"/>
  <c r="CZ1448"/>
  <c r="DB1448"/>
  <c r="DA1448"/>
  <c r="DC1448"/>
  <c r="A1449"/>
  <c r="CY1449"/>
  <c r="CZ1449"/>
  <c r="DB1449"/>
  <c r="DA1449"/>
  <c r="DC1449"/>
  <c r="A1450"/>
  <c r="CY1450"/>
  <c r="CZ1450"/>
  <c r="DA1450"/>
  <c r="DB1450"/>
  <c r="DC1450"/>
  <c r="A1451"/>
  <c r="CY1451"/>
  <c r="CZ1451"/>
  <c r="DA1451"/>
  <c r="DB1451"/>
  <c r="DC1451"/>
  <c r="A1452"/>
  <c r="CY1452"/>
  <c r="CZ1452"/>
  <c r="DB1452"/>
  <c r="DA1452"/>
  <c r="DC1452"/>
  <c r="A1453"/>
  <c r="CY1453"/>
  <c r="CZ1453"/>
  <c r="DB1453"/>
  <c r="DA1453"/>
  <c r="DC1453"/>
  <c r="A1454"/>
  <c r="CY1454"/>
  <c r="CZ1454"/>
  <c r="DA1454"/>
  <c r="DB1454"/>
  <c r="DC1454"/>
  <c r="A1455"/>
  <c r="CY1455"/>
  <c r="CZ1455"/>
  <c r="DA1455"/>
  <c r="DB1455"/>
  <c r="DC1455"/>
  <c r="A1456"/>
  <c r="CY1456"/>
  <c r="CZ1456"/>
  <c r="DB1456"/>
  <c r="DA1456"/>
  <c r="DC1456"/>
  <c r="A1457"/>
  <c r="CY1457"/>
  <c r="CZ1457"/>
  <c r="DB1457"/>
  <c r="DA1457"/>
  <c r="DC1457"/>
  <c r="A1458"/>
  <c r="CY1458"/>
  <c r="CZ1458"/>
  <c r="DA1458"/>
  <c r="DB1458"/>
  <c r="DC1458"/>
  <c r="A1459"/>
  <c r="CY1459"/>
  <c r="CZ1459"/>
  <c r="DA1459"/>
  <c r="DB1459"/>
  <c r="DC1459"/>
  <c r="A1460"/>
  <c r="CY1460"/>
  <c r="CZ1460"/>
  <c r="DB1460"/>
  <c r="DA1460"/>
  <c r="DC1460"/>
  <c r="A1461"/>
  <c r="CY1461"/>
  <c r="CZ1461"/>
  <c r="DB1461"/>
  <c r="DA1461"/>
  <c r="DC1461"/>
  <c r="A1462"/>
  <c r="CY1462"/>
  <c r="CZ1462"/>
  <c r="DA1462"/>
  <c r="DB1462"/>
  <c r="DC1462"/>
  <c r="A1463"/>
  <c r="CY1463"/>
  <c r="CZ1463"/>
  <c r="DA1463"/>
  <c r="DB1463"/>
  <c r="DC1463"/>
  <c r="A1464"/>
  <c r="CY1464"/>
  <c r="CZ1464"/>
  <c r="DB1464"/>
  <c r="DA1464"/>
  <c r="DC1464"/>
  <c r="A1465"/>
  <c r="CY1465"/>
  <c r="CZ1465"/>
  <c r="DB1465"/>
  <c r="DA1465"/>
  <c r="DC1465"/>
  <c r="A1466"/>
  <c r="CY1466"/>
  <c r="CZ1466"/>
  <c r="DA1466"/>
  <c r="DB1466"/>
  <c r="DC1466"/>
  <c r="A1467"/>
  <c r="CY1467"/>
  <c r="CZ1467"/>
  <c r="DA1467"/>
  <c r="DB1467"/>
  <c r="DC1467"/>
  <c r="A1468"/>
  <c r="CY1468"/>
  <c r="CZ1468"/>
  <c r="DB1468"/>
  <c r="DA1468"/>
  <c r="DC1468"/>
  <c r="A1469"/>
  <c r="CY1469"/>
  <c r="CZ1469"/>
  <c r="DB1469"/>
  <c r="DA1469"/>
  <c r="DC1469"/>
  <c r="A1470"/>
  <c r="CY1470"/>
  <c r="CZ1470"/>
  <c r="DA1470"/>
  <c r="DB1470"/>
  <c r="DC1470"/>
  <c r="A1471"/>
  <c r="CY1471"/>
  <c r="CZ1471"/>
  <c r="DA1471"/>
  <c r="DB1471"/>
  <c r="DC1471"/>
  <c r="A1472"/>
  <c r="CY1472"/>
  <c r="CZ1472"/>
  <c r="DB1472"/>
  <c r="DA1472"/>
  <c r="DC1472"/>
  <c r="A1473"/>
  <c r="CY1473"/>
  <c r="CZ1473"/>
  <c r="DB1473"/>
  <c r="DA1473"/>
  <c r="DC1473"/>
  <c r="A1474"/>
  <c r="CY1474"/>
  <c r="CZ1474"/>
  <c r="DA1474"/>
  <c r="DB1474"/>
  <c r="DC1474"/>
  <c r="A1475"/>
  <c r="CY1475"/>
  <c r="CZ1475"/>
  <c r="DA1475"/>
  <c r="DB1475"/>
  <c r="DC1475"/>
  <c r="A1476"/>
  <c r="CY1476"/>
  <c r="CZ1476"/>
  <c r="DB1476"/>
  <c r="DA1476"/>
  <c r="DC1476"/>
  <c r="A1477"/>
  <c r="CY1477"/>
  <c r="CZ1477"/>
  <c r="DB1477"/>
  <c r="DA1477"/>
  <c r="DC1477"/>
  <c r="A1478"/>
  <c r="CY1478"/>
  <c r="CZ1478"/>
  <c r="DA1478"/>
  <c r="DB1478"/>
  <c r="DC1478"/>
  <c r="A1479"/>
  <c r="CY1479"/>
  <c r="CZ1479"/>
  <c r="DA1479"/>
  <c r="DB1479"/>
  <c r="DC1479"/>
  <c r="A1480"/>
  <c r="CY1480"/>
  <c r="CZ1480"/>
  <c r="DB1480"/>
  <c r="DA1480"/>
  <c r="DC1480"/>
  <c r="A1481"/>
  <c r="CY1481"/>
  <c r="CZ1481"/>
  <c r="DB1481"/>
  <c r="DA1481"/>
  <c r="DC1481"/>
  <c r="A1482"/>
  <c r="CY1482"/>
  <c r="CZ1482"/>
  <c r="DA1482"/>
  <c r="DB1482"/>
  <c r="DC1482"/>
  <c r="A1483"/>
  <c r="CY1483"/>
  <c r="CZ1483"/>
  <c r="DA1483"/>
  <c r="DB1483"/>
  <c r="DC1483"/>
  <c r="A1484"/>
  <c r="CY1484"/>
  <c r="CZ1484"/>
  <c r="DB1484"/>
  <c r="DA1484"/>
  <c r="DC1484"/>
  <c r="A1485"/>
  <c r="CY1485"/>
  <c r="CZ1485"/>
  <c r="DB1485"/>
  <c r="DA1485"/>
  <c r="DC1485"/>
  <c r="A1486"/>
  <c r="CY1486"/>
  <c r="CZ1486"/>
  <c r="DA1486"/>
  <c r="DB1486"/>
  <c r="DC1486"/>
  <c r="A1487"/>
  <c r="CY1487"/>
  <c r="CZ1487"/>
  <c r="DA1487"/>
  <c r="DB1487"/>
  <c r="DC1487"/>
  <c r="A1488"/>
  <c r="CY1488"/>
  <c r="CZ1488"/>
  <c r="DB1488"/>
  <c r="DA1488"/>
  <c r="DC1488"/>
  <c r="A1489"/>
  <c r="CY1489"/>
  <c r="CZ1489"/>
  <c r="DB1489"/>
  <c r="DA1489"/>
  <c r="DC1489"/>
  <c r="A1490"/>
  <c r="CY1490"/>
  <c r="CZ1490"/>
  <c r="DA1490"/>
  <c r="DB1490"/>
  <c r="DC1490"/>
  <c r="A1491"/>
  <c r="CY1491"/>
  <c r="CZ1491"/>
  <c r="DA1491"/>
  <c r="DB1491"/>
  <c r="DC1491"/>
  <c r="A1492"/>
  <c r="CY1492"/>
  <c r="CZ1492"/>
  <c r="DB1492"/>
  <c r="DA1492"/>
  <c r="DC1492"/>
  <c r="A1493"/>
  <c r="CY1493"/>
  <c r="CZ1493"/>
  <c r="DB1493"/>
  <c r="DA1493"/>
  <c r="DC1493"/>
  <c r="A1494"/>
  <c r="CY1494"/>
  <c r="CZ1494"/>
  <c r="DA1494"/>
  <c r="DB1494"/>
  <c r="DC1494"/>
  <c r="A1495"/>
  <c r="CY1495"/>
  <c r="CZ1495"/>
  <c r="DA1495"/>
  <c r="DB1495"/>
  <c r="DC1495"/>
  <c r="A1496"/>
  <c r="CY1496"/>
  <c r="CZ1496"/>
  <c r="DB1496"/>
  <c r="DA1496"/>
  <c r="DC1496"/>
  <c r="A1497"/>
  <c r="CY1497"/>
  <c r="CZ1497"/>
  <c r="DB1497"/>
  <c r="DA1497"/>
  <c r="DC1497"/>
  <c r="A1498"/>
  <c r="CY1498"/>
  <c r="CZ1498"/>
  <c r="DA1498"/>
  <c r="DB1498"/>
  <c r="DC1498"/>
  <c r="A1499"/>
  <c r="CY1499"/>
  <c r="CZ1499"/>
  <c r="DA1499"/>
  <c r="DB1499"/>
  <c r="DC1499"/>
  <c r="A1500"/>
  <c r="CY1500"/>
  <c r="CZ1500"/>
  <c r="DB1500"/>
  <c r="DA1500"/>
  <c r="DC1500"/>
  <c r="A1501"/>
  <c r="CY1501"/>
  <c r="CZ1501"/>
  <c r="DB1501"/>
  <c r="DA1501"/>
  <c r="DC1501"/>
  <c r="A1502"/>
  <c r="CY1502"/>
  <c r="CZ1502"/>
  <c r="DA1502"/>
  <c r="DB1502"/>
  <c r="DC1502"/>
  <c r="A1503"/>
  <c r="CY1503"/>
  <c r="CZ1503"/>
  <c r="DA1503"/>
  <c r="DB1503"/>
  <c r="DC1503"/>
  <c r="A1504"/>
  <c r="CY1504"/>
  <c r="CZ1504"/>
  <c r="DB1504"/>
  <c r="DA1504"/>
  <c r="DC1504"/>
  <c r="A1505"/>
  <c r="CY1505"/>
  <c r="CZ1505"/>
  <c r="DB1505"/>
  <c r="DA1505"/>
  <c r="DC1505"/>
  <c r="A1506"/>
  <c r="CY1506"/>
  <c r="CZ1506"/>
  <c r="DA1506"/>
  <c r="DB1506"/>
  <c r="DC1506"/>
  <c r="A1507"/>
  <c r="CY1507"/>
  <c r="CZ1507"/>
  <c r="DA1507"/>
  <c r="DB1507"/>
  <c r="DC1507"/>
  <c r="A1508"/>
  <c r="CY1508"/>
  <c r="CZ1508"/>
  <c r="DB1508"/>
  <c r="DA1508"/>
  <c r="DC1508"/>
  <c r="A1509"/>
  <c r="CY1509"/>
  <c r="CZ1509"/>
  <c r="DB1509"/>
  <c r="DA1509"/>
  <c r="DC1509"/>
  <c r="A1510"/>
  <c r="CY1510"/>
  <c r="CZ1510"/>
  <c r="DA1510"/>
  <c r="DB1510"/>
  <c r="DC1510"/>
  <c r="A1511"/>
  <c r="CY1511"/>
  <c r="CZ1511"/>
  <c r="DA1511"/>
  <c r="DB1511"/>
  <c r="DC1511"/>
  <c r="A1512"/>
  <c r="CY1512"/>
  <c r="CZ1512"/>
  <c r="DB1512"/>
  <c r="DA1512"/>
  <c r="DC1512"/>
  <c r="A1513"/>
  <c r="CY1513"/>
  <c r="CZ1513"/>
  <c r="DB1513"/>
  <c r="DA1513"/>
  <c r="DC1513"/>
  <c r="A1514"/>
  <c r="CY1514"/>
  <c r="CZ1514"/>
  <c r="DA1514"/>
  <c r="DB1514"/>
  <c r="DC1514"/>
  <c r="A1515"/>
  <c r="CY1515"/>
  <c r="CZ1515"/>
  <c r="DA1515"/>
  <c r="DB1515"/>
  <c r="DC1515"/>
  <c r="A1516"/>
  <c r="CY1516"/>
  <c r="CZ1516"/>
  <c r="DB1516"/>
  <c r="DA1516"/>
  <c r="DC1516"/>
  <c r="A1517"/>
  <c r="CY1517"/>
  <c r="CZ1517"/>
  <c r="DB1517"/>
  <c r="DA1517"/>
  <c r="DC1517"/>
  <c r="A1518"/>
  <c r="CY1518"/>
  <c r="CZ1518"/>
  <c r="DA1518"/>
  <c r="DB1518"/>
  <c r="DC1518"/>
  <c r="A1519"/>
  <c r="CY1519"/>
  <c r="CZ1519"/>
  <c r="DA1519"/>
  <c r="DB1519"/>
  <c r="DC1519"/>
  <c r="A1520"/>
  <c r="CY1520"/>
  <c r="CZ1520"/>
  <c r="DB1520"/>
  <c r="DA1520"/>
  <c r="DC1520"/>
  <c r="A1521"/>
  <c r="CY1521"/>
  <c r="CZ1521"/>
  <c r="DB1521"/>
  <c r="DA1521"/>
  <c r="DC1521"/>
  <c r="A1522"/>
  <c r="CY1522"/>
  <c r="CZ1522"/>
  <c r="DA1522"/>
  <c r="DB1522"/>
  <c r="DC1522"/>
  <c r="A1523"/>
  <c r="CY1523"/>
  <c r="CZ1523"/>
  <c r="DA1523"/>
  <c r="DB1523"/>
  <c r="DC1523"/>
  <c r="A1524"/>
  <c r="CY1524"/>
  <c r="CZ1524"/>
  <c r="DB1524"/>
  <c r="DA1524"/>
  <c r="DC1524"/>
  <c r="A1525"/>
  <c r="CY1525"/>
  <c r="CZ1525"/>
  <c r="DB1525"/>
  <c r="DA1525"/>
  <c r="DC1525"/>
  <c r="A1526"/>
  <c r="CY1526"/>
  <c r="CZ1526"/>
  <c r="DB1526"/>
  <c r="DA1526"/>
  <c r="DC1526"/>
  <c r="A1527"/>
  <c r="CY1527"/>
  <c r="CZ1527"/>
  <c r="DA1527"/>
  <c r="DB1527"/>
  <c r="DC1527"/>
  <c r="A1528"/>
  <c r="CY1528"/>
  <c r="CZ1528"/>
  <c r="DA1528"/>
  <c r="DB1528"/>
  <c r="DC1528"/>
  <c r="A1529"/>
  <c r="CY1529"/>
  <c r="CZ1529"/>
  <c r="DB1529"/>
  <c r="DA1529"/>
  <c r="DC1529"/>
  <c r="A1530"/>
  <c r="CY1530"/>
  <c r="CZ1530"/>
  <c r="DB1530"/>
  <c r="DA1530"/>
  <c r="DC1530"/>
  <c r="A1531"/>
  <c r="CY1531"/>
  <c r="CZ1531"/>
  <c r="DA1531"/>
  <c r="DB1531"/>
  <c r="DC1531"/>
  <c r="A1532"/>
  <c r="CY1532"/>
  <c r="CZ1532"/>
  <c r="DA1532"/>
  <c r="DB1532"/>
  <c r="DC1532"/>
  <c r="A1533"/>
  <c r="CY1533"/>
  <c r="CZ1533"/>
  <c r="DB1533"/>
  <c r="DA1533"/>
  <c r="DC1533"/>
  <c r="A1534"/>
  <c r="CY1534"/>
  <c r="CZ1534"/>
  <c r="DB1534"/>
  <c r="DA1534"/>
  <c r="DC1534"/>
  <c r="A1535"/>
  <c r="CY1535"/>
  <c r="CZ1535"/>
  <c r="DA1535"/>
  <c r="DB1535"/>
  <c r="DC1535"/>
  <c r="A1536"/>
  <c r="CY1536"/>
  <c r="CZ1536"/>
  <c r="DA1536"/>
  <c r="DB1536"/>
  <c r="DC1536"/>
  <c r="A1537"/>
  <c r="CY1537"/>
  <c r="CZ1537"/>
  <c r="DB1537"/>
  <c r="DA1537"/>
  <c r="DC1537"/>
  <c r="A1538"/>
  <c r="CY1538"/>
  <c r="CZ1538"/>
  <c r="DB1538"/>
  <c r="DA1538"/>
  <c r="DC1538"/>
  <c r="A1539"/>
  <c r="CY1539"/>
  <c r="CZ1539"/>
  <c r="DA1539"/>
  <c r="DB1539"/>
  <c r="DC1539"/>
  <c r="A1540"/>
  <c r="CX1540"/>
  <c r="CY1540"/>
  <c r="CZ1540"/>
  <c r="DA1540"/>
  <c r="DB1540"/>
  <c r="DC1540"/>
  <c r="A1541"/>
  <c r="CX1541"/>
  <c r="CY1541"/>
  <c r="CZ1541"/>
  <c r="DB1541"/>
  <c r="DA1541"/>
  <c r="DC1541"/>
  <c r="A1542"/>
  <c r="CY1542"/>
  <c r="CZ1542"/>
  <c r="DB1542"/>
  <c r="DA1542"/>
  <c r="DC1542"/>
  <c r="A1543"/>
  <c r="CY1543"/>
  <c r="CZ1543"/>
  <c r="DA1543"/>
  <c r="DB1543"/>
  <c r="DC1543"/>
  <c r="A1544"/>
  <c r="CY1544"/>
  <c r="CZ1544"/>
  <c r="DA1544"/>
  <c r="DB1544"/>
  <c r="DC1544"/>
  <c r="A1545"/>
  <c r="CY1545"/>
  <c r="CZ1545"/>
  <c r="DB1545"/>
  <c r="DA1545"/>
  <c r="DC1545"/>
  <c r="A1546"/>
  <c r="CY1546"/>
  <c r="CZ1546"/>
  <c r="DB1546"/>
  <c r="DA1546"/>
  <c r="DC1546"/>
  <c r="A1547"/>
  <c r="CY1547"/>
  <c r="CZ1547"/>
  <c r="DA1547"/>
  <c r="DB1547"/>
  <c r="DC1547"/>
  <c r="A1548"/>
  <c r="CY1548"/>
  <c r="CZ1548"/>
  <c r="DA1548"/>
  <c r="DB1548"/>
  <c r="DC1548"/>
  <c r="A1549"/>
  <c r="CY1549"/>
  <c r="CZ1549"/>
  <c r="DB1549"/>
  <c r="DA1549"/>
  <c r="DC1549"/>
  <c r="A1550"/>
  <c r="CY1550"/>
  <c r="CZ1550"/>
  <c r="DB1550"/>
  <c r="DA1550"/>
  <c r="DC1550"/>
  <c r="A1551"/>
  <c r="CY1551"/>
  <c r="CZ1551"/>
  <c r="DA1551"/>
  <c r="DB1551"/>
  <c r="DC1551"/>
  <c r="A1552"/>
  <c r="CY1552"/>
  <c r="CZ1552"/>
  <c r="DA1552"/>
  <c r="DB1552"/>
  <c r="DC1552"/>
  <c r="A1553"/>
  <c r="CY1553"/>
  <c r="CZ1553"/>
  <c r="DB1553"/>
  <c r="DA1553"/>
  <c r="DC1553"/>
  <c r="A1554"/>
  <c r="CY1554"/>
  <c r="CZ1554"/>
  <c r="DB1554"/>
  <c r="DA1554"/>
  <c r="DC1554"/>
  <c r="A1555"/>
  <c r="CY1555"/>
  <c r="CZ1555"/>
  <c r="DA1555"/>
  <c r="DB1555"/>
  <c r="DC1555"/>
  <c r="A1556"/>
  <c r="CY1556"/>
  <c r="CZ1556"/>
  <c r="DA1556"/>
  <c r="DB1556"/>
  <c r="DC1556"/>
  <c r="A1557"/>
  <c r="CY1557"/>
  <c r="CZ1557"/>
  <c r="DB1557"/>
  <c r="DA1557"/>
  <c r="DC1557"/>
  <c r="A1558"/>
  <c r="CY1558"/>
  <c r="CZ1558"/>
  <c r="DB1558"/>
  <c r="DA1558"/>
  <c r="DC1558"/>
  <c r="A1559"/>
  <c r="CY1559"/>
  <c r="CZ1559"/>
  <c r="DA1559"/>
  <c r="DB1559"/>
  <c r="DC1559"/>
  <c r="A1560"/>
  <c r="CY1560"/>
  <c r="CZ1560"/>
  <c r="DA1560"/>
  <c r="DB1560"/>
  <c r="DC1560"/>
  <c r="A1561"/>
  <c r="CY1561"/>
  <c r="CZ1561"/>
  <c r="DB1561"/>
  <c r="DA1561"/>
  <c r="DC1561"/>
  <c r="A1562"/>
  <c r="CY1562"/>
  <c r="CZ1562"/>
  <c r="DB1562"/>
  <c r="DA1562"/>
  <c r="DC1562"/>
  <c r="A1563"/>
  <c r="CY1563"/>
  <c r="CZ1563"/>
  <c r="DA1563"/>
  <c r="DB1563"/>
  <c r="DC1563"/>
  <c r="A1564"/>
  <c r="CY1564"/>
  <c r="CZ1564"/>
  <c r="DA1564"/>
  <c r="DB1564"/>
  <c r="DC1564"/>
  <c r="A1565"/>
  <c r="CY1565"/>
  <c r="CZ1565"/>
  <c r="DB1565"/>
  <c r="DA1565"/>
  <c r="DC1565"/>
  <c r="A1566"/>
  <c r="CY1566"/>
  <c r="CZ1566"/>
  <c r="DB1566"/>
  <c r="DA1566"/>
  <c r="DC1566"/>
  <c r="A1567"/>
  <c r="CY1567"/>
  <c r="CZ1567"/>
  <c r="DA1567"/>
  <c r="DB1567"/>
  <c r="DC1567"/>
  <c r="A1568"/>
  <c r="CY1568"/>
  <c r="CZ1568"/>
  <c r="DA1568"/>
  <c r="DB1568"/>
  <c r="DC1568"/>
  <c r="A1569"/>
  <c r="CY1569"/>
  <c r="CZ1569"/>
  <c r="DB1569"/>
  <c r="DA1569"/>
  <c r="DC1569"/>
  <c r="A1570"/>
  <c r="CY1570"/>
  <c r="CZ1570"/>
  <c r="DB1570"/>
  <c r="DA1570"/>
  <c r="DC1570"/>
  <c r="A1571"/>
  <c r="CY1571"/>
  <c r="CZ1571"/>
  <c r="DA1571"/>
  <c r="DB1571"/>
  <c r="DC1571"/>
  <c r="A1572"/>
  <c r="CY1572"/>
  <c r="CZ1572"/>
  <c r="DA1572"/>
  <c r="DB1572"/>
  <c r="DC1572"/>
  <c r="A1573"/>
  <c r="CY1573"/>
  <c r="CZ1573"/>
  <c r="DB1573"/>
  <c r="DA1573"/>
  <c r="DC1573"/>
  <c r="A1574"/>
  <c r="CY1574"/>
  <c r="CZ1574"/>
  <c r="DB1574"/>
  <c r="DA1574"/>
  <c r="DC1574"/>
  <c r="A1575"/>
  <c r="CY1575"/>
  <c r="CZ1575"/>
  <c r="DA1575"/>
  <c r="DB1575"/>
  <c r="DC1575"/>
  <c r="A1576"/>
  <c r="CY1576"/>
  <c r="CZ1576"/>
  <c r="DA1576"/>
  <c r="DB1576"/>
  <c r="DC1576"/>
  <c r="A1577"/>
  <c r="CY1577"/>
  <c r="CZ1577"/>
  <c r="DB1577"/>
  <c r="DA1577"/>
  <c r="DC1577"/>
  <c r="A1578"/>
  <c r="CY1578"/>
  <c r="CZ1578"/>
  <c r="DB1578"/>
  <c r="DA1578"/>
  <c r="DC1578"/>
  <c r="A1579"/>
  <c r="CY1579"/>
  <c r="CZ1579"/>
  <c r="DA1579"/>
  <c r="DB1579"/>
  <c r="DC1579"/>
  <c r="A1580"/>
  <c r="CY1580"/>
  <c r="CZ1580"/>
  <c r="DA1580"/>
  <c r="DB1580"/>
  <c r="DC1580"/>
  <c r="A1581"/>
  <c r="CY1581"/>
  <c r="CZ1581"/>
  <c r="DB1581"/>
  <c r="DA1581"/>
  <c r="DC1581"/>
  <c r="A1582"/>
  <c r="CY1582"/>
  <c r="CZ1582"/>
  <c r="DB1582"/>
  <c r="DA1582"/>
  <c r="DC1582"/>
  <c r="A1583"/>
  <c r="CY1583"/>
  <c r="CZ1583"/>
  <c r="DA1583"/>
  <c r="DB1583"/>
  <c r="DC1583"/>
  <c r="A1584"/>
  <c r="CY1584"/>
  <c r="CZ1584"/>
  <c r="DA1584"/>
  <c r="DB1584"/>
  <c r="DC1584"/>
  <c r="A1585"/>
  <c r="CY1585"/>
  <c r="CZ1585"/>
  <c r="DB1585"/>
  <c r="DA1585"/>
  <c r="DC1585"/>
  <c r="A1586"/>
  <c r="CY1586"/>
  <c r="CZ1586"/>
  <c r="DB1586"/>
  <c r="DA1586"/>
  <c r="DC1586"/>
  <c r="A1587"/>
  <c r="CY1587"/>
  <c r="CZ1587"/>
  <c r="DA1587"/>
  <c r="DB1587"/>
  <c r="DC1587"/>
  <c r="A1588"/>
  <c r="CY1588"/>
  <c r="CZ1588"/>
  <c r="DA1588"/>
  <c r="DB1588"/>
  <c r="DC1588"/>
  <c r="A1589"/>
  <c r="CY1589"/>
  <c r="CZ1589"/>
  <c r="DB1589"/>
  <c r="DA1589"/>
  <c r="DC1589"/>
  <c r="A1590"/>
  <c r="CY1590"/>
  <c r="CZ1590"/>
  <c r="DB1590"/>
  <c r="DA1590"/>
  <c r="DC1590"/>
  <c r="A1591"/>
  <c r="CY1591"/>
  <c r="CZ1591"/>
  <c r="DA1591"/>
  <c r="DB1591"/>
  <c r="DC1591"/>
  <c r="A1592"/>
  <c r="CY1592"/>
  <c r="CZ1592"/>
  <c r="DA1592"/>
  <c r="DB1592"/>
  <c r="DC1592"/>
  <c r="A1593"/>
  <c r="CY1593"/>
  <c r="CZ1593"/>
  <c r="DB1593"/>
  <c r="DA1593"/>
  <c r="DC1593"/>
  <c r="A1594"/>
  <c r="CY1594"/>
  <c r="CZ1594"/>
  <c r="DB1594"/>
  <c r="DA1594"/>
  <c r="DC1594"/>
  <c r="A1595"/>
  <c r="CY1595"/>
  <c r="CZ1595"/>
  <c r="DA1595"/>
  <c r="DB1595"/>
  <c r="DC1595"/>
  <c r="A1596"/>
  <c r="CY1596"/>
  <c r="CZ1596"/>
  <c r="DA1596"/>
  <c r="DB1596"/>
  <c r="DC1596"/>
  <c r="A1597"/>
  <c r="CY1597"/>
  <c r="CZ1597"/>
  <c r="DB1597"/>
  <c r="DA1597"/>
  <c r="DC1597"/>
  <c r="A1598"/>
  <c r="CY1598"/>
  <c r="CZ1598"/>
  <c r="DB1598"/>
  <c r="DA1598"/>
  <c r="DC1598"/>
  <c r="A1599"/>
  <c r="CY1599"/>
  <c r="CZ1599"/>
  <c r="DA1599"/>
  <c r="DB1599"/>
  <c r="DC1599"/>
  <c r="A1600"/>
  <c r="CY1600"/>
  <c r="CZ1600"/>
  <c r="DA1600"/>
  <c r="DB1600"/>
  <c r="DC1600"/>
  <c r="A1601"/>
  <c r="CY1601"/>
  <c r="CZ1601"/>
  <c r="DB1601"/>
  <c r="DA1601"/>
  <c r="DC1601"/>
  <c r="A1602"/>
  <c r="CY1602"/>
  <c r="CZ1602"/>
  <c r="DB1602"/>
  <c r="DA1602"/>
  <c r="DC1602"/>
  <c r="A1603"/>
  <c r="CY1603"/>
  <c r="CZ1603"/>
  <c r="DA1603"/>
  <c r="DB1603"/>
  <c r="DC1603"/>
  <c r="A1604"/>
  <c r="CY1604"/>
  <c r="CZ1604"/>
  <c r="DA1604"/>
  <c r="DB1604"/>
  <c r="DC1604"/>
  <c r="A1605"/>
  <c r="CY1605"/>
  <c r="CZ1605"/>
  <c r="DB1605"/>
  <c r="DA1605"/>
  <c r="DC1605"/>
  <c r="A1606"/>
  <c r="CY1606"/>
  <c r="CZ1606"/>
  <c r="DB1606"/>
  <c r="DA1606"/>
  <c r="DC1606"/>
  <c r="A1607"/>
  <c r="CY1607"/>
  <c r="CZ1607"/>
  <c r="DA1607"/>
  <c r="DB1607"/>
  <c r="DC1607"/>
  <c r="A1608"/>
  <c r="CY1608"/>
  <c r="CZ1608"/>
  <c r="DA1608"/>
  <c r="DB1608"/>
  <c r="DC1608"/>
  <c r="A1609"/>
  <c r="CY1609"/>
  <c r="CZ1609"/>
  <c r="DB1609"/>
  <c r="DA1609"/>
  <c r="DC1609"/>
  <c r="A1610"/>
  <c r="CY1610"/>
  <c r="CZ1610"/>
  <c r="DB1610"/>
  <c r="DA1610"/>
  <c r="DC1610"/>
  <c r="A1611"/>
  <c r="CY1611"/>
  <c r="CZ1611"/>
  <c r="DA1611"/>
  <c r="DB1611"/>
  <c r="DC1611"/>
  <c r="A1612"/>
  <c r="CY1612"/>
  <c r="CZ1612"/>
  <c r="DA1612"/>
  <c r="DB1612"/>
  <c r="DC1612"/>
  <c r="A1613"/>
  <c r="CY1613"/>
  <c r="CZ1613"/>
  <c r="DB1613"/>
  <c r="DA1613"/>
  <c r="DC1613"/>
  <c r="A1614"/>
  <c r="CY1614"/>
  <c r="CZ1614"/>
  <c r="DB1614"/>
  <c r="DA1614"/>
  <c r="DC1614"/>
  <c r="A1615"/>
  <c r="CY1615"/>
  <c r="CZ1615"/>
  <c r="DA1615"/>
  <c r="DB1615"/>
  <c r="DC1615"/>
  <c r="A1616"/>
  <c r="CY1616"/>
  <c r="CZ1616"/>
  <c r="DA1616"/>
  <c r="DB1616"/>
  <c r="DC1616"/>
  <c r="A1617"/>
  <c r="CY1617"/>
  <c r="CZ1617"/>
  <c r="DB1617"/>
  <c r="DA1617"/>
  <c r="DC1617"/>
  <c r="A1618"/>
  <c r="CY1618"/>
  <c r="CZ1618"/>
  <c r="DB1618"/>
  <c r="DA1618"/>
  <c r="DC1618"/>
  <c r="A1619"/>
  <c r="CY1619"/>
  <c r="CZ1619"/>
  <c r="DA1619"/>
  <c r="DB1619"/>
  <c r="DC1619"/>
  <c r="A1620"/>
  <c r="CY1620"/>
  <c r="CZ1620"/>
  <c r="DA1620"/>
  <c r="DB1620"/>
  <c r="DC1620"/>
  <c r="A1621"/>
  <c r="CY1621"/>
  <c r="CZ1621"/>
  <c r="DB1621"/>
  <c r="DA1621"/>
  <c r="DC1621"/>
  <c r="A1622"/>
  <c r="CY1622"/>
  <c r="CZ1622"/>
  <c r="DB1622"/>
  <c r="DA1622"/>
  <c r="DC1622"/>
  <c r="A1623"/>
  <c r="CY1623"/>
  <c r="CZ1623"/>
  <c r="DA1623"/>
  <c r="DB1623"/>
  <c r="DC1623"/>
  <c r="A1624"/>
  <c r="CY1624"/>
  <c r="CZ1624"/>
  <c r="DA1624"/>
  <c r="DB1624"/>
  <c r="DC1624"/>
  <c r="A1625"/>
  <c r="CY1625"/>
  <c r="CZ1625"/>
  <c r="DB1625"/>
  <c r="DA1625"/>
  <c r="DC1625"/>
  <c r="A1626"/>
  <c r="CY1626"/>
  <c r="CZ1626"/>
  <c r="DB1626"/>
  <c r="DA1626"/>
  <c r="DC1626"/>
  <c r="A1627"/>
  <c r="CY1627"/>
  <c r="CZ1627"/>
  <c r="DA1627"/>
  <c r="DB1627"/>
  <c r="DC1627"/>
  <c r="A1628"/>
  <c r="CY1628"/>
  <c r="CZ1628"/>
  <c r="DA1628"/>
  <c r="DB1628"/>
  <c r="DC1628"/>
  <c r="A1629"/>
  <c r="CY1629"/>
  <c r="CZ1629"/>
  <c r="DB1629"/>
  <c r="DA1629"/>
  <c r="DC1629"/>
  <c r="A1630"/>
  <c r="CY1630"/>
  <c r="CZ1630"/>
  <c r="DB1630"/>
  <c r="DA1630"/>
  <c r="DC1630"/>
  <c r="A1631"/>
  <c r="CY1631"/>
  <c r="CZ1631"/>
  <c r="DA1631"/>
  <c r="DB1631"/>
  <c r="DC1631"/>
  <c r="A1632"/>
  <c r="CY1632"/>
  <c r="CZ1632"/>
  <c r="DA1632"/>
  <c r="DB1632"/>
  <c r="DC1632"/>
  <c r="A1633"/>
  <c r="CY1633"/>
  <c r="CZ1633"/>
  <c r="DB1633"/>
  <c r="DA1633"/>
  <c r="DC1633"/>
  <c r="A1634"/>
  <c r="CY1634"/>
  <c r="CZ1634"/>
  <c r="DB1634"/>
  <c r="DA1634"/>
  <c r="DC1634"/>
  <c r="A1635"/>
  <c r="CY1635"/>
  <c r="CZ1635"/>
  <c r="DA1635"/>
  <c r="DB1635"/>
  <c r="DC1635"/>
  <c r="A1636"/>
  <c r="CY1636"/>
  <c r="CZ1636"/>
  <c r="DA1636"/>
  <c r="DB1636"/>
  <c r="DC1636"/>
  <c r="A1637"/>
  <c r="CY1637"/>
  <c r="CZ1637"/>
  <c r="DB1637"/>
  <c r="DA1637"/>
  <c r="DC1637"/>
  <c r="A1638"/>
  <c r="CY1638"/>
  <c r="CZ1638"/>
  <c r="DB1638"/>
  <c r="DA1638"/>
  <c r="DC1638"/>
  <c r="A1639"/>
  <c r="CY1639"/>
  <c r="CZ1639"/>
  <c r="DA1639"/>
  <c r="DB1639"/>
  <c r="DC1639"/>
  <c r="A1640"/>
  <c r="CY1640"/>
  <c r="CZ1640"/>
  <c r="DA1640"/>
  <c r="DB1640"/>
  <c r="DC1640"/>
  <c r="A1641"/>
  <c r="CY1641"/>
  <c r="CZ1641"/>
  <c r="DB1641"/>
  <c r="DA1641"/>
  <c r="DC1641"/>
  <c r="A1642"/>
  <c r="CY1642"/>
  <c r="CZ1642"/>
  <c r="DB1642"/>
  <c r="DA1642"/>
  <c r="DC1642"/>
  <c r="A1643"/>
  <c r="CY1643"/>
  <c r="CZ1643"/>
  <c r="DA1643"/>
  <c r="DB1643"/>
  <c r="DC1643"/>
  <c r="A1644"/>
  <c r="CY1644"/>
  <c r="CZ1644"/>
  <c r="DA1644"/>
  <c r="DB1644"/>
  <c r="DC1644"/>
  <c r="A1645"/>
  <c r="CY1645"/>
  <c r="CZ1645"/>
  <c r="DB1645"/>
  <c r="DA1645"/>
  <c r="DC1645"/>
  <c r="A1646"/>
  <c r="CY1646"/>
  <c r="CZ1646"/>
  <c r="DB1646"/>
  <c r="DA1646"/>
  <c r="DC1646"/>
  <c r="A1647"/>
  <c r="CY1647"/>
  <c r="CZ1647"/>
  <c r="DA1647"/>
  <c r="DB1647"/>
  <c r="DC1647"/>
  <c r="A1648"/>
  <c r="CY1648"/>
  <c r="CZ1648"/>
  <c r="DA1648"/>
  <c r="DB1648"/>
  <c r="DC1648"/>
  <c r="A1649"/>
  <c r="CY1649"/>
  <c r="CZ1649"/>
  <c r="DB1649"/>
  <c r="DA1649"/>
  <c r="DC1649"/>
  <c r="A1650"/>
  <c r="CY1650"/>
  <c r="CZ1650"/>
  <c r="DB1650"/>
  <c r="DA1650"/>
  <c r="DC1650"/>
  <c r="A1651"/>
  <c r="CY1651"/>
  <c r="CZ1651"/>
  <c r="DA1651"/>
  <c r="DB1651"/>
  <c r="DC1651"/>
  <c r="A1652"/>
  <c r="CY1652"/>
  <c r="CZ1652"/>
  <c r="DA1652"/>
  <c r="DB1652"/>
  <c r="DC1652"/>
  <c r="A1653"/>
  <c r="CY1653"/>
  <c r="CZ1653"/>
  <c r="DB1653"/>
  <c r="DA1653"/>
  <c r="DC1653"/>
  <c r="A1654"/>
  <c r="CY1654"/>
  <c r="CZ1654"/>
  <c r="DB1654"/>
  <c r="DA1654"/>
  <c r="DC1654"/>
  <c r="A1655"/>
  <c r="CY1655"/>
  <c r="CZ1655"/>
  <c r="DA1655"/>
  <c r="DB1655"/>
  <c r="DC1655"/>
  <c r="A1656"/>
  <c r="CY1656"/>
  <c r="CZ1656"/>
  <c r="DA1656"/>
  <c r="DB1656"/>
  <c r="DC1656"/>
  <c r="A1657"/>
  <c r="CY1657"/>
  <c r="CZ1657"/>
  <c r="DB1657"/>
  <c r="DA1657"/>
  <c r="DC1657"/>
  <c r="A1658"/>
  <c r="CY1658"/>
  <c r="CZ1658"/>
  <c r="DB1658"/>
  <c r="DA1658"/>
  <c r="DC1658"/>
  <c r="A1659"/>
  <c r="CY1659"/>
  <c r="CZ1659"/>
  <c r="DA1659"/>
  <c r="DB1659"/>
  <c r="DC1659"/>
  <c r="A1660"/>
  <c r="CY1660"/>
  <c r="CZ1660"/>
  <c r="DA1660"/>
  <c r="DB1660"/>
  <c r="DC1660"/>
  <c r="A1661"/>
  <c r="CY1661"/>
  <c r="CZ1661"/>
  <c r="DB1661"/>
  <c r="DA1661"/>
  <c r="DC1661"/>
  <c r="A1662"/>
  <c r="CY1662"/>
  <c r="CZ1662"/>
  <c r="DB1662"/>
  <c r="DA1662"/>
  <c r="DC1662"/>
  <c r="A1663"/>
  <c r="CY1663"/>
  <c r="CZ1663"/>
  <c r="DA1663"/>
  <c r="DB1663"/>
  <c r="DC1663"/>
  <c r="A1664"/>
  <c r="CY1664"/>
  <c r="CZ1664"/>
  <c r="DA1664"/>
  <c r="DB1664"/>
  <c r="DC1664"/>
  <c r="A1665"/>
  <c r="CY1665"/>
  <c r="CZ1665"/>
  <c r="DB1665"/>
  <c r="DA1665"/>
  <c r="DC1665"/>
  <c r="A1666"/>
  <c r="CY1666"/>
  <c r="CZ1666"/>
  <c r="DB1666"/>
  <c r="DA1666"/>
  <c r="DC1666"/>
  <c r="A1667"/>
  <c r="CY1667"/>
  <c r="CZ1667"/>
  <c r="DA1667"/>
  <c r="DB1667"/>
  <c r="DC1667"/>
  <c r="A1668"/>
  <c r="CY1668"/>
  <c r="CZ1668"/>
  <c r="DA1668"/>
  <c r="DB1668"/>
  <c r="DC1668"/>
  <c r="A1669"/>
  <c r="CY1669"/>
  <c r="CZ1669"/>
  <c r="DB1669"/>
  <c r="DA1669"/>
  <c r="DC1669"/>
  <c r="A1670"/>
  <c r="CY1670"/>
  <c r="CZ1670"/>
  <c r="DB1670"/>
  <c r="DA1670"/>
  <c r="DC1670"/>
  <c r="A1671"/>
  <c r="CY1671"/>
  <c r="CZ1671"/>
  <c r="DA1671"/>
  <c r="DB1671"/>
  <c r="DC1671"/>
  <c r="A1672"/>
  <c r="CY1672"/>
  <c r="CZ1672"/>
  <c r="DA1672"/>
  <c r="DB1672"/>
  <c r="DC1672"/>
  <c r="A1673"/>
  <c r="CY1673"/>
  <c r="CZ1673"/>
  <c r="DB1673"/>
  <c r="DA1673"/>
  <c r="DC1673"/>
  <c r="A1674"/>
  <c r="CY1674"/>
  <c r="CZ1674"/>
  <c r="DB1674"/>
  <c r="DA1674"/>
  <c r="DC1674"/>
  <c r="A1675"/>
  <c r="CY1675"/>
  <c r="CZ1675"/>
  <c r="DA1675"/>
  <c r="DB1675"/>
  <c r="DC1675"/>
  <c r="A1676"/>
  <c r="CY1676"/>
  <c r="CZ1676"/>
  <c r="DA1676"/>
  <c r="DB1676"/>
  <c r="DC1676"/>
  <c r="A1677"/>
  <c r="CY1677"/>
  <c r="CZ1677"/>
  <c r="DB1677"/>
  <c r="DA1677"/>
  <c r="DC1677"/>
  <c r="A1678"/>
  <c r="CY1678"/>
  <c r="CZ1678"/>
  <c r="DB1678"/>
  <c r="DA1678"/>
  <c r="DC1678"/>
  <c r="A1679"/>
  <c r="CY1679"/>
  <c r="CZ1679"/>
  <c r="DA1679"/>
  <c r="DB1679"/>
  <c r="DC1679"/>
  <c r="A1680"/>
  <c r="CY1680"/>
  <c r="CZ1680"/>
  <c r="DA1680"/>
  <c r="DB1680"/>
  <c r="DC1680"/>
  <c r="A1681"/>
  <c r="CY1681"/>
  <c r="CZ1681"/>
  <c r="DB1681"/>
  <c r="DA1681"/>
  <c r="DC1681"/>
  <c r="A1682"/>
  <c r="CY1682"/>
  <c r="CZ1682"/>
  <c r="DB1682"/>
  <c r="DA1682"/>
  <c r="DC1682"/>
  <c r="A1683"/>
  <c r="CY1683"/>
  <c r="CZ1683"/>
  <c r="DA1683"/>
  <c r="DB1683"/>
  <c r="DC1683"/>
  <c r="A1684"/>
  <c r="CY1684"/>
  <c r="CZ1684"/>
  <c r="DA1684"/>
  <c r="DB1684"/>
  <c r="DC1684"/>
  <c r="A1685"/>
  <c r="CY1685"/>
  <c r="CZ1685"/>
  <c r="DB1685"/>
  <c r="DA1685"/>
  <c r="DC1685"/>
  <c r="A1686"/>
  <c r="CY1686"/>
  <c r="CZ1686"/>
  <c r="DB1686"/>
  <c r="DA1686"/>
  <c r="DC1686"/>
  <c r="A1687"/>
  <c r="CY1687"/>
  <c r="CZ1687"/>
  <c r="DA1687"/>
  <c r="DB1687"/>
  <c r="DC1687"/>
  <c r="A1688"/>
  <c r="CY1688"/>
  <c r="CZ1688"/>
  <c r="DA1688"/>
  <c r="DB1688"/>
  <c r="DC1688"/>
  <c r="A1689"/>
  <c r="CY1689"/>
  <c r="CZ1689"/>
  <c r="DB1689"/>
  <c r="DA1689"/>
  <c r="DC1689"/>
  <c r="A1690"/>
  <c r="CY1690"/>
  <c r="CZ1690"/>
  <c r="DB1690"/>
  <c r="DA1690"/>
  <c r="DC1690"/>
  <c r="A1691"/>
  <c r="CY1691"/>
  <c r="CZ1691"/>
  <c r="DA1691"/>
  <c r="DB1691"/>
  <c r="DC1691"/>
  <c r="A1692"/>
  <c r="CY1692"/>
  <c r="CZ1692"/>
  <c r="DA1692"/>
  <c r="DB1692"/>
  <c r="DC1692"/>
  <c r="A1693"/>
  <c r="CY1693"/>
  <c r="CZ1693"/>
  <c r="DB1693"/>
  <c r="DA1693"/>
  <c r="DC1693"/>
  <c r="A1694"/>
  <c r="CY1694"/>
  <c r="CZ1694"/>
  <c r="DB1694"/>
  <c r="DA1694"/>
  <c r="DC1694"/>
  <c r="A1695"/>
  <c r="CY1695"/>
  <c r="CZ1695"/>
  <c r="DA1695"/>
  <c r="DB1695"/>
  <c r="DC1695"/>
  <c r="A1696"/>
  <c r="CY1696"/>
  <c r="CZ1696"/>
  <c r="DA1696"/>
  <c r="DB1696"/>
  <c r="DC1696"/>
  <c r="A1697"/>
  <c r="CY1697"/>
  <c r="CZ1697"/>
  <c r="DB1697"/>
  <c r="DA1697"/>
  <c r="DC1697"/>
  <c r="A1698"/>
  <c r="CY1698"/>
  <c r="CZ1698"/>
  <c r="DB1698"/>
  <c r="DA1698"/>
  <c r="DC1698"/>
  <c r="A1699"/>
  <c r="CY1699"/>
  <c r="CZ1699"/>
  <c r="DA1699"/>
  <c r="DB1699"/>
  <c r="DC1699"/>
  <c r="A1700"/>
  <c r="CY1700"/>
  <c r="CZ1700"/>
  <c r="DA1700"/>
  <c r="DB1700"/>
  <c r="DC1700"/>
  <c r="A1701"/>
  <c r="CY1701"/>
  <c r="CZ1701"/>
  <c r="DB1701"/>
  <c r="DA1701"/>
  <c r="DC1701"/>
  <c r="A1702"/>
  <c r="CY1702"/>
  <c r="CZ1702"/>
  <c r="DB1702"/>
  <c r="DA1702"/>
  <c r="DC1702"/>
  <c r="A1703"/>
  <c r="CY1703"/>
  <c r="CZ1703"/>
  <c r="DA1703"/>
  <c r="DB1703"/>
  <c r="DC1703"/>
  <c r="A1704"/>
  <c r="CY1704"/>
  <c r="CZ1704"/>
  <c r="DA1704"/>
  <c r="DB1704"/>
  <c r="DC1704"/>
  <c r="A1705"/>
  <c r="CY1705"/>
  <c r="CZ1705"/>
  <c r="DB1705"/>
  <c r="DA1705"/>
  <c r="DC1705"/>
  <c r="A1706"/>
  <c r="CY1706"/>
  <c r="CZ1706"/>
  <c r="DB1706"/>
  <c r="DA1706"/>
  <c r="DC1706"/>
  <c r="A1707"/>
  <c r="CY1707"/>
  <c r="CZ1707"/>
  <c r="DA1707"/>
  <c r="DB1707"/>
  <c r="DC1707"/>
  <c r="A1708"/>
  <c r="CY1708"/>
  <c r="CZ1708"/>
  <c r="DA1708"/>
  <c r="DB1708"/>
  <c r="DC1708"/>
  <c r="A1709"/>
  <c r="CY1709"/>
  <c r="CZ1709"/>
  <c r="DB1709"/>
  <c r="DA1709"/>
  <c r="DC1709"/>
  <c r="A1710"/>
  <c r="CY1710"/>
  <c r="CZ1710"/>
  <c r="DB1710"/>
  <c r="DA1710"/>
  <c r="DC1710"/>
  <c r="A1711"/>
  <c r="CY1711"/>
  <c r="CZ1711"/>
  <c r="DA1711"/>
  <c r="DB1711"/>
  <c r="DC1711"/>
  <c r="A1712"/>
  <c r="CY1712"/>
  <c r="CZ1712"/>
  <c r="DA1712"/>
  <c r="DB1712"/>
  <c r="DC1712"/>
  <c r="A1713"/>
  <c r="CY1713"/>
  <c r="CZ1713"/>
  <c r="DB1713"/>
  <c r="DA1713"/>
  <c r="DC1713"/>
  <c r="A1714"/>
  <c r="CY1714"/>
  <c r="CZ1714"/>
  <c r="DB1714"/>
  <c r="DA1714"/>
  <c r="DC1714"/>
  <c r="A1715"/>
  <c r="CY1715"/>
  <c r="CZ1715"/>
  <c r="DA1715"/>
  <c r="DB1715"/>
  <c r="DC1715"/>
  <c r="A1716"/>
  <c r="CY1716"/>
  <c r="CZ1716"/>
  <c r="DA1716"/>
  <c r="DB1716"/>
  <c r="DC1716"/>
  <c r="A1717"/>
  <c r="CY1717"/>
  <c r="CZ1717"/>
  <c r="DB1717"/>
  <c r="DA1717"/>
  <c r="DC1717"/>
  <c r="A1718"/>
  <c r="CY1718"/>
  <c r="CZ1718"/>
  <c r="DB1718"/>
  <c r="DA1718"/>
  <c r="DC1718"/>
  <c r="A1719"/>
  <c r="CY1719"/>
  <c r="CZ1719"/>
  <c r="DA1719"/>
  <c r="DB1719"/>
  <c r="DC1719"/>
  <c r="A1720"/>
  <c r="CY1720"/>
  <c r="CZ1720"/>
  <c r="DA1720"/>
  <c r="DB1720"/>
  <c r="DC1720"/>
  <c r="A1721"/>
  <c r="CY1721"/>
  <c r="CZ1721"/>
  <c r="DB1721"/>
  <c r="DA1721"/>
  <c r="DC1721"/>
  <c r="A1722"/>
  <c r="CY1722"/>
  <c r="CZ1722"/>
  <c r="DB1722"/>
  <c r="DA1722"/>
  <c r="DC1722"/>
  <c r="A1723"/>
  <c r="CY1723"/>
  <c r="CZ1723"/>
  <c r="DA1723"/>
  <c r="DB1723"/>
  <c r="DC1723"/>
  <c r="A1724"/>
  <c r="CY1724"/>
  <c r="CZ1724"/>
  <c r="DA1724"/>
  <c r="DB1724"/>
  <c r="DC1724"/>
  <c r="A1725"/>
  <c r="CY1725"/>
  <c r="CZ1725"/>
  <c r="DB1725"/>
  <c r="DA1725"/>
  <c r="DC1725"/>
  <c r="A1726"/>
  <c r="CY1726"/>
  <c r="CZ1726"/>
  <c r="DB1726"/>
  <c r="DA1726"/>
  <c r="DC1726"/>
  <c r="A1727"/>
  <c r="CY1727"/>
  <c r="CZ1727"/>
  <c r="DA1727"/>
  <c r="DB1727"/>
  <c r="DC1727"/>
  <c r="A1728"/>
  <c r="CY1728"/>
  <c r="CZ1728"/>
  <c r="DA1728"/>
  <c r="DB1728"/>
  <c r="DC1728"/>
  <c r="A1729"/>
  <c r="CY1729"/>
  <c r="CZ1729"/>
  <c r="DB1729"/>
  <c r="DA1729"/>
  <c r="DC1729"/>
  <c r="A1730"/>
  <c r="CY1730"/>
  <c r="CZ1730"/>
  <c r="DB1730"/>
  <c r="DA1730"/>
  <c r="DC1730"/>
  <c r="A1731"/>
  <c r="CY1731"/>
  <c r="CZ1731"/>
  <c r="DA1731"/>
  <c r="DB1731"/>
  <c r="DC1731"/>
  <c r="A1732"/>
  <c r="CY1732"/>
  <c r="CZ1732"/>
  <c r="DA1732"/>
  <c r="DB1732"/>
  <c r="DC1732"/>
  <c r="A1733"/>
  <c r="CY1733"/>
  <c r="CZ1733"/>
  <c r="DB1733"/>
  <c r="DA1733"/>
  <c r="DC1733"/>
  <c r="A1734"/>
  <c r="CY1734"/>
  <c r="CZ1734"/>
  <c r="DB1734"/>
  <c r="DA1734"/>
  <c r="DC1734"/>
  <c r="A1735"/>
  <c r="CY1735"/>
  <c r="CZ1735"/>
  <c r="DA1735"/>
  <c r="DB1735"/>
  <c r="DC1735"/>
  <c r="A1736"/>
  <c r="CY1736"/>
  <c r="CZ1736"/>
  <c r="DA1736"/>
  <c r="DB1736"/>
  <c r="DC1736"/>
  <c r="A1737"/>
  <c r="CY1737"/>
  <c r="CZ1737"/>
  <c r="DB1737"/>
  <c r="DA1737"/>
  <c r="DC1737"/>
  <c r="A1738"/>
  <c r="CY1738"/>
  <c r="CZ1738"/>
  <c r="DB1738"/>
  <c r="DA1738"/>
  <c r="DC1738"/>
  <c r="A1739"/>
  <c r="CY1739"/>
  <c r="CZ1739"/>
  <c r="DA1739"/>
  <c r="DB1739"/>
  <c r="DC1739"/>
  <c r="A1740"/>
  <c r="CY1740"/>
  <c r="CZ1740"/>
  <c r="DA1740"/>
  <c r="DB1740"/>
  <c r="DC1740"/>
  <c r="A1741"/>
  <c r="CY1741"/>
  <c r="CZ1741"/>
  <c r="DB1741"/>
  <c r="DA1741"/>
  <c r="DC1741"/>
  <c r="A1742"/>
  <c r="CY1742"/>
  <c r="CZ1742"/>
  <c r="DB1742"/>
  <c r="DA1742"/>
  <c r="DC1742"/>
  <c r="A1743"/>
  <c r="CY1743"/>
  <c r="CZ1743"/>
  <c r="DA1743"/>
  <c r="DB1743"/>
  <c r="DC1743"/>
  <c r="A1744"/>
  <c r="CY1744"/>
  <c r="CZ1744"/>
  <c r="DA1744"/>
  <c r="DB1744"/>
  <c r="DC1744"/>
  <c r="A1745"/>
  <c r="CY1745"/>
  <c r="CZ1745"/>
  <c r="DB1745"/>
  <c r="DA1745"/>
  <c r="DC1745"/>
  <c r="A1746"/>
  <c r="CY1746"/>
  <c r="CZ1746"/>
  <c r="DB1746"/>
  <c r="DA1746"/>
  <c r="DC1746"/>
  <c r="A1747"/>
  <c r="CY1747"/>
  <c r="CZ1747"/>
  <c r="DA1747"/>
  <c r="DB1747"/>
  <c r="DC1747"/>
  <c r="A1748"/>
  <c r="CY1748"/>
  <c r="CZ1748"/>
  <c r="DA1748"/>
  <c r="DB1748"/>
  <c r="DC1748"/>
  <c r="A1749"/>
  <c r="CY1749"/>
  <c r="CZ1749"/>
  <c r="DB1749"/>
  <c r="DA1749"/>
  <c r="DC1749"/>
  <c r="A1750"/>
  <c r="CY1750"/>
  <c r="CZ1750"/>
  <c r="DB1750"/>
  <c r="DA1750"/>
  <c r="DC1750"/>
  <c r="A1751"/>
  <c r="CY1751"/>
  <c r="CZ1751"/>
  <c r="DA1751"/>
  <c r="DB1751"/>
  <c r="DC1751"/>
  <c r="A1752"/>
  <c r="CY1752"/>
  <c r="CZ1752"/>
  <c r="DA1752"/>
  <c r="DB1752"/>
  <c r="DC1752"/>
  <c r="A1753"/>
  <c r="CY1753"/>
  <c r="CZ1753"/>
  <c r="DB1753"/>
  <c r="DA1753"/>
  <c r="DC1753"/>
  <c r="A1754"/>
  <c r="CY1754"/>
  <c r="CZ1754"/>
  <c r="DB1754"/>
  <c r="DA1754"/>
  <c r="DC1754"/>
  <c r="A1755"/>
  <c r="CY1755"/>
  <c r="CZ1755"/>
  <c r="DA1755"/>
  <c r="DB1755"/>
  <c r="DC1755"/>
  <c r="A1756"/>
  <c r="CY1756"/>
  <c r="CZ1756"/>
  <c r="DA1756"/>
  <c r="DB1756"/>
  <c r="DC1756"/>
  <c r="A1757"/>
  <c r="CY1757"/>
  <c r="CZ1757"/>
  <c r="DB1757"/>
  <c r="DA1757"/>
  <c r="DC1757"/>
  <c r="A1758"/>
  <c r="CY1758"/>
  <c r="CZ1758"/>
  <c r="DB1758"/>
  <c r="DA1758"/>
  <c r="DC1758"/>
  <c r="A1759"/>
  <c r="CY1759"/>
  <c r="CZ1759"/>
  <c r="DA1759"/>
  <c r="DB1759"/>
  <c r="DC1759"/>
  <c r="A1760"/>
  <c r="CY1760"/>
  <c r="CZ1760"/>
  <c r="DA1760"/>
  <c r="DB1760"/>
  <c r="DC1760"/>
  <c r="A1761"/>
  <c r="CY1761"/>
  <c r="CZ1761"/>
  <c r="DB1761"/>
  <c r="DA1761"/>
  <c r="DC1761"/>
  <c r="A1762"/>
  <c r="CY1762"/>
  <c r="CZ1762"/>
  <c r="DB1762"/>
  <c r="DA1762"/>
  <c r="DC1762"/>
  <c r="A1763"/>
  <c r="CY1763"/>
  <c r="CZ1763"/>
  <c r="DA1763"/>
  <c r="DB1763"/>
  <c r="DC1763"/>
  <c r="A1764"/>
  <c r="CY1764"/>
  <c r="CZ1764"/>
  <c r="DA1764"/>
  <c r="DB1764"/>
  <c r="DC1764"/>
  <c r="A1765"/>
  <c r="CY1765"/>
  <c r="CZ1765"/>
  <c r="DB1765"/>
  <c r="DA1765"/>
  <c r="DC1765"/>
  <c r="A1766"/>
  <c r="CY1766"/>
  <c r="CZ1766"/>
  <c r="DB1766"/>
  <c r="DA1766"/>
  <c r="DC1766"/>
  <c r="A1767"/>
  <c r="CY1767"/>
  <c r="CZ1767"/>
  <c r="DA1767"/>
  <c r="DB1767"/>
  <c r="DC1767"/>
  <c r="A1768"/>
  <c r="CY1768"/>
  <c r="CZ1768"/>
  <c r="DA1768"/>
  <c r="DB1768"/>
  <c r="DC1768"/>
  <c r="A1769"/>
  <c r="CY1769"/>
  <c r="CZ1769"/>
  <c r="DB1769"/>
  <c r="DA1769"/>
  <c r="DC1769"/>
  <c r="A1770"/>
  <c r="CY1770"/>
  <c r="CZ1770"/>
  <c r="DB1770"/>
  <c r="DA1770"/>
  <c r="DC1770"/>
  <c r="A1771"/>
  <c r="CY1771"/>
  <c r="CZ1771"/>
  <c r="DA1771"/>
  <c r="DB1771"/>
  <c r="DC1771"/>
  <c r="A1772"/>
  <c r="CY1772"/>
  <c r="CZ1772"/>
  <c r="DA1772"/>
  <c r="DB1772"/>
  <c r="DC1772"/>
  <c r="A1773"/>
  <c r="CY1773"/>
  <c r="CZ1773"/>
  <c r="DB1773"/>
  <c r="DA1773"/>
  <c r="DC1773"/>
  <c r="A1774"/>
  <c r="CY1774"/>
  <c r="CZ1774"/>
  <c r="DB1774"/>
  <c r="DA1774"/>
  <c r="DC1774"/>
  <c r="A1775"/>
  <c r="CY1775"/>
  <c r="CZ1775"/>
  <c r="DA1775"/>
  <c r="DB1775"/>
  <c r="DC1775"/>
  <c r="A1776"/>
  <c r="CY1776"/>
  <c r="CZ1776"/>
  <c r="DA1776"/>
  <c r="DB1776"/>
  <c r="DC1776"/>
  <c r="A1777"/>
  <c r="CY1777"/>
  <c r="CZ1777"/>
  <c r="DB1777"/>
  <c r="DA1777"/>
  <c r="DC1777"/>
  <c r="A1778"/>
  <c r="CY1778"/>
  <c r="CZ1778"/>
  <c r="DB1778"/>
  <c r="DA1778"/>
  <c r="DC1778"/>
  <c r="A1779"/>
  <c r="CY1779"/>
  <c r="CZ1779"/>
  <c r="DA1779"/>
  <c r="DB1779"/>
  <c r="DC1779"/>
  <c r="A1780"/>
  <c r="CY1780"/>
  <c r="CZ1780"/>
  <c r="DA1780"/>
  <c r="DB1780"/>
  <c r="DC1780"/>
  <c r="A1781"/>
  <c r="CY1781"/>
  <c r="CZ1781"/>
  <c r="DB1781"/>
  <c r="DA1781"/>
  <c r="DC1781"/>
  <c r="A1782"/>
  <c r="CY1782"/>
  <c r="CZ1782"/>
  <c r="DB1782"/>
  <c r="DA1782"/>
  <c r="DC1782"/>
  <c r="A1783"/>
  <c r="CY1783"/>
  <c r="CZ1783"/>
  <c r="DA1783"/>
  <c r="DB1783"/>
  <c r="DC1783"/>
  <c r="A1784"/>
  <c r="CY1784"/>
  <c r="CZ1784"/>
  <c r="DA1784"/>
  <c r="DB1784"/>
  <c r="DC1784"/>
  <c r="A1785"/>
  <c r="CY1785"/>
  <c r="CZ1785"/>
  <c r="DB1785"/>
  <c r="DA1785"/>
  <c r="DC1785"/>
  <c r="A1786"/>
  <c r="CY1786"/>
  <c r="CZ1786"/>
  <c r="DB1786"/>
  <c r="DA1786"/>
  <c r="DC1786"/>
  <c r="A1787"/>
  <c r="CY1787"/>
  <c r="CZ1787"/>
  <c r="DA1787"/>
  <c r="DB1787"/>
  <c r="DC1787"/>
  <c r="A1788"/>
  <c r="CY1788"/>
  <c r="CZ1788"/>
  <c r="DA1788"/>
  <c r="DB1788"/>
  <c r="DC1788"/>
  <c r="A1789"/>
  <c r="CY1789"/>
  <c r="CZ1789"/>
  <c r="DB1789"/>
  <c r="DA1789"/>
  <c r="DC1789"/>
  <c r="A1790"/>
  <c r="CY1790"/>
  <c r="CZ1790"/>
  <c r="DB1790"/>
  <c r="DA1790"/>
  <c r="DC1790"/>
  <c r="A1791"/>
  <c r="CY1791"/>
  <c r="CZ1791"/>
  <c r="DA1791"/>
  <c r="DB1791"/>
  <c r="DC1791"/>
  <c r="A1792"/>
  <c r="CY1792"/>
  <c r="CZ1792"/>
  <c r="DA1792"/>
  <c r="DB1792"/>
  <c r="DC1792"/>
  <c r="A1793"/>
  <c r="CY1793"/>
  <c r="CZ1793"/>
  <c r="DB1793"/>
  <c r="DA1793"/>
  <c r="DC1793"/>
  <c r="A1794"/>
  <c r="CY1794"/>
  <c r="CZ1794"/>
  <c r="DB1794"/>
  <c r="DA1794"/>
  <c r="DC1794"/>
  <c r="A1795"/>
  <c r="CY1795"/>
  <c r="CZ1795"/>
  <c r="DA1795"/>
  <c r="DB1795"/>
  <c r="DC1795"/>
  <c r="A1796"/>
  <c r="CY1796"/>
  <c r="CZ1796"/>
  <c r="DA1796"/>
  <c r="DB1796"/>
  <c r="DC1796"/>
  <c r="A1797"/>
  <c r="CY1797"/>
  <c r="CZ1797"/>
  <c r="DB1797"/>
  <c r="DA1797"/>
  <c r="DC1797"/>
  <c r="A1798"/>
  <c r="CY1798"/>
  <c r="CZ1798"/>
  <c r="DB1798"/>
  <c r="DA1798"/>
  <c r="DC1798"/>
  <c r="A1799"/>
  <c r="CY1799"/>
  <c r="CZ1799"/>
  <c r="DA1799"/>
  <c r="DB1799"/>
  <c r="DC1799"/>
  <c r="A1800"/>
  <c r="CY1800"/>
  <c r="CZ1800"/>
  <c r="DA1800"/>
  <c r="DB1800"/>
  <c r="DC1800"/>
  <c r="A1801"/>
  <c r="CY1801"/>
  <c r="CZ1801"/>
  <c r="DB1801"/>
  <c r="DA1801"/>
  <c r="DC1801"/>
  <c r="A1802"/>
  <c r="CY1802"/>
  <c r="CZ1802"/>
  <c r="DB1802"/>
  <c r="DA1802"/>
  <c r="DC1802"/>
  <c r="A1803"/>
  <c r="CY1803"/>
  <c r="CZ1803"/>
  <c r="DA1803"/>
  <c r="DB1803"/>
  <c r="DC1803"/>
  <c r="A1804"/>
  <c r="CY1804"/>
  <c r="CZ1804"/>
  <c r="DA1804"/>
  <c r="DB1804"/>
  <c r="DC1804"/>
  <c r="A1805"/>
  <c r="CY1805"/>
  <c r="CZ1805"/>
  <c r="DB1805"/>
  <c r="DA1805"/>
  <c r="DC1805"/>
  <c r="A1806"/>
  <c r="CY1806"/>
  <c r="CZ1806"/>
  <c r="DB1806"/>
  <c r="DA1806"/>
  <c r="DC1806"/>
  <c r="A1807"/>
  <c r="CY1807"/>
  <c r="CZ1807"/>
  <c r="DA1807"/>
  <c r="DB1807"/>
  <c r="DC1807"/>
  <c r="A1808"/>
  <c r="CY1808"/>
  <c r="CZ1808"/>
  <c r="DA1808"/>
  <c r="DB1808"/>
  <c r="DC1808"/>
  <c r="A1809"/>
  <c r="CY1809"/>
  <c r="CZ1809"/>
  <c r="DB1809"/>
  <c r="DA1809"/>
  <c r="DC1809"/>
  <c r="A1810"/>
  <c r="CY1810"/>
  <c r="CZ1810"/>
  <c r="DB1810"/>
  <c r="DA1810"/>
  <c r="DC1810"/>
  <c r="A1811"/>
  <c r="CY1811"/>
  <c r="CZ1811"/>
  <c r="DA1811"/>
  <c r="DB1811"/>
  <c r="DC1811"/>
  <c r="A1812"/>
  <c r="CY1812"/>
  <c r="CZ1812"/>
  <c r="DA1812"/>
  <c r="DB1812"/>
  <c r="DC1812"/>
  <c r="A1813"/>
  <c r="CY1813"/>
  <c r="CZ1813"/>
  <c r="DB1813"/>
  <c r="DA1813"/>
  <c r="DC1813"/>
  <c r="A1814"/>
  <c r="CY1814"/>
  <c r="CZ1814"/>
  <c r="DB1814"/>
  <c r="DA1814"/>
  <c r="DC1814"/>
  <c r="A1815"/>
  <c r="CY1815"/>
  <c r="CZ1815"/>
  <c r="DA1815"/>
  <c r="DB1815"/>
  <c r="DC1815"/>
  <c r="A1816"/>
  <c r="CY1816"/>
  <c r="CZ1816"/>
  <c r="DA1816"/>
  <c r="DB1816"/>
  <c r="DC1816"/>
  <c r="A1817"/>
  <c r="CY1817"/>
  <c r="CZ1817"/>
  <c r="DB1817"/>
  <c r="DA1817"/>
  <c r="DC1817"/>
  <c r="A1818"/>
  <c r="CY1818"/>
  <c r="CZ1818"/>
  <c r="DB1818"/>
  <c r="DA1818"/>
  <c r="DC1818"/>
  <c r="A1819"/>
  <c r="CY1819"/>
  <c r="CZ1819"/>
  <c r="DA1819"/>
  <c r="DB1819"/>
  <c r="DC1819"/>
  <c r="A1820"/>
  <c r="CY1820"/>
  <c r="CZ1820"/>
  <c r="DA1820"/>
  <c r="DB1820"/>
  <c r="DC1820"/>
  <c r="A1821"/>
  <c r="CY1821"/>
  <c r="CZ1821"/>
  <c r="DB1821"/>
  <c r="DA1821"/>
  <c r="DC1821"/>
  <c r="A1822"/>
  <c r="CY1822"/>
  <c r="CZ1822"/>
  <c r="DB1822"/>
  <c r="DA1822"/>
  <c r="DC1822"/>
  <c r="A1823"/>
  <c r="CY1823"/>
  <c r="CZ1823"/>
  <c r="DA1823"/>
  <c r="DB1823"/>
  <c r="DC1823"/>
  <c r="A1824"/>
  <c r="CY1824"/>
  <c r="CZ1824"/>
  <c r="DA1824"/>
  <c r="DB1824"/>
  <c r="DC1824"/>
  <c r="A1825"/>
  <c r="CY1825"/>
  <c r="CZ1825"/>
  <c r="DB1825"/>
  <c r="DA1825"/>
  <c r="DC1825"/>
  <c r="A1826"/>
  <c r="CY1826"/>
  <c r="CZ1826"/>
  <c r="DB1826"/>
  <c r="DA1826"/>
  <c r="DC1826"/>
  <c r="A1827"/>
  <c r="CY1827"/>
  <c r="CZ1827"/>
  <c r="DA1827"/>
  <c r="DB1827"/>
  <c r="DC1827"/>
  <c r="A1828"/>
  <c r="CY1828"/>
  <c r="CZ1828"/>
  <c r="DA1828"/>
  <c r="DB1828"/>
  <c r="DC1828"/>
  <c r="A1829"/>
  <c r="CY1829"/>
  <c r="CZ1829"/>
  <c r="DB1829"/>
  <c r="DA1829"/>
  <c r="DC1829"/>
  <c r="A1830"/>
  <c r="CY1830"/>
  <c r="CZ1830"/>
  <c r="DB1830"/>
  <c r="DA1830"/>
  <c r="DC1830"/>
  <c r="A1831"/>
  <c r="CY1831"/>
  <c r="CZ1831"/>
  <c r="DA1831"/>
  <c r="DB1831"/>
  <c r="DC1831"/>
  <c r="A1832"/>
  <c r="CY1832"/>
  <c r="CZ1832"/>
  <c r="DA1832"/>
  <c r="DB1832"/>
  <c r="DC1832"/>
  <c r="A1833"/>
  <c r="CY1833"/>
  <c r="CZ1833"/>
  <c r="DB1833"/>
  <c r="DA1833"/>
  <c r="DC1833"/>
  <c r="A1834"/>
  <c r="CY1834"/>
  <c r="CZ1834"/>
  <c r="DB1834"/>
  <c r="DA1834"/>
  <c r="DC1834"/>
  <c r="A1835"/>
  <c r="CY1835"/>
  <c r="CZ1835"/>
  <c r="DA1835"/>
  <c r="DB1835"/>
  <c r="DC1835"/>
  <c r="A1836"/>
  <c r="CY1836"/>
  <c r="CZ1836"/>
  <c r="DA1836"/>
  <c r="DB1836"/>
  <c r="DC1836"/>
  <c r="A1837"/>
  <c r="CY1837"/>
  <c r="CZ1837"/>
  <c r="DB1837"/>
  <c r="DA1837"/>
  <c r="DC1837"/>
  <c r="A1838"/>
  <c r="CY1838"/>
  <c r="CZ1838"/>
  <c r="DB1838"/>
  <c r="DA1838"/>
  <c r="DC1838"/>
  <c r="A1839"/>
  <c r="CY1839"/>
  <c r="CZ1839"/>
  <c r="DA1839"/>
  <c r="DB1839"/>
  <c r="DC1839"/>
  <c r="A1840"/>
  <c r="CY1840"/>
  <c r="CZ1840"/>
  <c r="DA1840"/>
  <c r="DB1840"/>
  <c r="DC1840"/>
  <c r="A1841"/>
  <c r="CY1841"/>
  <c r="CZ1841"/>
  <c r="DB1841"/>
  <c r="DA1841"/>
  <c r="DC1841"/>
  <c r="A1842"/>
  <c r="CY1842"/>
  <c r="CZ1842"/>
  <c r="DB1842"/>
  <c r="DA1842"/>
  <c r="DC1842"/>
  <c r="A1843"/>
  <c r="CY1843"/>
  <c r="CZ1843"/>
  <c r="DA1843"/>
  <c r="DB1843"/>
  <c r="DC1843"/>
  <c r="A1844"/>
  <c r="CY1844"/>
  <c r="CZ1844"/>
  <c r="DA1844"/>
  <c r="DB1844"/>
  <c r="DC1844"/>
  <c r="A1845"/>
  <c r="CY1845"/>
  <c r="CZ1845"/>
  <c r="DB1845"/>
  <c r="DA1845"/>
  <c r="DC1845"/>
  <c r="A1846"/>
  <c r="CY1846"/>
  <c r="CZ1846"/>
  <c r="DB1846"/>
  <c r="DA1846"/>
  <c r="DC1846"/>
  <c r="A1847"/>
  <c r="CY1847"/>
  <c r="CZ1847"/>
  <c r="DA1847"/>
  <c r="DB1847"/>
  <c r="DC1847"/>
  <c r="A1848"/>
  <c r="CY1848"/>
  <c r="CZ1848"/>
  <c r="DA1848"/>
  <c r="DB1848"/>
  <c r="DC1848"/>
  <c r="A1849"/>
  <c r="CY1849"/>
  <c r="CZ1849"/>
  <c r="DB1849"/>
  <c r="DA1849"/>
  <c r="DC1849"/>
  <c r="A1850"/>
  <c r="CY1850"/>
  <c r="CZ1850"/>
  <c r="DB1850"/>
  <c r="DA1850"/>
  <c r="DC1850"/>
  <c r="A1851"/>
  <c r="CY1851"/>
  <c r="CZ1851"/>
  <c r="DA1851"/>
  <c r="DB1851"/>
  <c r="DC1851"/>
  <c r="A1852"/>
  <c r="CY1852"/>
  <c r="CZ1852"/>
  <c r="DA1852"/>
  <c r="DB1852"/>
  <c r="DC1852"/>
  <c r="A1853"/>
  <c r="CY1853"/>
  <c r="CZ1853"/>
  <c r="DB1853"/>
  <c r="DA1853"/>
  <c r="DC1853"/>
  <c r="A1854"/>
  <c r="CY1854"/>
  <c r="CZ1854"/>
  <c r="DB1854"/>
  <c r="DA1854"/>
  <c r="DC1854"/>
  <c r="A1855"/>
  <c r="CY1855"/>
  <c r="CZ1855"/>
  <c r="DA1855"/>
  <c r="DB1855"/>
  <c r="DC1855"/>
  <c r="A1856"/>
  <c r="CY1856"/>
  <c r="CZ1856"/>
  <c r="DA1856"/>
  <c r="DB1856"/>
  <c r="DC1856"/>
  <c r="A1857"/>
  <c r="CY1857"/>
  <c r="CZ1857"/>
  <c r="DB1857"/>
  <c r="DA1857"/>
  <c r="DC1857"/>
  <c r="A1858"/>
  <c r="CY1858"/>
  <c r="CZ1858"/>
  <c r="DB1858"/>
  <c r="DA1858"/>
  <c r="DC1858"/>
  <c r="A1859"/>
  <c r="CY1859"/>
  <c r="CZ1859"/>
  <c r="DA1859"/>
  <c r="DB1859"/>
  <c r="DC1859"/>
  <c r="A1860"/>
  <c r="CY1860"/>
  <c r="CZ1860"/>
  <c r="DA1860"/>
  <c r="DB1860"/>
  <c r="DC1860"/>
  <c r="A1861"/>
  <c r="CY1861"/>
  <c r="CZ1861"/>
  <c r="DB1861"/>
  <c r="DA1861"/>
  <c r="DC1861"/>
  <c r="A1862"/>
  <c r="CY1862"/>
  <c r="CZ1862"/>
  <c r="DB1862"/>
  <c r="DA1862"/>
  <c r="DC1862"/>
  <c r="A1863"/>
  <c r="CY1863"/>
  <c r="CZ1863"/>
  <c r="DA1863"/>
  <c r="DB1863"/>
  <c r="DC1863"/>
  <c r="A1864"/>
  <c r="CY1864"/>
  <c r="CZ1864"/>
  <c r="DA1864"/>
  <c r="DB1864"/>
  <c r="DC1864"/>
  <c r="A1865"/>
  <c r="CY1865"/>
  <c r="CZ1865"/>
  <c r="DB1865"/>
  <c r="DA1865"/>
  <c r="DC1865"/>
  <c r="A1866"/>
  <c r="CY1866"/>
  <c r="CZ1866"/>
  <c r="DB1866"/>
  <c r="DA1866"/>
  <c r="DC1866"/>
  <c r="A1867"/>
  <c r="CY1867"/>
  <c r="CZ1867"/>
  <c r="DA1867"/>
  <c r="DB1867"/>
  <c r="DC1867"/>
  <c r="A1868"/>
  <c r="CY1868"/>
  <c r="CZ1868"/>
  <c r="DA1868"/>
  <c r="DB1868"/>
  <c r="DC1868"/>
  <c r="A1869"/>
  <c r="CY1869"/>
  <c r="CZ1869"/>
  <c r="DB1869"/>
  <c r="DA1869"/>
  <c r="DC1869"/>
  <c r="A1870"/>
  <c r="CY1870"/>
  <c r="CZ1870"/>
  <c r="DB1870"/>
  <c r="DA1870"/>
  <c r="DC1870"/>
  <c r="A1871"/>
  <c r="CY1871"/>
  <c r="CZ1871"/>
  <c r="DA1871"/>
  <c r="DB1871"/>
  <c r="DC1871"/>
  <c r="A1872"/>
  <c r="CY1872"/>
  <c r="CZ1872"/>
  <c r="DA1872"/>
  <c r="DB1872"/>
  <c r="DC1872"/>
  <c r="A1873"/>
  <c r="CY1873"/>
  <c r="CZ1873"/>
  <c r="DB1873"/>
  <c r="DA1873"/>
  <c r="DC1873"/>
  <c r="A1874"/>
  <c r="CY1874"/>
  <c r="CZ1874"/>
  <c r="DB1874"/>
  <c r="DA1874"/>
  <c r="DC1874"/>
  <c r="A1875"/>
  <c r="CY1875"/>
  <c r="CZ1875"/>
  <c r="DA1875"/>
  <c r="DB1875"/>
  <c r="DC1875"/>
  <c r="A1876"/>
  <c r="CY1876"/>
  <c r="CZ1876"/>
  <c r="DA1876"/>
  <c r="DB1876"/>
  <c r="DC1876"/>
  <c r="A1877"/>
  <c r="CY1877"/>
  <c r="CZ1877"/>
  <c r="DB1877"/>
  <c r="DA1877"/>
  <c r="DC1877"/>
  <c r="A1878"/>
  <c r="CY1878"/>
  <c r="CZ1878"/>
  <c r="DB1878"/>
  <c r="DA1878"/>
  <c r="DC1878"/>
  <c r="A1879"/>
  <c r="CY1879"/>
  <c r="CZ1879"/>
  <c r="DA1879"/>
  <c r="DB1879"/>
  <c r="DC1879"/>
  <c r="A1880"/>
  <c r="CY1880"/>
  <c r="CZ1880"/>
  <c r="DA1880"/>
  <c r="DB1880"/>
  <c r="DC1880"/>
  <c r="A1881"/>
  <c r="CY1881"/>
  <c r="CZ1881"/>
  <c r="DB1881"/>
  <c r="DA1881"/>
  <c r="DC1881"/>
  <c r="A1882"/>
  <c r="CY1882"/>
  <c r="CZ1882"/>
  <c r="DB1882"/>
  <c r="DA1882"/>
  <c r="DC1882"/>
  <c r="A1883"/>
  <c r="CY1883"/>
  <c r="CZ1883"/>
  <c r="DA1883"/>
  <c r="DB1883"/>
  <c r="DC1883"/>
  <c r="A1884"/>
  <c r="CY1884"/>
  <c r="CZ1884"/>
  <c r="DA1884"/>
  <c r="DB1884"/>
  <c r="DC1884"/>
  <c r="A1885"/>
  <c r="CY1885"/>
  <c r="CZ1885"/>
  <c r="DB1885"/>
  <c r="DA1885"/>
  <c r="DC1885"/>
  <c r="A1886"/>
  <c r="CY1886"/>
  <c r="CZ1886"/>
  <c r="DB1886"/>
  <c r="DA1886"/>
  <c r="DC1886"/>
  <c r="A1887"/>
  <c r="CY1887"/>
  <c r="CZ1887"/>
  <c r="DA1887"/>
  <c r="DB1887"/>
  <c r="DC1887"/>
  <c r="A1888"/>
  <c r="CY1888"/>
  <c r="CZ1888"/>
  <c r="DA1888"/>
  <c r="DB1888"/>
  <c r="DC1888"/>
  <c r="A1889"/>
  <c r="CY1889"/>
  <c r="CZ1889"/>
  <c r="DB1889"/>
  <c r="DA1889"/>
  <c r="DC1889"/>
  <c r="A1890"/>
  <c r="CY1890"/>
  <c r="CZ1890"/>
  <c r="DB1890"/>
  <c r="DA1890"/>
  <c r="DC1890"/>
  <c r="A1891"/>
  <c r="CY1891"/>
  <c r="CZ1891"/>
  <c r="DA1891"/>
  <c r="DB1891"/>
  <c r="DC1891"/>
  <c r="A1892"/>
  <c r="CY1892"/>
  <c r="CZ1892"/>
  <c r="DA1892"/>
  <c r="DB1892"/>
  <c r="DC1892"/>
  <c r="A1893"/>
  <c r="CY1893"/>
  <c r="CZ1893"/>
  <c r="DB1893"/>
  <c r="DA1893"/>
  <c r="DC1893"/>
  <c r="A1894"/>
  <c r="CY1894"/>
  <c r="CZ1894"/>
  <c r="DB1894"/>
  <c r="DA1894"/>
  <c r="DC1894"/>
  <c r="A1895"/>
  <c r="CY1895"/>
  <c r="CZ1895"/>
  <c r="DA1895"/>
  <c r="DB1895"/>
  <c r="DC1895"/>
  <c r="A1896"/>
  <c r="CY1896"/>
  <c r="CZ1896"/>
  <c r="DA1896"/>
  <c r="DB1896"/>
  <c r="DC1896"/>
  <c r="A1897"/>
  <c r="CY1897"/>
  <c r="CZ1897"/>
  <c r="DB1897"/>
  <c r="DA1897"/>
  <c r="DC1897"/>
  <c r="A1898"/>
  <c r="CY1898"/>
  <c r="CZ1898"/>
  <c r="DB1898"/>
  <c r="DA1898"/>
  <c r="DC1898"/>
  <c r="A1899"/>
  <c r="CY1899"/>
  <c r="CZ1899"/>
  <c r="DA1899"/>
  <c r="DB1899"/>
  <c r="DC1899"/>
  <c r="A1900"/>
  <c r="CY1900"/>
  <c r="CZ1900"/>
  <c r="DA1900"/>
  <c r="DB1900"/>
  <c r="DC1900"/>
  <c r="A1901"/>
  <c r="CY1901"/>
  <c r="CZ1901"/>
  <c r="DB1901"/>
  <c r="DA1901"/>
  <c r="DC1901"/>
  <c r="A1902"/>
  <c r="CY1902"/>
  <c r="CZ1902"/>
  <c r="DB1902"/>
  <c r="DA1902"/>
  <c r="DC1902"/>
  <c r="A1903"/>
  <c r="CY1903"/>
  <c r="CZ1903"/>
  <c r="DA1903"/>
  <c r="DB1903"/>
  <c r="DC1903"/>
  <c r="A1904"/>
  <c r="CY1904"/>
  <c r="CZ1904"/>
  <c r="DA1904"/>
  <c r="DB1904"/>
  <c r="DC1904"/>
  <c r="A1905"/>
  <c r="CY1905"/>
  <c r="CZ1905"/>
  <c r="DB1905"/>
  <c r="DA1905"/>
  <c r="DC1905"/>
  <c r="A1906"/>
  <c r="CY1906"/>
  <c r="CZ1906"/>
  <c r="DB1906"/>
  <c r="DA1906"/>
  <c r="DC1906"/>
  <c r="A1907"/>
  <c r="CY1907"/>
  <c r="CZ1907"/>
  <c r="DA1907"/>
  <c r="DB1907"/>
  <c r="DC1907"/>
  <c r="A1908"/>
  <c r="CY1908"/>
  <c r="CZ1908"/>
  <c r="DA1908"/>
  <c r="DB1908"/>
  <c r="DC1908"/>
  <c r="A1909"/>
  <c r="CY1909"/>
  <c r="CZ1909"/>
  <c r="DB1909"/>
  <c r="DA1909"/>
  <c r="DC1909"/>
  <c r="A1910"/>
  <c r="CY1910"/>
  <c r="CZ1910"/>
  <c r="DB1910"/>
  <c r="DA1910"/>
  <c r="DC1910"/>
  <c r="A1911"/>
  <c r="CY1911"/>
  <c r="CZ1911"/>
  <c r="DA1911"/>
  <c r="DB1911"/>
  <c r="DC1911"/>
  <c r="A1912"/>
  <c r="CY1912"/>
  <c r="CZ1912"/>
  <c r="DA1912"/>
  <c r="DB1912"/>
  <c r="DC1912"/>
  <c r="A1913"/>
  <c r="CY1913"/>
  <c r="CZ1913"/>
  <c r="DB1913"/>
  <c r="DA1913"/>
  <c r="DC1913"/>
  <c r="A1914"/>
  <c r="CY1914"/>
  <c r="CZ1914"/>
  <c r="DB1914"/>
  <c r="DA1914"/>
  <c r="DC1914"/>
  <c r="A1915"/>
  <c r="CY1915"/>
  <c r="CZ1915"/>
  <c r="DA1915"/>
  <c r="DB1915"/>
  <c r="DC1915"/>
  <c r="A1916"/>
  <c r="CY1916"/>
  <c r="CZ1916"/>
  <c r="DA1916"/>
  <c r="DB1916"/>
  <c r="DC1916"/>
  <c r="A1917"/>
  <c r="CY1917"/>
  <c r="CZ1917"/>
  <c r="DB1917"/>
  <c r="DA1917"/>
  <c r="DC1917"/>
  <c r="A1918"/>
  <c r="CY1918"/>
  <c r="CZ1918"/>
  <c r="DB1918"/>
  <c r="DA1918"/>
  <c r="DC1918"/>
  <c r="A1919"/>
  <c r="CY1919"/>
  <c r="CZ1919"/>
  <c r="DA1919"/>
  <c r="DB1919"/>
  <c r="DC1919"/>
  <c r="A1920"/>
  <c r="CY1920"/>
  <c r="CZ1920"/>
  <c r="DA1920"/>
  <c r="DB1920"/>
  <c r="DC1920"/>
  <c r="A1921"/>
  <c r="CY1921"/>
  <c r="CZ1921"/>
  <c r="DB1921"/>
  <c r="DA1921"/>
  <c r="DC1921"/>
  <c r="A1922"/>
  <c r="CY1922"/>
  <c r="CZ1922"/>
  <c r="DB1922"/>
  <c r="DA1922"/>
  <c r="DC1922"/>
  <c r="A1923"/>
  <c r="CY1923"/>
  <c r="CZ1923"/>
  <c r="DA1923"/>
  <c r="DB1923"/>
  <c r="DC1923"/>
  <c r="A1924"/>
  <c r="CY1924"/>
  <c r="CZ1924"/>
  <c r="DA1924"/>
  <c r="DB1924"/>
  <c r="DC1924"/>
  <c r="A1925"/>
  <c r="CY1925"/>
  <c r="CZ1925"/>
  <c r="DB1925"/>
  <c r="DA1925"/>
  <c r="DC1925"/>
  <c r="A1926"/>
  <c r="CY1926"/>
  <c r="CZ1926"/>
  <c r="DB1926"/>
  <c r="DA1926"/>
  <c r="DC1926"/>
  <c r="A1927"/>
  <c r="CY1927"/>
  <c r="CZ1927"/>
  <c r="DA1927"/>
  <c r="DB1927"/>
  <c r="DC1927"/>
  <c r="A1928"/>
  <c r="CY1928"/>
  <c r="CZ1928"/>
  <c r="DA1928"/>
  <c r="DB1928"/>
  <c r="DC1928"/>
  <c r="A1929"/>
  <c r="CY1929"/>
  <c r="CZ1929"/>
  <c r="DB1929"/>
  <c r="DA1929"/>
  <c r="DC1929"/>
  <c r="A1930"/>
  <c r="CY1930"/>
  <c r="CZ1930"/>
  <c r="DB1930"/>
  <c r="DA1930"/>
  <c r="DC1930"/>
  <c r="A1931"/>
  <c r="CY1931"/>
  <c r="CZ1931"/>
  <c r="DA1931"/>
  <c r="DB1931"/>
  <c r="DC1931"/>
  <c r="A1932"/>
  <c r="CY1932"/>
  <c r="CZ1932"/>
  <c r="DA1932"/>
  <c r="DB1932"/>
  <c r="DC1932"/>
  <c r="A1933"/>
  <c r="CY1933"/>
  <c r="CZ1933"/>
  <c r="DB1933"/>
  <c r="DA1933"/>
  <c r="DC1933"/>
  <c r="A1934"/>
  <c r="CY1934"/>
  <c r="CZ1934"/>
  <c r="DB1934"/>
  <c r="DA1934"/>
  <c r="DC1934"/>
  <c r="A1935"/>
  <c r="CY1935"/>
  <c r="CZ1935"/>
  <c r="DA1935"/>
  <c r="DB1935"/>
  <c r="DC1935"/>
  <c r="A1936"/>
  <c r="CY1936"/>
  <c r="CZ1936"/>
  <c r="DA1936"/>
  <c r="DB1936"/>
  <c r="DC1936"/>
  <c r="A1937"/>
  <c r="CY1937"/>
  <c r="CZ1937"/>
  <c r="DB1937"/>
  <c r="DA1937"/>
  <c r="DC1937"/>
  <c r="A1938"/>
  <c r="CY1938"/>
  <c r="CZ1938"/>
  <c r="DB1938"/>
  <c r="DA1938"/>
  <c r="DC1938"/>
  <c r="A1939"/>
  <c r="CY1939"/>
  <c r="CZ1939"/>
  <c r="DA1939"/>
  <c r="DB1939"/>
  <c r="DC1939"/>
  <c r="A1940"/>
  <c r="CY1940"/>
  <c r="CZ1940"/>
  <c r="DA1940"/>
  <c r="DB1940"/>
  <c r="DC1940"/>
  <c r="A1941"/>
  <c r="CY1941"/>
  <c r="CZ1941"/>
  <c r="DB1941"/>
  <c r="DA1941"/>
  <c r="DC1941"/>
  <c r="A1942"/>
  <c r="CY1942"/>
  <c r="CZ1942"/>
  <c r="DB1942"/>
  <c r="DA1942"/>
  <c r="DC1942"/>
  <c r="A1943"/>
  <c r="CY1943"/>
  <c r="CZ1943"/>
  <c r="DA1943"/>
  <c r="DB1943"/>
  <c r="DC1943"/>
  <c r="A1944"/>
  <c r="CY1944"/>
  <c r="CZ1944"/>
  <c r="DA1944"/>
  <c r="DB1944"/>
  <c r="DC1944"/>
  <c r="A1945"/>
  <c r="CY1945"/>
  <c r="CZ1945"/>
  <c r="DB1945"/>
  <c r="DA1945"/>
  <c r="DC1945"/>
  <c r="A1946"/>
  <c r="CY1946"/>
  <c r="CZ1946"/>
  <c r="DB1946"/>
  <c r="DA1946"/>
  <c r="DC1946"/>
  <c r="A1947"/>
  <c r="CY1947"/>
  <c r="CZ1947"/>
  <c r="DA1947"/>
  <c r="DB1947"/>
  <c r="DC1947"/>
  <c r="A1948"/>
  <c r="CY1948"/>
  <c r="CZ1948"/>
  <c r="DA1948"/>
  <c r="DB1948"/>
  <c r="DC1948"/>
  <c r="A1949"/>
  <c r="CY1949"/>
  <c r="CZ1949"/>
  <c r="DB1949"/>
  <c r="DA1949"/>
  <c r="DC1949"/>
  <c r="A1950"/>
  <c r="CY1950"/>
  <c r="CZ1950"/>
  <c r="DB1950"/>
  <c r="DA1950"/>
  <c r="DC1950"/>
  <c r="A1951"/>
  <c r="CY1951"/>
  <c r="CZ1951"/>
  <c r="DA1951"/>
  <c r="DB1951"/>
  <c r="DC1951"/>
  <c r="A1952"/>
  <c r="CY1952"/>
  <c r="CZ1952"/>
  <c r="DA1952"/>
  <c r="DB1952"/>
  <c r="DC1952"/>
  <c r="A1953"/>
  <c r="CY1953"/>
  <c r="CZ1953"/>
  <c r="DB1953"/>
  <c r="DA1953"/>
  <c r="DC1953"/>
  <c r="A1954"/>
  <c r="CY1954"/>
  <c r="CZ1954"/>
  <c r="DB1954"/>
  <c r="DA1954"/>
  <c r="DC1954"/>
  <c r="A1955"/>
  <c r="CY1955"/>
  <c r="CZ1955"/>
  <c r="DA1955"/>
  <c r="DB1955"/>
  <c r="DC1955"/>
  <c r="A1956"/>
  <c r="CY1956"/>
  <c r="CZ1956"/>
  <c r="DA1956"/>
  <c r="DB1956"/>
  <c r="DC1956"/>
  <c r="A1957"/>
  <c r="CY1957"/>
  <c r="CZ1957"/>
  <c r="DB1957"/>
  <c r="DA1957"/>
  <c r="DC1957"/>
  <c r="A1958"/>
  <c r="CY1958"/>
  <c r="CZ1958"/>
  <c r="DB1958"/>
  <c r="DA1958"/>
  <c r="DC1958"/>
  <c r="A1959"/>
  <c r="CY1959"/>
  <c r="CZ1959"/>
  <c r="DA1959"/>
  <c r="DB1959"/>
  <c r="DC1959"/>
  <c r="A1960"/>
  <c r="CY1960"/>
  <c r="CZ1960"/>
  <c r="DA1960"/>
  <c r="DB1960"/>
  <c r="DC1960"/>
  <c r="A1961"/>
  <c r="CY1961"/>
  <c r="CZ1961"/>
  <c r="DB1961"/>
  <c r="DA1961"/>
  <c r="DC1961"/>
  <c r="A1962"/>
  <c r="CY1962"/>
  <c r="CZ1962"/>
  <c r="DB1962"/>
  <c r="DA1962"/>
  <c r="DC1962"/>
  <c r="A1963"/>
  <c r="CY1963"/>
  <c r="CZ1963"/>
  <c r="DA1963"/>
  <c r="DB1963"/>
  <c r="DC1963"/>
  <c r="A1964"/>
  <c r="CY1964"/>
  <c r="CZ1964"/>
  <c r="DA1964"/>
  <c r="DB1964"/>
  <c r="DC1964"/>
  <c r="A1965"/>
  <c r="CY1965"/>
  <c r="CZ1965"/>
  <c r="DB1965"/>
  <c r="DA1965"/>
  <c r="DC1965"/>
  <c r="A1966"/>
  <c r="CY1966"/>
  <c r="CZ1966"/>
  <c r="DB1966"/>
  <c r="DA1966"/>
  <c r="DC1966"/>
  <c r="A1967"/>
  <c r="CY1967"/>
  <c r="CZ1967"/>
  <c r="DA1967"/>
  <c r="DB1967"/>
  <c r="DC1967"/>
  <c r="A1968"/>
  <c r="CY1968"/>
  <c r="CZ1968"/>
  <c r="DA1968"/>
  <c r="DB1968"/>
  <c r="DC1968"/>
  <c r="A1969"/>
  <c r="CY1969"/>
  <c r="CZ1969"/>
  <c r="DB1969"/>
  <c r="DA1969"/>
  <c r="DC1969"/>
  <c r="A1970"/>
  <c r="CY1970"/>
  <c r="CZ1970"/>
  <c r="DB1970"/>
  <c r="DA1970"/>
  <c r="DC1970"/>
  <c r="A1971"/>
  <c r="CY1971"/>
  <c r="CZ1971"/>
  <c r="DA1971"/>
  <c r="DB1971"/>
  <c r="DC1971"/>
  <c r="A1972"/>
  <c r="CY1972"/>
  <c r="CZ1972"/>
  <c r="DA1972"/>
  <c r="DB1972"/>
  <c r="DC1972"/>
  <c r="A1973"/>
  <c r="CY1973"/>
  <c r="CZ1973"/>
  <c r="DB1973"/>
  <c r="DA1973"/>
  <c r="DC1973"/>
  <c r="A1974"/>
  <c r="CY1974"/>
  <c r="CZ1974"/>
  <c r="DB1974"/>
  <c r="DA1974"/>
  <c r="DC1974"/>
  <c r="A1975"/>
  <c r="CY1975"/>
  <c r="CZ1975"/>
  <c r="DA1975"/>
  <c r="DB1975"/>
  <c r="DC1975"/>
  <c r="A1976"/>
  <c r="CY1976"/>
  <c r="CZ1976"/>
  <c r="DA1976"/>
  <c r="DB1976"/>
  <c r="DC1976"/>
  <c r="A1977"/>
  <c r="CY1977"/>
  <c r="CZ1977"/>
  <c r="DB1977"/>
  <c r="DA1977"/>
  <c r="DC1977"/>
  <c r="A1978"/>
  <c r="CY1978"/>
  <c r="CZ1978"/>
  <c r="DB1978"/>
  <c r="DA1978"/>
  <c r="DC1978"/>
  <c r="A1979"/>
  <c r="CY1979"/>
  <c r="CZ1979"/>
  <c r="DA1979"/>
  <c r="DB1979"/>
  <c r="DC1979"/>
  <c r="A1980"/>
  <c r="CY1980"/>
  <c r="CZ1980"/>
  <c r="DA1980"/>
  <c r="DB1980"/>
  <c r="DC1980"/>
  <c r="A1981"/>
  <c r="CY1981"/>
  <c r="CZ1981"/>
  <c r="DB1981"/>
  <c r="DA1981"/>
  <c r="DC1981"/>
  <c r="A1982"/>
  <c r="CY1982"/>
  <c r="CZ1982"/>
  <c r="DB1982"/>
  <c r="DA1982"/>
  <c r="DC1982"/>
  <c r="A1983"/>
  <c r="CY1983"/>
  <c r="CZ1983"/>
  <c r="DA1983"/>
  <c r="DB1983"/>
  <c r="DC1983"/>
  <c r="A1984"/>
  <c r="CY1984"/>
  <c r="CZ1984"/>
  <c r="DA1984"/>
  <c r="DB1984"/>
  <c r="DC1984"/>
  <c r="A1985"/>
  <c r="CY1985"/>
  <c r="CZ1985"/>
  <c r="DB1985"/>
  <c r="DA1985"/>
  <c r="DC1985"/>
  <c r="A1986"/>
  <c r="CY1986"/>
  <c r="CZ1986"/>
  <c r="DB1986"/>
  <c r="DA1986"/>
  <c r="DC1986"/>
  <c r="A1987"/>
  <c r="CY1987"/>
  <c r="CZ1987"/>
  <c r="DA1987"/>
  <c r="DB1987"/>
  <c r="DC1987"/>
  <c r="A1988"/>
  <c r="CY1988"/>
  <c r="CZ1988"/>
  <c r="DA1988"/>
  <c r="DB1988"/>
  <c r="DC1988"/>
  <c r="A1989"/>
  <c r="CY1989"/>
  <c r="CZ1989"/>
  <c r="DB1989"/>
  <c r="DA1989"/>
  <c r="DC1989"/>
  <c r="A1990"/>
  <c r="CY1990"/>
  <c r="CZ1990"/>
  <c r="DA1990"/>
  <c r="DB1990"/>
  <c r="DC1990"/>
  <c r="A1991"/>
  <c r="CY1991"/>
  <c r="CZ1991"/>
  <c r="DA1991"/>
  <c r="DB1991"/>
  <c r="DC1991"/>
  <c r="A1992"/>
  <c r="CY1992"/>
  <c r="CZ1992"/>
  <c r="DB1992"/>
  <c r="DA1992"/>
  <c r="DC1992"/>
  <c r="A1993"/>
  <c r="CY1993"/>
  <c r="CZ1993"/>
  <c r="DB1993"/>
  <c r="DA1993"/>
  <c r="DC1993"/>
  <c r="A1994"/>
  <c r="CY1994"/>
  <c r="CZ1994"/>
  <c r="DB1994"/>
  <c r="DA1994"/>
  <c r="DC1994"/>
  <c r="A1995"/>
  <c r="CY1995"/>
  <c r="CZ1995"/>
  <c r="DA1995"/>
  <c r="DB1995"/>
  <c r="DC1995"/>
  <c r="A1996"/>
  <c r="CY1996"/>
  <c r="CZ1996"/>
  <c r="DA1996"/>
  <c r="DB1996"/>
  <c r="DC1996"/>
  <c r="A1997"/>
  <c r="CY1997"/>
  <c r="CZ1997"/>
  <c r="DB1997"/>
  <c r="DA1997"/>
  <c r="DC1997"/>
  <c r="A1998"/>
  <c r="CY1998"/>
  <c r="CZ1998"/>
  <c r="DA1998"/>
  <c r="DB1998"/>
  <c r="DC1998"/>
  <c r="A1999"/>
  <c r="CY1999"/>
  <c r="CZ1999"/>
  <c r="DA1999"/>
  <c r="DB1999"/>
  <c r="DC1999"/>
  <c r="A2000"/>
  <c r="CY2000"/>
  <c r="CZ2000"/>
  <c r="DB2000"/>
  <c r="DA2000"/>
  <c r="DC2000"/>
  <c r="A2001"/>
  <c r="CY2001"/>
  <c r="CZ2001"/>
  <c r="DB2001"/>
  <c r="DA2001"/>
  <c r="DC2001"/>
  <c r="A2002"/>
  <c r="CY2002"/>
  <c r="CZ2002"/>
  <c r="DB2002"/>
  <c r="DA2002"/>
  <c r="DC2002"/>
  <c r="A2003"/>
  <c r="CY2003"/>
  <c r="CZ2003"/>
  <c r="DA2003"/>
  <c r="DB2003"/>
  <c r="DC2003"/>
  <c r="A2004"/>
  <c r="CY2004"/>
  <c r="CZ2004"/>
  <c r="DA2004"/>
  <c r="DB2004"/>
  <c r="DC2004"/>
  <c r="A2005"/>
  <c r="CY2005"/>
  <c r="CZ2005"/>
  <c r="DB2005"/>
  <c r="DA2005"/>
  <c r="DC2005"/>
  <c r="A2006"/>
  <c r="CY2006"/>
  <c r="CZ2006"/>
  <c r="DA2006"/>
  <c r="DB2006"/>
  <c r="DC2006"/>
  <c r="A2007"/>
  <c r="CY2007"/>
  <c r="CZ2007"/>
  <c r="DA2007"/>
  <c r="DB2007"/>
  <c r="DC2007"/>
  <c r="A2008"/>
  <c r="CY2008"/>
  <c r="CZ2008"/>
  <c r="DB2008"/>
  <c r="DA2008"/>
  <c r="DC2008"/>
  <c r="A2009"/>
  <c r="CY2009"/>
  <c r="CZ2009"/>
  <c r="DB2009"/>
  <c r="DA2009"/>
  <c r="DC2009"/>
  <c r="A2010"/>
  <c r="CY2010"/>
  <c r="CZ2010"/>
  <c r="DB2010"/>
  <c r="DA2010"/>
  <c r="DC2010"/>
  <c r="A2011"/>
  <c r="CY2011"/>
  <c r="CZ2011"/>
  <c r="DA2011"/>
  <c r="DB2011"/>
  <c r="DC2011"/>
  <c r="A2012"/>
  <c r="CY2012"/>
  <c r="CZ2012"/>
  <c r="DA2012"/>
  <c r="DB2012"/>
  <c r="DC2012"/>
  <c r="A2013"/>
  <c r="CY2013"/>
  <c r="CZ2013"/>
  <c r="DB2013"/>
  <c r="DA2013"/>
  <c r="DC2013"/>
  <c r="A2014"/>
  <c r="CY2014"/>
  <c r="CZ2014"/>
  <c r="DA2014"/>
  <c r="DB2014"/>
  <c r="DC2014"/>
  <c r="A2015"/>
  <c r="CY2015"/>
  <c r="CZ2015"/>
  <c r="DA2015"/>
  <c r="DB2015"/>
  <c r="DC2015"/>
  <c r="A2016"/>
  <c r="CY2016"/>
  <c r="CZ2016"/>
  <c r="DB2016"/>
  <c r="DA2016"/>
  <c r="DC2016"/>
  <c r="A2017"/>
  <c r="CY2017"/>
  <c r="CZ2017"/>
  <c r="DB2017"/>
  <c r="DA2017"/>
  <c r="DC2017"/>
  <c r="A2018"/>
  <c r="CY2018"/>
  <c r="CZ2018"/>
  <c r="DB2018"/>
  <c r="DA2018"/>
  <c r="DC2018"/>
  <c r="A2019"/>
  <c r="CY2019"/>
  <c r="CZ2019"/>
  <c r="DA2019"/>
  <c r="DB2019"/>
  <c r="DC2019"/>
  <c r="A2020"/>
  <c r="CY2020"/>
  <c r="CZ2020"/>
  <c r="DA2020"/>
  <c r="DB2020"/>
  <c r="DC2020"/>
  <c r="A2021"/>
  <c r="CY2021"/>
  <c r="CZ2021"/>
  <c r="DB2021"/>
  <c r="DA2021"/>
  <c r="DC2021"/>
  <c r="A2022"/>
  <c r="CY2022"/>
  <c r="CZ2022"/>
  <c r="DA2022"/>
  <c r="DB2022"/>
  <c r="DC2022"/>
  <c r="A2023"/>
  <c r="CY2023"/>
  <c r="CZ2023"/>
  <c r="DA2023"/>
  <c r="DB2023"/>
  <c r="DC2023"/>
  <c r="A2024"/>
  <c r="CY2024"/>
  <c r="CZ2024"/>
  <c r="DB2024"/>
  <c r="DA2024"/>
  <c r="DC2024"/>
  <c r="A2025"/>
  <c r="CY2025"/>
  <c r="CZ2025"/>
  <c r="DB2025"/>
  <c r="DA2025"/>
  <c r="DC2025"/>
  <c r="A2026"/>
  <c r="CY2026"/>
  <c r="CZ2026"/>
  <c r="DB2026"/>
  <c r="DA2026"/>
  <c r="DC2026"/>
  <c r="A2027"/>
  <c r="CY2027"/>
  <c r="CZ2027"/>
  <c r="DA2027"/>
  <c r="DB2027"/>
  <c r="DC2027"/>
  <c r="A2028"/>
  <c r="CY2028"/>
  <c r="CZ2028"/>
  <c r="DA2028"/>
  <c r="DB2028"/>
  <c r="DC2028"/>
  <c r="A2029"/>
  <c r="CY2029"/>
  <c r="CZ2029"/>
  <c r="DB2029"/>
  <c r="DA2029"/>
  <c r="DC2029"/>
  <c r="A2030"/>
  <c r="CY2030"/>
  <c r="CZ2030"/>
  <c r="DA2030"/>
  <c r="DB2030"/>
  <c r="DC2030"/>
  <c r="A2031"/>
  <c r="CY2031"/>
  <c r="CZ2031"/>
  <c r="DA2031"/>
  <c r="DB2031"/>
  <c r="DC2031"/>
  <c r="A2032"/>
  <c r="CY2032"/>
  <c r="CZ2032"/>
  <c r="DB2032"/>
  <c r="DA2032"/>
  <c r="DC2032"/>
  <c r="A2033"/>
  <c r="CY2033"/>
  <c r="CZ2033"/>
  <c r="DA2033"/>
  <c r="DB2033"/>
  <c r="DC2033"/>
  <c r="A2034"/>
  <c r="CY2034"/>
  <c r="CZ2034"/>
  <c r="DA2034"/>
  <c r="DB2034"/>
  <c r="DC2034"/>
  <c r="A2035"/>
  <c r="CY2035"/>
  <c r="CZ2035"/>
  <c r="DB2035"/>
  <c r="DA2035"/>
  <c r="DC2035"/>
  <c r="A2036"/>
  <c r="CY2036"/>
  <c r="CZ2036"/>
  <c r="DB2036"/>
  <c r="DA2036"/>
  <c r="DC2036"/>
  <c r="A2037"/>
  <c r="CY2037"/>
  <c r="CZ2037"/>
  <c r="DA2037"/>
  <c r="DB2037"/>
  <c r="DC2037"/>
  <c r="A2038"/>
  <c r="CY2038"/>
  <c r="CZ2038"/>
  <c r="DA2038"/>
  <c r="DB2038"/>
  <c r="DC2038"/>
  <c r="A2039"/>
  <c r="CY2039"/>
  <c r="CZ2039"/>
  <c r="DB2039"/>
  <c r="DA2039"/>
  <c r="DC2039"/>
  <c r="A2040"/>
  <c r="CY2040"/>
  <c r="CZ2040"/>
  <c r="DB2040"/>
  <c r="DA2040"/>
  <c r="DC2040"/>
  <c r="A2041"/>
  <c r="CY2041"/>
  <c r="CZ2041"/>
  <c r="DA2041"/>
  <c r="DB2041"/>
  <c r="DC2041"/>
  <c r="A2042"/>
  <c r="CY2042"/>
  <c r="CZ2042"/>
  <c r="DA2042"/>
  <c r="DB2042"/>
  <c r="DC2042"/>
  <c r="A2043"/>
  <c r="CY2043"/>
  <c r="CZ2043"/>
  <c r="DB2043"/>
  <c r="DA2043"/>
  <c r="DC2043"/>
  <c r="A2044"/>
  <c r="CY2044"/>
  <c r="CZ2044"/>
  <c r="DB2044"/>
  <c r="DA2044"/>
  <c r="DC2044"/>
  <c r="A2045"/>
  <c r="CY2045"/>
  <c r="CZ2045"/>
  <c r="DA2045"/>
  <c r="DB2045"/>
  <c r="DC2045"/>
  <c r="A2046"/>
  <c r="CY2046"/>
  <c r="CZ2046"/>
  <c r="DA2046"/>
  <c r="DB2046"/>
  <c r="DC2046"/>
  <c r="A2047"/>
  <c r="CY2047"/>
  <c r="CZ2047"/>
  <c r="DB2047"/>
  <c r="DA2047"/>
  <c r="DC2047"/>
  <c r="A2048"/>
  <c r="CY2048"/>
  <c r="CZ2048"/>
  <c r="DB2048"/>
  <c r="DA2048"/>
  <c r="DC2048"/>
  <c r="A2049"/>
  <c r="CY2049"/>
  <c r="CZ2049"/>
  <c r="DA2049"/>
  <c r="DB2049"/>
  <c r="DC2049"/>
  <c r="A2050"/>
  <c r="CY2050"/>
  <c r="CZ2050"/>
  <c r="DA2050"/>
  <c r="DB2050"/>
  <c r="DC2050"/>
  <c r="A2051"/>
  <c r="CY2051"/>
  <c r="CZ2051"/>
  <c r="DB2051"/>
  <c r="DA2051"/>
  <c r="DC2051"/>
  <c r="A2052"/>
  <c r="CY2052"/>
  <c r="CZ2052"/>
  <c r="DB2052"/>
  <c r="DA2052"/>
  <c r="DC2052"/>
  <c r="A2053"/>
  <c r="CY2053"/>
  <c r="CZ2053"/>
  <c r="DA2053"/>
  <c r="DB2053"/>
  <c r="DC2053"/>
  <c r="A2054"/>
  <c r="CY2054"/>
  <c r="CZ2054"/>
  <c r="DA2054"/>
  <c r="DB2054"/>
  <c r="DC2054"/>
  <c r="A2055"/>
  <c r="CY2055"/>
  <c r="CZ2055"/>
  <c r="DB2055"/>
  <c r="DA2055"/>
  <c r="DC2055"/>
  <c r="A2056"/>
  <c r="CY2056"/>
  <c r="CZ2056"/>
  <c r="DB2056"/>
  <c r="DA2056"/>
  <c r="DC2056"/>
  <c r="A2057"/>
  <c r="CY2057"/>
  <c r="CZ2057"/>
  <c r="DA2057"/>
  <c r="DB2057"/>
  <c r="DC2057"/>
  <c r="A2058"/>
  <c r="CY2058"/>
  <c r="CZ2058"/>
  <c r="DA2058"/>
  <c r="DB2058"/>
  <c r="DC2058"/>
  <c r="A2059"/>
  <c r="CY2059"/>
  <c r="CZ2059"/>
  <c r="DB2059"/>
  <c r="DA2059"/>
  <c r="DC2059"/>
  <c r="A2060"/>
  <c r="CY2060"/>
  <c r="CZ2060"/>
  <c r="DB2060"/>
  <c r="DA2060"/>
  <c r="DC2060"/>
  <c r="A2061"/>
  <c r="CY2061"/>
  <c r="CZ2061"/>
  <c r="DA2061"/>
  <c r="DB2061"/>
  <c r="DC2061"/>
  <c r="A2062"/>
  <c r="CY2062"/>
  <c r="CZ2062"/>
  <c r="DA2062"/>
  <c r="DB2062"/>
  <c r="DC2062"/>
  <c r="A2063"/>
  <c r="CY2063"/>
  <c r="CZ2063"/>
  <c r="DB2063"/>
  <c r="DA2063"/>
  <c r="DC2063"/>
  <c r="A2064"/>
  <c r="CY2064"/>
  <c r="CZ2064"/>
  <c r="DB2064"/>
  <c r="DA2064"/>
  <c r="DC2064"/>
  <c r="A2065"/>
  <c r="CY2065"/>
  <c r="CZ2065"/>
  <c r="DA2065"/>
  <c r="DB2065"/>
  <c r="DC2065"/>
  <c r="A2066"/>
  <c r="CY2066"/>
  <c r="CZ2066"/>
  <c r="DA2066"/>
  <c r="DB2066"/>
  <c r="DC2066"/>
  <c r="A2067"/>
  <c r="CY2067"/>
  <c r="CZ2067"/>
  <c r="DB2067"/>
  <c r="DA2067"/>
  <c r="DC2067"/>
  <c r="A2068"/>
  <c r="CY2068"/>
  <c r="CZ2068"/>
  <c r="DB2068"/>
  <c r="DA2068"/>
  <c r="DC2068"/>
  <c r="A2069"/>
  <c r="CY2069"/>
  <c r="CZ2069"/>
  <c r="DA2069"/>
  <c r="DB2069"/>
  <c r="DC2069"/>
  <c r="A2070"/>
  <c r="CY2070"/>
  <c r="CZ2070"/>
  <c r="DA2070"/>
  <c r="DB2070"/>
  <c r="DC2070"/>
  <c r="A2071"/>
  <c r="CY2071"/>
  <c r="CZ2071"/>
  <c r="DB2071"/>
  <c r="DA2071"/>
  <c r="DC2071"/>
  <c r="A2072"/>
  <c r="CY2072"/>
  <c r="CZ2072"/>
  <c r="DB2072"/>
  <c r="DA2072"/>
  <c r="DC2072"/>
  <c r="A2073"/>
  <c r="CY2073"/>
  <c r="CZ2073"/>
  <c r="DA2073"/>
  <c r="DB2073"/>
  <c r="DC2073"/>
  <c r="A2074"/>
  <c r="CY2074"/>
  <c r="CZ2074"/>
  <c r="DA2074"/>
  <c r="DB2074"/>
  <c r="DC2074"/>
  <c r="A2075"/>
  <c r="CY2075"/>
  <c r="CZ2075"/>
  <c r="DB2075"/>
  <c r="DA2075"/>
  <c r="DC2075"/>
  <c r="A2076"/>
  <c r="CY2076"/>
  <c r="CZ2076"/>
  <c r="DB2076"/>
  <c r="DA2076"/>
  <c r="DC2076"/>
  <c r="A2077"/>
  <c r="CY2077"/>
  <c r="CZ2077"/>
  <c r="DA2077"/>
  <c r="DB2077"/>
  <c r="DC2077"/>
  <c r="A2078"/>
  <c r="CY2078"/>
  <c r="CZ2078"/>
  <c r="DA2078"/>
  <c r="DB2078"/>
  <c r="DC2078"/>
  <c r="A2079"/>
  <c r="CY2079"/>
  <c r="CZ2079"/>
  <c r="DB2079"/>
  <c r="DA2079"/>
  <c r="DC2079"/>
  <c r="A2080"/>
  <c r="CY2080"/>
  <c r="CZ2080"/>
  <c r="DB2080"/>
  <c r="DA2080"/>
  <c r="DC2080"/>
  <c r="A2081"/>
  <c r="CY2081"/>
  <c r="CZ2081"/>
  <c r="DA2081"/>
  <c r="DB2081"/>
  <c r="DC2081"/>
  <c r="A2082"/>
  <c r="CY2082"/>
  <c r="CZ2082"/>
  <c r="DA2082"/>
  <c r="DB2082"/>
  <c r="DC2082"/>
  <c r="A2083"/>
  <c r="CY2083"/>
  <c r="CZ2083"/>
  <c r="DB2083"/>
  <c r="DA2083"/>
  <c r="DC2083"/>
  <c r="A2084"/>
  <c r="CY2084"/>
  <c r="CZ2084"/>
  <c r="DB2084"/>
  <c r="DA2084"/>
  <c r="DC2084"/>
  <c r="A2085"/>
  <c r="CY2085"/>
  <c r="CZ2085"/>
  <c r="DA2085"/>
  <c r="DB2085"/>
  <c r="DC2085"/>
  <c r="A2086"/>
  <c r="CY2086"/>
  <c r="CZ2086"/>
  <c r="DA2086"/>
  <c r="DB2086"/>
  <c r="DC2086"/>
  <c r="A2087"/>
  <c r="CY2087"/>
  <c r="CZ2087"/>
  <c r="DB2087"/>
  <c r="DA2087"/>
  <c r="DC2087"/>
  <c r="A2088"/>
  <c r="CY2088"/>
  <c r="CZ2088"/>
  <c r="DB2088"/>
  <c r="DA2088"/>
  <c r="DC2088"/>
  <c r="A2089"/>
  <c r="CY2089"/>
  <c r="CZ2089"/>
  <c r="DA2089"/>
  <c r="DB2089"/>
  <c r="DC2089"/>
  <c r="A2090"/>
  <c r="CY2090"/>
  <c r="CZ2090"/>
  <c r="DA2090"/>
  <c r="DB2090"/>
  <c r="DC2090"/>
  <c r="A2091"/>
  <c r="CY2091"/>
  <c r="CZ2091"/>
  <c r="DB2091"/>
  <c r="DA2091"/>
  <c r="DC2091"/>
  <c r="A2092"/>
  <c r="CY2092"/>
  <c r="CZ2092"/>
  <c r="DB2092"/>
  <c r="DA2092"/>
  <c r="DC2092"/>
  <c r="A2093"/>
  <c r="CY2093"/>
  <c r="CZ2093"/>
  <c r="DA2093"/>
  <c r="DB2093"/>
  <c r="DC2093"/>
  <c r="A2094"/>
  <c r="CY2094"/>
  <c r="CZ2094"/>
  <c r="DA2094"/>
  <c r="DB2094"/>
  <c r="DC2094"/>
  <c r="A2095"/>
  <c r="CY2095"/>
  <c r="CZ2095"/>
  <c r="DB2095"/>
  <c r="DA2095"/>
  <c r="DC2095"/>
  <c r="A2096"/>
  <c r="CY2096"/>
  <c r="CZ2096"/>
  <c r="DB2096"/>
  <c r="DA2096"/>
  <c r="DC2096"/>
  <c r="A2097"/>
  <c r="CY2097"/>
  <c r="CZ2097"/>
  <c r="DA2097"/>
  <c r="DB2097"/>
  <c r="DC2097"/>
  <c r="A2098"/>
  <c r="CY2098"/>
  <c r="CZ2098"/>
  <c r="DA2098"/>
  <c r="DB2098"/>
  <c r="DC2098"/>
  <c r="A2099"/>
  <c r="CY2099"/>
  <c r="CZ2099"/>
  <c r="DB2099"/>
  <c r="DA2099"/>
  <c r="DC2099"/>
  <c r="A2100"/>
  <c r="CY2100"/>
  <c r="CZ2100"/>
  <c r="DB2100"/>
  <c r="DA2100"/>
  <c r="DC2100"/>
  <c r="A2101"/>
  <c r="CY2101"/>
  <c r="CZ2101"/>
  <c r="DA2101"/>
  <c r="DB2101"/>
  <c r="DC2101"/>
  <c r="A2102"/>
  <c r="CY2102"/>
  <c r="CZ2102"/>
  <c r="DA2102"/>
  <c r="DB2102"/>
  <c r="DC2102"/>
  <c r="A2103"/>
  <c r="CY2103"/>
  <c r="CZ2103"/>
  <c r="DB2103"/>
  <c r="DA2103"/>
  <c r="DC2103"/>
  <c r="A2104"/>
  <c r="CY2104"/>
  <c r="CZ2104"/>
  <c r="DB2104"/>
  <c r="DA2104"/>
  <c r="DC2104"/>
  <c r="A2105"/>
  <c r="CY2105"/>
  <c r="CZ2105"/>
  <c r="DA2105"/>
  <c r="DB2105"/>
  <c r="DC2105"/>
  <c r="A2106"/>
  <c r="CY2106"/>
  <c r="CZ2106"/>
  <c r="DA2106"/>
  <c r="DB2106"/>
  <c r="DC2106"/>
  <c r="A2107"/>
  <c r="CY2107"/>
  <c r="CZ2107"/>
  <c r="DB2107"/>
  <c r="DA2107"/>
  <c r="DC2107"/>
  <c r="A2108"/>
  <c r="CY2108"/>
  <c r="CZ2108"/>
  <c r="DB2108"/>
  <c r="DA2108"/>
  <c r="DC2108"/>
  <c r="A2109"/>
  <c r="CY2109"/>
  <c r="CZ2109"/>
  <c r="DA2109"/>
  <c r="DB2109"/>
  <c r="DC2109"/>
  <c r="A2110"/>
  <c r="CY2110"/>
  <c r="CZ2110"/>
  <c r="DA2110"/>
  <c r="DB2110"/>
  <c r="DC2110"/>
  <c r="A2111"/>
  <c r="CY2111"/>
  <c r="CZ2111"/>
  <c r="DB2111"/>
  <c r="DA2111"/>
  <c r="DC2111"/>
  <c r="A2112"/>
  <c r="CY2112"/>
  <c r="CZ2112"/>
  <c r="DB2112"/>
  <c r="DA2112"/>
  <c r="DC2112"/>
  <c r="A2113"/>
  <c r="CY2113"/>
  <c r="CZ2113"/>
  <c r="DA2113"/>
  <c r="DB2113"/>
  <c r="DC2113"/>
  <c r="A2114"/>
  <c r="CY2114"/>
  <c r="CZ2114"/>
  <c r="DA2114"/>
  <c r="DB2114"/>
  <c r="DC2114"/>
  <c r="A2115"/>
  <c r="CY2115"/>
  <c r="CZ2115"/>
  <c r="DB2115"/>
  <c r="DA2115"/>
  <c r="DC2115"/>
  <c r="A2116"/>
  <c r="CY2116"/>
  <c r="CZ2116"/>
  <c r="DB2116"/>
  <c r="DA2116"/>
  <c r="DC2116"/>
  <c r="A2117"/>
  <c r="CY2117"/>
  <c r="CZ2117"/>
  <c r="DA2117"/>
  <c r="DB2117"/>
  <c r="DC2117"/>
  <c r="A2118"/>
  <c r="CY2118"/>
  <c r="CZ2118"/>
  <c r="DA2118"/>
  <c r="DB2118"/>
  <c r="DC2118"/>
  <c r="A2119"/>
  <c r="CY2119"/>
  <c r="CZ2119"/>
  <c r="DB2119"/>
  <c r="DA2119"/>
  <c r="DC2119"/>
  <c r="A2120"/>
  <c r="CY2120"/>
  <c r="CZ2120"/>
  <c r="DB2120"/>
  <c r="DA2120"/>
  <c r="DC2120"/>
  <c r="A2121"/>
  <c r="CY2121"/>
  <c r="CZ2121"/>
  <c r="DA2121"/>
  <c r="DB2121"/>
  <c r="DC2121"/>
  <c r="A2122"/>
  <c r="CY2122"/>
  <c r="CZ2122"/>
  <c r="DA2122"/>
  <c r="DB2122"/>
  <c r="DC2122"/>
  <c r="A2123"/>
  <c r="CY2123"/>
  <c r="CZ2123"/>
  <c r="DB2123"/>
  <c r="DA2123"/>
  <c r="DC2123"/>
  <c r="A2124"/>
  <c r="CY2124"/>
  <c r="CZ2124"/>
  <c r="DB2124"/>
  <c r="DA2124"/>
  <c r="DC2124"/>
  <c r="A2125"/>
  <c r="CY2125"/>
  <c r="CZ2125"/>
  <c r="DA2125"/>
  <c r="DB2125"/>
  <c r="DC2125"/>
  <c r="A2126"/>
  <c r="CY2126"/>
  <c r="CZ2126"/>
  <c r="DA2126"/>
  <c r="DB2126"/>
  <c r="DC2126"/>
  <c r="A2127"/>
  <c r="CY2127"/>
  <c r="CZ2127"/>
  <c r="DB2127"/>
  <c r="DA2127"/>
  <c r="DC2127"/>
  <c r="A2128"/>
  <c r="CY2128"/>
  <c r="CZ2128"/>
  <c r="DB2128"/>
  <c r="DA2128"/>
  <c r="DC2128"/>
  <c r="A2129"/>
  <c r="CY2129"/>
  <c r="CZ2129"/>
  <c r="DA2129"/>
  <c r="DB2129"/>
  <c r="DC2129"/>
  <c r="A2130"/>
  <c r="CY2130"/>
  <c r="CZ2130"/>
  <c r="DA2130"/>
  <c r="DB2130"/>
  <c r="DC2130"/>
  <c r="A2131"/>
  <c r="CY2131"/>
  <c r="CZ2131"/>
  <c r="DB2131"/>
  <c r="DA2131"/>
  <c r="DC2131"/>
  <c r="A2132"/>
  <c r="CY2132"/>
  <c r="CZ2132"/>
  <c r="DB2132"/>
  <c r="DA2132"/>
  <c r="DC2132"/>
  <c r="A2133"/>
  <c r="CY2133"/>
  <c r="CZ2133"/>
  <c r="DA2133"/>
  <c r="DB2133"/>
  <c r="DC2133"/>
  <c r="A2134"/>
  <c r="CY2134"/>
  <c r="CZ2134"/>
  <c r="DA2134"/>
  <c r="DB2134"/>
  <c r="DC2134"/>
  <c r="A2135"/>
  <c r="CY2135"/>
  <c r="CZ2135"/>
  <c r="DB2135"/>
  <c r="DA2135"/>
  <c r="DC2135"/>
  <c r="A2136"/>
  <c r="CY2136"/>
  <c r="CZ2136"/>
  <c r="DB2136"/>
  <c r="DA2136"/>
  <c r="DC2136"/>
  <c r="A2137"/>
  <c r="CY2137"/>
  <c r="CZ2137"/>
  <c r="DA2137"/>
  <c r="DB2137"/>
  <c r="DC2137"/>
  <c r="A2138"/>
  <c r="CY2138"/>
  <c r="CZ2138"/>
  <c r="DA2138"/>
  <c r="DB2138"/>
  <c r="DC2138"/>
  <c r="A2139"/>
  <c r="CY2139"/>
  <c r="CZ2139"/>
  <c r="DB2139"/>
  <c r="DA2139"/>
  <c r="DC2139"/>
  <c r="A2140"/>
  <c r="CY2140"/>
  <c r="CZ2140"/>
  <c r="DB2140"/>
  <c r="DA2140"/>
  <c r="DC2140"/>
  <c r="A2141"/>
  <c r="CY2141"/>
  <c r="CZ2141"/>
  <c r="DA2141"/>
  <c r="DB2141"/>
  <c r="DC2141"/>
  <c r="A2142"/>
  <c r="CY2142"/>
  <c r="CZ2142"/>
  <c r="DA2142"/>
  <c r="DB2142"/>
  <c r="DC2142"/>
  <c r="A2143"/>
  <c r="CY2143"/>
  <c r="CZ2143"/>
  <c r="DB2143"/>
  <c r="DA2143"/>
  <c r="DC2143"/>
  <c r="A2144"/>
  <c r="CY2144"/>
  <c r="CZ2144"/>
  <c r="DB2144"/>
  <c r="DA2144"/>
  <c r="DC2144"/>
  <c r="A2145"/>
  <c r="CY2145"/>
  <c r="CZ2145"/>
  <c r="DA2145"/>
  <c r="DB2145"/>
  <c r="DC2145"/>
  <c r="A2146"/>
  <c r="CY2146"/>
  <c r="CZ2146"/>
  <c r="DA2146"/>
  <c r="DB2146"/>
  <c r="DC2146"/>
  <c r="A2147"/>
  <c r="CY2147"/>
  <c r="CZ2147"/>
  <c r="DB2147"/>
  <c r="DA2147"/>
  <c r="DC2147"/>
  <c r="A2148"/>
  <c r="CY2148"/>
  <c r="CZ2148"/>
  <c r="DB2148"/>
  <c r="DA2148"/>
  <c r="DC2148"/>
  <c r="A2149"/>
  <c r="CY2149"/>
  <c r="CZ2149"/>
  <c r="DA2149"/>
  <c r="DB2149"/>
  <c r="DC2149"/>
  <c r="A2150"/>
  <c r="CY2150"/>
  <c r="CZ2150"/>
  <c r="DA2150"/>
  <c r="DB2150"/>
  <c r="DC2150"/>
  <c r="A2151"/>
  <c r="CY2151"/>
  <c r="CZ2151"/>
  <c r="DB2151"/>
  <c r="DA2151"/>
  <c r="DC2151"/>
  <c r="A2152"/>
  <c r="CY2152"/>
  <c r="CZ2152"/>
  <c r="DB2152"/>
  <c r="DA2152"/>
  <c r="DC2152"/>
  <c r="A2153"/>
  <c r="CY2153"/>
  <c r="CZ2153"/>
  <c r="DA2153"/>
  <c r="DB2153"/>
  <c r="DC2153"/>
  <c r="A2154"/>
  <c r="CY2154"/>
  <c r="CZ2154"/>
  <c r="DA2154"/>
  <c r="DB2154"/>
  <c r="DC2154"/>
  <c r="A2155"/>
  <c r="CY2155"/>
  <c r="CZ2155"/>
  <c r="DB2155"/>
  <c r="DA2155"/>
  <c r="DC2155"/>
  <c r="A2156"/>
  <c r="CY2156"/>
  <c r="CZ2156"/>
  <c r="DB2156"/>
  <c r="DA2156"/>
  <c r="DC2156"/>
  <c r="A2157"/>
  <c r="CY2157"/>
  <c r="CZ2157"/>
  <c r="DA2157"/>
  <c r="DB2157"/>
  <c r="DC2157"/>
  <c r="A2158"/>
  <c r="CY2158"/>
  <c r="CZ2158"/>
  <c r="DA2158"/>
  <c r="DB2158"/>
  <c r="DC2158"/>
  <c r="A2159"/>
  <c r="CY2159"/>
  <c r="CZ2159"/>
  <c r="DB2159"/>
  <c r="DA2159"/>
  <c r="DC2159"/>
  <c r="A2160"/>
  <c r="CY2160"/>
  <c r="CZ2160"/>
  <c r="DB2160"/>
  <c r="DA2160"/>
  <c r="DC2160"/>
  <c r="A2161"/>
  <c r="CY2161"/>
  <c r="CZ2161"/>
  <c r="DA2161"/>
  <c r="DB2161"/>
  <c r="DC2161"/>
  <c r="A2162"/>
  <c r="CY2162"/>
  <c r="CZ2162"/>
  <c r="DA2162"/>
  <c r="DB2162"/>
  <c r="DC2162"/>
  <c r="A2163"/>
  <c r="CY2163"/>
  <c r="CZ2163"/>
  <c r="DB2163"/>
  <c r="DA2163"/>
  <c r="DC2163"/>
  <c r="A2164"/>
  <c r="CY2164"/>
  <c r="CZ2164"/>
  <c r="DB2164"/>
  <c r="DA2164"/>
  <c r="DC2164"/>
  <c r="A2165"/>
  <c r="CY2165"/>
  <c r="CZ2165"/>
  <c r="DA2165"/>
  <c r="DB2165"/>
  <c r="DC2165"/>
  <c r="A2166"/>
  <c r="CY2166"/>
  <c r="CZ2166"/>
  <c r="DA2166"/>
  <c r="DB2166"/>
  <c r="DC2166"/>
  <c r="A2167"/>
  <c r="CY2167"/>
  <c r="CZ2167"/>
  <c r="DB2167"/>
  <c r="DA2167"/>
  <c r="DC2167"/>
  <c r="A2168"/>
  <c r="CY2168"/>
  <c r="CZ2168"/>
  <c r="DB2168"/>
  <c r="DA2168"/>
  <c r="DC2168"/>
  <c r="A2169"/>
  <c r="CY2169"/>
  <c r="CZ2169"/>
  <c r="DA2169"/>
  <c r="DB2169"/>
  <c r="DC2169"/>
  <c r="A2170"/>
  <c r="CY2170"/>
  <c r="CZ2170"/>
  <c r="DA2170"/>
  <c r="DB2170"/>
  <c r="DC2170"/>
  <c r="A2171"/>
  <c r="CY2171"/>
  <c r="CZ2171"/>
  <c r="DB2171"/>
  <c r="DA2171"/>
  <c r="DC2171"/>
  <c r="A2172"/>
  <c r="CY2172"/>
  <c r="CZ2172"/>
  <c r="DB2172"/>
  <c r="DA2172"/>
  <c r="DC2172"/>
  <c r="A2173"/>
  <c r="CY2173"/>
  <c r="CZ2173"/>
  <c r="DA2173"/>
  <c r="DB2173"/>
  <c r="DC2173"/>
  <c r="A2174"/>
  <c r="CY2174"/>
  <c r="CZ2174"/>
  <c r="DA2174"/>
  <c r="DB2174"/>
  <c r="DC2174"/>
  <c r="A2175"/>
  <c r="CY2175"/>
  <c r="CZ2175"/>
  <c r="DB2175"/>
  <c r="DA2175"/>
  <c r="DC2175"/>
  <c r="A2176"/>
  <c r="CY2176"/>
  <c r="CZ2176"/>
  <c r="DB2176"/>
  <c r="DA2176"/>
  <c r="DC2176"/>
  <c r="A2177"/>
  <c r="CY2177"/>
  <c r="CZ2177"/>
  <c r="DA2177"/>
  <c r="DB2177"/>
  <c r="DC2177"/>
  <c r="A2178"/>
  <c r="CY2178"/>
  <c r="CZ2178"/>
  <c r="DA2178"/>
  <c r="DB2178"/>
  <c r="DC2178"/>
  <c r="A2179"/>
  <c r="CY2179"/>
  <c r="CZ2179"/>
  <c r="DB2179"/>
  <c r="DA2179"/>
  <c r="DC2179"/>
  <c r="A2180"/>
  <c r="CY2180"/>
  <c r="CZ2180"/>
  <c r="DB2180"/>
  <c r="DA2180"/>
  <c r="DC2180"/>
  <c r="A2181"/>
  <c r="CY2181"/>
  <c r="CZ2181"/>
  <c r="DA2181"/>
  <c r="DB2181"/>
  <c r="DC2181"/>
  <c r="A2182"/>
  <c r="CY2182"/>
  <c r="CZ2182"/>
  <c r="DA2182"/>
  <c r="DB2182"/>
  <c r="DC2182"/>
  <c r="A2183"/>
  <c r="CY2183"/>
  <c r="CZ2183"/>
  <c r="DB2183"/>
  <c r="DA2183"/>
  <c r="DC2183"/>
  <c r="A2184"/>
  <c r="CY2184"/>
  <c r="CZ2184"/>
  <c r="DB2184"/>
  <c r="DA2184"/>
  <c r="DC2184"/>
  <c r="A2185"/>
  <c r="CY2185"/>
  <c r="CZ2185"/>
  <c r="DA2185"/>
  <c r="DB2185"/>
  <c r="DC2185"/>
  <c r="A2186"/>
  <c r="CY2186"/>
  <c r="CZ2186"/>
  <c r="DA2186"/>
  <c r="DB2186"/>
  <c r="DC2186"/>
  <c r="A2187"/>
  <c r="CY2187"/>
  <c r="CZ2187"/>
  <c r="DB2187"/>
  <c r="DA2187"/>
  <c r="DC2187"/>
  <c r="A2188"/>
  <c r="CY2188"/>
  <c r="CZ2188"/>
  <c r="DB2188"/>
  <c r="DA2188"/>
  <c r="DC2188"/>
  <c r="A2189"/>
  <c r="CY2189"/>
  <c r="CZ2189"/>
  <c r="DA2189"/>
  <c r="DB2189"/>
  <c r="DC2189"/>
  <c r="A2190"/>
  <c r="CY2190"/>
  <c r="CZ2190"/>
  <c r="DA2190"/>
  <c r="DB2190"/>
  <c r="DC2190"/>
  <c r="A2191"/>
  <c r="CY2191"/>
  <c r="CZ2191"/>
  <c r="DB2191"/>
  <c r="DA2191"/>
  <c r="DC2191"/>
  <c r="A2192"/>
  <c r="CY2192"/>
  <c r="CZ2192"/>
  <c r="DB2192"/>
  <c r="DA2192"/>
  <c r="DC2192"/>
  <c r="A2193"/>
  <c r="CY2193"/>
  <c r="CZ2193"/>
  <c r="DA2193"/>
  <c r="DB2193"/>
  <c r="DC2193"/>
  <c r="A2194"/>
  <c r="CY2194"/>
  <c r="CZ2194"/>
  <c r="DA2194"/>
  <c r="DB2194"/>
  <c r="DC2194"/>
  <c r="A2195"/>
  <c r="CY2195"/>
  <c r="CZ2195"/>
  <c r="DB2195"/>
  <c r="DA2195"/>
  <c r="DC2195"/>
  <c r="A2196"/>
  <c r="CY2196"/>
  <c r="CZ2196"/>
  <c r="DB2196"/>
  <c r="DA2196"/>
  <c r="DC2196"/>
  <c r="A2197"/>
  <c r="CY2197"/>
  <c r="CZ2197"/>
  <c r="DA2197"/>
  <c r="DB2197"/>
  <c r="DC2197"/>
  <c r="A2198"/>
  <c r="CY2198"/>
  <c r="CZ2198"/>
  <c r="DA2198"/>
  <c r="DB2198"/>
  <c r="DC2198"/>
  <c r="A2199"/>
  <c r="CY2199"/>
  <c r="CZ2199"/>
  <c r="DB2199"/>
  <c r="DA2199"/>
  <c r="DC2199"/>
  <c r="A2200"/>
  <c r="CY2200"/>
  <c r="CZ2200"/>
  <c r="DB2200"/>
  <c r="DA2200"/>
  <c r="DC2200"/>
  <c r="A2201"/>
  <c r="CY2201"/>
  <c r="CZ2201"/>
  <c r="DA2201"/>
  <c r="DB2201"/>
  <c r="DC2201"/>
  <c r="A2202"/>
  <c r="CY2202"/>
  <c r="CZ2202"/>
  <c r="DA2202"/>
  <c r="DB2202"/>
  <c r="DC2202"/>
  <c r="A2203"/>
  <c r="CY2203"/>
  <c r="CZ2203"/>
  <c r="DB2203"/>
  <c r="DA2203"/>
  <c r="DC2203"/>
  <c r="A2204"/>
  <c r="CY2204"/>
  <c r="CZ2204"/>
  <c r="DB2204"/>
  <c r="DA2204"/>
  <c r="DC2204"/>
  <c r="A2205"/>
  <c r="CY2205"/>
  <c r="CZ2205"/>
  <c r="DA2205"/>
  <c r="DB2205"/>
  <c r="DC2205"/>
  <c r="A2206"/>
  <c r="CY2206"/>
  <c r="CZ2206"/>
  <c r="DA2206"/>
  <c r="DB2206"/>
  <c r="DC2206"/>
  <c r="A2207"/>
  <c r="CY2207"/>
  <c r="CZ2207"/>
  <c r="DB2207"/>
  <c r="DA2207"/>
  <c r="DC2207"/>
  <c r="A2208"/>
  <c r="CY2208"/>
  <c r="CZ2208"/>
  <c r="DB2208"/>
  <c r="DA2208"/>
  <c r="DC2208"/>
  <c r="A2209"/>
  <c r="CY2209"/>
  <c r="CZ2209"/>
  <c r="DA2209"/>
  <c r="DB2209"/>
  <c r="DC2209"/>
  <c r="A2210"/>
  <c r="CY2210"/>
  <c r="CZ2210"/>
  <c r="DA2210"/>
  <c r="DB2210"/>
  <c r="DC2210"/>
  <c r="A2211"/>
  <c r="CY2211"/>
  <c r="CZ2211"/>
  <c r="DB2211"/>
  <c r="DA2211"/>
  <c r="DC2211"/>
  <c r="A2212"/>
  <c r="CY2212"/>
  <c r="CZ2212"/>
  <c r="DB2212"/>
  <c r="DA2212"/>
  <c r="DC2212"/>
  <c r="A2213"/>
  <c r="CY2213"/>
  <c r="CZ2213"/>
  <c r="DA2213"/>
  <c r="DB2213"/>
  <c r="DC2213"/>
  <c r="A2214"/>
  <c r="CY2214"/>
  <c r="CZ2214"/>
  <c r="DA2214"/>
  <c r="DB2214"/>
  <c r="DC2214"/>
  <c r="A2215"/>
  <c r="CY2215"/>
  <c r="CZ2215"/>
  <c r="DB2215"/>
  <c r="DA2215"/>
  <c r="DC2215"/>
  <c r="A2216"/>
  <c r="CY2216"/>
  <c r="CZ2216"/>
  <c r="DB2216"/>
  <c r="DA2216"/>
  <c r="DC2216"/>
  <c r="A2217"/>
  <c r="CY2217"/>
  <c r="CZ2217"/>
  <c r="DA2217"/>
  <c r="DB2217"/>
  <c r="DC2217"/>
  <c r="A2218"/>
  <c r="CY2218"/>
  <c r="CZ2218"/>
  <c r="DA2218"/>
  <c r="DB2218"/>
  <c r="DC2218"/>
  <c r="A2219"/>
  <c r="CY2219"/>
  <c r="CZ2219"/>
  <c r="DB2219"/>
  <c r="DA2219"/>
  <c r="DC2219"/>
  <c r="A2220"/>
  <c r="CY2220"/>
  <c r="CZ2220"/>
  <c r="DB2220"/>
  <c r="DA2220"/>
  <c r="DC2220"/>
  <c r="A2221"/>
  <c r="CY2221"/>
  <c r="CZ2221"/>
  <c r="DA2221"/>
  <c r="DB2221"/>
  <c r="DC2221"/>
  <c r="A2222"/>
  <c r="CY2222"/>
  <c r="CZ2222"/>
  <c r="DA2222"/>
  <c r="DB2222"/>
  <c r="DC2222"/>
  <c r="A2223"/>
  <c r="CY2223"/>
  <c r="CZ2223"/>
  <c r="DB2223"/>
  <c r="DA2223"/>
  <c r="DC2223"/>
  <c r="A2224"/>
  <c r="CY2224"/>
  <c r="CZ2224"/>
  <c r="DB2224"/>
  <c r="DA2224"/>
  <c r="DC2224"/>
  <c r="A2225"/>
  <c r="CY2225"/>
  <c r="CZ2225"/>
  <c r="DA2225"/>
  <c r="DB2225"/>
  <c r="DC2225"/>
  <c r="A2226"/>
  <c r="CY2226"/>
  <c r="CZ2226"/>
  <c r="DA2226"/>
  <c r="DB2226"/>
  <c r="DC2226"/>
  <c r="A2227"/>
  <c r="CY2227"/>
  <c r="CZ2227"/>
  <c r="DB2227"/>
  <c r="DA2227"/>
  <c r="DC2227"/>
  <c r="A2228"/>
  <c r="CY2228"/>
  <c r="CZ2228"/>
  <c r="DB2228"/>
  <c r="DA2228"/>
  <c r="DC2228"/>
  <c r="A2229"/>
  <c r="CY2229"/>
  <c r="CZ2229"/>
  <c r="DA2229"/>
  <c r="DB2229"/>
  <c r="DC2229"/>
  <c r="A2230"/>
  <c r="CY2230"/>
  <c r="CZ2230"/>
  <c r="DA2230"/>
  <c r="DB2230"/>
  <c r="DC2230"/>
  <c r="A2231"/>
  <c r="CY2231"/>
  <c r="CZ2231"/>
  <c r="DB2231"/>
  <c r="DA2231"/>
  <c r="DC2231"/>
  <c r="A2232"/>
  <c r="CY2232"/>
  <c r="CZ2232"/>
  <c r="DB2232"/>
  <c r="DA2232"/>
  <c r="DC2232"/>
  <c r="A2233"/>
  <c r="CY2233"/>
  <c r="CZ2233"/>
  <c r="DA2233"/>
  <c r="DB2233"/>
  <c r="DC2233"/>
  <c r="A2234"/>
  <c r="CY2234"/>
  <c r="CZ2234"/>
  <c r="DA2234"/>
  <c r="DB2234"/>
  <c r="DC2234"/>
  <c r="A2235"/>
  <c r="CY2235"/>
  <c r="CZ2235"/>
  <c r="DB2235"/>
  <c r="DA2235"/>
  <c r="DC2235"/>
  <c r="A2236"/>
  <c r="CY2236"/>
  <c r="CZ2236"/>
  <c r="DB2236"/>
  <c r="DA2236"/>
  <c r="DC2236"/>
  <c r="A2237"/>
  <c r="CY2237"/>
  <c r="CZ2237"/>
  <c r="DA2237"/>
  <c r="DB2237"/>
  <c r="DC2237"/>
  <c r="A2238"/>
  <c r="CY2238"/>
  <c r="CZ2238"/>
  <c r="DA2238"/>
  <c r="DB2238"/>
  <c r="DC2238"/>
  <c r="A2239"/>
  <c r="CY2239"/>
  <c r="CZ2239"/>
  <c r="DB2239"/>
  <c r="DA2239"/>
  <c r="DC2239"/>
  <c r="A2240"/>
  <c r="CY2240"/>
  <c r="CZ2240"/>
  <c r="DB2240"/>
  <c r="DA2240"/>
  <c r="DC2240"/>
  <c r="A2241"/>
  <c r="CY2241"/>
  <c r="CZ2241"/>
  <c r="DA2241"/>
  <c r="DB2241"/>
  <c r="DC2241"/>
  <c r="A2242"/>
  <c r="CY2242"/>
  <c r="CZ2242"/>
  <c r="DA2242"/>
  <c r="DB2242"/>
  <c r="DC2242"/>
  <c r="A2243"/>
  <c r="CY2243"/>
  <c r="CZ2243"/>
  <c r="DB2243"/>
  <c r="DA2243"/>
  <c r="DC2243"/>
  <c r="A2244"/>
  <c r="CY2244"/>
  <c r="CZ2244"/>
  <c r="DB2244"/>
  <c r="DA2244"/>
  <c r="DC2244"/>
  <c r="A2245"/>
  <c r="CY2245"/>
  <c r="CZ2245"/>
  <c r="DA2245"/>
  <c r="DB2245"/>
  <c r="DC2245"/>
  <c r="A2246"/>
  <c r="CY2246"/>
  <c r="CZ2246"/>
  <c r="DA2246"/>
  <c r="DB2246"/>
  <c r="DC2246"/>
  <c r="A2247"/>
  <c r="CY2247"/>
  <c r="CZ2247"/>
  <c r="DB2247"/>
  <c r="DA2247"/>
  <c r="DC2247"/>
  <c r="A2248"/>
  <c r="CY2248"/>
  <c r="CZ2248"/>
  <c r="DB2248"/>
  <c r="DA2248"/>
  <c r="DC2248"/>
  <c r="A2249"/>
  <c r="CY2249"/>
  <c r="CZ2249"/>
  <c r="DA2249"/>
  <c r="DB2249"/>
  <c r="DC2249"/>
  <c r="A2250"/>
  <c r="CY2250"/>
  <c r="CZ2250"/>
  <c r="DA2250"/>
  <c r="DB2250"/>
  <c r="DC2250"/>
  <c r="A2251"/>
  <c r="CY2251"/>
  <c r="CZ2251"/>
  <c r="DB2251"/>
  <c r="DA2251"/>
  <c r="DC2251"/>
  <c r="A2252"/>
  <c r="CY2252"/>
  <c r="CZ2252"/>
  <c r="DB2252"/>
  <c r="DA2252"/>
  <c r="DC2252"/>
  <c r="A2253"/>
  <c r="CY2253"/>
  <c r="CZ2253"/>
  <c r="DA2253"/>
  <c r="DB2253"/>
  <c r="DC2253"/>
  <c r="A2254"/>
  <c r="CY2254"/>
  <c r="CZ2254"/>
  <c r="DA2254"/>
  <c r="DB2254"/>
  <c r="DC2254"/>
  <c r="A2255"/>
  <c r="CY2255"/>
  <c r="CZ2255"/>
  <c r="DB2255"/>
  <c r="DA2255"/>
  <c r="DC2255"/>
  <c r="A2256"/>
  <c r="CY2256"/>
  <c r="CZ2256"/>
  <c r="DB2256"/>
  <c r="DA2256"/>
  <c r="DC2256"/>
  <c r="A2257"/>
  <c r="CY2257"/>
  <c r="CZ2257"/>
  <c r="DA2257"/>
  <c r="DB2257"/>
  <c r="DC2257"/>
  <c r="A2258"/>
  <c r="CY2258"/>
  <c r="CZ2258"/>
  <c r="DA2258"/>
  <c r="DB2258"/>
  <c r="DC2258"/>
  <c r="A2259"/>
  <c r="CY2259"/>
  <c r="CZ2259"/>
  <c r="DB2259"/>
  <c r="DA2259"/>
  <c r="DC2259"/>
  <c r="A2260"/>
  <c r="CY2260"/>
  <c r="CZ2260"/>
  <c r="DB2260"/>
  <c r="DA2260"/>
  <c r="DC2260"/>
  <c r="A2261"/>
  <c r="CY2261"/>
  <c r="CZ2261"/>
  <c r="DA2261"/>
  <c r="DB2261"/>
  <c r="DC2261"/>
  <c r="A2262"/>
  <c r="CY2262"/>
  <c r="CZ2262"/>
  <c r="DA2262"/>
  <c r="DB2262"/>
  <c r="DC2262"/>
  <c r="A2263"/>
  <c r="CY2263"/>
  <c r="CZ2263"/>
  <c r="DB2263"/>
  <c r="DA2263"/>
  <c r="DC2263"/>
  <c r="A2264"/>
  <c r="CY2264"/>
  <c r="CZ2264"/>
  <c r="DB2264"/>
  <c r="DA2264"/>
  <c r="DC2264"/>
  <c r="A2265"/>
  <c r="CY2265"/>
  <c r="CZ2265"/>
  <c r="DA2265"/>
  <c r="DB2265"/>
  <c r="DC2265"/>
  <c r="A2266"/>
  <c r="CY2266"/>
  <c r="CZ2266"/>
  <c r="DA2266"/>
  <c r="DB2266"/>
  <c r="DC2266"/>
  <c r="A2267"/>
  <c r="CY2267"/>
  <c r="CZ2267"/>
  <c r="DB2267"/>
  <c r="DA2267"/>
  <c r="DC2267"/>
  <c r="A2268"/>
  <c r="CY2268"/>
  <c r="CZ2268"/>
  <c r="DB2268"/>
  <c r="DA2268"/>
  <c r="DC2268"/>
  <c r="A2269"/>
  <c r="CY2269"/>
  <c r="CZ2269"/>
  <c r="DA2269"/>
  <c r="DB2269"/>
  <c r="DC2269"/>
  <c r="A2270"/>
  <c r="CY2270"/>
  <c r="CZ2270"/>
  <c r="DA2270"/>
  <c r="DB2270"/>
  <c r="DC2270"/>
  <c r="A2271"/>
  <c r="CY2271"/>
  <c r="CZ2271"/>
  <c r="DB2271"/>
  <c r="DA2271"/>
  <c r="DC2271"/>
  <c r="A2272"/>
  <c r="CY2272"/>
  <c r="CZ2272"/>
  <c r="DB2272"/>
  <c r="DA2272"/>
  <c r="DC2272"/>
  <c r="A2273"/>
  <c r="CY2273"/>
  <c r="CZ2273"/>
  <c r="DA2273"/>
  <c r="DB2273"/>
  <c r="DC2273"/>
  <c r="A2274"/>
  <c r="CY2274"/>
  <c r="CZ2274"/>
  <c r="DA2274"/>
  <c r="DB2274"/>
  <c r="DC2274"/>
  <c r="A2275"/>
  <c r="CY2275"/>
  <c r="CZ2275"/>
  <c r="DB2275"/>
  <c r="DA2275"/>
  <c r="DC2275"/>
  <c r="A2276"/>
  <c r="CY2276"/>
  <c r="CZ2276"/>
  <c r="DB2276"/>
  <c r="DA2276"/>
  <c r="DC2276"/>
  <c r="A2277"/>
  <c r="CY2277"/>
  <c r="CZ2277"/>
  <c r="DA2277"/>
  <c r="DB2277"/>
  <c r="DC2277"/>
  <c r="A2278"/>
  <c r="CY2278"/>
  <c r="CZ2278"/>
  <c r="DA2278"/>
  <c r="DB2278"/>
  <c r="DC2278"/>
  <c r="A2279"/>
  <c r="CY2279"/>
  <c r="CZ2279"/>
  <c r="DB2279"/>
  <c r="DA2279"/>
  <c r="DC2279"/>
  <c r="A2280"/>
  <c r="CY2280"/>
  <c r="CZ2280"/>
  <c r="DB2280"/>
  <c r="DA2280"/>
  <c r="DC2280"/>
  <c r="A2281"/>
  <c r="CY2281"/>
  <c r="CZ2281"/>
  <c r="DA2281"/>
  <c r="DB2281"/>
  <c r="DC2281"/>
  <c r="A2282"/>
  <c r="CY2282"/>
  <c r="CZ2282"/>
  <c r="DA2282"/>
  <c r="DB2282"/>
  <c r="DC2282"/>
  <c r="A2283"/>
  <c r="CY2283"/>
  <c r="CZ2283"/>
  <c r="DB2283"/>
  <c r="DA2283"/>
  <c r="DC2283"/>
  <c r="A2284"/>
  <c r="CY2284"/>
  <c r="CZ2284"/>
  <c r="DB2284"/>
  <c r="DA2284"/>
  <c r="DC2284"/>
  <c r="A2285"/>
  <c r="CY2285"/>
  <c r="CZ2285"/>
  <c r="DA2285"/>
  <c r="DB2285"/>
  <c r="DC2285"/>
  <c r="A2286"/>
  <c r="CY2286"/>
  <c r="CZ2286"/>
  <c r="DA2286"/>
  <c r="DB2286"/>
  <c r="DC2286"/>
  <c r="A2287"/>
  <c r="CY2287"/>
  <c r="CZ2287"/>
  <c r="DB2287"/>
  <c r="DA2287"/>
  <c r="DC2287"/>
  <c r="A2288"/>
  <c r="CY2288"/>
  <c r="CZ2288"/>
  <c r="DB2288"/>
  <c r="DA2288"/>
  <c r="DC2288"/>
  <c r="A2289"/>
  <c r="CY2289"/>
  <c r="CZ2289"/>
  <c r="DA2289"/>
  <c r="DB2289"/>
  <c r="DC2289"/>
  <c r="A2290"/>
  <c r="CY2290"/>
  <c r="CZ2290"/>
  <c r="DA2290"/>
  <c r="DB2290"/>
  <c r="DC2290"/>
  <c r="A2291"/>
  <c r="CY2291"/>
  <c r="CZ2291"/>
  <c r="DB2291"/>
  <c r="DA2291"/>
  <c r="DC2291"/>
  <c r="A2292"/>
  <c r="CY2292"/>
  <c r="CZ2292"/>
  <c r="DB2292"/>
  <c r="DA2292"/>
  <c r="DC2292"/>
  <c r="A2293"/>
  <c r="CY2293"/>
  <c r="CZ2293"/>
  <c r="DA2293"/>
  <c r="DB2293"/>
  <c r="DC2293"/>
  <c r="A2294"/>
  <c r="CY2294"/>
  <c r="CZ2294"/>
  <c r="DA2294"/>
  <c r="DB2294"/>
  <c r="DC2294"/>
  <c r="A2295"/>
  <c r="CY2295"/>
  <c r="CZ2295"/>
  <c r="DB2295"/>
  <c r="DA2295"/>
  <c r="DC2295"/>
  <c r="A2296"/>
  <c r="CY2296"/>
  <c r="CZ2296"/>
  <c r="DB2296"/>
  <c r="DA2296"/>
  <c r="DC2296"/>
  <c r="A2297"/>
  <c r="CY2297"/>
  <c r="CZ2297"/>
  <c r="DA2297"/>
  <c r="DB2297"/>
  <c r="DC2297"/>
  <c r="A2298"/>
  <c r="CY2298"/>
  <c r="CZ2298"/>
  <c r="DA2298"/>
  <c r="DB2298"/>
  <c r="DC2298"/>
  <c r="A2299"/>
  <c r="CY2299"/>
  <c r="CZ2299"/>
  <c r="DB2299"/>
  <c r="DA2299"/>
  <c r="DC2299"/>
  <c r="A2300"/>
  <c r="CY2300"/>
  <c r="CZ2300"/>
  <c r="DB2300"/>
  <c r="DA2300"/>
  <c r="DC2300"/>
  <c r="A2301"/>
  <c r="CY2301"/>
  <c r="CZ2301"/>
  <c r="DA2301"/>
  <c r="DB2301"/>
  <c r="DC2301"/>
  <c r="A2302"/>
  <c r="CY2302"/>
  <c r="CZ2302"/>
  <c r="DA2302"/>
  <c r="DB2302"/>
  <c r="DC2302"/>
  <c r="A2303"/>
  <c r="CY2303"/>
  <c r="CZ2303"/>
  <c r="DB2303"/>
  <c r="DA2303"/>
  <c r="DC2303"/>
  <c r="A2304"/>
  <c r="CY2304"/>
  <c r="CZ2304"/>
  <c r="DB2304"/>
  <c r="DA2304"/>
  <c r="DC2304"/>
  <c r="A2305"/>
  <c r="CY2305"/>
  <c r="CZ2305"/>
  <c r="DA2305"/>
  <c r="DB2305"/>
  <c r="DC2305"/>
  <c r="A2306"/>
  <c r="CY2306"/>
  <c r="CZ2306"/>
  <c r="DA2306"/>
  <c r="DB2306"/>
  <c r="DC2306"/>
  <c r="A2307"/>
  <c r="CY2307"/>
  <c r="CZ2307"/>
  <c r="DB2307"/>
  <c r="DA2307"/>
  <c r="DC2307"/>
  <c r="A2308"/>
  <c r="CY2308"/>
  <c r="CZ2308"/>
  <c r="DB2308"/>
  <c r="DA2308"/>
  <c r="DC2308"/>
  <c r="A2309"/>
  <c r="CY2309"/>
  <c r="CZ2309"/>
  <c r="DA2309"/>
  <c r="DB2309"/>
  <c r="DC2309"/>
  <c r="A2310"/>
  <c r="CY2310"/>
  <c r="CZ2310"/>
  <c r="DA2310"/>
  <c r="DB2310"/>
  <c r="DC2310"/>
  <c r="A2311"/>
  <c r="CY2311"/>
  <c r="CZ2311"/>
  <c r="DB2311"/>
  <c r="DA2311"/>
  <c r="DC2311"/>
  <c r="A2312"/>
  <c r="CY2312"/>
  <c r="CZ2312"/>
  <c r="DB2312"/>
  <c r="DA2312"/>
  <c r="DC2312"/>
  <c r="A2313"/>
  <c r="CY2313"/>
  <c r="CZ2313"/>
  <c r="DA2313"/>
  <c r="DB2313"/>
  <c r="DC2313"/>
  <c r="A2314"/>
  <c r="CY2314"/>
  <c r="CZ2314"/>
  <c r="DA2314"/>
  <c r="DB2314"/>
  <c r="DC2314"/>
  <c r="A2315"/>
  <c r="CY2315"/>
  <c r="CZ2315"/>
  <c r="DB2315"/>
  <c r="DA2315"/>
  <c r="DC2315"/>
  <c r="A2316"/>
  <c r="CY2316"/>
  <c r="CZ2316"/>
  <c r="DB2316"/>
  <c r="DA2316"/>
  <c r="DC2316"/>
  <c r="A2317"/>
  <c r="CY2317"/>
  <c r="CZ2317"/>
  <c r="DA2317"/>
  <c r="DB2317"/>
  <c r="DC2317"/>
  <c r="A2318"/>
  <c r="CY2318"/>
  <c r="CZ2318"/>
  <c r="DA2318"/>
  <c r="DB2318"/>
  <c r="DC2318"/>
  <c r="A2319"/>
  <c r="CY2319"/>
  <c r="CZ2319"/>
  <c r="DB2319"/>
  <c r="DA2319"/>
  <c r="DC2319"/>
  <c r="A2320"/>
  <c r="CY2320"/>
  <c r="CZ2320"/>
  <c r="DB2320"/>
  <c r="DA2320"/>
  <c r="DC2320"/>
  <c r="A2321"/>
  <c r="CY2321"/>
  <c r="CZ2321"/>
  <c r="DA2321"/>
  <c r="DB2321"/>
  <c r="DC2321"/>
  <c r="A2322"/>
  <c r="CY2322"/>
  <c r="CZ2322"/>
  <c r="DA2322"/>
  <c r="DB2322"/>
  <c r="DC2322"/>
  <c r="A2323"/>
  <c r="CY2323"/>
  <c r="CZ2323"/>
  <c r="DB2323"/>
  <c r="DA2323"/>
  <c r="DC2323"/>
  <c r="A2324"/>
  <c r="CY2324"/>
  <c r="CZ2324"/>
  <c r="DB2324"/>
  <c r="DA2324"/>
  <c r="DC2324"/>
  <c r="A2325"/>
  <c r="CY2325"/>
  <c r="CZ2325"/>
  <c r="DA2325"/>
  <c r="DB2325"/>
  <c r="DC2325"/>
  <c r="A2326"/>
  <c r="CY2326"/>
  <c r="CZ2326"/>
  <c r="DA2326"/>
  <c r="DB2326"/>
  <c r="DC2326"/>
  <c r="A2327"/>
  <c r="CY2327"/>
  <c r="CZ2327"/>
  <c r="DB2327"/>
  <c r="DA2327"/>
  <c r="DC2327"/>
  <c r="A2328"/>
  <c r="CY2328"/>
  <c r="CZ2328"/>
  <c r="DB2328"/>
  <c r="DA2328"/>
  <c r="DC2328"/>
  <c r="A2329"/>
  <c r="CY2329"/>
  <c r="CZ2329"/>
  <c r="DA2329"/>
  <c r="DB2329"/>
  <c r="DC2329"/>
  <c r="A2330"/>
  <c r="CY2330"/>
  <c r="CZ2330"/>
  <c r="DA2330"/>
  <c r="DB2330"/>
  <c r="DC2330"/>
  <c r="A2331"/>
  <c r="CY2331"/>
  <c r="CZ2331"/>
  <c r="DB2331"/>
  <c r="DA2331"/>
  <c r="DC2331"/>
  <c r="A2332"/>
  <c r="CY2332"/>
  <c r="CZ2332"/>
  <c r="DB2332"/>
  <c r="DA2332"/>
  <c r="DC2332"/>
  <c r="A2333"/>
  <c r="CY2333"/>
  <c r="CZ2333"/>
  <c r="DA2333"/>
  <c r="DB2333"/>
  <c r="DC2333"/>
  <c r="A2334"/>
  <c r="CY2334"/>
  <c r="CZ2334"/>
  <c r="DA2334"/>
  <c r="DB2334"/>
  <c r="DC2334"/>
  <c r="A2335"/>
  <c r="CY2335"/>
  <c r="CZ2335"/>
  <c r="DB2335"/>
  <c r="DA2335"/>
  <c r="DC2335"/>
  <c r="A2336"/>
  <c r="CY2336"/>
  <c r="CZ2336"/>
  <c r="DB2336"/>
  <c r="DA2336"/>
  <c r="DC2336"/>
  <c r="A2337"/>
  <c r="CY2337"/>
  <c r="CZ2337"/>
  <c r="DA2337"/>
  <c r="DB2337"/>
  <c r="DC2337"/>
  <c r="A2338"/>
  <c r="CY2338"/>
  <c r="CZ2338"/>
  <c r="DA2338"/>
  <c r="DB2338"/>
  <c r="DC2338"/>
  <c r="A2339"/>
  <c r="CY2339"/>
  <c r="CZ2339"/>
  <c r="DB2339"/>
  <c r="DA2339"/>
  <c r="DC2339"/>
  <c r="A2340"/>
  <c r="CY2340"/>
  <c r="CZ2340"/>
  <c r="DB2340"/>
  <c r="DA2340"/>
  <c r="DC2340"/>
  <c r="A2341"/>
  <c r="CY2341"/>
  <c r="CZ2341"/>
  <c r="DA2341"/>
  <c r="DB2341"/>
  <c r="DC2341"/>
  <c r="A2342"/>
  <c r="CY2342"/>
  <c r="CZ2342"/>
  <c r="DA2342"/>
  <c r="DB2342"/>
  <c r="DC2342"/>
  <c r="A2343"/>
  <c r="CY2343"/>
  <c r="CZ2343"/>
  <c r="DB2343"/>
  <c r="DA2343"/>
  <c r="DC2343"/>
  <c r="A2344"/>
  <c r="CY2344"/>
  <c r="CZ2344"/>
  <c r="DB2344"/>
  <c r="DA2344"/>
  <c r="DC2344"/>
  <c r="A2345"/>
  <c r="CY2345"/>
  <c r="CZ2345"/>
  <c r="DA2345"/>
  <c r="DB2345"/>
  <c r="DC2345"/>
  <c r="A2346"/>
  <c r="CY2346"/>
  <c r="CZ2346"/>
  <c r="DA2346"/>
  <c r="DB2346"/>
  <c r="DC2346"/>
  <c r="A2347"/>
  <c r="CY2347"/>
  <c r="CZ2347"/>
  <c r="DB2347"/>
  <c r="DA2347"/>
  <c r="DC2347"/>
  <c r="A2348"/>
  <c r="CY2348"/>
  <c r="CZ2348"/>
  <c r="DB2348"/>
  <c r="DA2348"/>
  <c r="DC2348"/>
  <c r="A2349"/>
  <c r="CY2349"/>
  <c r="CZ2349"/>
  <c r="DA2349"/>
  <c r="DB2349"/>
  <c r="DC2349"/>
  <c r="A2350"/>
  <c r="CY2350"/>
  <c r="CZ2350"/>
  <c r="DA2350"/>
  <c r="DB2350"/>
  <c r="DC2350"/>
  <c r="A2351"/>
  <c r="CY2351"/>
  <c r="CZ2351"/>
  <c r="DB2351"/>
  <c r="DA2351"/>
  <c r="DC2351"/>
  <c r="A2352"/>
  <c r="CY2352"/>
  <c r="CZ2352"/>
  <c r="DB2352"/>
  <c r="DA2352"/>
  <c r="DC2352"/>
  <c r="A2353"/>
  <c r="CY2353"/>
  <c r="CZ2353"/>
  <c r="DA2353"/>
  <c r="DB2353"/>
  <c r="DC2353"/>
  <c r="A2354"/>
  <c r="CY2354"/>
  <c r="CZ2354"/>
  <c r="DA2354"/>
  <c r="DB2354"/>
  <c r="DC2354"/>
  <c r="A2355"/>
  <c r="CY2355"/>
  <c r="CZ2355"/>
  <c r="DB2355"/>
  <c r="DA2355"/>
  <c r="DC2355"/>
  <c r="A2356"/>
  <c r="CY2356"/>
  <c r="CZ2356"/>
  <c r="DB2356"/>
  <c r="DA2356"/>
  <c r="DC2356"/>
  <c r="A2357"/>
  <c r="CY2357"/>
  <c r="CZ2357"/>
  <c r="DA2357"/>
  <c r="DB2357"/>
  <c r="DC2357"/>
  <c r="A2358"/>
  <c r="CY2358"/>
  <c r="CZ2358"/>
  <c r="DA2358"/>
  <c r="DB2358"/>
  <c r="DC2358"/>
  <c r="A2359"/>
  <c r="CY2359"/>
  <c r="CZ2359"/>
  <c r="DB2359"/>
  <c r="DA2359"/>
  <c r="DC2359"/>
  <c r="A2360"/>
  <c r="CY2360"/>
  <c r="CZ2360"/>
  <c r="DB2360"/>
  <c r="DA2360"/>
  <c r="DC2360"/>
  <c r="A2361"/>
  <c r="CY2361"/>
  <c r="CZ2361"/>
  <c r="DA2361"/>
  <c r="DB2361"/>
  <c r="DC2361"/>
  <c r="A2362"/>
  <c r="CY2362"/>
  <c r="CZ2362"/>
  <c r="DA2362"/>
  <c r="DB2362"/>
  <c r="DC2362"/>
  <c r="A2363"/>
  <c r="CY2363"/>
  <c r="CZ2363"/>
  <c r="DB2363"/>
  <c r="DA2363"/>
  <c r="DC2363"/>
  <c r="A2364"/>
  <c r="CY2364"/>
  <c r="CZ2364"/>
  <c r="DB2364"/>
  <c r="DA2364"/>
  <c r="DC2364"/>
  <c r="A2365"/>
  <c r="CY2365"/>
  <c r="CZ2365"/>
  <c r="DA2365"/>
  <c r="DB2365"/>
  <c r="DC2365"/>
  <c r="A2366"/>
  <c r="CY2366"/>
  <c r="CZ2366"/>
  <c r="DA2366"/>
  <c r="DB2366"/>
  <c r="DC2366"/>
  <c r="A2367"/>
  <c r="CY2367"/>
  <c r="CZ2367"/>
  <c r="DB2367"/>
  <c r="DA2367"/>
  <c r="DC2367"/>
  <c r="A2368"/>
  <c r="CY2368"/>
  <c r="CZ2368"/>
  <c r="DB2368"/>
  <c r="DA2368"/>
  <c r="DC2368"/>
  <c r="A2369"/>
  <c r="CY2369"/>
  <c r="CZ2369"/>
  <c r="DA2369"/>
  <c r="DB2369"/>
  <c r="DC2369"/>
  <c r="A2370"/>
  <c r="CY2370"/>
  <c r="CZ2370"/>
  <c r="DA2370"/>
  <c r="DB2370"/>
  <c r="DC2370"/>
  <c r="A2371"/>
  <c r="CY2371"/>
  <c r="CZ2371"/>
  <c r="DB2371"/>
  <c r="DA2371"/>
  <c r="DC2371"/>
  <c r="A2372"/>
  <c r="CY2372"/>
  <c r="CZ2372"/>
  <c r="DB2372"/>
  <c r="DA2372"/>
  <c r="DC2372"/>
  <c r="A2373"/>
  <c r="CY2373"/>
  <c r="CZ2373"/>
  <c r="DA2373"/>
  <c r="DB2373"/>
  <c r="DC2373"/>
  <c r="A2374"/>
  <c r="CY2374"/>
  <c r="CZ2374"/>
  <c r="DA2374"/>
  <c r="DB2374"/>
  <c r="DC2374"/>
  <c r="A2375"/>
  <c r="CY2375"/>
  <c r="CZ2375"/>
  <c r="DB2375"/>
  <c r="DA2375"/>
  <c r="DC2375"/>
  <c r="A2376"/>
  <c r="CY2376"/>
  <c r="CZ2376"/>
  <c r="DB2376"/>
  <c r="DA2376"/>
  <c r="DC2376"/>
  <c r="A2377"/>
  <c r="CY2377"/>
  <c r="CZ2377"/>
  <c r="DA2377"/>
  <c r="DB2377"/>
  <c r="DC2377"/>
  <c r="A2378"/>
  <c r="CY2378"/>
  <c r="CZ2378"/>
  <c r="DA2378"/>
  <c r="DB2378"/>
  <c r="DC2378"/>
  <c r="A2379"/>
  <c r="CY2379"/>
  <c r="CZ2379"/>
  <c r="DB2379"/>
  <c r="DA2379"/>
  <c r="DC2379"/>
  <c r="A2380"/>
  <c r="CY2380"/>
  <c r="CZ2380"/>
  <c r="DB2380"/>
  <c r="DA2380"/>
  <c r="DC2380"/>
  <c r="A2381"/>
  <c r="CY2381"/>
  <c r="CZ2381"/>
  <c r="DA2381"/>
  <c r="DB2381"/>
  <c r="DC2381"/>
  <c r="A2382"/>
  <c r="CY2382"/>
  <c r="CZ2382"/>
  <c r="DA2382"/>
  <c r="DB2382"/>
  <c r="DC2382"/>
  <c r="A2383"/>
  <c r="CY2383"/>
  <c r="CZ2383"/>
  <c r="DB2383"/>
  <c r="DA2383"/>
  <c r="DC2383"/>
  <c r="A2384"/>
  <c r="CY2384"/>
  <c r="CZ2384"/>
  <c r="DB2384"/>
  <c r="DA2384"/>
  <c r="DC2384"/>
  <c r="A2385"/>
  <c r="CY2385"/>
  <c r="CZ2385"/>
  <c r="DA2385"/>
  <c r="DB2385"/>
  <c r="DC2385"/>
  <c r="A2386"/>
  <c r="CY2386"/>
  <c r="CZ2386"/>
  <c r="DA2386"/>
  <c r="DB2386"/>
  <c r="DC2386"/>
  <c r="A2387"/>
  <c r="CY2387"/>
  <c r="CZ2387"/>
  <c r="DB2387"/>
  <c r="DA2387"/>
  <c r="DC2387"/>
  <c r="A2388"/>
  <c r="CY2388"/>
  <c r="CZ2388"/>
  <c r="DB2388"/>
  <c r="DA2388"/>
  <c r="DC2388"/>
  <c r="A2389"/>
  <c r="CY2389"/>
  <c r="CZ2389"/>
  <c r="DA2389"/>
  <c r="DB2389"/>
  <c r="DC2389"/>
  <c r="A2390"/>
  <c r="CY2390"/>
  <c r="CZ2390"/>
  <c r="DA2390"/>
  <c r="DB2390"/>
  <c r="DC2390"/>
  <c r="A2391"/>
  <c r="CY2391"/>
  <c r="CZ2391"/>
  <c r="DB2391"/>
  <c r="DA2391"/>
  <c r="DC2391"/>
  <c r="A2392"/>
  <c r="CY2392"/>
  <c r="CZ2392"/>
  <c r="DB2392"/>
  <c r="DA2392"/>
  <c r="DC2392"/>
  <c r="A2393"/>
  <c r="CY2393"/>
  <c r="CZ2393"/>
  <c r="DA2393"/>
  <c r="DB2393"/>
  <c r="DC2393"/>
  <c r="A2394"/>
  <c r="CY2394"/>
  <c r="CZ2394"/>
  <c r="DA2394"/>
  <c r="DB2394"/>
  <c r="DC2394"/>
  <c r="A2395"/>
  <c r="CY2395"/>
  <c r="CZ2395"/>
  <c r="DB2395"/>
  <c r="DA2395"/>
  <c r="DC2395"/>
  <c r="A2396"/>
  <c r="CY2396"/>
  <c r="CZ2396"/>
  <c r="DB2396"/>
  <c r="DA2396"/>
  <c r="DC2396"/>
  <c r="A2397"/>
  <c r="CY2397"/>
  <c r="CZ2397"/>
  <c r="DA2397"/>
  <c r="DB2397"/>
  <c r="DC2397"/>
  <c r="A2398"/>
  <c r="CY2398"/>
  <c r="CZ2398"/>
  <c r="DA2398"/>
  <c r="DB2398"/>
  <c r="DC2398"/>
  <c r="A2399"/>
  <c r="CY2399"/>
  <c r="CZ2399"/>
  <c r="DB2399"/>
  <c r="DA2399"/>
  <c r="DC2399"/>
  <c r="A2400"/>
  <c r="CY2400"/>
  <c r="CZ2400"/>
  <c r="DB2400"/>
  <c r="DA2400"/>
  <c r="DC2400"/>
  <c r="A2401"/>
  <c r="CY2401"/>
  <c r="CZ2401"/>
  <c r="DA2401"/>
  <c r="DB2401"/>
  <c r="DC2401"/>
  <c r="A2402"/>
  <c r="CY2402"/>
  <c r="CZ2402"/>
  <c r="DA2402"/>
  <c r="DB2402"/>
  <c r="DC2402"/>
  <c r="A2403"/>
  <c r="CY2403"/>
  <c r="CZ2403"/>
  <c r="DB2403"/>
  <c r="DA2403"/>
  <c r="DC2403"/>
  <c r="A2404"/>
  <c r="CY2404"/>
  <c r="CZ2404"/>
  <c r="DB2404"/>
  <c r="DA2404"/>
  <c r="DC2404"/>
  <c r="A2405"/>
  <c r="CY2405"/>
  <c r="CZ2405"/>
  <c r="DA2405"/>
  <c r="DB2405"/>
  <c r="DC2405"/>
  <c r="A2406"/>
  <c r="CY2406"/>
  <c r="CZ2406"/>
  <c r="DA2406"/>
  <c r="DB2406"/>
  <c r="DC2406"/>
  <c r="A2407"/>
  <c r="CY2407"/>
  <c r="CZ2407"/>
  <c r="DB2407"/>
  <c r="DA2407"/>
  <c r="DC2407"/>
  <c r="A2408"/>
  <c r="CY2408"/>
  <c r="CZ2408"/>
  <c r="DB2408"/>
  <c r="DA2408"/>
  <c r="DC2408"/>
  <c r="A2409"/>
  <c r="CY2409"/>
  <c r="CZ2409"/>
  <c r="DA2409"/>
  <c r="DB2409"/>
  <c r="DC2409"/>
  <c r="A2410"/>
  <c r="CY2410"/>
  <c r="CZ2410"/>
  <c r="DA2410"/>
  <c r="DB2410"/>
  <c r="DC2410"/>
  <c r="A2411"/>
  <c r="CY2411"/>
  <c r="CZ2411"/>
  <c r="DB2411"/>
  <c r="DA2411"/>
  <c r="DC2411"/>
  <c r="A2412"/>
  <c r="CY2412"/>
  <c r="CZ2412"/>
  <c r="DB2412"/>
  <c r="DA2412"/>
  <c r="DC2412"/>
  <c r="A2413"/>
  <c r="CY2413"/>
  <c r="CZ2413"/>
  <c r="DA2413"/>
  <c r="DB2413"/>
  <c r="DC2413"/>
  <c r="A2414"/>
  <c r="CY2414"/>
  <c r="CZ2414"/>
  <c r="DA2414"/>
  <c r="DB2414"/>
  <c r="DC2414"/>
  <c r="A2415"/>
  <c r="CY2415"/>
  <c r="CZ2415"/>
  <c r="DB2415"/>
  <c r="DA2415"/>
  <c r="DC2415"/>
  <c r="A2416"/>
  <c r="CY2416"/>
  <c r="CZ2416"/>
  <c r="DB2416"/>
  <c r="DA2416"/>
  <c r="DC2416"/>
  <c r="A2417"/>
  <c r="CY2417"/>
  <c r="CZ2417"/>
  <c r="DA2417"/>
  <c r="DB2417"/>
  <c r="DC2417"/>
  <c r="A2418"/>
  <c r="CY2418"/>
  <c r="CZ2418"/>
  <c r="DA2418"/>
  <c r="DB2418"/>
  <c r="DC2418"/>
  <c r="A2419"/>
  <c r="CY2419"/>
  <c r="CZ2419"/>
  <c r="DB2419"/>
  <c r="DA2419"/>
  <c r="DC2419"/>
  <c r="A2420"/>
  <c r="CY2420"/>
  <c r="CZ2420"/>
  <c r="DB2420"/>
  <c r="DA2420"/>
  <c r="DC2420"/>
  <c r="A2421"/>
  <c r="CY2421"/>
  <c r="CZ2421"/>
  <c r="DA2421"/>
  <c r="DB2421"/>
  <c r="DC2421"/>
  <c r="A2422"/>
  <c r="CY2422"/>
  <c r="CZ2422"/>
  <c r="DA2422"/>
  <c r="DB2422"/>
  <c r="DC2422"/>
  <c r="A2423"/>
  <c r="CY2423"/>
  <c r="CZ2423"/>
  <c r="DB2423"/>
  <c r="DA2423"/>
  <c r="DC2423"/>
  <c r="A2424"/>
  <c r="CY2424"/>
  <c r="CZ2424"/>
  <c r="DB2424"/>
  <c r="DA2424"/>
  <c r="DC2424"/>
  <c r="A2425"/>
  <c r="CY2425"/>
  <c r="CZ2425"/>
  <c r="DA2425"/>
  <c r="DB2425"/>
  <c r="DC2425"/>
  <c r="A2426"/>
  <c r="CY2426"/>
  <c r="CZ2426"/>
  <c r="DA2426"/>
  <c r="DB2426"/>
  <c r="DC2426"/>
  <c r="A2427"/>
  <c r="CY2427"/>
  <c r="CZ2427"/>
  <c r="DB2427"/>
  <c r="DA2427"/>
  <c r="DC2427"/>
  <c r="A2428"/>
  <c r="CY2428"/>
  <c r="CZ2428"/>
  <c r="DB2428"/>
  <c r="DA2428"/>
  <c r="DC2428"/>
  <c r="A2429"/>
  <c r="CY2429"/>
  <c r="CZ2429"/>
  <c r="DA2429"/>
  <c r="DB2429"/>
  <c r="DC2429"/>
  <c r="A2430"/>
  <c r="CY2430"/>
  <c r="CZ2430"/>
  <c r="DA2430"/>
  <c r="DB2430"/>
  <c r="DC2430"/>
  <c r="A2431"/>
  <c r="CY2431"/>
  <c r="CZ2431"/>
  <c r="DB2431"/>
  <c r="DA2431"/>
  <c r="DC2431"/>
  <c r="A2432"/>
  <c r="CY2432"/>
  <c r="CZ2432"/>
  <c r="DB2432"/>
  <c r="DA2432"/>
  <c r="DC2432"/>
  <c r="A2433"/>
  <c r="CY2433"/>
  <c r="CZ2433"/>
  <c r="DA2433"/>
  <c r="DB2433"/>
  <c r="DC2433"/>
  <c r="A2434"/>
  <c r="CY2434"/>
  <c r="CZ2434"/>
  <c r="DA2434"/>
  <c r="DB2434"/>
  <c r="DC2434"/>
  <c r="A2435"/>
  <c r="CY2435"/>
  <c r="CZ2435"/>
  <c r="DB2435"/>
  <c r="DA2435"/>
  <c r="DC2435"/>
  <c r="A2436"/>
  <c r="CY2436"/>
  <c r="CZ2436"/>
  <c r="DB2436"/>
  <c r="DA2436"/>
  <c r="DC2436"/>
  <c r="A2437"/>
  <c r="CY2437"/>
  <c r="CZ2437"/>
  <c r="DA2437"/>
  <c r="DB2437"/>
  <c r="DC2437"/>
  <c r="A2438"/>
  <c r="CY2438"/>
  <c r="CZ2438"/>
  <c r="DA2438"/>
  <c r="DB2438"/>
  <c r="DC2438"/>
  <c r="A2439"/>
  <c r="CY2439"/>
  <c r="CZ2439"/>
  <c r="DB2439"/>
  <c r="DA2439"/>
  <c r="DC2439"/>
  <c r="A2440"/>
  <c r="CY2440"/>
  <c r="CZ2440"/>
  <c r="DB2440"/>
  <c r="DA2440"/>
  <c r="DC2440"/>
  <c r="A2441"/>
  <c r="CY2441"/>
  <c r="CZ2441"/>
  <c r="DA2441"/>
  <c r="DB2441"/>
  <c r="DC2441"/>
  <c r="A2442"/>
  <c r="CY2442"/>
  <c r="CZ2442"/>
  <c r="DA2442"/>
  <c r="DB2442"/>
  <c r="DC2442"/>
  <c r="A2443"/>
  <c r="CY2443"/>
  <c r="CZ2443"/>
  <c r="DB2443"/>
  <c r="DA2443"/>
  <c r="DC2443"/>
  <c r="A2444"/>
  <c r="CY2444"/>
  <c r="CZ2444"/>
  <c r="DB2444"/>
  <c r="DA2444"/>
  <c r="DC2444"/>
  <c r="A2445"/>
  <c r="CY2445"/>
  <c r="CZ2445"/>
  <c r="DA2445"/>
  <c r="DB2445"/>
  <c r="DC2445"/>
  <c r="A2446"/>
  <c r="CY2446"/>
  <c r="CZ2446"/>
  <c r="DA2446"/>
  <c r="DB2446"/>
  <c r="DC2446"/>
  <c r="A2447"/>
  <c r="CY2447"/>
  <c r="CZ2447"/>
  <c r="DB2447"/>
  <c r="DA2447"/>
  <c r="DC2447"/>
  <c r="A2448"/>
  <c r="CY2448"/>
  <c r="CZ2448"/>
  <c r="DB2448"/>
  <c r="DA2448"/>
  <c r="DC2448"/>
  <c r="A2449"/>
  <c r="CY2449"/>
  <c r="CZ2449"/>
  <c r="DA2449"/>
  <c r="DB2449"/>
  <c r="DC2449"/>
  <c r="A2450"/>
  <c r="CY2450"/>
  <c r="CZ2450"/>
  <c r="DA2450"/>
  <c r="DB2450"/>
  <c r="DC2450"/>
  <c r="A2451"/>
  <c r="CY2451"/>
  <c r="CZ2451"/>
  <c r="DB2451"/>
  <c r="DA2451"/>
  <c r="DC2451"/>
  <c r="A2452"/>
  <c r="CY2452"/>
  <c r="CZ2452"/>
  <c r="DB2452"/>
  <c r="DA2452"/>
  <c r="DC2452"/>
  <c r="A2453"/>
  <c r="CY2453"/>
  <c r="CZ2453"/>
  <c r="DA2453"/>
  <c r="DB2453"/>
  <c r="DC2453"/>
  <c r="A2454"/>
  <c r="CY2454"/>
  <c r="CZ2454"/>
  <c r="DA2454"/>
  <c r="DB2454"/>
  <c r="DC2454"/>
  <c r="A2455"/>
  <c r="CY2455"/>
  <c r="CZ2455"/>
  <c r="DB2455"/>
  <c r="DA2455"/>
  <c r="DC2455"/>
  <c r="A2456"/>
  <c r="CY2456"/>
  <c r="CZ2456"/>
  <c r="DB2456"/>
  <c r="DA2456"/>
  <c r="DC2456"/>
  <c r="A2457"/>
  <c r="CY2457"/>
  <c r="CZ2457"/>
  <c r="DA2457"/>
  <c r="DB2457"/>
  <c r="DC2457"/>
  <c r="A2458"/>
  <c r="CY2458"/>
  <c r="CZ2458"/>
  <c r="DA2458"/>
  <c r="DB2458"/>
  <c r="DC2458"/>
  <c r="A2459"/>
  <c r="CY2459"/>
  <c r="CZ2459"/>
  <c r="DB2459"/>
  <c r="DA2459"/>
  <c r="DC2459"/>
  <c r="A2460"/>
  <c r="CY2460"/>
  <c r="CZ2460"/>
  <c r="DB2460"/>
  <c r="DA2460"/>
  <c r="DC2460"/>
  <c r="A2461"/>
  <c r="CY2461"/>
  <c r="CZ2461"/>
  <c r="DA2461"/>
  <c r="DB2461"/>
  <c r="DC2461"/>
  <c r="A2462"/>
  <c r="CY2462"/>
  <c r="CZ2462"/>
  <c r="DA2462"/>
  <c r="DB2462"/>
  <c r="DC2462"/>
  <c r="A2463"/>
  <c r="CY2463"/>
  <c r="CZ2463"/>
  <c r="DB2463"/>
  <c r="DA2463"/>
  <c r="DC2463"/>
  <c r="A2464"/>
  <c r="CY2464"/>
  <c r="CZ2464"/>
  <c r="DB2464"/>
  <c r="DA2464"/>
  <c r="DC2464"/>
  <c r="A2465"/>
  <c r="CY2465"/>
  <c r="CZ2465"/>
  <c r="DA2465"/>
  <c r="DB2465"/>
  <c r="DC2465"/>
  <c r="A2466"/>
  <c r="CY2466"/>
  <c r="CZ2466"/>
  <c r="DA2466"/>
  <c r="DB2466"/>
  <c r="DC2466"/>
  <c r="A2467"/>
  <c r="CY2467"/>
  <c r="CZ2467"/>
  <c r="DB2467"/>
  <c r="DA2467"/>
  <c r="DC2467"/>
  <c r="A2468"/>
  <c r="CY2468"/>
  <c r="CZ2468"/>
  <c r="DB2468"/>
  <c r="DA2468"/>
  <c r="DC2468"/>
  <c r="A2469"/>
  <c r="CY2469"/>
  <c r="CZ2469"/>
  <c r="DA2469"/>
  <c r="DB2469"/>
  <c r="DC2469"/>
  <c r="A2470"/>
  <c r="CY2470"/>
  <c r="CZ2470"/>
  <c r="DA2470"/>
  <c r="DB2470"/>
  <c r="DC2470"/>
  <c r="A2471"/>
  <c r="CY2471"/>
  <c r="CZ2471"/>
  <c r="DB2471"/>
  <c r="DA2471"/>
  <c r="DC2471"/>
  <c r="A2472"/>
  <c r="CY2472"/>
  <c r="CZ2472"/>
  <c r="DB2472"/>
  <c r="DA2472"/>
  <c r="DC2472"/>
  <c r="A2473"/>
  <c r="CY2473"/>
  <c r="CZ2473"/>
  <c r="DA2473"/>
  <c r="DB2473"/>
  <c r="DC2473"/>
  <c r="A2474"/>
  <c r="CY2474"/>
  <c r="CZ2474"/>
  <c r="DA2474"/>
  <c r="DB2474"/>
  <c r="DC2474"/>
  <c r="A2475"/>
  <c r="CY2475"/>
  <c r="CZ2475"/>
  <c r="DB2475"/>
  <c r="DA2475"/>
  <c r="DC2475"/>
  <c r="A2476"/>
  <c r="CY2476"/>
  <c r="CZ2476"/>
  <c r="DB2476"/>
  <c r="DA2476"/>
  <c r="DC2476"/>
  <c r="A2477"/>
  <c r="CY2477"/>
  <c r="CZ2477"/>
  <c r="DA2477"/>
  <c r="DB2477"/>
  <c r="DC2477"/>
  <c r="A2478"/>
  <c r="CY2478"/>
  <c r="CZ2478"/>
  <c r="DA2478"/>
  <c r="DB2478"/>
  <c r="DC2478"/>
  <c r="A2479"/>
  <c r="CY2479"/>
  <c r="CZ2479"/>
  <c r="DB2479"/>
  <c r="DA2479"/>
  <c r="DC2479"/>
  <c r="A2480"/>
  <c r="CY2480"/>
  <c r="CZ2480"/>
  <c r="DB2480"/>
  <c r="DA2480"/>
  <c r="DC2480"/>
  <c r="A2481"/>
  <c r="CY2481"/>
  <c r="CZ2481"/>
  <c r="DA2481"/>
  <c r="DB2481"/>
  <c r="DC2481"/>
  <c r="A2482"/>
  <c r="CY2482"/>
  <c r="CZ2482"/>
  <c r="DA2482"/>
  <c r="DB2482"/>
  <c r="DC2482"/>
  <c r="A2483"/>
  <c r="CY2483"/>
  <c r="CZ2483"/>
  <c r="DB2483"/>
  <c r="DA2483"/>
  <c r="DC2483"/>
  <c r="A2484"/>
  <c r="CY2484"/>
  <c r="CZ2484"/>
  <c r="DB2484"/>
  <c r="DA2484"/>
  <c r="DC2484"/>
  <c r="A2485"/>
  <c r="CY2485"/>
  <c r="CZ2485"/>
  <c r="DA2485"/>
  <c r="DB2485"/>
  <c r="DC2485"/>
  <c r="A2486"/>
  <c r="CY2486"/>
  <c r="CZ2486"/>
  <c r="DA2486"/>
  <c r="DB2486"/>
  <c r="DC2486"/>
  <c r="A2487"/>
  <c r="CY2487"/>
  <c r="CZ2487"/>
  <c r="DB2487"/>
  <c r="DA2487"/>
  <c r="DC2487"/>
  <c r="A2488"/>
  <c r="CY2488"/>
  <c r="CZ2488"/>
  <c r="DB2488"/>
  <c r="DA2488"/>
  <c r="DC2488"/>
  <c r="A2489"/>
  <c r="CX2489"/>
  <c r="CY2489"/>
  <c r="CZ2489"/>
  <c r="DA2489"/>
  <c r="DB2489"/>
  <c r="DC2489"/>
  <c r="A2490"/>
  <c r="CY2490"/>
  <c r="CZ2490"/>
  <c r="DA2490"/>
  <c r="DB2490"/>
  <c r="DC2490"/>
  <c r="A2491"/>
  <c r="CY2491"/>
  <c r="CZ2491"/>
  <c r="DB2491"/>
  <c r="DA2491"/>
  <c r="DC2491"/>
  <c r="A2492"/>
  <c r="CY2492"/>
  <c r="CZ2492"/>
  <c r="DB2492"/>
  <c r="DA2492"/>
  <c r="DC2492"/>
  <c r="A2493"/>
  <c r="CY2493"/>
  <c r="CZ2493"/>
  <c r="DA2493"/>
  <c r="DB2493"/>
  <c r="DC2493"/>
  <c r="A2494"/>
  <c r="CY2494"/>
  <c r="CZ2494"/>
  <c r="DA2494"/>
  <c r="DB2494"/>
  <c r="DC2494"/>
  <c r="A2495"/>
  <c r="CY2495"/>
  <c r="CZ2495"/>
  <c r="DB2495"/>
  <c r="DA2495"/>
  <c r="DC2495"/>
  <c r="A2496"/>
  <c r="CY2496"/>
  <c r="CZ2496"/>
  <c r="DB2496"/>
  <c r="DA2496"/>
  <c r="DC2496"/>
  <c r="A2497"/>
  <c r="CY2497"/>
  <c r="CZ2497"/>
  <c r="DA2497"/>
  <c r="DB2497"/>
  <c r="DC2497"/>
  <c r="A2498"/>
  <c r="CY2498"/>
  <c r="CZ2498"/>
  <c r="DA2498"/>
  <c r="DB2498"/>
  <c r="DC2498"/>
  <c r="A2499"/>
  <c r="CY2499"/>
  <c r="CZ2499"/>
  <c r="DB2499"/>
  <c r="DA2499"/>
  <c r="DC2499"/>
  <c r="A2500"/>
  <c r="CY2500"/>
  <c r="CZ2500"/>
  <c r="DB2500"/>
  <c r="DA2500"/>
  <c r="DC2500"/>
  <c r="A2501"/>
  <c r="CY2501"/>
  <c r="CZ2501"/>
  <c r="DA2501"/>
  <c r="DB2501"/>
  <c r="DC2501"/>
  <c r="A2502"/>
  <c r="CY2502"/>
  <c r="CZ2502"/>
  <c r="DA2502"/>
  <c r="DB2502"/>
  <c r="DC2502"/>
  <c r="A2503"/>
  <c r="CY2503"/>
  <c r="CZ2503"/>
  <c r="DB2503"/>
  <c r="DA2503"/>
  <c r="DC2503"/>
  <c r="A2504"/>
  <c r="CY2504"/>
  <c r="CZ2504"/>
  <c r="DB2504"/>
  <c r="DA2504"/>
  <c r="DC2504"/>
  <c r="A2505"/>
  <c r="CY2505"/>
  <c r="CZ2505"/>
  <c r="DA2505"/>
  <c r="DB2505"/>
  <c r="DC2505"/>
  <c r="A2506"/>
  <c r="CY2506"/>
  <c r="CZ2506"/>
  <c r="DA2506"/>
  <c r="DB2506"/>
  <c r="DC2506"/>
  <c r="A2507"/>
  <c r="CY2507"/>
  <c r="CZ2507"/>
  <c r="DB2507"/>
  <c r="DA2507"/>
  <c r="DC2507"/>
  <c r="A2508"/>
  <c r="CY2508"/>
  <c r="CZ2508"/>
  <c r="DB2508"/>
  <c r="DA2508"/>
  <c r="DC2508"/>
  <c r="A2509"/>
  <c r="CY2509"/>
  <c r="CZ2509"/>
  <c r="DA2509"/>
  <c r="DB2509"/>
  <c r="DC2509"/>
  <c r="A2510"/>
  <c r="CY2510"/>
  <c r="CZ2510"/>
  <c r="DA2510"/>
  <c r="DB2510"/>
  <c r="DC2510"/>
  <c r="A2511"/>
  <c r="CY2511"/>
  <c r="CZ2511"/>
  <c r="DB2511"/>
  <c r="DA2511"/>
  <c r="DC2511"/>
  <c r="A2512"/>
  <c r="CY2512"/>
  <c r="CZ2512"/>
  <c r="DB2512"/>
  <c r="DA2512"/>
  <c r="DC2512"/>
  <c r="A2513"/>
  <c r="CY2513"/>
  <c r="CZ2513"/>
  <c r="DA2513"/>
  <c r="DB2513"/>
  <c r="DC2513"/>
  <c r="A2514"/>
  <c r="CY2514"/>
  <c r="CZ2514"/>
  <c r="DA2514"/>
  <c r="DB2514"/>
  <c r="DC2514"/>
  <c r="A2515"/>
  <c r="CY2515"/>
  <c r="CZ2515"/>
  <c r="DB2515"/>
  <c r="DA2515"/>
  <c r="DC2515"/>
  <c r="A2516"/>
  <c r="CY2516"/>
  <c r="CZ2516"/>
  <c r="DB2516"/>
  <c r="DA2516"/>
  <c r="DC2516"/>
  <c r="A2517"/>
  <c r="CY2517"/>
  <c r="CZ2517"/>
  <c r="DA2517"/>
  <c r="DB2517"/>
  <c r="DC2517"/>
  <c r="A2518"/>
  <c r="CY2518"/>
  <c r="CZ2518"/>
  <c r="DA2518"/>
  <c r="DB2518"/>
  <c r="DC2518"/>
  <c r="A2519"/>
  <c r="CX2519"/>
  <c r="CY2519"/>
  <c r="CZ2519"/>
  <c r="DB2519"/>
  <c r="DA2519"/>
  <c r="DC2519"/>
  <c r="A2520"/>
  <c r="CX2520"/>
  <c r="CY2520"/>
  <c r="CZ2520"/>
  <c r="DB2520"/>
  <c r="DA2520"/>
  <c r="DC2520"/>
  <c r="A2521"/>
  <c r="CX2521"/>
  <c r="CY2521"/>
  <c r="CZ2521"/>
  <c r="DA2521"/>
  <c r="DB2521"/>
  <c r="DC2521"/>
  <c r="A2522"/>
  <c r="CX2522"/>
  <c r="CY2522"/>
  <c r="CZ2522"/>
  <c r="DA2522"/>
  <c r="DB2522"/>
  <c r="DC2522"/>
  <c r="A2523"/>
  <c r="CX2523"/>
  <c r="CY2523"/>
  <c r="CZ2523"/>
  <c r="DB2523"/>
  <c r="DA2523"/>
  <c r="DC2523"/>
  <c r="A2524"/>
  <c r="CX2524"/>
  <c r="CY2524"/>
  <c r="CZ2524"/>
  <c r="DB2524"/>
  <c r="DA2524"/>
  <c r="DC2524"/>
  <c r="A2525"/>
  <c r="CX2525"/>
  <c r="CY2525"/>
  <c r="CZ2525"/>
  <c r="DA2525"/>
  <c r="DB2525"/>
  <c r="DC2525"/>
  <c r="A2526"/>
  <c r="CY2526"/>
  <c r="CZ2526"/>
  <c r="DA2526"/>
  <c r="DB2526"/>
  <c r="DC2526"/>
  <c r="A2527"/>
  <c r="CY2527"/>
  <c r="CZ2527"/>
  <c r="DB2527"/>
  <c r="DA2527"/>
  <c r="DC2527"/>
  <c r="A2528"/>
  <c r="CY2528"/>
  <c r="CZ2528"/>
  <c r="DB2528"/>
  <c r="DA2528"/>
  <c r="DC2528"/>
  <c r="A2529"/>
  <c r="CY2529"/>
  <c r="CZ2529"/>
  <c r="DA2529"/>
  <c r="DB2529"/>
  <c r="DC2529"/>
  <c r="A2530"/>
  <c r="CY2530"/>
  <c r="CZ2530"/>
  <c r="DA2530"/>
  <c r="DB2530"/>
  <c r="DC2530"/>
  <c r="A2531"/>
  <c r="CY2531"/>
  <c r="CZ2531"/>
  <c r="DB2531"/>
  <c r="DA2531"/>
  <c r="DC2531"/>
  <c r="A2532"/>
  <c r="CY2532"/>
  <c r="CZ2532"/>
  <c r="DB2532"/>
  <c r="DA2532"/>
  <c r="DC2532"/>
  <c r="A2533"/>
  <c r="CY2533"/>
  <c r="CZ2533"/>
  <c r="DA2533"/>
  <c r="DB2533"/>
  <c r="DC2533"/>
  <c r="A2534"/>
  <c r="CY2534"/>
  <c r="CZ2534"/>
  <c r="DA2534"/>
  <c r="DB2534"/>
  <c r="DC2534"/>
  <c r="A2535"/>
  <c r="CY2535"/>
  <c r="CZ2535"/>
  <c r="DB2535"/>
  <c r="DA2535"/>
  <c r="DC2535"/>
  <c r="A2536"/>
  <c r="CY2536"/>
  <c r="CZ2536"/>
  <c r="DB2536"/>
  <c r="DA2536"/>
  <c r="DC2536"/>
  <c r="A2537"/>
  <c r="CY2537"/>
  <c r="CZ2537"/>
  <c r="DA2537"/>
  <c r="DB2537"/>
  <c r="DC2537"/>
  <c r="A2538"/>
  <c r="CY2538"/>
  <c r="CZ2538"/>
  <c r="DA2538"/>
  <c r="DB2538"/>
  <c r="DC2538"/>
  <c r="A2539"/>
  <c r="CY2539"/>
  <c r="CZ2539"/>
  <c r="DB2539"/>
  <c r="DA2539"/>
  <c r="DC2539"/>
  <c r="A2540"/>
  <c r="CY2540"/>
  <c r="CZ2540"/>
  <c r="DB2540"/>
  <c r="DA2540"/>
  <c r="DC2540"/>
  <c r="A2541"/>
  <c r="CY2541"/>
  <c r="CZ2541"/>
  <c r="DA2541"/>
  <c r="DB2541"/>
  <c r="DC2541"/>
  <c r="A2542"/>
  <c r="CY2542"/>
  <c r="CZ2542"/>
  <c r="DA2542"/>
  <c r="DB2542"/>
  <c r="DC2542"/>
  <c r="A2543"/>
  <c r="CY2543"/>
  <c r="CZ2543"/>
  <c r="DB2543"/>
  <c r="DA2543"/>
  <c r="DC2543"/>
  <c r="A2544"/>
  <c r="CY2544"/>
  <c r="CZ2544"/>
  <c r="DB2544"/>
  <c r="DA2544"/>
  <c r="DC2544"/>
  <c r="A2545"/>
  <c r="CY2545"/>
  <c r="CZ2545"/>
  <c r="DA2545"/>
  <c r="DB2545"/>
  <c r="DC2545"/>
  <c r="A2546"/>
  <c r="CY2546"/>
  <c r="CZ2546"/>
  <c r="DA2546"/>
  <c r="DB2546"/>
  <c r="DC2546"/>
  <c r="A2547"/>
  <c r="CY2547"/>
  <c r="CZ2547"/>
  <c r="DB2547"/>
  <c r="DA2547"/>
  <c r="DC2547"/>
  <c r="A2548"/>
  <c r="CY2548"/>
  <c r="CZ2548"/>
  <c r="DB2548"/>
  <c r="DA2548"/>
  <c r="DC2548"/>
  <c r="A2549"/>
  <c r="CY2549"/>
  <c r="CZ2549"/>
  <c r="DA2549"/>
  <c r="DB2549"/>
  <c r="DC2549"/>
  <c r="A2550"/>
  <c r="CY2550"/>
  <c r="CZ2550"/>
  <c r="DA2550"/>
  <c r="DB2550"/>
  <c r="DC2550"/>
  <c r="A2551"/>
  <c r="CY2551"/>
  <c r="CZ2551"/>
  <c r="DB2551"/>
  <c r="DA2551"/>
  <c r="DC2551"/>
  <c r="A2552"/>
  <c r="CY2552"/>
  <c r="CZ2552"/>
  <c r="DB2552"/>
  <c r="DA2552"/>
  <c r="DC2552"/>
  <c r="A2553"/>
  <c r="CY2553"/>
  <c r="CZ2553"/>
  <c r="DA2553"/>
  <c r="DB2553"/>
  <c r="DC2553"/>
  <c r="A2554"/>
  <c r="CY2554"/>
  <c r="CZ2554"/>
  <c r="DA2554"/>
  <c r="DB2554"/>
  <c r="DC2554"/>
  <c r="A2555"/>
  <c r="CY2555"/>
  <c r="CZ2555"/>
  <c r="DB2555"/>
  <c r="DA2555"/>
  <c r="DC2555"/>
  <c r="A2556"/>
  <c r="CY2556"/>
  <c r="CZ2556"/>
  <c r="DB2556"/>
  <c r="DA2556"/>
  <c r="DC2556"/>
  <c r="A2557"/>
  <c r="CY2557"/>
  <c r="CZ2557"/>
  <c r="DA2557"/>
  <c r="DB2557"/>
  <c r="DC2557"/>
  <c r="A2558"/>
  <c r="CY2558"/>
  <c r="CZ2558"/>
  <c r="DA2558"/>
  <c r="DB2558"/>
  <c r="DC2558"/>
  <c r="A2559"/>
  <c r="CY2559"/>
  <c r="CZ2559"/>
  <c r="DB2559"/>
  <c r="DA2559"/>
  <c r="DC2559"/>
  <c r="A2560"/>
  <c r="CY2560"/>
  <c r="CZ2560"/>
  <c r="DB2560"/>
  <c r="DA2560"/>
  <c r="DC2560"/>
  <c r="A2561"/>
  <c r="CY2561"/>
  <c r="CZ2561"/>
  <c r="DA2561"/>
  <c r="DB2561"/>
  <c r="DC2561"/>
  <c r="A2562"/>
  <c r="CY2562"/>
  <c r="CZ2562"/>
  <c r="DA2562"/>
  <c r="DB2562"/>
  <c r="DC2562"/>
  <c r="A2563"/>
  <c r="CY2563"/>
  <c r="CZ2563"/>
  <c r="DB2563"/>
  <c r="DA2563"/>
  <c r="DC2563"/>
  <c r="A2564"/>
  <c r="CY2564"/>
  <c r="CZ2564"/>
  <c r="DB2564"/>
  <c r="DA2564"/>
  <c r="DC2564"/>
  <c r="A2565"/>
  <c r="CY2565"/>
  <c r="CZ2565"/>
  <c r="DA2565"/>
  <c r="DB2565"/>
  <c r="DC2565"/>
  <c r="A2566"/>
  <c r="CY2566"/>
  <c r="CZ2566"/>
  <c r="DA2566"/>
  <c r="DB2566"/>
  <c r="DC2566"/>
  <c r="A2567"/>
  <c r="CY2567"/>
  <c r="CZ2567"/>
  <c r="DB2567"/>
  <c r="DA2567"/>
  <c r="DC2567"/>
  <c r="A2568"/>
  <c r="CY2568"/>
  <c r="CZ2568"/>
  <c r="DB2568"/>
  <c r="DA2568"/>
  <c r="DC2568"/>
  <c r="A2569"/>
  <c r="CY2569"/>
  <c r="CZ2569"/>
  <c r="DA2569"/>
  <c r="DB2569"/>
  <c r="DC2569"/>
  <c r="A2570"/>
  <c r="CY2570"/>
  <c r="CZ2570"/>
  <c r="DA2570"/>
  <c r="DB2570"/>
  <c r="DC2570"/>
  <c r="A2571"/>
  <c r="CY2571"/>
  <c r="CZ2571"/>
  <c r="DB2571"/>
  <c r="DA2571"/>
  <c r="DC2571"/>
  <c r="A2572"/>
  <c r="CY2572"/>
  <c r="CZ2572"/>
  <c r="DB2572"/>
  <c r="DA2572"/>
  <c r="DC2572"/>
  <c r="A2573"/>
  <c r="CY2573"/>
  <c r="CZ2573"/>
  <c r="DA2573"/>
  <c r="DB2573"/>
  <c r="DC2573"/>
  <c r="A2574"/>
  <c r="CY2574"/>
  <c r="CZ2574"/>
  <c r="DA2574"/>
  <c r="DB2574"/>
  <c r="DC2574"/>
  <c r="A2575"/>
  <c r="CY2575"/>
  <c r="CZ2575"/>
  <c r="DB2575"/>
  <c r="DA2575"/>
  <c r="DC2575"/>
  <c r="A2576"/>
  <c r="CY2576"/>
  <c r="CZ2576"/>
  <c r="DB2576"/>
  <c r="DA2576"/>
  <c r="DC2576"/>
  <c r="A2577"/>
  <c r="CY2577"/>
  <c r="CZ2577"/>
  <c r="DA2577"/>
  <c r="DB2577"/>
  <c r="DC2577"/>
  <c r="A2578"/>
  <c r="CY2578"/>
  <c r="CZ2578"/>
  <c r="DA2578"/>
  <c r="DB2578"/>
  <c r="DC2578"/>
  <c r="A2579"/>
  <c r="CY2579"/>
  <c r="CZ2579"/>
  <c r="DB2579"/>
  <c r="DA2579"/>
  <c r="DC2579"/>
  <c r="A2580"/>
  <c r="CY2580"/>
  <c r="CZ2580"/>
  <c r="DB2580"/>
  <c r="DA2580"/>
  <c r="DC2580"/>
  <c r="A2581"/>
  <c r="CY2581"/>
  <c r="CZ2581"/>
  <c r="DA2581"/>
  <c r="DB2581"/>
  <c r="DC2581"/>
  <c r="A2582"/>
  <c r="CY2582"/>
  <c r="CZ2582"/>
  <c r="DA2582"/>
  <c r="DB2582"/>
  <c r="DC2582"/>
  <c r="A2583"/>
  <c r="CY2583"/>
  <c r="CZ2583"/>
  <c r="DB2583"/>
  <c r="DA2583"/>
  <c r="DC2583"/>
  <c r="A2584"/>
  <c r="CY2584"/>
  <c r="CZ2584"/>
  <c r="DB2584"/>
  <c r="DA2584"/>
  <c r="DC2584"/>
  <c r="A2585"/>
  <c r="CY2585"/>
  <c r="CZ2585"/>
  <c r="DA2585"/>
  <c r="DB2585"/>
  <c r="DC2585"/>
  <c r="A2586"/>
  <c r="CY2586"/>
  <c r="CZ2586"/>
  <c r="DA2586"/>
  <c r="DB2586"/>
  <c r="DC2586"/>
  <c r="A2587"/>
  <c r="CY2587"/>
  <c r="CZ2587"/>
  <c r="DB2587"/>
  <c r="DA2587"/>
  <c r="DC2587"/>
  <c r="A2588"/>
  <c r="CY2588"/>
  <c r="CZ2588"/>
  <c r="DB2588"/>
  <c r="DA2588"/>
  <c r="DC2588"/>
  <c r="A2589"/>
  <c r="CY2589"/>
  <c r="CZ2589"/>
  <c r="DA2589"/>
  <c r="DB2589"/>
  <c r="DC2589"/>
  <c r="A2590"/>
  <c r="CY2590"/>
  <c r="CZ2590"/>
  <c r="DA2590"/>
  <c r="DB2590"/>
  <c r="DC2590"/>
  <c r="A2591"/>
  <c r="CY2591"/>
  <c r="CZ2591"/>
  <c r="DB2591"/>
  <c r="DA2591"/>
  <c r="DC2591"/>
  <c r="A2592"/>
  <c r="CY2592"/>
  <c r="CZ2592"/>
  <c r="DB2592"/>
  <c r="DA2592"/>
  <c r="DC2592"/>
  <c r="A2593"/>
  <c r="CY2593"/>
  <c r="CZ2593"/>
  <c r="DA2593"/>
  <c r="DB2593"/>
  <c r="DC2593"/>
  <c r="A2594"/>
  <c r="CY2594"/>
  <c r="CZ2594"/>
  <c r="DA2594"/>
  <c r="DB2594"/>
  <c r="DC2594"/>
  <c r="A2595"/>
  <c r="CY2595"/>
  <c r="CZ2595"/>
  <c r="DB2595"/>
  <c r="DA2595"/>
  <c r="DC2595"/>
  <c r="A2596"/>
  <c r="CY2596"/>
  <c r="CZ2596"/>
  <c r="DB2596"/>
  <c r="DA2596"/>
  <c r="DC2596"/>
  <c r="A2597"/>
  <c r="CY2597"/>
  <c r="CZ2597"/>
  <c r="DA2597"/>
  <c r="DB2597"/>
  <c r="DC2597"/>
  <c r="A2598"/>
  <c r="CY2598"/>
  <c r="CZ2598"/>
  <c r="DA2598"/>
  <c r="DB2598"/>
  <c r="DC2598"/>
  <c r="A2599"/>
  <c r="CY2599"/>
  <c r="CZ2599"/>
  <c r="DB2599"/>
  <c r="DA2599"/>
  <c r="DC2599"/>
  <c r="A2600"/>
  <c r="CY2600"/>
  <c r="CZ2600"/>
  <c r="DB2600"/>
  <c r="DA2600"/>
  <c r="DC2600"/>
  <c r="A2601"/>
  <c r="CY2601"/>
  <c r="CZ2601"/>
  <c r="DA2601"/>
  <c r="DB2601"/>
  <c r="DC2601"/>
  <c r="A2602"/>
  <c r="CY2602"/>
  <c r="CZ2602"/>
  <c r="DA2602"/>
  <c r="DB2602"/>
  <c r="DC2602"/>
  <c r="A2603"/>
  <c r="CY2603"/>
  <c r="CZ2603"/>
  <c r="DB2603"/>
  <c r="DA2603"/>
  <c r="DC2603"/>
  <c r="A2604"/>
  <c r="CY2604"/>
  <c r="CZ2604"/>
  <c r="DB2604"/>
  <c r="DA2604"/>
  <c r="DC2604"/>
  <c r="A2605"/>
  <c r="CY2605"/>
  <c r="CZ2605"/>
  <c r="DA2605"/>
  <c r="DB2605"/>
  <c r="DC2605"/>
  <c r="A2606"/>
  <c r="CY2606"/>
  <c r="CZ2606"/>
  <c r="DA2606"/>
  <c r="DB2606"/>
  <c r="DC2606"/>
  <c r="A2607"/>
  <c r="CY2607"/>
  <c r="CZ2607"/>
  <c r="DB2607"/>
  <c r="DA2607"/>
  <c r="DC2607"/>
  <c r="A2608"/>
  <c r="CY2608"/>
  <c r="CZ2608"/>
  <c r="DB2608"/>
  <c r="DA2608"/>
  <c r="DC2608"/>
  <c r="A2609"/>
  <c r="CY2609"/>
  <c r="CZ2609"/>
  <c r="DA2609"/>
  <c r="DB2609"/>
  <c r="DC2609"/>
  <c r="A2610"/>
  <c r="CY2610"/>
  <c r="CZ2610"/>
  <c r="DA2610"/>
  <c r="DB2610"/>
  <c r="DC2610"/>
  <c r="A2611"/>
  <c r="CY2611"/>
  <c r="CZ2611"/>
  <c r="DB2611"/>
  <c r="DA2611"/>
  <c r="DC2611"/>
  <c r="A2612"/>
  <c r="CY2612"/>
  <c r="CZ2612"/>
  <c r="DB2612"/>
  <c r="DA2612"/>
  <c r="DC2612"/>
  <c r="A2613"/>
  <c r="CY2613"/>
  <c r="CZ2613"/>
  <c r="DA2613"/>
  <c r="DB2613"/>
  <c r="DC2613"/>
  <c r="A2614"/>
  <c r="CY2614"/>
  <c r="CZ2614"/>
  <c r="DA2614"/>
  <c r="DB2614"/>
  <c r="DC2614"/>
  <c r="D12" i="1"/>
  <c r="E18"/>
  <c r="Z18"/>
  <c r="AA18"/>
  <c r="AB18"/>
  <c r="AC18"/>
  <c r="AD18"/>
  <c r="AE18"/>
  <c r="AF18"/>
  <c r="AG18"/>
  <c r="AH18"/>
  <c r="AI18"/>
  <c r="AJ18"/>
  <c r="AK18"/>
  <c r="AL18"/>
  <c r="AM18"/>
  <c r="AN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D20"/>
  <c r="E22"/>
  <c r="Z22"/>
  <c r="AA22"/>
  <c r="AB22"/>
  <c r="AC22"/>
  <c r="AD22"/>
  <c r="AE22"/>
  <c r="AF22"/>
  <c r="AG22"/>
  <c r="AH22"/>
  <c r="AI22"/>
  <c r="AJ22"/>
  <c r="AK22"/>
  <c r="AL22"/>
  <c r="AM22"/>
  <c r="AN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D24"/>
  <c r="E26"/>
  <c r="Z26"/>
  <c r="AA26"/>
  <c r="AB26"/>
  <c r="AC26"/>
  <c r="AD26"/>
  <c r="AE26"/>
  <c r="AF26"/>
  <c r="AG26"/>
  <c r="AH26"/>
  <c r="AI26"/>
  <c r="AJ26"/>
  <c r="AK26"/>
  <c r="AL26"/>
  <c r="AM26"/>
  <c r="AN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D28"/>
  <c r="B47"/>
  <c r="B30"/>
  <c r="C47"/>
  <c r="C30"/>
  <c r="E30"/>
  <c r="G30"/>
  <c r="Z30"/>
  <c r="AA30"/>
  <c r="AM30"/>
  <c r="AN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CK47"/>
  <c r="CK30"/>
  <c r="CL47"/>
  <c r="CL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C32"/>
  <c r="D32"/>
  <c r="AI32"/>
  <c r="CW32"/>
  <c r="V32"/>
  <c r="AB32"/>
  <c r="AG32"/>
  <c r="CU32"/>
  <c r="AJ32"/>
  <c r="CX32"/>
  <c r="W32"/>
  <c r="GL32"/>
  <c r="GO32"/>
  <c r="AB33"/>
  <c r="AG33"/>
  <c r="AH33"/>
  <c r="AI33"/>
  <c r="AJ33"/>
  <c r="CX33"/>
  <c r="CU33"/>
  <c r="CV33"/>
  <c r="U33"/>
  <c r="CW33"/>
  <c r="V33"/>
  <c r="GL33"/>
  <c r="GN33"/>
  <c r="C34"/>
  <c r="D34"/>
  <c r="AI34"/>
  <c r="CW34"/>
  <c r="V34"/>
  <c r="AG34"/>
  <c r="CU34"/>
  <c r="T34"/>
  <c r="AJ34"/>
  <c r="CX34"/>
  <c r="W34"/>
  <c r="GL34"/>
  <c r="GO34"/>
  <c r="C35"/>
  <c r="D35"/>
  <c r="AB35"/>
  <c r="AG35"/>
  <c r="AI35"/>
  <c r="AJ35"/>
  <c r="CU35"/>
  <c r="T35"/>
  <c r="CW35"/>
  <c r="V35"/>
  <c r="CX35"/>
  <c r="W35"/>
  <c r="GL35"/>
  <c r="GO35"/>
  <c r="AI36"/>
  <c r="CW36"/>
  <c r="V36"/>
  <c r="AG36"/>
  <c r="CU36"/>
  <c r="AH36"/>
  <c r="AJ36"/>
  <c r="CX36"/>
  <c r="W36"/>
  <c r="CV36"/>
  <c r="GL36"/>
  <c r="GN36"/>
  <c r="C37"/>
  <c r="D37"/>
  <c r="AB37"/>
  <c r="AG37"/>
  <c r="AI37"/>
  <c r="AJ37"/>
  <c r="CU37"/>
  <c r="T37"/>
  <c r="CW37"/>
  <c r="V37"/>
  <c r="CX37"/>
  <c r="W37"/>
  <c r="GL37"/>
  <c r="GO37"/>
  <c r="AB38"/>
  <c r="AG38"/>
  <c r="CU38"/>
  <c r="T38"/>
  <c r="AH38"/>
  <c r="AI38"/>
  <c r="AJ38"/>
  <c r="CV38"/>
  <c r="U38"/>
  <c r="CW38"/>
  <c r="V38"/>
  <c r="CX38"/>
  <c r="W38"/>
  <c r="GL38"/>
  <c r="GN38"/>
  <c r="C39"/>
  <c r="D39"/>
  <c r="AB39"/>
  <c r="AG39"/>
  <c r="AI39"/>
  <c r="AJ39"/>
  <c r="CU39"/>
  <c r="T39"/>
  <c r="CW39"/>
  <c r="V39"/>
  <c r="CX39"/>
  <c r="W39"/>
  <c r="GL39"/>
  <c r="GO39"/>
  <c r="AI40"/>
  <c r="CW40"/>
  <c r="V40"/>
  <c r="AG40"/>
  <c r="CU40"/>
  <c r="AH40"/>
  <c r="AJ40"/>
  <c r="CX40"/>
  <c r="W40"/>
  <c r="CV40"/>
  <c r="GL40"/>
  <c r="GN40"/>
  <c r="C41"/>
  <c r="D41"/>
  <c r="CX17" i="3"/>
  <c r="AB41" i="1"/>
  <c r="AG41"/>
  <c r="AI41"/>
  <c r="AJ41"/>
  <c r="CU41"/>
  <c r="T41"/>
  <c r="CW41"/>
  <c r="V41"/>
  <c r="CX41"/>
  <c r="W41"/>
  <c r="GL41"/>
  <c r="GO41"/>
  <c r="C42"/>
  <c r="D42"/>
  <c r="AB42"/>
  <c r="AG42"/>
  <c r="AI42"/>
  <c r="CW42"/>
  <c r="V42"/>
  <c r="AJ42"/>
  <c r="CX42"/>
  <c r="W42"/>
  <c r="CU42"/>
  <c r="T42"/>
  <c r="GL42"/>
  <c r="GO42"/>
  <c r="C43"/>
  <c r="D43"/>
  <c r="AG43"/>
  <c r="CU43"/>
  <c r="T43"/>
  <c r="AI43"/>
  <c r="AJ43"/>
  <c r="CX43"/>
  <c r="W43"/>
  <c r="CW43"/>
  <c r="V43"/>
  <c r="GL43"/>
  <c r="GO43"/>
  <c r="C44"/>
  <c r="D44"/>
  <c r="AI44"/>
  <c r="CW44"/>
  <c r="V44"/>
  <c r="AG44"/>
  <c r="CU44"/>
  <c r="AJ44"/>
  <c r="CX44"/>
  <c r="GL44"/>
  <c r="GO44"/>
  <c r="AB45"/>
  <c r="AG45"/>
  <c r="CU45"/>
  <c r="AH45"/>
  <c r="AI45"/>
  <c r="AJ45"/>
  <c r="CX45"/>
  <c r="CV45"/>
  <c r="CW45"/>
  <c r="GL45"/>
  <c r="GN45"/>
  <c r="D47"/>
  <c r="D30"/>
  <c r="F47"/>
  <c r="F30"/>
  <c r="CM47"/>
  <c r="BD47"/>
  <c r="BD30"/>
  <c r="BX47"/>
  <c r="BB47"/>
  <c r="BB30"/>
  <c r="BC47"/>
  <c r="CM30"/>
  <c r="F60"/>
  <c r="D79"/>
  <c r="E81"/>
  <c r="Z81"/>
  <c r="AA81"/>
  <c r="AM81"/>
  <c r="AN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C83"/>
  <c r="D83"/>
  <c r="AB83"/>
  <c r="AG83"/>
  <c r="AI83"/>
  <c r="AJ83"/>
  <c r="CU83"/>
  <c r="T83"/>
  <c r="CW83"/>
  <c r="V83"/>
  <c r="CX83"/>
  <c r="W83"/>
  <c r="GL83"/>
  <c r="GO83"/>
  <c r="AB84"/>
  <c r="AG84"/>
  <c r="CU84"/>
  <c r="T84"/>
  <c r="AH84"/>
  <c r="AI84"/>
  <c r="AJ84"/>
  <c r="CV84"/>
  <c r="U84"/>
  <c r="CW84"/>
  <c r="V84"/>
  <c r="CX84"/>
  <c r="W84"/>
  <c r="GL84"/>
  <c r="GO84"/>
  <c r="C85"/>
  <c r="D85"/>
  <c r="AB85"/>
  <c r="AG85"/>
  <c r="AI85"/>
  <c r="AJ85"/>
  <c r="CU85"/>
  <c r="T85"/>
  <c r="CW85"/>
  <c r="V85"/>
  <c r="CX85"/>
  <c r="W85"/>
  <c r="GL85"/>
  <c r="GO85"/>
  <c r="AB86"/>
  <c r="AG86"/>
  <c r="CU86"/>
  <c r="T86"/>
  <c r="AH86"/>
  <c r="AI86"/>
  <c r="AJ86"/>
  <c r="CX86"/>
  <c r="W86"/>
  <c r="CV86"/>
  <c r="U86"/>
  <c r="CW86"/>
  <c r="V86"/>
  <c r="GL86"/>
  <c r="GO86"/>
  <c r="AH87"/>
  <c r="CV87"/>
  <c r="U87"/>
  <c r="AB87"/>
  <c r="AG87"/>
  <c r="AI87"/>
  <c r="AJ87"/>
  <c r="CX87"/>
  <c r="CU87"/>
  <c r="CW87"/>
  <c r="V87"/>
  <c r="GL87"/>
  <c r="GO87"/>
  <c r="C88"/>
  <c r="D88"/>
  <c r="AI88"/>
  <c r="CW88"/>
  <c r="V88"/>
  <c r="AG88"/>
  <c r="CU88"/>
  <c r="AJ88"/>
  <c r="CX88"/>
  <c r="W88"/>
  <c r="GL88"/>
  <c r="GO88"/>
  <c r="AG89"/>
  <c r="CU89"/>
  <c r="AH89"/>
  <c r="CV89"/>
  <c r="AI89"/>
  <c r="AJ89"/>
  <c r="CX89"/>
  <c r="CW89"/>
  <c r="GL89"/>
  <c r="GO89"/>
  <c r="AG90"/>
  <c r="CU90"/>
  <c r="AH90"/>
  <c r="AI90"/>
  <c r="CW90"/>
  <c r="AJ90"/>
  <c r="CX90"/>
  <c r="CV90"/>
  <c r="GL90"/>
  <c r="GO90"/>
  <c r="AG91"/>
  <c r="AH91"/>
  <c r="CV91"/>
  <c r="AI91"/>
  <c r="CW91"/>
  <c r="AJ91"/>
  <c r="CX91"/>
  <c r="CU91"/>
  <c r="GL91"/>
  <c r="GO91"/>
  <c r="C92"/>
  <c r="D92"/>
  <c r="AG92"/>
  <c r="CU92"/>
  <c r="T92"/>
  <c r="AI92"/>
  <c r="CW92"/>
  <c r="V92"/>
  <c r="AJ92"/>
  <c r="CX92"/>
  <c r="W92"/>
  <c r="GL92"/>
  <c r="GO92"/>
  <c r="AG93"/>
  <c r="AH93"/>
  <c r="CV93"/>
  <c r="AI93"/>
  <c r="CW93"/>
  <c r="AJ93"/>
  <c r="CX93"/>
  <c r="CU93"/>
  <c r="GL93"/>
  <c r="GO93"/>
  <c r="AG94"/>
  <c r="CU94"/>
  <c r="T94"/>
  <c r="AH94"/>
  <c r="CV94"/>
  <c r="U94"/>
  <c r="AI94"/>
  <c r="CW94"/>
  <c r="V94"/>
  <c r="AJ94"/>
  <c r="CX94"/>
  <c r="W94"/>
  <c r="GL94"/>
  <c r="GO94"/>
  <c r="C95"/>
  <c r="D95"/>
  <c r="AG95"/>
  <c r="AI95"/>
  <c r="CW95"/>
  <c r="V95"/>
  <c r="AJ95"/>
  <c r="CX95"/>
  <c r="W95"/>
  <c r="CU95"/>
  <c r="T95"/>
  <c r="GL95"/>
  <c r="GO95"/>
  <c r="C96"/>
  <c r="D96"/>
  <c r="AG96"/>
  <c r="CU96"/>
  <c r="T96"/>
  <c r="AI96"/>
  <c r="CW96"/>
  <c r="V96"/>
  <c r="AJ96"/>
  <c r="CX96"/>
  <c r="W96"/>
  <c r="GL96"/>
  <c r="GO96"/>
  <c r="C97"/>
  <c r="D97"/>
  <c r="AG97"/>
  <c r="CU97"/>
  <c r="T97"/>
  <c r="AI97"/>
  <c r="AJ97"/>
  <c r="CX97"/>
  <c r="W97"/>
  <c r="CW97"/>
  <c r="V97"/>
  <c r="GL97"/>
  <c r="GO97"/>
  <c r="C98"/>
  <c r="D98"/>
  <c r="AG98"/>
  <c r="CU98"/>
  <c r="T98"/>
  <c r="AI98"/>
  <c r="CW98"/>
  <c r="V98"/>
  <c r="AJ98"/>
  <c r="CX98"/>
  <c r="W98"/>
  <c r="GL98"/>
  <c r="GO98"/>
  <c r="AG99"/>
  <c r="CU99"/>
  <c r="T99"/>
  <c r="AH99"/>
  <c r="CV99"/>
  <c r="U99"/>
  <c r="AI99"/>
  <c r="AJ99"/>
  <c r="CX99"/>
  <c r="W99"/>
  <c r="CW99"/>
  <c r="V99"/>
  <c r="GL99"/>
  <c r="GO99"/>
  <c r="C100"/>
  <c r="D100"/>
  <c r="AG100"/>
  <c r="CU100"/>
  <c r="T100"/>
  <c r="AI100"/>
  <c r="AJ100"/>
  <c r="CW100"/>
  <c r="V100"/>
  <c r="CX100"/>
  <c r="W100"/>
  <c r="GL100"/>
  <c r="GO100"/>
  <c r="C101"/>
  <c r="D101"/>
  <c r="AB101"/>
  <c r="AG101"/>
  <c r="AI101"/>
  <c r="CW101"/>
  <c r="V101"/>
  <c r="AJ101"/>
  <c r="CU101"/>
  <c r="T101"/>
  <c r="CX101"/>
  <c r="W101"/>
  <c r="GL101"/>
  <c r="GO101"/>
  <c r="AG102"/>
  <c r="CU102"/>
  <c r="T102"/>
  <c r="AH102"/>
  <c r="CV102"/>
  <c r="U102"/>
  <c r="AI102"/>
  <c r="AJ102"/>
  <c r="CW102"/>
  <c r="V102"/>
  <c r="CX102"/>
  <c r="W102"/>
  <c r="GL102"/>
  <c r="GO102"/>
  <c r="C103"/>
  <c r="D103"/>
  <c r="AB103"/>
  <c r="AG103"/>
  <c r="AI103"/>
  <c r="CW103"/>
  <c r="V103"/>
  <c r="AJ103"/>
  <c r="CU103"/>
  <c r="T103"/>
  <c r="CX103"/>
  <c r="W103"/>
  <c r="GL103"/>
  <c r="GO103"/>
  <c r="AG104"/>
  <c r="CU104"/>
  <c r="T104"/>
  <c r="AH104"/>
  <c r="CV104"/>
  <c r="U104"/>
  <c r="AI104"/>
  <c r="AJ104"/>
  <c r="CW104"/>
  <c r="V104"/>
  <c r="CX104"/>
  <c r="W104"/>
  <c r="GL104"/>
  <c r="GO104"/>
  <c r="C105"/>
  <c r="D105"/>
  <c r="AB105"/>
  <c r="AG105"/>
  <c r="AI105"/>
  <c r="CW105"/>
  <c r="V105"/>
  <c r="AJ105"/>
  <c r="CU105"/>
  <c r="T105"/>
  <c r="CX105"/>
  <c r="W105"/>
  <c r="GL105"/>
  <c r="GO105"/>
  <c r="C106"/>
  <c r="D106"/>
  <c r="AG106"/>
  <c r="AI106"/>
  <c r="CW106"/>
  <c r="V106"/>
  <c r="AJ106"/>
  <c r="CX106"/>
  <c r="W106"/>
  <c r="CU106"/>
  <c r="T106"/>
  <c r="GL106"/>
  <c r="GO106"/>
  <c r="C107"/>
  <c r="D107"/>
  <c r="AG107"/>
  <c r="CU107"/>
  <c r="T107"/>
  <c r="AI107"/>
  <c r="AJ107"/>
  <c r="CX107"/>
  <c r="W107"/>
  <c r="CW107"/>
  <c r="V107"/>
  <c r="GL107"/>
  <c r="GO107"/>
  <c r="C108"/>
  <c r="D108"/>
  <c r="AG108"/>
  <c r="CU108"/>
  <c r="T108"/>
  <c r="AI108"/>
  <c r="AJ108"/>
  <c r="CW108"/>
  <c r="V108"/>
  <c r="CX108"/>
  <c r="W108"/>
  <c r="GL108"/>
  <c r="GN108"/>
  <c r="AG109"/>
  <c r="CU109"/>
  <c r="T109"/>
  <c r="AH109"/>
  <c r="AI109"/>
  <c r="AJ109"/>
  <c r="CX109"/>
  <c r="W109"/>
  <c r="CV109"/>
  <c r="U109"/>
  <c r="CW109"/>
  <c r="V109"/>
  <c r="GL109"/>
  <c r="GN109"/>
  <c r="AG110"/>
  <c r="AH110"/>
  <c r="AI110"/>
  <c r="CW110"/>
  <c r="V110"/>
  <c r="AJ110"/>
  <c r="CX110"/>
  <c r="W110"/>
  <c r="CU110"/>
  <c r="T110"/>
  <c r="CV110"/>
  <c r="U110"/>
  <c r="GL110"/>
  <c r="GN110"/>
  <c r="C111"/>
  <c r="D111"/>
  <c r="AG111"/>
  <c r="CU111"/>
  <c r="T111"/>
  <c r="AI111"/>
  <c r="AJ111"/>
  <c r="CX111"/>
  <c r="W111"/>
  <c r="CW111"/>
  <c r="V111"/>
  <c r="GL111"/>
  <c r="GN111"/>
  <c r="AG112"/>
  <c r="AH112"/>
  <c r="AI112"/>
  <c r="CW112"/>
  <c r="AJ112"/>
  <c r="CX112"/>
  <c r="CU112"/>
  <c r="CV112"/>
  <c r="GL112"/>
  <c r="GN112"/>
  <c r="AB113"/>
  <c r="AG113"/>
  <c r="AH113"/>
  <c r="CV113"/>
  <c r="U113"/>
  <c r="AI113"/>
  <c r="AJ113"/>
  <c r="CU113"/>
  <c r="T113"/>
  <c r="CW113"/>
  <c r="CX113"/>
  <c r="W113"/>
  <c r="GL113"/>
  <c r="GN113"/>
  <c r="C114"/>
  <c r="D114"/>
  <c r="AG114"/>
  <c r="AI114"/>
  <c r="CW114"/>
  <c r="V114"/>
  <c r="AJ114"/>
  <c r="CU114"/>
  <c r="T114"/>
  <c r="CX114"/>
  <c r="W114"/>
  <c r="GL114"/>
  <c r="GO114"/>
  <c r="AG115"/>
  <c r="AH115"/>
  <c r="CV115"/>
  <c r="U115"/>
  <c r="AI115"/>
  <c r="AJ115"/>
  <c r="CX115"/>
  <c r="W115"/>
  <c r="CU115"/>
  <c r="T115"/>
  <c r="CW115"/>
  <c r="V115"/>
  <c r="GL115"/>
  <c r="GO115"/>
  <c r="C116"/>
  <c r="D116"/>
  <c r="AG116"/>
  <c r="CU116"/>
  <c r="T116"/>
  <c r="AI116"/>
  <c r="CW116"/>
  <c r="V116"/>
  <c r="AJ116"/>
  <c r="CX116"/>
  <c r="W116"/>
  <c r="GL116"/>
  <c r="GN116"/>
  <c r="AG117"/>
  <c r="AH117"/>
  <c r="CV117"/>
  <c r="U117"/>
  <c r="AI117"/>
  <c r="AJ117"/>
  <c r="CX117"/>
  <c r="W117"/>
  <c r="CU117"/>
  <c r="T117"/>
  <c r="CW117"/>
  <c r="V117"/>
  <c r="GL117"/>
  <c r="GN117"/>
  <c r="B119"/>
  <c r="B81"/>
  <c r="C119"/>
  <c r="C81"/>
  <c r="D119"/>
  <c r="D81"/>
  <c r="F119"/>
  <c r="F81"/>
  <c r="G81"/>
  <c r="BX119"/>
  <c r="BX81"/>
  <c r="BY81"/>
  <c r="BZ119"/>
  <c r="BZ81"/>
  <c r="CG119"/>
  <c r="CG81"/>
  <c r="CK119"/>
  <c r="CK81"/>
  <c r="CL119"/>
  <c r="BC119"/>
  <c r="CM119"/>
  <c r="BD119"/>
  <c r="B151"/>
  <c r="B26"/>
  <c r="C151"/>
  <c r="C26"/>
  <c r="D151"/>
  <c r="D26"/>
  <c r="F151"/>
  <c r="F26"/>
  <c r="G26"/>
  <c r="D183"/>
  <c r="E185"/>
  <c r="Z185"/>
  <c r="AA185"/>
  <c r="AB185"/>
  <c r="AC185"/>
  <c r="AD185"/>
  <c r="AE185"/>
  <c r="AF185"/>
  <c r="AG185"/>
  <c r="AH185"/>
  <c r="AI185"/>
  <c r="AJ185"/>
  <c r="AK185"/>
  <c r="AL185"/>
  <c r="AM185"/>
  <c r="AN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D187"/>
  <c r="E189"/>
  <c r="Z189"/>
  <c r="AA189"/>
  <c r="AM189"/>
  <c r="AN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C191"/>
  <c r="D191"/>
  <c r="AG191"/>
  <c r="AI191"/>
  <c r="CW191"/>
  <c r="V191"/>
  <c r="AJ191"/>
  <c r="CX191"/>
  <c r="W191"/>
  <c r="CU191"/>
  <c r="T191"/>
  <c r="GL191"/>
  <c r="GO191"/>
  <c r="AB192"/>
  <c r="AG192"/>
  <c r="AH192"/>
  <c r="CV192"/>
  <c r="AI192"/>
  <c r="CW192"/>
  <c r="AJ192"/>
  <c r="CU192"/>
  <c r="CX192"/>
  <c r="GL192"/>
  <c r="GN192"/>
  <c r="C193"/>
  <c r="D193"/>
  <c r="AG193"/>
  <c r="AI193"/>
  <c r="CW193"/>
  <c r="V193"/>
  <c r="AJ193"/>
  <c r="CX193"/>
  <c r="W193"/>
  <c r="CU193"/>
  <c r="T193"/>
  <c r="GL193"/>
  <c r="GO193"/>
  <c r="C194"/>
  <c r="D194"/>
  <c r="AG194"/>
  <c r="CU194"/>
  <c r="T194"/>
  <c r="AI194"/>
  <c r="AJ194"/>
  <c r="CX194"/>
  <c r="W194"/>
  <c r="CW194"/>
  <c r="V194"/>
  <c r="GL194"/>
  <c r="GO194"/>
  <c r="AG195"/>
  <c r="AH195"/>
  <c r="AI195"/>
  <c r="CW195"/>
  <c r="V195"/>
  <c r="AJ195"/>
  <c r="CX195"/>
  <c r="W195"/>
  <c r="CU195"/>
  <c r="T195"/>
  <c r="CV195"/>
  <c r="U195"/>
  <c r="GL195"/>
  <c r="GN195"/>
  <c r="C196"/>
  <c r="D196"/>
  <c r="AG196"/>
  <c r="CU196"/>
  <c r="T196"/>
  <c r="AI196"/>
  <c r="AJ196"/>
  <c r="CX196"/>
  <c r="W196"/>
  <c r="CW196"/>
  <c r="V196"/>
  <c r="GL196"/>
  <c r="GO196"/>
  <c r="AG197"/>
  <c r="AH197"/>
  <c r="AI197"/>
  <c r="CW197"/>
  <c r="V197"/>
  <c r="AJ197"/>
  <c r="CX197"/>
  <c r="W197"/>
  <c r="CU197"/>
  <c r="T197"/>
  <c r="CV197"/>
  <c r="U197"/>
  <c r="GL197"/>
  <c r="GN197"/>
  <c r="C198"/>
  <c r="D198"/>
  <c r="CX219" i="3"/>
  <c r="AG198" i="1"/>
  <c r="CU198"/>
  <c r="T198"/>
  <c r="AI198"/>
  <c r="AJ198"/>
  <c r="CX198"/>
  <c r="W198"/>
  <c r="CW198"/>
  <c r="V198"/>
  <c r="GL198"/>
  <c r="GO198"/>
  <c r="C199"/>
  <c r="D199"/>
  <c r="AG199"/>
  <c r="CU199"/>
  <c r="T199"/>
  <c r="AI199"/>
  <c r="AJ199"/>
  <c r="CW199"/>
  <c r="V199"/>
  <c r="CX199"/>
  <c r="W199"/>
  <c r="GL199"/>
  <c r="GO199"/>
  <c r="C200"/>
  <c r="D200"/>
  <c r="AB200"/>
  <c r="AG200"/>
  <c r="AI200"/>
  <c r="CW200"/>
  <c r="V200"/>
  <c r="AJ200"/>
  <c r="CU200"/>
  <c r="T200"/>
  <c r="CX200"/>
  <c r="W200"/>
  <c r="GL200"/>
  <c r="GO200"/>
  <c r="C201"/>
  <c r="D201"/>
  <c r="AG201"/>
  <c r="AI201"/>
  <c r="CW201"/>
  <c r="V201"/>
  <c r="AJ201"/>
  <c r="CX201"/>
  <c r="W201"/>
  <c r="CU201"/>
  <c r="T201"/>
  <c r="GL201"/>
  <c r="GO201"/>
  <c r="AB202"/>
  <c r="AG202"/>
  <c r="AH202"/>
  <c r="CV202"/>
  <c r="AI202"/>
  <c r="CW202"/>
  <c r="AJ202"/>
  <c r="CU202"/>
  <c r="CX202"/>
  <c r="GL202"/>
  <c r="GN202"/>
  <c r="C203"/>
  <c r="D203"/>
  <c r="AG203"/>
  <c r="AI203"/>
  <c r="CW203"/>
  <c r="V203"/>
  <c r="AJ203"/>
  <c r="CX203"/>
  <c r="W203"/>
  <c r="CU203"/>
  <c r="T203"/>
  <c r="GL203"/>
  <c r="GO203"/>
  <c r="AB204"/>
  <c r="AG204"/>
  <c r="AH204"/>
  <c r="CV204"/>
  <c r="U204"/>
  <c r="AI204"/>
  <c r="CW204"/>
  <c r="V204"/>
  <c r="AJ204"/>
  <c r="CX204"/>
  <c r="W204"/>
  <c r="CU204"/>
  <c r="T204"/>
  <c r="GL204"/>
  <c r="GN204"/>
  <c r="B206"/>
  <c r="B189"/>
  <c r="C206"/>
  <c r="C189"/>
  <c r="D206"/>
  <c r="D189"/>
  <c r="F206"/>
  <c r="F189"/>
  <c r="G189"/>
  <c r="BX206"/>
  <c r="AO206"/>
  <c r="BY189"/>
  <c r="BZ206"/>
  <c r="BZ189"/>
  <c r="CD189"/>
  <c r="CK206"/>
  <c r="CK189"/>
  <c r="CL206"/>
  <c r="CL189"/>
  <c r="CM206"/>
  <c r="BD206"/>
  <c r="D238"/>
  <c r="E240"/>
  <c r="Z240"/>
  <c r="AA240"/>
  <c r="AM240"/>
  <c r="AN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C242"/>
  <c r="D242"/>
  <c r="AG242"/>
  <c r="AI242"/>
  <c r="AJ242"/>
  <c r="CX242"/>
  <c r="W242"/>
  <c r="CU242"/>
  <c r="T242"/>
  <c r="CW242"/>
  <c r="V242"/>
  <c r="GL242"/>
  <c r="GO242"/>
  <c r="AG243"/>
  <c r="CU243"/>
  <c r="T243"/>
  <c r="AH243"/>
  <c r="AI243"/>
  <c r="CW243"/>
  <c r="V243"/>
  <c r="AJ243"/>
  <c r="CV243"/>
  <c r="U243"/>
  <c r="CX243"/>
  <c r="W243"/>
  <c r="GL243"/>
  <c r="GO243"/>
  <c r="C244"/>
  <c r="D244"/>
  <c r="AB244"/>
  <c r="AG244"/>
  <c r="AI244"/>
  <c r="AJ244"/>
  <c r="CX244"/>
  <c r="W244"/>
  <c r="CU244"/>
  <c r="T244"/>
  <c r="CW244"/>
  <c r="V244"/>
  <c r="GL244"/>
  <c r="GO244"/>
  <c r="AG245"/>
  <c r="CU245"/>
  <c r="T245"/>
  <c r="AH245"/>
  <c r="AI245"/>
  <c r="CW245"/>
  <c r="V245"/>
  <c r="AJ245"/>
  <c r="CV245"/>
  <c r="U245"/>
  <c r="CX245"/>
  <c r="W245"/>
  <c r="GL245"/>
  <c r="GO245"/>
  <c r="AB246"/>
  <c r="AG246"/>
  <c r="AH246"/>
  <c r="CV246"/>
  <c r="U246"/>
  <c r="AI246"/>
  <c r="AJ246"/>
  <c r="CX246"/>
  <c r="W246"/>
  <c r="CU246"/>
  <c r="T246"/>
  <c r="CW246"/>
  <c r="V246"/>
  <c r="GL246"/>
  <c r="GO246"/>
  <c r="C247"/>
  <c r="D247"/>
  <c r="AG247"/>
  <c r="CU247"/>
  <c r="T247"/>
  <c r="AI247"/>
  <c r="CW247"/>
  <c r="V247"/>
  <c r="AJ247"/>
  <c r="CX247"/>
  <c r="W247"/>
  <c r="GL247"/>
  <c r="GO247"/>
  <c r="AB248"/>
  <c r="AG248"/>
  <c r="AH248"/>
  <c r="CV248"/>
  <c r="U248"/>
  <c r="AI248"/>
  <c r="AJ248"/>
  <c r="CX248"/>
  <c r="W248"/>
  <c r="CU248"/>
  <c r="T248"/>
  <c r="CW248"/>
  <c r="V248"/>
  <c r="GL248"/>
  <c r="GO248"/>
  <c r="AG249"/>
  <c r="CU249"/>
  <c r="T249"/>
  <c r="AH249"/>
  <c r="AI249"/>
  <c r="CW249"/>
  <c r="V249"/>
  <c r="AJ249"/>
  <c r="CV249"/>
  <c r="U249"/>
  <c r="CX249"/>
  <c r="W249"/>
  <c r="GL249"/>
  <c r="GO249"/>
  <c r="AG250"/>
  <c r="AH250"/>
  <c r="CV250"/>
  <c r="U250"/>
  <c r="AI250"/>
  <c r="AJ250"/>
  <c r="CX250"/>
  <c r="W250"/>
  <c r="CU250"/>
  <c r="T250"/>
  <c r="CW250"/>
  <c r="V250"/>
  <c r="GL250"/>
  <c r="GO250"/>
  <c r="C251"/>
  <c r="D251"/>
  <c r="AG251"/>
  <c r="CU251"/>
  <c r="T251"/>
  <c r="AI251"/>
  <c r="CW251"/>
  <c r="V251"/>
  <c r="AJ251"/>
  <c r="CX251"/>
  <c r="W251"/>
  <c r="GL251"/>
  <c r="GO251"/>
  <c r="C252"/>
  <c r="D252"/>
  <c r="AB252"/>
  <c r="AG252"/>
  <c r="AI252"/>
  <c r="AJ252"/>
  <c r="CX252"/>
  <c r="W252"/>
  <c r="CU252"/>
  <c r="T252"/>
  <c r="CW252"/>
  <c r="V252"/>
  <c r="GL252"/>
  <c r="GO252"/>
  <c r="C253"/>
  <c r="D253"/>
  <c r="AG253"/>
  <c r="CU253"/>
  <c r="T253"/>
  <c r="AI253"/>
  <c r="CW253"/>
  <c r="V253"/>
  <c r="AJ253"/>
  <c r="CX253"/>
  <c r="W253"/>
  <c r="GL253"/>
  <c r="GO253"/>
  <c r="C254"/>
  <c r="D254"/>
  <c r="AG254"/>
  <c r="AI254"/>
  <c r="AJ254"/>
  <c r="CX254"/>
  <c r="W254"/>
  <c r="CU254"/>
  <c r="T254"/>
  <c r="CW254"/>
  <c r="V254"/>
  <c r="GL254"/>
  <c r="GO254"/>
  <c r="AB255"/>
  <c r="AG255"/>
  <c r="AH255"/>
  <c r="CV255"/>
  <c r="U255"/>
  <c r="AI255"/>
  <c r="AJ255"/>
  <c r="CX255"/>
  <c r="W255"/>
  <c r="CU255"/>
  <c r="T255"/>
  <c r="CW255"/>
  <c r="V255"/>
  <c r="GL255"/>
  <c r="GO255"/>
  <c r="C256"/>
  <c r="D256"/>
  <c r="AG256"/>
  <c r="CU256"/>
  <c r="T256"/>
  <c r="AI256"/>
  <c r="CW256"/>
  <c r="V256"/>
  <c r="AJ256"/>
  <c r="CX256"/>
  <c r="W256"/>
  <c r="GL256"/>
  <c r="GO256"/>
  <c r="C257"/>
  <c r="D257"/>
  <c r="AB257"/>
  <c r="AG257"/>
  <c r="AI257"/>
  <c r="AJ257"/>
  <c r="CX257"/>
  <c r="W257"/>
  <c r="CU257"/>
  <c r="T257"/>
  <c r="CW257"/>
  <c r="V257"/>
  <c r="GL257"/>
  <c r="GO257"/>
  <c r="AG258"/>
  <c r="CU258"/>
  <c r="T258"/>
  <c r="AH258"/>
  <c r="AI258"/>
  <c r="CW258"/>
  <c r="V258"/>
  <c r="AJ258"/>
  <c r="CV258"/>
  <c r="CX258"/>
  <c r="W258"/>
  <c r="GL258"/>
  <c r="GO258"/>
  <c r="C259"/>
  <c r="D259"/>
  <c r="AB259"/>
  <c r="AG259"/>
  <c r="AI259"/>
  <c r="AJ259"/>
  <c r="CX259"/>
  <c r="W259"/>
  <c r="CU259"/>
  <c r="T259"/>
  <c r="CW259"/>
  <c r="V259"/>
  <c r="GL259"/>
  <c r="GO259"/>
  <c r="C260"/>
  <c r="D260"/>
  <c r="AG260"/>
  <c r="CU260"/>
  <c r="T260"/>
  <c r="AI260"/>
  <c r="CW260"/>
  <c r="V260"/>
  <c r="AJ260"/>
  <c r="CX260"/>
  <c r="W260"/>
  <c r="GL260"/>
  <c r="GN260"/>
  <c r="AB261"/>
  <c r="AG261"/>
  <c r="AH261"/>
  <c r="CV261"/>
  <c r="U261"/>
  <c r="AI261"/>
  <c r="AJ261"/>
  <c r="CX261"/>
  <c r="W261"/>
  <c r="CU261"/>
  <c r="T261"/>
  <c r="CW261"/>
  <c r="V261"/>
  <c r="GL261"/>
  <c r="GN261"/>
  <c r="AG262"/>
  <c r="CU262"/>
  <c r="T262"/>
  <c r="AH262"/>
  <c r="AI262"/>
  <c r="CW262"/>
  <c r="V262"/>
  <c r="AJ262"/>
  <c r="CV262"/>
  <c r="U262"/>
  <c r="CX262"/>
  <c r="W262"/>
  <c r="GL262"/>
  <c r="GN262"/>
  <c r="C263"/>
  <c r="D263"/>
  <c r="AB263"/>
  <c r="AG263"/>
  <c r="AI263"/>
  <c r="AJ263"/>
  <c r="CX263"/>
  <c r="W263"/>
  <c r="CU263"/>
  <c r="T263"/>
  <c r="CW263"/>
  <c r="V263"/>
  <c r="GL263"/>
  <c r="GN263"/>
  <c r="AG264"/>
  <c r="CU264"/>
  <c r="T264"/>
  <c r="AH264"/>
  <c r="AI264"/>
  <c r="CW264"/>
  <c r="V264"/>
  <c r="AJ264"/>
  <c r="CV264"/>
  <c r="U264"/>
  <c r="CX264"/>
  <c r="W264"/>
  <c r="GL264"/>
  <c r="GN264"/>
  <c r="AB265"/>
  <c r="AG265"/>
  <c r="AH265"/>
  <c r="CV265"/>
  <c r="U265"/>
  <c r="AI265"/>
  <c r="AJ265"/>
  <c r="CX265"/>
  <c r="W265"/>
  <c r="CU265"/>
  <c r="T265"/>
  <c r="CW265"/>
  <c r="V265"/>
  <c r="GL265"/>
  <c r="GN265"/>
  <c r="C266"/>
  <c r="D266"/>
  <c r="AG266"/>
  <c r="CU266"/>
  <c r="T266"/>
  <c r="AI266"/>
  <c r="CW266"/>
  <c r="V266"/>
  <c r="AJ266"/>
  <c r="CX266"/>
  <c r="W266"/>
  <c r="GL266"/>
  <c r="GO266"/>
  <c r="AB267"/>
  <c r="AG267"/>
  <c r="AH267"/>
  <c r="CV267"/>
  <c r="U267"/>
  <c r="AI267"/>
  <c r="AJ267"/>
  <c r="CX267"/>
  <c r="W267"/>
  <c r="CU267"/>
  <c r="T267"/>
  <c r="CW267"/>
  <c r="V267"/>
  <c r="GL267"/>
  <c r="GO267"/>
  <c r="C268"/>
  <c r="D268"/>
  <c r="AG268"/>
  <c r="CU268"/>
  <c r="T268"/>
  <c r="AI268"/>
  <c r="CW268"/>
  <c r="V268"/>
  <c r="AJ268"/>
  <c r="CX268"/>
  <c r="W268"/>
  <c r="GL268"/>
  <c r="GN268"/>
  <c r="AB269"/>
  <c r="AG269"/>
  <c r="AH269"/>
  <c r="CV269"/>
  <c r="U269"/>
  <c r="AI269"/>
  <c r="AJ269"/>
  <c r="CX269"/>
  <c r="W269"/>
  <c r="CU269"/>
  <c r="T269"/>
  <c r="CW269"/>
  <c r="V269"/>
  <c r="GL269"/>
  <c r="GN269"/>
  <c r="B271"/>
  <c r="B240"/>
  <c r="C271"/>
  <c r="C240"/>
  <c r="D271"/>
  <c r="D240"/>
  <c r="F271"/>
  <c r="F240"/>
  <c r="G240"/>
  <c r="BX271"/>
  <c r="BX240"/>
  <c r="BZ271"/>
  <c r="BZ240"/>
  <c r="CD240"/>
  <c r="CK271"/>
  <c r="CK240"/>
  <c r="CL271"/>
  <c r="CL240"/>
  <c r="CM271"/>
  <c r="CM240"/>
  <c r="B303"/>
  <c r="B185"/>
  <c r="C303"/>
  <c r="C185"/>
  <c r="D303"/>
  <c r="D185"/>
  <c r="F303"/>
  <c r="F185"/>
  <c r="G185"/>
  <c r="D335"/>
  <c r="E337"/>
  <c r="Z337"/>
  <c r="AA337"/>
  <c r="AB337"/>
  <c r="AC337"/>
  <c r="AD337"/>
  <c r="AE337"/>
  <c r="AF337"/>
  <c r="AG337"/>
  <c r="AH337"/>
  <c r="AI337"/>
  <c r="AJ337"/>
  <c r="AK337"/>
  <c r="AL337"/>
  <c r="AM337"/>
  <c r="AN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D339"/>
  <c r="E341"/>
  <c r="Z341"/>
  <c r="AA341"/>
  <c r="AM341"/>
  <c r="AN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GH341"/>
  <c r="GI341"/>
  <c r="GJ341"/>
  <c r="GK341"/>
  <c r="GL341"/>
  <c r="GM341"/>
  <c r="GN341"/>
  <c r="GO341"/>
  <c r="GP341"/>
  <c r="GQ341"/>
  <c r="GR341"/>
  <c r="GS341"/>
  <c r="GT341"/>
  <c r="GU341"/>
  <c r="GV341"/>
  <c r="GW341"/>
  <c r="GX341"/>
  <c r="C343"/>
  <c r="D343"/>
  <c r="AB343"/>
  <c r="AG343"/>
  <c r="AI343"/>
  <c r="AJ343"/>
  <c r="CX343"/>
  <c r="W343"/>
  <c r="CU343"/>
  <c r="T343"/>
  <c r="CW343"/>
  <c r="V343"/>
  <c r="GL343"/>
  <c r="GO343"/>
  <c r="AG344"/>
  <c r="CU344"/>
  <c r="T344"/>
  <c r="AH344"/>
  <c r="AI344"/>
  <c r="CW344"/>
  <c r="V344"/>
  <c r="AJ344"/>
  <c r="CV344"/>
  <c r="U344"/>
  <c r="CX344"/>
  <c r="W344"/>
  <c r="GL344"/>
  <c r="GN344"/>
  <c r="C345"/>
  <c r="D345"/>
  <c r="AB345"/>
  <c r="AG345"/>
  <c r="AI345"/>
  <c r="AJ345"/>
  <c r="CX345"/>
  <c r="W345"/>
  <c r="CU345"/>
  <c r="T345"/>
  <c r="CW345"/>
  <c r="V345"/>
  <c r="GL345"/>
  <c r="GO345"/>
  <c r="C346"/>
  <c r="D346"/>
  <c r="AG346"/>
  <c r="CU346"/>
  <c r="T346"/>
  <c r="AI346"/>
  <c r="CW346"/>
  <c r="V346"/>
  <c r="AJ346"/>
  <c r="CX346"/>
  <c r="W346"/>
  <c r="GL346"/>
  <c r="GO346"/>
  <c r="AB347"/>
  <c r="AG347"/>
  <c r="AH347"/>
  <c r="CV347"/>
  <c r="U347"/>
  <c r="AI347"/>
  <c r="AJ347"/>
  <c r="CX347"/>
  <c r="W347"/>
  <c r="CU347"/>
  <c r="T347"/>
  <c r="CW347"/>
  <c r="V347"/>
  <c r="GL347"/>
  <c r="GN347"/>
  <c r="C348"/>
  <c r="D348"/>
  <c r="AG348"/>
  <c r="CU348"/>
  <c r="T348"/>
  <c r="AI348"/>
  <c r="CW348"/>
  <c r="V348"/>
  <c r="AJ348"/>
  <c r="CX348"/>
  <c r="W348"/>
  <c r="GL348"/>
  <c r="GO348"/>
  <c r="AB349"/>
  <c r="AG349"/>
  <c r="AH349"/>
  <c r="CV349"/>
  <c r="U349"/>
  <c r="AI349"/>
  <c r="AJ349"/>
  <c r="CX349"/>
  <c r="W349"/>
  <c r="CU349"/>
  <c r="T349"/>
  <c r="CW349"/>
  <c r="V349"/>
  <c r="GL349"/>
  <c r="GN349"/>
  <c r="C350"/>
  <c r="D350"/>
  <c r="CX384" i="3"/>
  <c r="AG350" i="1"/>
  <c r="CU350"/>
  <c r="T350"/>
  <c r="AI350"/>
  <c r="CW350"/>
  <c r="V350"/>
  <c r="AJ350"/>
  <c r="CX350"/>
  <c r="W350"/>
  <c r="GL350"/>
  <c r="GO350"/>
  <c r="C351"/>
  <c r="D351"/>
  <c r="AB351"/>
  <c r="AG351"/>
  <c r="AI351"/>
  <c r="AJ351"/>
  <c r="CX351"/>
  <c r="W351"/>
  <c r="CU351"/>
  <c r="T351"/>
  <c r="CW351"/>
  <c r="V351"/>
  <c r="GL351"/>
  <c r="GO351"/>
  <c r="C352"/>
  <c r="D352"/>
  <c r="AG352"/>
  <c r="CU352"/>
  <c r="T352"/>
  <c r="AI352"/>
  <c r="CW352"/>
  <c r="V352"/>
  <c r="AJ352"/>
  <c r="CX352"/>
  <c r="W352"/>
  <c r="GL352"/>
  <c r="GL353"/>
  <c r="GL354"/>
  <c r="GL355"/>
  <c r="GL356"/>
  <c r="BZ358"/>
  <c r="GO352"/>
  <c r="C353"/>
  <c r="D353"/>
  <c r="AB353"/>
  <c r="AG353"/>
  <c r="AI353"/>
  <c r="AJ353"/>
  <c r="CX353"/>
  <c r="W353"/>
  <c r="CU353"/>
  <c r="T353"/>
  <c r="CW353"/>
  <c r="V353"/>
  <c r="GO353"/>
  <c r="AG354"/>
  <c r="CU354"/>
  <c r="T354"/>
  <c r="AH354"/>
  <c r="AI354"/>
  <c r="CW354"/>
  <c r="V354"/>
  <c r="AJ354"/>
  <c r="CV354"/>
  <c r="U354"/>
  <c r="CX354"/>
  <c r="W354"/>
  <c r="GN354"/>
  <c r="C355"/>
  <c r="D355"/>
  <c r="AB355"/>
  <c r="AG355"/>
  <c r="AI355"/>
  <c r="AJ355"/>
  <c r="CX355"/>
  <c r="W355"/>
  <c r="CU355"/>
  <c r="T355"/>
  <c r="CW355"/>
  <c r="V355"/>
  <c r="GO355"/>
  <c r="AG356"/>
  <c r="CU356"/>
  <c r="AH356"/>
  <c r="AI356"/>
  <c r="CW356"/>
  <c r="V356"/>
  <c r="AJ356"/>
  <c r="CV356"/>
  <c r="CX356"/>
  <c r="W356"/>
  <c r="GN356"/>
  <c r="B358"/>
  <c r="B341"/>
  <c r="C358"/>
  <c r="C341"/>
  <c r="D358"/>
  <c r="D341"/>
  <c r="F358"/>
  <c r="F341"/>
  <c r="G341"/>
  <c r="BX358"/>
  <c r="BX341"/>
  <c r="BY341"/>
  <c r="CK358"/>
  <c r="CK341"/>
  <c r="CL358"/>
  <c r="BC358"/>
  <c r="CM358"/>
  <c r="BD358"/>
  <c r="D390"/>
  <c r="E392"/>
  <c r="Z392"/>
  <c r="AA392"/>
  <c r="AM392"/>
  <c r="AN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DD392"/>
  <c r="DE392"/>
  <c r="DF392"/>
  <c r="DG392"/>
  <c r="DH392"/>
  <c r="DI392"/>
  <c r="DJ392"/>
  <c r="DK392"/>
  <c r="DL392"/>
  <c r="DM392"/>
  <c r="DN392"/>
  <c r="DO392"/>
  <c r="DP392"/>
  <c r="DQ392"/>
  <c r="DR392"/>
  <c r="DS392"/>
  <c r="DT392"/>
  <c r="DU392"/>
  <c r="DV392"/>
  <c r="DW392"/>
  <c r="DX392"/>
  <c r="DY392"/>
  <c r="DZ392"/>
  <c r="EA392"/>
  <c r="EB392"/>
  <c r="EC392"/>
  <c r="ED392"/>
  <c r="EE392"/>
  <c r="EF392"/>
  <c r="EG392"/>
  <c r="EH392"/>
  <c r="EI392"/>
  <c r="EJ392"/>
  <c r="EK392"/>
  <c r="EL392"/>
  <c r="EM392"/>
  <c r="EN392"/>
  <c r="EO392"/>
  <c r="EP392"/>
  <c r="EQ392"/>
  <c r="ER392"/>
  <c r="ES392"/>
  <c r="ET392"/>
  <c r="EU392"/>
  <c r="EV392"/>
  <c r="EW392"/>
  <c r="EX392"/>
  <c r="EY392"/>
  <c r="EZ392"/>
  <c r="FA392"/>
  <c r="FB392"/>
  <c r="FC392"/>
  <c r="FD392"/>
  <c r="FE392"/>
  <c r="FF392"/>
  <c r="FG392"/>
  <c r="FH392"/>
  <c r="FI392"/>
  <c r="FJ392"/>
  <c r="FK392"/>
  <c r="FL392"/>
  <c r="FM392"/>
  <c r="FN392"/>
  <c r="FO392"/>
  <c r="FP392"/>
  <c r="FQ392"/>
  <c r="FR392"/>
  <c r="FS392"/>
  <c r="FT392"/>
  <c r="FU392"/>
  <c r="FV392"/>
  <c r="FW392"/>
  <c r="FX392"/>
  <c r="FY392"/>
  <c r="FZ392"/>
  <c r="GA392"/>
  <c r="GB392"/>
  <c r="GC392"/>
  <c r="GD392"/>
  <c r="GE392"/>
  <c r="GF392"/>
  <c r="GG392"/>
  <c r="GH392"/>
  <c r="GI392"/>
  <c r="GJ392"/>
  <c r="GK392"/>
  <c r="GL392"/>
  <c r="GM392"/>
  <c r="GN392"/>
  <c r="GO392"/>
  <c r="GP392"/>
  <c r="GQ392"/>
  <c r="GR392"/>
  <c r="GS392"/>
  <c r="GT392"/>
  <c r="GU392"/>
  <c r="GV392"/>
  <c r="GW392"/>
  <c r="GX392"/>
  <c r="C394"/>
  <c r="D394"/>
  <c r="AG394"/>
  <c r="CU394"/>
  <c r="T394"/>
  <c r="AI394"/>
  <c r="CW394"/>
  <c r="V394"/>
  <c r="AJ394"/>
  <c r="CX394"/>
  <c r="W394"/>
  <c r="GL394"/>
  <c r="GO394"/>
  <c r="AB395"/>
  <c r="AG395"/>
  <c r="AH395"/>
  <c r="CV395"/>
  <c r="U395"/>
  <c r="AI395"/>
  <c r="AJ395"/>
  <c r="CX395"/>
  <c r="W395"/>
  <c r="CU395"/>
  <c r="T395"/>
  <c r="CW395"/>
  <c r="V395"/>
  <c r="GL395"/>
  <c r="GO395"/>
  <c r="C396"/>
  <c r="D396"/>
  <c r="AG396"/>
  <c r="CU396"/>
  <c r="T396"/>
  <c r="AI396"/>
  <c r="CW396"/>
  <c r="V396"/>
  <c r="AJ396"/>
  <c r="CX396"/>
  <c r="W396"/>
  <c r="GL396"/>
  <c r="GO396"/>
  <c r="AB397"/>
  <c r="AG397"/>
  <c r="AH397"/>
  <c r="CV397"/>
  <c r="U397"/>
  <c r="AI397"/>
  <c r="AJ397"/>
  <c r="CX397"/>
  <c r="W397"/>
  <c r="CU397"/>
  <c r="T397"/>
  <c r="CW397"/>
  <c r="V397"/>
  <c r="GL397"/>
  <c r="GO397"/>
  <c r="AG398"/>
  <c r="CU398"/>
  <c r="T398"/>
  <c r="AH398"/>
  <c r="AI398"/>
  <c r="CW398"/>
  <c r="V398"/>
  <c r="AJ398"/>
  <c r="CV398"/>
  <c r="U398"/>
  <c r="CX398"/>
  <c r="W398"/>
  <c r="GL398"/>
  <c r="GO398"/>
  <c r="C399"/>
  <c r="D399"/>
  <c r="AB399"/>
  <c r="AG399"/>
  <c r="AI399"/>
  <c r="AJ399"/>
  <c r="CX399"/>
  <c r="W399"/>
  <c r="CU399"/>
  <c r="T399"/>
  <c r="CW399"/>
  <c r="V399"/>
  <c r="GL399"/>
  <c r="GO399"/>
  <c r="AG400"/>
  <c r="CU400"/>
  <c r="AH400"/>
  <c r="AI400"/>
  <c r="CW400"/>
  <c r="AJ400"/>
  <c r="CV400"/>
  <c r="CX400"/>
  <c r="GL400"/>
  <c r="GO400"/>
  <c r="AG401"/>
  <c r="AH401"/>
  <c r="CV401"/>
  <c r="U401"/>
  <c r="AI401"/>
  <c r="AJ401"/>
  <c r="CX401"/>
  <c r="W401"/>
  <c r="CU401"/>
  <c r="T401"/>
  <c r="CW401"/>
  <c r="V401"/>
  <c r="GL401"/>
  <c r="GO401"/>
  <c r="AG402"/>
  <c r="CU402"/>
  <c r="T402"/>
  <c r="AH402"/>
  <c r="AI402"/>
  <c r="CW402"/>
  <c r="V402"/>
  <c r="AJ402"/>
  <c r="CV402"/>
  <c r="U402"/>
  <c r="CX402"/>
  <c r="W402"/>
  <c r="GL402"/>
  <c r="GO402"/>
  <c r="C403"/>
  <c r="D403"/>
  <c r="AB403"/>
  <c r="AG403"/>
  <c r="AI403"/>
  <c r="AJ403"/>
  <c r="CX403"/>
  <c r="W403"/>
  <c r="CU403"/>
  <c r="T403"/>
  <c r="CW403"/>
  <c r="V403"/>
  <c r="GL403"/>
  <c r="GO403"/>
  <c r="C404"/>
  <c r="D404"/>
  <c r="AG404"/>
  <c r="CU404"/>
  <c r="T404"/>
  <c r="AI404"/>
  <c r="CW404"/>
  <c r="V404"/>
  <c r="AJ404"/>
  <c r="CX404"/>
  <c r="W404"/>
  <c r="GL404"/>
  <c r="GO404"/>
  <c r="C405"/>
  <c r="D405"/>
  <c r="AB405"/>
  <c r="AG405"/>
  <c r="AI405"/>
  <c r="AJ405"/>
  <c r="CX405"/>
  <c r="W405"/>
  <c r="CU405"/>
  <c r="T405"/>
  <c r="CW405"/>
  <c r="V405"/>
  <c r="GL405"/>
  <c r="GO405"/>
  <c r="C406"/>
  <c r="D406"/>
  <c r="AG406"/>
  <c r="CU406"/>
  <c r="T406"/>
  <c r="AI406"/>
  <c r="CW406"/>
  <c r="V406"/>
  <c r="AJ406"/>
  <c r="CX406"/>
  <c r="W406"/>
  <c r="GL406"/>
  <c r="GO406"/>
  <c r="AB407"/>
  <c r="AG407"/>
  <c r="AH407"/>
  <c r="CV407"/>
  <c r="U407"/>
  <c r="AI407"/>
  <c r="AJ407"/>
  <c r="CX407"/>
  <c r="W407"/>
  <c r="CU407"/>
  <c r="T407"/>
  <c r="CW407"/>
  <c r="V407"/>
  <c r="GL407"/>
  <c r="GO407"/>
  <c r="C408"/>
  <c r="D408"/>
  <c r="AG408"/>
  <c r="CU408"/>
  <c r="T408"/>
  <c r="AI408"/>
  <c r="CW408"/>
  <c r="V408"/>
  <c r="AJ408"/>
  <c r="CX408"/>
  <c r="W408"/>
  <c r="GL408"/>
  <c r="GO408"/>
  <c r="C409"/>
  <c r="D409"/>
  <c r="AB409"/>
  <c r="AG409"/>
  <c r="AI409"/>
  <c r="AJ409"/>
  <c r="CX409"/>
  <c r="W409"/>
  <c r="CU409"/>
  <c r="T409"/>
  <c r="CW409"/>
  <c r="V409"/>
  <c r="GL409"/>
  <c r="GO409"/>
  <c r="AG410"/>
  <c r="CU410"/>
  <c r="AH410"/>
  <c r="AI410"/>
  <c r="CW410"/>
  <c r="AJ410"/>
  <c r="CV410"/>
  <c r="CX410"/>
  <c r="GL410"/>
  <c r="GO410"/>
  <c r="C411"/>
  <c r="D411"/>
  <c r="AB411"/>
  <c r="AG411"/>
  <c r="AI411"/>
  <c r="AJ411"/>
  <c r="CX411"/>
  <c r="W411"/>
  <c r="CU411"/>
  <c r="T411"/>
  <c r="CW411"/>
  <c r="V411"/>
  <c r="GL411"/>
  <c r="GO411"/>
  <c r="AG412"/>
  <c r="CU412"/>
  <c r="AH412"/>
  <c r="AI412"/>
  <c r="CW412"/>
  <c r="AJ412"/>
  <c r="CV412"/>
  <c r="CX412"/>
  <c r="GL412"/>
  <c r="GO412"/>
  <c r="C413"/>
  <c r="D413"/>
  <c r="AB413"/>
  <c r="AG413"/>
  <c r="AI413"/>
  <c r="AJ413"/>
  <c r="CX413"/>
  <c r="W413"/>
  <c r="CU413"/>
  <c r="T413"/>
  <c r="CW413"/>
  <c r="V413"/>
  <c r="GL413"/>
  <c r="GO413"/>
  <c r="C414"/>
  <c r="D414"/>
  <c r="AG414"/>
  <c r="CU414"/>
  <c r="T414"/>
  <c r="AI414"/>
  <c r="CW414"/>
  <c r="V414"/>
  <c r="AJ414"/>
  <c r="CX414"/>
  <c r="W414"/>
  <c r="GL414"/>
  <c r="GO414"/>
  <c r="C415"/>
  <c r="D415"/>
  <c r="AG415"/>
  <c r="AI415"/>
  <c r="AJ415"/>
  <c r="CX415"/>
  <c r="W415"/>
  <c r="CU415"/>
  <c r="T415"/>
  <c r="CW415"/>
  <c r="V415"/>
  <c r="GL415"/>
  <c r="GO415"/>
  <c r="C416"/>
  <c r="D416"/>
  <c r="AJ416"/>
  <c r="CX416"/>
  <c r="W416"/>
  <c r="AG416"/>
  <c r="CU416"/>
  <c r="T416"/>
  <c r="AI416"/>
  <c r="CW416"/>
  <c r="V416"/>
  <c r="GL416"/>
  <c r="GN416"/>
  <c r="AG417"/>
  <c r="AH417"/>
  <c r="CV417"/>
  <c r="U417"/>
  <c r="AI417"/>
  <c r="AJ417"/>
  <c r="CX417"/>
  <c r="W417"/>
  <c r="CU417"/>
  <c r="T417"/>
  <c r="CW417"/>
  <c r="V417"/>
  <c r="GL417"/>
  <c r="GN417"/>
  <c r="AH418"/>
  <c r="CV418"/>
  <c r="U418"/>
  <c r="AG418"/>
  <c r="CU418"/>
  <c r="T418"/>
  <c r="AI418"/>
  <c r="CW418"/>
  <c r="V418"/>
  <c r="AJ418"/>
  <c r="CX418"/>
  <c r="W418"/>
  <c r="GL418"/>
  <c r="GN418"/>
  <c r="C419"/>
  <c r="D419"/>
  <c r="AG419"/>
  <c r="AI419"/>
  <c r="AJ419"/>
  <c r="CX419"/>
  <c r="W419"/>
  <c r="CU419"/>
  <c r="T419"/>
  <c r="CW419"/>
  <c r="V419"/>
  <c r="GL419"/>
  <c r="GN419"/>
  <c r="AG420"/>
  <c r="CU420"/>
  <c r="AH420"/>
  <c r="AI420"/>
  <c r="AJ420"/>
  <c r="CV420"/>
  <c r="CW420"/>
  <c r="CX420"/>
  <c r="GL420"/>
  <c r="GN420"/>
  <c r="AG421"/>
  <c r="CU421"/>
  <c r="T421"/>
  <c r="AH421"/>
  <c r="AI421"/>
  <c r="CW421"/>
  <c r="V421"/>
  <c r="AJ421"/>
  <c r="CV421"/>
  <c r="U421"/>
  <c r="CX421"/>
  <c r="W421"/>
  <c r="GL421"/>
  <c r="GN421"/>
  <c r="C422"/>
  <c r="D422"/>
  <c r="AG422"/>
  <c r="AI422"/>
  <c r="AJ422"/>
  <c r="CX422"/>
  <c r="W422"/>
  <c r="CU422"/>
  <c r="T422"/>
  <c r="CW422"/>
  <c r="V422"/>
  <c r="GL422"/>
  <c r="GO422"/>
  <c r="AG423"/>
  <c r="CU423"/>
  <c r="AH423"/>
  <c r="AI423"/>
  <c r="CW423"/>
  <c r="AJ423"/>
  <c r="CV423"/>
  <c r="CX423"/>
  <c r="GL423"/>
  <c r="GO423"/>
  <c r="C424"/>
  <c r="D424"/>
  <c r="AG424"/>
  <c r="AI424"/>
  <c r="AJ424"/>
  <c r="CX424"/>
  <c r="W424"/>
  <c r="CU424"/>
  <c r="T424"/>
  <c r="CW424"/>
  <c r="V424"/>
  <c r="GL424"/>
  <c r="GN424"/>
  <c r="AG425"/>
  <c r="CU425"/>
  <c r="AH425"/>
  <c r="AI425"/>
  <c r="CW425"/>
  <c r="AJ425"/>
  <c r="CV425"/>
  <c r="CX425"/>
  <c r="GL425"/>
  <c r="BZ427"/>
  <c r="GN425"/>
  <c r="B427"/>
  <c r="B392"/>
  <c r="C427"/>
  <c r="C392"/>
  <c r="D427"/>
  <c r="D392"/>
  <c r="F427"/>
  <c r="F392"/>
  <c r="G392"/>
  <c r="BX427"/>
  <c r="BX392"/>
  <c r="BY392"/>
  <c r="CK427"/>
  <c r="CK392"/>
  <c r="CL427"/>
  <c r="CL392"/>
  <c r="CM427"/>
  <c r="CM392"/>
  <c r="B459"/>
  <c r="B337"/>
  <c r="C459"/>
  <c r="C337"/>
  <c r="D459"/>
  <c r="D337"/>
  <c r="F459"/>
  <c r="F337"/>
  <c r="G337"/>
  <c r="D491"/>
  <c r="E493"/>
  <c r="Z493"/>
  <c r="AA493"/>
  <c r="AB493"/>
  <c r="AC493"/>
  <c r="AD493"/>
  <c r="AE493"/>
  <c r="AF493"/>
  <c r="AG493"/>
  <c r="AH493"/>
  <c r="AI493"/>
  <c r="AJ493"/>
  <c r="AK493"/>
  <c r="AL493"/>
  <c r="AM493"/>
  <c r="AN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CN493"/>
  <c r="CO493"/>
  <c r="CP493"/>
  <c r="CQ493"/>
  <c r="CR493"/>
  <c r="CS493"/>
  <c r="CT493"/>
  <c r="CU493"/>
  <c r="CV493"/>
  <c r="CW493"/>
  <c r="CX493"/>
  <c r="CY493"/>
  <c r="CZ493"/>
  <c r="DA493"/>
  <c r="DB493"/>
  <c r="DC493"/>
  <c r="DD493"/>
  <c r="DE493"/>
  <c r="DF493"/>
  <c r="DG493"/>
  <c r="DH493"/>
  <c r="DI493"/>
  <c r="DJ493"/>
  <c r="DK493"/>
  <c r="DL493"/>
  <c r="DM493"/>
  <c r="DN493"/>
  <c r="DO493"/>
  <c r="DP493"/>
  <c r="DQ493"/>
  <c r="DR493"/>
  <c r="DS493"/>
  <c r="DT493"/>
  <c r="DU493"/>
  <c r="DV493"/>
  <c r="DW493"/>
  <c r="DX493"/>
  <c r="DY493"/>
  <c r="DZ493"/>
  <c r="EA493"/>
  <c r="EB493"/>
  <c r="EC493"/>
  <c r="ED493"/>
  <c r="EE493"/>
  <c r="EF493"/>
  <c r="EG493"/>
  <c r="EH493"/>
  <c r="EI493"/>
  <c r="EJ493"/>
  <c r="EK493"/>
  <c r="EL493"/>
  <c r="EM493"/>
  <c r="EN493"/>
  <c r="EO493"/>
  <c r="EP493"/>
  <c r="EQ493"/>
  <c r="ER493"/>
  <c r="ES493"/>
  <c r="ET493"/>
  <c r="EU493"/>
  <c r="EV493"/>
  <c r="EW493"/>
  <c r="EX493"/>
  <c r="EY493"/>
  <c r="EZ493"/>
  <c r="FA493"/>
  <c r="FB493"/>
  <c r="FC493"/>
  <c r="FD493"/>
  <c r="FE493"/>
  <c r="FF493"/>
  <c r="FG493"/>
  <c r="FH493"/>
  <c r="FI493"/>
  <c r="FJ493"/>
  <c r="FK493"/>
  <c r="FL493"/>
  <c r="FM493"/>
  <c r="FN493"/>
  <c r="FO493"/>
  <c r="FP493"/>
  <c r="FQ493"/>
  <c r="FR493"/>
  <c r="FS493"/>
  <c r="FT493"/>
  <c r="FU493"/>
  <c r="FV493"/>
  <c r="FW493"/>
  <c r="FX493"/>
  <c r="FY493"/>
  <c r="FZ493"/>
  <c r="GA493"/>
  <c r="GB493"/>
  <c r="GC493"/>
  <c r="GD493"/>
  <c r="GE493"/>
  <c r="GF493"/>
  <c r="GG493"/>
  <c r="GH493"/>
  <c r="GI493"/>
  <c r="GJ493"/>
  <c r="GK493"/>
  <c r="GL493"/>
  <c r="GM493"/>
  <c r="GN493"/>
  <c r="GO493"/>
  <c r="GP493"/>
  <c r="GQ493"/>
  <c r="GR493"/>
  <c r="GS493"/>
  <c r="GT493"/>
  <c r="GU493"/>
  <c r="GV493"/>
  <c r="GW493"/>
  <c r="GX493"/>
  <c r="D495"/>
  <c r="E497"/>
  <c r="Z497"/>
  <c r="AA497"/>
  <c r="AM497"/>
  <c r="AN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CN497"/>
  <c r="CO497"/>
  <c r="CP497"/>
  <c r="CQ497"/>
  <c r="CR497"/>
  <c r="CS497"/>
  <c r="CT497"/>
  <c r="CU497"/>
  <c r="CV497"/>
  <c r="CW497"/>
  <c r="CX497"/>
  <c r="CY497"/>
  <c r="CZ497"/>
  <c r="DA497"/>
  <c r="DB497"/>
  <c r="DC497"/>
  <c r="DD497"/>
  <c r="DE497"/>
  <c r="DF497"/>
  <c r="DG497"/>
  <c r="DH497"/>
  <c r="DI497"/>
  <c r="DJ497"/>
  <c r="DK497"/>
  <c r="DL497"/>
  <c r="DM497"/>
  <c r="DN497"/>
  <c r="DO497"/>
  <c r="DP497"/>
  <c r="DQ497"/>
  <c r="DR497"/>
  <c r="DS497"/>
  <c r="DT497"/>
  <c r="DU497"/>
  <c r="DV497"/>
  <c r="DW497"/>
  <c r="DX497"/>
  <c r="DY497"/>
  <c r="DZ497"/>
  <c r="EA497"/>
  <c r="EB497"/>
  <c r="EC497"/>
  <c r="ED497"/>
  <c r="EE497"/>
  <c r="EF497"/>
  <c r="EG497"/>
  <c r="EH497"/>
  <c r="EI497"/>
  <c r="EJ497"/>
  <c r="EK497"/>
  <c r="EL497"/>
  <c r="EM497"/>
  <c r="EN497"/>
  <c r="EO497"/>
  <c r="EP497"/>
  <c r="EQ497"/>
  <c r="ER497"/>
  <c r="ES497"/>
  <c r="ET497"/>
  <c r="EU497"/>
  <c r="EV497"/>
  <c r="EW497"/>
  <c r="EX497"/>
  <c r="EY497"/>
  <c r="EZ497"/>
  <c r="FA497"/>
  <c r="FB497"/>
  <c r="FC497"/>
  <c r="FD497"/>
  <c r="FE497"/>
  <c r="FF497"/>
  <c r="FG497"/>
  <c r="FH497"/>
  <c r="FI497"/>
  <c r="FJ497"/>
  <c r="FK497"/>
  <c r="FL497"/>
  <c r="FM497"/>
  <c r="FN497"/>
  <c r="FO497"/>
  <c r="FP497"/>
  <c r="FQ497"/>
  <c r="FR497"/>
  <c r="FS497"/>
  <c r="FT497"/>
  <c r="FU497"/>
  <c r="FV497"/>
  <c r="FW497"/>
  <c r="FX497"/>
  <c r="FY497"/>
  <c r="FZ497"/>
  <c r="GA497"/>
  <c r="GB497"/>
  <c r="GC497"/>
  <c r="GD497"/>
  <c r="GE497"/>
  <c r="GF497"/>
  <c r="GG497"/>
  <c r="GH497"/>
  <c r="GI497"/>
  <c r="GJ497"/>
  <c r="GK497"/>
  <c r="GL497"/>
  <c r="GM497"/>
  <c r="GN497"/>
  <c r="GO497"/>
  <c r="GP497"/>
  <c r="GQ497"/>
  <c r="GR497"/>
  <c r="GS497"/>
  <c r="GT497"/>
  <c r="GU497"/>
  <c r="GV497"/>
  <c r="GW497"/>
  <c r="GX497"/>
  <c r="C499"/>
  <c r="D499"/>
  <c r="AG499"/>
  <c r="CU499"/>
  <c r="T499"/>
  <c r="AI499"/>
  <c r="CW499"/>
  <c r="V499"/>
  <c r="AJ499"/>
  <c r="CX499"/>
  <c r="W499"/>
  <c r="GL499"/>
  <c r="GO499"/>
  <c r="AG500"/>
  <c r="AH500"/>
  <c r="CV500"/>
  <c r="U500"/>
  <c r="AI500"/>
  <c r="AJ500"/>
  <c r="CX500"/>
  <c r="W500"/>
  <c r="CU500"/>
  <c r="T500"/>
  <c r="CW500"/>
  <c r="V500"/>
  <c r="GL500"/>
  <c r="GN500"/>
  <c r="C501"/>
  <c r="D501"/>
  <c r="AB501"/>
  <c r="AG501"/>
  <c r="CU501"/>
  <c r="T501"/>
  <c r="AI501"/>
  <c r="CW501"/>
  <c r="V501"/>
  <c r="AJ501"/>
  <c r="CX501"/>
  <c r="W501"/>
  <c r="GL501"/>
  <c r="GO501"/>
  <c r="C502"/>
  <c r="D502"/>
  <c r="AG502"/>
  <c r="AI502"/>
  <c r="AJ502"/>
  <c r="CX502"/>
  <c r="W502"/>
  <c r="CU502"/>
  <c r="T502"/>
  <c r="CW502"/>
  <c r="V502"/>
  <c r="GL502"/>
  <c r="GO502"/>
  <c r="AG503"/>
  <c r="CU503"/>
  <c r="AH503"/>
  <c r="AI503"/>
  <c r="CW503"/>
  <c r="AJ503"/>
  <c r="CV503"/>
  <c r="CX503"/>
  <c r="GL503"/>
  <c r="GN503"/>
  <c r="C504"/>
  <c r="D504"/>
  <c r="AG504"/>
  <c r="AI504"/>
  <c r="AJ504"/>
  <c r="CX504"/>
  <c r="W504"/>
  <c r="CU504"/>
  <c r="T504"/>
  <c r="CW504"/>
  <c r="V504"/>
  <c r="GL504"/>
  <c r="GO504"/>
  <c r="AG505"/>
  <c r="CU505"/>
  <c r="AH505"/>
  <c r="AI505"/>
  <c r="CW505"/>
  <c r="AJ505"/>
  <c r="CV505"/>
  <c r="CX505"/>
  <c r="GL505"/>
  <c r="GN505"/>
  <c r="C506"/>
  <c r="D506"/>
  <c r="CX582" i="3"/>
  <c r="AG506" i="1"/>
  <c r="AI506"/>
  <c r="AJ506"/>
  <c r="CX506"/>
  <c r="W506"/>
  <c r="CU506"/>
  <c r="T506"/>
  <c r="CW506"/>
  <c r="V506"/>
  <c r="GL506"/>
  <c r="GO506"/>
  <c r="C507"/>
  <c r="D507"/>
  <c r="AG507"/>
  <c r="CU507"/>
  <c r="T507"/>
  <c r="AI507"/>
  <c r="CW507"/>
  <c r="V507"/>
  <c r="AJ507"/>
  <c r="CX507"/>
  <c r="W507"/>
  <c r="GL507"/>
  <c r="GO507"/>
  <c r="C508"/>
  <c r="D508"/>
  <c r="AG508"/>
  <c r="AI508"/>
  <c r="AJ508"/>
  <c r="CX508"/>
  <c r="W508"/>
  <c r="CU508"/>
  <c r="T508"/>
  <c r="CW508"/>
  <c r="V508"/>
  <c r="GL508"/>
  <c r="GO508"/>
  <c r="C509"/>
  <c r="D509"/>
  <c r="AG509"/>
  <c r="CU509"/>
  <c r="T509"/>
  <c r="AI509"/>
  <c r="CW509"/>
  <c r="V509"/>
  <c r="AJ509"/>
  <c r="CX509"/>
  <c r="W509"/>
  <c r="GL509"/>
  <c r="GO509"/>
  <c r="AG510"/>
  <c r="AH510"/>
  <c r="CV510"/>
  <c r="U510"/>
  <c r="AI510"/>
  <c r="AJ510"/>
  <c r="CX510"/>
  <c r="W510"/>
  <c r="CU510"/>
  <c r="T510"/>
  <c r="CW510"/>
  <c r="V510"/>
  <c r="GL510"/>
  <c r="GN510"/>
  <c r="C511"/>
  <c r="D511"/>
  <c r="AG511"/>
  <c r="CU511"/>
  <c r="T511"/>
  <c r="AI511"/>
  <c r="CW511"/>
  <c r="V511"/>
  <c r="AJ511"/>
  <c r="CX511"/>
  <c r="W511"/>
  <c r="GL511"/>
  <c r="GO511"/>
  <c r="AG512"/>
  <c r="AH512"/>
  <c r="CV512"/>
  <c r="U512"/>
  <c r="AI512"/>
  <c r="AJ512"/>
  <c r="CX512"/>
  <c r="W512"/>
  <c r="CU512"/>
  <c r="T512"/>
  <c r="CW512"/>
  <c r="V512"/>
  <c r="GL512"/>
  <c r="GN512"/>
  <c r="B514"/>
  <c r="B497"/>
  <c r="C514"/>
  <c r="C497"/>
  <c r="D514"/>
  <c r="D497"/>
  <c r="F514"/>
  <c r="F497"/>
  <c r="G497"/>
  <c r="BX514"/>
  <c r="BX497"/>
  <c r="BZ514"/>
  <c r="AQ514"/>
  <c r="CK514"/>
  <c r="CK497"/>
  <c r="CL514"/>
  <c r="BC514"/>
  <c r="CM514"/>
  <c r="BD514"/>
  <c r="D546"/>
  <c r="E548"/>
  <c r="Z548"/>
  <c r="AA548"/>
  <c r="AM548"/>
  <c r="AN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CN548"/>
  <c r="CO548"/>
  <c r="CP548"/>
  <c r="CQ548"/>
  <c r="CR548"/>
  <c r="CS548"/>
  <c r="CT548"/>
  <c r="CU548"/>
  <c r="CV548"/>
  <c r="CW548"/>
  <c r="CX548"/>
  <c r="CY548"/>
  <c r="CZ548"/>
  <c r="DA548"/>
  <c r="DB548"/>
  <c r="DC548"/>
  <c r="DD548"/>
  <c r="DE548"/>
  <c r="DF548"/>
  <c r="DG548"/>
  <c r="DH548"/>
  <c r="DI548"/>
  <c r="DJ548"/>
  <c r="DK548"/>
  <c r="DL548"/>
  <c r="DM548"/>
  <c r="DN548"/>
  <c r="DO548"/>
  <c r="DP548"/>
  <c r="DQ548"/>
  <c r="DR548"/>
  <c r="DS548"/>
  <c r="DT548"/>
  <c r="DU548"/>
  <c r="DV548"/>
  <c r="DW548"/>
  <c r="DX548"/>
  <c r="DY548"/>
  <c r="DZ548"/>
  <c r="EA548"/>
  <c r="EB548"/>
  <c r="EC548"/>
  <c r="ED548"/>
  <c r="EE548"/>
  <c r="EF548"/>
  <c r="EG548"/>
  <c r="EH548"/>
  <c r="EI548"/>
  <c r="EJ548"/>
  <c r="EK548"/>
  <c r="EL548"/>
  <c r="EM548"/>
  <c r="EN548"/>
  <c r="EO548"/>
  <c r="EP548"/>
  <c r="EQ548"/>
  <c r="ER548"/>
  <c r="ES548"/>
  <c r="ET548"/>
  <c r="EU548"/>
  <c r="EV548"/>
  <c r="EW548"/>
  <c r="EX548"/>
  <c r="EY548"/>
  <c r="EZ548"/>
  <c r="FA548"/>
  <c r="FB548"/>
  <c r="FC548"/>
  <c r="FD548"/>
  <c r="FE548"/>
  <c r="FF548"/>
  <c r="FG548"/>
  <c r="FH548"/>
  <c r="FI548"/>
  <c r="FJ548"/>
  <c r="FK548"/>
  <c r="FL548"/>
  <c r="FM548"/>
  <c r="FN548"/>
  <c r="FO548"/>
  <c r="FP548"/>
  <c r="FQ548"/>
  <c r="FR548"/>
  <c r="FS548"/>
  <c r="FT548"/>
  <c r="FU548"/>
  <c r="FV548"/>
  <c r="FW548"/>
  <c r="FX548"/>
  <c r="FY548"/>
  <c r="FZ548"/>
  <c r="GA548"/>
  <c r="GB548"/>
  <c r="GC548"/>
  <c r="GD548"/>
  <c r="GE548"/>
  <c r="GF548"/>
  <c r="GG548"/>
  <c r="GH548"/>
  <c r="GI548"/>
  <c r="GJ548"/>
  <c r="GK548"/>
  <c r="GL548"/>
  <c r="GM548"/>
  <c r="GN548"/>
  <c r="GO548"/>
  <c r="GP548"/>
  <c r="GQ548"/>
  <c r="GR548"/>
  <c r="GS548"/>
  <c r="GT548"/>
  <c r="GU548"/>
  <c r="GV548"/>
  <c r="GW548"/>
  <c r="GX548"/>
  <c r="C550"/>
  <c r="D550"/>
  <c r="AG550"/>
  <c r="AI550"/>
  <c r="AJ550"/>
  <c r="CX550"/>
  <c r="W550"/>
  <c r="CU550"/>
  <c r="T550"/>
  <c r="CW550"/>
  <c r="V550"/>
  <c r="GL550"/>
  <c r="GO550"/>
  <c r="AG551"/>
  <c r="CU551"/>
  <c r="AH551"/>
  <c r="AI551"/>
  <c r="CW551"/>
  <c r="AJ551"/>
  <c r="CV551"/>
  <c r="CX551"/>
  <c r="GL551"/>
  <c r="GO551"/>
  <c r="C552"/>
  <c r="D552"/>
  <c r="AB552"/>
  <c r="AG552"/>
  <c r="AI552"/>
  <c r="AJ552"/>
  <c r="CX552"/>
  <c r="W552"/>
  <c r="CU552"/>
  <c r="T552"/>
  <c r="CW552"/>
  <c r="V552"/>
  <c r="GL552"/>
  <c r="GO552"/>
  <c r="AG553"/>
  <c r="CU553"/>
  <c r="AH553"/>
  <c r="AI553"/>
  <c r="CW553"/>
  <c r="AJ553"/>
  <c r="CV553"/>
  <c r="CX553"/>
  <c r="GL553"/>
  <c r="GO553"/>
  <c r="AG554"/>
  <c r="AH554"/>
  <c r="CV554"/>
  <c r="U554"/>
  <c r="AI554"/>
  <c r="AJ554"/>
  <c r="CX554"/>
  <c r="W554"/>
  <c r="CU554"/>
  <c r="T554"/>
  <c r="CW554"/>
  <c r="V554"/>
  <c r="GL554"/>
  <c r="GO554"/>
  <c r="C555"/>
  <c r="D555"/>
  <c r="AG555"/>
  <c r="CU555"/>
  <c r="T555"/>
  <c r="AI555"/>
  <c r="CW555"/>
  <c r="V555"/>
  <c r="AJ555"/>
  <c r="CX555"/>
  <c r="W555"/>
  <c r="GL555"/>
  <c r="GO555"/>
  <c r="AG556"/>
  <c r="AH556"/>
  <c r="CV556"/>
  <c r="U556"/>
  <c r="AI556"/>
  <c r="AJ556"/>
  <c r="CX556"/>
  <c r="W556"/>
  <c r="CU556"/>
  <c r="T556"/>
  <c r="CW556"/>
  <c r="V556"/>
  <c r="GL556"/>
  <c r="GO556"/>
  <c r="AG557"/>
  <c r="CU557"/>
  <c r="T557"/>
  <c r="AH557"/>
  <c r="AI557"/>
  <c r="CW557"/>
  <c r="V557"/>
  <c r="AJ557"/>
  <c r="CV557"/>
  <c r="U557"/>
  <c r="CX557"/>
  <c r="W557"/>
  <c r="GL557"/>
  <c r="GO557"/>
  <c r="AB558"/>
  <c r="AG558"/>
  <c r="AH558"/>
  <c r="CV558"/>
  <c r="U558"/>
  <c r="AI558"/>
  <c r="AJ558"/>
  <c r="CX558"/>
  <c r="W558"/>
  <c r="CU558"/>
  <c r="T558"/>
  <c r="CW558"/>
  <c r="V558"/>
  <c r="GL558"/>
  <c r="GO558"/>
  <c r="C559"/>
  <c r="D559"/>
  <c r="AG559"/>
  <c r="CU559"/>
  <c r="T559"/>
  <c r="AI559"/>
  <c r="CW559"/>
  <c r="V559"/>
  <c r="AJ559"/>
  <c r="CX559"/>
  <c r="W559"/>
  <c r="GL559"/>
  <c r="GO559"/>
  <c r="C560"/>
  <c r="D560"/>
  <c r="AG560"/>
  <c r="AI560"/>
  <c r="AJ560"/>
  <c r="CX560"/>
  <c r="W560"/>
  <c r="CU560"/>
  <c r="T560"/>
  <c r="CW560"/>
  <c r="V560"/>
  <c r="GL560"/>
  <c r="GO560"/>
  <c r="C561"/>
  <c r="D561"/>
  <c r="AG561"/>
  <c r="CU561"/>
  <c r="T561"/>
  <c r="AI561"/>
  <c r="CW561"/>
  <c r="V561"/>
  <c r="AJ561"/>
  <c r="CX561"/>
  <c r="W561"/>
  <c r="GL561"/>
  <c r="GO561"/>
  <c r="C562"/>
  <c r="D562"/>
  <c r="AB562"/>
  <c r="AG562"/>
  <c r="AI562"/>
  <c r="AJ562"/>
  <c r="CX562"/>
  <c r="W562"/>
  <c r="CU562"/>
  <c r="T562"/>
  <c r="CW562"/>
  <c r="V562"/>
  <c r="GL562"/>
  <c r="GO562"/>
  <c r="AG563"/>
  <c r="CU563"/>
  <c r="AH563"/>
  <c r="AI563"/>
  <c r="CW563"/>
  <c r="AJ563"/>
  <c r="CV563"/>
  <c r="CX563"/>
  <c r="GL563"/>
  <c r="GO563"/>
  <c r="C564"/>
  <c r="D564"/>
  <c r="AB564"/>
  <c r="AG564"/>
  <c r="AI564"/>
  <c r="AJ564"/>
  <c r="CX564"/>
  <c r="W564"/>
  <c r="CU564"/>
  <c r="T564"/>
  <c r="CW564"/>
  <c r="V564"/>
  <c r="GL564"/>
  <c r="GO564"/>
  <c r="C565"/>
  <c r="D565"/>
  <c r="AG565"/>
  <c r="CU565"/>
  <c r="T565"/>
  <c r="AI565"/>
  <c r="CW565"/>
  <c r="V565"/>
  <c r="AJ565"/>
  <c r="CX565"/>
  <c r="W565"/>
  <c r="GL565"/>
  <c r="GO565"/>
  <c r="AB566"/>
  <c r="AG566"/>
  <c r="AH566"/>
  <c r="CV566"/>
  <c r="U566"/>
  <c r="AI566"/>
  <c r="AJ566"/>
  <c r="CX566"/>
  <c r="W566"/>
  <c r="CU566"/>
  <c r="T566"/>
  <c r="CW566"/>
  <c r="V566"/>
  <c r="GL566"/>
  <c r="GO566"/>
  <c r="C567"/>
  <c r="D567"/>
  <c r="AG567"/>
  <c r="CU567"/>
  <c r="T567"/>
  <c r="AI567"/>
  <c r="CW567"/>
  <c r="V567"/>
  <c r="AJ567"/>
  <c r="CX567"/>
  <c r="W567"/>
  <c r="GL567"/>
  <c r="GO567"/>
  <c r="AG568"/>
  <c r="AH568"/>
  <c r="CV568"/>
  <c r="U568"/>
  <c r="AI568"/>
  <c r="AJ568"/>
  <c r="CX568"/>
  <c r="W568"/>
  <c r="CU568"/>
  <c r="T568"/>
  <c r="CW568"/>
  <c r="V568"/>
  <c r="GL568"/>
  <c r="GO568"/>
  <c r="C569"/>
  <c r="D569"/>
  <c r="AG569"/>
  <c r="CU569"/>
  <c r="T569"/>
  <c r="AI569"/>
  <c r="CW569"/>
  <c r="V569"/>
  <c r="AJ569"/>
  <c r="CX569"/>
  <c r="W569"/>
  <c r="GL569"/>
  <c r="GO569"/>
  <c r="C570"/>
  <c r="D570"/>
  <c r="AG570"/>
  <c r="AI570"/>
  <c r="AJ570"/>
  <c r="CX570"/>
  <c r="W570"/>
  <c r="CU570"/>
  <c r="T570"/>
  <c r="CW570"/>
  <c r="V570"/>
  <c r="GL570"/>
  <c r="GO570"/>
  <c r="C571"/>
  <c r="D571"/>
  <c r="AG571"/>
  <c r="CU571"/>
  <c r="T571"/>
  <c r="AI571"/>
  <c r="CW571"/>
  <c r="V571"/>
  <c r="AJ571"/>
  <c r="CX571"/>
  <c r="W571"/>
  <c r="GL571"/>
  <c r="GO571"/>
  <c r="C572"/>
  <c r="D572"/>
  <c r="AB572"/>
  <c r="AG572"/>
  <c r="AI572"/>
  <c r="AJ572"/>
  <c r="CX572"/>
  <c r="W572"/>
  <c r="CU572"/>
  <c r="T572"/>
  <c r="CW572"/>
  <c r="V572"/>
  <c r="GL572"/>
  <c r="GN572"/>
  <c r="AG573"/>
  <c r="CU573"/>
  <c r="AH573"/>
  <c r="AI573"/>
  <c r="CW573"/>
  <c r="AJ573"/>
  <c r="CV573"/>
  <c r="CX573"/>
  <c r="GL573"/>
  <c r="GN573"/>
  <c r="AG574"/>
  <c r="AH574"/>
  <c r="CV574"/>
  <c r="U574"/>
  <c r="AI574"/>
  <c r="AJ574"/>
  <c r="CX574"/>
  <c r="W574"/>
  <c r="CU574"/>
  <c r="T574"/>
  <c r="CW574"/>
  <c r="V574"/>
  <c r="GL574"/>
  <c r="GN574"/>
  <c r="C575"/>
  <c r="D575"/>
  <c r="AG575"/>
  <c r="CU575"/>
  <c r="T575"/>
  <c r="AI575"/>
  <c r="CW575"/>
  <c r="V575"/>
  <c r="AJ575"/>
  <c r="CX575"/>
  <c r="W575"/>
  <c r="GL575"/>
  <c r="GN575"/>
  <c r="AG576"/>
  <c r="AH576"/>
  <c r="CV576"/>
  <c r="U576"/>
  <c r="AI576"/>
  <c r="AJ576"/>
  <c r="CX576"/>
  <c r="W576"/>
  <c r="CU576"/>
  <c r="T576"/>
  <c r="CW576"/>
  <c r="V576"/>
  <c r="GL576"/>
  <c r="GN576"/>
  <c r="AG577"/>
  <c r="CU577"/>
  <c r="T577"/>
  <c r="AH577"/>
  <c r="AI577"/>
  <c r="CW577"/>
  <c r="V577"/>
  <c r="AJ577"/>
  <c r="CV577"/>
  <c r="U577"/>
  <c r="CX577"/>
  <c r="W577"/>
  <c r="GL577"/>
  <c r="GN577"/>
  <c r="C578"/>
  <c r="D578"/>
  <c r="AG578"/>
  <c r="AI578"/>
  <c r="AJ578"/>
  <c r="CX578"/>
  <c r="W578"/>
  <c r="CU578"/>
  <c r="T578"/>
  <c r="CW578"/>
  <c r="V578"/>
  <c r="GL578"/>
  <c r="GO578"/>
  <c r="AG579"/>
  <c r="CU579"/>
  <c r="AH579"/>
  <c r="AI579"/>
  <c r="CW579"/>
  <c r="AJ579"/>
  <c r="CV579"/>
  <c r="CX579"/>
  <c r="GL579"/>
  <c r="GO579"/>
  <c r="C580"/>
  <c r="D580"/>
  <c r="AG580"/>
  <c r="AI580"/>
  <c r="AJ580"/>
  <c r="CX580"/>
  <c r="W580"/>
  <c r="CU580"/>
  <c r="T580"/>
  <c r="CW580"/>
  <c r="V580"/>
  <c r="GL580"/>
  <c r="GN580"/>
  <c r="AG581"/>
  <c r="CU581"/>
  <c r="AH581"/>
  <c r="AI581"/>
  <c r="CW581"/>
  <c r="AJ581"/>
  <c r="CV581"/>
  <c r="CX581"/>
  <c r="GL581"/>
  <c r="BZ583"/>
  <c r="GN581"/>
  <c r="B583"/>
  <c r="B548"/>
  <c r="C583"/>
  <c r="C548"/>
  <c r="D583"/>
  <c r="D548"/>
  <c r="F583"/>
  <c r="F548"/>
  <c r="G548"/>
  <c r="CM583"/>
  <c r="BD583"/>
  <c r="BD548"/>
  <c r="BX583"/>
  <c r="BX548"/>
  <c r="CG583"/>
  <c r="CG548"/>
  <c r="CI583"/>
  <c r="CI548"/>
  <c r="CK583"/>
  <c r="CK548"/>
  <c r="CL583"/>
  <c r="CL548"/>
  <c r="CM548"/>
  <c r="B615"/>
  <c r="B493"/>
  <c r="C615"/>
  <c r="C493"/>
  <c r="D615"/>
  <c r="D493"/>
  <c r="F615"/>
  <c r="F493"/>
  <c r="G493"/>
  <c r="D647"/>
  <c r="E649"/>
  <c r="Z649"/>
  <c r="AA649"/>
  <c r="AB649"/>
  <c r="AC649"/>
  <c r="AD649"/>
  <c r="AE649"/>
  <c r="AF649"/>
  <c r="AG649"/>
  <c r="AH649"/>
  <c r="AI649"/>
  <c r="AJ649"/>
  <c r="AK649"/>
  <c r="AL649"/>
  <c r="AM649"/>
  <c r="AN649"/>
  <c r="BE649"/>
  <c r="BF649"/>
  <c r="BG649"/>
  <c r="BH649"/>
  <c r="BI649"/>
  <c r="BJ649"/>
  <c r="BK649"/>
  <c r="BL649"/>
  <c r="BM649"/>
  <c r="BN649"/>
  <c r="BO649"/>
  <c r="BP649"/>
  <c r="BQ649"/>
  <c r="BR649"/>
  <c r="BS649"/>
  <c r="BT649"/>
  <c r="BU649"/>
  <c r="BV649"/>
  <c r="BW649"/>
  <c r="BX649"/>
  <c r="BY649"/>
  <c r="BZ649"/>
  <c r="CA649"/>
  <c r="CB649"/>
  <c r="CC649"/>
  <c r="CD649"/>
  <c r="CE649"/>
  <c r="CF649"/>
  <c r="CG649"/>
  <c r="CH649"/>
  <c r="CI649"/>
  <c r="CJ649"/>
  <c r="CK649"/>
  <c r="CL649"/>
  <c r="CM649"/>
  <c r="CN649"/>
  <c r="CO649"/>
  <c r="CP649"/>
  <c r="CQ649"/>
  <c r="CR649"/>
  <c r="CS649"/>
  <c r="CT649"/>
  <c r="CU649"/>
  <c r="CV649"/>
  <c r="CW649"/>
  <c r="CX649"/>
  <c r="CY649"/>
  <c r="CZ649"/>
  <c r="DA649"/>
  <c r="DB649"/>
  <c r="DC649"/>
  <c r="DD649"/>
  <c r="DE649"/>
  <c r="DF649"/>
  <c r="DG649"/>
  <c r="DH649"/>
  <c r="DI649"/>
  <c r="DJ649"/>
  <c r="DK649"/>
  <c r="DL649"/>
  <c r="DM649"/>
  <c r="DN649"/>
  <c r="DO649"/>
  <c r="DP649"/>
  <c r="DQ649"/>
  <c r="DR649"/>
  <c r="DS649"/>
  <c r="DT649"/>
  <c r="DU649"/>
  <c r="DV649"/>
  <c r="DW649"/>
  <c r="DX649"/>
  <c r="DY649"/>
  <c r="DZ649"/>
  <c r="EA649"/>
  <c r="EB649"/>
  <c r="EC649"/>
  <c r="ED649"/>
  <c r="EE649"/>
  <c r="EF649"/>
  <c r="EG649"/>
  <c r="EH649"/>
  <c r="EI649"/>
  <c r="EJ649"/>
  <c r="EK649"/>
  <c r="EL649"/>
  <c r="EM649"/>
  <c r="EN649"/>
  <c r="EO649"/>
  <c r="EP649"/>
  <c r="EQ649"/>
  <c r="ER649"/>
  <c r="ES649"/>
  <c r="ET649"/>
  <c r="EU649"/>
  <c r="EV649"/>
  <c r="EW649"/>
  <c r="EX649"/>
  <c r="EY649"/>
  <c r="EZ649"/>
  <c r="FA649"/>
  <c r="FB649"/>
  <c r="FC649"/>
  <c r="FD649"/>
  <c r="FE649"/>
  <c r="FF649"/>
  <c r="FG649"/>
  <c r="FH649"/>
  <c r="FI649"/>
  <c r="FJ649"/>
  <c r="FK649"/>
  <c r="FL649"/>
  <c r="FM649"/>
  <c r="FN649"/>
  <c r="FO649"/>
  <c r="FP649"/>
  <c r="FQ649"/>
  <c r="FR649"/>
  <c r="FS649"/>
  <c r="FT649"/>
  <c r="FU649"/>
  <c r="FV649"/>
  <c r="FW649"/>
  <c r="FX649"/>
  <c r="FY649"/>
  <c r="FZ649"/>
  <c r="GA649"/>
  <c r="GB649"/>
  <c r="GC649"/>
  <c r="GD649"/>
  <c r="GE649"/>
  <c r="GF649"/>
  <c r="GG649"/>
  <c r="GH649"/>
  <c r="GI649"/>
  <c r="GJ649"/>
  <c r="GK649"/>
  <c r="GL649"/>
  <c r="GM649"/>
  <c r="GN649"/>
  <c r="GO649"/>
  <c r="GP649"/>
  <c r="GQ649"/>
  <c r="GR649"/>
  <c r="GS649"/>
  <c r="GT649"/>
  <c r="GU649"/>
  <c r="GV649"/>
  <c r="GW649"/>
  <c r="GX649"/>
  <c r="D651"/>
  <c r="E653"/>
  <c r="Z653"/>
  <c r="AA653"/>
  <c r="AM653"/>
  <c r="AN653"/>
  <c r="BE653"/>
  <c r="BF653"/>
  <c r="BG653"/>
  <c r="BH653"/>
  <c r="BI653"/>
  <c r="BJ653"/>
  <c r="BK653"/>
  <c r="BL653"/>
  <c r="BM653"/>
  <c r="BN653"/>
  <c r="BO653"/>
  <c r="BP653"/>
  <c r="BQ653"/>
  <c r="BR653"/>
  <c r="BS653"/>
  <c r="BT653"/>
  <c r="BU653"/>
  <c r="BV653"/>
  <c r="BW653"/>
  <c r="CN653"/>
  <c r="CO653"/>
  <c r="CP653"/>
  <c r="CQ653"/>
  <c r="CR653"/>
  <c r="CS653"/>
  <c r="CT653"/>
  <c r="CU653"/>
  <c r="CV653"/>
  <c r="CW653"/>
  <c r="CX653"/>
  <c r="CY653"/>
  <c r="CZ653"/>
  <c r="DA653"/>
  <c r="DB653"/>
  <c r="DC653"/>
  <c r="DD653"/>
  <c r="DE653"/>
  <c r="DF653"/>
  <c r="DG653"/>
  <c r="DH653"/>
  <c r="DI653"/>
  <c r="DJ653"/>
  <c r="DK653"/>
  <c r="DL653"/>
  <c r="DM653"/>
  <c r="DN653"/>
  <c r="DO653"/>
  <c r="DP653"/>
  <c r="DQ653"/>
  <c r="DR653"/>
  <c r="DS653"/>
  <c r="DT653"/>
  <c r="DU653"/>
  <c r="DV653"/>
  <c r="DW653"/>
  <c r="DX653"/>
  <c r="DY653"/>
  <c r="DZ653"/>
  <c r="EA653"/>
  <c r="EB653"/>
  <c r="EC653"/>
  <c r="ED653"/>
  <c r="EE653"/>
  <c r="EF653"/>
  <c r="EG653"/>
  <c r="EH653"/>
  <c r="EI653"/>
  <c r="EJ653"/>
  <c r="EK653"/>
  <c r="EL653"/>
  <c r="EM653"/>
  <c r="EN653"/>
  <c r="EO653"/>
  <c r="EP653"/>
  <c r="EQ653"/>
  <c r="ER653"/>
  <c r="ES653"/>
  <c r="ET653"/>
  <c r="EU653"/>
  <c r="EV653"/>
  <c r="EW653"/>
  <c r="EX653"/>
  <c r="EY653"/>
  <c r="EZ653"/>
  <c r="FA653"/>
  <c r="FB653"/>
  <c r="FC653"/>
  <c r="FD653"/>
  <c r="FE653"/>
  <c r="FF653"/>
  <c r="FG653"/>
  <c r="FH653"/>
  <c r="FI653"/>
  <c r="FJ653"/>
  <c r="FK653"/>
  <c r="FL653"/>
  <c r="FM653"/>
  <c r="FN653"/>
  <c r="FO653"/>
  <c r="FP653"/>
  <c r="FQ653"/>
  <c r="FR653"/>
  <c r="FS653"/>
  <c r="FT653"/>
  <c r="FU653"/>
  <c r="FV653"/>
  <c r="FW653"/>
  <c r="FX653"/>
  <c r="FY653"/>
  <c r="FZ653"/>
  <c r="GA653"/>
  <c r="GB653"/>
  <c r="GC653"/>
  <c r="GD653"/>
  <c r="GE653"/>
  <c r="GF653"/>
  <c r="GG653"/>
  <c r="GH653"/>
  <c r="GI653"/>
  <c r="GJ653"/>
  <c r="GK653"/>
  <c r="GL653"/>
  <c r="GM653"/>
  <c r="GN653"/>
  <c r="GO653"/>
  <c r="GP653"/>
  <c r="GQ653"/>
  <c r="GR653"/>
  <c r="GS653"/>
  <c r="GT653"/>
  <c r="GU653"/>
  <c r="GV653"/>
  <c r="GW653"/>
  <c r="GX653"/>
  <c r="C655"/>
  <c r="D655"/>
  <c r="AC655"/>
  <c r="AE655"/>
  <c r="AD655"/>
  <c r="AF655"/>
  <c r="AB655"/>
  <c r="CR655"/>
  <c r="Q655"/>
  <c r="AG655"/>
  <c r="AH655"/>
  <c r="CV655"/>
  <c r="U655"/>
  <c r="AI655"/>
  <c r="AJ655"/>
  <c r="CQ655"/>
  <c r="P655"/>
  <c r="CS655"/>
  <c r="R655"/>
  <c r="CT655"/>
  <c r="S655"/>
  <c r="CU655"/>
  <c r="T655"/>
  <c r="CW655"/>
  <c r="V655"/>
  <c r="CX655"/>
  <c r="W655"/>
  <c r="GL655"/>
  <c r="GO655"/>
  <c r="AC656"/>
  <c r="CQ656"/>
  <c r="P656"/>
  <c r="AE656"/>
  <c r="AD656"/>
  <c r="CR656"/>
  <c r="Q656"/>
  <c r="AF656"/>
  <c r="CT656"/>
  <c r="S656"/>
  <c r="AG656"/>
  <c r="CU656"/>
  <c r="T656"/>
  <c r="AH656"/>
  <c r="CV656"/>
  <c r="U656"/>
  <c r="AI656"/>
  <c r="AJ656"/>
  <c r="CX656"/>
  <c r="W656"/>
  <c r="CS656"/>
  <c r="R656"/>
  <c r="CW656"/>
  <c r="V656"/>
  <c r="GL656"/>
  <c r="GN656"/>
  <c r="C657"/>
  <c r="D657"/>
  <c r="AC657"/>
  <c r="AE657"/>
  <c r="AD657"/>
  <c r="AF657"/>
  <c r="AB657"/>
  <c r="CR657"/>
  <c r="Q657"/>
  <c r="AG657"/>
  <c r="CU657"/>
  <c r="T657"/>
  <c r="AH657"/>
  <c r="CV657"/>
  <c r="U657"/>
  <c r="AI657"/>
  <c r="AJ657"/>
  <c r="CS657"/>
  <c r="R657"/>
  <c r="CT657"/>
  <c r="S657"/>
  <c r="CW657"/>
  <c r="V657"/>
  <c r="CX657"/>
  <c r="W657"/>
  <c r="GL657"/>
  <c r="GO657"/>
  <c r="AC658"/>
  <c r="CQ658"/>
  <c r="P658"/>
  <c r="AE658"/>
  <c r="AD658"/>
  <c r="AF658"/>
  <c r="CT658"/>
  <c r="S658"/>
  <c r="AG658"/>
  <c r="CU658"/>
  <c r="T658"/>
  <c r="AH658"/>
  <c r="AI658"/>
  <c r="AJ658"/>
  <c r="CX658"/>
  <c r="W658"/>
  <c r="CS658"/>
  <c r="R658"/>
  <c r="CV658"/>
  <c r="U658"/>
  <c r="CW658"/>
  <c r="V658"/>
  <c r="GL658"/>
  <c r="GN658"/>
  <c r="C659"/>
  <c r="D659"/>
  <c r="AC659"/>
  <c r="AE659"/>
  <c r="AD659"/>
  <c r="AF659"/>
  <c r="AB659"/>
  <c r="CR659"/>
  <c r="Q659"/>
  <c r="AG659"/>
  <c r="CU659"/>
  <c r="T659"/>
  <c r="AH659"/>
  <c r="CV659"/>
  <c r="U659"/>
  <c r="AI659"/>
  <c r="AJ659"/>
  <c r="CS659"/>
  <c r="R659"/>
  <c r="CT659"/>
  <c r="S659"/>
  <c r="CW659"/>
  <c r="V659"/>
  <c r="CX659"/>
  <c r="W659"/>
  <c r="GL659"/>
  <c r="GO659"/>
  <c r="AC660"/>
  <c r="CQ660"/>
  <c r="P660"/>
  <c r="AE660"/>
  <c r="AD660"/>
  <c r="AF660"/>
  <c r="CT660"/>
  <c r="S660"/>
  <c r="AG660"/>
  <c r="CU660"/>
  <c r="T660"/>
  <c r="AH660"/>
  <c r="AI660"/>
  <c r="AJ660"/>
  <c r="CX660"/>
  <c r="W660"/>
  <c r="CS660"/>
  <c r="R660"/>
  <c r="CV660"/>
  <c r="U660"/>
  <c r="CW660"/>
  <c r="V660"/>
  <c r="GL660"/>
  <c r="GN660"/>
  <c r="C661"/>
  <c r="D661"/>
  <c r="CX778" i="3"/>
  <c r="AC661" i="1"/>
  <c r="AE661"/>
  <c r="AD661"/>
  <c r="AF661"/>
  <c r="AB661"/>
  <c r="CR661"/>
  <c r="Q661"/>
  <c r="AG661"/>
  <c r="CU661"/>
  <c r="T661"/>
  <c r="AH661"/>
  <c r="CV661"/>
  <c r="U661"/>
  <c r="AI661"/>
  <c r="AJ661"/>
  <c r="CS661"/>
  <c r="R661"/>
  <c r="CT661"/>
  <c r="S661"/>
  <c r="CW661"/>
  <c r="V661"/>
  <c r="CX661"/>
  <c r="W661"/>
  <c r="GL661"/>
  <c r="GO661"/>
  <c r="C662"/>
  <c r="D662"/>
  <c r="AC662"/>
  <c r="AE662"/>
  <c r="AD662"/>
  <c r="AF662"/>
  <c r="AB662"/>
  <c r="CR662"/>
  <c r="Q662"/>
  <c r="CS662"/>
  <c r="R662"/>
  <c r="AG662"/>
  <c r="AH662"/>
  <c r="CV662"/>
  <c r="U662"/>
  <c r="AI662"/>
  <c r="CW662"/>
  <c r="V662"/>
  <c r="AJ662"/>
  <c r="CQ662"/>
  <c r="P662"/>
  <c r="CT662"/>
  <c r="S662"/>
  <c r="CP662"/>
  <c r="O662"/>
  <c r="CU662"/>
  <c r="T662"/>
  <c r="CX662"/>
  <c r="W662"/>
  <c r="GL662"/>
  <c r="GO662"/>
  <c r="C663"/>
  <c r="D663"/>
  <c r="AC663"/>
  <c r="AE663"/>
  <c r="AD663"/>
  <c r="AF663"/>
  <c r="CT663"/>
  <c r="S663"/>
  <c r="AG663"/>
  <c r="AH663"/>
  <c r="AI663"/>
  <c r="CW663"/>
  <c r="V663"/>
  <c r="AJ663"/>
  <c r="CX663"/>
  <c r="W663"/>
  <c r="CQ663"/>
  <c r="P663"/>
  <c r="CU663"/>
  <c r="T663"/>
  <c r="CV663"/>
  <c r="U663"/>
  <c r="GL663"/>
  <c r="GO663"/>
  <c r="C664"/>
  <c r="D664"/>
  <c r="AC664"/>
  <c r="CQ664"/>
  <c r="P664"/>
  <c r="AE664"/>
  <c r="AD664"/>
  <c r="AF664"/>
  <c r="CT664"/>
  <c r="S664"/>
  <c r="AG664"/>
  <c r="CU664"/>
  <c r="T664"/>
  <c r="AH664"/>
  <c r="AI664"/>
  <c r="AJ664"/>
  <c r="CX664"/>
  <c r="W664"/>
  <c r="CS664"/>
  <c r="R664"/>
  <c r="CV664"/>
  <c r="U664"/>
  <c r="CW664"/>
  <c r="V664"/>
  <c r="GL664"/>
  <c r="GO664"/>
  <c r="AC665"/>
  <c r="AE665"/>
  <c r="AD665"/>
  <c r="AF665"/>
  <c r="CT665"/>
  <c r="AG665"/>
  <c r="AH665"/>
  <c r="AI665"/>
  <c r="CW665"/>
  <c r="AJ665"/>
  <c r="CX665"/>
  <c r="CQ665"/>
  <c r="CU665"/>
  <c r="CV665"/>
  <c r="GL665"/>
  <c r="GN665"/>
  <c r="B667"/>
  <c r="B653"/>
  <c r="C667"/>
  <c r="C653"/>
  <c r="D667"/>
  <c r="D653"/>
  <c r="F667"/>
  <c r="F653"/>
  <c r="G667"/>
  <c r="G653"/>
  <c r="BX667"/>
  <c r="BX653"/>
  <c r="BZ667"/>
  <c r="AQ667"/>
  <c r="CK667"/>
  <c r="CK653"/>
  <c r="CL667"/>
  <c r="BC667"/>
  <c r="CM667"/>
  <c r="CM653"/>
  <c r="D699"/>
  <c r="E701"/>
  <c r="Z701"/>
  <c r="AA701"/>
  <c r="AM701"/>
  <c r="AN701"/>
  <c r="BE701"/>
  <c r="BF701"/>
  <c r="BG701"/>
  <c r="BH701"/>
  <c r="BI701"/>
  <c r="BJ701"/>
  <c r="BK701"/>
  <c r="BL701"/>
  <c r="BM701"/>
  <c r="BN701"/>
  <c r="BO701"/>
  <c r="BP701"/>
  <c r="BQ701"/>
  <c r="BR701"/>
  <c r="BS701"/>
  <c r="BT701"/>
  <c r="BU701"/>
  <c r="BV701"/>
  <c r="BW701"/>
  <c r="CN701"/>
  <c r="CO701"/>
  <c r="CP701"/>
  <c r="CQ701"/>
  <c r="CR701"/>
  <c r="CS701"/>
  <c r="CT701"/>
  <c r="CU701"/>
  <c r="CV701"/>
  <c r="CW701"/>
  <c r="CX701"/>
  <c r="CY701"/>
  <c r="CZ701"/>
  <c r="DA701"/>
  <c r="DB701"/>
  <c r="DC701"/>
  <c r="DD701"/>
  <c r="DE701"/>
  <c r="DF701"/>
  <c r="DG701"/>
  <c r="DH701"/>
  <c r="DI701"/>
  <c r="DJ701"/>
  <c r="DK701"/>
  <c r="DL701"/>
  <c r="DM701"/>
  <c r="DN701"/>
  <c r="DO701"/>
  <c r="DP701"/>
  <c r="DQ701"/>
  <c r="DR701"/>
  <c r="DS701"/>
  <c r="DT701"/>
  <c r="DU701"/>
  <c r="DV701"/>
  <c r="DW701"/>
  <c r="DX701"/>
  <c r="DY701"/>
  <c r="DZ701"/>
  <c r="EA701"/>
  <c r="EB701"/>
  <c r="EC701"/>
  <c r="ED701"/>
  <c r="EE701"/>
  <c r="EF701"/>
  <c r="EG701"/>
  <c r="EH701"/>
  <c r="EI701"/>
  <c r="EJ701"/>
  <c r="EK701"/>
  <c r="EL701"/>
  <c r="EM701"/>
  <c r="EN701"/>
  <c r="EO701"/>
  <c r="EP701"/>
  <c r="EQ701"/>
  <c r="ER701"/>
  <c r="ES701"/>
  <c r="ET701"/>
  <c r="EU701"/>
  <c r="EV701"/>
  <c r="EW701"/>
  <c r="EX701"/>
  <c r="EY701"/>
  <c r="EZ701"/>
  <c r="FA701"/>
  <c r="FB701"/>
  <c r="FC701"/>
  <c r="FD701"/>
  <c r="FE701"/>
  <c r="FF701"/>
  <c r="FG701"/>
  <c r="FH701"/>
  <c r="FI701"/>
  <c r="FJ701"/>
  <c r="FK701"/>
  <c r="FL701"/>
  <c r="FM701"/>
  <c r="FN701"/>
  <c r="FO701"/>
  <c r="FP701"/>
  <c r="FQ701"/>
  <c r="FR701"/>
  <c r="FS701"/>
  <c r="FT701"/>
  <c r="FU701"/>
  <c r="FV701"/>
  <c r="FW701"/>
  <c r="FX701"/>
  <c r="FY701"/>
  <c r="FZ701"/>
  <c r="GA701"/>
  <c r="GB701"/>
  <c r="GC701"/>
  <c r="GD701"/>
  <c r="GE701"/>
  <c r="GF701"/>
  <c r="GG701"/>
  <c r="GH701"/>
  <c r="GI701"/>
  <c r="GJ701"/>
  <c r="GK701"/>
  <c r="GL701"/>
  <c r="GM701"/>
  <c r="GN701"/>
  <c r="GO701"/>
  <c r="GP701"/>
  <c r="GQ701"/>
  <c r="GR701"/>
  <c r="GS701"/>
  <c r="GT701"/>
  <c r="GU701"/>
  <c r="GV701"/>
  <c r="GW701"/>
  <c r="GX701"/>
  <c r="C703"/>
  <c r="D703"/>
  <c r="AC703"/>
  <c r="AE703"/>
  <c r="AD703"/>
  <c r="AF703"/>
  <c r="AB703"/>
  <c r="CR703"/>
  <c r="Q703"/>
  <c r="AG703"/>
  <c r="AH703"/>
  <c r="CV703"/>
  <c r="U703"/>
  <c r="AI703"/>
  <c r="AJ703"/>
  <c r="CQ703"/>
  <c r="P703"/>
  <c r="CS703"/>
  <c r="R703"/>
  <c r="CT703"/>
  <c r="S703"/>
  <c r="CU703"/>
  <c r="T703"/>
  <c r="CW703"/>
  <c r="V703"/>
  <c r="CX703"/>
  <c r="W703"/>
  <c r="GL703"/>
  <c r="GO703"/>
  <c r="AC704"/>
  <c r="CQ704"/>
  <c r="P704"/>
  <c r="AE704"/>
  <c r="AD704"/>
  <c r="AF704"/>
  <c r="AG704"/>
  <c r="CU704"/>
  <c r="T704"/>
  <c r="AH704"/>
  <c r="AI704"/>
  <c r="AJ704"/>
  <c r="CS704"/>
  <c r="R704"/>
  <c r="CT704"/>
  <c r="S704"/>
  <c r="CV704"/>
  <c r="U704"/>
  <c r="CW704"/>
  <c r="V704"/>
  <c r="CX704"/>
  <c r="W704"/>
  <c r="GL704"/>
  <c r="GO704"/>
  <c r="AC705"/>
  <c r="CQ705"/>
  <c r="P705"/>
  <c r="AE705"/>
  <c r="AD705"/>
  <c r="AF705"/>
  <c r="CT705"/>
  <c r="S705"/>
  <c r="AG705"/>
  <c r="CU705"/>
  <c r="T705"/>
  <c r="AH705"/>
  <c r="AI705"/>
  <c r="AJ705"/>
  <c r="CX705"/>
  <c r="W705"/>
  <c r="CS705"/>
  <c r="R705"/>
  <c r="CV705"/>
  <c r="U705"/>
  <c r="CW705"/>
  <c r="V705"/>
  <c r="GL705"/>
  <c r="GO705"/>
  <c r="AC706"/>
  <c r="AE706"/>
  <c r="CS706"/>
  <c r="R706"/>
  <c r="AF706"/>
  <c r="CT706"/>
  <c r="S706"/>
  <c r="AG706"/>
  <c r="AH706"/>
  <c r="AI706"/>
  <c r="CW706"/>
  <c r="V706"/>
  <c r="AJ706"/>
  <c r="CX706"/>
  <c r="W706"/>
  <c r="CQ706"/>
  <c r="P706"/>
  <c r="CU706"/>
  <c r="T706"/>
  <c r="CV706"/>
  <c r="U706"/>
  <c r="GL706"/>
  <c r="GO706"/>
  <c r="C707"/>
  <c r="D707"/>
  <c r="AC707"/>
  <c r="CQ707"/>
  <c r="P707"/>
  <c r="AE707"/>
  <c r="AD707"/>
  <c r="AF707"/>
  <c r="CT707"/>
  <c r="S707"/>
  <c r="AG707"/>
  <c r="CU707"/>
  <c r="T707"/>
  <c r="AH707"/>
  <c r="AI707"/>
  <c r="AJ707"/>
  <c r="CX707"/>
  <c r="W707"/>
  <c r="CS707"/>
  <c r="R707"/>
  <c r="CV707"/>
  <c r="U707"/>
  <c r="CW707"/>
  <c r="V707"/>
  <c r="GL707"/>
  <c r="GO707"/>
  <c r="C708"/>
  <c r="D708"/>
  <c r="AC708"/>
  <c r="CQ708"/>
  <c r="P708"/>
  <c r="AE708"/>
  <c r="AD708"/>
  <c r="CR708"/>
  <c r="Q708"/>
  <c r="AF708"/>
  <c r="AG708"/>
  <c r="CU708"/>
  <c r="T708"/>
  <c r="AH708"/>
  <c r="CV708"/>
  <c r="U708"/>
  <c r="AI708"/>
  <c r="AJ708"/>
  <c r="CS708"/>
  <c r="R708"/>
  <c r="CT708"/>
  <c r="S708"/>
  <c r="CW708"/>
  <c r="V708"/>
  <c r="CX708"/>
  <c r="W708"/>
  <c r="GL708"/>
  <c r="GO708"/>
  <c r="C709"/>
  <c r="D709"/>
  <c r="AC709"/>
  <c r="AE709"/>
  <c r="AD709"/>
  <c r="AF709"/>
  <c r="AB709"/>
  <c r="CR709"/>
  <c r="Q709"/>
  <c r="AG709"/>
  <c r="AH709"/>
  <c r="CV709"/>
  <c r="U709"/>
  <c r="AI709"/>
  <c r="AJ709"/>
  <c r="CQ709"/>
  <c r="P709"/>
  <c r="CT709"/>
  <c r="S709"/>
  <c r="CP709"/>
  <c r="O709"/>
  <c r="CS709"/>
  <c r="R709"/>
  <c r="CU709"/>
  <c r="T709"/>
  <c r="CW709"/>
  <c r="V709"/>
  <c r="CX709"/>
  <c r="W709"/>
  <c r="GL709"/>
  <c r="GO709"/>
  <c r="C710"/>
  <c r="D710"/>
  <c r="AC710"/>
  <c r="AE710"/>
  <c r="AD710"/>
  <c r="AF710"/>
  <c r="AB710"/>
  <c r="CR710"/>
  <c r="Q710"/>
  <c r="CS710"/>
  <c r="R710"/>
  <c r="AG710"/>
  <c r="AH710"/>
  <c r="CV710"/>
  <c r="U710"/>
  <c r="AI710"/>
  <c r="CW710"/>
  <c r="V710"/>
  <c r="AJ710"/>
  <c r="CQ710"/>
  <c r="P710"/>
  <c r="CT710"/>
  <c r="S710"/>
  <c r="CU710"/>
  <c r="T710"/>
  <c r="CX710"/>
  <c r="W710"/>
  <c r="GL710"/>
  <c r="GO710"/>
  <c r="AC711"/>
  <c r="AE711"/>
  <c r="AD711"/>
  <c r="AF711"/>
  <c r="AB711"/>
  <c r="CR711"/>
  <c r="Q711"/>
  <c r="AG711"/>
  <c r="CU711"/>
  <c r="T711"/>
  <c r="AH711"/>
  <c r="CV711"/>
  <c r="U711"/>
  <c r="AI711"/>
  <c r="AJ711"/>
  <c r="CS711"/>
  <c r="R711"/>
  <c r="CT711"/>
  <c r="S711"/>
  <c r="CW711"/>
  <c r="V711"/>
  <c r="CX711"/>
  <c r="W711"/>
  <c r="GL711"/>
  <c r="GO711"/>
  <c r="AC712"/>
  <c r="CQ712"/>
  <c r="P712"/>
  <c r="AE712"/>
  <c r="AD712"/>
  <c r="AF712"/>
  <c r="CT712"/>
  <c r="S712"/>
  <c r="AG712"/>
  <c r="CU712"/>
  <c r="T712"/>
  <c r="AH712"/>
  <c r="AI712"/>
  <c r="AJ712"/>
  <c r="CX712"/>
  <c r="W712"/>
  <c r="CS712"/>
  <c r="R712"/>
  <c r="CV712"/>
  <c r="U712"/>
  <c r="CW712"/>
  <c r="V712"/>
  <c r="GL712"/>
  <c r="GO712"/>
  <c r="C713"/>
  <c r="D713"/>
  <c r="AC713"/>
  <c r="AE713"/>
  <c r="AD713"/>
  <c r="AF713"/>
  <c r="AB713"/>
  <c r="CR713"/>
  <c r="Q713"/>
  <c r="AG713"/>
  <c r="CU713"/>
  <c r="T713"/>
  <c r="AH713"/>
  <c r="CV713"/>
  <c r="U713"/>
  <c r="AI713"/>
  <c r="AJ713"/>
  <c r="CS713"/>
  <c r="R713"/>
  <c r="CT713"/>
  <c r="S713"/>
  <c r="CW713"/>
  <c r="V713"/>
  <c r="CX713"/>
  <c r="W713"/>
  <c r="GL713"/>
  <c r="GO713"/>
  <c r="C714"/>
  <c r="D714"/>
  <c r="AC714"/>
  <c r="AE714"/>
  <c r="AD714"/>
  <c r="AF714"/>
  <c r="AB714"/>
  <c r="CR714"/>
  <c r="Q714"/>
  <c r="CS714"/>
  <c r="R714"/>
  <c r="AG714"/>
  <c r="AH714"/>
  <c r="CV714"/>
  <c r="U714"/>
  <c r="AI714"/>
  <c r="CW714"/>
  <c r="V714"/>
  <c r="AJ714"/>
  <c r="CQ714"/>
  <c r="P714"/>
  <c r="CT714"/>
  <c r="S714"/>
  <c r="CU714"/>
  <c r="T714"/>
  <c r="CX714"/>
  <c r="W714"/>
  <c r="GL714"/>
  <c r="GO714"/>
  <c r="C715"/>
  <c r="D715"/>
  <c r="AC715"/>
  <c r="AE715"/>
  <c r="AD715"/>
  <c r="AF715"/>
  <c r="CT715"/>
  <c r="S715"/>
  <c r="AG715"/>
  <c r="AH715"/>
  <c r="AI715"/>
  <c r="CW715"/>
  <c r="V715"/>
  <c r="AJ715"/>
  <c r="CX715"/>
  <c r="W715"/>
  <c r="CQ715"/>
  <c r="P715"/>
  <c r="CU715"/>
  <c r="T715"/>
  <c r="CV715"/>
  <c r="U715"/>
  <c r="GL715"/>
  <c r="GO715"/>
  <c r="C716"/>
  <c r="D716"/>
  <c r="AC716"/>
  <c r="CQ716"/>
  <c r="P716"/>
  <c r="AE716"/>
  <c r="AD716"/>
  <c r="AF716"/>
  <c r="CT716"/>
  <c r="S716"/>
  <c r="AG716"/>
  <c r="CU716"/>
  <c r="T716"/>
  <c r="AH716"/>
  <c r="AI716"/>
  <c r="AJ716"/>
  <c r="CX716"/>
  <c r="W716"/>
  <c r="CS716"/>
  <c r="R716"/>
  <c r="CV716"/>
  <c r="U716"/>
  <c r="CW716"/>
  <c r="V716"/>
  <c r="GL716"/>
  <c r="GO716"/>
  <c r="C717"/>
  <c r="D717"/>
  <c r="AC717"/>
  <c r="AE717"/>
  <c r="AD717"/>
  <c r="AF717"/>
  <c r="AB717"/>
  <c r="CR717"/>
  <c r="Q717"/>
  <c r="AG717"/>
  <c r="CU717"/>
  <c r="T717"/>
  <c r="AH717"/>
  <c r="CV717"/>
  <c r="U717"/>
  <c r="AI717"/>
  <c r="AJ717"/>
  <c r="CS717"/>
  <c r="R717"/>
  <c r="CT717"/>
  <c r="S717"/>
  <c r="CW717"/>
  <c r="V717"/>
  <c r="CX717"/>
  <c r="W717"/>
  <c r="GL717"/>
  <c r="GN717"/>
  <c r="AC718"/>
  <c r="CQ718"/>
  <c r="P718"/>
  <c r="AE718"/>
  <c r="AD718"/>
  <c r="AF718"/>
  <c r="CT718"/>
  <c r="S718"/>
  <c r="AG718"/>
  <c r="CU718"/>
  <c r="T718"/>
  <c r="AH718"/>
  <c r="AI718"/>
  <c r="AJ718"/>
  <c r="CX718"/>
  <c r="W718"/>
  <c r="CS718"/>
  <c r="R718"/>
  <c r="CV718"/>
  <c r="U718"/>
  <c r="CW718"/>
  <c r="V718"/>
  <c r="GL718"/>
  <c r="GN718"/>
  <c r="AC719"/>
  <c r="AE719"/>
  <c r="AD719"/>
  <c r="AF719"/>
  <c r="CT719"/>
  <c r="S719"/>
  <c r="AG719"/>
  <c r="AH719"/>
  <c r="AI719"/>
  <c r="CW719"/>
  <c r="V719"/>
  <c r="AJ719"/>
  <c r="CX719"/>
  <c r="W719"/>
  <c r="CQ719"/>
  <c r="P719"/>
  <c r="CU719"/>
  <c r="T719"/>
  <c r="CV719"/>
  <c r="U719"/>
  <c r="GL719"/>
  <c r="GN719"/>
  <c r="AC720"/>
  <c r="AE720"/>
  <c r="AD720"/>
  <c r="AF720"/>
  <c r="AB720"/>
  <c r="CS720"/>
  <c r="R720"/>
  <c r="AG720"/>
  <c r="AH720"/>
  <c r="CV720"/>
  <c r="U720"/>
  <c r="AI720"/>
  <c r="CW720"/>
  <c r="V720"/>
  <c r="AJ720"/>
  <c r="CQ720"/>
  <c r="P720"/>
  <c r="CT720"/>
  <c r="S720"/>
  <c r="CU720"/>
  <c r="T720"/>
  <c r="CX720"/>
  <c r="W720"/>
  <c r="GL720"/>
  <c r="GN720"/>
  <c r="C721"/>
  <c r="D721"/>
  <c r="AC721"/>
  <c r="AE721"/>
  <c r="AD721"/>
  <c r="AF721"/>
  <c r="CT721"/>
  <c r="S721"/>
  <c r="AG721"/>
  <c r="AH721"/>
  <c r="AI721"/>
  <c r="CW721"/>
  <c r="V721"/>
  <c r="AJ721"/>
  <c r="CX721"/>
  <c r="W721"/>
  <c r="CQ721"/>
  <c r="P721"/>
  <c r="CU721"/>
  <c r="T721"/>
  <c r="CV721"/>
  <c r="U721"/>
  <c r="GL721"/>
  <c r="GN721"/>
  <c r="AC722"/>
  <c r="AE722"/>
  <c r="AD722"/>
  <c r="AF722"/>
  <c r="AB722"/>
  <c r="CR722"/>
  <c r="CS722"/>
  <c r="AG722"/>
  <c r="AH722"/>
  <c r="CV722"/>
  <c r="AI722"/>
  <c r="CW722"/>
  <c r="AJ722"/>
  <c r="CQ722"/>
  <c r="CT722"/>
  <c r="CU722"/>
  <c r="CX722"/>
  <c r="GL722"/>
  <c r="GN722"/>
  <c r="AC723"/>
  <c r="AE723"/>
  <c r="AD723"/>
  <c r="AF723"/>
  <c r="AB723"/>
  <c r="CR723"/>
  <c r="AG723"/>
  <c r="CU723"/>
  <c r="AH723"/>
  <c r="CV723"/>
  <c r="AI723"/>
  <c r="AJ723"/>
  <c r="CS723"/>
  <c r="CT723"/>
  <c r="CW723"/>
  <c r="CX723"/>
  <c r="GL723"/>
  <c r="GN723"/>
  <c r="C724"/>
  <c r="D724"/>
  <c r="AC724"/>
  <c r="AE724"/>
  <c r="AD724"/>
  <c r="AF724"/>
  <c r="AB724"/>
  <c r="CR724"/>
  <c r="Q724"/>
  <c r="CS724"/>
  <c r="R724"/>
  <c r="AG724"/>
  <c r="AH724"/>
  <c r="CV724"/>
  <c r="U724"/>
  <c r="AI724"/>
  <c r="CW724"/>
  <c r="V724"/>
  <c r="AJ724"/>
  <c r="CQ724"/>
  <c r="P724"/>
  <c r="CT724"/>
  <c r="S724"/>
  <c r="CU724"/>
  <c r="T724"/>
  <c r="CX724"/>
  <c r="W724"/>
  <c r="GL724"/>
  <c r="GO724"/>
  <c r="AC725"/>
  <c r="AE725"/>
  <c r="AD725"/>
  <c r="AF725"/>
  <c r="AB725"/>
  <c r="CR725"/>
  <c r="Q725"/>
  <c r="CS725"/>
  <c r="R725"/>
  <c r="AG725"/>
  <c r="AH725"/>
  <c r="CV725"/>
  <c r="U725"/>
  <c r="AI725"/>
  <c r="CW725"/>
  <c r="V725"/>
  <c r="AJ725"/>
  <c r="CQ725"/>
  <c r="P725"/>
  <c r="CT725"/>
  <c r="S725"/>
  <c r="CP725"/>
  <c r="O725"/>
  <c r="CU725"/>
  <c r="T725"/>
  <c r="CX725"/>
  <c r="W725"/>
  <c r="GL725"/>
  <c r="GO725"/>
  <c r="AC726"/>
  <c r="AE726"/>
  <c r="AD726"/>
  <c r="AF726"/>
  <c r="AB726"/>
  <c r="CR726"/>
  <c r="Q726"/>
  <c r="CS726"/>
  <c r="R726"/>
  <c r="AG726"/>
  <c r="AH726"/>
  <c r="CV726"/>
  <c r="U726"/>
  <c r="AI726"/>
  <c r="CW726"/>
  <c r="V726"/>
  <c r="AJ726"/>
  <c r="CQ726"/>
  <c r="P726"/>
  <c r="CT726"/>
  <c r="S726"/>
  <c r="CU726"/>
  <c r="T726"/>
  <c r="CX726"/>
  <c r="W726"/>
  <c r="GL726"/>
  <c r="GO726"/>
  <c r="AC727"/>
  <c r="AE727"/>
  <c r="AD727"/>
  <c r="AF727"/>
  <c r="AB727"/>
  <c r="CR727"/>
  <c r="Q727"/>
  <c r="CS727"/>
  <c r="R727"/>
  <c r="AG727"/>
  <c r="AH727"/>
  <c r="CV727"/>
  <c r="U727"/>
  <c r="AI727"/>
  <c r="CW727"/>
  <c r="V727"/>
  <c r="AJ727"/>
  <c r="CQ727"/>
  <c r="P727"/>
  <c r="CT727"/>
  <c r="S727"/>
  <c r="CU727"/>
  <c r="T727"/>
  <c r="CX727"/>
  <c r="W727"/>
  <c r="GL727"/>
  <c r="GO727"/>
  <c r="AC728"/>
  <c r="AE728"/>
  <c r="AD728"/>
  <c r="AF728"/>
  <c r="AB728"/>
  <c r="CR728"/>
  <c r="Q728"/>
  <c r="AG728"/>
  <c r="CU728"/>
  <c r="T728"/>
  <c r="AH728"/>
  <c r="CV728"/>
  <c r="U728"/>
  <c r="AI728"/>
  <c r="AJ728"/>
  <c r="CS728"/>
  <c r="R728"/>
  <c r="CT728"/>
  <c r="S728"/>
  <c r="CW728"/>
  <c r="V728"/>
  <c r="CX728"/>
  <c r="W728"/>
  <c r="GL728"/>
  <c r="GO728"/>
  <c r="C729"/>
  <c r="D729"/>
  <c r="CX916" i="3"/>
  <c r="AC729" i="1"/>
  <c r="AE729"/>
  <c r="AD729"/>
  <c r="AF729"/>
  <c r="AB729"/>
  <c r="CR729"/>
  <c r="Q729"/>
  <c r="CS729"/>
  <c r="R729"/>
  <c r="AG729"/>
  <c r="AH729"/>
  <c r="CV729"/>
  <c r="U729"/>
  <c r="AI729"/>
  <c r="CW729"/>
  <c r="V729"/>
  <c r="AJ729"/>
  <c r="CQ729"/>
  <c r="P729"/>
  <c r="CT729"/>
  <c r="S729"/>
  <c r="CP729"/>
  <c r="O729"/>
  <c r="CU729"/>
  <c r="T729"/>
  <c r="CX729"/>
  <c r="W729"/>
  <c r="GL729"/>
  <c r="GO729"/>
  <c r="C730"/>
  <c r="D730"/>
  <c r="AC730"/>
  <c r="AE730"/>
  <c r="AD730"/>
  <c r="AF730"/>
  <c r="CT730"/>
  <c r="S730"/>
  <c r="AG730"/>
  <c r="AH730"/>
  <c r="AI730"/>
  <c r="CW730"/>
  <c r="V730"/>
  <c r="AJ730"/>
  <c r="CX730"/>
  <c r="W730"/>
  <c r="CQ730"/>
  <c r="P730"/>
  <c r="CU730"/>
  <c r="T730"/>
  <c r="CV730"/>
  <c r="U730"/>
  <c r="GL730"/>
  <c r="GN730"/>
  <c r="B732"/>
  <c r="B701"/>
  <c r="C732"/>
  <c r="C701"/>
  <c r="D732"/>
  <c r="D701"/>
  <c r="F732"/>
  <c r="F701"/>
  <c r="G732"/>
  <c r="G701"/>
  <c r="BX732"/>
  <c r="BX701"/>
  <c r="BY701"/>
  <c r="BZ732"/>
  <c r="AQ732"/>
  <c r="CI732"/>
  <c r="CI701"/>
  <c r="CK732"/>
  <c r="CK701"/>
  <c r="CL732"/>
  <c r="BC732"/>
  <c r="CM732"/>
  <c r="CM701"/>
  <c r="B764"/>
  <c r="B649"/>
  <c r="C764"/>
  <c r="C649"/>
  <c r="D764"/>
  <c r="D649"/>
  <c r="F764"/>
  <c r="F649"/>
  <c r="G764"/>
  <c r="G649"/>
  <c r="D796"/>
  <c r="E798"/>
  <c r="Z798"/>
  <c r="AA798"/>
  <c r="AB798"/>
  <c r="AC798"/>
  <c r="AD798"/>
  <c r="AE798"/>
  <c r="AF798"/>
  <c r="AG798"/>
  <c r="AH798"/>
  <c r="AI798"/>
  <c r="AJ798"/>
  <c r="AK798"/>
  <c r="AL798"/>
  <c r="AM798"/>
  <c r="AN798"/>
  <c r="BE798"/>
  <c r="BF798"/>
  <c r="BG798"/>
  <c r="BH798"/>
  <c r="BI798"/>
  <c r="BJ798"/>
  <c r="BK798"/>
  <c r="BL798"/>
  <c r="BM798"/>
  <c r="BN798"/>
  <c r="BO798"/>
  <c r="BP798"/>
  <c r="BQ798"/>
  <c r="BR798"/>
  <c r="BS798"/>
  <c r="BT798"/>
  <c r="BU798"/>
  <c r="BV798"/>
  <c r="BW798"/>
  <c r="BX798"/>
  <c r="BY798"/>
  <c r="BZ798"/>
  <c r="CA798"/>
  <c r="CB798"/>
  <c r="CC798"/>
  <c r="CD798"/>
  <c r="CE798"/>
  <c r="CF798"/>
  <c r="CG798"/>
  <c r="CH798"/>
  <c r="CI798"/>
  <c r="CJ798"/>
  <c r="CK798"/>
  <c r="CL798"/>
  <c r="CM798"/>
  <c r="CN798"/>
  <c r="CO798"/>
  <c r="CP798"/>
  <c r="CQ798"/>
  <c r="CR798"/>
  <c r="CS798"/>
  <c r="CT798"/>
  <c r="CU798"/>
  <c r="CV798"/>
  <c r="CW798"/>
  <c r="CX798"/>
  <c r="CY798"/>
  <c r="CZ798"/>
  <c r="DA798"/>
  <c r="DB798"/>
  <c r="DC798"/>
  <c r="DD798"/>
  <c r="DE798"/>
  <c r="DF798"/>
  <c r="DG798"/>
  <c r="DH798"/>
  <c r="DI798"/>
  <c r="DJ798"/>
  <c r="DK798"/>
  <c r="DL798"/>
  <c r="DM798"/>
  <c r="DN798"/>
  <c r="DO798"/>
  <c r="DP798"/>
  <c r="DQ798"/>
  <c r="DR798"/>
  <c r="DS798"/>
  <c r="DT798"/>
  <c r="DU798"/>
  <c r="DV798"/>
  <c r="DW798"/>
  <c r="DX798"/>
  <c r="DY798"/>
  <c r="DZ798"/>
  <c r="EA798"/>
  <c r="EB798"/>
  <c r="EC798"/>
  <c r="ED798"/>
  <c r="EE798"/>
  <c r="EF798"/>
  <c r="EG798"/>
  <c r="EH798"/>
  <c r="EI798"/>
  <c r="EJ798"/>
  <c r="EK798"/>
  <c r="EL798"/>
  <c r="EM798"/>
  <c r="EN798"/>
  <c r="EO798"/>
  <c r="EP798"/>
  <c r="EQ798"/>
  <c r="ER798"/>
  <c r="ES798"/>
  <c r="ET798"/>
  <c r="EU798"/>
  <c r="EV798"/>
  <c r="EW798"/>
  <c r="EX798"/>
  <c r="EY798"/>
  <c r="EZ798"/>
  <c r="FA798"/>
  <c r="FB798"/>
  <c r="FC798"/>
  <c r="FD798"/>
  <c r="FE798"/>
  <c r="FF798"/>
  <c r="FG798"/>
  <c r="FH798"/>
  <c r="FI798"/>
  <c r="FJ798"/>
  <c r="FK798"/>
  <c r="FL798"/>
  <c r="FM798"/>
  <c r="FN798"/>
  <c r="FO798"/>
  <c r="FP798"/>
  <c r="FQ798"/>
  <c r="FR798"/>
  <c r="FS798"/>
  <c r="FT798"/>
  <c r="FU798"/>
  <c r="FV798"/>
  <c r="FW798"/>
  <c r="FX798"/>
  <c r="FY798"/>
  <c r="FZ798"/>
  <c r="GA798"/>
  <c r="GB798"/>
  <c r="GC798"/>
  <c r="GD798"/>
  <c r="GE798"/>
  <c r="GF798"/>
  <c r="GG798"/>
  <c r="GH798"/>
  <c r="GI798"/>
  <c r="GJ798"/>
  <c r="GK798"/>
  <c r="GL798"/>
  <c r="GM798"/>
  <c r="GN798"/>
  <c r="GO798"/>
  <c r="GP798"/>
  <c r="GQ798"/>
  <c r="GR798"/>
  <c r="GS798"/>
  <c r="GT798"/>
  <c r="GU798"/>
  <c r="GV798"/>
  <c r="GW798"/>
  <c r="GX798"/>
  <c r="D800"/>
  <c r="E802"/>
  <c r="Z802"/>
  <c r="AA802"/>
  <c r="AM802"/>
  <c r="AN802"/>
  <c r="BE802"/>
  <c r="BF802"/>
  <c r="BG802"/>
  <c r="BH802"/>
  <c r="BI802"/>
  <c r="BJ802"/>
  <c r="BK802"/>
  <c r="BL802"/>
  <c r="BM802"/>
  <c r="BN802"/>
  <c r="BO802"/>
  <c r="BP802"/>
  <c r="BQ802"/>
  <c r="BR802"/>
  <c r="BS802"/>
  <c r="BT802"/>
  <c r="BU802"/>
  <c r="BV802"/>
  <c r="BW802"/>
  <c r="CN802"/>
  <c r="CO802"/>
  <c r="CP802"/>
  <c r="CQ802"/>
  <c r="CR802"/>
  <c r="CS802"/>
  <c r="CT802"/>
  <c r="CU802"/>
  <c r="CV802"/>
  <c r="CW802"/>
  <c r="CX802"/>
  <c r="CY802"/>
  <c r="CZ802"/>
  <c r="DA802"/>
  <c r="DB802"/>
  <c r="DC802"/>
  <c r="DD802"/>
  <c r="DE802"/>
  <c r="DF802"/>
  <c r="DG802"/>
  <c r="DH802"/>
  <c r="DI802"/>
  <c r="DJ802"/>
  <c r="DK802"/>
  <c r="DL802"/>
  <c r="DM802"/>
  <c r="DN802"/>
  <c r="DO802"/>
  <c r="DP802"/>
  <c r="DQ802"/>
  <c r="DR802"/>
  <c r="DS802"/>
  <c r="DT802"/>
  <c r="DU802"/>
  <c r="DV802"/>
  <c r="DW802"/>
  <c r="DX802"/>
  <c r="DY802"/>
  <c r="DZ802"/>
  <c r="EA802"/>
  <c r="EB802"/>
  <c r="EC802"/>
  <c r="ED802"/>
  <c r="EE802"/>
  <c r="EF802"/>
  <c r="EG802"/>
  <c r="EH802"/>
  <c r="EI802"/>
  <c r="EJ802"/>
  <c r="EK802"/>
  <c r="EL802"/>
  <c r="EM802"/>
  <c r="EN802"/>
  <c r="EO802"/>
  <c r="EP802"/>
  <c r="EQ802"/>
  <c r="ER802"/>
  <c r="ES802"/>
  <c r="ET802"/>
  <c r="EU802"/>
  <c r="EV802"/>
  <c r="EW802"/>
  <c r="EX802"/>
  <c r="EY802"/>
  <c r="EZ802"/>
  <c r="FA802"/>
  <c r="FB802"/>
  <c r="FC802"/>
  <c r="FD802"/>
  <c r="FE802"/>
  <c r="FF802"/>
  <c r="FG802"/>
  <c r="FH802"/>
  <c r="FI802"/>
  <c r="FJ802"/>
  <c r="FK802"/>
  <c r="FL802"/>
  <c r="FM802"/>
  <c r="FN802"/>
  <c r="FO802"/>
  <c r="FP802"/>
  <c r="FQ802"/>
  <c r="FR802"/>
  <c r="FS802"/>
  <c r="FT802"/>
  <c r="FU802"/>
  <c r="FV802"/>
  <c r="FW802"/>
  <c r="FX802"/>
  <c r="FY802"/>
  <c r="FZ802"/>
  <c r="GA802"/>
  <c r="GB802"/>
  <c r="GC802"/>
  <c r="GD802"/>
  <c r="GE802"/>
  <c r="GF802"/>
  <c r="GG802"/>
  <c r="GH802"/>
  <c r="GI802"/>
  <c r="GJ802"/>
  <c r="GK802"/>
  <c r="GL802"/>
  <c r="GM802"/>
  <c r="GN802"/>
  <c r="GO802"/>
  <c r="GP802"/>
  <c r="GQ802"/>
  <c r="GR802"/>
  <c r="GS802"/>
  <c r="GT802"/>
  <c r="GU802"/>
  <c r="GV802"/>
  <c r="GW802"/>
  <c r="GX802"/>
  <c r="C804"/>
  <c r="D804"/>
  <c r="AC804"/>
  <c r="AE804"/>
  <c r="AD804"/>
  <c r="AF804"/>
  <c r="AB804"/>
  <c r="CS804"/>
  <c r="R804"/>
  <c r="CT804"/>
  <c r="S804"/>
  <c r="AG804"/>
  <c r="AH804"/>
  <c r="CV804"/>
  <c r="U804"/>
  <c r="AI804"/>
  <c r="AJ804"/>
  <c r="CX804"/>
  <c r="W804"/>
  <c r="CQ804"/>
  <c r="P804"/>
  <c r="CU804"/>
  <c r="T804"/>
  <c r="CW804"/>
  <c r="V804"/>
  <c r="GL804"/>
  <c r="GO804"/>
  <c r="AC805"/>
  <c r="AE805"/>
  <c r="AD805"/>
  <c r="AF805"/>
  <c r="AB805"/>
  <c r="CR805"/>
  <c r="Q805"/>
  <c r="AG805"/>
  <c r="AH805"/>
  <c r="AI805"/>
  <c r="AJ805"/>
  <c r="CQ805"/>
  <c r="P805"/>
  <c r="CS805"/>
  <c r="R805"/>
  <c r="CT805"/>
  <c r="S805"/>
  <c r="CU805"/>
  <c r="T805"/>
  <c r="CV805"/>
  <c r="U805"/>
  <c r="CW805"/>
  <c r="V805"/>
  <c r="CX805"/>
  <c r="W805"/>
  <c r="GL805"/>
  <c r="GN805"/>
  <c r="C806"/>
  <c r="D806"/>
  <c r="AC806"/>
  <c r="AE806"/>
  <c r="AD806"/>
  <c r="AF806"/>
  <c r="AB806"/>
  <c r="CR806"/>
  <c r="Q806"/>
  <c r="AG806"/>
  <c r="AH806"/>
  <c r="CV806"/>
  <c r="U806"/>
  <c r="AI806"/>
  <c r="AJ806"/>
  <c r="CQ806"/>
  <c r="P806"/>
  <c r="CS806"/>
  <c r="R806"/>
  <c r="CT806"/>
  <c r="S806"/>
  <c r="CU806"/>
  <c r="T806"/>
  <c r="CW806"/>
  <c r="V806"/>
  <c r="CX806"/>
  <c r="W806"/>
  <c r="GL806"/>
  <c r="GO806"/>
  <c r="AC807"/>
  <c r="AE807"/>
  <c r="AD807"/>
  <c r="AF807"/>
  <c r="AG807"/>
  <c r="AH807"/>
  <c r="AI807"/>
  <c r="AJ807"/>
  <c r="CQ807"/>
  <c r="P807"/>
  <c r="CS807"/>
  <c r="R807"/>
  <c r="CT807"/>
  <c r="S807"/>
  <c r="CU807"/>
  <c r="T807"/>
  <c r="CV807"/>
  <c r="U807"/>
  <c r="CW807"/>
  <c r="V807"/>
  <c r="CX807"/>
  <c r="W807"/>
  <c r="GL807"/>
  <c r="GN807"/>
  <c r="C808"/>
  <c r="D808"/>
  <c r="AC808"/>
  <c r="AE808"/>
  <c r="AD808"/>
  <c r="AF808"/>
  <c r="AB808"/>
  <c r="CR808"/>
  <c r="Q808"/>
  <c r="AG808"/>
  <c r="AH808"/>
  <c r="CV808"/>
  <c r="U808"/>
  <c r="AI808"/>
  <c r="AJ808"/>
  <c r="CQ808"/>
  <c r="P808"/>
  <c r="CS808"/>
  <c r="R808"/>
  <c r="CT808"/>
  <c r="S808"/>
  <c r="CU808"/>
  <c r="T808"/>
  <c r="CW808"/>
  <c r="V808"/>
  <c r="CX808"/>
  <c r="W808"/>
  <c r="GL808"/>
  <c r="GO808"/>
  <c r="AC809"/>
  <c r="CQ809"/>
  <c r="P809"/>
  <c r="AE809"/>
  <c r="AD809"/>
  <c r="AF809"/>
  <c r="AG809"/>
  <c r="CU809"/>
  <c r="T809"/>
  <c r="AH809"/>
  <c r="AI809"/>
  <c r="CW809"/>
  <c r="V809"/>
  <c r="AJ809"/>
  <c r="CT809"/>
  <c r="S809"/>
  <c r="CV809"/>
  <c r="U809"/>
  <c r="CX809"/>
  <c r="W809"/>
  <c r="GL809"/>
  <c r="GN809"/>
  <c r="C810"/>
  <c r="D810"/>
  <c r="CX931" i="3"/>
  <c r="AC810" i="1"/>
  <c r="AE810"/>
  <c r="AD810"/>
  <c r="CR810"/>
  <c r="Q810"/>
  <c r="AF810"/>
  <c r="AB810"/>
  <c r="AG810"/>
  <c r="AH810"/>
  <c r="CV810"/>
  <c r="U810"/>
  <c r="AI810"/>
  <c r="AJ810"/>
  <c r="CX810"/>
  <c r="W810"/>
  <c r="CQ810"/>
  <c r="P810"/>
  <c r="CS810"/>
  <c r="R810"/>
  <c r="CU810"/>
  <c r="T810"/>
  <c r="CW810"/>
  <c r="V810"/>
  <c r="GL810"/>
  <c r="GO810"/>
  <c r="C811"/>
  <c r="D811"/>
  <c r="AC811"/>
  <c r="AE811"/>
  <c r="CS811"/>
  <c r="R811"/>
  <c r="AF811"/>
  <c r="AG811"/>
  <c r="CU811"/>
  <c r="T811"/>
  <c r="AH811"/>
  <c r="AI811"/>
  <c r="CW811"/>
  <c r="V811"/>
  <c r="AJ811"/>
  <c r="CT811"/>
  <c r="S811"/>
  <c r="CV811"/>
  <c r="U811"/>
  <c r="CX811"/>
  <c r="W811"/>
  <c r="GL811"/>
  <c r="GO811"/>
  <c r="C812"/>
  <c r="D812"/>
  <c r="AC812"/>
  <c r="AE812"/>
  <c r="AD812"/>
  <c r="AF812"/>
  <c r="AB812"/>
  <c r="CT812"/>
  <c r="S812"/>
  <c r="AG812"/>
  <c r="AH812"/>
  <c r="CV812"/>
  <c r="U812"/>
  <c r="AI812"/>
  <c r="AJ812"/>
  <c r="CX812"/>
  <c r="W812"/>
  <c r="CQ812"/>
  <c r="P812"/>
  <c r="CS812"/>
  <c r="R812"/>
  <c r="CU812"/>
  <c r="T812"/>
  <c r="CW812"/>
  <c r="V812"/>
  <c r="GL812"/>
  <c r="GO812"/>
  <c r="C813"/>
  <c r="D813"/>
  <c r="AC813"/>
  <c r="AE813"/>
  <c r="AD813"/>
  <c r="CR813"/>
  <c r="Q813"/>
  <c r="AF813"/>
  <c r="AG813"/>
  <c r="AH813"/>
  <c r="AI813"/>
  <c r="CW813"/>
  <c r="V813"/>
  <c r="AJ813"/>
  <c r="CQ813"/>
  <c r="P813"/>
  <c r="CT813"/>
  <c r="S813"/>
  <c r="CP813"/>
  <c r="O813"/>
  <c r="CU813"/>
  <c r="T813"/>
  <c r="CV813"/>
  <c r="U813"/>
  <c r="CX813"/>
  <c r="W813"/>
  <c r="GL813"/>
  <c r="GO813"/>
  <c r="AC814"/>
  <c r="AE814"/>
  <c r="AD814"/>
  <c r="AF814"/>
  <c r="AB814"/>
  <c r="CT814"/>
  <c r="S814"/>
  <c r="AG814"/>
  <c r="AH814"/>
  <c r="CV814"/>
  <c r="U814"/>
  <c r="AI814"/>
  <c r="AJ814"/>
  <c r="CX814"/>
  <c r="W814"/>
  <c r="CQ814"/>
  <c r="P814"/>
  <c r="CS814"/>
  <c r="R814"/>
  <c r="CU814"/>
  <c r="T814"/>
  <c r="CW814"/>
  <c r="V814"/>
  <c r="GL814"/>
  <c r="GN814"/>
  <c r="B816"/>
  <c r="B802"/>
  <c r="C816"/>
  <c r="C802"/>
  <c r="D816"/>
  <c r="D802"/>
  <c r="F816"/>
  <c r="F802"/>
  <c r="G816"/>
  <c r="G802"/>
  <c r="BX816"/>
  <c r="BX802"/>
  <c r="BY802"/>
  <c r="BZ816"/>
  <c r="AQ816"/>
  <c r="CG816"/>
  <c r="CG802"/>
  <c r="CK816"/>
  <c r="CK802"/>
  <c r="CL816"/>
  <c r="BC816"/>
  <c r="CM816"/>
  <c r="CM802"/>
  <c r="D848"/>
  <c r="E850"/>
  <c r="Z850"/>
  <c r="AA850"/>
  <c r="AM850"/>
  <c r="AN850"/>
  <c r="BE850"/>
  <c r="BF850"/>
  <c r="BG850"/>
  <c r="BH850"/>
  <c r="BI850"/>
  <c r="BJ850"/>
  <c r="BK850"/>
  <c r="BL850"/>
  <c r="BM850"/>
  <c r="BN850"/>
  <c r="BO850"/>
  <c r="BP850"/>
  <c r="BQ850"/>
  <c r="BR850"/>
  <c r="BS850"/>
  <c r="BT850"/>
  <c r="BU850"/>
  <c r="BV850"/>
  <c r="BW850"/>
  <c r="CN850"/>
  <c r="CO850"/>
  <c r="CP850"/>
  <c r="CQ850"/>
  <c r="CR850"/>
  <c r="CS850"/>
  <c r="CT850"/>
  <c r="CU850"/>
  <c r="CV850"/>
  <c r="CW850"/>
  <c r="CX850"/>
  <c r="CY850"/>
  <c r="CZ850"/>
  <c r="DA850"/>
  <c r="DB850"/>
  <c r="DC850"/>
  <c r="DD850"/>
  <c r="DE850"/>
  <c r="DF850"/>
  <c r="DG850"/>
  <c r="DH850"/>
  <c r="DI850"/>
  <c r="DJ850"/>
  <c r="DK850"/>
  <c r="DL850"/>
  <c r="DM850"/>
  <c r="DN850"/>
  <c r="DO850"/>
  <c r="DP850"/>
  <c r="DQ850"/>
  <c r="DR850"/>
  <c r="DS850"/>
  <c r="DT850"/>
  <c r="DU850"/>
  <c r="DV850"/>
  <c r="DW850"/>
  <c r="DX850"/>
  <c r="DY850"/>
  <c r="DZ850"/>
  <c r="EA850"/>
  <c r="EB850"/>
  <c r="EC850"/>
  <c r="ED850"/>
  <c r="EE850"/>
  <c r="EF850"/>
  <c r="EG850"/>
  <c r="EH850"/>
  <c r="EI850"/>
  <c r="EJ850"/>
  <c r="EK850"/>
  <c r="EL850"/>
  <c r="EM850"/>
  <c r="EN850"/>
  <c r="EO850"/>
  <c r="EP850"/>
  <c r="EQ850"/>
  <c r="ER850"/>
  <c r="ES850"/>
  <c r="ET850"/>
  <c r="EU850"/>
  <c r="EV850"/>
  <c r="EW850"/>
  <c r="EX850"/>
  <c r="EY850"/>
  <c r="EZ850"/>
  <c r="FA850"/>
  <c r="FB850"/>
  <c r="FC850"/>
  <c r="FD850"/>
  <c r="FE850"/>
  <c r="FF850"/>
  <c r="FG850"/>
  <c r="FH850"/>
  <c r="FI850"/>
  <c r="FJ850"/>
  <c r="FK850"/>
  <c r="FL850"/>
  <c r="FM850"/>
  <c r="FN850"/>
  <c r="FO850"/>
  <c r="FP850"/>
  <c r="FQ850"/>
  <c r="FR850"/>
  <c r="FS850"/>
  <c r="FT850"/>
  <c r="FU850"/>
  <c r="FV850"/>
  <c r="FW850"/>
  <c r="FX850"/>
  <c r="FY850"/>
  <c r="FZ850"/>
  <c r="GA850"/>
  <c r="GB850"/>
  <c r="GC850"/>
  <c r="GD850"/>
  <c r="GE850"/>
  <c r="GF850"/>
  <c r="GG850"/>
  <c r="GH850"/>
  <c r="GI850"/>
  <c r="GJ850"/>
  <c r="GK850"/>
  <c r="GL850"/>
  <c r="GM850"/>
  <c r="GN850"/>
  <c r="GO850"/>
  <c r="GP850"/>
  <c r="GQ850"/>
  <c r="GR850"/>
  <c r="GS850"/>
  <c r="GT850"/>
  <c r="GU850"/>
  <c r="GV850"/>
  <c r="GW850"/>
  <c r="GX850"/>
  <c r="C852"/>
  <c r="D852"/>
  <c r="AC852"/>
  <c r="AE852"/>
  <c r="AD852"/>
  <c r="AF852"/>
  <c r="CT852"/>
  <c r="S852"/>
  <c r="AG852"/>
  <c r="AH852"/>
  <c r="AI852"/>
  <c r="AJ852"/>
  <c r="CX852"/>
  <c r="W852"/>
  <c r="CQ852"/>
  <c r="P852"/>
  <c r="CS852"/>
  <c r="R852"/>
  <c r="CU852"/>
  <c r="T852"/>
  <c r="CV852"/>
  <c r="U852"/>
  <c r="CW852"/>
  <c r="V852"/>
  <c r="GL852"/>
  <c r="GO852"/>
  <c r="AC853"/>
  <c r="AE853"/>
  <c r="AD853"/>
  <c r="CR853"/>
  <c r="Q853"/>
  <c r="AF853"/>
  <c r="AG853"/>
  <c r="AH853"/>
  <c r="AI853"/>
  <c r="CW853"/>
  <c r="V853"/>
  <c r="AJ853"/>
  <c r="CQ853"/>
  <c r="P853"/>
  <c r="CT853"/>
  <c r="S853"/>
  <c r="CP853"/>
  <c r="O853"/>
  <c r="CU853"/>
  <c r="T853"/>
  <c r="CV853"/>
  <c r="U853"/>
  <c r="CX853"/>
  <c r="W853"/>
  <c r="GL853"/>
  <c r="GO853"/>
  <c r="AC854"/>
  <c r="AE854"/>
  <c r="AD854"/>
  <c r="AF854"/>
  <c r="AB854"/>
  <c r="CR854"/>
  <c r="Q854"/>
  <c r="AG854"/>
  <c r="AH854"/>
  <c r="CV854"/>
  <c r="U854"/>
  <c r="AI854"/>
  <c r="AJ854"/>
  <c r="CQ854"/>
  <c r="P854"/>
  <c r="CS854"/>
  <c r="R854"/>
  <c r="CT854"/>
  <c r="S854"/>
  <c r="CU854"/>
  <c r="T854"/>
  <c r="CW854"/>
  <c r="V854"/>
  <c r="CX854"/>
  <c r="W854"/>
  <c r="GL854"/>
  <c r="GO854"/>
  <c r="AC855"/>
  <c r="CQ855"/>
  <c r="P855"/>
  <c r="AE855"/>
  <c r="AD855"/>
  <c r="AF855"/>
  <c r="CT855"/>
  <c r="S855"/>
  <c r="AG855"/>
  <c r="CU855"/>
  <c r="T855"/>
  <c r="AH855"/>
  <c r="AI855"/>
  <c r="AJ855"/>
  <c r="CX855"/>
  <c r="W855"/>
  <c r="CS855"/>
  <c r="R855"/>
  <c r="CV855"/>
  <c r="U855"/>
  <c r="CW855"/>
  <c r="V855"/>
  <c r="GL855"/>
  <c r="GO855"/>
  <c r="C856"/>
  <c r="D856"/>
  <c r="AC856"/>
  <c r="AE856"/>
  <c r="AD856"/>
  <c r="AF856"/>
  <c r="AB856"/>
  <c r="CR856"/>
  <c r="Q856"/>
  <c r="AG856"/>
  <c r="AH856"/>
  <c r="CV856"/>
  <c r="U856"/>
  <c r="AI856"/>
  <c r="AJ856"/>
  <c r="CQ856"/>
  <c r="P856"/>
  <c r="CS856"/>
  <c r="R856"/>
  <c r="CT856"/>
  <c r="S856"/>
  <c r="CU856"/>
  <c r="T856"/>
  <c r="CW856"/>
  <c r="V856"/>
  <c r="CX856"/>
  <c r="W856"/>
  <c r="GL856"/>
  <c r="GO856"/>
  <c r="C857"/>
  <c r="D857"/>
  <c r="AC857"/>
  <c r="AE857"/>
  <c r="AD857"/>
  <c r="AF857"/>
  <c r="AB857"/>
  <c r="CR857"/>
  <c r="Q857"/>
  <c r="CS857"/>
  <c r="R857"/>
  <c r="AG857"/>
  <c r="AH857"/>
  <c r="CV857"/>
  <c r="U857"/>
  <c r="AI857"/>
  <c r="CW857"/>
  <c r="V857"/>
  <c r="AJ857"/>
  <c r="CQ857"/>
  <c r="P857"/>
  <c r="CT857"/>
  <c r="S857"/>
  <c r="CP857"/>
  <c r="O857"/>
  <c r="CU857"/>
  <c r="T857"/>
  <c r="CX857"/>
  <c r="W857"/>
  <c r="GL857"/>
  <c r="GO857"/>
  <c r="C858"/>
  <c r="D858"/>
  <c r="AC858"/>
  <c r="AE858"/>
  <c r="AD858"/>
  <c r="AF858"/>
  <c r="CT858"/>
  <c r="S858"/>
  <c r="AG858"/>
  <c r="AH858"/>
  <c r="AI858"/>
  <c r="AJ858"/>
  <c r="CX858"/>
  <c r="W858"/>
  <c r="CQ858"/>
  <c r="P858"/>
  <c r="CS858"/>
  <c r="R858"/>
  <c r="CU858"/>
  <c r="T858"/>
  <c r="CV858"/>
  <c r="U858"/>
  <c r="CW858"/>
  <c r="V858"/>
  <c r="GL858"/>
  <c r="GO858"/>
  <c r="C859"/>
  <c r="D859"/>
  <c r="AC859"/>
  <c r="AE859"/>
  <c r="AD859"/>
  <c r="CR859"/>
  <c r="Q859"/>
  <c r="AF859"/>
  <c r="AG859"/>
  <c r="CU859"/>
  <c r="T859"/>
  <c r="AH859"/>
  <c r="AI859"/>
  <c r="AJ859"/>
  <c r="CS859"/>
  <c r="R859"/>
  <c r="CT859"/>
  <c r="S859"/>
  <c r="CV859"/>
  <c r="U859"/>
  <c r="CW859"/>
  <c r="V859"/>
  <c r="CX859"/>
  <c r="W859"/>
  <c r="GL859"/>
  <c r="GO859"/>
  <c r="AC860"/>
  <c r="AE860"/>
  <c r="AD860"/>
  <c r="AF860"/>
  <c r="CT860"/>
  <c r="S860"/>
  <c r="AG860"/>
  <c r="AH860"/>
  <c r="AI860"/>
  <c r="AJ860"/>
  <c r="CX860"/>
  <c r="W860"/>
  <c r="CQ860"/>
  <c r="P860"/>
  <c r="CS860"/>
  <c r="R860"/>
  <c r="CU860"/>
  <c r="T860"/>
  <c r="CV860"/>
  <c r="U860"/>
  <c r="CW860"/>
  <c r="V860"/>
  <c r="GL860"/>
  <c r="GO860"/>
  <c r="AC861"/>
  <c r="AE861"/>
  <c r="AD861"/>
  <c r="CR861"/>
  <c r="Q861"/>
  <c r="AF861"/>
  <c r="AG861"/>
  <c r="AH861"/>
  <c r="AI861"/>
  <c r="CW861"/>
  <c r="V861"/>
  <c r="AJ861"/>
  <c r="CQ861"/>
  <c r="P861"/>
  <c r="CT861"/>
  <c r="S861"/>
  <c r="CU861"/>
  <c r="T861"/>
  <c r="CV861"/>
  <c r="U861"/>
  <c r="CX861"/>
  <c r="W861"/>
  <c r="GL861"/>
  <c r="GO861"/>
  <c r="C862"/>
  <c r="D862"/>
  <c r="AC862"/>
  <c r="AE862"/>
  <c r="AD862"/>
  <c r="AF862"/>
  <c r="CT862"/>
  <c r="S862"/>
  <c r="AG862"/>
  <c r="AH862"/>
  <c r="AI862"/>
  <c r="AJ862"/>
  <c r="CX862"/>
  <c r="W862"/>
  <c r="CQ862"/>
  <c r="P862"/>
  <c r="CS862"/>
  <c r="R862"/>
  <c r="CU862"/>
  <c r="T862"/>
  <c r="CV862"/>
  <c r="U862"/>
  <c r="CW862"/>
  <c r="V862"/>
  <c r="GL862"/>
  <c r="GO862"/>
  <c r="C863"/>
  <c r="D863"/>
  <c r="AC863"/>
  <c r="AE863"/>
  <c r="AD863"/>
  <c r="AF863"/>
  <c r="AB863"/>
  <c r="CR863"/>
  <c r="Q863"/>
  <c r="AG863"/>
  <c r="CU863"/>
  <c r="T863"/>
  <c r="AH863"/>
  <c r="CV863"/>
  <c r="U863"/>
  <c r="AI863"/>
  <c r="AJ863"/>
  <c r="CS863"/>
  <c r="R863"/>
  <c r="CT863"/>
  <c r="S863"/>
  <c r="CW863"/>
  <c r="V863"/>
  <c r="CX863"/>
  <c r="W863"/>
  <c r="GL863"/>
  <c r="GO863"/>
  <c r="C864"/>
  <c r="D864"/>
  <c r="AC864"/>
  <c r="AE864"/>
  <c r="AD864"/>
  <c r="AF864"/>
  <c r="AB864"/>
  <c r="CR864"/>
  <c r="Q864"/>
  <c r="AG864"/>
  <c r="AH864"/>
  <c r="CV864"/>
  <c r="U864"/>
  <c r="AI864"/>
  <c r="AJ864"/>
  <c r="CQ864"/>
  <c r="P864"/>
  <c r="CS864"/>
  <c r="R864"/>
  <c r="CT864"/>
  <c r="S864"/>
  <c r="CU864"/>
  <c r="T864"/>
  <c r="CW864"/>
  <c r="V864"/>
  <c r="CX864"/>
  <c r="W864"/>
  <c r="GL864"/>
  <c r="GO864"/>
  <c r="C865"/>
  <c r="D865"/>
  <c r="AC865"/>
  <c r="AE865"/>
  <c r="AD865"/>
  <c r="CR865"/>
  <c r="Q865"/>
  <c r="AF865"/>
  <c r="AG865"/>
  <c r="AH865"/>
  <c r="AI865"/>
  <c r="CW865"/>
  <c r="V865"/>
  <c r="AJ865"/>
  <c r="CQ865"/>
  <c r="P865"/>
  <c r="CT865"/>
  <c r="S865"/>
  <c r="CU865"/>
  <c r="T865"/>
  <c r="CV865"/>
  <c r="U865"/>
  <c r="CX865"/>
  <c r="W865"/>
  <c r="GL865"/>
  <c r="GO865"/>
  <c r="C866"/>
  <c r="D866"/>
  <c r="AC866"/>
  <c r="AE866"/>
  <c r="AD866"/>
  <c r="AF866"/>
  <c r="CT866"/>
  <c r="S866"/>
  <c r="AG866"/>
  <c r="AH866"/>
  <c r="AI866"/>
  <c r="AJ866"/>
  <c r="CX866"/>
  <c r="W866"/>
  <c r="CQ866"/>
  <c r="P866"/>
  <c r="CS866"/>
  <c r="R866"/>
  <c r="CU866"/>
  <c r="T866"/>
  <c r="CV866"/>
  <c r="U866"/>
  <c r="CW866"/>
  <c r="V866"/>
  <c r="GL866"/>
  <c r="GN866"/>
  <c r="AC867"/>
  <c r="AE867"/>
  <c r="AD867"/>
  <c r="CR867"/>
  <c r="Q867"/>
  <c r="AF867"/>
  <c r="AG867"/>
  <c r="AH867"/>
  <c r="AI867"/>
  <c r="CW867"/>
  <c r="V867"/>
  <c r="AJ867"/>
  <c r="CQ867"/>
  <c r="P867"/>
  <c r="CT867"/>
  <c r="CU867"/>
  <c r="T867"/>
  <c r="CV867"/>
  <c r="CX867"/>
  <c r="W867"/>
  <c r="GL867"/>
  <c r="GN867"/>
  <c r="AC868"/>
  <c r="AE868"/>
  <c r="AD868"/>
  <c r="AF868"/>
  <c r="AB868"/>
  <c r="CR868"/>
  <c r="Q868"/>
  <c r="AG868"/>
  <c r="AH868"/>
  <c r="CV868"/>
  <c r="U868"/>
  <c r="AI868"/>
  <c r="AJ868"/>
  <c r="CQ868"/>
  <c r="P868"/>
  <c r="CS868"/>
  <c r="R868"/>
  <c r="CT868"/>
  <c r="S868"/>
  <c r="CU868"/>
  <c r="T868"/>
  <c r="CW868"/>
  <c r="V868"/>
  <c r="CX868"/>
  <c r="W868"/>
  <c r="GL868"/>
  <c r="GN868"/>
  <c r="AC869"/>
  <c r="AE869"/>
  <c r="AD869"/>
  <c r="CR869"/>
  <c r="Q869"/>
  <c r="AF869"/>
  <c r="AG869"/>
  <c r="CU869"/>
  <c r="T869"/>
  <c r="AH869"/>
  <c r="AI869"/>
  <c r="AJ869"/>
  <c r="CS869"/>
  <c r="R869"/>
  <c r="CT869"/>
  <c r="S869"/>
  <c r="CV869"/>
  <c r="U869"/>
  <c r="CW869"/>
  <c r="V869"/>
  <c r="CX869"/>
  <c r="W869"/>
  <c r="GL869"/>
  <c r="GN869"/>
  <c r="C870"/>
  <c r="D870"/>
  <c r="AC870"/>
  <c r="AE870"/>
  <c r="AD870"/>
  <c r="AF870"/>
  <c r="AB870"/>
  <c r="CR870"/>
  <c r="Q870"/>
  <c r="AG870"/>
  <c r="AH870"/>
  <c r="CV870"/>
  <c r="U870"/>
  <c r="AI870"/>
  <c r="AJ870"/>
  <c r="CQ870"/>
  <c r="P870"/>
  <c r="CT870"/>
  <c r="S870"/>
  <c r="CP870"/>
  <c r="O870"/>
  <c r="CS870"/>
  <c r="R870"/>
  <c r="CU870"/>
  <c r="T870"/>
  <c r="CW870"/>
  <c r="V870"/>
  <c r="CX870"/>
  <c r="W870"/>
  <c r="GL870"/>
  <c r="GN870"/>
  <c r="AC871"/>
  <c r="AE871"/>
  <c r="AD871"/>
  <c r="AF871"/>
  <c r="AB871"/>
  <c r="CR871"/>
  <c r="Q871"/>
  <c r="AG871"/>
  <c r="CU871"/>
  <c r="T871"/>
  <c r="AH871"/>
  <c r="AI871"/>
  <c r="AJ871"/>
  <c r="CS871"/>
  <c r="R871"/>
  <c r="CT871"/>
  <c r="S871"/>
  <c r="CV871"/>
  <c r="U871"/>
  <c r="CW871"/>
  <c r="V871"/>
  <c r="CX871"/>
  <c r="W871"/>
  <c r="GL871"/>
  <c r="GN871"/>
  <c r="AC872"/>
  <c r="AE872"/>
  <c r="AD872"/>
  <c r="AF872"/>
  <c r="CT872"/>
  <c r="S872"/>
  <c r="AG872"/>
  <c r="AH872"/>
  <c r="AI872"/>
  <c r="AJ872"/>
  <c r="CX872"/>
  <c r="W872"/>
  <c r="CQ872"/>
  <c r="P872"/>
  <c r="CS872"/>
  <c r="R872"/>
  <c r="CU872"/>
  <c r="T872"/>
  <c r="CV872"/>
  <c r="U872"/>
  <c r="CW872"/>
  <c r="V872"/>
  <c r="GL872"/>
  <c r="GN872"/>
  <c r="C873"/>
  <c r="D873"/>
  <c r="AC873"/>
  <c r="AE873"/>
  <c r="AD873"/>
  <c r="AF873"/>
  <c r="AB873"/>
  <c r="CR873"/>
  <c r="Q873"/>
  <c r="AG873"/>
  <c r="CU873"/>
  <c r="T873"/>
  <c r="AH873"/>
  <c r="AI873"/>
  <c r="AJ873"/>
  <c r="CS873"/>
  <c r="R873"/>
  <c r="CT873"/>
  <c r="S873"/>
  <c r="CV873"/>
  <c r="U873"/>
  <c r="CW873"/>
  <c r="V873"/>
  <c r="CX873"/>
  <c r="W873"/>
  <c r="GL873"/>
  <c r="GO873"/>
  <c r="AC874"/>
  <c r="AE874"/>
  <c r="AD874"/>
  <c r="AF874"/>
  <c r="AB874"/>
  <c r="CR874"/>
  <c r="Q874"/>
  <c r="AG874"/>
  <c r="CU874"/>
  <c r="T874"/>
  <c r="AH874"/>
  <c r="AI874"/>
  <c r="AJ874"/>
  <c r="CS874"/>
  <c r="R874"/>
  <c r="CT874"/>
  <c r="S874"/>
  <c r="CV874"/>
  <c r="U874"/>
  <c r="CW874"/>
  <c r="V874"/>
  <c r="CX874"/>
  <c r="W874"/>
  <c r="GL874"/>
  <c r="GO874"/>
  <c r="AC875"/>
  <c r="AE875"/>
  <c r="AD875"/>
  <c r="AF875"/>
  <c r="AB875"/>
  <c r="CR875"/>
  <c r="Q875"/>
  <c r="AG875"/>
  <c r="CU875"/>
  <c r="T875"/>
  <c r="AH875"/>
  <c r="AI875"/>
  <c r="AJ875"/>
  <c r="CS875"/>
  <c r="R875"/>
  <c r="CT875"/>
  <c r="S875"/>
  <c r="CV875"/>
  <c r="U875"/>
  <c r="CW875"/>
  <c r="V875"/>
  <c r="CX875"/>
  <c r="W875"/>
  <c r="GL875"/>
  <c r="GO875"/>
  <c r="AC876"/>
  <c r="AE876"/>
  <c r="AD876"/>
  <c r="CR876"/>
  <c r="Q876"/>
  <c r="AF876"/>
  <c r="AG876"/>
  <c r="CU876"/>
  <c r="T876"/>
  <c r="AH876"/>
  <c r="AI876"/>
  <c r="AJ876"/>
  <c r="CS876"/>
  <c r="R876"/>
  <c r="CT876"/>
  <c r="S876"/>
  <c r="CV876"/>
  <c r="U876"/>
  <c r="CW876"/>
  <c r="V876"/>
  <c r="CX876"/>
  <c r="W876"/>
  <c r="GL876"/>
  <c r="GO876"/>
  <c r="AC877"/>
  <c r="AE877"/>
  <c r="AD877"/>
  <c r="AF877"/>
  <c r="CT877"/>
  <c r="S877"/>
  <c r="AG877"/>
  <c r="AH877"/>
  <c r="AI877"/>
  <c r="AJ877"/>
  <c r="CX877"/>
  <c r="W877"/>
  <c r="CQ877"/>
  <c r="P877"/>
  <c r="CS877"/>
  <c r="R877"/>
  <c r="CU877"/>
  <c r="T877"/>
  <c r="CV877"/>
  <c r="U877"/>
  <c r="CW877"/>
  <c r="V877"/>
  <c r="GL877"/>
  <c r="GO877"/>
  <c r="C878"/>
  <c r="D878"/>
  <c r="CX1069" i="3"/>
  <c r="AC878" i="1"/>
  <c r="AE878"/>
  <c r="AD878"/>
  <c r="AF878"/>
  <c r="AB878"/>
  <c r="CR878"/>
  <c r="Q878"/>
  <c r="AG878"/>
  <c r="CU878"/>
  <c r="T878"/>
  <c r="AH878"/>
  <c r="CV878"/>
  <c r="U878"/>
  <c r="AI878"/>
  <c r="AJ878"/>
  <c r="CS878"/>
  <c r="R878"/>
  <c r="CT878"/>
  <c r="S878"/>
  <c r="CW878"/>
  <c r="V878"/>
  <c r="CX878"/>
  <c r="W878"/>
  <c r="GL878"/>
  <c r="GO878"/>
  <c r="C879"/>
  <c r="D879"/>
  <c r="AC879"/>
  <c r="AE879"/>
  <c r="AD879"/>
  <c r="AF879"/>
  <c r="AB879"/>
  <c r="CR879"/>
  <c r="Q879"/>
  <c r="AG879"/>
  <c r="AH879"/>
  <c r="CV879"/>
  <c r="U879"/>
  <c r="AI879"/>
  <c r="AJ879"/>
  <c r="CQ879"/>
  <c r="P879"/>
  <c r="CT879"/>
  <c r="S879"/>
  <c r="CP879"/>
  <c r="O879"/>
  <c r="CS879"/>
  <c r="R879"/>
  <c r="CU879"/>
  <c r="T879"/>
  <c r="CW879"/>
  <c r="V879"/>
  <c r="CX879"/>
  <c r="W879"/>
  <c r="GL879"/>
  <c r="GN879"/>
  <c r="B881"/>
  <c r="B850"/>
  <c r="C881"/>
  <c r="C850"/>
  <c r="D881"/>
  <c r="D850"/>
  <c r="F881"/>
  <c r="F850"/>
  <c r="G881"/>
  <c r="G850"/>
  <c r="BX881"/>
  <c r="BX850"/>
  <c r="BY850"/>
  <c r="BZ881"/>
  <c r="AQ881"/>
  <c r="CG881"/>
  <c r="CG850"/>
  <c r="CK881"/>
  <c r="CK850"/>
  <c r="CL881"/>
  <c r="BC881"/>
  <c r="CM881"/>
  <c r="CM850"/>
  <c r="B913"/>
  <c r="B798"/>
  <c r="C913"/>
  <c r="C798"/>
  <c r="D913"/>
  <c r="D798"/>
  <c r="F913"/>
  <c r="F798"/>
  <c r="G913"/>
  <c r="G798"/>
  <c r="D945"/>
  <c r="E947"/>
  <c r="Z947"/>
  <c r="AA947"/>
  <c r="AB947"/>
  <c r="AC947"/>
  <c r="AD947"/>
  <c r="AE947"/>
  <c r="AF947"/>
  <c r="AG947"/>
  <c r="AH947"/>
  <c r="AI947"/>
  <c r="AJ947"/>
  <c r="AK947"/>
  <c r="AL947"/>
  <c r="AM947"/>
  <c r="AN947"/>
  <c r="BE947"/>
  <c r="BF947"/>
  <c r="BG947"/>
  <c r="BH947"/>
  <c r="BI947"/>
  <c r="BJ947"/>
  <c r="BK947"/>
  <c r="BL947"/>
  <c r="BM947"/>
  <c r="BN947"/>
  <c r="BO947"/>
  <c r="BP947"/>
  <c r="BQ947"/>
  <c r="BR947"/>
  <c r="BS947"/>
  <c r="BT947"/>
  <c r="BU947"/>
  <c r="BV947"/>
  <c r="BW947"/>
  <c r="BX947"/>
  <c r="BY947"/>
  <c r="BZ947"/>
  <c r="CA947"/>
  <c r="CB947"/>
  <c r="CC947"/>
  <c r="CD947"/>
  <c r="CE947"/>
  <c r="CF947"/>
  <c r="CG947"/>
  <c r="CH947"/>
  <c r="CI947"/>
  <c r="CJ947"/>
  <c r="CK947"/>
  <c r="CL947"/>
  <c r="CM947"/>
  <c r="CN947"/>
  <c r="CO947"/>
  <c r="CP947"/>
  <c r="CQ947"/>
  <c r="CR947"/>
  <c r="CS947"/>
  <c r="CT947"/>
  <c r="CU947"/>
  <c r="CV947"/>
  <c r="CW947"/>
  <c r="CX947"/>
  <c r="CY947"/>
  <c r="CZ947"/>
  <c r="DA947"/>
  <c r="DB947"/>
  <c r="DC947"/>
  <c r="DD947"/>
  <c r="DE947"/>
  <c r="DF947"/>
  <c r="DG947"/>
  <c r="DH947"/>
  <c r="DI947"/>
  <c r="DJ947"/>
  <c r="DK947"/>
  <c r="DL947"/>
  <c r="DM947"/>
  <c r="DN947"/>
  <c r="DO947"/>
  <c r="DP947"/>
  <c r="DQ947"/>
  <c r="DR947"/>
  <c r="DS947"/>
  <c r="DT947"/>
  <c r="DU947"/>
  <c r="DV947"/>
  <c r="DW947"/>
  <c r="DX947"/>
  <c r="DY947"/>
  <c r="DZ947"/>
  <c r="EA947"/>
  <c r="EB947"/>
  <c r="EC947"/>
  <c r="ED947"/>
  <c r="EE947"/>
  <c r="EF947"/>
  <c r="EG947"/>
  <c r="EH947"/>
  <c r="EI947"/>
  <c r="EJ947"/>
  <c r="EK947"/>
  <c r="EL947"/>
  <c r="EM947"/>
  <c r="EN947"/>
  <c r="EO947"/>
  <c r="EP947"/>
  <c r="EQ947"/>
  <c r="ER947"/>
  <c r="ES947"/>
  <c r="ET947"/>
  <c r="EU947"/>
  <c r="EV947"/>
  <c r="EW947"/>
  <c r="EX947"/>
  <c r="EY947"/>
  <c r="EZ947"/>
  <c r="FA947"/>
  <c r="FB947"/>
  <c r="FC947"/>
  <c r="FD947"/>
  <c r="FE947"/>
  <c r="FF947"/>
  <c r="FG947"/>
  <c r="FH947"/>
  <c r="FI947"/>
  <c r="FJ947"/>
  <c r="FK947"/>
  <c r="FL947"/>
  <c r="FM947"/>
  <c r="FN947"/>
  <c r="FO947"/>
  <c r="FP947"/>
  <c r="FQ947"/>
  <c r="FR947"/>
  <c r="FS947"/>
  <c r="FT947"/>
  <c r="FU947"/>
  <c r="FV947"/>
  <c r="FW947"/>
  <c r="FX947"/>
  <c r="FY947"/>
  <c r="FZ947"/>
  <c r="GA947"/>
  <c r="GB947"/>
  <c r="GC947"/>
  <c r="GD947"/>
  <c r="GE947"/>
  <c r="GF947"/>
  <c r="GG947"/>
  <c r="GH947"/>
  <c r="GI947"/>
  <c r="GJ947"/>
  <c r="GK947"/>
  <c r="GL947"/>
  <c r="GM947"/>
  <c r="GN947"/>
  <c r="GO947"/>
  <c r="GP947"/>
  <c r="GQ947"/>
  <c r="GR947"/>
  <c r="GS947"/>
  <c r="GT947"/>
  <c r="GU947"/>
  <c r="GV947"/>
  <c r="GW947"/>
  <c r="GX947"/>
  <c r="D949"/>
  <c r="E951"/>
  <c r="Z951"/>
  <c r="AA951"/>
  <c r="AM951"/>
  <c r="AN951"/>
  <c r="BE951"/>
  <c r="BF951"/>
  <c r="BG951"/>
  <c r="BH951"/>
  <c r="BI951"/>
  <c r="BJ951"/>
  <c r="BK951"/>
  <c r="BL951"/>
  <c r="BM951"/>
  <c r="BN951"/>
  <c r="BO951"/>
  <c r="BP951"/>
  <c r="BQ951"/>
  <c r="BR951"/>
  <c r="BS951"/>
  <c r="BT951"/>
  <c r="BU951"/>
  <c r="BV951"/>
  <c r="BW951"/>
  <c r="CN951"/>
  <c r="CO951"/>
  <c r="CP951"/>
  <c r="CQ951"/>
  <c r="CR951"/>
  <c r="CS951"/>
  <c r="CT951"/>
  <c r="CU951"/>
  <c r="CV951"/>
  <c r="CW951"/>
  <c r="CX951"/>
  <c r="CY951"/>
  <c r="CZ951"/>
  <c r="DA951"/>
  <c r="DB951"/>
  <c r="DC951"/>
  <c r="DD951"/>
  <c r="DE951"/>
  <c r="DF951"/>
  <c r="DG951"/>
  <c r="DH951"/>
  <c r="DI951"/>
  <c r="DJ951"/>
  <c r="DK951"/>
  <c r="DL951"/>
  <c r="DM951"/>
  <c r="DN951"/>
  <c r="DO951"/>
  <c r="DP951"/>
  <c r="DQ951"/>
  <c r="DR951"/>
  <c r="DS951"/>
  <c r="DT951"/>
  <c r="DU951"/>
  <c r="DV951"/>
  <c r="DW951"/>
  <c r="DX951"/>
  <c r="DY951"/>
  <c r="DZ951"/>
  <c r="EA951"/>
  <c r="EB951"/>
  <c r="EC951"/>
  <c r="ED951"/>
  <c r="EE951"/>
  <c r="EF951"/>
  <c r="EG951"/>
  <c r="EH951"/>
  <c r="EI951"/>
  <c r="EJ951"/>
  <c r="EK951"/>
  <c r="EL951"/>
  <c r="EM951"/>
  <c r="EN951"/>
  <c r="EO951"/>
  <c r="EP951"/>
  <c r="EQ951"/>
  <c r="ER951"/>
  <c r="ES951"/>
  <c r="ET951"/>
  <c r="EU951"/>
  <c r="EV951"/>
  <c r="EW951"/>
  <c r="EX951"/>
  <c r="EY951"/>
  <c r="EZ951"/>
  <c r="FA951"/>
  <c r="FB951"/>
  <c r="FC951"/>
  <c r="FD951"/>
  <c r="FE951"/>
  <c r="FF951"/>
  <c r="FG951"/>
  <c r="FH951"/>
  <c r="FI951"/>
  <c r="FJ951"/>
  <c r="FK951"/>
  <c r="FL951"/>
  <c r="FM951"/>
  <c r="FN951"/>
  <c r="FO951"/>
  <c r="FP951"/>
  <c r="FQ951"/>
  <c r="FR951"/>
  <c r="FS951"/>
  <c r="FT951"/>
  <c r="FU951"/>
  <c r="FV951"/>
  <c r="FW951"/>
  <c r="FX951"/>
  <c r="FY951"/>
  <c r="FZ951"/>
  <c r="GA951"/>
  <c r="GB951"/>
  <c r="GC951"/>
  <c r="GD951"/>
  <c r="GE951"/>
  <c r="GF951"/>
  <c r="GG951"/>
  <c r="GH951"/>
  <c r="GI951"/>
  <c r="GJ951"/>
  <c r="GK951"/>
  <c r="GL951"/>
  <c r="GM951"/>
  <c r="GN951"/>
  <c r="GO951"/>
  <c r="GP951"/>
  <c r="GQ951"/>
  <c r="GR951"/>
  <c r="GS951"/>
  <c r="GT951"/>
  <c r="GU951"/>
  <c r="GV951"/>
  <c r="GW951"/>
  <c r="GX951"/>
  <c r="C953"/>
  <c r="D953"/>
  <c r="AC953"/>
  <c r="AE953"/>
  <c r="AD953"/>
  <c r="AF953"/>
  <c r="CT953"/>
  <c r="S953"/>
  <c r="AG953"/>
  <c r="AH953"/>
  <c r="AI953"/>
  <c r="AJ953"/>
  <c r="CX953"/>
  <c r="W953"/>
  <c r="CQ953"/>
  <c r="P953"/>
  <c r="CS953"/>
  <c r="R953"/>
  <c r="CU953"/>
  <c r="T953"/>
  <c r="CV953"/>
  <c r="U953"/>
  <c r="CW953"/>
  <c r="V953"/>
  <c r="GL953"/>
  <c r="GO953"/>
  <c r="AC954"/>
  <c r="AE954"/>
  <c r="AD954"/>
  <c r="AF954"/>
  <c r="AB954"/>
  <c r="CR954"/>
  <c r="Q954"/>
  <c r="AG954"/>
  <c r="AH954"/>
  <c r="AI954"/>
  <c r="CW954"/>
  <c r="V954"/>
  <c r="AJ954"/>
  <c r="CQ954"/>
  <c r="P954"/>
  <c r="CT954"/>
  <c r="S954"/>
  <c r="CP954"/>
  <c r="O954"/>
  <c r="CU954"/>
  <c r="T954"/>
  <c r="CV954"/>
  <c r="CX954"/>
  <c r="W954"/>
  <c r="GL954"/>
  <c r="GN954"/>
  <c r="C955"/>
  <c r="D955"/>
  <c r="AC955"/>
  <c r="AE955"/>
  <c r="AD955"/>
  <c r="AF955"/>
  <c r="CT955"/>
  <c r="S955"/>
  <c r="AG955"/>
  <c r="AH955"/>
  <c r="AI955"/>
  <c r="AJ955"/>
  <c r="CX955"/>
  <c r="W955"/>
  <c r="CQ955"/>
  <c r="P955"/>
  <c r="CS955"/>
  <c r="R955"/>
  <c r="CU955"/>
  <c r="T955"/>
  <c r="CV955"/>
  <c r="U955"/>
  <c r="CW955"/>
  <c r="V955"/>
  <c r="GL955"/>
  <c r="GO955"/>
  <c r="AC956"/>
  <c r="AE956"/>
  <c r="AD956"/>
  <c r="AF956"/>
  <c r="AG956"/>
  <c r="AH956"/>
  <c r="AI956"/>
  <c r="CW956"/>
  <c r="V956"/>
  <c r="AJ956"/>
  <c r="CQ956"/>
  <c r="CT956"/>
  <c r="CU956"/>
  <c r="T956"/>
  <c r="CV956"/>
  <c r="CX956"/>
  <c r="GL956"/>
  <c r="GN956"/>
  <c r="C957"/>
  <c r="D957"/>
  <c r="AC957"/>
  <c r="AE957"/>
  <c r="AD957"/>
  <c r="AF957"/>
  <c r="CT957"/>
  <c r="S957"/>
  <c r="AG957"/>
  <c r="AH957"/>
  <c r="AI957"/>
  <c r="AJ957"/>
  <c r="CX957"/>
  <c r="W957"/>
  <c r="CQ957"/>
  <c r="P957"/>
  <c r="CS957"/>
  <c r="R957"/>
  <c r="CU957"/>
  <c r="T957"/>
  <c r="CV957"/>
  <c r="U957"/>
  <c r="CW957"/>
  <c r="V957"/>
  <c r="GL957"/>
  <c r="GO957"/>
  <c r="AC958"/>
  <c r="AE958"/>
  <c r="AD958"/>
  <c r="AF958"/>
  <c r="AB958"/>
  <c r="CR958"/>
  <c r="Q958"/>
  <c r="AG958"/>
  <c r="AH958"/>
  <c r="AI958"/>
  <c r="CW958"/>
  <c r="V958"/>
  <c r="AJ958"/>
  <c r="CQ958"/>
  <c r="P958"/>
  <c r="CT958"/>
  <c r="S958"/>
  <c r="CP958"/>
  <c r="O958"/>
  <c r="CU958"/>
  <c r="T958"/>
  <c r="CV958"/>
  <c r="CX958"/>
  <c r="W958"/>
  <c r="GL958"/>
  <c r="GN958"/>
  <c r="C959"/>
  <c r="D959"/>
  <c r="CX1084" i="3"/>
  <c r="AC959" i="1"/>
  <c r="AE959"/>
  <c r="AD959"/>
  <c r="AF959"/>
  <c r="CT959"/>
  <c r="S959"/>
  <c r="AG959"/>
  <c r="AH959"/>
  <c r="AI959"/>
  <c r="AJ959"/>
  <c r="CX959"/>
  <c r="W959"/>
  <c r="CQ959"/>
  <c r="P959"/>
  <c r="CS959"/>
  <c r="R959"/>
  <c r="CU959"/>
  <c r="T959"/>
  <c r="CV959"/>
  <c r="U959"/>
  <c r="CW959"/>
  <c r="V959"/>
  <c r="GL959"/>
  <c r="GO959"/>
  <c r="C960"/>
  <c r="D960"/>
  <c r="AC960"/>
  <c r="AE960"/>
  <c r="AD960"/>
  <c r="AF960"/>
  <c r="AB960"/>
  <c r="CR960"/>
  <c r="Q960"/>
  <c r="AG960"/>
  <c r="CU960"/>
  <c r="T960"/>
  <c r="AH960"/>
  <c r="AI960"/>
  <c r="AJ960"/>
  <c r="CS960"/>
  <c r="R960"/>
  <c r="CT960"/>
  <c r="S960"/>
  <c r="CV960"/>
  <c r="U960"/>
  <c r="CW960"/>
  <c r="V960"/>
  <c r="CX960"/>
  <c r="W960"/>
  <c r="GL960"/>
  <c r="GO960"/>
  <c r="C961"/>
  <c r="D961"/>
  <c r="AC961"/>
  <c r="AE961"/>
  <c r="AD961"/>
  <c r="AF961"/>
  <c r="AB961"/>
  <c r="CR961"/>
  <c r="Q961"/>
  <c r="AG961"/>
  <c r="AH961"/>
  <c r="CV961"/>
  <c r="U961"/>
  <c r="AI961"/>
  <c r="AJ961"/>
  <c r="CQ961"/>
  <c r="P961"/>
  <c r="CS961"/>
  <c r="R961"/>
  <c r="CT961"/>
  <c r="S961"/>
  <c r="CU961"/>
  <c r="T961"/>
  <c r="CW961"/>
  <c r="V961"/>
  <c r="CX961"/>
  <c r="W961"/>
  <c r="GL961"/>
  <c r="GO961"/>
  <c r="C962"/>
  <c r="D962"/>
  <c r="AC962"/>
  <c r="AE962"/>
  <c r="AD962"/>
  <c r="AF962"/>
  <c r="AB962"/>
  <c r="CR962"/>
  <c r="Q962"/>
  <c r="AG962"/>
  <c r="AH962"/>
  <c r="AI962"/>
  <c r="CW962"/>
  <c r="V962"/>
  <c r="AJ962"/>
  <c r="CQ962"/>
  <c r="P962"/>
  <c r="CT962"/>
  <c r="S962"/>
  <c r="CP962"/>
  <c r="O962"/>
  <c r="CU962"/>
  <c r="T962"/>
  <c r="CV962"/>
  <c r="U962"/>
  <c r="CX962"/>
  <c r="W962"/>
  <c r="GL962"/>
  <c r="GO962"/>
  <c r="AC963"/>
  <c r="AE963"/>
  <c r="AD963"/>
  <c r="AF963"/>
  <c r="AB963"/>
  <c r="CR963"/>
  <c r="Q963"/>
  <c r="AG963"/>
  <c r="AH963"/>
  <c r="CV963"/>
  <c r="U963"/>
  <c r="AI963"/>
  <c r="AJ963"/>
  <c r="CQ963"/>
  <c r="P963"/>
  <c r="CS963"/>
  <c r="R963"/>
  <c r="CT963"/>
  <c r="S963"/>
  <c r="CU963"/>
  <c r="T963"/>
  <c r="CW963"/>
  <c r="V963"/>
  <c r="CX963"/>
  <c r="W963"/>
  <c r="GL963"/>
  <c r="GN963"/>
  <c r="B965"/>
  <c r="B951"/>
  <c r="C965"/>
  <c r="C951"/>
  <c r="D965"/>
  <c r="D951"/>
  <c r="F965"/>
  <c r="F951"/>
  <c r="G965"/>
  <c r="G951"/>
  <c r="BX965"/>
  <c r="BX951"/>
  <c r="BY951"/>
  <c r="BZ965"/>
  <c r="AQ965"/>
  <c r="CK965"/>
  <c r="CK951"/>
  <c r="CL965"/>
  <c r="BC965"/>
  <c r="CM965"/>
  <c r="CM951"/>
  <c r="D997"/>
  <c r="E999"/>
  <c r="Z999"/>
  <c r="AA999"/>
  <c r="AM999"/>
  <c r="AN999"/>
  <c r="BE999"/>
  <c r="BF999"/>
  <c r="BG999"/>
  <c r="BH999"/>
  <c r="BI999"/>
  <c r="BJ999"/>
  <c r="BK999"/>
  <c r="BL999"/>
  <c r="BM999"/>
  <c r="BN999"/>
  <c r="BO999"/>
  <c r="BP999"/>
  <c r="BQ999"/>
  <c r="BR999"/>
  <c r="BS999"/>
  <c r="BT999"/>
  <c r="BU999"/>
  <c r="BV999"/>
  <c r="BW999"/>
  <c r="CN999"/>
  <c r="CO999"/>
  <c r="CP999"/>
  <c r="CQ999"/>
  <c r="CR999"/>
  <c r="CS999"/>
  <c r="CT999"/>
  <c r="CU999"/>
  <c r="CV999"/>
  <c r="CW999"/>
  <c r="CX999"/>
  <c r="CY999"/>
  <c r="CZ999"/>
  <c r="DA999"/>
  <c r="DB999"/>
  <c r="DC999"/>
  <c r="DD999"/>
  <c r="DE999"/>
  <c r="DF999"/>
  <c r="DG999"/>
  <c r="DH999"/>
  <c r="DI999"/>
  <c r="DJ999"/>
  <c r="DK999"/>
  <c r="DL999"/>
  <c r="DM999"/>
  <c r="DN999"/>
  <c r="DO999"/>
  <c r="DP999"/>
  <c r="DQ999"/>
  <c r="DR999"/>
  <c r="DS999"/>
  <c r="DT999"/>
  <c r="DU999"/>
  <c r="DV999"/>
  <c r="DW999"/>
  <c r="DX999"/>
  <c r="DY999"/>
  <c r="DZ999"/>
  <c r="EA999"/>
  <c r="EB999"/>
  <c r="EC999"/>
  <c r="ED999"/>
  <c r="EE999"/>
  <c r="EF999"/>
  <c r="EG999"/>
  <c r="EH999"/>
  <c r="EI999"/>
  <c r="EJ999"/>
  <c r="EK999"/>
  <c r="EL999"/>
  <c r="EM999"/>
  <c r="EN999"/>
  <c r="EO999"/>
  <c r="EP999"/>
  <c r="EQ999"/>
  <c r="ER999"/>
  <c r="ES999"/>
  <c r="ET999"/>
  <c r="EU999"/>
  <c r="EV999"/>
  <c r="EW999"/>
  <c r="EX999"/>
  <c r="EY999"/>
  <c r="EZ999"/>
  <c r="FA999"/>
  <c r="FB999"/>
  <c r="FC999"/>
  <c r="FD999"/>
  <c r="FE999"/>
  <c r="FF999"/>
  <c r="FG999"/>
  <c r="FH999"/>
  <c r="FI999"/>
  <c r="FJ999"/>
  <c r="FK999"/>
  <c r="FL999"/>
  <c r="FM999"/>
  <c r="FN999"/>
  <c r="FO999"/>
  <c r="FP999"/>
  <c r="FQ999"/>
  <c r="FR999"/>
  <c r="FS999"/>
  <c r="FT999"/>
  <c r="FU999"/>
  <c r="FV999"/>
  <c r="FW999"/>
  <c r="FX999"/>
  <c r="FY999"/>
  <c r="FZ999"/>
  <c r="GA999"/>
  <c r="GB999"/>
  <c r="GC999"/>
  <c r="GD999"/>
  <c r="GE999"/>
  <c r="GF999"/>
  <c r="GG999"/>
  <c r="GH999"/>
  <c r="GI999"/>
  <c r="GJ999"/>
  <c r="GK999"/>
  <c r="GL999"/>
  <c r="GM999"/>
  <c r="GN999"/>
  <c r="GO999"/>
  <c r="GP999"/>
  <c r="GQ999"/>
  <c r="GR999"/>
  <c r="GS999"/>
  <c r="GT999"/>
  <c r="GU999"/>
  <c r="GV999"/>
  <c r="GW999"/>
  <c r="GX999"/>
  <c r="C1001"/>
  <c r="D1001"/>
  <c r="AC1001"/>
  <c r="AE1001"/>
  <c r="AD1001"/>
  <c r="AF1001"/>
  <c r="CT1001"/>
  <c r="S1001"/>
  <c r="AG1001"/>
  <c r="AH1001"/>
  <c r="AI1001"/>
  <c r="AJ1001"/>
  <c r="CX1001"/>
  <c r="W1001"/>
  <c r="CQ1001"/>
  <c r="P1001"/>
  <c r="CS1001"/>
  <c r="R1001"/>
  <c r="CU1001"/>
  <c r="T1001"/>
  <c r="CV1001"/>
  <c r="U1001"/>
  <c r="CW1001"/>
  <c r="V1001"/>
  <c r="GL1001"/>
  <c r="GO1001"/>
  <c r="AC1002"/>
  <c r="AE1002"/>
  <c r="AD1002"/>
  <c r="CR1002"/>
  <c r="AF1002"/>
  <c r="AG1002"/>
  <c r="AH1002"/>
  <c r="AI1002"/>
  <c r="CW1002"/>
  <c r="AJ1002"/>
  <c r="CQ1002"/>
  <c r="CT1002"/>
  <c r="CU1002"/>
  <c r="CV1002"/>
  <c r="CX1002"/>
  <c r="GL1002"/>
  <c r="GO1002"/>
  <c r="AC1003"/>
  <c r="AE1003"/>
  <c r="AD1003"/>
  <c r="AF1003"/>
  <c r="AB1003"/>
  <c r="CR1003"/>
  <c r="AG1003"/>
  <c r="AH1003"/>
  <c r="CV1003"/>
  <c r="AI1003"/>
  <c r="AJ1003"/>
  <c r="CQ1003"/>
  <c r="P1003"/>
  <c r="CS1003"/>
  <c r="CT1003"/>
  <c r="CU1003"/>
  <c r="CW1003"/>
  <c r="V1003"/>
  <c r="CX1003"/>
  <c r="GL1003"/>
  <c r="GO1003"/>
  <c r="AC1004"/>
  <c r="AE1004"/>
  <c r="AD1004"/>
  <c r="AF1004"/>
  <c r="AB1004"/>
  <c r="CR1004"/>
  <c r="Q1004"/>
  <c r="AG1004"/>
  <c r="CU1004"/>
  <c r="T1004"/>
  <c r="AH1004"/>
  <c r="AI1004"/>
  <c r="AJ1004"/>
  <c r="CS1004"/>
  <c r="R1004"/>
  <c r="CT1004"/>
  <c r="S1004"/>
  <c r="CV1004"/>
  <c r="U1004"/>
  <c r="CW1004"/>
  <c r="V1004"/>
  <c r="CX1004"/>
  <c r="W1004"/>
  <c r="GL1004"/>
  <c r="GO1004"/>
  <c r="C1005"/>
  <c r="D1005"/>
  <c r="AC1005"/>
  <c r="AE1005"/>
  <c r="AD1005"/>
  <c r="AF1005"/>
  <c r="AB1005"/>
  <c r="CR1005"/>
  <c r="Q1005"/>
  <c r="AG1005"/>
  <c r="AH1005"/>
  <c r="CV1005"/>
  <c r="U1005"/>
  <c r="AI1005"/>
  <c r="AJ1005"/>
  <c r="CQ1005"/>
  <c r="P1005"/>
  <c r="CT1005"/>
  <c r="S1005"/>
  <c r="CP1005"/>
  <c r="O1005"/>
  <c r="CS1005"/>
  <c r="R1005"/>
  <c r="CU1005"/>
  <c r="T1005"/>
  <c r="CW1005"/>
  <c r="V1005"/>
  <c r="CX1005"/>
  <c r="W1005"/>
  <c r="GL1005"/>
  <c r="GO1005"/>
  <c r="C1006"/>
  <c r="D1006"/>
  <c r="AC1006"/>
  <c r="AE1006"/>
  <c r="AD1006"/>
  <c r="CR1006"/>
  <c r="Q1006"/>
  <c r="AF1006"/>
  <c r="AG1006"/>
  <c r="AH1006"/>
  <c r="AI1006"/>
  <c r="CW1006"/>
  <c r="V1006"/>
  <c r="AJ1006"/>
  <c r="CQ1006"/>
  <c r="P1006"/>
  <c r="CT1006"/>
  <c r="S1006"/>
  <c r="CU1006"/>
  <c r="T1006"/>
  <c r="CV1006"/>
  <c r="U1006"/>
  <c r="CX1006"/>
  <c r="W1006"/>
  <c r="GL1006"/>
  <c r="GO1006"/>
  <c r="C1007"/>
  <c r="D1007"/>
  <c r="AC1007"/>
  <c r="AE1007"/>
  <c r="AD1007"/>
  <c r="AF1007"/>
  <c r="CT1007"/>
  <c r="S1007"/>
  <c r="AG1007"/>
  <c r="AH1007"/>
  <c r="AI1007"/>
  <c r="AJ1007"/>
  <c r="CX1007"/>
  <c r="W1007"/>
  <c r="CQ1007"/>
  <c r="P1007"/>
  <c r="CS1007"/>
  <c r="R1007"/>
  <c r="CU1007"/>
  <c r="T1007"/>
  <c r="CV1007"/>
  <c r="U1007"/>
  <c r="CW1007"/>
  <c r="V1007"/>
  <c r="GL1007"/>
  <c r="GO1007"/>
  <c r="C1008"/>
  <c r="D1008"/>
  <c r="AC1008"/>
  <c r="AE1008"/>
  <c r="AD1008"/>
  <c r="AF1008"/>
  <c r="AB1008"/>
  <c r="CR1008"/>
  <c r="Q1008"/>
  <c r="AG1008"/>
  <c r="CU1008"/>
  <c r="T1008"/>
  <c r="AH1008"/>
  <c r="AI1008"/>
  <c r="AJ1008"/>
  <c r="CS1008"/>
  <c r="R1008"/>
  <c r="CT1008"/>
  <c r="S1008"/>
  <c r="CV1008"/>
  <c r="U1008"/>
  <c r="CW1008"/>
  <c r="V1008"/>
  <c r="CX1008"/>
  <c r="W1008"/>
  <c r="GL1008"/>
  <c r="GO1008"/>
  <c r="AC1009"/>
  <c r="AE1009"/>
  <c r="AD1009"/>
  <c r="AF1009"/>
  <c r="CT1009"/>
  <c r="S1009"/>
  <c r="AG1009"/>
  <c r="AH1009"/>
  <c r="AI1009"/>
  <c r="AJ1009"/>
  <c r="CX1009"/>
  <c r="W1009"/>
  <c r="CQ1009"/>
  <c r="P1009"/>
  <c r="CS1009"/>
  <c r="R1009"/>
  <c r="CU1009"/>
  <c r="T1009"/>
  <c r="CV1009"/>
  <c r="U1009"/>
  <c r="CW1009"/>
  <c r="V1009"/>
  <c r="GL1009"/>
  <c r="GO1009"/>
  <c r="AC1010"/>
  <c r="AE1010"/>
  <c r="AD1010"/>
  <c r="AF1010"/>
  <c r="AG1010"/>
  <c r="AH1010"/>
  <c r="AI1010"/>
  <c r="CW1010"/>
  <c r="V1010"/>
  <c r="AJ1010"/>
  <c r="CQ1010"/>
  <c r="P1010"/>
  <c r="CT1010"/>
  <c r="S1010"/>
  <c r="CU1010"/>
  <c r="T1010"/>
  <c r="CV1010"/>
  <c r="U1010"/>
  <c r="CX1010"/>
  <c r="W1010"/>
  <c r="GL1010"/>
  <c r="GO1010"/>
  <c r="C1011"/>
  <c r="D1011"/>
  <c r="AC1011"/>
  <c r="AE1011"/>
  <c r="AD1011"/>
  <c r="AF1011"/>
  <c r="CT1011"/>
  <c r="S1011"/>
  <c r="AG1011"/>
  <c r="AH1011"/>
  <c r="AI1011"/>
  <c r="AJ1011"/>
  <c r="CX1011"/>
  <c r="W1011"/>
  <c r="CQ1011"/>
  <c r="P1011"/>
  <c r="CS1011"/>
  <c r="R1011"/>
  <c r="CU1011"/>
  <c r="T1011"/>
  <c r="CV1011"/>
  <c r="U1011"/>
  <c r="CW1011"/>
  <c r="V1011"/>
  <c r="GL1011"/>
  <c r="GO1011"/>
  <c r="C1012"/>
  <c r="D1012"/>
  <c r="AC1012"/>
  <c r="AE1012"/>
  <c r="AD1012"/>
  <c r="CR1012"/>
  <c r="Q1012"/>
  <c r="AF1012"/>
  <c r="AG1012"/>
  <c r="CU1012"/>
  <c r="T1012"/>
  <c r="AH1012"/>
  <c r="AI1012"/>
  <c r="AJ1012"/>
  <c r="CS1012"/>
  <c r="R1012"/>
  <c r="CT1012"/>
  <c r="S1012"/>
  <c r="CV1012"/>
  <c r="U1012"/>
  <c r="CW1012"/>
  <c r="V1012"/>
  <c r="CX1012"/>
  <c r="W1012"/>
  <c r="GL1012"/>
  <c r="GO1012"/>
  <c r="C1013"/>
  <c r="D1013"/>
  <c r="AC1013"/>
  <c r="AE1013"/>
  <c r="AD1013"/>
  <c r="AF1013"/>
  <c r="AB1013"/>
  <c r="CR1013"/>
  <c r="Q1013"/>
  <c r="AG1013"/>
  <c r="AH1013"/>
  <c r="CV1013"/>
  <c r="U1013"/>
  <c r="AI1013"/>
  <c r="AJ1013"/>
  <c r="CQ1013"/>
  <c r="P1013"/>
  <c r="CS1013"/>
  <c r="R1013"/>
  <c r="CT1013"/>
  <c r="S1013"/>
  <c r="CU1013"/>
  <c r="T1013"/>
  <c r="CW1013"/>
  <c r="V1013"/>
  <c r="CX1013"/>
  <c r="W1013"/>
  <c r="GL1013"/>
  <c r="GO1013"/>
  <c r="C1014"/>
  <c r="D1014"/>
  <c r="AC1014"/>
  <c r="AE1014"/>
  <c r="AD1014"/>
  <c r="AF1014"/>
  <c r="AB1014"/>
  <c r="CR1014"/>
  <c r="Q1014"/>
  <c r="AG1014"/>
  <c r="AH1014"/>
  <c r="AI1014"/>
  <c r="CW1014"/>
  <c r="V1014"/>
  <c r="AJ1014"/>
  <c r="CQ1014"/>
  <c r="P1014"/>
  <c r="CT1014"/>
  <c r="S1014"/>
  <c r="CP1014"/>
  <c r="O1014"/>
  <c r="CU1014"/>
  <c r="T1014"/>
  <c r="CV1014"/>
  <c r="U1014"/>
  <c r="CX1014"/>
  <c r="W1014"/>
  <c r="GL1014"/>
  <c r="GO1014"/>
  <c r="C1015"/>
  <c r="D1015"/>
  <c r="AC1015"/>
  <c r="AE1015"/>
  <c r="AD1015"/>
  <c r="AF1015"/>
  <c r="CT1015"/>
  <c r="S1015"/>
  <c r="AG1015"/>
  <c r="AH1015"/>
  <c r="AI1015"/>
  <c r="AJ1015"/>
  <c r="CX1015"/>
  <c r="W1015"/>
  <c r="CQ1015"/>
  <c r="P1015"/>
  <c r="CS1015"/>
  <c r="R1015"/>
  <c r="CU1015"/>
  <c r="T1015"/>
  <c r="CV1015"/>
  <c r="U1015"/>
  <c r="CW1015"/>
  <c r="V1015"/>
  <c r="GL1015"/>
  <c r="GN1015"/>
  <c r="AC1016"/>
  <c r="AE1016"/>
  <c r="AD1016"/>
  <c r="CR1016"/>
  <c r="AF1016"/>
  <c r="AG1016"/>
  <c r="AH1016"/>
  <c r="AI1016"/>
  <c r="CW1016"/>
  <c r="AJ1016"/>
  <c r="CQ1016"/>
  <c r="CT1016"/>
  <c r="CU1016"/>
  <c r="CV1016"/>
  <c r="CX1016"/>
  <c r="GL1016"/>
  <c r="GN1016"/>
  <c r="AC1017"/>
  <c r="AE1017"/>
  <c r="AD1017"/>
  <c r="AF1017"/>
  <c r="AB1017"/>
  <c r="CR1017"/>
  <c r="AG1017"/>
  <c r="AH1017"/>
  <c r="CV1017"/>
  <c r="AI1017"/>
  <c r="AJ1017"/>
  <c r="CQ1017"/>
  <c r="P1017"/>
  <c r="CS1017"/>
  <c r="CT1017"/>
  <c r="CU1017"/>
  <c r="CW1017"/>
  <c r="V1017"/>
  <c r="CX1017"/>
  <c r="GL1017"/>
  <c r="GN1017"/>
  <c r="AC1018"/>
  <c r="AE1018"/>
  <c r="AD1018"/>
  <c r="AF1018"/>
  <c r="AB1018"/>
  <c r="CR1018"/>
  <c r="Q1018"/>
  <c r="AG1018"/>
  <c r="CU1018"/>
  <c r="T1018"/>
  <c r="AH1018"/>
  <c r="AI1018"/>
  <c r="AJ1018"/>
  <c r="CS1018"/>
  <c r="R1018"/>
  <c r="CT1018"/>
  <c r="S1018"/>
  <c r="CV1018"/>
  <c r="U1018"/>
  <c r="CW1018"/>
  <c r="V1018"/>
  <c r="CX1018"/>
  <c r="W1018"/>
  <c r="GL1018"/>
  <c r="GN1018"/>
  <c r="C1019"/>
  <c r="D1019"/>
  <c r="AC1019"/>
  <c r="AE1019"/>
  <c r="AD1019"/>
  <c r="AF1019"/>
  <c r="AB1019"/>
  <c r="CR1019"/>
  <c r="Q1019"/>
  <c r="AG1019"/>
  <c r="AH1019"/>
  <c r="CV1019"/>
  <c r="U1019"/>
  <c r="AI1019"/>
  <c r="AJ1019"/>
  <c r="CQ1019"/>
  <c r="P1019"/>
  <c r="CT1019"/>
  <c r="S1019"/>
  <c r="CP1019"/>
  <c r="O1019"/>
  <c r="CS1019"/>
  <c r="R1019"/>
  <c r="CU1019"/>
  <c r="T1019"/>
  <c r="CW1019"/>
  <c r="V1019"/>
  <c r="CX1019"/>
  <c r="W1019"/>
  <c r="GL1019"/>
  <c r="GN1019"/>
  <c r="AC1020"/>
  <c r="AE1020"/>
  <c r="AD1020"/>
  <c r="AF1020"/>
  <c r="AB1020"/>
  <c r="CR1020"/>
  <c r="Q1020"/>
  <c r="AG1020"/>
  <c r="CU1020"/>
  <c r="T1020"/>
  <c r="AH1020"/>
  <c r="AI1020"/>
  <c r="AJ1020"/>
  <c r="CS1020"/>
  <c r="R1020"/>
  <c r="CT1020"/>
  <c r="S1020"/>
  <c r="CV1020"/>
  <c r="U1020"/>
  <c r="CW1020"/>
  <c r="V1020"/>
  <c r="CX1020"/>
  <c r="W1020"/>
  <c r="GL1020"/>
  <c r="GN1020"/>
  <c r="AC1021"/>
  <c r="AE1021"/>
  <c r="AD1021"/>
  <c r="AF1021"/>
  <c r="CT1021"/>
  <c r="S1021"/>
  <c r="AG1021"/>
  <c r="AH1021"/>
  <c r="AI1021"/>
  <c r="AJ1021"/>
  <c r="CX1021"/>
  <c r="W1021"/>
  <c r="CQ1021"/>
  <c r="P1021"/>
  <c r="CS1021"/>
  <c r="R1021"/>
  <c r="CU1021"/>
  <c r="T1021"/>
  <c r="CV1021"/>
  <c r="U1021"/>
  <c r="CW1021"/>
  <c r="V1021"/>
  <c r="GL1021"/>
  <c r="GN1021"/>
  <c r="C1022"/>
  <c r="D1022"/>
  <c r="AC1022"/>
  <c r="AE1022"/>
  <c r="AD1022"/>
  <c r="AF1022"/>
  <c r="AB1022"/>
  <c r="CR1022"/>
  <c r="Q1022"/>
  <c r="AG1022"/>
  <c r="CU1022"/>
  <c r="T1022"/>
  <c r="AH1022"/>
  <c r="CV1022"/>
  <c r="U1022"/>
  <c r="AI1022"/>
  <c r="AJ1022"/>
  <c r="CS1022"/>
  <c r="R1022"/>
  <c r="CT1022"/>
  <c r="S1022"/>
  <c r="CW1022"/>
  <c r="V1022"/>
  <c r="CX1022"/>
  <c r="W1022"/>
  <c r="GL1022"/>
  <c r="GO1022"/>
  <c r="AC1023"/>
  <c r="AE1023"/>
  <c r="AD1023"/>
  <c r="CR1023"/>
  <c r="Q1023"/>
  <c r="AF1023"/>
  <c r="AG1023"/>
  <c r="CU1023"/>
  <c r="T1023"/>
  <c r="AH1023"/>
  <c r="AI1023"/>
  <c r="AJ1023"/>
  <c r="CS1023"/>
  <c r="R1023"/>
  <c r="CT1023"/>
  <c r="S1023"/>
  <c r="CV1023"/>
  <c r="U1023"/>
  <c r="CW1023"/>
  <c r="V1023"/>
  <c r="CX1023"/>
  <c r="W1023"/>
  <c r="GL1023"/>
  <c r="GO1023"/>
  <c r="AC1024"/>
  <c r="AE1024"/>
  <c r="AD1024"/>
  <c r="AF1024"/>
  <c r="AB1024"/>
  <c r="CR1024"/>
  <c r="Q1024"/>
  <c r="AG1024"/>
  <c r="CU1024"/>
  <c r="T1024"/>
  <c r="AH1024"/>
  <c r="AI1024"/>
  <c r="AJ1024"/>
  <c r="CS1024"/>
  <c r="R1024"/>
  <c r="CT1024"/>
  <c r="S1024"/>
  <c r="CV1024"/>
  <c r="U1024"/>
  <c r="CW1024"/>
  <c r="V1024"/>
  <c r="CX1024"/>
  <c r="W1024"/>
  <c r="GL1024"/>
  <c r="GO1024"/>
  <c r="AJ1025"/>
  <c r="CX1025"/>
  <c r="W1025"/>
  <c r="AC1025"/>
  <c r="AE1025"/>
  <c r="AD1025"/>
  <c r="CR1025"/>
  <c r="Q1025"/>
  <c r="AF1025"/>
  <c r="AG1025"/>
  <c r="CU1025"/>
  <c r="T1025"/>
  <c r="AH1025"/>
  <c r="AI1025"/>
  <c r="CS1025"/>
  <c r="R1025"/>
  <c r="CT1025"/>
  <c r="S1025"/>
  <c r="CV1025"/>
  <c r="U1025"/>
  <c r="CW1025"/>
  <c r="V1025"/>
  <c r="GL1025"/>
  <c r="GO1025"/>
  <c r="AI1026"/>
  <c r="CW1026"/>
  <c r="V1026"/>
  <c r="AC1026"/>
  <c r="AE1026"/>
  <c r="AD1026"/>
  <c r="CR1026"/>
  <c r="AF1026"/>
  <c r="CT1026"/>
  <c r="AG1026"/>
  <c r="AH1026"/>
  <c r="AJ1026"/>
  <c r="CX1026"/>
  <c r="CQ1026"/>
  <c r="CS1026"/>
  <c r="R1026"/>
  <c r="CU1026"/>
  <c r="CV1026"/>
  <c r="GL1026"/>
  <c r="GO1026"/>
  <c r="C1027"/>
  <c r="D1027"/>
  <c r="CX1222" i="3"/>
  <c r="AC1027" i="1"/>
  <c r="AE1027"/>
  <c r="AD1027"/>
  <c r="CR1027"/>
  <c r="Q1027"/>
  <c r="AF1027"/>
  <c r="AG1027"/>
  <c r="CU1027"/>
  <c r="T1027"/>
  <c r="AH1027"/>
  <c r="CV1027"/>
  <c r="U1027"/>
  <c r="AI1027"/>
  <c r="AJ1027"/>
  <c r="CS1027"/>
  <c r="R1027"/>
  <c r="CT1027"/>
  <c r="S1027"/>
  <c r="CW1027"/>
  <c r="V1027"/>
  <c r="CX1027"/>
  <c r="W1027"/>
  <c r="GL1027"/>
  <c r="GO1027"/>
  <c r="C1028"/>
  <c r="D1028"/>
  <c r="AF1028"/>
  <c r="CT1028"/>
  <c r="S1028"/>
  <c r="AE1028"/>
  <c r="CS1028"/>
  <c r="R1028"/>
  <c r="CZ1028"/>
  <c r="Y1028"/>
  <c r="AC1028"/>
  <c r="AD1028"/>
  <c r="AB1028"/>
  <c r="CR1028"/>
  <c r="Q1028"/>
  <c r="AG1028"/>
  <c r="AH1028"/>
  <c r="CV1028"/>
  <c r="U1028"/>
  <c r="AI1028"/>
  <c r="AJ1028"/>
  <c r="CU1028"/>
  <c r="T1028"/>
  <c r="CW1028"/>
  <c r="V1028"/>
  <c r="CX1028"/>
  <c r="W1028"/>
  <c r="GL1028"/>
  <c r="GN1028"/>
  <c r="B1030"/>
  <c r="B999"/>
  <c r="C1030"/>
  <c r="C999"/>
  <c r="D1030"/>
  <c r="D999"/>
  <c r="F1030"/>
  <c r="F999"/>
  <c r="G1030"/>
  <c r="G999"/>
  <c r="CK1030"/>
  <c r="BB1030"/>
  <c r="CL1030"/>
  <c r="BC1030"/>
  <c r="BC999"/>
  <c r="BX1030"/>
  <c r="BX999"/>
  <c r="BZ1030"/>
  <c r="BZ999"/>
  <c r="CK999"/>
  <c r="CL999"/>
  <c r="CM1030"/>
  <c r="CM999"/>
  <c r="B1062"/>
  <c r="B947"/>
  <c r="C1062"/>
  <c r="C947"/>
  <c r="D1062"/>
  <c r="D947"/>
  <c r="F1062"/>
  <c r="F947"/>
  <c r="G1062"/>
  <c r="G947"/>
  <c r="D1094"/>
  <c r="E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BE1096"/>
  <c r="BF1096"/>
  <c r="BG1096"/>
  <c r="BH1096"/>
  <c r="BI1096"/>
  <c r="BJ1096"/>
  <c r="BK1096"/>
  <c r="BL1096"/>
  <c r="BM1096"/>
  <c r="BN1096"/>
  <c r="BO1096"/>
  <c r="BP1096"/>
  <c r="BQ1096"/>
  <c r="BR1096"/>
  <c r="BS1096"/>
  <c r="BT1096"/>
  <c r="BU1096"/>
  <c r="BV1096"/>
  <c r="BW1096"/>
  <c r="BX1096"/>
  <c r="BY1096"/>
  <c r="BZ1096"/>
  <c r="CA1096"/>
  <c r="CB1096"/>
  <c r="CC1096"/>
  <c r="CD1096"/>
  <c r="CE1096"/>
  <c r="CF1096"/>
  <c r="CG1096"/>
  <c r="CH1096"/>
  <c r="CI1096"/>
  <c r="CJ1096"/>
  <c r="CK1096"/>
  <c r="CL1096"/>
  <c r="CM1096"/>
  <c r="CN1096"/>
  <c r="CO1096"/>
  <c r="CP1096"/>
  <c r="CQ1096"/>
  <c r="CR1096"/>
  <c r="CS1096"/>
  <c r="CT1096"/>
  <c r="CU1096"/>
  <c r="CV1096"/>
  <c r="CW1096"/>
  <c r="CX1096"/>
  <c r="CY1096"/>
  <c r="CZ1096"/>
  <c r="DA1096"/>
  <c r="DB1096"/>
  <c r="DC1096"/>
  <c r="DD1096"/>
  <c r="DE1096"/>
  <c r="DF1096"/>
  <c r="DG1096"/>
  <c r="DH1096"/>
  <c r="DI1096"/>
  <c r="DJ1096"/>
  <c r="DK1096"/>
  <c r="DL1096"/>
  <c r="DM1096"/>
  <c r="DN1096"/>
  <c r="DO1096"/>
  <c r="DP1096"/>
  <c r="DQ1096"/>
  <c r="DR1096"/>
  <c r="DS1096"/>
  <c r="DT1096"/>
  <c r="DU1096"/>
  <c r="DV1096"/>
  <c r="DW1096"/>
  <c r="DX1096"/>
  <c r="DY1096"/>
  <c r="DZ1096"/>
  <c r="EA1096"/>
  <c r="EB1096"/>
  <c r="EC1096"/>
  <c r="ED1096"/>
  <c r="EE1096"/>
  <c r="EF1096"/>
  <c r="EG1096"/>
  <c r="EH1096"/>
  <c r="EI1096"/>
  <c r="EJ1096"/>
  <c r="EK1096"/>
  <c r="EL1096"/>
  <c r="EM1096"/>
  <c r="EN1096"/>
  <c r="EO1096"/>
  <c r="EP1096"/>
  <c r="EQ1096"/>
  <c r="ER1096"/>
  <c r="ES1096"/>
  <c r="ET1096"/>
  <c r="EU1096"/>
  <c r="EV1096"/>
  <c r="EW1096"/>
  <c r="EX1096"/>
  <c r="EY1096"/>
  <c r="EZ1096"/>
  <c r="FA1096"/>
  <c r="FB1096"/>
  <c r="FC1096"/>
  <c r="FD1096"/>
  <c r="FE1096"/>
  <c r="FF1096"/>
  <c r="FG1096"/>
  <c r="FH1096"/>
  <c r="FI1096"/>
  <c r="FJ1096"/>
  <c r="FK1096"/>
  <c r="FL1096"/>
  <c r="FM1096"/>
  <c r="FN1096"/>
  <c r="FO1096"/>
  <c r="FP1096"/>
  <c r="FQ1096"/>
  <c r="FR1096"/>
  <c r="FS1096"/>
  <c r="FT1096"/>
  <c r="FU1096"/>
  <c r="FV1096"/>
  <c r="FW1096"/>
  <c r="FX1096"/>
  <c r="FY1096"/>
  <c r="FZ1096"/>
  <c r="GA1096"/>
  <c r="GB1096"/>
  <c r="GC1096"/>
  <c r="GD1096"/>
  <c r="GE1096"/>
  <c r="GF1096"/>
  <c r="GG1096"/>
  <c r="GH1096"/>
  <c r="GI1096"/>
  <c r="GJ1096"/>
  <c r="GK1096"/>
  <c r="GL1096"/>
  <c r="GM1096"/>
  <c r="GN1096"/>
  <c r="GO1096"/>
  <c r="GP1096"/>
  <c r="GQ1096"/>
  <c r="GR1096"/>
  <c r="GS1096"/>
  <c r="GT1096"/>
  <c r="GU1096"/>
  <c r="GV1096"/>
  <c r="GW1096"/>
  <c r="GX1096"/>
  <c r="D1098"/>
  <c r="E1100"/>
  <c r="Z1100"/>
  <c r="AA1100"/>
  <c r="AM1100"/>
  <c r="AN1100"/>
  <c r="BE1100"/>
  <c r="BF1100"/>
  <c r="BG1100"/>
  <c r="BH1100"/>
  <c r="BI1100"/>
  <c r="BJ1100"/>
  <c r="BK1100"/>
  <c r="BL1100"/>
  <c r="BM1100"/>
  <c r="BN1100"/>
  <c r="BO1100"/>
  <c r="BP1100"/>
  <c r="BQ1100"/>
  <c r="BR1100"/>
  <c r="BS1100"/>
  <c r="BT1100"/>
  <c r="BU1100"/>
  <c r="BV1100"/>
  <c r="BW1100"/>
  <c r="CN1100"/>
  <c r="CO1100"/>
  <c r="CP1100"/>
  <c r="CQ1100"/>
  <c r="CR1100"/>
  <c r="CS1100"/>
  <c r="CT1100"/>
  <c r="CU1100"/>
  <c r="CV1100"/>
  <c r="CW1100"/>
  <c r="CX1100"/>
  <c r="CY1100"/>
  <c r="CZ1100"/>
  <c r="DA1100"/>
  <c r="DB1100"/>
  <c r="DC1100"/>
  <c r="DD1100"/>
  <c r="DE1100"/>
  <c r="DF1100"/>
  <c r="DG1100"/>
  <c r="DH1100"/>
  <c r="DI1100"/>
  <c r="DJ1100"/>
  <c r="DK1100"/>
  <c r="DL1100"/>
  <c r="DM1100"/>
  <c r="DN1100"/>
  <c r="DO1100"/>
  <c r="DP1100"/>
  <c r="DQ1100"/>
  <c r="DR1100"/>
  <c r="DS1100"/>
  <c r="DT1100"/>
  <c r="DU1100"/>
  <c r="DV1100"/>
  <c r="DW1100"/>
  <c r="DX1100"/>
  <c r="DY1100"/>
  <c r="DZ1100"/>
  <c r="EA1100"/>
  <c r="EB1100"/>
  <c r="EC1100"/>
  <c r="ED1100"/>
  <c r="EE1100"/>
  <c r="EF1100"/>
  <c r="EG1100"/>
  <c r="EH1100"/>
  <c r="EI1100"/>
  <c r="EJ1100"/>
  <c r="EK1100"/>
  <c r="EL1100"/>
  <c r="EM1100"/>
  <c r="EN1100"/>
  <c r="EO1100"/>
  <c r="EP1100"/>
  <c r="EQ1100"/>
  <c r="ER1100"/>
  <c r="ES1100"/>
  <c r="ET1100"/>
  <c r="EU1100"/>
  <c r="EV1100"/>
  <c r="EW1100"/>
  <c r="EX1100"/>
  <c r="EY1100"/>
  <c r="EZ1100"/>
  <c r="FA1100"/>
  <c r="FB1100"/>
  <c r="FC1100"/>
  <c r="FD1100"/>
  <c r="FE1100"/>
  <c r="FF1100"/>
  <c r="FG1100"/>
  <c r="FH1100"/>
  <c r="FI1100"/>
  <c r="FJ1100"/>
  <c r="FK1100"/>
  <c r="FL1100"/>
  <c r="FM1100"/>
  <c r="FN1100"/>
  <c r="FO1100"/>
  <c r="FP1100"/>
  <c r="FQ1100"/>
  <c r="FR1100"/>
  <c r="FS1100"/>
  <c r="FT1100"/>
  <c r="FU1100"/>
  <c r="FV1100"/>
  <c r="FW1100"/>
  <c r="FX1100"/>
  <c r="FY1100"/>
  <c r="FZ1100"/>
  <c r="GA1100"/>
  <c r="GB1100"/>
  <c r="GC1100"/>
  <c r="GD1100"/>
  <c r="GE1100"/>
  <c r="GF1100"/>
  <c r="GG1100"/>
  <c r="GH1100"/>
  <c r="GI1100"/>
  <c r="GJ1100"/>
  <c r="GK1100"/>
  <c r="GL1100"/>
  <c r="GM1100"/>
  <c r="GN1100"/>
  <c r="GO1100"/>
  <c r="GP1100"/>
  <c r="GQ1100"/>
  <c r="GR1100"/>
  <c r="GS1100"/>
  <c r="GT1100"/>
  <c r="GU1100"/>
  <c r="GV1100"/>
  <c r="GW1100"/>
  <c r="GX1100"/>
  <c r="C1102"/>
  <c r="D1102"/>
  <c r="AC1102"/>
  <c r="AE1102"/>
  <c r="CS1102"/>
  <c r="R1102"/>
  <c r="AF1102"/>
  <c r="CT1102"/>
  <c r="S1102"/>
  <c r="AG1102"/>
  <c r="AH1102"/>
  <c r="AI1102"/>
  <c r="CW1102"/>
  <c r="V1102"/>
  <c r="AJ1102"/>
  <c r="CX1102"/>
  <c r="W1102"/>
  <c r="CQ1102"/>
  <c r="P1102"/>
  <c r="CU1102"/>
  <c r="T1102"/>
  <c r="CV1102"/>
  <c r="U1102"/>
  <c r="GL1102"/>
  <c r="GO1102"/>
  <c r="AC1103"/>
  <c r="AE1103"/>
  <c r="AD1103"/>
  <c r="AF1103"/>
  <c r="AB1103"/>
  <c r="CR1103"/>
  <c r="Q1103"/>
  <c r="AG1103"/>
  <c r="AH1103"/>
  <c r="CV1103"/>
  <c r="U1103"/>
  <c r="AI1103"/>
  <c r="AJ1103"/>
  <c r="CQ1103"/>
  <c r="P1103"/>
  <c r="CT1103"/>
  <c r="S1103"/>
  <c r="CP1103"/>
  <c r="O1103"/>
  <c r="CS1103"/>
  <c r="R1103"/>
  <c r="CU1103"/>
  <c r="T1103"/>
  <c r="CW1103"/>
  <c r="V1103"/>
  <c r="CX1103"/>
  <c r="W1103"/>
  <c r="GL1103"/>
  <c r="GN1103"/>
  <c r="C1104"/>
  <c r="D1104"/>
  <c r="AC1104"/>
  <c r="AE1104"/>
  <c r="CS1104"/>
  <c r="R1104"/>
  <c r="AF1104"/>
  <c r="CT1104"/>
  <c r="S1104"/>
  <c r="AG1104"/>
  <c r="AH1104"/>
  <c r="AI1104"/>
  <c r="CW1104"/>
  <c r="V1104"/>
  <c r="AJ1104"/>
  <c r="CX1104"/>
  <c r="W1104"/>
  <c r="CQ1104"/>
  <c r="P1104"/>
  <c r="CU1104"/>
  <c r="T1104"/>
  <c r="CV1104"/>
  <c r="U1104"/>
  <c r="GL1104"/>
  <c r="GO1104"/>
  <c r="AC1105"/>
  <c r="AE1105"/>
  <c r="AD1105"/>
  <c r="AF1105"/>
  <c r="AB1105"/>
  <c r="CR1105"/>
  <c r="Q1105"/>
  <c r="AG1105"/>
  <c r="AH1105"/>
  <c r="CV1105"/>
  <c r="U1105"/>
  <c r="AI1105"/>
  <c r="AJ1105"/>
  <c r="CQ1105"/>
  <c r="P1105"/>
  <c r="CS1105"/>
  <c r="R1105"/>
  <c r="CT1105"/>
  <c r="S1105"/>
  <c r="CU1105"/>
  <c r="T1105"/>
  <c r="CW1105"/>
  <c r="V1105"/>
  <c r="CX1105"/>
  <c r="W1105"/>
  <c r="GL1105"/>
  <c r="GN1105"/>
  <c r="C1106"/>
  <c r="D1106"/>
  <c r="AC1106"/>
  <c r="AE1106"/>
  <c r="AD1106"/>
  <c r="AF1106"/>
  <c r="AB1106"/>
  <c r="CR1106"/>
  <c r="Q1106"/>
  <c r="CS1106"/>
  <c r="R1106"/>
  <c r="AG1106"/>
  <c r="AH1106"/>
  <c r="CV1106"/>
  <c r="U1106"/>
  <c r="AI1106"/>
  <c r="CW1106"/>
  <c r="V1106"/>
  <c r="AJ1106"/>
  <c r="CQ1106"/>
  <c r="P1106"/>
  <c r="CT1106"/>
  <c r="S1106"/>
  <c r="CP1106"/>
  <c r="O1106"/>
  <c r="CU1106"/>
  <c r="T1106"/>
  <c r="CX1106"/>
  <c r="W1106"/>
  <c r="GL1106"/>
  <c r="GO1106"/>
  <c r="AC1107"/>
  <c r="AE1107"/>
  <c r="AD1107"/>
  <c r="AF1107"/>
  <c r="AB1107"/>
  <c r="CR1107"/>
  <c r="Q1107"/>
  <c r="AG1107"/>
  <c r="AH1107"/>
  <c r="CV1107"/>
  <c r="U1107"/>
  <c r="AI1107"/>
  <c r="AJ1107"/>
  <c r="CQ1107"/>
  <c r="P1107"/>
  <c r="CS1107"/>
  <c r="R1107"/>
  <c r="CT1107"/>
  <c r="S1107"/>
  <c r="CU1107"/>
  <c r="T1107"/>
  <c r="CW1107"/>
  <c r="V1107"/>
  <c r="CX1107"/>
  <c r="W1107"/>
  <c r="GL1107"/>
  <c r="GN1107"/>
  <c r="C1108"/>
  <c r="D1108"/>
  <c r="CX1237" i="3"/>
  <c r="AC1108" i="1"/>
  <c r="AE1108"/>
  <c r="AD1108"/>
  <c r="AF1108"/>
  <c r="AB1108"/>
  <c r="CS1108"/>
  <c r="R1108"/>
  <c r="CT1108"/>
  <c r="S1108"/>
  <c r="AG1108"/>
  <c r="AH1108"/>
  <c r="CV1108"/>
  <c r="U1108"/>
  <c r="AI1108"/>
  <c r="CW1108"/>
  <c r="V1108"/>
  <c r="AJ1108"/>
  <c r="CX1108"/>
  <c r="W1108"/>
  <c r="CQ1108"/>
  <c r="P1108"/>
  <c r="CU1108"/>
  <c r="T1108"/>
  <c r="GL1108"/>
  <c r="GO1108"/>
  <c r="C1109"/>
  <c r="D1109"/>
  <c r="AC1109"/>
  <c r="AE1109"/>
  <c r="AD1109"/>
  <c r="AF1109"/>
  <c r="CT1109"/>
  <c r="S1109"/>
  <c r="AG1109"/>
  <c r="AH1109"/>
  <c r="AI1109"/>
  <c r="AJ1109"/>
  <c r="CX1109"/>
  <c r="W1109"/>
  <c r="CQ1109"/>
  <c r="P1109"/>
  <c r="CS1109"/>
  <c r="R1109"/>
  <c r="CU1109"/>
  <c r="T1109"/>
  <c r="CV1109"/>
  <c r="U1109"/>
  <c r="CW1109"/>
  <c r="V1109"/>
  <c r="GL1109"/>
  <c r="GO1109"/>
  <c r="AC1110"/>
  <c r="AE1110"/>
  <c r="CS1110"/>
  <c r="AF1110"/>
  <c r="AG1110"/>
  <c r="AH1110"/>
  <c r="AI1110"/>
  <c r="CW1110"/>
  <c r="AJ1110"/>
  <c r="CQ1110"/>
  <c r="CT1110"/>
  <c r="CU1110"/>
  <c r="CV1110"/>
  <c r="CX1110"/>
  <c r="GL1110"/>
  <c r="GN1110"/>
  <c r="B1112"/>
  <c r="B1100"/>
  <c r="C1112"/>
  <c r="C1100"/>
  <c r="D1112"/>
  <c r="D1100"/>
  <c r="F1112"/>
  <c r="F1100"/>
  <c r="G1112"/>
  <c r="G1100"/>
  <c r="BX1112"/>
  <c r="AO1112"/>
  <c r="BZ1112"/>
  <c r="BZ1100"/>
  <c r="CD1100"/>
  <c r="CK1112"/>
  <c r="BB1112"/>
  <c r="CL1112"/>
  <c r="CL1100"/>
  <c r="CM1112"/>
  <c r="BD1112"/>
  <c r="D1144"/>
  <c r="E1146"/>
  <c r="Z1146"/>
  <c r="AA1146"/>
  <c r="AM1146"/>
  <c r="AN1146"/>
  <c r="BE1146"/>
  <c r="BF1146"/>
  <c r="BG1146"/>
  <c r="BH1146"/>
  <c r="BI1146"/>
  <c r="BJ1146"/>
  <c r="BK1146"/>
  <c r="BL1146"/>
  <c r="BM1146"/>
  <c r="BN1146"/>
  <c r="BO1146"/>
  <c r="BP1146"/>
  <c r="BQ1146"/>
  <c r="BR1146"/>
  <c r="BS1146"/>
  <c r="BT1146"/>
  <c r="BU1146"/>
  <c r="BV1146"/>
  <c r="BW1146"/>
  <c r="CN1146"/>
  <c r="CO1146"/>
  <c r="CP1146"/>
  <c r="CQ1146"/>
  <c r="CR1146"/>
  <c r="CS1146"/>
  <c r="CT1146"/>
  <c r="CU1146"/>
  <c r="CV1146"/>
  <c r="CW1146"/>
  <c r="CX1146"/>
  <c r="CY1146"/>
  <c r="CZ1146"/>
  <c r="DA1146"/>
  <c r="DB1146"/>
  <c r="DC1146"/>
  <c r="DD1146"/>
  <c r="DE1146"/>
  <c r="DF1146"/>
  <c r="DG1146"/>
  <c r="DH1146"/>
  <c r="DI1146"/>
  <c r="DJ1146"/>
  <c r="DK1146"/>
  <c r="DL1146"/>
  <c r="DM1146"/>
  <c r="DN1146"/>
  <c r="DO1146"/>
  <c r="DP1146"/>
  <c r="DQ1146"/>
  <c r="DR1146"/>
  <c r="DS1146"/>
  <c r="DT1146"/>
  <c r="DU1146"/>
  <c r="DV1146"/>
  <c r="DW1146"/>
  <c r="DX1146"/>
  <c r="DY1146"/>
  <c r="DZ1146"/>
  <c r="EA1146"/>
  <c r="EB1146"/>
  <c r="EC1146"/>
  <c r="ED1146"/>
  <c r="EE1146"/>
  <c r="EF1146"/>
  <c r="EG1146"/>
  <c r="EH1146"/>
  <c r="EI1146"/>
  <c r="EJ1146"/>
  <c r="EK1146"/>
  <c r="EL1146"/>
  <c r="EM1146"/>
  <c r="EN1146"/>
  <c r="EO1146"/>
  <c r="EP1146"/>
  <c r="EQ1146"/>
  <c r="ER1146"/>
  <c r="ES1146"/>
  <c r="ET1146"/>
  <c r="EU1146"/>
  <c r="EV1146"/>
  <c r="EW1146"/>
  <c r="EX1146"/>
  <c r="EY1146"/>
  <c r="EZ1146"/>
  <c r="FA1146"/>
  <c r="FB1146"/>
  <c r="FC1146"/>
  <c r="FD1146"/>
  <c r="FE1146"/>
  <c r="FF1146"/>
  <c r="FG1146"/>
  <c r="FH1146"/>
  <c r="FI1146"/>
  <c r="FJ1146"/>
  <c r="FK1146"/>
  <c r="FL1146"/>
  <c r="FM1146"/>
  <c r="FN1146"/>
  <c r="FO1146"/>
  <c r="FP1146"/>
  <c r="FQ1146"/>
  <c r="FR1146"/>
  <c r="FS1146"/>
  <c r="FT1146"/>
  <c r="FU1146"/>
  <c r="FV1146"/>
  <c r="FW1146"/>
  <c r="FX1146"/>
  <c r="FY1146"/>
  <c r="FZ1146"/>
  <c r="GA1146"/>
  <c r="GB1146"/>
  <c r="GC1146"/>
  <c r="GD1146"/>
  <c r="GE1146"/>
  <c r="GF1146"/>
  <c r="GG1146"/>
  <c r="GH1146"/>
  <c r="GI1146"/>
  <c r="GJ1146"/>
  <c r="GK1146"/>
  <c r="GL1146"/>
  <c r="GM1146"/>
  <c r="GN1146"/>
  <c r="GO1146"/>
  <c r="GP1146"/>
  <c r="GQ1146"/>
  <c r="GR1146"/>
  <c r="GS1146"/>
  <c r="GT1146"/>
  <c r="GU1146"/>
  <c r="GV1146"/>
  <c r="GW1146"/>
  <c r="GX1146"/>
  <c r="C1148"/>
  <c r="D1148"/>
  <c r="AC1148"/>
  <c r="CQ1148"/>
  <c r="P1148"/>
  <c r="AE1148"/>
  <c r="AD1148"/>
  <c r="CR1148"/>
  <c r="Q1148"/>
  <c r="AF1148"/>
  <c r="AG1148"/>
  <c r="CU1148"/>
  <c r="T1148"/>
  <c r="AH1148"/>
  <c r="AI1148"/>
  <c r="AJ1148"/>
  <c r="CS1148"/>
  <c r="R1148"/>
  <c r="CT1148"/>
  <c r="S1148"/>
  <c r="CV1148"/>
  <c r="U1148"/>
  <c r="CW1148"/>
  <c r="V1148"/>
  <c r="CX1148"/>
  <c r="W1148"/>
  <c r="GL1148"/>
  <c r="GO1148"/>
  <c r="AC1149"/>
  <c r="AE1149"/>
  <c r="AD1149"/>
  <c r="AF1149"/>
  <c r="CT1149"/>
  <c r="S1149"/>
  <c r="AG1149"/>
  <c r="AH1149"/>
  <c r="AI1149"/>
  <c r="AJ1149"/>
  <c r="CX1149"/>
  <c r="W1149"/>
  <c r="CQ1149"/>
  <c r="P1149"/>
  <c r="CS1149"/>
  <c r="R1149"/>
  <c r="CU1149"/>
  <c r="T1149"/>
  <c r="CV1149"/>
  <c r="U1149"/>
  <c r="CW1149"/>
  <c r="V1149"/>
  <c r="GL1149"/>
  <c r="GO1149"/>
  <c r="AC1150"/>
  <c r="AE1150"/>
  <c r="CS1150"/>
  <c r="AF1150"/>
  <c r="AG1150"/>
  <c r="AH1150"/>
  <c r="AI1150"/>
  <c r="CW1150"/>
  <c r="AJ1150"/>
  <c r="CQ1150"/>
  <c r="CT1150"/>
  <c r="CU1150"/>
  <c r="CV1150"/>
  <c r="CX1150"/>
  <c r="GL1150"/>
  <c r="GO1150"/>
  <c r="AC1151"/>
  <c r="AE1151"/>
  <c r="AD1151"/>
  <c r="AF1151"/>
  <c r="AB1151"/>
  <c r="CR1151"/>
  <c r="AG1151"/>
  <c r="AH1151"/>
  <c r="CV1151"/>
  <c r="AI1151"/>
  <c r="AJ1151"/>
  <c r="CQ1151"/>
  <c r="CS1151"/>
  <c r="CT1151"/>
  <c r="CU1151"/>
  <c r="CW1151"/>
  <c r="CX1151"/>
  <c r="GL1151"/>
  <c r="GO1151"/>
  <c r="C1152"/>
  <c r="D1152"/>
  <c r="AC1152"/>
  <c r="AE1152"/>
  <c r="CS1152"/>
  <c r="R1152"/>
  <c r="AF1152"/>
  <c r="AG1152"/>
  <c r="AH1152"/>
  <c r="AI1152"/>
  <c r="CW1152"/>
  <c r="V1152"/>
  <c r="AJ1152"/>
  <c r="CQ1152"/>
  <c r="P1152"/>
  <c r="CT1152"/>
  <c r="S1152"/>
  <c r="CU1152"/>
  <c r="T1152"/>
  <c r="CV1152"/>
  <c r="U1152"/>
  <c r="CX1152"/>
  <c r="W1152"/>
  <c r="GL1152"/>
  <c r="GO1152"/>
  <c r="C1153"/>
  <c r="D1153"/>
  <c r="AC1153"/>
  <c r="AE1153"/>
  <c r="AD1153"/>
  <c r="AF1153"/>
  <c r="CT1153"/>
  <c r="S1153"/>
  <c r="AG1153"/>
  <c r="AH1153"/>
  <c r="AI1153"/>
  <c r="AJ1153"/>
  <c r="CX1153"/>
  <c r="W1153"/>
  <c r="CQ1153"/>
  <c r="P1153"/>
  <c r="CS1153"/>
  <c r="R1153"/>
  <c r="CU1153"/>
  <c r="T1153"/>
  <c r="CV1153"/>
  <c r="U1153"/>
  <c r="CW1153"/>
  <c r="V1153"/>
  <c r="GL1153"/>
  <c r="GO1153"/>
  <c r="C1154"/>
  <c r="D1154"/>
  <c r="AC1154"/>
  <c r="CQ1154"/>
  <c r="P1154"/>
  <c r="AE1154"/>
  <c r="AD1154"/>
  <c r="CR1154"/>
  <c r="Q1154"/>
  <c r="AF1154"/>
  <c r="AG1154"/>
  <c r="CU1154"/>
  <c r="T1154"/>
  <c r="AH1154"/>
  <c r="AI1154"/>
  <c r="AJ1154"/>
  <c r="CS1154"/>
  <c r="R1154"/>
  <c r="CT1154"/>
  <c r="S1154"/>
  <c r="CV1154"/>
  <c r="U1154"/>
  <c r="CW1154"/>
  <c r="V1154"/>
  <c r="CX1154"/>
  <c r="W1154"/>
  <c r="GL1154"/>
  <c r="GO1154"/>
  <c r="C1155"/>
  <c r="D1155"/>
  <c r="AC1155"/>
  <c r="AE1155"/>
  <c r="AD1155"/>
  <c r="AF1155"/>
  <c r="AB1155"/>
  <c r="CR1155"/>
  <c r="Q1155"/>
  <c r="AG1155"/>
  <c r="AH1155"/>
  <c r="CV1155"/>
  <c r="U1155"/>
  <c r="AI1155"/>
  <c r="AJ1155"/>
  <c r="CQ1155"/>
  <c r="P1155"/>
  <c r="CS1155"/>
  <c r="R1155"/>
  <c r="CT1155"/>
  <c r="S1155"/>
  <c r="CU1155"/>
  <c r="T1155"/>
  <c r="CW1155"/>
  <c r="V1155"/>
  <c r="CX1155"/>
  <c r="W1155"/>
  <c r="GL1155"/>
  <c r="GO1155"/>
  <c r="AC1156"/>
  <c r="CQ1156"/>
  <c r="P1156"/>
  <c r="AE1156"/>
  <c r="AD1156"/>
  <c r="CR1156"/>
  <c r="Q1156"/>
  <c r="AF1156"/>
  <c r="AG1156"/>
  <c r="CU1156"/>
  <c r="T1156"/>
  <c r="AH1156"/>
  <c r="AI1156"/>
  <c r="AJ1156"/>
  <c r="CS1156"/>
  <c r="R1156"/>
  <c r="CT1156"/>
  <c r="S1156"/>
  <c r="CV1156"/>
  <c r="U1156"/>
  <c r="CW1156"/>
  <c r="V1156"/>
  <c r="CX1156"/>
  <c r="W1156"/>
  <c r="GL1156"/>
  <c r="GO1156"/>
  <c r="AC1157"/>
  <c r="AE1157"/>
  <c r="AD1157"/>
  <c r="AF1157"/>
  <c r="CT1157"/>
  <c r="S1157"/>
  <c r="AG1157"/>
  <c r="AH1157"/>
  <c r="AI1157"/>
  <c r="AJ1157"/>
  <c r="CX1157"/>
  <c r="W1157"/>
  <c r="CQ1157"/>
  <c r="P1157"/>
  <c r="CS1157"/>
  <c r="R1157"/>
  <c r="CU1157"/>
  <c r="T1157"/>
  <c r="CV1157"/>
  <c r="U1157"/>
  <c r="CW1157"/>
  <c r="V1157"/>
  <c r="GL1157"/>
  <c r="GO1157"/>
  <c r="C1158"/>
  <c r="D1158"/>
  <c r="AC1158"/>
  <c r="CQ1158"/>
  <c r="P1158"/>
  <c r="AE1158"/>
  <c r="AD1158"/>
  <c r="CR1158"/>
  <c r="Q1158"/>
  <c r="AF1158"/>
  <c r="AG1158"/>
  <c r="CU1158"/>
  <c r="T1158"/>
  <c r="AH1158"/>
  <c r="CV1158"/>
  <c r="U1158"/>
  <c r="AI1158"/>
  <c r="AJ1158"/>
  <c r="CS1158"/>
  <c r="R1158"/>
  <c r="CT1158"/>
  <c r="S1158"/>
  <c r="CW1158"/>
  <c r="V1158"/>
  <c r="CX1158"/>
  <c r="W1158"/>
  <c r="GL1158"/>
  <c r="GO1158"/>
  <c r="C1159"/>
  <c r="D1159"/>
  <c r="AC1159"/>
  <c r="AE1159"/>
  <c r="AD1159"/>
  <c r="AF1159"/>
  <c r="AB1159"/>
  <c r="CR1159"/>
  <c r="Q1159"/>
  <c r="AG1159"/>
  <c r="AH1159"/>
  <c r="CV1159"/>
  <c r="U1159"/>
  <c r="AI1159"/>
  <c r="AJ1159"/>
  <c r="CQ1159"/>
  <c r="P1159"/>
  <c r="CS1159"/>
  <c r="R1159"/>
  <c r="CT1159"/>
  <c r="S1159"/>
  <c r="CU1159"/>
  <c r="T1159"/>
  <c r="CW1159"/>
  <c r="V1159"/>
  <c r="CX1159"/>
  <c r="W1159"/>
  <c r="GL1159"/>
  <c r="GO1159"/>
  <c r="C1160"/>
  <c r="D1160"/>
  <c r="AC1160"/>
  <c r="AE1160"/>
  <c r="CS1160"/>
  <c r="R1160"/>
  <c r="AF1160"/>
  <c r="AG1160"/>
  <c r="AH1160"/>
  <c r="AI1160"/>
  <c r="CW1160"/>
  <c r="V1160"/>
  <c r="AJ1160"/>
  <c r="CQ1160"/>
  <c r="P1160"/>
  <c r="CT1160"/>
  <c r="S1160"/>
  <c r="CU1160"/>
  <c r="T1160"/>
  <c r="CV1160"/>
  <c r="U1160"/>
  <c r="CX1160"/>
  <c r="W1160"/>
  <c r="GL1160"/>
  <c r="GO1160"/>
  <c r="C1161"/>
  <c r="D1161"/>
  <c r="AC1161"/>
  <c r="AE1161"/>
  <c r="AD1161"/>
  <c r="AF1161"/>
  <c r="CT1161"/>
  <c r="S1161"/>
  <c r="AG1161"/>
  <c r="AH1161"/>
  <c r="AI1161"/>
  <c r="AJ1161"/>
  <c r="CX1161"/>
  <c r="W1161"/>
  <c r="CQ1161"/>
  <c r="P1161"/>
  <c r="CS1161"/>
  <c r="R1161"/>
  <c r="CU1161"/>
  <c r="T1161"/>
  <c r="CV1161"/>
  <c r="U1161"/>
  <c r="CW1161"/>
  <c r="V1161"/>
  <c r="GL1161"/>
  <c r="GO1161"/>
  <c r="C1162"/>
  <c r="D1162"/>
  <c r="AC1162"/>
  <c r="CQ1162"/>
  <c r="P1162"/>
  <c r="AE1162"/>
  <c r="AD1162"/>
  <c r="CR1162"/>
  <c r="Q1162"/>
  <c r="AF1162"/>
  <c r="AG1162"/>
  <c r="CU1162"/>
  <c r="T1162"/>
  <c r="AH1162"/>
  <c r="AI1162"/>
  <c r="AJ1162"/>
  <c r="CS1162"/>
  <c r="R1162"/>
  <c r="CT1162"/>
  <c r="S1162"/>
  <c r="CV1162"/>
  <c r="U1162"/>
  <c r="CW1162"/>
  <c r="V1162"/>
  <c r="CX1162"/>
  <c r="W1162"/>
  <c r="GL1162"/>
  <c r="GN1162"/>
  <c r="AC1163"/>
  <c r="AE1163"/>
  <c r="AD1163"/>
  <c r="AF1163"/>
  <c r="CT1163"/>
  <c r="S1163"/>
  <c r="AG1163"/>
  <c r="AH1163"/>
  <c r="AI1163"/>
  <c r="AJ1163"/>
  <c r="CX1163"/>
  <c r="W1163"/>
  <c r="CQ1163"/>
  <c r="P1163"/>
  <c r="CS1163"/>
  <c r="R1163"/>
  <c r="CU1163"/>
  <c r="T1163"/>
  <c r="CV1163"/>
  <c r="U1163"/>
  <c r="CW1163"/>
  <c r="V1163"/>
  <c r="GL1163"/>
  <c r="GN1163"/>
  <c r="AC1164"/>
  <c r="AE1164"/>
  <c r="CS1164"/>
  <c r="AF1164"/>
  <c r="AG1164"/>
  <c r="AH1164"/>
  <c r="AI1164"/>
  <c r="CW1164"/>
  <c r="AJ1164"/>
  <c r="CQ1164"/>
  <c r="CT1164"/>
  <c r="CU1164"/>
  <c r="CV1164"/>
  <c r="CX1164"/>
  <c r="GL1164"/>
  <c r="GN1164"/>
  <c r="AC1165"/>
  <c r="AE1165"/>
  <c r="AD1165"/>
  <c r="AF1165"/>
  <c r="AB1165"/>
  <c r="CR1165"/>
  <c r="AG1165"/>
  <c r="AH1165"/>
  <c r="CV1165"/>
  <c r="AI1165"/>
  <c r="AJ1165"/>
  <c r="CQ1165"/>
  <c r="CS1165"/>
  <c r="CT1165"/>
  <c r="CU1165"/>
  <c r="CW1165"/>
  <c r="CX1165"/>
  <c r="GL1165"/>
  <c r="GN1165"/>
  <c r="C1166"/>
  <c r="D1166"/>
  <c r="AC1166"/>
  <c r="AE1166"/>
  <c r="CS1166"/>
  <c r="R1166"/>
  <c r="AF1166"/>
  <c r="AG1166"/>
  <c r="AH1166"/>
  <c r="AI1166"/>
  <c r="CW1166"/>
  <c r="V1166"/>
  <c r="AJ1166"/>
  <c r="CQ1166"/>
  <c r="P1166"/>
  <c r="CT1166"/>
  <c r="S1166"/>
  <c r="CU1166"/>
  <c r="T1166"/>
  <c r="CV1166"/>
  <c r="U1166"/>
  <c r="CX1166"/>
  <c r="W1166"/>
  <c r="GL1166"/>
  <c r="GN1166"/>
  <c r="AC1167"/>
  <c r="AE1167"/>
  <c r="AD1167"/>
  <c r="AF1167"/>
  <c r="AB1167"/>
  <c r="CR1167"/>
  <c r="Q1167"/>
  <c r="AG1167"/>
  <c r="AH1167"/>
  <c r="CV1167"/>
  <c r="U1167"/>
  <c r="AI1167"/>
  <c r="AJ1167"/>
  <c r="CQ1167"/>
  <c r="P1167"/>
  <c r="CS1167"/>
  <c r="R1167"/>
  <c r="CT1167"/>
  <c r="S1167"/>
  <c r="CU1167"/>
  <c r="T1167"/>
  <c r="CW1167"/>
  <c r="V1167"/>
  <c r="CX1167"/>
  <c r="W1167"/>
  <c r="GL1167"/>
  <c r="GN1167"/>
  <c r="AC1168"/>
  <c r="CQ1168"/>
  <c r="P1168"/>
  <c r="AE1168"/>
  <c r="AD1168"/>
  <c r="CR1168"/>
  <c r="Q1168"/>
  <c r="AF1168"/>
  <c r="AG1168"/>
  <c r="CU1168"/>
  <c r="T1168"/>
  <c r="AH1168"/>
  <c r="AI1168"/>
  <c r="AJ1168"/>
  <c r="CS1168"/>
  <c r="R1168"/>
  <c r="CT1168"/>
  <c r="S1168"/>
  <c r="CV1168"/>
  <c r="U1168"/>
  <c r="CW1168"/>
  <c r="V1168"/>
  <c r="CX1168"/>
  <c r="W1168"/>
  <c r="GL1168"/>
  <c r="GN1168"/>
  <c r="C1169"/>
  <c r="D1169"/>
  <c r="AC1169"/>
  <c r="AE1169"/>
  <c r="AD1169"/>
  <c r="AF1169"/>
  <c r="AB1169"/>
  <c r="CR1169"/>
  <c r="Q1169"/>
  <c r="AG1169"/>
  <c r="AH1169"/>
  <c r="CV1169"/>
  <c r="U1169"/>
  <c r="AI1169"/>
  <c r="AJ1169"/>
  <c r="CQ1169"/>
  <c r="P1169"/>
  <c r="CT1169"/>
  <c r="S1169"/>
  <c r="CP1169"/>
  <c r="O1169"/>
  <c r="CS1169"/>
  <c r="R1169"/>
  <c r="CU1169"/>
  <c r="T1169"/>
  <c r="CW1169"/>
  <c r="V1169"/>
  <c r="CX1169"/>
  <c r="W1169"/>
  <c r="GL1169"/>
  <c r="GO1169"/>
  <c r="AC1170"/>
  <c r="AE1170"/>
  <c r="AD1170"/>
  <c r="AF1170"/>
  <c r="AB1170"/>
  <c r="CR1170"/>
  <c r="Q1170"/>
  <c r="AG1170"/>
  <c r="AH1170"/>
  <c r="CV1170"/>
  <c r="U1170"/>
  <c r="AI1170"/>
  <c r="AJ1170"/>
  <c r="CQ1170"/>
  <c r="P1170"/>
  <c r="CS1170"/>
  <c r="R1170"/>
  <c r="CT1170"/>
  <c r="S1170"/>
  <c r="CU1170"/>
  <c r="T1170"/>
  <c r="CW1170"/>
  <c r="V1170"/>
  <c r="CX1170"/>
  <c r="W1170"/>
  <c r="GL1170"/>
  <c r="GO1170"/>
  <c r="AC1171"/>
  <c r="AE1171"/>
  <c r="AD1171"/>
  <c r="AF1171"/>
  <c r="AB1171"/>
  <c r="CR1171"/>
  <c r="Q1171"/>
  <c r="AG1171"/>
  <c r="AH1171"/>
  <c r="CV1171"/>
  <c r="U1171"/>
  <c r="AI1171"/>
  <c r="AJ1171"/>
  <c r="CQ1171"/>
  <c r="P1171"/>
  <c r="CS1171"/>
  <c r="R1171"/>
  <c r="CT1171"/>
  <c r="S1171"/>
  <c r="CU1171"/>
  <c r="T1171"/>
  <c r="CW1171"/>
  <c r="V1171"/>
  <c r="CX1171"/>
  <c r="W1171"/>
  <c r="GL1171"/>
  <c r="GO1171"/>
  <c r="AC1172"/>
  <c r="AE1172"/>
  <c r="AD1172"/>
  <c r="AF1172"/>
  <c r="AB1172"/>
  <c r="CR1172"/>
  <c r="Q1172"/>
  <c r="AG1172"/>
  <c r="CU1172"/>
  <c r="T1172"/>
  <c r="AH1172"/>
  <c r="CV1172"/>
  <c r="U1172"/>
  <c r="AI1172"/>
  <c r="AJ1172"/>
  <c r="CS1172"/>
  <c r="R1172"/>
  <c r="CT1172"/>
  <c r="S1172"/>
  <c r="CW1172"/>
  <c r="V1172"/>
  <c r="CX1172"/>
  <c r="W1172"/>
  <c r="GL1172"/>
  <c r="GO1172"/>
  <c r="AC1173"/>
  <c r="CQ1173"/>
  <c r="P1173"/>
  <c r="AE1173"/>
  <c r="AD1173"/>
  <c r="AF1173"/>
  <c r="CT1173"/>
  <c r="S1173"/>
  <c r="AG1173"/>
  <c r="CU1173"/>
  <c r="T1173"/>
  <c r="AH1173"/>
  <c r="AI1173"/>
  <c r="AJ1173"/>
  <c r="CX1173"/>
  <c r="W1173"/>
  <c r="CS1173"/>
  <c r="R1173"/>
  <c r="CV1173"/>
  <c r="U1173"/>
  <c r="CW1173"/>
  <c r="V1173"/>
  <c r="GL1173"/>
  <c r="GO1173"/>
  <c r="C1174"/>
  <c r="D1174"/>
  <c r="CX1369" i="3"/>
  <c r="AC1174" i="1"/>
  <c r="AE1174"/>
  <c r="AD1174"/>
  <c r="AF1174"/>
  <c r="AB1174"/>
  <c r="CR1174"/>
  <c r="Q1174"/>
  <c r="AG1174"/>
  <c r="CU1174"/>
  <c r="T1174"/>
  <c r="AH1174"/>
  <c r="CV1174"/>
  <c r="U1174"/>
  <c r="AI1174"/>
  <c r="AJ1174"/>
  <c r="CS1174"/>
  <c r="R1174"/>
  <c r="CT1174"/>
  <c r="S1174"/>
  <c r="CW1174"/>
  <c r="V1174"/>
  <c r="CX1174"/>
  <c r="W1174"/>
  <c r="GL1174"/>
  <c r="GO1174"/>
  <c r="C1175"/>
  <c r="D1175"/>
  <c r="AC1175"/>
  <c r="AE1175"/>
  <c r="AD1175"/>
  <c r="AF1175"/>
  <c r="AB1175"/>
  <c r="CR1175"/>
  <c r="Q1175"/>
  <c r="CS1175"/>
  <c r="R1175"/>
  <c r="AG1175"/>
  <c r="AH1175"/>
  <c r="CV1175"/>
  <c r="U1175"/>
  <c r="AI1175"/>
  <c r="CW1175"/>
  <c r="V1175"/>
  <c r="AJ1175"/>
  <c r="CQ1175"/>
  <c r="P1175"/>
  <c r="CT1175"/>
  <c r="S1175"/>
  <c r="CU1175"/>
  <c r="T1175"/>
  <c r="CX1175"/>
  <c r="W1175"/>
  <c r="GL1175"/>
  <c r="GN1175"/>
  <c r="B1177"/>
  <c r="B1146"/>
  <c r="C1177"/>
  <c r="C1146"/>
  <c r="D1177"/>
  <c r="D1146"/>
  <c r="F1177"/>
  <c r="F1146"/>
  <c r="G1177"/>
  <c r="G1146"/>
  <c r="BX1177"/>
  <c r="BX1146"/>
  <c r="BZ1177"/>
  <c r="CG1177"/>
  <c r="CD1146"/>
  <c r="CK1177"/>
  <c r="BB1177"/>
  <c r="CL1177"/>
  <c r="CL1146"/>
  <c r="CM1177"/>
  <c r="CM1146"/>
  <c r="B1209"/>
  <c r="B1096"/>
  <c r="C1209"/>
  <c r="C1096"/>
  <c r="D1209"/>
  <c r="D1096"/>
  <c r="F1209"/>
  <c r="F1096"/>
  <c r="G1209"/>
  <c r="G1096"/>
  <c r="D1241"/>
  <c r="E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BE1243"/>
  <c r="BF1243"/>
  <c r="BG1243"/>
  <c r="BH1243"/>
  <c r="BI1243"/>
  <c r="BJ1243"/>
  <c r="BK1243"/>
  <c r="BL1243"/>
  <c r="BM1243"/>
  <c r="BN1243"/>
  <c r="BO1243"/>
  <c r="BP1243"/>
  <c r="BQ1243"/>
  <c r="BR1243"/>
  <c r="BS1243"/>
  <c r="BT1243"/>
  <c r="BU1243"/>
  <c r="BV1243"/>
  <c r="BW1243"/>
  <c r="BX1243"/>
  <c r="BY1243"/>
  <c r="BZ1243"/>
  <c r="CA1243"/>
  <c r="CB1243"/>
  <c r="CC1243"/>
  <c r="CD1243"/>
  <c r="CE1243"/>
  <c r="CF1243"/>
  <c r="CG1243"/>
  <c r="CH1243"/>
  <c r="CI1243"/>
  <c r="CJ1243"/>
  <c r="CK1243"/>
  <c r="CL1243"/>
  <c r="CM1243"/>
  <c r="CN1243"/>
  <c r="CO1243"/>
  <c r="CP1243"/>
  <c r="CQ1243"/>
  <c r="CR1243"/>
  <c r="CS1243"/>
  <c r="CT1243"/>
  <c r="CU1243"/>
  <c r="CV1243"/>
  <c r="CW1243"/>
  <c r="CX1243"/>
  <c r="CY1243"/>
  <c r="CZ1243"/>
  <c r="DA1243"/>
  <c r="DB1243"/>
  <c r="DC1243"/>
  <c r="DD1243"/>
  <c r="DE1243"/>
  <c r="DF1243"/>
  <c r="DG1243"/>
  <c r="DH1243"/>
  <c r="DI1243"/>
  <c r="DJ1243"/>
  <c r="DK1243"/>
  <c r="DL1243"/>
  <c r="DM1243"/>
  <c r="DN1243"/>
  <c r="DO1243"/>
  <c r="DP1243"/>
  <c r="DQ1243"/>
  <c r="DR1243"/>
  <c r="DS1243"/>
  <c r="DT1243"/>
  <c r="DU1243"/>
  <c r="DV1243"/>
  <c r="DW1243"/>
  <c r="DX1243"/>
  <c r="DY1243"/>
  <c r="DZ1243"/>
  <c r="EA1243"/>
  <c r="EB1243"/>
  <c r="EC1243"/>
  <c r="ED1243"/>
  <c r="EE1243"/>
  <c r="EF1243"/>
  <c r="EG1243"/>
  <c r="EH1243"/>
  <c r="EI1243"/>
  <c r="EJ1243"/>
  <c r="EK1243"/>
  <c r="EL1243"/>
  <c r="EM1243"/>
  <c r="EN1243"/>
  <c r="EO1243"/>
  <c r="EP1243"/>
  <c r="EQ1243"/>
  <c r="ER1243"/>
  <c r="ES1243"/>
  <c r="ET1243"/>
  <c r="EU1243"/>
  <c r="EV1243"/>
  <c r="EW1243"/>
  <c r="EX1243"/>
  <c r="EY1243"/>
  <c r="EZ1243"/>
  <c r="FA1243"/>
  <c r="FB1243"/>
  <c r="FC1243"/>
  <c r="FD1243"/>
  <c r="FE1243"/>
  <c r="FF1243"/>
  <c r="FG1243"/>
  <c r="FH1243"/>
  <c r="FI1243"/>
  <c r="FJ1243"/>
  <c r="FK1243"/>
  <c r="FL1243"/>
  <c r="FM1243"/>
  <c r="FN1243"/>
  <c r="FO1243"/>
  <c r="FP1243"/>
  <c r="FQ1243"/>
  <c r="FR1243"/>
  <c r="FS1243"/>
  <c r="FT1243"/>
  <c r="FU1243"/>
  <c r="FV1243"/>
  <c r="FW1243"/>
  <c r="FX1243"/>
  <c r="FY1243"/>
  <c r="FZ1243"/>
  <c r="GA1243"/>
  <c r="GB1243"/>
  <c r="GC1243"/>
  <c r="GD1243"/>
  <c r="GE1243"/>
  <c r="GF1243"/>
  <c r="GG1243"/>
  <c r="GH1243"/>
  <c r="GI1243"/>
  <c r="GJ1243"/>
  <c r="GK1243"/>
  <c r="GL1243"/>
  <c r="GM1243"/>
  <c r="GN1243"/>
  <c r="GO1243"/>
  <c r="GP1243"/>
  <c r="GQ1243"/>
  <c r="GR1243"/>
  <c r="GS1243"/>
  <c r="GT1243"/>
  <c r="GU1243"/>
  <c r="GV1243"/>
  <c r="GW1243"/>
  <c r="GX1243"/>
  <c r="D1245"/>
  <c r="E1247"/>
  <c r="Z1247"/>
  <c r="AA1247"/>
  <c r="AM1247"/>
  <c r="AN1247"/>
  <c r="BE1247"/>
  <c r="BF1247"/>
  <c r="BG1247"/>
  <c r="BH1247"/>
  <c r="BI1247"/>
  <c r="BJ1247"/>
  <c r="BK1247"/>
  <c r="BL1247"/>
  <c r="BM1247"/>
  <c r="BN1247"/>
  <c r="BO1247"/>
  <c r="BP1247"/>
  <c r="BQ1247"/>
  <c r="BR1247"/>
  <c r="BS1247"/>
  <c r="BT1247"/>
  <c r="BU1247"/>
  <c r="BV1247"/>
  <c r="BW1247"/>
  <c r="CN1247"/>
  <c r="CO1247"/>
  <c r="CP1247"/>
  <c r="CQ1247"/>
  <c r="CR1247"/>
  <c r="CS1247"/>
  <c r="CT1247"/>
  <c r="CU1247"/>
  <c r="CV1247"/>
  <c r="CW1247"/>
  <c r="CX1247"/>
  <c r="CY1247"/>
  <c r="CZ1247"/>
  <c r="DA1247"/>
  <c r="DB1247"/>
  <c r="DC1247"/>
  <c r="DD1247"/>
  <c r="DE1247"/>
  <c r="DF1247"/>
  <c r="DG1247"/>
  <c r="DH1247"/>
  <c r="DI1247"/>
  <c r="DJ1247"/>
  <c r="DK1247"/>
  <c r="DL1247"/>
  <c r="DM1247"/>
  <c r="DN1247"/>
  <c r="DO1247"/>
  <c r="DP1247"/>
  <c r="DQ1247"/>
  <c r="DR1247"/>
  <c r="DS1247"/>
  <c r="DT1247"/>
  <c r="DU1247"/>
  <c r="DV1247"/>
  <c r="DW1247"/>
  <c r="DX1247"/>
  <c r="DY1247"/>
  <c r="DZ1247"/>
  <c r="EA1247"/>
  <c r="EB1247"/>
  <c r="EC1247"/>
  <c r="ED1247"/>
  <c r="EE1247"/>
  <c r="EF1247"/>
  <c r="EG1247"/>
  <c r="EH1247"/>
  <c r="EI1247"/>
  <c r="EJ1247"/>
  <c r="EK1247"/>
  <c r="EL1247"/>
  <c r="EM1247"/>
  <c r="EN1247"/>
  <c r="EO1247"/>
  <c r="EP1247"/>
  <c r="EQ1247"/>
  <c r="ER1247"/>
  <c r="ES1247"/>
  <c r="ET1247"/>
  <c r="EU1247"/>
  <c r="EV1247"/>
  <c r="EW1247"/>
  <c r="EX1247"/>
  <c r="EY1247"/>
  <c r="EZ1247"/>
  <c r="FA1247"/>
  <c r="FB1247"/>
  <c r="FC1247"/>
  <c r="FD1247"/>
  <c r="FE1247"/>
  <c r="FF1247"/>
  <c r="FG1247"/>
  <c r="FH1247"/>
  <c r="FI1247"/>
  <c r="FJ1247"/>
  <c r="FK1247"/>
  <c r="FL1247"/>
  <c r="FM1247"/>
  <c r="FN1247"/>
  <c r="FO1247"/>
  <c r="FP1247"/>
  <c r="FQ1247"/>
  <c r="FR1247"/>
  <c r="FS1247"/>
  <c r="FT1247"/>
  <c r="FU1247"/>
  <c r="FV1247"/>
  <c r="FW1247"/>
  <c r="FX1247"/>
  <c r="FY1247"/>
  <c r="FZ1247"/>
  <c r="GA1247"/>
  <c r="GB1247"/>
  <c r="GC1247"/>
  <c r="GD1247"/>
  <c r="GE1247"/>
  <c r="GF1247"/>
  <c r="GG1247"/>
  <c r="GH1247"/>
  <c r="GI1247"/>
  <c r="GJ1247"/>
  <c r="GK1247"/>
  <c r="GL1247"/>
  <c r="GM1247"/>
  <c r="GN1247"/>
  <c r="GO1247"/>
  <c r="GP1247"/>
  <c r="GQ1247"/>
  <c r="GR1247"/>
  <c r="GS1247"/>
  <c r="GT1247"/>
  <c r="GU1247"/>
  <c r="GV1247"/>
  <c r="GW1247"/>
  <c r="GX1247"/>
  <c r="C1249"/>
  <c r="D1249"/>
  <c r="AC1249"/>
  <c r="CQ1249"/>
  <c r="P1249"/>
  <c r="AE1249"/>
  <c r="AD1249"/>
  <c r="AF1249"/>
  <c r="CT1249"/>
  <c r="S1249"/>
  <c r="AG1249"/>
  <c r="CU1249"/>
  <c r="T1249"/>
  <c r="AH1249"/>
  <c r="AI1249"/>
  <c r="AJ1249"/>
  <c r="CX1249"/>
  <c r="W1249"/>
  <c r="CR1249"/>
  <c r="Q1249"/>
  <c r="CS1249"/>
  <c r="R1249"/>
  <c r="CV1249"/>
  <c r="U1249"/>
  <c r="CW1249"/>
  <c r="V1249"/>
  <c r="GL1249"/>
  <c r="GO1249"/>
  <c r="AC1250"/>
  <c r="AE1250"/>
  <c r="AD1250"/>
  <c r="AF1250"/>
  <c r="CT1250"/>
  <c r="S1250"/>
  <c r="AG1250"/>
  <c r="AH1250"/>
  <c r="AI1250"/>
  <c r="CW1250"/>
  <c r="V1250"/>
  <c r="AJ1250"/>
  <c r="CX1250"/>
  <c r="W1250"/>
  <c r="CQ1250"/>
  <c r="P1250"/>
  <c r="CU1250"/>
  <c r="T1250"/>
  <c r="CV1250"/>
  <c r="U1250"/>
  <c r="GL1250"/>
  <c r="GN1250"/>
  <c r="C1251"/>
  <c r="D1251"/>
  <c r="AC1251"/>
  <c r="CQ1251"/>
  <c r="P1251"/>
  <c r="AE1251"/>
  <c r="AD1251"/>
  <c r="CR1251"/>
  <c r="Q1251"/>
  <c r="AF1251"/>
  <c r="CT1251"/>
  <c r="S1251"/>
  <c r="CP1251"/>
  <c r="O1251"/>
  <c r="AG1251"/>
  <c r="CU1251"/>
  <c r="T1251"/>
  <c r="AH1251"/>
  <c r="CV1251"/>
  <c r="U1251"/>
  <c r="AI1251"/>
  <c r="AJ1251"/>
  <c r="CX1251"/>
  <c r="W1251"/>
  <c r="CS1251"/>
  <c r="R1251"/>
  <c r="CW1251"/>
  <c r="V1251"/>
  <c r="GL1251"/>
  <c r="GO1251"/>
  <c r="AC1252"/>
  <c r="AE1252"/>
  <c r="AD1252"/>
  <c r="AF1252"/>
  <c r="CT1252"/>
  <c r="S1252"/>
  <c r="AG1252"/>
  <c r="AH1252"/>
  <c r="AI1252"/>
  <c r="CW1252"/>
  <c r="V1252"/>
  <c r="AJ1252"/>
  <c r="CX1252"/>
  <c r="W1252"/>
  <c r="CQ1252"/>
  <c r="P1252"/>
  <c r="CU1252"/>
  <c r="T1252"/>
  <c r="CV1252"/>
  <c r="U1252"/>
  <c r="GL1252"/>
  <c r="GN1252"/>
  <c r="C1253"/>
  <c r="D1253"/>
  <c r="AC1253"/>
  <c r="CQ1253"/>
  <c r="P1253"/>
  <c r="AE1253"/>
  <c r="AD1253"/>
  <c r="CR1253"/>
  <c r="Q1253"/>
  <c r="AF1253"/>
  <c r="CT1253"/>
  <c r="S1253"/>
  <c r="AG1253"/>
  <c r="CU1253"/>
  <c r="T1253"/>
  <c r="AH1253"/>
  <c r="CV1253"/>
  <c r="U1253"/>
  <c r="AI1253"/>
  <c r="AJ1253"/>
  <c r="CX1253"/>
  <c r="W1253"/>
  <c r="CS1253"/>
  <c r="R1253"/>
  <c r="CW1253"/>
  <c r="V1253"/>
  <c r="GL1253"/>
  <c r="GO1253"/>
  <c r="AC1254"/>
  <c r="AE1254"/>
  <c r="AD1254"/>
  <c r="AF1254"/>
  <c r="CT1254"/>
  <c r="S1254"/>
  <c r="AG1254"/>
  <c r="AH1254"/>
  <c r="AI1254"/>
  <c r="CW1254"/>
  <c r="V1254"/>
  <c r="AJ1254"/>
  <c r="CX1254"/>
  <c r="W1254"/>
  <c r="CQ1254"/>
  <c r="P1254"/>
  <c r="CU1254"/>
  <c r="T1254"/>
  <c r="CV1254"/>
  <c r="U1254"/>
  <c r="GL1254"/>
  <c r="GN1254"/>
  <c r="C1255"/>
  <c r="D1255"/>
  <c r="CX1384" i="3"/>
  <c r="AC1255" i="1"/>
  <c r="CQ1255"/>
  <c r="P1255"/>
  <c r="AE1255"/>
  <c r="AD1255"/>
  <c r="CR1255"/>
  <c r="Q1255"/>
  <c r="AF1255"/>
  <c r="CT1255"/>
  <c r="S1255"/>
  <c r="AG1255"/>
  <c r="CU1255"/>
  <c r="T1255"/>
  <c r="AH1255"/>
  <c r="CV1255"/>
  <c r="U1255"/>
  <c r="AI1255"/>
  <c r="AJ1255"/>
  <c r="CX1255"/>
  <c r="W1255"/>
  <c r="CS1255"/>
  <c r="R1255"/>
  <c r="CW1255"/>
  <c r="V1255"/>
  <c r="GL1255"/>
  <c r="GO1255"/>
  <c r="C1256"/>
  <c r="D1256"/>
  <c r="AC1256"/>
  <c r="AE1256"/>
  <c r="AD1256"/>
  <c r="AF1256"/>
  <c r="AB1256"/>
  <c r="CR1256"/>
  <c r="Q1256"/>
  <c r="AG1256"/>
  <c r="CU1256"/>
  <c r="T1256"/>
  <c r="AH1256"/>
  <c r="CV1256"/>
  <c r="U1256"/>
  <c r="AI1256"/>
  <c r="AJ1256"/>
  <c r="CS1256"/>
  <c r="R1256"/>
  <c r="CT1256"/>
  <c r="S1256"/>
  <c r="CW1256"/>
  <c r="V1256"/>
  <c r="CX1256"/>
  <c r="W1256"/>
  <c r="GL1256"/>
  <c r="GO1256"/>
  <c r="C1257"/>
  <c r="D1257"/>
  <c r="AC1257"/>
  <c r="AE1257"/>
  <c r="AD1257"/>
  <c r="AF1257"/>
  <c r="AB1257"/>
  <c r="CR1257"/>
  <c r="Q1257"/>
  <c r="CS1257"/>
  <c r="R1257"/>
  <c r="AG1257"/>
  <c r="AH1257"/>
  <c r="CV1257"/>
  <c r="U1257"/>
  <c r="AI1257"/>
  <c r="CW1257"/>
  <c r="V1257"/>
  <c r="AJ1257"/>
  <c r="CQ1257"/>
  <c r="P1257"/>
  <c r="CT1257"/>
  <c r="S1257"/>
  <c r="CP1257"/>
  <c r="O1257"/>
  <c r="CU1257"/>
  <c r="T1257"/>
  <c r="CX1257"/>
  <c r="W1257"/>
  <c r="GL1257"/>
  <c r="GO1257"/>
  <c r="C1258"/>
  <c r="D1258"/>
  <c r="AC1258"/>
  <c r="AE1258"/>
  <c r="AD1258"/>
  <c r="AF1258"/>
  <c r="CT1258"/>
  <c r="S1258"/>
  <c r="AG1258"/>
  <c r="AH1258"/>
  <c r="AI1258"/>
  <c r="CW1258"/>
  <c r="V1258"/>
  <c r="AJ1258"/>
  <c r="CX1258"/>
  <c r="W1258"/>
  <c r="CQ1258"/>
  <c r="P1258"/>
  <c r="CU1258"/>
  <c r="T1258"/>
  <c r="CV1258"/>
  <c r="U1258"/>
  <c r="GL1258"/>
  <c r="GO1258"/>
  <c r="AC1259"/>
  <c r="AE1259"/>
  <c r="CS1259"/>
  <c r="AF1259"/>
  <c r="CT1259"/>
  <c r="AG1259"/>
  <c r="AH1259"/>
  <c r="AI1259"/>
  <c r="CW1259"/>
  <c r="AJ1259"/>
  <c r="CX1259"/>
  <c r="CQ1259"/>
  <c r="CU1259"/>
  <c r="CV1259"/>
  <c r="GL1259"/>
  <c r="GN1259"/>
  <c r="B1261"/>
  <c r="B1247"/>
  <c r="C1261"/>
  <c r="C1247"/>
  <c r="D1261"/>
  <c r="D1247"/>
  <c r="F1261"/>
  <c r="F1247"/>
  <c r="G1261"/>
  <c r="G1247"/>
  <c r="BX1261"/>
  <c r="BX1247"/>
  <c r="BZ1261"/>
  <c r="CG1261"/>
  <c r="CD1247"/>
  <c r="CK1261"/>
  <c r="BB1261"/>
  <c r="CL1261"/>
  <c r="CL1247"/>
  <c r="CM1261"/>
  <c r="CM1247"/>
  <c r="D1293"/>
  <c r="E1295"/>
  <c r="Z1295"/>
  <c r="AA1295"/>
  <c r="AM1295"/>
  <c r="AN1295"/>
  <c r="BE1295"/>
  <c r="BF1295"/>
  <c r="BG1295"/>
  <c r="BH1295"/>
  <c r="BI1295"/>
  <c r="BJ1295"/>
  <c r="BK1295"/>
  <c r="BL1295"/>
  <c r="BM1295"/>
  <c r="BN1295"/>
  <c r="BO1295"/>
  <c r="BP1295"/>
  <c r="BQ1295"/>
  <c r="BR1295"/>
  <c r="BS1295"/>
  <c r="BT1295"/>
  <c r="BU1295"/>
  <c r="BV1295"/>
  <c r="BW1295"/>
  <c r="CN1295"/>
  <c r="CO1295"/>
  <c r="CP1295"/>
  <c r="CQ1295"/>
  <c r="CR1295"/>
  <c r="CS1295"/>
  <c r="CT1295"/>
  <c r="CU1295"/>
  <c r="CV1295"/>
  <c r="CW1295"/>
  <c r="CX1295"/>
  <c r="CY1295"/>
  <c r="CZ1295"/>
  <c r="DA1295"/>
  <c r="DB1295"/>
  <c r="DC1295"/>
  <c r="DD1295"/>
  <c r="DE1295"/>
  <c r="DF1295"/>
  <c r="DG1295"/>
  <c r="DH1295"/>
  <c r="DI1295"/>
  <c r="DJ1295"/>
  <c r="DK1295"/>
  <c r="DL1295"/>
  <c r="DM1295"/>
  <c r="DN1295"/>
  <c r="DO1295"/>
  <c r="DP1295"/>
  <c r="DQ1295"/>
  <c r="DR1295"/>
  <c r="DS1295"/>
  <c r="DT1295"/>
  <c r="DU1295"/>
  <c r="DV1295"/>
  <c r="DW1295"/>
  <c r="DX1295"/>
  <c r="DY1295"/>
  <c r="DZ1295"/>
  <c r="EA1295"/>
  <c r="EB1295"/>
  <c r="EC1295"/>
  <c r="ED1295"/>
  <c r="EE1295"/>
  <c r="EF1295"/>
  <c r="EG1295"/>
  <c r="EH1295"/>
  <c r="EI1295"/>
  <c r="EJ1295"/>
  <c r="EK1295"/>
  <c r="EL1295"/>
  <c r="EM1295"/>
  <c r="EN1295"/>
  <c r="EO1295"/>
  <c r="EP1295"/>
  <c r="EQ1295"/>
  <c r="ER1295"/>
  <c r="ES1295"/>
  <c r="ET1295"/>
  <c r="EU1295"/>
  <c r="EV1295"/>
  <c r="EW1295"/>
  <c r="EX1295"/>
  <c r="EY1295"/>
  <c r="EZ1295"/>
  <c r="FA1295"/>
  <c r="FB1295"/>
  <c r="FC1295"/>
  <c r="FD1295"/>
  <c r="FE1295"/>
  <c r="FF1295"/>
  <c r="FG1295"/>
  <c r="FH1295"/>
  <c r="FI1295"/>
  <c r="FJ1295"/>
  <c r="FK1295"/>
  <c r="FL1295"/>
  <c r="FM1295"/>
  <c r="FN1295"/>
  <c r="FO1295"/>
  <c r="FP1295"/>
  <c r="FQ1295"/>
  <c r="FR1295"/>
  <c r="FS1295"/>
  <c r="FT1295"/>
  <c r="FU1295"/>
  <c r="FV1295"/>
  <c r="FW1295"/>
  <c r="FX1295"/>
  <c r="FY1295"/>
  <c r="FZ1295"/>
  <c r="GA1295"/>
  <c r="GB1295"/>
  <c r="GC1295"/>
  <c r="GD1295"/>
  <c r="GE1295"/>
  <c r="GF1295"/>
  <c r="GG1295"/>
  <c r="GH1295"/>
  <c r="GI1295"/>
  <c r="GJ1295"/>
  <c r="GK1295"/>
  <c r="GL1295"/>
  <c r="GM1295"/>
  <c r="GN1295"/>
  <c r="GO1295"/>
  <c r="GP1295"/>
  <c r="GQ1295"/>
  <c r="GR1295"/>
  <c r="GS1295"/>
  <c r="GT1295"/>
  <c r="GU1295"/>
  <c r="GV1295"/>
  <c r="GW1295"/>
  <c r="GX1295"/>
  <c r="C1297"/>
  <c r="D1297"/>
  <c r="AC1297"/>
  <c r="CQ1297"/>
  <c r="P1297"/>
  <c r="AE1297"/>
  <c r="AD1297"/>
  <c r="CR1297"/>
  <c r="Q1297"/>
  <c r="AF1297"/>
  <c r="AG1297"/>
  <c r="CU1297"/>
  <c r="T1297"/>
  <c r="AH1297"/>
  <c r="CV1297"/>
  <c r="U1297"/>
  <c r="AI1297"/>
  <c r="AJ1297"/>
  <c r="CS1297"/>
  <c r="R1297"/>
  <c r="CT1297"/>
  <c r="S1297"/>
  <c r="CW1297"/>
  <c r="V1297"/>
  <c r="CX1297"/>
  <c r="W1297"/>
  <c r="GL1297"/>
  <c r="GO1297"/>
  <c r="AC1298"/>
  <c r="AE1298"/>
  <c r="AD1298"/>
  <c r="AF1298"/>
  <c r="CT1298"/>
  <c r="S1298"/>
  <c r="AG1298"/>
  <c r="AH1298"/>
  <c r="AI1298"/>
  <c r="AJ1298"/>
  <c r="CX1298"/>
  <c r="W1298"/>
  <c r="CQ1298"/>
  <c r="P1298"/>
  <c r="CS1298"/>
  <c r="R1298"/>
  <c r="CU1298"/>
  <c r="T1298"/>
  <c r="CV1298"/>
  <c r="U1298"/>
  <c r="CW1298"/>
  <c r="V1298"/>
  <c r="GL1298"/>
  <c r="GO1298"/>
  <c r="AC1299"/>
  <c r="AE1299"/>
  <c r="CS1299"/>
  <c r="AF1299"/>
  <c r="AG1299"/>
  <c r="AH1299"/>
  <c r="AI1299"/>
  <c r="CW1299"/>
  <c r="AJ1299"/>
  <c r="CQ1299"/>
  <c r="CT1299"/>
  <c r="CU1299"/>
  <c r="CV1299"/>
  <c r="CX1299"/>
  <c r="GL1299"/>
  <c r="GO1299"/>
  <c r="AC1300"/>
  <c r="AE1300"/>
  <c r="AD1300"/>
  <c r="AF1300"/>
  <c r="AB1300"/>
  <c r="CR1300"/>
  <c r="AG1300"/>
  <c r="AH1300"/>
  <c r="CV1300"/>
  <c r="AI1300"/>
  <c r="AJ1300"/>
  <c r="CQ1300"/>
  <c r="CS1300"/>
  <c r="CT1300"/>
  <c r="CU1300"/>
  <c r="CW1300"/>
  <c r="CX1300"/>
  <c r="GL1300"/>
  <c r="GO1300"/>
  <c r="C1301"/>
  <c r="D1301"/>
  <c r="AC1301"/>
  <c r="AE1301"/>
  <c r="CS1301"/>
  <c r="R1301"/>
  <c r="AF1301"/>
  <c r="AG1301"/>
  <c r="AH1301"/>
  <c r="AI1301"/>
  <c r="CW1301"/>
  <c r="V1301"/>
  <c r="AJ1301"/>
  <c r="CQ1301"/>
  <c r="P1301"/>
  <c r="CT1301"/>
  <c r="S1301"/>
  <c r="CU1301"/>
  <c r="T1301"/>
  <c r="CV1301"/>
  <c r="U1301"/>
  <c r="CX1301"/>
  <c r="W1301"/>
  <c r="GL1301"/>
  <c r="GO1301"/>
  <c r="C1302"/>
  <c r="D1302"/>
  <c r="AC1302"/>
  <c r="AE1302"/>
  <c r="AD1302"/>
  <c r="AF1302"/>
  <c r="CT1302"/>
  <c r="S1302"/>
  <c r="AG1302"/>
  <c r="AH1302"/>
  <c r="AI1302"/>
  <c r="AJ1302"/>
  <c r="CX1302"/>
  <c r="W1302"/>
  <c r="CQ1302"/>
  <c r="P1302"/>
  <c r="CS1302"/>
  <c r="R1302"/>
  <c r="CU1302"/>
  <c r="T1302"/>
  <c r="CV1302"/>
  <c r="U1302"/>
  <c r="CW1302"/>
  <c r="V1302"/>
  <c r="GL1302"/>
  <c r="GO1302"/>
  <c r="C1303"/>
  <c r="D1303"/>
  <c r="AC1303"/>
  <c r="CQ1303"/>
  <c r="P1303"/>
  <c r="AE1303"/>
  <c r="AD1303"/>
  <c r="CR1303"/>
  <c r="Q1303"/>
  <c r="AF1303"/>
  <c r="AG1303"/>
  <c r="CU1303"/>
  <c r="T1303"/>
  <c r="AH1303"/>
  <c r="AI1303"/>
  <c r="AJ1303"/>
  <c r="CS1303"/>
  <c r="R1303"/>
  <c r="CT1303"/>
  <c r="S1303"/>
  <c r="CV1303"/>
  <c r="U1303"/>
  <c r="CW1303"/>
  <c r="V1303"/>
  <c r="CX1303"/>
  <c r="W1303"/>
  <c r="GL1303"/>
  <c r="GO1303"/>
  <c r="C1304"/>
  <c r="D1304"/>
  <c r="AC1304"/>
  <c r="AE1304"/>
  <c r="AD1304"/>
  <c r="AF1304"/>
  <c r="AB1304"/>
  <c r="CR1304"/>
  <c r="Q1304"/>
  <c r="AG1304"/>
  <c r="AH1304"/>
  <c r="CV1304"/>
  <c r="U1304"/>
  <c r="AI1304"/>
  <c r="AJ1304"/>
  <c r="CQ1304"/>
  <c r="P1304"/>
  <c r="CS1304"/>
  <c r="R1304"/>
  <c r="CT1304"/>
  <c r="S1304"/>
  <c r="CU1304"/>
  <c r="T1304"/>
  <c r="CW1304"/>
  <c r="V1304"/>
  <c r="CX1304"/>
  <c r="W1304"/>
  <c r="GL1304"/>
  <c r="GO1304"/>
  <c r="AC1305"/>
  <c r="CQ1305"/>
  <c r="P1305"/>
  <c r="AE1305"/>
  <c r="AD1305"/>
  <c r="CR1305"/>
  <c r="Q1305"/>
  <c r="AF1305"/>
  <c r="AG1305"/>
  <c r="CU1305"/>
  <c r="T1305"/>
  <c r="AH1305"/>
  <c r="AI1305"/>
  <c r="AJ1305"/>
  <c r="CS1305"/>
  <c r="R1305"/>
  <c r="CT1305"/>
  <c r="S1305"/>
  <c r="CV1305"/>
  <c r="U1305"/>
  <c r="CW1305"/>
  <c r="V1305"/>
  <c r="CX1305"/>
  <c r="W1305"/>
  <c r="GL1305"/>
  <c r="GO1305"/>
  <c r="AC1306"/>
  <c r="AE1306"/>
  <c r="AD1306"/>
  <c r="AF1306"/>
  <c r="CT1306"/>
  <c r="S1306"/>
  <c r="AG1306"/>
  <c r="AH1306"/>
  <c r="AI1306"/>
  <c r="AJ1306"/>
  <c r="CX1306"/>
  <c r="W1306"/>
  <c r="CQ1306"/>
  <c r="P1306"/>
  <c r="CS1306"/>
  <c r="R1306"/>
  <c r="CU1306"/>
  <c r="T1306"/>
  <c r="CV1306"/>
  <c r="U1306"/>
  <c r="CW1306"/>
  <c r="V1306"/>
  <c r="GL1306"/>
  <c r="GO1306"/>
  <c r="C1307"/>
  <c r="D1307"/>
  <c r="AC1307"/>
  <c r="CQ1307"/>
  <c r="P1307"/>
  <c r="AE1307"/>
  <c r="AD1307"/>
  <c r="CR1307"/>
  <c r="Q1307"/>
  <c r="AF1307"/>
  <c r="AG1307"/>
  <c r="CU1307"/>
  <c r="T1307"/>
  <c r="AH1307"/>
  <c r="CV1307"/>
  <c r="U1307"/>
  <c r="AI1307"/>
  <c r="AJ1307"/>
  <c r="CS1307"/>
  <c r="R1307"/>
  <c r="CT1307"/>
  <c r="S1307"/>
  <c r="CW1307"/>
  <c r="V1307"/>
  <c r="CX1307"/>
  <c r="W1307"/>
  <c r="GL1307"/>
  <c r="GO1307"/>
  <c r="C1308"/>
  <c r="D1308"/>
  <c r="AC1308"/>
  <c r="AE1308"/>
  <c r="AD1308"/>
  <c r="AF1308"/>
  <c r="AB1308"/>
  <c r="CR1308"/>
  <c r="Q1308"/>
  <c r="AG1308"/>
  <c r="AH1308"/>
  <c r="CV1308"/>
  <c r="U1308"/>
  <c r="AI1308"/>
  <c r="AJ1308"/>
  <c r="CQ1308"/>
  <c r="P1308"/>
  <c r="CT1308"/>
  <c r="S1308"/>
  <c r="CP1308"/>
  <c r="O1308"/>
  <c r="CS1308"/>
  <c r="R1308"/>
  <c r="CU1308"/>
  <c r="T1308"/>
  <c r="CW1308"/>
  <c r="V1308"/>
  <c r="CX1308"/>
  <c r="W1308"/>
  <c r="GL1308"/>
  <c r="GO1308"/>
  <c r="C1309"/>
  <c r="D1309"/>
  <c r="AC1309"/>
  <c r="AE1309"/>
  <c r="CS1309"/>
  <c r="R1309"/>
  <c r="AF1309"/>
  <c r="AG1309"/>
  <c r="AH1309"/>
  <c r="AI1309"/>
  <c r="CW1309"/>
  <c r="V1309"/>
  <c r="AJ1309"/>
  <c r="CQ1309"/>
  <c r="P1309"/>
  <c r="CT1309"/>
  <c r="S1309"/>
  <c r="CU1309"/>
  <c r="T1309"/>
  <c r="CV1309"/>
  <c r="U1309"/>
  <c r="CX1309"/>
  <c r="W1309"/>
  <c r="GL1309"/>
  <c r="GO1309"/>
  <c r="C1310"/>
  <c r="D1310"/>
  <c r="AC1310"/>
  <c r="AE1310"/>
  <c r="AD1310"/>
  <c r="AF1310"/>
  <c r="CT1310"/>
  <c r="S1310"/>
  <c r="AG1310"/>
  <c r="AH1310"/>
  <c r="AI1310"/>
  <c r="AJ1310"/>
  <c r="CX1310"/>
  <c r="W1310"/>
  <c r="CQ1310"/>
  <c r="P1310"/>
  <c r="CS1310"/>
  <c r="R1310"/>
  <c r="CU1310"/>
  <c r="T1310"/>
  <c r="CV1310"/>
  <c r="U1310"/>
  <c r="CW1310"/>
  <c r="V1310"/>
  <c r="GL1310"/>
  <c r="GO1310"/>
  <c r="C1311"/>
  <c r="D1311"/>
  <c r="AC1311"/>
  <c r="CQ1311"/>
  <c r="P1311"/>
  <c r="AE1311"/>
  <c r="AD1311"/>
  <c r="CR1311"/>
  <c r="Q1311"/>
  <c r="AF1311"/>
  <c r="AG1311"/>
  <c r="CU1311"/>
  <c r="T1311"/>
  <c r="AH1311"/>
  <c r="CV1311"/>
  <c r="U1311"/>
  <c r="AI1311"/>
  <c r="AJ1311"/>
  <c r="CS1311"/>
  <c r="R1311"/>
  <c r="CT1311"/>
  <c r="S1311"/>
  <c r="CW1311"/>
  <c r="V1311"/>
  <c r="CX1311"/>
  <c r="W1311"/>
  <c r="GL1311"/>
  <c r="GN1311"/>
  <c r="AC1312"/>
  <c r="AE1312"/>
  <c r="AD1312"/>
  <c r="AF1312"/>
  <c r="CT1312"/>
  <c r="S1312"/>
  <c r="AG1312"/>
  <c r="AH1312"/>
  <c r="AI1312"/>
  <c r="AJ1312"/>
  <c r="CX1312"/>
  <c r="W1312"/>
  <c r="CQ1312"/>
  <c r="P1312"/>
  <c r="CS1312"/>
  <c r="R1312"/>
  <c r="CU1312"/>
  <c r="T1312"/>
  <c r="CV1312"/>
  <c r="U1312"/>
  <c r="CW1312"/>
  <c r="V1312"/>
  <c r="GL1312"/>
  <c r="GN1312"/>
  <c r="AC1313"/>
  <c r="AE1313"/>
  <c r="CS1313"/>
  <c r="AF1313"/>
  <c r="AG1313"/>
  <c r="AH1313"/>
  <c r="AI1313"/>
  <c r="CW1313"/>
  <c r="AJ1313"/>
  <c r="CQ1313"/>
  <c r="CT1313"/>
  <c r="CU1313"/>
  <c r="CV1313"/>
  <c r="CX1313"/>
  <c r="GL1313"/>
  <c r="GN1313"/>
  <c r="AC1314"/>
  <c r="AE1314"/>
  <c r="AD1314"/>
  <c r="AF1314"/>
  <c r="AB1314"/>
  <c r="CR1314"/>
  <c r="AG1314"/>
  <c r="AH1314"/>
  <c r="CV1314"/>
  <c r="AI1314"/>
  <c r="AJ1314"/>
  <c r="CQ1314"/>
  <c r="CS1314"/>
  <c r="CT1314"/>
  <c r="CU1314"/>
  <c r="CW1314"/>
  <c r="CX1314"/>
  <c r="GL1314"/>
  <c r="GN1314"/>
  <c r="C1315"/>
  <c r="D1315"/>
  <c r="AC1315"/>
  <c r="AE1315"/>
  <c r="CS1315"/>
  <c r="R1315"/>
  <c r="AF1315"/>
  <c r="AG1315"/>
  <c r="AH1315"/>
  <c r="AI1315"/>
  <c r="CW1315"/>
  <c r="V1315"/>
  <c r="AJ1315"/>
  <c r="CQ1315"/>
  <c r="P1315"/>
  <c r="CT1315"/>
  <c r="S1315"/>
  <c r="CU1315"/>
  <c r="T1315"/>
  <c r="CV1315"/>
  <c r="U1315"/>
  <c r="CX1315"/>
  <c r="W1315"/>
  <c r="GL1315"/>
  <c r="GN1315"/>
  <c r="AC1316"/>
  <c r="AE1316"/>
  <c r="AD1316"/>
  <c r="AF1316"/>
  <c r="AB1316"/>
  <c r="CR1316"/>
  <c r="Q1316"/>
  <c r="AG1316"/>
  <c r="AH1316"/>
  <c r="CV1316"/>
  <c r="U1316"/>
  <c r="AI1316"/>
  <c r="AJ1316"/>
  <c r="CQ1316"/>
  <c r="P1316"/>
  <c r="CT1316"/>
  <c r="S1316"/>
  <c r="CP1316"/>
  <c r="O1316"/>
  <c r="CS1316"/>
  <c r="R1316"/>
  <c r="CU1316"/>
  <c r="T1316"/>
  <c r="CW1316"/>
  <c r="V1316"/>
  <c r="CX1316"/>
  <c r="W1316"/>
  <c r="GL1316"/>
  <c r="GN1316"/>
  <c r="AC1317"/>
  <c r="CQ1317"/>
  <c r="P1317"/>
  <c r="AE1317"/>
  <c r="AD1317"/>
  <c r="CR1317"/>
  <c r="Q1317"/>
  <c r="AF1317"/>
  <c r="AG1317"/>
  <c r="CU1317"/>
  <c r="T1317"/>
  <c r="AH1317"/>
  <c r="AI1317"/>
  <c r="AJ1317"/>
  <c r="CS1317"/>
  <c r="R1317"/>
  <c r="CT1317"/>
  <c r="S1317"/>
  <c r="CV1317"/>
  <c r="U1317"/>
  <c r="CW1317"/>
  <c r="V1317"/>
  <c r="CX1317"/>
  <c r="W1317"/>
  <c r="GL1317"/>
  <c r="GN1317"/>
  <c r="C1318"/>
  <c r="D1318"/>
  <c r="AC1318"/>
  <c r="AE1318"/>
  <c r="AD1318"/>
  <c r="AF1318"/>
  <c r="AB1318"/>
  <c r="CR1318"/>
  <c r="Q1318"/>
  <c r="AG1318"/>
  <c r="AH1318"/>
  <c r="CV1318"/>
  <c r="U1318"/>
  <c r="AI1318"/>
  <c r="AJ1318"/>
  <c r="CQ1318"/>
  <c r="P1318"/>
  <c r="CS1318"/>
  <c r="R1318"/>
  <c r="CT1318"/>
  <c r="S1318"/>
  <c r="CU1318"/>
  <c r="T1318"/>
  <c r="CW1318"/>
  <c r="V1318"/>
  <c r="CX1318"/>
  <c r="W1318"/>
  <c r="GL1318"/>
  <c r="GO1318"/>
  <c r="AC1319"/>
  <c r="AE1319"/>
  <c r="AD1319"/>
  <c r="AF1319"/>
  <c r="AB1319"/>
  <c r="CR1319"/>
  <c r="Q1319"/>
  <c r="AG1319"/>
  <c r="AH1319"/>
  <c r="CV1319"/>
  <c r="U1319"/>
  <c r="AI1319"/>
  <c r="AJ1319"/>
  <c r="CQ1319"/>
  <c r="P1319"/>
  <c r="CT1319"/>
  <c r="S1319"/>
  <c r="CP1319"/>
  <c r="O1319"/>
  <c r="CS1319"/>
  <c r="R1319"/>
  <c r="CU1319"/>
  <c r="T1319"/>
  <c r="CW1319"/>
  <c r="V1319"/>
  <c r="CX1319"/>
  <c r="W1319"/>
  <c r="GL1319"/>
  <c r="GO1319"/>
  <c r="AC1320"/>
  <c r="AE1320"/>
  <c r="AD1320"/>
  <c r="AF1320"/>
  <c r="AB1320"/>
  <c r="CR1320"/>
  <c r="Q1320"/>
  <c r="AG1320"/>
  <c r="AH1320"/>
  <c r="CV1320"/>
  <c r="U1320"/>
  <c r="AI1320"/>
  <c r="AJ1320"/>
  <c r="CQ1320"/>
  <c r="P1320"/>
  <c r="CT1320"/>
  <c r="S1320"/>
  <c r="CP1320"/>
  <c r="O1320"/>
  <c r="CS1320"/>
  <c r="R1320"/>
  <c r="CU1320"/>
  <c r="T1320"/>
  <c r="CW1320"/>
  <c r="V1320"/>
  <c r="CX1320"/>
  <c r="W1320"/>
  <c r="GL1320"/>
  <c r="GO1320"/>
  <c r="AC1321"/>
  <c r="AE1321"/>
  <c r="AD1321"/>
  <c r="AF1321"/>
  <c r="AB1321"/>
  <c r="CR1321"/>
  <c r="Q1321"/>
  <c r="AG1321"/>
  <c r="AH1321"/>
  <c r="CV1321"/>
  <c r="U1321"/>
  <c r="AI1321"/>
  <c r="AJ1321"/>
  <c r="CQ1321"/>
  <c r="P1321"/>
  <c r="CS1321"/>
  <c r="R1321"/>
  <c r="CT1321"/>
  <c r="S1321"/>
  <c r="CU1321"/>
  <c r="T1321"/>
  <c r="CW1321"/>
  <c r="V1321"/>
  <c r="CX1321"/>
  <c r="W1321"/>
  <c r="GL1321"/>
  <c r="GO1321"/>
  <c r="AC1322"/>
  <c r="CQ1322"/>
  <c r="P1322"/>
  <c r="AE1322"/>
  <c r="AD1322"/>
  <c r="CR1322"/>
  <c r="Q1322"/>
  <c r="AF1322"/>
  <c r="AG1322"/>
  <c r="CU1322"/>
  <c r="T1322"/>
  <c r="AH1322"/>
  <c r="AI1322"/>
  <c r="AJ1322"/>
  <c r="CS1322"/>
  <c r="R1322"/>
  <c r="CT1322"/>
  <c r="S1322"/>
  <c r="CV1322"/>
  <c r="U1322"/>
  <c r="CW1322"/>
  <c r="V1322"/>
  <c r="CX1322"/>
  <c r="W1322"/>
  <c r="GL1322"/>
  <c r="GO1322"/>
  <c r="C1323"/>
  <c r="D1323"/>
  <c r="CX1522" i="3"/>
  <c r="AC1323" i="1"/>
  <c r="AE1323"/>
  <c r="AD1323"/>
  <c r="AF1323"/>
  <c r="AB1323"/>
  <c r="CR1323"/>
  <c r="Q1323"/>
  <c r="AG1323"/>
  <c r="AH1323"/>
  <c r="CV1323"/>
  <c r="U1323"/>
  <c r="AI1323"/>
  <c r="AJ1323"/>
  <c r="CQ1323"/>
  <c r="P1323"/>
  <c r="CT1323"/>
  <c r="S1323"/>
  <c r="CP1323"/>
  <c r="O1323"/>
  <c r="CS1323"/>
  <c r="R1323"/>
  <c r="CU1323"/>
  <c r="T1323"/>
  <c r="CW1323"/>
  <c r="V1323"/>
  <c r="CX1323"/>
  <c r="W1323"/>
  <c r="GL1323"/>
  <c r="GO1323"/>
  <c r="C1324"/>
  <c r="D1324"/>
  <c r="AC1324"/>
  <c r="AE1324"/>
  <c r="CS1324"/>
  <c r="R1324"/>
  <c r="AF1324"/>
  <c r="AG1324"/>
  <c r="AH1324"/>
  <c r="AI1324"/>
  <c r="CW1324"/>
  <c r="V1324"/>
  <c r="AJ1324"/>
  <c r="CQ1324"/>
  <c r="P1324"/>
  <c r="CT1324"/>
  <c r="S1324"/>
  <c r="CU1324"/>
  <c r="T1324"/>
  <c r="CV1324"/>
  <c r="U1324"/>
  <c r="CX1324"/>
  <c r="W1324"/>
  <c r="GL1324"/>
  <c r="GN1324"/>
  <c r="B1326"/>
  <c r="B1295"/>
  <c r="C1326"/>
  <c r="C1295"/>
  <c r="D1326"/>
  <c r="D1295"/>
  <c r="F1326"/>
  <c r="F1295"/>
  <c r="G1326"/>
  <c r="G1295"/>
  <c r="BX1326"/>
  <c r="BX1295"/>
  <c r="BZ1326"/>
  <c r="CG1326"/>
  <c r="CD1295"/>
  <c r="CK1326"/>
  <c r="BB1326"/>
  <c r="CL1326"/>
  <c r="CL1295"/>
  <c r="CM1326"/>
  <c r="CM1295"/>
  <c r="B1358"/>
  <c r="B1243"/>
  <c r="C1358"/>
  <c r="C1243"/>
  <c r="D1358"/>
  <c r="D1243"/>
  <c r="F1358"/>
  <c r="F1243"/>
  <c r="G1358"/>
  <c r="G1243"/>
  <c r="D1390"/>
  <c r="E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BE1392"/>
  <c r="BF1392"/>
  <c r="BG1392"/>
  <c r="BH1392"/>
  <c r="BI1392"/>
  <c r="BJ1392"/>
  <c r="BK1392"/>
  <c r="BL1392"/>
  <c r="BM1392"/>
  <c r="BN1392"/>
  <c r="BO1392"/>
  <c r="BP1392"/>
  <c r="BQ1392"/>
  <c r="BR1392"/>
  <c r="BS1392"/>
  <c r="BT1392"/>
  <c r="BU1392"/>
  <c r="BV1392"/>
  <c r="BW1392"/>
  <c r="BX1392"/>
  <c r="BY1392"/>
  <c r="BZ1392"/>
  <c r="CA1392"/>
  <c r="CB1392"/>
  <c r="CC1392"/>
  <c r="CD1392"/>
  <c r="CE1392"/>
  <c r="CF1392"/>
  <c r="CG1392"/>
  <c r="CH1392"/>
  <c r="CI1392"/>
  <c r="CJ1392"/>
  <c r="CK1392"/>
  <c r="CL1392"/>
  <c r="CM1392"/>
  <c r="CN1392"/>
  <c r="CO1392"/>
  <c r="CP1392"/>
  <c r="CQ1392"/>
  <c r="CR1392"/>
  <c r="CS1392"/>
  <c r="CT1392"/>
  <c r="CU1392"/>
  <c r="CV1392"/>
  <c r="CW1392"/>
  <c r="CX1392"/>
  <c r="CY1392"/>
  <c r="CZ1392"/>
  <c r="DA1392"/>
  <c r="DB1392"/>
  <c r="DC1392"/>
  <c r="DD1392"/>
  <c r="DE1392"/>
  <c r="DF1392"/>
  <c r="DG1392"/>
  <c r="DH1392"/>
  <c r="DI1392"/>
  <c r="DJ1392"/>
  <c r="DK1392"/>
  <c r="DL1392"/>
  <c r="DM1392"/>
  <c r="DN1392"/>
  <c r="DO1392"/>
  <c r="DP1392"/>
  <c r="DQ1392"/>
  <c r="DR1392"/>
  <c r="DS1392"/>
  <c r="DT1392"/>
  <c r="DU1392"/>
  <c r="DV1392"/>
  <c r="DW1392"/>
  <c r="DX1392"/>
  <c r="DY1392"/>
  <c r="DZ1392"/>
  <c r="EA1392"/>
  <c r="EB1392"/>
  <c r="EC1392"/>
  <c r="ED1392"/>
  <c r="EE1392"/>
  <c r="EF1392"/>
  <c r="EG1392"/>
  <c r="EH1392"/>
  <c r="EI1392"/>
  <c r="EJ1392"/>
  <c r="EK1392"/>
  <c r="EL1392"/>
  <c r="EM1392"/>
  <c r="EN1392"/>
  <c r="EO1392"/>
  <c r="EP1392"/>
  <c r="EQ1392"/>
  <c r="ER1392"/>
  <c r="ES1392"/>
  <c r="ET1392"/>
  <c r="EU1392"/>
  <c r="EV1392"/>
  <c r="EW1392"/>
  <c r="EX1392"/>
  <c r="EY1392"/>
  <c r="EZ1392"/>
  <c r="FA1392"/>
  <c r="FB1392"/>
  <c r="FC1392"/>
  <c r="FD1392"/>
  <c r="FE1392"/>
  <c r="FF1392"/>
  <c r="FG1392"/>
  <c r="FH1392"/>
  <c r="FI1392"/>
  <c r="FJ1392"/>
  <c r="FK1392"/>
  <c r="FL1392"/>
  <c r="FM1392"/>
  <c r="FN1392"/>
  <c r="FO1392"/>
  <c r="FP1392"/>
  <c r="FQ1392"/>
  <c r="FR1392"/>
  <c r="FS1392"/>
  <c r="FT1392"/>
  <c r="FU1392"/>
  <c r="FV1392"/>
  <c r="FW1392"/>
  <c r="FX1392"/>
  <c r="FY1392"/>
  <c r="FZ1392"/>
  <c r="GA1392"/>
  <c r="GB1392"/>
  <c r="GC1392"/>
  <c r="GD1392"/>
  <c r="GE1392"/>
  <c r="GF1392"/>
  <c r="GG1392"/>
  <c r="GH1392"/>
  <c r="GI1392"/>
  <c r="GJ1392"/>
  <c r="GK1392"/>
  <c r="GL1392"/>
  <c r="GM1392"/>
  <c r="GN1392"/>
  <c r="GO1392"/>
  <c r="GP1392"/>
  <c r="GQ1392"/>
  <c r="GR1392"/>
  <c r="GS1392"/>
  <c r="GT1392"/>
  <c r="GU1392"/>
  <c r="GV1392"/>
  <c r="GW1392"/>
  <c r="GX1392"/>
  <c r="D1394"/>
  <c r="E1396"/>
  <c r="Z1396"/>
  <c r="AA1396"/>
  <c r="AM1396"/>
  <c r="AN1396"/>
  <c r="BE1396"/>
  <c r="BF1396"/>
  <c r="BG1396"/>
  <c r="BH1396"/>
  <c r="BI1396"/>
  <c r="BJ1396"/>
  <c r="BK1396"/>
  <c r="BL1396"/>
  <c r="BM1396"/>
  <c r="BN1396"/>
  <c r="BO1396"/>
  <c r="BP1396"/>
  <c r="BQ1396"/>
  <c r="BR1396"/>
  <c r="BS1396"/>
  <c r="BT1396"/>
  <c r="BU1396"/>
  <c r="BV1396"/>
  <c r="BW1396"/>
  <c r="CN1396"/>
  <c r="CO1396"/>
  <c r="CP1396"/>
  <c r="CQ1396"/>
  <c r="CR1396"/>
  <c r="CS1396"/>
  <c r="CT1396"/>
  <c r="CU1396"/>
  <c r="CV1396"/>
  <c r="CW1396"/>
  <c r="CX1396"/>
  <c r="CY1396"/>
  <c r="CZ1396"/>
  <c r="DA1396"/>
  <c r="DB1396"/>
  <c r="DC1396"/>
  <c r="DD1396"/>
  <c r="DE1396"/>
  <c r="DF1396"/>
  <c r="DG1396"/>
  <c r="DH1396"/>
  <c r="DI1396"/>
  <c r="DJ1396"/>
  <c r="DK1396"/>
  <c r="DL1396"/>
  <c r="DM1396"/>
  <c r="DN1396"/>
  <c r="DO1396"/>
  <c r="DP1396"/>
  <c r="DQ1396"/>
  <c r="DR1396"/>
  <c r="DS1396"/>
  <c r="DT1396"/>
  <c r="DU1396"/>
  <c r="DV1396"/>
  <c r="DW1396"/>
  <c r="DX1396"/>
  <c r="DY1396"/>
  <c r="DZ1396"/>
  <c r="EA1396"/>
  <c r="EB1396"/>
  <c r="EC1396"/>
  <c r="ED1396"/>
  <c r="EE1396"/>
  <c r="EF1396"/>
  <c r="EG1396"/>
  <c r="EH1396"/>
  <c r="EI1396"/>
  <c r="EJ1396"/>
  <c r="EK1396"/>
  <c r="EL1396"/>
  <c r="EM1396"/>
  <c r="EN1396"/>
  <c r="EO1396"/>
  <c r="EP1396"/>
  <c r="EQ1396"/>
  <c r="ER1396"/>
  <c r="ES1396"/>
  <c r="ET1396"/>
  <c r="EU1396"/>
  <c r="EV1396"/>
  <c r="EW1396"/>
  <c r="EX1396"/>
  <c r="EY1396"/>
  <c r="EZ1396"/>
  <c r="FA1396"/>
  <c r="FB1396"/>
  <c r="FC1396"/>
  <c r="FD1396"/>
  <c r="FE1396"/>
  <c r="FF1396"/>
  <c r="FG1396"/>
  <c r="FH1396"/>
  <c r="FI1396"/>
  <c r="FJ1396"/>
  <c r="FK1396"/>
  <c r="FL1396"/>
  <c r="FM1396"/>
  <c r="FN1396"/>
  <c r="FO1396"/>
  <c r="FP1396"/>
  <c r="FQ1396"/>
  <c r="FR1396"/>
  <c r="FS1396"/>
  <c r="FT1396"/>
  <c r="FU1396"/>
  <c r="FV1396"/>
  <c r="FW1396"/>
  <c r="FX1396"/>
  <c r="FY1396"/>
  <c r="FZ1396"/>
  <c r="GA1396"/>
  <c r="GB1396"/>
  <c r="GC1396"/>
  <c r="GD1396"/>
  <c r="GE1396"/>
  <c r="GF1396"/>
  <c r="GG1396"/>
  <c r="GH1396"/>
  <c r="GI1396"/>
  <c r="GJ1396"/>
  <c r="GK1396"/>
  <c r="GL1396"/>
  <c r="GM1396"/>
  <c r="GN1396"/>
  <c r="GO1396"/>
  <c r="GP1396"/>
  <c r="GQ1396"/>
  <c r="GR1396"/>
  <c r="GS1396"/>
  <c r="GT1396"/>
  <c r="GU1396"/>
  <c r="GV1396"/>
  <c r="GW1396"/>
  <c r="GX1396"/>
  <c r="C1398"/>
  <c r="D1398"/>
  <c r="AC1398"/>
  <c r="CQ1398"/>
  <c r="P1398"/>
  <c r="AE1398"/>
  <c r="AD1398"/>
  <c r="AF1398"/>
  <c r="CT1398"/>
  <c r="S1398"/>
  <c r="AG1398"/>
  <c r="CU1398"/>
  <c r="T1398"/>
  <c r="AH1398"/>
  <c r="AI1398"/>
  <c r="AJ1398"/>
  <c r="CX1398"/>
  <c r="W1398"/>
  <c r="CS1398"/>
  <c r="R1398"/>
  <c r="CV1398"/>
  <c r="U1398"/>
  <c r="CW1398"/>
  <c r="V1398"/>
  <c r="GL1398"/>
  <c r="GL1399"/>
  <c r="GL1400"/>
  <c r="GL1401"/>
  <c r="GL1402"/>
  <c r="GL1403"/>
  <c r="BZ1405"/>
  <c r="GO1398"/>
  <c r="AC1399"/>
  <c r="AE1399"/>
  <c r="AD1399"/>
  <c r="AF1399"/>
  <c r="CT1399"/>
  <c r="S1399"/>
  <c r="AG1399"/>
  <c r="AH1399"/>
  <c r="AI1399"/>
  <c r="CW1399"/>
  <c r="V1399"/>
  <c r="AJ1399"/>
  <c r="CX1399"/>
  <c r="W1399"/>
  <c r="CQ1399"/>
  <c r="P1399"/>
  <c r="CU1399"/>
  <c r="T1399"/>
  <c r="CV1399"/>
  <c r="U1399"/>
  <c r="GN1399"/>
  <c r="C1400"/>
  <c r="D1400"/>
  <c r="AC1400"/>
  <c r="CQ1400"/>
  <c r="P1400"/>
  <c r="AE1400"/>
  <c r="AD1400"/>
  <c r="CR1400"/>
  <c r="Q1400"/>
  <c r="AF1400"/>
  <c r="CT1400"/>
  <c r="S1400"/>
  <c r="AG1400"/>
  <c r="CU1400"/>
  <c r="T1400"/>
  <c r="AH1400"/>
  <c r="CV1400"/>
  <c r="U1400"/>
  <c r="AI1400"/>
  <c r="AJ1400"/>
  <c r="CX1400"/>
  <c r="W1400"/>
  <c r="CS1400"/>
  <c r="R1400"/>
  <c r="CW1400"/>
  <c r="V1400"/>
  <c r="GO1400"/>
  <c r="AC1401"/>
  <c r="CQ1401"/>
  <c r="P1401"/>
  <c r="AE1401"/>
  <c r="AD1401"/>
  <c r="AF1401"/>
  <c r="CT1401"/>
  <c r="S1401"/>
  <c r="AG1401"/>
  <c r="CU1401"/>
  <c r="T1401"/>
  <c r="AH1401"/>
  <c r="AI1401"/>
  <c r="CW1401"/>
  <c r="V1401"/>
  <c r="AJ1401"/>
  <c r="CX1401"/>
  <c r="W1401"/>
  <c r="CV1401"/>
  <c r="U1401"/>
  <c r="GN1401"/>
  <c r="C1402"/>
  <c r="D1402"/>
  <c r="AC1402"/>
  <c r="CQ1402"/>
  <c r="P1402"/>
  <c r="AE1402"/>
  <c r="AD1402"/>
  <c r="CR1402"/>
  <c r="Q1402"/>
  <c r="AF1402"/>
  <c r="CT1402"/>
  <c r="S1402"/>
  <c r="AG1402"/>
  <c r="CU1402"/>
  <c r="T1402"/>
  <c r="AH1402"/>
  <c r="CV1402"/>
  <c r="U1402"/>
  <c r="AI1402"/>
  <c r="AJ1402"/>
  <c r="CX1402"/>
  <c r="W1402"/>
  <c r="CS1402"/>
  <c r="R1402"/>
  <c r="CW1402"/>
  <c r="V1402"/>
  <c r="GO1402"/>
  <c r="AC1403"/>
  <c r="CQ1403"/>
  <c r="P1403"/>
  <c r="AE1403"/>
  <c r="AD1403"/>
  <c r="AF1403"/>
  <c r="CT1403"/>
  <c r="S1403"/>
  <c r="AG1403"/>
  <c r="CU1403"/>
  <c r="T1403"/>
  <c r="AH1403"/>
  <c r="AI1403"/>
  <c r="CW1403"/>
  <c r="V1403"/>
  <c r="AJ1403"/>
  <c r="CX1403"/>
  <c r="W1403"/>
  <c r="CV1403"/>
  <c r="U1403"/>
  <c r="GN1403"/>
  <c r="B1405"/>
  <c r="B1396"/>
  <c r="C1405"/>
  <c r="C1396"/>
  <c r="D1405"/>
  <c r="D1396"/>
  <c r="F1405"/>
  <c r="F1396"/>
  <c r="G1405"/>
  <c r="G1396"/>
  <c r="BX1405"/>
  <c r="BX1396"/>
  <c r="CK1405"/>
  <c r="BB1405"/>
  <c r="CL1405"/>
  <c r="BC1405"/>
  <c r="CM1405"/>
  <c r="CM1396"/>
  <c r="D1437"/>
  <c r="E1439"/>
  <c r="Z1439"/>
  <c r="AA1439"/>
  <c r="AM1439"/>
  <c r="AN1439"/>
  <c r="BE1439"/>
  <c r="BF1439"/>
  <c r="BG1439"/>
  <c r="BH1439"/>
  <c r="BI1439"/>
  <c r="BJ1439"/>
  <c r="BK1439"/>
  <c r="BL1439"/>
  <c r="BM1439"/>
  <c r="BN1439"/>
  <c r="BO1439"/>
  <c r="BP1439"/>
  <c r="BQ1439"/>
  <c r="BR1439"/>
  <c r="BS1439"/>
  <c r="BT1439"/>
  <c r="BU1439"/>
  <c r="BV1439"/>
  <c r="BW1439"/>
  <c r="CN1439"/>
  <c r="CO1439"/>
  <c r="CP1439"/>
  <c r="CQ1439"/>
  <c r="CR1439"/>
  <c r="CS1439"/>
  <c r="CT1439"/>
  <c r="CU1439"/>
  <c r="CV1439"/>
  <c r="CW1439"/>
  <c r="CX1439"/>
  <c r="CY1439"/>
  <c r="CZ1439"/>
  <c r="DA1439"/>
  <c r="DB1439"/>
  <c r="DC1439"/>
  <c r="DD1439"/>
  <c r="DE1439"/>
  <c r="DF1439"/>
  <c r="DG1439"/>
  <c r="DH1439"/>
  <c r="DI1439"/>
  <c r="DJ1439"/>
  <c r="DK1439"/>
  <c r="DL1439"/>
  <c r="DM1439"/>
  <c r="DN1439"/>
  <c r="DO1439"/>
  <c r="DP1439"/>
  <c r="DQ1439"/>
  <c r="DR1439"/>
  <c r="DS1439"/>
  <c r="DT1439"/>
  <c r="DU1439"/>
  <c r="DV1439"/>
  <c r="DW1439"/>
  <c r="DX1439"/>
  <c r="DY1439"/>
  <c r="DZ1439"/>
  <c r="EA1439"/>
  <c r="EB1439"/>
  <c r="EC1439"/>
  <c r="ED1439"/>
  <c r="EE1439"/>
  <c r="EF1439"/>
  <c r="EG1439"/>
  <c r="EH1439"/>
  <c r="EI1439"/>
  <c r="EJ1439"/>
  <c r="EK1439"/>
  <c r="EL1439"/>
  <c r="EM1439"/>
  <c r="EN1439"/>
  <c r="EO1439"/>
  <c r="EP1439"/>
  <c r="EQ1439"/>
  <c r="ER1439"/>
  <c r="ES1439"/>
  <c r="ET1439"/>
  <c r="EU1439"/>
  <c r="EV1439"/>
  <c r="EW1439"/>
  <c r="EX1439"/>
  <c r="EY1439"/>
  <c r="EZ1439"/>
  <c r="FA1439"/>
  <c r="FB1439"/>
  <c r="FC1439"/>
  <c r="FD1439"/>
  <c r="FE1439"/>
  <c r="FF1439"/>
  <c r="FG1439"/>
  <c r="FH1439"/>
  <c r="FI1439"/>
  <c r="FJ1439"/>
  <c r="FK1439"/>
  <c r="FL1439"/>
  <c r="FM1439"/>
  <c r="FN1439"/>
  <c r="FO1439"/>
  <c r="FP1439"/>
  <c r="FQ1439"/>
  <c r="FR1439"/>
  <c r="FS1439"/>
  <c r="FT1439"/>
  <c r="FU1439"/>
  <c r="FV1439"/>
  <c r="FW1439"/>
  <c r="FX1439"/>
  <c r="FY1439"/>
  <c r="FZ1439"/>
  <c r="GA1439"/>
  <c r="GB1439"/>
  <c r="GC1439"/>
  <c r="GD1439"/>
  <c r="GE1439"/>
  <c r="GF1439"/>
  <c r="GG1439"/>
  <c r="GH1439"/>
  <c r="GI1439"/>
  <c r="GJ1439"/>
  <c r="GK1439"/>
  <c r="GL1439"/>
  <c r="GM1439"/>
  <c r="GN1439"/>
  <c r="GO1439"/>
  <c r="GP1439"/>
  <c r="GQ1439"/>
  <c r="GR1439"/>
  <c r="GS1439"/>
  <c r="GT1439"/>
  <c r="GU1439"/>
  <c r="GV1439"/>
  <c r="GW1439"/>
  <c r="GX1439"/>
  <c r="C1441"/>
  <c r="D1441"/>
  <c r="AC1441"/>
  <c r="AE1441"/>
  <c r="CS1441"/>
  <c r="R1441"/>
  <c r="AF1441"/>
  <c r="AG1441"/>
  <c r="AH1441"/>
  <c r="AI1441"/>
  <c r="CW1441"/>
  <c r="V1441"/>
  <c r="AJ1441"/>
  <c r="CQ1441"/>
  <c r="P1441"/>
  <c r="CT1441"/>
  <c r="S1441"/>
  <c r="CU1441"/>
  <c r="T1441"/>
  <c r="CV1441"/>
  <c r="U1441"/>
  <c r="CX1441"/>
  <c r="W1441"/>
  <c r="GL1441"/>
  <c r="GO1441"/>
  <c r="AC1442"/>
  <c r="AE1442"/>
  <c r="AD1442"/>
  <c r="AF1442"/>
  <c r="AB1442"/>
  <c r="CR1442"/>
  <c r="Q1442"/>
  <c r="AG1442"/>
  <c r="AH1442"/>
  <c r="CV1442"/>
  <c r="U1442"/>
  <c r="AI1442"/>
  <c r="AJ1442"/>
  <c r="CQ1442"/>
  <c r="P1442"/>
  <c r="CS1442"/>
  <c r="R1442"/>
  <c r="CT1442"/>
  <c r="S1442"/>
  <c r="CU1442"/>
  <c r="T1442"/>
  <c r="CW1442"/>
  <c r="V1442"/>
  <c r="CX1442"/>
  <c r="W1442"/>
  <c r="GL1442"/>
  <c r="GN1442"/>
  <c r="C1443"/>
  <c r="D1443"/>
  <c r="AC1443"/>
  <c r="AE1443"/>
  <c r="CS1443"/>
  <c r="R1443"/>
  <c r="AF1443"/>
  <c r="AG1443"/>
  <c r="AH1443"/>
  <c r="AI1443"/>
  <c r="CW1443"/>
  <c r="V1443"/>
  <c r="AJ1443"/>
  <c r="CQ1443"/>
  <c r="P1443"/>
  <c r="CT1443"/>
  <c r="S1443"/>
  <c r="CU1443"/>
  <c r="T1443"/>
  <c r="CV1443"/>
  <c r="U1443"/>
  <c r="CX1443"/>
  <c r="W1443"/>
  <c r="GL1443"/>
  <c r="GO1443"/>
  <c r="C1444"/>
  <c r="D1444"/>
  <c r="AC1444"/>
  <c r="AE1444"/>
  <c r="AD1444"/>
  <c r="AF1444"/>
  <c r="CT1444"/>
  <c r="S1444"/>
  <c r="AG1444"/>
  <c r="CU1444"/>
  <c r="T1444"/>
  <c r="AH1444"/>
  <c r="AI1444"/>
  <c r="AJ1444"/>
  <c r="CX1444"/>
  <c r="W1444"/>
  <c r="CQ1444"/>
  <c r="P1444"/>
  <c r="CS1444"/>
  <c r="R1444"/>
  <c r="CV1444"/>
  <c r="U1444"/>
  <c r="CW1444"/>
  <c r="V1444"/>
  <c r="GL1444"/>
  <c r="GO1444"/>
  <c r="C1445"/>
  <c r="D1445"/>
  <c r="AC1445"/>
  <c r="CQ1445"/>
  <c r="P1445"/>
  <c r="AE1445"/>
  <c r="AD1445"/>
  <c r="CR1445"/>
  <c r="Q1445"/>
  <c r="AF1445"/>
  <c r="AG1445"/>
  <c r="CU1445"/>
  <c r="T1445"/>
  <c r="AH1445"/>
  <c r="CV1445"/>
  <c r="U1445"/>
  <c r="AI1445"/>
  <c r="AJ1445"/>
  <c r="CS1445"/>
  <c r="R1445"/>
  <c r="CT1445"/>
  <c r="S1445"/>
  <c r="CW1445"/>
  <c r="V1445"/>
  <c r="CX1445"/>
  <c r="W1445"/>
  <c r="GL1445"/>
  <c r="GO1445"/>
  <c r="C1446"/>
  <c r="D1446"/>
  <c r="AC1446"/>
  <c r="AE1446"/>
  <c r="AD1446"/>
  <c r="AF1446"/>
  <c r="AB1446"/>
  <c r="CR1446"/>
  <c r="Q1446"/>
  <c r="AG1446"/>
  <c r="AH1446"/>
  <c r="CV1446"/>
  <c r="U1446"/>
  <c r="AI1446"/>
  <c r="AJ1446"/>
  <c r="CQ1446"/>
  <c r="P1446"/>
  <c r="CT1446"/>
  <c r="S1446"/>
  <c r="CP1446"/>
  <c r="O1446"/>
  <c r="CS1446"/>
  <c r="R1446"/>
  <c r="CU1446"/>
  <c r="T1446"/>
  <c r="CW1446"/>
  <c r="V1446"/>
  <c r="CX1446"/>
  <c r="W1446"/>
  <c r="GL1446"/>
  <c r="GO1446"/>
  <c r="AC1447"/>
  <c r="CQ1447"/>
  <c r="P1447"/>
  <c r="AE1447"/>
  <c r="AD1447"/>
  <c r="CR1447"/>
  <c r="Q1447"/>
  <c r="AF1447"/>
  <c r="AG1447"/>
  <c r="CU1447"/>
  <c r="T1447"/>
  <c r="AH1447"/>
  <c r="AI1447"/>
  <c r="AJ1447"/>
  <c r="CS1447"/>
  <c r="R1447"/>
  <c r="CT1447"/>
  <c r="S1447"/>
  <c r="CV1447"/>
  <c r="U1447"/>
  <c r="CW1447"/>
  <c r="V1447"/>
  <c r="CX1447"/>
  <c r="W1447"/>
  <c r="GL1447"/>
  <c r="GO1447"/>
  <c r="AC1448"/>
  <c r="AE1448"/>
  <c r="AD1448"/>
  <c r="AF1448"/>
  <c r="CT1448"/>
  <c r="S1448"/>
  <c r="AG1448"/>
  <c r="AH1448"/>
  <c r="AI1448"/>
  <c r="AJ1448"/>
  <c r="CX1448"/>
  <c r="W1448"/>
  <c r="CQ1448"/>
  <c r="P1448"/>
  <c r="CS1448"/>
  <c r="R1448"/>
  <c r="CU1448"/>
  <c r="T1448"/>
  <c r="CV1448"/>
  <c r="U1448"/>
  <c r="CW1448"/>
  <c r="V1448"/>
  <c r="GL1448"/>
  <c r="GO1448"/>
  <c r="AC1449"/>
  <c r="AE1449"/>
  <c r="CS1449"/>
  <c r="R1449"/>
  <c r="AF1449"/>
  <c r="CT1449"/>
  <c r="S1449"/>
  <c r="AG1449"/>
  <c r="AH1449"/>
  <c r="AI1449"/>
  <c r="CW1449"/>
  <c r="V1449"/>
  <c r="AJ1449"/>
  <c r="CX1449"/>
  <c r="W1449"/>
  <c r="CQ1449"/>
  <c r="P1449"/>
  <c r="CU1449"/>
  <c r="T1449"/>
  <c r="CV1449"/>
  <c r="U1449"/>
  <c r="GL1449"/>
  <c r="GO1449"/>
  <c r="C1450"/>
  <c r="D1450"/>
  <c r="AC1450"/>
  <c r="AE1450"/>
  <c r="AD1450"/>
  <c r="AF1450"/>
  <c r="CT1450"/>
  <c r="S1450"/>
  <c r="AG1450"/>
  <c r="AH1450"/>
  <c r="AI1450"/>
  <c r="AJ1450"/>
  <c r="CX1450"/>
  <c r="W1450"/>
  <c r="CQ1450"/>
  <c r="P1450"/>
  <c r="CS1450"/>
  <c r="R1450"/>
  <c r="CU1450"/>
  <c r="T1450"/>
  <c r="CV1450"/>
  <c r="U1450"/>
  <c r="CW1450"/>
  <c r="V1450"/>
  <c r="GL1450"/>
  <c r="GO1450"/>
  <c r="AC1451"/>
  <c r="AE1451"/>
  <c r="CS1451"/>
  <c r="AF1451"/>
  <c r="CT1451"/>
  <c r="AG1451"/>
  <c r="AH1451"/>
  <c r="AI1451"/>
  <c r="CW1451"/>
  <c r="AJ1451"/>
  <c r="CQ1451"/>
  <c r="CU1451"/>
  <c r="CV1451"/>
  <c r="CX1451"/>
  <c r="GL1451"/>
  <c r="GO1451"/>
  <c r="B1453"/>
  <c r="B1439"/>
  <c r="C1453"/>
  <c r="C1439"/>
  <c r="D1453"/>
  <c r="D1439"/>
  <c r="F1453"/>
  <c r="F1439"/>
  <c r="G1453"/>
  <c r="G1439"/>
  <c r="BX1453"/>
  <c r="BX1439"/>
  <c r="BZ1453"/>
  <c r="CG1453"/>
  <c r="CD1439"/>
  <c r="CK1453"/>
  <c r="CK1439"/>
  <c r="CL1453"/>
  <c r="CL1439"/>
  <c r="CM1453"/>
  <c r="CM1439"/>
  <c r="B1485"/>
  <c r="B1392"/>
  <c r="C1485"/>
  <c r="C1392"/>
  <c r="D1485"/>
  <c r="D1392"/>
  <c r="F1485"/>
  <c r="F1392"/>
  <c r="G1485"/>
  <c r="G1392"/>
  <c r="D1517"/>
  <c r="E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BE1519"/>
  <c r="BF1519"/>
  <c r="BG1519"/>
  <c r="BH1519"/>
  <c r="BI1519"/>
  <c r="BJ1519"/>
  <c r="BK1519"/>
  <c r="BL1519"/>
  <c r="BM1519"/>
  <c r="BN1519"/>
  <c r="BO1519"/>
  <c r="BP1519"/>
  <c r="BQ1519"/>
  <c r="BR1519"/>
  <c r="BS1519"/>
  <c r="BT1519"/>
  <c r="BU1519"/>
  <c r="BV1519"/>
  <c r="BW1519"/>
  <c r="BX1519"/>
  <c r="BY1519"/>
  <c r="BZ1519"/>
  <c r="CA1519"/>
  <c r="CB1519"/>
  <c r="CC1519"/>
  <c r="CD1519"/>
  <c r="CE1519"/>
  <c r="CF1519"/>
  <c r="CG1519"/>
  <c r="CH1519"/>
  <c r="CI1519"/>
  <c r="CJ1519"/>
  <c r="CK1519"/>
  <c r="CL1519"/>
  <c r="CM1519"/>
  <c r="CN1519"/>
  <c r="CO1519"/>
  <c r="CP1519"/>
  <c r="CQ1519"/>
  <c r="CR1519"/>
  <c r="CS1519"/>
  <c r="CT1519"/>
  <c r="CU1519"/>
  <c r="CV1519"/>
  <c r="CW1519"/>
  <c r="CX1519"/>
  <c r="CY1519"/>
  <c r="CZ1519"/>
  <c r="DA1519"/>
  <c r="DB1519"/>
  <c r="DC1519"/>
  <c r="DD1519"/>
  <c r="DE1519"/>
  <c r="DF1519"/>
  <c r="DG1519"/>
  <c r="DH1519"/>
  <c r="DI1519"/>
  <c r="DJ1519"/>
  <c r="DK1519"/>
  <c r="DL1519"/>
  <c r="DM1519"/>
  <c r="DN1519"/>
  <c r="DO1519"/>
  <c r="DP1519"/>
  <c r="DQ1519"/>
  <c r="DR1519"/>
  <c r="DS1519"/>
  <c r="DT1519"/>
  <c r="DU1519"/>
  <c r="DV1519"/>
  <c r="DW1519"/>
  <c r="DX1519"/>
  <c r="DY1519"/>
  <c r="DZ1519"/>
  <c r="EA1519"/>
  <c r="EB1519"/>
  <c r="EC1519"/>
  <c r="ED1519"/>
  <c r="EE1519"/>
  <c r="EF1519"/>
  <c r="EG1519"/>
  <c r="EH1519"/>
  <c r="EI1519"/>
  <c r="EJ1519"/>
  <c r="EK1519"/>
  <c r="EL1519"/>
  <c r="EM1519"/>
  <c r="EN1519"/>
  <c r="EO1519"/>
  <c r="EP1519"/>
  <c r="EQ1519"/>
  <c r="ER1519"/>
  <c r="ES1519"/>
  <c r="ET1519"/>
  <c r="EU1519"/>
  <c r="EV1519"/>
  <c r="EW1519"/>
  <c r="EX1519"/>
  <c r="EY1519"/>
  <c r="EZ1519"/>
  <c r="FA1519"/>
  <c r="FB1519"/>
  <c r="FC1519"/>
  <c r="FD1519"/>
  <c r="FE1519"/>
  <c r="FF1519"/>
  <c r="FG1519"/>
  <c r="FH1519"/>
  <c r="FI1519"/>
  <c r="FJ1519"/>
  <c r="FK1519"/>
  <c r="FL1519"/>
  <c r="FM1519"/>
  <c r="FN1519"/>
  <c r="FO1519"/>
  <c r="FP1519"/>
  <c r="FQ1519"/>
  <c r="FR1519"/>
  <c r="FS1519"/>
  <c r="FT1519"/>
  <c r="FU1519"/>
  <c r="FV1519"/>
  <c r="FW1519"/>
  <c r="FX1519"/>
  <c r="FY1519"/>
  <c r="FZ1519"/>
  <c r="GA1519"/>
  <c r="GB1519"/>
  <c r="GC1519"/>
  <c r="GD1519"/>
  <c r="GE1519"/>
  <c r="GF1519"/>
  <c r="GG1519"/>
  <c r="GH1519"/>
  <c r="GI1519"/>
  <c r="GJ1519"/>
  <c r="GK1519"/>
  <c r="GL1519"/>
  <c r="GM1519"/>
  <c r="GN1519"/>
  <c r="GO1519"/>
  <c r="GP1519"/>
  <c r="GQ1519"/>
  <c r="GR1519"/>
  <c r="GS1519"/>
  <c r="GT1519"/>
  <c r="GU1519"/>
  <c r="GV1519"/>
  <c r="GW1519"/>
  <c r="GX1519"/>
  <c r="D1521"/>
  <c r="E1523"/>
  <c r="Z1523"/>
  <c r="AA1523"/>
  <c r="AM1523"/>
  <c r="AN1523"/>
  <c r="BE1523"/>
  <c r="BF1523"/>
  <c r="BG1523"/>
  <c r="BH1523"/>
  <c r="BI1523"/>
  <c r="BJ1523"/>
  <c r="BK1523"/>
  <c r="BL1523"/>
  <c r="BM1523"/>
  <c r="BN1523"/>
  <c r="BO1523"/>
  <c r="BP1523"/>
  <c r="BQ1523"/>
  <c r="BR1523"/>
  <c r="BS1523"/>
  <c r="BT1523"/>
  <c r="BU1523"/>
  <c r="BV1523"/>
  <c r="BW1523"/>
  <c r="CN1523"/>
  <c r="CO1523"/>
  <c r="CP1523"/>
  <c r="CQ1523"/>
  <c r="CR1523"/>
  <c r="CS1523"/>
  <c r="CT1523"/>
  <c r="CU1523"/>
  <c r="CV1523"/>
  <c r="CW1523"/>
  <c r="CX1523"/>
  <c r="CY1523"/>
  <c r="CZ1523"/>
  <c r="DA1523"/>
  <c r="DB1523"/>
  <c r="DC1523"/>
  <c r="DD1523"/>
  <c r="DE1523"/>
  <c r="DF1523"/>
  <c r="DG1523"/>
  <c r="DH1523"/>
  <c r="DI1523"/>
  <c r="DJ1523"/>
  <c r="DK1523"/>
  <c r="DL1523"/>
  <c r="DM1523"/>
  <c r="DN1523"/>
  <c r="DO1523"/>
  <c r="DP1523"/>
  <c r="DQ1523"/>
  <c r="DR1523"/>
  <c r="DS1523"/>
  <c r="DT1523"/>
  <c r="DU1523"/>
  <c r="DV1523"/>
  <c r="DW1523"/>
  <c r="DX1523"/>
  <c r="DY1523"/>
  <c r="DZ1523"/>
  <c r="EA1523"/>
  <c r="EB1523"/>
  <c r="EC1523"/>
  <c r="ED1523"/>
  <c r="EE1523"/>
  <c r="EF1523"/>
  <c r="EG1523"/>
  <c r="EH1523"/>
  <c r="EI1523"/>
  <c r="EJ1523"/>
  <c r="EK1523"/>
  <c r="EL1523"/>
  <c r="EM1523"/>
  <c r="EN1523"/>
  <c r="EO1523"/>
  <c r="EP1523"/>
  <c r="EQ1523"/>
  <c r="ER1523"/>
  <c r="ES1523"/>
  <c r="ET1523"/>
  <c r="EU1523"/>
  <c r="EV1523"/>
  <c r="EW1523"/>
  <c r="EX1523"/>
  <c r="EY1523"/>
  <c r="EZ1523"/>
  <c r="FA1523"/>
  <c r="FB1523"/>
  <c r="FC1523"/>
  <c r="FD1523"/>
  <c r="FE1523"/>
  <c r="FF1523"/>
  <c r="FG1523"/>
  <c r="FH1523"/>
  <c r="FI1523"/>
  <c r="FJ1523"/>
  <c r="FK1523"/>
  <c r="FL1523"/>
  <c r="FM1523"/>
  <c r="FN1523"/>
  <c r="FO1523"/>
  <c r="FP1523"/>
  <c r="FQ1523"/>
  <c r="FR1523"/>
  <c r="FS1523"/>
  <c r="FT1523"/>
  <c r="FU1523"/>
  <c r="FV1523"/>
  <c r="FW1523"/>
  <c r="FX1523"/>
  <c r="FY1523"/>
  <c r="FZ1523"/>
  <c r="GA1523"/>
  <c r="GB1523"/>
  <c r="GC1523"/>
  <c r="GD1523"/>
  <c r="GE1523"/>
  <c r="GF1523"/>
  <c r="GG1523"/>
  <c r="GH1523"/>
  <c r="GI1523"/>
  <c r="GJ1523"/>
  <c r="GK1523"/>
  <c r="GL1523"/>
  <c r="GM1523"/>
  <c r="GN1523"/>
  <c r="GO1523"/>
  <c r="GP1523"/>
  <c r="GQ1523"/>
  <c r="GR1523"/>
  <c r="GS1523"/>
  <c r="GT1523"/>
  <c r="GU1523"/>
  <c r="GV1523"/>
  <c r="GW1523"/>
  <c r="GX1523"/>
  <c r="C1525"/>
  <c r="D1525"/>
  <c r="AI1525"/>
  <c r="CW1525"/>
  <c r="V1525"/>
  <c r="AC1525"/>
  <c r="CQ1525"/>
  <c r="AE1525"/>
  <c r="AD1525"/>
  <c r="CR1525"/>
  <c r="Q1525"/>
  <c r="AF1525"/>
  <c r="AG1525"/>
  <c r="CU1525"/>
  <c r="AH1525"/>
  <c r="AJ1525"/>
  <c r="CX1525"/>
  <c r="W1525"/>
  <c r="CS1525"/>
  <c r="R1525"/>
  <c r="CT1525"/>
  <c r="S1525"/>
  <c r="CV1525"/>
  <c r="GL1525"/>
  <c r="GO1525"/>
  <c r="AC1526"/>
  <c r="AE1526"/>
  <c r="AD1526"/>
  <c r="AF1526"/>
  <c r="AB1526"/>
  <c r="AG1526"/>
  <c r="CU1526"/>
  <c r="AH1526"/>
  <c r="CV1526"/>
  <c r="AI1526"/>
  <c r="AJ1526"/>
  <c r="CQ1526"/>
  <c r="CR1526"/>
  <c r="CS1526"/>
  <c r="CT1526"/>
  <c r="CW1526"/>
  <c r="CX1526"/>
  <c r="GL1526"/>
  <c r="GN1526"/>
  <c r="C1527"/>
  <c r="D1527"/>
  <c r="AC1527"/>
  <c r="AE1527"/>
  <c r="AD1527"/>
  <c r="AF1527"/>
  <c r="AB1527"/>
  <c r="CR1527"/>
  <c r="Q1527"/>
  <c r="CS1527"/>
  <c r="R1527"/>
  <c r="AG1527"/>
  <c r="AH1527"/>
  <c r="CV1527"/>
  <c r="U1527"/>
  <c r="AI1527"/>
  <c r="CW1527"/>
  <c r="V1527"/>
  <c r="AJ1527"/>
  <c r="CQ1527"/>
  <c r="P1527"/>
  <c r="CT1527"/>
  <c r="S1527"/>
  <c r="CU1527"/>
  <c r="T1527"/>
  <c r="CX1527"/>
  <c r="W1527"/>
  <c r="GL1527"/>
  <c r="GO1527"/>
  <c r="AC1528"/>
  <c r="CQ1528"/>
  <c r="P1528"/>
  <c r="AE1528"/>
  <c r="AD1528"/>
  <c r="CR1528"/>
  <c r="Q1528"/>
  <c r="AF1528"/>
  <c r="CT1528"/>
  <c r="S1528"/>
  <c r="CP1528"/>
  <c r="O1528"/>
  <c r="AG1528"/>
  <c r="CU1528"/>
  <c r="T1528"/>
  <c r="AH1528"/>
  <c r="CV1528"/>
  <c r="U1528"/>
  <c r="AI1528"/>
  <c r="AJ1528"/>
  <c r="CS1528"/>
  <c r="R1528"/>
  <c r="CW1528"/>
  <c r="V1528"/>
  <c r="CX1528"/>
  <c r="W1528"/>
  <c r="GL1528"/>
  <c r="GN1528"/>
  <c r="C1529"/>
  <c r="D1529"/>
  <c r="AC1529"/>
  <c r="AE1529"/>
  <c r="AD1529"/>
  <c r="AF1529"/>
  <c r="AB1529"/>
  <c r="CR1529"/>
  <c r="Q1529"/>
  <c r="CS1529"/>
  <c r="R1529"/>
  <c r="AG1529"/>
  <c r="AH1529"/>
  <c r="CV1529"/>
  <c r="U1529"/>
  <c r="AI1529"/>
  <c r="CW1529"/>
  <c r="V1529"/>
  <c r="AJ1529"/>
  <c r="CQ1529"/>
  <c r="P1529"/>
  <c r="CT1529"/>
  <c r="S1529"/>
  <c r="CP1529"/>
  <c r="O1529"/>
  <c r="CU1529"/>
  <c r="T1529"/>
  <c r="CX1529"/>
  <c r="W1529"/>
  <c r="GL1529"/>
  <c r="GO1529"/>
  <c r="AC1530"/>
  <c r="CQ1530"/>
  <c r="P1530"/>
  <c r="AE1530"/>
  <c r="AD1530"/>
  <c r="CR1530"/>
  <c r="Q1530"/>
  <c r="AF1530"/>
  <c r="AG1530"/>
  <c r="CU1530"/>
  <c r="T1530"/>
  <c r="AH1530"/>
  <c r="CV1530"/>
  <c r="U1530"/>
  <c r="AI1530"/>
  <c r="AJ1530"/>
  <c r="CS1530"/>
  <c r="R1530"/>
  <c r="CT1530"/>
  <c r="S1530"/>
  <c r="CW1530"/>
  <c r="V1530"/>
  <c r="CX1530"/>
  <c r="W1530"/>
  <c r="GL1530"/>
  <c r="GN1530"/>
  <c r="C1531"/>
  <c r="D1531"/>
  <c r="CX1588" i="3"/>
  <c r="AC1531" i="1"/>
  <c r="AE1531"/>
  <c r="AD1531"/>
  <c r="AF1531"/>
  <c r="AB1531"/>
  <c r="CR1531"/>
  <c r="Q1531"/>
  <c r="CS1531"/>
  <c r="R1531"/>
  <c r="AG1531"/>
  <c r="AH1531"/>
  <c r="CV1531"/>
  <c r="U1531"/>
  <c r="AI1531"/>
  <c r="CW1531"/>
  <c r="V1531"/>
  <c r="AJ1531"/>
  <c r="CQ1531"/>
  <c r="P1531"/>
  <c r="CT1531"/>
  <c r="S1531"/>
  <c r="CP1531"/>
  <c r="O1531"/>
  <c r="CU1531"/>
  <c r="T1531"/>
  <c r="CX1531"/>
  <c r="W1531"/>
  <c r="GL1531"/>
  <c r="GO1531"/>
  <c r="C1532"/>
  <c r="D1532"/>
  <c r="AC1532"/>
  <c r="AE1532"/>
  <c r="CS1532"/>
  <c r="R1532"/>
  <c r="AF1532"/>
  <c r="CT1532"/>
  <c r="S1532"/>
  <c r="AG1532"/>
  <c r="AH1532"/>
  <c r="AI1532"/>
  <c r="CW1532"/>
  <c r="V1532"/>
  <c r="AJ1532"/>
  <c r="CX1532"/>
  <c r="W1532"/>
  <c r="CQ1532"/>
  <c r="P1532"/>
  <c r="CU1532"/>
  <c r="T1532"/>
  <c r="CV1532"/>
  <c r="U1532"/>
  <c r="GL1532"/>
  <c r="GO1532"/>
  <c r="C1533"/>
  <c r="D1533"/>
  <c r="AC1533"/>
  <c r="CQ1533"/>
  <c r="P1533"/>
  <c r="AE1533"/>
  <c r="AD1533"/>
  <c r="AF1533"/>
  <c r="CT1533"/>
  <c r="S1533"/>
  <c r="AG1533"/>
  <c r="CU1533"/>
  <c r="T1533"/>
  <c r="AH1533"/>
  <c r="AI1533"/>
  <c r="AJ1533"/>
  <c r="CX1533"/>
  <c r="W1533"/>
  <c r="CS1533"/>
  <c r="R1533"/>
  <c r="CV1533"/>
  <c r="U1533"/>
  <c r="CW1533"/>
  <c r="V1533"/>
  <c r="GL1533"/>
  <c r="GO1533"/>
  <c r="C1534"/>
  <c r="D1534"/>
  <c r="AC1534"/>
  <c r="CQ1534"/>
  <c r="P1534"/>
  <c r="AE1534"/>
  <c r="AD1534"/>
  <c r="CR1534"/>
  <c r="Q1534"/>
  <c r="AF1534"/>
  <c r="AG1534"/>
  <c r="CU1534"/>
  <c r="T1534"/>
  <c r="AH1534"/>
  <c r="CV1534"/>
  <c r="U1534"/>
  <c r="AI1534"/>
  <c r="AJ1534"/>
  <c r="CS1534"/>
  <c r="R1534"/>
  <c r="CT1534"/>
  <c r="S1534"/>
  <c r="CW1534"/>
  <c r="V1534"/>
  <c r="CX1534"/>
  <c r="W1534"/>
  <c r="GL1534"/>
  <c r="GL1535"/>
  <c r="BZ1537"/>
  <c r="GO1534"/>
  <c r="AC1535"/>
  <c r="CQ1535"/>
  <c r="P1535"/>
  <c r="AE1535"/>
  <c r="AD1535"/>
  <c r="AF1535"/>
  <c r="CT1535"/>
  <c r="S1535"/>
  <c r="AG1535"/>
  <c r="CU1535"/>
  <c r="T1535"/>
  <c r="AH1535"/>
  <c r="AI1535"/>
  <c r="AJ1535"/>
  <c r="CX1535"/>
  <c r="W1535"/>
  <c r="CS1535"/>
  <c r="R1535"/>
  <c r="CV1535"/>
  <c r="U1535"/>
  <c r="CW1535"/>
  <c r="V1535"/>
  <c r="GN1535"/>
  <c r="B1537"/>
  <c r="B1523"/>
  <c r="C1537"/>
  <c r="C1523"/>
  <c r="D1537"/>
  <c r="D1523"/>
  <c r="F1537"/>
  <c r="F1523"/>
  <c r="G1537"/>
  <c r="G1523"/>
  <c r="BX1537"/>
  <c r="BX1523"/>
  <c r="CK1537"/>
  <c r="CK1523"/>
  <c r="CL1537"/>
  <c r="CL1523"/>
  <c r="CM1537"/>
  <c r="CM1523"/>
  <c r="D1569"/>
  <c r="E1571"/>
  <c r="Z1571"/>
  <c r="AA1571"/>
  <c r="AM1571"/>
  <c r="AN1571"/>
  <c r="BE1571"/>
  <c r="BF1571"/>
  <c r="BG1571"/>
  <c r="BH1571"/>
  <c r="BI1571"/>
  <c r="BJ1571"/>
  <c r="BK1571"/>
  <c r="BL1571"/>
  <c r="BM1571"/>
  <c r="BN1571"/>
  <c r="BO1571"/>
  <c r="BP1571"/>
  <c r="BQ1571"/>
  <c r="BR1571"/>
  <c r="BS1571"/>
  <c r="BT1571"/>
  <c r="BU1571"/>
  <c r="BV1571"/>
  <c r="BW1571"/>
  <c r="CN1571"/>
  <c r="CO1571"/>
  <c r="CP1571"/>
  <c r="CQ1571"/>
  <c r="CR1571"/>
  <c r="CS1571"/>
  <c r="CT1571"/>
  <c r="CU1571"/>
  <c r="CV1571"/>
  <c r="CW1571"/>
  <c r="CX1571"/>
  <c r="CY1571"/>
  <c r="CZ1571"/>
  <c r="DA1571"/>
  <c r="DB1571"/>
  <c r="DC1571"/>
  <c r="DD1571"/>
  <c r="DE1571"/>
  <c r="DF1571"/>
  <c r="DG1571"/>
  <c r="DH1571"/>
  <c r="DI1571"/>
  <c r="DJ1571"/>
  <c r="DK1571"/>
  <c r="DL1571"/>
  <c r="DM1571"/>
  <c r="DN1571"/>
  <c r="DO1571"/>
  <c r="DP1571"/>
  <c r="DQ1571"/>
  <c r="DR1571"/>
  <c r="DS1571"/>
  <c r="DT1571"/>
  <c r="DU1571"/>
  <c r="DV1571"/>
  <c r="DW1571"/>
  <c r="DX1571"/>
  <c r="DY1571"/>
  <c r="DZ1571"/>
  <c r="EA1571"/>
  <c r="EB1571"/>
  <c r="EC1571"/>
  <c r="ED1571"/>
  <c r="EE1571"/>
  <c r="EF1571"/>
  <c r="EG1571"/>
  <c r="EH1571"/>
  <c r="EI1571"/>
  <c r="EJ1571"/>
  <c r="EK1571"/>
  <c r="EL1571"/>
  <c r="EM1571"/>
  <c r="EN1571"/>
  <c r="EO1571"/>
  <c r="EP1571"/>
  <c r="EQ1571"/>
  <c r="ER1571"/>
  <c r="ES1571"/>
  <c r="ET1571"/>
  <c r="EU1571"/>
  <c r="EV1571"/>
  <c r="EW1571"/>
  <c r="EX1571"/>
  <c r="EY1571"/>
  <c r="EZ1571"/>
  <c r="FA1571"/>
  <c r="FB1571"/>
  <c r="FC1571"/>
  <c r="FD1571"/>
  <c r="FE1571"/>
  <c r="FF1571"/>
  <c r="FG1571"/>
  <c r="FH1571"/>
  <c r="FI1571"/>
  <c r="FJ1571"/>
  <c r="FK1571"/>
  <c r="FL1571"/>
  <c r="FM1571"/>
  <c r="FN1571"/>
  <c r="FO1571"/>
  <c r="FP1571"/>
  <c r="FQ1571"/>
  <c r="FR1571"/>
  <c r="FS1571"/>
  <c r="FT1571"/>
  <c r="FU1571"/>
  <c r="FV1571"/>
  <c r="FW1571"/>
  <c r="FX1571"/>
  <c r="FY1571"/>
  <c r="FZ1571"/>
  <c r="GA1571"/>
  <c r="GB1571"/>
  <c r="GC1571"/>
  <c r="GD1571"/>
  <c r="GE1571"/>
  <c r="GF1571"/>
  <c r="GG1571"/>
  <c r="GH1571"/>
  <c r="GI1571"/>
  <c r="GJ1571"/>
  <c r="GK1571"/>
  <c r="GL1571"/>
  <c r="GM1571"/>
  <c r="GN1571"/>
  <c r="GO1571"/>
  <c r="GP1571"/>
  <c r="GQ1571"/>
  <c r="GR1571"/>
  <c r="GS1571"/>
  <c r="GT1571"/>
  <c r="GU1571"/>
  <c r="GV1571"/>
  <c r="GW1571"/>
  <c r="GX1571"/>
  <c r="C1573"/>
  <c r="D1573"/>
  <c r="AC1573"/>
  <c r="AE1573"/>
  <c r="AD1573"/>
  <c r="AF1573"/>
  <c r="AB1573"/>
  <c r="CR1573"/>
  <c r="Q1573"/>
  <c r="CS1573"/>
  <c r="R1573"/>
  <c r="AG1573"/>
  <c r="AH1573"/>
  <c r="CV1573"/>
  <c r="U1573"/>
  <c r="AI1573"/>
  <c r="CW1573"/>
  <c r="V1573"/>
  <c r="AJ1573"/>
  <c r="CQ1573"/>
  <c r="P1573"/>
  <c r="CT1573"/>
  <c r="S1573"/>
  <c r="CU1573"/>
  <c r="T1573"/>
  <c r="CX1573"/>
  <c r="W1573"/>
  <c r="GL1573"/>
  <c r="GO1573"/>
  <c r="AC1574"/>
  <c r="CQ1574"/>
  <c r="P1574"/>
  <c r="AE1574"/>
  <c r="AD1574"/>
  <c r="CR1574"/>
  <c r="Q1574"/>
  <c r="AF1574"/>
  <c r="AG1574"/>
  <c r="CU1574"/>
  <c r="T1574"/>
  <c r="AH1574"/>
  <c r="AI1574"/>
  <c r="AJ1574"/>
  <c r="CS1574"/>
  <c r="R1574"/>
  <c r="CT1574"/>
  <c r="S1574"/>
  <c r="CV1574"/>
  <c r="U1574"/>
  <c r="CW1574"/>
  <c r="V1574"/>
  <c r="CX1574"/>
  <c r="W1574"/>
  <c r="GL1574"/>
  <c r="GO1574"/>
  <c r="AC1575"/>
  <c r="CQ1575"/>
  <c r="P1575"/>
  <c r="AE1575"/>
  <c r="AD1575"/>
  <c r="AF1575"/>
  <c r="CT1575"/>
  <c r="S1575"/>
  <c r="AG1575"/>
  <c r="CU1575"/>
  <c r="T1575"/>
  <c r="AH1575"/>
  <c r="AI1575"/>
  <c r="AJ1575"/>
  <c r="CX1575"/>
  <c r="W1575"/>
  <c r="CS1575"/>
  <c r="R1575"/>
  <c r="CV1575"/>
  <c r="U1575"/>
  <c r="CW1575"/>
  <c r="V1575"/>
  <c r="GL1575"/>
  <c r="GO1575"/>
  <c r="AC1576"/>
  <c r="AE1576"/>
  <c r="CS1576"/>
  <c r="R1576"/>
  <c r="AF1576"/>
  <c r="CT1576"/>
  <c r="S1576"/>
  <c r="AG1576"/>
  <c r="AH1576"/>
  <c r="AI1576"/>
  <c r="CW1576"/>
  <c r="V1576"/>
  <c r="AJ1576"/>
  <c r="CX1576"/>
  <c r="W1576"/>
  <c r="CQ1576"/>
  <c r="P1576"/>
  <c r="CU1576"/>
  <c r="T1576"/>
  <c r="CV1576"/>
  <c r="U1576"/>
  <c r="GL1576"/>
  <c r="GO1576"/>
  <c r="C1577"/>
  <c r="D1577"/>
  <c r="AC1577"/>
  <c r="CQ1577"/>
  <c r="P1577"/>
  <c r="AE1577"/>
  <c r="AD1577"/>
  <c r="AF1577"/>
  <c r="CT1577"/>
  <c r="S1577"/>
  <c r="AG1577"/>
  <c r="CU1577"/>
  <c r="T1577"/>
  <c r="AH1577"/>
  <c r="AI1577"/>
  <c r="AJ1577"/>
  <c r="CX1577"/>
  <c r="W1577"/>
  <c r="CS1577"/>
  <c r="R1577"/>
  <c r="CV1577"/>
  <c r="U1577"/>
  <c r="CW1577"/>
  <c r="V1577"/>
  <c r="GL1577"/>
  <c r="GO1577"/>
  <c r="C1578"/>
  <c r="D1578"/>
  <c r="AC1578"/>
  <c r="CQ1578"/>
  <c r="P1578"/>
  <c r="AE1578"/>
  <c r="AD1578"/>
  <c r="CR1578"/>
  <c r="Q1578"/>
  <c r="AF1578"/>
  <c r="AG1578"/>
  <c r="CU1578"/>
  <c r="T1578"/>
  <c r="AH1578"/>
  <c r="CV1578"/>
  <c r="U1578"/>
  <c r="AI1578"/>
  <c r="AJ1578"/>
  <c r="CS1578"/>
  <c r="R1578"/>
  <c r="CT1578"/>
  <c r="S1578"/>
  <c r="CW1578"/>
  <c r="V1578"/>
  <c r="CX1578"/>
  <c r="W1578"/>
  <c r="GL1578"/>
  <c r="GO1578"/>
  <c r="C1579"/>
  <c r="D1579"/>
  <c r="AC1579"/>
  <c r="AE1579"/>
  <c r="AD1579"/>
  <c r="AF1579"/>
  <c r="AB1579"/>
  <c r="CR1579"/>
  <c r="Q1579"/>
  <c r="CS1579"/>
  <c r="R1579"/>
  <c r="AG1579"/>
  <c r="AH1579"/>
  <c r="CV1579"/>
  <c r="U1579"/>
  <c r="AI1579"/>
  <c r="CW1579"/>
  <c r="V1579"/>
  <c r="AJ1579"/>
  <c r="CQ1579"/>
  <c r="P1579"/>
  <c r="CT1579"/>
  <c r="S1579"/>
  <c r="CP1579"/>
  <c r="O1579"/>
  <c r="CU1579"/>
  <c r="T1579"/>
  <c r="CX1579"/>
  <c r="W1579"/>
  <c r="GL1579"/>
  <c r="GO1579"/>
  <c r="C1580"/>
  <c r="D1580"/>
  <c r="AC1580"/>
  <c r="AE1580"/>
  <c r="CS1580"/>
  <c r="R1580"/>
  <c r="AF1580"/>
  <c r="AG1580"/>
  <c r="AH1580"/>
  <c r="AI1580"/>
  <c r="CW1580"/>
  <c r="V1580"/>
  <c r="AJ1580"/>
  <c r="CQ1580"/>
  <c r="P1580"/>
  <c r="CT1580"/>
  <c r="S1580"/>
  <c r="CU1580"/>
  <c r="T1580"/>
  <c r="CV1580"/>
  <c r="U1580"/>
  <c r="CX1580"/>
  <c r="W1580"/>
  <c r="GL1580"/>
  <c r="GO1580"/>
  <c r="AC1581"/>
  <c r="AE1581"/>
  <c r="AD1581"/>
  <c r="AF1581"/>
  <c r="AB1581"/>
  <c r="CR1581"/>
  <c r="Q1581"/>
  <c r="AG1581"/>
  <c r="AH1581"/>
  <c r="CV1581"/>
  <c r="U1581"/>
  <c r="AI1581"/>
  <c r="AJ1581"/>
  <c r="CQ1581"/>
  <c r="P1581"/>
  <c r="CS1581"/>
  <c r="R1581"/>
  <c r="CT1581"/>
  <c r="S1581"/>
  <c r="CU1581"/>
  <c r="T1581"/>
  <c r="CW1581"/>
  <c r="V1581"/>
  <c r="CX1581"/>
  <c r="W1581"/>
  <c r="GL1581"/>
  <c r="GO1581"/>
  <c r="AC1582"/>
  <c r="CQ1582"/>
  <c r="P1582"/>
  <c r="AE1582"/>
  <c r="AD1582"/>
  <c r="CR1582"/>
  <c r="Q1582"/>
  <c r="AF1582"/>
  <c r="AG1582"/>
  <c r="CU1582"/>
  <c r="T1582"/>
  <c r="AH1582"/>
  <c r="AI1582"/>
  <c r="AJ1582"/>
  <c r="CS1582"/>
  <c r="R1582"/>
  <c r="CT1582"/>
  <c r="S1582"/>
  <c r="CV1582"/>
  <c r="U1582"/>
  <c r="CW1582"/>
  <c r="V1582"/>
  <c r="CX1582"/>
  <c r="W1582"/>
  <c r="GL1582"/>
  <c r="GO1582"/>
  <c r="C1583"/>
  <c r="D1583"/>
  <c r="AC1583"/>
  <c r="AE1583"/>
  <c r="AD1583"/>
  <c r="AF1583"/>
  <c r="AB1583"/>
  <c r="CR1583"/>
  <c r="Q1583"/>
  <c r="AG1583"/>
  <c r="AH1583"/>
  <c r="CV1583"/>
  <c r="U1583"/>
  <c r="AI1583"/>
  <c r="AJ1583"/>
  <c r="CQ1583"/>
  <c r="P1583"/>
  <c r="CS1583"/>
  <c r="R1583"/>
  <c r="CT1583"/>
  <c r="S1583"/>
  <c r="CU1583"/>
  <c r="T1583"/>
  <c r="CW1583"/>
  <c r="V1583"/>
  <c r="CX1583"/>
  <c r="W1583"/>
  <c r="GL1583"/>
  <c r="GO1583"/>
  <c r="C1584"/>
  <c r="D1584"/>
  <c r="AC1584"/>
  <c r="AE1584"/>
  <c r="CS1584"/>
  <c r="R1584"/>
  <c r="AF1584"/>
  <c r="AG1584"/>
  <c r="AH1584"/>
  <c r="AI1584"/>
  <c r="CW1584"/>
  <c r="V1584"/>
  <c r="AJ1584"/>
  <c r="CQ1584"/>
  <c r="P1584"/>
  <c r="CT1584"/>
  <c r="S1584"/>
  <c r="CU1584"/>
  <c r="T1584"/>
  <c r="CV1584"/>
  <c r="U1584"/>
  <c r="CX1584"/>
  <c r="W1584"/>
  <c r="GL1584"/>
  <c r="GO1584"/>
  <c r="C1585"/>
  <c r="D1585"/>
  <c r="AC1585"/>
  <c r="AE1585"/>
  <c r="AD1585"/>
  <c r="AF1585"/>
  <c r="CT1585"/>
  <c r="S1585"/>
  <c r="AG1585"/>
  <c r="AH1585"/>
  <c r="AI1585"/>
  <c r="AJ1585"/>
  <c r="CX1585"/>
  <c r="W1585"/>
  <c r="CQ1585"/>
  <c r="P1585"/>
  <c r="CS1585"/>
  <c r="R1585"/>
  <c r="CU1585"/>
  <c r="T1585"/>
  <c r="CV1585"/>
  <c r="U1585"/>
  <c r="CW1585"/>
  <c r="V1585"/>
  <c r="GL1585"/>
  <c r="GO1585"/>
  <c r="C1586"/>
  <c r="D1586"/>
  <c r="AC1586"/>
  <c r="CQ1586"/>
  <c r="P1586"/>
  <c r="AE1586"/>
  <c r="AD1586"/>
  <c r="CR1586"/>
  <c r="Q1586"/>
  <c r="AF1586"/>
  <c r="AG1586"/>
  <c r="CU1586"/>
  <c r="T1586"/>
  <c r="AH1586"/>
  <c r="AI1586"/>
  <c r="AJ1586"/>
  <c r="CS1586"/>
  <c r="R1586"/>
  <c r="CT1586"/>
  <c r="S1586"/>
  <c r="CV1586"/>
  <c r="U1586"/>
  <c r="CW1586"/>
  <c r="V1586"/>
  <c r="CX1586"/>
  <c r="W1586"/>
  <c r="GL1586"/>
  <c r="GO1586"/>
  <c r="C1587"/>
  <c r="D1587"/>
  <c r="AC1587"/>
  <c r="AE1587"/>
  <c r="AD1587"/>
  <c r="AF1587"/>
  <c r="AB1587"/>
  <c r="CR1587"/>
  <c r="Q1587"/>
  <c r="AG1587"/>
  <c r="AH1587"/>
  <c r="CV1587"/>
  <c r="U1587"/>
  <c r="AI1587"/>
  <c r="AJ1587"/>
  <c r="CQ1587"/>
  <c r="P1587"/>
  <c r="CS1587"/>
  <c r="R1587"/>
  <c r="CT1587"/>
  <c r="S1587"/>
  <c r="CU1587"/>
  <c r="T1587"/>
  <c r="CW1587"/>
  <c r="V1587"/>
  <c r="CX1587"/>
  <c r="W1587"/>
  <c r="GL1587"/>
  <c r="GN1587"/>
  <c r="AC1588"/>
  <c r="CQ1588"/>
  <c r="P1588"/>
  <c r="AE1588"/>
  <c r="AD1588"/>
  <c r="CR1588"/>
  <c r="Q1588"/>
  <c r="AF1588"/>
  <c r="AG1588"/>
  <c r="CU1588"/>
  <c r="T1588"/>
  <c r="AH1588"/>
  <c r="AI1588"/>
  <c r="AJ1588"/>
  <c r="CS1588"/>
  <c r="R1588"/>
  <c r="CT1588"/>
  <c r="S1588"/>
  <c r="CV1588"/>
  <c r="U1588"/>
  <c r="CW1588"/>
  <c r="V1588"/>
  <c r="CX1588"/>
  <c r="W1588"/>
  <c r="GL1588"/>
  <c r="GN1588"/>
  <c r="AC1589"/>
  <c r="CQ1589"/>
  <c r="P1589"/>
  <c r="AE1589"/>
  <c r="AD1589"/>
  <c r="AF1589"/>
  <c r="CT1589"/>
  <c r="S1589"/>
  <c r="AG1589"/>
  <c r="CU1589"/>
  <c r="T1589"/>
  <c r="AH1589"/>
  <c r="AI1589"/>
  <c r="AJ1589"/>
  <c r="CX1589"/>
  <c r="W1589"/>
  <c r="CS1589"/>
  <c r="R1589"/>
  <c r="CV1589"/>
  <c r="U1589"/>
  <c r="CW1589"/>
  <c r="V1589"/>
  <c r="GL1589"/>
  <c r="GN1589"/>
  <c r="AC1590"/>
  <c r="AE1590"/>
  <c r="CS1590"/>
  <c r="R1590"/>
  <c r="AF1590"/>
  <c r="AG1590"/>
  <c r="AH1590"/>
  <c r="AI1590"/>
  <c r="CW1590"/>
  <c r="V1590"/>
  <c r="AJ1590"/>
  <c r="CQ1590"/>
  <c r="P1590"/>
  <c r="CT1590"/>
  <c r="S1590"/>
  <c r="CU1590"/>
  <c r="T1590"/>
  <c r="CV1590"/>
  <c r="U1590"/>
  <c r="CX1590"/>
  <c r="W1590"/>
  <c r="GL1590"/>
  <c r="GN1590"/>
  <c r="C1591"/>
  <c r="D1591"/>
  <c r="AC1591"/>
  <c r="CQ1591"/>
  <c r="P1591"/>
  <c r="AE1591"/>
  <c r="AD1591"/>
  <c r="AF1591"/>
  <c r="CT1591"/>
  <c r="S1591"/>
  <c r="AG1591"/>
  <c r="CU1591"/>
  <c r="T1591"/>
  <c r="AH1591"/>
  <c r="AI1591"/>
  <c r="AJ1591"/>
  <c r="CX1591"/>
  <c r="W1591"/>
  <c r="CS1591"/>
  <c r="R1591"/>
  <c r="CV1591"/>
  <c r="U1591"/>
  <c r="CW1591"/>
  <c r="V1591"/>
  <c r="GL1591"/>
  <c r="GN1591"/>
  <c r="AC1592"/>
  <c r="AE1592"/>
  <c r="CS1592"/>
  <c r="AF1592"/>
  <c r="AG1592"/>
  <c r="AH1592"/>
  <c r="AI1592"/>
  <c r="CW1592"/>
  <c r="AJ1592"/>
  <c r="CQ1592"/>
  <c r="CT1592"/>
  <c r="CU1592"/>
  <c r="CV1592"/>
  <c r="CX1592"/>
  <c r="GL1592"/>
  <c r="GN1592"/>
  <c r="AC1593"/>
  <c r="AE1593"/>
  <c r="AD1593"/>
  <c r="AF1593"/>
  <c r="AB1593"/>
  <c r="CR1593"/>
  <c r="AG1593"/>
  <c r="AH1593"/>
  <c r="CV1593"/>
  <c r="AI1593"/>
  <c r="AJ1593"/>
  <c r="CQ1593"/>
  <c r="CS1593"/>
  <c r="CT1593"/>
  <c r="CU1593"/>
  <c r="CW1593"/>
  <c r="CX1593"/>
  <c r="GL1593"/>
  <c r="GN1593"/>
  <c r="C1594"/>
  <c r="D1594"/>
  <c r="AC1594"/>
  <c r="AE1594"/>
  <c r="CS1594"/>
  <c r="R1594"/>
  <c r="AF1594"/>
  <c r="CT1594"/>
  <c r="S1594"/>
  <c r="AG1594"/>
  <c r="AH1594"/>
  <c r="AI1594"/>
  <c r="CW1594"/>
  <c r="V1594"/>
  <c r="AJ1594"/>
  <c r="CX1594"/>
  <c r="W1594"/>
  <c r="CQ1594"/>
  <c r="P1594"/>
  <c r="CU1594"/>
  <c r="T1594"/>
  <c r="CV1594"/>
  <c r="U1594"/>
  <c r="GL1594"/>
  <c r="GO1594"/>
  <c r="AC1595"/>
  <c r="AE1595"/>
  <c r="CS1595"/>
  <c r="R1595"/>
  <c r="AF1595"/>
  <c r="AG1595"/>
  <c r="AH1595"/>
  <c r="AI1595"/>
  <c r="CW1595"/>
  <c r="V1595"/>
  <c r="AJ1595"/>
  <c r="CQ1595"/>
  <c r="P1595"/>
  <c r="CT1595"/>
  <c r="S1595"/>
  <c r="CU1595"/>
  <c r="T1595"/>
  <c r="CV1595"/>
  <c r="U1595"/>
  <c r="CX1595"/>
  <c r="W1595"/>
  <c r="GL1595"/>
  <c r="GO1595"/>
  <c r="AC1596"/>
  <c r="AE1596"/>
  <c r="CS1596"/>
  <c r="R1596"/>
  <c r="AF1596"/>
  <c r="AG1596"/>
  <c r="AH1596"/>
  <c r="AI1596"/>
  <c r="CW1596"/>
  <c r="V1596"/>
  <c r="AJ1596"/>
  <c r="CQ1596"/>
  <c r="P1596"/>
  <c r="CT1596"/>
  <c r="S1596"/>
  <c r="CU1596"/>
  <c r="T1596"/>
  <c r="CV1596"/>
  <c r="U1596"/>
  <c r="CX1596"/>
  <c r="W1596"/>
  <c r="GL1596"/>
  <c r="GO1596"/>
  <c r="AC1597"/>
  <c r="AE1597"/>
  <c r="CS1597"/>
  <c r="R1597"/>
  <c r="AF1597"/>
  <c r="AG1597"/>
  <c r="AH1597"/>
  <c r="AI1597"/>
  <c r="CW1597"/>
  <c r="V1597"/>
  <c r="AJ1597"/>
  <c r="CQ1597"/>
  <c r="P1597"/>
  <c r="CT1597"/>
  <c r="S1597"/>
  <c r="CU1597"/>
  <c r="T1597"/>
  <c r="CV1597"/>
  <c r="U1597"/>
  <c r="CX1597"/>
  <c r="W1597"/>
  <c r="GL1597"/>
  <c r="GO1597"/>
  <c r="AC1598"/>
  <c r="AE1598"/>
  <c r="AD1598"/>
  <c r="AF1598"/>
  <c r="AB1598"/>
  <c r="CR1598"/>
  <c r="Q1598"/>
  <c r="AG1598"/>
  <c r="AH1598"/>
  <c r="CV1598"/>
  <c r="U1598"/>
  <c r="AI1598"/>
  <c r="AJ1598"/>
  <c r="CQ1598"/>
  <c r="P1598"/>
  <c r="CS1598"/>
  <c r="R1598"/>
  <c r="CT1598"/>
  <c r="S1598"/>
  <c r="CU1598"/>
  <c r="T1598"/>
  <c r="CW1598"/>
  <c r="V1598"/>
  <c r="CX1598"/>
  <c r="W1598"/>
  <c r="GL1598"/>
  <c r="GO1598"/>
  <c r="C1599"/>
  <c r="D1599"/>
  <c r="CX1726" i="3"/>
  <c r="AC1599" i="1"/>
  <c r="AE1599"/>
  <c r="AD1599"/>
  <c r="AF1599"/>
  <c r="AB1599"/>
  <c r="CR1599"/>
  <c r="Q1599"/>
  <c r="CS1599"/>
  <c r="R1599"/>
  <c r="AG1599"/>
  <c r="AH1599"/>
  <c r="CV1599"/>
  <c r="U1599"/>
  <c r="AI1599"/>
  <c r="CW1599"/>
  <c r="V1599"/>
  <c r="AJ1599"/>
  <c r="CQ1599"/>
  <c r="P1599"/>
  <c r="CT1599"/>
  <c r="S1599"/>
  <c r="CU1599"/>
  <c r="T1599"/>
  <c r="CX1599"/>
  <c r="W1599"/>
  <c r="GL1599"/>
  <c r="GO1599"/>
  <c r="C1600"/>
  <c r="D1600"/>
  <c r="AC1600"/>
  <c r="CQ1600"/>
  <c r="P1600"/>
  <c r="AE1600"/>
  <c r="AD1600"/>
  <c r="AF1600"/>
  <c r="CT1600"/>
  <c r="S1600"/>
  <c r="AG1600"/>
  <c r="CU1600"/>
  <c r="T1600"/>
  <c r="AH1600"/>
  <c r="AI1600"/>
  <c r="AJ1600"/>
  <c r="CX1600"/>
  <c r="W1600"/>
  <c r="CS1600"/>
  <c r="R1600"/>
  <c r="CV1600"/>
  <c r="U1600"/>
  <c r="CW1600"/>
  <c r="V1600"/>
  <c r="GL1600"/>
  <c r="GN1600"/>
  <c r="B1602"/>
  <c r="B1571"/>
  <c r="C1602"/>
  <c r="C1571"/>
  <c r="D1602"/>
  <c r="D1571"/>
  <c r="F1602"/>
  <c r="F1571"/>
  <c r="G1602"/>
  <c r="G1571"/>
  <c r="BX1602"/>
  <c r="BX1571"/>
  <c r="BY1571"/>
  <c r="BZ1602"/>
  <c r="AQ1602"/>
  <c r="CI1602"/>
  <c r="CI1571"/>
  <c r="CK1602"/>
  <c r="CK1571"/>
  <c r="CL1602"/>
  <c r="BC1602"/>
  <c r="CM1602"/>
  <c r="CM1571"/>
  <c r="B1634"/>
  <c r="B1519"/>
  <c r="C1634"/>
  <c r="C1519"/>
  <c r="D1634"/>
  <c r="D1519"/>
  <c r="F1634"/>
  <c r="F1519"/>
  <c r="G1634"/>
  <c r="G1519"/>
  <c r="D1666"/>
  <c r="E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BE1668"/>
  <c r="BF1668"/>
  <c r="BG1668"/>
  <c r="BH1668"/>
  <c r="BI1668"/>
  <c r="BJ1668"/>
  <c r="BK1668"/>
  <c r="BL1668"/>
  <c r="BM1668"/>
  <c r="BN1668"/>
  <c r="BO1668"/>
  <c r="BP1668"/>
  <c r="BQ1668"/>
  <c r="BR1668"/>
  <c r="BS1668"/>
  <c r="BT1668"/>
  <c r="BU1668"/>
  <c r="BV1668"/>
  <c r="BW1668"/>
  <c r="BX1668"/>
  <c r="BY1668"/>
  <c r="BZ1668"/>
  <c r="CA1668"/>
  <c r="CB1668"/>
  <c r="CC1668"/>
  <c r="CD1668"/>
  <c r="CE1668"/>
  <c r="CF1668"/>
  <c r="CG1668"/>
  <c r="CH1668"/>
  <c r="CI1668"/>
  <c r="CJ1668"/>
  <c r="CK1668"/>
  <c r="CL1668"/>
  <c r="CM1668"/>
  <c r="CN1668"/>
  <c r="CO1668"/>
  <c r="CP1668"/>
  <c r="CQ1668"/>
  <c r="CR1668"/>
  <c r="CS1668"/>
  <c r="CT1668"/>
  <c r="CU1668"/>
  <c r="CV1668"/>
  <c r="CW1668"/>
  <c r="CX1668"/>
  <c r="CY1668"/>
  <c r="CZ1668"/>
  <c r="DA1668"/>
  <c r="DB1668"/>
  <c r="DC1668"/>
  <c r="DD1668"/>
  <c r="DE1668"/>
  <c r="DF1668"/>
  <c r="DG1668"/>
  <c r="DH1668"/>
  <c r="DI1668"/>
  <c r="DJ1668"/>
  <c r="DK1668"/>
  <c r="DL1668"/>
  <c r="DM1668"/>
  <c r="DN1668"/>
  <c r="DO1668"/>
  <c r="DP1668"/>
  <c r="DQ1668"/>
  <c r="DR1668"/>
  <c r="DS1668"/>
  <c r="DT1668"/>
  <c r="DU1668"/>
  <c r="DV1668"/>
  <c r="DW1668"/>
  <c r="DX1668"/>
  <c r="DY1668"/>
  <c r="DZ1668"/>
  <c r="EA1668"/>
  <c r="EB1668"/>
  <c r="EC1668"/>
  <c r="ED1668"/>
  <c r="EE1668"/>
  <c r="EF1668"/>
  <c r="EG1668"/>
  <c r="EH1668"/>
  <c r="EI1668"/>
  <c r="EJ1668"/>
  <c r="EK1668"/>
  <c r="EL1668"/>
  <c r="EM1668"/>
  <c r="EN1668"/>
  <c r="EO1668"/>
  <c r="EP1668"/>
  <c r="EQ1668"/>
  <c r="ER1668"/>
  <c r="ES1668"/>
  <c r="ET1668"/>
  <c r="EU1668"/>
  <c r="EV1668"/>
  <c r="EW1668"/>
  <c r="EX1668"/>
  <c r="EY1668"/>
  <c r="EZ1668"/>
  <c r="FA1668"/>
  <c r="FB1668"/>
  <c r="FC1668"/>
  <c r="FD1668"/>
  <c r="FE1668"/>
  <c r="FF1668"/>
  <c r="FG1668"/>
  <c r="FH1668"/>
  <c r="FI1668"/>
  <c r="FJ1668"/>
  <c r="FK1668"/>
  <c r="FL1668"/>
  <c r="FM1668"/>
  <c r="FN1668"/>
  <c r="FO1668"/>
  <c r="FP1668"/>
  <c r="FQ1668"/>
  <c r="FR1668"/>
  <c r="FS1668"/>
  <c r="FT1668"/>
  <c r="FU1668"/>
  <c r="FV1668"/>
  <c r="FW1668"/>
  <c r="FX1668"/>
  <c r="FY1668"/>
  <c r="FZ1668"/>
  <c r="GA1668"/>
  <c r="GB1668"/>
  <c r="GC1668"/>
  <c r="GD1668"/>
  <c r="GE1668"/>
  <c r="GF1668"/>
  <c r="GG1668"/>
  <c r="GH1668"/>
  <c r="GI1668"/>
  <c r="GJ1668"/>
  <c r="GK1668"/>
  <c r="GL1668"/>
  <c r="GM1668"/>
  <c r="GN1668"/>
  <c r="GO1668"/>
  <c r="GP1668"/>
  <c r="GQ1668"/>
  <c r="GR1668"/>
  <c r="GS1668"/>
  <c r="GT1668"/>
  <c r="GU1668"/>
  <c r="GV1668"/>
  <c r="GW1668"/>
  <c r="GX1668"/>
  <c r="D1670"/>
  <c r="E1672"/>
  <c r="Z1672"/>
  <c r="AA1672"/>
  <c r="AM1672"/>
  <c r="AN1672"/>
  <c r="BE1672"/>
  <c r="BF1672"/>
  <c r="BG1672"/>
  <c r="BH1672"/>
  <c r="BI1672"/>
  <c r="BJ1672"/>
  <c r="BK1672"/>
  <c r="BL1672"/>
  <c r="BM1672"/>
  <c r="BN1672"/>
  <c r="BO1672"/>
  <c r="BP1672"/>
  <c r="BQ1672"/>
  <c r="BR1672"/>
  <c r="BS1672"/>
  <c r="BT1672"/>
  <c r="BU1672"/>
  <c r="BV1672"/>
  <c r="BW1672"/>
  <c r="CN1672"/>
  <c r="CO1672"/>
  <c r="CP1672"/>
  <c r="CQ1672"/>
  <c r="CR1672"/>
  <c r="CS1672"/>
  <c r="CT1672"/>
  <c r="CU1672"/>
  <c r="CV1672"/>
  <c r="CW1672"/>
  <c r="CX1672"/>
  <c r="CY1672"/>
  <c r="CZ1672"/>
  <c r="DA1672"/>
  <c r="DB1672"/>
  <c r="DC1672"/>
  <c r="DD1672"/>
  <c r="DE1672"/>
  <c r="DF1672"/>
  <c r="DG1672"/>
  <c r="DH1672"/>
  <c r="DI1672"/>
  <c r="DJ1672"/>
  <c r="DK1672"/>
  <c r="DL1672"/>
  <c r="DM1672"/>
  <c r="DN1672"/>
  <c r="DO1672"/>
  <c r="DP1672"/>
  <c r="DQ1672"/>
  <c r="DR1672"/>
  <c r="DS1672"/>
  <c r="DT1672"/>
  <c r="DU1672"/>
  <c r="DV1672"/>
  <c r="DW1672"/>
  <c r="DX1672"/>
  <c r="DY1672"/>
  <c r="DZ1672"/>
  <c r="EA1672"/>
  <c r="EB1672"/>
  <c r="EC1672"/>
  <c r="ED1672"/>
  <c r="EE1672"/>
  <c r="EF1672"/>
  <c r="EG1672"/>
  <c r="EH1672"/>
  <c r="EI1672"/>
  <c r="EJ1672"/>
  <c r="EK1672"/>
  <c r="EL1672"/>
  <c r="EM1672"/>
  <c r="EN1672"/>
  <c r="EO1672"/>
  <c r="EP1672"/>
  <c r="EQ1672"/>
  <c r="ER1672"/>
  <c r="ES1672"/>
  <c r="ET1672"/>
  <c r="EU1672"/>
  <c r="EV1672"/>
  <c r="EW1672"/>
  <c r="EX1672"/>
  <c r="EY1672"/>
  <c r="EZ1672"/>
  <c r="FA1672"/>
  <c r="FB1672"/>
  <c r="FC1672"/>
  <c r="FD1672"/>
  <c r="FE1672"/>
  <c r="FF1672"/>
  <c r="FG1672"/>
  <c r="FH1672"/>
  <c r="FI1672"/>
  <c r="FJ1672"/>
  <c r="FK1672"/>
  <c r="FL1672"/>
  <c r="FM1672"/>
  <c r="FN1672"/>
  <c r="FO1672"/>
  <c r="FP1672"/>
  <c r="FQ1672"/>
  <c r="FR1672"/>
  <c r="FS1672"/>
  <c r="FT1672"/>
  <c r="FU1672"/>
  <c r="FV1672"/>
  <c r="FW1672"/>
  <c r="FX1672"/>
  <c r="FY1672"/>
  <c r="FZ1672"/>
  <c r="GA1672"/>
  <c r="GB1672"/>
  <c r="GC1672"/>
  <c r="GD1672"/>
  <c r="GE1672"/>
  <c r="GF1672"/>
  <c r="GG1672"/>
  <c r="GH1672"/>
  <c r="GI1672"/>
  <c r="GJ1672"/>
  <c r="GK1672"/>
  <c r="GL1672"/>
  <c r="GM1672"/>
  <c r="GN1672"/>
  <c r="GO1672"/>
  <c r="GP1672"/>
  <c r="GQ1672"/>
  <c r="GR1672"/>
  <c r="GS1672"/>
  <c r="GT1672"/>
  <c r="GU1672"/>
  <c r="GV1672"/>
  <c r="GW1672"/>
  <c r="GX1672"/>
  <c r="C1674"/>
  <c r="D1674"/>
  <c r="AC1674"/>
  <c r="AE1674"/>
  <c r="AD1674"/>
  <c r="CR1674"/>
  <c r="Q1674"/>
  <c r="AF1674"/>
  <c r="AG1674"/>
  <c r="AH1674"/>
  <c r="AI1674"/>
  <c r="AJ1674"/>
  <c r="CQ1674"/>
  <c r="P1674"/>
  <c r="CS1674"/>
  <c r="R1674"/>
  <c r="CT1674"/>
  <c r="S1674"/>
  <c r="CU1674"/>
  <c r="T1674"/>
  <c r="CV1674"/>
  <c r="U1674"/>
  <c r="CW1674"/>
  <c r="V1674"/>
  <c r="CX1674"/>
  <c r="W1674"/>
  <c r="GL1674"/>
  <c r="GO1674"/>
  <c r="AC1675"/>
  <c r="AE1675"/>
  <c r="AD1675"/>
  <c r="AF1675"/>
  <c r="CT1675"/>
  <c r="S1675"/>
  <c r="AG1675"/>
  <c r="AH1675"/>
  <c r="AI1675"/>
  <c r="AJ1675"/>
  <c r="CX1675"/>
  <c r="W1675"/>
  <c r="CQ1675"/>
  <c r="P1675"/>
  <c r="CS1675"/>
  <c r="R1675"/>
  <c r="CU1675"/>
  <c r="T1675"/>
  <c r="CV1675"/>
  <c r="U1675"/>
  <c r="CW1675"/>
  <c r="V1675"/>
  <c r="GL1675"/>
  <c r="GN1675"/>
  <c r="C1676"/>
  <c r="D1676"/>
  <c r="AC1676"/>
  <c r="AE1676"/>
  <c r="AD1676"/>
  <c r="AF1676"/>
  <c r="AB1676"/>
  <c r="CR1676"/>
  <c r="Q1676"/>
  <c r="AG1676"/>
  <c r="AH1676"/>
  <c r="CV1676"/>
  <c r="U1676"/>
  <c r="AI1676"/>
  <c r="AJ1676"/>
  <c r="CQ1676"/>
  <c r="P1676"/>
  <c r="CS1676"/>
  <c r="R1676"/>
  <c r="CT1676"/>
  <c r="S1676"/>
  <c r="CU1676"/>
  <c r="T1676"/>
  <c r="CW1676"/>
  <c r="V1676"/>
  <c r="CX1676"/>
  <c r="W1676"/>
  <c r="GL1676"/>
  <c r="GO1676"/>
  <c r="AC1677"/>
  <c r="AE1677"/>
  <c r="AD1677"/>
  <c r="AF1677"/>
  <c r="AG1677"/>
  <c r="AH1677"/>
  <c r="AI1677"/>
  <c r="AJ1677"/>
  <c r="CQ1677"/>
  <c r="P1677"/>
  <c r="CS1677"/>
  <c r="R1677"/>
  <c r="CT1677"/>
  <c r="S1677"/>
  <c r="CU1677"/>
  <c r="T1677"/>
  <c r="CV1677"/>
  <c r="U1677"/>
  <c r="CW1677"/>
  <c r="V1677"/>
  <c r="CX1677"/>
  <c r="W1677"/>
  <c r="GL1677"/>
  <c r="GN1677"/>
  <c r="C1678"/>
  <c r="D1678"/>
  <c r="AC1678"/>
  <c r="AE1678"/>
  <c r="AD1678"/>
  <c r="AF1678"/>
  <c r="AB1678"/>
  <c r="CR1678"/>
  <c r="Q1678"/>
  <c r="AG1678"/>
  <c r="AH1678"/>
  <c r="CV1678"/>
  <c r="U1678"/>
  <c r="AI1678"/>
  <c r="AJ1678"/>
  <c r="CQ1678"/>
  <c r="P1678"/>
  <c r="CS1678"/>
  <c r="R1678"/>
  <c r="CT1678"/>
  <c r="S1678"/>
  <c r="CU1678"/>
  <c r="T1678"/>
  <c r="CW1678"/>
  <c r="V1678"/>
  <c r="CX1678"/>
  <c r="W1678"/>
  <c r="GL1678"/>
  <c r="GO1678"/>
  <c r="AC1679"/>
  <c r="CQ1679"/>
  <c r="P1679"/>
  <c r="AE1679"/>
  <c r="AD1679"/>
  <c r="AF1679"/>
  <c r="AG1679"/>
  <c r="CU1679"/>
  <c r="T1679"/>
  <c r="AH1679"/>
  <c r="AI1679"/>
  <c r="AJ1679"/>
  <c r="CS1679"/>
  <c r="R1679"/>
  <c r="CT1679"/>
  <c r="S1679"/>
  <c r="CV1679"/>
  <c r="U1679"/>
  <c r="CW1679"/>
  <c r="V1679"/>
  <c r="CX1679"/>
  <c r="W1679"/>
  <c r="GL1679"/>
  <c r="GN1679"/>
  <c r="C1680"/>
  <c r="D1680"/>
  <c r="CX1741" i="3"/>
  <c r="AC1680" i="1"/>
  <c r="AE1680"/>
  <c r="AD1680"/>
  <c r="AF1680"/>
  <c r="AB1680"/>
  <c r="CR1680"/>
  <c r="Q1680"/>
  <c r="AG1680"/>
  <c r="AH1680"/>
  <c r="CV1680"/>
  <c r="U1680"/>
  <c r="AI1680"/>
  <c r="AJ1680"/>
  <c r="CQ1680"/>
  <c r="P1680"/>
  <c r="CS1680"/>
  <c r="R1680"/>
  <c r="CT1680"/>
  <c r="S1680"/>
  <c r="CU1680"/>
  <c r="T1680"/>
  <c r="CW1680"/>
  <c r="V1680"/>
  <c r="CX1680"/>
  <c r="W1680"/>
  <c r="GL1680"/>
  <c r="GO1680"/>
  <c r="C1681"/>
  <c r="D1681"/>
  <c r="AC1681"/>
  <c r="AE1681"/>
  <c r="CS1681"/>
  <c r="R1681"/>
  <c r="AF1681"/>
  <c r="AG1681"/>
  <c r="AH1681"/>
  <c r="AI1681"/>
  <c r="CW1681"/>
  <c r="V1681"/>
  <c r="AJ1681"/>
  <c r="CQ1681"/>
  <c r="P1681"/>
  <c r="CT1681"/>
  <c r="S1681"/>
  <c r="CU1681"/>
  <c r="T1681"/>
  <c r="CV1681"/>
  <c r="U1681"/>
  <c r="CX1681"/>
  <c r="W1681"/>
  <c r="GL1681"/>
  <c r="GO1681"/>
  <c r="C1682"/>
  <c r="D1682"/>
  <c r="AC1682"/>
  <c r="AE1682"/>
  <c r="AD1682"/>
  <c r="AF1682"/>
  <c r="CT1682"/>
  <c r="S1682"/>
  <c r="AG1682"/>
  <c r="AH1682"/>
  <c r="AI1682"/>
  <c r="AJ1682"/>
  <c r="CX1682"/>
  <c r="W1682"/>
  <c r="CQ1682"/>
  <c r="P1682"/>
  <c r="CS1682"/>
  <c r="R1682"/>
  <c r="CU1682"/>
  <c r="T1682"/>
  <c r="CV1682"/>
  <c r="U1682"/>
  <c r="CW1682"/>
  <c r="V1682"/>
  <c r="GL1682"/>
  <c r="GO1682"/>
  <c r="C1683"/>
  <c r="D1683"/>
  <c r="AC1683"/>
  <c r="CQ1683"/>
  <c r="P1683"/>
  <c r="AE1683"/>
  <c r="AD1683"/>
  <c r="CR1683"/>
  <c r="Q1683"/>
  <c r="AF1683"/>
  <c r="AG1683"/>
  <c r="CU1683"/>
  <c r="T1683"/>
  <c r="AH1683"/>
  <c r="AI1683"/>
  <c r="AJ1683"/>
  <c r="CS1683"/>
  <c r="R1683"/>
  <c r="CT1683"/>
  <c r="S1683"/>
  <c r="CV1683"/>
  <c r="U1683"/>
  <c r="CW1683"/>
  <c r="V1683"/>
  <c r="CX1683"/>
  <c r="W1683"/>
  <c r="GL1683"/>
  <c r="GO1683"/>
  <c r="AC1684"/>
  <c r="AE1684"/>
  <c r="AD1684"/>
  <c r="AF1684"/>
  <c r="CT1684"/>
  <c r="S1684"/>
  <c r="AG1684"/>
  <c r="AH1684"/>
  <c r="AI1684"/>
  <c r="AJ1684"/>
  <c r="CX1684"/>
  <c r="W1684"/>
  <c r="CQ1684"/>
  <c r="P1684"/>
  <c r="CS1684"/>
  <c r="R1684"/>
  <c r="CU1684"/>
  <c r="T1684"/>
  <c r="CV1684"/>
  <c r="U1684"/>
  <c r="CW1684"/>
  <c r="V1684"/>
  <c r="GL1684"/>
  <c r="GN1684"/>
  <c r="B1686"/>
  <c r="B1672"/>
  <c r="C1686"/>
  <c r="C1672"/>
  <c r="D1686"/>
  <c r="D1672"/>
  <c r="F1686"/>
  <c r="F1672"/>
  <c r="G1686"/>
  <c r="G1672"/>
  <c r="BX1686"/>
  <c r="BX1672"/>
  <c r="BY1672"/>
  <c r="BZ1686"/>
  <c r="AQ1686"/>
  <c r="CG1686"/>
  <c r="CG1672"/>
  <c r="CI1686"/>
  <c r="CI1672"/>
  <c r="CK1686"/>
  <c r="CK1672"/>
  <c r="CL1686"/>
  <c r="BC1686"/>
  <c r="CM1686"/>
  <c r="CM1672"/>
  <c r="D1718"/>
  <c r="E1720"/>
  <c r="Z1720"/>
  <c r="AA1720"/>
  <c r="AM1720"/>
  <c r="AN1720"/>
  <c r="BE1720"/>
  <c r="BF1720"/>
  <c r="BG1720"/>
  <c r="BH1720"/>
  <c r="BI1720"/>
  <c r="BJ1720"/>
  <c r="BK1720"/>
  <c r="BL1720"/>
  <c r="BM1720"/>
  <c r="BN1720"/>
  <c r="BO1720"/>
  <c r="BP1720"/>
  <c r="BQ1720"/>
  <c r="BR1720"/>
  <c r="BS1720"/>
  <c r="BT1720"/>
  <c r="BU1720"/>
  <c r="BV1720"/>
  <c r="BW1720"/>
  <c r="CN1720"/>
  <c r="CO1720"/>
  <c r="CP1720"/>
  <c r="CQ1720"/>
  <c r="CR1720"/>
  <c r="CS1720"/>
  <c r="CT1720"/>
  <c r="CU1720"/>
  <c r="CV1720"/>
  <c r="CW1720"/>
  <c r="CX1720"/>
  <c r="CY1720"/>
  <c r="CZ1720"/>
  <c r="DA1720"/>
  <c r="DB1720"/>
  <c r="DC1720"/>
  <c r="DD1720"/>
  <c r="DE1720"/>
  <c r="DF1720"/>
  <c r="DG1720"/>
  <c r="DH1720"/>
  <c r="DI1720"/>
  <c r="DJ1720"/>
  <c r="DK1720"/>
  <c r="DL1720"/>
  <c r="DM1720"/>
  <c r="DN1720"/>
  <c r="DO1720"/>
  <c r="DP1720"/>
  <c r="DQ1720"/>
  <c r="DR1720"/>
  <c r="DS1720"/>
  <c r="DT1720"/>
  <c r="DU1720"/>
  <c r="DV1720"/>
  <c r="DW1720"/>
  <c r="DX1720"/>
  <c r="DY1720"/>
  <c r="DZ1720"/>
  <c r="EA1720"/>
  <c r="EB1720"/>
  <c r="EC1720"/>
  <c r="ED1720"/>
  <c r="EE1720"/>
  <c r="EF1720"/>
  <c r="EG1720"/>
  <c r="EH1720"/>
  <c r="EI1720"/>
  <c r="EJ1720"/>
  <c r="EK1720"/>
  <c r="EL1720"/>
  <c r="EM1720"/>
  <c r="EN1720"/>
  <c r="EO1720"/>
  <c r="EP1720"/>
  <c r="EQ1720"/>
  <c r="ER1720"/>
  <c r="ES1720"/>
  <c r="ET1720"/>
  <c r="EU1720"/>
  <c r="EV1720"/>
  <c r="EW1720"/>
  <c r="EX1720"/>
  <c r="EY1720"/>
  <c r="EZ1720"/>
  <c r="FA1720"/>
  <c r="FB1720"/>
  <c r="FC1720"/>
  <c r="FD1720"/>
  <c r="FE1720"/>
  <c r="FF1720"/>
  <c r="FG1720"/>
  <c r="FH1720"/>
  <c r="FI1720"/>
  <c r="FJ1720"/>
  <c r="FK1720"/>
  <c r="FL1720"/>
  <c r="FM1720"/>
  <c r="FN1720"/>
  <c r="FO1720"/>
  <c r="FP1720"/>
  <c r="FQ1720"/>
  <c r="FR1720"/>
  <c r="FS1720"/>
  <c r="FT1720"/>
  <c r="FU1720"/>
  <c r="FV1720"/>
  <c r="FW1720"/>
  <c r="FX1720"/>
  <c r="FY1720"/>
  <c r="FZ1720"/>
  <c r="GA1720"/>
  <c r="GB1720"/>
  <c r="GC1720"/>
  <c r="GD1720"/>
  <c r="GE1720"/>
  <c r="GF1720"/>
  <c r="GG1720"/>
  <c r="GH1720"/>
  <c r="GI1720"/>
  <c r="GJ1720"/>
  <c r="GK1720"/>
  <c r="GL1720"/>
  <c r="GM1720"/>
  <c r="GN1720"/>
  <c r="GO1720"/>
  <c r="GP1720"/>
  <c r="GQ1720"/>
  <c r="GR1720"/>
  <c r="GS1720"/>
  <c r="GT1720"/>
  <c r="GU1720"/>
  <c r="GV1720"/>
  <c r="GW1720"/>
  <c r="GX1720"/>
  <c r="C1722"/>
  <c r="D1722"/>
  <c r="AC1722"/>
  <c r="AE1722"/>
  <c r="AD1722"/>
  <c r="CR1722"/>
  <c r="Q1722"/>
  <c r="AF1722"/>
  <c r="AG1722"/>
  <c r="AH1722"/>
  <c r="AI1722"/>
  <c r="AJ1722"/>
  <c r="CQ1722"/>
  <c r="P1722"/>
  <c r="CS1722"/>
  <c r="R1722"/>
  <c r="CT1722"/>
  <c r="S1722"/>
  <c r="CU1722"/>
  <c r="T1722"/>
  <c r="CV1722"/>
  <c r="U1722"/>
  <c r="CW1722"/>
  <c r="V1722"/>
  <c r="CX1722"/>
  <c r="W1722"/>
  <c r="GL1722"/>
  <c r="GO1722"/>
  <c r="AC1723"/>
  <c r="AE1723"/>
  <c r="AD1723"/>
  <c r="CR1723"/>
  <c r="Q1723"/>
  <c r="AF1723"/>
  <c r="AG1723"/>
  <c r="AH1723"/>
  <c r="CV1723"/>
  <c r="U1723"/>
  <c r="AI1723"/>
  <c r="AJ1723"/>
  <c r="CQ1723"/>
  <c r="P1723"/>
  <c r="CS1723"/>
  <c r="R1723"/>
  <c r="CT1723"/>
  <c r="S1723"/>
  <c r="CU1723"/>
  <c r="T1723"/>
  <c r="CW1723"/>
  <c r="V1723"/>
  <c r="CX1723"/>
  <c r="W1723"/>
  <c r="GL1723"/>
  <c r="GO1723"/>
  <c r="AC1724"/>
  <c r="CQ1724"/>
  <c r="P1724"/>
  <c r="AE1724"/>
  <c r="AD1724"/>
  <c r="CR1724"/>
  <c r="Q1724"/>
  <c r="AF1724"/>
  <c r="AG1724"/>
  <c r="CU1724"/>
  <c r="T1724"/>
  <c r="AH1724"/>
  <c r="AI1724"/>
  <c r="AJ1724"/>
  <c r="CS1724"/>
  <c r="R1724"/>
  <c r="CT1724"/>
  <c r="S1724"/>
  <c r="CV1724"/>
  <c r="U1724"/>
  <c r="CW1724"/>
  <c r="V1724"/>
  <c r="CX1724"/>
  <c r="W1724"/>
  <c r="GL1724"/>
  <c r="GO1724"/>
  <c r="AC1725"/>
  <c r="AE1725"/>
  <c r="AD1725"/>
  <c r="AF1725"/>
  <c r="CT1725"/>
  <c r="S1725"/>
  <c r="AG1725"/>
  <c r="AH1725"/>
  <c r="AI1725"/>
  <c r="AJ1725"/>
  <c r="CX1725"/>
  <c r="W1725"/>
  <c r="CQ1725"/>
  <c r="P1725"/>
  <c r="CS1725"/>
  <c r="R1725"/>
  <c r="CU1725"/>
  <c r="T1725"/>
  <c r="CV1725"/>
  <c r="U1725"/>
  <c r="CW1725"/>
  <c r="V1725"/>
  <c r="GL1725"/>
  <c r="GO1725"/>
  <c r="C1726"/>
  <c r="D1726"/>
  <c r="AC1726"/>
  <c r="CQ1726"/>
  <c r="P1726"/>
  <c r="AE1726"/>
  <c r="AD1726"/>
  <c r="CR1726"/>
  <c r="Q1726"/>
  <c r="AF1726"/>
  <c r="AG1726"/>
  <c r="CU1726"/>
  <c r="T1726"/>
  <c r="AH1726"/>
  <c r="AI1726"/>
  <c r="AJ1726"/>
  <c r="CS1726"/>
  <c r="R1726"/>
  <c r="CT1726"/>
  <c r="S1726"/>
  <c r="CV1726"/>
  <c r="U1726"/>
  <c r="CW1726"/>
  <c r="V1726"/>
  <c r="CX1726"/>
  <c r="W1726"/>
  <c r="GL1726"/>
  <c r="GO1726"/>
  <c r="C1727"/>
  <c r="D1727"/>
  <c r="AC1727"/>
  <c r="AE1727"/>
  <c r="AD1727"/>
  <c r="AF1727"/>
  <c r="AB1727"/>
  <c r="CR1727"/>
  <c r="Q1727"/>
  <c r="AG1727"/>
  <c r="AH1727"/>
  <c r="CV1727"/>
  <c r="U1727"/>
  <c r="AI1727"/>
  <c r="AJ1727"/>
  <c r="CQ1727"/>
  <c r="P1727"/>
  <c r="CT1727"/>
  <c r="S1727"/>
  <c r="CP1727"/>
  <c r="O1727"/>
  <c r="CS1727"/>
  <c r="R1727"/>
  <c r="CU1727"/>
  <c r="T1727"/>
  <c r="CW1727"/>
  <c r="V1727"/>
  <c r="CX1727"/>
  <c r="W1727"/>
  <c r="GL1727"/>
  <c r="GO1727"/>
  <c r="C1728"/>
  <c r="D1728"/>
  <c r="AC1728"/>
  <c r="AE1728"/>
  <c r="CS1728"/>
  <c r="R1728"/>
  <c r="AF1728"/>
  <c r="AG1728"/>
  <c r="AH1728"/>
  <c r="AI1728"/>
  <c r="CW1728"/>
  <c r="V1728"/>
  <c r="AJ1728"/>
  <c r="CQ1728"/>
  <c r="P1728"/>
  <c r="CT1728"/>
  <c r="S1728"/>
  <c r="CU1728"/>
  <c r="T1728"/>
  <c r="CV1728"/>
  <c r="U1728"/>
  <c r="CX1728"/>
  <c r="W1728"/>
  <c r="GL1728"/>
  <c r="GO1728"/>
  <c r="C1729"/>
  <c r="D1729"/>
  <c r="AC1729"/>
  <c r="AE1729"/>
  <c r="AD1729"/>
  <c r="AF1729"/>
  <c r="CT1729"/>
  <c r="S1729"/>
  <c r="AG1729"/>
  <c r="AH1729"/>
  <c r="AI1729"/>
  <c r="AJ1729"/>
  <c r="CX1729"/>
  <c r="W1729"/>
  <c r="CQ1729"/>
  <c r="P1729"/>
  <c r="CS1729"/>
  <c r="R1729"/>
  <c r="CU1729"/>
  <c r="T1729"/>
  <c r="CV1729"/>
  <c r="U1729"/>
  <c r="CW1729"/>
  <c r="V1729"/>
  <c r="GL1729"/>
  <c r="GO1729"/>
  <c r="AC1730"/>
  <c r="AE1730"/>
  <c r="CS1730"/>
  <c r="R1730"/>
  <c r="AF1730"/>
  <c r="AG1730"/>
  <c r="AH1730"/>
  <c r="AI1730"/>
  <c r="CW1730"/>
  <c r="V1730"/>
  <c r="AJ1730"/>
  <c r="CQ1730"/>
  <c r="P1730"/>
  <c r="CT1730"/>
  <c r="S1730"/>
  <c r="CU1730"/>
  <c r="T1730"/>
  <c r="CV1730"/>
  <c r="U1730"/>
  <c r="CX1730"/>
  <c r="W1730"/>
  <c r="GL1730"/>
  <c r="GO1730"/>
  <c r="AC1731"/>
  <c r="AE1731"/>
  <c r="AD1731"/>
  <c r="CR1731"/>
  <c r="Q1731"/>
  <c r="AF1731"/>
  <c r="AG1731"/>
  <c r="AH1731"/>
  <c r="CV1731"/>
  <c r="U1731"/>
  <c r="AI1731"/>
  <c r="AJ1731"/>
  <c r="CQ1731"/>
  <c r="P1731"/>
  <c r="CS1731"/>
  <c r="R1731"/>
  <c r="CT1731"/>
  <c r="S1731"/>
  <c r="CU1731"/>
  <c r="T1731"/>
  <c r="CW1731"/>
  <c r="V1731"/>
  <c r="CX1731"/>
  <c r="W1731"/>
  <c r="GL1731"/>
  <c r="GO1731"/>
  <c r="C1732"/>
  <c r="D1732"/>
  <c r="AC1732"/>
  <c r="AE1732"/>
  <c r="CS1732"/>
  <c r="R1732"/>
  <c r="AF1732"/>
  <c r="AG1732"/>
  <c r="AH1732"/>
  <c r="AI1732"/>
  <c r="CW1732"/>
  <c r="V1732"/>
  <c r="AJ1732"/>
  <c r="CQ1732"/>
  <c r="P1732"/>
  <c r="CT1732"/>
  <c r="S1732"/>
  <c r="CU1732"/>
  <c r="T1732"/>
  <c r="CV1732"/>
  <c r="U1732"/>
  <c r="CX1732"/>
  <c r="W1732"/>
  <c r="GL1732"/>
  <c r="GO1732"/>
  <c r="C1733"/>
  <c r="D1733"/>
  <c r="AC1733"/>
  <c r="AE1733"/>
  <c r="AD1733"/>
  <c r="CR1733"/>
  <c r="Q1733"/>
  <c r="AF1733"/>
  <c r="CT1733"/>
  <c r="S1733"/>
  <c r="AG1733"/>
  <c r="AH1733"/>
  <c r="CV1733"/>
  <c r="U1733"/>
  <c r="AI1733"/>
  <c r="AJ1733"/>
  <c r="CX1733"/>
  <c r="W1733"/>
  <c r="CQ1733"/>
  <c r="P1733"/>
  <c r="CS1733"/>
  <c r="R1733"/>
  <c r="CU1733"/>
  <c r="T1733"/>
  <c r="CW1733"/>
  <c r="V1733"/>
  <c r="GL1733"/>
  <c r="GO1733"/>
  <c r="C1734"/>
  <c r="D1734"/>
  <c r="AC1734"/>
  <c r="CQ1734"/>
  <c r="P1734"/>
  <c r="AE1734"/>
  <c r="AD1734"/>
  <c r="CR1734"/>
  <c r="Q1734"/>
  <c r="AF1734"/>
  <c r="CT1734"/>
  <c r="S1734"/>
  <c r="CP1734"/>
  <c r="O1734"/>
  <c r="AG1734"/>
  <c r="CU1734"/>
  <c r="T1734"/>
  <c r="AH1734"/>
  <c r="CV1734"/>
  <c r="U1734"/>
  <c r="AI1734"/>
  <c r="AJ1734"/>
  <c r="CS1734"/>
  <c r="R1734"/>
  <c r="CW1734"/>
  <c r="V1734"/>
  <c r="CX1734"/>
  <c r="W1734"/>
  <c r="GL1734"/>
  <c r="GO1734"/>
  <c r="C1735"/>
  <c r="D1735"/>
  <c r="AC1735"/>
  <c r="AE1735"/>
  <c r="AD1735"/>
  <c r="AF1735"/>
  <c r="AB1735"/>
  <c r="CR1735"/>
  <c r="Q1735"/>
  <c r="CS1735"/>
  <c r="R1735"/>
  <c r="AG1735"/>
  <c r="AH1735"/>
  <c r="CV1735"/>
  <c r="U1735"/>
  <c r="AI1735"/>
  <c r="CW1735"/>
  <c r="V1735"/>
  <c r="AJ1735"/>
  <c r="CQ1735"/>
  <c r="P1735"/>
  <c r="CT1735"/>
  <c r="S1735"/>
  <c r="CP1735"/>
  <c r="O1735"/>
  <c r="CU1735"/>
  <c r="T1735"/>
  <c r="CX1735"/>
  <c r="W1735"/>
  <c r="GL1735"/>
  <c r="GO1735"/>
  <c r="C1736"/>
  <c r="D1736"/>
  <c r="AC1736"/>
  <c r="AE1736"/>
  <c r="AD1736"/>
  <c r="AF1736"/>
  <c r="CT1736"/>
  <c r="S1736"/>
  <c r="AG1736"/>
  <c r="AH1736"/>
  <c r="AI1736"/>
  <c r="AJ1736"/>
  <c r="CX1736"/>
  <c r="W1736"/>
  <c r="CQ1736"/>
  <c r="P1736"/>
  <c r="CS1736"/>
  <c r="R1736"/>
  <c r="CU1736"/>
  <c r="T1736"/>
  <c r="CV1736"/>
  <c r="U1736"/>
  <c r="CW1736"/>
  <c r="V1736"/>
  <c r="GL1736"/>
  <c r="GN1736"/>
  <c r="AC1737"/>
  <c r="AE1737"/>
  <c r="AD1737"/>
  <c r="AF1737"/>
  <c r="AB1737"/>
  <c r="CR1737"/>
  <c r="Q1737"/>
  <c r="AG1737"/>
  <c r="AH1737"/>
  <c r="AI1737"/>
  <c r="CW1737"/>
  <c r="V1737"/>
  <c r="AJ1737"/>
  <c r="CQ1737"/>
  <c r="P1737"/>
  <c r="CT1737"/>
  <c r="S1737"/>
  <c r="CU1737"/>
  <c r="T1737"/>
  <c r="CV1737"/>
  <c r="U1737"/>
  <c r="CX1737"/>
  <c r="W1737"/>
  <c r="GL1737"/>
  <c r="GN1737"/>
  <c r="AC1738"/>
  <c r="AE1738"/>
  <c r="AD1738"/>
  <c r="CR1738"/>
  <c r="Q1738"/>
  <c r="AF1738"/>
  <c r="AG1738"/>
  <c r="AH1738"/>
  <c r="AI1738"/>
  <c r="AJ1738"/>
  <c r="CQ1738"/>
  <c r="P1738"/>
  <c r="CS1738"/>
  <c r="R1738"/>
  <c r="CT1738"/>
  <c r="S1738"/>
  <c r="CU1738"/>
  <c r="T1738"/>
  <c r="CV1738"/>
  <c r="U1738"/>
  <c r="CW1738"/>
  <c r="V1738"/>
  <c r="CX1738"/>
  <c r="W1738"/>
  <c r="GL1738"/>
  <c r="GN1738"/>
  <c r="AC1739"/>
  <c r="CQ1739"/>
  <c r="P1739"/>
  <c r="AE1739"/>
  <c r="AD1739"/>
  <c r="AF1739"/>
  <c r="AG1739"/>
  <c r="CU1739"/>
  <c r="T1739"/>
  <c r="AH1739"/>
  <c r="AI1739"/>
  <c r="AJ1739"/>
  <c r="CS1739"/>
  <c r="R1739"/>
  <c r="CT1739"/>
  <c r="S1739"/>
  <c r="CV1739"/>
  <c r="U1739"/>
  <c r="CW1739"/>
  <c r="V1739"/>
  <c r="CX1739"/>
  <c r="W1739"/>
  <c r="GL1739"/>
  <c r="GN1739"/>
  <c r="C1740"/>
  <c r="D1740"/>
  <c r="AC1740"/>
  <c r="AE1740"/>
  <c r="AD1740"/>
  <c r="AF1740"/>
  <c r="AB1740"/>
  <c r="CR1740"/>
  <c r="Q1740"/>
  <c r="AG1740"/>
  <c r="AH1740"/>
  <c r="CV1740"/>
  <c r="U1740"/>
  <c r="AI1740"/>
  <c r="AJ1740"/>
  <c r="CQ1740"/>
  <c r="P1740"/>
  <c r="CT1740"/>
  <c r="S1740"/>
  <c r="CP1740"/>
  <c r="O1740"/>
  <c r="CS1740"/>
  <c r="R1740"/>
  <c r="CU1740"/>
  <c r="T1740"/>
  <c r="CW1740"/>
  <c r="V1740"/>
  <c r="CX1740"/>
  <c r="W1740"/>
  <c r="GL1740"/>
  <c r="GN1740"/>
  <c r="AC1741"/>
  <c r="AE1741"/>
  <c r="AD1741"/>
  <c r="AF1741"/>
  <c r="AB1741"/>
  <c r="CR1741"/>
  <c r="Q1741"/>
  <c r="AG1741"/>
  <c r="CU1741"/>
  <c r="T1741"/>
  <c r="AH1741"/>
  <c r="AI1741"/>
  <c r="AJ1741"/>
  <c r="CS1741"/>
  <c r="R1741"/>
  <c r="CT1741"/>
  <c r="S1741"/>
  <c r="CV1741"/>
  <c r="U1741"/>
  <c r="CW1741"/>
  <c r="V1741"/>
  <c r="CX1741"/>
  <c r="W1741"/>
  <c r="GL1741"/>
  <c r="GN1741"/>
  <c r="AC1742"/>
  <c r="AE1742"/>
  <c r="AD1742"/>
  <c r="AF1742"/>
  <c r="CT1742"/>
  <c r="S1742"/>
  <c r="AG1742"/>
  <c r="AH1742"/>
  <c r="AI1742"/>
  <c r="AJ1742"/>
  <c r="CX1742"/>
  <c r="W1742"/>
  <c r="CQ1742"/>
  <c r="P1742"/>
  <c r="CS1742"/>
  <c r="R1742"/>
  <c r="CU1742"/>
  <c r="T1742"/>
  <c r="CV1742"/>
  <c r="U1742"/>
  <c r="CW1742"/>
  <c r="V1742"/>
  <c r="GL1742"/>
  <c r="GN1742"/>
  <c r="C1743"/>
  <c r="D1743"/>
  <c r="AC1743"/>
  <c r="AE1743"/>
  <c r="AD1743"/>
  <c r="AF1743"/>
  <c r="AB1743"/>
  <c r="CR1743"/>
  <c r="Q1743"/>
  <c r="AG1743"/>
  <c r="CU1743"/>
  <c r="T1743"/>
  <c r="AH1743"/>
  <c r="CV1743"/>
  <c r="U1743"/>
  <c r="AI1743"/>
  <c r="AJ1743"/>
  <c r="CS1743"/>
  <c r="R1743"/>
  <c r="CT1743"/>
  <c r="S1743"/>
  <c r="CW1743"/>
  <c r="V1743"/>
  <c r="CX1743"/>
  <c r="W1743"/>
  <c r="GL1743"/>
  <c r="GO1743"/>
  <c r="AC1744"/>
  <c r="AE1744"/>
  <c r="AD1744"/>
  <c r="AF1744"/>
  <c r="AB1744"/>
  <c r="AG1744"/>
  <c r="CU1744"/>
  <c r="T1744"/>
  <c r="AH1744"/>
  <c r="AI1744"/>
  <c r="AJ1744"/>
  <c r="CR1744"/>
  <c r="Q1744"/>
  <c r="CS1744"/>
  <c r="R1744"/>
  <c r="CT1744"/>
  <c r="S1744"/>
  <c r="CV1744"/>
  <c r="U1744"/>
  <c r="CW1744"/>
  <c r="V1744"/>
  <c r="CX1744"/>
  <c r="W1744"/>
  <c r="GL1744"/>
  <c r="GO1744"/>
  <c r="AC1745"/>
  <c r="AE1745"/>
  <c r="AD1745"/>
  <c r="CR1745"/>
  <c r="Q1745"/>
  <c r="AF1745"/>
  <c r="AG1745"/>
  <c r="CU1745"/>
  <c r="T1745"/>
  <c r="AH1745"/>
  <c r="AI1745"/>
  <c r="AJ1745"/>
  <c r="CS1745"/>
  <c r="R1745"/>
  <c r="CT1745"/>
  <c r="S1745"/>
  <c r="CV1745"/>
  <c r="U1745"/>
  <c r="CW1745"/>
  <c r="V1745"/>
  <c r="CX1745"/>
  <c r="W1745"/>
  <c r="GL1745"/>
  <c r="GO1745"/>
  <c r="AC1746"/>
  <c r="AE1746"/>
  <c r="AD1746"/>
  <c r="AF1746"/>
  <c r="AB1746"/>
  <c r="CR1746"/>
  <c r="Q1746"/>
  <c r="AG1746"/>
  <c r="CU1746"/>
  <c r="T1746"/>
  <c r="AH1746"/>
  <c r="AI1746"/>
  <c r="AJ1746"/>
  <c r="CS1746"/>
  <c r="R1746"/>
  <c r="CT1746"/>
  <c r="S1746"/>
  <c r="CV1746"/>
  <c r="U1746"/>
  <c r="CW1746"/>
  <c r="V1746"/>
  <c r="CX1746"/>
  <c r="W1746"/>
  <c r="GL1746"/>
  <c r="GO1746"/>
  <c r="AC1747"/>
  <c r="AE1747"/>
  <c r="AD1747"/>
  <c r="AF1747"/>
  <c r="CT1747"/>
  <c r="S1747"/>
  <c r="AG1747"/>
  <c r="AH1747"/>
  <c r="AI1747"/>
  <c r="AJ1747"/>
  <c r="CX1747"/>
  <c r="W1747"/>
  <c r="CQ1747"/>
  <c r="P1747"/>
  <c r="CS1747"/>
  <c r="R1747"/>
  <c r="CU1747"/>
  <c r="T1747"/>
  <c r="CV1747"/>
  <c r="U1747"/>
  <c r="CW1747"/>
  <c r="V1747"/>
  <c r="GL1747"/>
  <c r="GO1747"/>
  <c r="C1748"/>
  <c r="D1748"/>
  <c r="CX1879" i="3"/>
  <c r="AC1748" i="1"/>
  <c r="CQ1748"/>
  <c r="P1748"/>
  <c r="AE1748"/>
  <c r="AD1748"/>
  <c r="AF1748"/>
  <c r="CT1748"/>
  <c r="S1748"/>
  <c r="AG1748"/>
  <c r="CU1748"/>
  <c r="T1748"/>
  <c r="AH1748"/>
  <c r="AI1748"/>
  <c r="AJ1748"/>
  <c r="CX1748"/>
  <c r="W1748"/>
  <c r="CR1748"/>
  <c r="Q1748"/>
  <c r="CS1748"/>
  <c r="R1748"/>
  <c r="CV1748"/>
  <c r="U1748"/>
  <c r="CW1748"/>
  <c r="V1748"/>
  <c r="GL1748"/>
  <c r="GO1748"/>
  <c r="C1749"/>
  <c r="D1749"/>
  <c r="AC1749"/>
  <c r="AE1749"/>
  <c r="AD1749"/>
  <c r="AF1749"/>
  <c r="AB1749"/>
  <c r="CR1749"/>
  <c r="Q1749"/>
  <c r="AG1749"/>
  <c r="AH1749"/>
  <c r="CV1749"/>
  <c r="U1749"/>
  <c r="AI1749"/>
  <c r="AJ1749"/>
  <c r="CQ1749"/>
  <c r="P1749"/>
  <c r="CS1749"/>
  <c r="R1749"/>
  <c r="CT1749"/>
  <c r="S1749"/>
  <c r="CU1749"/>
  <c r="T1749"/>
  <c r="CW1749"/>
  <c r="V1749"/>
  <c r="CX1749"/>
  <c r="W1749"/>
  <c r="GL1749"/>
  <c r="GN1749"/>
  <c r="B1751"/>
  <c r="B1720"/>
  <c r="C1751"/>
  <c r="C1720"/>
  <c r="D1751"/>
  <c r="D1720"/>
  <c r="F1751"/>
  <c r="F1720"/>
  <c r="G1751"/>
  <c r="G1720"/>
  <c r="BX1751"/>
  <c r="BX1720"/>
  <c r="BY1720"/>
  <c r="BZ1751"/>
  <c r="AQ1751"/>
  <c r="CG1751"/>
  <c r="CG1720"/>
  <c r="CK1751"/>
  <c r="CK1720"/>
  <c r="CL1751"/>
  <c r="BC1751"/>
  <c r="CM1751"/>
  <c r="CM1720"/>
  <c r="B1783"/>
  <c r="B1668"/>
  <c r="C1783"/>
  <c r="C1668"/>
  <c r="D1783"/>
  <c r="D1668"/>
  <c r="F1783"/>
  <c r="F1668"/>
  <c r="G1783"/>
  <c r="G1668"/>
  <c r="D1815"/>
  <c r="E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BE1817"/>
  <c r="BF1817"/>
  <c r="BG1817"/>
  <c r="BH1817"/>
  <c r="BI1817"/>
  <c r="BJ1817"/>
  <c r="BK1817"/>
  <c r="BL1817"/>
  <c r="BM1817"/>
  <c r="BN1817"/>
  <c r="BO1817"/>
  <c r="BP1817"/>
  <c r="BQ1817"/>
  <c r="BR1817"/>
  <c r="BS1817"/>
  <c r="BT1817"/>
  <c r="BU1817"/>
  <c r="BV1817"/>
  <c r="BW1817"/>
  <c r="BX1817"/>
  <c r="BY1817"/>
  <c r="BZ1817"/>
  <c r="CA1817"/>
  <c r="CB1817"/>
  <c r="CC1817"/>
  <c r="CD1817"/>
  <c r="CE1817"/>
  <c r="CF1817"/>
  <c r="CG1817"/>
  <c r="CH1817"/>
  <c r="CI1817"/>
  <c r="CJ1817"/>
  <c r="CK1817"/>
  <c r="CL1817"/>
  <c r="CM1817"/>
  <c r="CN1817"/>
  <c r="CO1817"/>
  <c r="CP1817"/>
  <c r="CQ1817"/>
  <c r="CR1817"/>
  <c r="CS1817"/>
  <c r="CT1817"/>
  <c r="CU1817"/>
  <c r="CV1817"/>
  <c r="CW1817"/>
  <c r="CX1817"/>
  <c r="CY1817"/>
  <c r="CZ1817"/>
  <c r="DA1817"/>
  <c r="DB1817"/>
  <c r="DC1817"/>
  <c r="DD1817"/>
  <c r="DE1817"/>
  <c r="DF1817"/>
  <c r="DG1817"/>
  <c r="DH1817"/>
  <c r="DI1817"/>
  <c r="DJ1817"/>
  <c r="DK1817"/>
  <c r="DL1817"/>
  <c r="DM1817"/>
  <c r="DN1817"/>
  <c r="DO1817"/>
  <c r="DP1817"/>
  <c r="DQ1817"/>
  <c r="DR1817"/>
  <c r="DS1817"/>
  <c r="DT1817"/>
  <c r="DU1817"/>
  <c r="DV1817"/>
  <c r="DW1817"/>
  <c r="DX1817"/>
  <c r="DY1817"/>
  <c r="DZ1817"/>
  <c r="EA1817"/>
  <c r="EB1817"/>
  <c r="EC1817"/>
  <c r="ED1817"/>
  <c r="EE1817"/>
  <c r="EF1817"/>
  <c r="EG1817"/>
  <c r="EH1817"/>
  <c r="EI1817"/>
  <c r="EJ1817"/>
  <c r="EK1817"/>
  <c r="EL1817"/>
  <c r="EM1817"/>
  <c r="EN1817"/>
  <c r="EO1817"/>
  <c r="EP1817"/>
  <c r="EQ1817"/>
  <c r="ER1817"/>
  <c r="ES1817"/>
  <c r="ET1817"/>
  <c r="EU1817"/>
  <c r="EV1817"/>
  <c r="EW1817"/>
  <c r="EX1817"/>
  <c r="EY1817"/>
  <c r="EZ1817"/>
  <c r="FA1817"/>
  <c r="FB1817"/>
  <c r="FC1817"/>
  <c r="FD1817"/>
  <c r="FE1817"/>
  <c r="FF1817"/>
  <c r="FG1817"/>
  <c r="FH1817"/>
  <c r="FI1817"/>
  <c r="FJ1817"/>
  <c r="FK1817"/>
  <c r="FL1817"/>
  <c r="FM1817"/>
  <c r="FN1817"/>
  <c r="FO1817"/>
  <c r="FP1817"/>
  <c r="FQ1817"/>
  <c r="FR1817"/>
  <c r="FS1817"/>
  <c r="FT1817"/>
  <c r="FU1817"/>
  <c r="FV1817"/>
  <c r="FW1817"/>
  <c r="FX1817"/>
  <c r="FY1817"/>
  <c r="FZ1817"/>
  <c r="GA1817"/>
  <c r="GB1817"/>
  <c r="GC1817"/>
  <c r="GD1817"/>
  <c r="GE1817"/>
  <c r="GF1817"/>
  <c r="GG1817"/>
  <c r="GH1817"/>
  <c r="GI1817"/>
  <c r="GJ1817"/>
  <c r="GK1817"/>
  <c r="GL1817"/>
  <c r="GM1817"/>
  <c r="GN1817"/>
  <c r="GO1817"/>
  <c r="GP1817"/>
  <c r="GQ1817"/>
  <c r="GR1817"/>
  <c r="GS1817"/>
  <c r="GT1817"/>
  <c r="GU1817"/>
  <c r="GV1817"/>
  <c r="GW1817"/>
  <c r="GX1817"/>
  <c r="D1819"/>
  <c r="E1821"/>
  <c r="Z1821"/>
  <c r="AA1821"/>
  <c r="AM1821"/>
  <c r="AN1821"/>
  <c r="BE1821"/>
  <c r="BF1821"/>
  <c r="BG1821"/>
  <c r="BH1821"/>
  <c r="BI1821"/>
  <c r="BJ1821"/>
  <c r="BK1821"/>
  <c r="BL1821"/>
  <c r="BM1821"/>
  <c r="BN1821"/>
  <c r="BO1821"/>
  <c r="BP1821"/>
  <c r="BQ1821"/>
  <c r="BR1821"/>
  <c r="BS1821"/>
  <c r="BT1821"/>
  <c r="BU1821"/>
  <c r="BV1821"/>
  <c r="BW1821"/>
  <c r="CN1821"/>
  <c r="CO1821"/>
  <c r="CP1821"/>
  <c r="CQ1821"/>
  <c r="CR1821"/>
  <c r="CS1821"/>
  <c r="CT1821"/>
  <c r="CU1821"/>
  <c r="CV1821"/>
  <c r="CW1821"/>
  <c r="CX1821"/>
  <c r="CY1821"/>
  <c r="CZ1821"/>
  <c r="DA1821"/>
  <c r="DB1821"/>
  <c r="DC1821"/>
  <c r="DD1821"/>
  <c r="DE1821"/>
  <c r="DF1821"/>
  <c r="DG1821"/>
  <c r="DH1821"/>
  <c r="DI1821"/>
  <c r="DJ1821"/>
  <c r="DK1821"/>
  <c r="DL1821"/>
  <c r="DM1821"/>
  <c r="DN1821"/>
  <c r="DO1821"/>
  <c r="DP1821"/>
  <c r="DQ1821"/>
  <c r="DR1821"/>
  <c r="DS1821"/>
  <c r="DT1821"/>
  <c r="DU1821"/>
  <c r="DV1821"/>
  <c r="DW1821"/>
  <c r="DX1821"/>
  <c r="DY1821"/>
  <c r="DZ1821"/>
  <c r="EA1821"/>
  <c r="EB1821"/>
  <c r="EC1821"/>
  <c r="ED1821"/>
  <c r="EE1821"/>
  <c r="EF1821"/>
  <c r="EG1821"/>
  <c r="EH1821"/>
  <c r="EI1821"/>
  <c r="EJ1821"/>
  <c r="EK1821"/>
  <c r="EL1821"/>
  <c r="EM1821"/>
  <c r="EN1821"/>
  <c r="EO1821"/>
  <c r="EP1821"/>
  <c r="EQ1821"/>
  <c r="ER1821"/>
  <c r="ES1821"/>
  <c r="ET1821"/>
  <c r="EU1821"/>
  <c r="EV1821"/>
  <c r="EW1821"/>
  <c r="EX1821"/>
  <c r="EY1821"/>
  <c r="EZ1821"/>
  <c r="FA1821"/>
  <c r="FB1821"/>
  <c r="FC1821"/>
  <c r="FD1821"/>
  <c r="FE1821"/>
  <c r="FF1821"/>
  <c r="FG1821"/>
  <c r="FH1821"/>
  <c r="FI1821"/>
  <c r="FJ1821"/>
  <c r="FK1821"/>
  <c r="FL1821"/>
  <c r="FM1821"/>
  <c r="FN1821"/>
  <c r="FO1821"/>
  <c r="FP1821"/>
  <c r="FQ1821"/>
  <c r="FR1821"/>
  <c r="FS1821"/>
  <c r="FT1821"/>
  <c r="FU1821"/>
  <c r="FV1821"/>
  <c r="FW1821"/>
  <c r="FX1821"/>
  <c r="FY1821"/>
  <c r="FZ1821"/>
  <c r="GA1821"/>
  <c r="GB1821"/>
  <c r="GC1821"/>
  <c r="GD1821"/>
  <c r="GE1821"/>
  <c r="GF1821"/>
  <c r="GG1821"/>
  <c r="GH1821"/>
  <c r="GI1821"/>
  <c r="GJ1821"/>
  <c r="GK1821"/>
  <c r="GL1821"/>
  <c r="GM1821"/>
  <c r="GN1821"/>
  <c r="GO1821"/>
  <c r="GP1821"/>
  <c r="GQ1821"/>
  <c r="GR1821"/>
  <c r="GS1821"/>
  <c r="GT1821"/>
  <c r="GU1821"/>
  <c r="GV1821"/>
  <c r="GW1821"/>
  <c r="GX1821"/>
  <c r="C1823"/>
  <c r="D1823"/>
  <c r="AC1823"/>
  <c r="AE1823"/>
  <c r="AD1823"/>
  <c r="AF1823"/>
  <c r="CT1823"/>
  <c r="S1823"/>
  <c r="AG1823"/>
  <c r="AH1823"/>
  <c r="AI1823"/>
  <c r="AJ1823"/>
  <c r="CX1823"/>
  <c r="W1823"/>
  <c r="CQ1823"/>
  <c r="P1823"/>
  <c r="CS1823"/>
  <c r="R1823"/>
  <c r="CU1823"/>
  <c r="T1823"/>
  <c r="CV1823"/>
  <c r="U1823"/>
  <c r="CW1823"/>
  <c r="V1823"/>
  <c r="GL1823"/>
  <c r="GO1823"/>
  <c r="AC1824"/>
  <c r="AE1824"/>
  <c r="AD1824"/>
  <c r="AF1824"/>
  <c r="CT1824"/>
  <c r="S1824"/>
  <c r="AG1824"/>
  <c r="AH1824"/>
  <c r="AI1824"/>
  <c r="CW1824"/>
  <c r="V1824"/>
  <c r="AJ1824"/>
  <c r="CX1824"/>
  <c r="W1824"/>
  <c r="CQ1824"/>
  <c r="CU1824"/>
  <c r="CV1824"/>
  <c r="U1824"/>
  <c r="GL1824"/>
  <c r="GN1824"/>
  <c r="C1825"/>
  <c r="D1825"/>
  <c r="AC1825"/>
  <c r="AE1825"/>
  <c r="AD1825"/>
  <c r="AF1825"/>
  <c r="CT1825"/>
  <c r="S1825"/>
  <c r="AG1825"/>
  <c r="AH1825"/>
  <c r="AI1825"/>
  <c r="AJ1825"/>
  <c r="CX1825"/>
  <c r="W1825"/>
  <c r="CQ1825"/>
  <c r="P1825"/>
  <c r="CS1825"/>
  <c r="R1825"/>
  <c r="CU1825"/>
  <c r="T1825"/>
  <c r="CV1825"/>
  <c r="U1825"/>
  <c r="CW1825"/>
  <c r="V1825"/>
  <c r="GL1825"/>
  <c r="GO1825"/>
  <c r="AC1826"/>
  <c r="AE1826"/>
  <c r="AD1826"/>
  <c r="AF1826"/>
  <c r="AG1826"/>
  <c r="AH1826"/>
  <c r="AI1826"/>
  <c r="CW1826"/>
  <c r="V1826"/>
  <c r="AJ1826"/>
  <c r="CQ1826"/>
  <c r="CT1826"/>
  <c r="CU1826"/>
  <c r="T1826"/>
  <c r="CV1826"/>
  <c r="U1826"/>
  <c r="CX1826"/>
  <c r="GL1826"/>
  <c r="GN1826"/>
  <c r="C1827"/>
  <c r="D1827"/>
  <c r="AC1827"/>
  <c r="AE1827"/>
  <c r="AD1827"/>
  <c r="AF1827"/>
  <c r="CT1827"/>
  <c r="S1827"/>
  <c r="AG1827"/>
  <c r="AH1827"/>
  <c r="AI1827"/>
  <c r="AJ1827"/>
  <c r="CX1827"/>
  <c r="W1827"/>
  <c r="CQ1827"/>
  <c r="P1827"/>
  <c r="CS1827"/>
  <c r="R1827"/>
  <c r="CU1827"/>
  <c r="T1827"/>
  <c r="CV1827"/>
  <c r="U1827"/>
  <c r="CW1827"/>
  <c r="V1827"/>
  <c r="GL1827"/>
  <c r="GO1827"/>
  <c r="AC1828"/>
  <c r="AE1828"/>
  <c r="AD1828"/>
  <c r="AF1828"/>
  <c r="AB1828"/>
  <c r="CR1828"/>
  <c r="Q1828"/>
  <c r="AG1828"/>
  <c r="AH1828"/>
  <c r="AI1828"/>
  <c r="CW1828"/>
  <c r="V1828"/>
  <c r="AJ1828"/>
  <c r="CQ1828"/>
  <c r="P1828"/>
  <c r="CT1828"/>
  <c r="S1828"/>
  <c r="CU1828"/>
  <c r="T1828"/>
  <c r="CV1828"/>
  <c r="U1828"/>
  <c r="CX1828"/>
  <c r="W1828"/>
  <c r="GL1828"/>
  <c r="GN1828"/>
  <c r="C1829"/>
  <c r="D1829"/>
  <c r="CX1894" i="3"/>
  <c r="AC1829" i="1"/>
  <c r="AE1829"/>
  <c r="AD1829"/>
  <c r="AF1829"/>
  <c r="CT1829"/>
  <c r="S1829"/>
  <c r="AG1829"/>
  <c r="AH1829"/>
  <c r="AI1829"/>
  <c r="AJ1829"/>
  <c r="CX1829"/>
  <c r="W1829"/>
  <c r="CQ1829"/>
  <c r="P1829"/>
  <c r="CS1829"/>
  <c r="R1829"/>
  <c r="CU1829"/>
  <c r="T1829"/>
  <c r="CV1829"/>
  <c r="U1829"/>
  <c r="CW1829"/>
  <c r="V1829"/>
  <c r="GL1829"/>
  <c r="GO1829"/>
  <c r="C1830"/>
  <c r="D1830"/>
  <c r="AC1830"/>
  <c r="AE1830"/>
  <c r="AD1830"/>
  <c r="AF1830"/>
  <c r="AB1830"/>
  <c r="CR1830"/>
  <c r="Q1830"/>
  <c r="AG1830"/>
  <c r="CU1830"/>
  <c r="T1830"/>
  <c r="AH1830"/>
  <c r="AI1830"/>
  <c r="AJ1830"/>
  <c r="CS1830"/>
  <c r="R1830"/>
  <c r="CT1830"/>
  <c r="S1830"/>
  <c r="CV1830"/>
  <c r="U1830"/>
  <c r="CW1830"/>
  <c r="V1830"/>
  <c r="CX1830"/>
  <c r="W1830"/>
  <c r="GL1830"/>
  <c r="GO1830"/>
  <c r="C1831"/>
  <c r="D1831"/>
  <c r="AC1831"/>
  <c r="AE1831"/>
  <c r="AD1831"/>
  <c r="AF1831"/>
  <c r="AB1831"/>
  <c r="CR1831"/>
  <c r="Q1831"/>
  <c r="AG1831"/>
  <c r="AH1831"/>
  <c r="CV1831"/>
  <c r="U1831"/>
  <c r="AI1831"/>
  <c r="AJ1831"/>
  <c r="CQ1831"/>
  <c r="P1831"/>
  <c r="CS1831"/>
  <c r="R1831"/>
  <c r="CT1831"/>
  <c r="S1831"/>
  <c r="CU1831"/>
  <c r="T1831"/>
  <c r="CW1831"/>
  <c r="V1831"/>
  <c r="CX1831"/>
  <c r="W1831"/>
  <c r="GL1831"/>
  <c r="GO1831"/>
  <c r="C1832"/>
  <c r="D1832"/>
  <c r="AC1832"/>
  <c r="AE1832"/>
  <c r="AD1832"/>
  <c r="AF1832"/>
  <c r="AB1832"/>
  <c r="CR1832"/>
  <c r="Q1832"/>
  <c r="AG1832"/>
  <c r="AH1832"/>
  <c r="AI1832"/>
  <c r="CW1832"/>
  <c r="V1832"/>
  <c r="AJ1832"/>
  <c r="CQ1832"/>
  <c r="P1832"/>
  <c r="CT1832"/>
  <c r="S1832"/>
  <c r="CU1832"/>
  <c r="T1832"/>
  <c r="CV1832"/>
  <c r="U1832"/>
  <c r="CX1832"/>
  <c r="W1832"/>
  <c r="GL1832"/>
  <c r="GO1832"/>
  <c r="AC1833"/>
  <c r="AE1833"/>
  <c r="AD1833"/>
  <c r="AF1833"/>
  <c r="AB1833"/>
  <c r="CR1833"/>
  <c r="Q1833"/>
  <c r="AG1833"/>
  <c r="AH1833"/>
  <c r="CV1833"/>
  <c r="U1833"/>
  <c r="AI1833"/>
  <c r="AJ1833"/>
  <c r="CQ1833"/>
  <c r="P1833"/>
  <c r="CS1833"/>
  <c r="R1833"/>
  <c r="CT1833"/>
  <c r="S1833"/>
  <c r="CU1833"/>
  <c r="T1833"/>
  <c r="CW1833"/>
  <c r="V1833"/>
  <c r="CX1833"/>
  <c r="W1833"/>
  <c r="GL1833"/>
  <c r="GN1833"/>
  <c r="B1835"/>
  <c r="B1821"/>
  <c r="C1835"/>
  <c r="C1821"/>
  <c r="D1835"/>
  <c r="D1821"/>
  <c r="F1835"/>
  <c r="F1821"/>
  <c r="G1835"/>
  <c r="G1821"/>
  <c r="BX1835"/>
  <c r="BX1821"/>
  <c r="BY1821"/>
  <c r="BZ1835"/>
  <c r="AQ1835"/>
  <c r="CG1835"/>
  <c r="CG1821"/>
  <c r="CK1835"/>
  <c r="CK1821"/>
  <c r="CL1835"/>
  <c r="BC1835"/>
  <c r="CM1835"/>
  <c r="CM1821"/>
  <c r="D1867"/>
  <c r="E1869"/>
  <c r="Z1869"/>
  <c r="AA1869"/>
  <c r="AM1869"/>
  <c r="AN1869"/>
  <c r="BE1869"/>
  <c r="BF1869"/>
  <c r="BG1869"/>
  <c r="BH1869"/>
  <c r="BI1869"/>
  <c r="BJ1869"/>
  <c r="BK1869"/>
  <c r="BL1869"/>
  <c r="BM1869"/>
  <c r="BN1869"/>
  <c r="BO1869"/>
  <c r="BP1869"/>
  <c r="BQ1869"/>
  <c r="BR1869"/>
  <c r="BS1869"/>
  <c r="BT1869"/>
  <c r="BU1869"/>
  <c r="BV1869"/>
  <c r="BW1869"/>
  <c r="CN1869"/>
  <c r="CO1869"/>
  <c r="CP1869"/>
  <c r="CQ1869"/>
  <c r="CR1869"/>
  <c r="CS1869"/>
  <c r="CT1869"/>
  <c r="CU1869"/>
  <c r="CV1869"/>
  <c r="CW1869"/>
  <c r="CX1869"/>
  <c r="CY1869"/>
  <c r="CZ1869"/>
  <c r="DA1869"/>
  <c r="DB1869"/>
  <c r="DC1869"/>
  <c r="DD1869"/>
  <c r="DE1869"/>
  <c r="DF1869"/>
  <c r="DG1869"/>
  <c r="DH1869"/>
  <c r="DI1869"/>
  <c r="DJ1869"/>
  <c r="DK1869"/>
  <c r="DL1869"/>
  <c r="DM1869"/>
  <c r="DN1869"/>
  <c r="DO1869"/>
  <c r="DP1869"/>
  <c r="DQ1869"/>
  <c r="DR1869"/>
  <c r="DS1869"/>
  <c r="DT1869"/>
  <c r="DU1869"/>
  <c r="DV1869"/>
  <c r="DW1869"/>
  <c r="DX1869"/>
  <c r="DY1869"/>
  <c r="DZ1869"/>
  <c r="EA1869"/>
  <c r="EB1869"/>
  <c r="EC1869"/>
  <c r="ED1869"/>
  <c r="EE1869"/>
  <c r="EF1869"/>
  <c r="EG1869"/>
  <c r="EH1869"/>
  <c r="EI1869"/>
  <c r="EJ1869"/>
  <c r="EK1869"/>
  <c r="EL1869"/>
  <c r="EM1869"/>
  <c r="EN1869"/>
  <c r="EO1869"/>
  <c r="EP1869"/>
  <c r="EQ1869"/>
  <c r="ER1869"/>
  <c r="ES1869"/>
  <c r="ET1869"/>
  <c r="EU1869"/>
  <c r="EV1869"/>
  <c r="EW1869"/>
  <c r="EX1869"/>
  <c r="EY1869"/>
  <c r="EZ1869"/>
  <c r="FA1869"/>
  <c r="FB1869"/>
  <c r="FC1869"/>
  <c r="FD1869"/>
  <c r="FE1869"/>
  <c r="FF1869"/>
  <c r="FG1869"/>
  <c r="FH1869"/>
  <c r="FI1869"/>
  <c r="FJ1869"/>
  <c r="FK1869"/>
  <c r="FL1869"/>
  <c r="FM1869"/>
  <c r="FN1869"/>
  <c r="FO1869"/>
  <c r="FP1869"/>
  <c r="FQ1869"/>
  <c r="FR1869"/>
  <c r="FS1869"/>
  <c r="FT1869"/>
  <c r="FU1869"/>
  <c r="FV1869"/>
  <c r="FW1869"/>
  <c r="FX1869"/>
  <c r="FY1869"/>
  <c r="FZ1869"/>
  <c r="GA1869"/>
  <c r="GB1869"/>
  <c r="GC1869"/>
  <c r="GD1869"/>
  <c r="GE1869"/>
  <c r="GF1869"/>
  <c r="GG1869"/>
  <c r="GH1869"/>
  <c r="GI1869"/>
  <c r="GJ1869"/>
  <c r="GK1869"/>
  <c r="GL1869"/>
  <c r="GM1869"/>
  <c r="GN1869"/>
  <c r="GO1869"/>
  <c r="GP1869"/>
  <c r="GQ1869"/>
  <c r="GR1869"/>
  <c r="GS1869"/>
  <c r="GT1869"/>
  <c r="GU1869"/>
  <c r="GV1869"/>
  <c r="GW1869"/>
  <c r="GX1869"/>
  <c r="C1871"/>
  <c r="D1871"/>
  <c r="AC1871"/>
  <c r="AE1871"/>
  <c r="AD1871"/>
  <c r="AF1871"/>
  <c r="CT1871"/>
  <c r="S1871"/>
  <c r="AG1871"/>
  <c r="AH1871"/>
  <c r="AI1871"/>
  <c r="AJ1871"/>
  <c r="CX1871"/>
  <c r="W1871"/>
  <c r="CQ1871"/>
  <c r="P1871"/>
  <c r="CS1871"/>
  <c r="R1871"/>
  <c r="CU1871"/>
  <c r="T1871"/>
  <c r="CV1871"/>
  <c r="U1871"/>
  <c r="CW1871"/>
  <c r="V1871"/>
  <c r="GL1871"/>
  <c r="GO1871"/>
  <c r="AC1872"/>
  <c r="AE1872"/>
  <c r="AD1872"/>
  <c r="CR1872"/>
  <c r="AF1872"/>
  <c r="AG1872"/>
  <c r="AH1872"/>
  <c r="AI1872"/>
  <c r="CW1872"/>
  <c r="AJ1872"/>
  <c r="CQ1872"/>
  <c r="CT1872"/>
  <c r="CU1872"/>
  <c r="CV1872"/>
  <c r="CX1872"/>
  <c r="GL1872"/>
  <c r="GO1872"/>
  <c r="AC1873"/>
  <c r="AE1873"/>
  <c r="AD1873"/>
  <c r="AF1873"/>
  <c r="AB1873"/>
  <c r="CR1873"/>
  <c r="AG1873"/>
  <c r="AH1873"/>
  <c r="CV1873"/>
  <c r="AI1873"/>
  <c r="AJ1873"/>
  <c r="CQ1873"/>
  <c r="P1873"/>
  <c r="CS1873"/>
  <c r="CT1873"/>
  <c r="CU1873"/>
  <c r="CW1873"/>
  <c r="V1873"/>
  <c r="CX1873"/>
  <c r="GL1873"/>
  <c r="GO1873"/>
  <c r="AC1874"/>
  <c r="CQ1874"/>
  <c r="P1874"/>
  <c r="AE1874"/>
  <c r="AD1874"/>
  <c r="AF1874"/>
  <c r="CT1874"/>
  <c r="S1874"/>
  <c r="AG1874"/>
  <c r="CU1874"/>
  <c r="T1874"/>
  <c r="AH1874"/>
  <c r="AI1874"/>
  <c r="AJ1874"/>
  <c r="CX1874"/>
  <c r="W1874"/>
  <c r="CS1874"/>
  <c r="R1874"/>
  <c r="CV1874"/>
  <c r="U1874"/>
  <c r="CW1874"/>
  <c r="V1874"/>
  <c r="GL1874"/>
  <c r="GO1874"/>
  <c r="C1875"/>
  <c r="D1875"/>
  <c r="AC1875"/>
  <c r="AE1875"/>
  <c r="AD1875"/>
  <c r="AF1875"/>
  <c r="AB1875"/>
  <c r="CR1875"/>
  <c r="Q1875"/>
  <c r="AG1875"/>
  <c r="AH1875"/>
  <c r="CV1875"/>
  <c r="U1875"/>
  <c r="AI1875"/>
  <c r="AJ1875"/>
  <c r="CQ1875"/>
  <c r="P1875"/>
  <c r="CS1875"/>
  <c r="R1875"/>
  <c r="CT1875"/>
  <c r="S1875"/>
  <c r="CU1875"/>
  <c r="T1875"/>
  <c r="CW1875"/>
  <c r="V1875"/>
  <c r="CX1875"/>
  <c r="W1875"/>
  <c r="GL1875"/>
  <c r="GO1875"/>
  <c r="C1876"/>
  <c r="D1876"/>
  <c r="AC1876"/>
  <c r="AE1876"/>
  <c r="AD1876"/>
  <c r="AF1876"/>
  <c r="AB1876"/>
  <c r="CR1876"/>
  <c r="Q1876"/>
  <c r="AG1876"/>
  <c r="AH1876"/>
  <c r="AI1876"/>
  <c r="CW1876"/>
  <c r="V1876"/>
  <c r="AJ1876"/>
  <c r="CQ1876"/>
  <c r="P1876"/>
  <c r="CT1876"/>
  <c r="S1876"/>
  <c r="CP1876"/>
  <c r="O1876"/>
  <c r="CU1876"/>
  <c r="T1876"/>
  <c r="CV1876"/>
  <c r="U1876"/>
  <c r="CX1876"/>
  <c r="W1876"/>
  <c r="GL1876"/>
  <c r="GO1876"/>
  <c r="AC1877"/>
  <c r="AE1877"/>
  <c r="AD1877"/>
  <c r="AF1877"/>
  <c r="AB1877"/>
  <c r="CR1877"/>
  <c r="Q1877"/>
  <c r="AG1877"/>
  <c r="AH1877"/>
  <c r="CV1877"/>
  <c r="U1877"/>
  <c r="AI1877"/>
  <c r="AJ1877"/>
  <c r="CQ1877"/>
  <c r="P1877"/>
  <c r="CS1877"/>
  <c r="R1877"/>
  <c r="CT1877"/>
  <c r="S1877"/>
  <c r="CU1877"/>
  <c r="T1877"/>
  <c r="CW1877"/>
  <c r="V1877"/>
  <c r="CX1877"/>
  <c r="W1877"/>
  <c r="GL1877"/>
  <c r="GO1877"/>
  <c r="AC1878"/>
  <c r="CQ1878"/>
  <c r="P1878"/>
  <c r="AE1878"/>
  <c r="AD1878"/>
  <c r="AF1878"/>
  <c r="CT1878"/>
  <c r="S1878"/>
  <c r="AG1878"/>
  <c r="CU1878"/>
  <c r="T1878"/>
  <c r="AH1878"/>
  <c r="AI1878"/>
  <c r="AJ1878"/>
  <c r="CX1878"/>
  <c r="W1878"/>
  <c r="CS1878"/>
  <c r="R1878"/>
  <c r="CV1878"/>
  <c r="U1878"/>
  <c r="CW1878"/>
  <c r="V1878"/>
  <c r="GL1878"/>
  <c r="GO1878"/>
  <c r="C1879"/>
  <c r="D1879"/>
  <c r="AC1879"/>
  <c r="AE1879"/>
  <c r="AD1879"/>
  <c r="AF1879"/>
  <c r="AB1879"/>
  <c r="CR1879"/>
  <c r="Q1879"/>
  <c r="AG1879"/>
  <c r="AH1879"/>
  <c r="CV1879"/>
  <c r="U1879"/>
  <c r="AI1879"/>
  <c r="AJ1879"/>
  <c r="CQ1879"/>
  <c r="P1879"/>
  <c r="CS1879"/>
  <c r="R1879"/>
  <c r="CT1879"/>
  <c r="S1879"/>
  <c r="CU1879"/>
  <c r="T1879"/>
  <c r="CW1879"/>
  <c r="V1879"/>
  <c r="CX1879"/>
  <c r="W1879"/>
  <c r="GL1879"/>
  <c r="GO1879"/>
  <c r="C1880"/>
  <c r="D1880"/>
  <c r="AC1880"/>
  <c r="AE1880"/>
  <c r="AD1880"/>
  <c r="AF1880"/>
  <c r="AB1880"/>
  <c r="CR1880"/>
  <c r="Q1880"/>
  <c r="CS1880"/>
  <c r="R1880"/>
  <c r="AG1880"/>
  <c r="AH1880"/>
  <c r="CV1880"/>
  <c r="U1880"/>
  <c r="AI1880"/>
  <c r="CW1880"/>
  <c r="V1880"/>
  <c r="AJ1880"/>
  <c r="CQ1880"/>
  <c r="P1880"/>
  <c r="CT1880"/>
  <c r="S1880"/>
  <c r="CP1880"/>
  <c r="O1880"/>
  <c r="CU1880"/>
  <c r="T1880"/>
  <c r="CX1880"/>
  <c r="W1880"/>
  <c r="GL1880"/>
  <c r="GO1880"/>
  <c r="C1881"/>
  <c r="D1881"/>
  <c r="AC1881"/>
  <c r="AE1881"/>
  <c r="AD1881"/>
  <c r="AF1881"/>
  <c r="CT1881"/>
  <c r="S1881"/>
  <c r="AG1881"/>
  <c r="AH1881"/>
  <c r="AI1881"/>
  <c r="AJ1881"/>
  <c r="CX1881"/>
  <c r="W1881"/>
  <c r="CQ1881"/>
  <c r="P1881"/>
  <c r="CS1881"/>
  <c r="R1881"/>
  <c r="CU1881"/>
  <c r="T1881"/>
  <c r="CV1881"/>
  <c r="U1881"/>
  <c r="CW1881"/>
  <c r="V1881"/>
  <c r="GL1881"/>
  <c r="GO1881"/>
  <c r="C1882"/>
  <c r="D1882"/>
  <c r="AC1882"/>
  <c r="AE1882"/>
  <c r="AD1882"/>
  <c r="CR1882"/>
  <c r="Q1882"/>
  <c r="AF1882"/>
  <c r="AG1882"/>
  <c r="CU1882"/>
  <c r="T1882"/>
  <c r="AH1882"/>
  <c r="AI1882"/>
  <c r="AJ1882"/>
  <c r="CS1882"/>
  <c r="R1882"/>
  <c r="CT1882"/>
  <c r="S1882"/>
  <c r="CV1882"/>
  <c r="U1882"/>
  <c r="CW1882"/>
  <c r="V1882"/>
  <c r="CX1882"/>
  <c r="W1882"/>
  <c r="GL1882"/>
  <c r="GO1882"/>
  <c r="C1883"/>
  <c r="D1883"/>
  <c r="AC1883"/>
  <c r="AE1883"/>
  <c r="AD1883"/>
  <c r="AF1883"/>
  <c r="AB1883"/>
  <c r="CR1883"/>
  <c r="Q1883"/>
  <c r="AG1883"/>
  <c r="AH1883"/>
  <c r="CV1883"/>
  <c r="U1883"/>
  <c r="AI1883"/>
  <c r="AJ1883"/>
  <c r="CQ1883"/>
  <c r="P1883"/>
  <c r="CS1883"/>
  <c r="R1883"/>
  <c r="CT1883"/>
  <c r="S1883"/>
  <c r="CU1883"/>
  <c r="T1883"/>
  <c r="CW1883"/>
  <c r="V1883"/>
  <c r="CX1883"/>
  <c r="W1883"/>
  <c r="GL1883"/>
  <c r="GN1883"/>
  <c r="AC1884"/>
  <c r="AE1884"/>
  <c r="AD1884"/>
  <c r="CR1884"/>
  <c r="Q1884"/>
  <c r="AF1884"/>
  <c r="AG1884"/>
  <c r="CU1884"/>
  <c r="T1884"/>
  <c r="AH1884"/>
  <c r="AI1884"/>
  <c r="AJ1884"/>
  <c r="CS1884"/>
  <c r="R1884"/>
  <c r="CT1884"/>
  <c r="S1884"/>
  <c r="CV1884"/>
  <c r="U1884"/>
  <c r="CW1884"/>
  <c r="V1884"/>
  <c r="CX1884"/>
  <c r="W1884"/>
  <c r="GL1884"/>
  <c r="GN1884"/>
  <c r="AC1885"/>
  <c r="AE1885"/>
  <c r="AD1885"/>
  <c r="AF1885"/>
  <c r="CT1885"/>
  <c r="S1885"/>
  <c r="AG1885"/>
  <c r="AH1885"/>
  <c r="AI1885"/>
  <c r="AJ1885"/>
  <c r="CX1885"/>
  <c r="W1885"/>
  <c r="CQ1885"/>
  <c r="P1885"/>
  <c r="CS1885"/>
  <c r="R1885"/>
  <c r="CU1885"/>
  <c r="T1885"/>
  <c r="CV1885"/>
  <c r="U1885"/>
  <c r="CW1885"/>
  <c r="V1885"/>
  <c r="GL1885"/>
  <c r="GN1885"/>
  <c r="AC1886"/>
  <c r="AE1886"/>
  <c r="AD1886"/>
  <c r="AF1886"/>
  <c r="CT1886"/>
  <c r="S1886"/>
  <c r="AG1886"/>
  <c r="AH1886"/>
  <c r="AI1886"/>
  <c r="CW1886"/>
  <c r="V1886"/>
  <c r="AJ1886"/>
  <c r="CX1886"/>
  <c r="W1886"/>
  <c r="CQ1886"/>
  <c r="P1886"/>
  <c r="CU1886"/>
  <c r="T1886"/>
  <c r="CV1886"/>
  <c r="U1886"/>
  <c r="GL1886"/>
  <c r="GN1886"/>
  <c r="C1887"/>
  <c r="D1887"/>
  <c r="AC1887"/>
  <c r="AE1887"/>
  <c r="AD1887"/>
  <c r="AF1887"/>
  <c r="CT1887"/>
  <c r="S1887"/>
  <c r="AG1887"/>
  <c r="AH1887"/>
  <c r="AI1887"/>
  <c r="AJ1887"/>
  <c r="CX1887"/>
  <c r="W1887"/>
  <c r="CQ1887"/>
  <c r="P1887"/>
  <c r="CS1887"/>
  <c r="R1887"/>
  <c r="CU1887"/>
  <c r="T1887"/>
  <c r="CV1887"/>
  <c r="U1887"/>
  <c r="CW1887"/>
  <c r="V1887"/>
  <c r="GL1887"/>
  <c r="GN1887"/>
  <c r="AC1888"/>
  <c r="AE1888"/>
  <c r="AD1888"/>
  <c r="AF1888"/>
  <c r="AB1888"/>
  <c r="CR1888"/>
  <c r="AG1888"/>
  <c r="AH1888"/>
  <c r="AI1888"/>
  <c r="CW1888"/>
  <c r="AJ1888"/>
  <c r="CQ1888"/>
  <c r="CT1888"/>
  <c r="CU1888"/>
  <c r="CV1888"/>
  <c r="CX1888"/>
  <c r="GL1888"/>
  <c r="GN1888"/>
  <c r="AC1889"/>
  <c r="AE1889"/>
  <c r="AD1889"/>
  <c r="AF1889"/>
  <c r="AB1889"/>
  <c r="CR1889"/>
  <c r="Q1889"/>
  <c r="AG1889"/>
  <c r="AH1889"/>
  <c r="CV1889"/>
  <c r="U1889"/>
  <c r="AI1889"/>
  <c r="AJ1889"/>
  <c r="CQ1889"/>
  <c r="P1889"/>
  <c r="CS1889"/>
  <c r="R1889"/>
  <c r="CT1889"/>
  <c r="S1889"/>
  <c r="CU1889"/>
  <c r="T1889"/>
  <c r="CW1889"/>
  <c r="V1889"/>
  <c r="CX1889"/>
  <c r="W1889"/>
  <c r="GL1889"/>
  <c r="GN1889"/>
  <c r="C1890"/>
  <c r="D1890"/>
  <c r="AC1890"/>
  <c r="AE1890"/>
  <c r="AD1890"/>
  <c r="AF1890"/>
  <c r="AB1890"/>
  <c r="CR1890"/>
  <c r="Q1890"/>
  <c r="CS1890"/>
  <c r="R1890"/>
  <c r="AG1890"/>
  <c r="AH1890"/>
  <c r="CV1890"/>
  <c r="U1890"/>
  <c r="AI1890"/>
  <c r="CW1890"/>
  <c r="V1890"/>
  <c r="AJ1890"/>
  <c r="CQ1890"/>
  <c r="P1890"/>
  <c r="CT1890"/>
  <c r="S1890"/>
  <c r="CU1890"/>
  <c r="T1890"/>
  <c r="CX1890"/>
  <c r="W1890"/>
  <c r="GL1890"/>
  <c r="GO1890"/>
  <c r="AC1891"/>
  <c r="AE1891"/>
  <c r="AD1891"/>
  <c r="AF1891"/>
  <c r="AB1891"/>
  <c r="CR1891"/>
  <c r="Q1891"/>
  <c r="CS1891"/>
  <c r="R1891"/>
  <c r="AG1891"/>
  <c r="AH1891"/>
  <c r="CV1891"/>
  <c r="U1891"/>
  <c r="AI1891"/>
  <c r="CW1891"/>
  <c r="V1891"/>
  <c r="AJ1891"/>
  <c r="CQ1891"/>
  <c r="P1891"/>
  <c r="CT1891"/>
  <c r="S1891"/>
  <c r="CP1891"/>
  <c r="O1891"/>
  <c r="CU1891"/>
  <c r="T1891"/>
  <c r="CX1891"/>
  <c r="W1891"/>
  <c r="GL1891"/>
  <c r="GO1891"/>
  <c r="AC1892"/>
  <c r="AE1892"/>
  <c r="AD1892"/>
  <c r="AF1892"/>
  <c r="AB1892"/>
  <c r="CR1892"/>
  <c r="Q1892"/>
  <c r="AG1892"/>
  <c r="AH1892"/>
  <c r="AI1892"/>
  <c r="CW1892"/>
  <c r="V1892"/>
  <c r="AJ1892"/>
  <c r="CQ1892"/>
  <c r="P1892"/>
  <c r="CT1892"/>
  <c r="S1892"/>
  <c r="CP1892"/>
  <c r="O1892"/>
  <c r="CU1892"/>
  <c r="T1892"/>
  <c r="CV1892"/>
  <c r="U1892"/>
  <c r="CX1892"/>
  <c r="W1892"/>
  <c r="GL1892"/>
  <c r="GO1892"/>
  <c r="AC1893"/>
  <c r="AE1893"/>
  <c r="AD1893"/>
  <c r="CR1893"/>
  <c r="Q1893"/>
  <c r="AF1893"/>
  <c r="AG1893"/>
  <c r="AH1893"/>
  <c r="AI1893"/>
  <c r="CW1893"/>
  <c r="V1893"/>
  <c r="AJ1893"/>
  <c r="CQ1893"/>
  <c r="P1893"/>
  <c r="CT1893"/>
  <c r="S1893"/>
  <c r="CU1893"/>
  <c r="T1893"/>
  <c r="CV1893"/>
  <c r="U1893"/>
  <c r="CX1893"/>
  <c r="W1893"/>
  <c r="GL1893"/>
  <c r="GO1893"/>
  <c r="AC1894"/>
  <c r="AE1894"/>
  <c r="AD1894"/>
  <c r="AF1894"/>
  <c r="AB1894"/>
  <c r="CR1894"/>
  <c r="Q1894"/>
  <c r="AG1894"/>
  <c r="AH1894"/>
  <c r="CV1894"/>
  <c r="U1894"/>
  <c r="AI1894"/>
  <c r="AJ1894"/>
  <c r="CQ1894"/>
  <c r="P1894"/>
  <c r="CT1894"/>
  <c r="S1894"/>
  <c r="CP1894"/>
  <c r="O1894"/>
  <c r="CS1894"/>
  <c r="R1894"/>
  <c r="CU1894"/>
  <c r="T1894"/>
  <c r="CW1894"/>
  <c r="V1894"/>
  <c r="CX1894"/>
  <c r="W1894"/>
  <c r="GL1894"/>
  <c r="GO1894"/>
  <c r="C1895"/>
  <c r="D1895"/>
  <c r="CX2011" i="3"/>
  <c r="AC1895" i="1"/>
  <c r="AE1895"/>
  <c r="AD1895"/>
  <c r="AF1895"/>
  <c r="AB1895"/>
  <c r="CR1895"/>
  <c r="Q1895"/>
  <c r="CS1895"/>
  <c r="R1895"/>
  <c r="AG1895"/>
  <c r="AH1895"/>
  <c r="CV1895"/>
  <c r="U1895"/>
  <c r="AI1895"/>
  <c r="CW1895"/>
  <c r="V1895"/>
  <c r="AJ1895"/>
  <c r="CQ1895"/>
  <c r="P1895"/>
  <c r="CT1895"/>
  <c r="S1895"/>
  <c r="CU1895"/>
  <c r="T1895"/>
  <c r="CX1895"/>
  <c r="W1895"/>
  <c r="GL1895"/>
  <c r="GO1895"/>
  <c r="C1896"/>
  <c r="D1896"/>
  <c r="AC1896"/>
  <c r="AE1896"/>
  <c r="AD1896"/>
  <c r="AF1896"/>
  <c r="AG1896"/>
  <c r="CU1896"/>
  <c r="T1896"/>
  <c r="AH1896"/>
  <c r="AI1896"/>
  <c r="AJ1896"/>
  <c r="CQ1896"/>
  <c r="P1896"/>
  <c r="CS1896"/>
  <c r="R1896"/>
  <c r="CT1896"/>
  <c r="S1896"/>
  <c r="CV1896"/>
  <c r="U1896"/>
  <c r="CW1896"/>
  <c r="V1896"/>
  <c r="CX1896"/>
  <c r="W1896"/>
  <c r="GL1896"/>
  <c r="GN1896"/>
  <c r="B1898"/>
  <c r="B1869"/>
  <c r="C1898"/>
  <c r="C1869"/>
  <c r="D1898"/>
  <c r="D1869"/>
  <c r="F1898"/>
  <c r="F1869"/>
  <c r="G1898"/>
  <c r="G1869"/>
  <c r="BX1898"/>
  <c r="AO1898"/>
  <c r="BY1869"/>
  <c r="BZ1898"/>
  <c r="AQ1898"/>
  <c r="CG1898"/>
  <c r="CG1869"/>
  <c r="CK1898"/>
  <c r="CK1869"/>
  <c r="CL1898"/>
  <c r="BC1898"/>
  <c r="CM1898"/>
  <c r="BD1898"/>
  <c r="B1930"/>
  <c r="B1817"/>
  <c r="C1930"/>
  <c r="C1817"/>
  <c r="D1930"/>
  <c r="D1817"/>
  <c r="F1930"/>
  <c r="F1817"/>
  <c r="G1930"/>
  <c r="G1817"/>
  <c r="D1962"/>
  <c r="E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BE1964"/>
  <c r="BF1964"/>
  <c r="BG1964"/>
  <c r="BH1964"/>
  <c r="BI1964"/>
  <c r="BJ1964"/>
  <c r="BK1964"/>
  <c r="BL1964"/>
  <c r="BM1964"/>
  <c r="BN1964"/>
  <c r="BO1964"/>
  <c r="BP1964"/>
  <c r="BQ1964"/>
  <c r="BR1964"/>
  <c r="BS1964"/>
  <c r="BT1964"/>
  <c r="BU1964"/>
  <c r="BV1964"/>
  <c r="BW1964"/>
  <c r="BX1964"/>
  <c r="BY1964"/>
  <c r="BZ1964"/>
  <c r="CA1964"/>
  <c r="CB1964"/>
  <c r="CC1964"/>
  <c r="CD1964"/>
  <c r="CE1964"/>
  <c r="CF1964"/>
  <c r="CG1964"/>
  <c r="CH1964"/>
  <c r="CI1964"/>
  <c r="CJ1964"/>
  <c r="CK1964"/>
  <c r="CL1964"/>
  <c r="CM1964"/>
  <c r="CN1964"/>
  <c r="CO1964"/>
  <c r="CP1964"/>
  <c r="CQ1964"/>
  <c r="CR1964"/>
  <c r="CS1964"/>
  <c r="CT1964"/>
  <c r="CU1964"/>
  <c r="CV1964"/>
  <c r="CW1964"/>
  <c r="CX1964"/>
  <c r="CY1964"/>
  <c r="CZ1964"/>
  <c r="DA1964"/>
  <c r="DB1964"/>
  <c r="DC1964"/>
  <c r="DD1964"/>
  <c r="DE1964"/>
  <c r="DF1964"/>
  <c r="DG1964"/>
  <c r="DH1964"/>
  <c r="DI1964"/>
  <c r="DJ1964"/>
  <c r="DK1964"/>
  <c r="DL1964"/>
  <c r="DM1964"/>
  <c r="DN1964"/>
  <c r="DO1964"/>
  <c r="DP1964"/>
  <c r="DQ1964"/>
  <c r="DR1964"/>
  <c r="DS1964"/>
  <c r="DT1964"/>
  <c r="DU1964"/>
  <c r="DV1964"/>
  <c r="DW1964"/>
  <c r="DX1964"/>
  <c r="DY1964"/>
  <c r="DZ1964"/>
  <c r="EA1964"/>
  <c r="EB1964"/>
  <c r="EC1964"/>
  <c r="ED1964"/>
  <c r="EE1964"/>
  <c r="EF1964"/>
  <c r="EG1964"/>
  <c r="EH1964"/>
  <c r="EI1964"/>
  <c r="EJ1964"/>
  <c r="EK1964"/>
  <c r="EL1964"/>
  <c r="EM1964"/>
  <c r="EN1964"/>
  <c r="EO1964"/>
  <c r="EP1964"/>
  <c r="EQ1964"/>
  <c r="ER1964"/>
  <c r="ES1964"/>
  <c r="ET1964"/>
  <c r="EU1964"/>
  <c r="EV1964"/>
  <c r="EW1964"/>
  <c r="EX1964"/>
  <c r="EY1964"/>
  <c r="EZ1964"/>
  <c r="FA1964"/>
  <c r="FB1964"/>
  <c r="FC1964"/>
  <c r="FD1964"/>
  <c r="FE1964"/>
  <c r="FF1964"/>
  <c r="FG1964"/>
  <c r="FH1964"/>
  <c r="FI1964"/>
  <c r="FJ1964"/>
  <c r="FK1964"/>
  <c r="FL1964"/>
  <c r="FM1964"/>
  <c r="FN1964"/>
  <c r="FO1964"/>
  <c r="FP1964"/>
  <c r="FQ1964"/>
  <c r="FR1964"/>
  <c r="FS1964"/>
  <c r="FT1964"/>
  <c r="FU1964"/>
  <c r="FV1964"/>
  <c r="FW1964"/>
  <c r="FX1964"/>
  <c r="FY1964"/>
  <c r="FZ1964"/>
  <c r="GA1964"/>
  <c r="GB1964"/>
  <c r="GC1964"/>
  <c r="GD1964"/>
  <c r="GE1964"/>
  <c r="GF1964"/>
  <c r="GG1964"/>
  <c r="GH1964"/>
  <c r="GI1964"/>
  <c r="GJ1964"/>
  <c r="GK1964"/>
  <c r="GL1964"/>
  <c r="GM1964"/>
  <c r="GN1964"/>
  <c r="GO1964"/>
  <c r="GP1964"/>
  <c r="GQ1964"/>
  <c r="GR1964"/>
  <c r="GS1964"/>
  <c r="GT1964"/>
  <c r="GU1964"/>
  <c r="GV1964"/>
  <c r="GW1964"/>
  <c r="GX1964"/>
  <c r="D1966"/>
  <c r="E1968"/>
  <c r="Z1968"/>
  <c r="AA1968"/>
  <c r="AM1968"/>
  <c r="AN1968"/>
  <c r="BE1968"/>
  <c r="BF1968"/>
  <c r="BG1968"/>
  <c r="BH1968"/>
  <c r="BI1968"/>
  <c r="BJ1968"/>
  <c r="BK1968"/>
  <c r="BL1968"/>
  <c r="BM1968"/>
  <c r="BN1968"/>
  <c r="BO1968"/>
  <c r="BP1968"/>
  <c r="BQ1968"/>
  <c r="BR1968"/>
  <c r="BS1968"/>
  <c r="BT1968"/>
  <c r="BU1968"/>
  <c r="BV1968"/>
  <c r="BW1968"/>
  <c r="CN1968"/>
  <c r="CO1968"/>
  <c r="CP1968"/>
  <c r="CQ1968"/>
  <c r="CR1968"/>
  <c r="CS1968"/>
  <c r="CT1968"/>
  <c r="CU1968"/>
  <c r="CV1968"/>
  <c r="CW1968"/>
  <c r="CX1968"/>
  <c r="CY1968"/>
  <c r="CZ1968"/>
  <c r="DA1968"/>
  <c r="DB1968"/>
  <c r="DC1968"/>
  <c r="DD1968"/>
  <c r="DE1968"/>
  <c r="DF1968"/>
  <c r="DG1968"/>
  <c r="DH1968"/>
  <c r="DI1968"/>
  <c r="DJ1968"/>
  <c r="DK1968"/>
  <c r="DL1968"/>
  <c r="DM1968"/>
  <c r="DN1968"/>
  <c r="DO1968"/>
  <c r="DP1968"/>
  <c r="DQ1968"/>
  <c r="DR1968"/>
  <c r="DS1968"/>
  <c r="DT1968"/>
  <c r="DU1968"/>
  <c r="DV1968"/>
  <c r="DW1968"/>
  <c r="DX1968"/>
  <c r="DY1968"/>
  <c r="DZ1968"/>
  <c r="EA1968"/>
  <c r="EB1968"/>
  <c r="EC1968"/>
  <c r="ED1968"/>
  <c r="EE1968"/>
  <c r="EF1968"/>
  <c r="EG1968"/>
  <c r="EH1968"/>
  <c r="EI1968"/>
  <c r="EJ1968"/>
  <c r="EK1968"/>
  <c r="EL1968"/>
  <c r="EM1968"/>
  <c r="EN1968"/>
  <c r="EO1968"/>
  <c r="EP1968"/>
  <c r="EQ1968"/>
  <c r="ER1968"/>
  <c r="ES1968"/>
  <c r="ET1968"/>
  <c r="EU1968"/>
  <c r="EV1968"/>
  <c r="EW1968"/>
  <c r="EX1968"/>
  <c r="EY1968"/>
  <c r="EZ1968"/>
  <c r="FA1968"/>
  <c r="FB1968"/>
  <c r="FC1968"/>
  <c r="FD1968"/>
  <c r="FE1968"/>
  <c r="FF1968"/>
  <c r="FG1968"/>
  <c r="FH1968"/>
  <c r="FI1968"/>
  <c r="FJ1968"/>
  <c r="FK1968"/>
  <c r="FL1968"/>
  <c r="FM1968"/>
  <c r="FN1968"/>
  <c r="FO1968"/>
  <c r="FP1968"/>
  <c r="FQ1968"/>
  <c r="FR1968"/>
  <c r="FS1968"/>
  <c r="FT1968"/>
  <c r="FU1968"/>
  <c r="FV1968"/>
  <c r="FW1968"/>
  <c r="FX1968"/>
  <c r="FY1968"/>
  <c r="FZ1968"/>
  <c r="GA1968"/>
  <c r="GB1968"/>
  <c r="GC1968"/>
  <c r="GD1968"/>
  <c r="GE1968"/>
  <c r="GF1968"/>
  <c r="GG1968"/>
  <c r="GH1968"/>
  <c r="GI1968"/>
  <c r="GJ1968"/>
  <c r="GK1968"/>
  <c r="GL1968"/>
  <c r="GM1968"/>
  <c r="GN1968"/>
  <c r="GO1968"/>
  <c r="GP1968"/>
  <c r="GQ1968"/>
  <c r="GR1968"/>
  <c r="GS1968"/>
  <c r="GT1968"/>
  <c r="GU1968"/>
  <c r="GV1968"/>
  <c r="GW1968"/>
  <c r="GX1968"/>
  <c r="C1970"/>
  <c r="D1970"/>
  <c r="AC1970"/>
  <c r="AE1970"/>
  <c r="AD1970"/>
  <c r="AF1970"/>
  <c r="CT1970"/>
  <c r="S1970"/>
  <c r="AG1970"/>
  <c r="AH1970"/>
  <c r="AI1970"/>
  <c r="AJ1970"/>
  <c r="CX1970"/>
  <c r="W1970"/>
  <c r="CQ1970"/>
  <c r="P1970"/>
  <c r="CS1970"/>
  <c r="R1970"/>
  <c r="CU1970"/>
  <c r="T1970"/>
  <c r="CV1970"/>
  <c r="U1970"/>
  <c r="CW1970"/>
  <c r="V1970"/>
  <c r="AI1971"/>
  <c r="CW1971"/>
  <c r="V1971"/>
  <c r="AI1972"/>
  <c r="CW1972"/>
  <c r="V1972"/>
  <c r="AI1973"/>
  <c r="CW1973"/>
  <c r="V1973"/>
  <c r="AI1974"/>
  <c r="CW1974"/>
  <c r="V1974"/>
  <c r="AI1975"/>
  <c r="CW1975"/>
  <c r="V1975"/>
  <c r="AI1976"/>
  <c r="CW1976"/>
  <c r="V1976"/>
  <c r="AI1977"/>
  <c r="CW1977"/>
  <c r="V1977"/>
  <c r="AI1978"/>
  <c r="CW1978"/>
  <c r="V1978"/>
  <c r="AI1980"/>
  <c r="GL1970"/>
  <c r="GO1970"/>
  <c r="AC1971"/>
  <c r="AE1971"/>
  <c r="CS1971"/>
  <c r="R1971"/>
  <c r="AF1971"/>
  <c r="AG1971"/>
  <c r="AH1971"/>
  <c r="AJ1971"/>
  <c r="CQ1971"/>
  <c r="P1971"/>
  <c r="CT1971"/>
  <c r="S1971"/>
  <c r="CU1971"/>
  <c r="T1971"/>
  <c r="CV1971"/>
  <c r="U1971"/>
  <c r="CX1971"/>
  <c r="W1971"/>
  <c r="GL1971"/>
  <c r="GN1971"/>
  <c r="C1972"/>
  <c r="D1972"/>
  <c r="AC1972"/>
  <c r="AE1972"/>
  <c r="AD1972"/>
  <c r="AF1972"/>
  <c r="CT1972"/>
  <c r="S1972"/>
  <c r="AG1972"/>
  <c r="AH1972"/>
  <c r="AJ1972"/>
  <c r="CX1972"/>
  <c r="W1972"/>
  <c r="CQ1972"/>
  <c r="P1972"/>
  <c r="CS1972"/>
  <c r="R1972"/>
  <c r="CU1972"/>
  <c r="T1972"/>
  <c r="CV1972"/>
  <c r="U1972"/>
  <c r="GL1972"/>
  <c r="GO1972"/>
  <c r="AC1973"/>
  <c r="AE1973"/>
  <c r="CS1973"/>
  <c r="R1973"/>
  <c r="AF1973"/>
  <c r="AG1973"/>
  <c r="AH1973"/>
  <c r="AJ1973"/>
  <c r="CQ1973"/>
  <c r="P1973"/>
  <c r="CT1973"/>
  <c r="S1973"/>
  <c r="CU1973"/>
  <c r="T1973"/>
  <c r="CV1973"/>
  <c r="U1973"/>
  <c r="CX1973"/>
  <c r="W1973"/>
  <c r="GL1973"/>
  <c r="GN1973"/>
  <c r="C1974"/>
  <c r="D1974"/>
  <c r="AC1974"/>
  <c r="AE1974"/>
  <c r="AD1974"/>
  <c r="AF1974"/>
  <c r="CT1974"/>
  <c r="S1974"/>
  <c r="AG1974"/>
  <c r="AH1974"/>
  <c r="AJ1974"/>
  <c r="CX1974"/>
  <c r="W1974"/>
  <c r="CQ1974"/>
  <c r="P1974"/>
  <c r="CU1974"/>
  <c r="T1974"/>
  <c r="CV1974"/>
  <c r="U1974"/>
  <c r="GL1974"/>
  <c r="GO1974"/>
  <c r="AC1975"/>
  <c r="AE1975"/>
  <c r="AD1975"/>
  <c r="AF1975"/>
  <c r="AB1975"/>
  <c r="CS1975"/>
  <c r="R1975"/>
  <c r="AG1975"/>
  <c r="AH1975"/>
  <c r="CV1975"/>
  <c r="U1975"/>
  <c r="AJ1975"/>
  <c r="CQ1975"/>
  <c r="P1975"/>
  <c r="CT1975"/>
  <c r="S1975"/>
  <c r="CU1975"/>
  <c r="T1975"/>
  <c r="CX1975"/>
  <c r="W1975"/>
  <c r="AJ1976"/>
  <c r="CX1976"/>
  <c r="W1976"/>
  <c r="AJ1977"/>
  <c r="CX1977"/>
  <c r="W1977"/>
  <c r="AJ1978"/>
  <c r="CX1978"/>
  <c r="W1978"/>
  <c r="AJ1980"/>
  <c r="GL1975"/>
  <c r="GN1975"/>
  <c r="C1976"/>
  <c r="D1976"/>
  <c r="CX2026" i="3"/>
  <c r="AC1976" i="1"/>
  <c r="CQ1976"/>
  <c r="P1976"/>
  <c r="AE1976"/>
  <c r="AD1976"/>
  <c r="CR1976"/>
  <c r="Q1976"/>
  <c r="AF1976"/>
  <c r="AG1976"/>
  <c r="CU1976"/>
  <c r="T1976"/>
  <c r="AH1976"/>
  <c r="CT1976"/>
  <c r="S1976"/>
  <c r="CV1976"/>
  <c r="U1976"/>
  <c r="GL1976"/>
  <c r="GO1976"/>
  <c r="C1977"/>
  <c r="D1977"/>
  <c r="AC1977"/>
  <c r="AE1977"/>
  <c r="AD1977"/>
  <c r="CR1977"/>
  <c r="Q1977"/>
  <c r="AF1977"/>
  <c r="CT1977"/>
  <c r="S1977"/>
  <c r="AG1977"/>
  <c r="AH1977"/>
  <c r="CV1977"/>
  <c r="U1977"/>
  <c r="CQ1977"/>
  <c r="P1977"/>
  <c r="CS1977"/>
  <c r="R1977"/>
  <c r="CU1977"/>
  <c r="T1977"/>
  <c r="GL1977"/>
  <c r="GO1977"/>
  <c r="AF1978"/>
  <c r="CT1978"/>
  <c r="S1978"/>
  <c r="AC1978"/>
  <c r="AE1978"/>
  <c r="AD1978"/>
  <c r="CR1978"/>
  <c r="Q1978"/>
  <c r="AG1978"/>
  <c r="CU1978"/>
  <c r="T1978"/>
  <c r="AH1978"/>
  <c r="CV1978"/>
  <c r="U1978"/>
  <c r="GL1978"/>
  <c r="GN1978"/>
  <c r="B1980"/>
  <c r="B1968"/>
  <c r="C1980"/>
  <c r="C1968"/>
  <c r="D1980"/>
  <c r="D1968"/>
  <c r="F1980"/>
  <c r="F1968"/>
  <c r="G1980"/>
  <c r="G1968"/>
  <c r="AH1980"/>
  <c r="AH1968"/>
  <c r="BX1980"/>
  <c r="AO1980"/>
  <c r="AO1968"/>
  <c r="BX1968"/>
  <c r="BY1968"/>
  <c r="BZ1980"/>
  <c r="CK1980"/>
  <c r="CK1968"/>
  <c r="CL1980"/>
  <c r="CL1968"/>
  <c r="CM1980"/>
  <c r="CM1968"/>
  <c r="F1984"/>
  <c r="D2012"/>
  <c r="E2014"/>
  <c r="F2046"/>
  <c r="F2014"/>
  <c r="Z2014"/>
  <c r="AA2014"/>
  <c r="AM2014"/>
  <c r="AN2014"/>
  <c r="BE2014"/>
  <c r="BF2014"/>
  <c r="BG2014"/>
  <c r="BH2014"/>
  <c r="BI2014"/>
  <c r="BJ2014"/>
  <c r="BK2014"/>
  <c r="BL2014"/>
  <c r="BM2014"/>
  <c r="BN2014"/>
  <c r="BO2014"/>
  <c r="BP2014"/>
  <c r="BQ2014"/>
  <c r="BR2014"/>
  <c r="BS2014"/>
  <c r="BT2014"/>
  <c r="BU2014"/>
  <c r="BV2014"/>
  <c r="BW2014"/>
  <c r="CN2014"/>
  <c r="CO2014"/>
  <c r="CP2014"/>
  <c r="CQ2014"/>
  <c r="CR2014"/>
  <c r="CS2014"/>
  <c r="CT2014"/>
  <c r="CU2014"/>
  <c r="CV2014"/>
  <c r="CW2014"/>
  <c r="CX2014"/>
  <c r="CY2014"/>
  <c r="CZ2014"/>
  <c r="DA2014"/>
  <c r="DB2014"/>
  <c r="DC2014"/>
  <c r="DD2014"/>
  <c r="DE2014"/>
  <c r="DF2014"/>
  <c r="DG2014"/>
  <c r="DH2014"/>
  <c r="DI2014"/>
  <c r="DJ2014"/>
  <c r="DK2014"/>
  <c r="DL2014"/>
  <c r="DM2014"/>
  <c r="DN2014"/>
  <c r="DO2014"/>
  <c r="DP2014"/>
  <c r="DQ2014"/>
  <c r="DR2014"/>
  <c r="DS2014"/>
  <c r="DT2014"/>
  <c r="DU2014"/>
  <c r="DV2014"/>
  <c r="DW2014"/>
  <c r="DX2014"/>
  <c r="DY2014"/>
  <c r="DZ2014"/>
  <c r="EA2014"/>
  <c r="EB2014"/>
  <c r="EC2014"/>
  <c r="ED2014"/>
  <c r="EE2014"/>
  <c r="EF2014"/>
  <c r="EG2014"/>
  <c r="EH2014"/>
  <c r="EI2014"/>
  <c r="EJ2014"/>
  <c r="EK2014"/>
  <c r="EL2014"/>
  <c r="EM2014"/>
  <c r="EN2014"/>
  <c r="EO2014"/>
  <c r="EP2014"/>
  <c r="EQ2014"/>
  <c r="ER2014"/>
  <c r="ES2014"/>
  <c r="ET2014"/>
  <c r="EU2014"/>
  <c r="EV2014"/>
  <c r="EW2014"/>
  <c r="EX2014"/>
  <c r="EY2014"/>
  <c r="EZ2014"/>
  <c r="FA2014"/>
  <c r="FB2014"/>
  <c r="FC2014"/>
  <c r="FD2014"/>
  <c r="FE2014"/>
  <c r="FF2014"/>
  <c r="FG2014"/>
  <c r="FH2014"/>
  <c r="FI2014"/>
  <c r="FJ2014"/>
  <c r="FK2014"/>
  <c r="FL2014"/>
  <c r="FM2014"/>
  <c r="FN2014"/>
  <c r="FO2014"/>
  <c r="FP2014"/>
  <c r="FQ2014"/>
  <c r="FR2014"/>
  <c r="FS2014"/>
  <c r="FT2014"/>
  <c r="FU2014"/>
  <c r="FV2014"/>
  <c r="FW2014"/>
  <c r="FX2014"/>
  <c r="FY2014"/>
  <c r="FZ2014"/>
  <c r="GA2014"/>
  <c r="GB2014"/>
  <c r="GC2014"/>
  <c r="GD2014"/>
  <c r="GE2014"/>
  <c r="GF2014"/>
  <c r="GG2014"/>
  <c r="GH2014"/>
  <c r="GI2014"/>
  <c r="GJ2014"/>
  <c r="GK2014"/>
  <c r="GL2014"/>
  <c r="GM2014"/>
  <c r="GN2014"/>
  <c r="GO2014"/>
  <c r="GP2014"/>
  <c r="GQ2014"/>
  <c r="GR2014"/>
  <c r="GS2014"/>
  <c r="GT2014"/>
  <c r="GU2014"/>
  <c r="GV2014"/>
  <c r="GW2014"/>
  <c r="GX2014"/>
  <c r="C2016"/>
  <c r="D2016"/>
  <c r="AC2016"/>
  <c r="AE2016"/>
  <c r="AD2016"/>
  <c r="AF2016"/>
  <c r="CT2016"/>
  <c r="S2016"/>
  <c r="AG2016"/>
  <c r="AH2016"/>
  <c r="AI2016"/>
  <c r="AJ2016"/>
  <c r="CX2016"/>
  <c r="W2016"/>
  <c r="CQ2016"/>
  <c r="P2016"/>
  <c r="CS2016"/>
  <c r="R2016"/>
  <c r="CU2016"/>
  <c r="T2016"/>
  <c r="CV2016"/>
  <c r="U2016"/>
  <c r="CW2016"/>
  <c r="V2016"/>
  <c r="GL2016"/>
  <c r="GO2016"/>
  <c r="AC2017"/>
  <c r="AE2017"/>
  <c r="AD2017"/>
  <c r="CR2017"/>
  <c r="AF2017"/>
  <c r="AG2017"/>
  <c r="AH2017"/>
  <c r="AI2017"/>
  <c r="CW2017"/>
  <c r="AJ2017"/>
  <c r="CQ2017"/>
  <c r="CT2017"/>
  <c r="CU2017"/>
  <c r="CV2017"/>
  <c r="CX2017"/>
  <c r="GL2017"/>
  <c r="GO2017"/>
  <c r="AC2018"/>
  <c r="AE2018"/>
  <c r="AD2018"/>
  <c r="CR2018"/>
  <c r="AF2018"/>
  <c r="AG2018"/>
  <c r="AH2018"/>
  <c r="CV2018"/>
  <c r="AI2018"/>
  <c r="AJ2018"/>
  <c r="CQ2018"/>
  <c r="CS2018"/>
  <c r="CT2018"/>
  <c r="CU2018"/>
  <c r="CW2018"/>
  <c r="CX2018"/>
  <c r="GL2018"/>
  <c r="GO2018"/>
  <c r="AC2019"/>
  <c r="AE2019"/>
  <c r="AD2019"/>
  <c r="CR2019"/>
  <c r="AF2019"/>
  <c r="AG2019"/>
  <c r="CU2019"/>
  <c r="AH2019"/>
  <c r="AI2019"/>
  <c r="AJ2019"/>
  <c r="CS2019"/>
  <c r="CT2019"/>
  <c r="CV2019"/>
  <c r="CW2019"/>
  <c r="CX2019"/>
  <c r="GL2019"/>
  <c r="GO2019"/>
  <c r="C2020"/>
  <c r="D2020"/>
  <c r="AC2020"/>
  <c r="AE2020"/>
  <c r="AD2020"/>
  <c r="AF2020"/>
  <c r="AB2020"/>
  <c r="CR2020"/>
  <c r="Q2020"/>
  <c r="AG2020"/>
  <c r="AH2020"/>
  <c r="CV2020"/>
  <c r="U2020"/>
  <c r="AI2020"/>
  <c r="AJ2020"/>
  <c r="CQ2020"/>
  <c r="P2020"/>
  <c r="CT2020"/>
  <c r="S2020"/>
  <c r="CP2020"/>
  <c r="O2020"/>
  <c r="CS2020"/>
  <c r="R2020"/>
  <c r="CY2020"/>
  <c r="X2020"/>
  <c r="CU2020"/>
  <c r="T2020"/>
  <c r="CW2020"/>
  <c r="V2020"/>
  <c r="CX2020"/>
  <c r="W2020"/>
  <c r="GL2020"/>
  <c r="GO2020"/>
  <c r="C2021"/>
  <c r="D2021"/>
  <c r="AH2021"/>
  <c r="CV2021"/>
  <c r="U2021"/>
  <c r="AC2021"/>
  <c r="AE2021"/>
  <c r="AF2021"/>
  <c r="AG2021"/>
  <c r="AI2021"/>
  <c r="CW2021"/>
  <c r="V2021"/>
  <c r="AJ2021"/>
  <c r="CQ2021"/>
  <c r="P2021"/>
  <c r="CT2021"/>
  <c r="S2021"/>
  <c r="CU2021"/>
  <c r="T2021"/>
  <c r="CX2021"/>
  <c r="W2021"/>
  <c r="GL2021"/>
  <c r="GO2021"/>
  <c r="C2022"/>
  <c r="D2022"/>
  <c r="AE2022"/>
  <c r="CS2022"/>
  <c r="R2022"/>
  <c r="AI2022"/>
  <c r="CW2022"/>
  <c r="V2022"/>
  <c r="AC2022"/>
  <c r="AD2022"/>
  <c r="CR2022"/>
  <c r="Q2022"/>
  <c r="AF2022"/>
  <c r="CT2022"/>
  <c r="S2022"/>
  <c r="AG2022"/>
  <c r="AH2022"/>
  <c r="AJ2022"/>
  <c r="CX2022"/>
  <c r="W2022"/>
  <c r="CQ2022"/>
  <c r="P2022"/>
  <c r="CU2022"/>
  <c r="T2022"/>
  <c r="CV2022"/>
  <c r="U2022"/>
  <c r="GL2022"/>
  <c r="GO2022"/>
  <c r="C2023"/>
  <c r="D2023"/>
  <c r="AF2023"/>
  <c r="CT2023"/>
  <c r="S2023"/>
  <c r="AC2023"/>
  <c r="AE2023"/>
  <c r="AD2023"/>
  <c r="CR2023"/>
  <c r="Q2023"/>
  <c r="AG2023"/>
  <c r="CU2023"/>
  <c r="T2023"/>
  <c r="AH2023"/>
  <c r="AI2023"/>
  <c r="AJ2023"/>
  <c r="CS2023"/>
  <c r="R2023"/>
  <c r="CV2023"/>
  <c r="U2023"/>
  <c r="CW2023"/>
  <c r="V2023"/>
  <c r="CX2023"/>
  <c r="W2023"/>
  <c r="GL2023"/>
  <c r="GO2023"/>
  <c r="AC2024"/>
  <c r="AE2024"/>
  <c r="AD2024"/>
  <c r="AF2024"/>
  <c r="AB2024"/>
  <c r="CR2024"/>
  <c r="Q2024"/>
  <c r="CT2024"/>
  <c r="S2024"/>
  <c r="AG2024"/>
  <c r="AH2024"/>
  <c r="AI2024"/>
  <c r="AJ2024"/>
  <c r="CX2024"/>
  <c r="W2024"/>
  <c r="CQ2024"/>
  <c r="P2024"/>
  <c r="CP2024"/>
  <c r="O2024"/>
  <c r="CS2024"/>
  <c r="R2024"/>
  <c r="CU2024"/>
  <c r="T2024"/>
  <c r="CV2024"/>
  <c r="U2024"/>
  <c r="CW2024"/>
  <c r="V2024"/>
  <c r="GL2024"/>
  <c r="GO2024"/>
  <c r="AH2025"/>
  <c r="CV2025"/>
  <c r="U2025"/>
  <c r="AC2025"/>
  <c r="AE2025"/>
  <c r="AF2025"/>
  <c r="AG2025"/>
  <c r="AI2025"/>
  <c r="CW2025"/>
  <c r="V2025"/>
  <c r="AJ2025"/>
  <c r="CQ2025"/>
  <c r="P2025"/>
  <c r="CT2025"/>
  <c r="S2025"/>
  <c r="CU2025"/>
  <c r="T2025"/>
  <c r="CX2025"/>
  <c r="W2025"/>
  <c r="GL2025"/>
  <c r="GO2025"/>
  <c r="C2026"/>
  <c r="D2026"/>
  <c r="AC2026"/>
  <c r="AE2026"/>
  <c r="AD2026"/>
  <c r="AF2026"/>
  <c r="AB2026"/>
  <c r="CR2026"/>
  <c r="Q2026"/>
  <c r="CT2026"/>
  <c r="S2026"/>
  <c r="AG2026"/>
  <c r="AH2026"/>
  <c r="AI2026"/>
  <c r="AJ2026"/>
  <c r="CX2026"/>
  <c r="W2026"/>
  <c r="CQ2026"/>
  <c r="P2026"/>
  <c r="CP2026"/>
  <c r="O2026"/>
  <c r="CS2026"/>
  <c r="R2026"/>
  <c r="CU2026"/>
  <c r="T2026"/>
  <c r="CV2026"/>
  <c r="U2026"/>
  <c r="CW2026"/>
  <c r="V2026"/>
  <c r="GL2026"/>
  <c r="GO2026"/>
  <c r="C2027"/>
  <c r="D2027"/>
  <c r="AF2027"/>
  <c r="CT2027"/>
  <c r="S2027"/>
  <c r="AJ2027"/>
  <c r="CX2027"/>
  <c r="W2027"/>
  <c r="AC2027"/>
  <c r="AE2027"/>
  <c r="AD2027"/>
  <c r="CR2027"/>
  <c r="Q2027"/>
  <c r="AG2027"/>
  <c r="CU2027"/>
  <c r="T2027"/>
  <c r="AH2027"/>
  <c r="AI2027"/>
  <c r="CS2027"/>
  <c r="R2027"/>
  <c r="CV2027"/>
  <c r="U2027"/>
  <c r="CW2027"/>
  <c r="V2027"/>
  <c r="GL2027"/>
  <c r="GO2027"/>
  <c r="C2028"/>
  <c r="D2028"/>
  <c r="AC2028"/>
  <c r="CQ2028"/>
  <c r="P2028"/>
  <c r="AG2028"/>
  <c r="CU2028"/>
  <c r="T2028"/>
  <c r="AE2028"/>
  <c r="AD2028"/>
  <c r="CR2028"/>
  <c r="Q2028"/>
  <c r="AF2028"/>
  <c r="AH2028"/>
  <c r="CV2028"/>
  <c r="U2028"/>
  <c r="AI2028"/>
  <c r="AJ2028"/>
  <c r="CS2028"/>
  <c r="R2028"/>
  <c r="CT2028"/>
  <c r="S2028"/>
  <c r="CW2028"/>
  <c r="V2028"/>
  <c r="CX2028"/>
  <c r="W2028"/>
  <c r="CY2028"/>
  <c r="X2028"/>
  <c r="GL2028"/>
  <c r="GO2028"/>
  <c r="C2029"/>
  <c r="D2029"/>
  <c r="AC2029"/>
  <c r="AE2029"/>
  <c r="AF2029"/>
  <c r="AG2029"/>
  <c r="AH2029"/>
  <c r="AI2029"/>
  <c r="CW2029"/>
  <c r="V2029"/>
  <c r="AJ2029"/>
  <c r="CQ2029"/>
  <c r="P2029"/>
  <c r="CT2029"/>
  <c r="S2029"/>
  <c r="CU2029"/>
  <c r="T2029"/>
  <c r="CV2029"/>
  <c r="U2029"/>
  <c r="CX2029"/>
  <c r="W2029"/>
  <c r="GL2029"/>
  <c r="GO2029"/>
  <c r="C2030"/>
  <c r="D2030"/>
  <c r="AC2030"/>
  <c r="AE2030"/>
  <c r="AD2030"/>
  <c r="AF2030"/>
  <c r="AB2030"/>
  <c r="CR2030"/>
  <c r="CT2030"/>
  <c r="AG2030"/>
  <c r="AH2030"/>
  <c r="AI2030"/>
  <c r="AJ2030"/>
  <c r="CX2030"/>
  <c r="CQ2030"/>
  <c r="CS2030"/>
  <c r="R2030"/>
  <c r="CU2030"/>
  <c r="CV2030"/>
  <c r="CW2030"/>
  <c r="V2030"/>
  <c r="GL2030"/>
  <c r="GN2030"/>
  <c r="AC2031"/>
  <c r="AE2031"/>
  <c r="AF2031"/>
  <c r="AG2031"/>
  <c r="AH2031"/>
  <c r="AI2031"/>
  <c r="CW2031"/>
  <c r="AJ2031"/>
  <c r="CQ2031"/>
  <c r="CT2031"/>
  <c r="CU2031"/>
  <c r="CV2031"/>
  <c r="CX2031"/>
  <c r="GL2031"/>
  <c r="GN2031"/>
  <c r="AC2032"/>
  <c r="AE2032"/>
  <c r="AD2032"/>
  <c r="CR2032"/>
  <c r="AF2032"/>
  <c r="AG2032"/>
  <c r="AH2032"/>
  <c r="CV2032"/>
  <c r="AI2032"/>
  <c r="AJ2032"/>
  <c r="CQ2032"/>
  <c r="CS2032"/>
  <c r="CT2032"/>
  <c r="CU2032"/>
  <c r="CW2032"/>
  <c r="CX2032"/>
  <c r="GL2032"/>
  <c r="GN2032"/>
  <c r="AC2033"/>
  <c r="AE2033"/>
  <c r="AD2033"/>
  <c r="CR2033"/>
  <c r="AF2033"/>
  <c r="AG2033"/>
  <c r="CU2033"/>
  <c r="AH2033"/>
  <c r="AI2033"/>
  <c r="AJ2033"/>
  <c r="CS2033"/>
  <c r="CT2033"/>
  <c r="CV2033"/>
  <c r="CW2033"/>
  <c r="CX2033"/>
  <c r="GL2033"/>
  <c r="GN2033"/>
  <c r="C2034"/>
  <c r="D2034"/>
  <c r="AC2034"/>
  <c r="CQ2034"/>
  <c r="P2034"/>
  <c r="AG2034"/>
  <c r="CU2034"/>
  <c r="T2034"/>
  <c r="AE2034"/>
  <c r="AD2034"/>
  <c r="CR2034"/>
  <c r="Q2034"/>
  <c r="AF2034"/>
  <c r="AH2034"/>
  <c r="CV2034"/>
  <c r="U2034"/>
  <c r="AI2034"/>
  <c r="AJ2034"/>
  <c r="CS2034"/>
  <c r="R2034"/>
  <c r="CT2034"/>
  <c r="S2034"/>
  <c r="CY2034"/>
  <c r="X2034"/>
  <c r="CW2034"/>
  <c r="V2034"/>
  <c r="CX2034"/>
  <c r="W2034"/>
  <c r="GL2034"/>
  <c r="GN2034"/>
  <c r="AC2035"/>
  <c r="AE2035"/>
  <c r="AD2035"/>
  <c r="CR2035"/>
  <c r="Q2035"/>
  <c r="AF2035"/>
  <c r="AG2035"/>
  <c r="CU2035"/>
  <c r="T2035"/>
  <c r="AH2035"/>
  <c r="AI2035"/>
  <c r="AJ2035"/>
  <c r="CS2035"/>
  <c r="R2035"/>
  <c r="CT2035"/>
  <c r="S2035"/>
  <c r="CV2035"/>
  <c r="U2035"/>
  <c r="CW2035"/>
  <c r="V2035"/>
  <c r="CX2035"/>
  <c r="W2035"/>
  <c r="GL2035"/>
  <c r="GN2035"/>
  <c r="AE2036"/>
  <c r="CS2036"/>
  <c r="R2036"/>
  <c r="AI2036"/>
  <c r="CW2036"/>
  <c r="V2036"/>
  <c r="AC2036"/>
  <c r="AD2036"/>
  <c r="CR2036"/>
  <c r="Q2036"/>
  <c r="AF2036"/>
  <c r="CT2036"/>
  <c r="S2036"/>
  <c r="AG2036"/>
  <c r="AH2036"/>
  <c r="AJ2036"/>
  <c r="CX2036"/>
  <c r="W2036"/>
  <c r="CQ2036"/>
  <c r="CU2036"/>
  <c r="T2036"/>
  <c r="CV2036"/>
  <c r="U2036"/>
  <c r="GL2036"/>
  <c r="GN2036"/>
  <c r="C2037"/>
  <c r="D2037"/>
  <c r="AC2037"/>
  <c r="AE2037"/>
  <c r="AD2037"/>
  <c r="CR2037"/>
  <c r="Q2037"/>
  <c r="AF2037"/>
  <c r="AG2037"/>
  <c r="CU2037"/>
  <c r="T2037"/>
  <c r="AH2037"/>
  <c r="CV2037"/>
  <c r="U2037"/>
  <c r="AI2037"/>
  <c r="AJ2037"/>
  <c r="CS2037"/>
  <c r="R2037"/>
  <c r="CT2037"/>
  <c r="S2037"/>
  <c r="CW2037"/>
  <c r="V2037"/>
  <c r="CX2037"/>
  <c r="W2037"/>
  <c r="GL2037"/>
  <c r="GO2037"/>
  <c r="AE2038"/>
  <c r="CS2038"/>
  <c r="R2038"/>
  <c r="AC2038"/>
  <c r="CQ2038"/>
  <c r="P2038"/>
  <c r="AD2038"/>
  <c r="CR2038"/>
  <c r="Q2038"/>
  <c r="AF2038"/>
  <c r="CT2038"/>
  <c r="S2038"/>
  <c r="AG2038"/>
  <c r="CU2038"/>
  <c r="AH2038"/>
  <c r="AI2038"/>
  <c r="AJ2038"/>
  <c r="CX2038"/>
  <c r="W2038"/>
  <c r="CV2038"/>
  <c r="U2038"/>
  <c r="CW2038"/>
  <c r="V2038"/>
  <c r="GL2038"/>
  <c r="GO2038"/>
  <c r="AI2039"/>
  <c r="CW2039"/>
  <c r="V2039"/>
  <c r="AC2039"/>
  <c r="CQ2039"/>
  <c r="P2039"/>
  <c r="AE2039"/>
  <c r="AD2039"/>
  <c r="CR2039"/>
  <c r="Q2039"/>
  <c r="AF2039"/>
  <c r="CT2039"/>
  <c r="S2039"/>
  <c r="AG2039"/>
  <c r="CU2039"/>
  <c r="T2039"/>
  <c r="AH2039"/>
  <c r="AJ2039"/>
  <c r="CX2039"/>
  <c r="W2039"/>
  <c r="CS2039"/>
  <c r="R2039"/>
  <c r="CV2039"/>
  <c r="U2039"/>
  <c r="GL2039"/>
  <c r="GO2039"/>
  <c r="AI2040"/>
  <c r="CW2040"/>
  <c r="V2040"/>
  <c r="AC2040"/>
  <c r="AE2040"/>
  <c r="AD2040"/>
  <c r="AF2040"/>
  <c r="AB2040"/>
  <c r="CQ2040"/>
  <c r="P2040"/>
  <c r="CR2040"/>
  <c r="Q2040"/>
  <c r="CT2040"/>
  <c r="S2040"/>
  <c r="CP2040"/>
  <c r="O2040"/>
  <c r="AG2040"/>
  <c r="CU2040"/>
  <c r="T2040"/>
  <c r="AH2040"/>
  <c r="AJ2040"/>
  <c r="CX2040"/>
  <c r="W2040"/>
  <c r="CS2040"/>
  <c r="R2040"/>
  <c r="CV2040"/>
  <c r="U2040"/>
  <c r="GL2040"/>
  <c r="GO2040"/>
  <c r="AE2041"/>
  <c r="CS2041"/>
  <c r="R2041"/>
  <c r="AC2041"/>
  <c r="CQ2041"/>
  <c r="P2041"/>
  <c r="AD2041"/>
  <c r="CR2041"/>
  <c r="Q2041"/>
  <c r="AF2041"/>
  <c r="CT2041"/>
  <c r="S2041"/>
  <c r="CP2041"/>
  <c r="O2041"/>
  <c r="AG2041"/>
  <c r="CU2041"/>
  <c r="T2041"/>
  <c r="AH2041"/>
  <c r="AI2041"/>
  <c r="AJ2041"/>
  <c r="CX2041"/>
  <c r="W2041"/>
  <c r="CV2041"/>
  <c r="U2041"/>
  <c r="CW2041"/>
  <c r="V2041"/>
  <c r="GL2041"/>
  <c r="GO2041"/>
  <c r="AC2042"/>
  <c r="AE2042"/>
  <c r="AF2042"/>
  <c r="CT2042"/>
  <c r="S2042"/>
  <c r="AG2042"/>
  <c r="AH2042"/>
  <c r="AI2042"/>
  <c r="CW2042"/>
  <c r="V2042"/>
  <c r="AJ2042"/>
  <c r="CX2042"/>
  <c r="W2042"/>
  <c r="CQ2042"/>
  <c r="P2042"/>
  <c r="CU2042"/>
  <c r="T2042"/>
  <c r="CV2042"/>
  <c r="U2042"/>
  <c r="GL2042"/>
  <c r="GO2042"/>
  <c r="C2043"/>
  <c r="D2043"/>
  <c r="CX2159" i="3"/>
  <c r="AC2043" i="1"/>
  <c r="AE2043"/>
  <c r="AD2043"/>
  <c r="AF2043"/>
  <c r="AB2043"/>
  <c r="CQ2043"/>
  <c r="P2043"/>
  <c r="CR2043"/>
  <c r="CT2043"/>
  <c r="AG2043"/>
  <c r="CU2043"/>
  <c r="T2043"/>
  <c r="AH2043"/>
  <c r="AI2043"/>
  <c r="AJ2043"/>
  <c r="CX2043"/>
  <c r="CS2043"/>
  <c r="R2043"/>
  <c r="CV2043"/>
  <c r="U2043"/>
  <c r="CW2043"/>
  <c r="V2043"/>
  <c r="GL2043"/>
  <c r="GO2043"/>
  <c r="C2044"/>
  <c r="D2044"/>
  <c r="AC2044"/>
  <c r="AE2044"/>
  <c r="AD2044"/>
  <c r="CR2044"/>
  <c r="Q2044"/>
  <c r="AF2044"/>
  <c r="AG2044"/>
  <c r="CU2044"/>
  <c r="T2044"/>
  <c r="AH2044"/>
  <c r="CV2044"/>
  <c r="U2044"/>
  <c r="AI2044"/>
  <c r="AJ2044"/>
  <c r="CS2044"/>
  <c r="R2044"/>
  <c r="CT2044"/>
  <c r="S2044"/>
  <c r="CW2044"/>
  <c r="V2044"/>
  <c r="CX2044"/>
  <c r="W2044"/>
  <c r="GL2044"/>
  <c r="GN2044"/>
  <c r="B2046"/>
  <c r="B2014"/>
  <c r="C2046"/>
  <c r="C2014"/>
  <c r="D2046"/>
  <c r="D2014"/>
  <c r="G2046"/>
  <c r="G2014"/>
  <c r="BX2046"/>
  <c r="BX2014"/>
  <c r="CK2046"/>
  <c r="CK2014"/>
  <c r="CL2046"/>
  <c r="CL2014"/>
  <c r="CM2046"/>
  <c r="CM2014"/>
  <c r="B2078"/>
  <c r="B1964"/>
  <c r="C2078"/>
  <c r="C1964"/>
  <c r="D2078"/>
  <c r="D1964"/>
  <c r="F2078"/>
  <c r="F1964"/>
  <c r="G2078"/>
  <c r="G1964"/>
  <c r="D2110"/>
  <c r="E2112"/>
  <c r="Z2112"/>
  <c r="AA2112"/>
  <c r="AB2112"/>
  <c r="AC2112"/>
  <c r="AD2112"/>
  <c r="AE2112"/>
  <c r="AF2112"/>
  <c r="AG2112"/>
  <c r="AH2112"/>
  <c r="AI2112"/>
  <c r="AJ2112"/>
  <c r="AK2112"/>
  <c r="AL2112"/>
  <c r="AM2112"/>
  <c r="AN2112"/>
  <c r="BE2112"/>
  <c r="BF2112"/>
  <c r="BG2112"/>
  <c r="BH2112"/>
  <c r="BI2112"/>
  <c r="BJ2112"/>
  <c r="BK2112"/>
  <c r="BL2112"/>
  <c r="BM2112"/>
  <c r="BN2112"/>
  <c r="BO2112"/>
  <c r="BP2112"/>
  <c r="BQ2112"/>
  <c r="BR2112"/>
  <c r="BS2112"/>
  <c r="BT2112"/>
  <c r="BU2112"/>
  <c r="BV2112"/>
  <c r="BW2112"/>
  <c r="BX2112"/>
  <c r="BY2112"/>
  <c r="BZ2112"/>
  <c r="CA2112"/>
  <c r="CB2112"/>
  <c r="CC2112"/>
  <c r="CD2112"/>
  <c r="CE2112"/>
  <c r="CF2112"/>
  <c r="CG2112"/>
  <c r="CH2112"/>
  <c r="CI2112"/>
  <c r="CJ2112"/>
  <c r="CK2112"/>
  <c r="CL2112"/>
  <c r="CM2112"/>
  <c r="CN2112"/>
  <c r="CO2112"/>
  <c r="CP2112"/>
  <c r="CQ2112"/>
  <c r="CR2112"/>
  <c r="CS2112"/>
  <c r="CT2112"/>
  <c r="CU2112"/>
  <c r="CV2112"/>
  <c r="CW2112"/>
  <c r="CX2112"/>
  <c r="CY2112"/>
  <c r="CZ2112"/>
  <c r="DA2112"/>
  <c r="DB2112"/>
  <c r="DC2112"/>
  <c r="DD2112"/>
  <c r="DE2112"/>
  <c r="DF2112"/>
  <c r="DG2112"/>
  <c r="DH2112"/>
  <c r="DI2112"/>
  <c r="DJ2112"/>
  <c r="DK2112"/>
  <c r="DL2112"/>
  <c r="DM2112"/>
  <c r="DN2112"/>
  <c r="DO2112"/>
  <c r="DP2112"/>
  <c r="DQ2112"/>
  <c r="DR2112"/>
  <c r="DS2112"/>
  <c r="DT2112"/>
  <c r="DU2112"/>
  <c r="DV2112"/>
  <c r="DW2112"/>
  <c r="DX2112"/>
  <c r="DY2112"/>
  <c r="DZ2112"/>
  <c r="EA2112"/>
  <c r="EB2112"/>
  <c r="EC2112"/>
  <c r="ED2112"/>
  <c r="EE2112"/>
  <c r="EF2112"/>
  <c r="EG2112"/>
  <c r="EH2112"/>
  <c r="EI2112"/>
  <c r="EJ2112"/>
  <c r="EK2112"/>
  <c r="EL2112"/>
  <c r="EM2112"/>
  <c r="EN2112"/>
  <c r="EO2112"/>
  <c r="EP2112"/>
  <c r="EQ2112"/>
  <c r="ER2112"/>
  <c r="ES2112"/>
  <c r="ET2112"/>
  <c r="EU2112"/>
  <c r="EV2112"/>
  <c r="EW2112"/>
  <c r="EX2112"/>
  <c r="EY2112"/>
  <c r="EZ2112"/>
  <c r="FA2112"/>
  <c r="FB2112"/>
  <c r="FC2112"/>
  <c r="FD2112"/>
  <c r="FE2112"/>
  <c r="FF2112"/>
  <c r="FG2112"/>
  <c r="FH2112"/>
  <c r="FI2112"/>
  <c r="FJ2112"/>
  <c r="FK2112"/>
  <c r="FL2112"/>
  <c r="FM2112"/>
  <c r="FN2112"/>
  <c r="FO2112"/>
  <c r="FP2112"/>
  <c r="FQ2112"/>
  <c r="FR2112"/>
  <c r="FS2112"/>
  <c r="FT2112"/>
  <c r="FU2112"/>
  <c r="FV2112"/>
  <c r="FW2112"/>
  <c r="FX2112"/>
  <c r="FY2112"/>
  <c r="FZ2112"/>
  <c r="GA2112"/>
  <c r="GB2112"/>
  <c r="GC2112"/>
  <c r="GD2112"/>
  <c r="GE2112"/>
  <c r="GF2112"/>
  <c r="GG2112"/>
  <c r="GH2112"/>
  <c r="GI2112"/>
  <c r="GJ2112"/>
  <c r="GK2112"/>
  <c r="GL2112"/>
  <c r="GM2112"/>
  <c r="GN2112"/>
  <c r="GO2112"/>
  <c r="GP2112"/>
  <c r="GQ2112"/>
  <c r="GR2112"/>
  <c r="GS2112"/>
  <c r="GT2112"/>
  <c r="GU2112"/>
  <c r="GV2112"/>
  <c r="GW2112"/>
  <c r="GX2112"/>
  <c r="D2114"/>
  <c r="E2116"/>
  <c r="Z2116"/>
  <c r="AA2116"/>
  <c r="AM2116"/>
  <c r="AN2116"/>
  <c r="BE2116"/>
  <c r="BF2116"/>
  <c r="BG2116"/>
  <c r="BH2116"/>
  <c r="BI2116"/>
  <c r="BJ2116"/>
  <c r="BK2116"/>
  <c r="BL2116"/>
  <c r="BM2116"/>
  <c r="BN2116"/>
  <c r="BO2116"/>
  <c r="BP2116"/>
  <c r="BQ2116"/>
  <c r="BR2116"/>
  <c r="BS2116"/>
  <c r="BT2116"/>
  <c r="BU2116"/>
  <c r="BV2116"/>
  <c r="BW2116"/>
  <c r="BX2130"/>
  <c r="BX2116"/>
  <c r="CN2116"/>
  <c r="CO2116"/>
  <c r="CP2116"/>
  <c r="CQ2116"/>
  <c r="CR2116"/>
  <c r="CS2116"/>
  <c r="CT2116"/>
  <c r="CU2116"/>
  <c r="CV2116"/>
  <c r="CW2116"/>
  <c r="CX2116"/>
  <c r="CY2116"/>
  <c r="CZ2116"/>
  <c r="DA2116"/>
  <c r="DB2116"/>
  <c r="DC2116"/>
  <c r="DD2116"/>
  <c r="DE2116"/>
  <c r="DF2116"/>
  <c r="DG2116"/>
  <c r="DH2116"/>
  <c r="DI2116"/>
  <c r="DJ2116"/>
  <c r="DK2116"/>
  <c r="DL2116"/>
  <c r="DM2116"/>
  <c r="DN2116"/>
  <c r="DO2116"/>
  <c r="DP2116"/>
  <c r="DQ2116"/>
  <c r="DR2116"/>
  <c r="DS2116"/>
  <c r="DT2116"/>
  <c r="DU2116"/>
  <c r="DV2116"/>
  <c r="DW2116"/>
  <c r="DX2116"/>
  <c r="DY2116"/>
  <c r="DZ2116"/>
  <c r="EA2116"/>
  <c r="EB2116"/>
  <c r="EC2116"/>
  <c r="ED2116"/>
  <c r="EE2116"/>
  <c r="EF2116"/>
  <c r="EG2116"/>
  <c r="EH2116"/>
  <c r="EI2116"/>
  <c r="EJ2116"/>
  <c r="EK2116"/>
  <c r="EL2116"/>
  <c r="EM2116"/>
  <c r="EN2116"/>
  <c r="EO2116"/>
  <c r="EP2116"/>
  <c r="EQ2116"/>
  <c r="ER2116"/>
  <c r="ES2116"/>
  <c r="ET2116"/>
  <c r="EU2116"/>
  <c r="EV2116"/>
  <c r="EW2116"/>
  <c r="EX2116"/>
  <c r="EY2116"/>
  <c r="EZ2116"/>
  <c r="FA2116"/>
  <c r="FB2116"/>
  <c r="FC2116"/>
  <c r="FD2116"/>
  <c r="FE2116"/>
  <c r="FF2116"/>
  <c r="FG2116"/>
  <c r="FH2116"/>
  <c r="FI2116"/>
  <c r="FJ2116"/>
  <c r="FK2116"/>
  <c r="FL2116"/>
  <c r="FM2116"/>
  <c r="FN2116"/>
  <c r="FO2116"/>
  <c r="FP2116"/>
  <c r="FQ2116"/>
  <c r="FR2116"/>
  <c r="FS2116"/>
  <c r="FT2116"/>
  <c r="FU2116"/>
  <c r="FV2116"/>
  <c r="FW2116"/>
  <c r="FX2116"/>
  <c r="FY2116"/>
  <c r="FZ2116"/>
  <c r="GA2116"/>
  <c r="GB2116"/>
  <c r="GC2116"/>
  <c r="GD2116"/>
  <c r="GE2116"/>
  <c r="GF2116"/>
  <c r="GG2116"/>
  <c r="GH2116"/>
  <c r="GI2116"/>
  <c r="GJ2116"/>
  <c r="GK2116"/>
  <c r="GL2116"/>
  <c r="GM2116"/>
  <c r="GN2116"/>
  <c r="GO2116"/>
  <c r="GP2116"/>
  <c r="GQ2116"/>
  <c r="GR2116"/>
  <c r="GS2116"/>
  <c r="GT2116"/>
  <c r="GU2116"/>
  <c r="GV2116"/>
  <c r="GW2116"/>
  <c r="GX2116"/>
  <c r="C2118"/>
  <c r="D2118"/>
  <c r="AG2118"/>
  <c r="AI2118"/>
  <c r="CW2118"/>
  <c r="V2118"/>
  <c r="AJ2118"/>
  <c r="CU2118"/>
  <c r="T2118"/>
  <c r="CX2118"/>
  <c r="W2118"/>
  <c r="GL2118"/>
  <c r="GO2118"/>
  <c r="AB2119"/>
  <c r="AG2119"/>
  <c r="AH2119"/>
  <c r="CV2119"/>
  <c r="U2119"/>
  <c r="AI2119"/>
  <c r="AJ2119"/>
  <c r="CU2119"/>
  <c r="T2119"/>
  <c r="CW2119"/>
  <c r="V2119"/>
  <c r="CX2119"/>
  <c r="W2119"/>
  <c r="GL2119"/>
  <c r="GN2119"/>
  <c r="C2120"/>
  <c r="D2120"/>
  <c r="AB2120"/>
  <c r="AG2120"/>
  <c r="AI2120"/>
  <c r="CW2120"/>
  <c r="V2120"/>
  <c r="AJ2120"/>
  <c r="CX2120"/>
  <c r="W2120"/>
  <c r="CU2120"/>
  <c r="T2120"/>
  <c r="GL2120"/>
  <c r="GO2120"/>
  <c r="C2121"/>
  <c r="D2121"/>
  <c r="AI2121"/>
  <c r="CW2121"/>
  <c r="V2121"/>
  <c r="AG2121"/>
  <c r="AJ2121"/>
  <c r="CX2121"/>
  <c r="W2121"/>
  <c r="CU2121"/>
  <c r="T2121"/>
  <c r="GL2121"/>
  <c r="GO2121"/>
  <c r="C2122"/>
  <c r="D2122"/>
  <c r="AG2122"/>
  <c r="CU2122"/>
  <c r="T2122"/>
  <c r="AI2122"/>
  <c r="AJ2122"/>
  <c r="CW2122"/>
  <c r="V2122"/>
  <c r="CX2122"/>
  <c r="W2122"/>
  <c r="GL2122"/>
  <c r="GO2122"/>
  <c r="AI2123"/>
  <c r="CW2123"/>
  <c r="V2123"/>
  <c r="AG2123"/>
  <c r="AH2123"/>
  <c r="AJ2123"/>
  <c r="CX2123"/>
  <c r="W2123"/>
  <c r="CU2123"/>
  <c r="T2123"/>
  <c r="CV2123"/>
  <c r="U2123"/>
  <c r="GL2123"/>
  <c r="GN2123"/>
  <c r="C2124"/>
  <c r="D2124"/>
  <c r="AG2124"/>
  <c r="CU2124"/>
  <c r="T2124"/>
  <c r="AI2124"/>
  <c r="AJ2124"/>
  <c r="CW2124"/>
  <c r="V2124"/>
  <c r="CX2124"/>
  <c r="W2124"/>
  <c r="GL2124"/>
  <c r="GO2124"/>
  <c r="AI2125"/>
  <c r="CW2125"/>
  <c r="V2125"/>
  <c r="AG2125"/>
  <c r="AH2125"/>
  <c r="AJ2125"/>
  <c r="CX2125"/>
  <c r="W2125"/>
  <c r="CU2125"/>
  <c r="T2125"/>
  <c r="CV2125"/>
  <c r="U2125"/>
  <c r="GL2125"/>
  <c r="GN2125"/>
  <c r="C2126"/>
  <c r="D2126"/>
  <c r="CX2180" i="3"/>
  <c r="AG2126" i="1"/>
  <c r="CU2126"/>
  <c r="T2126"/>
  <c r="AI2126"/>
  <c r="AJ2126"/>
  <c r="CW2126"/>
  <c r="V2126"/>
  <c r="CX2126"/>
  <c r="W2126"/>
  <c r="GL2126"/>
  <c r="GO2126"/>
  <c r="C2127"/>
  <c r="D2127"/>
  <c r="AB2127"/>
  <c r="AG2127"/>
  <c r="AI2127"/>
  <c r="AJ2127"/>
  <c r="CU2127"/>
  <c r="T2127"/>
  <c r="CW2127"/>
  <c r="V2127"/>
  <c r="CX2127"/>
  <c r="W2127"/>
  <c r="GL2127"/>
  <c r="GO2127"/>
  <c r="C2128"/>
  <c r="D2128"/>
  <c r="AG2128"/>
  <c r="AI2128"/>
  <c r="CW2128"/>
  <c r="V2128"/>
  <c r="AJ2128"/>
  <c r="CU2128"/>
  <c r="T2128"/>
  <c r="CX2128"/>
  <c r="W2128"/>
  <c r="GL2128"/>
  <c r="GO2128"/>
  <c r="B2130"/>
  <c r="B2116"/>
  <c r="C2130"/>
  <c r="C2116"/>
  <c r="D2130"/>
  <c r="D2116"/>
  <c r="F2130"/>
  <c r="F2116"/>
  <c r="G2116"/>
  <c r="AO2130"/>
  <c r="CK2130"/>
  <c r="BB2130"/>
  <c r="CL2130"/>
  <c r="BC2130"/>
  <c r="CM2130"/>
  <c r="CM2116"/>
  <c r="F2143"/>
  <c r="D2162"/>
  <c r="C2188"/>
  <c r="C2164"/>
  <c r="E2164"/>
  <c r="G2164"/>
  <c r="Z2164"/>
  <c r="AA2164"/>
  <c r="AM2164"/>
  <c r="AN2164"/>
  <c r="BE2164"/>
  <c r="BF2164"/>
  <c r="BG2164"/>
  <c r="BH2164"/>
  <c r="BI2164"/>
  <c r="BJ2164"/>
  <c r="BK2164"/>
  <c r="BL2164"/>
  <c r="BM2164"/>
  <c r="BN2164"/>
  <c r="BO2164"/>
  <c r="BP2164"/>
  <c r="BQ2164"/>
  <c r="BR2164"/>
  <c r="BS2164"/>
  <c r="BT2164"/>
  <c r="BU2164"/>
  <c r="BV2164"/>
  <c r="BW2164"/>
  <c r="CL2188"/>
  <c r="CL2164"/>
  <c r="CN2164"/>
  <c r="CO2164"/>
  <c r="CP2164"/>
  <c r="CQ2164"/>
  <c r="CR2164"/>
  <c r="CS2164"/>
  <c r="CT2164"/>
  <c r="CU2164"/>
  <c r="CV2164"/>
  <c r="CW2164"/>
  <c r="CX2164"/>
  <c r="CY2164"/>
  <c r="CZ2164"/>
  <c r="DA2164"/>
  <c r="DB2164"/>
  <c r="DC2164"/>
  <c r="DD2164"/>
  <c r="DE2164"/>
  <c r="DF2164"/>
  <c r="DG2164"/>
  <c r="DH2164"/>
  <c r="DI2164"/>
  <c r="DJ2164"/>
  <c r="DK2164"/>
  <c r="DL2164"/>
  <c r="DM2164"/>
  <c r="DN2164"/>
  <c r="DO2164"/>
  <c r="DP2164"/>
  <c r="DQ2164"/>
  <c r="DR2164"/>
  <c r="DS2164"/>
  <c r="DT2164"/>
  <c r="DU2164"/>
  <c r="DV2164"/>
  <c r="DW2164"/>
  <c r="DX2164"/>
  <c r="DY2164"/>
  <c r="DZ2164"/>
  <c r="EA2164"/>
  <c r="EB2164"/>
  <c r="EC2164"/>
  <c r="ED2164"/>
  <c r="EE2164"/>
  <c r="EF2164"/>
  <c r="EG2164"/>
  <c r="EH2164"/>
  <c r="EI2164"/>
  <c r="EJ2164"/>
  <c r="EK2164"/>
  <c r="EL2164"/>
  <c r="EM2164"/>
  <c r="EN2164"/>
  <c r="EO2164"/>
  <c r="EP2164"/>
  <c r="EQ2164"/>
  <c r="ER2164"/>
  <c r="ES2164"/>
  <c r="ET2164"/>
  <c r="EU2164"/>
  <c r="EV2164"/>
  <c r="EW2164"/>
  <c r="EX2164"/>
  <c r="EY2164"/>
  <c r="EZ2164"/>
  <c r="FA2164"/>
  <c r="FB2164"/>
  <c r="FC2164"/>
  <c r="FD2164"/>
  <c r="FE2164"/>
  <c r="FF2164"/>
  <c r="FG2164"/>
  <c r="FH2164"/>
  <c r="FI2164"/>
  <c r="FJ2164"/>
  <c r="FK2164"/>
  <c r="FL2164"/>
  <c r="FM2164"/>
  <c r="FN2164"/>
  <c r="FO2164"/>
  <c r="FP2164"/>
  <c r="FQ2164"/>
  <c r="FR2164"/>
  <c r="FS2164"/>
  <c r="FT2164"/>
  <c r="FU2164"/>
  <c r="FV2164"/>
  <c r="FW2164"/>
  <c r="FX2164"/>
  <c r="FY2164"/>
  <c r="FZ2164"/>
  <c r="GA2164"/>
  <c r="GB2164"/>
  <c r="GC2164"/>
  <c r="GD2164"/>
  <c r="GE2164"/>
  <c r="GF2164"/>
  <c r="GG2164"/>
  <c r="GH2164"/>
  <c r="GI2164"/>
  <c r="GJ2164"/>
  <c r="GK2164"/>
  <c r="GL2164"/>
  <c r="GM2164"/>
  <c r="GN2164"/>
  <c r="GO2164"/>
  <c r="GP2164"/>
  <c r="GQ2164"/>
  <c r="GR2164"/>
  <c r="GS2164"/>
  <c r="GT2164"/>
  <c r="GU2164"/>
  <c r="GV2164"/>
  <c r="GW2164"/>
  <c r="GX2164"/>
  <c r="C2166"/>
  <c r="D2166"/>
  <c r="AJ2166"/>
  <c r="CX2166"/>
  <c r="W2166"/>
  <c r="AG2166"/>
  <c r="CU2166"/>
  <c r="T2166"/>
  <c r="AI2166"/>
  <c r="CW2166"/>
  <c r="V2166"/>
  <c r="GL2166"/>
  <c r="GO2166"/>
  <c r="C2167"/>
  <c r="D2167"/>
  <c r="AG2167"/>
  <c r="CU2167"/>
  <c r="T2167"/>
  <c r="AI2167"/>
  <c r="AJ2167"/>
  <c r="CW2167"/>
  <c r="V2167"/>
  <c r="CX2167"/>
  <c r="W2167"/>
  <c r="GL2167"/>
  <c r="GO2167"/>
  <c r="C2168"/>
  <c r="D2168"/>
  <c r="AG2168"/>
  <c r="AI2168"/>
  <c r="CW2168"/>
  <c r="V2168"/>
  <c r="AJ2168"/>
  <c r="CX2168"/>
  <c r="W2168"/>
  <c r="CU2168"/>
  <c r="T2168"/>
  <c r="GL2168"/>
  <c r="GO2168"/>
  <c r="C2169"/>
  <c r="D2169"/>
  <c r="AI2169"/>
  <c r="CW2169"/>
  <c r="V2169"/>
  <c r="AG2169"/>
  <c r="AJ2169"/>
  <c r="CX2169"/>
  <c r="W2169"/>
  <c r="CU2169"/>
  <c r="T2169"/>
  <c r="GL2169"/>
  <c r="GO2169"/>
  <c r="AG2170"/>
  <c r="AH2170"/>
  <c r="AI2170"/>
  <c r="CW2170"/>
  <c r="AJ2170"/>
  <c r="CU2170"/>
  <c r="CV2170"/>
  <c r="CX2170"/>
  <c r="GL2170"/>
  <c r="GO2170"/>
  <c r="C2171"/>
  <c r="D2171"/>
  <c r="AI2171"/>
  <c r="CW2171"/>
  <c r="V2171"/>
  <c r="AG2171"/>
  <c r="AJ2171"/>
  <c r="CX2171"/>
  <c r="W2171"/>
  <c r="CU2171"/>
  <c r="T2171"/>
  <c r="GL2171"/>
  <c r="GO2171"/>
  <c r="C2172"/>
  <c r="D2172"/>
  <c r="AG2172"/>
  <c r="CU2172"/>
  <c r="T2172"/>
  <c r="AI2172"/>
  <c r="AJ2172"/>
  <c r="CW2172"/>
  <c r="V2172"/>
  <c r="CX2172"/>
  <c r="W2172"/>
  <c r="GL2172"/>
  <c r="GO2172"/>
  <c r="AI2173"/>
  <c r="CW2173"/>
  <c r="V2173"/>
  <c r="AG2173"/>
  <c r="AH2173"/>
  <c r="AJ2173"/>
  <c r="CX2173"/>
  <c r="W2173"/>
  <c r="CU2173"/>
  <c r="T2173"/>
  <c r="CV2173"/>
  <c r="U2173"/>
  <c r="GL2173"/>
  <c r="GO2173"/>
  <c r="C2174"/>
  <c r="D2174"/>
  <c r="AJ2174"/>
  <c r="CX2174"/>
  <c r="W2174"/>
  <c r="AG2174"/>
  <c r="CU2174"/>
  <c r="T2174"/>
  <c r="AI2174"/>
  <c r="CW2174"/>
  <c r="V2174"/>
  <c r="GL2174"/>
  <c r="GO2174"/>
  <c r="C2175"/>
  <c r="D2175"/>
  <c r="AG2175"/>
  <c r="CU2175"/>
  <c r="T2175"/>
  <c r="AI2175"/>
  <c r="AJ2175"/>
  <c r="CW2175"/>
  <c r="V2175"/>
  <c r="CX2175"/>
  <c r="W2175"/>
  <c r="GL2175"/>
  <c r="GN2175"/>
  <c r="AG2176"/>
  <c r="CU2176"/>
  <c r="T2176"/>
  <c r="AH2176"/>
  <c r="AI2176"/>
  <c r="AJ2176"/>
  <c r="CV2176"/>
  <c r="U2176"/>
  <c r="CW2176"/>
  <c r="V2176"/>
  <c r="CX2176"/>
  <c r="W2176"/>
  <c r="GL2176"/>
  <c r="GN2176"/>
  <c r="AI2177"/>
  <c r="CW2177"/>
  <c r="V2177"/>
  <c r="AG2177"/>
  <c r="AH2177"/>
  <c r="AJ2177"/>
  <c r="CX2177"/>
  <c r="W2177"/>
  <c r="CU2177"/>
  <c r="T2177"/>
  <c r="CV2177"/>
  <c r="U2177"/>
  <c r="GL2177"/>
  <c r="GN2177"/>
  <c r="C2178"/>
  <c r="D2178"/>
  <c r="AG2178"/>
  <c r="CU2178"/>
  <c r="T2178"/>
  <c r="AI2178"/>
  <c r="AJ2178"/>
  <c r="CW2178"/>
  <c r="V2178"/>
  <c r="CX2178"/>
  <c r="W2178"/>
  <c r="GL2178"/>
  <c r="GN2178"/>
  <c r="AI2179"/>
  <c r="CW2179"/>
  <c r="V2179"/>
  <c r="AG2179"/>
  <c r="AH2179"/>
  <c r="AJ2179"/>
  <c r="CX2179"/>
  <c r="W2179"/>
  <c r="CU2179"/>
  <c r="T2179"/>
  <c r="CV2179"/>
  <c r="U2179"/>
  <c r="GL2179"/>
  <c r="GN2179"/>
  <c r="AG2180"/>
  <c r="AH2180"/>
  <c r="AI2180"/>
  <c r="CW2180"/>
  <c r="AJ2180"/>
  <c r="CU2180"/>
  <c r="CV2180"/>
  <c r="U2180"/>
  <c r="CX2180"/>
  <c r="GL2180"/>
  <c r="GN2180"/>
  <c r="C2181"/>
  <c r="D2181"/>
  <c r="AI2181"/>
  <c r="CW2181"/>
  <c r="V2181"/>
  <c r="AG2181"/>
  <c r="AJ2181"/>
  <c r="CX2181"/>
  <c r="W2181"/>
  <c r="CU2181"/>
  <c r="T2181"/>
  <c r="GL2181"/>
  <c r="GO2181"/>
  <c r="C2182"/>
  <c r="D2182"/>
  <c r="AG2182"/>
  <c r="CU2182"/>
  <c r="T2182"/>
  <c r="AI2182"/>
  <c r="AJ2182"/>
  <c r="CW2182"/>
  <c r="V2182"/>
  <c r="CX2182"/>
  <c r="W2182"/>
  <c r="GL2182"/>
  <c r="GN2182"/>
  <c r="AI2183"/>
  <c r="CW2183"/>
  <c r="V2183"/>
  <c r="AG2183"/>
  <c r="AH2183"/>
  <c r="AJ2183"/>
  <c r="CX2183"/>
  <c r="W2183"/>
  <c r="CU2183"/>
  <c r="T2183"/>
  <c r="CV2183"/>
  <c r="U2183"/>
  <c r="GL2183"/>
  <c r="GN2183"/>
  <c r="C2184"/>
  <c r="D2184"/>
  <c r="AG2184"/>
  <c r="CU2184"/>
  <c r="T2184"/>
  <c r="AI2184"/>
  <c r="AJ2184"/>
  <c r="CW2184"/>
  <c r="V2184"/>
  <c r="CX2184"/>
  <c r="W2184"/>
  <c r="GL2184"/>
  <c r="GN2184"/>
  <c r="AI2185"/>
  <c r="CW2185"/>
  <c r="V2185"/>
  <c r="AG2185"/>
  <c r="AH2185"/>
  <c r="AJ2185"/>
  <c r="CX2185"/>
  <c r="W2185"/>
  <c r="CU2185"/>
  <c r="T2185"/>
  <c r="CV2185"/>
  <c r="U2185"/>
  <c r="GL2185"/>
  <c r="GO2185"/>
  <c r="AH2186"/>
  <c r="CV2186"/>
  <c r="U2186"/>
  <c r="AG2186"/>
  <c r="AI2186"/>
  <c r="CW2186"/>
  <c r="V2186"/>
  <c r="AJ2186"/>
  <c r="CU2186"/>
  <c r="T2186"/>
  <c r="CX2186"/>
  <c r="W2186"/>
  <c r="GL2186"/>
  <c r="GN2186"/>
  <c r="B2188"/>
  <c r="B2164"/>
  <c r="D2188"/>
  <c r="D2164"/>
  <c r="F2188"/>
  <c r="F2164"/>
  <c r="BX2188"/>
  <c r="BX2164"/>
  <c r="CK2188"/>
  <c r="CK2164"/>
  <c r="BC2188"/>
  <c r="CM2188"/>
  <c r="CM2164"/>
  <c r="B2220"/>
  <c r="B2112"/>
  <c r="C2220"/>
  <c r="C2112"/>
  <c r="D2220"/>
  <c r="D2112"/>
  <c r="F2220"/>
  <c r="F2112"/>
  <c r="G2112"/>
  <c r="BC2220"/>
  <c r="BC2112"/>
  <c r="F2236"/>
  <c r="D2252"/>
  <c r="B2356"/>
  <c r="B2254"/>
  <c r="E2254"/>
  <c r="F2356"/>
  <c r="F2254"/>
  <c r="Z2254"/>
  <c r="AA2254"/>
  <c r="AB2254"/>
  <c r="AC2254"/>
  <c r="AD2254"/>
  <c r="AE2254"/>
  <c r="AF2254"/>
  <c r="AG2254"/>
  <c r="AH2254"/>
  <c r="AI2254"/>
  <c r="AJ2254"/>
  <c r="AK2254"/>
  <c r="AL2254"/>
  <c r="AM2254"/>
  <c r="AN2254"/>
  <c r="BE2254"/>
  <c r="BF2254"/>
  <c r="BG2254"/>
  <c r="BH2254"/>
  <c r="BI2254"/>
  <c r="BJ2254"/>
  <c r="BK2254"/>
  <c r="BL2254"/>
  <c r="BM2254"/>
  <c r="BN2254"/>
  <c r="BO2254"/>
  <c r="BP2254"/>
  <c r="BQ2254"/>
  <c r="BR2254"/>
  <c r="BS2254"/>
  <c r="BT2254"/>
  <c r="BU2254"/>
  <c r="BV2254"/>
  <c r="BW2254"/>
  <c r="BX2254"/>
  <c r="BY2254"/>
  <c r="BZ2254"/>
  <c r="CA2254"/>
  <c r="CB2254"/>
  <c r="CC2254"/>
  <c r="CD2254"/>
  <c r="CE2254"/>
  <c r="CF2254"/>
  <c r="CG2254"/>
  <c r="CH2254"/>
  <c r="CI2254"/>
  <c r="CJ2254"/>
  <c r="CK2254"/>
  <c r="CL2254"/>
  <c r="CM2254"/>
  <c r="CN2254"/>
  <c r="CO2254"/>
  <c r="CP2254"/>
  <c r="CQ2254"/>
  <c r="CR2254"/>
  <c r="CS2254"/>
  <c r="CT2254"/>
  <c r="CU2254"/>
  <c r="CV2254"/>
  <c r="CW2254"/>
  <c r="CX2254"/>
  <c r="CY2254"/>
  <c r="CZ2254"/>
  <c r="DA2254"/>
  <c r="DB2254"/>
  <c r="DC2254"/>
  <c r="DD2254"/>
  <c r="DE2254"/>
  <c r="DF2254"/>
  <c r="DG2254"/>
  <c r="DH2254"/>
  <c r="DI2254"/>
  <c r="DJ2254"/>
  <c r="DK2254"/>
  <c r="DL2254"/>
  <c r="DM2254"/>
  <c r="DN2254"/>
  <c r="DO2254"/>
  <c r="DP2254"/>
  <c r="DQ2254"/>
  <c r="DR2254"/>
  <c r="DS2254"/>
  <c r="DT2254"/>
  <c r="DU2254"/>
  <c r="DV2254"/>
  <c r="DW2254"/>
  <c r="DX2254"/>
  <c r="DY2254"/>
  <c r="DZ2254"/>
  <c r="EA2254"/>
  <c r="EB2254"/>
  <c r="EC2254"/>
  <c r="ED2254"/>
  <c r="EE2254"/>
  <c r="EF2254"/>
  <c r="EG2254"/>
  <c r="EH2254"/>
  <c r="EI2254"/>
  <c r="EJ2254"/>
  <c r="EK2254"/>
  <c r="EL2254"/>
  <c r="EM2254"/>
  <c r="EN2254"/>
  <c r="EO2254"/>
  <c r="EP2254"/>
  <c r="EQ2254"/>
  <c r="ER2254"/>
  <c r="ES2254"/>
  <c r="ET2254"/>
  <c r="EU2254"/>
  <c r="EV2254"/>
  <c r="EW2254"/>
  <c r="EX2254"/>
  <c r="EY2254"/>
  <c r="EZ2254"/>
  <c r="FA2254"/>
  <c r="FB2254"/>
  <c r="FC2254"/>
  <c r="FD2254"/>
  <c r="FE2254"/>
  <c r="FF2254"/>
  <c r="FG2254"/>
  <c r="FH2254"/>
  <c r="FI2254"/>
  <c r="FJ2254"/>
  <c r="FK2254"/>
  <c r="FL2254"/>
  <c r="FM2254"/>
  <c r="FN2254"/>
  <c r="FO2254"/>
  <c r="FP2254"/>
  <c r="FQ2254"/>
  <c r="FR2254"/>
  <c r="FS2254"/>
  <c r="FT2254"/>
  <c r="FU2254"/>
  <c r="FV2254"/>
  <c r="FW2254"/>
  <c r="FX2254"/>
  <c r="FY2254"/>
  <c r="FZ2254"/>
  <c r="GA2254"/>
  <c r="GB2254"/>
  <c r="GC2254"/>
  <c r="GD2254"/>
  <c r="GE2254"/>
  <c r="GF2254"/>
  <c r="GG2254"/>
  <c r="GH2254"/>
  <c r="GI2254"/>
  <c r="GJ2254"/>
  <c r="GK2254"/>
  <c r="GL2254"/>
  <c r="GM2254"/>
  <c r="GN2254"/>
  <c r="GO2254"/>
  <c r="GP2254"/>
  <c r="GQ2254"/>
  <c r="GR2254"/>
  <c r="GS2254"/>
  <c r="GT2254"/>
  <c r="GU2254"/>
  <c r="GV2254"/>
  <c r="GW2254"/>
  <c r="GX2254"/>
  <c r="D2256"/>
  <c r="C2272"/>
  <c r="C2258"/>
  <c r="E2258"/>
  <c r="G2272"/>
  <c r="G2258"/>
  <c r="Z2258"/>
  <c r="AA2258"/>
  <c r="AM2258"/>
  <c r="AN2258"/>
  <c r="BE2258"/>
  <c r="BF2258"/>
  <c r="BG2258"/>
  <c r="BH2258"/>
  <c r="BI2258"/>
  <c r="BJ2258"/>
  <c r="BK2258"/>
  <c r="BL2258"/>
  <c r="BM2258"/>
  <c r="BN2258"/>
  <c r="BO2258"/>
  <c r="BP2258"/>
  <c r="BQ2258"/>
  <c r="BR2258"/>
  <c r="BS2258"/>
  <c r="BT2258"/>
  <c r="BU2258"/>
  <c r="BV2258"/>
  <c r="BW2258"/>
  <c r="GL2260"/>
  <c r="GL2261"/>
  <c r="GL2262"/>
  <c r="GL2263"/>
  <c r="GL2264"/>
  <c r="GL2265"/>
  <c r="GL2266"/>
  <c r="GL2267"/>
  <c r="GL2268"/>
  <c r="GL2269"/>
  <c r="GL2270"/>
  <c r="BZ2272"/>
  <c r="BZ2258"/>
  <c r="CL2272"/>
  <c r="CL2258"/>
  <c r="CN2258"/>
  <c r="CO2258"/>
  <c r="CP2258"/>
  <c r="CQ2258"/>
  <c r="CR2258"/>
  <c r="CS2258"/>
  <c r="CT2258"/>
  <c r="CU2258"/>
  <c r="CV2258"/>
  <c r="CW2258"/>
  <c r="CX2258"/>
  <c r="CY2258"/>
  <c r="CZ2258"/>
  <c r="DA2258"/>
  <c r="DB2258"/>
  <c r="DC2258"/>
  <c r="DD2258"/>
  <c r="DE2258"/>
  <c r="DF2258"/>
  <c r="DG2258"/>
  <c r="DH2258"/>
  <c r="DI2258"/>
  <c r="DJ2258"/>
  <c r="DK2258"/>
  <c r="DL2258"/>
  <c r="DM2258"/>
  <c r="DN2258"/>
  <c r="DO2258"/>
  <c r="DP2258"/>
  <c r="DQ2258"/>
  <c r="DR2258"/>
  <c r="DS2258"/>
  <c r="DT2258"/>
  <c r="DU2258"/>
  <c r="DV2258"/>
  <c r="DW2258"/>
  <c r="DX2258"/>
  <c r="DY2258"/>
  <c r="DZ2258"/>
  <c r="EA2258"/>
  <c r="EB2258"/>
  <c r="EC2258"/>
  <c r="ED2258"/>
  <c r="EE2258"/>
  <c r="EF2258"/>
  <c r="EG2258"/>
  <c r="EH2258"/>
  <c r="EI2258"/>
  <c r="EJ2258"/>
  <c r="EK2258"/>
  <c r="EL2258"/>
  <c r="EM2258"/>
  <c r="EN2258"/>
  <c r="EO2258"/>
  <c r="EP2258"/>
  <c r="EQ2258"/>
  <c r="ER2258"/>
  <c r="ES2258"/>
  <c r="ET2258"/>
  <c r="EU2258"/>
  <c r="EV2258"/>
  <c r="EW2258"/>
  <c r="EX2258"/>
  <c r="EY2258"/>
  <c r="EZ2258"/>
  <c r="FA2258"/>
  <c r="FB2258"/>
  <c r="FC2258"/>
  <c r="FD2258"/>
  <c r="FE2258"/>
  <c r="FF2258"/>
  <c r="FG2258"/>
  <c r="FH2258"/>
  <c r="FI2258"/>
  <c r="FJ2258"/>
  <c r="FK2258"/>
  <c r="FL2258"/>
  <c r="FM2258"/>
  <c r="FN2258"/>
  <c r="FO2258"/>
  <c r="FP2258"/>
  <c r="FQ2258"/>
  <c r="FR2258"/>
  <c r="FS2258"/>
  <c r="FT2258"/>
  <c r="FU2258"/>
  <c r="FV2258"/>
  <c r="FW2258"/>
  <c r="FX2258"/>
  <c r="FY2258"/>
  <c r="FZ2258"/>
  <c r="GA2258"/>
  <c r="GB2258"/>
  <c r="GC2258"/>
  <c r="GD2258"/>
  <c r="GE2258"/>
  <c r="GF2258"/>
  <c r="GG2258"/>
  <c r="GH2258"/>
  <c r="GI2258"/>
  <c r="GJ2258"/>
  <c r="GK2258"/>
  <c r="GL2258"/>
  <c r="GM2258"/>
  <c r="GN2258"/>
  <c r="GO2258"/>
  <c r="GP2258"/>
  <c r="GQ2258"/>
  <c r="GR2258"/>
  <c r="GS2258"/>
  <c r="GT2258"/>
  <c r="GU2258"/>
  <c r="GV2258"/>
  <c r="GW2258"/>
  <c r="GX2258"/>
  <c r="C2260"/>
  <c r="D2260"/>
  <c r="CX2301" i="3"/>
  <c r="AC2260" i="1"/>
  <c r="AE2260"/>
  <c r="AD2260"/>
  <c r="CR2260"/>
  <c r="Q2260"/>
  <c r="AF2260"/>
  <c r="AG2260"/>
  <c r="CU2260"/>
  <c r="T2260"/>
  <c r="AH2260"/>
  <c r="AI2260"/>
  <c r="AJ2260"/>
  <c r="CS2260"/>
  <c r="R2260"/>
  <c r="CT2260"/>
  <c r="S2260"/>
  <c r="CV2260"/>
  <c r="U2260"/>
  <c r="CW2260"/>
  <c r="V2260"/>
  <c r="CX2260"/>
  <c r="W2260"/>
  <c r="AJ2261"/>
  <c r="CX2261"/>
  <c r="W2261"/>
  <c r="AJ2262"/>
  <c r="CX2262"/>
  <c r="W2262"/>
  <c r="AJ2263"/>
  <c r="CX2263"/>
  <c r="W2263"/>
  <c r="AJ2264"/>
  <c r="CX2264"/>
  <c r="W2264"/>
  <c r="AJ2265"/>
  <c r="CX2265"/>
  <c r="W2265"/>
  <c r="AJ2266"/>
  <c r="CX2266"/>
  <c r="W2266"/>
  <c r="AJ2267"/>
  <c r="CX2267"/>
  <c r="W2267"/>
  <c r="AJ2268"/>
  <c r="CX2268"/>
  <c r="W2268"/>
  <c r="AJ2269"/>
  <c r="CX2269"/>
  <c r="W2269"/>
  <c r="AJ2270"/>
  <c r="CX2270"/>
  <c r="W2270"/>
  <c r="AJ2272"/>
  <c r="GO2260"/>
  <c r="C2261"/>
  <c r="D2261"/>
  <c r="AF2261"/>
  <c r="CT2261"/>
  <c r="S2261"/>
  <c r="AE2261"/>
  <c r="CS2261"/>
  <c r="R2261"/>
  <c r="CY2261"/>
  <c r="X2261"/>
  <c r="AC2261"/>
  <c r="AD2261"/>
  <c r="AB2261"/>
  <c r="CR2261"/>
  <c r="Q2261"/>
  <c r="AG2261"/>
  <c r="AH2261"/>
  <c r="CV2261"/>
  <c r="U2261"/>
  <c r="AI2261"/>
  <c r="CQ2261"/>
  <c r="P2261"/>
  <c r="CP2261"/>
  <c r="O2261"/>
  <c r="CZ2261"/>
  <c r="Y2261"/>
  <c r="CU2261"/>
  <c r="T2261"/>
  <c r="CW2261"/>
  <c r="V2261"/>
  <c r="GO2261"/>
  <c r="C2262"/>
  <c r="D2262"/>
  <c r="AC2262"/>
  <c r="AE2262"/>
  <c r="AF2262"/>
  <c r="CT2262"/>
  <c r="S2262"/>
  <c r="AG2262"/>
  <c r="AH2262"/>
  <c r="AI2262"/>
  <c r="CW2262"/>
  <c r="V2262"/>
  <c r="CQ2262"/>
  <c r="P2262"/>
  <c r="CU2262"/>
  <c r="T2262"/>
  <c r="CV2262"/>
  <c r="U2262"/>
  <c r="GO2262"/>
  <c r="AC2263"/>
  <c r="CQ2263"/>
  <c r="P2263"/>
  <c r="AG2263"/>
  <c r="CU2263"/>
  <c r="T2263"/>
  <c r="AE2263"/>
  <c r="AD2263"/>
  <c r="CR2263"/>
  <c r="Q2263"/>
  <c r="AF2263"/>
  <c r="AH2263"/>
  <c r="CV2263"/>
  <c r="U2263"/>
  <c r="AI2263"/>
  <c r="CS2263"/>
  <c r="R2263"/>
  <c r="CT2263"/>
  <c r="S2263"/>
  <c r="CY2263"/>
  <c r="X2263"/>
  <c r="CW2263"/>
  <c r="V2263"/>
  <c r="GN2263"/>
  <c r="C2264"/>
  <c r="D2264"/>
  <c r="AC2264"/>
  <c r="AE2264"/>
  <c r="AF2264"/>
  <c r="CT2264"/>
  <c r="S2264"/>
  <c r="AG2264"/>
  <c r="AH2264"/>
  <c r="AI2264"/>
  <c r="CW2264"/>
  <c r="V2264"/>
  <c r="CQ2264"/>
  <c r="P2264"/>
  <c r="CU2264"/>
  <c r="T2264"/>
  <c r="CV2264"/>
  <c r="U2264"/>
  <c r="GO2264"/>
  <c r="AF2265"/>
  <c r="CT2265"/>
  <c r="S2265"/>
  <c r="AE2265"/>
  <c r="CS2265"/>
  <c r="R2265"/>
  <c r="CY2265"/>
  <c r="X2265"/>
  <c r="AC2265"/>
  <c r="AD2265"/>
  <c r="AB2265"/>
  <c r="CR2265"/>
  <c r="Q2265"/>
  <c r="AG2265"/>
  <c r="AH2265"/>
  <c r="CV2265"/>
  <c r="U2265"/>
  <c r="AI2265"/>
  <c r="CQ2265"/>
  <c r="P2265"/>
  <c r="CP2265"/>
  <c r="O2265"/>
  <c r="CZ2265"/>
  <c r="Y2265"/>
  <c r="CU2265"/>
  <c r="T2265"/>
  <c r="CW2265"/>
  <c r="V2265"/>
  <c r="GN2265"/>
  <c r="C2266"/>
  <c r="D2266"/>
  <c r="AC2266"/>
  <c r="AE2266"/>
  <c r="AF2266"/>
  <c r="AG2266"/>
  <c r="AH2266"/>
  <c r="AI2266"/>
  <c r="CW2266"/>
  <c r="V2266"/>
  <c r="CQ2266"/>
  <c r="P2266"/>
  <c r="CT2266"/>
  <c r="S2266"/>
  <c r="CU2266"/>
  <c r="T2266"/>
  <c r="CV2266"/>
  <c r="U2266"/>
  <c r="GO2266"/>
  <c r="AF2267"/>
  <c r="CT2267"/>
  <c r="S2267"/>
  <c r="AE2267"/>
  <c r="CS2267"/>
  <c r="R2267"/>
  <c r="CY2267"/>
  <c r="X2267"/>
  <c r="AC2267"/>
  <c r="AD2267"/>
  <c r="AB2267"/>
  <c r="CR2267"/>
  <c r="Q2267"/>
  <c r="AG2267"/>
  <c r="AH2267"/>
  <c r="CV2267"/>
  <c r="U2267"/>
  <c r="AI2267"/>
  <c r="CQ2267"/>
  <c r="P2267"/>
  <c r="CP2267"/>
  <c r="O2267"/>
  <c r="CZ2267"/>
  <c r="Y2267"/>
  <c r="CU2267"/>
  <c r="T2267"/>
  <c r="CW2267"/>
  <c r="V2267"/>
  <c r="GN2267"/>
  <c r="C2268"/>
  <c r="D2268"/>
  <c r="AC2268"/>
  <c r="AE2268"/>
  <c r="AF2268"/>
  <c r="CT2268"/>
  <c r="S2268"/>
  <c r="AG2268"/>
  <c r="AH2268"/>
  <c r="AI2268"/>
  <c r="CW2268"/>
  <c r="V2268"/>
  <c r="CQ2268"/>
  <c r="P2268"/>
  <c r="CU2268"/>
  <c r="T2268"/>
  <c r="CV2268"/>
  <c r="U2268"/>
  <c r="GO2268"/>
  <c r="AC2269"/>
  <c r="CQ2269"/>
  <c r="P2269"/>
  <c r="AG2269"/>
  <c r="CU2269"/>
  <c r="T2269"/>
  <c r="AE2269"/>
  <c r="AD2269"/>
  <c r="CR2269"/>
  <c r="Q2269"/>
  <c r="AF2269"/>
  <c r="AH2269"/>
  <c r="CV2269"/>
  <c r="U2269"/>
  <c r="AI2269"/>
  <c r="CS2269"/>
  <c r="R2269"/>
  <c r="CT2269"/>
  <c r="S2269"/>
  <c r="CY2269"/>
  <c r="X2269"/>
  <c r="CW2269"/>
  <c r="V2269"/>
  <c r="GN2269"/>
  <c r="C2270"/>
  <c r="D2270"/>
  <c r="AH2270"/>
  <c r="CV2270"/>
  <c r="U2270"/>
  <c r="AC2270"/>
  <c r="AE2270"/>
  <c r="AF2270"/>
  <c r="AG2270"/>
  <c r="AI2270"/>
  <c r="CW2270"/>
  <c r="V2270"/>
  <c r="CQ2270"/>
  <c r="P2270"/>
  <c r="CT2270"/>
  <c r="S2270"/>
  <c r="CU2270"/>
  <c r="T2270"/>
  <c r="GO2270"/>
  <c r="B2272"/>
  <c r="B2258"/>
  <c r="D2272"/>
  <c r="D2258"/>
  <c r="F2272"/>
  <c r="F2258"/>
  <c r="CI2272"/>
  <c r="AZ2272"/>
  <c r="BX2272"/>
  <c r="BX2258"/>
  <c r="BY2258"/>
  <c r="CI2258"/>
  <c r="CK2272"/>
  <c r="CK2258"/>
  <c r="BC2272"/>
  <c r="CM2272"/>
  <c r="CM2258"/>
  <c r="D2302"/>
  <c r="E2304"/>
  <c r="Z2304"/>
  <c r="AA2304"/>
  <c r="AM2304"/>
  <c r="AN2304"/>
  <c r="BE2304"/>
  <c r="BF2304"/>
  <c r="BG2304"/>
  <c r="BH2304"/>
  <c r="BI2304"/>
  <c r="BJ2304"/>
  <c r="BK2304"/>
  <c r="BL2304"/>
  <c r="BM2304"/>
  <c r="BN2304"/>
  <c r="BO2304"/>
  <c r="BP2304"/>
  <c r="BQ2304"/>
  <c r="BR2304"/>
  <c r="BS2304"/>
  <c r="BT2304"/>
  <c r="BU2304"/>
  <c r="BV2304"/>
  <c r="BW2304"/>
  <c r="BX2326"/>
  <c r="BX2304"/>
  <c r="CN2304"/>
  <c r="CO2304"/>
  <c r="CP2304"/>
  <c r="CQ2304"/>
  <c r="CR2304"/>
  <c r="CS2304"/>
  <c r="CT2304"/>
  <c r="CU2304"/>
  <c r="CV2304"/>
  <c r="CW2304"/>
  <c r="CX2304"/>
  <c r="CY2304"/>
  <c r="CZ2304"/>
  <c r="DA2304"/>
  <c r="DB2304"/>
  <c r="DC2304"/>
  <c r="DD2304"/>
  <c r="DE2304"/>
  <c r="DF2304"/>
  <c r="DG2304"/>
  <c r="DH2304"/>
  <c r="DI2304"/>
  <c r="DJ2304"/>
  <c r="DK2304"/>
  <c r="DL2304"/>
  <c r="DM2304"/>
  <c r="DN2304"/>
  <c r="DO2304"/>
  <c r="DP2304"/>
  <c r="DQ2304"/>
  <c r="DR2304"/>
  <c r="DS2304"/>
  <c r="DT2304"/>
  <c r="DU2304"/>
  <c r="DV2304"/>
  <c r="DW2304"/>
  <c r="DX2304"/>
  <c r="DY2304"/>
  <c r="DZ2304"/>
  <c r="EA2304"/>
  <c r="EB2304"/>
  <c r="EC2304"/>
  <c r="ED2304"/>
  <c r="EE2304"/>
  <c r="EF2304"/>
  <c r="EG2304"/>
  <c r="EH2304"/>
  <c r="EI2304"/>
  <c r="EJ2304"/>
  <c r="EK2304"/>
  <c r="EL2304"/>
  <c r="EM2304"/>
  <c r="EN2304"/>
  <c r="EO2304"/>
  <c r="EP2304"/>
  <c r="EQ2304"/>
  <c r="ER2304"/>
  <c r="ES2304"/>
  <c r="ET2304"/>
  <c r="EU2304"/>
  <c r="EV2304"/>
  <c r="EW2304"/>
  <c r="EX2304"/>
  <c r="EY2304"/>
  <c r="EZ2304"/>
  <c r="FA2304"/>
  <c r="FB2304"/>
  <c r="FC2304"/>
  <c r="FD2304"/>
  <c r="FE2304"/>
  <c r="FF2304"/>
  <c r="FG2304"/>
  <c r="FH2304"/>
  <c r="FI2304"/>
  <c r="FJ2304"/>
  <c r="FK2304"/>
  <c r="FL2304"/>
  <c r="FM2304"/>
  <c r="FN2304"/>
  <c r="FO2304"/>
  <c r="FP2304"/>
  <c r="FQ2304"/>
  <c r="FR2304"/>
  <c r="FS2304"/>
  <c r="FT2304"/>
  <c r="FU2304"/>
  <c r="FV2304"/>
  <c r="FW2304"/>
  <c r="FX2304"/>
  <c r="FY2304"/>
  <c r="FZ2304"/>
  <c r="GA2304"/>
  <c r="GB2304"/>
  <c r="GC2304"/>
  <c r="GD2304"/>
  <c r="GE2304"/>
  <c r="GF2304"/>
  <c r="GG2304"/>
  <c r="GH2304"/>
  <c r="GI2304"/>
  <c r="GJ2304"/>
  <c r="GK2304"/>
  <c r="GL2304"/>
  <c r="GM2304"/>
  <c r="GN2304"/>
  <c r="GO2304"/>
  <c r="GP2304"/>
  <c r="GQ2304"/>
  <c r="GR2304"/>
  <c r="GS2304"/>
  <c r="GT2304"/>
  <c r="GU2304"/>
  <c r="GV2304"/>
  <c r="GW2304"/>
  <c r="GX2304"/>
  <c r="C2306"/>
  <c r="D2306"/>
  <c r="AC2306"/>
  <c r="AE2306"/>
  <c r="AF2306"/>
  <c r="AG2306"/>
  <c r="AH2306"/>
  <c r="AI2306"/>
  <c r="CW2306"/>
  <c r="V2306"/>
  <c r="AJ2306"/>
  <c r="CQ2306"/>
  <c r="P2306"/>
  <c r="CT2306"/>
  <c r="S2306"/>
  <c r="CU2306"/>
  <c r="T2306"/>
  <c r="CV2306"/>
  <c r="U2306"/>
  <c r="CX2306"/>
  <c r="W2306"/>
  <c r="GL2306"/>
  <c r="GO2306"/>
  <c r="C2307"/>
  <c r="D2307"/>
  <c r="AE2307"/>
  <c r="CS2307"/>
  <c r="R2307"/>
  <c r="AI2307"/>
  <c r="CW2307"/>
  <c r="V2307"/>
  <c r="AC2307"/>
  <c r="AD2307"/>
  <c r="CR2307"/>
  <c r="Q2307"/>
  <c r="AF2307"/>
  <c r="CT2307"/>
  <c r="S2307"/>
  <c r="AG2307"/>
  <c r="AH2307"/>
  <c r="AJ2307"/>
  <c r="CX2307"/>
  <c r="W2307"/>
  <c r="CQ2307"/>
  <c r="CU2307"/>
  <c r="T2307"/>
  <c r="CV2307"/>
  <c r="U2307"/>
  <c r="GL2307"/>
  <c r="GN2307"/>
  <c r="C2308"/>
  <c r="D2308"/>
  <c r="AC2308"/>
  <c r="AE2308"/>
  <c r="AD2308"/>
  <c r="CR2308"/>
  <c r="Q2308"/>
  <c r="AF2308"/>
  <c r="AG2308"/>
  <c r="CU2308"/>
  <c r="T2308"/>
  <c r="AH2308"/>
  <c r="CV2308"/>
  <c r="U2308"/>
  <c r="AI2308"/>
  <c r="AJ2308"/>
  <c r="CS2308"/>
  <c r="R2308"/>
  <c r="CT2308"/>
  <c r="S2308"/>
  <c r="CW2308"/>
  <c r="V2308"/>
  <c r="CX2308"/>
  <c r="W2308"/>
  <c r="GL2308"/>
  <c r="GO2308"/>
  <c r="AE2309"/>
  <c r="CS2309"/>
  <c r="R2309"/>
  <c r="AC2309"/>
  <c r="CQ2309"/>
  <c r="P2309"/>
  <c r="AD2309"/>
  <c r="CR2309"/>
  <c r="Q2309"/>
  <c r="AF2309"/>
  <c r="CT2309"/>
  <c r="S2309"/>
  <c r="AG2309"/>
  <c r="CU2309"/>
  <c r="AH2309"/>
  <c r="AI2309"/>
  <c r="AJ2309"/>
  <c r="CX2309"/>
  <c r="W2309"/>
  <c r="CV2309"/>
  <c r="U2309"/>
  <c r="CW2309"/>
  <c r="V2309"/>
  <c r="GL2309"/>
  <c r="GO2309"/>
  <c r="AC2310"/>
  <c r="AE2310"/>
  <c r="AF2310"/>
  <c r="CT2310"/>
  <c r="S2310"/>
  <c r="AG2310"/>
  <c r="AH2310"/>
  <c r="AI2310"/>
  <c r="CW2310"/>
  <c r="AJ2310"/>
  <c r="CX2310"/>
  <c r="W2310"/>
  <c r="CQ2310"/>
  <c r="P2310"/>
  <c r="CU2310"/>
  <c r="CV2310"/>
  <c r="U2310"/>
  <c r="GL2310"/>
  <c r="GO2310"/>
  <c r="C2311"/>
  <c r="D2311"/>
  <c r="AE2311"/>
  <c r="CS2311"/>
  <c r="R2311"/>
  <c r="AC2311"/>
  <c r="AD2311"/>
  <c r="CR2311"/>
  <c r="Q2311"/>
  <c r="AF2311"/>
  <c r="CT2311"/>
  <c r="S2311"/>
  <c r="AG2311"/>
  <c r="CU2311"/>
  <c r="AH2311"/>
  <c r="AI2311"/>
  <c r="AJ2311"/>
  <c r="CX2311"/>
  <c r="W2311"/>
  <c r="CQ2311"/>
  <c r="CV2311"/>
  <c r="U2311"/>
  <c r="CW2311"/>
  <c r="V2311"/>
  <c r="GL2311"/>
  <c r="GO2311"/>
  <c r="AC2312"/>
  <c r="AE2312"/>
  <c r="AF2312"/>
  <c r="AG2312"/>
  <c r="AH2312"/>
  <c r="AI2312"/>
  <c r="CW2312"/>
  <c r="AJ2312"/>
  <c r="CQ2312"/>
  <c r="CT2312"/>
  <c r="CU2312"/>
  <c r="CV2312"/>
  <c r="CX2312"/>
  <c r="GL2312"/>
  <c r="GO2312"/>
  <c r="AC2313"/>
  <c r="AE2313"/>
  <c r="AD2313"/>
  <c r="CR2313"/>
  <c r="AF2313"/>
  <c r="AG2313"/>
  <c r="AH2313"/>
  <c r="CV2313"/>
  <c r="AI2313"/>
  <c r="AJ2313"/>
  <c r="CQ2313"/>
  <c r="CS2313"/>
  <c r="CT2313"/>
  <c r="CU2313"/>
  <c r="CW2313"/>
  <c r="CX2313"/>
  <c r="GL2313"/>
  <c r="GO2313"/>
  <c r="C2314"/>
  <c r="D2314"/>
  <c r="AH2314"/>
  <c r="CV2314"/>
  <c r="U2314"/>
  <c r="AC2314"/>
  <c r="AE2314"/>
  <c r="AF2314"/>
  <c r="AG2314"/>
  <c r="AI2314"/>
  <c r="CW2314"/>
  <c r="V2314"/>
  <c r="AJ2314"/>
  <c r="CQ2314"/>
  <c r="P2314"/>
  <c r="CT2314"/>
  <c r="S2314"/>
  <c r="CU2314"/>
  <c r="T2314"/>
  <c r="CX2314"/>
  <c r="W2314"/>
  <c r="GL2314"/>
  <c r="GO2314"/>
  <c r="AC2315"/>
  <c r="CQ2315"/>
  <c r="P2315"/>
  <c r="AG2315"/>
  <c r="CU2315"/>
  <c r="T2315"/>
  <c r="AE2315"/>
  <c r="AD2315"/>
  <c r="CR2315"/>
  <c r="Q2315"/>
  <c r="AF2315"/>
  <c r="AH2315"/>
  <c r="CV2315"/>
  <c r="U2315"/>
  <c r="AI2315"/>
  <c r="AJ2315"/>
  <c r="CS2315"/>
  <c r="R2315"/>
  <c r="CT2315"/>
  <c r="S2315"/>
  <c r="CY2315"/>
  <c r="X2315"/>
  <c r="CW2315"/>
  <c r="V2315"/>
  <c r="CX2315"/>
  <c r="W2315"/>
  <c r="GL2315"/>
  <c r="GO2315"/>
  <c r="C2316"/>
  <c r="D2316"/>
  <c r="AH2316"/>
  <c r="CV2316"/>
  <c r="U2316"/>
  <c r="AC2316"/>
  <c r="AE2316"/>
  <c r="AF2316"/>
  <c r="AG2316"/>
  <c r="AI2316"/>
  <c r="CW2316"/>
  <c r="V2316"/>
  <c r="AJ2316"/>
  <c r="CQ2316"/>
  <c r="P2316"/>
  <c r="CT2316"/>
  <c r="S2316"/>
  <c r="CU2316"/>
  <c r="T2316"/>
  <c r="CX2316"/>
  <c r="W2316"/>
  <c r="GL2316"/>
  <c r="GO2316"/>
  <c r="C2317"/>
  <c r="D2317"/>
  <c r="AC2317"/>
  <c r="AE2317"/>
  <c r="AD2317"/>
  <c r="AF2317"/>
  <c r="AB2317"/>
  <c r="CR2317"/>
  <c r="CT2317"/>
  <c r="AG2317"/>
  <c r="AH2317"/>
  <c r="AI2317"/>
  <c r="AJ2317"/>
  <c r="CX2317"/>
  <c r="CQ2317"/>
  <c r="P2317"/>
  <c r="CS2317"/>
  <c r="R2317"/>
  <c r="CU2317"/>
  <c r="CV2317"/>
  <c r="CW2317"/>
  <c r="V2317"/>
  <c r="GL2317"/>
  <c r="GN2317"/>
  <c r="C2318"/>
  <c r="D2318"/>
  <c r="AF2318"/>
  <c r="CT2318"/>
  <c r="S2318"/>
  <c r="AJ2318"/>
  <c r="CX2318"/>
  <c r="W2318"/>
  <c r="AC2318"/>
  <c r="AE2318"/>
  <c r="AD2318"/>
  <c r="CR2318"/>
  <c r="Q2318"/>
  <c r="AG2318"/>
  <c r="CU2318"/>
  <c r="T2318"/>
  <c r="AH2318"/>
  <c r="AI2318"/>
  <c r="CS2318"/>
  <c r="R2318"/>
  <c r="CV2318"/>
  <c r="U2318"/>
  <c r="CW2318"/>
  <c r="V2318"/>
  <c r="GL2318"/>
  <c r="GO2318"/>
  <c r="C2319"/>
  <c r="D2319"/>
  <c r="AC2319"/>
  <c r="CQ2319"/>
  <c r="P2319"/>
  <c r="AG2319"/>
  <c r="CU2319"/>
  <c r="T2319"/>
  <c r="AE2319"/>
  <c r="AD2319"/>
  <c r="CR2319"/>
  <c r="Q2319"/>
  <c r="AF2319"/>
  <c r="AH2319"/>
  <c r="CV2319"/>
  <c r="U2319"/>
  <c r="AI2319"/>
  <c r="AJ2319"/>
  <c r="CS2319"/>
  <c r="R2319"/>
  <c r="CT2319"/>
  <c r="S2319"/>
  <c r="CY2319"/>
  <c r="X2319"/>
  <c r="CW2319"/>
  <c r="V2319"/>
  <c r="CX2319"/>
  <c r="W2319"/>
  <c r="GL2319"/>
  <c r="GO2319"/>
  <c r="C2320"/>
  <c r="D2320"/>
  <c r="AH2320"/>
  <c r="CV2320"/>
  <c r="U2320"/>
  <c r="AC2320"/>
  <c r="AE2320"/>
  <c r="AF2320"/>
  <c r="AG2320"/>
  <c r="AI2320"/>
  <c r="CW2320"/>
  <c r="V2320"/>
  <c r="AJ2320"/>
  <c r="CQ2320"/>
  <c r="P2320"/>
  <c r="CT2320"/>
  <c r="S2320"/>
  <c r="CU2320"/>
  <c r="T2320"/>
  <c r="CX2320"/>
  <c r="W2320"/>
  <c r="GL2320"/>
  <c r="GO2320"/>
  <c r="AC2321"/>
  <c r="CQ2321"/>
  <c r="P2321"/>
  <c r="AG2321"/>
  <c r="CU2321"/>
  <c r="T2321"/>
  <c r="AE2321"/>
  <c r="AD2321"/>
  <c r="CR2321"/>
  <c r="Q2321"/>
  <c r="AF2321"/>
  <c r="AH2321"/>
  <c r="CV2321"/>
  <c r="U2321"/>
  <c r="AI2321"/>
  <c r="AJ2321"/>
  <c r="CS2321"/>
  <c r="R2321"/>
  <c r="CT2321"/>
  <c r="S2321"/>
  <c r="CY2321"/>
  <c r="X2321"/>
  <c r="CW2321"/>
  <c r="V2321"/>
  <c r="CX2321"/>
  <c r="W2321"/>
  <c r="GL2321"/>
  <c r="GO2321"/>
  <c r="C2322"/>
  <c r="D2322"/>
  <c r="AH2322"/>
  <c r="CV2322"/>
  <c r="U2322"/>
  <c r="AC2322"/>
  <c r="AE2322"/>
  <c r="AF2322"/>
  <c r="AG2322"/>
  <c r="AI2322"/>
  <c r="CW2322"/>
  <c r="V2322"/>
  <c r="AJ2322"/>
  <c r="CQ2322"/>
  <c r="P2322"/>
  <c r="CT2322"/>
  <c r="S2322"/>
  <c r="CU2322"/>
  <c r="T2322"/>
  <c r="CX2322"/>
  <c r="W2322"/>
  <c r="GL2322"/>
  <c r="GO2322"/>
  <c r="C2323"/>
  <c r="D2323"/>
  <c r="AC2323"/>
  <c r="AE2323"/>
  <c r="AD2323"/>
  <c r="AF2323"/>
  <c r="AB2323"/>
  <c r="CR2323"/>
  <c r="CT2323"/>
  <c r="AG2323"/>
  <c r="AH2323"/>
  <c r="AI2323"/>
  <c r="AJ2323"/>
  <c r="CX2323"/>
  <c r="CQ2323"/>
  <c r="P2323"/>
  <c r="CS2323"/>
  <c r="R2323"/>
  <c r="CU2323"/>
  <c r="CV2323"/>
  <c r="CW2323"/>
  <c r="V2323"/>
  <c r="GL2323"/>
  <c r="GO2323"/>
  <c r="C2324"/>
  <c r="D2324"/>
  <c r="AJ2324"/>
  <c r="CX2324"/>
  <c r="W2324"/>
  <c r="AC2324"/>
  <c r="AE2324"/>
  <c r="AD2324"/>
  <c r="CR2324"/>
  <c r="Q2324"/>
  <c r="AF2324"/>
  <c r="AG2324"/>
  <c r="CU2324"/>
  <c r="T2324"/>
  <c r="AH2324"/>
  <c r="CV2324"/>
  <c r="U2324"/>
  <c r="AI2324"/>
  <c r="CS2324"/>
  <c r="R2324"/>
  <c r="CT2324"/>
  <c r="S2324"/>
  <c r="CW2324"/>
  <c r="V2324"/>
  <c r="GL2324"/>
  <c r="GO2324"/>
  <c r="B2326"/>
  <c r="B2304"/>
  <c r="C2326"/>
  <c r="C2304"/>
  <c r="D2326"/>
  <c r="D2304"/>
  <c r="F2326"/>
  <c r="F2304"/>
  <c r="G2326"/>
  <c r="G2304"/>
  <c r="CK2326"/>
  <c r="BB2326"/>
  <c r="AO2326"/>
  <c r="CK2304"/>
  <c r="CL2326"/>
  <c r="CL2304"/>
  <c r="CM2326"/>
  <c r="CM2304"/>
  <c r="C2356"/>
  <c r="C2254"/>
  <c r="D2356"/>
  <c r="D2254"/>
  <c r="G2356"/>
  <c r="G2254"/>
  <c r="D2386"/>
  <c r="E2388"/>
  <c r="Z2388"/>
  <c r="AA2388"/>
  <c r="AB2388"/>
  <c r="AC2388"/>
  <c r="AD2388"/>
  <c r="AE2388"/>
  <c r="AF2388"/>
  <c r="AG2388"/>
  <c r="AH2388"/>
  <c r="AI2388"/>
  <c r="AJ2388"/>
  <c r="AK2388"/>
  <c r="AL2388"/>
  <c r="AM2388"/>
  <c r="AN2388"/>
  <c r="BE2388"/>
  <c r="BF2388"/>
  <c r="BG2388"/>
  <c r="BH2388"/>
  <c r="BI2388"/>
  <c r="BJ2388"/>
  <c r="BK2388"/>
  <c r="BL2388"/>
  <c r="BM2388"/>
  <c r="BN2388"/>
  <c r="BO2388"/>
  <c r="BP2388"/>
  <c r="BQ2388"/>
  <c r="BR2388"/>
  <c r="BS2388"/>
  <c r="BT2388"/>
  <c r="BU2388"/>
  <c r="BV2388"/>
  <c r="BW2388"/>
  <c r="BX2388"/>
  <c r="BY2388"/>
  <c r="BZ2388"/>
  <c r="CA2388"/>
  <c r="CB2388"/>
  <c r="CC2388"/>
  <c r="CD2388"/>
  <c r="CE2388"/>
  <c r="CF2388"/>
  <c r="CG2388"/>
  <c r="CH2388"/>
  <c r="CI2388"/>
  <c r="CJ2388"/>
  <c r="CK2388"/>
  <c r="CL2388"/>
  <c r="CM2388"/>
  <c r="CN2388"/>
  <c r="CO2388"/>
  <c r="CP2388"/>
  <c r="CQ2388"/>
  <c r="CR2388"/>
  <c r="CS2388"/>
  <c r="CT2388"/>
  <c r="CU2388"/>
  <c r="CV2388"/>
  <c r="CW2388"/>
  <c r="CX2388"/>
  <c r="CY2388"/>
  <c r="CZ2388"/>
  <c r="DA2388"/>
  <c r="DB2388"/>
  <c r="DC2388"/>
  <c r="DD2388"/>
  <c r="DE2388"/>
  <c r="DF2388"/>
  <c r="DG2388"/>
  <c r="DH2388"/>
  <c r="DI2388"/>
  <c r="DJ2388"/>
  <c r="DK2388"/>
  <c r="DL2388"/>
  <c r="DM2388"/>
  <c r="DN2388"/>
  <c r="DO2388"/>
  <c r="DP2388"/>
  <c r="DQ2388"/>
  <c r="DR2388"/>
  <c r="DS2388"/>
  <c r="DT2388"/>
  <c r="DU2388"/>
  <c r="DV2388"/>
  <c r="DW2388"/>
  <c r="DX2388"/>
  <c r="DY2388"/>
  <c r="DZ2388"/>
  <c r="EA2388"/>
  <c r="EB2388"/>
  <c r="EC2388"/>
  <c r="ED2388"/>
  <c r="EE2388"/>
  <c r="EF2388"/>
  <c r="EG2388"/>
  <c r="EH2388"/>
  <c r="EI2388"/>
  <c r="EJ2388"/>
  <c r="EK2388"/>
  <c r="EL2388"/>
  <c r="EM2388"/>
  <c r="EN2388"/>
  <c r="EO2388"/>
  <c r="EP2388"/>
  <c r="EQ2388"/>
  <c r="ER2388"/>
  <c r="ES2388"/>
  <c r="ET2388"/>
  <c r="EU2388"/>
  <c r="EV2388"/>
  <c r="EW2388"/>
  <c r="EX2388"/>
  <c r="EY2388"/>
  <c r="EZ2388"/>
  <c r="FA2388"/>
  <c r="FB2388"/>
  <c r="FC2388"/>
  <c r="FD2388"/>
  <c r="FE2388"/>
  <c r="FF2388"/>
  <c r="FG2388"/>
  <c r="FH2388"/>
  <c r="FI2388"/>
  <c r="FJ2388"/>
  <c r="FK2388"/>
  <c r="FL2388"/>
  <c r="FM2388"/>
  <c r="FN2388"/>
  <c r="FO2388"/>
  <c r="FP2388"/>
  <c r="FQ2388"/>
  <c r="FR2388"/>
  <c r="FS2388"/>
  <c r="FT2388"/>
  <c r="FU2388"/>
  <c r="FV2388"/>
  <c r="FW2388"/>
  <c r="FX2388"/>
  <c r="FY2388"/>
  <c r="FZ2388"/>
  <c r="GA2388"/>
  <c r="GB2388"/>
  <c r="GC2388"/>
  <c r="GD2388"/>
  <c r="GE2388"/>
  <c r="GF2388"/>
  <c r="GG2388"/>
  <c r="GH2388"/>
  <c r="GI2388"/>
  <c r="GJ2388"/>
  <c r="GK2388"/>
  <c r="GL2388"/>
  <c r="GM2388"/>
  <c r="GN2388"/>
  <c r="GO2388"/>
  <c r="GP2388"/>
  <c r="GQ2388"/>
  <c r="GR2388"/>
  <c r="GS2388"/>
  <c r="GT2388"/>
  <c r="GU2388"/>
  <c r="GV2388"/>
  <c r="GW2388"/>
  <c r="GX2388"/>
  <c r="D2390"/>
  <c r="E2392"/>
  <c r="Z2392"/>
  <c r="AA2392"/>
  <c r="AM2392"/>
  <c r="AN2392"/>
  <c r="BE2392"/>
  <c r="BF2392"/>
  <c r="BG2392"/>
  <c r="BH2392"/>
  <c r="BI2392"/>
  <c r="BJ2392"/>
  <c r="BK2392"/>
  <c r="BL2392"/>
  <c r="BM2392"/>
  <c r="BN2392"/>
  <c r="BO2392"/>
  <c r="BP2392"/>
  <c r="BQ2392"/>
  <c r="BR2392"/>
  <c r="BS2392"/>
  <c r="BT2392"/>
  <c r="BU2392"/>
  <c r="BV2392"/>
  <c r="BW2392"/>
  <c r="CN2392"/>
  <c r="CO2392"/>
  <c r="CP2392"/>
  <c r="CQ2392"/>
  <c r="CR2392"/>
  <c r="CS2392"/>
  <c r="CT2392"/>
  <c r="CU2392"/>
  <c r="CV2392"/>
  <c r="CW2392"/>
  <c r="CX2392"/>
  <c r="CY2392"/>
  <c r="CZ2392"/>
  <c r="DA2392"/>
  <c r="DB2392"/>
  <c r="DC2392"/>
  <c r="DD2392"/>
  <c r="DE2392"/>
  <c r="DF2392"/>
  <c r="DG2392"/>
  <c r="DH2392"/>
  <c r="DI2392"/>
  <c r="DJ2392"/>
  <c r="DK2392"/>
  <c r="DL2392"/>
  <c r="DM2392"/>
  <c r="DN2392"/>
  <c r="DO2392"/>
  <c r="DP2392"/>
  <c r="DQ2392"/>
  <c r="DR2392"/>
  <c r="DS2392"/>
  <c r="DT2392"/>
  <c r="DU2392"/>
  <c r="DV2392"/>
  <c r="DW2392"/>
  <c r="DX2392"/>
  <c r="DY2392"/>
  <c r="DZ2392"/>
  <c r="EA2392"/>
  <c r="EB2392"/>
  <c r="EC2392"/>
  <c r="ED2392"/>
  <c r="EE2392"/>
  <c r="EF2392"/>
  <c r="EG2392"/>
  <c r="EH2392"/>
  <c r="EI2392"/>
  <c r="EJ2392"/>
  <c r="EK2392"/>
  <c r="EL2392"/>
  <c r="EM2392"/>
  <c r="EN2392"/>
  <c r="EO2392"/>
  <c r="EP2392"/>
  <c r="EQ2392"/>
  <c r="ER2392"/>
  <c r="ES2392"/>
  <c r="ET2392"/>
  <c r="EU2392"/>
  <c r="EV2392"/>
  <c r="EW2392"/>
  <c r="EX2392"/>
  <c r="EY2392"/>
  <c r="EZ2392"/>
  <c r="FA2392"/>
  <c r="FB2392"/>
  <c r="FC2392"/>
  <c r="FD2392"/>
  <c r="FE2392"/>
  <c r="FF2392"/>
  <c r="FG2392"/>
  <c r="FH2392"/>
  <c r="FI2392"/>
  <c r="FJ2392"/>
  <c r="FK2392"/>
  <c r="FL2392"/>
  <c r="FM2392"/>
  <c r="FN2392"/>
  <c r="FO2392"/>
  <c r="FP2392"/>
  <c r="FQ2392"/>
  <c r="FR2392"/>
  <c r="FS2392"/>
  <c r="FT2392"/>
  <c r="FU2392"/>
  <c r="FV2392"/>
  <c r="FW2392"/>
  <c r="FX2392"/>
  <c r="FY2392"/>
  <c r="FZ2392"/>
  <c r="GA2392"/>
  <c r="GB2392"/>
  <c r="GC2392"/>
  <c r="GD2392"/>
  <c r="GE2392"/>
  <c r="GF2392"/>
  <c r="GG2392"/>
  <c r="GH2392"/>
  <c r="GI2392"/>
  <c r="GJ2392"/>
  <c r="GK2392"/>
  <c r="GL2392"/>
  <c r="GM2392"/>
  <c r="GN2392"/>
  <c r="GO2392"/>
  <c r="GP2392"/>
  <c r="GQ2392"/>
  <c r="GR2392"/>
  <c r="GS2392"/>
  <c r="GT2392"/>
  <c r="GU2392"/>
  <c r="GV2392"/>
  <c r="GW2392"/>
  <c r="GX2392"/>
  <c r="C2394"/>
  <c r="D2394"/>
  <c r="CX2461" i="3"/>
  <c r="AC2394" i="1"/>
  <c r="CQ2394"/>
  <c r="P2394"/>
  <c r="AE2394"/>
  <c r="AD2394"/>
  <c r="AF2394"/>
  <c r="AB2394"/>
  <c r="CS2394"/>
  <c r="R2394"/>
  <c r="AG2394"/>
  <c r="AH2394"/>
  <c r="CV2394"/>
  <c r="U2394"/>
  <c r="AI2394"/>
  <c r="CW2394"/>
  <c r="V2394"/>
  <c r="AJ2394"/>
  <c r="CR2394"/>
  <c r="Q2394"/>
  <c r="CT2394"/>
  <c r="S2394"/>
  <c r="CZ2394"/>
  <c r="Y2394"/>
  <c r="CU2394"/>
  <c r="T2394"/>
  <c r="CX2394"/>
  <c r="W2394"/>
  <c r="CY2394"/>
  <c r="X2394"/>
  <c r="GL2394"/>
  <c r="GO2394"/>
  <c r="C2395"/>
  <c r="D2395"/>
  <c r="AH2395"/>
  <c r="CV2395"/>
  <c r="U2395"/>
  <c r="AC2395"/>
  <c r="AE2395"/>
  <c r="AD2395"/>
  <c r="AF2395"/>
  <c r="AB2395"/>
  <c r="CT2395"/>
  <c r="AG2395"/>
  <c r="AI2395"/>
  <c r="AJ2395"/>
  <c r="CX2395"/>
  <c r="CQ2395"/>
  <c r="CR2395"/>
  <c r="Q2395"/>
  <c r="CS2395"/>
  <c r="R2395"/>
  <c r="CU2395"/>
  <c r="CW2395"/>
  <c r="V2395"/>
  <c r="GL2395"/>
  <c r="GN2395"/>
  <c r="C2396"/>
  <c r="D2396"/>
  <c r="AI2396"/>
  <c r="CW2396"/>
  <c r="V2396"/>
  <c r="AC2396"/>
  <c r="CQ2396"/>
  <c r="AE2396"/>
  <c r="AD2396"/>
  <c r="CR2396"/>
  <c r="Q2396"/>
  <c r="AF2396"/>
  <c r="AG2396"/>
  <c r="CU2396"/>
  <c r="AH2396"/>
  <c r="AJ2396"/>
  <c r="CX2396"/>
  <c r="W2396"/>
  <c r="CS2396"/>
  <c r="CT2396"/>
  <c r="S2396"/>
  <c r="CV2396"/>
  <c r="GL2396"/>
  <c r="GL2397"/>
  <c r="GL2398"/>
  <c r="GL2399"/>
  <c r="GL2400"/>
  <c r="GL2401"/>
  <c r="GL2402"/>
  <c r="GL2403"/>
  <c r="GL2404"/>
  <c r="BZ2406"/>
  <c r="GO2396"/>
  <c r="AC2397"/>
  <c r="AE2397"/>
  <c r="AD2397"/>
  <c r="AF2397"/>
  <c r="AB2397"/>
  <c r="CT2397"/>
  <c r="AG2397"/>
  <c r="AH2397"/>
  <c r="AI2397"/>
  <c r="AJ2397"/>
  <c r="CX2397"/>
  <c r="CQ2397"/>
  <c r="CR2397"/>
  <c r="CS2397"/>
  <c r="CU2397"/>
  <c r="CV2397"/>
  <c r="CW2397"/>
  <c r="GN2397"/>
  <c r="C2398"/>
  <c r="D2398"/>
  <c r="AF2398"/>
  <c r="CT2398"/>
  <c r="S2398"/>
  <c r="AI2398"/>
  <c r="CW2398"/>
  <c r="V2398"/>
  <c r="AC2398"/>
  <c r="CQ2398"/>
  <c r="P2398"/>
  <c r="AE2398"/>
  <c r="AD2398"/>
  <c r="CR2398"/>
  <c r="Q2398"/>
  <c r="CP2398"/>
  <c r="O2398"/>
  <c r="AG2398"/>
  <c r="CU2398"/>
  <c r="AH2398"/>
  <c r="AJ2398"/>
  <c r="CS2398"/>
  <c r="R2398"/>
  <c r="CV2398"/>
  <c r="CX2398"/>
  <c r="W2398"/>
  <c r="GO2398"/>
  <c r="AC2399"/>
  <c r="AE2399"/>
  <c r="AD2399"/>
  <c r="AF2399"/>
  <c r="CT2399"/>
  <c r="AG2399"/>
  <c r="AH2399"/>
  <c r="AI2399"/>
  <c r="AJ2399"/>
  <c r="CX2399"/>
  <c r="CQ2399"/>
  <c r="CR2399"/>
  <c r="CS2399"/>
  <c r="CU2399"/>
  <c r="CV2399"/>
  <c r="CW2399"/>
  <c r="GN2399"/>
  <c r="C2400"/>
  <c r="D2400"/>
  <c r="AE2400"/>
  <c r="CS2400"/>
  <c r="R2400"/>
  <c r="AF2400"/>
  <c r="CT2400"/>
  <c r="S2400"/>
  <c r="AC2400"/>
  <c r="AD2400"/>
  <c r="AB2400"/>
  <c r="CQ2400"/>
  <c r="P2400"/>
  <c r="CR2400"/>
  <c r="Q2400"/>
  <c r="AG2400"/>
  <c r="CU2400"/>
  <c r="T2400"/>
  <c r="AH2400"/>
  <c r="AI2400"/>
  <c r="AJ2400"/>
  <c r="CP2400"/>
  <c r="O2400"/>
  <c r="CV2400"/>
  <c r="U2400"/>
  <c r="CW2400"/>
  <c r="V2400"/>
  <c r="CX2400"/>
  <c r="W2400"/>
  <c r="GO2400"/>
  <c r="AC2401"/>
  <c r="AE2401"/>
  <c r="AD2401"/>
  <c r="CR2401"/>
  <c r="Q2401"/>
  <c r="AF2401"/>
  <c r="CT2401"/>
  <c r="AG2401"/>
  <c r="AH2401"/>
  <c r="AI2401"/>
  <c r="CW2401"/>
  <c r="V2401"/>
  <c r="AJ2401"/>
  <c r="CX2401"/>
  <c r="CQ2401"/>
  <c r="CS2401"/>
  <c r="R2401"/>
  <c r="CU2401"/>
  <c r="CV2401"/>
  <c r="U2401"/>
  <c r="GN2401"/>
  <c r="C2402"/>
  <c r="D2402"/>
  <c r="AE2402"/>
  <c r="CS2402"/>
  <c r="R2402"/>
  <c r="AC2402"/>
  <c r="CQ2402"/>
  <c r="P2402"/>
  <c r="AD2402"/>
  <c r="CR2402"/>
  <c r="Q2402"/>
  <c r="AF2402"/>
  <c r="AB2402"/>
  <c r="AG2402"/>
  <c r="CU2402"/>
  <c r="T2402"/>
  <c r="AH2402"/>
  <c r="CV2402"/>
  <c r="U2402"/>
  <c r="AI2402"/>
  <c r="AJ2402"/>
  <c r="CX2402"/>
  <c r="W2402"/>
  <c r="CT2402"/>
  <c r="S2402"/>
  <c r="CW2402"/>
  <c r="V2402"/>
  <c r="GO2402"/>
  <c r="AH2403"/>
  <c r="CV2403"/>
  <c r="U2403"/>
  <c r="AC2403"/>
  <c r="AE2403"/>
  <c r="AD2403"/>
  <c r="AF2403"/>
  <c r="AB2403"/>
  <c r="CT2403"/>
  <c r="AG2403"/>
  <c r="AI2403"/>
  <c r="AJ2403"/>
  <c r="CX2403"/>
  <c r="CQ2403"/>
  <c r="CR2403"/>
  <c r="Q2403"/>
  <c r="CS2403"/>
  <c r="R2403"/>
  <c r="CU2403"/>
  <c r="CW2403"/>
  <c r="V2403"/>
  <c r="GN2403"/>
  <c r="C2404"/>
  <c r="D2404"/>
  <c r="AC2404"/>
  <c r="CQ2404"/>
  <c r="P2404"/>
  <c r="AE2404"/>
  <c r="AD2404"/>
  <c r="AF2404"/>
  <c r="AB2404"/>
  <c r="CR2404"/>
  <c r="Q2404"/>
  <c r="AG2404"/>
  <c r="AH2404"/>
  <c r="CV2404"/>
  <c r="U2404"/>
  <c r="AI2404"/>
  <c r="AJ2404"/>
  <c r="CS2404"/>
  <c r="R2404"/>
  <c r="CT2404"/>
  <c r="S2404"/>
  <c r="CU2404"/>
  <c r="T2404"/>
  <c r="CW2404"/>
  <c r="V2404"/>
  <c r="CX2404"/>
  <c r="W2404"/>
  <c r="GO2404"/>
  <c r="B2406"/>
  <c r="B2392"/>
  <c r="C2406"/>
  <c r="C2392"/>
  <c r="D2406"/>
  <c r="D2392"/>
  <c r="F2406"/>
  <c r="F2392"/>
  <c r="G2406"/>
  <c r="G2392"/>
  <c r="BX2406"/>
  <c r="BX2392"/>
  <c r="BY2392"/>
  <c r="CK2406"/>
  <c r="CK2392"/>
  <c r="CL2406"/>
  <c r="CL2392"/>
  <c r="CM2406"/>
  <c r="BD2406"/>
  <c r="D2436"/>
  <c r="E2438"/>
  <c r="Z2438"/>
  <c r="AA2438"/>
  <c r="AM2438"/>
  <c r="AN2438"/>
  <c r="BE2438"/>
  <c r="BF2438"/>
  <c r="BG2438"/>
  <c r="BH2438"/>
  <c r="BI2438"/>
  <c r="BJ2438"/>
  <c r="BK2438"/>
  <c r="BL2438"/>
  <c r="BM2438"/>
  <c r="BN2438"/>
  <c r="BO2438"/>
  <c r="BP2438"/>
  <c r="BQ2438"/>
  <c r="BR2438"/>
  <c r="BS2438"/>
  <c r="BT2438"/>
  <c r="BU2438"/>
  <c r="BV2438"/>
  <c r="BW2438"/>
  <c r="CN2438"/>
  <c r="CO2438"/>
  <c r="CP2438"/>
  <c r="CQ2438"/>
  <c r="CR2438"/>
  <c r="CS2438"/>
  <c r="CT2438"/>
  <c r="CU2438"/>
  <c r="CV2438"/>
  <c r="CW2438"/>
  <c r="CX2438"/>
  <c r="CY2438"/>
  <c r="CZ2438"/>
  <c r="DA2438"/>
  <c r="DB2438"/>
  <c r="DC2438"/>
  <c r="DD2438"/>
  <c r="DE2438"/>
  <c r="DF2438"/>
  <c r="DG2438"/>
  <c r="DH2438"/>
  <c r="DI2438"/>
  <c r="DJ2438"/>
  <c r="DK2438"/>
  <c r="DL2438"/>
  <c r="DM2438"/>
  <c r="DN2438"/>
  <c r="DO2438"/>
  <c r="DP2438"/>
  <c r="DQ2438"/>
  <c r="DR2438"/>
  <c r="DS2438"/>
  <c r="DT2438"/>
  <c r="DU2438"/>
  <c r="DV2438"/>
  <c r="DW2438"/>
  <c r="DX2438"/>
  <c r="DY2438"/>
  <c r="DZ2438"/>
  <c r="EA2438"/>
  <c r="EB2438"/>
  <c r="EC2438"/>
  <c r="ED2438"/>
  <c r="EE2438"/>
  <c r="EF2438"/>
  <c r="EG2438"/>
  <c r="EH2438"/>
  <c r="EI2438"/>
  <c r="EJ2438"/>
  <c r="EK2438"/>
  <c r="EL2438"/>
  <c r="EM2438"/>
  <c r="EN2438"/>
  <c r="EO2438"/>
  <c r="EP2438"/>
  <c r="EQ2438"/>
  <c r="ER2438"/>
  <c r="ES2438"/>
  <c r="ET2438"/>
  <c r="EU2438"/>
  <c r="EV2438"/>
  <c r="EW2438"/>
  <c r="EX2438"/>
  <c r="EY2438"/>
  <c r="EZ2438"/>
  <c r="FA2438"/>
  <c r="FB2438"/>
  <c r="FC2438"/>
  <c r="FD2438"/>
  <c r="FE2438"/>
  <c r="FF2438"/>
  <c r="FG2438"/>
  <c r="FH2438"/>
  <c r="FI2438"/>
  <c r="FJ2438"/>
  <c r="FK2438"/>
  <c r="FL2438"/>
  <c r="FM2438"/>
  <c r="FN2438"/>
  <c r="FO2438"/>
  <c r="FP2438"/>
  <c r="FQ2438"/>
  <c r="FR2438"/>
  <c r="FS2438"/>
  <c r="FT2438"/>
  <c r="FU2438"/>
  <c r="FV2438"/>
  <c r="FW2438"/>
  <c r="FX2438"/>
  <c r="FY2438"/>
  <c r="FZ2438"/>
  <c r="GA2438"/>
  <c r="GB2438"/>
  <c r="GC2438"/>
  <c r="GD2438"/>
  <c r="GE2438"/>
  <c r="GF2438"/>
  <c r="GG2438"/>
  <c r="GH2438"/>
  <c r="GI2438"/>
  <c r="GJ2438"/>
  <c r="GK2438"/>
  <c r="GL2438"/>
  <c r="GM2438"/>
  <c r="GN2438"/>
  <c r="GO2438"/>
  <c r="GP2438"/>
  <c r="GQ2438"/>
  <c r="GR2438"/>
  <c r="GS2438"/>
  <c r="GT2438"/>
  <c r="GU2438"/>
  <c r="GV2438"/>
  <c r="GW2438"/>
  <c r="GX2438"/>
  <c r="C2440"/>
  <c r="D2440"/>
  <c r="AC2440"/>
  <c r="CQ2440"/>
  <c r="P2440"/>
  <c r="AE2440"/>
  <c r="AD2440"/>
  <c r="CR2440"/>
  <c r="Q2440"/>
  <c r="AF2440"/>
  <c r="AG2440"/>
  <c r="CU2440"/>
  <c r="T2440"/>
  <c r="AH2440"/>
  <c r="AI2440"/>
  <c r="AJ2440"/>
  <c r="CS2440"/>
  <c r="R2440"/>
  <c r="CT2440"/>
  <c r="S2440"/>
  <c r="CV2440"/>
  <c r="U2440"/>
  <c r="CW2440"/>
  <c r="V2440"/>
  <c r="CX2440"/>
  <c r="W2440"/>
  <c r="GL2440"/>
  <c r="GO2440"/>
  <c r="C2441"/>
  <c r="D2441"/>
  <c r="AC2441"/>
  <c r="AE2441"/>
  <c r="AD2441"/>
  <c r="AF2441"/>
  <c r="AB2441"/>
  <c r="CR2441"/>
  <c r="Q2441"/>
  <c r="AG2441"/>
  <c r="AH2441"/>
  <c r="CV2441"/>
  <c r="U2441"/>
  <c r="AI2441"/>
  <c r="AJ2441"/>
  <c r="CQ2441"/>
  <c r="P2441"/>
  <c r="CT2441"/>
  <c r="S2441"/>
  <c r="CP2441"/>
  <c r="O2441"/>
  <c r="CS2441"/>
  <c r="R2441"/>
  <c r="CU2441"/>
  <c r="T2441"/>
  <c r="CW2441"/>
  <c r="V2441"/>
  <c r="CX2441"/>
  <c r="W2441"/>
  <c r="GL2441"/>
  <c r="GN2441"/>
  <c r="C2442"/>
  <c r="D2442"/>
  <c r="AC2442"/>
  <c r="AE2442"/>
  <c r="AD2442"/>
  <c r="AF2442"/>
  <c r="AB2442"/>
  <c r="CR2442"/>
  <c r="Q2442"/>
  <c r="CS2442"/>
  <c r="R2442"/>
  <c r="AG2442"/>
  <c r="AH2442"/>
  <c r="CV2442"/>
  <c r="U2442"/>
  <c r="AI2442"/>
  <c r="CW2442"/>
  <c r="V2442"/>
  <c r="AJ2442"/>
  <c r="CQ2442"/>
  <c r="P2442"/>
  <c r="CT2442"/>
  <c r="S2442"/>
  <c r="CP2442"/>
  <c r="O2442"/>
  <c r="CU2442"/>
  <c r="T2442"/>
  <c r="CX2442"/>
  <c r="W2442"/>
  <c r="GL2442"/>
  <c r="GO2442"/>
  <c r="AC2443"/>
  <c r="AE2443"/>
  <c r="AD2443"/>
  <c r="AF2443"/>
  <c r="AB2443"/>
  <c r="CR2443"/>
  <c r="Q2443"/>
  <c r="AG2443"/>
  <c r="CU2443"/>
  <c r="T2443"/>
  <c r="AH2443"/>
  <c r="CV2443"/>
  <c r="U2443"/>
  <c r="AI2443"/>
  <c r="AJ2443"/>
  <c r="CS2443"/>
  <c r="R2443"/>
  <c r="CT2443"/>
  <c r="S2443"/>
  <c r="CW2443"/>
  <c r="V2443"/>
  <c r="CX2443"/>
  <c r="W2443"/>
  <c r="GL2443"/>
  <c r="GO2443"/>
  <c r="AC2444"/>
  <c r="CQ2444"/>
  <c r="P2444"/>
  <c r="AE2444"/>
  <c r="AD2444"/>
  <c r="AF2444"/>
  <c r="CT2444"/>
  <c r="S2444"/>
  <c r="AG2444"/>
  <c r="CU2444"/>
  <c r="T2444"/>
  <c r="AH2444"/>
  <c r="AI2444"/>
  <c r="AJ2444"/>
  <c r="CX2444"/>
  <c r="W2444"/>
  <c r="CS2444"/>
  <c r="R2444"/>
  <c r="CV2444"/>
  <c r="U2444"/>
  <c r="CW2444"/>
  <c r="V2444"/>
  <c r="GL2444"/>
  <c r="GO2444"/>
  <c r="C2445"/>
  <c r="D2445"/>
  <c r="AC2445"/>
  <c r="AE2445"/>
  <c r="AD2445"/>
  <c r="AF2445"/>
  <c r="AB2445"/>
  <c r="CR2445"/>
  <c r="Q2445"/>
  <c r="CS2445"/>
  <c r="R2445"/>
  <c r="AG2445"/>
  <c r="AH2445"/>
  <c r="CV2445"/>
  <c r="U2445"/>
  <c r="AI2445"/>
  <c r="CW2445"/>
  <c r="V2445"/>
  <c r="AJ2445"/>
  <c r="CQ2445"/>
  <c r="P2445"/>
  <c r="CT2445"/>
  <c r="S2445"/>
  <c r="CP2445"/>
  <c r="O2445"/>
  <c r="CU2445"/>
  <c r="T2445"/>
  <c r="CX2445"/>
  <c r="W2445"/>
  <c r="GL2445"/>
  <c r="GO2445"/>
  <c r="AC2446"/>
  <c r="AE2446"/>
  <c r="AD2446"/>
  <c r="AF2446"/>
  <c r="AB2446"/>
  <c r="CR2446"/>
  <c r="Q2446"/>
  <c r="AG2446"/>
  <c r="CU2446"/>
  <c r="T2446"/>
  <c r="AH2446"/>
  <c r="CV2446"/>
  <c r="U2446"/>
  <c r="AI2446"/>
  <c r="AJ2446"/>
  <c r="CS2446"/>
  <c r="R2446"/>
  <c r="CT2446"/>
  <c r="S2446"/>
  <c r="CW2446"/>
  <c r="V2446"/>
  <c r="CX2446"/>
  <c r="W2446"/>
  <c r="GL2446"/>
  <c r="GO2446"/>
  <c r="AC2447"/>
  <c r="CQ2447"/>
  <c r="P2447"/>
  <c r="AE2447"/>
  <c r="AD2447"/>
  <c r="AF2447"/>
  <c r="CT2447"/>
  <c r="S2447"/>
  <c r="AG2447"/>
  <c r="CU2447"/>
  <c r="T2447"/>
  <c r="AH2447"/>
  <c r="AI2447"/>
  <c r="AJ2447"/>
  <c r="CX2447"/>
  <c r="W2447"/>
  <c r="CR2447"/>
  <c r="Q2447"/>
  <c r="CS2447"/>
  <c r="R2447"/>
  <c r="CV2447"/>
  <c r="U2447"/>
  <c r="CW2447"/>
  <c r="V2447"/>
  <c r="GL2447"/>
  <c r="GO2447"/>
  <c r="C2448"/>
  <c r="D2448"/>
  <c r="AC2448"/>
  <c r="AE2448"/>
  <c r="AD2448"/>
  <c r="AF2448"/>
  <c r="AB2448"/>
  <c r="CR2448"/>
  <c r="Q2448"/>
  <c r="AG2448"/>
  <c r="CU2448"/>
  <c r="T2448"/>
  <c r="AH2448"/>
  <c r="CV2448"/>
  <c r="U2448"/>
  <c r="AI2448"/>
  <c r="AJ2448"/>
  <c r="CS2448"/>
  <c r="R2448"/>
  <c r="CT2448"/>
  <c r="S2448"/>
  <c r="CW2448"/>
  <c r="V2448"/>
  <c r="CX2448"/>
  <c r="W2448"/>
  <c r="GL2448"/>
  <c r="GO2448"/>
  <c r="AC2449"/>
  <c r="CQ2449"/>
  <c r="P2449"/>
  <c r="AE2449"/>
  <c r="AD2449"/>
  <c r="AF2449"/>
  <c r="CT2449"/>
  <c r="S2449"/>
  <c r="AG2449"/>
  <c r="CU2449"/>
  <c r="T2449"/>
  <c r="AH2449"/>
  <c r="AI2449"/>
  <c r="AJ2449"/>
  <c r="CX2449"/>
  <c r="W2449"/>
  <c r="CS2449"/>
  <c r="R2449"/>
  <c r="CV2449"/>
  <c r="U2449"/>
  <c r="CW2449"/>
  <c r="V2449"/>
  <c r="GL2449"/>
  <c r="GO2449"/>
  <c r="C2450"/>
  <c r="D2450"/>
  <c r="AC2450"/>
  <c r="AE2450"/>
  <c r="AD2450"/>
  <c r="AF2450"/>
  <c r="AB2450"/>
  <c r="CR2450"/>
  <c r="Q2450"/>
  <c r="AG2450"/>
  <c r="CU2450"/>
  <c r="T2450"/>
  <c r="AH2450"/>
  <c r="CV2450"/>
  <c r="U2450"/>
  <c r="AI2450"/>
  <c r="AJ2450"/>
  <c r="CS2450"/>
  <c r="R2450"/>
  <c r="CT2450"/>
  <c r="S2450"/>
  <c r="CW2450"/>
  <c r="V2450"/>
  <c r="CX2450"/>
  <c r="W2450"/>
  <c r="GL2450"/>
  <c r="GO2450"/>
  <c r="C2451"/>
  <c r="D2451"/>
  <c r="AC2451"/>
  <c r="AE2451"/>
  <c r="AD2451"/>
  <c r="AF2451"/>
  <c r="AB2451"/>
  <c r="CR2451"/>
  <c r="Q2451"/>
  <c r="CS2451"/>
  <c r="R2451"/>
  <c r="AG2451"/>
  <c r="AH2451"/>
  <c r="CV2451"/>
  <c r="U2451"/>
  <c r="AI2451"/>
  <c r="CW2451"/>
  <c r="V2451"/>
  <c r="AJ2451"/>
  <c r="CQ2451"/>
  <c r="P2451"/>
  <c r="CT2451"/>
  <c r="S2451"/>
  <c r="CP2451"/>
  <c r="O2451"/>
  <c r="CU2451"/>
  <c r="T2451"/>
  <c r="CX2451"/>
  <c r="W2451"/>
  <c r="GL2451"/>
  <c r="GN2451"/>
  <c r="C2452"/>
  <c r="D2452"/>
  <c r="AC2452"/>
  <c r="AE2452"/>
  <c r="AD2452"/>
  <c r="AF2452"/>
  <c r="CT2452"/>
  <c r="S2452"/>
  <c r="AG2452"/>
  <c r="AH2452"/>
  <c r="AI2452"/>
  <c r="CW2452"/>
  <c r="V2452"/>
  <c r="AJ2452"/>
  <c r="CX2452"/>
  <c r="W2452"/>
  <c r="CQ2452"/>
  <c r="P2452"/>
  <c r="CU2452"/>
  <c r="T2452"/>
  <c r="CV2452"/>
  <c r="U2452"/>
  <c r="GL2452"/>
  <c r="GO2452"/>
  <c r="C2453"/>
  <c r="D2453"/>
  <c r="AC2453"/>
  <c r="CQ2453"/>
  <c r="P2453"/>
  <c r="AE2453"/>
  <c r="AD2453"/>
  <c r="AF2453"/>
  <c r="CT2453"/>
  <c r="S2453"/>
  <c r="AG2453"/>
  <c r="CU2453"/>
  <c r="T2453"/>
  <c r="AH2453"/>
  <c r="AI2453"/>
  <c r="AJ2453"/>
  <c r="CX2453"/>
  <c r="W2453"/>
  <c r="CS2453"/>
  <c r="R2453"/>
  <c r="CV2453"/>
  <c r="U2453"/>
  <c r="CW2453"/>
  <c r="V2453"/>
  <c r="GL2453"/>
  <c r="GO2453"/>
  <c r="C2454"/>
  <c r="D2454"/>
  <c r="AC2454"/>
  <c r="AE2454"/>
  <c r="AD2454"/>
  <c r="AF2454"/>
  <c r="AB2454"/>
  <c r="CR2454"/>
  <c r="Q2454"/>
  <c r="AG2454"/>
  <c r="CU2454"/>
  <c r="T2454"/>
  <c r="AH2454"/>
  <c r="CV2454"/>
  <c r="U2454"/>
  <c r="AI2454"/>
  <c r="AJ2454"/>
  <c r="CS2454"/>
  <c r="R2454"/>
  <c r="CT2454"/>
  <c r="S2454"/>
  <c r="CW2454"/>
  <c r="V2454"/>
  <c r="CX2454"/>
  <c r="W2454"/>
  <c r="GL2454"/>
  <c r="GO2454"/>
  <c r="AC2455"/>
  <c r="AE2455"/>
  <c r="AD2455"/>
  <c r="AF2455"/>
  <c r="AB2455"/>
  <c r="CR2455"/>
  <c r="Q2455"/>
  <c r="AG2455"/>
  <c r="CU2455"/>
  <c r="T2455"/>
  <c r="AH2455"/>
  <c r="CV2455"/>
  <c r="U2455"/>
  <c r="AI2455"/>
  <c r="AJ2455"/>
  <c r="CS2455"/>
  <c r="R2455"/>
  <c r="CT2455"/>
  <c r="S2455"/>
  <c r="CW2455"/>
  <c r="V2455"/>
  <c r="CX2455"/>
  <c r="W2455"/>
  <c r="GL2455"/>
  <c r="GL2456"/>
  <c r="GL2457"/>
  <c r="GL2458"/>
  <c r="GL2459"/>
  <c r="BZ2461"/>
  <c r="GO2455"/>
  <c r="C2456"/>
  <c r="D2456"/>
  <c r="AC2456"/>
  <c r="AE2456"/>
  <c r="AD2456"/>
  <c r="AF2456"/>
  <c r="AB2456"/>
  <c r="CR2456"/>
  <c r="Q2456"/>
  <c r="CS2456"/>
  <c r="R2456"/>
  <c r="AG2456"/>
  <c r="AH2456"/>
  <c r="CV2456"/>
  <c r="U2456"/>
  <c r="AI2456"/>
  <c r="CW2456"/>
  <c r="V2456"/>
  <c r="AJ2456"/>
  <c r="CQ2456"/>
  <c r="P2456"/>
  <c r="CT2456"/>
  <c r="S2456"/>
  <c r="CP2456"/>
  <c r="O2456"/>
  <c r="CU2456"/>
  <c r="T2456"/>
  <c r="CX2456"/>
  <c r="W2456"/>
  <c r="GO2456"/>
  <c r="C2457"/>
  <c r="D2457"/>
  <c r="AG2458"/>
  <c r="CU2458"/>
  <c r="T2458"/>
  <c r="AC2457"/>
  <c r="AE2457"/>
  <c r="AD2457"/>
  <c r="AF2457"/>
  <c r="CT2457"/>
  <c r="S2457"/>
  <c r="AG2457"/>
  <c r="AH2457"/>
  <c r="AI2457"/>
  <c r="CW2457"/>
  <c r="V2457"/>
  <c r="AJ2457"/>
  <c r="CX2457"/>
  <c r="W2457"/>
  <c r="CQ2457"/>
  <c r="P2457"/>
  <c r="CU2457"/>
  <c r="T2457"/>
  <c r="CV2457"/>
  <c r="U2457"/>
  <c r="GO2457"/>
  <c r="AC2458"/>
  <c r="AE2458"/>
  <c r="AD2458"/>
  <c r="AF2458"/>
  <c r="AB2458"/>
  <c r="CR2458"/>
  <c r="Q2458"/>
  <c r="CS2458"/>
  <c r="R2458"/>
  <c r="AH2458"/>
  <c r="CV2458"/>
  <c r="U2458"/>
  <c r="AI2458"/>
  <c r="CW2458"/>
  <c r="V2458"/>
  <c r="AJ2458"/>
  <c r="CQ2458"/>
  <c r="P2458"/>
  <c r="CT2458"/>
  <c r="S2458"/>
  <c r="CP2458"/>
  <c r="O2458"/>
  <c r="CX2458"/>
  <c r="W2458"/>
  <c r="GO2458"/>
  <c r="AC2459"/>
  <c r="AE2459"/>
  <c r="AD2459"/>
  <c r="AF2459"/>
  <c r="AB2459"/>
  <c r="CR2459"/>
  <c r="AG2459"/>
  <c r="CU2459"/>
  <c r="AH2459"/>
  <c r="CV2459"/>
  <c r="AI2459"/>
  <c r="AJ2459"/>
  <c r="CS2459"/>
  <c r="CT2459"/>
  <c r="CW2459"/>
  <c r="CX2459"/>
  <c r="GO2459"/>
  <c r="B2461"/>
  <c r="B2438"/>
  <c r="C2461"/>
  <c r="C2438"/>
  <c r="D2461"/>
  <c r="D2438"/>
  <c r="F2461"/>
  <c r="F2438"/>
  <c r="G2461"/>
  <c r="G2438"/>
  <c r="BX2461"/>
  <c r="BX2438"/>
  <c r="CI2461"/>
  <c r="CK2461"/>
  <c r="BB2461"/>
  <c r="CL2461"/>
  <c r="BC2461"/>
  <c r="CM2461"/>
  <c r="CM2438"/>
  <c r="B2491"/>
  <c r="B2388"/>
  <c r="C2491"/>
  <c r="C2388"/>
  <c r="D2491"/>
  <c r="D2388"/>
  <c r="F2491"/>
  <c r="F2388"/>
  <c r="G2491"/>
  <c r="G2388"/>
  <c r="B2521"/>
  <c r="B22"/>
  <c r="C2521"/>
  <c r="C22"/>
  <c r="D2521"/>
  <c r="D22"/>
  <c r="F2521"/>
  <c r="F22"/>
  <c r="G22"/>
  <c r="B2553"/>
  <c r="B18"/>
  <c r="C2553"/>
  <c r="C18"/>
  <c r="D2553"/>
  <c r="D18"/>
  <c r="F2553"/>
  <c r="F18"/>
  <c r="G18"/>
  <c r="G278" i="5"/>
  <c r="O278" s="1"/>
  <c r="G446"/>
  <c r="O446" s="1"/>
  <c r="H453"/>
  <c r="G459" s="1"/>
  <c r="O459" s="1"/>
  <c r="J388"/>
  <c r="P388" s="1"/>
  <c r="J141"/>
  <c r="P141" s="1"/>
  <c r="J434"/>
  <c r="P434" s="1"/>
  <c r="J879"/>
  <c r="P879" s="1"/>
  <c r="J1081"/>
  <c r="P1081" s="1"/>
  <c r="J1268"/>
  <c r="P1268" s="1"/>
  <c r="R64"/>
  <c r="R92"/>
  <c r="R133"/>
  <c r="R144"/>
  <c r="R181"/>
  <c r="R271"/>
  <c r="J469"/>
  <c r="P469" s="1"/>
  <c r="G710"/>
  <c r="O710" s="1"/>
  <c r="J720"/>
  <c r="P720" s="1"/>
  <c r="J896"/>
  <c r="P896" s="1"/>
  <c r="J920"/>
  <c r="P920" s="1"/>
  <c r="G1176"/>
  <c r="O1176" s="1"/>
  <c r="G1354"/>
  <c r="O1354" s="1"/>
  <c r="G615"/>
  <c r="O615" s="1"/>
  <c r="W615"/>
  <c r="W61"/>
  <c r="G61"/>
  <c r="O61"/>
  <c r="W446"/>
  <c r="G639"/>
  <c r="O639" s="1"/>
  <c r="J666"/>
  <c r="P666" s="1"/>
  <c r="J1136"/>
  <c r="P1136" s="1"/>
  <c r="J1176"/>
  <c r="P1176" s="1"/>
  <c r="G1287"/>
  <c r="O1287" s="1"/>
  <c r="G30"/>
  <c r="W278"/>
  <c r="W354"/>
  <c r="R375"/>
  <c r="J623"/>
  <c r="P623"/>
  <c r="G730"/>
  <c r="O730" s="1"/>
  <c r="J1247"/>
  <c r="P1247" s="1"/>
  <c r="R618"/>
  <c r="W656"/>
  <c r="R733"/>
  <c r="R763"/>
  <c r="R825"/>
  <c r="W886"/>
  <c r="G886"/>
  <c r="O886" s="1"/>
  <c r="R907"/>
  <c r="R994"/>
  <c r="R1054"/>
  <c r="R1084"/>
  <c r="W1176"/>
  <c r="R1197"/>
  <c r="W1201"/>
  <c r="W1210"/>
  <c r="R1250"/>
  <c r="R1280"/>
  <c r="R1312"/>
  <c r="R1345"/>
  <c r="R532"/>
  <c r="W730"/>
  <c r="R754"/>
  <c r="R940"/>
  <c r="W1194"/>
  <c r="G1194"/>
  <c r="O1194" s="1"/>
  <c r="W1247"/>
  <c r="X1354"/>
  <c r="R544"/>
  <c r="W605"/>
  <c r="G605"/>
  <c r="O605" s="1"/>
  <c r="R626"/>
  <c r="W639"/>
  <c r="W1001"/>
  <c r="R1106"/>
  <c r="W1167"/>
  <c r="R503"/>
  <c r="R659"/>
  <c r="W710"/>
  <c r="W1287"/>
  <c r="CD2438" i="1"/>
  <c r="CZ2449"/>
  <c r="Y2449"/>
  <c r="CY2449"/>
  <c r="X2449"/>
  <c r="CZ2445"/>
  <c r="Y2445"/>
  <c r="CY2445"/>
  <c r="X2445"/>
  <c r="GN2445"/>
  <c r="CZ2443"/>
  <c r="Y2443"/>
  <c r="CY2443"/>
  <c r="X2443"/>
  <c r="CZ2402"/>
  <c r="Y2402"/>
  <c r="CY2402"/>
  <c r="X2402"/>
  <c r="CP2402"/>
  <c r="O2402"/>
  <c r="BY2304"/>
  <c r="GO2119"/>
  <c r="F2055"/>
  <c r="AP2014"/>
  <c r="CP2404"/>
  <c r="O2404"/>
  <c r="F2477"/>
  <c r="BC2438"/>
  <c r="CZ2454"/>
  <c r="Y2454"/>
  <c r="CY2454"/>
  <c r="X2454"/>
  <c r="CZ2448"/>
  <c r="Y2448"/>
  <c r="CY2448"/>
  <c r="X2448"/>
  <c r="CZ2441"/>
  <c r="Y2441"/>
  <c r="CY2441"/>
  <c r="X2441"/>
  <c r="GO2441"/>
  <c r="BZ2392"/>
  <c r="AQ2406"/>
  <c r="GO2267"/>
  <c r="GM2267"/>
  <c r="GN2261"/>
  <c r="GM2261"/>
  <c r="CZ2044"/>
  <c r="Y2044"/>
  <c r="CY2044"/>
  <c r="X2044"/>
  <c r="AH2272"/>
  <c r="F2474"/>
  <c r="BB2438"/>
  <c r="CI2438"/>
  <c r="AZ2461"/>
  <c r="AB2457"/>
  <c r="CR2457"/>
  <c r="Q2457"/>
  <c r="CP2457"/>
  <c r="O2457"/>
  <c r="CZ2456"/>
  <c r="Y2456"/>
  <c r="CY2456"/>
  <c r="X2456"/>
  <c r="GM2456"/>
  <c r="AQ2461"/>
  <c r="CG2461"/>
  <c r="BZ2438"/>
  <c r="CZ2455"/>
  <c r="Y2455"/>
  <c r="CY2455"/>
  <c r="X2455"/>
  <c r="CR2453"/>
  <c r="Q2453"/>
  <c r="CP2453"/>
  <c r="O2453"/>
  <c r="AB2453"/>
  <c r="AB2452"/>
  <c r="CR2452"/>
  <c r="Q2452"/>
  <c r="CP2452"/>
  <c r="O2452"/>
  <c r="CZ2451"/>
  <c r="Y2451"/>
  <c r="CY2451"/>
  <c r="X2451"/>
  <c r="GM2451"/>
  <c r="GO2451"/>
  <c r="CZ2450"/>
  <c r="Y2450"/>
  <c r="CY2450"/>
  <c r="X2450"/>
  <c r="CZ2447"/>
  <c r="Y2447"/>
  <c r="CY2447"/>
  <c r="X2447"/>
  <c r="CZ2446"/>
  <c r="Y2446"/>
  <c r="CY2446"/>
  <c r="X2446"/>
  <c r="CR2444"/>
  <c r="Q2444"/>
  <c r="CP2444"/>
  <c r="O2444"/>
  <c r="AB2444"/>
  <c r="CZ2442"/>
  <c r="Y2442"/>
  <c r="CY2442"/>
  <c r="X2442"/>
  <c r="GM2442"/>
  <c r="GN2442"/>
  <c r="CZ2440"/>
  <c r="Y2440"/>
  <c r="CY2440"/>
  <c r="X2440"/>
  <c r="CP2440"/>
  <c r="O2440"/>
  <c r="BD2392"/>
  <c r="F2431"/>
  <c r="CD2392"/>
  <c r="GO2265"/>
  <c r="GM2265"/>
  <c r="W2272"/>
  <c r="AJ2258"/>
  <c r="CZ2037"/>
  <c r="Y2037"/>
  <c r="CY2037"/>
  <c r="X2037"/>
  <c r="AH2130"/>
  <c r="CZ2458"/>
  <c r="Y2458"/>
  <c r="CY2458"/>
  <c r="X2458"/>
  <c r="GM2458"/>
  <c r="CZ2453"/>
  <c r="Y2453"/>
  <c r="CY2453"/>
  <c r="X2453"/>
  <c r="CR2449"/>
  <c r="Q2449"/>
  <c r="CP2449"/>
  <c r="O2449"/>
  <c r="AB2449"/>
  <c r="GM2445"/>
  <c r="CZ2444"/>
  <c r="Y2444"/>
  <c r="CY2444"/>
  <c r="X2444"/>
  <c r="GM2441"/>
  <c r="CZ2404"/>
  <c r="Y2404"/>
  <c r="CY2404"/>
  <c r="X2404"/>
  <c r="CZ2324"/>
  <c r="Y2324"/>
  <c r="CY2324"/>
  <c r="X2324"/>
  <c r="CZ2308"/>
  <c r="Y2308"/>
  <c r="CY2308"/>
  <c r="X2308"/>
  <c r="CZ2260"/>
  <c r="Y2260"/>
  <c r="AF2272"/>
  <c r="CY2260"/>
  <c r="X2260"/>
  <c r="CZ2035"/>
  <c r="Y2035"/>
  <c r="CY2035"/>
  <c r="X2035"/>
  <c r="CP2447"/>
  <c r="O2447"/>
  <c r="CX2565" i="3"/>
  <c r="CX2569"/>
  <c r="CX2573"/>
  <c r="CX2566"/>
  <c r="CX2570"/>
  <c r="CX2567"/>
  <c r="CX2571"/>
  <c r="CX2568"/>
  <c r="CX2572"/>
  <c r="CX2493"/>
  <c r="CX2497"/>
  <c r="CX2501"/>
  <c r="CX2490"/>
  <c r="CX2494"/>
  <c r="CX2498"/>
  <c r="CX2491"/>
  <c r="CX2495"/>
  <c r="CX2499"/>
  <c r="CX2492"/>
  <c r="CX2496"/>
  <c r="CX2500"/>
  <c r="CZ2398" i="1"/>
  <c r="Y2398"/>
  <c r="CY2398"/>
  <c r="X2398"/>
  <c r="GM2398"/>
  <c r="GN2398"/>
  <c r="CX2473" i="3"/>
  <c r="CX2474"/>
  <c r="CX2475"/>
  <c r="CX2472"/>
  <c r="CX2476"/>
  <c r="CZ2318" i="1"/>
  <c r="Y2318"/>
  <c r="CY2318"/>
  <c r="X2318"/>
  <c r="AD2312"/>
  <c r="CS2312"/>
  <c r="AB2308"/>
  <c r="CQ2308"/>
  <c r="P2308"/>
  <c r="CP2308"/>
  <c r="O2308"/>
  <c r="F2288"/>
  <c r="BC2258"/>
  <c r="AZ2258"/>
  <c r="F2283"/>
  <c r="F2291"/>
  <c r="AU2258"/>
  <c r="AB2260"/>
  <c r="CQ2260"/>
  <c r="P2260"/>
  <c r="AB2178"/>
  <c r="AB2176"/>
  <c r="BC2116"/>
  <c r="F2146"/>
  <c r="CZ2039"/>
  <c r="Y2039"/>
  <c r="CY2039"/>
  <c r="X2039"/>
  <c r="AB2037"/>
  <c r="CQ2037"/>
  <c r="P2037"/>
  <c r="CP2037"/>
  <c r="O2037"/>
  <c r="AB2035"/>
  <c r="CQ2035"/>
  <c r="P2035"/>
  <c r="CP2035"/>
  <c r="O2035"/>
  <c r="AD2031"/>
  <c r="CR2031"/>
  <c r="CS2031"/>
  <c r="CZ2027"/>
  <c r="Y2027"/>
  <c r="CY2027"/>
  <c r="X2027"/>
  <c r="CZ2026"/>
  <c r="Y2026"/>
  <c r="CY2026"/>
  <c r="X2026"/>
  <c r="GN2026"/>
  <c r="AD2025"/>
  <c r="CR2025"/>
  <c r="Q2025"/>
  <c r="CS2025"/>
  <c r="R2025"/>
  <c r="CZ2025"/>
  <c r="Y2025"/>
  <c r="CZ2024"/>
  <c r="Y2024"/>
  <c r="CY2024"/>
  <c r="X2024"/>
  <c r="GN2024"/>
  <c r="AB2019"/>
  <c r="CQ2019"/>
  <c r="W1980"/>
  <c r="AJ1968"/>
  <c r="CJ1968"/>
  <c r="AI1968"/>
  <c r="V1980"/>
  <c r="AB2447"/>
  <c r="AB2440"/>
  <c r="CK2438"/>
  <c r="BY2438"/>
  <c r="AO2406"/>
  <c r="CP2321"/>
  <c r="O2321"/>
  <c r="CP2319"/>
  <c r="O2319"/>
  <c r="CP2315"/>
  <c r="O2315"/>
  <c r="CP2269"/>
  <c r="O2269"/>
  <c r="CP2263"/>
  <c r="O2263"/>
  <c r="CD2258"/>
  <c r="BZ2188"/>
  <c r="AJ2130"/>
  <c r="CP2034"/>
  <c r="O2034"/>
  <c r="P2030"/>
  <c r="CP2028"/>
  <c r="O2028"/>
  <c r="CY2025"/>
  <c r="X2025"/>
  <c r="AB2018"/>
  <c r="CX2553" i="3"/>
  <c r="CX2557"/>
  <c r="CX2561"/>
  <c r="CX2554"/>
  <c r="CX2558"/>
  <c r="CX2562"/>
  <c r="CX2555"/>
  <c r="CX2559"/>
  <c r="CX2563"/>
  <c r="CX2556"/>
  <c r="CX2560"/>
  <c r="CX2564"/>
  <c r="CZ2400" i="1"/>
  <c r="Y2400"/>
  <c r="CY2400"/>
  <c r="X2400"/>
  <c r="GM2400"/>
  <c r="CX2477" i="3"/>
  <c r="CX2478"/>
  <c r="CX2479"/>
  <c r="CX2480"/>
  <c r="CX2465"/>
  <c r="CX2469"/>
  <c r="CX2462"/>
  <c r="CX2466"/>
  <c r="CX2470"/>
  <c r="CX2463"/>
  <c r="CX2467"/>
  <c r="CX2471"/>
  <c r="CX2464"/>
  <c r="CX2468"/>
  <c r="BB2304" i="1"/>
  <c r="F2339"/>
  <c r="AB2324"/>
  <c r="CQ2324"/>
  <c r="P2324"/>
  <c r="CP2324"/>
  <c r="O2324"/>
  <c r="CX2441" i="3"/>
  <c r="CX2445"/>
  <c r="CX2449"/>
  <c r="CX2442"/>
  <c r="CX2446"/>
  <c r="CX2450"/>
  <c r="CX2443"/>
  <c r="CX2447"/>
  <c r="CX2451"/>
  <c r="CX2440"/>
  <c r="CX2444"/>
  <c r="CX2448"/>
  <c r="CX2452"/>
  <c r="CX2385"/>
  <c r="CX2389"/>
  <c r="CX2386"/>
  <c r="CX2383"/>
  <c r="CX2387"/>
  <c r="CX2384"/>
  <c r="CX2388"/>
  <c r="CZ2311" i="1"/>
  <c r="Y2311"/>
  <c r="CY2311"/>
  <c r="X2311"/>
  <c r="CZ2309"/>
  <c r="Y2309"/>
  <c r="CY2309"/>
  <c r="X2309"/>
  <c r="CZ2307"/>
  <c r="Y2307"/>
  <c r="CY2307"/>
  <c r="X2307"/>
  <c r="AD2306"/>
  <c r="CR2306"/>
  <c r="Q2306"/>
  <c r="CS2306"/>
  <c r="R2306"/>
  <c r="AD2268"/>
  <c r="CR2268"/>
  <c r="Q2268"/>
  <c r="CS2268"/>
  <c r="R2268"/>
  <c r="CZ2268"/>
  <c r="Y2268"/>
  <c r="AD2266"/>
  <c r="CR2266"/>
  <c r="Q2266"/>
  <c r="CS2266"/>
  <c r="R2266"/>
  <c r="CZ2266"/>
  <c r="Y2266"/>
  <c r="AD2262"/>
  <c r="CS2262"/>
  <c r="R2262"/>
  <c r="CZ2262"/>
  <c r="Y2262"/>
  <c r="AF2130"/>
  <c r="AD2130"/>
  <c r="BZ2046"/>
  <c r="CI2046"/>
  <c r="BY2014"/>
  <c r="AD2042"/>
  <c r="CS2042"/>
  <c r="R2042"/>
  <c r="CZ2042"/>
  <c r="Y2042"/>
  <c r="CZ2038"/>
  <c r="Y2038"/>
  <c r="CY2038"/>
  <c r="X2038"/>
  <c r="CZ2036"/>
  <c r="Y2036"/>
  <c r="CY2036"/>
  <c r="X2036"/>
  <c r="CX2133" i="3"/>
  <c r="CX2137"/>
  <c r="CX2141"/>
  <c r="CX2134"/>
  <c r="CX2138"/>
  <c r="CX2142"/>
  <c r="CX2135"/>
  <c r="CX2139"/>
  <c r="CX2143"/>
  <c r="CX2132"/>
  <c r="CX2136"/>
  <c r="CX2140"/>
  <c r="V2033" i="1"/>
  <c r="P2032"/>
  <c r="U2031"/>
  <c r="GM2026"/>
  <c r="GM2024"/>
  <c r="CZ2023"/>
  <c r="Y2023"/>
  <c r="CY2023"/>
  <c r="X2023"/>
  <c r="CZ2022"/>
  <c r="Y2022"/>
  <c r="CY2022"/>
  <c r="X2022"/>
  <c r="AD2021"/>
  <c r="CR2021"/>
  <c r="Q2021"/>
  <c r="CS2021"/>
  <c r="R2021"/>
  <c r="CZ2021"/>
  <c r="Y2021"/>
  <c r="CR2016"/>
  <c r="Q2016"/>
  <c r="AB2016"/>
  <c r="CS2452"/>
  <c r="R2452"/>
  <c r="CZ2452"/>
  <c r="Y2452"/>
  <c r="CQ2450"/>
  <c r="P2450"/>
  <c r="CP2450"/>
  <c r="O2450"/>
  <c r="CQ2448"/>
  <c r="P2448"/>
  <c r="CP2448"/>
  <c r="O2448"/>
  <c r="CQ2446"/>
  <c r="P2446"/>
  <c r="CP2446"/>
  <c r="O2446"/>
  <c r="CQ2443"/>
  <c r="P2443"/>
  <c r="CP2443"/>
  <c r="O2443"/>
  <c r="CL2438"/>
  <c r="CG2406"/>
  <c r="BB2406"/>
  <c r="T2401"/>
  <c r="W2401"/>
  <c r="S2401"/>
  <c r="AB2399"/>
  <c r="U2396"/>
  <c r="CP2394"/>
  <c r="O2394"/>
  <c r="CZ2321"/>
  <c r="Y2321"/>
  <c r="CZ2319"/>
  <c r="Y2319"/>
  <c r="CZ2315"/>
  <c r="Y2315"/>
  <c r="CY2306"/>
  <c r="X2306"/>
  <c r="BD2272"/>
  <c r="CZ2269"/>
  <c r="Y2269"/>
  <c r="CY2266"/>
  <c r="X2266"/>
  <c r="CZ2263"/>
  <c r="Y2263"/>
  <c r="BD2188"/>
  <c r="AB2185"/>
  <c r="AB2183"/>
  <c r="W2180"/>
  <c r="AB2173"/>
  <c r="AB2125"/>
  <c r="AB2123"/>
  <c r="BZ2130"/>
  <c r="AI2130"/>
  <c r="AB2039"/>
  <c r="CZ2034"/>
  <c r="Y2034"/>
  <c r="T2033"/>
  <c r="CZ2028"/>
  <c r="Y2028"/>
  <c r="CY2021"/>
  <c r="X2021"/>
  <c r="CX2586" i="3"/>
  <c r="CX2590"/>
  <c r="CX2594"/>
  <c r="CX2598"/>
  <c r="CX2587"/>
  <c r="CX2591"/>
  <c r="CX2595"/>
  <c r="CX2599"/>
  <c r="CX2588"/>
  <c r="CX2592"/>
  <c r="CX2596"/>
  <c r="CX2600"/>
  <c r="CX2589"/>
  <c r="CX2593"/>
  <c r="CX2597"/>
  <c r="CX2601"/>
  <c r="CX2549"/>
  <c r="CX2546"/>
  <c r="CX2550"/>
  <c r="CX2547"/>
  <c r="CX2551"/>
  <c r="CX2548"/>
  <c r="CX2552"/>
  <c r="CX2513"/>
  <c r="CX2517"/>
  <c r="CX2514"/>
  <c r="CX2518"/>
  <c r="CX2515"/>
  <c r="CX2512"/>
  <c r="CX2516"/>
  <c r="CX2481"/>
  <c r="CX2482"/>
  <c r="CX2483"/>
  <c r="CX2484"/>
  <c r="AO2304" i="1"/>
  <c r="F2330"/>
  <c r="AB2318"/>
  <c r="CQ2318"/>
  <c r="P2318"/>
  <c r="CP2318"/>
  <c r="O2318"/>
  <c r="AQ2272"/>
  <c r="CG2272"/>
  <c r="AB2174"/>
  <c r="AB2166"/>
  <c r="CZ2041"/>
  <c r="Y2041"/>
  <c r="CY2041"/>
  <c r="X2041"/>
  <c r="GM2041"/>
  <c r="AB2033"/>
  <c r="CQ2033"/>
  <c r="AB2027"/>
  <c r="CQ2027"/>
  <c r="P2027"/>
  <c r="CP2027"/>
  <c r="O2027"/>
  <c r="CX2077" i="3"/>
  <c r="CX2081"/>
  <c r="CX2085"/>
  <c r="CX2078"/>
  <c r="CX2082"/>
  <c r="CX2086"/>
  <c r="CX2079"/>
  <c r="CX2083"/>
  <c r="CX2087"/>
  <c r="CX2076"/>
  <c r="CX2080"/>
  <c r="CX2084"/>
  <c r="CZ2016" i="1"/>
  <c r="Y2016"/>
  <c r="CY2016"/>
  <c r="X2016"/>
  <c r="CQ2459"/>
  <c r="CQ2455"/>
  <c r="P2455"/>
  <c r="CP2455"/>
  <c r="O2455"/>
  <c r="BD2461"/>
  <c r="BC2406"/>
  <c r="T2403"/>
  <c r="W2403"/>
  <c r="S2403"/>
  <c r="P2401"/>
  <c r="AB2401"/>
  <c r="U2398"/>
  <c r="T2396"/>
  <c r="AB2396"/>
  <c r="R2396"/>
  <c r="T2395"/>
  <c r="W2395"/>
  <c r="S2395"/>
  <c r="CM2392"/>
  <c r="T2323"/>
  <c r="Q2323"/>
  <c r="S2323"/>
  <c r="CP2323"/>
  <c r="O2323"/>
  <c r="T2317"/>
  <c r="Q2317"/>
  <c r="S2317"/>
  <c r="CP2317"/>
  <c r="O2317"/>
  <c r="P2311"/>
  <c r="CP2311"/>
  <c r="O2311"/>
  <c r="T2311"/>
  <c r="AB2311"/>
  <c r="T2309"/>
  <c r="AB2309"/>
  <c r="BZ2326"/>
  <c r="P2307"/>
  <c r="CP2307"/>
  <c r="O2307"/>
  <c r="AB2307"/>
  <c r="CY2268"/>
  <c r="X2268"/>
  <c r="CY2262"/>
  <c r="X2262"/>
  <c r="AB2181"/>
  <c r="V2180"/>
  <c r="AB2179"/>
  <c r="AB2177"/>
  <c r="AB2171"/>
  <c r="AB2169"/>
  <c r="BD2130"/>
  <c r="AB2121"/>
  <c r="AG2130"/>
  <c r="Q2043"/>
  <c r="CY2042"/>
  <c r="X2042"/>
  <c r="CP2039"/>
  <c r="O2039"/>
  <c r="T2038"/>
  <c r="AB2038"/>
  <c r="P2036"/>
  <c r="CP2036"/>
  <c r="O2036"/>
  <c r="AB2036"/>
  <c r="V2032"/>
  <c r="AB2032"/>
  <c r="T2030"/>
  <c r="Q2030"/>
  <c r="CP2025"/>
  <c r="O2025"/>
  <c r="CP2022"/>
  <c r="O2022"/>
  <c r="AB2022"/>
  <c r="AB2017"/>
  <c r="CX2602" i="3"/>
  <c r="CX2606"/>
  <c r="CX2610"/>
  <c r="CX2614"/>
  <c r="CX2603"/>
  <c r="CX2607"/>
  <c r="CX2611"/>
  <c r="CX2604"/>
  <c r="CX2608"/>
  <c r="CX2612"/>
  <c r="CX2605"/>
  <c r="CX2609"/>
  <c r="CX2613"/>
  <c r="CX2577"/>
  <c r="CX2574"/>
  <c r="CX2578"/>
  <c r="CX2582"/>
  <c r="CX2575"/>
  <c r="CX2579"/>
  <c r="CX2583"/>
  <c r="CX2576"/>
  <c r="CX2580"/>
  <c r="CX2584"/>
  <c r="CX2581"/>
  <c r="CX2585"/>
  <c r="CX2533"/>
  <c r="CX2537"/>
  <c r="CX2541"/>
  <c r="CX2545"/>
  <c r="CX2534"/>
  <c r="CX2538"/>
  <c r="CX2542"/>
  <c r="CX2535"/>
  <c r="CX2539"/>
  <c r="CX2543"/>
  <c r="CX2536"/>
  <c r="CX2540"/>
  <c r="CX2544"/>
  <c r="CX2529"/>
  <c r="CX2526"/>
  <c r="CX2530"/>
  <c r="CX2527"/>
  <c r="CX2531"/>
  <c r="CX2528"/>
  <c r="CX2532"/>
  <c r="CX2505"/>
  <c r="CX2509"/>
  <c r="CX2502"/>
  <c r="CX2506"/>
  <c r="CX2510"/>
  <c r="CX2503"/>
  <c r="CX2507"/>
  <c r="CX2511"/>
  <c r="CX2504"/>
  <c r="CX2508"/>
  <c r="CX2485"/>
  <c r="CX2486"/>
  <c r="CX2487"/>
  <c r="CX2488"/>
  <c r="AD2322" i="1"/>
  <c r="CR2322"/>
  <c r="Q2322"/>
  <c r="CP2322"/>
  <c r="O2322"/>
  <c r="CS2322"/>
  <c r="R2322"/>
  <c r="CZ2322"/>
  <c r="Y2322"/>
  <c r="AD2320"/>
  <c r="CR2320"/>
  <c r="Q2320"/>
  <c r="CP2320"/>
  <c r="O2320"/>
  <c r="CS2320"/>
  <c r="R2320"/>
  <c r="CZ2320"/>
  <c r="Y2320"/>
  <c r="AD2316"/>
  <c r="CR2316"/>
  <c r="Q2316"/>
  <c r="CP2316"/>
  <c r="O2316"/>
  <c r="CS2316"/>
  <c r="R2316"/>
  <c r="CZ2316"/>
  <c r="Y2316"/>
  <c r="AD2314"/>
  <c r="CR2314"/>
  <c r="Q2314"/>
  <c r="CP2314"/>
  <c r="O2314"/>
  <c r="CS2314"/>
  <c r="R2314"/>
  <c r="CZ2314"/>
  <c r="Y2314"/>
  <c r="CX2357" i="3"/>
  <c r="CX2361"/>
  <c r="CX2358"/>
  <c r="CX2362"/>
  <c r="CX2359"/>
  <c r="CX2356"/>
  <c r="CX2360"/>
  <c r="S2312" i="1"/>
  <c r="AD2310"/>
  <c r="CS2310"/>
  <c r="R2310"/>
  <c r="CY2310"/>
  <c r="X2310"/>
  <c r="CX2341" i="3"/>
  <c r="CX2345"/>
  <c r="CX2342"/>
  <c r="CX2346"/>
  <c r="CX2339"/>
  <c r="CX2343"/>
  <c r="CX2347"/>
  <c r="CX2340"/>
  <c r="CX2344"/>
  <c r="CX2348"/>
  <c r="CP2306" i="1"/>
  <c r="O2306"/>
  <c r="AD2270"/>
  <c r="CR2270"/>
  <c r="Q2270"/>
  <c r="CP2270"/>
  <c r="O2270"/>
  <c r="CS2270"/>
  <c r="R2270"/>
  <c r="CZ2270"/>
  <c r="Y2270"/>
  <c r="AD2264"/>
  <c r="CR2264"/>
  <c r="Q2264"/>
  <c r="CP2264"/>
  <c r="O2264"/>
  <c r="CS2264"/>
  <c r="R2264"/>
  <c r="AE2272"/>
  <c r="F2204"/>
  <c r="BC2164"/>
  <c r="AB2184"/>
  <c r="AB2182"/>
  <c r="CX2277" i="3"/>
  <c r="CX2274"/>
  <c r="CX2278"/>
  <c r="CX2275"/>
  <c r="CX2279"/>
  <c r="CX2276"/>
  <c r="AB2172" i="1"/>
  <c r="CX2217" i="3"/>
  <c r="CX2221"/>
  <c r="CX2225"/>
  <c r="CX2218"/>
  <c r="CX2222"/>
  <c r="CX2226"/>
  <c r="CX2219"/>
  <c r="CX2223"/>
  <c r="CX2227"/>
  <c r="CX2220"/>
  <c r="CX2224"/>
  <c r="CX2228"/>
  <c r="CX2209"/>
  <c r="CX2213"/>
  <c r="CX2210"/>
  <c r="CX2214"/>
  <c r="CX2211"/>
  <c r="CX2215"/>
  <c r="CX2212"/>
  <c r="CX2216"/>
  <c r="BB2116" i="1"/>
  <c r="F2134"/>
  <c r="AO2116"/>
  <c r="AB2126"/>
  <c r="AB2124"/>
  <c r="AB2122"/>
  <c r="CX2173" i="3"/>
  <c r="CX2171"/>
  <c r="CX2172"/>
  <c r="AC2130" i="1"/>
  <c r="AB2044"/>
  <c r="CQ2044"/>
  <c r="P2044"/>
  <c r="CP2044"/>
  <c r="O2044"/>
  <c r="CZ2040"/>
  <c r="Y2040"/>
  <c r="CY2040"/>
  <c r="X2040"/>
  <c r="GM2040"/>
  <c r="AD2029"/>
  <c r="CR2029"/>
  <c r="Q2029"/>
  <c r="CP2029"/>
  <c r="O2029"/>
  <c r="CS2029"/>
  <c r="R2029"/>
  <c r="CZ2029"/>
  <c r="Y2029"/>
  <c r="AB2023"/>
  <c r="CQ2023"/>
  <c r="P2023"/>
  <c r="CP2023"/>
  <c r="O2023"/>
  <c r="CX2061" i="3"/>
  <c r="CX2065"/>
  <c r="CX2062"/>
  <c r="CX2066"/>
  <c r="CX2063"/>
  <c r="CX2067"/>
  <c r="CX2064"/>
  <c r="CP2016" i="1"/>
  <c r="O2016"/>
  <c r="CS2457"/>
  <c r="R2457"/>
  <c r="CZ2457"/>
  <c r="Y2457"/>
  <c r="CQ2454"/>
  <c r="P2454"/>
  <c r="CP2454"/>
  <c r="O2454"/>
  <c r="AO2461"/>
  <c r="W2459"/>
  <c r="AJ2461"/>
  <c r="CI2406"/>
  <c r="P2403"/>
  <c r="CP2403"/>
  <c r="O2403"/>
  <c r="T2398"/>
  <c r="AB2398"/>
  <c r="T2397"/>
  <c r="W2397"/>
  <c r="S2397"/>
  <c r="P2396"/>
  <c r="CP2396"/>
  <c r="O2396"/>
  <c r="P2395"/>
  <c r="CP2395"/>
  <c r="O2395"/>
  <c r="U2323"/>
  <c r="W2323"/>
  <c r="CY2322"/>
  <c r="X2322"/>
  <c r="AB2321"/>
  <c r="CY2320"/>
  <c r="X2320"/>
  <c r="AB2319"/>
  <c r="U2317"/>
  <c r="W2317"/>
  <c r="CY2316"/>
  <c r="X2316"/>
  <c r="AB2315"/>
  <c r="CY2314"/>
  <c r="X2314"/>
  <c r="V2313"/>
  <c r="AB2313"/>
  <c r="W2312"/>
  <c r="T2310"/>
  <c r="V2310"/>
  <c r="CP2309"/>
  <c r="O2309"/>
  <c r="CY2270"/>
  <c r="X2270"/>
  <c r="AB2269"/>
  <c r="CP2268"/>
  <c r="O2268"/>
  <c r="CP2266"/>
  <c r="O2266"/>
  <c r="AB2263"/>
  <c r="AI2272"/>
  <c r="AG2272"/>
  <c r="AB2186"/>
  <c r="T2180"/>
  <c r="AB2175"/>
  <c r="AB2167"/>
  <c r="AB2128"/>
  <c r="BB2046"/>
  <c r="W2043"/>
  <c r="S2043"/>
  <c r="AB2041"/>
  <c r="CP2038"/>
  <c r="O2038"/>
  <c r="AB2034"/>
  <c r="Q2033"/>
  <c r="W2032"/>
  <c r="R2032"/>
  <c r="U2032"/>
  <c r="Q2032"/>
  <c r="W2031"/>
  <c r="AB2031"/>
  <c r="U2030"/>
  <c r="W2030"/>
  <c r="S2030"/>
  <c r="CY2029"/>
  <c r="X2029"/>
  <c r="AB2028"/>
  <c r="AB2025"/>
  <c r="CP2021"/>
  <c r="O2021"/>
  <c r="CZ2020"/>
  <c r="Y2020"/>
  <c r="GM2020"/>
  <c r="CX2033" i="3"/>
  <c r="CX2037"/>
  <c r="CX2034"/>
  <c r="CX2038"/>
  <c r="CX2032"/>
  <c r="CX2035"/>
  <c r="CX2039"/>
  <c r="CX2036"/>
  <c r="CD1968" i="1"/>
  <c r="AQ1980"/>
  <c r="BZ1968"/>
  <c r="CZ1977"/>
  <c r="Y1977"/>
  <c r="CY1977"/>
  <c r="X1977"/>
  <c r="AB1974"/>
  <c r="CR1974"/>
  <c r="Q1974"/>
  <c r="CZ1971"/>
  <c r="Y1971"/>
  <c r="CY1971"/>
  <c r="X1971"/>
  <c r="BC1869"/>
  <c r="F1914"/>
  <c r="F1908"/>
  <c r="AQ1869"/>
  <c r="CZ1890"/>
  <c r="Y1890"/>
  <c r="CY1890"/>
  <c r="X1890"/>
  <c r="CZ1887"/>
  <c r="Y1887"/>
  <c r="CY1887"/>
  <c r="X1887"/>
  <c r="CY1883"/>
  <c r="X1883"/>
  <c r="CZ1883"/>
  <c r="Y1883"/>
  <c r="CY1879"/>
  <c r="X1879"/>
  <c r="CZ1879"/>
  <c r="Y1879"/>
  <c r="AB1878"/>
  <c r="CR1878"/>
  <c r="Q1878"/>
  <c r="F1851"/>
  <c r="BC1930"/>
  <c r="BC1821"/>
  <c r="AQ1930"/>
  <c r="AQ1821"/>
  <c r="F1845"/>
  <c r="CY1833"/>
  <c r="X1833"/>
  <c r="CZ1833"/>
  <c r="Y1833"/>
  <c r="CY1831"/>
  <c r="X1831"/>
  <c r="CZ1831"/>
  <c r="Y1831"/>
  <c r="CZ1827"/>
  <c r="Y1827"/>
  <c r="CY1827"/>
  <c r="X1827"/>
  <c r="F1770"/>
  <c r="AU1720"/>
  <c r="AB1747"/>
  <c r="CR1747"/>
  <c r="Q1747"/>
  <c r="CZ1746"/>
  <c r="Y1746"/>
  <c r="CY1746"/>
  <c r="X1746"/>
  <c r="CZ1744"/>
  <c r="Y1744"/>
  <c r="CY1744"/>
  <c r="X1744"/>
  <c r="AB1742"/>
  <c r="CR1742"/>
  <c r="Q1742"/>
  <c r="CZ1741"/>
  <c r="Y1741"/>
  <c r="CY1741"/>
  <c r="X1741"/>
  <c r="AB1739"/>
  <c r="CR1739"/>
  <c r="Q1739"/>
  <c r="CZ1729"/>
  <c r="Y1729"/>
  <c r="CY1729"/>
  <c r="X1729"/>
  <c r="CZ1725"/>
  <c r="Y1725"/>
  <c r="CY1725"/>
  <c r="X1725"/>
  <c r="CZ1723"/>
  <c r="Y1723"/>
  <c r="CY1723"/>
  <c r="X1723"/>
  <c r="CP1722"/>
  <c r="O1722"/>
  <c r="F1702"/>
  <c r="BC1672"/>
  <c r="BC1783"/>
  <c r="F1705"/>
  <c r="AU1672"/>
  <c r="CY1684"/>
  <c r="X1684"/>
  <c r="CZ1684"/>
  <c r="Y1684"/>
  <c r="CY1682"/>
  <c r="X1682"/>
  <c r="CZ1682"/>
  <c r="Y1682"/>
  <c r="CZ1674"/>
  <c r="Y1674"/>
  <c r="AF1686"/>
  <c r="CY1674"/>
  <c r="X1674"/>
  <c r="AB1600"/>
  <c r="CR1600"/>
  <c r="Q1600"/>
  <c r="CZ1599"/>
  <c r="Y1599"/>
  <c r="CY1599"/>
  <c r="X1599"/>
  <c r="CZ1594"/>
  <c r="Y1594"/>
  <c r="CY1594"/>
  <c r="X1594"/>
  <c r="AB1591"/>
  <c r="CR1591"/>
  <c r="Q1591"/>
  <c r="CY1589"/>
  <c r="X1589"/>
  <c r="CZ1589"/>
  <c r="Y1589"/>
  <c r="CZ1581"/>
  <c r="Y1581"/>
  <c r="CY1581"/>
  <c r="X1581"/>
  <c r="CZ1580"/>
  <c r="Y1580"/>
  <c r="CY1580"/>
  <c r="X1580"/>
  <c r="CZ1578"/>
  <c r="Y1578"/>
  <c r="CY1578"/>
  <c r="X1578"/>
  <c r="CZ1576"/>
  <c r="Y1576"/>
  <c r="CY1576"/>
  <c r="X1576"/>
  <c r="CP1573"/>
  <c r="O1573"/>
  <c r="CD1523"/>
  <c r="BY1523"/>
  <c r="CI1537"/>
  <c r="CY1533"/>
  <c r="X1533"/>
  <c r="CZ1533"/>
  <c r="Y1533"/>
  <c r="CZ1530"/>
  <c r="Y1530"/>
  <c r="CY1530"/>
  <c r="X1530"/>
  <c r="BC1980"/>
  <c r="U1980"/>
  <c r="CR1874"/>
  <c r="Q1874"/>
  <c r="CP1874"/>
  <c r="O1874"/>
  <c r="CP1748"/>
  <c r="O1748"/>
  <c r="AH1751"/>
  <c r="AJ1686"/>
  <c r="CR1535"/>
  <c r="Q1535"/>
  <c r="CP1535"/>
  <c r="O1535"/>
  <c r="CX2425" i="3"/>
  <c r="CX2429"/>
  <c r="CX2433"/>
  <c r="CX2437"/>
  <c r="CX2426"/>
  <c r="CX2430"/>
  <c r="CX2434"/>
  <c r="CX2438"/>
  <c r="CX2427"/>
  <c r="CX2431"/>
  <c r="CX2435"/>
  <c r="CX2439"/>
  <c r="CX2424"/>
  <c r="CX2428"/>
  <c r="CX2432"/>
  <c r="CX2436"/>
  <c r="CX2413"/>
  <c r="CX2417"/>
  <c r="CX2421"/>
  <c r="CX2414"/>
  <c r="CX2418"/>
  <c r="CX2422"/>
  <c r="CX2411"/>
  <c r="CX2415"/>
  <c r="CX2419"/>
  <c r="CX2423"/>
  <c r="CX2412"/>
  <c r="CX2416"/>
  <c r="CX2420"/>
  <c r="CX2373"/>
  <c r="CX2377"/>
  <c r="CX2381"/>
  <c r="CX2370"/>
  <c r="CX2374"/>
  <c r="CX2378"/>
  <c r="CX2382"/>
  <c r="CX2371"/>
  <c r="CX2375"/>
  <c r="CX2379"/>
  <c r="CX2372"/>
  <c r="CX2376"/>
  <c r="CX2380"/>
  <c r="CX2365"/>
  <c r="CX2369"/>
  <c r="CX2366"/>
  <c r="CX2363"/>
  <c r="CX2367"/>
  <c r="CX2364"/>
  <c r="CX2368"/>
  <c r="CX2329"/>
  <c r="CX2333"/>
  <c r="CX2337"/>
  <c r="CX2330"/>
  <c r="CX2334"/>
  <c r="CX2338"/>
  <c r="CX2327"/>
  <c r="CX2331"/>
  <c r="CX2335"/>
  <c r="CX2328"/>
  <c r="CX2332"/>
  <c r="CX2336"/>
  <c r="CX2325"/>
  <c r="CX2322"/>
  <c r="CX2326"/>
  <c r="CX2323"/>
  <c r="CX2324"/>
  <c r="CX2321"/>
  <c r="CX2318"/>
  <c r="CX2319"/>
  <c r="CX2320"/>
  <c r="CX2317"/>
  <c r="CX2314"/>
  <c r="CX2315"/>
  <c r="CX2316"/>
  <c r="CX2313"/>
  <c r="CX2310"/>
  <c r="CX2311"/>
  <c r="CX2312"/>
  <c r="CX2305"/>
  <c r="CX2309"/>
  <c r="CX2306"/>
  <c r="CX2307"/>
  <c r="CX2308"/>
  <c r="CX2205"/>
  <c r="CX2202"/>
  <c r="CX2206"/>
  <c r="CX2203"/>
  <c r="CX2207"/>
  <c r="CX2204"/>
  <c r="CX2208"/>
  <c r="CX2185"/>
  <c r="CX2186"/>
  <c r="CX2184"/>
  <c r="CX2169"/>
  <c r="CX2170"/>
  <c r="CX2168"/>
  <c r="CX2166"/>
  <c r="CX2167"/>
  <c r="CX2125"/>
  <c r="CX2129"/>
  <c r="CX2126"/>
  <c r="CX2130"/>
  <c r="CX2127"/>
  <c r="CX2131"/>
  <c r="CX2128"/>
  <c r="CX2053"/>
  <c r="CX2057"/>
  <c r="CX2054"/>
  <c r="CX2058"/>
  <c r="CX2055"/>
  <c r="CX2059"/>
  <c r="CX2056"/>
  <c r="CX2060"/>
  <c r="AB1972" i="1"/>
  <c r="CR1972"/>
  <c r="Q1972"/>
  <c r="BD1869"/>
  <c r="F1923"/>
  <c r="AU1869"/>
  <c r="F1917"/>
  <c r="CZ1891"/>
  <c r="Y1891"/>
  <c r="CY1891"/>
  <c r="X1891"/>
  <c r="GM1891"/>
  <c r="CR1886"/>
  <c r="Q1886"/>
  <c r="AB1886"/>
  <c r="CZ1882"/>
  <c r="Y1882"/>
  <c r="CY1882"/>
  <c r="X1882"/>
  <c r="AB1881"/>
  <c r="CR1881"/>
  <c r="Q1881"/>
  <c r="CZ1880"/>
  <c r="Y1880"/>
  <c r="CY1880"/>
  <c r="X1880"/>
  <c r="GM1880"/>
  <c r="CZ1878"/>
  <c r="Y1878"/>
  <c r="CY1878"/>
  <c r="X1878"/>
  <c r="CY1877"/>
  <c r="X1877"/>
  <c r="CZ1877"/>
  <c r="Y1877"/>
  <c r="CY1875"/>
  <c r="X1875"/>
  <c r="CZ1875"/>
  <c r="Y1875"/>
  <c r="AB1874"/>
  <c r="F1854"/>
  <c r="AU1821"/>
  <c r="CZ1830"/>
  <c r="Y1830"/>
  <c r="CY1830"/>
  <c r="X1830"/>
  <c r="AB1829"/>
  <c r="CR1829"/>
  <c r="Q1829"/>
  <c r="AB1825"/>
  <c r="CR1825"/>
  <c r="Q1825"/>
  <c r="AB1823"/>
  <c r="CR1823"/>
  <c r="Q1823"/>
  <c r="CZ1747"/>
  <c r="Y1747"/>
  <c r="CY1747"/>
  <c r="X1747"/>
  <c r="CZ1743"/>
  <c r="Y1743"/>
  <c r="CY1743"/>
  <c r="X1743"/>
  <c r="CZ1742"/>
  <c r="Y1742"/>
  <c r="CY1742"/>
  <c r="X1742"/>
  <c r="CY1734"/>
  <c r="X1734"/>
  <c r="CZ1734"/>
  <c r="Y1734"/>
  <c r="GN1734"/>
  <c r="GM1734"/>
  <c r="CZ1732"/>
  <c r="Y1732"/>
  <c r="CY1732"/>
  <c r="X1732"/>
  <c r="CZ1731"/>
  <c r="Y1731"/>
  <c r="CY1731"/>
  <c r="X1731"/>
  <c r="CZ1730"/>
  <c r="Y1730"/>
  <c r="CY1730"/>
  <c r="X1730"/>
  <c r="CZ1680"/>
  <c r="Y1680"/>
  <c r="CY1680"/>
  <c r="X1680"/>
  <c r="CR1675"/>
  <c r="Q1675"/>
  <c r="AB1675"/>
  <c r="CY1600"/>
  <c r="X1600"/>
  <c r="CZ1600"/>
  <c r="Y1600"/>
  <c r="CZ1595"/>
  <c r="Y1595"/>
  <c r="CY1595"/>
  <c r="X1595"/>
  <c r="CY1591"/>
  <c r="X1591"/>
  <c r="CZ1591"/>
  <c r="Y1591"/>
  <c r="CZ1587"/>
  <c r="Y1587"/>
  <c r="CY1587"/>
  <c r="X1587"/>
  <c r="CZ1584"/>
  <c r="Y1584"/>
  <c r="CY1584"/>
  <c r="X1584"/>
  <c r="CZ1583"/>
  <c r="Y1583"/>
  <c r="CY1583"/>
  <c r="X1583"/>
  <c r="CZ1579"/>
  <c r="Y1579"/>
  <c r="CY1579"/>
  <c r="X1579"/>
  <c r="GM1579"/>
  <c r="AB1577"/>
  <c r="CR1577"/>
  <c r="Q1577"/>
  <c r="CP1577"/>
  <c r="O1577"/>
  <c r="CZ1573"/>
  <c r="Y1573"/>
  <c r="CY1573"/>
  <c r="X1573"/>
  <c r="AB1535"/>
  <c r="CZ1531"/>
  <c r="Y1531"/>
  <c r="CY1531"/>
  <c r="X1531"/>
  <c r="GN1531"/>
  <c r="GM1531"/>
  <c r="CZ1528"/>
  <c r="Y1528"/>
  <c r="CY1528"/>
  <c r="X1528"/>
  <c r="GM1528"/>
  <c r="GO1528"/>
  <c r="BC2326"/>
  <c r="AO2272"/>
  <c r="AO2188"/>
  <c r="AO2220"/>
  <c r="CK2116"/>
  <c r="BC2046"/>
  <c r="CS2017"/>
  <c r="CI1980"/>
  <c r="BD1980"/>
  <c r="CP1977"/>
  <c r="O1977"/>
  <c r="CP1976"/>
  <c r="O1976"/>
  <c r="CP1893"/>
  <c r="O1893"/>
  <c r="CP1889"/>
  <c r="O1889"/>
  <c r="AB1882"/>
  <c r="W1873"/>
  <c r="R1873"/>
  <c r="U1873"/>
  <c r="Q1873"/>
  <c r="S1873"/>
  <c r="CP1873"/>
  <c r="O1873"/>
  <c r="W1826"/>
  <c r="P1826"/>
  <c r="P1824"/>
  <c r="CP1749"/>
  <c r="O1749"/>
  <c r="CP1738"/>
  <c r="O1738"/>
  <c r="AI1751"/>
  <c r="AB1722"/>
  <c r="CP1678"/>
  <c r="O1678"/>
  <c r="CP1676"/>
  <c r="O1676"/>
  <c r="AG1686"/>
  <c r="CP1598"/>
  <c r="O1598"/>
  <c r="CP1534"/>
  <c r="O1534"/>
  <c r="CX2405" i="3"/>
  <c r="CX2409"/>
  <c r="CX2402"/>
  <c r="CX2406"/>
  <c r="CX2410"/>
  <c r="CX2403"/>
  <c r="CX2407"/>
  <c r="CX2404"/>
  <c r="CX2408"/>
  <c r="CX2302"/>
  <c r="CX2303"/>
  <c r="CX2304"/>
  <c r="CX2257"/>
  <c r="CX2261"/>
  <c r="CX2254"/>
  <c r="CX2258"/>
  <c r="CX2262"/>
  <c r="CX2255"/>
  <c r="CX2259"/>
  <c r="CX2263"/>
  <c r="CX2256"/>
  <c r="CX2260"/>
  <c r="CX2264"/>
  <c r="CX2197"/>
  <c r="CX2201"/>
  <c r="CX2194"/>
  <c r="CX2198"/>
  <c r="CX2195"/>
  <c r="CX2199"/>
  <c r="CX2196"/>
  <c r="CX2200"/>
  <c r="CX2181"/>
  <c r="CX2182"/>
  <c r="CX2183"/>
  <c r="CX2145"/>
  <c r="CX2149"/>
  <c r="CX2146"/>
  <c r="CX2150"/>
  <c r="CX2147"/>
  <c r="CX2151"/>
  <c r="CX2144"/>
  <c r="CX2148"/>
  <c r="CX2152"/>
  <c r="CX2109"/>
  <c r="CX2113"/>
  <c r="CX2117"/>
  <c r="CX2121"/>
  <c r="CX2110"/>
  <c r="CX2114"/>
  <c r="CX2118"/>
  <c r="CX2122"/>
  <c r="CX2107"/>
  <c r="CX2111"/>
  <c r="CX2115"/>
  <c r="CX2119"/>
  <c r="CX2123"/>
  <c r="CX2108"/>
  <c r="CX2112"/>
  <c r="CX2116"/>
  <c r="CX2120"/>
  <c r="CX2124"/>
  <c r="CX2041"/>
  <c r="CX2045"/>
  <c r="CX2049"/>
  <c r="CX2042"/>
  <c r="CX2046"/>
  <c r="CX2050"/>
  <c r="CX2043"/>
  <c r="CX2047"/>
  <c r="CX2051"/>
  <c r="CX2040"/>
  <c r="CX2044"/>
  <c r="CX2048"/>
  <c r="CX2052"/>
  <c r="CQ1978" i="1"/>
  <c r="P1978"/>
  <c r="CP1978"/>
  <c r="O1978"/>
  <c r="AB1978"/>
  <c r="CZ1975"/>
  <c r="Y1975"/>
  <c r="CY1975"/>
  <c r="X1975"/>
  <c r="CY1972"/>
  <c r="X1972"/>
  <c r="CZ1972"/>
  <c r="Y1972"/>
  <c r="AB1970"/>
  <c r="CR1970"/>
  <c r="Q1970"/>
  <c r="CP1970"/>
  <c r="O1970"/>
  <c r="AO1869"/>
  <c r="F1902"/>
  <c r="CY1894"/>
  <c r="X1894"/>
  <c r="CZ1894"/>
  <c r="Y1894"/>
  <c r="GN1894"/>
  <c r="AB1885"/>
  <c r="CR1885"/>
  <c r="Q1885"/>
  <c r="CP1885"/>
  <c r="O1885"/>
  <c r="CZ1884"/>
  <c r="Y1884"/>
  <c r="CY1884"/>
  <c r="X1884"/>
  <c r="CZ1881"/>
  <c r="Y1881"/>
  <c r="CY1881"/>
  <c r="X1881"/>
  <c r="CZ1874"/>
  <c r="Y1874"/>
  <c r="CY1874"/>
  <c r="X1874"/>
  <c r="AB1871"/>
  <c r="CR1871"/>
  <c r="Q1871"/>
  <c r="CZ1829"/>
  <c r="Y1829"/>
  <c r="CY1829"/>
  <c r="X1829"/>
  <c r="CZ1825"/>
  <c r="Y1825"/>
  <c r="CY1825"/>
  <c r="X1825"/>
  <c r="CZ1823"/>
  <c r="Y1823"/>
  <c r="CY1823"/>
  <c r="X1823"/>
  <c r="CZ1745"/>
  <c r="Y1745"/>
  <c r="CY1745"/>
  <c r="X1745"/>
  <c r="CY1740"/>
  <c r="X1740"/>
  <c r="CZ1740"/>
  <c r="Y1740"/>
  <c r="GO1740"/>
  <c r="AB1736"/>
  <c r="CR1736"/>
  <c r="Q1736"/>
  <c r="CP1736"/>
  <c r="O1736"/>
  <c r="CZ1735"/>
  <c r="Y1735"/>
  <c r="CY1735"/>
  <c r="X1735"/>
  <c r="GM1735"/>
  <c r="CZ1733"/>
  <c r="Y1733"/>
  <c r="CY1733"/>
  <c r="X1733"/>
  <c r="CZ1728"/>
  <c r="Y1728"/>
  <c r="CY1728"/>
  <c r="X1728"/>
  <c r="CZ1727"/>
  <c r="Y1727"/>
  <c r="CY1727"/>
  <c r="X1727"/>
  <c r="GN1727"/>
  <c r="CZ1722"/>
  <c r="Y1722"/>
  <c r="AF1751"/>
  <c r="CY1722"/>
  <c r="X1722"/>
  <c r="CZ1681"/>
  <c r="Y1681"/>
  <c r="CY1681"/>
  <c r="X1681"/>
  <c r="CZ1679"/>
  <c r="Y1679"/>
  <c r="CY1679"/>
  <c r="X1679"/>
  <c r="CZ1675"/>
  <c r="Y1675"/>
  <c r="CY1675"/>
  <c r="X1675"/>
  <c r="AC1686"/>
  <c r="CP1674"/>
  <c r="O1674"/>
  <c r="F1618"/>
  <c r="BC1571"/>
  <c r="AQ1571"/>
  <c r="F1612"/>
  <c r="CZ1596"/>
  <c r="Y1596"/>
  <c r="CY1596"/>
  <c r="X1596"/>
  <c r="CZ1586"/>
  <c r="Y1586"/>
  <c r="CY1586"/>
  <c r="X1586"/>
  <c r="AB1585"/>
  <c r="CR1585"/>
  <c r="Q1585"/>
  <c r="CP1585"/>
  <c r="O1585"/>
  <c r="CZ1582"/>
  <c r="Y1582"/>
  <c r="CY1582"/>
  <c r="X1582"/>
  <c r="CY1577"/>
  <c r="X1577"/>
  <c r="CZ1577"/>
  <c r="Y1577"/>
  <c r="AB1575"/>
  <c r="CR1575"/>
  <c r="Q1575"/>
  <c r="CZ1574"/>
  <c r="Y1574"/>
  <c r="CY1574"/>
  <c r="X1574"/>
  <c r="CY1535"/>
  <c r="X1535"/>
  <c r="CZ1535"/>
  <c r="Y1535"/>
  <c r="AQ1537"/>
  <c r="BZ1523"/>
  <c r="CZ1534"/>
  <c r="Y1534"/>
  <c r="CY1534"/>
  <c r="X1534"/>
  <c r="CZ1532"/>
  <c r="Y1532"/>
  <c r="CY1532"/>
  <c r="X1532"/>
  <c r="CZ1529"/>
  <c r="Y1529"/>
  <c r="CY1529"/>
  <c r="X1529"/>
  <c r="GN1529"/>
  <c r="CZ1525"/>
  <c r="Y1525"/>
  <c r="CY1525"/>
  <c r="X1525"/>
  <c r="BD2326"/>
  <c r="BB2272"/>
  <c r="BB2188"/>
  <c r="BB2220"/>
  <c r="CL2116"/>
  <c r="BD2046"/>
  <c r="P2018"/>
  <c r="CP1974"/>
  <c r="O1974"/>
  <c r="AG1980"/>
  <c r="CP1895"/>
  <c r="O1895"/>
  <c r="AB1893"/>
  <c r="AB1884"/>
  <c r="CP1883"/>
  <c r="O1883"/>
  <c r="CP1879"/>
  <c r="O1879"/>
  <c r="CP1833"/>
  <c r="O1833"/>
  <c r="CP1831"/>
  <c r="O1831"/>
  <c r="S1826"/>
  <c r="T1824"/>
  <c r="AG1835"/>
  <c r="AH1835"/>
  <c r="AJ1835"/>
  <c r="CP1747"/>
  <c r="O1747"/>
  <c r="AB1745"/>
  <c r="CP1742"/>
  <c r="O1742"/>
  <c r="AB1738"/>
  <c r="CP1723"/>
  <c r="O1723"/>
  <c r="AJ1751"/>
  <c r="CR1679"/>
  <c r="Q1679"/>
  <c r="CP1679"/>
  <c r="O1679"/>
  <c r="AH1686"/>
  <c r="CP1586"/>
  <c r="O1586"/>
  <c r="CP1582"/>
  <c r="O1582"/>
  <c r="CP1581"/>
  <c r="O1581"/>
  <c r="CP1574"/>
  <c r="O1574"/>
  <c r="CP1527"/>
  <c r="O1527"/>
  <c r="CX2453" i="3"/>
  <c r="CX2457"/>
  <c r="CX2454"/>
  <c r="CX2458"/>
  <c r="CX2455"/>
  <c r="CX2459"/>
  <c r="CX2456"/>
  <c r="CX2460"/>
  <c r="CX2393"/>
  <c r="CX2397"/>
  <c r="CX2401"/>
  <c r="CX2390"/>
  <c r="CX2394"/>
  <c r="CX2398"/>
  <c r="CX2391"/>
  <c r="CX2395"/>
  <c r="CX2399"/>
  <c r="CX2392"/>
  <c r="CX2396"/>
  <c r="CX2400"/>
  <c r="CX2349"/>
  <c r="CX2353"/>
  <c r="CX2350"/>
  <c r="CX2354"/>
  <c r="CX2351"/>
  <c r="CX2355"/>
  <c r="CX2352"/>
  <c r="CX2289"/>
  <c r="CX2293"/>
  <c r="CX2297"/>
  <c r="CX2290"/>
  <c r="CX2294"/>
  <c r="CX2298"/>
  <c r="CX2287"/>
  <c r="CX2291"/>
  <c r="CX2295"/>
  <c r="CX2299"/>
  <c r="CX2288"/>
  <c r="CX2292"/>
  <c r="CX2296"/>
  <c r="CX2300"/>
  <c r="CX2281"/>
  <c r="CX2285"/>
  <c r="CX2282"/>
  <c r="CX2286"/>
  <c r="CX2283"/>
  <c r="CX2280"/>
  <c r="CX2284"/>
  <c r="CX2265"/>
  <c r="CX2269"/>
  <c r="CX2273"/>
  <c r="CX2266"/>
  <c r="CX2270"/>
  <c r="CX2267"/>
  <c r="CX2271"/>
  <c r="CX2268"/>
  <c r="CX2272"/>
  <c r="CX2249"/>
  <c r="CX2253"/>
  <c r="CX2250"/>
  <c r="CX2247"/>
  <c r="CX2251"/>
  <c r="CX2248"/>
  <c r="CX2252"/>
  <c r="CX2229"/>
  <c r="CX2233"/>
  <c r="CX2237"/>
  <c r="CX2241"/>
  <c r="CX2245"/>
  <c r="CX2230"/>
  <c r="CX2234"/>
  <c r="CX2238"/>
  <c r="CX2242"/>
  <c r="CX2246"/>
  <c r="CX2231"/>
  <c r="CX2235"/>
  <c r="CX2239"/>
  <c r="CX2243"/>
  <c r="CX2232"/>
  <c r="CX2236"/>
  <c r="CX2240"/>
  <c r="CX2244"/>
  <c r="CX2189"/>
  <c r="CX2193"/>
  <c r="CX2190"/>
  <c r="CX2187"/>
  <c r="CX2191"/>
  <c r="CX2188"/>
  <c r="CX2192"/>
  <c r="CX2178"/>
  <c r="CX2179"/>
  <c r="CX2177"/>
  <c r="CX2174"/>
  <c r="CX2175"/>
  <c r="CX2176"/>
  <c r="CX2161"/>
  <c r="CX2165"/>
  <c r="CX2162"/>
  <c r="CX2163"/>
  <c r="CX2160"/>
  <c r="CX2164"/>
  <c r="CX2153"/>
  <c r="CX2157"/>
  <c r="CX2154"/>
  <c r="CX2158"/>
  <c r="CX2155"/>
  <c r="CX2156"/>
  <c r="CX2089"/>
  <c r="CX2093"/>
  <c r="CX2097"/>
  <c r="CX2101"/>
  <c r="CX2105"/>
  <c r="CX2090"/>
  <c r="CX2094"/>
  <c r="CX2098"/>
  <c r="CX2102"/>
  <c r="CX2106"/>
  <c r="CX2091"/>
  <c r="CX2095"/>
  <c r="CX2099"/>
  <c r="CX2103"/>
  <c r="CX2088"/>
  <c r="CX2092"/>
  <c r="CX2096"/>
  <c r="CX2100"/>
  <c r="CX2104"/>
  <c r="CX2069"/>
  <c r="CX2073"/>
  <c r="CX2070"/>
  <c r="CX2074"/>
  <c r="CX2071"/>
  <c r="CX2075"/>
  <c r="CX2068"/>
  <c r="CX2072"/>
  <c r="CZ1973" i="1"/>
  <c r="Y1973"/>
  <c r="CY1973"/>
  <c r="X1973"/>
  <c r="CY1970"/>
  <c r="X1970"/>
  <c r="CZ1970"/>
  <c r="Y1970"/>
  <c r="CZ1896"/>
  <c r="Y1896"/>
  <c r="CY1896"/>
  <c r="X1896"/>
  <c r="AB1896"/>
  <c r="CR1896"/>
  <c r="Q1896"/>
  <c r="CP1896"/>
  <c r="O1896"/>
  <c r="CZ1895"/>
  <c r="Y1895"/>
  <c r="CY1895"/>
  <c r="X1895"/>
  <c r="CY1889"/>
  <c r="X1889"/>
  <c r="CZ1889"/>
  <c r="Y1889"/>
  <c r="AB1887"/>
  <c r="CR1887"/>
  <c r="Q1887"/>
  <c r="CP1887"/>
  <c r="O1887"/>
  <c r="CZ1885"/>
  <c r="Y1885"/>
  <c r="CY1885"/>
  <c r="X1885"/>
  <c r="CZ1871"/>
  <c r="Y1871"/>
  <c r="CY1871"/>
  <c r="X1871"/>
  <c r="AB1827"/>
  <c r="CR1827"/>
  <c r="Q1827"/>
  <c r="CP1827"/>
  <c r="O1827"/>
  <c r="CR1826"/>
  <c r="Q1826"/>
  <c r="AB1826"/>
  <c r="CR1824"/>
  <c r="Q1824"/>
  <c r="AB1824"/>
  <c r="CP1823"/>
  <c r="O1823"/>
  <c r="F1767"/>
  <c r="BC1720"/>
  <c r="AQ1720"/>
  <c r="F1761"/>
  <c r="CY1749"/>
  <c r="X1749"/>
  <c r="CZ1749"/>
  <c r="Y1749"/>
  <c r="CZ1748"/>
  <c r="Y1748"/>
  <c r="CY1748"/>
  <c r="X1748"/>
  <c r="CZ1739"/>
  <c r="Y1739"/>
  <c r="CY1739"/>
  <c r="X1739"/>
  <c r="CY1738"/>
  <c r="X1738"/>
  <c r="CZ1738"/>
  <c r="Y1738"/>
  <c r="CZ1736"/>
  <c r="Y1736"/>
  <c r="CY1736"/>
  <c r="X1736"/>
  <c r="AB1729"/>
  <c r="CR1729"/>
  <c r="Q1729"/>
  <c r="CP1729"/>
  <c r="O1729"/>
  <c r="CY1726"/>
  <c r="X1726"/>
  <c r="CZ1726"/>
  <c r="Y1726"/>
  <c r="AB1725"/>
  <c r="CR1725"/>
  <c r="Q1725"/>
  <c r="CP1725"/>
  <c r="O1725"/>
  <c r="CY1724"/>
  <c r="X1724"/>
  <c r="CZ1724"/>
  <c r="Y1724"/>
  <c r="AQ1672"/>
  <c r="F1696"/>
  <c r="AQ1783"/>
  <c r="AB1684"/>
  <c r="CR1684"/>
  <c r="Q1684"/>
  <c r="CP1684"/>
  <c r="O1684"/>
  <c r="CZ1683"/>
  <c r="Y1683"/>
  <c r="CY1683"/>
  <c r="X1683"/>
  <c r="AB1682"/>
  <c r="CR1682"/>
  <c r="Q1682"/>
  <c r="CP1682"/>
  <c r="O1682"/>
  <c r="AB1679"/>
  <c r="CZ1678"/>
  <c r="Y1678"/>
  <c r="CY1678"/>
  <c r="X1678"/>
  <c r="CZ1677"/>
  <c r="Y1677"/>
  <c r="CY1677"/>
  <c r="X1677"/>
  <c r="CR1677"/>
  <c r="Q1677"/>
  <c r="AD1681"/>
  <c r="CR1681"/>
  <c r="Q1681"/>
  <c r="AD1686"/>
  <c r="AB1677"/>
  <c r="CZ1676"/>
  <c r="Y1676"/>
  <c r="CY1676"/>
  <c r="X1676"/>
  <c r="F1621"/>
  <c r="AU1571"/>
  <c r="CZ1598"/>
  <c r="Y1598"/>
  <c r="CY1598"/>
  <c r="X1598"/>
  <c r="CZ1597"/>
  <c r="Y1597"/>
  <c r="CY1597"/>
  <c r="X1597"/>
  <c r="CZ1590"/>
  <c r="Y1590"/>
  <c r="CY1590"/>
  <c r="X1590"/>
  <c r="AB1589"/>
  <c r="CR1589"/>
  <c r="Q1589"/>
  <c r="CP1589"/>
  <c r="O1589"/>
  <c r="CZ1588"/>
  <c r="Y1588"/>
  <c r="CY1588"/>
  <c r="X1588"/>
  <c r="CY1585"/>
  <c r="X1585"/>
  <c r="CZ1585"/>
  <c r="Y1585"/>
  <c r="CY1575"/>
  <c r="X1575"/>
  <c r="CZ1575"/>
  <c r="Y1575"/>
  <c r="AB1533"/>
  <c r="CR1533"/>
  <c r="Q1533"/>
  <c r="CP1533"/>
  <c r="O1533"/>
  <c r="CZ1527"/>
  <c r="Y1527"/>
  <c r="CY1527"/>
  <c r="X1527"/>
  <c r="AO2046"/>
  <c r="W2019"/>
  <c r="CG1980"/>
  <c r="BB1980"/>
  <c r="AF1980"/>
  <c r="CP1972"/>
  <c r="O1972"/>
  <c r="CP1890"/>
  <c r="O1890"/>
  <c r="CP1886"/>
  <c r="O1886"/>
  <c r="CP1881"/>
  <c r="O1881"/>
  <c r="CP1878"/>
  <c r="O1878"/>
  <c r="CP1877"/>
  <c r="O1877"/>
  <c r="CP1875"/>
  <c r="O1875"/>
  <c r="T1873"/>
  <c r="AB1872"/>
  <c r="CP1832"/>
  <c r="O1832"/>
  <c r="CP1829"/>
  <c r="O1829"/>
  <c r="CP1828"/>
  <c r="O1828"/>
  <c r="CP1825"/>
  <c r="O1825"/>
  <c r="AI1835"/>
  <c r="CP1739"/>
  <c r="O1739"/>
  <c r="CP1737"/>
  <c r="O1737"/>
  <c r="CP1733"/>
  <c r="O1733"/>
  <c r="CP1731"/>
  <c r="O1731"/>
  <c r="CP1726"/>
  <c r="O1726"/>
  <c r="CP1724"/>
  <c r="O1724"/>
  <c r="AG1751"/>
  <c r="CP1683"/>
  <c r="O1683"/>
  <c r="CP1680"/>
  <c r="O1680"/>
  <c r="CP1675"/>
  <c r="O1675"/>
  <c r="AI1686"/>
  <c r="AE1686"/>
  <c r="AB1674"/>
  <c r="CP1600"/>
  <c r="O1600"/>
  <c r="CP1599"/>
  <c r="O1599"/>
  <c r="CP1591"/>
  <c r="O1591"/>
  <c r="CP1588"/>
  <c r="O1588"/>
  <c r="CP1587"/>
  <c r="O1587"/>
  <c r="CP1583"/>
  <c r="O1583"/>
  <c r="CP1578"/>
  <c r="O1578"/>
  <c r="CP1530"/>
  <c r="O1530"/>
  <c r="CX2029" i="3"/>
  <c r="CX2028"/>
  <c r="CX2030"/>
  <c r="CX2031"/>
  <c r="CX2027"/>
  <c r="CX2009"/>
  <c r="CX2006"/>
  <c r="CX2007"/>
  <c r="CX2008"/>
  <c r="CX2010"/>
  <c r="CX1941"/>
  <c r="CX1945"/>
  <c r="CX1949"/>
  <c r="CX1953"/>
  <c r="CX1957"/>
  <c r="CX1942"/>
  <c r="CX1946"/>
  <c r="CX1950"/>
  <c r="CX1954"/>
  <c r="CX1958"/>
  <c r="CX1943"/>
  <c r="CX1947"/>
  <c r="CX1951"/>
  <c r="CX1955"/>
  <c r="CX1959"/>
  <c r="CX1944"/>
  <c r="CX1948"/>
  <c r="CX1952"/>
  <c r="CX1956"/>
  <c r="CX1921"/>
  <c r="CX1925"/>
  <c r="CX1922"/>
  <c r="CX1926"/>
  <c r="CX1923"/>
  <c r="CX1927"/>
  <c r="CX1924"/>
  <c r="CX1928"/>
  <c r="CX1901"/>
  <c r="CX1905"/>
  <c r="CX1902"/>
  <c r="CX1903"/>
  <c r="CX1904"/>
  <c r="CX1849"/>
  <c r="CX1846"/>
  <c r="CX1850"/>
  <c r="CX1847"/>
  <c r="CX1851"/>
  <c r="CX1848"/>
  <c r="CX1852"/>
  <c r="CX1777"/>
  <c r="CX1781"/>
  <c r="CX1774"/>
  <c r="CX1778"/>
  <c r="CX1775"/>
  <c r="CX1779"/>
  <c r="CX1776"/>
  <c r="CX1780"/>
  <c r="CX1748"/>
  <c r="CX1752"/>
  <c r="CX1749"/>
  <c r="CX1750"/>
  <c r="CX1751"/>
  <c r="CX1696"/>
  <c r="CX1693"/>
  <c r="CX1697"/>
  <c r="CX1694"/>
  <c r="CX1698"/>
  <c r="CX1695"/>
  <c r="CX1699"/>
  <c r="CX1624"/>
  <c r="CX1628"/>
  <c r="CX1621"/>
  <c r="CX1625"/>
  <c r="CX1622"/>
  <c r="CX1626"/>
  <c r="CX1623"/>
  <c r="CX1627"/>
  <c r="CX1596"/>
  <c r="CX1597"/>
  <c r="CX1598"/>
  <c r="CX1595"/>
  <c r="CX1599"/>
  <c r="CZ1443" i="1"/>
  <c r="Y1443"/>
  <c r="CY1443"/>
  <c r="X1443"/>
  <c r="CZ1442"/>
  <c r="Y1442"/>
  <c r="CY1442"/>
  <c r="X1442"/>
  <c r="CZ1441"/>
  <c r="Y1441"/>
  <c r="CY1441"/>
  <c r="X1441"/>
  <c r="F1421"/>
  <c r="BC1396"/>
  <c r="CZ1402"/>
  <c r="Y1402"/>
  <c r="CY1402"/>
  <c r="X1402"/>
  <c r="AB1401"/>
  <c r="CR1401"/>
  <c r="Q1401"/>
  <c r="AQ1405"/>
  <c r="BZ1396"/>
  <c r="CZ1318"/>
  <c r="Y1318"/>
  <c r="CY1318"/>
  <c r="X1318"/>
  <c r="CY1312"/>
  <c r="X1312"/>
  <c r="CZ1312"/>
  <c r="Y1312"/>
  <c r="CZ1311"/>
  <c r="Y1311"/>
  <c r="CY1311"/>
  <c r="X1311"/>
  <c r="CY1310"/>
  <c r="X1310"/>
  <c r="CZ1310"/>
  <c r="Y1310"/>
  <c r="CZ1307"/>
  <c r="Y1307"/>
  <c r="CY1307"/>
  <c r="X1307"/>
  <c r="CY1306"/>
  <c r="X1306"/>
  <c r="CZ1306"/>
  <c r="Y1306"/>
  <c r="CZ1255"/>
  <c r="Y1255"/>
  <c r="CY1255"/>
  <c r="X1255"/>
  <c r="AB1250"/>
  <c r="CR1250"/>
  <c r="Q1250"/>
  <c r="CP1249"/>
  <c r="O1249"/>
  <c r="AX1177"/>
  <c r="CG1146"/>
  <c r="CI1177"/>
  <c r="BY1146"/>
  <c r="CZ1173"/>
  <c r="Y1173"/>
  <c r="CY1173"/>
  <c r="X1173"/>
  <c r="CZ1170"/>
  <c r="Y1170"/>
  <c r="CY1170"/>
  <c r="X1170"/>
  <c r="CZ1167"/>
  <c r="Y1167"/>
  <c r="CY1167"/>
  <c r="X1167"/>
  <c r="CZ1166"/>
  <c r="Y1166"/>
  <c r="CY1166"/>
  <c r="X1166"/>
  <c r="AB1163"/>
  <c r="CR1163"/>
  <c r="Q1163"/>
  <c r="CZ1162"/>
  <c r="Y1162"/>
  <c r="CY1162"/>
  <c r="X1162"/>
  <c r="AB1161"/>
  <c r="CR1161"/>
  <c r="Q1161"/>
  <c r="AB1157"/>
  <c r="CR1157"/>
  <c r="Q1157"/>
  <c r="CZ1156"/>
  <c r="Y1156"/>
  <c r="CY1156"/>
  <c r="X1156"/>
  <c r="CY1153"/>
  <c r="X1153"/>
  <c r="CZ1153"/>
  <c r="Y1153"/>
  <c r="BB1100"/>
  <c r="F1125"/>
  <c r="BB1209"/>
  <c r="CZ1106"/>
  <c r="Y1106"/>
  <c r="CY1106"/>
  <c r="X1106"/>
  <c r="CZ1025"/>
  <c r="Y1025"/>
  <c r="CY1025"/>
  <c r="X1025"/>
  <c r="AB1977"/>
  <c r="AD1973"/>
  <c r="CR1973"/>
  <c r="Q1973"/>
  <c r="CP1973"/>
  <c r="O1973"/>
  <c r="AD1971"/>
  <c r="BB1898"/>
  <c r="AX1898"/>
  <c r="CS1893"/>
  <c r="R1893"/>
  <c r="CZ1893"/>
  <c r="Y1893"/>
  <c r="CS1892"/>
  <c r="R1892"/>
  <c r="CZ1892"/>
  <c r="Y1892"/>
  <c r="CS1888"/>
  <c r="R1888"/>
  <c r="S1888"/>
  <c r="CS1886"/>
  <c r="R1886"/>
  <c r="CY1886"/>
  <c r="X1886"/>
  <c r="CQ1884"/>
  <c r="P1884"/>
  <c r="CP1884"/>
  <c r="O1884"/>
  <c r="CQ1882"/>
  <c r="P1882"/>
  <c r="CP1882"/>
  <c r="O1882"/>
  <c r="CS1876"/>
  <c r="R1876"/>
  <c r="CZ1876"/>
  <c r="Y1876"/>
  <c r="CS1872"/>
  <c r="R1872"/>
  <c r="AE1898"/>
  <c r="T1872"/>
  <c r="CL1869"/>
  <c r="CD1869"/>
  <c r="BZ1869"/>
  <c r="CI1835"/>
  <c r="BD1835"/>
  <c r="CS1832"/>
  <c r="R1832"/>
  <c r="CZ1832"/>
  <c r="Y1832"/>
  <c r="CQ1830"/>
  <c r="P1830"/>
  <c r="CP1830"/>
  <c r="O1830"/>
  <c r="CS1828"/>
  <c r="R1828"/>
  <c r="CZ1828"/>
  <c r="Y1828"/>
  <c r="CS1826"/>
  <c r="R1826"/>
  <c r="CS1824"/>
  <c r="R1824"/>
  <c r="CZ1824"/>
  <c r="Y1824"/>
  <c r="CL1821"/>
  <c r="CD1821"/>
  <c r="BZ1821"/>
  <c r="CI1751"/>
  <c r="BD1751"/>
  <c r="CQ1746"/>
  <c r="P1746"/>
  <c r="CP1746"/>
  <c r="O1746"/>
  <c r="CQ1745"/>
  <c r="P1745"/>
  <c r="CP1745"/>
  <c r="O1745"/>
  <c r="CQ1744"/>
  <c r="P1744"/>
  <c r="CP1744"/>
  <c r="O1744"/>
  <c r="CQ1743"/>
  <c r="P1743"/>
  <c r="CP1743"/>
  <c r="O1743"/>
  <c r="CQ1741"/>
  <c r="P1741"/>
  <c r="CP1741"/>
  <c r="O1741"/>
  <c r="CS1737"/>
  <c r="R1737"/>
  <c r="CY1737"/>
  <c r="X1737"/>
  <c r="AB1731"/>
  <c r="AB1723"/>
  <c r="CL1720"/>
  <c r="CD1720"/>
  <c r="BZ1720"/>
  <c r="BD1686"/>
  <c r="AZ1686"/>
  <c r="AB1683"/>
  <c r="CP1681"/>
  <c r="O1681"/>
  <c r="CL1672"/>
  <c r="CD1672"/>
  <c r="BZ1672"/>
  <c r="BD1602"/>
  <c r="AZ1602"/>
  <c r="AD1597"/>
  <c r="CR1597"/>
  <c r="Q1597"/>
  <c r="CP1597"/>
  <c r="O1597"/>
  <c r="AD1596"/>
  <c r="CR1596"/>
  <c r="Q1596"/>
  <c r="CP1596"/>
  <c r="O1596"/>
  <c r="AD1595"/>
  <c r="CR1595"/>
  <c r="Q1595"/>
  <c r="CP1595"/>
  <c r="O1595"/>
  <c r="AD1594"/>
  <c r="AD1592"/>
  <c r="AD1590"/>
  <c r="AB1588"/>
  <c r="AB1586"/>
  <c r="AD1584"/>
  <c r="CR1584"/>
  <c r="Q1584"/>
  <c r="CP1584"/>
  <c r="O1584"/>
  <c r="AB1582"/>
  <c r="AD1580"/>
  <c r="CR1580"/>
  <c r="Q1580"/>
  <c r="CP1580"/>
  <c r="O1580"/>
  <c r="AB1578"/>
  <c r="AD1576"/>
  <c r="AB1574"/>
  <c r="CL1571"/>
  <c r="CD1571"/>
  <c r="BZ1571"/>
  <c r="BD1537"/>
  <c r="AB1534"/>
  <c r="AD1532"/>
  <c r="AB1530"/>
  <c r="AB1528"/>
  <c r="P1525"/>
  <c r="CP1445"/>
  <c r="O1445"/>
  <c r="AG1405"/>
  <c r="CP1253"/>
  <c r="O1253"/>
  <c r="CP1162"/>
  <c r="O1162"/>
  <c r="CP1158"/>
  <c r="O1158"/>
  <c r="CP1156"/>
  <c r="O1156"/>
  <c r="CP1155"/>
  <c r="O1155"/>
  <c r="CX2025" i="3"/>
  <c r="CX2024"/>
  <c r="CX2021"/>
  <c r="CX2020"/>
  <c r="CX2022"/>
  <c r="CX2023"/>
  <c r="CX2018"/>
  <c r="CX2019"/>
  <c r="CX1985"/>
  <c r="CX1989"/>
  <c r="CX1993"/>
  <c r="CX1986"/>
  <c r="CX1988"/>
  <c r="CX1990"/>
  <c r="CX1996"/>
  <c r="CX1991"/>
  <c r="CX1992"/>
  <c r="CX1994"/>
  <c r="CX1987"/>
  <c r="CX1995"/>
  <c r="CX1929"/>
  <c r="CX1933"/>
  <c r="CX1937"/>
  <c r="CX1930"/>
  <c r="CX1934"/>
  <c r="CX1938"/>
  <c r="CX1931"/>
  <c r="CX1935"/>
  <c r="CX1939"/>
  <c r="CX1932"/>
  <c r="CX1936"/>
  <c r="CX1940"/>
  <c r="CX1917"/>
  <c r="CX1914"/>
  <c r="CX1918"/>
  <c r="CX1915"/>
  <c r="CX1919"/>
  <c r="CX1916"/>
  <c r="CX1920"/>
  <c r="CX1898"/>
  <c r="CX1899"/>
  <c r="CX1900"/>
  <c r="CX1881"/>
  <c r="CX1885"/>
  <c r="CX1882"/>
  <c r="CX1883"/>
  <c r="CX1880"/>
  <c r="CX1884"/>
  <c r="CX1865"/>
  <c r="CX1869"/>
  <c r="CX1873"/>
  <c r="CX1866"/>
  <c r="CX1870"/>
  <c r="CX1867"/>
  <c r="CX1871"/>
  <c r="CX1868"/>
  <c r="CX1872"/>
  <c r="CX1829"/>
  <c r="CX1833"/>
  <c r="CX1837"/>
  <c r="CX1841"/>
  <c r="CX1845"/>
  <c r="CX1830"/>
  <c r="CX1834"/>
  <c r="CX1838"/>
  <c r="CX1842"/>
  <c r="CX1831"/>
  <c r="CX1835"/>
  <c r="CX1839"/>
  <c r="CX1843"/>
  <c r="CX1828"/>
  <c r="CX1832"/>
  <c r="CX1836"/>
  <c r="CX1840"/>
  <c r="CX1844"/>
  <c r="CX1764"/>
  <c r="CX1761"/>
  <c r="CX1765"/>
  <c r="CX1769"/>
  <c r="CX1773"/>
  <c r="CX1762"/>
  <c r="CX1766"/>
  <c r="CX1770"/>
  <c r="CX1763"/>
  <c r="CX1767"/>
  <c r="CX1771"/>
  <c r="CX1768"/>
  <c r="CX1772"/>
  <c r="CX1745"/>
  <c r="CX1746"/>
  <c r="CX1747"/>
  <c r="CX1728"/>
  <c r="CX1732"/>
  <c r="CX1729"/>
  <c r="CX1730"/>
  <c r="CX1727"/>
  <c r="CX1731"/>
  <c r="CX1712"/>
  <c r="CX1716"/>
  <c r="CX1720"/>
  <c r="CX1713"/>
  <c r="CX1717"/>
  <c r="CX1714"/>
  <c r="CX1718"/>
  <c r="CX1715"/>
  <c r="CX1719"/>
  <c r="CX1676"/>
  <c r="CX1680"/>
  <c r="CX1684"/>
  <c r="CX1688"/>
  <c r="CX1692"/>
  <c r="CX1677"/>
  <c r="CX1681"/>
  <c r="CX1685"/>
  <c r="CX1689"/>
  <c r="CX1678"/>
  <c r="CX1682"/>
  <c r="CX1686"/>
  <c r="CX1690"/>
  <c r="CX1675"/>
  <c r="CX1679"/>
  <c r="CX1683"/>
  <c r="CX1687"/>
  <c r="CX1691"/>
  <c r="CX1608"/>
  <c r="CX1612"/>
  <c r="CX1616"/>
  <c r="CX1620"/>
  <c r="CX1609"/>
  <c r="CX1613"/>
  <c r="CX1617"/>
  <c r="CX1610"/>
  <c r="CX1614"/>
  <c r="CX1618"/>
  <c r="CX1611"/>
  <c r="CX1615"/>
  <c r="CX1619"/>
  <c r="CX1592"/>
  <c r="CX1593"/>
  <c r="CX1594"/>
  <c r="CX1580"/>
  <c r="CX1581"/>
  <c r="CG1439" i="1"/>
  <c r="AX1453"/>
  <c r="CZ1449"/>
  <c r="Y1449"/>
  <c r="CY1449"/>
  <c r="X1449"/>
  <c r="AB1448"/>
  <c r="CR1448"/>
  <c r="Q1448"/>
  <c r="BY1439"/>
  <c r="CI1453"/>
  <c r="CZ1447"/>
  <c r="Y1447"/>
  <c r="CY1447"/>
  <c r="X1447"/>
  <c r="CZ1445"/>
  <c r="Y1445"/>
  <c r="CY1445"/>
  <c r="X1445"/>
  <c r="AB1444"/>
  <c r="CR1444"/>
  <c r="Q1444"/>
  <c r="CZ1400"/>
  <c r="Y1400"/>
  <c r="CY1400"/>
  <c r="X1400"/>
  <c r="AC1405"/>
  <c r="AX1326"/>
  <c r="CG1295"/>
  <c r="CZ1321"/>
  <c r="Y1321"/>
  <c r="CY1321"/>
  <c r="X1321"/>
  <c r="CZ1317"/>
  <c r="Y1317"/>
  <c r="CY1317"/>
  <c r="X1317"/>
  <c r="CZ1304"/>
  <c r="Y1304"/>
  <c r="CY1304"/>
  <c r="X1304"/>
  <c r="CZ1301"/>
  <c r="Y1301"/>
  <c r="CY1301"/>
  <c r="X1301"/>
  <c r="AB1298"/>
  <c r="CR1298"/>
  <c r="Q1298"/>
  <c r="CP1297"/>
  <c r="O1297"/>
  <c r="AX1261"/>
  <c r="CG1247"/>
  <c r="AB1258"/>
  <c r="CR1258"/>
  <c r="Q1258"/>
  <c r="CZ1257"/>
  <c r="Y1257"/>
  <c r="CY1257"/>
  <c r="X1257"/>
  <c r="GN1257"/>
  <c r="CZ1256"/>
  <c r="Y1256"/>
  <c r="CY1256"/>
  <c r="X1256"/>
  <c r="AB1252"/>
  <c r="CR1252"/>
  <c r="Q1252"/>
  <c r="CZ1172"/>
  <c r="Y1172"/>
  <c r="CY1172"/>
  <c r="X1172"/>
  <c r="CZ1169"/>
  <c r="Y1169"/>
  <c r="CY1169"/>
  <c r="X1169"/>
  <c r="CY1163"/>
  <c r="X1163"/>
  <c r="CZ1163"/>
  <c r="Y1163"/>
  <c r="CY1161"/>
  <c r="X1161"/>
  <c r="CZ1161"/>
  <c r="Y1161"/>
  <c r="CZ1158"/>
  <c r="Y1158"/>
  <c r="CY1158"/>
  <c r="X1158"/>
  <c r="CY1157"/>
  <c r="X1157"/>
  <c r="CZ1157"/>
  <c r="Y1157"/>
  <c r="AO1100"/>
  <c r="F1116"/>
  <c r="BY1100"/>
  <c r="CI1112"/>
  <c r="CZ1103"/>
  <c r="Y1103"/>
  <c r="CY1103"/>
  <c r="X1103"/>
  <c r="CZ1102"/>
  <c r="Y1102"/>
  <c r="CY1102"/>
  <c r="X1102"/>
  <c r="CZ1027"/>
  <c r="Y1027"/>
  <c r="CY1027"/>
  <c r="X1027"/>
  <c r="CS1978"/>
  <c r="R1978"/>
  <c r="CZ1978"/>
  <c r="Y1978"/>
  <c r="CS1976"/>
  <c r="R1976"/>
  <c r="CZ1976"/>
  <c r="Y1976"/>
  <c r="AB1976"/>
  <c r="CR1975"/>
  <c r="Q1975"/>
  <c r="CP1975"/>
  <c r="O1975"/>
  <c r="CS1974"/>
  <c r="R1974"/>
  <c r="CY1974"/>
  <c r="X1974"/>
  <c r="CM1869"/>
  <c r="AO1835"/>
  <c r="AO1751"/>
  <c r="AB1734"/>
  <c r="AD1732"/>
  <c r="CR1732"/>
  <c r="Q1732"/>
  <c r="CP1732"/>
  <c r="O1732"/>
  <c r="AD1730"/>
  <c r="CR1730"/>
  <c r="Q1730"/>
  <c r="CP1730"/>
  <c r="O1730"/>
  <c r="AD1728"/>
  <c r="CR1728"/>
  <c r="Q1728"/>
  <c r="CP1728"/>
  <c r="O1728"/>
  <c r="AB1726"/>
  <c r="AB1724"/>
  <c r="AO1686"/>
  <c r="AO1602"/>
  <c r="AO1537"/>
  <c r="CP1447"/>
  <c r="O1447"/>
  <c r="CP1402"/>
  <c r="O1402"/>
  <c r="AH1405"/>
  <c r="CP1317"/>
  <c r="O1317"/>
  <c r="CP1255"/>
  <c r="O1255"/>
  <c r="CP1175"/>
  <c r="O1175"/>
  <c r="CP1171"/>
  <c r="O1171"/>
  <c r="CP1159"/>
  <c r="O1159"/>
  <c r="CP1107"/>
  <c r="O1107"/>
  <c r="CP1105"/>
  <c r="O1105"/>
  <c r="CX1981" i="3"/>
  <c r="CX1978"/>
  <c r="CX1982"/>
  <c r="CX1979"/>
  <c r="CX1983"/>
  <c r="CX1980"/>
  <c r="CX1984"/>
  <c r="CX1897"/>
  <c r="CX1895"/>
  <c r="CX1896"/>
  <c r="CX1877"/>
  <c r="CX1874"/>
  <c r="CX1878"/>
  <c r="CX1875"/>
  <c r="CX1876"/>
  <c r="CX1809"/>
  <c r="CX1813"/>
  <c r="CX1817"/>
  <c r="CX1821"/>
  <c r="CX1825"/>
  <c r="CX1810"/>
  <c r="CX1814"/>
  <c r="CX1818"/>
  <c r="CX1822"/>
  <c r="CX1826"/>
  <c r="CX1811"/>
  <c r="CX1815"/>
  <c r="CX1819"/>
  <c r="CX1823"/>
  <c r="CX1827"/>
  <c r="CX1812"/>
  <c r="CX1816"/>
  <c r="CX1820"/>
  <c r="CX1824"/>
  <c r="CX1789"/>
  <c r="CX1793"/>
  <c r="CX1790"/>
  <c r="CX1794"/>
  <c r="CX1791"/>
  <c r="CX1795"/>
  <c r="CX1792"/>
  <c r="CX1796"/>
  <c r="CX1744"/>
  <c r="CX1742"/>
  <c r="CX1743"/>
  <c r="CX1724"/>
  <c r="CX1721"/>
  <c r="CX1725"/>
  <c r="CX1722"/>
  <c r="CX1723"/>
  <c r="CX1656"/>
  <c r="CX1660"/>
  <c r="CX1664"/>
  <c r="CX1668"/>
  <c r="CX1672"/>
  <c r="CX1657"/>
  <c r="CX1661"/>
  <c r="CX1665"/>
  <c r="CX1669"/>
  <c r="CX1673"/>
  <c r="CX1658"/>
  <c r="CX1662"/>
  <c r="CX1666"/>
  <c r="CX1670"/>
  <c r="CX1674"/>
  <c r="CX1659"/>
  <c r="CX1663"/>
  <c r="CX1667"/>
  <c r="CX1671"/>
  <c r="CX1636"/>
  <c r="CX1640"/>
  <c r="CX1637"/>
  <c r="CX1641"/>
  <c r="CX1638"/>
  <c r="CX1642"/>
  <c r="CX1639"/>
  <c r="CX1643"/>
  <c r="CX1589"/>
  <c r="CX1590"/>
  <c r="CX1591"/>
  <c r="AB1450" i="1"/>
  <c r="CR1450"/>
  <c r="Q1450"/>
  <c r="CP1450"/>
  <c r="O1450"/>
  <c r="CY1448"/>
  <c r="X1448"/>
  <c r="CZ1448"/>
  <c r="Y1448"/>
  <c r="CY1444"/>
  <c r="X1444"/>
  <c r="CZ1444"/>
  <c r="Y1444"/>
  <c r="CD1396"/>
  <c r="CR1398"/>
  <c r="Q1398"/>
  <c r="AB1398"/>
  <c r="CZ1324"/>
  <c r="Y1324"/>
  <c r="CY1324"/>
  <c r="X1324"/>
  <c r="CZ1323"/>
  <c r="Y1323"/>
  <c r="CY1323"/>
  <c r="X1323"/>
  <c r="GM1323"/>
  <c r="CZ1320"/>
  <c r="Y1320"/>
  <c r="CY1320"/>
  <c r="X1320"/>
  <c r="GN1320"/>
  <c r="CZ1309"/>
  <c r="Y1309"/>
  <c r="CY1309"/>
  <c r="X1309"/>
  <c r="CZ1308"/>
  <c r="Y1308"/>
  <c r="CY1308"/>
  <c r="X1308"/>
  <c r="GM1308"/>
  <c r="CZ1303"/>
  <c r="Y1303"/>
  <c r="CY1303"/>
  <c r="X1303"/>
  <c r="AB1302"/>
  <c r="CR1302"/>
  <c r="Q1302"/>
  <c r="CP1302"/>
  <c r="O1302"/>
  <c r="CY1298"/>
  <c r="X1298"/>
  <c r="CZ1298"/>
  <c r="Y1298"/>
  <c r="CZ1297"/>
  <c r="Y1297"/>
  <c r="CY1297"/>
  <c r="X1297"/>
  <c r="AB1254"/>
  <c r="CR1254"/>
  <c r="Q1254"/>
  <c r="CP1254"/>
  <c r="O1254"/>
  <c r="CZ1251"/>
  <c r="Y1251"/>
  <c r="CY1251"/>
  <c r="X1251"/>
  <c r="BB1146"/>
  <c r="F1190"/>
  <c r="CZ1175"/>
  <c r="Y1175"/>
  <c r="CY1175"/>
  <c r="X1175"/>
  <c r="CZ1174"/>
  <c r="Y1174"/>
  <c r="CY1174"/>
  <c r="X1174"/>
  <c r="CZ1168"/>
  <c r="Y1168"/>
  <c r="CY1168"/>
  <c r="X1168"/>
  <c r="CZ1155"/>
  <c r="Y1155"/>
  <c r="CY1155"/>
  <c r="X1155"/>
  <c r="CZ1152"/>
  <c r="Y1152"/>
  <c r="CY1152"/>
  <c r="X1152"/>
  <c r="AB1149"/>
  <c r="CR1149"/>
  <c r="Q1149"/>
  <c r="CP1149"/>
  <c r="O1149"/>
  <c r="CZ1148"/>
  <c r="Y1148"/>
  <c r="CY1148"/>
  <c r="X1148"/>
  <c r="CP1148"/>
  <c r="O1148"/>
  <c r="BD1100"/>
  <c r="F1137"/>
  <c r="AB1109"/>
  <c r="CR1109"/>
  <c r="Q1109"/>
  <c r="CP1109"/>
  <c r="O1109"/>
  <c r="CZ1108"/>
  <c r="Y1108"/>
  <c r="CY1108"/>
  <c r="X1108"/>
  <c r="CI1898"/>
  <c r="BX1869"/>
  <c r="BB1835"/>
  <c r="AX1835"/>
  <c r="BB1751"/>
  <c r="AX1751"/>
  <c r="AB1748"/>
  <c r="AB1733"/>
  <c r="BB1686"/>
  <c r="AX1686"/>
  <c r="CG1602"/>
  <c r="BB1602"/>
  <c r="T1592"/>
  <c r="CG1537"/>
  <c r="BB1537"/>
  <c r="U1525"/>
  <c r="CP1442"/>
  <c r="O1442"/>
  <c r="CP1400"/>
  <c r="O1400"/>
  <c r="AI1405"/>
  <c r="CP1318"/>
  <c r="O1318"/>
  <c r="CP1303"/>
  <c r="O1303"/>
  <c r="CP1250"/>
  <c r="O1250"/>
  <c r="CP1170"/>
  <c r="O1170"/>
  <c r="CP1168"/>
  <c r="O1168"/>
  <c r="CP1167"/>
  <c r="O1167"/>
  <c r="CP1163"/>
  <c r="O1163"/>
  <c r="CP1161"/>
  <c r="O1161"/>
  <c r="CP1157"/>
  <c r="O1157"/>
  <c r="CX2013" i="3"/>
  <c r="CX2017"/>
  <c r="CX2012"/>
  <c r="CX2014"/>
  <c r="CX2015"/>
  <c r="CX2016"/>
  <c r="CX1997"/>
  <c r="CX2001"/>
  <c r="CX2005"/>
  <c r="CX1998"/>
  <c r="CX2004"/>
  <c r="CX1999"/>
  <c r="CX2000"/>
  <c r="CX2002"/>
  <c r="CX2003"/>
  <c r="CX1961"/>
  <c r="CX1965"/>
  <c r="CX1969"/>
  <c r="CX1973"/>
  <c r="CX1977"/>
  <c r="CX1962"/>
  <c r="CX1966"/>
  <c r="CX1970"/>
  <c r="CX1974"/>
  <c r="CX1963"/>
  <c r="CX1967"/>
  <c r="CX1971"/>
  <c r="CX1975"/>
  <c r="CX1960"/>
  <c r="CX1964"/>
  <c r="CX1968"/>
  <c r="CX1972"/>
  <c r="CX1976"/>
  <c r="CX1909"/>
  <c r="CX1913"/>
  <c r="CX1906"/>
  <c r="CX1910"/>
  <c r="CX1907"/>
  <c r="CX1911"/>
  <c r="CX1908"/>
  <c r="CX1912"/>
  <c r="CX1893"/>
  <c r="CX1892"/>
  <c r="CX1889"/>
  <c r="CX1890"/>
  <c r="CX1891"/>
  <c r="CX1888"/>
  <c r="CX1886"/>
  <c r="CX1887"/>
  <c r="CX1853"/>
  <c r="CX1857"/>
  <c r="CX1861"/>
  <c r="CX1854"/>
  <c r="CX1858"/>
  <c r="CX1862"/>
  <c r="CX1855"/>
  <c r="CX1859"/>
  <c r="CX1863"/>
  <c r="CX1856"/>
  <c r="CX1860"/>
  <c r="CX1864"/>
  <c r="CX1797"/>
  <c r="CX1801"/>
  <c r="CX1805"/>
  <c r="CX1798"/>
  <c r="CX1802"/>
  <c r="CX1806"/>
  <c r="CX1799"/>
  <c r="CX1803"/>
  <c r="CX1807"/>
  <c r="CX1800"/>
  <c r="CX1804"/>
  <c r="CX1808"/>
  <c r="CX1785"/>
  <c r="CX1782"/>
  <c r="CX1786"/>
  <c r="CX1783"/>
  <c r="CX1787"/>
  <c r="CX1784"/>
  <c r="CX1788"/>
  <c r="CX1756"/>
  <c r="CX1760"/>
  <c r="CX1753"/>
  <c r="CX1757"/>
  <c r="CX1754"/>
  <c r="CX1758"/>
  <c r="CX1755"/>
  <c r="CX1759"/>
  <c r="CX1740"/>
  <c r="CX1739"/>
  <c r="CX1736"/>
  <c r="CX1737"/>
  <c r="CX1738"/>
  <c r="CX1735"/>
  <c r="CX1733"/>
  <c r="CX1734"/>
  <c r="CX1700"/>
  <c r="CX1704"/>
  <c r="CX1708"/>
  <c r="CX1701"/>
  <c r="CX1705"/>
  <c r="CX1709"/>
  <c r="CX1702"/>
  <c r="CX1706"/>
  <c r="CX1710"/>
  <c r="CX1703"/>
  <c r="CX1707"/>
  <c r="CX1711"/>
  <c r="CX1644"/>
  <c r="CX1648"/>
  <c r="CX1652"/>
  <c r="CX1645"/>
  <c r="CX1649"/>
  <c r="CX1653"/>
  <c r="CX1646"/>
  <c r="CX1650"/>
  <c r="CX1654"/>
  <c r="CX1647"/>
  <c r="CX1651"/>
  <c r="CX1655"/>
  <c r="CX1632"/>
  <c r="CX1629"/>
  <c r="CX1633"/>
  <c r="CX1630"/>
  <c r="CX1634"/>
  <c r="CX1631"/>
  <c r="CX1635"/>
  <c r="CX1600"/>
  <c r="CX1604"/>
  <c r="CX1601"/>
  <c r="CX1605"/>
  <c r="CX1602"/>
  <c r="CX1606"/>
  <c r="CX1603"/>
  <c r="CX1607"/>
  <c r="CX1586"/>
  <c r="CX1587"/>
  <c r="CX1584"/>
  <c r="CX1585"/>
  <c r="CX1582"/>
  <c r="CX1583"/>
  <c r="CY1450" i="1"/>
  <c r="X1450"/>
  <c r="CZ1450"/>
  <c r="Y1450"/>
  <c r="CZ1446"/>
  <c r="Y1446"/>
  <c r="CY1446"/>
  <c r="X1446"/>
  <c r="GM1446"/>
  <c r="BB1396"/>
  <c r="F1418"/>
  <c r="AB1403"/>
  <c r="CR1403"/>
  <c r="Q1403"/>
  <c r="CP1403"/>
  <c r="O1403"/>
  <c r="AB1399"/>
  <c r="CR1399"/>
  <c r="Q1399"/>
  <c r="CP1399"/>
  <c r="O1399"/>
  <c r="BY1396"/>
  <c r="CI1405"/>
  <c r="CZ1398"/>
  <c r="Y1398"/>
  <c r="CY1398"/>
  <c r="X1398"/>
  <c r="AF1405"/>
  <c r="BB1295"/>
  <c r="F1339"/>
  <c r="CI1326"/>
  <c r="BY1295"/>
  <c r="CZ1322"/>
  <c r="Y1322"/>
  <c r="CY1322"/>
  <c r="X1322"/>
  <c r="CZ1319"/>
  <c r="Y1319"/>
  <c r="CY1319"/>
  <c r="X1319"/>
  <c r="GM1319"/>
  <c r="CZ1316"/>
  <c r="Y1316"/>
  <c r="CY1316"/>
  <c r="X1316"/>
  <c r="GM1316"/>
  <c r="CZ1315"/>
  <c r="Y1315"/>
  <c r="CY1315"/>
  <c r="X1315"/>
  <c r="AB1312"/>
  <c r="CR1312"/>
  <c r="Q1312"/>
  <c r="CP1312"/>
  <c r="O1312"/>
  <c r="AB1310"/>
  <c r="CR1310"/>
  <c r="Q1310"/>
  <c r="CP1310"/>
  <c r="O1310"/>
  <c r="AB1306"/>
  <c r="CR1306"/>
  <c r="Q1306"/>
  <c r="CP1306"/>
  <c r="O1306"/>
  <c r="CZ1305"/>
  <c r="Y1305"/>
  <c r="CY1305"/>
  <c r="X1305"/>
  <c r="CY1302"/>
  <c r="X1302"/>
  <c r="CZ1302"/>
  <c r="Y1302"/>
  <c r="BB1247"/>
  <c r="F1274"/>
  <c r="BB1358"/>
  <c r="CI1261"/>
  <c r="BY1247"/>
  <c r="CZ1253"/>
  <c r="Y1253"/>
  <c r="CY1253"/>
  <c r="X1253"/>
  <c r="GN1251"/>
  <c r="GM1251"/>
  <c r="CZ1249"/>
  <c r="Y1249"/>
  <c r="CY1249"/>
  <c r="X1249"/>
  <c r="CR1173"/>
  <c r="Q1173"/>
  <c r="CP1173"/>
  <c r="O1173"/>
  <c r="AB1173"/>
  <c r="CZ1171"/>
  <c r="Y1171"/>
  <c r="CY1171"/>
  <c r="X1171"/>
  <c r="GN1169"/>
  <c r="GM1169"/>
  <c r="CZ1160"/>
  <c r="Y1160"/>
  <c r="CY1160"/>
  <c r="X1160"/>
  <c r="CZ1159"/>
  <c r="Y1159"/>
  <c r="CY1159"/>
  <c r="X1159"/>
  <c r="CZ1154"/>
  <c r="Y1154"/>
  <c r="CY1154"/>
  <c r="X1154"/>
  <c r="AB1153"/>
  <c r="CR1153"/>
  <c r="Q1153"/>
  <c r="CP1153"/>
  <c r="O1153"/>
  <c r="CY1149"/>
  <c r="X1149"/>
  <c r="CZ1149"/>
  <c r="Y1149"/>
  <c r="CY1109"/>
  <c r="X1109"/>
  <c r="CZ1109"/>
  <c r="Y1109"/>
  <c r="CZ1107"/>
  <c r="Y1107"/>
  <c r="CY1107"/>
  <c r="X1107"/>
  <c r="GN1106"/>
  <c r="GM1106"/>
  <c r="CZ1105"/>
  <c r="Y1105"/>
  <c r="CY1105"/>
  <c r="X1105"/>
  <c r="CZ1104"/>
  <c r="Y1104"/>
  <c r="CY1104"/>
  <c r="X1104"/>
  <c r="GO1103"/>
  <c r="GM1103"/>
  <c r="CD999"/>
  <c r="BY999"/>
  <c r="CI1030"/>
  <c r="U1593"/>
  <c r="BC1537"/>
  <c r="V1526"/>
  <c r="AI1537"/>
  <c r="T1525"/>
  <c r="AB1525"/>
  <c r="CP1448"/>
  <c r="O1448"/>
  <c r="CP1444"/>
  <c r="O1444"/>
  <c r="CP1401"/>
  <c r="O1401"/>
  <c r="AJ1405"/>
  <c r="CP1322"/>
  <c r="O1322"/>
  <c r="CP1321"/>
  <c r="O1321"/>
  <c r="CP1311"/>
  <c r="O1311"/>
  <c r="CP1307"/>
  <c r="O1307"/>
  <c r="CP1305"/>
  <c r="O1305"/>
  <c r="CP1304"/>
  <c r="O1304"/>
  <c r="CP1298"/>
  <c r="O1298"/>
  <c r="CP1258"/>
  <c r="O1258"/>
  <c r="CP1252"/>
  <c r="O1252"/>
  <c r="CP1154"/>
  <c r="O1154"/>
  <c r="CX1564" i="3"/>
  <c r="CX1568"/>
  <c r="CX1565"/>
  <c r="CX1569"/>
  <c r="CX1566"/>
  <c r="CX1563"/>
  <c r="CX1567"/>
  <c r="CX1536"/>
  <c r="CX1537"/>
  <c r="CX1538"/>
  <c r="CX1535"/>
  <c r="CX1539"/>
  <c r="CX1533"/>
  <c r="CX1534"/>
  <c r="CX1532"/>
  <c r="CX1529"/>
  <c r="CX1530"/>
  <c r="CX1531"/>
  <c r="CX1496"/>
  <c r="CX1500"/>
  <c r="CX1504"/>
  <c r="CX1497"/>
  <c r="CX1501"/>
  <c r="CX1505"/>
  <c r="CX1499"/>
  <c r="CX1503"/>
  <c r="CX1507"/>
  <c r="CX1498"/>
  <c r="CX1502"/>
  <c r="CX1506"/>
  <c r="CX1440"/>
  <c r="CX1444"/>
  <c r="CX1448"/>
  <c r="CX1441"/>
  <c r="CX1445"/>
  <c r="CX1449"/>
  <c r="CX1443"/>
  <c r="CX1447"/>
  <c r="CX1451"/>
  <c r="CX1442"/>
  <c r="CX1446"/>
  <c r="CX1450"/>
  <c r="CX1428"/>
  <c r="CX1425"/>
  <c r="CX1429"/>
  <c r="CX1427"/>
  <c r="CX1431"/>
  <c r="CX1426"/>
  <c r="CX1430"/>
  <c r="CX1396"/>
  <c r="CX1400"/>
  <c r="CX1397"/>
  <c r="CX1401"/>
  <c r="CX1399"/>
  <c r="CX1403"/>
  <c r="CX1398"/>
  <c r="CX1402"/>
  <c r="CX1383"/>
  <c r="CX1382"/>
  <c r="CX1380"/>
  <c r="CX1381"/>
  <c r="CX1379"/>
  <c r="CX1378"/>
  <c r="CX1376"/>
  <c r="CX1377"/>
  <c r="CX1343"/>
  <c r="CX1347"/>
  <c r="CX1351"/>
  <c r="CX1344"/>
  <c r="CX1348"/>
  <c r="CX1352"/>
  <c r="CX1345"/>
  <c r="CX1349"/>
  <c r="CX1353"/>
  <c r="CX1350"/>
  <c r="CX1354"/>
  <c r="CX1346"/>
  <c r="CX1290"/>
  <c r="CX1294"/>
  <c r="CX1298"/>
  <c r="CX1287"/>
  <c r="CX1291"/>
  <c r="CX1295"/>
  <c r="CX1288"/>
  <c r="CX1292"/>
  <c r="CX1296"/>
  <c r="CX1289"/>
  <c r="CX1293"/>
  <c r="CX1297"/>
  <c r="CX1274"/>
  <c r="CX1278"/>
  <c r="CX1275"/>
  <c r="CX1272"/>
  <c r="CX1276"/>
  <c r="CX1273"/>
  <c r="CX1277"/>
  <c r="CX1246"/>
  <c r="CX1250"/>
  <c r="CX1243"/>
  <c r="CX1247"/>
  <c r="CX1244"/>
  <c r="CX1248"/>
  <c r="CX1245"/>
  <c r="CX1249"/>
  <c r="BB999" i="1"/>
  <c r="F1043"/>
  <c r="AB1027"/>
  <c r="CQ1027"/>
  <c r="P1027"/>
  <c r="CP1027"/>
  <c r="O1027"/>
  <c r="CZ1018"/>
  <c r="Y1018"/>
  <c r="CY1018"/>
  <c r="X1018"/>
  <c r="AB1009"/>
  <c r="CR1009"/>
  <c r="Q1009"/>
  <c r="CZ1008"/>
  <c r="Y1008"/>
  <c r="CY1008"/>
  <c r="X1008"/>
  <c r="AB1007"/>
  <c r="CR1007"/>
  <c r="Q1007"/>
  <c r="CZ1004"/>
  <c r="Y1004"/>
  <c r="CY1004"/>
  <c r="X1004"/>
  <c r="F981"/>
  <c r="BC951"/>
  <c r="AB957"/>
  <c r="CR957"/>
  <c r="Q957"/>
  <c r="CR956"/>
  <c r="Q956"/>
  <c r="AB956"/>
  <c r="AB953"/>
  <c r="CR953"/>
  <c r="Q953"/>
  <c r="CZ878"/>
  <c r="Y878"/>
  <c r="CY878"/>
  <c r="X878"/>
  <c r="CZ877"/>
  <c r="Y877"/>
  <c r="CY877"/>
  <c r="X877"/>
  <c r="CZ873"/>
  <c r="Y873"/>
  <c r="CY873"/>
  <c r="X873"/>
  <c r="AB872"/>
  <c r="CR872"/>
  <c r="Q872"/>
  <c r="CZ871"/>
  <c r="Y871"/>
  <c r="CY871"/>
  <c r="X871"/>
  <c r="AB866"/>
  <c r="CR866"/>
  <c r="Q866"/>
  <c r="AB862"/>
  <c r="CR862"/>
  <c r="Q862"/>
  <c r="CY856"/>
  <c r="X856"/>
  <c r="CZ856"/>
  <c r="Y856"/>
  <c r="AB855"/>
  <c r="CR855"/>
  <c r="Q855"/>
  <c r="CZ852"/>
  <c r="Y852"/>
  <c r="CY852"/>
  <c r="X852"/>
  <c r="CY814"/>
  <c r="X814"/>
  <c r="CZ814"/>
  <c r="Y814"/>
  <c r="CY812"/>
  <c r="X812"/>
  <c r="CZ812"/>
  <c r="Y812"/>
  <c r="CZ804"/>
  <c r="Y804"/>
  <c r="CY804"/>
  <c r="X804"/>
  <c r="F748"/>
  <c r="BC701"/>
  <c r="AQ701"/>
  <c r="F742"/>
  <c r="CZ724"/>
  <c r="Y724"/>
  <c r="CY724"/>
  <c r="X724"/>
  <c r="AB719"/>
  <c r="CR719"/>
  <c r="Q719"/>
  <c r="CZ718"/>
  <c r="Y718"/>
  <c r="CY718"/>
  <c r="X718"/>
  <c r="CZ712"/>
  <c r="Y712"/>
  <c r="CY712"/>
  <c r="X712"/>
  <c r="CZ708"/>
  <c r="Y708"/>
  <c r="CY708"/>
  <c r="X708"/>
  <c r="CZ706"/>
  <c r="Y706"/>
  <c r="CY706"/>
  <c r="X706"/>
  <c r="CZ703"/>
  <c r="Y703"/>
  <c r="CY703"/>
  <c r="X703"/>
  <c r="CZ659"/>
  <c r="Y659"/>
  <c r="CY659"/>
  <c r="X659"/>
  <c r="BC1453"/>
  <c r="AQ1453"/>
  <c r="AD1451"/>
  <c r="AD1449"/>
  <c r="AB1447"/>
  <c r="AB1445"/>
  <c r="AD1443"/>
  <c r="CR1443"/>
  <c r="Q1443"/>
  <c r="CP1443"/>
  <c r="O1443"/>
  <c r="AD1441"/>
  <c r="CR1441"/>
  <c r="Q1441"/>
  <c r="BZ1439"/>
  <c r="BD1405"/>
  <c r="AB1402"/>
  <c r="AB1400"/>
  <c r="CK1396"/>
  <c r="BC1326"/>
  <c r="AQ1326"/>
  <c r="AD1324"/>
  <c r="CR1324"/>
  <c r="Q1324"/>
  <c r="CP1324"/>
  <c r="O1324"/>
  <c r="AB1322"/>
  <c r="AB1317"/>
  <c r="AD1315"/>
  <c r="CR1315"/>
  <c r="Q1315"/>
  <c r="CP1315"/>
  <c r="O1315"/>
  <c r="AD1313"/>
  <c r="CR1313"/>
  <c r="AB1311"/>
  <c r="AD1309"/>
  <c r="CR1309"/>
  <c r="Q1309"/>
  <c r="CP1309"/>
  <c r="O1309"/>
  <c r="AB1307"/>
  <c r="AB1305"/>
  <c r="AB1303"/>
  <c r="AD1301"/>
  <c r="CR1301"/>
  <c r="Q1301"/>
  <c r="CP1301"/>
  <c r="O1301"/>
  <c r="AD1299"/>
  <c r="CR1299"/>
  <c r="AB1297"/>
  <c r="CK1295"/>
  <c r="BC1261"/>
  <c r="AQ1261"/>
  <c r="AD1259"/>
  <c r="AB1255"/>
  <c r="AB1253"/>
  <c r="AB1251"/>
  <c r="AB1249"/>
  <c r="CK1247"/>
  <c r="BC1177"/>
  <c r="AQ1177"/>
  <c r="AB1168"/>
  <c r="AD1166"/>
  <c r="CR1166"/>
  <c r="Q1166"/>
  <c r="CP1166"/>
  <c r="O1166"/>
  <c r="AD1164"/>
  <c r="CR1164"/>
  <c r="AB1162"/>
  <c r="AD1160"/>
  <c r="CR1160"/>
  <c r="Q1160"/>
  <c r="CP1160"/>
  <c r="O1160"/>
  <c r="AB1158"/>
  <c r="AB1156"/>
  <c r="AB1154"/>
  <c r="AD1152"/>
  <c r="CR1152"/>
  <c r="Q1152"/>
  <c r="CP1152"/>
  <c r="O1152"/>
  <c r="AD1150"/>
  <c r="AB1148"/>
  <c r="CK1146"/>
  <c r="BC1112"/>
  <c r="AQ1112"/>
  <c r="AD1110"/>
  <c r="AD1104"/>
  <c r="AD1102"/>
  <c r="CM1100"/>
  <c r="AG965"/>
  <c r="AJ881"/>
  <c r="AJ816"/>
  <c r="CX1578" i="3"/>
  <c r="CX1579"/>
  <c r="CX1556"/>
  <c r="CX1560"/>
  <c r="CX1557"/>
  <c r="CX1561"/>
  <c r="CX1558"/>
  <c r="CX1562"/>
  <c r="CX1555"/>
  <c r="CX1559"/>
  <c r="CX1492"/>
  <c r="CX1489"/>
  <c r="CX1493"/>
  <c r="CX1491"/>
  <c r="CX1495"/>
  <c r="CX1490"/>
  <c r="CX1494"/>
  <c r="CX1420"/>
  <c r="CX1424"/>
  <c r="CX1417"/>
  <c r="CX1421"/>
  <c r="CX1419"/>
  <c r="CX1423"/>
  <c r="CX1418"/>
  <c r="CX1422"/>
  <c r="CX1392"/>
  <c r="CX1393"/>
  <c r="CX1391"/>
  <c r="CX1395"/>
  <c r="CX1394"/>
  <c r="CX1339"/>
  <c r="CX1336"/>
  <c r="CX1340"/>
  <c r="CX1337"/>
  <c r="CX1341"/>
  <c r="CX1338"/>
  <c r="CX1342"/>
  <c r="CX1266"/>
  <c r="CX1270"/>
  <c r="CX1267"/>
  <c r="CX1271"/>
  <c r="CX1264"/>
  <c r="CX1268"/>
  <c r="CX1265"/>
  <c r="CX1269"/>
  <c r="CX1238"/>
  <c r="CX1242"/>
  <c r="CX1239"/>
  <c r="CX1240"/>
  <c r="CX1241"/>
  <c r="AB1025" i="1"/>
  <c r="CQ1025"/>
  <c r="P1025"/>
  <c r="CP1025"/>
  <c r="O1025"/>
  <c r="CZ1024"/>
  <c r="Y1024"/>
  <c r="CY1024"/>
  <c r="X1024"/>
  <c r="AB1021"/>
  <c r="CR1021"/>
  <c r="Q1021"/>
  <c r="CZ1020"/>
  <c r="Y1020"/>
  <c r="CY1020"/>
  <c r="X1020"/>
  <c r="CY1013"/>
  <c r="X1013"/>
  <c r="CZ1013"/>
  <c r="Y1013"/>
  <c r="CZ1009"/>
  <c r="Y1009"/>
  <c r="CY1009"/>
  <c r="X1009"/>
  <c r="CZ1007"/>
  <c r="Y1007"/>
  <c r="CY1007"/>
  <c r="X1007"/>
  <c r="AQ951"/>
  <c r="F975"/>
  <c r="CY963"/>
  <c r="X963"/>
  <c r="CZ963"/>
  <c r="Y963"/>
  <c r="CY961"/>
  <c r="X961"/>
  <c r="CZ961"/>
  <c r="Y961"/>
  <c r="CZ957"/>
  <c r="Y957"/>
  <c r="CY957"/>
  <c r="X957"/>
  <c r="CZ953"/>
  <c r="Y953"/>
  <c r="CY953"/>
  <c r="X953"/>
  <c r="CZ875"/>
  <c r="Y875"/>
  <c r="CY875"/>
  <c r="X875"/>
  <c r="CZ872"/>
  <c r="Y872"/>
  <c r="CY872"/>
  <c r="X872"/>
  <c r="CY868"/>
  <c r="X868"/>
  <c r="CZ868"/>
  <c r="Y868"/>
  <c r="CZ866"/>
  <c r="Y866"/>
  <c r="CY866"/>
  <c r="X866"/>
  <c r="CZ863"/>
  <c r="Y863"/>
  <c r="CY863"/>
  <c r="X863"/>
  <c r="CZ862"/>
  <c r="Y862"/>
  <c r="CY862"/>
  <c r="X862"/>
  <c r="AB860"/>
  <c r="CR860"/>
  <c r="Q860"/>
  <c r="CZ859"/>
  <c r="Y859"/>
  <c r="CY859"/>
  <c r="X859"/>
  <c r="AB858"/>
  <c r="CR858"/>
  <c r="Q858"/>
  <c r="CZ857"/>
  <c r="Y857"/>
  <c r="CY857"/>
  <c r="X857"/>
  <c r="GM857"/>
  <c r="CZ855"/>
  <c r="Y855"/>
  <c r="CY855"/>
  <c r="X855"/>
  <c r="CY854"/>
  <c r="X854"/>
  <c r="CZ854"/>
  <c r="Y854"/>
  <c r="F832"/>
  <c r="BC802"/>
  <c r="BC913"/>
  <c r="AQ802"/>
  <c r="F826"/>
  <c r="AQ913"/>
  <c r="F751"/>
  <c r="AU701"/>
  <c r="AB730"/>
  <c r="CR730"/>
  <c r="Q730"/>
  <c r="CZ729"/>
  <c r="Y729"/>
  <c r="CY729"/>
  <c r="X729"/>
  <c r="GM729"/>
  <c r="CZ728"/>
  <c r="Y728"/>
  <c r="CY728"/>
  <c r="X728"/>
  <c r="CZ725"/>
  <c r="Y725"/>
  <c r="CY725"/>
  <c r="X725"/>
  <c r="GN725"/>
  <c r="CZ717"/>
  <c r="Y717"/>
  <c r="CY717"/>
  <c r="X717"/>
  <c r="CZ711"/>
  <c r="Y711"/>
  <c r="CY711"/>
  <c r="X711"/>
  <c r="AB707"/>
  <c r="CR707"/>
  <c r="Q707"/>
  <c r="CP707"/>
  <c r="O707"/>
  <c r="F683"/>
  <c r="BC653"/>
  <c r="BC764"/>
  <c r="AB665"/>
  <c r="CR665"/>
  <c r="CR664"/>
  <c r="Q664"/>
  <c r="CP664"/>
  <c r="O664"/>
  <c r="AB664"/>
  <c r="AB663"/>
  <c r="CR663"/>
  <c r="Q663"/>
  <c r="CZ662"/>
  <c r="Y662"/>
  <c r="CY662"/>
  <c r="X662"/>
  <c r="GM662"/>
  <c r="CZ661"/>
  <c r="Y661"/>
  <c r="CY661"/>
  <c r="X661"/>
  <c r="CR658"/>
  <c r="Q658"/>
  <c r="CP658"/>
  <c r="O658"/>
  <c r="AB658"/>
  <c r="CZ655"/>
  <c r="Y655"/>
  <c r="CY655"/>
  <c r="X655"/>
  <c r="BD1453"/>
  <c r="AO1405"/>
  <c r="CS1403"/>
  <c r="R1403"/>
  <c r="CY1403"/>
  <c r="X1403"/>
  <c r="CS1401"/>
  <c r="R1401"/>
  <c r="CZ1401"/>
  <c r="Y1401"/>
  <c r="CS1399"/>
  <c r="R1399"/>
  <c r="CZ1399"/>
  <c r="Y1399"/>
  <c r="CL1396"/>
  <c r="BD1326"/>
  <c r="BZ1295"/>
  <c r="BD1261"/>
  <c r="CS1258"/>
  <c r="R1258"/>
  <c r="CZ1258"/>
  <c r="Y1258"/>
  <c r="CQ1256"/>
  <c r="P1256"/>
  <c r="CP1256"/>
  <c r="O1256"/>
  <c r="CS1254"/>
  <c r="R1254"/>
  <c r="CZ1254"/>
  <c r="Y1254"/>
  <c r="CS1252"/>
  <c r="R1252"/>
  <c r="CZ1252"/>
  <c r="Y1252"/>
  <c r="CS1250"/>
  <c r="R1250"/>
  <c r="CZ1250"/>
  <c r="Y1250"/>
  <c r="BZ1247"/>
  <c r="BD1177"/>
  <c r="CQ1174"/>
  <c r="P1174"/>
  <c r="CP1174"/>
  <c r="O1174"/>
  <c r="CQ1172"/>
  <c r="P1172"/>
  <c r="CP1172"/>
  <c r="O1172"/>
  <c r="BZ1146"/>
  <c r="CR1108"/>
  <c r="Q1108"/>
  <c r="CP1108"/>
  <c r="O1108"/>
  <c r="BX1100"/>
  <c r="CQ1028"/>
  <c r="P1028"/>
  <c r="CP1028"/>
  <c r="O1028"/>
  <c r="T1026"/>
  <c r="Q1026"/>
  <c r="W1017"/>
  <c r="R1017"/>
  <c r="U1017"/>
  <c r="Q1017"/>
  <c r="S1017"/>
  <c r="CP1017"/>
  <c r="O1017"/>
  <c r="W1003"/>
  <c r="R1003"/>
  <c r="U1003"/>
  <c r="Q1003"/>
  <c r="S1003"/>
  <c r="CP1003"/>
  <c r="O1003"/>
  <c r="U956"/>
  <c r="S867"/>
  <c r="CP867"/>
  <c r="O867"/>
  <c r="AB867"/>
  <c r="CP864"/>
  <c r="O864"/>
  <c r="AB859"/>
  <c r="AB853"/>
  <c r="AI881"/>
  <c r="AB813"/>
  <c r="CP808"/>
  <c r="O808"/>
  <c r="CP806"/>
  <c r="O806"/>
  <c r="CP805"/>
  <c r="O805"/>
  <c r="CP726"/>
  <c r="O726"/>
  <c r="CP714"/>
  <c r="O714"/>
  <c r="CX1544" i="3"/>
  <c r="CX1548"/>
  <c r="CX1552"/>
  <c r="CX1545"/>
  <c r="CX1549"/>
  <c r="CX1553"/>
  <c r="CX1542"/>
  <c r="CX1546"/>
  <c r="CX1550"/>
  <c r="CX1554"/>
  <c r="CX1543"/>
  <c r="CX1547"/>
  <c r="CX1551"/>
  <c r="CX1524"/>
  <c r="CX1525"/>
  <c r="CX1523"/>
  <c r="CX1528"/>
  <c r="CX1526"/>
  <c r="CX1527"/>
  <c r="CX1508"/>
  <c r="CX1512"/>
  <c r="CX1516"/>
  <c r="CX1509"/>
  <c r="CX1513"/>
  <c r="CX1511"/>
  <c r="CX1515"/>
  <c r="CX1510"/>
  <c r="CX1514"/>
  <c r="CX1472"/>
  <c r="CX1476"/>
  <c r="CX1480"/>
  <c r="CX1484"/>
  <c r="CX1488"/>
  <c r="CX1473"/>
  <c r="CX1477"/>
  <c r="CX1481"/>
  <c r="CX1485"/>
  <c r="CX1471"/>
  <c r="CX1475"/>
  <c r="CX1479"/>
  <c r="CX1483"/>
  <c r="CX1487"/>
  <c r="CX1474"/>
  <c r="CX1478"/>
  <c r="CX1482"/>
  <c r="CX1486"/>
  <c r="CX1404"/>
  <c r="CX1408"/>
  <c r="CX1412"/>
  <c r="CX1416"/>
  <c r="CX1405"/>
  <c r="CX1409"/>
  <c r="CX1413"/>
  <c r="CX1407"/>
  <c r="CX1411"/>
  <c r="CX1415"/>
  <c r="CX1406"/>
  <c r="CX1410"/>
  <c r="CX1414"/>
  <c r="CX1388"/>
  <c r="CX1389"/>
  <c r="CX1390"/>
  <c r="CX1372"/>
  <c r="CX1373"/>
  <c r="CX1371"/>
  <c r="CX1375"/>
  <c r="CX1370"/>
  <c r="CX1374"/>
  <c r="CX1355"/>
  <c r="CX1359"/>
  <c r="CX1356"/>
  <c r="CX1360"/>
  <c r="CX1357"/>
  <c r="CX1361"/>
  <c r="CX1363"/>
  <c r="CX1358"/>
  <c r="CX1362"/>
  <c r="CX1319"/>
  <c r="CX1323"/>
  <c r="CX1327"/>
  <c r="CX1331"/>
  <c r="CX1335"/>
  <c r="CX1320"/>
  <c r="CX1324"/>
  <c r="CX1328"/>
  <c r="CX1332"/>
  <c r="CX1321"/>
  <c r="CX1325"/>
  <c r="CX1329"/>
  <c r="CX1333"/>
  <c r="CX1318"/>
  <c r="CX1334"/>
  <c r="CX1322"/>
  <c r="CX1326"/>
  <c r="CX1330"/>
  <c r="CX1254"/>
  <c r="CX1258"/>
  <c r="CX1262"/>
  <c r="CX1251"/>
  <c r="CX1255"/>
  <c r="CX1259"/>
  <c r="CX1263"/>
  <c r="CX1252"/>
  <c r="CX1256"/>
  <c r="CX1260"/>
  <c r="CX1253"/>
  <c r="CX1257"/>
  <c r="CX1261"/>
  <c r="CX1235"/>
  <c r="CX1236"/>
  <c r="CX1234"/>
  <c r="CX1231"/>
  <c r="CX1232"/>
  <c r="CX1233"/>
  <c r="CX1230"/>
  <c r="CX1229"/>
  <c r="CZ1022" i="1"/>
  <c r="Y1022"/>
  <c r="CY1022"/>
  <c r="X1022"/>
  <c r="CZ1021"/>
  <c r="Y1021"/>
  <c r="CY1021"/>
  <c r="X1021"/>
  <c r="AB1015"/>
  <c r="CR1015"/>
  <c r="Q1015"/>
  <c r="CP1015"/>
  <c r="O1015"/>
  <c r="CZ1012"/>
  <c r="Y1012"/>
  <c r="CY1012"/>
  <c r="X1012"/>
  <c r="AB1011"/>
  <c r="CR1011"/>
  <c r="Q1011"/>
  <c r="CP1011"/>
  <c r="O1011"/>
  <c r="CR1010"/>
  <c r="Q1010"/>
  <c r="CP1010"/>
  <c r="O1010"/>
  <c r="AB1010"/>
  <c r="AB1001"/>
  <c r="CR1001"/>
  <c r="Q1001"/>
  <c r="CP1001"/>
  <c r="O1001"/>
  <c r="F984"/>
  <c r="AU951"/>
  <c r="CZ960"/>
  <c r="Y960"/>
  <c r="CY960"/>
  <c r="X960"/>
  <c r="AB959"/>
  <c r="CR959"/>
  <c r="Q959"/>
  <c r="CP959"/>
  <c r="O959"/>
  <c r="AB955"/>
  <c r="CR955"/>
  <c r="Q955"/>
  <c r="CP955"/>
  <c r="O955"/>
  <c r="CP953"/>
  <c r="O953"/>
  <c r="F897"/>
  <c r="BC850"/>
  <c r="AQ850"/>
  <c r="F891"/>
  <c r="CY879"/>
  <c r="X879"/>
  <c r="CZ879"/>
  <c r="Y879"/>
  <c r="GM879"/>
  <c r="CZ874"/>
  <c r="Y874"/>
  <c r="CY874"/>
  <c r="X874"/>
  <c r="CY870"/>
  <c r="X870"/>
  <c r="CZ870"/>
  <c r="Y870"/>
  <c r="GM870"/>
  <c r="CZ860"/>
  <c r="Y860"/>
  <c r="CY860"/>
  <c r="X860"/>
  <c r="CZ858"/>
  <c r="Y858"/>
  <c r="CY858"/>
  <c r="X858"/>
  <c r="F835"/>
  <c r="AU802"/>
  <c r="CZ811"/>
  <c r="Y811"/>
  <c r="CY811"/>
  <c r="X811"/>
  <c r="CZ726"/>
  <c r="Y726"/>
  <c r="CY726"/>
  <c r="X726"/>
  <c r="AB721"/>
  <c r="CR721"/>
  <c r="Q721"/>
  <c r="CP721"/>
  <c r="O721"/>
  <c r="CZ720"/>
  <c r="Y720"/>
  <c r="CY720"/>
  <c r="X720"/>
  <c r="CR716"/>
  <c r="Q716"/>
  <c r="CP716"/>
  <c r="O716"/>
  <c r="AB716"/>
  <c r="AB715"/>
  <c r="CR715"/>
  <c r="Q715"/>
  <c r="CP715"/>
  <c r="O715"/>
  <c r="CZ714"/>
  <c r="Y714"/>
  <c r="CY714"/>
  <c r="X714"/>
  <c r="CZ713"/>
  <c r="Y713"/>
  <c r="CY713"/>
  <c r="X713"/>
  <c r="CZ709"/>
  <c r="Y709"/>
  <c r="CY709"/>
  <c r="X709"/>
  <c r="GM709"/>
  <c r="CY707"/>
  <c r="X707"/>
  <c r="CZ707"/>
  <c r="Y707"/>
  <c r="AB705"/>
  <c r="CR705"/>
  <c r="Q705"/>
  <c r="CP705"/>
  <c r="O705"/>
  <c r="CZ704"/>
  <c r="Y704"/>
  <c r="CY704"/>
  <c r="X704"/>
  <c r="CP703"/>
  <c r="O703"/>
  <c r="AQ653"/>
  <c r="F677"/>
  <c r="AQ764"/>
  <c r="BY653"/>
  <c r="CI667"/>
  <c r="CZ664"/>
  <c r="Y664"/>
  <c r="CY664"/>
  <c r="X664"/>
  <c r="CR660"/>
  <c r="Q660"/>
  <c r="CP660"/>
  <c r="O660"/>
  <c r="AB660"/>
  <c r="CZ658"/>
  <c r="Y658"/>
  <c r="CY658"/>
  <c r="X658"/>
  <c r="CZ656"/>
  <c r="Y656"/>
  <c r="CY656"/>
  <c r="X656"/>
  <c r="AO1453"/>
  <c r="R1451"/>
  <c r="AE1453"/>
  <c r="CG1405"/>
  <c r="AO1326"/>
  <c r="V1313"/>
  <c r="S1299"/>
  <c r="AO1261"/>
  <c r="R1259"/>
  <c r="AO1177"/>
  <c r="AO1209"/>
  <c r="T1164"/>
  <c r="U1150"/>
  <c r="R1110"/>
  <c r="AE1112"/>
  <c r="CK1100"/>
  <c r="U1026"/>
  <c r="W1026"/>
  <c r="S1026"/>
  <c r="AB1012"/>
  <c r="CP1009"/>
  <c r="O1009"/>
  <c r="CP1007"/>
  <c r="O1007"/>
  <c r="CP1006"/>
  <c r="O1006"/>
  <c r="CP957"/>
  <c r="O957"/>
  <c r="W956"/>
  <c r="AJ965"/>
  <c r="P956"/>
  <c r="AI965"/>
  <c r="CP872"/>
  <c r="O872"/>
  <c r="CP866"/>
  <c r="O866"/>
  <c r="CP865"/>
  <c r="O865"/>
  <c r="CP862"/>
  <c r="O862"/>
  <c r="CP861"/>
  <c r="O861"/>
  <c r="CP856"/>
  <c r="O856"/>
  <c r="AG816"/>
  <c r="AH816"/>
  <c r="CP727"/>
  <c r="O727"/>
  <c r="CP719"/>
  <c r="O719"/>
  <c r="CP710"/>
  <c r="O710"/>
  <c r="CX1572" i="3"/>
  <c r="CX1576"/>
  <c r="CX1573"/>
  <c r="CX1577"/>
  <c r="CX1570"/>
  <c r="CX1574"/>
  <c r="CX1571"/>
  <c r="CX1575"/>
  <c r="CX1520"/>
  <c r="CX1517"/>
  <c r="CX1521"/>
  <c r="CX1519"/>
  <c r="CX1518"/>
  <c r="CX1452"/>
  <c r="CX1456"/>
  <c r="CX1460"/>
  <c r="CX1464"/>
  <c r="CX1468"/>
  <c r="CX1453"/>
  <c r="CX1457"/>
  <c r="CX1461"/>
  <c r="CX1465"/>
  <c r="CX1469"/>
  <c r="CX1455"/>
  <c r="CX1459"/>
  <c r="CX1463"/>
  <c r="CX1467"/>
  <c r="CX1454"/>
  <c r="CX1458"/>
  <c r="CX1462"/>
  <c r="CX1466"/>
  <c r="CX1470"/>
  <c r="CX1432"/>
  <c r="CX1436"/>
  <c r="CX1433"/>
  <c r="CX1437"/>
  <c r="CX1435"/>
  <c r="CX1439"/>
  <c r="CX1434"/>
  <c r="CX1438"/>
  <c r="CX1385"/>
  <c r="CX1387"/>
  <c r="CX1386"/>
  <c r="CX1364"/>
  <c r="CX1368"/>
  <c r="CX1365"/>
  <c r="CX1367"/>
  <c r="CX1366"/>
  <c r="CX1302"/>
  <c r="CX1299"/>
  <c r="CX1303"/>
  <c r="CX1307"/>
  <c r="CX1311"/>
  <c r="CX1315"/>
  <c r="CX1300"/>
  <c r="CX1304"/>
  <c r="CX1308"/>
  <c r="CX1312"/>
  <c r="CX1316"/>
  <c r="CX1301"/>
  <c r="CX1305"/>
  <c r="CX1309"/>
  <c r="CX1313"/>
  <c r="CX1317"/>
  <c r="CX1306"/>
  <c r="CX1310"/>
  <c r="CX1314"/>
  <c r="CX1282"/>
  <c r="CX1286"/>
  <c r="CX1279"/>
  <c r="CX1283"/>
  <c r="CX1280"/>
  <c r="CX1284"/>
  <c r="CX1281"/>
  <c r="CX1285"/>
  <c r="CZ1023" i="1"/>
  <c r="Y1023"/>
  <c r="CY1023"/>
  <c r="X1023"/>
  <c r="CY1019"/>
  <c r="X1019"/>
  <c r="CZ1019"/>
  <c r="Y1019"/>
  <c r="GO1019"/>
  <c r="CZ1015"/>
  <c r="Y1015"/>
  <c r="CY1015"/>
  <c r="X1015"/>
  <c r="CZ1011"/>
  <c r="Y1011"/>
  <c r="CY1011"/>
  <c r="X1011"/>
  <c r="CY1005"/>
  <c r="X1005"/>
  <c r="CZ1005"/>
  <c r="Y1005"/>
  <c r="GN1005"/>
  <c r="CZ1001"/>
  <c r="Y1001"/>
  <c r="CY1001"/>
  <c r="X1001"/>
  <c r="CZ959"/>
  <c r="Y959"/>
  <c r="CY959"/>
  <c r="X959"/>
  <c r="CZ955"/>
  <c r="Y955"/>
  <c r="CY955"/>
  <c r="X955"/>
  <c r="F900"/>
  <c r="AU850"/>
  <c r="AB877"/>
  <c r="CR877"/>
  <c r="Q877"/>
  <c r="CP877"/>
  <c r="O877"/>
  <c r="CZ876"/>
  <c r="Y876"/>
  <c r="CY876"/>
  <c r="X876"/>
  <c r="CZ869"/>
  <c r="Y869"/>
  <c r="CY869"/>
  <c r="X869"/>
  <c r="CY864"/>
  <c r="X864"/>
  <c r="CZ864"/>
  <c r="Y864"/>
  <c r="AB852"/>
  <c r="CR852"/>
  <c r="Q852"/>
  <c r="AD881"/>
  <c r="CR809"/>
  <c r="Q809"/>
  <c r="CP809"/>
  <c r="O809"/>
  <c r="AB809"/>
  <c r="CZ808"/>
  <c r="Y808"/>
  <c r="CY808"/>
  <c r="X808"/>
  <c r="CZ807"/>
  <c r="Y807"/>
  <c r="CY807"/>
  <c r="X807"/>
  <c r="CR807"/>
  <c r="Q807"/>
  <c r="CP807"/>
  <c r="O807"/>
  <c r="AB807"/>
  <c r="CZ806"/>
  <c r="Y806"/>
  <c r="CY806"/>
  <c r="X806"/>
  <c r="CZ805"/>
  <c r="Y805"/>
  <c r="CY805"/>
  <c r="X805"/>
  <c r="CZ727"/>
  <c r="Y727"/>
  <c r="CY727"/>
  <c r="X727"/>
  <c r="CR718"/>
  <c r="Q718"/>
  <c r="CP718"/>
  <c r="O718"/>
  <c r="AB718"/>
  <c r="CZ716"/>
  <c r="Y716"/>
  <c r="CY716"/>
  <c r="X716"/>
  <c r="CR712"/>
  <c r="Q712"/>
  <c r="CP712"/>
  <c r="O712"/>
  <c r="AB712"/>
  <c r="CZ710"/>
  <c r="Y710"/>
  <c r="CY710"/>
  <c r="X710"/>
  <c r="CY705"/>
  <c r="X705"/>
  <c r="CZ705"/>
  <c r="Y705"/>
  <c r="CR704"/>
  <c r="Q704"/>
  <c r="CP704"/>
  <c r="O704"/>
  <c r="AB704"/>
  <c r="F686"/>
  <c r="AU653"/>
  <c r="CZ660"/>
  <c r="Y660"/>
  <c r="CY660"/>
  <c r="X660"/>
  <c r="CZ657"/>
  <c r="Y657"/>
  <c r="CY657"/>
  <c r="X657"/>
  <c r="CP655"/>
  <c r="O655"/>
  <c r="BB1453"/>
  <c r="BB1485"/>
  <c r="R1314"/>
  <c r="R1300"/>
  <c r="S1165"/>
  <c r="P1151"/>
  <c r="CG1112"/>
  <c r="BC1062"/>
  <c r="F1046"/>
  <c r="CG1030"/>
  <c r="AQ1030"/>
  <c r="CY1028"/>
  <c r="X1028"/>
  <c r="P1026"/>
  <c r="CP1026"/>
  <c r="O1026"/>
  <c r="AB1026"/>
  <c r="AB1023"/>
  <c r="CP1021"/>
  <c r="O1021"/>
  <c r="T1017"/>
  <c r="AB1016"/>
  <c r="CP1013"/>
  <c r="O1013"/>
  <c r="AB1006"/>
  <c r="T1003"/>
  <c r="AB1002"/>
  <c r="CP963"/>
  <c r="O963"/>
  <c r="CP961"/>
  <c r="O961"/>
  <c r="U958"/>
  <c r="S956"/>
  <c r="U954"/>
  <c r="AH965"/>
  <c r="AB876"/>
  <c r="AB869"/>
  <c r="CP868"/>
  <c r="O868"/>
  <c r="U867"/>
  <c r="AH881"/>
  <c r="AB865"/>
  <c r="AB861"/>
  <c r="CP860"/>
  <c r="O860"/>
  <c r="CP858"/>
  <c r="O858"/>
  <c r="CP855"/>
  <c r="O855"/>
  <c r="CP854"/>
  <c r="O854"/>
  <c r="AG881"/>
  <c r="AI816"/>
  <c r="CP730"/>
  <c r="O730"/>
  <c r="CP724"/>
  <c r="O724"/>
  <c r="CP708"/>
  <c r="O708"/>
  <c r="CP663"/>
  <c r="O663"/>
  <c r="CP656"/>
  <c r="O656"/>
  <c r="CX1190" i="3"/>
  <c r="CX1194"/>
  <c r="CX1191"/>
  <c r="CX1195"/>
  <c r="CX1192"/>
  <c r="CX1189"/>
  <c r="CX1193"/>
  <c r="CX1118"/>
  <c r="CX1122"/>
  <c r="CX1119"/>
  <c r="CX1123"/>
  <c r="CX1120"/>
  <c r="CX1124"/>
  <c r="CX1117"/>
  <c r="CX1121"/>
  <c r="CX1094"/>
  <c r="CX1091"/>
  <c r="CX1095"/>
  <c r="CX1092"/>
  <c r="CX1093"/>
  <c r="CX1038"/>
  <c r="CX1042"/>
  <c r="CX1039"/>
  <c r="CX1036"/>
  <c r="CX1040"/>
  <c r="CX1037"/>
  <c r="CX1041"/>
  <c r="CX965"/>
  <c r="CX969"/>
  <c r="CX964"/>
  <c r="CX968"/>
  <c r="CX966"/>
  <c r="CX970"/>
  <c r="CX967"/>
  <c r="CX971"/>
  <c r="CX941"/>
  <c r="CX940"/>
  <c r="CX938"/>
  <c r="CX942"/>
  <c r="CX939"/>
  <c r="CX885"/>
  <c r="CX889"/>
  <c r="CX884"/>
  <c r="CX888"/>
  <c r="CX886"/>
  <c r="CX883"/>
  <c r="CX887"/>
  <c r="CX813"/>
  <c r="CX817"/>
  <c r="CX814"/>
  <c r="CX818"/>
  <c r="CX811"/>
  <c r="CX815"/>
  <c r="CX812"/>
  <c r="CX816"/>
  <c r="CX785"/>
  <c r="CX789"/>
  <c r="CX786"/>
  <c r="CX787"/>
  <c r="CX788"/>
  <c r="CD548" i="1"/>
  <c r="AU497"/>
  <c r="F533"/>
  <c r="BY497"/>
  <c r="CI514"/>
  <c r="BD1030"/>
  <c r="CQ1024"/>
  <c r="P1024"/>
  <c r="CP1024"/>
  <c r="O1024"/>
  <c r="CQ1023"/>
  <c r="P1023"/>
  <c r="CP1023"/>
  <c r="O1023"/>
  <c r="CQ1022"/>
  <c r="P1022"/>
  <c r="CP1022"/>
  <c r="O1022"/>
  <c r="CQ1020"/>
  <c r="P1020"/>
  <c r="CP1020"/>
  <c r="O1020"/>
  <c r="CQ1018"/>
  <c r="P1018"/>
  <c r="CP1018"/>
  <c r="O1018"/>
  <c r="CS1016"/>
  <c r="R1016"/>
  <c r="Q1016"/>
  <c r="CS1014"/>
  <c r="R1014"/>
  <c r="CZ1014"/>
  <c r="Y1014"/>
  <c r="CQ1012"/>
  <c r="P1012"/>
  <c r="CP1012"/>
  <c r="O1012"/>
  <c r="CS1010"/>
  <c r="R1010"/>
  <c r="CZ1010"/>
  <c r="Y1010"/>
  <c r="CQ1008"/>
  <c r="P1008"/>
  <c r="CP1008"/>
  <c r="O1008"/>
  <c r="CS1006"/>
  <c r="R1006"/>
  <c r="CY1006"/>
  <c r="X1006"/>
  <c r="CQ1004"/>
  <c r="P1004"/>
  <c r="CP1004"/>
  <c r="O1004"/>
  <c r="CS1002"/>
  <c r="R1002"/>
  <c r="AE1030"/>
  <c r="U1002"/>
  <c r="CI965"/>
  <c r="BD965"/>
  <c r="CS962"/>
  <c r="R962"/>
  <c r="CY962"/>
  <c r="X962"/>
  <c r="CQ960"/>
  <c r="P960"/>
  <c r="CP960"/>
  <c r="O960"/>
  <c r="CS958"/>
  <c r="R958"/>
  <c r="CY958"/>
  <c r="X958"/>
  <c r="CS956"/>
  <c r="R956"/>
  <c r="CS954"/>
  <c r="R954"/>
  <c r="AE965"/>
  <c r="CL951"/>
  <c r="CD951"/>
  <c r="BZ951"/>
  <c r="CI881"/>
  <c r="BD881"/>
  <c r="CQ878"/>
  <c r="P878"/>
  <c r="CP878"/>
  <c r="O878"/>
  <c r="CQ876"/>
  <c r="P876"/>
  <c r="CP876"/>
  <c r="O876"/>
  <c r="CQ875"/>
  <c r="P875"/>
  <c r="CP875"/>
  <c r="O875"/>
  <c r="CQ874"/>
  <c r="P874"/>
  <c r="CP874"/>
  <c r="O874"/>
  <c r="CQ873"/>
  <c r="P873"/>
  <c r="CP873"/>
  <c r="O873"/>
  <c r="CQ871"/>
  <c r="P871"/>
  <c r="CP871"/>
  <c r="O871"/>
  <c r="CQ869"/>
  <c r="P869"/>
  <c r="CP869"/>
  <c r="O869"/>
  <c r="CS867"/>
  <c r="R867"/>
  <c r="CS865"/>
  <c r="R865"/>
  <c r="CY865"/>
  <c r="X865"/>
  <c r="CQ863"/>
  <c r="P863"/>
  <c r="CP863"/>
  <c r="O863"/>
  <c r="CS861"/>
  <c r="R861"/>
  <c r="CY861"/>
  <c r="X861"/>
  <c r="CQ859"/>
  <c r="P859"/>
  <c r="CP859"/>
  <c r="O859"/>
  <c r="CS853"/>
  <c r="R853"/>
  <c r="CY853"/>
  <c r="X853"/>
  <c r="CL850"/>
  <c r="CD850"/>
  <c r="BZ850"/>
  <c r="CI816"/>
  <c r="BD816"/>
  <c r="CR814"/>
  <c r="Q814"/>
  <c r="CP814"/>
  <c r="O814"/>
  <c r="CS813"/>
  <c r="R813"/>
  <c r="CZ813"/>
  <c r="Y813"/>
  <c r="CR812"/>
  <c r="Q812"/>
  <c r="CP812"/>
  <c r="O812"/>
  <c r="CQ811"/>
  <c r="P811"/>
  <c r="AD811"/>
  <c r="CR811"/>
  <c r="Q811"/>
  <c r="CT810"/>
  <c r="S810"/>
  <c r="CS809"/>
  <c r="R809"/>
  <c r="CY809"/>
  <c r="X809"/>
  <c r="CL802"/>
  <c r="CD802"/>
  <c r="BZ802"/>
  <c r="BD732"/>
  <c r="AZ732"/>
  <c r="AB708"/>
  <c r="AD706"/>
  <c r="CL701"/>
  <c r="CD701"/>
  <c r="BZ701"/>
  <c r="BD667"/>
  <c r="AB656"/>
  <c r="CL653"/>
  <c r="CD653"/>
  <c r="BZ653"/>
  <c r="BB583"/>
  <c r="CX1226" i="3"/>
  <c r="CX1223"/>
  <c r="CX1227"/>
  <c r="CX1224"/>
  <c r="CX1228"/>
  <c r="CX1225"/>
  <c r="CX1210"/>
  <c r="CX1214"/>
  <c r="CX1211"/>
  <c r="CX1215"/>
  <c r="CX1208"/>
  <c r="CX1212"/>
  <c r="CX1216"/>
  <c r="CX1209"/>
  <c r="CX1213"/>
  <c r="CX1174"/>
  <c r="CX1178"/>
  <c r="CX1182"/>
  <c r="CX1186"/>
  <c r="CX1171"/>
  <c r="CX1175"/>
  <c r="CX1179"/>
  <c r="CX1183"/>
  <c r="CX1187"/>
  <c r="CX1172"/>
  <c r="CX1176"/>
  <c r="CX1180"/>
  <c r="CX1184"/>
  <c r="CX1188"/>
  <c r="CX1173"/>
  <c r="CX1177"/>
  <c r="CX1181"/>
  <c r="CX1185"/>
  <c r="CX1106"/>
  <c r="CX1110"/>
  <c r="CX1114"/>
  <c r="CX1107"/>
  <c r="CX1111"/>
  <c r="CX1115"/>
  <c r="CX1104"/>
  <c r="CX1108"/>
  <c r="CX1112"/>
  <c r="CX1116"/>
  <c r="CX1105"/>
  <c r="CX1109"/>
  <c r="CX1113"/>
  <c r="CX1090"/>
  <c r="CX1088"/>
  <c r="CX1089"/>
  <c r="CX1070"/>
  <c r="CX1074"/>
  <c r="CX1071"/>
  <c r="CX1075"/>
  <c r="CX1072"/>
  <c r="CX1073"/>
  <c r="CX1058"/>
  <c r="CX1062"/>
  <c r="CX1055"/>
  <c r="CX1059"/>
  <c r="CX1063"/>
  <c r="CX1056"/>
  <c r="CX1060"/>
  <c r="CX1057"/>
  <c r="CX1061"/>
  <c r="CX1020"/>
  <c r="CX1024"/>
  <c r="CX1018"/>
  <c r="CX1026"/>
  <c r="CX1030"/>
  <c r="CX1034"/>
  <c r="CX1019"/>
  <c r="CX1021"/>
  <c r="CX1027"/>
  <c r="CX1031"/>
  <c r="CX1035"/>
  <c r="CX1022"/>
  <c r="CX1028"/>
  <c r="CX1032"/>
  <c r="CX1023"/>
  <c r="CX1025"/>
  <c r="CX1029"/>
  <c r="CX1033"/>
  <c r="CX953"/>
  <c r="CX957"/>
  <c r="CX961"/>
  <c r="CX952"/>
  <c r="CX956"/>
  <c r="CX960"/>
  <c r="CX954"/>
  <c r="CX958"/>
  <c r="CX962"/>
  <c r="CX951"/>
  <c r="CX955"/>
  <c r="CX959"/>
  <c r="CX963"/>
  <c r="CX937"/>
  <c r="CX936"/>
  <c r="CX935"/>
  <c r="CX917"/>
  <c r="CX921"/>
  <c r="CX920"/>
  <c r="CX918"/>
  <c r="CX922"/>
  <c r="CX919"/>
  <c r="CX905"/>
  <c r="CX909"/>
  <c r="CX904"/>
  <c r="CX908"/>
  <c r="CX902"/>
  <c r="CX906"/>
  <c r="CX910"/>
  <c r="CX903"/>
  <c r="CX907"/>
  <c r="CX865"/>
  <c r="CX869"/>
  <c r="CX873"/>
  <c r="CX877"/>
  <c r="CX881"/>
  <c r="CX868"/>
  <c r="CX872"/>
  <c r="CX876"/>
  <c r="CX880"/>
  <c r="CX866"/>
  <c r="CX870"/>
  <c r="CX874"/>
  <c r="CX878"/>
  <c r="CX882"/>
  <c r="CX867"/>
  <c r="CX871"/>
  <c r="CX875"/>
  <c r="CX879"/>
  <c r="CX801"/>
  <c r="CX805"/>
  <c r="CX809"/>
  <c r="CX798"/>
  <c r="CX802"/>
  <c r="CX806"/>
  <c r="CX810"/>
  <c r="CX799"/>
  <c r="CX803"/>
  <c r="CX807"/>
  <c r="CX800"/>
  <c r="CX804"/>
  <c r="CX808"/>
  <c r="CX782"/>
  <c r="CX783"/>
  <c r="CX784"/>
  <c r="GN568" i="1"/>
  <c r="GN502"/>
  <c r="GO500"/>
  <c r="BZ392"/>
  <c r="AQ427"/>
  <c r="CG427"/>
  <c r="GO424"/>
  <c r="GN422"/>
  <c r="AO1030"/>
  <c r="AO965"/>
  <c r="AO881"/>
  <c r="AO816"/>
  <c r="AO732"/>
  <c r="CS730"/>
  <c r="R730"/>
  <c r="CZ730"/>
  <c r="Y730"/>
  <c r="CQ728"/>
  <c r="P728"/>
  <c r="CP728"/>
  <c r="O728"/>
  <c r="CQ723"/>
  <c r="CS721"/>
  <c r="R721"/>
  <c r="CZ721"/>
  <c r="Y721"/>
  <c r="CR720"/>
  <c r="Q720"/>
  <c r="CP720"/>
  <c r="O720"/>
  <c r="CS719"/>
  <c r="R719"/>
  <c r="CY719"/>
  <c r="X719"/>
  <c r="CQ717"/>
  <c r="P717"/>
  <c r="CP717"/>
  <c r="O717"/>
  <c r="CS715"/>
  <c r="R715"/>
  <c r="CZ715"/>
  <c r="Y715"/>
  <c r="CQ713"/>
  <c r="P713"/>
  <c r="CP713"/>
  <c r="O713"/>
  <c r="CQ711"/>
  <c r="P711"/>
  <c r="CP711"/>
  <c r="O711"/>
  <c r="AO667"/>
  <c r="CS665"/>
  <c r="CS663"/>
  <c r="R663"/>
  <c r="CZ663"/>
  <c r="Y663"/>
  <c r="CQ661"/>
  <c r="P661"/>
  <c r="CP661"/>
  <c r="O661"/>
  <c r="CQ659"/>
  <c r="P659"/>
  <c r="CP659"/>
  <c r="O659"/>
  <c r="CQ657"/>
  <c r="P657"/>
  <c r="CP657"/>
  <c r="O657"/>
  <c r="CX1218" i="3"/>
  <c r="CX1219"/>
  <c r="CX1220"/>
  <c r="CX1217"/>
  <c r="CX1221"/>
  <c r="CX1154"/>
  <c r="CX1158"/>
  <c r="CX1162"/>
  <c r="CX1166"/>
  <c r="CX1170"/>
  <c r="CX1155"/>
  <c r="CX1159"/>
  <c r="CX1163"/>
  <c r="CX1167"/>
  <c r="CX1152"/>
  <c r="CX1156"/>
  <c r="CX1160"/>
  <c r="CX1164"/>
  <c r="CX1168"/>
  <c r="CX1153"/>
  <c r="CX1157"/>
  <c r="CX1161"/>
  <c r="CX1165"/>
  <c r="CX1169"/>
  <c r="CX1134"/>
  <c r="CX1138"/>
  <c r="CX1135"/>
  <c r="CX1139"/>
  <c r="CX1132"/>
  <c r="CX1136"/>
  <c r="CX1133"/>
  <c r="CX1137"/>
  <c r="CX1086"/>
  <c r="CX1087"/>
  <c r="CX1085"/>
  <c r="CX1066"/>
  <c r="CX1067"/>
  <c r="CX1064"/>
  <c r="CX1068"/>
  <c r="CX1065"/>
  <c r="CX1000"/>
  <c r="CX1004"/>
  <c r="CX1008"/>
  <c r="CX1012"/>
  <c r="CX1016"/>
  <c r="CX1002"/>
  <c r="CX1010"/>
  <c r="CX1003"/>
  <c r="CX1005"/>
  <c r="CX1011"/>
  <c r="CX1013"/>
  <c r="CX1006"/>
  <c r="CX1014"/>
  <c r="CX999"/>
  <c r="CX1001"/>
  <c r="CX1007"/>
  <c r="CX1009"/>
  <c r="CX1015"/>
  <c r="CX1017"/>
  <c r="CX981"/>
  <c r="CX985"/>
  <c r="CX980"/>
  <c r="CX984"/>
  <c r="CX982"/>
  <c r="CX986"/>
  <c r="CX979"/>
  <c r="CX983"/>
  <c r="CX933"/>
  <c r="CX932"/>
  <c r="CX934"/>
  <c r="CX913"/>
  <c r="CX912"/>
  <c r="CX914"/>
  <c r="CX911"/>
  <c r="CX915"/>
  <c r="CX849"/>
  <c r="CX853"/>
  <c r="CX857"/>
  <c r="CX861"/>
  <c r="CX846"/>
  <c r="CX850"/>
  <c r="CX854"/>
  <c r="CX858"/>
  <c r="CX848"/>
  <c r="CX852"/>
  <c r="CX856"/>
  <c r="CX860"/>
  <c r="CX864"/>
  <c r="CX855"/>
  <c r="CX862"/>
  <c r="CX859"/>
  <c r="CX863"/>
  <c r="CX847"/>
  <c r="CX851"/>
  <c r="CX829"/>
  <c r="CX833"/>
  <c r="CX826"/>
  <c r="CX830"/>
  <c r="CX828"/>
  <c r="CX832"/>
  <c r="CX827"/>
  <c r="CX831"/>
  <c r="CX781"/>
  <c r="CX779"/>
  <c r="CX780"/>
  <c r="BZ548" i="1"/>
  <c r="AQ583"/>
  <c r="F530"/>
  <c r="BC497"/>
  <c r="CG965"/>
  <c r="BB965"/>
  <c r="BB881"/>
  <c r="AX881"/>
  <c r="BB816"/>
  <c r="AX816"/>
  <c r="CR804"/>
  <c r="Q804"/>
  <c r="AD816"/>
  <c r="CG732"/>
  <c r="BB732"/>
  <c r="R722"/>
  <c r="CG667"/>
  <c r="BB667"/>
  <c r="AX583"/>
  <c r="CX1198" i="3"/>
  <c r="CX1202"/>
  <c r="CX1206"/>
  <c r="CX1199"/>
  <c r="CX1203"/>
  <c r="CX1207"/>
  <c r="CX1196"/>
  <c r="CX1200"/>
  <c r="CX1204"/>
  <c r="CX1197"/>
  <c r="CX1201"/>
  <c r="CX1205"/>
  <c r="CX1142"/>
  <c r="CX1146"/>
  <c r="CX1150"/>
  <c r="CX1143"/>
  <c r="CX1147"/>
  <c r="CX1151"/>
  <c r="CX1140"/>
  <c r="CX1144"/>
  <c r="CX1148"/>
  <c r="CX1141"/>
  <c r="CX1145"/>
  <c r="CX1149"/>
  <c r="CX1126"/>
  <c r="CX1130"/>
  <c r="CX1127"/>
  <c r="CX1131"/>
  <c r="CX1128"/>
  <c r="CX1125"/>
  <c r="CX1129"/>
  <c r="CX1098"/>
  <c r="CX1102"/>
  <c r="CX1099"/>
  <c r="CX1103"/>
  <c r="CX1096"/>
  <c r="CX1100"/>
  <c r="CX1097"/>
  <c r="CX1101"/>
  <c r="CX1082"/>
  <c r="CX1083"/>
  <c r="CX1078"/>
  <c r="CX1079"/>
  <c r="CX1080"/>
  <c r="CX1081"/>
  <c r="CX1076"/>
  <c r="CX1077"/>
  <c r="CX1046"/>
  <c r="CX1050"/>
  <c r="CX1054"/>
  <c r="CX1043"/>
  <c r="CX1047"/>
  <c r="CX1051"/>
  <c r="CX1044"/>
  <c r="CX1048"/>
  <c r="CX1052"/>
  <c r="CX1045"/>
  <c r="CX1049"/>
  <c r="CX1053"/>
  <c r="CX988"/>
  <c r="CX992"/>
  <c r="CX996"/>
  <c r="CX994"/>
  <c r="CX987"/>
  <c r="CX989"/>
  <c r="CX995"/>
  <c r="CX997"/>
  <c r="CX990"/>
  <c r="CX998"/>
  <c r="CX991"/>
  <c r="CX993"/>
  <c r="CX973"/>
  <c r="CX977"/>
  <c r="CX972"/>
  <c r="CX976"/>
  <c r="CX974"/>
  <c r="CX978"/>
  <c r="CX975"/>
  <c r="CX945"/>
  <c r="CX949"/>
  <c r="CX944"/>
  <c r="CX948"/>
  <c r="CX946"/>
  <c r="CX950"/>
  <c r="CX943"/>
  <c r="CX947"/>
  <c r="CX929"/>
  <c r="CX930"/>
  <c r="CX925"/>
  <c r="CX928"/>
  <c r="CX926"/>
  <c r="CX927"/>
  <c r="CX924"/>
  <c r="CX923"/>
  <c r="CX893"/>
  <c r="CX897"/>
  <c r="CX901"/>
  <c r="CX892"/>
  <c r="CX896"/>
  <c r="CX900"/>
  <c r="CX890"/>
  <c r="CX894"/>
  <c r="CX898"/>
  <c r="CX891"/>
  <c r="CX895"/>
  <c r="CX899"/>
  <c r="CX837"/>
  <c r="CX841"/>
  <c r="CX845"/>
  <c r="CX834"/>
  <c r="CX838"/>
  <c r="CX842"/>
  <c r="CX836"/>
  <c r="CX840"/>
  <c r="CX844"/>
  <c r="CX839"/>
  <c r="CX843"/>
  <c r="CX835"/>
  <c r="CX821"/>
  <c r="CX825"/>
  <c r="CX822"/>
  <c r="CX820"/>
  <c r="CX824"/>
  <c r="CX823"/>
  <c r="CX819"/>
  <c r="CX793"/>
  <c r="CX797"/>
  <c r="CX790"/>
  <c r="CX794"/>
  <c r="CX791"/>
  <c r="CX795"/>
  <c r="CX792"/>
  <c r="CX796"/>
  <c r="CX777"/>
  <c r="CX776"/>
  <c r="CX773"/>
  <c r="CX774"/>
  <c r="CX775"/>
  <c r="CX772"/>
  <c r="CX770"/>
  <c r="CX771"/>
  <c r="BY548" i="1"/>
  <c r="F539"/>
  <c r="BD497"/>
  <c r="BD615"/>
  <c r="AQ497"/>
  <c r="F524"/>
  <c r="CD392"/>
  <c r="U723"/>
  <c r="F608"/>
  <c r="AZ583"/>
  <c r="CX765" i="3"/>
  <c r="CX769"/>
  <c r="CX766"/>
  <c r="CX763"/>
  <c r="CX767"/>
  <c r="CX764"/>
  <c r="CX768"/>
  <c r="CX749"/>
  <c r="CX753"/>
  <c r="CX757"/>
  <c r="CX761"/>
  <c r="CX746"/>
  <c r="CX750"/>
  <c r="CX754"/>
  <c r="CX758"/>
  <c r="CX762"/>
  <c r="CX747"/>
  <c r="CX751"/>
  <c r="CX755"/>
  <c r="CX759"/>
  <c r="CX748"/>
  <c r="CX752"/>
  <c r="CX756"/>
  <c r="CX760"/>
  <c r="CX713"/>
  <c r="CX717"/>
  <c r="CX710"/>
  <c r="CX714"/>
  <c r="CX718"/>
  <c r="CX711"/>
  <c r="CX715"/>
  <c r="CX712"/>
  <c r="CX716"/>
  <c r="CX633"/>
  <c r="CX637"/>
  <c r="CX634"/>
  <c r="CX638"/>
  <c r="CX631"/>
  <c r="CX635"/>
  <c r="CX632"/>
  <c r="CX636"/>
  <c r="CX586"/>
  <c r="CX587"/>
  <c r="CX588"/>
  <c r="CX565"/>
  <c r="CX569"/>
  <c r="CX566"/>
  <c r="CX570"/>
  <c r="CX567"/>
  <c r="CX564"/>
  <c r="CX568"/>
  <c r="CX549"/>
  <c r="CX553"/>
  <c r="CX557"/>
  <c r="CX561"/>
  <c r="CX550"/>
  <c r="CX554"/>
  <c r="CX558"/>
  <c r="CX562"/>
  <c r="CX547"/>
  <c r="CX551"/>
  <c r="CX555"/>
  <c r="CX559"/>
  <c r="CX563"/>
  <c r="CX548"/>
  <c r="CX552"/>
  <c r="CX556"/>
  <c r="CX560"/>
  <c r="CX521"/>
  <c r="CX525"/>
  <c r="CX522"/>
  <c r="CX526"/>
  <c r="CX523"/>
  <c r="CX520"/>
  <c r="CX524"/>
  <c r="BY240" i="1"/>
  <c r="CI271"/>
  <c r="AB580"/>
  <c r="AB578"/>
  <c r="AB576"/>
  <c r="AB574"/>
  <c r="AB570"/>
  <c r="AB560"/>
  <c r="AB556"/>
  <c r="AB554"/>
  <c r="AO514"/>
  <c r="AB512"/>
  <c r="AB510"/>
  <c r="AB508"/>
  <c r="AB500"/>
  <c r="CL497"/>
  <c r="CD497"/>
  <c r="BZ497"/>
  <c r="CI427"/>
  <c r="BD427"/>
  <c r="AB424"/>
  <c r="AB422"/>
  <c r="T356"/>
  <c r="CX705" i="3"/>
  <c r="CX709"/>
  <c r="CX706"/>
  <c r="CX703"/>
  <c r="CX707"/>
  <c r="CX704"/>
  <c r="CX708"/>
  <c r="CX689"/>
  <c r="CX693"/>
  <c r="CX697"/>
  <c r="CX701"/>
  <c r="CX686"/>
  <c r="CX690"/>
  <c r="CX694"/>
  <c r="CX698"/>
  <c r="CX702"/>
  <c r="CX687"/>
  <c r="CX691"/>
  <c r="CX695"/>
  <c r="CX699"/>
  <c r="CX688"/>
  <c r="CX692"/>
  <c r="CX696"/>
  <c r="CX700"/>
  <c r="CX669"/>
  <c r="CX673"/>
  <c r="CX677"/>
  <c r="CX681"/>
  <c r="CX685"/>
  <c r="CX666"/>
  <c r="CX670"/>
  <c r="CX674"/>
  <c r="CX678"/>
  <c r="CX682"/>
  <c r="CX667"/>
  <c r="CX671"/>
  <c r="CX675"/>
  <c r="CX679"/>
  <c r="CX683"/>
  <c r="CX668"/>
  <c r="CX672"/>
  <c r="CX676"/>
  <c r="CX680"/>
  <c r="CX684"/>
  <c r="CX625"/>
  <c r="CX629"/>
  <c r="CX626"/>
  <c r="CX630"/>
  <c r="CX627"/>
  <c r="CX624"/>
  <c r="CX628"/>
  <c r="CX585"/>
  <c r="CX583"/>
  <c r="CX584"/>
  <c r="CX541"/>
  <c r="CX545"/>
  <c r="CX538"/>
  <c r="CX542"/>
  <c r="CX546"/>
  <c r="CX539"/>
  <c r="CX543"/>
  <c r="CX540"/>
  <c r="CX544"/>
  <c r="U420" i="1"/>
  <c r="F374"/>
  <c r="BC341"/>
  <c r="AQ358"/>
  <c r="CG358"/>
  <c r="BZ341"/>
  <c r="AO583"/>
  <c r="AB581"/>
  <c r="AB579"/>
  <c r="AB577"/>
  <c r="AB569"/>
  <c r="AB567"/>
  <c r="AB565"/>
  <c r="AB559"/>
  <c r="AB557"/>
  <c r="CG514"/>
  <c r="BB514"/>
  <c r="AB507"/>
  <c r="CM497"/>
  <c r="AO427"/>
  <c r="AB425"/>
  <c r="AB423"/>
  <c r="AB421"/>
  <c r="U356"/>
  <c r="AH358"/>
  <c r="AG271"/>
  <c r="CX729" i="3"/>
  <c r="CX733"/>
  <c r="CX726"/>
  <c r="CX730"/>
  <c r="CX734"/>
  <c r="CX727"/>
  <c r="CX731"/>
  <c r="CX735"/>
  <c r="CX728"/>
  <c r="CX732"/>
  <c r="CX736"/>
  <c r="CX657"/>
  <c r="CX661"/>
  <c r="CX665"/>
  <c r="CX654"/>
  <c r="CX658"/>
  <c r="CX662"/>
  <c r="CX655"/>
  <c r="CX659"/>
  <c r="CX663"/>
  <c r="CX656"/>
  <c r="CX660"/>
  <c r="CX664"/>
  <c r="CX649"/>
  <c r="CX653"/>
  <c r="CX646"/>
  <c r="CX650"/>
  <c r="CX647"/>
  <c r="CX651"/>
  <c r="CX648"/>
  <c r="CX652"/>
  <c r="CX605"/>
  <c r="CX609"/>
  <c r="CX606"/>
  <c r="CX610"/>
  <c r="CX603"/>
  <c r="CX607"/>
  <c r="CX611"/>
  <c r="CX604"/>
  <c r="CX608"/>
  <c r="CX597"/>
  <c r="CX601"/>
  <c r="CX598"/>
  <c r="CX602"/>
  <c r="CX599"/>
  <c r="CX596"/>
  <c r="CX600"/>
  <c r="CX581"/>
  <c r="CX580"/>
  <c r="CX577"/>
  <c r="CX578"/>
  <c r="CX579"/>
  <c r="CX576"/>
  <c r="F383" i="1"/>
  <c r="BD341"/>
  <c r="AB568"/>
  <c r="AB550"/>
  <c r="AB506"/>
  <c r="AB504"/>
  <c r="AB502"/>
  <c r="BB427"/>
  <c r="V420"/>
  <c r="T420"/>
  <c r="AB417"/>
  <c r="AB415"/>
  <c r="AG358"/>
  <c r="AI271"/>
  <c r="AJ271"/>
  <c r="CX737" i="3"/>
  <c r="CX741"/>
  <c r="CX745"/>
  <c r="CX738"/>
  <c r="CX742"/>
  <c r="CX739"/>
  <c r="CX743"/>
  <c r="CX740"/>
  <c r="CX744"/>
  <c r="CX721"/>
  <c r="CX725"/>
  <c r="CX722"/>
  <c r="CX719"/>
  <c r="CX723"/>
  <c r="CX720"/>
  <c r="CX724"/>
  <c r="CX641"/>
  <c r="CX645"/>
  <c r="CX642"/>
  <c r="CX639"/>
  <c r="CX643"/>
  <c r="CX640"/>
  <c r="CX644"/>
  <c r="CX613"/>
  <c r="CX617"/>
  <c r="CX621"/>
  <c r="CX614"/>
  <c r="CX618"/>
  <c r="CX622"/>
  <c r="CX615"/>
  <c r="CX619"/>
  <c r="CX623"/>
  <c r="CX612"/>
  <c r="CX616"/>
  <c r="CX620"/>
  <c r="CX593"/>
  <c r="CX594"/>
  <c r="CX591"/>
  <c r="CX595"/>
  <c r="CX592"/>
  <c r="CX589"/>
  <c r="CX590"/>
  <c r="CX573"/>
  <c r="CX574"/>
  <c r="CX575"/>
  <c r="CX571"/>
  <c r="CX572"/>
  <c r="AB420" i="1"/>
  <c r="AB418"/>
  <c r="CD341"/>
  <c r="BC583"/>
  <c r="BC427"/>
  <c r="AB419"/>
  <c r="GO417"/>
  <c r="GN415"/>
  <c r="AI358"/>
  <c r="AJ358"/>
  <c r="U258"/>
  <c r="AH271"/>
  <c r="CX513" i="3"/>
  <c r="CX517"/>
  <c r="CX511"/>
  <c r="CX514"/>
  <c r="CX518"/>
  <c r="CX512"/>
  <c r="CX515"/>
  <c r="CX519"/>
  <c r="CX516"/>
  <c r="CX433"/>
  <c r="CX437"/>
  <c r="CX434"/>
  <c r="CX438"/>
  <c r="CX435"/>
  <c r="CX439"/>
  <c r="CX436"/>
  <c r="CX440"/>
  <c r="CX389"/>
  <c r="CX390"/>
  <c r="CX388"/>
  <c r="CX369"/>
  <c r="CX366"/>
  <c r="CX370"/>
  <c r="CX367"/>
  <c r="CX371"/>
  <c r="CX368"/>
  <c r="CX372"/>
  <c r="CX349"/>
  <c r="CX353"/>
  <c r="CX357"/>
  <c r="CX361"/>
  <c r="CX365"/>
  <c r="CX350"/>
  <c r="CX354"/>
  <c r="CX358"/>
  <c r="CX362"/>
  <c r="CX351"/>
  <c r="CX355"/>
  <c r="CX359"/>
  <c r="CX363"/>
  <c r="CX352"/>
  <c r="CX356"/>
  <c r="CX360"/>
  <c r="CX364"/>
  <c r="CX293"/>
  <c r="CX297"/>
  <c r="CX301"/>
  <c r="CX294"/>
  <c r="CX298"/>
  <c r="CX302"/>
  <c r="CX291"/>
  <c r="CX295"/>
  <c r="CX299"/>
  <c r="CX292"/>
  <c r="CX296"/>
  <c r="CX300"/>
  <c r="AO189" i="1"/>
  <c r="F210"/>
  <c r="AB107"/>
  <c r="GN34"/>
  <c r="AB404"/>
  <c r="AB400"/>
  <c r="AB398"/>
  <c r="AO358"/>
  <c r="AB356"/>
  <c r="AB354"/>
  <c r="AB352"/>
  <c r="AB344"/>
  <c r="CL341"/>
  <c r="BD271"/>
  <c r="AB268"/>
  <c r="AB266"/>
  <c r="AB264"/>
  <c r="AB262"/>
  <c r="AB258"/>
  <c r="AB256"/>
  <c r="V45"/>
  <c r="AI47"/>
  <c r="AD47"/>
  <c r="CX505" i="3"/>
  <c r="CX509"/>
  <c r="CX506"/>
  <c r="CX510"/>
  <c r="CX507"/>
  <c r="CX504"/>
  <c r="CX508"/>
  <c r="CX489"/>
  <c r="CX493"/>
  <c r="CX497"/>
  <c r="CX501"/>
  <c r="CX490"/>
  <c r="CX494"/>
  <c r="CX498"/>
  <c r="CX502"/>
  <c r="CX487"/>
  <c r="CX491"/>
  <c r="CX495"/>
  <c r="CX499"/>
  <c r="CX503"/>
  <c r="CX488"/>
  <c r="CX492"/>
  <c r="CX496"/>
  <c r="CX500"/>
  <c r="CX469"/>
  <c r="CX473"/>
  <c r="CX477"/>
  <c r="CX481"/>
  <c r="CX485"/>
  <c r="CX470"/>
  <c r="CX474"/>
  <c r="CX478"/>
  <c r="CX482"/>
  <c r="CX486"/>
  <c r="CX471"/>
  <c r="CX475"/>
  <c r="CX479"/>
  <c r="CX483"/>
  <c r="CX468"/>
  <c r="CX472"/>
  <c r="CX476"/>
  <c r="CX480"/>
  <c r="CX484"/>
  <c r="CX429"/>
  <c r="CX426"/>
  <c r="CX430"/>
  <c r="CX427"/>
  <c r="CX431"/>
  <c r="CX428"/>
  <c r="CX432"/>
  <c r="CX385"/>
  <c r="CX386"/>
  <c r="CX387"/>
  <c r="AB194" i="1"/>
  <c r="GN97"/>
  <c r="GN95"/>
  <c r="U45"/>
  <c r="AB401"/>
  <c r="BB358"/>
  <c r="CM341"/>
  <c r="AO271"/>
  <c r="AB254"/>
  <c r="CX529" i="3"/>
  <c r="CX533"/>
  <c r="CX537"/>
  <c r="CX530"/>
  <c r="CX534"/>
  <c r="CX527"/>
  <c r="CX531"/>
  <c r="CX535"/>
  <c r="CX528"/>
  <c r="CX532"/>
  <c r="CX536"/>
  <c r="CX457"/>
  <c r="CX461"/>
  <c r="CX465"/>
  <c r="CX458"/>
  <c r="CX462"/>
  <c r="CX466"/>
  <c r="CX459"/>
  <c r="CX463"/>
  <c r="CX467"/>
  <c r="CX456"/>
  <c r="CX460"/>
  <c r="CX464"/>
  <c r="CX449"/>
  <c r="CX453"/>
  <c r="CX450"/>
  <c r="CX454"/>
  <c r="CX451"/>
  <c r="CX455"/>
  <c r="CX448"/>
  <c r="CX452"/>
  <c r="CX405"/>
  <c r="CX409"/>
  <c r="CX413"/>
  <c r="CX406"/>
  <c r="CX410"/>
  <c r="CX407"/>
  <c r="CX411"/>
  <c r="CX408"/>
  <c r="CX412"/>
  <c r="CX401"/>
  <c r="CX398"/>
  <c r="CX402"/>
  <c r="CX399"/>
  <c r="CX403"/>
  <c r="CX400"/>
  <c r="CX404"/>
  <c r="CX382"/>
  <c r="CX383"/>
  <c r="CX381"/>
  <c r="CX378"/>
  <c r="CX379"/>
  <c r="CX380"/>
  <c r="CX329"/>
  <c r="CX333"/>
  <c r="CX337"/>
  <c r="CX330"/>
  <c r="CX334"/>
  <c r="CX338"/>
  <c r="CX331"/>
  <c r="CX335"/>
  <c r="CX339"/>
  <c r="CX332"/>
  <c r="CX336"/>
  <c r="F231" i="1"/>
  <c r="BD189"/>
  <c r="GN200"/>
  <c r="AB196"/>
  <c r="BC151"/>
  <c r="BC81"/>
  <c r="F135"/>
  <c r="AB109"/>
  <c r="GN102"/>
  <c r="AD358"/>
  <c r="CG271"/>
  <c r="BB271"/>
  <c r="V113"/>
  <c r="AE47"/>
  <c r="CX441" i="3"/>
  <c r="CX445"/>
  <c r="CX442"/>
  <c r="CX446"/>
  <c r="CX443"/>
  <c r="CX447"/>
  <c r="CX444"/>
  <c r="CX417"/>
  <c r="CX421"/>
  <c r="CX425"/>
  <c r="CX414"/>
  <c r="CX418"/>
  <c r="CX422"/>
  <c r="CX415"/>
  <c r="CX419"/>
  <c r="CX423"/>
  <c r="CX416"/>
  <c r="CX420"/>
  <c r="CX424"/>
  <c r="CX393"/>
  <c r="CX397"/>
  <c r="CX394"/>
  <c r="CX395"/>
  <c r="CX396"/>
  <c r="CX391"/>
  <c r="CX392"/>
  <c r="CX377"/>
  <c r="CX375"/>
  <c r="CX376"/>
  <c r="CX373"/>
  <c r="CX374"/>
  <c r="CX341"/>
  <c r="CX345"/>
  <c r="CX342"/>
  <c r="CX346"/>
  <c r="CX343"/>
  <c r="CX347"/>
  <c r="CX340"/>
  <c r="CX344"/>
  <c r="CX348"/>
  <c r="CX325"/>
  <c r="CX322"/>
  <c r="CX326"/>
  <c r="CX323"/>
  <c r="CX327"/>
  <c r="CX324"/>
  <c r="CX328"/>
  <c r="CX305"/>
  <c r="CX309"/>
  <c r="CX313"/>
  <c r="CX317"/>
  <c r="CX321"/>
  <c r="CX306"/>
  <c r="CX310"/>
  <c r="CX314"/>
  <c r="CX318"/>
  <c r="CX303"/>
  <c r="CX307"/>
  <c r="CX311"/>
  <c r="CX315"/>
  <c r="CX319"/>
  <c r="CX304"/>
  <c r="CX308"/>
  <c r="CX312"/>
  <c r="CX316"/>
  <c r="CX320"/>
  <c r="AB198" i="1"/>
  <c r="BD81"/>
  <c r="F144"/>
  <c r="BD151"/>
  <c r="AU81"/>
  <c r="F138"/>
  <c r="AB111"/>
  <c r="GN105"/>
  <c r="GN104"/>
  <c r="GN101"/>
  <c r="GN100"/>
  <c r="CI358"/>
  <c r="BC271"/>
  <c r="AQ271"/>
  <c r="CX261" i="3"/>
  <c r="CX265"/>
  <c r="CX262"/>
  <c r="CX266"/>
  <c r="CX263"/>
  <c r="CX267"/>
  <c r="CX264"/>
  <c r="CX221"/>
  <c r="CX222"/>
  <c r="CX220"/>
  <c r="CX141"/>
  <c r="CX145"/>
  <c r="CX142"/>
  <c r="CX146"/>
  <c r="CX143"/>
  <c r="CX147"/>
  <c r="CX144"/>
  <c r="CX125"/>
  <c r="CX129"/>
  <c r="CX133"/>
  <c r="CX137"/>
  <c r="CX126"/>
  <c r="CX130"/>
  <c r="CX134"/>
  <c r="CX138"/>
  <c r="CX127"/>
  <c r="CX131"/>
  <c r="CX135"/>
  <c r="CX139"/>
  <c r="CX124"/>
  <c r="CX128"/>
  <c r="CX132"/>
  <c r="CX136"/>
  <c r="CX140"/>
  <c r="CX105"/>
  <c r="CX109"/>
  <c r="CX113"/>
  <c r="CX117"/>
  <c r="CX121"/>
  <c r="CX106"/>
  <c r="CX110"/>
  <c r="CX114"/>
  <c r="CX118"/>
  <c r="CX122"/>
  <c r="CX107"/>
  <c r="CX111"/>
  <c r="CX115"/>
  <c r="CX119"/>
  <c r="CX123"/>
  <c r="CX108"/>
  <c r="CX112"/>
  <c r="CX116"/>
  <c r="CX120"/>
  <c r="CX65"/>
  <c r="CX69"/>
  <c r="CX66"/>
  <c r="CX63"/>
  <c r="CX67"/>
  <c r="CX64"/>
  <c r="CX68"/>
  <c r="AB251" i="1"/>
  <c r="AE271"/>
  <c r="AB249"/>
  <c r="CG206"/>
  <c r="BB206"/>
  <c r="AB199"/>
  <c r="CM189"/>
  <c r="AO119"/>
  <c r="AB117"/>
  <c r="AB115"/>
  <c r="AB95"/>
  <c r="AB93"/>
  <c r="AB91"/>
  <c r="T88"/>
  <c r="AB88"/>
  <c r="T87"/>
  <c r="W87"/>
  <c r="CL81"/>
  <c r="CD81"/>
  <c r="F72"/>
  <c r="AB44"/>
  <c r="T40"/>
  <c r="AB40"/>
  <c r="T36"/>
  <c r="AB36"/>
  <c r="CX285" i="3"/>
  <c r="CX289"/>
  <c r="CX286"/>
  <c r="CX290"/>
  <c r="CX283"/>
  <c r="CX287"/>
  <c r="CX284"/>
  <c r="CX288"/>
  <c r="CX241"/>
  <c r="CX245"/>
  <c r="CX242"/>
  <c r="CX246"/>
  <c r="CX243"/>
  <c r="CX247"/>
  <c r="CX240"/>
  <c r="CX244"/>
  <c r="CX248"/>
  <c r="CX233"/>
  <c r="CX237"/>
  <c r="CX234"/>
  <c r="CX238"/>
  <c r="CX235"/>
  <c r="CX239"/>
  <c r="CX236"/>
  <c r="CX217"/>
  <c r="CX218"/>
  <c r="CX213"/>
  <c r="CX214"/>
  <c r="CX215"/>
  <c r="CX216"/>
  <c r="CX165"/>
  <c r="CX169"/>
  <c r="CX173"/>
  <c r="CX166"/>
  <c r="CX170"/>
  <c r="CX174"/>
  <c r="CX167"/>
  <c r="CX171"/>
  <c r="CX164"/>
  <c r="CX168"/>
  <c r="CX172"/>
  <c r="CX93"/>
  <c r="CX97"/>
  <c r="CX101"/>
  <c r="CX94"/>
  <c r="CX98"/>
  <c r="CX102"/>
  <c r="CX95"/>
  <c r="CX99"/>
  <c r="CX103"/>
  <c r="CX96"/>
  <c r="CX100"/>
  <c r="CX104"/>
  <c r="CX85"/>
  <c r="CX89"/>
  <c r="CX86"/>
  <c r="CX90"/>
  <c r="CX87"/>
  <c r="CX91"/>
  <c r="CX88"/>
  <c r="CX92"/>
  <c r="CX21"/>
  <c r="CX22"/>
  <c r="CX23"/>
  <c r="AB250" i="1"/>
  <c r="AB242"/>
  <c r="BC206"/>
  <c r="AQ206"/>
  <c r="BX189"/>
  <c r="BB119"/>
  <c r="AX119"/>
  <c r="AB108"/>
  <c r="AB104"/>
  <c r="AB102"/>
  <c r="AB100"/>
  <c r="AB98"/>
  <c r="AB94"/>
  <c r="CM81"/>
  <c r="W45"/>
  <c r="T44"/>
  <c r="AB34"/>
  <c r="T33"/>
  <c r="W33"/>
  <c r="W44"/>
  <c r="AJ47"/>
  <c r="AF47"/>
  <c r="T32"/>
  <c r="CX277" i="3"/>
  <c r="CX281"/>
  <c r="CX278"/>
  <c r="CX282"/>
  <c r="CX279"/>
  <c r="CX276"/>
  <c r="CX280"/>
  <c r="CX249"/>
  <c r="CX253"/>
  <c r="CX257"/>
  <c r="CX250"/>
  <c r="CX254"/>
  <c r="CX258"/>
  <c r="CX251"/>
  <c r="CX255"/>
  <c r="CX259"/>
  <c r="CX252"/>
  <c r="CX256"/>
  <c r="CX260"/>
  <c r="CX229"/>
  <c r="CX230"/>
  <c r="CX231"/>
  <c r="CX228"/>
  <c r="CX232"/>
  <c r="CX226"/>
  <c r="CX227"/>
  <c r="CX210"/>
  <c r="CX211"/>
  <c r="CX212"/>
  <c r="CX209"/>
  <c r="CX208"/>
  <c r="CX177"/>
  <c r="CX181"/>
  <c r="CX178"/>
  <c r="CX182"/>
  <c r="CX175"/>
  <c r="CX179"/>
  <c r="CX183"/>
  <c r="CX176"/>
  <c r="CX180"/>
  <c r="CX157"/>
  <c r="CX161"/>
  <c r="CX158"/>
  <c r="CX162"/>
  <c r="CX159"/>
  <c r="CX163"/>
  <c r="CX160"/>
  <c r="CX81"/>
  <c r="CX78"/>
  <c r="CX82"/>
  <c r="CX79"/>
  <c r="CX83"/>
  <c r="CX80"/>
  <c r="CX84"/>
  <c r="CX45"/>
  <c r="CX49"/>
  <c r="CX53"/>
  <c r="CX42"/>
  <c r="CX46"/>
  <c r="CX50"/>
  <c r="CX43"/>
  <c r="CX47"/>
  <c r="CX51"/>
  <c r="CX44"/>
  <c r="CX48"/>
  <c r="CX52"/>
  <c r="CX25"/>
  <c r="CX24"/>
  <c r="CX1"/>
  <c r="CX2"/>
  <c r="CI206" i="1"/>
  <c r="AB193"/>
  <c r="AQ119"/>
  <c r="AB99"/>
  <c r="AB97"/>
  <c r="AB89"/>
  <c r="T45"/>
  <c r="CX269" i="3"/>
  <c r="CX273"/>
  <c r="CX270"/>
  <c r="CX274"/>
  <c r="CX271"/>
  <c r="CX275"/>
  <c r="CX268"/>
  <c r="CX272"/>
  <c r="CX225"/>
  <c r="CX223"/>
  <c r="CX224"/>
  <c r="CX201"/>
  <c r="CX205"/>
  <c r="CX202"/>
  <c r="CX206"/>
  <c r="CX203"/>
  <c r="CX207"/>
  <c r="CX204"/>
  <c r="CX185"/>
  <c r="CX189"/>
  <c r="CX193"/>
  <c r="CX197"/>
  <c r="CX186"/>
  <c r="CX190"/>
  <c r="CX194"/>
  <c r="CX198"/>
  <c r="CX187"/>
  <c r="CX191"/>
  <c r="CX195"/>
  <c r="CX199"/>
  <c r="CX184"/>
  <c r="CX188"/>
  <c r="CX192"/>
  <c r="CX196"/>
  <c r="CX200"/>
  <c r="CX149"/>
  <c r="CX153"/>
  <c r="CX150"/>
  <c r="CX154"/>
  <c r="CX151"/>
  <c r="CX155"/>
  <c r="CX148"/>
  <c r="CX152"/>
  <c r="CX156"/>
  <c r="CX73"/>
  <c r="CX77"/>
  <c r="CX70"/>
  <c r="CX74"/>
  <c r="CX71"/>
  <c r="CX75"/>
  <c r="CX72"/>
  <c r="CX76"/>
  <c r="CX57"/>
  <c r="CX61"/>
  <c r="CX54"/>
  <c r="CX58"/>
  <c r="CX62"/>
  <c r="CX55"/>
  <c r="CX59"/>
  <c r="CX56"/>
  <c r="CX60"/>
  <c r="F63" i="1"/>
  <c r="BC30"/>
  <c r="BX30"/>
  <c r="GO38"/>
  <c r="CX5" i="3"/>
  <c r="CX3"/>
  <c r="CX4"/>
  <c r="V202" i="1"/>
  <c r="V192"/>
  <c r="AI206"/>
  <c r="CI119"/>
  <c r="AO47"/>
  <c r="AB43"/>
  <c r="U40"/>
  <c r="U36"/>
  <c r="AH47"/>
  <c r="BZ47"/>
  <c r="CX18" i="3"/>
  <c r="CX19"/>
  <c r="CX20"/>
  <c r="CX33"/>
  <c r="CX37"/>
  <c r="CX41"/>
  <c r="CX34"/>
  <c r="CX38"/>
  <c r="CX35"/>
  <c r="CX39"/>
  <c r="CX36"/>
  <c r="CX40"/>
  <c r="CX29"/>
  <c r="CX26"/>
  <c r="CX30"/>
  <c r="CX27"/>
  <c r="CX31"/>
  <c r="CX28"/>
  <c r="CX32"/>
  <c r="CX15"/>
  <c r="CX16"/>
  <c r="CX13"/>
  <c r="CX10"/>
  <c r="CX14"/>
  <c r="CX11"/>
  <c r="CX12"/>
  <c r="CX9"/>
  <c r="CX6"/>
  <c r="CX7"/>
  <c r="CX8"/>
  <c r="AJ30" i="1"/>
  <c r="W47"/>
  <c r="GO347"/>
  <c r="GO269"/>
  <c r="GN351"/>
  <c r="CJ497"/>
  <c r="U47"/>
  <c r="AH30"/>
  <c r="AF30"/>
  <c r="S47"/>
  <c r="GN244"/>
  <c r="GO111"/>
  <c r="GN345"/>
  <c r="GN395"/>
  <c r="GO109"/>
  <c r="GN255"/>
  <c r="GN403"/>
  <c r="GN409"/>
  <c r="AH240"/>
  <c r="U271"/>
  <c r="GN552"/>
  <c r="GN562"/>
  <c r="CJ653"/>
  <c r="GO720"/>
  <c r="GM720"/>
  <c r="GM812"/>
  <c r="GN812"/>
  <c r="U881"/>
  <c r="AH850"/>
  <c r="U965"/>
  <c r="AH951"/>
  <c r="GN704"/>
  <c r="GM704"/>
  <c r="GM660"/>
  <c r="GO660"/>
  <c r="GM705"/>
  <c r="GN705"/>
  <c r="GN955"/>
  <c r="GM955"/>
  <c r="GO1166"/>
  <c r="GM1166"/>
  <c r="GO1315"/>
  <c r="GM1315"/>
  <c r="GN1173"/>
  <c r="GM1173"/>
  <c r="GM1109"/>
  <c r="GN1109"/>
  <c r="GN1728"/>
  <c r="GM1728"/>
  <c r="GO1975"/>
  <c r="GM1975"/>
  <c r="GN1584"/>
  <c r="GM1584"/>
  <c r="GN1597"/>
  <c r="GM1597"/>
  <c r="Q1686"/>
  <c r="AD1672"/>
  <c r="GO204"/>
  <c r="GN355"/>
  <c r="GN196"/>
  <c r="GO265"/>
  <c r="GN411"/>
  <c r="GN558"/>
  <c r="GN564"/>
  <c r="R1112"/>
  <c r="AE1100"/>
  <c r="GM707"/>
  <c r="GN707"/>
  <c r="GO1324"/>
  <c r="GM1324"/>
  <c r="GM1153"/>
  <c r="GN1153"/>
  <c r="GM1310"/>
  <c r="GN1310"/>
  <c r="GM1149"/>
  <c r="GN1149"/>
  <c r="GM1450"/>
  <c r="GN1450"/>
  <c r="GN1596"/>
  <c r="GM1596"/>
  <c r="GM1533"/>
  <c r="GN1533"/>
  <c r="GM1589"/>
  <c r="GO1589"/>
  <c r="GM1682"/>
  <c r="GN1682"/>
  <c r="GM1684"/>
  <c r="GO1684"/>
  <c r="GN1827"/>
  <c r="GM1827"/>
  <c r="GO1896"/>
  <c r="GM1896"/>
  <c r="CJ1821"/>
  <c r="GO1736"/>
  <c r="GM1736"/>
  <c r="GO1885"/>
  <c r="GM1885"/>
  <c r="AO2112"/>
  <c r="F2224"/>
  <c r="AJ2438"/>
  <c r="W2461"/>
  <c r="CJ2164"/>
  <c r="GM2316"/>
  <c r="GN2316"/>
  <c r="GM2322"/>
  <c r="GN2322"/>
  <c r="GN198"/>
  <c r="GN405"/>
  <c r="CJ548"/>
  <c r="AH341"/>
  <c r="U358"/>
  <c r="GN252"/>
  <c r="GN114"/>
  <c r="GN353"/>
  <c r="GN399"/>
  <c r="GN194"/>
  <c r="GN267"/>
  <c r="GN413"/>
  <c r="GN566"/>
  <c r="GM814"/>
  <c r="GO814"/>
  <c r="R965"/>
  <c r="AE951"/>
  <c r="AE999"/>
  <c r="R1030"/>
  <c r="CJ951"/>
  <c r="BB1392"/>
  <c r="F1498"/>
  <c r="GN712"/>
  <c r="GM712"/>
  <c r="GM718"/>
  <c r="GO718"/>
  <c r="GM807"/>
  <c r="GO807"/>
  <c r="AO1096"/>
  <c r="F1213"/>
  <c r="GN959"/>
  <c r="GM959"/>
  <c r="GN1108"/>
  <c r="GM1108"/>
  <c r="GN1732"/>
  <c r="GM1732"/>
  <c r="GN1580"/>
  <c r="GM1580"/>
  <c r="GN1595"/>
  <c r="GM1595"/>
  <c r="GN1681"/>
  <c r="GM1681"/>
  <c r="CZ1888"/>
  <c r="Y1888"/>
  <c r="CY1888"/>
  <c r="X1888"/>
  <c r="GO1973"/>
  <c r="GM1973"/>
  <c r="GN1725"/>
  <c r="GM1725"/>
  <c r="GN1729"/>
  <c r="GM1729"/>
  <c r="BB2112"/>
  <c r="F2233"/>
  <c r="GM1585"/>
  <c r="GN1585"/>
  <c r="GM1577"/>
  <c r="GN1577"/>
  <c r="GM2029"/>
  <c r="GN2029"/>
  <c r="R2272"/>
  <c r="AE2258"/>
  <c r="GN2449"/>
  <c r="GM2449"/>
  <c r="GN2444"/>
  <c r="GM2444"/>
  <c r="GN2453"/>
  <c r="GM2453"/>
  <c r="AI189"/>
  <c r="V206"/>
  <c r="GN248"/>
  <c r="GN397"/>
  <c r="GO572"/>
  <c r="GN877"/>
  <c r="GM877"/>
  <c r="W965"/>
  <c r="AJ951"/>
  <c r="R1453"/>
  <c r="AE1439"/>
  <c r="GN716"/>
  <c r="GM716"/>
  <c r="GN1001"/>
  <c r="GM1001"/>
  <c r="GN1011"/>
  <c r="GM1011"/>
  <c r="GO1015"/>
  <c r="GM1015"/>
  <c r="GM658"/>
  <c r="GO658"/>
  <c r="GN664"/>
  <c r="GM664"/>
  <c r="GN1152"/>
  <c r="GM1152"/>
  <c r="GN1160"/>
  <c r="GM1160"/>
  <c r="GN1301"/>
  <c r="GM1301"/>
  <c r="GN1309"/>
  <c r="GM1309"/>
  <c r="GN1443"/>
  <c r="GM1443"/>
  <c r="AI1523"/>
  <c r="V1537"/>
  <c r="GM1306"/>
  <c r="GN1306"/>
  <c r="GM1312"/>
  <c r="GO1312"/>
  <c r="GM1302"/>
  <c r="GN1302"/>
  <c r="GN1730"/>
  <c r="GM1730"/>
  <c r="AE1869"/>
  <c r="R1898"/>
  <c r="GO1887"/>
  <c r="GM1887"/>
  <c r="AG1821"/>
  <c r="T1835"/>
  <c r="GM1970"/>
  <c r="GN1970"/>
  <c r="GM2270"/>
  <c r="GN2270"/>
  <c r="GM2314"/>
  <c r="GN2314"/>
  <c r="GM2320"/>
  <c r="GN2320"/>
  <c r="CC2461"/>
  <c r="GN41"/>
  <c r="BY30"/>
  <c r="CI47"/>
  <c r="GN39"/>
  <c r="AB90"/>
  <c r="AB106"/>
  <c r="AX81"/>
  <c r="F126"/>
  <c r="AU189"/>
  <c r="F225"/>
  <c r="GN85"/>
  <c r="AB191"/>
  <c r="AB201"/>
  <c r="CG189"/>
  <c r="AX206"/>
  <c r="GN107"/>
  <c r="AU240"/>
  <c r="F290"/>
  <c r="AE30"/>
  <c r="R47"/>
  <c r="GN250"/>
  <c r="CG240"/>
  <c r="AX271"/>
  <c r="F367"/>
  <c r="AP341"/>
  <c r="AI30"/>
  <c r="V47"/>
  <c r="GN193"/>
  <c r="AG341"/>
  <c r="T358"/>
  <c r="AP392"/>
  <c r="F436"/>
  <c r="CJ341"/>
  <c r="F527"/>
  <c r="BB615"/>
  <c r="BB497"/>
  <c r="GN555"/>
  <c r="GN571"/>
  <c r="AP240"/>
  <c r="F280"/>
  <c r="GN560"/>
  <c r="CG653"/>
  <c r="AX667"/>
  <c r="CG701"/>
  <c r="AX732"/>
  <c r="BB913"/>
  <c r="BB802"/>
  <c r="F829"/>
  <c r="AP951"/>
  <c r="F974"/>
  <c r="GN661"/>
  <c r="GM661"/>
  <c r="AO653"/>
  <c r="F671"/>
  <c r="AO764"/>
  <c r="GO717"/>
  <c r="GM717"/>
  <c r="AO802"/>
  <c r="F820"/>
  <c r="AO913"/>
  <c r="BD653"/>
  <c r="BD764"/>
  <c r="F692"/>
  <c r="AB706"/>
  <c r="CR706"/>
  <c r="Q706"/>
  <c r="CZ810"/>
  <c r="Y810"/>
  <c r="CY810"/>
  <c r="X810"/>
  <c r="GN859"/>
  <c r="GM859"/>
  <c r="GN874"/>
  <c r="GM874"/>
  <c r="BD850"/>
  <c r="F906"/>
  <c r="GN960"/>
  <c r="GM960"/>
  <c r="GN1008"/>
  <c r="GM1008"/>
  <c r="GN1022"/>
  <c r="GM1022"/>
  <c r="GN724"/>
  <c r="GM724"/>
  <c r="GN855"/>
  <c r="GM855"/>
  <c r="AQ999"/>
  <c r="F1040"/>
  <c r="AX1112"/>
  <c r="CG1100"/>
  <c r="F783"/>
  <c r="AU649"/>
  <c r="AG802"/>
  <c r="T816"/>
  <c r="GM856"/>
  <c r="GN856"/>
  <c r="GO866"/>
  <c r="GM866"/>
  <c r="GN1007"/>
  <c r="GM1007"/>
  <c r="AO1358"/>
  <c r="AO1247"/>
  <c r="F1265"/>
  <c r="AX1405"/>
  <c r="CG1396"/>
  <c r="F774"/>
  <c r="AQ649"/>
  <c r="GN953"/>
  <c r="GM953"/>
  <c r="AU947"/>
  <c r="F1081"/>
  <c r="GN714"/>
  <c r="GM714"/>
  <c r="GM864"/>
  <c r="GN864"/>
  <c r="BD1146"/>
  <c r="F1202"/>
  <c r="CJ802"/>
  <c r="AG951"/>
  <c r="T965"/>
  <c r="AB1110"/>
  <c r="CR1110"/>
  <c r="Q1110"/>
  <c r="AQ1146"/>
  <c r="F1187"/>
  <c r="AB1259"/>
  <c r="CR1259"/>
  <c r="Q1259"/>
  <c r="AD1261"/>
  <c r="BC1295"/>
  <c r="F1342"/>
  <c r="BD1396"/>
  <c r="BD1485"/>
  <c r="F1430"/>
  <c r="F1463"/>
  <c r="AQ1439"/>
  <c r="GN1027"/>
  <c r="GM1027"/>
  <c r="GM1298"/>
  <c r="GN1298"/>
  <c r="GN1307"/>
  <c r="GM1307"/>
  <c r="GN1322"/>
  <c r="GM1322"/>
  <c r="AU999"/>
  <c r="F1049"/>
  <c r="CI1247"/>
  <c r="AZ1261"/>
  <c r="CI1295"/>
  <c r="AZ1326"/>
  <c r="AF1396"/>
  <c r="S1405"/>
  <c r="GO1167"/>
  <c r="GM1167"/>
  <c r="GN1303"/>
  <c r="GM1303"/>
  <c r="GN1318"/>
  <c r="GM1318"/>
  <c r="AP1571"/>
  <c r="F1611"/>
  <c r="AX1783"/>
  <c r="F1693"/>
  <c r="AX1672"/>
  <c r="AP1720"/>
  <c r="F1760"/>
  <c r="F1842"/>
  <c r="AX1930"/>
  <c r="AX1821"/>
  <c r="GO1107"/>
  <c r="GM1107"/>
  <c r="GN1159"/>
  <c r="GM1159"/>
  <c r="AO1571"/>
  <c r="F1606"/>
  <c r="AO1720"/>
  <c r="F1755"/>
  <c r="F1268"/>
  <c r="AX1247"/>
  <c r="AX1358"/>
  <c r="CH1405"/>
  <c r="CF1405"/>
  <c r="AC1396"/>
  <c r="P1405"/>
  <c r="CE1405"/>
  <c r="F1460"/>
  <c r="AX1439"/>
  <c r="GN1156"/>
  <c r="GM1156"/>
  <c r="CP1525"/>
  <c r="O1525"/>
  <c r="BD1571"/>
  <c r="F1627"/>
  <c r="GN1744"/>
  <c r="GM1744"/>
  <c r="CI1720"/>
  <c r="AZ1751"/>
  <c r="F1907"/>
  <c r="AP1869"/>
  <c r="GM1530"/>
  <c r="GO1530"/>
  <c r="GM1591"/>
  <c r="GO1591"/>
  <c r="R1686"/>
  <c r="AE1672"/>
  <c r="GN1683"/>
  <c r="GM1683"/>
  <c r="GN1731"/>
  <c r="GM1731"/>
  <c r="V1835"/>
  <c r="AI1821"/>
  <c r="GM1877"/>
  <c r="GN1877"/>
  <c r="GM1972"/>
  <c r="GN1972"/>
  <c r="CG1968"/>
  <c r="AX1980"/>
  <c r="GN1823"/>
  <c r="GM1823"/>
  <c r="GN1581"/>
  <c r="GM1581"/>
  <c r="CJ1672"/>
  <c r="W1751"/>
  <c r="AJ1720"/>
  <c r="GO1742"/>
  <c r="GM1742"/>
  <c r="U1835"/>
  <c r="AH1821"/>
  <c r="GM1831"/>
  <c r="GN1831"/>
  <c r="GM1879"/>
  <c r="GN1879"/>
  <c r="F2351"/>
  <c r="BD2304"/>
  <c r="GN1674"/>
  <c r="GM1674"/>
  <c r="AG1672"/>
  <c r="T1686"/>
  <c r="GM1749"/>
  <c r="GO1749"/>
  <c r="AP1968"/>
  <c r="F1989"/>
  <c r="AO2258"/>
  <c r="F2276"/>
  <c r="AO2356"/>
  <c r="CJ1720"/>
  <c r="GN1748"/>
  <c r="GM1748"/>
  <c r="U1968"/>
  <c r="F2002"/>
  <c r="AP1523"/>
  <c r="F1546"/>
  <c r="F1802"/>
  <c r="AU1668"/>
  <c r="BC1817"/>
  <c r="F1946"/>
  <c r="CZ2043"/>
  <c r="Y2043"/>
  <c r="CY2043"/>
  <c r="X2043"/>
  <c r="CD2116"/>
  <c r="AG2258"/>
  <c r="T2272"/>
  <c r="GM2266"/>
  <c r="GN2266"/>
  <c r="GN2309"/>
  <c r="GM2309"/>
  <c r="R2399"/>
  <c r="Q2399"/>
  <c r="F2465"/>
  <c r="AO2438"/>
  <c r="GN2016"/>
  <c r="GM2016"/>
  <c r="GN2023"/>
  <c r="GM2023"/>
  <c r="AB2130"/>
  <c r="T2313"/>
  <c r="P2313"/>
  <c r="BZ2014"/>
  <c r="AQ2046"/>
  <c r="CG2046"/>
  <c r="GM2025"/>
  <c r="GN2025"/>
  <c r="CD2164"/>
  <c r="GO2177"/>
  <c r="CJ2258"/>
  <c r="BZ2304"/>
  <c r="AQ2326"/>
  <c r="CG2326"/>
  <c r="R2397"/>
  <c r="AE2406"/>
  <c r="GN2027"/>
  <c r="GM2027"/>
  <c r="GN2174"/>
  <c r="CG2258"/>
  <c r="AX2272"/>
  <c r="GN2185"/>
  <c r="BD2258"/>
  <c r="BD2356"/>
  <c r="F2297"/>
  <c r="CG2392"/>
  <c r="AX2406"/>
  <c r="GN2448"/>
  <c r="GM2448"/>
  <c r="AE2130"/>
  <c r="AL2130"/>
  <c r="CZ2306"/>
  <c r="Y2306"/>
  <c r="GN2324"/>
  <c r="GM2324"/>
  <c r="CJ2116"/>
  <c r="GN2321"/>
  <c r="GM2321"/>
  <c r="W1968"/>
  <c r="F2004"/>
  <c r="GO2176"/>
  <c r="S2272"/>
  <c r="AF2258"/>
  <c r="AU2392"/>
  <c r="F2425"/>
  <c r="F2480"/>
  <c r="AU2438"/>
  <c r="AG47"/>
  <c r="U89"/>
  <c r="T112"/>
  <c r="T89"/>
  <c r="T90"/>
  <c r="T91"/>
  <c r="T93"/>
  <c r="AG119"/>
  <c r="V91"/>
  <c r="U93"/>
  <c r="AB114"/>
  <c r="AB245"/>
  <c r="AB348"/>
  <c r="U410"/>
  <c r="AB408"/>
  <c r="W400"/>
  <c r="GO419"/>
  <c r="GO264"/>
  <c r="GN352"/>
  <c r="V412"/>
  <c r="W553"/>
  <c r="AB575"/>
  <c r="GN507"/>
  <c r="W551"/>
  <c r="W573"/>
  <c r="T581"/>
  <c r="W505"/>
  <c r="T553"/>
  <c r="AB573"/>
  <c r="P723"/>
  <c r="GN569"/>
  <c r="V503"/>
  <c r="T551"/>
  <c r="AB561"/>
  <c r="GN578"/>
  <c r="P665"/>
  <c r="S722"/>
  <c r="AB811"/>
  <c r="S1016"/>
  <c r="CY715"/>
  <c r="X715"/>
  <c r="GM715"/>
  <c r="CZ861"/>
  <c r="Y861"/>
  <c r="CZ865"/>
  <c r="Y865"/>
  <c r="W665"/>
  <c r="AJ667"/>
  <c r="W1002"/>
  <c r="W1016"/>
  <c r="CY730"/>
  <c r="X730"/>
  <c r="U665"/>
  <c r="AH667"/>
  <c r="V723"/>
  <c r="CZ719"/>
  <c r="Y719"/>
  <c r="CP804"/>
  <c r="O804"/>
  <c r="CY813"/>
  <c r="X813"/>
  <c r="CP852"/>
  <c r="O852"/>
  <c r="CZ954"/>
  <c r="Y954"/>
  <c r="CZ958"/>
  <c r="Y958"/>
  <c r="GM958"/>
  <c r="CZ962"/>
  <c r="Y962"/>
  <c r="GN962"/>
  <c r="CY1010"/>
  <c r="X1010"/>
  <c r="GM1010"/>
  <c r="CY1014"/>
  <c r="X1014"/>
  <c r="T665"/>
  <c r="AG667"/>
  <c r="Q723"/>
  <c r="T1002"/>
  <c r="GM725"/>
  <c r="AK816"/>
  <c r="GO870"/>
  <c r="GO879"/>
  <c r="U1164"/>
  <c r="W1165"/>
  <c r="P1300"/>
  <c r="S1314"/>
  <c r="P1110"/>
  <c r="S1151"/>
  <c r="V1164"/>
  <c r="AB1299"/>
  <c r="U1314"/>
  <c r="P1451"/>
  <c r="P1526"/>
  <c r="AC1537"/>
  <c r="BD1209"/>
  <c r="AD1405"/>
  <c r="R1151"/>
  <c r="T1165"/>
  <c r="U1259"/>
  <c r="AH1261"/>
  <c r="W1299"/>
  <c r="R1313"/>
  <c r="V1314"/>
  <c r="W1451"/>
  <c r="AJ1453"/>
  <c r="CY1401"/>
  <c r="X1401"/>
  <c r="T1150"/>
  <c r="W1164"/>
  <c r="T1259"/>
  <c r="AG1261"/>
  <c r="U1300"/>
  <c r="T1314"/>
  <c r="AB1441"/>
  <c r="GM1257"/>
  <c r="GM1320"/>
  <c r="CZ1403"/>
  <c r="Y1403"/>
  <c r="GO1403"/>
  <c r="AB1597"/>
  <c r="S1872"/>
  <c r="P1888"/>
  <c r="P1872"/>
  <c r="AK1751"/>
  <c r="CY1893"/>
  <c r="X1893"/>
  <c r="CP1575"/>
  <c r="O1575"/>
  <c r="Q1593"/>
  <c r="AE1751"/>
  <c r="CP1826"/>
  <c r="O1826"/>
  <c r="U1872"/>
  <c r="V1888"/>
  <c r="R2017"/>
  <c r="GM1529"/>
  <c r="CY1876"/>
  <c r="X1876"/>
  <c r="CY1892"/>
  <c r="X1892"/>
  <c r="CZ1974"/>
  <c r="Y1974"/>
  <c r="GM1974"/>
  <c r="U1526"/>
  <c r="AB1580"/>
  <c r="V1592"/>
  <c r="V1872"/>
  <c r="AI1898"/>
  <c r="GM1727"/>
  <c r="CY1824"/>
  <c r="X1824"/>
  <c r="CY1828"/>
  <c r="X1828"/>
  <c r="CY1832"/>
  <c r="X1832"/>
  <c r="GM1832"/>
  <c r="V2017"/>
  <c r="P2031"/>
  <c r="R2033"/>
  <c r="T2170"/>
  <c r="AG2188"/>
  <c r="AB2270"/>
  <c r="AB2314"/>
  <c r="AB2320"/>
  <c r="CP2401"/>
  <c r="O2401"/>
  <c r="P2459"/>
  <c r="Q2018"/>
  <c r="Q2019"/>
  <c r="T2031"/>
  <c r="CZ2264"/>
  <c r="Y2264"/>
  <c r="CZ2310"/>
  <c r="Y2310"/>
  <c r="AE2188"/>
  <c r="AE1980"/>
  <c r="V2018"/>
  <c r="AB2021"/>
  <c r="V2031"/>
  <c r="W2170"/>
  <c r="AJ2188"/>
  <c r="AB2266"/>
  <c r="W2313"/>
  <c r="AJ2326"/>
  <c r="W2399"/>
  <c r="Q2031"/>
  <c r="GN2041"/>
  <c r="T2459"/>
  <c r="AG2461"/>
  <c r="GN2020"/>
  <c r="CY2452"/>
  <c r="X2452"/>
  <c r="GN2452"/>
  <c r="CY2457"/>
  <c r="X2457"/>
  <c r="GM2457"/>
  <c r="S2019"/>
  <c r="GN2458"/>
  <c r="V2459"/>
  <c r="AI2461"/>
  <c r="CZ2396"/>
  <c r="Y2396"/>
  <c r="GN2400"/>
  <c r="GN2456"/>
  <c r="T2032"/>
  <c r="S2459"/>
  <c r="AQ47"/>
  <c r="BZ30"/>
  <c r="F51"/>
  <c r="AO30"/>
  <c r="AO151"/>
  <c r="AC47"/>
  <c r="GN44"/>
  <c r="GN88"/>
  <c r="AB96"/>
  <c r="AB112"/>
  <c r="AP81"/>
  <c r="F128"/>
  <c r="F216"/>
  <c r="AQ189"/>
  <c r="AQ303"/>
  <c r="GN43"/>
  <c r="BB189"/>
  <c r="F219"/>
  <c r="BB303"/>
  <c r="AQ240"/>
  <c r="F281"/>
  <c r="GO117"/>
  <c r="BB240"/>
  <c r="F284"/>
  <c r="AD30"/>
  <c r="Q47"/>
  <c r="GN99"/>
  <c r="AO341"/>
  <c r="F362"/>
  <c r="AO459"/>
  <c r="GN406"/>
  <c r="CJ240"/>
  <c r="AI341"/>
  <c r="V358"/>
  <c r="BC392"/>
  <c r="F443"/>
  <c r="BC459"/>
  <c r="GO356"/>
  <c r="GN511"/>
  <c r="GN561"/>
  <c r="AQ341"/>
  <c r="F368"/>
  <c r="AQ459"/>
  <c r="CI240"/>
  <c r="AZ271"/>
  <c r="GN556"/>
  <c r="BB764"/>
  <c r="BB653"/>
  <c r="F680"/>
  <c r="BB701"/>
  <c r="F745"/>
  <c r="AX913"/>
  <c r="F823"/>
  <c r="AX802"/>
  <c r="BB850"/>
  <c r="F894"/>
  <c r="GN659"/>
  <c r="GM659"/>
  <c r="AO701"/>
  <c r="F736"/>
  <c r="AO999"/>
  <c r="F1034"/>
  <c r="AQ392"/>
  <c r="F437"/>
  <c r="GO512"/>
  <c r="BB548"/>
  <c r="F596"/>
  <c r="BD701"/>
  <c r="F757"/>
  <c r="CI802"/>
  <c r="AZ816"/>
  <c r="GN873"/>
  <c r="GM873"/>
  <c r="GN878"/>
  <c r="GM878"/>
  <c r="CI951"/>
  <c r="AZ965"/>
  <c r="GO1020"/>
  <c r="GM1020"/>
  <c r="BD999"/>
  <c r="F1055"/>
  <c r="AZ514"/>
  <c r="CI497"/>
  <c r="AU548"/>
  <c r="F602"/>
  <c r="V816"/>
  <c r="AI802"/>
  <c r="GM854"/>
  <c r="GN854"/>
  <c r="CZ956"/>
  <c r="Y956"/>
  <c r="CY956"/>
  <c r="X956"/>
  <c r="GM963"/>
  <c r="GO963"/>
  <c r="GO1021"/>
  <c r="GM1021"/>
  <c r="BC947"/>
  <c r="F1078"/>
  <c r="GN710"/>
  <c r="GM710"/>
  <c r="U816"/>
  <c r="AH802"/>
  <c r="GN865"/>
  <c r="GM865"/>
  <c r="CZ1026"/>
  <c r="Y1026"/>
  <c r="CY1026"/>
  <c r="X1026"/>
  <c r="AO1295"/>
  <c r="F1330"/>
  <c r="GN703"/>
  <c r="GM703"/>
  <c r="F932"/>
  <c r="AU798"/>
  <c r="GN806"/>
  <c r="GM806"/>
  <c r="GN1174"/>
  <c r="GM1174"/>
  <c r="BD1247"/>
  <c r="BD1358"/>
  <c r="F1286"/>
  <c r="BD1439"/>
  <c r="F1478"/>
  <c r="BC649"/>
  <c r="F780"/>
  <c r="W816"/>
  <c r="AJ802"/>
  <c r="AB1104"/>
  <c r="CR1104"/>
  <c r="Q1104"/>
  <c r="CP1104"/>
  <c r="O1104"/>
  <c r="BC1209"/>
  <c r="BC1100"/>
  <c r="F1128"/>
  <c r="BC1247"/>
  <c r="BC1358"/>
  <c r="F1277"/>
  <c r="F1345"/>
  <c r="AU1295"/>
  <c r="AB1451"/>
  <c r="CR1451"/>
  <c r="Q1451"/>
  <c r="GN1305"/>
  <c r="GM1305"/>
  <c r="GN1321"/>
  <c r="GM1321"/>
  <c r="BC1523"/>
  <c r="F1553"/>
  <c r="BC1634"/>
  <c r="CI1396"/>
  <c r="AZ1405"/>
  <c r="GM1157"/>
  <c r="GN1157"/>
  <c r="GN1400"/>
  <c r="GM1400"/>
  <c r="AP1672"/>
  <c r="F1695"/>
  <c r="AP1821"/>
  <c r="F1844"/>
  <c r="AZ1898"/>
  <c r="CI1869"/>
  <c r="GO1105"/>
  <c r="GM1105"/>
  <c r="AH1396"/>
  <c r="U1405"/>
  <c r="F1541"/>
  <c r="AO1634"/>
  <c r="AO1523"/>
  <c r="AZ1112"/>
  <c r="CI1100"/>
  <c r="GN1155"/>
  <c r="GM1155"/>
  <c r="CJ1396"/>
  <c r="GN1445"/>
  <c r="GM1445"/>
  <c r="AB1532"/>
  <c r="CR1532"/>
  <c r="Q1532"/>
  <c r="CP1532"/>
  <c r="O1532"/>
  <c r="AB1594"/>
  <c r="CR1594"/>
  <c r="Q1594"/>
  <c r="CP1594"/>
  <c r="O1594"/>
  <c r="AZ1571"/>
  <c r="F1613"/>
  <c r="BD1672"/>
  <c r="BD1783"/>
  <c r="F1711"/>
  <c r="GN1743"/>
  <c r="GM1743"/>
  <c r="BD1720"/>
  <c r="F1776"/>
  <c r="GN1830"/>
  <c r="GM1830"/>
  <c r="AB1971"/>
  <c r="CR1971"/>
  <c r="Q1971"/>
  <c r="CP1971"/>
  <c r="O1971"/>
  <c r="AP1146"/>
  <c r="F1186"/>
  <c r="GN1249"/>
  <c r="GM1249"/>
  <c r="GN1578"/>
  <c r="GM1578"/>
  <c r="GM1588"/>
  <c r="GO1588"/>
  <c r="GN1680"/>
  <c r="GM1680"/>
  <c r="GM1726"/>
  <c r="GN1726"/>
  <c r="GO1739"/>
  <c r="GM1739"/>
  <c r="GN1829"/>
  <c r="GM1829"/>
  <c r="GM1875"/>
  <c r="GN1875"/>
  <c r="BB1968"/>
  <c r="F1993"/>
  <c r="BB2078"/>
  <c r="AQ1668"/>
  <c r="F1793"/>
  <c r="GN1574"/>
  <c r="GM1574"/>
  <c r="U1686"/>
  <c r="AH1672"/>
  <c r="W1835"/>
  <c r="AJ1821"/>
  <c r="BD2014"/>
  <c r="F2071"/>
  <c r="BB2356"/>
  <c r="BB2258"/>
  <c r="F2285"/>
  <c r="AQ1523"/>
  <c r="F1547"/>
  <c r="AQ1634"/>
  <c r="GN1598"/>
  <c r="GM1598"/>
  <c r="GN1678"/>
  <c r="GM1678"/>
  <c r="GM1738"/>
  <c r="GO1738"/>
  <c r="GN1893"/>
  <c r="GM1893"/>
  <c r="GN1977"/>
  <c r="GM1977"/>
  <c r="AO2164"/>
  <c r="F2192"/>
  <c r="U1751"/>
  <c r="AH1720"/>
  <c r="GN1874"/>
  <c r="GM1874"/>
  <c r="GN1573"/>
  <c r="GM1573"/>
  <c r="BC1668"/>
  <c r="F1799"/>
  <c r="AQ1968"/>
  <c r="F1990"/>
  <c r="AQ2078"/>
  <c r="BY2116"/>
  <c r="CI2130"/>
  <c r="BY2164"/>
  <c r="CI2188"/>
  <c r="CY2397"/>
  <c r="X2397"/>
  <c r="CZ2397"/>
  <c r="Y2397"/>
  <c r="GN2124"/>
  <c r="GN2172"/>
  <c r="GO2182"/>
  <c r="U2312"/>
  <c r="GN2022"/>
  <c r="GM2022"/>
  <c r="GN2121"/>
  <c r="GN2169"/>
  <c r="GO2186"/>
  <c r="GM2307"/>
  <c r="GO2307"/>
  <c r="GM2455"/>
  <c r="GN2455"/>
  <c r="AB2180"/>
  <c r="AQ2130"/>
  <c r="BZ2116"/>
  <c r="CG2130"/>
  <c r="GO2125"/>
  <c r="CY2401"/>
  <c r="X2401"/>
  <c r="CZ2401"/>
  <c r="Y2401"/>
  <c r="BB2392"/>
  <c r="F2419"/>
  <c r="BB2491"/>
  <c r="GN2446"/>
  <c r="GM2446"/>
  <c r="CI2014"/>
  <c r="AZ2046"/>
  <c r="AB2262"/>
  <c r="CR2262"/>
  <c r="Q2262"/>
  <c r="CD2014"/>
  <c r="W2130"/>
  <c r="AJ2116"/>
  <c r="AQ2188"/>
  <c r="CG2188"/>
  <c r="BZ2164"/>
  <c r="GN2319"/>
  <c r="GM2319"/>
  <c r="V1968"/>
  <c r="F2003"/>
  <c r="GN2037"/>
  <c r="GM2037"/>
  <c r="GN2308"/>
  <c r="GM2308"/>
  <c r="GN2447"/>
  <c r="GM2447"/>
  <c r="AP2304"/>
  <c r="F2335"/>
  <c r="U112"/>
  <c r="U202"/>
  <c r="GN84"/>
  <c r="V90"/>
  <c r="V93"/>
  <c r="U192"/>
  <c r="AH206"/>
  <c r="W202"/>
  <c r="GN199"/>
  <c r="U91"/>
  <c r="AB260"/>
  <c r="T400"/>
  <c r="AB410"/>
  <c r="AF358"/>
  <c r="AE358"/>
  <c r="V400"/>
  <c r="GN398"/>
  <c r="U400"/>
  <c r="AC358"/>
  <c r="W423"/>
  <c r="AB499"/>
  <c r="T505"/>
  <c r="V553"/>
  <c r="W579"/>
  <c r="U423"/>
  <c r="T503"/>
  <c r="AB511"/>
  <c r="V551"/>
  <c r="V573"/>
  <c r="U579"/>
  <c r="T425"/>
  <c r="V505"/>
  <c r="U551"/>
  <c r="U563"/>
  <c r="T579"/>
  <c r="R665"/>
  <c r="AE667"/>
  <c r="U505"/>
  <c r="AB555"/>
  <c r="GO418"/>
  <c r="U722"/>
  <c r="AH732"/>
  <c r="AC667"/>
  <c r="S665"/>
  <c r="P722"/>
  <c r="AC732"/>
  <c r="AE881"/>
  <c r="CP956"/>
  <c r="O956"/>
  <c r="P1002"/>
  <c r="P1016"/>
  <c r="CP1016"/>
  <c r="O1016"/>
  <c r="V665"/>
  <c r="AI667"/>
  <c r="W722"/>
  <c r="CZ809"/>
  <c r="Y809"/>
  <c r="GO809"/>
  <c r="CZ853"/>
  <c r="Y853"/>
  <c r="GM853"/>
  <c r="CY954"/>
  <c r="X954"/>
  <c r="AQ1062"/>
  <c r="GM1005"/>
  <c r="GM1019"/>
  <c r="T722"/>
  <c r="V1002"/>
  <c r="T1016"/>
  <c r="GN709"/>
  <c r="GN729"/>
  <c r="GN857"/>
  <c r="S1150"/>
  <c r="AB1160"/>
  <c r="R1165"/>
  <c r="CY1165"/>
  <c r="X1165"/>
  <c r="T1299"/>
  <c r="W1313"/>
  <c r="T1451"/>
  <c r="AG1453"/>
  <c r="W1150"/>
  <c r="R1164"/>
  <c r="V1165"/>
  <c r="W1259"/>
  <c r="AJ1261"/>
  <c r="T1300"/>
  <c r="Q1314"/>
  <c r="CY1252"/>
  <c r="X1252"/>
  <c r="GO1252"/>
  <c r="CY1258"/>
  <c r="X1258"/>
  <c r="U1151"/>
  <c r="U1165"/>
  <c r="AH1177"/>
  <c r="AE1261"/>
  <c r="V1259"/>
  <c r="AI1261"/>
  <c r="P1299"/>
  <c r="AB1301"/>
  <c r="P1314"/>
  <c r="CP1314"/>
  <c r="O1314"/>
  <c r="S1451"/>
  <c r="CP1398"/>
  <c r="O1398"/>
  <c r="T1110"/>
  <c r="AG1112"/>
  <c r="V1150"/>
  <c r="P1164"/>
  <c r="AB1166"/>
  <c r="Q1300"/>
  <c r="U1451"/>
  <c r="AH1453"/>
  <c r="GN1308"/>
  <c r="GN1323"/>
  <c r="CY1399"/>
  <c r="X1399"/>
  <c r="GM1399"/>
  <c r="T1593"/>
  <c r="AG1602"/>
  <c r="AL1980"/>
  <c r="S1593"/>
  <c r="AD1751"/>
  <c r="U1888"/>
  <c r="CZ1886"/>
  <c r="Y1886"/>
  <c r="GO1886"/>
  <c r="U1592"/>
  <c r="AH1602"/>
  <c r="W1593"/>
  <c r="CP1824"/>
  <c r="O1824"/>
  <c r="Q1888"/>
  <c r="R1592"/>
  <c r="V1593"/>
  <c r="Q1872"/>
  <c r="AD1898"/>
  <c r="CY1978"/>
  <c r="X1978"/>
  <c r="AL1686"/>
  <c r="AC1751"/>
  <c r="CZ1737"/>
  <c r="Y1737"/>
  <c r="GM1740"/>
  <c r="GN1880"/>
  <c r="GN1891"/>
  <c r="GM1894"/>
  <c r="CY1976"/>
  <c r="X1976"/>
  <c r="AK1980"/>
  <c r="Q2017"/>
  <c r="CR2042"/>
  <c r="Q2042"/>
  <c r="AD2046"/>
  <c r="V2019"/>
  <c r="U2019"/>
  <c r="P2312"/>
  <c r="AJ2406"/>
  <c r="W2017"/>
  <c r="W2018"/>
  <c r="V2170"/>
  <c r="AI2188"/>
  <c r="GN2040"/>
  <c r="CP2030"/>
  <c r="O2030"/>
  <c r="U2033"/>
  <c r="AB2170"/>
  <c r="CY2264"/>
  <c r="X2264"/>
  <c r="GN2264"/>
  <c r="AB2306"/>
  <c r="V2312"/>
  <c r="AI2326"/>
  <c r="R2313"/>
  <c r="S2399"/>
  <c r="R2031"/>
  <c r="V2397"/>
  <c r="AK2272"/>
  <c r="T2018"/>
  <c r="U2397"/>
  <c r="U2399"/>
  <c r="AH2406"/>
  <c r="GN2127"/>
  <c r="CY2396"/>
  <c r="X2396"/>
  <c r="U2459"/>
  <c r="AH2461"/>
  <c r="GN37"/>
  <c r="AQ81"/>
  <c r="F129"/>
  <c r="AZ206"/>
  <c r="CI189"/>
  <c r="AK47"/>
  <c r="GO36"/>
  <c r="AB110"/>
  <c r="AO81"/>
  <c r="F123"/>
  <c r="AB197"/>
  <c r="AP189"/>
  <c r="F215"/>
  <c r="AB271"/>
  <c r="AC271"/>
  <c r="AF271"/>
  <c r="AE240"/>
  <c r="R271"/>
  <c r="GN94"/>
  <c r="AZ358"/>
  <c r="CI341"/>
  <c r="GO108"/>
  <c r="GN242"/>
  <c r="BC26"/>
  <c r="F167"/>
  <c r="AO240"/>
  <c r="F275"/>
  <c r="AO303"/>
  <c r="GN98"/>
  <c r="GN346"/>
  <c r="AJ341"/>
  <c r="W358"/>
  <c r="F599"/>
  <c r="BC548"/>
  <c r="BC615"/>
  <c r="AI240"/>
  <c r="V271"/>
  <c r="AG240"/>
  <c r="T271"/>
  <c r="F587"/>
  <c r="AO548"/>
  <c r="CG341"/>
  <c r="AX358"/>
  <c r="GO354"/>
  <c r="CI392"/>
  <c r="AZ427"/>
  <c r="AO497"/>
  <c r="F518"/>
  <c r="AO615"/>
  <c r="AZ548"/>
  <c r="F594"/>
  <c r="AP548"/>
  <c r="F592"/>
  <c r="GO510"/>
  <c r="AX548"/>
  <c r="F590"/>
  <c r="AP701"/>
  <c r="F741"/>
  <c r="AP802"/>
  <c r="F825"/>
  <c r="F888"/>
  <c r="AX850"/>
  <c r="CG951"/>
  <c r="AX965"/>
  <c r="GO576"/>
  <c r="GN657"/>
  <c r="GM657"/>
  <c r="GN713"/>
  <c r="GM713"/>
  <c r="AO951"/>
  <c r="F969"/>
  <c r="AO1062"/>
  <c r="CG392"/>
  <c r="AX427"/>
  <c r="AZ701"/>
  <c r="F743"/>
  <c r="BD802"/>
  <c r="BD913"/>
  <c r="F841"/>
  <c r="GN863"/>
  <c r="GM863"/>
  <c r="GO871"/>
  <c r="GM871"/>
  <c r="GN876"/>
  <c r="GM876"/>
  <c r="BD951"/>
  <c r="F990"/>
  <c r="BD1062"/>
  <c r="GN1004"/>
  <c r="GM1004"/>
  <c r="GN1012"/>
  <c r="GM1012"/>
  <c r="GO1018"/>
  <c r="GM1018"/>
  <c r="GN1024"/>
  <c r="GM1024"/>
  <c r="F523"/>
  <c r="AP497"/>
  <c r="GM656"/>
  <c r="GO656"/>
  <c r="CJ850"/>
  <c r="GN860"/>
  <c r="GM860"/>
  <c r="GM868"/>
  <c r="GO868"/>
  <c r="GM961"/>
  <c r="GN961"/>
  <c r="GM1013"/>
  <c r="GN1013"/>
  <c r="GN1026"/>
  <c r="GM1026"/>
  <c r="GN655"/>
  <c r="GM655"/>
  <c r="GM719"/>
  <c r="GO719"/>
  <c r="GN727"/>
  <c r="GM727"/>
  <c r="GN862"/>
  <c r="GM862"/>
  <c r="V965"/>
  <c r="AI951"/>
  <c r="AO1146"/>
  <c r="F1181"/>
  <c r="AO1439"/>
  <c r="F1457"/>
  <c r="AP653"/>
  <c r="F676"/>
  <c r="GM805"/>
  <c r="GO805"/>
  <c r="CZ867"/>
  <c r="Y867"/>
  <c r="AL881"/>
  <c r="CY867"/>
  <c r="X867"/>
  <c r="GM867"/>
  <c r="GO1028"/>
  <c r="GM1028"/>
  <c r="GN1172"/>
  <c r="GM1172"/>
  <c r="F1409"/>
  <c r="AO1485"/>
  <c r="AO1396"/>
  <c r="AQ798"/>
  <c r="F923"/>
  <c r="GN1025"/>
  <c r="GM1025"/>
  <c r="AB1102"/>
  <c r="CR1102"/>
  <c r="Q1102"/>
  <c r="F1131"/>
  <c r="AU1100"/>
  <c r="AB1150"/>
  <c r="CR1150"/>
  <c r="Q1150"/>
  <c r="BC1146"/>
  <c r="F1193"/>
  <c r="F1280"/>
  <c r="AU1247"/>
  <c r="AQ1295"/>
  <c r="F1336"/>
  <c r="AB1449"/>
  <c r="CR1449"/>
  <c r="Q1449"/>
  <c r="CP1449"/>
  <c r="O1449"/>
  <c r="BC1439"/>
  <c r="F1469"/>
  <c r="GN1154"/>
  <c r="GM1154"/>
  <c r="GN1304"/>
  <c r="GM1304"/>
  <c r="GM1401"/>
  <c r="GO1401"/>
  <c r="GM1448"/>
  <c r="GN1448"/>
  <c r="R1526"/>
  <c r="AE1537"/>
  <c r="Q1526"/>
  <c r="AD1537"/>
  <c r="CI999"/>
  <c r="AZ1030"/>
  <c r="BB1243"/>
  <c r="F1371"/>
  <c r="GM1163"/>
  <c r="GO1163"/>
  <c r="GN1170"/>
  <c r="GM1170"/>
  <c r="AI1396"/>
  <c r="V1405"/>
  <c r="GO1442"/>
  <c r="CC1453"/>
  <c r="GM1442"/>
  <c r="AX1537"/>
  <c r="CG1523"/>
  <c r="CG1571"/>
  <c r="AX1602"/>
  <c r="BB1720"/>
  <c r="F1764"/>
  <c r="GN1148"/>
  <c r="GM1148"/>
  <c r="AU1396"/>
  <c r="F1424"/>
  <c r="GO1175"/>
  <c r="GM1175"/>
  <c r="GN1402"/>
  <c r="GM1402"/>
  <c r="GN1447"/>
  <c r="GM1447"/>
  <c r="GN1297"/>
  <c r="GM1297"/>
  <c r="F1333"/>
  <c r="AX1295"/>
  <c r="F1462"/>
  <c r="AP1439"/>
  <c r="GM1162"/>
  <c r="GO1162"/>
  <c r="GN1253"/>
  <c r="GM1253"/>
  <c r="AB1576"/>
  <c r="CR1576"/>
  <c r="Q1576"/>
  <c r="CP1576"/>
  <c r="O1576"/>
  <c r="AB1592"/>
  <c r="CR1592"/>
  <c r="Q1592"/>
  <c r="AZ1672"/>
  <c r="F1697"/>
  <c r="AZ1783"/>
  <c r="GO1741"/>
  <c r="GM1741"/>
  <c r="GN1746"/>
  <c r="GM1746"/>
  <c r="CI1821"/>
  <c r="AZ1835"/>
  <c r="GO1884"/>
  <c r="GM1884"/>
  <c r="F1911"/>
  <c r="BB1869"/>
  <c r="F1222"/>
  <c r="BB1096"/>
  <c r="CI1146"/>
  <c r="AZ1177"/>
  <c r="GO1587"/>
  <c r="GM1587"/>
  <c r="GM1600"/>
  <c r="GO1600"/>
  <c r="GM1675"/>
  <c r="GO1675"/>
  <c r="GM1724"/>
  <c r="GN1724"/>
  <c r="GM1737"/>
  <c r="GO1737"/>
  <c r="GM1828"/>
  <c r="GO1828"/>
  <c r="GN1881"/>
  <c r="GM1881"/>
  <c r="GN1890"/>
  <c r="GM1890"/>
  <c r="S1980"/>
  <c r="AF1968"/>
  <c r="F2050"/>
  <c r="AO2014"/>
  <c r="AO2078"/>
  <c r="GN1527"/>
  <c r="GM1527"/>
  <c r="GN1586"/>
  <c r="GM1586"/>
  <c r="GN1747"/>
  <c r="GM1747"/>
  <c r="CZ1826"/>
  <c r="Y1826"/>
  <c r="AL1835"/>
  <c r="CY1826"/>
  <c r="X1826"/>
  <c r="CY1873"/>
  <c r="X1873"/>
  <c r="CZ1873"/>
  <c r="Y1873"/>
  <c r="GN1873"/>
  <c r="AG1968"/>
  <c r="T1980"/>
  <c r="F2281"/>
  <c r="AP2258"/>
  <c r="GM1889"/>
  <c r="GO1889"/>
  <c r="GM1976"/>
  <c r="GN1976"/>
  <c r="CI1968"/>
  <c r="AZ1980"/>
  <c r="AU1817"/>
  <c r="F1949"/>
  <c r="W1686"/>
  <c r="AJ1672"/>
  <c r="CI1523"/>
  <c r="AZ1537"/>
  <c r="S1686"/>
  <c r="AF1672"/>
  <c r="GN1722"/>
  <c r="AB1751"/>
  <c r="GM1722"/>
  <c r="AQ1817"/>
  <c r="F1940"/>
  <c r="F2059"/>
  <c r="BB2014"/>
  <c r="CZ2317"/>
  <c r="Y2317"/>
  <c r="CY2317"/>
  <c r="X2317"/>
  <c r="GO2317"/>
  <c r="CZ2323"/>
  <c r="Y2323"/>
  <c r="CY2323"/>
  <c r="X2323"/>
  <c r="GN2323"/>
  <c r="GN2396"/>
  <c r="GM2396"/>
  <c r="AZ2406"/>
  <c r="CI2392"/>
  <c r="GO2044"/>
  <c r="GM2044"/>
  <c r="GM2306"/>
  <c r="GN2306"/>
  <c r="AB2310"/>
  <c r="CR2310"/>
  <c r="Q2310"/>
  <c r="CP2310"/>
  <c r="O2310"/>
  <c r="GM2036"/>
  <c r="GO2036"/>
  <c r="GN2039"/>
  <c r="GM2039"/>
  <c r="BD2220"/>
  <c r="BD2116"/>
  <c r="F2155"/>
  <c r="GN2171"/>
  <c r="GO2179"/>
  <c r="GN2181"/>
  <c r="GN2311"/>
  <c r="GM2311"/>
  <c r="CY2395"/>
  <c r="X2395"/>
  <c r="CZ2395"/>
  <c r="Y2395"/>
  <c r="AF2406"/>
  <c r="BD2438"/>
  <c r="F2486"/>
  <c r="AC2188"/>
  <c r="GN2318"/>
  <c r="GM2318"/>
  <c r="AI2116"/>
  <c r="V2130"/>
  <c r="GN2173"/>
  <c r="GO2183"/>
  <c r="GN2394"/>
  <c r="GN2402"/>
  <c r="GN2404"/>
  <c r="CB2406"/>
  <c r="GM2394"/>
  <c r="AP2392"/>
  <c r="F2415"/>
  <c r="GN2443"/>
  <c r="GM2443"/>
  <c r="S2130"/>
  <c r="AF2116"/>
  <c r="GN2028"/>
  <c r="GM2028"/>
  <c r="GO2263"/>
  <c r="GM2263"/>
  <c r="GO2269"/>
  <c r="GM2269"/>
  <c r="AO2392"/>
  <c r="F2410"/>
  <c r="AO2491"/>
  <c r="GO2178"/>
  <c r="AC2272"/>
  <c r="CP2260"/>
  <c r="O2260"/>
  <c r="AB2312"/>
  <c r="CR2312"/>
  <c r="Q2312"/>
  <c r="F2471"/>
  <c r="AQ2438"/>
  <c r="U2272"/>
  <c r="AH2258"/>
  <c r="GM2404"/>
  <c r="GM2402"/>
  <c r="W90"/>
  <c r="V112"/>
  <c r="W192"/>
  <c r="AJ206"/>
  <c r="T192"/>
  <c r="T202"/>
  <c r="AG206"/>
  <c r="GN251"/>
  <c r="GN103"/>
  <c r="W89"/>
  <c r="W91"/>
  <c r="W93"/>
  <c r="W112"/>
  <c r="AJ119"/>
  <c r="AB116"/>
  <c r="AB253"/>
  <c r="AB406"/>
  <c r="U412"/>
  <c r="AB350"/>
  <c r="T410"/>
  <c r="GN256"/>
  <c r="AD427"/>
  <c r="AD514"/>
  <c r="AB414"/>
  <c r="W410"/>
  <c r="AB416"/>
  <c r="V423"/>
  <c r="W425"/>
  <c r="U503"/>
  <c r="AH514"/>
  <c r="AB571"/>
  <c r="V579"/>
  <c r="AE583"/>
  <c r="U553"/>
  <c r="W563"/>
  <c r="AB551"/>
  <c r="AB563"/>
  <c r="AB505"/>
  <c r="AB509"/>
  <c r="T563"/>
  <c r="T573"/>
  <c r="W581"/>
  <c r="CP811"/>
  <c r="O811"/>
  <c r="Q722"/>
  <c r="R723"/>
  <c r="AE732"/>
  <c r="AE816"/>
  <c r="S1002"/>
  <c r="CY721"/>
  <c r="X721"/>
  <c r="GO721"/>
  <c r="CZ1006"/>
  <c r="Y1006"/>
  <c r="GM1006"/>
  <c r="CP810"/>
  <c r="O810"/>
  <c r="CY663"/>
  <c r="X663"/>
  <c r="U1016"/>
  <c r="AH1030"/>
  <c r="AL965"/>
  <c r="V722"/>
  <c r="AI732"/>
  <c r="S723"/>
  <c r="Q1002"/>
  <c r="AD1030"/>
  <c r="V1016"/>
  <c r="Q1299"/>
  <c r="AD1453"/>
  <c r="GN662"/>
  <c r="AL816"/>
  <c r="AF881"/>
  <c r="AD965"/>
  <c r="S1110"/>
  <c r="P1259"/>
  <c r="S1259"/>
  <c r="CP1259"/>
  <c r="O1259"/>
  <c r="AB1261"/>
  <c r="V1299"/>
  <c r="P1313"/>
  <c r="AB1315"/>
  <c r="CY1254"/>
  <c r="X1254"/>
  <c r="GO1254"/>
  <c r="AL1405"/>
  <c r="CP1441"/>
  <c r="O1441"/>
  <c r="P1150"/>
  <c r="AB1152"/>
  <c r="P1165"/>
  <c r="U1313"/>
  <c r="W1314"/>
  <c r="AH1537"/>
  <c r="Q1151"/>
  <c r="CP1151"/>
  <c r="O1151"/>
  <c r="S1164"/>
  <c r="T1313"/>
  <c r="W1526"/>
  <c r="AJ1537"/>
  <c r="CY1250"/>
  <c r="X1250"/>
  <c r="GO1316"/>
  <c r="GN1319"/>
  <c r="GN1446"/>
  <c r="V1110"/>
  <c r="AI1112"/>
  <c r="R1150"/>
  <c r="AE1177"/>
  <c r="V1151"/>
  <c r="U1299"/>
  <c r="AH1326"/>
  <c r="W1300"/>
  <c r="S1313"/>
  <c r="AE1405"/>
  <c r="AB1443"/>
  <c r="V1451"/>
  <c r="AI1453"/>
  <c r="BC1485"/>
  <c r="T1526"/>
  <c r="W1592"/>
  <c r="AJ1602"/>
  <c r="AB1681"/>
  <c r="AB1728"/>
  <c r="AL1751"/>
  <c r="AF1835"/>
  <c r="AD1980"/>
  <c r="AB1584"/>
  <c r="R1593"/>
  <c r="CP1677"/>
  <c r="O1677"/>
  <c r="AB1732"/>
  <c r="GN1735"/>
  <c r="P1593"/>
  <c r="CP1593"/>
  <c r="O1593"/>
  <c r="GN1579"/>
  <c r="CP1871"/>
  <c r="O1871"/>
  <c r="T2019"/>
  <c r="S2018"/>
  <c r="AB2264"/>
  <c r="P2033"/>
  <c r="P2017"/>
  <c r="R2018"/>
  <c r="S2313"/>
  <c r="P2399"/>
  <c r="CP2399"/>
  <c r="O2399"/>
  <c r="U2017"/>
  <c r="R2019"/>
  <c r="S2032"/>
  <c r="AB2118"/>
  <c r="AK2130"/>
  <c r="GN2168"/>
  <c r="U2313"/>
  <c r="P2397"/>
  <c r="U2170"/>
  <c r="AH2188"/>
  <c r="Q2397"/>
  <c r="AD2406"/>
  <c r="BD2491"/>
  <c r="AC2461"/>
  <c r="V2399"/>
  <c r="Q2459"/>
  <c r="AD2461"/>
  <c r="GN42"/>
  <c r="CI81"/>
  <c r="AZ119"/>
  <c r="GO33"/>
  <c r="CD30"/>
  <c r="GO40"/>
  <c r="GO45"/>
  <c r="AB92"/>
  <c r="F132"/>
  <c r="BB151"/>
  <c r="BB81"/>
  <c r="F222"/>
  <c r="BC189"/>
  <c r="BC303"/>
  <c r="BC2078"/>
  <c r="BC2356"/>
  <c r="BC2491"/>
  <c r="BC2521"/>
  <c r="GN87"/>
  <c r="AB195"/>
  <c r="AB203"/>
  <c r="GN245"/>
  <c r="BC240"/>
  <c r="F287"/>
  <c r="BD26"/>
  <c r="F176"/>
  <c r="GO113"/>
  <c r="GN254"/>
  <c r="AD341"/>
  <c r="Q358"/>
  <c r="F371"/>
  <c r="BB341"/>
  <c r="BB459"/>
  <c r="GN35"/>
  <c r="GN115"/>
  <c r="BD240"/>
  <c r="BD303"/>
  <c r="BD459"/>
  <c r="BD1634"/>
  <c r="BD1930"/>
  <c r="BD2078"/>
  <c r="BD2521"/>
  <c r="F296"/>
  <c r="GO349"/>
  <c r="GN258"/>
  <c r="GN266"/>
  <c r="AU341"/>
  <c r="F377"/>
  <c r="AJ240"/>
  <c r="W271"/>
  <c r="BB392"/>
  <c r="F440"/>
  <c r="GN401"/>
  <c r="AO392"/>
  <c r="F431"/>
  <c r="GN501"/>
  <c r="CG497"/>
  <c r="AX514"/>
  <c r="GO575"/>
  <c r="BD392"/>
  <c r="F452"/>
  <c r="GN506"/>
  <c r="GN554"/>
  <c r="GN567"/>
  <c r="AU392"/>
  <c r="F446"/>
  <c r="BD493"/>
  <c r="F640"/>
  <c r="GN550"/>
  <c r="GN504"/>
  <c r="GN570"/>
  <c r="GO574"/>
  <c r="Q816"/>
  <c r="AD802"/>
  <c r="AP850"/>
  <c r="F890"/>
  <c r="BB951"/>
  <c r="F978"/>
  <c r="BB1062"/>
  <c r="F593"/>
  <c r="AQ548"/>
  <c r="AQ615"/>
  <c r="GO580"/>
  <c r="GN711"/>
  <c r="GM711"/>
  <c r="GN728"/>
  <c r="GM728"/>
  <c r="AO850"/>
  <c r="F885"/>
  <c r="GN508"/>
  <c r="GN565"/>
  <c r="GO869"/>
  <c r="GM869"/>
  <c r="GN875"/>
  <c r="GM875"/>
  <c r="CI850"/>
  <c r="AZ881"/>
  <c r="GN1023"/>
  <c r="GM1023"/>
  <c r="GN708"/>
  <c r="GM708"/>
  <c r="GM730"/>
  <c r="GO730"/>
  <c r="AG850"/>
  <c r="T881"/>
  <c r="GN858"/>
  <c r="GM858"/>
  <c r="CG999"/>
  <c r="AX1030"/>
  <c r="F1466"/>
  <c r="BB1439"/>
  <c r="Q881"/>
  <c r="AD850"/>
  <c r="GN861"/>
  <c r="GM861"/>
  <c r="GO872"/>
  <c r="GM872"/>
  <c r="GN957"/>
  <c r="GM957"/>
  <c r="CY1003"/>
  <c r="X1003"/>
  <c r="CZ1003"/>
  <c r="Y1003"/>
  <c r="GM1003"/>
  <c r="GN1009"/>
  <c r="GM1009"/>
  <c r="CY1017"/>
  <c r="X1017"/>
  <c r="CZ1017"/>
  <c r="Y1017"/>
  <c r="GO1017"/>
  <c r="CI653"/>
  <c r="AZ667"/>
  <c r="GN726"/>
  <c r="GM726"/>
  <c r="GN808"/>
  <c r="GM808"/>
  <c r="V881"/>
  <c r="AI850"/>
  <c r="GN1256"/>
  <c r="GM1256"/>
  <c r="BD1295"/>
  <c r="F1351"/>
  <c r="BC798"/>
  <c r="F929"/>
  <c r="W881"/>
  <c r="AJ850"/>
  <c r="F1122"/>
  <c r="AQ1209"/>
  <c r="AQ1100"/>
  <c r="F1196"/>
  <c r="AU1146"/>
  <c r="AQ1247"/>
  <c r="F1271"/>
  <c r="AQ1358"/>
  <c r="F1472"/>
  <c r="AU1439"/>
  <c r="GM1258"/>
  <c r="GN1258"/>
  <c r="GM1311"/>
  <c r="GO1311"/>
  <c r="AJ1396"/>
  <c r="W1405"/>
  <c r="GM1444"/>
  <c r="GN1444"/>
  <c r="AP999"/>
  <c r="F1039"/>
  <c r="AP1247"/>
  <c r="F1270"/>
  <c r="AP1295"/>
  <c r="F1335"/>
  <c r="AP1396"/>
  <c r="F1414"/>
  <c r="GM1161"/>
  <c r="GN1161"/>
  <c r="GM1168"/>
  <c r="GO1168"/>
  <c r="GM1250"/>
  <c r="GO1250"/>
  <c r="BB1634"/>
  <c r="BB1523"/>
  <c r="F1550"/>
  <c r="BB1571"/>
  <c r="F1615"/>
  <c r="BB1783"/>
  <c r="BB1672"/>
  <c r="F1699"/>
  <c r="F1758"/>
  <c r="AX1720"/>
  <c r="BB1930"/>
  <c r="BB1821"/>
  <c r="F1848"/>
  <c r="GN1171"/>
  <c r="GM1171"/>
  <c r="GN1255"/>
  <c r="GM1255"/>
  <c r="GM1317"/>
  <c r="GO1317"/>
  <c r="AO1672"/>
  <c r="F1690"/>
  <c r="AO1783"/>
  <c r="AO1821"/>
  <c r="F1839"/>
  <c r="AO1930"/>
  <c r="AP1100"/>
  <c r="F1121"/>
  <c r="CI1439"/>
  <c r="AZ1453"/>
  <c r="GN1158"/>
  <c r="GM1158"/>
  <c r="AG1396"/>
  <c r="T1405"/>
  <c r="BD1523"/>
  <c r="F1562"/>
  <c r="AB1590"/>
  <c r="CR1590"/>
  <c r="Q1590"/>
  <c r="CP1590"/>
  <c r="O1590"/>
  <c r="GN1745"/>
  <c r="GM1745"/>
  <c r="BD1821"/>
  <c r="F1860"/>
  <c r="GN1882"/>
  <c r="GM1882"/>
  <c r="AX1869"/>
  <c r="F1905"/>
  <c r="F1184"/>
  <c r="AX1146"/>
  <c r="AQ1396"/>
  <c r="F1415"/>
  <c r="AQ1485"/>
  <c r="GN1583"/>
  <c r="GM1583"/>
  <c r="GN1599"/>
  <c r="GM1599"/>
  <c r="V1686"/>
  <c r="AI1672"/>
  <c r="AG1720"/>
  <c r="T1751"/>
  <c r="GN1733"/>
  <c r="GM1733"/>
  <c r="GN1825"/>
  <c r="GM1825"/>
  <c r="GN1878"/>
  <c r="GM1878"/>
  <c r="GN1582"/>
  <c r="GM1582"/>
  <c r="GM1679"/>
  <c r="GO1679"/>
  <c r="GN1723"/>
  <c r="GM1723"/>
  <c r="GM1833"/>
  <c r="GO1833"/>
  <c r="GM1883"/>
  <c r="GO1883"/>
  <c r="GN1895"/>
  <c r="GM1895"/>
  <c r="F2201"/>
  <c r="BB2164"/>
  <c r="AC1672"/>
  <c r="CH1686"/>
  <c r="CF1686"/>
  <c r="P1686"/>
  <c r="CE1686"/>
  <c r="S1751"/>
  <c r="AF1720"/>
  <c r="GM1978"/>
  <c r="GO1978"/>
  <c r="GN1534"/>
  <c r="GM1534"/>
  <c r="GN1676"/>
  <c r="GM1676"/>
  <c r="V1751"/>
  <c r="AI1720"/>
  <c r="BD1968"/>
  <c r="F2005"/>
  <c r="BC2014"/>
  <c r="F2062"/>
  <c r="BC2304"/>
  <c r="F2342"/>
  <c r="GM1535"/>
  <c r="GO1535"/>
  <c r="BC1968"/>
  <c r="F1996"/>
  <c r="AU1523"/>
  <c r="F1556"/>
  <c r="AU1968"/>
  <c r="F1999"/>
  <c r="GM2021"/>
  <c r="GN2021"/>
  <c r="CZ2030"/>
  <c r="Y2030"/>
  <c r="CY2030"/>
  <c r="X2030"/>
  <c r="GN2038"/>
  <c r="GM2038"/>
  <c r="V2272"/>
  <c r="AI2258"/>
  <c r="GM2268"/>
  <c r="GN2268"/>
  <c r="GM2395"/>
  <c r="GO2395"/>
  <c r="GM2454"/>
  <c r="GN2454"/>
  <c r="CH2130"/>
  <c r="AC2116"/>
  <c r="CF2130"/>
  <c r="P2130"/>
  <c r="CE2130"/>
  <c r="GN2122"/>
  <c r="GN2126"/>
  <c r="GO2184"/>
  <c r="AG2116"/>
  <c r="T2130"/>
  <c r="GN2128"/>
  <c r="CY2403"/>
  <c r="X2403"/>
  <c r="CZ2403"/>
  <c r="Y2403"/>
  <c r="GO2403"/>
  <c r="GM2403"/>
  <c r="BC2392"/>
  <c r="F2422"/>
  <c r="F2470"/>
  <c r="AP2438"/>
  <c r="AQ2258"/>
  <c r="F2282"/>
  <c r="AQ2356"/>
  <c r="GO2123"/>
  <c r="CC2130"/>
  <c r="BD2164"/>
  <c r="F2213"/>
  <c r="GN2450"/>
  <c r="GM2450"/>
  <c r="W2033"/>
  <c r="S2033"/>
  <c r="AB2042"/>
  <c r="CP2042"/>
  <c r="O2042"/>
  <c r="AD2116"/>
  <c r="Q2130"/>
  <c r="GO2034"/>
  <c r="GM2034"/>
  <c r="GN2120"/>
  <c r="GN2167"/>
  <c r="GO2175"/>
  <c r="CD2304"/>
  <c r="GN2315"/>
  <c r="GM2315"/>
  <c r="BA1968"/>
  <c r="F2000"/>
  <c r="GO2035"/>
  <c r="GM2035"/>
  <c r="AH2116"/>
  <c r="U2130"/>
  <c r="F2296"/>
  <c r="W2258"/>
  <c r="GN2440"/>
  <c r="GM2440"/>
  <c r="AX2461"/>
  <c r="CG2438"/>
  <c r="AZ2438"/>
  <c r="F2472"/>
  <c r="AQ2491"/>
  <c r="AQ2392"/>
  <c r="F2416"/>
  <c r="CG47"/>
  <c r="AD271"/>
  <c r="AB247"/>
  <c r="AL47"/>
  <c r="V89"/>
  <c r="AI119"/>
  <c r="AB243"/>
  <c r="U90"/>
  <c r="AH119"/>
  <c r="AE427"/>
  <c r="AB402"/>
  <c r="AB412"/>
  <c r="AL358"/>
  <c r="AB394"/>
  <c r="T412"/>
  <c r="AB396"/>
  <c r="AB346"/>
  <c r="V410"/>
  <c r="W412"/>
  <c r="V425"/>
  <c r="AB503"/>
  <c r="U581"/>
  <c r="W420"/>
  <c r="U425"/>
  <c r="AB553"/>
  <c r="V563"/>
  <c r="T423"/>
  <c r="U573"/>
  <c r="W503"/>
  <c r="AJ514"/>
  <c r="V581"/>
  <c r="T723"/>
  <c r="W723"/>
  <c r="AC965"/>
  <c r="Q665"/>
  <c r="AD667"/>
  <c r="AC816"/>
  <c r="AC881"/>
  <c r="AF965"/>
  <c r="Q1164"/>
  <c r="Q1313"/>
  <c r="AF816"/>
  <c r="AK881"/>
  <c r="T1151"/>
  <c r="Q1165"/>
  <c r="R1299"/>
  <c r="AE1326"/>
  <c r="V1300"/>
  <c r="AG1537"/>
  <c r="AK1405"/>
  <c r="W1110"/>
  <c r="AJ1112"/>
  <c r="AB1309"/>
  <c r="AB1324"/>
  <c r="U1110"/>
  <c r="AH1112"/>
  <c r="W1151"/>
  <c r="AB1164"/>
  <c r="S1300"/>
  <c r="S1526"/>
  <c r="AB1313"/>
  <c r="S1592"/>
  <c r="W1888"/>
  <c r="AB1973"/>
  <c r="AC1835"/>
  <c r="P1592"/>
  <c r="AB1596"/>
  <c r="W1872"/>
  <c r="AK1835"/>
  <c r="AB1595"/>
  <c r="AB1730"/>
  <c r="T1888"/>
  <c r="AG1898"/>
  <c r="AD1835"/>
  <c r="AE1835"/>
  <c r="AK1686"/>
  <c r="AC1980"/>
  <c r="T2017"/>
  <c r="AG2046"/>
  <c r="S2017"/>
  <c r="AB2029"/>
  <c r="AB2168"/>
  <c r="AB2316"/>
  <c r="AB2322"/>
  <c r="U2018"/>
  <c r="CP2043"/>
  <c r="O2043"/>
  <c r="T2312"/>
  <c r="AG2326"/>
  <c r="AD2188"/>
  <c r="S2031"/>
  <c r="AB2268"/>
  <c r="Q2313"/>
  <c r="AD2326"/>
  <c r="T2399"/>
  <c r="AG2406"/>
  <c r="P2019"/>
  <c r="CP2019"/>
  <c r="O2019"/>
  <c r="R2312"/>
  <c r="AE2326"/>
  <c r="R2459"/>
  <c r="AE2461"/>
  <c r="AL2272"/>
  <c r="CI2326"/>
  <c r="CJ1523"/>
  <c r="Q667"/>
  <c r="AD653"/>
  <c r="R2461"/>
  <c r="AE2438"/>
  <c r="Q2326"/>
  <c r="AD2304"/>
  <c r="Q2188"/>
  <c r="AD2164"/>
  <c r="AT2130"/>
  <c r="CC2116"/>
  <c r="BD22"/>
  <c r="BD2553"/>
  <c r="F2546"/>
  <c r="Q2461"/>
  <c r="AD2438"/>
  <c r="Q1030"/>
  <c r="AD999"/>
  <c r="U1030"/>
  <c r="AH999"/>
  <c r="AD392"/>
  <c r="Q427"/>
  <c r="AB240"/>
  <c r="O271"/>
  <c r="AH2392"/>
  <c r="U2406"/>
  <c r="AC701"/>
  <c r="CH732"/>
  <c r="CF732"/>
  <c r="P732"/>
  <c r="CE732"/>
  <c r="R667"/>
  <c r="AE653"/>
  <c r="W2326"/>
  <c r="AJ2304"/>
  <c r="AE2304"/>
  <c r="R2326"/>
  <c r="BC22"/>
  <c r="F2537"/>
  <c r="BC2553"/>
  <c r="AG2392"/>
  <c r="T2406"/>
  <c r="CJ2014"/>
  <c r="AG1869"/>
  <c r="T1898"/>
  <c r="R732"/>
  <c r="AE701"/>
  <c r="AD497"/>
  <c r="Q514"/>
  <c r="AJ81"/>
  <c r="W119"/>
  <c r="AI2304"/>
  <c r="V2326"/>
  <c r="Q1898"/>
  <c r="AD1869"/>
  <c r="AG1571"/>
  <c r="T1602"/>
  <c r="CJ2392"/>
  <c r="Q1261"/>
  <c r="AD1247"/>
  <c r="AH81"/>
  <c r="U119"/>
  <c r="AK2116"/>
  <c r="X2130"/>
  <c r="AB1247"/>
  <c r="O1261"/>
  <c r="Y1835"/>
  <c r="AL1821"/>
  <c r="Y881"/>
  <c r="AL850"/>
  <c r="AK1968"/>
  <c r="X1980"/>
  <c r="U1177"/>
  <c r="AH1146"/>
  <c r="CJ2304"/>
  <c r="AG81"/>
  <c r="T119"/>
  <c r="AE2392"/>
  <c r="R2406"/>
  <c r="AK30"/>
  <c r="X47"/>
  <c r="Q2046"/>
  <c r="AD2014"/>
  <c r="CH1537"/>
  <c r="AC1523"/>
  <c r="CF1537"/>
  <c r="P1537"/>
  <c r="CE1537"/>
  <c r="T2326"/>
  <c r="AG2304"/>
  <c r="CY2017"/>
  <c r="X2017"/>
  <c r="CZ2017"/>
  <c r="Y2017"/>
  <c r="AF2046"/>
  <c r="AC1821"/>
  <c r="CH1835"/>
  <c r="CF1835"/>
  <c r="P1835"/>
  <c r="CE1835"/>
  <c r="AC1968"/>
  <c r="CF1980"/>
  <c r="CE1980"/>
  <c r="P1980"/>
  <c r="CH1980"/>
  <c r="CJ1869"/>
  <c r="CZ1526"/>
  <c r="Y1526"/>
  <c r="AL1537"/>
  <c r="CY1526"/>
  <c r="X1526"/>
  <c r="AK1537"/>
  <c r="AF1537"/>
  <c r="AH1100"/>
  <c r="U1112"/>
  <c r="AG1523"/>
  <c r="T1537"/>
  <c r="AC850"/>
  <c r="CH881"/>
  <c r="CF881"/>
  <c r="P881"/>
  <c r="CE881"/>
  <c r="AD240"/>
  <c r="Q271"/>
  <c r="U2116"/>
  <c r="F2152"/>
  <c r="BC2388"/>
  <c r="F2507"/>
  <c r="F2133"/>
  <c r="P2116"/>
  <c r="AU1964"/>
  <c r="F2097"/>
  <c r="F1774"/>
  <c r="V1720"/>
  <c r="F1766"/>
  <c r="S1720"/>
  <c r="AY1686"/>
  <c r="CH1672"/>
  <c r="GO1590"/>
  <c r="GM1590"/>
  <c r="F1943"/>
  <c r="BB1817"/>
  <c r="Q802"/>
  <c r="F828"/>
  <c r="Q913"/>
  <c r="AZ81"/>
  <c r="F130"/>
  <c r="CJ2438"/>
  <c r="CZ2032"/>
  <c r="Y2032"/>
  <c r="CY2032"/>
  <c r="X2032"/>
  <c r="CZ2313"/>
  <c r="Y2313"/>
  <c r="CY2313"/>
  <c r="X2313"/>
  <c r="GM1677"/>
  <c r="GO1677"/>
  <c r="CC1686"/>
  <c r="S1835"/>
  <c r="AF1821"/>
  <c r="CJ1571"/>
  <c r="CZ1313"/>
  <c r="Y1313"/>
  <c r="CY1313"/>
  <c r="X1313"/>
  <c r="AJ1523"/>
  <c r="W1537"/>
  <c r="Q965"/>
  <c r="AD951"/>
  <c r="Q1453"/>
  <c r="AD1439"/>
  <c r="CZ723"/>
  <c r="Y723"/>
  <c r="CY723"/>
  <c r="X723"/>
  <c r="R816"/>
  <c r="AE802"/>
  <c r="CJ392"/>
  <c r="AJ189"/>
  <c r="W206"/>
  <c r="GO116"/>
  <c r="U2258"/>
  <c r="F2294"/>
  <c r="V2116"/>
  <c r="F2153"/>
  <c r="GN2166"/>
  <c r="AF2392"/>
  <c r="S2406"/>
  <c r="AZ1968"/>
  <c r="F1991"/>
  <c r="AZ2078"/>
  <c r="AP2254"/>
  <c r="F2365"/>
  <c r="AZ1668"/>
  <c r="F1794"/>
  <c r="AU1392"/>
  <c r="F1504"/>
  <c r="F1609"/>
  <c r="AX1571"/>
  <c r="AD1523"/>
  <c r="Q1537"/>
  <c r="GN1449"/>
  <c r="GM1449"/>
  <c r="AU1243"/>
  <c r="F1377"/>
  <c r="AU1096"/>
  <c r="F1228"/>
  <c r="AP493"/>
  <c r="F624"/>
  <c r="BD798"/>
  <c r="F938"/>
  <c r="AX392"/>
  <c r="F434"/>
  <c r="AO493"/>
  <c r="F619"/>
  <c r="AO185"/>
  <c r="F307"/>
  <c r="AZ341"/>
  <c r="F369"/>
  <c r="AZ459"/>
  <c r="AC240"/>
  <c r="CH271"/>
  <c r="CF271"/>
  <c r="P271"/>
  <c r="CE271"/>
  <c r="AC1720"/>
  <c r="CH1751"/>
  <c r="CF1751"/>
  <c r="P1751"/>
  <c r="CE1751"/>
  <c r="AL1968"/>
  <c r="Y1980"/>
  <c r="GN1398"/>
  <c r="CB1405"/>
  <c r="GM1398"/>
  <c r="AB1405"/>
  <c r="AJ1247"/>
  <c r="W1261"/>
  <c r="R881"/>
  <c r="AE850"/>
  <c r="CG2164"/>
  <c r="AX2188"/>
  <c r="AU2014"/>
  <c r="F2065"/>
  <c r="AZ2014"/>
  <c r="F2057"/>
  <c r="BB2388"/>
  <c r="F2504"/>
  <c r="AQ1964"/>
  <c r="F2088"/>
  <c r="AQ1519"/>
  <c r="F1644"/>
  <c r="BB1964"/>
  <c r="F2091"/>
  <c r="GO1971"/>
  <c r="CC1980"/>
  <c r="GM1971"/>
  <c r="F1123"/>
  <c r="AZ1209"/>
  <c r="AZ1100"/>
  <c r="F1427"/>
  <c r="U1396"/>
  <c r="F1939"/>
  <c r="AP1817"/>
  <c r="AZ1396"/>
  <c r="F1416"/>
  <c r="AZ1485"/>
  <c r="F1383"/>
  <c r="BD1243"/>
  <c r="U802"/>
  <c r="F838"/>
  <c r="U913"/>
  <c r="AZ802"/>
  <c r="F827"/>
  <c r="AZ913"/>
  <c r="F920"/>
  <c r="AX798"/>
  <c r="AQ337"/>
  <c r="F469"/>
  <c r="BA240"/>
  <c r="F291"/>
  <c r="AO337"/>
  <c r="F463"/>
  <c r="AQ185"/>
  <c r="F313"/>
  <c r="AI2438"/>
  <c r="V2461"/>
  <c r="CZ2019"/>
  <c r="Y2019"/>
  <c r="CY2019"/>
  <c r="X2019"/>
  <c r="T2461"/>
  <c r="AG2438"/>
  <c r="AE1968"/>
  <c r="R1980"/>
  <c r="GM2401"/>
  <c r="GO2401"/>
  <c r="AG2164"/>
  <c r="T2188"/>
  <c r="GM1575"/>
  <c r="GN1575"/>
  <c r="CP1872"/>
  <c r="O1872"/>
  <c r="AC1898"/>
  <c r="CZ1872"/>
  <c r="Y1872"/>
  <c r="AL1898"/>
  <c r="CY1872"/>
  <c r="X1872"/>
  <c r="AK1898"/>
  <c r="AF1898"/>
  <c r="T1261"/>
  <c r="AG1247"/>
  <c r="AJ1439"/>
  <c r="W1453"/>
  <c r="U1261"/>
  <c r="AH1247"/>
  <c r="CZ1151"/>
  <c r="Y1151"/>
  <c r="CY1151"/>
  <c r="X1151"/>
  <c r="GM1151"/>
  <c r="GN1014"/>
  <c r="GM1014"/>
  <c r="GN804"/>
  <c r="AB816"/>
  <c r="GM804"/>
  <c r="U667"/>
  <c r="AH653"/>
  <c r="CZ722"/>
  <c r="Y722"/>
  <c r="AL732"/>
  <c r="CY722"/>
  <c r="X722"/>
  <c r="AF732"/>
  <c r="AF206"/>
  <c r="AE2116"/>
  <c r="R2130"/>
  <c r="F2207"/>
  <c r="AU2164"/>
  <c r="F2056"/>
  <c r="AQ2014"/>
  <c r="AU2116"/>
  <c r="F2149"/>
  <c r="AP1964"/>
  <c r="F2087"/>
  <c r="BA1672"/>
  <c r="F1706"/>
  <c r="F1858"/>
  <c r="V1821"/>
  <c r="GN1525"/>
  <c r="GM1525"/>
  <c r="CF1396"/>
  <c r="AW1405"/>
  <c r="F1790"/>
  <c r="AX1668"/>
  <c r="T951"/>
  <c r="F986"/>
  <c r="T802"/>
  <c r="F837"/>
  <c r="T913"/>
  <c r="BB798"/>
  <c r="F926"/>
  <c r="GN499"/>
  <c r="F70"/>
  <c r="V30"/>
  <c r="GN106"/>
  <c r="AP30"/>
  <c r="F56"/>
  <c r="T1821"/>
  <c r="T1930"/>
  <c r="F1856"/>
  <c r="F1912"/>
  <c r="R1869"/>
  <c r="F1467"/>
  <c r="R1439"/>
  <c r="V189"/>
  <c r="F229"/>
  <c r="V303"/>
  <c r="BA951"/>
  <c r="F985"/>
  <c r="F603"/>
  <c r="BA548"/>
  <c r="U951"/>
  <c r="F987"/>
  <c r="U1062"/>
  <c r="F69"/>
  <c r="U30"/>
  <c r="U151"/>
  <c r="AJ1898"/>
  <c r="AC427"/>
  <c r="CP2033"/>
  <c r="O2033"/>
  <c r="AC1261"/>
  <c r="AI1326"/>
  <c r="AI2406"/>
  <c r="AK732"/>
  <c r="AH427"/>
  <c r="AG427"/>
  <c r="AH2326"/>
  <c r="GM1886"/>
  <c r="GN1006"/>
  <c r="GM663"/>
  <c r="GN559"/>
  <c r="AI2046"/>
  <c r="AH1898"/>
  <c r="CP1300"/>
  <c r="O1300"/>
  <c r="AG1030"/>
  <c r="AJ1030"/>
  <c r="AG583"/>
  <c r="GN2118"/>
  <c r="CB2130"/>
  <c r="AB1686"/>
  <c r="GN1974"/>
  <c r="GM1252"/>
  <c r="GN1003"/>
  <c r="GN2457"/>
  <c r="GO1399"/>
  <c r="CC1405"/>
  <c r="GO867"/>
  <c r="GN715"/>
  <c r="GM962"/>
  <c r="GO421"/>
  <c r="GN404"/>
  <c r="GM2323"/>
  <c r="CY2312"/>
  <c r="X2312"/>
  <c r="AK2326"/>
  <c r="CZ1165"/>
  <c r="Y1165"/>
  <c r="GN257"/>
  <c r="GM809"/>
  <c r="GO958"/>
  <c r="GO268"/>
  <c r="GN2019"/>
  <c r="GM2019"/>
  <c r="CY2031"/>
  <c r="X2031"/>
  <c r="CZ2031"/>
  <c r="Y2031"/>
  <c r="Q1835"/>
  <c r="AD1821"/>
  <c r="AK1396"/>
  <c r="X1405"/>
  <c r="R1326"/>
  <c r="AE1295"/>
  <c r="S816"/>
  <c r="AF802"/>
  <c r="S965"/>
  <c r="AF951"/>
  <c r="AC951"/>
  <c r="CH965"/>
  <c r="CF965"/>
  <c r="P965"/>
  <c r="CE965"/>
  <c r="GO416"/>
  <c r="AL30"/>
  <c r="Y47"/>
  <c r="AK119"/>
  <c r="F2142"/>
  <c r="Q2116"/>
  <c r="Q2220"/>
  <c r="CZ2033"/>
  <c r="Y2033"/>
  <c r="CY2033"/>
  <c r="X2033"/>
  <c r="AQ2254"/>
  <c r="F2366"/>
  <c r="T2116"/>
  <c r="F2151"/>
  <c r="T2220"/>
  <c r="CE2116"/>
  <c r="AV2130"/>
  <c r="AY2130"/>
  <c r="CH2116"/>
  <c r="AU1519"/>
  <c r="F1653"/>
  <c r="BC1964"/>
  <c r="F2094"/>
  <c r="BC2254"/>
  <c r="F2372"/>
  <c r="CF1672"/>
  <c r="AW1686"/>
  <c r="BD1519"/>
  <c r="F1659"/>
  <c r="F1218"/>
  <c r="AP1096"/>
  <c r="F1219"/>
  <c r="AQ1096"/>
  <c r="AZ653"/>
  <c r="F678"/>
  <c r="AZ764"/>
  <c r="AQ493"/>
  <c r="F625"/>
  <c r="W240"/>
  <c r="F295"/>
  <c r="BB337"/>
  <c r="F472"/>
  <c r="GN203"/>
  <c r="GN92"/>
  <c r="BD2388"/>
  <c r="F2516"/>
  <c r="CP2017"/>
  <c r="O2017"/>
  <c r="AC2046"/>
  <c r="CZ2018"/>
  <c r="Y2018"/>
  <c r="CY2018"/>
  <c r="X2018"/>
  <c r="AD1968"/>
  <c r="Q1980"/>
  <c r="BC1392"/>
  <c r="F1501"/>
  <c r="AE1396"/>
  <c r="R1405"/>
  <c r="CZ1164"/>
  <c r="Y1164"/>
  <c r="CY1164"/>
  <c r="X1164"/>
  <c r="AL1396"/>
  <c r="Y1405"/>
  <c r="CZ1110"/>
  <c r="Y1110"/>
  <c r="AL1112"/>
  <c r="CY1110"/>
  <c r="X1110"/>
  <c r="AK1112"/>
  <c r="AF1112"/>
  <c r="Y965"/>
  <c r="AL951"/>
  <c r="GN810"/>
  <c r="GM810"/>
  <c r="CZ1002"/>
  <c r="Y1002"/>
  <c r="CY1002"/>
  <c r="X1002"/>
  <c r="AF1030"/>
  <c r="GN811"/>
  <c r="GM811"/>
  <c r="GN343"/>
  <c r="AB358"/>
  <c r="GN402"/>
  <c r="AC206"/>
  <c r="GN253"/>
  <c r="S2116"/>
  <c r="F2145"/>
  <c r="CB2392"/>
  <c r="AS2406"/>
  <c r="AX1634"/>
  <c r="AX1523"/>
  <c r="F1544"/>
  <c r="F988"/>
  <c r="V951"/>
  <c r="BA850"/>
  <c r="F901"/>
  <c r="F972"/>
  <c r="AX951"/>
  <c r="AX1062"/>
  <c r="AZ392"/>
  <c r="F438"/>
  <c r="F365"/>
  <c r="AX341"/>
  <c r="AX459"/>
  <c r="T240"/>
  <c r="F292"/>
  <c r="BC493"/>
  <c r="F631"/>
  <c r="R240"/>
  <c r="F285"/>
  <c r="AK2258"/>
  <c r="X2272"/>
  <c r="CY2399"/>
  <c r="X2399"/>
  <c r="CZ2399"/>
  <c r="Y2399"/>
  <c r="GO2399"/>
  <c r="GM1824"/>
  <c r="GO1824"/>
  <c r="CZ1593"/>
  <c r="Y1593"/>
  <c r="CY1593"/>
  <c r="X1593"/>
  <c r="GM1593"/>
  <c r="AG1100"/>
  <c r="T1112"/>
  <c r="R1261"/>
  <c r="AE1247"/>
  <c r="CJ1100"/>
  <c r="GM954"/>
  <c r="GM956"/>
  <c r="CA965"/>
  <c r="GO954"/>
  <c r="V667"/>
  <c r="AI653"/>
  <c r="GO956"/>
  <c r="AC653"/>
  <c r="CH667"/>
  <c r="CF667"/>
  <c r="P667"/>
  <c r="CE667"/>
  <c r="GO577"/>
  <c r="AE341"/>
  <c r="R358"/>
  <c r="CJ30"/>
  <c r="GO260"/>
  <c r="AH189"/>
  <c r="U206"/>
  <c r="W2116"/>
  <c r="F2154"/>
  <c r="AX2130"/>
  <c r="CG2116"/>
  <c r="AP2164"/>
  <c r="F2197"/>
  <c r="AP2116"/>
  <c r="F2139"/>
  <c r="U1720"/>
  <c r="F1773"/>
  <c r="U1672"/>
  <c r="F1708"/>
  <c r="U1783"/>
  <c r="GN1532"/>
  <c r="GM1532"/>
  <c r="F1425"/>
  <c r="BA1396"/>
  <c r="AP1668"/>
  <c r="F1792"/>
  <c r="GN1104"/>
  <c r="GM1104"/>
  <c r="BC337"/>
  <c r="F475"/>
  <c r="F59"/>
  <c r="Q30"/>
  <c r="BB185"/>
  <c r="F316"/>
  <c r="GN96"/>
  <c r="AO26"/>
  <c r="F155"/>
  <c r="AO2521"/>
  <c r="GN83"/>
  <c r="CY2459"/>
  <c r="X2459"/>
  <c r="CZ2459"/>
  <c r="Y2459"/>
  <c r="AL2461"/>
  <c r="AF2461"/>
  <c r="W2188"/>
  <c r="AJ2164"/>
  <c r="GN1876"/>
  <c r="GM1876"/>
  <c r="AK1720"/>
  <c r="X1751"/>
  <c r="AD1396"/>
  <c r="Q1405"/>
  <c r="CP1451"/>
  <c r="O1451"/>
  <c r="AB1453"/>
  <c r="AC1453"/>
  <c r="CZ1314"/>
  <c r="Y1314"/>
  <c r="CY1314"/>
  <c r="X1314"/>
  <c r="GM1314"/>
  <c r="GM813"/>
  <c r="GN813"/>
  <c r="GN557"/>
  <c r="AF514"/>
  <c r="GN348"/>
  <c r="GN247"/>
  <c r="AL2116"/>
  <c r="Y2130"/>
  <c r="AX2392"/>
  <c r="AX2491"/>
  <c r="F2413"/>
  <c r="AQ2304"/>
  <c r="F2336"/>
  <c r="CG2014"/>
  <c r="AX2046"/>
  <c r="BA1720"/>
  <c r="F1771"/>
  <c r="U1821"/>
  <c r="F1857"/>
  <c r="F1775"/>
  <c r="W1720"/>
  <c r="AX1968"/>
  <c r="F1987"/>
  <c r="AX2078"/>
  <c r="AZ1295"/>
  <c r="F1337"/>
  <c r="AP947"/>
  <c r="F1071"/>
  <c r="AX764"/>
  <c r="F674"/>
  <c r="AX653"/>
  <c r="AX189"/>
  <c r="F213"/>
  <c r="AX303"/>
  <c r="AD206"/>
  <c r="AU185"/>
  <c r="F322"/>
  <c r="AT2461"/>
  <c r="CC2438"/>
  <c r="F979"/>
  <c r="R951"/>
  <c r="R1062"/>
  <c r="BA2164"/>
  <c r="F2208"/>
  <c r="BA1821"/>
  <c r="F1855"/>
  <c r="BA653"/>
  <c r="F687"/>
  <c r="F71"/>
  <c r="W30"/>
  <c r="W151"/>
  <c r="CP2397"/>
  <c r="O2397"/>
  <c r="CP2018"/>
  <c r="O2018"/>
  <c r="CP1165"/>
  <c r="O1165"/>
  <c r="CP1313"/>
  <c r="O1313"/>
  <c r="AL271"/>
  <c r="CC2272"/>
  <c r="CB1751"/>
  <c r="AJ2046"/>
  <c r="AJ1177"/>
  <c r="AG1326"/>
  <c r="AG732"/>
  <c r="AI583"/>
  <c r="AK271"/>
  <c r="GN663"/>
  <c r="CB667"/>
  <c r="AK2461"/>
  <c r="AC2406"/>
  <c r="CP1888"/>
  <c r="O1888"/>
  <c r="AJ1326"/>
  <c r="CP723"/>
  <c r="O723"/>
  <c r="CA1686"/>
  <c r="CA1980"/>
  <c r="GM1017"/>
  <c r="CZ1299"/>
  <c r="Y1299"/>
  <c r="GO344"/>
  <c r="CC358"/>
  <c r="AF119"/>
  <c r="GN259"/>
  <c r="GO262"/>
  <c r="GM2452"/>
  <c r="CZ2312"/>
  <c r="Y2312"/>
  <c r="Y2272"/>
  <c r="AL2258"/>
  <c r="T2046"/>
  <c r="AG2014"/>
  <c r="AK1821"/>
  <c r="X1835"/>
  <c r="CI2304"/>
  <c r="AZ2326"/>
  <c r="GN2043"/>
  <c r="GM2043"/>
  <c r="R1835"/>
  <c r="AE1821"/>
  <c r="CP1592"/>
  <c r="O1592"/>
  <c r="AC1602"/>
  <c r="CJ1439"/>
  <c r="AJ1100"/>
  <c r="W1112"/>
  <c r="AK850"/>
  <c r="X881"/>
  <c r="AJ497"/>
  <c r="W514"/>
  <c r="GN509"/>
  <c r="P1672"/>
  <c r="F1689"/>
  <c r="P1783"/>
  <c r="T1720"/>
  <c r="F1772"/>
  <c r="AQ1392"/>
  <c r="F1495"/>
  <c r="F1934"/>
  <c r="AO1817"/>
  <c r="BB1519"/>
  <c r="F1647"/>
  <c r="AP1243"/>
  <c r="F1367"/>
  <c r="F905"/>
  <c r="W850"/>
  <c r="F904"/>
  <c r="V850"/>
  <c r="Q850"/>
  <c r="F893"/>
  <c r="BB947"/>
  <c r="F1075"/>
  <c r="Q341"/>
  <c r="F370"/>
  <c r="Q459"/>
  <c r="CF2461"/>
  <c r="P2461"/>
  <c r="CE2461"/>
  <c r="CH2461"/>
  <c r="AC2438"/>
  <c r="U2188"/>
  <c r="AH2164"/>
  <c r="W1602"/>
  <c r="AJ1571"/>
  <c r="U1326"/>
  <c r="AH1295"/>
  <c r="V1112"/>
  <c r="AI1100"/>
  <c r="U1537"/>
  <c r="AH1523"/>
  <c r="CZ1259"/>
  <c r="Y1259"/>
  <c r="AL1261"/>
  <c r="CY1259"/>
  <c r="X1259"/>
  <c r="AK1261"/>
  <c r="AF1261"/>
  <c r="GN1441"/>
  <c r="GM1441"/>
  <c r="Y816"/>
  <c r="AL802"/>
  <c r="AH497"/>
  <c r="U514"/>
  <c r="GN408"/>
  <c r="CJ81"/>
  <c r="AC2258"/>
  <c r="CH2272"/>
  <c r="CF2272"/>
  <c r="CE2272"/>
  <c r="P2272"/>
  <c r="AP2388"/>
  <c r="F2500"/>
  <c r="GM2310"/>
  <c r="GN2310"/>
  <c r="AZ2491"/>
  <c r="AZ2392"/>
  <c r="F2417"/>
  <c r="O1751"/>
  <c r="AB1720"/>
  <c r="AZ1523"/>
  <c r="F1548"/>
  <c r="AZ1634"/>
  <c r="AZ1146"/>
  <c r="F1188"/>
  <c r="AZ1930"/>
  <c r="AZ1821"/>
  <c r="F1846"/>
  <c r="F1428"/>
  <c r="V1396"/>
  <c r="AZ999"/>
  <c r="F1041"/>
  <c r="AD1112"/>
  <c r="CP1102"/>
  <c r="O1102"/>
  <c r="BD947"/>
  <c r="F1087"/>
  <c r="AO947"/>
  <c r="F1066"/>
  <c r="F382"/>
  <c r="W341"/>
  <c r="AP185"/>
  <c r="F312"/>
  <c r="AZ189"/>
  <c r="F217"/>
  <c r="AZ303"/>
  <c r="GM2030"/>
  <c r="GO2030"/>
  <c r="CP2312"/>
  <c r="O2312"/>
  <c r="AC2326"/>
  <c r="Q1751"/>
  <c r="AD1720"/>
  <c r="CZ1451"/>
  <c r="Y1451"/>
  <c r="AL1453"/>
  <c r="CY1451"/>
  <c r="X1451"/>
  <c r="AK1453"/>
  <c r="AF1453"/>
  <c r="V1261"/>
  <c r="AI1247"/>
  <c r="CZ1150"/>
  <c r="Y1150"/>
  <c r="AL1177"/>
  <c r="CY1150"/>
  <c r="X1150"/>
  <c r="AK1177"/>
  <c r="AF1177"/>
  <c r="AQ947"/>
  <c r="F1072"/>
  <c r="CP1002"/>
  <c r="O1002"/>
  <c r="AC1030"/>
  <c r="CY665"/>
  <c r="X665"/>
  <c r="AK667"/>
  <c r="CZ665"/>
  <c r="Y665"/>
  <c r="AL667"/>
  <c r="AF667"/>
  <c r="U732"/>
  <c r="AH701"/>
  <c r="AC341"/>
  <c r="P358"/>
  <c r="CE358"/>
  <c r="CH358"/>
  <c r="CF358"/>
  <c r="GN414"/>
  <c r="AC583"/>
  <c r="AF341"/>
  <c r="S358"/>
  <c r="GN350"/>
  <c r="AD2272"/>
  <c r="CP2262"/>
  <c r="O2262"/>
  <c r="GO2180"/>
  <c r="CC2188"/>
  <c r="CI2164"/>
  <c r="AZ2188"/>
  <c r="AO1519"/>
  <c r="F1638"/>
  <c r="BC1519"/>
  <c r="F1650"/>
  <c r="BC1243"/>
  <c r="F1374"/>
  <c r="BC1096"/>
  <c r="F1225"/>
  <c r="F840"/>
  <c r="W913"/>
  <c r="W802"/>
  <c r="F839"/>
  <c r="V913"/>
  <c r="V802"/>
  <c r="F634"/>
  <c r="AU493"/>
  <c r="AZ951"/>
  <c r="F976"/>
  <c r="AZ1062"/>
  <c r="AZ240"/>
  <c r="F282"/>
  <c r="F381"/>
  <c r="V341"/>
  <c r="CH47"/>
  <c r="CF47"/>
  <c r="AC30"/>
  <c r="CE47"/>
  <c r="P47"/>
  <c r="AK2188"/>
  <c r="AL2188"/>
  <c r="AF2188"/>
  <c r="GN1892"/>
  <c r="GM1892"/>
  <c r="R1751"/>
  <c r="AE1720"/>
  <c r="CJ1247"/>
  <c r="AK802"/>
  <c r="X816"/>
  <c r="AG653"/>
  <c r="T667"/>
  <c r="GN852"/>
  <c r="AB881"/>
  <c r="GM852"/>
  <c r="CA881"/>
  <c r="W667"/>
  <c r="AJ653"/>
  <c r="CZ1016"/>
  <c r="Y1016"/>
  <c r="CY1016"/>
  <c r="X1016"/>
  <c r="GM1016"/>
  <c r="GO505"/>
  <c r="GO261"/>
  <c r="F2150"/>
  <c r="BA2116"/>
  <c r="BD2254"/>
  <c r="F2381"/>
  <c r="F2279"/>
  <c r="AX2258"/>
  <c r="CG2304"/>
  <c r="AX2326"/>
  <c r="R1783"/>
  <c r="F1700"/>
  <c r="R1672"/>
  <c r="P1396"/>
  <c r="F1408"/>
  <c r="AX1243"/>
  <c r="F1365"/>
  <c r="AX1817"/>
  <c r="F1937"/>
  <c r="F1510"/>
  <c r="BD1392"/>
  <c r="BA802"/>
  <c r="F836"/>
  <c r="F1412"/>
  <c r="AX1396"/>
  <c r="AX1485"/>
  <c r="AD732"/>
  <c r="CP706"/>
  <c r="O706"/>
  <c r="AO649"/>
  <c r="F768"/>
  <c r="BB493"/>
  <c r="F628"/>
  <c r="BA341"/>
  <c r="F378"/>
  <c r="F379"/>
  <c r="T341"/>
  <c r="AP337"/>
  <c r="F468"/>
  <c r="CI30"/>
  <c r="AZ47"/>
  <c r="F1560"/>
  <c r="V1523"/>
  <c r="F1044"/>
  <c r="R999"/>
  <c r="U341"/>
  <c r="F380"/>
  <c r="R1100"/>
  <c r="R1177"/>
  <c r="R1209"/>
  <c r="F1126"/>
  <c r="Q1672"/>
  <c r="F1698"/>
  <c r="Q1783"/>
  <c r="U850"/>
  <c r="F903"/>
  <c r="AE119"/>
  <c r="GN249"/>
  <c r="CC47"/>
  <c r="AH2046"/>
  <c r="AB427"/>
  <c r="AK2406"/>
  <c r="AI1177"/>
  <c r="AI1030"/>
  <c r="AJ732"/>
  <c r="AI427"/>
  <c r="CC2326"/>
  <c r="AC119"/>
  <c r="CP2032"/>
  <c r="O2032"/>
  <c r="CP2459"/>
  <c r="O2459"/>
  <c r="CP2031"/>
  <c r="O2031"/>
  <c r="AI1602"/>
  <c r="AE2046"/>
  <c r="AG1177"/>
  <c r="CP1526"/>
  <c r="O1526"/>
  <c r="AJ583"/>
  <c r="AK358"/>
  <c r="AE206"/>
  <c r="CP2313"/>
  <c r="O2313"/>
  <c r="GN1832"/>
  <c r="CB1835"/>
  <c r="CB965"/>
  <c r="GM2317"/>
  <c r="CB1980"/>
  <c r="CY1299"/>
  <c r="X1299"/>
  <c r="AF2326"/>
  <c r="GM2264"/>
  <c r="GM1873"/>
  <c r="CC1751"/>
  <c r="GM1254"/>
  <c r="GM1259"/>
  <c r="CA1261"/>
  <c r="GN246"/>
  <c r="GM1403"/>
  <c r="GN1010"/>
  <c r="GM721"/>
  <c r="GN853"/>
  <c r="AK1672"/>
  <c r="X1686"/>
  <c r="CZ1592"/>
  <c r="Y1592"/>
  <c r="AL1602"/>
  <c r="CY1592"/>
  <c r="X1592"/>
  <c r="AK1602"/>
  <c r="AF1602"/>
  <c r="CZ1300"/>
  <c r="Y1300"/>
  <c r="CY1300"/>
  <c r="X1300"/>
  <c r="AC802"/>
  <c r="CH816"/>
  <c r="CF816"/>
  <c r="P816"/>
  <c r="CE816"/>
  <c r="AF583"/>
  <c r="AL341"/>
  <c r="Y358"/>
  <c r="AE392"/>
  <c r="R427"/>
  <c r="AI81"/>
  <c r="V119"/>
  <c r="V151"/>
  <c r="AX47"/>
  <c r="CG30"/>
  <c r="F2501"/>
  <c r="AQ2388"/>
  <c r="F2468"/>
  <c r="AX2438"/>
  <c r="AU2304"/>
  <c r="F2345"/>
  <c r="GM2042"/>
  <c r="GN2042"/>
  <c r="AW2130"/>
  <c r="CF2116"/>
  <c r="F2295"/>
  <c r="V2356"/>
  <c r="V2258"/>
  <c r="BD1964"/>
  <c r="F2103"/>
  <c r="CE1672"/>
  <c r="AV1686"/>
  <c r="F1709"/>
  <c r="V1783"/>
  <c r="V1672"/>
  <c r="BD1817"/>
  <c r="F1955"/>
  <c r="T1396"/>
  <c r="F1426"/>
  <c r="F1464"/>
  <c r="AZ1439"/>
  <c r="AO1668"/>
  <c r="F1787"/>
  <c r="BB1668"/>
  <c r="F1796"/>
  <c r="AP1392"/>
  <c r="F1494"/>
  <c r="F1429"/>
  <c r="W1396"/>
  <c r="W1485"/>
  <c r="AQ1243"/>
  <c r="F1368"/>
  <c r="AX999"/>
  <c r="F1037"/>
  <c r="T850"/>
  <c r="F902"/>
  <c r="AZ850"/>
  <c r="F892"/>
  <c r="BD337"/>
  <c r="F484"/>
  <c r="AX615"/>
  <c r="F521"/>
  <c r="AX497"/>
  <c r="AU337"/>
  <c r="F478"/>
  <c r="GN394"/>
  <c r="BD185"/>
  <c r="F328"/>
  <c r="GO195"/>
  <c r="BC185"/>
  <c r="F319"/>
  <c r="BB26"/>
  <c r="F164"/>
  <c r="BB2521"/>
  <c r="GN86"/>
  <c r="AU30"/>
  <c r="F66"/>
  <c r="AD2392"/>
  <c r="Q2406"/>
  <c r="GN1871"/>
  <c r="GM1871"/>
  <c r="AB1898"/>
  <c r="Y1751"/>
  <c r="AL1720"/>
  <c r="V1453"/>
  <c r="V1485"/>
  <c r="AI1439"/>
  <c r="AE1146"/>
  <c r="CP1150"/>
  <c r="O1150"/>
  <c r="AC1177"/>
  <c r="GO1259"/>
  <c r="CC1261"/>
  <c r="S881"/>
  <c r="AF850"/>
  <c r="V732"/>
  <c r="AI701"/>
  <c r="R583"/>
  <c r="AE548"/>
  <c r="AG189"/>
  <c r="T206"/>
  <c r="GN2260"/>
  <c r="AB2272"/>
  <c r="GM2260"/>
  <c r="AO2388"/>
  <c r="F2495"/>
  <c r="AC2164"/>
  <c r="CH2188"/>
  <c r="CF2188"/>
  <c r="P2188"/>
  <c r="CE2188"/>
  <c r="BD2112"/>
  <c r="F2245"/>
  <c r="S1783"/>
  <c r="F1701"/>
  <c r="S1672"/>
  <c r="F1710"/>
  <c r="W1783"/>
  <c r="W1672"/>
  <c r="T1968"/>
  <c r="T2078"/>
  <c r="F2001"/>
  <c r="AO1964"/>
  <c r="F2082"/>
  <c r="S1968"/>
  <c r="F1995"/>
  <c r="GN1576"/>
  <c r="GN1594"/>
  <c r="CB1602"/>
  <c r="GM1576"/>
  <c r="CC1439"/>
  <c r="AT1453"/>
  <c r="AE1523"/>
  <c r="R1537"/>
  <c r="AO1392"/>
  <c r="F1489"/>
  <c r="AP649"/>
  <c r="F773"/>
  <c r="AP798"/>
  <c r="F922"/>
  <c r="V240"/>
  <c r="F294"/>
  <c r="AF240"/>
  <c r="S271"/>
  <c r="GN243"/>
  <c r="CB271"/>
  <c r="GO197"/>
  <c r="GO110"/>
  <c r="U2461"/>
  <c r="AH2438"/>
  <c r="V2188"/>
  <c r="V2220"/>
  <c r="AI2164"/>
  <c r="W2406"/>
  <c r="AJ2392"/>
  <c r="Y1686"/>
  <c r="AL1672"/>
  <c r="U1602"/>
  <c r="AH1571"/>
  <c r="U1453"/>
  <c r="AH1439"/>
  <c r="CP1299"/>
  <c r="O1299"/>
  <c r="AC1326"/>
  <c r="AG1439"/>
  <c r="T1453"/>
  <c r="T1485"/>
  <c r="GO1016"/>
  <c r="CC1030"/>
  <c r="GO263"/>
  <c r="GN407"/>
  <c r="GN396"/>
  <c r="AQ2164"/>
  <c r="F2198"/>
  <c r="AQ2116"/>
  <c r="F2140"/>
  <c r="AQ2220"/>
  <c r="CI2116"/>
  <c r="AZ2130"/>
  <c r="BB2254"/>
  <c r="F2369"/>
  <c r="F1859"/>
  <c r="W1821"/>
  <c r="BD1668"/>
  <c r="F1808"/>
  <c r="GM1594"/>
  <c r="AZ1869"/>
  <c r="F1909"/>
  <c r="AZ497"/>
  <c r="F525"/>
  <c r="AZ615"/>
  <c r="BB649"/>
  <c r="F777"/>
  <c r="GN32"/>
  <c r="CB47"/>
  <c r="AB47"/>
  <c r="AQ30"/>
  <c r="AQ151"/>
  <c r="F57"/>
  <c r="R2188"/>
  <c r="AE2164"/>
  <c r="AI1869"/>
  <c r="V1898"/>
  <c r="GM1826"/>
  <c r="CA1835"/>
  <c r="GO1826"/>
  <c r="BD1096"/>
  <c r="F1234"/>
  <c r="CP1110"/>
  <c r="O1110"/>
  <c r="AC1112"/>
  <c r="AL427"/>
  <c r="AF427"/>
  <c r="GO202"/>
  <c r="T47"/>
  <c r="AG30"/>
  <c r="F2510"/>
  <c r="AU2388"/>
  <c r="F2287"/>
  <c r="S2258"/>
  <c r="BA2258"/>
  <c r="F2292"/>
  <c r="O2130"/>
  <c r="AB2116"/>
  <c r="T2258"/>
  <c r="F2293"/>
  <c r="T2356"/>
  <c r="AP1519"/>
  <c r="F1643"/>
  <c r="AO2254"/>
  <c r="F2360"/>
  <c r="T1672"/>
  <c r="F1707"/>
  <c r="T1783"/>
  <c r="AZ1720"/>
  <c r="F1762"/>
  <c r="CE1396"/>
  <c r="AV1405"/>
  <c r="AY1405"/>
  <c r="CH1396"/>
  <c r="S1396"/>
  <c r="F1420"/>
  <c r="AZ1247"/>
  <c r="F1272"/>
  <c r="AZ1358"/>
  <c r="AO1243"/>
  <c r="F1362"/>
  <c r="AX1100"/>
  <c r="F1119"/>
  <c r="AX1209"/>
  <c r="BD649"/>
  <c r="F789"/>
  <c r="AO798"/>
  <c r="F917"/>
  <c r="F739"/>
  <c r="AX701"/>
  <c r="AX240"/>
  <c r="F278"/>
  <c r="F61"/>
  <c r="R30"/>
  <c r="GN201"/>
  <c r="F989"/>
  <c r="W951"/>
  <c r="R2356"/>
  <c r="F2286"/>
  <c r="R2258"/>
  <c r="F2485"/>
  <c r="W2438"/>
  <c r="U240"/>
  <c r="F293"/>
  <c r="S30"/>
  <c r="F62"/>
  <c r="BA497"/>
  <c r="F534"/>
  <c r="AD1326"/>
  <c r="AD583"/>
  <c r="AL2406"/>
  <c r="CA1751"/>
  <c r="AD1177"/>
  <c r="CC816"/>
  <c r="AE1602"/>
  <c r="CP1164"/>
  <c r="O1164"/>
  <c r="CP722"/>
  <c r="O722"/>
  <c r="AE514"/>
  <c r="AH583"/>
  <c r="AG514"/>
  <c r="AD119"/>
  <c r="CB1261"/>
  <c r="AK965"/>
  <c r="CP665"/>
  <c r="O665"/>
  <c r="AI514"/>
  <c r="AJ427"/>
  <c r="AL2326"/>
  <c r="CB1686"/>
  <c r="AB1835"/>
  <c r="AB965"/>
  <c r="CC881"/>
  <c r="AC514"/>
  <c r="AB1980"/>
  <c r="AF1326"/>
  <c r="AD1602"/>
  <c r="V2112"/>
  <c r="F2243"/>
  <c r="CB1571"/>
  <c r="AS1602"/>
  <c r="V26"/>
  <c r="F174"/>
  <c r="CA1821"/>
  <c r="AR1835"/>
  <c r="F1506"/>
  <c r="T1392"/>
  <c r="CA240"/>
  <c r="V1392"/>
  <c r="F1508"/>
  <c r="AB392"/>
  <c r="O427"/>
  <c r="CC2164"/>
  <c r="AT2188"/>
  <c r="AK81"/>
  <c r="X119"/>
  <c r="CC999"/>
  <c r="AT1030"/>
  <c r="AK653"/>
  <c r="X667"/>
  <c r="AT1261"/>
  <c r="CC1247"/>
  <c r="CA1247"/>
  <c r="AR1261"/>
  <c r="CB653"/>
  <c r="AS667"/>
  <c r="AB1439"/>
  <c r="O1453"/>
  <c r="CA951"/>
  <c r="AR965"/>
  <c r="CB240"/>
  <c r="AS271"/>
  <c r="CC1672"/>
  <c r="AT1686"/>
  <c r="O965"/>
  <c r="AB951"/>
  <c r="GO112"/>
  <c r="CC119"/>
  <c r="GN91"/>
  <c r="AF1295"/>
  <c r="S1326"/>
  <c r="Y2326"/>
  <c r="AL2304"/>
  <c r="GM665"/>
  <c r="CA667"/>
  <c r="GO665"/>
  <c r="CC667"/>
  <c r="AB667"/>
  <c r="AG497"/>
  <c r="T514"/>
  <c r="GO1164"/>
  <c r="GM1164"/>
  <c r="AD548"/>
  <c r="Q583"/>
  <c r="BA493"/>
  <c r="F635"/>
  <c r="F2370"/>
  <c r="R2254"/>
  <c r="CB30"/>
  <c r="AS47"/>
  <c r="F227"/>
  <c r="T189"/>
  <c r="T303"/>
  <c r="AB1869"/>
  <c r="O1898"/>
  <c r="Y341"/>
  <c r="F385"/>
  <c r="CB1672"/>
  <c r="AS1686"/>
  <c r="AI497"/>
  <c r="V514"/>
  <c r="CB1247"/>
  <c r="AS1261"/>
  <c r="GO573"/>
  <c r="GO722"/>
  <c r="GM722"/>
  <c r="AL2392"/>
  <c r="Y2406"/>
  <c r="CJ1295"/>
  <c r="T30"/>
  <c r="T151"/>
  <c r="F68"/>
  <c r="V1869"/>
  <c r="F1921"/>
  <c r="CA30"/>
  <c r="AZ493"/>
  <c r="F626"/>
  <c r="F2230"/>
  <c r="AQ2112"/>
  <c r="GN1299"/>
  <c r="GM1299"/>
  <c r="AB1326"/>
  <c r="U1571"/>
  <c r="F1624"/>
  <c r="W2491"/>
  <c r="F2430"/>
  <c r="W2392"/>
  <c r="F2483"/>
  <c r="U2438"/>
  <c r="W1668"/>
  <c r="F1807"/>
  <c r="F1798"/>
  <c r="S1668"/>
  <c r="P2164"/>
  <c r="F2191"/>
  <c r="F755"/>
  <c r="V701"/>
  <c r="F1191"/>
  <c r="R1146"/>
  <c r="Y1720"/>
  <c r="F1778"/>
  <c r="Q2392"/>
  <c r="F2418"/>
  <c r="Q2491"/>
  <c r="F2375"/>
  <c r="AU2254"/>
  <c r="F54"/>
  <c r="AX30"/>
  <c r="AX151"/>
  <c r="CE802"/>
  <c r="AV816"/>
  <c r="AK1571"/>
  <c r="X1602"/>
  <c r="CB1968"/>
  <c r="AS1980"/>
  <c r="GN2313"/>
  <c r="GM2313"/>
  <c r="GM1526"/>
  <c r="GO1526"/>
  <c r="CC1537"/>
  <c r="GM2031"/>
  <c r="GO2031"/>
  <c r="W732"/>
  <c r="AJ701"/>
  <c r="GN400"/>
  <c r="AZ30"/>
  <c r="F58"/>
  <c r="AZ151"/>
  <c r="AX1392"/>
  <c r="F1492"/>
  <c r="F1765"/>
  <c r="R1720"/>
  <c r="Y2188"/>
  <c r="AL2164"/>
  <c r="AZ947"/>
  <c r="F1073"/>
  <c r="Q2272"/>
  <c r="AD2258"/>
  <c r="GN551"/>
  <c r="AB583"/>
  <c r="AY358"/>
  <c r="CH341"/>
  <c r="S667"/>
  <c r="AF653"/>
  <c r="GN1002"/>
  <c r="CB1030"/>
  <c r="GM1002"/>
  <c r="CA1030"/>
  <c r="AB1030"/>
  <c r="X1177"/>
  <c r="AK1146"/>
  <c r="AF1439"/>
  <c r="S1453"/>
  <c r="Q1720"/>
  <c r="F1763"/>
  <c r="AZ2388"/>
  <c r="F2502"/>
  <c r="AY2272"/>
  <c r="CH2258"/>
  <c r="CE2438"/>
  <c r="AV2461"/>
  <c r="P1668"/>
  <c r="F1786"/>
  <c r="F1849"/>
  <c r="R1821"/>
  <c r="R1930"/>
  <c r="T2014"/>
  <c r="F2067"/>
  <c r="CA1672"/>
  <c r="AR1686"/>
  <c r="GO723"/>
  <c r="GM723"/>
  <c r="GN2170"/>
  <c r="V583"/>
  <c r="AI548"/>
  <c r="AJ2014"/>
  <c r="W2046"/>
  <c r="CB1720"/>
  <c r="AS1751"/>
  <c r="GN563"/>
  <c r="GM2397"/>
  <c r="GO2397"/>
  <c r="CC2406"/>
  <c r="AB2406"/>
  <c r="W26"/>
  <c r="F175"/>
  <c r="AX185"/>
  <c r="F310"/>
  <c r="AX2014"/>
  <c r="F2053"/>
  <c r="AC1439"/>
  <c r="CF1453"/>
  <c r="P1453"/>
  <c r="CE1453"/>
  <c r="CH1453"/>
  <c r="X1720"/>
  <c r="F1777"/>
  <c r="AO22"/>
  <c r="F2525"/>
  <c r="AO2553"/>
  <c r="AP2112"/>
  <c r="F2229"/>
  <c r="AX2220"/>
  <c r="AX2116"/>
  <c r="F2137"/>
  <c r="F228"/>
  <c r="U189"/>
  <c r="U303"/>
  <c r="F67"/>
  <c r="BA30"/>
  <c r="CF653"/>
  <c r="AW667"/>
  <c r="R1358"/>
  <c r="F1275"/>
  <c r="R1247"/>
  <c r="AX947"/>
  <c r="F1069"/>
  <c r="AL1100"/>
  <c r="Y1112"/>
  <c r="F2135"/>
  <c r="AV2116"/>
  <c r="CE951"/>
  <c r="AV965"/>
  <c r="S913"/>
  <c r="F831"/>
  <c r="S802"/>
  <c r="O1686"/>
  <c r="AB1672"/>
  <c r="AJ999"/>
  <c r="W1030"/>
  <c r="AI2014"/>
  <c r="V2046"/>
  <c r="AG392"/>
  <c r="T427"/>
  <c r="V2406"/>
  <c r="AI2392"/>
  <c r="CF1261"/>
  <c r="P1261"/>
  <c r="CE1261"/>
  <c r="AC1247"/>
  <c r="CH1261"/>
  <c r="U26"/>
  <c r="F173"/>
  <c r="AF189"/>
  <c r="S206"/>
  <c r="F1283"/>
  <c r="U1358"/>
  <c r="U1247"/>
  <c r="T1247"/>
  <c r="F1282"/>
  <c r="AC1869"/>
  <c r="CF1898"/>
  <c r="P1898"/>
  <c r="CE1898"/>
  <c r="CH1898"/>
  <c r="T2164"/>
  <c r="F2209"/>
  <c r="R1968"/>
  <c r="F1994"/>
  <c r="F895"/>
  <c r="R850"/>
  <c r="CE1720"/>
  <c r="AV1751"/>
  <c r="CH240"/>
  <c r="AY271"/>
  <c r="Q951"/>
  <c r="F977"/>
  <c r="Q1062"/>
  <c r="F1850"/>
  <c r="S1821"/>
  <c r="Q240"/>
  <c r="F283"/>
  <c r="CE850"/>
  <c r="AV881"/>
  <c r="CE1968"/>
  <c r="AV1980"/>
  <c r="P1821"/>
  <c r="F1838"/>
  <c r="P1930"/>
  <c r="AF2014"/>
  <c r="S2046"/>
  <c r="F2347"/>
  <c r="T2304"/>
  <c r="CF1523"/>
  <c r="AW1537"/>
  <c r="F2058"/>
  <c r="Q2014"/>
  <c r="R2392"/>
  <c r="R2491"/>
  <c r="F2420"/>
  <c r="O1247"/>
  <c r="F1263"/>
  <c r="U81"/>
  <c r="F141"/>
  <c r="Q1326"/>
  <c r="Q1358"/>
  <c r="Q1247"/>
  <c r="F1273"/>
  <c r="R764"/>
  <c r="F681"/>
  <c r="R653"/>
  <c r="AY732"/>
  <c r="CH701"/>
  <c r="O240"/>
  <c r="F273"/>
  <c r="Q2164"/>
  <c r="F2200"/>
  <c r="F2475"/>
  <c r="R2438"/>
  <c r="AK427"/>
  <c r="CB881"/>
  <c r="AK514"/>
  <c r="CB358"/>
  <c r="AK1030"/>
  <c r="GM2399"/>
  <c r="AB1537"/>
  <c r="CA816"/>
  <c r="CA1405"/>
  <c r="GO1593"/>
  <c r="P2220"/>
  <c r="GO420"/>
  <c r="GN1151"/>
  <c r="Q1602"/>
  <c r="AD1571"/>
  <c r="AH548"/>
  <c r="U583"/>
  <c r="AC497"/>
  <c r="P514"/>
  <c r="CE514"/>
  <c r="CH514"/>
  <c r="CF514"/>
  <c r="O1835"/>
  <c r="AB1821"/>
  <c r="AJ392"/>
  <c r="W427"/>
  <c r="AK951"/>
  <c r="X965"/>
  <c r="AD81"/>
  <c r="Q119"/>
  <c r="AE497"/>
  <c r="R514"/>
  <c r="CA1720"/>
  <c r="AR1751"/>
  <c r="AD1295"/>
  <c r="AZ1243"/>
  <c r="F1369"/>
  <c r="AV1396"/>
  <c r="F1410"/>
  <c r="T1668"/>
  <c r="F1804"/>
  <c r="BA2254"/>
  <c r="F2376"/>
  <c r="AF392"/>
  <c r="S427"/>
  <c r="GO1110"/>
  <c r="CC1112"/>
  <c r="GM1110"/>
  <c r="F2202"/>
  <c r="R2164"/>
  <c r="AB30"/>
  <c r="O47"/>
  <c r="CF1326"/>
  <c r="P1326"/>
  <c r="CE1326"/>
  <c r="AC1295"/>
  <c r="CH1326"/>
  <c r="S240"/>
  <c r="F286"/>
  <c r="F1471"/>
  <c r="AT1439"/>
  <c r="CE2164"/>
  <c r="AV2188"/>
  <c r="AV2220"/>
  <c r="O2272"/>
  <c r="AB2258"/>
  <c r="BB22"/>
  <c r="BB2553"/>
  <c r="F2534"/>
  <c r="F622"/>
  <c r="AX493"/>
  <c r="F1806"/>
  <c r="V1668"/>
  <c r="R392"/>
  <c r="F441"/>
  <c r="AY816"/>
  <c r="CH802"/>
  <c r="S1602"/>
  <c r="AF1571"/>
  <c r="CC1720"/>
  <c r="AT1751"/>
  <c r="CB951"/>
  <c r="AS965"/>
  <c r="CA2116"/>
  <c r="W583"/>
  <c r="AJ548"/>
  <c r="V1602"/>
  <c r="AI1571"/>
  <c r="AC81"/>
  <c r="P119"/>
  <c r="CE119"/>
  <c r="CH119"/>
  <c r="CF119"/>
  <c r="AI392"/>
  <c r="V427"/>
  <c r="AT47"/>
  <c r="CC30"/>
  <c r="AE81"/>
  <c r="R119"/>
  <c r="BA337"/>
  <c r="F479"/>
  <c r="Q732"/>
  <c r="AD701"/>
  <c r="BA798"/>
  <c r="F933"/>
  <c r="O881"/>
  <c r="AB850"/>
  <c r="X802"/>
  <c r="F842"/>
  <c r="X913"/>
  <c r="S2188"/>
  <c r="AF2164"/>
  <c r="CE30"/>
  <c r="AV47"/>
  <c r="AZ2164"/>
  <c r="F2199"/>
  <c r="GM2262"/>
  <c r="GN2262"/>
  <c r="CB2272"/>
  <c r="CH583"/>
  <c r="AC548"/>
  <c r="CF583"/>
  <c r="P583"/>
  <c r="CE583"/>
  <c r="CF341"/>
  <c r="AW358"/>
  <c r="U701"/>
  <c r="F754"/>
  <c r="AC999"/>
  <c r="CF1030"/>
  <c r="P1030"/>
  <c r="CE1030"/>
  <c r="CH1030"/>
  <c r="AF1146"/>
  <c r="S1177"/>
  <c r="F1284"/>
  <c r="V1247"/>
  <c r="CF2258"/>
  <c r="AW2272"/>
  <c r="Y1261"/>
  <c r="AL1247"/>
  <c r="V1100"/>
  <c r="F1135"/>
  <c r="F1626"/>
  <c r="W1571"/>
  <c r="AY2461"/>
  <c r="CH2438"/>
  <c r="Q337"/>
  <c r="F471"/>
  <c r="X850"/>
  <c r="F907"/>
  <c r="BA1439"/>
  <c r="F1473"/>
  <c r="F2337"/>
  <c r="AZ2304"/>
  <c r="AZ2356"/>
  <c r="CA1968"/>
  <c r="AR1980"/>
  <c r="GO581"/>
  <c r="GM1888"/>
  <c r="GO1888"/>
  <c r="CC1898"/>
  <c r="GO503"/>
  <c r="CC514"/>
  <c r="AJ1146"/>
  <c r="W1177"/>
  <c r="AL240"/>
  <c r="Y271"/>
  <c r="GN2018"/>
  <c r="GM2018"/>
  <c r="R947"/>
  <c r="F1076"/>
  <c r="F2479"/>
  <c r="AT2438"/>
  <c r="AD189"/>
  <c r="Q206"/>
  <c r="F2157"/>
  <c r="Y2116"/>
  <c r="Y2220"/>
  <c r="AF497"/>
  <c r="S514"/>
  <c r="Y2461"/>
  <c r="AL2438"/>
  <c r="P653"/>
  <c r="F670"/>
  <c r="P764"/>
  <c r="T1100"/>
  <c r="F1133"/>
  <c r="X2258"/>
  <c r="F2298"/>
  <c r="AX337"/>
  <c r="F466"/>
  <c r="AS2392"/>
  <c r="F2423"/>
  <c r="GO192"/>
  <c r="CC206"/>
  <c r="AF999"/>
  <c r="S1030"/>
  <c r="AK1100"/>
  <c r="X1112"/>
  <c r="AY2116"/>
  <c r="F2138"/>
  <c r="AY965"/>
  <c r="CH951"/>
  <c r="X1396"/>
  <c r="F1431"/>
  <c r="AG548"/>
  <c r="T583"/>
  <c r="U1898"/>
  <c r="AH1869"/>
  <c r="CJ189"/>
  <c r="AK701"/>
  <c r="X732"/>
  <c r="V1326"/>
  <c r="V1358"/>
  <c r="AI1295"/>
  <c r="AJ1869"/>
  <c r="W1898"/>
  <c r="U947"/>
  <c r="F1084"/>
  <c r="V185"/>
  <c r="F326"/>
  <c r="T1817"/>
  <c r="F1951"/>
  <c r="F2239"/>
  <c r="AU2112"/>
  <c r="S732"/>
  <c r="AF701"/>
  <c r="U653"/>
  <c r="F689"/>
  <c r="U764"/>
  <c r="Y1898"/>
  <c r="AL1869"/>
  <c r="T2438"/>
  <c r="F2482"/>
  <c r="AZ1096"/>
  <c r="F1220"/>
  <c r="F2195"/>
  <c r="AX2164"/>
  <c r="AB1396"/>
  <c r="O1405"/>
  <c r="AY1751"/>
  <c r="CH1720"/>
  <c r="CF240"/>
  <c r="AW271"/>
  <c r="AZ1964"/>
  <c r="F2089"/>
  <c r="F230"/>
  <c r="W189"/>
  <c r="W303"/>
  <c r="AY881"/>
  <c r="CH850"/>
  <c r="U1100"/>
  <c r="F1134"/>
  <c r="U1209"/>
  <c r="AL1523"/>
  <c r="Y1537"/>
  <c r="P1968"/>
  <c r="F1983"/>
  <c r="CE1821"/>
  <c r="AV1835"/>
  <c r="P1523"/>
  <c r="F1540"/>
  <c r="Y1821"/>
  <c r="Y1930"/>
  <c r="F1862"/>
  <c r="T1571"/>
  <c r="F1623"/>
  <c r="V2304"/>
  <c r="F2349"/>
  <c r="Q497"/>
  <c r="F526"/>
  <c r="Q615"/>
  <c r="F2066"/>
  <c r="BA2014"/>
  <c r="BC18"/>
  <c r="F2569"/>
  <c r="CF701"/>
  <c r="AW732"/>
  <c r="Q999"/>
  <c r="F1042"/>
  <c r="BD18"/>
  <c r="F2578"/>
  <c r="BA1523"/>
  <c r="F1557"/>
  <c r="AL583"/>
  <c r="AK1326"/>
  <c r="AL1326"/>
  <c r="CC271"/>
  <c r="CC965"/>
  <c r="CC1835"/>
  <c r="CB514"/>
  <c r="V1930"/>
  <c r="GN410"/>
  <c r="GN93"/>
  <c r="CJ701"/>
  <c r="Q1177"/>
  <c r="AD1146"/>
  <c r="GN579"/>
  <c r="AX1096"/>
  <c r="F1216"/>
  <c r="F1413"/>
  <c r="AY1396"/>
  <c r="T2254"/>
  <c r="F2377"/>
  <c r="O2116"/>
  <c r="F2132"/>
  <c r="AC1100"/>
  <c r="CF1112"/>
  <c r="P1112"/>
  <c r="CE1112"/>
  <c r="CH1112"/>
  <c r="F2141"/>
  <c r="AZ2220"/>
  <c r="AZ2116"/>
  <c r="U1439"/>
  <c r="F1475"/>
  <c r="Y1672"/>
  <c r="F1713"/>
  <c r="Y1783"/>
  <c r="F2211"/>
  <c r="V2164"/>
  <c r="AY2188"/>
  <c r="CH2164"/>
  <c r="R548"/>
  <c r="F597"/>
  <c r="F896"/>
  <c r="S850"/>
  <c r="GN1150"/>
  <c r="CB1177"/>
  <c r="GM1150"/>
  <c r="AB1177"/>
  <c r="F1476"/>
  <c r="V1439"/>
  <c r="AU26"/>
  <c r="F170"/>
  <c r="W1392"/>
  <c r="F1509"/>
  <c r="F2379"/>
  <c r="V2254"/>
  <c r="CF802"/>
  <c r="AW816"/>
  <c r="X1672"/>
  <c r="F1712"/>
  <c r="X1783"/>
  <c r="S2326"/>
  <c r="AF2304"/>
  <c r="AK341"/>
  <c r="X358"/>
  <c r="AE2014"/>
  <c r="R2046"/>
  <c r="GO2032"/>
  <c r="GM2032"/>
  <c r="CC2304"/>
  <c r="AT2326"/>
  <c r="V1177"/>
  <c r="AI1146"/>
  <c r="AK2392"/>
  <c r="X2406"/>
  <c r="U2046"/>
  <c r="AH2014"/>
  <c r="Q1668"/>
  <c r="F1795"/>
  <c r="F1223"/>
  <c r="R1096"/>
  <c r="GN706"/>
  <c r="CB732"/>
  <c r="GM706"/>
  <c r="CA732"/>
  <c r="AB732"/>
  <c r="AX2304"/>
  <c r="F2333"/>
  <c r="BA2112"/>
  <c r="F2240"/>
  <c r="CA850"/>
  <c r="AR881"/>
  <c r="P30"/>
  <c r="F50"/>
  <c r="P151"/>
  <c r="AY47"/>
  <c r="CH30"/>
  <c r="F936"/>
  <c r="V798"/>
  <c r="P341"/>
  <c r="F361"/>
  <c r="Y1453"/>
  <c r="AL1439"/>
  <c r="GM2312"/>
  <c r="CA2326"/>
  <c r="GN2312"/>
  <c r="CB2326"/>
  <c r="AB2326"/>
  <c r="AD1100"/>
  <c r="Q1112"/>
  <c r="AZ1817"/>
  <c r="F1941"/>
  <c r="CE2258"/>
  <c r="AV2272"/>
  <c r="BA81"/>
  <c r="F139"/>
  <c r="U497"/>
  <c r="U615"/>
  <c r="F536"/>
  <c r="X1261"/>
  <c r="AK1247"/>
  <c r="CF2438"/>
  <c r="AW2461"/>
  <c r="GO1592"/>
  <c r="CC1602"/>
  <c r="GM1592"/>
  <c r="CA1602"/>
  <c r="Y2258"/>
  <c r="F2299"/>
  <c r="Y2356"/>
  <c r="CC341"/>
  <c r="AT358"/>
  <c r="GN412"/>
  <c r="AJ1295"/>
  <c r="W1326"/>
  <c r="X2461"/>
  <c r="AK2438"/>
  <c r="AK240"/>
  <c r="X271"/>
  <c r="T1326"/>
  <c r="T1358"/>
  <c r="AG1295"/>
  <c r="GN90"/>
  <c r="GO1165"/>
  <c r="GM1165"/>
  <c r="F1950"/>
  <c r="BA1817"/>
  <c r="GN191"/>
  <c r="CB206"/>
  <c r="AB206"/>
  <c r="AX1964"/>
  <c r="F2085"/>
  <c r="F1417"/>
  <c r="Q1485"/>
  <c r="Q1396"/>
  <c r="AF2438"/>
  <c r="S2461"/>
  <c r="R341"/>
  <c r="F372"/>
  <c r="R459"/>
  <c r="CE653"/>
  <c r="AV667"/>
  <c r="F690"/>
  <c r="V764"/>
  <c r="V653"/>
  <c r="BA1100"/>
  <c r="F1132"/>
  <c r="AX1519"/>
  <c r="F1641"/>
  <c r="CF206"/>
  <c r="AC189"/>
  <c r="P206"/>
  <c r="CE206"/>
  <c r="CH206"/>
  <c r="AB341"/>
  <c r="O358"/>
  <c r="AF1100"/>
  <c r="S1112"/>
  <c r="GM2017"/>
  <c r="GN2017"/>
  <c r="CB2046"/>
  <c r="AB2046"/>
  <c r="AW1672"/>
  <c r="F1692"/>
  <c r="T2112"/>
  <c r="F2241"/>
  <c r="F74"/>
  <c r="Y30"/>
  <c r="CF951"/>
  <c r="AW965"/>
  <c r="F980"/>
  <c r="S951"/>
  <c r="S1062"/>
  <c r="F1340"/>
  <c r="R1295"/>
  <c r="Q1821"/>
  <c r="F1847"/>
  <c r="Q1930"/>
  <c r="AT1405"/>
  <c r="CC1396"/>
  <c r="GO425"/>
  <c r="CC427"/>
  <c r="GN1300"/>
  <c r="GM1300"/>
  <c r="U2326"/>
  <c r="AH2304"/>
  <c r="CJ999"/>
  <c r="GN553"/>
  <c r="AC392"/>
  <c r="CH427"/>
  <c r="CF427"/>
  <c r="P427"/>
  <c r="CE427"/>
  <c r="AP26"/>
  <c r="F160"/>
  <c r="T798"/>
  <c r="F934"/>
  <c r="F1411"/>
  <c r="AW1396"/>
  <c r="BA1668"/>
  <c r="F1803"/>
  <c r="R2116"/>
  <c r="R2220"/>
  <c r="F2144"/>
  <c r="AK1869"/>
  <c r="X1898"/>
  <c r="F2484"/>
  <c r="V2438"/>
  <c r="AZ798"/>
  <c r="F924"/>
  <c r="AZ1392"/>
  <c r="F1496"/>
  <c r="CC1968"/>
  <c r="AT1980"/>
  <c r="Y1968"/>
  <c r="F2007"/>
  <c r="CF1720"/>
  <c r="AW1751"/>
  <c r="AW1783"/>
  <c r="P240"/>
  <c r="F274"/>
  <c r="AZ337"/>
  <c r="F470"/>
  <c r="S2392"/>
  <c r="S2491"/>
  <c r="F2421"/>
  <c r="R913"/>
  <c r="F830"/>
  <c r="R802"/>
  <c r="Q1439"/>
  <c r="F1465"/>
  <c r="CF850"/>
  <c r="AW881"/>
  <c r="AK1523"/>
  <c r="X1537"/>
  <c r="CH1968"/>
  <c r="AY1980"/>
  <c r="AY1835"/>
  <c r="CH1821"/>
  <c r="CE1523"/>
  <c r="AV1537"/>
  <c r="AY1537"/>
  <c r="CH1523"/>
  <c r="T81"/>
  <c r="F140"/>
  <c r="X1968"/>
  <c r="F2006"/>
  <c r="F2156"/>
  <c r="X2116"/>
  <c r="Q1869"/>
  <c r="F1910"/>
  <c r="F746"/>
  <c r="R701"/>
  <c r="F2340"/>
  <c r="R2304"/>
  <c r="W2304"/>
  <c r="F2350"/>
  <c r="W2356"/>
  <c r="P701"/>
  <c r="F735"/>
  <c r="U2392"/>
  <c r="U2491"/>
  <c r="F2428"/>
  <c r="Q392"/>
  <c r="F439"/>
  <c r="AT2220"/>
  <c r="AT2116"/>
  <c r="F2148"/>
  <c r="Q2304"/>
  <c r="F2338"/>
  <c r="Q653"/>
  <c r="F679"/>
  <c r="Q764"/>
  <c r="CA2272"/>
  <c r="AK583"/>
  <c r="AX2356"/>
  <c r="GN89"/>
  <c r="CB119"/>
  <c r="AB119"/>
  <c r="GO1314"/>
  <c r="CB1537"/>
  <c r="AL206"/>
  <c r="CB816"/>
  <c r="CB2188"/>
  <c r="AK2046"/>
  <c r="AL119"/>
  <c r="O1980"/>
  <c r="AB1968"/>
  <c r="R1602"/>
  <c r="R1634"/>
  <c r="AE1571"/>
  <c r="CC850"/>
  <c r="AT881"/>
  <c r="CC802"/>
  <c r="AT816"/>
  <c r="AL392"/>
  <c r="Y427"/>
  <c r="Y459"/>
  <c r="AQ26"/>
  <c r="F161"/>
  <c r="AQ2521"/>
  <c r="T1439"/>
  <c r="F1474"/>
  <c r="R1523"/>
  <c r="F1551"/>
  <c r="T1964"/>
  <c r="F2099"/>
  <c r="CF2164"/>
  <c r="AW2188"/>
  <c r="CF1177"/>
  <c r="P1177"/>
  <c r="CE1177"/>
  <c r="AC1146"/>
  <c r="CH1177"/>
  <c r="AV1672"/>
  <c r="AV1783"/>
  <c r="F1691"/>
  <c r="AW2116"/>
  <c r="F2136"/>
  <c r="F142"/>
  <c r="V81"/>
  <c r="S583"/>
  <c r="AF548"/>
  <c r="P802"/>
  <c r="F819"/>
  <c r="P913"/>
  <c r="Y1602"/>
  <c r="AL1571"/>
  <c r="CB1821"/>
  <c r="AS1835"/>
  <c r="AE189"/>
  <c r="R206"/>
  <c r="T1177"/>
  <c r="T1209"/>
  <c r="AG1146"/>
  <c r="GN2459"/>
  <c r="CB2461"/>
  <c r="GM2459"/>
  <c r="CA2461"/>
  <c r="AB2461"/>
  <c r="AI999"/>
  <c r="V1030"/>
  <c r="GN423"/>
  <c r="CB427"/>
  <c r="F1797"/>
  <c r="R1668"/>
  <c r="F691"/>
  <c r="W764"/>
  <c r="W653"/>
  <c r="T653"/>
  <c r="F688"/>
  <c r="BA1247"/>
  <c r="F1281"/>
  <c r="AK2164"/>
  <c r="X2188"/>
  <c r="X2220"/>
  <c r="CF30"/>
  <c r="AW47"/>
  <c r="W798"/>
  <c r="F937"/>
  <c r="S341"/>
  <c r="F373"/>
  <c r="S459"/>
  <c r="AV358"/>
  <c r="CE341"/>
  <c r="Y667"/>
  <c r="AL653"/>
  <c r="Y1177"/>
  <c r="AL1146"/>
  <c r="AK1439"/>
  <c r="X1453"/>
  <c r="CF2326"/>
  <c r="P2326"/>
  <c r="CE2326"/>
  <c r="AC2304"/>
  <c r="CH2326"/>
  <c r="AZ185"/>
  <c r="F314"/>
  <c r="AB1112"/>
  <c r="GN1102"/>
  <c r="CB1112"/>
  <c r="GM1102"/>
  <c r="CA1112"/>
  <c r="AZ1519"/>
  <c r="F1645"/>
  <c r="O1720"/>
  <c r="F1753"/>
  <c r="P2258"/>
  <c r="F2275"/>
  <c r="P2356"/>
  <c r="Y802"/>
  <c r="F843"/>
  <c r="Y913"/>
  <c r="AF1247"/>
  <c r="S1261"/>
  <c r="F1559"/>
  <c r="U1634"/>
  <c r="U1523"/>
  <c r="F1348"/>
  <c r="U1295"/>
  <c r="U2164"/>
  <c r="F2210"/>
  <c r="P2438"/>
  <c r="F2464"/>
  <c r="W615"/>
  <c r="F538"/>
  <c r="W497"/>
  <c r="W1100"/>
  <c r="F1136"/>
  <c r="W1209"/>
  <c r="AC1571"/>
  <c r="CH1602"/>
  <c r="CF1602"/>
  <c r="P1602"/>
  <c r="P1634"/>
  <c r="CE1602"/>
  <c r="X1821"/>
  <c r="X1930"/>
  <c r="F1861"/>
  <c r="AF81"/>
  <c r="S119"/>
  <c r="CJ1146"/>
  <c r="AC2392"/>
  <c r="P2406"/>
  <c r="CE2406"/>
  <c r="CH2406"/>
  <c r="CF2406"/>
  <c r="AG701"/>
  <c r="T732"/>
  <c r="CC2258"/>
  <c r="AT2272"/>
  <c r="GO1313"/>
  <c r="CC1326"/>
  <c r="GM1313"/>
  <c r="AX649"/>
  <c r="F771"/>
  <c r="AX2388"/>
  <c r="F2498"/>
  <c r="GN1451"/>
  <c r="CB1453"/>
  <c r="GM1451"/>
  <c r="CA1453"/>
  <c r="F2212"/>
  <c r="W2164"/>
  <c r="BA1392"/>
  <c r="F1505"/>
  <c r="F1805"/>
  <c r="U1668"/>
  <c r="AY667"/>
  <c r="CH653"/>
  <c r="Y951"/>
  <c r="F992"/>
  <c r="F1432"/>
  <c r="Y1485"/>
  <c r="Y1396"/>
  <c r="R1485"/>
  <c r="R1396"/>
  <c r="F1419"/>
  <c r="Q1968"/>
  <c r="Q2078"/>
  <c r="F1992"/>
  <c r="CF2046"/>
  <c r="P2046"/>
  <c r="P2078"/>
  <c r="CE2046"/>
  <c r="CH2046"/>
  <c r="AC2014"/>
  <c r="F775"/>
  <c r="AZ649"/>
  <c r="Q2112"/>
  <c r="F2232"/>
  <c r="P951"/>
  <c r="F968"/>
  <c r="P1062"/>
  <c r="X2326"/>
  <c r="AK2304"/>
  <c r="AS2130"/>
  <c r="CB2116"/>
  <c r="AG999"/>
  <c r="T1030"/>
  <c r="AH392"/>
  <c r="U427"/>
  <c r="GO2033"/>
  <c r="CC2046"/>
  <c r="GM2033"/>
  <c r="Y732"/>
  <c r="AL701"/>
  <c r="O816"/>
  <c r="AB802"/>
  <c r="W1439"/>
  <c r="F1477"/>
  <c r="AF1869"/>
  <c r="S1898"/>
  <c r="GN1872"/>
  <c r="CB1898"/>
  <c r="GM1872"/>
  <c r="CA1898"/>
  <c r="F935"/>
  <c r="U798"/>
  <c r="W1247"/>
  <c r="F1285"/>
  <c r="W1358"/>
  <c r="CB1396"/>
  <c r="AS1405"/>
  <c r="P1720"/>
  <c r="F1754"/>
  <c r="CE240"/>
  <c r="AV271"/>
  <c r="F1549"/>
  <c r="Q1523"/>
  <c r="Q1634"/>
  <c r="BA392"/>
  <c r="F447"/>
  <c r="W1523"/>
  <c r="F1561"/>
  <c r="W1634"/>
  <c r="BA1571"/>
  <c r="F1622"/>
  <c r="F2481"/>
  <c r="BA2438"/>
  <c r="Q798"/>
  <c r="F925"/>
  <c r="F1694"/>
  <c r="AY1672"/>
  <c r="AY1783"/>
  <c r="P850"/>
  <c r="F884"/>
  <c r="T1523"/>
  <c r="F1558"/>
  <c r="T1634"/>
  <c r="AF1523"/>
  <c r="S1537"/>
  <c r="BA1869"/>
  <c r="F1918"/>
  <c r="CF1968"/>
  <c r="AW1980"/>
  <c r="CF1821"/>
  <c r="AW1835"/>
  <c r="X30"/>
  <c r="X151"/>
  <c r="F73"/>
  <c r="BA2304"/>
  <c r="F2346"/>
  <c r="F1199"/>
  <c r="U1146"/>
  <c r="Y850"/>
  <c r="F908"/>
  <c r="BA2392"/>
  <c r="F2426"/>
  <c r="F143"/>
  <c r="W81"/>
  <c r="T1869"/>
  <c r="F1919"/>
  <c r="F2427"/>
  <c r="T2491"/>
  <c r="T2392"/>
  <c r="CE701"/>
  <c r="AV732"/>
  <c r="U999"/>
  <c r="F1052"/>
  <c r="F2473"/>
  <c r="Q2438"/>
  <c r="AL514"/>
  <c r="W2220"/>
  <c r="AL1030"/>
  <c r="AB514"/>
  <c r="CA1537"/>
  <c r="AK206"/>
  <c r="U1485"/>
  <c r="AB2188"/>
  <c r="U2220"/>
  <c r="AL2046"/>
  <c r="AB1602"/>
  <c r="CA1439"/>
  <c r="AR1453"/>
  <c r="P1964"/>
  <c r="F2081"/>
  <c r="CB81"/>
  <c r="AS119"/>
  <c r="AS1898"/>
  <c r="AS1930"/>
  <c r="CB1869"/>
  <c r="V1243"/>
  <c r="F1381"/>
  <c r="CB2258"/>
  <c r="AS2272"/>
  <c r="CC2014"/>
  <c r="AT2046"/>
  <c r="Y337"/>
  <c r="F486"/>
  <c r="R1519"/>
  <c r="F1648"/>
  <c r="AR1898"/>
  <c r="CA1869"/>
  <c r="CB1439"/>
  <c r="AS1453"/>
  <c r="AS1485"/>
  <c r="BA1096"/>
  <c r="F1229"/>
  <c r="P1519"/>
  <c r="F1637"/>
  <c r="F2246"/>
  <c r="X2112"/>
  <c r="CB392"/>
  <c r="AS427"/>
  <c r="T1096"/>
  <c r="F1230"/>
  <c r="F1789"/>
  <c r="AW1668"/>
  <c r="F1379"/>
  <c r="T1243"/>
  <c r="AS2326"/>
  <c r="CB2304"/>
  <c r="AV2112"/>
  <c r="F2225"/>
  <c r="CC392"/>
  <c r="AT427"/>
  <c r="CA392"/>
  <c r="X26"/>
  <c r="F177"/>
  <c r="S1523"/>
  <c r="S1634"/>
  <c r="F1552"/>
  <c r="AV240"/>
  <c r="F276"/>
  <c r="AS1396"/>
  <c r="F1422"/>
  <c r="Y701"/>
  <c r="F759"/>
  <c r="Q1964"/>
  <c r="F2090"/>
  <c r="F675"/>
  <c r="AY653"/>
  <c r="AY764"/>
  <c r="AS1112"/>
  <c r="CB1100"/>
  <c r="F1204"/>
  <c r="Y1146"/>
  <c r="AS1821"/>
  <c r="F1852"/>
  <c r="O2188"/>
  <c r="AB2164"/>
  <c r="AB497"/>
  <c r="O514"/>
  <c r="AL497"/>
  <c r="Y514"/>
  <c r="AY1668"/>
  <c r="F1791"/>
  <c r="U392"/>
  <c r="F449"/>
  <c r="U459"/>
  <c r="P947"/>
  <c r="F1065"/>
  <c r="CH2014"/>
  <c r="AY2046"/>
  <c r="AT2356"/>
  <c r="F2290"/>
  <c r="AT2258"/>
  <c r="CF2392"/>
  <c r="AW2406"/>
  <c r="CE1571"/>
  <c r="AV1602"/>
  <c r="F1276"/>
  <c r="S1247"/>
  <c r="S1358"/>
  <c r="AR1112"/>
  <c r="CA1100"/>
  <c r="P2304"/>
  <c r="F2329"/>
  <c r="V999"/>
  <c r="F1053"/>
  <c r="V1062"/>
  <c r="CB2438"/>
  <c r="AS2461"/>
  <c r="Y1571"/>
  <c r="F1629"/>
  <c r="AV1668"/>
  <c r="F1788"/>
  <c r="CE1146"/>
  <c r="AV1177"/>
  <c r="AQ22"/>
  <c r="F2531"/>
  <c r="AQ2553"/>
  <c r="O1968"/>
  <c r="F1982"/>
  <c r="CB802"/>
  <c r="AS816"/>
  <c r="F2363"/>
  <c r="AX2254"/>
  <c r="CA2258"/>
  <c r="AR2272"/>
  <c r="AT2112"/>
  <c r="F2238"/>
  <c r="U2388"/>
  <c r="F2513"/>
  <c r="W2254"/>
  <c r="F2380"/>
  <c r="CH392"/>
  <c r="AY427"/>
  <c r="BA999"/>
  <c r="F1050"/>
  <c r="AB2014"/>
  <c r="O2046"/>
  <c r="AV206"/>
  <c r="CE189"/>
  <c r="AV653"/>
  <c r="AV764"/>
  <c r="F672"/>
  <c r="Q1392"/>
  <c r="F1497"/>
  <c r="AB189"/>
  <c r="O206"/>
  <c r="CA1571"/>
  <c r="AR1602"/>
  <c r="F55"/>
  <c r="AY30"/>
  <c r="F909"/>
  <c r="AR850"/>
  <c r="CB701"/>
  <c r="AS732"/>
  <c r="S2304"/>
  <c r="F2341"/>
  <c r="S2356"/>
  <c r="AW802"/>
  <c r="AW913"/>
  <c r="F822"/>
  <c r="F2231"/>
  <c r="AZ2112"/>
  <c r="F1115"/>
  <c r="P1100"/>
  <c r="P1209"/>
  <c r="Q1146"/>
  <c r="F1189"/>
  <c r="CA341"/>
  <c r="X1326"/>
  <c r="AK1295"/>
  <c r="Y1869"/>
  <c r="F1925"/>
  <c r="T548"/>
  <c r="F604"/>
  <c r="S999"/>
  <c r="F1045"/>
  <c r="S615"/>
  <c r="S497"/>
  <c r="F529"/>
  <c r="F1192"/>
  <c r="S1146"/>
  <c r="P999"/>
  <c r="F1033"/>
  <c r="P548"/>
  <c r="F586"/>
  <c r="AV30"/>
  <c r="F52"/>
  <c r="AV119"/>
  <c r="AV151"/>
  <c r="X798"/>
  <c r="F939"/>
  <c r="O850"/>
  <c r="F883"/>
  <c r="Q701"/>
  <c r="F744"/>
  <c r="P81"/>
  <c r="F122"/>
  <c r="AS951"/>
  <c r="F982"/>
  <c r="AS1030"/>
  <c r="AS1062"/>
  <c r="P1295"/>
  <c r="F1329"/>
  <c r="S392"/>
  <c r="F442"/>
  <c r="Q1295"/>
  <c r="F1338"/>
  <c r="O1821"/>
  <c r="F1837"/>
  <c r="O1930"/>
  <c r="P497"/>
  <c r="F517"/>
  <c r="P615"/>
  <c r="F2223"/>
  <c r="P2112"/>
  <c r="CA802"/>
  <c r="AR816"/>
  <c r="AK999"/>
  <c r="X1030"/>
  <c r="R649"/>
  <c r="F778"/>
  <c r="P1817"/>
  <c r="F1933"/>
  <c r="Q947"/>
  <c r="F1074"/>
  <c r="P1869"/>
  <c r="F1901"/>
  <c r="CE1247"/>
  <c r="AV1261"/>
  <c r="V2392"/>
  <c r="V2491"/>
  <c r="F2429"/>
  <c r="O1783"/>
  <c r="O1672"/>
  <c r="F1688"/>
  <c r="AV951"/>
  <c r="F970"/>
  <c r="AW653"/>
  <c r="AW764"/>
  <c r="F673"/>
  <c r="F1456"/>
  <c r="P1439"/>
  <c r="P1485"/>
  <c r="V548"/>
  <c r="F606"/>
  <c r="CB999"/>
  <c r="F366"/>
  <c r="AY341"/>
  <c r="AY459"/>
  <c r="F756"/>
  <c r="W701"/>
  <c r="AB1295"/>
  <c r="O1326"/>
  <c r="T26"/>
  <c r="F172"/>
  <c r="Y2392"/>
  <c r="Y2491"/>
  <c r="F2433"/>
  <c r="F537"/>
  <c r="V497"/>
  <c r="V615"/>
  <c r="AS151"/>
  <c r="AS30"/>
  <c r="F64"/>
  <c r="O667"/>
  <c r="AB653"/>
  <c r="Y2304"/>
  <c r="F2353"/>
  <c r="O951"/>
  <c r="F967"/>
  <c r="O1030"/>
  <c r="O1062"/>
  <c r="X81"/>
  <c r="F145"/>
  <c r="O392"/>
  <c r="F429"/>
  <c r="AR240"/>
  <c r="F1863"/>
  <c r="AR1930"/>
  <c r="AR1821"/>
  <c r="CA1177"/>
  <c r="CA2406"/>
  <c r="CA81"/>
  <c r="CF2014"/>
  <c r="AW2046"/>
  <c r="AW2078"/>
  <c r="Y1392"/>
  <c r="F1512"/>
  <c r="P2491"/>
  <c r="P2392"/>
  <c r="F2409"/>
  <c r="Y653"/>
  <c r="F694"/>
  <c r="Y764"/>
  <c r="F53"/>
  <c r="AW30"/>
  <c r="CA2438"/>
  <c r="AR2461"/>
  <c r="R189"/>
  <c r="F220"/>
  <c r="R303"/>
  <c r="AW2164"/>
  <c r="F2194"/>
  <c r="Y392"/>
  <c r="F454"/>
  <c r="F899"/>
  <c r="AT850"/>
  <c r="CB2164"/>
  <c r="AS2188"/>
  <c r="AS2220"/>
  <c r="CA497"/>
  <c r="AV1523"/>
  <c r="AV1634"/>
  <c r="F1542"/>
  <c r="AY1968"/>
  <c r="AY2078"/>
  <c r="F1988"/>
  <c r="AW850"/>
  <c r="F887"/>
  <c r="S2388"/>
  <c r="F2506"/>
  <c r="CF392"/>
  <c r="AW427"/>
  <c r="F2348"/>
  <c r="U2304"/>
  <c r="U2356"/>
  <c r="S947"/>
  <c r="F1077"/>
  <c r="F1127"/>
  <c r="S1100"/>
  <c r="S1209"/>
  <c r="CH189"/>
  <c r="AY206"/>
  <c r="AW206"/>
  <c r="CF189"/>
  <c r="X240"/>
  <c r="F297"/>
  <c r="W1295"/>
  <c r="F1350"/>
  <c r="AT341"/>
  <c r="F376"/>
  <c r="AT459"/>
  <c r="U493"/>
  <c r="F637"/>
  <c r="AV2258"/>
  <c r="F2277"/>
  <c r="Q1100"/>
  <c r="Q1209"/>
  <c r="F1124"/>
  <c r="CA2304"/>
  <c r="AR2326"/>
  <c r="CA701"/>
  <c r="AR732"/>
  <c r="X2491"/>
  <c r="X2392"/>
  <c r="F2432"/>
  <c r="F2344"/>
  <c r="AT2304"/>
  <c r="F2060"/>
  <c r="R2014"/>
  <c r="AB1146"/>
  <c r="O1177"/>
  <c r="F2196"/>
  <c r="AY2164"/>
  <c r="AV1112"/>
  <c r="CE1100"/>
  <c r="CC240"/>
  <c r="AT271"/>
  <c r="BA1519"/>
  <c r="F1654"/>
  <c r="Y1523"/>
  <c r="F1564"/>
  <c r="Y1634"/>
  <c r="AW240"/>
  <c r="F277"/>
  <c r="O1396"/>
  <c r="F1407"/>
  <c r="O1485"/>
  <c r="U1869"/>
  <c r="F1920"/>
  <c r="U1930"/>
  <c r="CC189"/>
  <c r="AT206"/>
  <c r="F767"/>
  <c r="P649"/>
  <c r="F2488"/>
  <c r="Y2438"/>
  <c r="W1146"/>
  <c r="F1201"/>
  <c r="CC1869"/>
  <c r="AT1898"/>
  <c r="AR1968"/>
  <c r="F2008"/>
  <c r="F2469"/>
  <c r="AY2438"/>
  <c r="AW2258"/>
  <c r="F2278"/>
  <c r="CE999"/>
  <c r="AV1030"/>
  <c r="CE548"/>
  <c r="AV583"/>
  <c r="CH548"/>
  <c r="AY583"/>
  <c r="F2203"/>
  <c r="S2164"/>
  <c r="S2220"/>
  <c r="R81"/>
  <c r="F133"/>
  <c r="R151"/>
  <c r="V392"/>
  <c r="F450"/>
  <c r="V459"/>
  <c r="CE81"/>
  <c r="F1625"/>
  <c r="V1571"/>
  <c r="V1634"/>
  <c r="F824"/>
  <c r="AY802"/>
  <c r="AY913"/>
  <c r="BB18"/>
  <c r="F2566"/>
  <c r="AV2164"/>
  <c r="F2193"/>
  <c r="CE1295"/>
  <c r="AV1326"/>
  <c r="AT1112"/>
  <c r="CC1100"/>
  <c r="R497"/>
  <c r="F528"/>
  <c r="R615"/>
  <c r="X951"/>
  <c r="F991"/>
  <c r="X1062"/>
  <c r="AV514"/>
  <c r="CE497"/>
  <c r="CA1396"/>
  <c r="AR1405"/>
  <c r="CB850"/>
  <c r="AS881"/>
  <c r="Q1243"/>
  <c r="F1370"/>
  <c r="AV1968"/>
  <c r="F1985"/>
  <c r="AY240"/>
  <c r="F279"/>
  <c r="AV1898"/>
  <c r="CE1869"/>
  <c r="F1380"/>
  <c r="U1243"/>
  <c r="V2014"/>
  <c r="F2069"/>
  <c r="V2078"/>
  <c r="F928"/>
  <c r="S798"/>
  <c r="F1372"/>
  <c r="R1243"/>
  <c r="F171"/>
  <c r="BA26"/>
  <c r="CE1439"/>
  <c r="AV1453"/>
  <c r="CC2392"/>
  <c r="AT2406"/>
  <c r="AS1720"/>
  <c r="F1768"/>
  <c r="CA999"/>
  <c r="AR1030"/>
  <c r="CC1523"/>
  <c r="AT1537"/>
  <c r="AS1968"/>
  <c r="F1997"/>
  <c r="AV802"/>
  <c r="AV913"/>
  <c r="F821"/>
  <c r="AR30"/>
  <c r="F1900"/>
  <c r="O1869"/>
  <c r="AS240"/>
  <c r="F288"/>
  <c r="F1455"/>
  <c r="O1439"/>
  <c r="AR1247"/>
  <c r="F1289"/>
  <c r="X653"/>
  <c r="F693"/>
  <c r="X764"/>
  <c r="AY2220"/>
  <c r="CB583"/>
  <c r="CC732"/>
  <c r="O1602"/>
  <c r="AB1571"/>
  <c r="F1507"/>
  <c r="U1392"/>
  <c r="U2112"/>
  <c r="F2242"/>
  <c r="CA1523"/>
  <c r="AR1537"/>
  <c r="BA2388"/>
  <c r="F2511"/>
  <c r="AW1821"/>
  <c r="F1841"/>
  <c r="T1519"/>
  <c r="F1655"/>
  <c r="W1243"/>
  <c r="F1382"/>
  <c r="O913"/>
  <c r="O802"/>
  <c r="F818"/>
  <c r="F2352"/>
  <c r="X2304"/>
  <c r="AT1326"/>
  <c r="AT1358"/>
  <c r="CC1295"/>
  <c r="S81"/>
  <c r="F134"/>
  <c r="S151"/>
  <c r="AY1602"/>
  <c r="CH1571"/>
  <c r="CE2304"/>
  <c r="AV2326"/>
  <c r="Y2046"/>
  <c r="AL2014"/>
  <c r="AK189"/>
  <c r="X206"/>
  <c r="W2112"/>
  <c r="F2244"/>
  <c r="AV701"/>
  <c r="F737"/>
  <c r="Q1519"/>
  <c r="F1646"/>
  <c r="S1869"/>
  <c r="F1913"/>
  <c r="T999"/>
  <c r="F1051"/>
  <c r="T1062"/>
  <c r="P2014"/>
  <c r="F2049"/>
  <c r="T701"/>
  <c r="F753"/>
  <c r="AV2406"/>
  <c r="CE2392"/>
  <c r="X1817"/>
  <c r="F1956"/>
  <c r="CF1571"/>
  <c r="AW1602"/>
  <c r="W493"/>
  <c r="F639"/>
  <c r="F1656"/>
  <c r="U1519"/>
  <c r="F940"/>
  <c r="Y798"/>
  <c r="AB1100"/>
  <c r="O1112"/>
  <c r="X1439"/>
  <c r="F1479"/>
  <c r="S337"/>
  <c r="F474"/>
  <c r="W649"/>
  <c r="F788"/>
  <c r="AB2438"/>
  <c r="O2461"/>
  <c r="T1146"/>
  <c r="F1198"/>
  <c r="CH1146"/>
  <c r="AY1177"/>
  <c r="CF1146"/>
  <c r="AW1177"/>
  <c r="F1616"/>
  <c r="R1571"/>
  <c r="X2046"/>
  <c r="AK2014"/>
  <c r="CB1523"/>
  <c r="AS1537"/>
  <c r="AY1523"/>
  <c r="F1545"/>
  <c r="AY1634"/>
  <c r="F1843"/>
  <c r="AY1821"/>
  <c r="AT1968"/>
  <c r="F1998"/>
  <c r="AT2078"/>
  <c r="F1924"/>
  <c r="X1869"/>
  <c r="AP22"/>
  <c r="F2530"/>
  <c r="G16" i="2" s="1"/>
  <c r="G18" s="1"/>
  <c r="P392" i="1"/>
  <c r="F430"/>
  <c r="F1942"/>
  <c r="Q1817"/>
  <c r="AW951"/>
  <c r="F971"/>
  <c r="V649"/>
  <c r="F787"/>
  <c r="R337"/>
  <c r="F473"/>
  <c r="AS206"/>
  <c r="CB189"/>
  <c r="T1295"/>
  <c r="F1347"/>
  <c r="X2438"/>
  <c r="F2487"/>
  <c r="F2467"/>
  <c r="AW2438"/>
  <c r="O732"/>
  <c r="AB701"/>
  <c r="F2068"/>
  <c r="U2014"/>
  <c r="U2078"/>
  <c r="F1200"/>
  <c r="V1146"/>
  <c r="AU22"/>
  <c r="F2540"/>
  <c r="F1810"/>
  <c r="Y1668"/>
  <c r="CH1100"/>
  <c r="AY1112"/>
  <c r="CB497"/>
  <c r="AS514"/>
  <c r="CC951"/>
  <c r="AT965"/>
  <c r="AW701"/>
  <c r="F738"/>
  <c r="BA1964"/>
  <c r="F2098"/>
  <c r="AV1930"/>
  <c r="AV1821"/>
  <c r="F1840"/>
  <c r="W185"/>
  <c r="F327"/>
  <c r="F1759"/>
  <c r="AY1720"/>
  <c r="W1869"/>
  <c r="F1922"/>
  <c r="W1930"/>
  <c r="X701"/>
  <c r="F758"/>
  <c r="F973"/>
  <c r="AY951"/>
  <c r="F1138"/>
  <c r="X1100"/>
  <c r="X1209"/>
  <c r="F2247"/>
  <c r="Y2112"/>
  <c r="CC497"/>
  <c r="AT514"/>
  <c r="F1288"/>
  <c r="Y1247"/>
  <c r="CH999"/>
  <c r="AY1030"/>
  <c r="AT119"/>
  <c r="AT151"/>
  <c r="AT30"/>
  <c r="F65"/>
  <c r="CH81"/>
  <c r="AY119"/>
  <c r="AY151"/>
  <c r="AR2116"/>
  <c r="F1769"/>
  <c r="AT1720"/>
  <c r="O2258"/>
  <c r="F2274"/>
  <c r="O30"/>
  <c r="F49"/>
  <c r="AY514"/>
  <c r="CH497"/>
  <c r="U548"/>
  <c r="F605"/>
  <c r="CA2164"/>
  <c r="AK497"/>
  <c r="X514"/>
  <c r="R2388"/>
  <c r="F2505"/>
  <c r="AW1523"/>
  <c r="F1543"/>
  <c r="S2014"/>
  <c r="F2061"/>
  <c r="S2078"/>
  <c r="AY1898"/>
  <c r="AY1930"/>
  <c r="CH1869"/>
  <c r="CH1247"/>
  <c r="AY1261"/>
  <c r="CF1247"/>
  <c r="AW1261"/>
  <c r="AX2112"/>
  <c r="F2227"/>
  <c r="CH1439"/>
  <c r="AY1453"/>
  <c r="O2406"/>
  <c r="AB2392"/>
  <c r="AV2438"/>
  <c r="F2466"/>
  <c r="F1468"/>
  <c r="S1439"/>
  <c r="S1485"/>
  <c r="AB999"/>
  <c r="S764"/>
  <c r="F682"/>
  <c r="S653"/>
  <c r="F162"/>
  <c r="AZ26"/>
  <c r="AZ2521"/>
  <c r="Q2388"/>
  <c r="F2503"/>
  <c r="BA1295"/>
  <c r="F1346"/>
  <c r="F1278"/>
  <c r="AS1247"/>
  <c r="AS1672"/>
  <c r="AS1783"/>
  <c r="F1703"/>
  <c r="F595"/>
  <c r="Q548"/>
  <c r="F535"/>
  <c r="T497"/>
  <c r="T615"/>
  <c r="CA653"/>
  <c r="AR667"/>
  <c r="CC81"/>
  <c r="F1279"/>
  <c r="AT1247"/>
  <c r="F2206"/>
  <c r="AT2164"/>
  <c r="T764"/>
  <c r="AW2220"/>
  <c r="CA2046"/>
  <c r="P459"/>
  <c r="X1485"/>
  <c r="V1209"/>
  <c r="CB1326"/>
  <c r="Y1030"/>
  <c r="AL999"/>
  <c r="T2388"/>
  <c r="F2512"/>
  <c r="AW1968"/>
  <c r="F1986"/>
  <c r="W1519"/>
  <c r="F1658"/>
  <c r="AS2116"/>
  <c r="F2147"/>
  <c r="CE2014"/>
  <c r="AV2046"/>
  <c r="F1499"/>
  <c r="R1392"/>
  <c r="CH2392"/>
  <c r="AY2406"/>
  <c r="BA1146"/>
  <c r="F1197"/>
  <c r="P1571"/>
  <c r="F1605"/>
  <c r="W1096"/>
  <c r="F1233"/>
  <c r="P2254"/>
  <c r="F2359"/>
  <c r="CH2304"/>
  <c r="AY2326"/>
  <c r="AW2326"/>
  <c r="CF2304"/>
  <c r="F363"/>
  <c r="AV341"/>
  <c r="AV427"/>
  <c r="AV459"/>
  <c r="X2164"/>
  <c r="F2214"/>
  <c r="BA1243"/>
  <c r="F1378"/>
  <c r="P798"/>
  <c r="F916"/>
  <c r="S548"/>
  <c r="F598"/>
  <c r="P1146"/>
  <c r="F1180"/>
  <c r="AT913"/>
  <c r="F834"/>
  <c r="AT802"/>
  <c r="AL81"/>
  <c r="Y119"/>
  <c r="AL189"/>
  <c r="Y206"/>
  <c r="AB81"/>
  <c r="O119"/>
  <c r="O151"/>
  <c r="AK548"/>
  <c r="X583"/>
  <c r="Q649"/>
  <c r="F776"/>
  <c r="X1523"/>
  <c r="F1563"/>
  <c r="X1634"/>
  <c r="F927"/>
  <c r="R798"/>
  <c r="AW1720"/>
  <c r="F1757"/>
  <c r="R2112"/>
  <c r="F2234"/>
  <c r="CE392"/>
  <c r="AT1396"/>
  <c r="F1423"/>
  <c r="AT1485"/>
  <c r="CB2014"/>
  <c r="AS2046"/>
  <c r="O341"/>
  <c r="F360"/>
  <c r="O459"/>
  <c r="P189"/>
  <c r="F209"/>
  <c r="P303"/>
  <c r="F2476"/>
  <c r="S2438"/>
  <c r="CA189"/>
  <c r="F2383"/>
  <c r="Y2254"/>
  <c r="CC1571"/>
  <c r="AT1602"/>
  <c r="X1247"/>
  <c r="F1287"/>
  <c r="X1358"/>
  <c r="O2326"/>
  <c r="AB2304"/>
  <c r="Y1439"/>
  <c r="F1480"/>
  <c r="P26"/>
  <c r="F154"/>
  <c r="P1358"/>
  <c r="P2521"/>
  <c r="X341"/>
  <c r="F384"/>
  <c r="X1668"/>
  <c r="F1809"/>
  <c r="CB1146"/>
  <c r="AS1177"/>
  <c r="AW1112"/>
  <c r="CF1100"/>
  <c r="BA701"/>
  <c r="F752"/>
  <c r="V1817"/>
  <c r="F1953"/>
  <c r="CC1821"/>
  <c r="AT1835"/>
  <c r="Y1326"/>
  <c r="Y1358"/>
  <c r="AL1295"/>
  <c r="AL548"/>
  <c r="Y583"/>
  <c r="Q493"/>
  <c r="F627"/>
  <c r="F1957"/>
  <c r="Y1817"/>
  <c r="U1096"/>
  <c r="F1231"/>
  <c r="F889"/>
  <c r="AY850"/>
  <c r="F786"/>
  <c r="U649"/>
  <c r="F747"/>
  <c r="S701"/>
  <c r="F1349"/>
  <c r="V1295"/>
  <c r="BA189"/>
  <c r="F226"/>
  <c r="Q189"/>
  <c r="F218"/>
  <c r="Q303"/>
  <c r="Y240"/>
  <c r="F298"/>
  <c r="AZ2254"/>
  <c r="F2367"/>
  <c r="CF999"/>
  <c r="AW1030"/>
  <c r="AW341"/>
  <c r="F364"/>
  <c r="AW459"/>
  <c r="CF548"/>
  <c r="AW583"/>
  <c r="CF81"/>
  <c r="AW119"/>
  <c r="F607"/>
  <c r="W548"/>
  <c r="F1617"/>
  <c r="S1571"/>
  <c r="CH1295"/>
  <c r="AY1326"/>
  <c r="CF1295"/>
  <c r="AW1326"/>
  <c r="F1779"/>
  <c r="AR1720"/>
  <c r="Q81"/>
  <c r="F131"/>
  <c r="Q151"/>
  <c r="W392"/>
  <c r="F451"/>
  <c r="W459"/>
  <c r="W1062"/>
  <c r="W2078"/>
  <c r="W2521"/>
  <c r="CF497"/>
  <c r="AW514"/>
  <c r="Q1571"/>
  <c r="F1614"/>
  <c r="AB1523"/>
  <c r="O1537"/>
  <c r="CB341"/>
  <c r="AS358"/>
  <c r="AK392"/>
  <c r="X427"/>
  <c r="F740"/>
  <c r="AY701"/>
  <c r="AV850"/>
  <c r="F886"/>
  <c r="AV1720"/>
  <c r="F1756"/>
  <c r="AW1898"/>
  <c r="CF1869"/>
  <c r="S189"/>
  <c r="F221"/>
  <c r="S303"/>
  <c r="P1247"/>
  <c r="F1264"/>
  <c r="T392"/>
  <c r="F448"/>
  <c r="T459"/>
  <c r="W999"/>
  <c r="F1054"/>
  <c r="F1139"/>
  <c r="Y1100"/>
  <c r="Y1209"/>
  <c r="U185"/>
  <c r="F325"/>
  <c r="AO18"/>
  <c r="F2557"/>
  <c r="CF1439"/>
  <c r="AW1453"/>
  <c r="W2014"/>
  <c r="F2070"/>
  <c r="F1714"/>
  <c r="F1716" s="1"/>
  <c r="AR1672"/>
  <c r="AR1783"/>
  <c r="R1817"/>
  <c r="F1944"/>
  <c r="F2280"/>
  <c r="AY2258"/>
  <c r="X1146"/>
  <c r="F1203"/>
  <c r="O583"/>
  <c r="AB548"/>
  <c r="Q2258"/>
  <c r="F2284"/>
  <c r="Q2356"/>
  <c r="Y2164"/>
  <c r="F2215"/>
  <c r="X1571"/>
  <c r="F1628"/>
  <c r="AX26"/>
  <c r="F158"/>
  <c r="AX2521"/>
  <c r="W2388"/>
  <c r="F2515"/>
  <c r="T185"/>
  <c r="F324"/>
  <c r="CC653"/>
  <c r="AT667"/>
  <c r="F1341"/>
  <c r="S1295"/>
  <c r="AT1783"/>
  <c r="F1704"/>
  <c r="AT1672"/>
  <c r="F993"/>
  <c r="AR951"/>
  <c r="AR1062"/>
  <c r="AS653"/>
  <c r="AS764"/>
  <c r="F684"/>
  <c r="F1048"/>
  <c r="AT999"/>
  <c r="AS1571"/>
  <c r="F1619"/>
  <c r="X2356"/>
  <c r="S1930"/>
  <c r="R2078"/>
  <c r="CA1326"/>
  <c r="CC583"/>
  <c r="CC1177"/>
  <c r="AW1964"/>
  <c r="F2084"/>
  <c r="F1947"/>
  <c r="AS1817"/>
  <c r="AR2112"/>
  <c r="W22"/>
  <c r="F2545"/>
  <c r="W2553"/>
  <c r="Y1243"/>
  <c r="F1385"/>
  <c r="O26"/>
  <c r="F153"/>
  <c r="AY1817"/>
  <c r="F1938"/>
  <c r="AY26"/>
  <c r="F159"/>
  <c r="F1376"/>
  <c r="AT1243"/>
  <c r="AS2112"/>
  <c r="F2237"/>
  <c r="F1502"/>
  <c r="AS1392"/>
  <c r="F1715"/>
  <c r="T337"/>
  <c r="F480"/>
  <c r="BA649"/>
  <c r="F784"/>
  <c r="F2063"/>
  <c r="AS2014"/>
  <c r="Y81"/>
  <c r="F146"/>
  <c r="Y151"/>
  <c r="AX22"/>
  <c r="AX2553"/>
  <c r="F2528"/>
  <c r="P1243"/>
  <c r="F1361"/>
  <c r="F1332"/>
  <c r="AW1295"/>
  <c r="AW337"/>
  <c r="F465"/>
  <c r="F1384"/>
  <c r="X1243"/>
  <c r="F2332"/>
  <c r="AW2304"/>
  <c r="F785"/>
  <c r="T649"/>
  <c r="F695"/>
  <c r="AR653"/>
  <c r="AR764"/>
  <c r="AW1358"/>
  <c r="F1267"/>
  <c r="AW1247"/>
  <c r="AV1817"/>
  <c r="F1935"/>
  <c r="AS1523"/>
  <c r="AS1634"/>
  <c r="F1554"/>
  <c r="AY1146"/>
  <c r="F1185"/>
  <c r="AW1571"/>
  <c r="F1608"/>
  <c r="F1610"/>
  <c r="AY1571"/>
  <c r="CA1295"/>
  <c r="AR1326"/>
  <c r="F1801"/>
  <c r="AT1668"/>
  <c r="Q2254"/>
  <c r="F2368"/>
  <c r="F585"/>
  <c r="O548"/>
  <c r="AR1668"/>
  <c r="F1811"/>
  <c r="Y1096"/>
  <c r="F1236"/>
  <c r="S185"/>
  <c r="F318"/>
  <c r="AW1869"/>
  <c r="F1904"/>
  <c r="Q26"/>
  <c r="F163"/>
  <c r="Q2521"/>
  <c r="F1781"/>
  <c r="F1780"/>
  <c r="AW999"/>
  <c r="F1036"/>
  <c r="O2304"/>
  <c r="F2328"/>
  <c r="F1620"/>
  <c r="AT1571"/>
  <c r="P185"/>
  <c r="F306"/>
  <c r="F1503"/>
  <c r="AT1392"/>
  <c r="X548"/>
  <c r="F609"/>
  <c r="Y189"/>
  <c r="F233"/>
  <c r="Y303"/>
  <c r="AY2491"/>
  <c r="F2414"/>
  <c r="AY2392"/>
  <c r="AV2014"/>
  <c r="F2051"/>
  <c r="V1096"/>
  <c r="F1232"/>
  <c r="AW2112"/>
  <c r="F2226"/>
  <c r="O999"/>
  <c r="F1032"/>
  <c r="O2491"/>
  <c r="O2392"/>
  <c r="F2408"/>
  <c r="AT497"/>
  <c r="F532"/>
  <c r="F1235"/>
  <c r="X1096"/>
  <c r="W1817"/>
  <c r="F1954"/>
  <c r="AS497"/>
  <c r="F531"/>
  <c r="AS583"/>
  <c r="AS615"/>
  <c r="AP18"/>
  <c r="AT1964"/>
  <c r="F2096"/>
  <c r="X2014"/>
  <c r="F2072"/>
  <c r="X2078"/>
  <c r="O1571"/>
  <c r="F1604"/>
  <c r="X649"/>
  <c r="F790"/>
  <c r="AR26"/>
  <c r="AV798"/>
  <c r="F918"/>
  <c r="AV1869"/>
  <c r="F1903"/>
  <c r="AS850"/>
  <c r="F898"/>
  <c r="AY798"/>
  <c r="F921"/>
  <c r="V337"/>
  <c r="F482"/>
  <c r="V2521"/>
  <c r="F2010"/>
  <c r="F2009"/>
  <c r="O1392"/>
  <c r="F1487"/>
  <c r="O1146"/>
  <c r="F1179"/>
  <c r="X2388"/>
  <c r="F2517"/>
  <c r="S1096"/>
  <c r="F1224"/>
  <c r="AW392"/>
  <c r="F433"/>
  <c r="AR81"/>
  <c r="O1295"/>
  <c r="F1328"/>
  <c r="O1358"/>
  <c r="AY337"/>
  <c r="F467"/>
  <c r="V2388"/>
  <c r="F2514"/>
  <c r="X999"/>
  <c r="F1056"/>
  <c r="F630"/>
  <c r="S493"/>
  <c r="X1295"/>
  <c r="F1352"/>
  <c r="AS701"/>
  <c r="F749"/>
  <c r="BA947"/>
  <c r="F1082"/>
  <c r="AQ18"/>
  <c r="F2563"/>
  <c r="AY2014"/>
  <c r="F2054"/>
  <c r="U337"/>
  <c r="F481"/>
  <c r="U2521"/>
  <c r="AR392"/>
  <c r="AW1634"/>
  <c r="O2356"/>
  <c r="AW1062"/>
  <c r="AW1930"/>
  <c r="AV2078"/>
  <c r="AW2356"/>
  <c r="S1817"/>
  <c r="F1945"/>
  <c r="Q185"/>
  <c r="F315"/>
  <c r="Y548"/>
  <c r="F610"/>
  <c r="F1853"/>
  <c r="AT1930"/>
  <c r="AT1821"/>
  <c r="AW1209"/>
  <c r="AW1100"/>
  <c r="F1118"/>
  <c r="F931"/>
  <c r="AT798"/>
  <c r="AY2304"/>
  <c r="F2334"/>
  <c r="R1964"/>
  <c r="F2092"/>
  <c r="F995"/>
  <c r="F994"/>
  <c r="AS341"/>
  <c r="F375"/>
  <c r="AS459"/>
  <c r="AW81"/>
  <c r="F125"/>
  <c r="BA185"/>
  <c r="F323"/>
  <c r="AR189"/>
  <c r="AV337"/>
  <c r="F464"/>
  <c r="F1511"/>
  <c r="X1392"/>
  <c r="F1800"/>
  <c r="AS1668"/>
  <c r="AR2164"/>
  <c r="CC548"/>
  <c r="AT583"/>
  <c r="X2254"/>
  <c r="F2382"/>
  <c r="AR947"/>
  <c r="F1090"/>
  <c r="AT732"/>
  <c r="AT764"/>
  <c r="F685"/>
  <c r="AT653"/>
  <c r="W1964"/>
  <c r="F2102"/>
  <c r="W947"/>
  <c r="F1086"/>
  <c r="X392"/>
  <c r="F453"/>
  <c r="O1523"/>
  <c r="O1634"/>
  <c r="F1539"/>
  <c r="AW497"/>
  <c r="F520"/>
  <c r="AW615"/>
  <c r="AY1295"/>
  <c r="F1334"/>
  <c r="AW548"/>
  <c r="F589"/>
  <c r="F1194"/>
  <c r="AS1146"/>
  <c r="O337"/>
  <c r="F461"/>
  <c r="AV392"/>
  <c r="F432"/>
  <c r="X1519"/>
  <c r="F1660"/>
  <c r="CA548"/>
  <c r="CA2014"/>
  <c r="AR2046"/>
  <c r="AT81"/>
  <c r="F137"/>
  <c r="T493"/>
  <c r="F636"/>
  <c r="S649"/>
  <c r="F779"/>
  <c r="AY1247"/>
  <c r="AY1358"/>
  <c r="F1269"/>
  <c r="S1964"/>
  <c r="F2093"/>
  <c r="X497"/>
  <c r="F540"/>
  <c r="X615"/>
  <c r="AY999"/>
  <c r="F1038"/>
  <c r="U1964"/>
  <c r="F2100"/>
  <c r="O701"/>
  <c r="F734"/>
  <c r="AS189"/>
  <c r="F223"/>
  <c r="AS303"/>
  <c r="F1183"/>
  <c r="AW1146"/>
  <c r="T947"/>
  <c r="F1083"/>
  <c r="O798"/>
  <c r="F915"/>
  <c r="F2228"/>
  <c r="AY2112"/>
  <c r="F1291"/>
  <c r="F1290"/>
  <c r="AR999"/>
  <c r="F1058"/>
  <c r="AT2392"/>
  <c r="AT2491"/>
  <c r="F2424"/>
  <c r="V1519"/>
  <c r="F1657"/>
  <c r="AV81"/>
  <c r="F124"/>
  <c r="R26"/>
  <c r="F165"/>
  <c r="R2521"/>
  <c r="AV548"/>
  <c r="F588"/>
  <c r="F1916"/>
  <c r="AT1869"/>
  <c r="AT189"/>
  <c r="F224"/>
  <c r="AT303"/>
  <c r="F2354"/>
  <c r="AR2304"/>
  <c r="AY1964"/>
  <c r="F2086"/>
  <c r="P2388"/>
  <c r="F2494"/>
  <c r="CA1146"/>
  <c r="AR1177"/>
  <c r="O764"/>
  <c r="O653"/>
  <c r="F669"/>
  <c r="F638"/>
  <c r="V493"/>
  <c r="Y2388"/>
  <c r="F2518"/>
  <c r="AS999"/>
  <c r="F1047"/>
  <c r="P1392"/>
  <c r="F1488"/>
  <c r="AW649"/>
  <c r="F770"/>
  <c r="F919"/>
  <c r="AW798"/>
  <c r="F911"/>
  <c r="F910"/>
  <c r="F1630"/>
  <c r="AR1571"/>
  <c r="AY392"/>
  <c r="F435"/>
  <c r="F2300"/>
  <c r="AR2258"/>
  <c r="AR2356"/>
  <c r="AS802"/>
  <c r="AS913"/>
  <c r="F833"/>
  <c r="AV1146"/>
  <c r="F1182"/>
  <c r="V947"/>
  <c r="F1085"/>
  <c r="AW2392"/>
  <c r="AW2491"/>
  <c r="F2412"/>
  <c r="F2374"/>
  <c r="AT2254"/>
  <c r="O615"/>
  <c r="O497"/>
  <c r="F516"/>
  <c r="S1519"/>
  <c r="F1649"/>
  <c r="F2343"/>
  <c r="AS2304"/>
  <c r="AS81"/>
  <c r="F136"/>
  <c r="AR1439"/>
  <c r="F1481"/>
  <c r="AY2356"/>
  <c r="X459"/>
  <c r="AY1062"/>
  <c r="AW151"/>
  <c r="AT1177"/>
  <c r="CC1146"/>
  <c r="AW1439"/>
  <c r="F1459"/>
  <c r="AW1485"/>
  <c r="P22"/>
  <c r="F2524"/>
  <c r="P2553"/>
  <c r="CB1295"/>
  <c r="AS1326"/>
  <c r="P337"/>
  <c r="F462"/>
  <c r="AZ22"/>
  <c r="F2532"/>
  <c r="AZ2553"/>
  <c r="S1392"/>
  <c r="F1500"/>
  <c r="AY1869"/>
  <c r="F1906"/>
  <c r="F522"/>
  <c r="AY497"/>
  <c r="AY615"/>
  <c r="F127"/>
  <c r="AY81"/>
  <c r="AT26"/>
  <c r="F169"/>
  <c r="F983"/>
  <c r="AT951"/>
  <c r="AT1062"/>
  <c r="AY1209"/>
  <c r="AY1100"/>
  <c r="F1120"/>
  <c r="AU18"/>
  <c r="AY1519"/>
  <c r="F1642"/>
  <c r="AV2392"/>
  <c r="F2411"/>
  <c r="AV2491"/>
  <c r="F232"/>
  <c r="X189"/>
  <c r="X303"/>
  <c r="F2331"/>
  <c r="AV2304"/>
  <c r="S26"/>
  <c r="F166"/>
  <c r="S2521"/>
  <c r="F1344"/>
  <c r="AT1295"/>
  <c r="CB548"/>
  <c r="V1964"/>
  <c r="F2101"/>
  <c r="AR1396"/>
  <c r="F1433"/>
  <c r="AR1485"/>
  <c r="X947"/>
  <c r="F1088"/>
  <c r="AV1295"/>
  <c r="F1331"/>
  <c r="F2235"/>
  <c r="S2112"/>
  <c r="AT240"/>
  <c r="F289"/>
  <c r="Q1096"/>
  <c r="F1221"/>
  <c r="F214"/>
  <c r="AY189"/>
  <c r="AY303"/>
  <c r="AV1519"/>
  <c r="F1639"/>
  <c r="AS2164"/>
  <c r="F2205"/>
  <c r="R185"/>
  <c r="F317"/>
  <c r="F791"/>
  <c r="Y649"/>
  <c r="F2052"/>
  <c r="AW2014"/>
  <c r="AR2406"/>
  <c r="CA2392"/>
  <c r="F1865"/>
  <c r="F1864"/>
  <c r="AS26"/>
  <c r="F168"/>
  <c r="O1668"/>
  <c r="F1785"/>
  <c r="AV1247"/>
  <c r="AV1358"/>
  <c r="F1266"/>
  <c r="F844"/>
  <c r="AR802"/>
  <c r="AR913"/>
  <c r="P493"/>
  <c r="F618"/>
  <c r="AS947"/>
  <c r="F1079"/>
  <c r="AR341"/>
  <c r="AV649"/>
  <c r="F769"/>
  <c r="F2048"/>
  <c r="O2014"/>
  <c r="S1243"/>
  <c r="F1373"/>
  <c r="O2164"/>
  <c r="F2190"/>
  <c r="O2220"/>
  <c r="AY649"/>
  <c r="F772"/>
  <c r="AT392"/>
  <c r="F445"/>
  <c r="AS392"/>
  <c r="F444"/>
  <c r="AS1439"/>
  <c r="F1470"/>
  <c r="F2064"/>
  <c r="AT2014"/>
  <c r="AS1869"/>
  <c r="F1915"/>
  <c r="AS2078"/>
  <c r="O81"/>
  <c r="F121"/>
  <c r="AS649"/>
  <c r="F781"/>
  <c r="W337"/>
  <c r="F483"/>
  <c r="F1353"/>
  <c r="Y1295"/>
  <c r="Y999"/>
  <c r="F1057"/>
  <c r="Y1062"/>
  <c r="AY1439"/>
  <c r="F1461"/>
  <c r="AY1485"/>
  <c r="F2463"/>
  <c r="O2438"/>
  <c r="F1114"/>
  <c r="O1100"/>
  <c r="O1209"/>
  <c r="Y2014"/>
  <c r="F2073"/>
  <c r="Y2078"/>
  <c r="AR1523"/>
  <c r="F1565"/>
  <c r="AR1634"/>
  <c r="CC701"/>
  <c r="AT1634"/>
  <c r="F1555"/>
  <c r="AT1523"/>
  <c r="AV1439"/>
  <c r="F1458"/>
  <c r="AV1485"/>
  <c r="F519"/>
  <c r="AV497"/>
  <c r="AV615"/>
  <c r="R493"/>
  <c r="F629"/>
  <c r="AT1100"/>
  <c r="F1130"/>
  <c r="AT1209"/>
  <c r="F591"/>
  <c r="AY548"/>
  <c r="AV999"/>
  <c r="F1035"/>
  <c r="U1817"/>
  <c r="F1952"/>
  <c r="F1661"/>
  <c r="Y1519"/>
  <c r="AV1209"/>
  <c r="AV1100"/>
  <c r="F1117"/>
  <c r="F760"/>
  <c r="AR701"/>
  <c r="AT337"/>
  <c r="F477"/>
  <c r="F212"/>
  <c r="AW189"/>
  <c r="AW303"/>
  <c r="F2378"/>
  <c r="U2254"/>
  <c r="AR497"/>
  <c r="AR2438"/>
  <c r="F2489"/>
  <c r="AR1817"/>
  <c r="F1958"/>
  <c r="F1960" s="1"/>
  <c r="O947"/>
  <c r="F1064"/>
  <c r="O1817"/>
  <c r="F1932"/>
  <c r="AV26"/>
  <c r="F156"/>
  <c r="P1096"/>
  <c r="F1212"/>
  <c r="F2371"/>
  <c r="S2254"/>
  <c r="F208"/>
  <c r="O189"/>
  <c r="O303"/>
  <c r="F211"/>
  <c r="AV189"/>
  <c r="AV303"/>
  <c r="F2478"/>
  <c r="AS2438"/>
  <c r="AS2491"/>
  <c r="AR1209"/>
  <c r="AR1100"/>
  <c r="F1140"/>
  <c r="AV1571"/>
  <c r="F1607"/>
  <c r="Y497"/>
  <c r="F541"/>
  <c r="Y615"/>
  <c r="AS1209"/>
  <c r="AS1100"/>
  <c r="F1129"/>
  <c r="AR1869"/>
  <c r="F1926"/>
  <c r="AS2258"/>
  <c r="AS2356"/>
  <c r="F2289"/>
  <c r="AV2356"/>
  <c r="T2521"/>
  <c r="AV1062"/>
  <c r="O2078"/>
  <c r="AR493"/>
  <c r="F1567"/>
  <c r="F1566"/>
  <c r="AV947"/>
  <c r="F1067"/>
  <c r="AW185"/>
  <c r="F309"/>
  <c r="AR1519"/>
  <c r="F1662"/>
  <c r="F2222"/>
  <c r="O2112"/>
  <c r="AR798"/>
  <c r="F941"/>
  <c r="X185"/>
  <c r="F329"/>
  <c r="X2521"/>
  <c r="AY1096"/>
  <c r="F1217"/>
  <c r="AZ18"/>
  <c r="F2564"/>
  <c r="BA22"/>
  <c r="F2541"/>
  <c r="H16" i="2"/>
  <c r="H18" s="1"/>
  <c r="O1964" i="1"/>
  <c r="F2080"/>
  <c r="F642"/>
  <c r="Y493"/>
  <c r="AS2388"/>
  <c r="F2508"/>
  <c r="F1959"/>
  <c r="AV493"/>
  <c r="F620"/>
  <c r="AT1519"/>
  <c r="F1652"/>
  <c r="Y1964"/>
  <c r="F2105"/>
  <c r="AS1964"/>
  <c r="F2095"/>
  <c r="F1435"/>
  <c r="F1434"/>
  <c r="AS548"/>
  <c r="F600"/>
  <c r="S22"/>
  <c r="S2553"/>
  <c r="F2536"/>
  <c r="J16" i="2" s="1"/>
  <c r="J18" s="1"/>
  <c r="AV2388" i="1"/>
  <c r="F2496"/>
  <c r="P18"/>
  <c r="F2556"/>
  <c r="AW26"/>
  <c r="F157"/>
  <c r="AW2521"/>
  <c r="X337"/>
  <c r="F485"/>
  <c r="O493"/>
  <c r="F617"/>
  <c r="AW2388"/>
  <c r="F2497"/>
  <c r="F766"/>
  <c r="O649"/>
  <c r="F1060"/>
  <c r="F1059"/>
  <c r="AS185"/>
  <c r="F320"/>
  <c r="AR185"/>
  <c r="AW1096"/>
  <c r="F1215"/>
  <c r="AW1817"/>
  <c r="F1936"/>
  <c r="V22"/>
  <c r="F2544"/>
  <c r="V2553"/>
  <c r="AY2388"/>
  <c r="F2499"/>
  <c r="F1651"/>
  <c r="AS1519"/>
  <c r="W18"/>
  <c r="F2577"/>
  <c r="O185"/>
  <c r="F305"/>
  <c r="AR337"/>
  <c r="F2373"/>
  <c r="AS2254"/>
  <c r="Y947"/>
  <c r="F1089"/>
  <c r="F1363"/>
  <c r="AV1243"/>
  <c r="AY2254"/>
  <c r="F2364"/>
  <c r="AR2254"/>
  <c r="F2384"/>
  <c r="AV2254"/>
  <c r="F2361"/>
  <c r="F1928"/>
  <c r="F1927"/>
  <c r="AS1096"/>
  <c r="F1226"/>
  <c r="AR1096"/>
  <c r="F1237"/>
  <c r="F1238" s="1"/>
  <c r="AV185"/>
  <c r="F308"/>
  <c r="F762"/>
  <c r="F761"/>
  <c r="F1227"/>
  <c r="AT1096"/>
  <c r="F1490"/>
  <c r="AV1392"/>
  <c r="F750"/>
  <c r="AT701"/>
  <c r="F1211"/>
  <c r="O1096"/>
  <c r="F846"/>
  <c r="F845"/>
  <c r="F2434"/>
  <c r="AR2491"/>
  <c r="AR2392"/>
  <c r="F1513"/>
  <c r="AR1392"/>
  <c r="F1491"/>
  <c r="AW1392"/>
  <c r="F1195"/>
  <c r="AT1146"/>
  <c r="AY947"/>
  <c r="F1070"/>
  <c r="F930"/>
  <c r="AS798"/>
  <c r="F1632"/>
  <c r="F1631"/>
  <c r="AR1146"/>
  <c r="F1205"/>
  <c r="AT185"/>
  <c r="F321"/>
  <c r="AY1243"/>
  <c r="F1366"/>
  <c r="AR2014"/>
  <c r="F2074"/>
  <c r="AR2078"/>
  <c r="AR1358"/>
  <c r="AR2521"/>
  <c r="AW493"/>
  <c r="F621"/>
  <c r="O1519"/>
  <c r="F1636"/>
  <c r="AS337"/>
  <c r="F476"/>
  <c r="AV1964"/>
  <c r="F2083"/>
  <c r="AW1519"/>
  <c r="F1640"/>
  <c r="O1243"/>
  <c r="F1360"/>
  <c r="F1813"/>
  <c r="F1812"/>
  <c r="AR1295"/>
  <c r="F1354"/>
  <c r="F1355" s="1"/>
  <c r="AR649"/>
  <c r="F792"/>
  <c r="AX18"/>
  <c r="F2560"/>
  <c r="AV2521"/>
  <c r="O2521"/>
  <c r="T22"/>
  <c r="F2542"/>
  <c r="T2553"/>
  <c r="AY185"/>
  <c r="F311"/>
  <c r="AT947"/>
  <c r="F1080"/>
  <c r="AY493"/>
  <c r="F623"/>
  <c r="F1343"/>
  <c r="AS1295"/>
  <c r="AS1358"/>
  <c r="F1483"/>
  <c r="F1482"/>
  <c r="R22"/>
  <c r="R2553"/>
  <c r="F2535"/>
  <c r="AT2388"/>
  <c r="F2509"/>
  <c r="F1092"/>
  <c r="F1091"/>
  <c r="AT548"/>
  <c r="F601"/>
  <c r="AT1817"/>
  <c r="F1948"/>
  <c r="F2362"/>
  <c r="AW2254"/>
  <c r="O2254"/>
  <c r="F2358"/>
  <c r="U22"/>
  <c r="F2543"/>
  <c r="U2553"/>
  <c r="X1964"/>
  <c r="F2104"/>
  <c r="Q22"/>
  <c r="F2533"/>
  <c r="Q2553"/>
  <c r="F1364"/>
  <c r="AW1243"/>
  <c r="AT615"/>
  <c r="AY2521"/>
  <c r="AV1096"/>
  <c r="F1214"/>
  <c r="AY1392"/>
  <c r="F1493"/>
  <c r="F1142"/>
  <c r="F1141"/>
  <c r="X493"/>
  <c r="F641"/>
  <c r="AR548"/>
  <c r="AT649"/>
  <c r="F782"/>
  <c r="AW947"/>
  <c r="F1068"/>
  <c r="F632"/>
  <c r="AS493"/>
  <c r="O2388"/>
  <c r="F2493"/>
  <c r="Y185"/>
  <c r="F330"/>
  <c r="F697"/>
  <c r="F696"/>
  <c r="Y26"/>
  <c r="F178"/>
  <c r="Y2521"/>
  <c r="AR22"/>
  <c r="F2549"/>
  <c r="AR2553"/>
  <c r="AT493"/>
  <c r="F633"/>
  <c r="AT2521"/>
  <c r="AY22"/>
  <c r="F2529"/>
  <c r="AY2553"/>
  <c r="F1386"/>
  <c r="AR1243"/>
  <c r="F1207"/>
  <c r="F1206"/>
  <c r="U18"/>
  <c r="F2575"/>
  <c r="R18"/>
  <c r="F2567"/>
  <c r="F1375"/>
  <c r="AS1243"/>
  <c r="AS2521"/>
  <c r="O22"/>
  <c r="O2553"/>
  <c r="F2523"/>
  <c r="AR2388"/>
  <c r="F2519"/>
  <c r="V18"/>
  <c r="F2576"/>
  <c r="X22"/>
  <c r="F2547"/>
  <c r="X2553"/>
  <c r="Y22"/>
  <c r="F2548"/>
  <c r="Y2553"/>
  <c r="AR1964"/>
  <c r="F2106"/>
  <c r="Q18"/>
  <c r="F2565"/>
  <c r="T18"/>
  <c r="F2574"/>
  <c r="BA18"/>
  <c r="F794"/>
  <c r="F793"/>
  <c r="F2076"/>
  <c r="F2075"/>
  <c r="AW22"/>
  <c r="AW2553"/>
  <c r="F2527"/>
  <c r="S18"/>
  <c r="F2568"/>
  <c r="F943"/>
  <c r="F942"/>
  <c r="F1664"/>
  <c r="F1663"/>
  <c r="AV22"/>
  <c r="AV2553"/>
  <c r="F2526"/>
  <c r="F1515"/>
  <c r="F1514"/>
  <c r="AV18"/>
  <c r="F2558"/>
  <c r="X18"/>
  <c r="F2579"/>
  <c r="O18"/>
  <c r="F2555"/>
  <c r="AW18"/>
  <c r="F2559"/>
  <c r="F2107"/>
  <c r="F2108"/>
  <c r="AY18"/>
  <c r="F2561"/>
  <c r="AS22"/>
  <c r="AS2553"/>
  <c r="F2538"/>
  <c r="E16" i="2" s="1"/>
  <c r="F1388" i="1"/>
  <c r="F1387"/>
  <c r="AT22"/>
  <c r="AT2553"/>
  <c r="F2539"/>
  <c r="F16" i="2" s="1"/>
  <c r="F18" s="1"/>
  <c r="F2551" i="1"/>
  <c r="F2550"/>
  <c r="Y18"/>
  <c r="F2580"/>
  <c r="AR18"/>
  <c r="F2581"/>
  <c r="F2582" s="1"/>
  <c r="AS18"/>
  <c r="F2570"/>
  <c r="AT18"/>
  <c r="F2571"/>
  <c r="W54" i="5" l="1"/>
  <c r="G54"/>
  <c r="O54" s="1"/>
  <c r="W105"/>
  <c r="G105"/>
  <c r="O105" s="1"/>
  <c r="G166"/>
  <c r="O166" s="1"/>
  <c r="W166"/>
  <c r="G208"/>
  <c r="O208" s="1"/>
  <c r="W208"/>
  <c r="W415"/>
  <c r="G415"/>
  <c r="O415" s="1"/>
  <c r="W751"/>
  <c r="G751"/>
  <c r="O751" s="1"/>
  <c r="G790"/>
  <c r="O790" s="1"/>
  <c r="W790"/>
  <c r="W991"/>
  <c r="G991"/>
  <c r="O991" s="1"/>
  <c r="G1011"/>
  <c r="O1011" s="1"/>
  <c r="W1011"/>
  <c r="G1041"/>
  <c r="O1041" s="1"/>
  <c r="W1041"/>
  <c r="W1277"/>
  <c r="G1277"/>
  <c r="O1277" s="1"/>
  <c r="G1309"/>
  <c r="O1309" s="1"/>
  <c r="X1309"/>
  <c r="J96"/>
  <c r="P96" s="1"/>
  <c r="W188"/>
  <c r="G188"/>
  <c r="O188" s="1"/>
  <c r="W228"/>
  <c r="G228"/>
  <c r="O228" s="1"/>
  <c r="L417"/>
  <c r="L582"/>
  <c r="W489"/>
  <c r="G489"/>
  <c r="O489" s="1"/>
  <c r="G576" s="1"/>
  <c r="W500"/>
  <c r="G500"/>
  <c r="O500" s="1"/>
  <c r="X541"/>
  <c r="G541"/>
  <c r="O541" s="1"/>
  <c r="G553"/>
  <c r="O553" s="1"/>
  <c r="X553"/>
  <c r="W630"/>
  <c r="G630"/>
  <c r="O630" s="1"/>
  <c r="W648"/>
  <c r="G648"/>
  <c r="O648" s="1"/>
  <c r="G1051"/>
  <c r="O1051" s="1"/>
  <c r="W1051"/>
  <c r="W1071"/>
  <c r="G1071"/>
  <c r="O1071" s="1"/>
  <c r="W1091"/>
  <c r="G1091"/>
  <c r="O1091" s="1"/>
  <c r="X1115"/>
  <c r="G1115"/>
  <c r="O1115" s="1"/>
  <c r="W1160"/>
  <c r="G1160"/>
  <c r="O1160" s="1"/>
  <c r="G1237"/>
  <c r="O1237" s="1"/>
  <c r="W1237"/>
  <c r="X1342"/>
  <c r="G1342"/>
  <c r="O1342" s="1"/>
  <c r="L325"/>
  <c r="J372"/>
  <c r="P372" s="1"/>
  <c r="L863"/>
  <c r="G1331"/>
  <c r="O1331" s="1"/>
  <c r="W114"/>
  <c r="G114"/>
  <c r="O114" s="1"/>
  <c r="G258"/>
  <c r="O258" s="1"/>
  <c r="W258"/>
  <c r="W364"/>
  <c r="G364"/>
  <c r="O364" s="1"/>
  <c r="W388"/>
  <c r="G388"/>
  <c r="O388" s="1"/>
  <c r="G405"/>
  <c r="O405" s="1"/>
  <c r="W405"/>
  <c r="W666"/>
  <c r="G666"/>
  <c r="O666" s="1"/>
  <c r="G844"/>
  <c r="O844" s="1"/>
  <c r="W844"/>
  <c r="J278"/>
  <c r="P278" s="1"/>
  <c r="J639"/>
  <c r="P639" s="1"/>
  <c r="J668" s="1"/>
  <c r="L857"/>
  <c r="L1138"/>
  <c r="G96"/>
  <c r="O96" s="1"/>
  <c r="W96"/>
  <c r="G153"/>
  <c r="O153" s="1"/>
  <c r="W153"/>
  <c r="G372"/>
  <c r="O372" s="1"/>
  <c r="W372"/>
  <c r="G397"/>
  <c r="O397" s="1"/>
  <c r="W397"/>
  <c r="J863"/>
  <c r="G720"/>
  <c r="O720" s="1"/>
  <c r="W720"/>
  <c r="W800"/>
  <c r="G800"/>
  <c r="O800" s="1"/>
  <c r="X855"/>
  <c r="G855"/>
  <c r="O855" s="1"/>
  <c r="G966"/>
  <c r="O966" s="1"/>
  <c r="G1138" s="1"/>
  <c r="W966"/>
  <c r="G509"/>
  <c r="O509" s="1"/>
  <c r="J857"/>
  <c r="J1257"/>
  <c r="P1257" s="1"/>
  <c r="G81"/>
  <c r="O81" s="1"/>
  <c r="W81"/>
  <c r="W141"/>
  <c r="G141"/>
  <c r="O141" s="1"/>
  <c r="G325" s="1"/>
  <c r="W219"/>
  <c r="G219"/>
  <c r="O219" s="1"/>
  <c r="G238"/>
  <c r="O238" s="1"/>
  <c r="W238"/>
  <c r="G268"/>
  <c r="O268" s="1"/>
  <c r="W268"/>
  <c r="G302"/>
  <c r="O302" s="1"/>
  <c r="X302"/>
  <c r="W469"/>
  <c r="G469"/>
  <c r="O469" s="1"/>
  <c r="W529"/>
  <c r="G529"/>
  <c r="O529" s="1"/>
  <c r="G904"/>
  <c r="O904" s="1"/>
  <c r="W904"/>
  <c r="W929"/>
  <c r="G929"/>
  <c r="O929" s="1"/>
  <c r="W978"/>
  <c r="G978"/>
  <c r="O978" s="1"/>
  <c r="G1021"/>
  <c r="O1021" s="1"/>
  <c r="W1021"/>
  <c r="W1032"/>
  <c r="G1032"/>
  <c r="O1032" s="1"/>
  <c r="G1125"/>
  <c r="O1125" s="1"/>
  <c r="W1125"/>
  <c r="G1186"/>
  <c r="O1186" s="1"/>
  <c r="W1186"/>
  <c r="G198"/>
  <c r="O198" s="1"/>
  <c r="J208"/>
  <c r="P208" s="1"/>
  <c r="J325" s="1"/>
  <c r="J656"/>
  <c r="P656" s="1"/>
  <c r="J1237"/>
  <c r="P1237" s="1"/>
  <c r="J1287"/>
  <c r="P1287" s="1"/>
  <c r="J1362" s="1"/>
  <c r="G122"/>
  <c r="O122" s="1"/>
  <c r="W122"/>
  <c r="W178"/>
  <c r="G178"/>
  <c r="O178" s="1"/>
  <c r="W248"/>
  <c r="G248"/>
  <c r="O248" s="1"/>
  <c r="G519"/>
  <c r="O519" s="1"/>
  <c r="W519"/>
  <c r="W598"/>
  <c r="G598"/>
  <c r="O598" s="1"/>
  <c r="G623"/>
  <c r="O623" s="1"/>
  <c r="W623"/>
  <c r="G697"/>
  <c r="O697" s="1"/>
  <c r="W697"/>
  <c r="G810"/>
  <c r="O810" s="1"/>
  <c r="W810"/>
  <c r="G834"/>
  <c r="O834" s="1"/>
  <c r="X834"/>
  <c r="W896"/>
  <c r="G896"/>
  <c r="O896" s="1"/>
  <c r="G937"/>
  <c r="O937" s="1"/>
  <c r="W937"/>
  <c r="G1081"/>
  <c r="O1081" s="1"/>
  <c r="W1081"/>
  <c r="J1221"/>
  <c r="G1257"/>
  <c r="O1257" s="1"/>
  <c r="W1257"/>
  <c r="G1268"/>
  <c r="O1268" s="1"/>
  <c r="W1268"/>
  <c r="X1321"/>
  <c r="G1321"/>
  <c r="O1321" s="1"/>
  <c r="J576"/>
  <c r="L576"/>
  <c r="J1144"/>
  <c r="J949"/>
  <c r="G379"/>
  <c r="O379" s="1"/>
  <c r="W379"/>
  <c r="G563"/>
  <c r="O563" s="1"/>
  <c r="W563"/>
  <c r="X574"/>
  <c r="G574"/>
  <c r="O574" s="1"/>
  <c r="G760"/>
  <c r="O760" s="1"/>
  <c r="W760"/>
  <c r="G879"/>
  <c r="O879" s="1"/>
  <c r="W879"/>
  <c r="W947"/>
  <c r="G947"/>
  <c r="O947" s="1"/>
  <c r="G920"/>
  <c r="O920" s="1"/>
  <c r="L1362"/>
  <c r="E18" i="2"/>
  <c r="I16"/>
  <c r="I18" s="1"/>
  <c r="G71" i="5"/>
  <c r="O71" s="1"/>
  <c r="W71"/>
  <c r="L1374"/>
  <c r="L331"/>
  <c r="L124"/>
  <c r="L1368"/>
  <c r="G89"/>
  <c r="O89" s="1"/>
  <c r="W89"/>
  <c r="W312"/>
  <c r="G312"/>
  <c r="O312" s="1"/>
  <c r="J417"/>
  <c r="J582"/>
  <c r="W479"/>
  <c r="G479"/>
  <c r="O479" s="1"/>
  <c r="G740"/>
  <c r="O740" s="1"/>
  <c r="W740"/>
  <c r="W770"/>
  <c r="G770"/>
  <c r="O770" s="1"/>
  <c r="G780"/>
  <c r="O780" s="1"/>
  <c r="W780"/>
  <c r="X822"/>
  <c r="G822"/>
  <c r="O822" s="1"/>
  <c r="L949"/>
  <c r="L1144"/>
  <c r="G1136"/>
  <c r="O1136" s="1"/>
  <c r="X1136"/>
  <c r="G1219"/>
  <c r="O1219" s="1"/>
  <c r="W1219"/>
  <c r="G1297"/>
  <c r="O1297" s="1"/>
  <c r="W1297"/>
  <c r="J54"/>
  <c r="P54" s="1"/>
  <c r="G290"/>
  <c r="O290" s="1"/>
  <c r="F181" i="1"/>
  <c r="J335" i="5" s="1"/>
  <c r="F2583" i="1"/>
  <c r="G347" i="5"/>
  <c r="O347" s="1"/>
  <c r="F301" i="1"/>
  <c r="J580" i="5" s="1"/>
  <c r="G685"/>
  <c r="O685" s="1"/>
  <c r="G857" s="1"/>
  <c r="F645" i="1"/>
  <c r="J1148" i="5" s="1"/>
  <c r="F613" i="1"/>
  <c r="J1142" i="5" s="1"/>
  <c r="F1239" i="1"/>
  <c r="G656" i="5"/>
  <c r="O656" s="1"/>
  <c r="F388" i="1"/>
  <c r="J672" i="5" s="1"/>
  <c r="F457" i="1"/>
  <c r="J861" i="5" s="1"/>
  <c r="F1356" i="1"/>
  <c r="R1324" i="5"/>
  <c r="G1374" l="1"/>
  <c r="G124"/>
  <c r="G331"/>
  <c r="G1368"/>
  <c r="G863"/>
  <c r="G668"/>
  <c r="J124"/>
  <c r="J331"/>
  <c r="J1368"/>
  <c r="J1374"/>
  <c r="G1221"/>
  <c r="G1362"/>
  <c r="G1144"/>
  <c r="G949"/>
  <c r="G1356"/>
  <c r="G417"/>
  <c r="G582"/>
  <c r="J1356"/>
</calcChain>
</file>

<file path=xl/sharedStrings.xml><?xml version="1.0" encoding="utf-8"?>
<sst xmlns="http://schemas.openxmlformats.org/spreadsheetml/2006/main" count="67088" uniqueCount="1161">
  <si>
    <t>Smeta.RU  (495) 974-1589</t>
  </si>
  <si>
    <t>_PS_</t>
  </si>
  <si>
    <t>Smeta.RU</t>
  </si>
  <si>
    <t/>
  </si>
  <si>
    <t>ильинский погост 2 этаж_(Копия)</t>
  </si>
  <si>
    <t>ильинский погост 2 этаж социальные квартиры</t>
  </si>
  <si>
    <t>Сметные нормы списания</t>
  </si>
  <si>
    <t>Коды ценников</t>
  </si>
  <si>
    <t>ТСНБ-2001 Московской области (Версия 15.0)</t>
  </si>
  <si>
    <t>ТР для Версии 8: Центральные регионы (с учетом п-ма 2536-ИП/12/ГС от 27.11.12)</t>
  </si>
  <si>
    <t>ТСНБ-2001 Московской области (редакция 2014 г версия 15.0)</t>
  </si>
  <si>
    <t>Новая локальная смета</t>
  </si>
  <si>
    <t>Новый раздел</t>
  </si>
  <si>
    <t>комната 27</t>
  </si>
  <si>
    <t>Новый подраздел</t>
  </si>
  <si>
    <t>демонтаж</t>
  </si>
  <si>
    <t>1</t>
  </si>
  <si>
    <t>57-1-2</t>
  </si>
  <si>
    <t>Разборка оснований покрытия полов лаг из досок и брусков</t>
  </si>
  <si>
    <t>100 м2 основания</t>
  </si>
  <si>
    <t>ТЕРр Московской обл., 57-1-2, приказ Минстроя России №675/пр от 21.09.2015 г.</t>
  </si>
  <si>
    <t>Ремонтно-строительные работы</t>
  </si>
  <si>
    <t>Полы</t>
  </si>
  <si>
    <t>рФЕР-57</t>
  </si>
  <si>
    <t>*0,85</t>
  </si>
  <si>
    <t>*0,8</t>
  </si>
  <si>
    <t>1,1</t>
  </si>
  <si>
    <t>509-9900</t>
  </si>
  <si>
    <t>Строительный мусор</t>
  </si>
  <si>
    <t>т</t>
  </si>
  <si>
    <t>ТССЦ Московской обл., 509-9900, приказ Минстроя России №675/пр от 21.09.2015 г.</t>
  </si>
  <si>
    <t>Материалы монтажные</t>
  </si>
  <si>
    <t>Материалы и конструкции ( монтажные )  по ценникам и каталогам</t>
  </si>
  <si>
    <t>ФССЦм</t>
  </si>
  <si>
    <t>2</t>
  </si>
  <si>
    <t>46-04-010-2</t>
  </si>
  <si>
    <t>Разборка покрытий полов дощатых</t>
  </si>
  <si>
    <t>100 м2 покрытия</t>
  </si>
  <si>
    <t>ТЕР Московской обл., 46-04-010-2, приказ Минстроя России №675/пр от 28.02.2017 № 260/пр</t>
  </si>
  <si>
    <t>3</t>
  </si>
  <si>
    <t>57-2-1</t>
  </si>
  <si>
    <t>Разборка покрытий полов из линолеума и релина</t>
  </si>
  <si>
    <t>ТЕРр Московской обл., 57-2-1, приказ Минстроя России №675/пр от 21.09.2015 г.</t>
  </si>
  <si>
    <t>3,1</t>
  </si>
  <si>
    <t>4</t>
  </si>
  <si>
    <t>56-9-1</t>
  </si>
  <si>
    <t>Демонтаж дверных коробок в каменных стенах с отбивкой штукатурки в откосах</t>
  </si>
  <si>
    <t>100 коробок</t>
  </si>
  <si>
    <t>ТЕРр Московской обл., 56-9-1, приказ Минстроя России №675/пр от 21.09.2015 г.</t>
  </si>
  <si>
    <t>Проемы</t>
  </si>
  <si>
    <t>рФЕР-56</t>
  </si>
  <si>
    <t>4,1</t>
  </si>
  <si>
    <t>5</t>
  </si>
  <si>
    <t>57-3-1</t>
  </si>
  <si>
    <t>Разборка плинтусов деревянных и из пластмассовых материалов</t>
  </si>
  <si>
    <t>100 М ПЛИНТУСА</t>
  </si>
  <si>
    <t>ТЕРр Московской обл., 57-3-1, приказ Минстроя России №675/пр от 21.09.2015 г.</t>
  </si>
  <si>
    <t>5,1</t>
  </si>
  <si>
    <t>6</t>
  </si>
  <si>
    <t>67-4-1</t>
  </si>
  <si>
    <t>Демонтаж выключателей, розеток</t>
  </si>
  <si>
    <t>100 шт.</t>
  </si>
  <si>
    <t>ТЕРр Московской обл., 67-4-1, приказ Минстроя России №675/пр от 21.09.2015 г.</t>
  </si>
  <si>
    <t>Электромонтажные работы</t>
  </si>
  <si>
    <t>рФЕР-67</t>
  </si>
  <si>
    <t>7</t>
  </si>
  <si>
    <t>67-3-1</t>
  </si>
  <si>
    <t>Демонтаж кабеля</t>
  </si>
  <si>
    <t>100 м</t>
  </si>
  <si>
    <t>ТЕРр Московской обл., 67-3-1, приказ Минстроя России №675/пр от 21.09.2015 г.</t>
  </si>
  <si>
    <t>8</t>
  </si>
  <si>
    <t>67-4-5</t>
  </si>
  <si>
    <t>Демонтаж светильников для люминесцентных ламп</t>
  </si>
  <si>
    <t>ТЕРр Московской обл., 67-4-5, приказ Минстроя России №675/пр от 21.09.2015 г.</t>
  </si>
  <si>
    <t>9</t>
  </si>
  <si>
    <t>56-3-2</t>
  </si>
  <si>
    <t>Снятие подоконных досок деревянных в каменных зданиях</t>
  </si>
  <si>
    <t>100 м2</t>
  </si>
  <si>
    <t>ТЕРр Московской обл., 56-3-2, приказ Минстроя России №675/пр от 28.02.2017 № 263/пр</t>
  </si>
  <si>
    <t>9,1</t>
  </si>
  <si>
    <t>ТССЦ Московской обл., 509-9900, приказ Минстроя России №675/пр от 28.02.2017 № 258/пр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</si>
  <si>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</si>
  <si>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</si>
  <si>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</si>
  <si>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</si>
  <si>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</si>
  <si>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</si>
  <si>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</si>
  <si>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</si>
  <si>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</si>
  <si>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</si>
  <si>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</si>
  <si>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</si>
  <si>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</si>
  <si>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</si>
  <si>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</si>
  <si>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</si>
  <si>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</si>
  <si>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</si>
  <si>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</si>
  <si>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</si>
  <si>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</si>
  <si>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</si>
  <si>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</si>
  <si>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</si>
  <si>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</si>
  <si>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</si>
  <si>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</si>
  <si>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</si>
  <si>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</si>
  <si>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</si>
  <si>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</si>
  <si>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</si>
  <si>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</si>
  <si>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</si>
  <si>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</si>
  <si>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</si>
  <si>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</si>
  <si>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</si>
  <si>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</si>
  <si>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</si>
  <si>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</si>
  <si>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</si>
  <si>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</si>
  <si>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</si>
  <si>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</si>
  <si>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</si>
  <si>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</si>
  <si>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</si>
  <si>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</si>
  <si>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</si>
  <si>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</si>
  <si>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</si>
  <si>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</si>
  <si>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</si>
  <si>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Ндс</t>
  </si>
  <si>
    <t>всего с Ндс</t>
  </si>
  <si>
    <t>всего с НДС</t>
  </si>
  <si>
    <t>ремонт</t>
  </si>
  <si>
    <t>10-01-035-1</t>
  </si>
  <si>
    <t>Установка подоконных досок из ПВХ в каменных стенах толщиной до 0,51 м</t>
  </si>
  <si>
    <t>100 п. м</t>
  </si>
  <si>
    <t>ТЕР Московской обл., 10-01-035-1, приказ Минстроя России №675/пр от 21.09.2015 г.</t>
  </si>
  <si>
    <t>)*1,25</t>
  </si>
  <si>
    <t>)*1,15</t>
  </si>
  <si>
    <t>Общестроительные работы</t>
  </si>
  <si>
    <t>Деревянные конструкции</t>
  </si>
  <si>
    <t>ФЕР-10</t>
  </si>
  <si>
    <t>*0,9</t>
  </si>
  <si>
    <t>101-2906</t>
  </si>
  <si>
    <t>Доски подоконные ПВХ, шириной 300 мм</t>
  </si>
  <si>
    <t>м</t>
  </si>
  <si>
    <t>ТССЦ Московской обл., 101-2906, приказ Минстроя России №675/пр от 21.09.2015 г.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</si>
  <si>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</si>
  <si>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</si>
  <si>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</si>
  <si>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15-01-050-4</t>
  </si>
  <si>
    <t>Облицовка оконных и дверных откосов декоративным бумажно-слоистым пластиком или листами из синтетических материалов на клее</t>
  </si>
  <si>
    <t>100 м2 облицовки</t>
  </si>
  <si>
    <t>ТЕР Московской обл., 15-01-050-4, приказ Минстроя России №675/пр от 28.02.2017 № 260/пр</t>
  </si>
  <si>
    <t>Отделочные работы</t>
  </si>
  <si>
    <t>ФЕР-15</t>
  </si>
  <si>
    <t>2,1</t>
  </si>
  <si>
    <t>101-6871</t>
  </si>
  <si>
    <t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t>
  </si>
  <si>
    <t>м2</t>
  </si>
  <si>
    <t>ТССЦ Московской обл., 101-6871, приказ Минстроя России №675/пр от 28.02.2017 № 254/пр</t>
  </si>
  <si>
    <t>2,2</t>
  </si>
  <si>
    <t>101-2416</t>
  </si>
  <si>
    <t>Грунтовка «Бетоконтакт», КНАУФ</t>
  </si>
  <si>
    <t>кг</t>
  </si>
  <si>
    <t>ТССЦ Московской обл., 101-2416, приказ Минстроя России №675/пр от 28.02.2017 № 254/пр</t>
  </si>
  <si>
    <t>10-01-039-1</t>
  </si>
  <si>
    <t>Установка блоков в наружных и внутренних дверных проемах в каменных стенах, площадь проема до 3 м2</t>
  </si>
  <si>
    <t>100 м2 проемов</t>
  </si>
  <si>
    <t>ТЕР Московской обл., 10-01-039-1, приказ Минстроя России №675/пр от 28.02.2017 № 260/пр</t>
  </si>
  <si>
    <t>101-0882</t>
  </si>
  <si>
    <t>Скобяные изделия для дверных балконных блоков со спаренными полотнами жилых и общественных зданий однопольных</t>
  </si>
  <si>
    <t>компл.</t>
  </si>
  <si>
    <t>ТССЦ Московской обл., 101-0882, приказ Минстроя России №675/пр от 28.02.2017 № 254/пр</t>
  </si>
  <si>
    <t>3,3</t>
  </si>
  <si>
    <t>203-8107</t>
  </si>
  <si>
    <t>Блоки дверные внутренние двупольные глухие, фанерованные шпоном ясеня</t>
  </si>
  <si>
    <t>ТССЦ Московской обл., 203-8107, приказ Минстроя России №675/пр от 28.02.2017 № 255/пр</t>
  </si>
  <si>
    <t>3,4</t>
  </si>
  <si>
    <t>203-0223</t>
  </si>
  <si>
    <t>Блоки дверные с рамочными полотнами однопольные ДН 21-10, площадь 2,05 м2; ДН 24-10, площадь 2,35 м2</t>
  </si>
  <si>
    <t>ТССЦ Московской обл., 203-0223, приказ Минстроя России №675/пр от 28.02.2017 № 255/пр</t>
  </si>
  <si>
    <t>ТЕР Московской обл., 15-01-050-4, приказ Минстроя России №675/пр от 21.09.2015 г.</t>
  </si>
  <si>
    <t>ТССЦ Московской обл., 101-6871, приказ Минстроя России №675/пр от 21.09.2015 г.</t>
  </si>
  <si>
    <t>5,2</t>
  </si>
  <si>
    <t>ТССЦ Московской обл., 101-2416, приказ Минстроя России №675/пр от 21.09.2015 г.</t>
  </si>
  <si>
    <t>11-01-012-3</t>
  </si>
  <si>
    <t>Укладка лаг по плитам перекрытий</t>
  </si>
  <si>
    <t>100 м2 пола</t>
  </si>
  <si>
    <t>ТЕР Московской обл., 11-01-012-3, приказ Минстроя России №675/пр от 21.09.2015 г.</t>
  </si>
  <si>
    <t>ФЕР-11</t>
  </si>
  <si>
    <t>11-01-033-1</t>
  </si>
  <si>
    <t>Устройство покрытий дощатых толщиной 28 мм</t>
  </si>
  <si>
    <t>ТЕР Московской обл., 11-01-033-1, приказ Минстроя России №675/пр от 21.09.2015 г.</t>
  </si>
  <si>
    <t>11-01-053-2</t>
  </si>
  <si>
    <t>Устройство оснований полов из фанеры в один слой площадью свыше 20 м2</t>
  </si>
  <si>
    <t>ТЕР Московской обл., 11-01-053-2, приказ Минстроя России №675/пр от 21.09.2015 г.</t>
  </si>
  <si>
    <t>11-01-057-1</t>
  </si>
  <si>
    <t>Устройство гетерогенного и гомогенного покрытия на клее со свариванием полотнищ в стыках</t>
  </si>
  <si>
    <t>ТСНБ-2001 Московской области, 11-01-057-1, протокол от 29.07.2020 г. № 07</t>
  </si>
  <si>
    <t>101-4216</t>
  </si>
  <si>
    <t>Линолеум полукоммерческий гетерогенный "TARKETT ИДИЛЛИЯ" (толщина 3,2 мм, толщина защитного слоя 0,5 мм, класс 23/32)</t>
  </si>
  <si>
    <t>ТССЦ Московской обл., 101-4216, приказ Минстроя России №675/пр от 21.09.2015 г.</t>
  </si>
  <si>
    <t>12</t>
  </si>
  <si>
    <t>11-01-040-3</t>
  </si>
  <si>
    <t>Устройство плинтусов поливинилхлоридных на винтах самонарезающих</t>
  </si>
  <si>
    <t>ТЕР Московской обл., 11-01-040-3, приказ Минстроя России №675/пр от 21.09.2015 г.</t>
  </si>
  <si>
    <t>13</t>
  </si>
  <si>
    <t>10-05-010-2</t>
  </si>
  <si>
    <t>Облицовка стен по системе «КНАУФ» по одинарному металлическому каркасу из ПН и ПС профилей гипсокартонными листами в два слоя (С 626) с дверным проемом</t>
  </si>
  <si>
    <t>100 м2 стен (за вычетом проемов)</t>
  </si>
  <si>
    <t>ТЕР Московской обл., 10-05-010-2, приказ Минстроя России №675/пр от 28.02.2017 № 260/пр</t>
  </si>
  <si>
    <t>13,1</t>
  </si>
  <si>
    <t>101-2509</t>
  </si>
  <si>
    <t>Листы гипсокартонные ГКЛ 12,5 мм</t>
  </si>
  <si>
    <t>ТССЦ Московской обл., 101-2509, приказ Минстроя России №675/пр от 28.02.2017 № 254/пр</t>
  </si>
  <si>
    <t>14</t>
  </si>
  <si>
    <t>10-05-002-01</t>
  </si>
  <si>
    <t>Устройство перегородок из гипсокартонных листов (ГКЛ) по системе «КНАУФ» с одинарным металлическим каркасом и двухслойной обшивкой с обеих сторон (С 112) глухих</t>
  </si>
  <si>
    <t>100 м2 перегородок (за вычетом проемов)</t>
  </si>
  <si>
    <t>ТЕР Московской обл., 10-05-002-1, приказ Минстроя России №675/пр от 28.02.2017 № 260/пр</t>
  </si>
  <si>
    <t>10-05-002-1</t>
  </si>
  <si>
    <t>14,2</t>
  </si>
  <si>
    <t>17</t>
  </si>
  <si>
    <t>15-04-027-5</t>
  </si>
  <si>
    <t>Третья шпатлевка при высококачественной окраске по штукатурке и сборным конструкциям стен, подготовленных под окраску</t>
  </si>
  <si>
    <t>100 м2 окрашиваемой поверхности</t>
  </si>
  <si>
    <t>ТЕР Московской обл., 15-04-027-5, приказ Минстроя России №675/пр от 28.02.2017 № 260/пр</t>
  </si>
  <si>
    <t>18</t>
  </si>
  <si>
    <t>15-04-007-3</t>
  </si>
  <si>
    <t>Окраска водно-дисперсионными акриловыми составами улучшенная по сборным конструкциям стен, подготовленным под окраску</t>
  </si>
  <si>
    <t>ТЕР Московской обл., 15-04-007-3, приказ Минстроя России №675/пр от 28.02.2017 № 260/пр</t>
  </si>
  <si>
    <t>19</t>
  </si>
  <si>
    <t>15-06-002-6</t>
  </si>
  <si>
    <t>Оклейка стен моющимися обоями на тканевой основе по листовым материалам</t>
  </si>
  <si>
    <t>100 м2 оклеиваемой поверхности</t>
  </si>
  <si>
    <t>ТЕР Московской обл., 15-06-002-6, приказ Минстроя России №675/пр от 21.09.2015 г.</t>
  </si>
  <si>
    <t>20</t>
  </si>
  <si>
    <t>м08-03-591-9</t>
  </si>
  <si>
    <t>Розетка штепсельная утопленного типа при скрытой проводке</t>
  </si>
  <si>
    <t>ТЕРм Московской обл., м08-03-591-9, приказ Минстроя России №675/пр от 21.09.2015 г.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</si>
  <si>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</si>
  <si>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</si>
  <si>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</si>
  <si>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20,1</t>
  </si>
  <si>
    <t>503-0606</t>
  </si>
  <si>
    <t>Коробка для установки розеток и выключателей скрытой проводки</t>
  </si>
  <si>
    <t>1000 шт.</t>
  </si>
  <si>
    <t>ТССЦ Московской обл., 503-0606, приказ Минстроя России №675/пр от 21.09.2015 г.</t>
  </si>
  <si>
    <t>20,2</t>
  </si>
  <si>
    <t>503-0475</t>
  </si>
  <si>
    <t>Розетка скрытой проводки с заземлением</t>
  </si>
  <si>
    <t>шт.</t>
  </si>
  <si>
    <t>ТССЦ Московской обл., 503-0475, приказ Минстроя России №675/пр от 21.09.2015 г.</t>
  </si>
  <si>
    <t>22</t>
  </si>
  <si>
    <t>м08-03-591-5</t>
  </si>
  <si>
    <t>Выключатель двухклавишный утопленного типа при скрытой проводке</t>
  </si>
  <si>
    <t>ТЕРм Московской обл., м08-03-591-5, приказ Минстроя России №675/пр от 21.09.2015 г.</t>
  </si>
  <si>
    <t>22,1</t>
  </si>
  <si>
    <t>22,2</t>
  </si>
  <si>
    <t>509-4600</t>
  </si>
  <si>
    <t>Выключатель двухклавишный для скрытой проводки серии "Прима", марка С56-039 с подсветкой, цвет бежевый</t>
  </si>
  <si>
    <t>ТССЦ Московской обл., 509-4600, приказ Минстроя России №675/пр от 21.09.2015 г.</t>
  </si>
  <si>
    <t>23</t>
  </si>
  <si>
    <t>10-05-011-1</t>
  </si>
  <si>
    <t>Устройство подвесных потолков из гипсокартонных листов (ГКЛ) по системе «КНАУФ» двухуровневых (П 112)</t>
  </si>
  <si>
    <t>100 м2 потолка</t>
  </si>
  <si>
    <t>ТЕР Московской обл., 10-05-011-1, приказ Минстроя России №675/пр от 21.09.2015 г.</t>
  </si>
  <si>
    <t>23,1</t>
  </si>
  <si>
    <t>ТССЦ Московской обл., 101-2509, приказ Минстроя России №675/пр от 21.09.2015 г.</t>
  </si>
  <si>
    <t>24</t>
  </si>
  <si>
    <t>м08-03-593-19</t>
  </si>
  <si>
    <t>Светильник в подвесных потолках</t>
  </si>
  <si>
    <t>ТЕРм Московской обл., м08-03-593-19, приказ Минстроя России №675/пр от 28.02.2017 № 259/пр</t>
  </si>
  <si>
    <t>24,1</t>
  </si>
  <si>
    <t>509-1338</t>
  </si>
  <si>
    <t>Светильник точечный марки AMBER 50 2 05 R50, неповоротный, с накладным стеклом, хром</t>
  </si>
  <si>
    <t>ТССЦ Московской обл., 509-1338, приказ Минстроя России №675/пр от 28.02.2017 № 258/пр</t>
  </si>
  <si>
    <t>комната 26</t>
  </si>
  <si>
    <t>8,1</t>
  </si>
  <si>
    <t>3,2</t>
  </si>
  <si>
    <t>14,1</t>
  </si>
  <si>
    <t>16</t>
  </si>
  <si>
    <t>17,1</t>
  </si>
  <si>
    <t>17,2</t>
  </si>
  <si>
    <t>19,1</t>
  </si>
  <si>
    <t>19,2</t>
  </si>
  <si>
    <t>комната 25</t>
  </si>
  <si>
    <t>11</t>
  </si>
  <si>
    <t>15</t>
  </si>
  <si>
    <t>18,1</t>
  </si>
  <si>
    <t>18,2</t>
  </si>
  <si>
    <t>21</t>
  </si>
  <si>
    <t>21,1</t>
  </si>
  <si>
    <t>комната 24</t>
  </si>
  <si>
    <t>10-05-010-1</t>
  </si>
  <si>
    <t>Облицовка стен по системе «КНАУФ» по одинарному металлическому каркасу из ПН и ПС профилей гипсокартонными листами в два слоя (С 626) с оконным проемом</t>
  </si>
  <si>
    <t>ТЕР Московской обл., 10-05-010-1, приказ Минстроя России №675/пр от 28.02.2017 № 260/пр</t>
  </si>
  <si>
    <t>21,2</t>
  </si>
  <si>
    <t>комната 2-3</t>
  </si>
  <si>
    <t>7,1</t>
  </si>
  <si>
    <t>10-04-013-1</t>
  </si>
  <si>
    <t>Установка деревянных дверных блоков</t>
  </si>
  <si>
    <t>ТЕР Московской обл., 10-04-013-1, приказ Минстроя России №675/пр от 21.09.2015 г.</t>
  </si>
  <si>
    <t>*1,15</t>
  </si>
  <si>
    <t>ТССЦ Московской обл., 101-0882, приказ Минстроя России №675/пр от 21.09.2015 г.</t>
  </si>
  <si>
    <t>1,2</t>
  </si>
  <si>
    <t>203-8142</t>
  </si>
  <si>
    <t>Блоки дверные из натурального массива дуба (коробка, полотно глухое, наличники, фурнитура)</t>
  </si>
  <si>
    <t>ТССЦ Московской обл., 203-8142, приказ Минстроя России №675/пр от 21.09.2015 г.</t>
  </si>
  <si>
    <t>1,3</t>
  </si>
  <si>
    <t>ТССЦ Московской обл., 203-0223, приказ Минстроя России №675/пр от 21.09.2015 г.</t>
  </si>
  <si>
    <t>11-01-012-1</t>
  </si>
  <si>
    <t>Укладка лаг по кирпичным столбикам</t>
  </si>
  <si>
    <t>ТЕР Московской обл., 11-01-012-1, приказ Минстроя России №675/пр от 21.09.2015 г.</t>
  </si>
  <si>
    <t>11-01-036-4</t>
  </si>
  <si>
    <t>Устройство покрытий из линолеума насухо со свариванием полотнищ в стыках</t>
  </si>
  <si>
    <t>ТЕР Московской обл., 11-01-036-4, приказ Минстроя России №675/пр от 21.09.2015 г.</t>
  </si>
  <si>
    <t>101-0562</t>
  </si>
  <si>
    <t>Линолеум поливинилхлоридный на теплоизолирующей подоснове марок ПР-ВТ, ВК-ВТ, ЭК-ВТ</t>
  </si>
  <si>
    <t>ТССЦ Московской обл., 101-0562, приказ Минстроя России №675/пр от 21.09.2015 г.</t>
  </si>
  <si>
    <t>ТЕР Московской обл., 10-05-010-1, приказ Минстроя России №675/пр от 21.09.2015 г.</t>
  </si>
  <si>
    <t>ТЕР Московской обл., 10-05-010-2, приказ Минстроя России №675/пр от 21.09.2015 г.</t>
  </si>
  <si>
    <t>10</t>
  </si>
  <si>
    <t>11,1</t>
  </si>
  <si>
    <t>11,2</t>
  </si>
  <si>
    <t>11,3</t>
  </si>
  <si>
    <t>503-0597</t>
  </si>
  <si>
    <t>Розетка телевизионная для скрытой проводки, марка САТ-Г, белая</t>
  </si>
  <si>
    <t>ТССЦ Московской обл., 503-0597, приказ Минстроя России №675/пр от 21.09.2015 г.</t>
  </si>
  <si>
    <t>12,1</t>
  </si>
  <si>
    <t>12,2</t>
  </si>
  <si>
    <t>15-01-051-2</t>
  </si>
  <si>
    <t>Устройство натяжных потолков из поливинилхлоридной пленки (ПВХ) гарпунным способом в помещениях площадью от 10 до 50 м2</t>
  </si>
  <si>
    <t>ТЕР Московской обл., 15-01-051-2, приказ Минстроя России №675/пр от 21.09.2015 г.</t>
  </si>
  <si>
    <t>201-1581</t>
  </si>
  <si>
    <t>Полотно натяжного потолка Standart лаковое белое с бортиком из ПВХ (гарпун)</t>
  </si>
  <si>
    <t>ТССЦ Московской обл., 201-1581, приказ Минстроя России №675/пр от 21.09.2015 г.</t>
  </si>
  <si>
    <t>201-1583</t>
  </si>
  <si>
    <t>Багет (фиксирующий профиль) стеновой невидимый для натяжного потолка</t>
  </si>
  <si>
    <t>ТССЦ Московской обл., 201-1583, приказ Минстроя России №675/пр от 21.09.2015 г.</t>
  </si>
  <si>
    <t>201-1582</t>
  </si>
  <si>
    <t>Вставка L и Т-образная декоративная стеновая для натяжного потолка</t>
  </si>
  <si>
    <t>ТССЦ Московской обл., 201-1582, приказ Минстроя России №675/пр от 21.09.2015 г.</t>
  </si>
  <si>
    <t>101-3914</t>
  </si>
  <si>
    <t>Дюбели распорные полипропиленовые</t>
  </si>
  <si>
    <t>ТССЦ Московской обл., 101-3914, приказ Минстроя России №675/пр от 21.09.2015 г.</t>
  </si>
  <si>
    <t>15-01-052-1</t>
  </si>
  <si>
    <t>Устройство в натяжном потолке монтажных отверстий</t>
  </si>
  <si>
    <t>100 отверстий</t>
  </si>
  <si>
    <t>ТЕР Московской обл., 15-01-052-1, приказ Минстроя России №675/пр от 21.09.2015 г.</t>
  </si>
  <si>
    <t>ТЕРм Московской обл., м08-03-593-19, приказ Минстроя России №675/пр от 21.09.2015 г.</t>
  </si>
  <si>
    <t>комната 2-4</t>
  </si>
  <si>
    <t>комната 2-17</t>
  </si>
  <si>
    <t>комната 2-18</t>
  </si>
  <si>
    <t>комната 2-23</t>
  </si>
  <si>
    <t>комната 2-24</t>
  </si>
  <si>
    <t>5,3</t>
  </si>
  <si>
    <t>15-06-004-1</t>
  </si>
  <si>
    <t>Вторая окраска стен, оклееных стеклообоями, красками</t>
  </si>
  <si>
    <t>100 м2 поверхности стен</t>
  </si>
  <si>
    <t>ТЕР Московской обл., 15-06-004-1, приказ Минстроя России №675/пр от 21.09.2015 г.</t>
  </si>
  <si>
    <t>6,1</t>
  </si>
  <si>
    <t>101-9851</t>
  </si>
  <si>
    <t>Краска</t>
  </si>
  <si>
    <t>ТССЦ Московской обл., 101-9851, приказ Минстроя России №675/пр от 21.09.2015 г.</t>
  </si>
  <si>
    <t>комната 2-25</t>
  </si>
  <si>
    <t>комната 2-27</t>
  </si>
  <si>
    <t>комната 2-26</t>
  </si>
  <si>
    <t>9,2</t>
  </si>
  <si>
    <t>9,3</t>
  </si>
  <si>
    <t>10,1</t>
  </si>
  <si>
    <t>10,2</t>
  </si>
  <si>
    <t>комната 2-28</t>
  </si>
  <si>
    <t>101-2064</t>
  </si>
  <si>
    <t>Шуруп строительный с потайной головкой</t>
  </si>
  <si>
    <t>ТССЦ Московской обл., 101-2064, приказ Минстроя России №675/пр от 21.09.2015 г.</t>
  </si>
  <si>
    <t>коридор 34 30 29</t>
  </si>
  <si>
    <t>46-04-006-1</t>
  </si>
  <si>
    <t>Разборка деревянных перегородок оштукатуренных щитовых и дощатых однослойных</t>
  </si>
  <si>
    <t>ТЕР Московской обл., 46-04-006-1, приказ Минстроя России №675/пр от 21.09.2015 г.</t>
  </si>
  <si>
    <t>Реконструкция зданий и сооружений</t>
  </si>
  <si>
    <t>ФЕР-46</t>
  </si>
  <si>
    <t>15-06-002-4</t>
  </si>
  <si>
    <t>Оклейка стен моющимися обоями на тканевой основе по гипсобетонным и гипсолитовым поверхностям</t>
  </si>
  <si>
    <t>ТЕР Московской обл., 15-06-002-4, приказ Минстроя России №675/пр от 21.09.2015 г.</t>
  </si>
  <si>
    <t>13,3</t>
  </si>
  <si>
    <t>15,1</t>
  </si>
  <si>
    <t>15,2</t>
  </si>
  <si>
    <t>15-01-047-15</t>
  </si>
  <si>
    <t>Устройство подвесных потолков типа &lt;Армстронг&gt; по каркасу из оцинкованного профиля</t>
  </si>
  <si>
    <t>100 м2 поверхности облицовки</t>
  </si>
  <si>
    <t>ТЕР Московской обл., 15-01-047-15, приказ Минстроя России №675/пр от 21.09.2015 г.</t>
  </si>
  <si>
    <t>509-5121</t>
  </si>
  <si>
    <t>Светильник встраиваемый растровый с белым параболическим отражателем (5 перемычек) ЛВО 13-4х18-731/5</t>
  </si>
  <si>
    <t>ТССЦ Московской обл., 509-5121, приказ Минстроя России №675/пр от 28.02.2017 № 258/пр</t>
  </si>
  <si>
    <t>м08-02-413-1</t>
  </si>
  <si>
    <t>Провод, количество проводов в резинобитумной трубке до 2, сечение провода до 6 мм2</t>
  </si>
  <si>
    <t>100 М ТРУБОК</t>
  </si>
  <si>
    <t>ТЕРм Московской обл., м08-02-413-1, приказ Минстроя России №675/пр от 21.09.2015 г.</t>
  </si>
  <si>
    <t>103-2412</t>
  </si>
  <si>
    <t>Трубы гибкие гофрированные легкие из самозатухающего ПВХ (IP55) серии FL, с зондом, диаметром 16 мм</t>
  </si>
  <si>
    <t>10 м</t>
  </si>
  <si>
    <t>ТССЦ Московской обл., 103-2412, приказ Минстроя России №675/пр от 21.09.2015 г.</t>
  </si>
  <si>
    <t>501-8442</t>
  </si>
  <si>
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t>
  </si>
  <si>
    <t>1000 м</t>
  </si>
  <si>
    <t>ТССЦ Московской обл., 501-8442, приказ Минстроя России №675/пр от 21.09.2015 г.</t>
  </si>
  <si>
    <t>1000 М</t>
  </si>
  <si>
    <t>Туалет 2-8,9</t>
  </si>
  <si>
    <t>67-4-3</t>
  </si>
  <si>
    <t>Демонтаж светильников с лампами накаливания</t>
  </si>
  <si>
    <t>ТЕРр Московской обл., 67-4-3, приказ Минстроя России №675/пр от 21.09.2015 г.</t>
  </si>
  <si>
    <t>65-4-2</t>
  </si>
  <si>
    <t>Демонтаж унитазов и писсуаров</t>
  </si>
  <si>
    <t>100 приборов</t>
  </si>
  <si>
    <t>ТЕРр Московской обл., 65-4-2, приказ Минстроя России №675/пр от 21.09.2015 г.</t>
  </si>
  <si>
    <t>Внтуренниие с/техработы:  демонтаж, разборка, промывка</t>
  </si>
  <si>
    <t>рФЕР-65</t>
  </si>
  <si>
    <t>509-9899</t>
  </si>
  <si>
    <t>Строительный мусор и масса возвратных материалов</t>
  </si>
  <si>
    <t>ТССЦ Московской обл., 509-9899, приказ Минстроя России №675/пр от 21.09.2015 г.</t>
  </si>
  <si>
    <t>65-4-1</t>
  </si>
  <si>
    <t>Демонтаж умывальников и раковин</t>
  </si>
  <si>
    <t>ТЕРр Московской обл., 65-4-1, приказ Минстроя России №675/пр от 21.09.2015 г.</t>
  </si>
  <si>
    <t>57-2-3</t>
  </si>
  <si>
    <t>Разборка покрытий полов из керамических плиток</t>
  </si>
  <si>
    <t>ТЕРр Московской обл., 57-2-3, приказ Минстроя России №675/пр от 21.09.2015 г.</t>
  </si>
  <si>
    <t>63-7-5</t>
  </si>
  <si>
    <t>Разборка облицовки стен из керамических глазурованных плиток</t>
  </si>
  <si>
    <t>ТЕРр Московской обл., 63-7-5, приказ Минстроя России №675/пр от 21.09.2015 г.</t>
  </si>
  <si>
    <t>Стекольные, обойные, облицовочные работы</t>
  </si>
  <si>
    <t>рФЕР-63</t>
  </si>
  <si>
    <t>62-17-3</t>
  </si>
  <si>
    <t>Окрашивание водоэмульсионными составами поверхностей потолков, ранее окрашенных водоэмульсионной краской, с расчисткой старой краски до 35%</t>
  </si>
  <si>
    <t>ТЕРр Московской обл., 62-17-3, приказ Минстроя России №675/пр от 21.09.2015 г.</t>
  </si>
  <si>
    <t>Малярные работы</t>
  </si>
  <si>
    <t>рФЕР-62</t>
  </si>
  <si>
    <t>м08-03-593-5</t>
  </si>
  <si>
    <t>Светильник потолочный или настенный с креплением винтами или болтами для помещений с тяжелыми условиями среды, уплотненный</t>
  </si>
  <si>
    <t>ТЕРм Московской обл., м08-03-593-5, приказ Минстроя России №675/пр от 21.09.2015 г.</t>
  </si>
  <si>
    <t>15-04-006-3</t>
  </si>
  <si>
    <t>Покрытие поверхностей грунтовкой глубокого проникновения за 1 раз стен</t>
  </si>
  <si>
    <t>ТЕР Московской обл., 15-04-006-3, приказ Минстроя России №675/пр от 21.09.2015 г.</t>
  </si>
  <si>
    <t>Грунтовка: "Бетоконтакт", КНАУФ</t>
  </si>
  <si>
    <t>ТСНБ-2001 Московской области, 101-2416, протокол от 29.07.2020 г. № 07</t>
  </si>
  <si>
    <t>4,2</t>
  </si>
  <si>
    <t>101-9732</t>
  </si>
  <si>
    <t>Грунтовка</t>
  </si>
  <si>
    <t>ТССЦ Московской обл., 101-9732, приказ Минстроя России №675/пр от 21.09.2015 г.</t>
  </si>
  <si>
    <t>15-04-006-4</t>
  </si>
  <si>
    <t>Покрытие поверхностей грунтовкой глубокого проникновения за 2 раза стен</t>
  </si>
  <si>
    <t>ТЕР Московской обл., 15-04-006-4, приказ Минстроя России №675/пр от 21.09.2015 г.</t>
  </si>
  <si>
    <t>61-1-9</t>
  </si>
  <si>
    <t>Сплошное выравнивание штукатурки внутри здания (однослойная штукатурка) сухой растворной смесью (типа «Ветонит») толщиной до 10 мм для последующей окраски или оклейки обоями стен</t>
  </si>
  <si>
    <t>100 м2 поверхности</t>
  </si>
  <si>
    <t>ТЕРр Московской обл., 61-1-9, приказ Минстроя России №675/пр от 21.09.2015 г.</t>
  </si>
  <si>
    <t>Штукатрурные работы</t>
  </si>
  <si>
    <t>рФЕР-61</t>
  </si>
  <si>
    <t>402-9544</t>
  </si>
  <si>
    <t>Смеси сухие растворные типа «Ветонит»</t>
  </si>
  <si>
    <t>ТССЦ Московской обл., 402-9544, приказ Минстроя России №675/пр от 21.09.2015 г.</t>
  </si>
  <si>
    <t>15-01-020-11</t>
  </si>
  <si>
    <t>Облицовка стен на клее из сухих смесей с карнизными, плинтусными и угловыми плитками в общественных зданиях по кирпичу и бетону</t>
  </si>
  <si>
    <t>ТЕР Московской обл., 15-01-020-11, приказ Минстроя России №675/пр от 21.09.2015 г.</t>
  </si>
  <si>
    <t>м08-03-591-2</t>
  </si>
  <si>
    <t>Выключатель одноклавишный утопленного типа при скрытой проводке</t>
  </si>
  <si>
    <t>ТЕРм Московской обл., м08-03-591-2, приказ Минстроя России №675/пр от 21.09.2015 г.</t>
  </si>
  <si>
    <t>11-01-006-2</t>
  </si>
  <si>
    <t>Устройство гидроизоляции полимерцементным составом толщиной слоя 30 мм на латексе СКС-65-ГП</t>
  </si>
  <si>
    <t>ТЕР Московской обл., 11-01-006-2, приказ Минстроя России №675/пр от 21.09.2015 г.</t>
  </si>
  <si>
    <t>11-01-011-8</t>
  </si>
  <si>
    <t>Устройство стяжек из выравнивающей смеси типа «Ветонит» 5000, толщиной 5 мм</t>
  </si>
  <si>
    <t>100 м2 стяжки</t>
  </si>
  <si>
    <t>ТЕР Московской обл., 11-01-011-8, приказ Минстроя России №675/пр от 21.09.2015 г.</t>
  </si>
  <si>
    <t>11-01-300-1</t>
  </si>
  <si>
    <t>Устройство покрытий из керамогранитных плиток размером 30х30 см</t>
  </si>
  <si>
    <t>ТСНБ-2001 Московской области, 11-01-300-1, протокол от 26.08.2020 г. № 08</t>
  </si>
  <si>
    <t>101-1741</t>
  </si>
  <si>
    <t>Плитки керамические для полов гладкие неглазурованные многоцветные квадратные и прямоугольные</t>
  </si>
  <si>
    <t>ТССЦ Московской обл., 101-1741, приказ Минстроя России №675/пр от 21.09.2015 г.</t>
  </si>
  <si>
    <t>17-01-003-1</t>
  </si>
  <si>
    <t>Установка унитазов с бачком непосредственно присоединенным</t>
  </si>
  <si>
    <t>10 компл.</t>
  </si>
  <si>
    <t>ТЕР Московской обл., 17-01-003-1, приказ Минстроя России №675/пр от 21.09.2015 г.</t>
  </si>
  <si>
    <t>Водопровод и канализация - внутренние устройства</t>
  </si>
  <si>
    <t>ФЕР-17</t>
  </si>
  <si>
    <t>17-01-001-14</t>
  </si>
  <si>
    <t>Установка умывальников одиночных с подводкой холодной и горячей воды</t>
  </si>
  <si>
    <t>ТЕР Московской обл., 17-01-001-14, приказ Минстроя России №675/пр от 21.09.2015 г.</t>
  </si>
  <si>
    <t>17-01-002-3</t>
  </si>
  <si>
    <t>Установка смесителей</t>
  </si>
  <si>
    <t>10 шт.</t>
  </si>
  <si>
    <t>ТЕР Московской обл., 17-01-002-3, приказ Минстроя России №675/пр от 21.09.2015 г.</t>
  </si>
  <si>
    <t>Посудомоечная 2- 20,21,30</t>
  </si>
  <si>
    <t>13-06-003-1</t>
  </si>
  <si>
    <t>Очистка поверхности щетками</t>
  </si>
  <si>
    <t>1 м2 очищаемой поверхности</t>
  </si>
  <si>
    <t>ТЕР Московской обл., 13-06-003-1, приказ Минстроя России №675/пр от 21.09.2015 г.</t>
  </si>
  <si>
    <t>Защита строительных конструкций</t>
  </si>
  <si>
    <t>ФЕР-13</t>
  </si>
  <si>
    <t>17-01-001-15</t>
  </si>
  <si>
    <t>Установка умывальников групповых с подводкой холодной и горячей воды</t>
  </si>
  <si>
    <t>ТЕР Московской обл., 17-01-001-15, приказ Минстроя России №675/пр от 21.09.2015 г.</t>
  </si>
  <si>
    <t>301-7377</t>
  </si>
  <si>
    <t>Ванна моечная трехсекционная, размером 1500х500х860 мм</t>
  </si>
  <si>
    <t>ТССЦ Московской обл., 301-7377, приказ Минстроя России №675/пр от 21.09.2015 г.</t>
  </si>
  <si>
    <t>301-1550</t>
  </si>
  <si>
    <t>Умывальник групповой чугунный, эмалированный с педальным пуском, диаметром 1000 мм</t>
  </si>
  <si>
    <t>ТССЦ Московской обл., 301-1550, приказ Минстроя России №675/пр от 21.09.2015 г.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</si>
  <si>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</si>
  <si>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</si>
  <si>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</si>
  <si>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</si>
  <si>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</si>
  <si>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</si>
  <si>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</si>
  <si>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</si>
  <si>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</si>
  <si>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</si>
  <si>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</si>
  <si>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</si>
  <si>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</si>
  <si>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</si>
  <si>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</si>
  <si>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М/Т/Я</t>
  </si>
  <si>
    <t>Работы по строительству мостов, тоннелей, метрополитенов, атомных станций, объектов с ядерным топливом и радиокативными отходами ( письмо Госстроя РФ № 2536-ИП/12/ГС от 27.11.12), коэффициенты к НР =0,85 и к СП-0,8 не назначаются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</si>
  <si>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</si>
  <si>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</si>
  <si>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</si>
  <si>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</si>
  <si>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</si>
  <si>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</si>
  <si>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</si>
  <si>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</si>
  <si>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</si>
  <si>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</si>
  <si>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</si>
  <si>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</si>
  <si>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</si>
  <si>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</si>
  <si>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</si>
  <si>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</si>
  <si>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</si>
  <si>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</si>
  <si>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</si>
  <si>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</si>
  <si>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</si>
  <si>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</si>
  <si>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</si>
  <si>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</si>
  <si>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</si>
  <si>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</si>
  <si>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</si>
  <si>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  если (М/Т/Я) = {выкл.}</t>
  </si>
  <si>
    <t>К_СП_12</t>
  </si>
  <si>
    <t>Корректировка СП с 03.12.12  в текущем уровне цен по письму  2536-ИП/12/ГС от 27.11.12  ( если (М/Т/Я)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</si>
  <si>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</si>
  <si>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</si>
  <si>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</si>
  <si>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</si>
  <si>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</si>
  <si>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</si>
  <si>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</si>
  <si>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 и  кап. ремонте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</si>
  <si>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</si>
  <si>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</si>
  <si>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</si>
  <si>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</si>
  <si>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</si>
  <si>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</si>
  <si>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ТСНБ-2001 МО (редакция 2014 г)</t>
  </si>
  <si>
    <t>Вид цен</t>
  </si>
  <si>
    <t>Московская область Каталог текущих цен на материалы, март 2021 г</t>
  </si>
  <si>
    <t>_OBSM_</t>
  </si>
  <si>
    <t>1-1020-90</t>
  </si>
  <si>
    <t>Рабочий строитель среднего разряда 2</t>
  </si>
  <si>
    <t>чел.-ч</t>
  </si>
  <si>
    <t>Затраты труда машинистов</t>
  </si>
  <si>
    <t>чел.час</t>
  </si>
  <si>
    <t>030954</t>
  </si>
  <si>
    <t>ТСЭМ Московской обл., 030954, приказ Минстроя России №675/пр от 28.02.2017 № 264/пр</t>
  </si>
  <si>
    <t>Подъемники грузоподъемностью до 500 кг одномачтовые, высота подъема 45 м</t>
  </si>
  <si>
    <t>маш.-ч</t>
  </si>
  <si>
    <t>ТСЭМ Московской обл., 030954, приказ Минстроя России №675/пр от 21.09.2015 г.</t>
  </si>
  <si>
    <t>1-1023-90</t>
  </si>
  <si>
    <t>Рабочий строитель среднего разряда 2,3</t>
  </si>
  <si>
    <t>050101</t>
  </si>
  <si>
    <t>ТСЭМ Московской обл., 050101, приказ Минстроя России №675/пр от 21.09.2015 г.</t>
  </si>
  <si>
    <t>Компрессоры передвижные с двигателем внутреннего сгорания давлением до 686 кПа (7 ат), производительность  до 5 м3/мин</t>
  </si>
  <si>
    <t>330804</t>
  </si>
  <si>
    <t>ТСЭМ Московской обл., 330804, приказ Минстроя России №675/пр от 21.09.2015 г.</t>
  </si>
  <si>
    <t>Молотки при работе от передвижных компрессорных станций отбойные пневматические</t>
  </si>
  <si>
    <t>1-1030-90</t>
  </si>
  <si>
    <t>Рабочий строитель среднего разряда 3</t>
  </si>
  <si>
    <t>400001</t>
  </si>
  <si>
    <t>ТСЭМ Московской обл., 400001, приказ Минстроя России №675/пр от 21.09.2015 г.</t>
  </si>
  <si>
    <t>Автомобили бортовые, грузоподъемность до 5 т</t>
  </si>
  <si>
    <t>101-2388</t>
  </si>
  <si>
    <t>ТССЦ Московской обл., 101-2388, приказ Минстроя России №675/пр от 21.09.2015 г.</t>
  </si>
  <si>
    <t>Герметик пенополиуретановый (пена монтажная) типа Makrofleks, Soudal в баллонах по 750 мл</t>
  </si>
  <si>
    <t>102-0303</t>
  </si>
  <si>
    <t>ТССЦ Московской обл., 102-0303, приказ Минстроя России №675/пр от 21.09.2015 г.</t>
  </si>
  <si>
    <t>Клинья пластиковые монтажные</t>
  </si>
  <si>
    <t>1-1036-90</t>
  </si>
  <si>
    <t>Рабочий строитель среднего разряда 3,6</t>
  </si>
  <si>
    <t>331531</t>
  </si>
  <si>
    <t>ТСЭМ Московской обл., 331531, приказ Минстроя России №675/пр от 28.02.2017 № 264/пр</t>
  </si>
  <si>
    <t>Пила дисковая электрическая</t>
  </si>
  <si>
    <t>ТСЭМ Московской обл., 400001, приказ Минстроя России №675/пр от 28.02.2017 № 264/пр</t>
  </si>
  <si>
    <t>101-1757</t>
  </si>
  <si>
    <t>ТССЦ Московской обл., 101-1757, приказ Минстроя России №675/пр от 28.02.2017 № 254/пр</t>
  </si>
  <si>
    <t>Ветошь</t>
  </si>
  <si>
    <t>101-2434</t>
  </si>
  <si>
    <t>ТССЦ Московской обл., 101-2434, приказ Минстроя России №675/пр от 28.02.2017 № 254/пр</t>
  </si>
  <si>
    <t>Клей ПВА</t>
  </si>
  <si>
    <t>020129</t>
  </si>
  <si>
    <t>ТСЭМ Московской обл., 020129, приказ Минстроя России №675/пр от 28.02.2017 № 264/пр</t>
  </si>
  <si>
    <t>Краны башенные при работе на других видах строительства 8 т</t>
  </si>
  <si>
    <t>101-1789</t>
  </si>
  <si>
    <t>ТССЦ Московской обл., 101-1789, приказ Минстроя России №675/пр от 28.02.2017 № 254/пр</t>
  </si>
  <si>
    <t>Ерши металлические строительные</t>
  </si>
  <si>
    <t>101-1805</t>
  </si>
  <si>
    <t>ТССЦ Московской обл., 101-1805, приказ Минстроя России №675/пр от 28.02.2017 № 254/пр</t>
  </si>
  <si>
    <t>Гвозди строительные</t>
  </si>
  <si>
    <t>101-8052</t>
  </si>
  <si>
    <t>ТССЦ Московской обл., 101-8052, приказ Минстроя России №675/пр от 28.02.2017 № 254/пр</t>
  </si>
  <si>
    <t>Пена монтажная</t>
  </si>
  <si>
    <t>л</t>
  </si>
  <si>
    <t>102-0053</t>
  </si>
  <si>
    <t>ТССЦ Московской обл., 102-0053, приказ Минстроя России №675/пр от 28.02.2017 № 254/пр</t>
  </si>
  <si>
    <t>Доски обрезные хвойных пород длиной 4-6,5 м, шириной 75-150 мм, толщиной 25 мм, III сорта</t>
  </si>
  <si>
    <t>м3</t>
  </si>
  <si>
    <t>402-0087</t>
  </si>
  <si>
    <t>ТССЦ Московской обл., 402-0087, приказ Минстроя России №675/пр от 28.02.2017 № 257/пр</t>
  </si>
  <si>
    <t>Раствор готовый отделочный тяжелый, известковый 1:2,0</t>
  </si>
  <si>
    <t>ТСЭМ Московской обл., 331531, приказ Минстроя России №675/пр от 21.09.2015 г.</t>
  </si>
  <si>
    <t>ТССЦ Московской обл., 101-1757, приказ Минстроя России №675/пр от 21.09.2015 г.</t>
  </si>
  <si>
    <t>ТССЦ Московской обл., 101-2434, приказ Минстроя России №675/пр от 21.09.2015 г.</t>
  </si>
  <si>
    <t>101-1742</t>
  </si>
  <si>
    <t>ТССЦ Московской обл., 101-1742, приказ Минстроя России №675/пр от 21.09.2015 г.</t>
  </si>
  <si>
    <t>Толь с крупнозернистой посыпкой гидроизоляционный марки ТГ-350</t>
  </si>
  <si>
    <t>203-0399</t>
  </si>
  <si>
    <t>ТССЦ Московской обл., 203-0399, приказ Минстроя России №675/пр от 21.09.2015 г.</t>
  </si>
  <si>
    <t>Лаги половые антисептированные, применяемые в строительстве жилых, общественных и производственных зданий при производстве деревянных полов тип II, сечением 100х40; 100х60; 120х60; 100-150х40-60 мм</t>
  </si>
  <si>
    <t>340311</t>
  </si>
  <si>
    <t>ТСЭМ Московской обл., 340311, приказ Минстроя России №675/пр от 21.09.2015 г.</t>
  </si>
  <si>
    <t>Машина для острожки деревянных полов</t>
  </si>
  <si>
    <t>ТССЦ Московской обл., 101-1805, приказ Минстроя России №675/пр от 21.09.2015 г.</t>
  </si>
  <si>
    <t>203-0344</t>
  </si>
  <si>
    <t>ТССЦ Московской обл., 203-0344, приказ Минстроя России №675/пр от 21.09.2015 г.</t>
  </si>
  <si>
    <t>Доски для покрытия полов со шпунтом и гребнем из древесины антисептированные тип ДП-27 толщиной 27 мм, шириной без гребня от 100 до 140 мм</t>
  </si>
  <si>
    <t>1-1025-90</t>
  </si>
  <si>
    <t>Рабочий строитель среднего разряда 2,5</t>
  </si>
  <si>
    <t>134041</t>
  </si>
  <si>
    <t>ТСЭМ Московской обл., 134041, приказ Минстроя России №675/пр от 21.09.2015 г.</t>
  </si>
  <si>
    <t>Шуруповерт</t>
  </si>
  <si>
    <t>101-1480</t>
  </si>
  <si>
    <t>ТССЦ Московской обл., 101-1480, приказ Минстроя России №675/пр от 21.09.2015 г.</t>
  </si>
  <si>
    <t>Шурупы с полукруглой головкой 3,5х35 мм</t>
  </si>
  <si>
    <t>102-0443</t>
  </si>
  <si>
    <t>ТССЦ Московской обл., 102-0443, приказ Минстроя России №675/пр от 21.09.2015 г.</t>
  </si>
  <si>
    <t>Фанера общего назначения из шпона лиственных пород водостойкая марки ФК, сорт 2/4, толщина 12 мм</t>
  </si>
  <si>
    <t>1-100-30-90</t>
  </si>
  <si>
    <t>Рабочий среднего разряда 3,0</t>
  </si>
  <si>
    <t>ТСНБ-2001 Московской области, 030954, протокол от 29.07.2020 г. № 07</t>
  </si>
  <si>
    <t>331305</t>
  </si>
  <si>
    <t>ТСНБ-2001 Московской области, 331305, протокол от 29.07.2020 г. № 07</t>
  </si>
  <si>
    <t>Пылесосы промышленные</t>
  </si>
  <si>
    <t>ТСНБ-2001 Московской области, 400001, протокол от 29.07.2020 г. № 07</t>
  </si>
  <si>
    <t>101-2025</t>
  </si>
  <si>
    <t>ТСНБ-2001 Московской области, 101-2025, протокол от 29.07.2020 г. № 07</t>
  </si>
  <si>
    <t>Лента полимерная (фторопластовая) для сварки линолеума</t>
  </si>
  <si>
    <t>113-0626</t>
  </si>
  <si>
    <t>ТСНБ-2001 Московской области, 113-0626, протокол от 29.07.2020 г. № 07</t>
  </si>
  <si>
    <t>Клей Forbo 522, для укладки ПВХ-покрытий</t>
  </si>
  <si>
    <t>330206</t>
  </si>
  <si>
    <t>ТСЭМ Московской обл., 330206, приказ Минстроя России №675/пр от 21.09.2015 г.</t>
  </si>
  <si>
    <t>Дрели электрические</t>
  </si>
  <si>
    <t>101-2201</t>
  </si>
  <si>
    <t>ТССЦ Московской обл., 101-2201, приказ Минстроя России №675/пр от 21.09.2015 г.</t>
  </si>
  <si>
    <t>Дюбели распорные полиэтиленовые 6х30 мм</t>
  </si>
  <si>
    <t>101-4282</t>
  </si>
  <si>
    <t>ТССЦ Московской обл., 101-4282, приказ Минстроя России №675/пр от 21.09.2015 г.</t>
  </si>
  <si>
    <t>Винты самонарезающие остроконечные длиной 35 мм</t>
  </si>
  <si>
    <t>101-4847</t>
  </si>
  <si>
    <t>ТССЦ Московской обл., 101-4847, приказ Минстроя России №675/пр от 21.09.2015 г.</t>
  </si>
  <si>
    <t>Уголок наружный для пластикового плинтуса, высота 48 мм</t>
  </si>
  <si>
    <t>101-4848</t>
  </si>
  <si>
    <t>ТССЦ Московской обл., 101-4848, приказ Минстроя России №675/пр от 21.09.2015 г.</t>
  </si>
  <si>
    <t>Уголок внутренний для пластикового плинтуса, высота 48 мм</t>
  </si>
  <si>
    <t>101-4849</t>
  </si>
  <si>
    <t>ТССЦ Московской обл., 101-4849, приказ Минстроя России №675/пр от 21.09.2015 г.</t>
  </si>
  <si>
    <t>Соединитель для пластикового плинтуса, высота 48 мм</t>
  </si>
  <si>
    <t>101-4850</t>
  </si>
  <si>
    <t>ТССЦ Московской обл., 101-4850, приказ Минстроя России №675/пр от 21.09.2015 г.</t>
  </si>
  <si>
    <t>Заглушка торцевая для пластикового плинтуса левая, высота 48 мм</t>
  </si>
  <si>
    <t>101-4851</t>
  </si>
  <si>
    <t>ТССЦ Московской обл., 101-4851, приказ Минстроя России №675/пр от 21.09.2015 г.</t>
  </si>
  <si>
    <t>Заглушки торцевая для пластикового плинтуса правая, высота 48 мм</t>
  </si>
  <si>
    <t>101-4852</t>
  </si>
  <si>
    <t>ТССЦ Московской обл., 101-4852, приказ Минстроя России №675/пр от 21.09.2015 г.</t>
  </si>
  <si>
    <t>Плинтуса для полов пластиковые, 19х48 мм</t>
  </si>
  <si>
    <t>1-1035-90</t>
  </si>
  <si>
    <t>Рабочий строитель среднего разряда 3,5</t>
  </si>
  <si>
    <t>ТСЭМ Московской обл., 134041, приказ Минстроя России №675/пр от 28.02.2017 № 264/пр</t>
  </si>
  <si>
    <t>330901</t>
  </si>
  <si>
    <t>ТСЭМ Московской обл., 330901, приказ Минстроя России №675/пр от 28.02.2017 № 264/пр</t>
  </si>
  <si>
    <t>Ножницы электрические</t>
  </si>
  <si>
    <t>331451</t>
  </si>
  <si>
    <t>ТСЭМ Московской обл., 331451, приказ Минстроя России №675/пр от 28.02.2017 № 264/пр</t>
  </si>
  <si>
    <t>Перфораторы электрические</t>
  </si>
  <si>
    <t>101-2430</t>
  </si>
  <si>
    <t>ТССЦ Московской обл., 101-2430, приказ Минстроя России №675/пр от 28.02.2017 № 254/пр</t>
  </si>
  <si>
    <t>Грунтовка «Тифенгрунд», КНАУФ</t>
  </si>
  <si>
    <t>101-2435</t>
  </si>
  <si>
    <t>ТССЦ Московской обл., 101-2435, приказ Минстроя России №675/пр от 28.02.2017 № 254/пр</t>
  </si>
  <si>
    <t>Клей «Перлфикс», КНАУФ</t>
  </si>
  <si>
    <t>101-2437</t>
  </si>
  <si>
    <t>ТССЦ Московской обл., 101-2437, приказ Минстроя России №675/пр от 28.02.2017 № 254/пр</t>
  </si>
  <si>
    <t>Шпаклевка «Унифлот», КНАУФ</t>
  </si>
  <si>
    <t>101-2438</t>
  </si>
  <si>
    <t>ТССЦ Московской обл., 101-2438, приказ Минстроя России №675/пр от 28.02.2017 № 254/пр</t>
  </si>
  <si>
    <t>Шпаклевка «Фугенфюллер», КНАУФ</t>
  </si>
  <si>
    <t>101-2474</t>
  </si>
  <si>
    <t>ТССЦ Московской обл., 101-2474, приказ Минстроя России №675/пр от 28.02.2017 № 254/пр</t>
  </si>
  <si>
    <t>Лента бумажная для повышения трещиностойкости стыков ГКЛ и ГВЛ</t>
  </si>
  <si>
    <t>101-2480</t>
  </si>
  <si>
    <t>ТССЦ Московской обл., 101-2480, приказ Минстроя России №675/пр от 28.02.2017 № 254/пр</t>
  </si>
  <si>
    <t>Лента разделительная для сопряжения потолка из ЛГК со стеной</t>
  </si>
  <si>
    <t>101-2486</t>
  </si>
  <si>
    <t>ТССЦ Московской обл., 101-2486, приказ Минстроя России №675/пр от 28.02.2017 № 254/пр</t>
  </si>
  <si>
    <t>Лента эластичная самоклеящаяся для профилей направляющих «Дихтунгсбанд» 70/30000 мм</t>
  </si>
  <si>
    <t>101-2583</t>
  </si>
  <si>
    <t>ТССЦ Московской обл., 101-2583, приказ Минстроя России №675/пр от 28.02.2017 № 254/пр</t>
  </si>
  <si>
    <t>Шуруп самонарезающий (TN) 3,5/25 мм</t>
  </si>
  <si>
    <t>101-2584</t>
  </si>
  <si>
    <t>ТССЦ Московской обл., 101-2584, приказ Минстроя России №675/пр от 28.02.2017 № 254/пр</t>
  </si>
  <si>
    <t>Шуруп самонарезающий (TN) 3,5/35 мм</t>
  </si>
  <si>
    <t>101-2590</t>
  </si>
  <si>
    <t>ТССЦ Московской обл., 101-2590, приказ Минстроя России №675/пр от 28.02.2017 № 254/пр</t>
  </si>
  <si>
    <t>Дюбель с шурупом 6/35 мм</t>
  </si>
  <si>
    <t>201-0793</t>
  </si>
  <si>
    <t>ТССЦ Московской обл., 201-0793, приказ Минстроя России №675/пр от 28.02.2017 № 255/пр</t>
  </si>
  <si>
    <t>Профиль направляющий ПН-4 75/40/0,6</t>
  </si>
  <si>
    <t>201-0807</t>
  </si>
  <si>
    <t>ТССЦ Московской обл., 201-0807, приказ Минстроя России №675/пр от 28.02.2017 № 255/пр</t>
  </si>
  <si>
    <t>Профиль стоечный ПС-4 75/50/0,6</t>
  </si>
  <si>
    <t>201-0834</t>
  </si>
  <si>
    <t>ТССЦ Московской обл., 201-0834, приказ Минстроя России №675/пр от 28.02.2017 № 255/пр</t>
  </si>
  <si>
    <t>Бруски деревянные 75*50 мм</t>
  </si>
  <si>
    <t>411-0001</t>
  </si>
  <si>
    <t>ТССЦ Московской обл., 411-0001, приказ Минстроя России №675/пр от 28.02.2017 № 257/пр</t>
  </si>
  <si>
    <t>Вода</t>
  </si>
  <si>
    <t>101-2485</t>
  </si>
  <si>
    <t>ТССЦ Московской обл., 101-2485, приказ Минстроя России №675/пр от 28.02.2017 № 254/пр</t>
  </si>
  <si>
    <t>Лента эластичная самоклеящаяся для профилей направляющих «Дихтунгсбанд» 50/30000 мм</t>
  </si>
  <si>
    <t>201-0786</t>
  </si>
  <si>
    <t>ТССЦ Московской обл., 201-0786, приказ Минстроя России №675/пр от 28.02.2017 № 255/пр</t>
  </si>
  <si>
    <t>Профиль направляющий ПН-2 50/40/0,6</t>
  </si>
  <si>
    <t>201-0805</t>
  </si>
  <si>
    <t>ТССЦ Московской обл., 201-0805, приказ Минстроя России №675/пр от 28.02.2017 № 255/пр</t>
  </si>
  <si>
    <t>Профиль стоечный ПС-2 50/50/0,6</t>
  </si>
  <si>
    <t>1-1039-90</t>
  </si>
  <si>
    <t>Рабочий строитель среднего разряда 3,9</t>
  </si>
  <si>
    <t>101-1596</t>
  </si>
  <si>
    <t>ТССЦ Московской обл., 101-1596, приказ Минстроя России №675/пр от 28.02.2017 № 254/пр</t>
  </si>
  <si>
    <t>Шкурка шлифовальная двухслойная с зернистостью 40-25</t>
  </si>
  <si>
    <t>101-1667</t>
  </si>
  <si>
    <t>ТССЦ Московской обл., 101-1667, приказ Минстроя России №675/пр от 28.02.2017 № 254/пр</t>
  </si>
  <si>
    <t>Шпатлевка масляно-клеевая</t>
  </si>
  <si>
    <t>1-1033-90</t>
  </si>
  <si>
    <t>Рабочий строитель среднего разряда 3,3</t>
  </si>
  <si>
    <t>030952</t>
  </si>
  <si>
    <t>ТСЭМ Московской обл., 030952, приказ Минстроя России №675/пр от 28.02.2017 № 264/пр</t>
  </si>
  <si>
    <t>Подъемники грузоподъемностью до 500 кг одномачтовые, высота подъема 25 м</t>
  </si>
  <si>
    <t>101-3512</t>
  </si>
  <si>
    <t>ТССЦ Московской обл., 101-3512, приказ Минстроя России №675/пр от 28.02.2017 № 254/пр</t>
  </si>
  <si>
    <t>Краска акриловая ВД-АК 2180, ВГТ</t>
  </si>
  <si>
    <t>101-3585</t>
  </si>
  <si>
    <t>ТССЦ Московской обл., 101-3585, приказ Минстроя России №675/пр от 28.02.2017 № 254/пр</t>
  </si>
  <si>
    <t>Шпатлевка водно-дисперсионная</t>
  </si>
  <si>
    <t>101-4163</t>
  </si>
  <si>
    <t>ТССЦ Московской обл., 101-4163, приказ Минстроя России №675/пр от 28.02.2017 № 254/пр</t>
  </si>
  <si>
    <t>Грунтовка акриловая НОРТЕКС-ГРУНТ</t>
  </si>
  <si>
    <t>1-1037-90</t>
  </si>
  <si>
    <t>Рабочий строитель среднего разряда 3,7</t>
  </si>
  <si>
    <t>101-1743</t>
  </si>
  <si>
    <t>ТССЦ Московской обл., 101-1743, приказ Минстроя России №675/пр от 21.09.2015 г.</t>
  </si>
  <si>
    <t>Клей «Бустилат»</t>
  </si>
  <si>
    <t>101-3920</t>
  </si>
  <si>
    <t>ТССЦ Московской обл., 101-3920, приказ Минстроя России №675/пр от 21.09.2015 г.</t>
  </si>
  <si>
    <t>Обои на тканевой основе моющиеся пленочные (отечественного производства)</t>
  </si>
  <si>
    <t>1-2042-90</t>
  </si>
  <si>
    <t>Рабочий монтажник среднего разряда 4,2</t>
  </si>
  <si>
    <t>021102</t>
  </si>
  <si>
    <t>ТСЭМ Московской обл., 021102, приказ Минстроя России №675/пр от 21.09.2015 г.</t>
  </si>
  <si>
    <t>Краны на автомобильном ходу при работе на монтаже технологического оборудования 10 т</t>
  </si>
  <si>
    <t>101-1977</t>
  </si>
  <si>
    <t>ТССЦ Московской обл., 101-1977, приказ Минстроя России №675/пр от 21.09.2015 г.</t>
  </si>
  <si>
    <t>Болты с гайками и шайбами строительные</t>
  </si>
  <si>
    <t>101-2499</t>
  </si>
  <si>
    <t>ТССЦ Московской обл., 101-2499, приказ Минстроя России №675/пр от 21.09.2015 г.</t>
  </si>
  <si>
    <t>Лента изоляционная прорезиненная односторонняя ширина 20 мм, толщина 0,25-0,35 мм</t>
  </si>
  <si>
    <t>405-0219</t>
  </si>
  <si>
    <t>ТССЦ Московской обл., 405-0219, приказ Минстроя России №675/пр от 21.09.2015 г.</t>
  </si>
  <si>
    <t>Гипсовые вяжущие, марка Г3</t>
  </si>
  <si>
    <t>509-0783</t>
  </si>
  <si>
    <t>ТССЦ Московской обл., 509-0783, приказ Минстроя России №675/пр от 21.09.2015 г.</t>
  </si>
  <si>
    <t>Втулки изолирующие</t>
  </si>
  <si>
    <t>999-9950</t>
  </si>
  <si>
    <t>ТССЦ Московской обл., 999-9950, приказ Минстроя России №675/пр от 21.09.2015 г.</t>
  </si>
  <si>
    <t>Вспомогательные ненормируемые материалы (2% от ОЗП)</t>
  </si>
  <si>
    <t>РУБ</t>
  </si>
  <si>
    <t>ТСЭМ Московской обл., 330901, приказ Минстроя России №675/пр от 21.09.2015 г.</t>
  </si>
  <si>
    <t>ТСЭМ Московской обл., 331451, приказ Минстроя России №675/пр от 21.09.2015 г.</t>
  </si>
  <si>
    <t>ТССЦ Московской обл., 101-2430, приказ Минстроя России №675/пр от 21.09.2015 г.</t>
  </si>
  <si>
    <t>ТССЦ Московской обл., 101-2437, приказ Минстроя России №675/пр от 21.09.2015 г.</t>
  </si>
  <si>
    <t>ТССЦ Московской обл., 101-2438, приказ Минстроя России №675/пр от 21.09.2015 г.</t>
  </si>
  <si>
    <t>ТССЦ Московской обл., 101-2474, приказ Минстроя России №675/пр от 21.09.2015 г.</t>
  </si>
  <si>
    <t>ТССЦ Московской обл., 101-2480, приказ Минстроя России №675/пр от 21.09.2015 г.</t>
  </si>
  <si>
    <t>101-2582</t>
  </si>
  <si>
    <t>ТССЦ Московской обл., 101-2582, приказ Минстроя России №675/пр от 21.09.2015 г.</t>
  </si>
  <si>
    <t>Шуруп самонарезающий (LN) 3,5/9,5 мм</t>
  </si>
  <si>
    <t>ТССЦ Московской обл., 101-2583, приказ Минстроя России №675/пр от 21.09.2015 г.</t>
  </si>
  <si>
    <t>101-2589</t>
  </si>
  <si>
    <t>ТССЦ Московской обл., 101-2589, приказ Минстроя России №675/пр от 21.09.2015 г.</t>
  </si>
  <si>
    <t>Дюбель-гвоздь 6/39 мм</t>
  </si>
  <si>
    <t>201-0802</t>
  </si>
  <si>
    <t>ТССЦ Московской обл., 201-0802, приказ Минстроя России №675/пр от 21.09.2015 г.</t>
  </si>
  <si>
    <t>Профиль потолочный ПП 60/27/0,6</t>
  </si>
  <si>
    <t>201-0816</t>
  </si>
  <si>
    <t>ТССЦ Московской обл., 201-0816, приказ Минстроя России №675/пр от 21.09.2015 г.</t>
  </si>
  <si>
    <t>Подвес с зажимом для ПП-профиля 60*27 мм</t>
  </si>
  <si>
    <t>201-0824</t>
  </si>
  <si>
    <t>ТССЦ Московской обл., 201-0824, приказ Минстроя России №675/пр от 21.09.2015 г.</t>
  </si>
  <si>
    <t>Соединители профилей двухуровневые ПП</t>
  </si>
  <si>
    <t>201-0831</t>
  </si>
  <si>
    <t>ТССЦ Московской обл., 201-0831, приказ Минстроя России №675/пр от 21.09.2015 г.</t>
  </si>
  <si>
    <t>ПП- удлинитель профилей 60*27</t>
  </si>
  <si>
    <t>ТСЭМ Московской обл., 021102, приказ Минстроя России №675/пр от 28.02.2017 № 264/пр</t>
  </si>
  <si>
    <t>509-0167</t>
  </si>
  <si>
    <t>ТССЦ Московской обл., 509-0167, приказ Минстроя России №675/пр от 28.02.2017 № 258/пр</t>
  </si>
  <si>
    <t>Сжимы соединительные</t>
  </si>
  <si>
    <t>101-2387</t>
  </si>
  <si>
    <t>ТССЦ Московской обл., 101-2387, приказ Минстроя России №675/пр от 28.02.2017 № 254/пр</t>
  </si>
  <si>
    <t>Герметик строительный «RDPRO», 300 мл</t>
  </si>
  <si>
    <t>201-0811</t>
  </si>
  <si>
    <t>ТССЦ Московской обл., 201-0811, приказ Минстроя России №675/пр от 28.02.2017 № 255/пр</t>
  </si>
  <si>
    <t>Профиль угловой ПУ 31/31 для защиты углов</t>
  </si>
  <si>
    <t>1-1032-90</t>
  </si>
  <si>
    <t>Рабочий строитель среднего разряда 3,2</t>
  </si>
  <si>
    <t>021141</t>
  </si>
  <si>
    <t>ТСЭМ Московской обл., 021141, приказ Минстроя России №675/пр от 21.09.2015 г.</t>
  </si>
  <si>
    <t>Краны на автомобильном ходу при работе на других видах строительства 10 т</t>
  </si>
  <si>
    <t>030101</t>
  </si>
  <si>
    <t>ТСЭМ Московской обл., 030101, приказ Минстроя России №675/пр от 21.09.2015 г.</t>
  </si>
  <si>
    <t>Автопогрузчики 5 т</t>
  </si>
  <si>
    <t>101-0181</t>
  </si>
  <si>
    <t>ТССЦ Московской обл., 101-0181, приказ Минстроя России №675/пр от 21.09.2015 г.</t>
  </si>
  <si>
    <t>Гвозди строительные с плоской головкой 1,8х60 мм</t>
  </si>
  <si>
    <t>101-2317</t>
  </si>
  <si>
    <t>ТССЦ Московской обл., 101-2317, приказ Минстроя России №675/пр от 21.09.2015 г.</t>
  </si>
  <si>
    <t>Натрий фтористый технический, марка А, сорт I</t>
  </si>
  <si>
    <t>102-0113</t>
  </si>
  <si>
    <t>ТССЦ Московской обл., 102-0113, приказ Минстроя России №675/пр от 21.09.2015 г.</t>
  </si>
  <si>
    <t>Доски обрезные хвойных пород длиной 2-3,75 м, шириной 75-150 мм, толщиной 25 мм, III сорта</t>
  </si>
  <si>
    <t>402-0061</t>
  </si>
  <si>
    <t>ТССЦ Московской обл., 402-0061, приказ Минстроя России №675/пр от 21.09.2015 г.</t>
  </si>
  <si>
    <t>Раствор готовый кладочный тяжелый цементный</t>
  </si>
  <si>
    <t>404-0005</t>
  </si>
  <si>
    <t>ТССЦ Московской обл., 404-0005, приказ Минстроя России №675/пр от 21.09.2015 г.</t>
  </si>
  <si>
    <t>Кирпич керамический одинарный, размером 250х120х65 мм, марка 100</t>
  </si>
  <si>
    <t>ТССЦ Московской обл., 411-0001, приказ Минстроя России №675/пр от 21.09.2015 г.</t>
  </si>
  <si>
    <t>1-1027-90</t>
  </si>
  <si>
    <t>Рабочий строитель среднего разряда 2,7</t>
  </si>
  <si>
    <t>340321</t>
  </si>
  <si>
    <t>ТСЭМ Московской обл., 340321, приказ Минстроя России №675/пр от 21.09.2015 г.</t>
  </si>
  <si>
    <t>Машины для сварки линолеума</t>
  </si>
  <si>
    <t>ТССЦ Московской обл., 101-2025, приказ Минстроя России №675/пр от 21.09.2015 г.</t>
  </si>
  <si>
    <t>ТССЦ Московской обл., 101-2387, приказ Минстроя России №675/пр от 21.09.2015 г.</t>
  </si>
  <si>
    <t>ТССЦ Московской обл., 101-2435, приказ Минстроя России №675/пр от 21.09.2015 г.</t>
  </si>
  <si>
    <t>ТССЦ Московской обл., 101-2486, приказ Минстроя России №675/пр от 21.09.2015 г.</t>
  </si>
  <si>
    <t>ТССЦ Московской обл., 101-2584, приказ Минстроя России №675/пр от 21.09.2015 г.</t>
  </si>
  <si>
    <t>ТССЦ Московской обл., 101-2590, приказ Минстроя России №675/пр от 21.09.2015 г.</t>
  </si>
  <si>
    <t>ТССЦ Московской обл., 201-0793, приказ Минстроя России №675/пр от 21.09.2015 г.</t>
  </si>
  <si>
    <t>ТССЦ Московской обл., 201-0807, приказ Минстроя России №675/пр от 21.09.2015 г.</t>
  </si>
  <si>
    <t>ТССЦ Московской обл., 201-0811, приказ Минстроя России №675/пр от 21.09.2015 г.</t>
  </si>
  <si>
    <t>ТССЦ Московской обл., 201-0834, приказ Минстроя России №675/пр от 21.09.2015 г.</t>
  </si>
  <si>
    <t>1-1050-90</t>
  </si>
  <si>
    <t>Рабочий строитель среднего разряда 5</t>
  </si>
  <si>
    <t>332203</t>
  </si>
  <si>
    <t>ТСЭМ Московской обл., 332203, приказ Минстроя России №675/пр от 21.09.2015 г.</t>
  </si>
  <si>
    <t>Пушка тепловая мощностью 26-44 кВт-ч</t>
  </si>
  <si>
    <t>ТССЦ Московской обл., 509-0167, приказ Минстроя России №675/пр от 21.09.2015 г.</t>
  </si>
  <si>
    <t>1-1040-90</t>
  </si>
  <si>
    <t>Рабочий строитель среднего разряда 4</t>
  </si>
  <si>
    <t>1-1016-90</t>
  </si>
  <si>
    <t>Рабочий строитель среднего разряда 1,6</t>
  </si>
  <si>
    <t>1-1038-90</t>
  </si>
  <si>
    <t>Рабочий строитель среднего разряда 3,8</t>
  </si>
  <si>
    <t>101-2414</t>
  </si>
  <si>
    <t>ТССЦ Московской обл., 101-2414, приказ Минстроя России №675/пр от 21.09.2015 г.</t>
  </si>
  <si>
    <t>Панели потолочные с комплектующими «Армстронг»</t>
  </si>
  <si>
    <t>1-2038-90</t>
  </si>
  <si>
    <t>Рабочий монтажник среднего разряда 3,8</t>
  </si>
  <si>
    <t>101-0319</t>
  </si>
  <si>
    <t>ТССЦ Московской обл., 101-0319, приказ Минстроя России №675/пр от 21.09.2015 г.</t>
  </si>
  <si>
    <t>Картон строительный прокладочный марки Б</t>
  </si>
  <si>
    <t>101-0612</t>
  </si>
  <si>
    <t>ТССЦ Московской обл., 101-0612, приказ Минстроя России №675/пр от 21.09.2015 г.</t>
  </si>
  <si>
    <t>Мастика клеящая морозостойкая битумно-масляная МБ-50</t>
  </si>
  <si>
    <t>101-1764</t>
  </si>
  <si>
    <t>ТССЦ Московской обл., 101-1764, приказ Минстроя России №675/пр от 21.09.2015 г.</t>
  </si>
  <si>
    <t>Тальк молотый, сорт I</t>
  </si>
  <si>
    <t>101-2143</t>
  </si>
  <si>
    <t>ТССЦ Московской обл., 101-2143, приказ Минстроя России №675/пр от 21.09.2015 г.</t>
  </si>
  <si>
    <t>1-1021-90</t>
  </si>
  <si>
    <t>Рабочий строитель среднего разряда 2,1</t>
  </si>
  <si>
    <t>1-1031-90</t>
  </si>
  <si>
    <t>Рабочий строитель среднего разряда 3,1</t>
  </si>
  <si>
    <t>101-0620</t>
  </si>
  <si>
    <t>ТССЦ Московской обл., 101-0620, приказ Минстроя России №675/пр от 21.09.2015 г.</t>
  </si>
  <si>
    <t>Мел природный молотый</t>
  </si>
  <si>
    <t>101-0623</t>
  </si>
  <si>
    <t>ТССЦ Московской обл., 101-0623, приказ Минстроя России №675/пр от 21.09.2015 г.</t>
  </si>
  <si>
    <t>Мыло твердое хозяйственное 72%</t>
  </si>
  <si>
    <t>ТССЦ Московской обл., 101-1596, приказ Минстроя России №675/пр от 21.09.2015 г.</t>
  </si>
  <si>
    <t>101-1712</t>
  </si>
  <si>
    <t>ТССЦ Московской обл., 101-1712, приказ Минстроя России №675/пр от 21.09.2015 г.</t>
  </si>
  <si>
    <t>Шпатлевка клеевая</t>
  </si>
  <si>
    <t>101-1840</t>
  </si>
  <si>
    <t>ТССЦ Московской обл., 101-1840, приказ Минстроя России №675/пр от 21.09.2015 г.</t>
  </si>
  <si>
    <t>Клей малярный жидкий</t>
  </si>
  <si>
    <t>101-1959</t>
  </si>
  <si>
    <t>ТССЦ Московской обл., 101-1959, приказ Минстроя России №675/пр от 21.09.2015 г.</t>
  </si>
  <si>
    <t>Краска водоэмульсионная ВЭАК-1180</t>
  </si>
  <si>
    <t>409-0639</t>
  </si>
  <si>
    <t>ТССЦ Московской обл., 409-0639, приказ Минстроя России №675/пр от 21.09.2015 г.</t>
  </si>
  <si>
    <t>Пемза шлаковая (щебень пористый из металлургического шлака), марка 600, фракция 5-10 мм</t>
  </si>
  <si>
    <t>101-0115</t>
  </si>
  <si>
    <t>ТССЦ Московской обл., 101-0115, приказ Минстроя России №675/пр от 21.09.2015 г.</t>
  </si>
  <si>
    <t>Винты с полукруглой головкой длиной 50 мм</t>
  </si>
  <si>
    <t>1-1041-90</t>
  </si>
  <si>
    <t>Рабочий строитель среднего разряда 4,1</t>
  </si>
  <si>
    <t>110901</t>
  </si>
  <si>
    <t>ТСЭМ Московской обл., 110901, приказ Минстроя России №675/пр от 21.09.2015 г.</t>
  </si>
  <si>
    <t>Растворосмесители передвижные 65 л</t>
  </si>
  <si>
    <t>101-1944</t>
  </si>
  <si>
    <t>ТССЦ Московской обл., 101-1944, приказ Минстроя России №675/пр от 21.09.2015 г.</t>
  </si>
  <si>
    <t>Грунтовка для внутренних работ ВАК-01-У</t>
  </si>
  <si>
    <t>101-0256</t>
  </si>
  <si>
    <t>ТССЦ Московской обл., 101-0256, приказ Минстроя России №675/пр от 21.09.2015 г.</t>
  </si>
  <si>
    <t>Плитки керамические глазурованные для внутренней облицовки стен гладкие без завала белые</t>
  </si>
  <si>
    <t>101-1686</t>
  </si>
  <si>
    <t>ТССЦ Московской обл., 101-1686, приказ Минстроя России №675/пр от 21.09.2015 г.</t>
  </si>
  <si>
    <t>Плитки керамические угловые</t>
  </si>
  <si>
    <t>101-1776</t>
  </si>
  <si>
    <t>ТССЦ Московской обл., 101-1776, приказ Минстроя России №675/пр от 21.09.2015 г.</t>
  </si>
  <si>
    <t>Клей для облицовочных работ водостойкий «Плюс» (сухая смесь)</t>
  </si>
  <si>
    <t>101-1947</t>
  </si>
  <si>
    <t>ТССЦ Московской обл., 101-1947, приказ Минстроя России №675/пр от 21.09.2015 г.</t>
  </si>
  <si>
    <t>Плитки керамические плинтусные прямые</t>
  </si>
  <si>
    <t>101-1948</t>
  </si>
  <si>
    <t>ТССЦ Московской обл., 101-1948, приказ Минстроя России №675/пр от 21.09.2015 г.</t>
  </si>
  <si>
    <t>Плитки керамические фасонные карнизные прямые</t>
  </si>
  <si>
    <t>402-0071</t>
  </si>
  <si>
    <t>ТССЦ Московской обл., 402-0071, приказ Минстроя России №675/пр от 21.09.2015 г.</t>
  </si>
  <si>
    <t>Смесь сухая (фуга) АТЛАС разных цветов для заделки швов водостойкая</t>
  </si>
  <si>
    <t>110902</t>
  </si>
  <si>
    <t>ТСЭМ Московской обл., 110902, приказ Минстроя России №675/пр от 21.09.2015 г.</t>
  </si>
  <si>
    <t>Растворосмесители передвижные 250 л</t>
  </si>
  <si>
    <t>252502</t>
  </si>
  <si>
    <t>ТСЭМ Московской обл., 252502, приказ Минстроя России №675/пр от 21.09.2015 г.</t>
  </si>
  <si>
    <t>Насосы для строительных растворов, производительность 5 м3/час</t>
  </si>
  <si>
    <t>101-0593</t>
  </si>
  <si>
    <t>ТССЦ Московской обл., 101-0593, приказ Минстроя России №675/пр от 21.09.2015 г.</t>
  </si>
  <si>
    <t>Мастика битумно-бутилкаучуковая холодная</t>
  </si>
  <si>
    <t>101-1748</t>
  </si>
  <si>
    <t>ТССЦ Московской обл., 101-1748, приказ Минстроя России №675/пр от 21.09.2015 г.</t>
  </si>
  <si>
    <t>Портландцемент напрягающий, марки 400</t>
  </si>
  <si>
    <t>101-1749</t>
  </si>
  <si>
    <t>ТССЦ Московской обл., 101-1749, приказ Минстроя России №675/пр от 21.09.2015 г.</t>
  </si>
  <si>
    <t>Латекс СКС-65 ГП</t>
  </si>
  <si>
    <t>408-0122</t>
  </si>
  <si>
    <t>ТССЦ Московской обл., 408-0122, приказ Минстроя России №675/пр от 21.09.2015 г.</t>
  </si>
  <si>
    <t>Песок природный для строительных работ средний</t>
  </si>
  <si>
    <t>ТСЭМ Московской обл., 030952, приказ Минстроя России №675/пр от 21.09.2015 г.</t>
  </si>
  <si>
    <t>ТСЭМ Московской обл., 331305, приказ Минстроя России №675/пр от 21.09.2015 г.</t>
  </si>
  <si>
    <t>ТССЦ Московской обл., 101-4163, приказ Минстроя России №675/пр от 21.09.2015 г.</t>
  </si>
  <si>
    <t>402-0194</t>
  </si>
  <si>
    <t>ТССЦ Московской обл., 402-0194, приказ Минстроя России №675/пр от 21.09.2015 г.</t>
  </si>
  <si>
    <t>Смеси сухие для наливных полов, марка «Ветонит» 5000</t>
  </si>
  <si>
    <t>1-100-32-90</t>
  </si>
  <si>
    <t>Рабочий среднего разряда 3,2</t>
  </si>
  <si>
    <t>ТСНБ-2001 Московской области, 030101, протокол от 29.07.2020 г. № 07</t>
  </si>
  <si>
    <t>030953</t>
  </si>
  <si>
    <t>ТСНБ-2001 Московской области, 030953, протокол от 29.07.2020 г. № 07</t>
  </si>
  <si>
    <t>Подъемники грузоподъемностью до 500 кг одномачтовые, высота подъема 35 м</t>
  </si>
  <si>
    <t>ТСНБ-2001 Московской области, 110901, протокол от 29.07.2020 г. № 07</t>
  </si>
  <si>
    <t>339904</t>
  </si>
  <si>
    <t>ТСНБ-2001 Московской области, 339904, протокол от 29.07.2020 г. № 07</t>
  </si>
  <si>
    <t>Плиткорез MAKITA RH 4101</t>
  </si>
  <si>
    <t>ТСНБ-2001 Московской области, 101-1757, протокол от 29.07.2020 г. № 07</t>
  </si>
  <si>
    <t>101-1971</t>
  </si>
  <si>
    <t>ТСНБ-2001 Московской области, 101-1971, протокол от 29.07.2020 г. № 07</t>
  </si>
  <si>
    <t>Затирка «Старатели» (разной цветности)</t>
  </si>
  <si>
    <t>101-4368</t>
  </si>
  <si>
    <t>ТСНБ-2001 Московской области, 101-4368, протокол от 26.08.2020 г. № 08</t>
  </si>
  <si>
    <t>Клей плиточный «Юнис Гранит»</t>
  </si>
  <si>
    <t>101-5566</t>
  </si>
  <si>
    <t>ТСНБ-2001 Московской области, 101-5566, протокол от 29.07.2020 г. № 07</t>
  </si>
  <si>
    <t>Плитки керамогранитные размером 300х300х8 мм, бежевые</t>
  </si>
  <si>
    <t>ТСНБ-2001 Московской области, 411-0001, протокол от 29.07.2020 г. № 07</t>
  </si>
  <si>
    <t>101-0311</t>
  </si>
  <si>
    <t>ТССЦ Московской обл., 101-0311, приказ Минстроя России №675/пр от 21.09.2015 г.</t>
  </si>
  <si>
    <t>Каболка</t>
  </si>
  <si>
    <t>101-0388</t>
  </si>
  <si>
    <t>ТССЦ Московской обл., 101-0388, приказ Минстроя России №675/пр от 21.09.2015 г.</t>
  </si>
  <si>
    <t>Краски масляные земляные марки МА-0115 мумия, сурик железный</t>
  </si>
  <si>
    <t>101-0628</t>
  </si>
  <si>
    <t>ТССЦ Московской обл., 101-0628, приказ Минстроя России №675/пр от 21.09.2015 г.</t>
  </si>
  <si>
    <t>Олифа комбинированная, марки К-3</t>
  </si>
  <si>
    <t>101-0849</t>
  </si>
  <si>
    <t>ТССЦ Московской обл., 101-0849, приказ Минстроя России №675/пр от 21.09.2015 г.</t>
  </si>
  <si>
    <t>Пластина резиновая рулонная вулканизированная</t>
  </si>
  <si>
    <t>101-1669</t>
  </si>
  <si>
    <t>ТССЦ Московской обл., 101-1669, приказ Минстроя России №675/пр от 21.09.2015 г.</t>
  </si>
  <si>
    <t>Очес льняной</t>
  </si>
  <si>
    <t>101-1847</t>
  </si>
  <si>
    <t>ТССЦ Московской обл., 101-1847, приказ Минстроя России №675/пр от 21.09.2015 г.</t>
  </si>
  <si>
    <t>Замазка защитная</t>
  </si>
  <si>
    <t>101-2184</t>
  </si>
  <si>
    <t>ТССЦ Московской обл., 101-2184, приказ Минстроя России №675/пр от 21.09.2015 г.</t>
  </si>
  <si>
    <t>Шурупы с полукруглой головкой 6х60 мм</t>
  </si>
  <si>
    <t>101-2203</t>
  </si>
  <si>
    <t>ТССЦ Московской обл., 101-2203, приказ Минстроя России №675/пр от 21.09.2015 г.</t>
  </si>
  <si>
    <t>Дюбели распорные полиэтиленовые 8х30 мм</t>
  </si>
  <si>
    <t>113-0074</t>
  </si>
  <si>
    <t>ТССЦ Московской обл., 113-0074, приказ Минстроя России №675/пр от 21.09.2015 г.</t>
  </si>
  <si>
    <t>Клей фенолполивинилацетатный марки БФ-2, сорт I</t>
  </si>
  <si>
    <t>301-1521</t>
  </si>
  <si>
    <t>ТССЦ Московской обл., 301-1521, приказ Минстроя России №675/пр от 21.09.2015 г.</t>
  </si>
  <si>
    <t>Унитаз-компакт «Комфорт»</t>
  </si>
  <si>
    <t>509-1792</t>
  </si>
  <si>
    <t>ТССЦ Московской обл., 509-1792, приказ Минстроя России №675/пр от 21.09.2015 г.</t>
  </si>
  <si>
    <t>Скобы скрепляющие и для подвеса</t>
  </si>
  <si>
    <t>101-0782</t>
  </si>
  <si>
    <t>ТССЦ Московской обл., 101-0782, приказ Минстроя России №675/пр от 21.09.2015 г.</t>
  </si>
  <si>
    <t>Поковки из квадратных заготовок, масса 1,8 кг</t>
  </si>
  <si>
    <t>101-2186</t>
  </si>
  <si>
    <t>ТССЦ Московской обл., 101-2186, приказ Минстроя России №675/пр от 21.09.2015 г.</t>
  </si>
  <si>
    <t>Шурупы с полукруглой головкой 6х90 мм</t>
  </si>
  <si>
    <t>101-2204</t>
  </si>
  <si>
    <t>ТССЦ Московской обл., 101-2204, приказ Минстроя России №675/пр от 21.09.2015 г.</t>
  </si>
  <si>
    <t>Дюбели распорные полиэтиленовые 8х40 мм</t>
  </si>
  <si>
    <t>301-0825</t>
  </si>
  <si>
    <t>ТССЦ Московской обл., 301-0825, приказ Минстроя России №675/пр от 21.09.2015 г.</t>
  </si>
  <si>
    <t>Умывальники полуфарфоровые и фарфоровые с кронштейнами, сифоном бутылочным латунным и выпуском, овальные со скрытыми установочными поверхностями без спинки размером 550х480х150 мм</t>
  </si>
  <si>
    <t>101-2181</t>
  </si>
  <si>
    <t>ТССЦ Московской обл., 101-2181, приказ Минстроя России №675/пр от 21.09.2015 г.</t>
  </si>
  <si>
    <t>Шурупы с полукруглой головкой 5х35 мм</t>
  </si>
  <si>
    <t>301-1527</t>
  </si>
  <si>
    <t>ТССЦ Московской обл., 301-1527, приказ Минстроя России №675/пр от 21.09.2015 г.</t>
  </si>
  <si>
    <t>Смеситель латунный с гальванопокрытием для мойки настольный, с верхней камерой смешения</t>
  </si>
  <si>
    <t>101-1355</t>
  </si>
  <si>
    <t>ТССЦ Московской обл., 101-1355, приказ Минстроя России №675/пр от 21.09.2015 г.</t>
  </si>
  <si>
    <t>Цемент гипсоглиноземистый расширяющийся</t>
  </si>
  <si>
    <t>402-0004</t>
  </si>
  <si>
    <t>ТССЦ Московской обл., 402-0004, приказ Минстроя России №675/пр от 21.09.2015 г.</t>
  </si>
  <si>
    <t>Раствор готовый кладочный цементный марки 100</t>
  </si>
  <si>
    <t>101-9138</t>
  </si>
  <si>
    <t>ТССЦ Московской обл., 101-9138, приказ Минстроя России №675/пр от 21.09.2015 г.</t>
  </si>
  <si>
    <t>Доски подоконные ПВХ</t>
  </si>
  <si>
    <t>101-9155</t>
  </si>
  <si>
    <t>ТССЦ Московской обл., 101-9155, приказ Минстроя России №675/пр от 28.02.2017 № 254/пр</t>
  </si>
  <si>
    <t>Листы облицовочные декоративные</t>
  </si>
  <si>
    <t>ТССЦ Московской обл., 101-9732, приказ Минстроя России №675/пр от 28.02.2017 № 254/пр</t>
  </si>
  <si>
    <t>101-9411</t>
  </si>
  <si>
    <t>ТССЦ Московской обл., 101-9411, приказ Минстроя России №675/пр от 28.02.2017 № 254/пр</t>
  </si>
  <si>
    <t>Скобяные изделия</t>
  </si>
  <si>
    <t>ТССЦ Московской обл., 101-9155, приказ Минстроя России №675/пр от 21.09.2015 г.</t>
  </si>
  <si>
    <t>101-9877</t>
  </si>
  <si>
    <t>ТСНБ-2001 Московской области, 101-9877, протокол от 29.07.2020 г. № 07</t>
  </si>
  <si>
    <t>Линолеум без подосновы</t>
  </si>
  <si>
    <t>104-9016</t>
  </si>
  <si>
    <t>ТССЦ Московской обл., 104-9016, приказ Минстроя России №675/пр от 28.02.2017 № 254/пр</t>
  </si>
  <si>
    <t>Материалы теплоизоляционные из минеральных волокон</t>
  </si>
  <si>
    <t>201-9010</t>
  </si>
  <si>
    <t>ТССЦ Московской обл., 201-9010, приказ Минстроя России №675/пр от 21.09.2015 г.</t>
  </si>
  <si>
    <t>Тяга подвесов</t>
  </si>
  <si>
    <t>ТССЦ Московской обл., 101-9411, приказ Минстроя России №675/пр от 21.09.2015 г.</t>
  </si>
  <si>
    <t>101-9102</t>
  </si>
  <si>
    <t>ТССЦ Московской обл., 101-9102, приказ Минстроя России №675/пр от 21.09.2015 г.</t>
  </si>
  <si>
    <t>Дюбели распорные полиэтиленовые</t>
  </si>
  <si>
    <t>201-9019</t>
  </si>
  <si>
    <t>ТССЦ Московской обл., 201-9019, приказ Минстроя России №675/пр от 21.09.2015 г.</t>
  </si>
  <si>
    <t>Багет (фиксирующий профиль) стеновой для натяжного потолка</t>
  </si>
  <si>
    <t>201-9022</t>
  </si>
  <si>
    <t>ТССЦ Московской обл., 201-9022, приказ Минстроя России №675/пр от 21.09.2015 г.</t>
  </si>
  <si>
    <t>Вставка декоративная, стеновая для натяжного потолка</t>
  </si>
  <si>
    <t>201-9039</t>
  </si>
  <si>
    <t>ТССЦ Московской обл., 201-9039, приказ Минстроя России №675/пр от 21.09.2015 г.</t>
  </si>
  <si>
    <t>Полотно натяжного потолка с бортиком из ПВХ (гарпун)</t>
  </si>
  <si>
    <t>101-2885</t>
  </si>
  <si>
    <t>ТССЦ Московской обл., 101-2885, приказ Минстроя России №675/пр от 21.09.2015 г.</t>
  </si>
  <si>
    <t>Клей цианакрилатный Permabond С791</t>
  </si>
  <si>
    <t>101-4169</t>
  </si>
  <si>
    <t>ТССЦ Московской обл., 101-4169, приказ Минстроя России №675/пр от 21.09.2015 г.</t>
  </si>
  <si>
    <t>Пластик поливинилхлоридный листовой толщиной 3-4 мм</t>
  </si>
  <si>
    <t>"СОГЛАСОВАНО"</t>
  </si>
  <si>
    <t>"УТВЕРЖДАЮ"</t>
  </si>
  <si>
    <t>"_____"________________ 2021 г.</t>
  </si>
  <si>
    <t>(наименование стройки)</t>
  </si>
  <si>
    <t xml:space="preserve">Номер заказа   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</si>
  <si>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</si>
  <si>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</si>
  <si>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</si>
  <si>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</si>
  <si>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</si>
  <si>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</si>
  <si>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</si>
  <si>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</si>
  <si>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</si>
  <si>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</si>
  <si>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</si>
  <si>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</si>
  <si>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</si>
  <si>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</si>
  <si>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</si>
  <si>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</si>
  <si>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</si>
  <si>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</si>
  <si>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</si>
  <si>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</si>
  <si>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</si>
  <si>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</si>
  <si>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</si>
  <si>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</si>
  <si>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</si>
  <si>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</si>
  <si>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Составлена в ценах ТСНБ-2001 МО (редакция 2014 г) март 2021 года и Московская область Каталог текущих цен на материалы, март 2021 г</t>
  </si>
  <si>
    <t>Зарплата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</si>
  <si>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</si>
  <si>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</si>
  <si>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</si>
  <si>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</si>
  <si>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</si>
  <si>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</si>
  <si>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t>Материальные ресурсы</t>
  </si>
  <si>
    <t xml:space="preserve">   </t>
  </si>
  <si>
    <t xml:space="preserve">Объемы согласовал  </t>
  </si>
  <si>
    <t>[должность,подпись(инициалы,фамилия)]</t>
  </si>
  <si>
    <t xml:space="preserve">Составил  </t>
  </si>
  <si>
    <t xml:space="preserve">Проверил  </t>
  </si>
</sst>
</file>

<file path=xl/styles.xml><?xml version="1.0" encoding="utf-8"?>
<styleSheet xmlns="http://schemas.openxmlformats.org/spreadsheetml/2006/main">
  <numFmts count="2">
    <numFmt numFmtId="164" formatCode="#,##0.00;[Red]\-\ #,##0.00"/>
    <numFmt numFmtId="165" formatCode="#,##0.0;[Red]\-\ #,##0.0"/>
  </numFmts>
  <fonts count="19">
    <font>
      <sz val="10"/>
      <name val="Arial"/>
      <charset val="204"/>
    </font>
    <font>
      <b/>
      <sz val="10"/>
      <color indexed="12"/>
      <name val="Arial"/>
      <charset val="204"/>
    </font>
    <font>
      <b/>
      <sz val="10"/>
      <color indexed="16"/>
      <name val="Arial"/>
      <charset val="204"/>
    </font>
    <font>
      <b/>
      <sz val="10"/>
      <color indexed="20"/>
      <name val="Arial"/>
      <charset val="204"/>
    </font>
    <font>
      <b/>
      <sz val="10"/>
      <color indexed="17"/>
      <name val="Arial"/>
      <charset val="204"/>
    </font>
    <font>
      <sz val="10"/>
      <color indexed="17"/>
      <name val="Arial"/>
      <charset val="204"/>
    </font>
    <font>
      <sz val="10"/>
      <color indexed="12"/>
      <name val="Arial"/>
      <charset val="204"/>
    </font>
    <font>
      <sz val="10"/>
      <color indexed="14"/>
      <name val="Arial"/>
      <charset val="204"/>
    </font>
    <font>
      <b/>
      <sz val="10"/>
      <color indexed="14"/>
      <name val="Arial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9"/>
      <name val="Arial"/>
      <family val="2"/>
      <charset val="204"/>
    </font>
    <font>
      <i/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2" fillId="0" borderId="0" xfId="0" applyFont="1" applyAlignment="1"/>
    <xf numFmtId="0" fontId="11" fillId="0" borderId="0" xfId="0" applyFont="1" applyAlignment="1"/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wrapText="1"/>
    </xf>
    <xf numFmtId="0" fontId="11" fillId="0" borderId="0" xfId="0" applyFont="1" applyBorder="1"/>
    <xf numFmtId="0" fontId="11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top"/>
    </xf>
    <xf numFmtId="0" fontId="14" fillId="0" borderId="0" xfId="0" applyFont="1" applyAlignment="1">
      <alignment horizontal="right"/>
    </xf>
    <xf numFmtId="0" fontId="11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vertical="top" wrapText="1"/>
    </xf>
    <xf numFmtId="164" fontId="0" fillId="0" borderId="0" xfId="0" applyNumberFormat="1"/>
    <xf numFmtId="0" fontId="11" fillId="0" borderId="2" xfId="0" applyFont="1" applyBorder="1"/>
    <xf numFmtId="0" fontId="11" fillId="0" borderId="0" xfId="0" applyFont="1" applyAlignment="1">
      <alignment vertical="center"/>
    </xf>
    <xf numFmtId="0" fontId="14" fillId="0" borderId="0" xfId="0" applyFont="1"/>
    <xf numFmtId="0" fontId="11" fillId="0" borderId="0" xfId="0" applyFont="1" applyAlignment="1">
      <alignment horizontal="left" wrapText="1"/>
    </xf>
    <xf numFmtId="0" fontId="18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0" fontId="18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quotePrefix="1" applyFont="1" applyBorder="1" applyAlignment="1">
      <alignment horizontal="right" wrapText="1"/>
    </xf>
    <xf numFmtId="0" fontId="11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164" fontId="17" fillId="0" borderId="0" xfId="0" applyNumberFormat="1" applyFont="1" applyAlignment="1">
      <alignment horizontal="right"/>
    </xf>
    <xf numFmtId="164" fontId="18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1" fillId="0" borderId="0" xfId="0" quotePrefix="1" applyFont="1" applyAlignment="1">
      <alignment horizontal="right" wrapText="1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/>
    </xf>
    <xf numFmtId="0" fontId="14" fillId="0" borderId="0" xfId="0" applyFont="1" applyAlignment="1">
      <alignment horizontal="left" wrapText="1"/>
    </xf>
    <xf numFmtId="16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 wrapText="1"/>
    </xf>
    <xf numFmtId="164" fontId="14" fillId="0" borderId="1" xfId="0" applyNumberFormat="1" applyFont="1" applyBorder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165" fontId="11" fillId="0" borderId="0" xfId="0" applyNumberFormat="1" applyFont="1" applyAlignment="1">
      <alignment horizontal="right"/>
    </xf>
    <xf numFmtId="0" fontId="12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left"/>
    </xf>
    <xf numFmtId="0" fontId="14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1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5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87"/>
  <sheetViews>
    <sheetView tabSelected="1" topLeftCell="B269" zoomScaleNormal="100" workbookViewId="0">
      <selection activeCell="M29" sqref="M29"/>
    </sheetView>
  </sheetViews>
  <sheetFormatPr defaultRowHeight="12.75"/>
  <cols>
    <col min="1" max="1" width="5.85546875" customWidth="1"/>
    <col min="2" max="2" width="11.7109375" customWidth="1"/>
    <col min="3" max="3" width="40.7109375" customWidth="1"/>
    <col min="4" max="5" width="10.7109375" customWidth="1"/>
    <col min="6" max="8" width="12.85546875" customWidth="1"/>
    <col min="9" max="9" width="17.85546875" customWidth="1"/>
    <col min="10" max="10" width="8.7109375" customWidth="1"/>
    <col min="11" max="11" width="12.85546875" customWidth="1"/>
    <col min="12" max="12" width="9.7109375" customWidth="1"/>
    <col min="15" max="31" width="0" hidden="1" customWidth="1"/>
    <col min="32" max="32" width="91.85546875" hidden="1" customWidth="1"/>
    <col min="33" max="36" width="0" hidden="1" customWidth="1"/>
  </cols>
  <sheetData>
    <row r="1" spans="1:12">
      <c r="A1" s="9" t="str">
        <f>Source!B1</f>
        <v>Smeta.RU  (495) 974-1589</v>
      </c>
    </row>
    <row r="2" spans="1:12" ht="14.25">
      <c r="A2" s="10"/>
      <c r="B2" s="10"/>
      <c r="C2" s="10"/>
      <c r="D2" s="10"/>
      <c r="E2" s="10"/>
      <c r="F2" s="10"/>
      <c r="G2" s="10"/>
      <c r="H2" s="10"/>
      <c r="I2" s="10"/>
      <c r="J2" s="10"/>
      <c r="K2" s="11"/>
      <c r="L2" s="11"/>
    </row>
    <row r="3" spans="1:12" ht="16.5">
      <c r="A3" s="12"/>
      <c r="B3" s="77" t="s">
        <v>1116</v>
      </c>
      <c r="C3" s="77"/>
      <c r="D3" s="77"/>
      <c r="E3" s="77"/>
      <c r="F3" s="11"/>
      <c r="G3" s="11"/>
      <c r="H3" s="77" t="s">
        <v>1117</v>
      </c>
      <c r="I3" s="77"/>
      <c r="J3" s="77"/>
      <c r="K3" s="77"/>
      <c r="L3" s="77"/>
    </row>
    <row r="4" spans="1:12" ht="14.25">
      <c r="A4" s="11"/>
      <c r="B4" s="61"/>
      <c r="C4" s="61"/>
      <c r="D4" s="61"/>
      <c r="E4" s="61"/>
      <c r="F4" s="11"/>
      <c r="G4" s="11"/>
      <c r="H4" s="61"/>
      <c r="I4" s="61"/>
      <c r="J4" s="61"/>
      <c r="K4" s="61"/>
      <c r="L4" s="61"/>
    </row>
    <row r="5" spans="1:12" ht="14.25">
      <c r="A5" s="13"/>
      <c r="B5" s="13"/>
      <c r="C5" s="14"/>
      <c r="D5" s="14"/>
      <c r="E5" s="14"/>
      <c r="F5" s="11"/>
      <c r="G5" s="11"/>
      <c r="H5" s="15"/>
      <c r="I5" s="14"/>
      <c r="J5" s="14"/>
      <c r="K5" s="14"/>
      <c r="L5" s="15"/>
    </row>
    <row r="6" spans="1:12" ht="14.25">
      <c r="A6" s="15"/>
      <c r="B6" s="61" t="str">
        <f>CONCATENATE("______________________ ", IF(Source!AL12&lt;&gt;"", Source!AL12, ""))</f>
        <v xml:space="preserve">______________________ </v>
      </c>
      <c r="C6" s="61"/>
      <c r="D6" s="61"/>
      <c r="E6" s="61"/>
      <c r="F6" s="11"/>
      <c r="G6" s="11"/>
      <c r="H6" s="61" t="str">
        <f>CONCATENATE("______________________ ", IF(Source!AH12&lt;&gt;"", Source!AH12, ""))</f>
        <v xml:space="preserve">______________________ </v>
      </c>
      <c r="I6" s="61"/>
      <c r="J6" s="61"/>
      <c r="K6" s="61"/>
      <c r="L6" s="61"/>
    </row>
    <row r="7" spans="1:12" ht="14.25">
      <c r="A7" s="16"/>
      <c r="B7" s="74" t="s">
        <v>1118</v>
      </c>
      <c r="C7" s="74"/>
      <c r="D7" s="74"/>
      <c r="E7" s="74"/>
      <c r="F7" s="11"/>
      <c r="G7" s="11"/>
      <c r="H7" s="74" t="s">
        <v>1118</v>
      </c>
      <c r="I7" s="74"/>
      <c r="J7" s="74"/>
      <c r="K7" s="74"/>
      <c r="L7" s="74"/>
    </row>
    <row r="10" spans="1:12" ht="15.75">
      <c r="A10" s="1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16"/>
    </row>
    <row r="11" spans="1:12" ht="14.25">
      <c r="A11" s="17"/>
      <c r="B11" s="76" t="s">
        <v>1119</v>
      </c>
      <c r="C11" s="76"/>
      <c r="D11" s="76"/>
      <c r="E11" s="76"/>
      <c r="F11" s="76"/>
      <c r="G11" s="76"/>
      <c r="H11" s="76"/>
      <c r="I11" s="76"/>
      <c r="J11" s="76"/>
      <c r="K11" s="76"/>
      <c r="L11" s="16"/>
    </row>
    <row r="12" spans="1:12" ht="14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4.25">
      <c r="A13" s="11"/>
      <c r="B13" s="11"/>
      <c r="C13" s="11"/>
      <c r="D13" s="11"/>
      <c r="E13" s="11"/>
      <c r="F13" s="62" t="s">
        <v>1120</v>
      </c>
      <c r="G13" s="62"/>
      <c r="H13" s="63" t="str">
        <f>IF(Source!F12&lt;&gt;"Новый объект", Source!F12, "")</f>
        <v>ильинский погост 2 этаж_(Копия)</v>
      </c>
      <c r="I13" s="63"/>
      <c r="J13" s="63"/>
      <c r="K13" s="63"/>
      <c r="L13" s="18"/>
    </row>
    <row r="14" spans="1:12" ht="14.2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ht="15.75">
      <c r="A15" s="19"/>
      <c r="B15" s="75" t="str">
        <f>CONCATENATE( "ЛОКАЛЬНАЯ СМЕТА № ",IF(Source!F12&lt;&gt;"Новый объект", Source!F12, ""))</f>
        <v>ЛОКАЛЬНАЯ СМЕТА № ильинский погост 2 этаж_(Копия)</v>
      </c>
      <c r="C15" s="75"/>
      <c r="D15" s="75"/>
      <c r="E15" s="75"/>
      <c r="F15" s="75"/>
      <c r="G15" s="75"/>
      <c r="H15" s="75"/>
      <c r="I15" s="75"/>
      <c r="J15" s="75"/>
      <c r="K15" s="75"/>
      <c r="L15" s="19"/>
    </row>
    <row r="16" spans="1:12" ht="15.75">
      <c r="A16" s="19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19"/>
    </row>
    <row r="17" spans="1:12" ht="18" hidden="1">
      <c r="A17" s="19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19"/>
    </row>
    <row r="18" spans="1:12" ht="14.25" hidden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ht="18">
      <c r="A19" s="11"/>
      <c r="B19" s="79" t="str">
        <f>IF(Source!G12&lt;&gt;"Новый объект", Source!G12, "")</f>
        <v>ильинский погост 2 этаж социальные квартиры</v>
      </c>
      <c r="C19" s="79"/>
      <c r="D19" s="79"/>
      <c r="E19" s="79"/>
      <c r="F19" s="79"/>
      <c r="G19" s="79"/>
      <c r="H19" s="79"/>
      <c r="I19" s="79"/>
      <c r="J19" s="79"/>
      <c r="K19" s="79"/>
      <c r="L19" s="21"/>
    </row>
    <row r="20" spans="1:12" ht="14.25">
      <c r="A20" s="11"/>
      <c r="B20" s="72" t="s">
        <v>1121</v>
      </c>
      <c r="C20" s="72"/>
      <c r="D20" s="72"/>
      <c r="E20" s="72"/>
      <c r="F20" s="72"/>
      <c r="G20" s="72"/>
      <c r="H20" s="72"/>
      <c r="I20" s="72"/>
      <c r="J20" s="72"/>
      <c r="K20" s="72"/>
      <c r="L20" s="16"/>
    </row>
    <row r="21" spans="1:12" ht="14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14.25">
      <c r="A22" s="63" t="str">
        <f>CONCATENATE("Основание: ", Source!J12)</f>
        <v xml:space="preserve">Основание: 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</row>
    <row r="23" spans="1:12" ht="14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ht="14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1:12" ht="14.25">
      <c r="A25" s="11"/>
      <c r="B25" s="11"/>
      <c r="C25" s="11"/>
      <c r="D25" s="11"/>
      <c r="E25" s="22"/>
      <c r="F25" s="22"/>
      <c r="G25" s="73" t="s">
        <v>1122</v>
      </c>
      <c r="H25" s="73"/>
      <c r="I25" s="73" t="s">
        <v>1123</v>
      </c>
      <c r="J25" s="73"/>
      <c r="K25" s="11"/>
      <c r="L25" s="11"/>
    </row>
    <row r="26" spans="1:12" ht="15">
      <c r="A26" s="11"/>
      <c r="B26" s="11"/>
      <c r="C26" s="68" t="s">
        <v>1124</v>
      </c>
      <c r="D26" s="68"/>
      <c r="E26" s="68"/>
      <c r="F26" s="68"/>
      <c r="G26" s="69"/>
      <c r="H26" s="69"/>
      <c r="I26" s="69">
        <v>1454616.67</v>
      </c>
      <c r="J26" s="69"/>
      <c r="K26" s="70" t="s">
        <v>1125</v>
      </c>
      <c r="L26" s="70"/>
    </row>
    <row r="27" spans="1:12" ht="14.25">
      <c r="A27" s="11"/>
      <c r="B27" s="11"/>
      <c r="C27" s="71" t="s">
        <v>1126</v>
      </c>
      <c r="D27" s="71"/>
      <c r="E27" s="71"/>
      <c r="F27" s="71"/>
      <c r="G27" s="69">
        <v>0</v>
      </c>
      <c r="H27" s="69"/>
      <c r="I27" s="69"/>
      <c r="J27" s="69"/>
      <c r="K27" s="70" t="s">
        <v>1125</v>
      </c>
      <c r="L27" s="70"/>
    </row>
    <row r="28" spans="1:12" ht="14.25">
      <c r="A28" s="11"/>
      <c r="B28" s="11"/>
      <c r="C28" s="71" t="s">
        <v>1127</v>
      </c>
      <c r="D28" s="71"/>
      <c r="E28" s="71"/>
      <c r="F28" s="71"/>
      <c r="G28" s="69">
        <v>0</v>
      </c>
      <c r="H28" s="69"/>
      <c r="I28" s="69"/>
      <c r="J28" s="69"/>
      <c r="K28" s="70" t="s">
        <v>1125</v>
      </c>
      <c r="L28" s="70"/>
    </row>
    <row r="29" spans="1:12" ht="14.25">
      <c r="A29" s="11"/>
      <c r="B29" s="11"/>
      <c r="C29" s="71" t="s">
        <v>1128</v>
      </c>
      <c r="D29" s="71"/>
      <c r="E29" s="71"/>
      <c r="F29" s="71"/>
      <c r="G29" s="69">
        <f>SUM(Y1:Y1375)/1000</f>
        <v>0</v>
      </c>
      <c r="H29" s="69"/>
      <c r="I29" s="69">
        <f>(Source!F2562)/1000</f>
        <v>0</v>
      </c>
      <c r="J29" s="69"/>
      <c r="K29" s="70" t="s">
        <v>1125</v>
      </c>
      <c r="L29" s="70"/>
    </row>
    <row r="30" spans="1:12" ht="14.25">
      <c r="A30" s="11"/>
      <c r="B30" s="11"/>
      <c r="C30" s="71" t="s">
        <v>1129</v>
      </c>
      <c r="D30" s="71"/>
      <c r="E30" s="71"/>
      <c r="F30" s="71"/>
      <c r="G30" s="69">
        <f>SUM(Z1:Z1375)/1000</f>
        <v>0</v>
      </c>
      <c r="H30" s="69"/>
      <c r="I30" s="69">
        <f>(Source!F2572+Source!F2573)/1000</f>
        <v>0</v>
      </c>
      <c r="J30" s="69"/>
      <c r="K30" s="70" t="s">
        <v>1125</v>
      </c>
      <c r="L30" s="70"/>
    </row>
    <row r="31" spans="1:12" ht="15">
      <c r="A31" s="11"/>
      <c r="B31" s="11"/>
      <c r="C31" s="68" t="s">
        <v>1130</v>
      </c>
      <c r="D31" s="68"/>
      <c r="E31" s="68"/>
      <c r="F31" s="68"/>
      <c r="G31" s="69">
        <f>I31</f>
        <v>0</v>
      </c>
      <c r="H31" s="69"/>
      <c r="I31" s="69"/>
      <c r="J31" s="69"/>
      <c r="K31" s="70" t="s">
        <v>1131</v>
      </c>
      <c r="L31" s="70"/>
    </row>
    <row r="32" spans="1:12" ht="15">
      <c r="A32" s="11"/>
      <c r="B32" s="11"/>
      <c r="C32" s="68" t="s">
        <v>1132</v>
      </c>
      <c r="D32" s="68"/>
      <c r="E32" s="68"/>
      <c r="F32" s="68"/>
      <c r="G32" s="69"/>
      <c r="H32" s="69"/>
      <c r="I32" s="69"/>
      <c r="J32" s="69"/>
      <c r="K32" s="70" t="s">
        <v>1125</v>
      </c>
      <c r="L32" s="70"/>
    </row>
    <row r="33" spans="1:22" ht="14.25" hidden="1">
      <c r="A33" s="11"/>
      <c r="B33" s="11"/>
      <c r="C33" s="71" t="s">
        <v>120</v>
      </c>
      <c r="D33" s="71"/>
      <c r="E33" s="71"/>
      <c r="F33" s="71"/>
      <c r="G33" s="69"/>
      <c r="H33" s="69"/>
      <c r="I33" s="69"/>
      <c r="J33" s="69"/>
      <c r="K33" s="23" t="s">
        <v>1125</v>
      </c>
      <c r="L33" s="11"/>
    </row>
    <row r="34" spans="1:22" ht="15">
      <c r="A34" s="11"/>
      <c r="B34" s="11"/>
      <c r="C34" s="24"/>
      <c r="D34" s="24"/>
      <c r="E34" s="24"/>
      <c r="F34" s="15"/>
      <c r="G34" s="25"/>
      <c r="H34" s="25"/>
      <c r="I34" s="25"/>
      <c r="J34" s="25"/>
      <c r="K34" s="25"/>
      <c r="L34" s="25"/>
    </row>
    <row r="35" spans="1:22" ht="15" hidden="1">
      <c r="A35" s="15" t="s">
        <v>1133</v>
      </c>
      <c r="B35" s="11"/>
      <c r="C35" s="11"/>
      <c r="D35" s="13"/>
      <c r="E35" s="11"/>
      <c r="F35" s="11"/>
      <c r="G35" s="26"/>
      <c r="H35" s="26"/>
      <c r="I35" s="27"/>
      <c r="J35" s="26"/>
      <c r="K35" s="26"/>
      <c r="L35" s="26"/>
    </row>
    <row r="36" spans="1:22" ht="15" hidden="1">
      <c r="A36" s="15" t="s">
        <v>1134</v>
      </c>
      <c r="B36" s="11"/>
      <c r="C36" s="11"/>
      <c r="D36" s="13"/>
      <c r="E36" s="11"/>
      <c r="F36" s="11"/>
      <c r="G36" s="26"/>
      <c r="H36" s="26"/>
      <c r="I36" s="27"/>
      <c r="J36" s="26"/>
      <c r="K36" s="26"/>
      <c r="L36" s="26"/>
    </row>
    <row r="37" spans="1:22" ht="15" hidden="1">
      <c r="A37" s="11"/>
      <c r="B37" s="11"/>
      <c r="C37" s="10"/>
      <c r="D37" s="10"/>
      <c r="E37" s="10"/>
      <c r="F37" s="10"/>
      <c r="G37" s="26"/>
      <c r="H37" s="26"/>
      <c r="I37" s="27"/>
      <c r="J37" s="26"/>
      <c r="K37" s="26"/>
      <c r="L37" s="26"/>
    </row>
    <row r="38" spans="1:22" ht="14.25">
      <c r="A38" s="67" t="s">
        <v>1147</v>
      </c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</row>
    <row r="39" spans="1:22" ht="57">
      <c r="A39" s="28" t="s">
        <v>1135</v>
      </c>
      <c r="B39" s="28" t="s">
        <v>1136</v>
      </c>
      <c r="C39" s="28" t="s">
        <v>1137</v>
      </c>
      <c r="D39" s="28" t="s">
        <v>1138</v>
      </c>
      <c r="E39" s="28" t="s">
        <v>1139</v>
      </c>
      <c r="F39" s="28" t="s">
        <v>1140</v>
      </c>
      <c r="G39" s="28" t="s">
        <v>1141</v>
      </c>
      <c r="H39" s="28" t="s">
        <v>1142</v>
      </c>
      <c r="I39" s="28" t="s">
        <v>1143</v>
      </c>
      <c r="J39" s="28" t="s">
        <v>1144</v>
      </c>
      <c r="K39" s="28" t="s">
        <v>1145</v>
      </c>
      <c r="L39" s="28" t="s">
        <v>1146</v>
      </c>
    </row>
    <row r="40" spans="1:22" ht="14.25">
      <c r="A40" s="29">
        <v>1</v>
      </c>
      <c r="B40" s="29">
        <v>2</v>
      </c>
      <c r="C40" s="29">
        <v>3</v>
      </c>
      <c r="D40" s="29">
        <v>4</v>
      </c>
      <c r="E40" s="29">
        <v>5</v>
      </c>
      <c r="F40" s="29">
        <v>6</v>
      </c>
      <c r="G40" s="29">
        <v>7</v>
      </c>
      <c r="H40" s="29">
        <v>8</v>
      </c>
      <c r="I40" s="29">
        <v>9</v>
      </c>
      <c r="J40" s="29">
        <v>10</v>
      </c>
      <c r="K40" s="29">
        <v>11</v>
      </c>
      <c r="L40" s="30">
        <v>12</v>
      </c>
    </row>
    <row r="42" spans="1:22" ht="16.5">
      <c r="A42" s="65" t="str">
        <f>CONCATENATE("Локальная смета: ",IF(Source!G20&lt;&gt;"Новая локальная смета", Source!G20, ""))</f>
        <v xml:space="preserve">Локальная смета: </v>
      </c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</row>
    <row r="44" spans="1:22" ht="16.5">
      <c r="A44" s="65" t="str">
        <f>CONCATENATE("Раздел: ",IF(Source!G24&lt;&gt;"Новый раздел", Source!G24, ""))</f>
        <v>Раздел: комната 27</v>
      </c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</row>
    <row r="46" spans="1:22" ht="16.5">
      <c r="A46" s="65" t="str">
        <f>CONCATENATE("Подраздел: ",IF(Source!G28&lt;&gt;"Новый подраздел", Source!G28, ""))</f>
        <v>Подраздел: демонтаж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</row>
    <row r="47" spans="1:22" ht="42.75">
      <c r="A47" s="23" t="str">
        <f>Source!E32</f>
        <v>1</v>
      </c>
      <c r="B47" s="53" t="str">
        <f>Source!F32</f>
        <v>57-1-2</v>
      </c>
      <c r="C47" s="53" t="str">
        <f>Source!G32</f>
        <v>Разборка оснований покрытия полов лаг из досок и брусков</v>
      </c>
      <c r="D47" s="37" t="str">
        <f>Source!H32</f>
        <v>100 м2 основания</v>
      </c>
      <c r="E47" s="10">
        <f>Source!I32</f>
        <v>0.40200000000000002</v>
      </c>
      <c r="F47" s="38">
        <f>Source!AL32+Source!AM32+Source!AO32</f>
        <v>59.83</v>
      </c>
      <c r="G47" s="39"/>
      <c r="H47" s="38"/>
      <c r="I47" s="39" t="str">
        <f>Source!BO32</f>
        <v>57-1-2</v>
      </c>
      <c r="J47" s="39"/>
      <c r="K47" s="38"/>
      <c r="L47" s="40"/>
      <c r="S47">
        <f>ROUND((Source!FX32/100)*((ROUND(Source!AF32*Source!I32, 2)+ROUND(Source!AE32*Source!I32, 2))), 2)</f>
        <v>19.239999999999998</v>
      </c>
      <c r="T47">
        <f>Source!X32</f>
        <v>542.66</v>
      </c>
      <c r="U47">
        <f>ROUND((Source!FY32/100)*((ROUND(Source!AF32*Source!I32, 2)+ROUND(Source!AE32*Source!I32, 2))), 2)</f>
        <v>16.350000000000001</v>
      </c>
      <c r="V47">
        <f>Source!Y32</f>
        <v>430.94</v>
      </c>
    </row>
    <row r="48" spans="1:22">
      <c r="C48" s="31" t="str">
        <f>"Объем: "&amp;Source!I32&amp;"=40,2/"&amp;"100"</f>
        <v>Объем: 0,402=40,2/100</v>
      </c>
    </row>
    <row r="49" spans="1:26" ht="14.25">
      <c r="A49" s="23"/>
      <c r="B49" s="53"/>
      <c r="C49" s="53" t="s">
        <v>1148</v>
      </c>
      <c r="D49" s="37"/>
      <c r="E49" s="10"/>
      <c r="F49" s="38">
        <f>Source!AO32</f>
        <v>59.83</v>
      </c>
      <c r="G49" s="39" t="str">
        <f>Source!DG32</f>
        <v/>
      </c>
      <c r="H49" s="38">
        <f>ROUND(Source!AF32*Source!I32, 2)</f>
        <v>24.05</v>
      </c>
      <c r="I49" s="39"/>
      <c r="J49" s="39">
        <f>IF(Source!BA32&lt;&gt; 0, Source!BA32, 1)</f>
        <v>33.18</v>
      </c>
      <c r="K49" s="38">
        <f>Source!S32</f>
        <v>798.03</v>
      </c>
      <c r="L49" s="40"/>
      <c r="R49">
        <f>H49</f>
        <v>24.05</v>
      </c>
    </row>
    <row r="50" spans="1:26" ht="14.25">
      <c r="A50" s="23"/>
      <c r="B50" s="53"/>
      <c r="C50" s="53" t="s">
        <v>1149</v>
      </c>
      <c r="D50" s="37" t="s">
        <v>1150</v>
      </c>
      <c r="E50" s="10">
        <f>Source!BZ32</f>
        <v>80</v>
      </c>
      <c r="F50" s="56"/>
      <c r="G50" s="39"/>
      <c r="H50" s="38">
        <f>SUM(S47:S53)</f>
        <v>19.239999999999998</v>
      </c>
      <c r="I50" s="41" t="str">
        <f>CONCATENATE(Source!FX32, Source!FV32, "=")</f>
        <v>80*0,85=</v>
      </c>
      <c r="J50" s="36">
        <f>Source!AT32</f>
        <v>68</v>
      </c>
      <c r="K50" s="38">
        <f>SUM(T47:T53)</f>
        <v>542.66</v>
      </c>
      <c r="L50" s="40"/>
    </row>
    <row r="51" spans="1:26" ht="14.25">
      <c r="A51" s="23"/>
      <c r="B51" s="53"/>
      <c r="C51" s="53" t="s">
        <v>1151</v>
      </c>
      <c r="D51" s="37" t="s">
        <v>1150</v>
      </c>
      <c r="E51" s="10">
        <f>Source!CA32</f>
        <v>68</v>
      </c>
      <c r="F51" s="56"/>
      <c r="G51" s="39"/>
      <c r="H51" s="38">
        <f>SUM(U47:U53)</f>
        <v>16.350000000000001</v>
      </c>
      <c r="I51" s="41" t="str">
        <f>CONCATENATE(Source!FY32, Source!FW32, "=")</f>
        <v>68*0,8=</v>
      </c>
      <c r="J51" s="36">
        <f>Source!AU32</f>
        <v>54</v>
      </c>
      <c r="K51" s="38">
        <f>SUM(V47:V53)</f>
        <v>430.94</v>
      </c>
      <c r="L51" s="40"/>
    </row>
    <row r="52" spans="1:26" ht="14.25">
      <c r="A52" s="23"/>
      <c r="B52" s="53"/>
      <c r="C52" s="53" t="s">
        <v>1152</v>
      </c>
      <c r="D52" s="37" t="s">
        <v>1153</v>
      </c>
      <c r="E52" s="10">
        <f>Source!AQ32</f>
        <v>7.67</v>
      </c>
      <c r="F52" s="38"/>
      <c r="G52" s="39" t="str">
        <f>Source!DI32</f>
        <v/>
      </c>
      <c r="H52" s="38"/>
      <c r="I52" s="39"/>
      <c r="J52" s="39"/>
      <c r="K52" s="38"/>
      <c r="L52" s="42">
        <f>Source!U32</f>
        <v>3.0833400000000002</v>
      </c>
    </row>
    <row r="53" spans="1:26" ht="14.25">
      <c r="A53" s="54" t="str">
        <f>Source!E33</f>
        <v>1,1</v>
      </c>
      <c r="B53" s="55" t="str">
        <f>Source!F33</f>
        <v>509-9900</v>
      </c>
      <c r="C53" s="55" t="str">
        <f>Source!G33</f>
        <v>Строительный мусор</v>
      </c>
      <c r="D53" s="43" t="str">
        <f>Source!H33</f>
        <v>т</v>
      </c>
      <c r="E53" s="44">
        <f>Source!I33</f>
        <v>0.28139999999999998</v>
      </c>
      <c r="F53" s="45">
        <f>Source!AL33+Source!AM33+Source!AO33</f>
        <v>0</v>
      </c>
      <c r="G53" s="46" t="s">
        <v>3</v>
      </c>
      <c r="H53" s="45">
        <f>ROUND(Source!AC33*Source!I33, 2)+ROUND(Source!AD33*Source!I33, 2)+ROUND(Source!AF33*Source!I33, 2)</f>
        <v>0</v>
      </c>
      <c r="I53" s="47"/>
      <c r="J53" s="47">
        <f>IF(Source!BC33&lt;&gt; 0, Source!BC33, 1)</f>
        <v>1</v>
      </c>
      <c r="K53" s="45">
        <f>Source!O33</f>
        <v>0</v>
      </c>
      <c r="L53" s="48"/>
      <c r="S53">
        <f>ROUND((Source!FX33/100)*((ROUND(Source!AF33*Source!I33, 2)+ROUND(Source!AE33*Source!I33, 2))), 2)</f>
        <v>0</v>
      </c>
      <c r="T53">
        <f>Source!X33</f>
        <v>0</v>
      </c>
      <c r="U53">
        <f>ROUND((Source!FY33/100)*((ROUND(Source!AF33*Source!I33, 2)+ROUND(Source!AE33*Source!I33, 2))), 2)</f>
        <v>0</v>
      </c>
      <c r="V53">
        <f>Source!Y33</f>
        <v>0</v>
      </c>
      <c r="W53">
        <f>IF(Source!BI33&lt;=1,H53, 0)</f>
        <v>0</v>
      </c>
      <c r="X53">
        <f>IF(Source!BI33=2,H53, 0)</f>
        <v>0</v>
      </c>
      <c r="Y53">
        <f>IF(Source!BI33=3,H53, 0)</f>
        <v>0</v>
      </c>
      <c r="Z53">
        <f>IF(Source!BI33=4,H53, 0)</f>
        <v>0</v>
      </c>
    </row>
    <row r="54" spans="1:26" ht="15">
      <c r="G54" s="60">
        <f>H49+H50+H51+SUM(H53:H53)</f>
        <v>59.64</v>
      </c>
      <c r="H54" s="60"/>
      <c r="J54" s="60">
        <f>K49+K50+K51+SUM(K53:K53)</f>
        <v>1771.63</v>
      </c>
      <c r="K54" s="60"/>
      <c r="L54" s="49">
        <f>Source!U32</f>
        <v>3.0833400000000002</v>
      </c>
      <c r="O54" s="32">
        <f>G54</f>
        <v>59.64</v>
      </c>
      <c r="P54" s="32">
        <f>J54</f>
        <v>1771.63</v>
      </c>
      <c r="Q54" s="32">
        <f>L54</f>
        <v>3.0833400000000002</v>
      </c>
      <c r="W54">
        <f>IF(Source!BI32&lt;=1,H49+H50+H51, 0)</f>
        <v>59.64</v>
      </c>
      <c r="X54">
        <f>IF(Source!BI32=2,H49+H50+H51, 0)</f>
        <v>0</v>
      </c>
      <c r="Y54">
        <f>IF(Source!BI32=3,H49+H50+H51, 0)</f>
        <v>0</v>
      </c>
      <c r="Z54">
        <f>IF(Source!BI32=4,H49+H50+H51, 0)</f>
        <v>0</v>
      </c>
    </row>
    <row r="55" spans="1:26" ht="42.75">
      <c r="A55" s="23" t="str">
        <f>Source!E34</f>
        <v>2</v>
      </c>
      <c r="B55" s="53" t="str">
        <f>Source!F34</f>
        <v>46-04-010-2</v>
      </c>
      <c r="C55" s="53" t="str">
        <f>Source!G34</f>
        <v>Разборка покрытий полов дощатых</v>
      </c>
      <c r="D55" s="37" t="str">
        <f>Source!H34</f>
        <v>100 м2 покрытия</v>
      </c>
      <c r="E55" s="10">
        <f>Source!I34</f>
        <v>0.40200000000000002</v>
      </c>
      <c r="F55" s="38">
        <f>Source!AL34+Source!AM34+Source!AO34</f>
        <v>352.23</v>
      </c>
      <c r="G55" s="39"/>
      <c r="H55" s="38"/>
      <c r="I55" s="39" t="str">
        <f>Source!BO34</f>
        <v>46-04-010-2</v>
      </c>
      <c r="J55" s="39"/>
      <c r="K55" s="38"/>
      <c r="L55" s="40"/>
      <c r="S55">
        <f>ROUND((Source!FX34/100)*((ROUND(Source!AF34*Source!I34, 2)+ROUND(Source!AE34*Source!I34, 2))), 2)</f>
        <v>0</v>
      </c>
      <c r="T55">
        <f>Source!X34</f>
        <v>0</v>
      </c>
      <c r="U55">
        <f>ROUND((Source!FY34/100)*((ROUND(Source!AF34*Source!I34, 2)+ROUND(Source!AE34*Source!I34, 2))), 2)</f>
        <v>0</v>
      </c>
      <c r="V55">
        <f>Source!Y34</f>
        <v>0</v>
      </c>
    </row>
    <row r="56" spans="1:26">
      <c r="C56" s="31" t="str">
        <f>"Объем: "&amp;Source!I34&amp;"=40,2/"&amp;"100"</f>
        <v>Объем: 0,402=40,2/100</v>
      </c>
    </row>
    <row r="57" spans="1:26" ht="14.25">
      <c r="A57" s="23"/>
      <c r="B57" s="53"/>
      <c r="C57" s="53" t="s">
        <v>1148</v>
      </c>
      <c r="D57" s="37"/>
      <c r="E57" s="10"/>
      <c r="F57" s="38">
        <f>Source!AO34</f>
        <v>238.13</v>
      </c>
      <c r="G57" s="39" t="str">
        <f>Source!DG34</f>
        <v/>
      </c>
      <c r="H57" s="38">
        <f>ROUND(Source!AF34*Source!I34, 2)</f>
        <v>95.73</v>
      </c>
      <c r="I57" s="39"/>
      <c r="J57" s="39">
        <f>IF(Source!BA34&lt;&gt; 0, Source!BA34, 1)</f>
        <v>33.18</v>
      </c>
      <c r="K57" s="38">
        <f>Source!S34</f>
        <v>3176.26</v>
      </c>
      <c r="L57" s="40"/>
      <c r="R57">
        <f>H57</f>
        <v>95.73</v>
      </c>
    </row>
    <row r="58" spans="1:26" ht="14.25">
      <c r="A58" s="23"/>
      <c r="B58" s="53"/>
      <c r="C58" s="53" t="s">
        <v>102</v>
      </c>
      <c r="D58" s="37"/>
      <c r="E58" s="10"/>
      <c r="F58" s="38">
        <f>Source!AM34</f>
        <v>114.1</v>
      </c>
      <c r="G58" s="39" t="str">
        <f>Source!DE34</f>
        <v/>
      </c>
      <c r="H58" s="38">
        <f>ROUND(Source!AD34*Source!I34, 2)</f>
        <v>45.87</v>
      </c>
      <c r="I58" s="39"/>
      <c r="J58" s="39">
        <f>IF(Source!BB34&lt;&gt; 0, Source!BB34, 1)</f>
        <v>14.93</v>
      </c>
      <c r="K58" s="38">
        <f>Source!Q34</f>
        <v>684.81</v>
      </c>
      <c r="L58" s="40"/>
    </row>
    <row r="59" spans="1:26" ht="14.25">
      <c r="A59" s="23"/>
      <c r="B59" s="53"/>
      <c r="C59" s="53" t="s">
        <v>1154</v>
      </c>
      <c r="D59" s="37"/>
      <c r="E59" s="10"/>
      <c r="F59" s="38">
        <f>Source!AN34</f>
        <v>49.28</v>
      </c>
      <c r="G59" s="39" t="str">
        <f>Source!DF34</f>
        <v/>
      </c>
      <c r="H59" s="50">
        <f>ROUND(Source!AE34*Source!I34, 2)</f>
        <v>19.809999999999999</v>
      </c>
      <c r="I59" s="39"/>
      <c r="J59" s="39">
        <f>IF(Source!BS34&lt;&gt; 0, Source!BS34, 1)</f>
        <v>33.18</v>
      </c>
      <c r="K59" s="50">
        <f>Source!R34</f>
        <v>657.31</v>
      </c>
      <c r="L59" s="40"/>
      <c r="R59">
        <f>H59</f>
        <v>19.809999999999999</v>
      </c>
    </row>
    <row r="60" spans="1:26" ht="14.25">
      <c r="A60" s="54"/>
      <c r="B60" s="55"/>
      <c r="C60" s="55" t="s">
        <v>1152</v>
      </c>
      <c r="D60" s="43" t="s">
        <v>1153</v>
      </c>
      <c r="E60" s="44">
        <f>Source!AQ34</f>
        <v>30.53</v>
      </c>
      <c r="F60" s="45"/>
      <c r="G60" s="47" t="str">
        <f>Source!DI34</f>
        <v/>
      </c>
      <c r="H60" s="45"/>
      <c r="I60" s="47"/>
      <c r="J60" s="47"/>
      <c r="K60" s="45"/>
      <c r="L60" s="51">
        <f>Source!U34</f>
        <v>12.273060000000001</v>
      </c>
    </row>
    <row r="61" spans="1:26" ht="15">
      <c r="G61" s="60">
        <f>H57+H58</f>
        <v>141.6</v>
      </c>
      <c r="H61" s="60"/>
      <c r="J61" s="60">
        <f>K57+K58</f>
        <v>3861.07</v>
      </c>
      <c r="K61" s="60"/>
      <c r="L61" s="49">
        <f>Source!U34</f>
        <v>12.273060000000001</v>
      </c>
      <c r="O61" s="32">
        <f>G61</f>
        <v>141.6</v>
      </c>
      <c r="P61" s="32">
        <f>J61</f>
        <v>3861.07</v>
      </c>
      <c r="Q61" s="32">
        <f>L61</f>
        <v>12.273060000000001</v>
      </c>
      <c r="W61">
        <f>IF(Source!BI34&lt;=1,H57+H58, 0)</f>
        <v>141.6</v>
      </c>
      <c r="X61">
        <f>IF(Source!BI34=2,H57+H58, 0)</f>
        <v>0</v>
      </c>
      <c r="Y61">
        <f>IF(Source!BI34=3,H57+H58, 0)</f>
        <v>0</v>
      </c>
      <c r="Z61">
        <f>IF(Source!BI34=4,H57+H58, 0)</f>
        <v>0</v>
      </c>
    </row>
    <row r="62" spans="1:26" ht="42.75">
      <c r="A62" s="23" t="str">
        <f>Source!E35</f>
        <v>3</v>
      </c>
      <c r="B62" s="53" t="str">
        <f>Source!F35</f>
        <v>57-2-1</v>
      </c>
      <c r="C62" s="53" t="str">
        <f>Source!G35</f>
        <v>Разборка покрытий полов из линолеума и релина</v>
      </c>
      <c r="D62" s="37" t="str">
        <f>Source!H35</f>
        <v>100 м2 покрытия</v>
      </c>
      <c r="E62" s="10">
        <f>Source!I35</f>
        <v>0.40200000000000002</v>
      </c>
      <c r="F62" s="38">
        <f>Source!AL35+Source!AM35+Source!AO35</f>
        <v>92.9</v>
      </c>
      <c r="G62" s="39"/>
      <c r="H62" s="38"/>
      <c r="I62" s="39" t="str">
        <f>Source!BO35</f>
        <v>57-2-1</v>
      </c>
      <c r="J62" s="39"/>
      <c r="K62" s="38"/>
      <c r="L62" s="40"/>
      <c r="S62">
        <f>ROUND((Source!FX35/100)*((ROUND(Source!AF35*Source!I35, 2)+ROUND(Source!AE35*Source!I35, 2))), 2)</f>
        <v>29.14</v>
      </c>
      <c r="T62">
        <f>Source!X35</f>
        <v>821.75</v>
      </c>
      <c r="U62">
        <f>ROUND((Source!FY35/100)*((ROUND(Source!AF35*Source!I35, 2)+ROUND(Source!AE35*Source!I35, 2))), 2)</f>
        <v>24.77</v>
      </c>
      <c r="V62">
        <f>Source!Y35</f>
        <v>652.57000000000005</v>
      </c>
    </row>
    <row r="63" spans="1:26">
      <c r="C63" s="31" t="str">
        <f>"Объем: "&amp;Source!I35&amp;"=40,2/"&amp;"100"</f>
        <v>Объем: 0,402=40,2/100</v>
      </c>
    </row>
    <row r="64" spans="1:26" ht="14.25">
      <c r="A64" s="23"/>
      <c r="B64" s="53"/>
      <c r="C64" s="53" t="s">
        <v>1148</v>
      </c>
      <c r="D64" s="37"/>
      <c r="E64" s="10"/>
      <c r="F64" s="38">
        <f>Source!AO35</f>
        <v>88.84</v>
      </c>
      <c r="G64" s="39" t="str">
        <f>Source!DG35</f>
        <v/>
      </c>
      <c r="H64" s="38">
        <f>ROUND(Source!AF35*Source!I35, 2)</f>
        <v>35.71</v>
      </c>
      <c r="I64" s="39"/>
      <c r="J64" s="39">
        <f>IF(Source!BA35&lt;&gt; 0, Source!BA35, 1)</f>
        <v>33.18</v>
      </c>
      <c r="K64" s="38">
        <f>Source!S35</f>
        <v>1184.98</v>
      </c>
      <c r="L64" s="40"/>
      <c r="R64">
        <f>H64</f>
        <v>35.71</v>
      </c>
    </row>
    <row r="65" spans="1:26" ht="14.25">
      <c r="A65" s="23"/>
      <c r="B65" s="53"/>
      <c r="C65" s="53" t="s">
        <v>102</v>
      </c>
      <c r="D65" s="37"/>
      <c r="E65" s="10"/>
      <c r="F65" s="38">
        <f>Source!AM35</f>
        <v>4.0599999999999996</v>
      </c>
      <c r="G65" s="39" t="str">
        <f>Source!DE35</f>
        <v/>
      </c>
      <c r="H65" s="38">
        <f>ROUND(Source!AD35*Source!I35, 2)</f>
        <v>1.63</v>
      </c>
      <c r="I65" s="39"/>
      <c r="J65" s="39">
        <f>IF(Source!BB35&lt;&gt; 0, Source!BB35, 1)</f>
        <v>14.94</v>
      </c>
      <c r="K65" s="38">
        <f>Source!Q35</f>
        <v>24.38</v>
      </c>
      <c r="L65" s="40"/>
    </row>
    <row r="66" spans="1:26" ht="14.25">
      <c r="A66" s="23"/>
      <c r="B66" s="53"/>
      <c r="C66" s="53" t="s">
        <v>1154</v>
      </c>
      <c r="D66" s="37"/>
      <c r="E66" s="10"/>
      <c r="F66" s="38">
        <f>Source!AN35</f>
        <v>1.76</v>
      </c>
      <c r="G66" s="39" t="str">
        <f>Source!DF35</f>
        <v/>
      </c>
      <c r="H66" s="50">
        <f>ROUND(Source!AE35*Source!I35, 2)</f>
        <v>0.71</v>
      </c>
      <c r="I66" s="39"/>
      <c r="J66" s="39">
        <f>IF(Source!BS35&lt;&gt; 0, Source!BS35, 1)</f>
        <v>33.18</v>
      </c>
      <c r="K66" s="50">
        <f>Source!R35</f>
        <v>23.48</v>
      </c>
      <c r="L66" s="40"/>
      <c r="R66">
        <f>H66</f>
        <v>0.71</v>
      </c>
    </row>
    <row r="67" spans="1:26" ht="14.25">
      <c r="A67" s="23"/>
      <c r="B67" s="53"/>
      <c r="C67" s="53" t="s">
        <v>1149</v>
      </c>
      <c r="D67" s="37" t="s">
        <v>1150</v>
      </c>
      <c r="E67" s="10">
        <f>Source!BZ35</f>
        <v>80</v>
      </c>
      <c r="F67" s="56"/>
      <c r="G67" s="39"/>
      <c r="H67" s="38">
        <f>SUM(S62:S70)</f>
        <v>29.14</v>
      </c>
      <c r="I67" s="41" t="str">
        <f>CONCATENATE(Source!FX35, Source!FV35, "=")</f>
        <v>80*0,85=</v>
      </c>
      <c r="J67" s="36">
        <f>Source!AT35</f>
        <v>68</v>
      </c>
      <c r="K67" s="38">
        <f>SUM(T62:T70)</f>
        <v>821.75</v>
      </c>
      <c r="L67" s="40"/>
    </row>
    <row r="68" spans="1:26" ht="14.25">
      <c r="A68" s="23"/>
      <c r="B68" s="53"/>
      <c r="C68" s="53" t="s">
        <v>1151</v>
      </c>
      <c r="D68" s="37" t="s">
        <v>1150</v>
      </c>
      <c r="E68" s="10">
        <f>Source!CA35</f>
        <v>68</v>
      </c>
      <c r="F68" s="56"/>
      <c r="G68" s="39"/>
      <c r="H68" s="38">
        <f>SUM(U62:U70)</f>
        <v>24.77</v>
      </c>
      <c r="I68" s="41" t="str">
        <f>CONCATENATE(Source!FY35, Source!FW35, "=")</f>
        <v>68*0,8=</v>
      </c>
      <c r="J68" s="36">
        <f>Source!AU35</f>
        <v>54</v>
      </c>
      <c r="K68" s="38">
        <f>SUM(V62:V70)</f>
        <v>652.57000000000005</v>
      </c>
      <c r="L68" s="40"/>
    </row>
    <row r="69" spans="1:26" ht="14.25">
      <c r="A69" s="23"/>
      <c r="B69" s="53"/>
      <c r="C69" s="53" t="s">
        <v>1152</v>
      </c>
      <c r="D69" s="37" t="s">
        <v>1153</v>
      </c>
      <c r="E69" s="10">
        <f>Source!AQ35</f>
        <v>11.39</v>
      </c>
      <c r="F69" s="38"/>
      <c r="G69" s="39" t="str">
        <f>Source!DI35</f>
        <v/>
      </c>
      <c r="H69" s="38"/>
      <c r="I69" s="39"/>
      <c r="J69" s="39"/>
      <c r="K69" s="38"/>
      <c r="L69" s="42">
        <f>Source!U35</f>
        <v>4.5787800000000001</v>
      </c>
    </row>
    <row r="70" spans="1:26" ht="14.25">
      <c r="A70" s="54" t="str">
        <f>Source!E36</f>
        <v>3,1</v>
      </c>
      <c r="B70" s="55" t="str">
        <f>Source!F36</f>
        <v>509-9900</v>
      </c>
      <c r="C70" s="55" t="str">
        <f>Source!G36</f>
        <v>Строительный мусор</v>
      </c>
      <c r="D70" s="43" t="str">
        <f>Source!H36</f>
        <v>т</v>
      </c>
      <c r="E70" s="44">
        <f>Source!I36</f>
        <v>0.18894</v>
      </c>
      <c r="F70" s="45">
        <f>Source!AL36+Source!AM36+Source!AO36</f>
        <v>0</v>
      </c>
      <c r="G70" s="46" t="s">
        <v>3</v>
      </c>
      <c r="H70" s="45">
        <f>ROUND(Source!AC36*Source!I36, 2)+ROUND(Source!AD36*Source!I36, 2)+ROUND(Source!AF36*Source!I36, 2)</f>
        <v>0</v>
      </c>
      <c r="I70" s="47"/>
      <c r="J70" s="47">
        <f>IF(Source!BC36&lt;&gt; 0, Source!BC36, 1)</f>
        <v>1</v>
      </c>
      <c r="K70" s="45">
        <f>Source!O36</f>
        <v>0</v>
      </c>
      <c r="L70" s="48"/>
      <c r="S70">
        <f>ROUND((Source!FX36/100)*((ROUND(Source!AF36*Source!I36, 2)+ROUND(Source!AE36*Source!I36, 2))), 2)</f>
        <v>0</v>
      </c>
      <c r="T70">
        <f>Source!X36</f>
        <v>0</v>
      </c>
      <c r="U70">
        <f>ROUND((Source!FY36/100)*((ROUND(Source!AF36*Source!I36, 2)+ROUND(Source!AE36*Source!I36, 2))), 2)</f>
        <v>0</v>
      </c>
      <c r="V70">
        <f>Source!Y36</f>
        <v>0</v>
      </c>
      <c r="W70">
        <f>IF(Source!BI36&lt;=1,H70, 0)</f>
        <v>0</v>
      </c>
      <c r="X70">
        <f>IF(Source!BI36=2,H70, 0)</f>
        <v>0</v>
      </c>
      <c r="Y70">
        <f>IF(Source!BI36=3,H70, 0)</f>
        <v>0</v>
      </c>
      <c r="Z70">
        <f>IF(Source!BI36=4,H70, 0)</f>
        <v>0</v>
      </c>
    </row>
    <row r="71" spans="1:26" ht="15">
      <c r="G71" s="60">
        <f>H64+H65+H67+H68+SUM(H70:H70)</f>
        <v>91.25</v>
      </c>
      <c r="H71" s="60"/>
      <c r="J71" s="60">
        <f>K64+K65+K67+K68+SUM(K70:K70)</f>
        <v>2683.6800000000003</v>
      </c>
      <c r="K71" s="60"/>
      <c r="L71" s="49">
        <f>Source!U35</f>
        <v>4.5787800000000001</v>
      </c>
      <c r="O71" s="32">
        <f>G71</f>
        <v>91.25</v>
      </c>
      <c r="P71" s="32">
        <f>J71</f>
        <v>2683.6800000000003</v>
      </c>
      <c r="Q71" s="32">
        <f>L71</f>
        <v>4.5787800000000001</v>
      </c>
      <c r="W71">
        <f>IF(Source!BI35&lt;=1,H64+H65+H67+H68, 0)</f>
        <v>91.25</v>
      </c>
      <c r="X71">
        <f>IF(Source!BI35=2,H64+H65+H67+H68, 0)</f>
        <v>0</v>
      </c>
      <c r="Y71">
        <f>IF(Source!BI35=3,H64+H65+H67+H68, 0)</f>
        <v>0</v>
      </c>
      <c r="Z71">
        <f>IF(Source!BI35=4,H64+H65+H67+H68, 0)</f>
        <v>0</v>
      </c>
    </row>
    <row r="72" spans="1:26" ht="42.75">
      <c r="A72" s="23" t="str">
        <f>Source!E37</f>
        <v>4</v>
      </c>
      <c r="B72" s="53" t="str">
        <f>Source!F37</f>
        <v>56-9-1</v>
      </c>
      <c r="C72" s="53" t="str">
        <f>Source!G37</f>
        <v>Демонтаж дверных коробок в каменных стенах с отбивкой штукатурки в откосах</v>
      </c>
      <c r="D72" s="37" t="str">
        <f>Source!H37</f>
        <v>100 коробок</v>
      </c>
      <c r="E72" s="10">
        <f>Source!I37</f>
        <v>0.01</v>
      </c>
      <c r="F72" s="38">
        <f>Source!AL37+Source!AM37+Source!AO37</f>
        <v>1634.97</v>
      </c>
      <c r="G72" s="39"/>
      <c r="H72" s="38"/>
      <c r="I72" s="39" t="str">
        <f>Source!BO37</f>
        <v>56-9-1</v>
      </c>
      <c r="J72" s="39"/>
      <c r="K72" s="38"/>
      <c r="L72" s="40"/>
      <c r="S72">
        <f>ROUND((Source!FX37/100)*((ROUND(Source!AF37*Source!I37, 2)+ROUND(Source!AE37*Source!I37, 2))), 2)</f>
        <v>12.12</v>
      </c>
      <c r="T72">
        <f>Source!X37</f>
        <v>343.27</v>
      </c>
      <c r="U72">
        <f>ROUND((Source!FY37/100)*((ROUND(Source!AF37*Source!I37, 2)+ROUND(Source!AE37*Source!I37, 2))), 2)</f>
        <v>9.16</v>
      </c>
      <c r="V72">
        <f>Source!Y37</f>
        <v>245.19</v>
      </c>
    </row>
    <row r="73" spans="1:26">
      <c r="C73" s="31" t="str">
        <f>"Объем: "&amp;Source!I37&amp;"=1/"&amp;"100"</f>
        <v>Объем: 0,01=1/100</v>
      </c>
    </row>
    <row r="74" spans="1:26" ht="14.25">
      <c r="A74" s="23"/>
      <c r="B74" s="53"/>
      <c r="C74" s="53" t="s">
        <v>1148</v>
      </c>
      <c r="D74" s="37"/>
      <c r="E74" s="10"/>
      <c r="F74" s="38">
        <f>Source!AO37</f>
        <v>1437.99</v>
      </c>
      <c r="G74" s="39" t="str">
        <f>Source!DG37</f>
        <v/>
      </c>
      <c r="H74" s="38">
        <f>ROUND(Source!AF37*Source!I37, 2)</f>
        <v>14.38</v>
      </c>
      <c r="I74" s="39"/>
      <c r="J74" s="39">
        <f>IF(Source!BA37&lt;&gt; 0, Source!BA37, 1)</f>
        <v>33.18</v>
      </c>
      <c r="K74" s="38">
        <f>Source!S37</f>
        <v>477.13</v>
      </c>
      <c r="L74" s="40"/>
      <c r="R74">
        <f>H74</f>
        <v>14.38</v>
      </c>
    </row>
    <row r="75" spans="1:26" ht="14.25">
      <c r="A75" s="23"/>
      <c r="B75" s="53"/>
      <c r="C75" s="53" t="s">
        <v>102</v>
      </c>
      <c r="D75" s="37"/>
      <c r="E75" s="10"/>
      <c r="F75" s="38">
        <f>Source!AM37</f>
        <v>196.98</v>
      </c>
      <c r="G75" s="39" t="str">
        <f>Source!DE37</f>
        <v/>
      </c>
      <c r="H75" s="38">
        <f>ROUND(Source!AD37*Source!I37, 2)</f>
        <v>1.97</v>
      </c>
      <c r="I75" s="39"/>
      <c r="J75" s="39">
        <f>IF(Source!BB37&lt;&gt; 0, Source!BB37, 1)</f>
        <v>11.07</v>
      </c>
      <c r="K75" s="38">
        <f>Source!Q37</f>
        <v>21.81</v>
      </c>
      <c r="L75" s="40"/>
    </row>
    <row r="76" spans="1:26" ht="14.25">
      <c r="A76" s="23"/>
      <c r="B76" s="53"/>
      <c r="C76" s="53" t="s">
        <v>1154</v>
      </c>
      <c r="D76" s="37"/>
      <c r="E76" s="10"/>
      <c r="F76" s="38">
        <f>Source!AN37</f>
        <v>39.94</v>
      </c>
      <c r="G76" s="39" t="str">
        <f>Source!DF37</f>
        <v/>
      </c>
      <c r="H76" s="50">
        <f>ROUND(Source!AE37*Source!I37, 2)</f>
        <v>0.4</v>
      </c>
      <c r="I76" s="39"/>
      <c r="J76" s="39">
        <f>IF(Source!BS37&lt;&gt; 0, Source!BS37, 1)</f>
        <v>33.18</v>
      </c>
      <c r="K76" s="50">
        <f>Source!R37</f>
        <v>13.25</v>
      </c>
      <c r="L76" s="40"/>
      <c r="R76">
        <f>H76</f>
        <v>0.4</v>
      </c>
    </row>
    <row r="77" spans="1:26" ht="14.25">
      <c r="A77" s="23"/>
      <c r="B77" s="53"/>
      <c r="C77" s="53" t="s">
        <v>1149</v>
      </c>
      <c r="D77" s="37" t="s">
        <v>1150</v>
      </c>
      <c r="E77" s="10">
        <f>Source!BZ37</f>
        <v>82</v>
      </c>
      <c r="F77" s="56"/>
      <c r="G77" s="39"/>
      <c r="H77" s="38">
        <f>SUM(S72:S80)</f>
        <v>12.12</v>
      </c>
      <c r="I77" s="41" t="str">
        <f>CONCATENATE(Source!FX37, Source!FV37, "=")</f>
        <v>82*0,85=</v>
      </c>
      <c r="J77" s="36">
        <f>Source!AT37</f>
        <v>70</v>
      </c>
      <c r="K77" s="38">
        <f>SUM(T72:T80)</f>
        <v>343.27</v>
      </c>
      <c r="L77" s="40"/>
    </row>
    <row r="78" spans="1:26" ht="14.25">
      <c r="A78" s="23"/>
      <c r="B78" s="53"/>
      <c r="C78" s="53" t="s">
        <v>1151</v>
      </c>
      <c r="D78" s="37" t="s">
        <v>1150</v>
      </c>
      <c r="E78" s="10">
        <f>Source!CA37</f>
        <v>62</v>
      </c>
      <c r="F78" s="56"/>
      <c r="G78" s="39"/>
      <c r="H78" s="38">
        <f>SUM(U72:U80)</f>
        <v>9.16</v>
      </c>
      <c r="I78" s="41" t="str">
        <f>CONCATENATE(Source!FY37, Source!FW37, "=")</f>
        <v>62*0,8=</v>
      </c>
      <c r="J78" s="36">
        <f>Source!AU37</f>
        <v>50</v>
      </c>
      <c r="K78" s="38">
        <f>SUM(V72:V80)</f>
        <v>245.19</v>
      </c>
      <c r="L78" s="40"/>
    </row>
    <row r="79" spans="1:26" ht="14.25">
      <c r="A79" s="23"/>
      <c r="B79" s="53"/>
      <c r="C79" s="53" t="s">
        <v>1152</v>
      </c>
      <c r="D79" s="37" t="s">
        <v>1153</v>
      </c>
      <c r="E79" s="10">
        <f>Source!AQ37</f>
        <v>179.3</v>
      </c>
      <c r="F79" s="38"/>
      <c r="G79" s="39" t="str">
        <f>Source!DI37</f>
        <v/>
      </c>
      <c r="H79" s="38"/>
      <c r="I79" s="39"/>
      <c r="J79" s="39"/>
      <c r="K79" s="38"/>
      <c r="L79" s="42">
        <f>Source!U37</f>
        <v>1.7930000000000001</v>
      </c>
    </row>
    <row r="80" spans="1:26" ht="14.25">
      <c r="A80" s="54" t="str">
        <f>Source!E38</f>
        <v>4,1</v>
      </c>
      <c r="B80" s="55" t="str">
        <f>Source!F38</f>
        <v>509-9900</v>
      </c>
      <c r="C80" s="55" t="str">
        <f>Source!G38</f>
        <v>Строительный мусор</v>
      </c>
      <c r="D80" s="43" t="str">
        <f>Source!H38</f>
        <v>т</v>
      </c>
      <c r="E80" s="44">
        <f>Source!I38</f>
        <v>0.105</v>
      </c>
      <c r="F80" s="45">
        <f>Source!AL38+Source!AM38+Source!AO38</f>
        <v>0</v>
      </c>
      <c r="G80" s="46" t="s">
        <v>3</v>
      </c>
      <c r="H80" s="45">
        <f>ROUND(Source!AC38*Source!I38, 2)+ROUND(Source!AD38*Source!I38, 2)+ROUND(Source!AF38*Source!I38, 2)</f>
        <v>0</v>
      </c>
      <c r="I80" s="47"/>
      <c r="J80" s="47">
        <f>IF(Source!BC38&lt;&gt; 0, Source!BC38, 1)</f>
        <v>1</v>
      </c>
      <c r="K80" s="45">
        <f>Source!O38</f>
        <v>0</v>
      </c>
      <c r="L80" s="48"/>
      <c r="S80">
        <f>ROUND((Source!FX38/100)*((ROUND(Source!AF38*Source!I38, 2)+ROUND(Source!AE38*Source!I38, 2))), 2)</f>
        <v>0</v>
      </c>
      <c r="T80">
        <f>Source!X38</f>
        <v>0</v>
      </c>
      <c r="U80">
        <f>ROUND((Source!FY38/100)*((ROUND(Source!AF38*Source!I38, 2)+ROUND(Source!AE38*Source!I38, 2))), 2)</f>
        <v>0</v>
      </c>
      <c r="V80">
        <f>Source!Y38</f>
        <v>0</v>
      </c>
      <c r="W80">
        <f>IF(Source!BI38&lt;=1,H80, 0)</f>
        <v>0</v>
      </c>
      <c r="X80">
        <f>IF(Source!BI38=2,H80, 0)</f>
        <v>0</v>
      </c>
      <c r="Y80">
        <f>IF(Source!BI38=3,H80, 0)</f>
        <v>0</v>
      </c>
      <c r="Z80">
        <f>IF(Source!BI38=4,H80, 0)</f>
        <v>0</v>
      </c>
    </row>
    <row r="81" spans="1:26" ht="15">
      <c r="G81" s="60">
        <f>H74+H75+H77+H78+SUM(H80:H80)</f>
        <v>37.629999999999995</v>
      </c>
      <c r="H81" s="60"/>
      <c r="J81" s="60">
        <f>K74+K75+K77+K78+SUM(K80:K80)</f>
        <v>1087.4000000000001</v>
      </c>
      <c r="K81" s="60"/>
      <c r="L81" s="49">
        <f>Source!U37</f>
        <v>1.7930000000000001</v>
      </c>
      <c r="O81" s="32">
        <f>G81</f>
        <v>37.629999999999995</v>
      </c>
      <c r="P81" s="32">
        <f>J81</f>
        <v>1087.4000000000001</v>
      </c>
      <c r="Q81" s="32">
        <f>L81</f>
        <v>1.7930000000000001</v>
      </c>
      <c r="W81">
        <f>IF(Source!BI37&lt;=1,H74+H75+H77+H78, 0)</f>
        <v>37.629999999999995</v>
      </c>
      <c r="X81">
        <f>IF(Source!BI37=2,H74+H75+H77+H78, 0)</f>
        <v>0</v>
      </c>
      <c r="Y81">
        <f>IF(Source!BI37=3,H74+H75+H77+H78, 0)</f>
        <v>0</v>
      </c>
      <c r="Z81">
        <f>IF(Source!BI37=4,H74+H75+H77+H78, 0)</f>
        <v>0</v>
      </c>
    </row>
    <row r="82" spans="1:26" ht="42.75">
      <c r="A82" s="23" t="str">
        <f>Source!E39</f>
        <v>5</v>
      </c>
      <c r="B82" s="53" t="str">
        <f>Source!F39</f>
        <v>57-3-1</v>
      </c>
      <c r="C82" s="53" t="str">
        <f>Source!G39</f>
        <v>Разборка плинтусов деревянных и из пластмассовых материалов</v>
      </c>
      <c r="D82" s="37" t="str">
        <f>Source!H39</f>
        <v>100 М ПЛИНТУСА</v>
      </c>
      <c r="E82" s="10">
        <f>Source!I39</f>
        <v>0.26</v>
      </c>
      <c r="F82" s="38">
        <f>Source!AL39+Source!AM39+Source!AO39</f>
        <v>29.41</v>
      </c>
      <c r="G82" s="39"/>
      <c r="H82" s="38"/>
      <c r="I82" s="39" t="str">
        <f>Source!BO39</f>
        <v>57-3-1</v>
      </c>
      <c r="J82" s="39"/>
      <c r="K82" s="38"/>
      <c r="L82" s="40"/>
      <c r="S82">
        <f>ROUND((Source!FX39/100)*((ROUND(Source!AF39*Source!I39, 2)+ROUND(Source!AE39*Source!I39, 2))), 2)</f>
        <v>6.12</v>
      </c>
      <c r="T82">
        <f>Source!X39</f>
        <v>172.52</v>
      </c>
      <c r="U82">
        <f>ROUND((Source!FY39/100)*((ROUND(Source!AF39*Source!I39, 2)+ROUND(Source!AE39*Source!I39, 2))), 2)</f>
        <v>5.2</v>
      </c>
      <c r="V82">
        <f>Source!Y39</f>
        <v>137</v>
      </c>
    </row>
    <row r="83" spans="1:26">
      <c r="C83" s="31" t="str">
        <f>"Объем: "&amp;Source!I39&amp;"=26/"&amp;"100"</f>
        <v>Объем: 0,26=26/100</v>
      </c>
    </row>
    <row r="84" spans="1:26" ht="14.25">
      <c r="A84" s="23"/>
      <c r="B84" s="53"/>
      <c r="C84" s="53" t="s">
        <v>1148</v>
      </c>
      <c r="D84" s="37"/>
      <c r="E84" s="10"/>
      <c r="F84" s="38">
        <f>Source!AO39</f>
        <v>29.41</v>
      </c>
      <c r="G84" s="39" t="str">
        <f>Source!DG39</f>
        <v/>
      </c>
      <c r="H84" s="38">
        <f>ROUND(Source!AF39*Source!I39, 2)</f>
        <v>7.65</v>
      </c>
      <c r="I84" s="39"/>
      <c r="J84" s="39">
        <f>IF(Source!BA39&lt;&gt; 0, Source!BA39, 1)</f>
        <v>33.18</v>
      </c>
      <c r="K84" s="38">
        <f>Source!S39</f>
        <v>253.71</v>
      </c>
      <c r="L84" s="40"/>
      <c r="R84">
        <f>H84</f>
        <v>7.65</v>
      </c>
    </row>
    <row r="85" spans="1:26" ht="14.25">
      <c r="A85" s="23"/>
      <c r="B85" s="53"/>
      <c r="C85" s="53" t="s">
        <v>1149</v>
      </c>
      <c r="D85" s="37" t="s">
        <v>1150</v>
      </c>
      <c r="E85" s="10">
        <f>Source!BZ39</f>
        <v>80</v>
      </c>
      <c r="F85" s="56"/>
      <c r="G85" s="39"/>
      <c r="H85" s="38">
        <f>SUM(S82:S88)</f>
        <v>6.12</v>
      </c>
      <c r="I85" s="41" t="str">
        <f>CONCATENATE(Source!FX39, Source!FV39, "=")</f>
        <v>80*0,85=</v>
      </c>
      <c r="J85" s="36">
        <f>Source!AT39</f>
        <v>68</v>
      </c>
      <c r="K85" s="38">
        <f>SUM(T82:T88)</f>
        <v>172.52</v>
      </c>
      <c r="L85" s="40"/>
    </row>
    <row r="86" spans="1:26" ht="14.25">
      <c r="A86" s="23"/>
      <c r="B86" s="53"/>
      <c r="C86" s="53" t="s">
        <v>1151</v>
      </c>
      <c r="D86" s="37" t="s">
        <v>1150</v>
      </c>
      <c r="E86" s="10">
        <f>Source!CA39</f>
        <v>68</v>
      </c>
      <c r="F86" s="56"/>
      <c r="G86" s="39"/>
      <c r="H86" s="38">
        <f>SUM(U82:U88)</f>
        <v>5.2</v>
      </c>
      <c r="I86" s="41" t="str">
        <f>CONCATENATE(Source!FY39, Source!FW39, "=")</f>
        <v>68*0,8=</v>
      </c>
      <c r="J86" s="36">
        <f>Source!AU39</f>
        <v>54</v>
      </c>
      <c r="K86" s="38">
        <f>SUM(V82:V88)</f>
        <v>137</v>
      </c>
      <c r="L86" s="40"/>
    </row>
    <row r="87" spans="1:26" ht="14.25">
      <c r="A87" s="23"/>
      <c r="B87" s="53"/>
      <c r="C87" s="53" t="s">
        <v>1152</v>
      </c>
      <c r="D87" s="37" t="s">
        <v>1153</v>
      </c>
      <c r="E87" s="10">
        <f>Source!AQ39</f>
        <v>3.77</v>
      </c>
      <c r="F87" s="38"/>
      <c r="G87" s="39" t="str">
        <f>Source!DI39</f>
        <v/>
      </c>
      <c r="H87" s="38"/>
      <c r="I87" s="39"/>
      <c r="J87" s="39"/>
      <c r="K87" s="38"/>
      <c r="L87" s="42">
        <f>Source!U39</f>
        <v>0.98020000000000007</v>
      </c>
    </row>
    <row r="88" spans="1:26" ht="14.25">
      <c r="A88" s="54" t="str">
        <f>Source!E40</f>
        <v>5,1</v>
      </c>
      <c r="B88" s="55" t="str">
        <f>Source!F40</f>
        <v>509-9900</v>
      </c>
      <c r="C88" s="55" t="str">
        <f>Source!G40</f>
        <v>Строительный мусор</v>
      </c>
      <c r="D88" s="43" t="str">
        <f>Source!H40</f>
        <v>т</v>
      </c>
      <c r="E88" s="44">
        <f>Source!I40</f>
        <v>2.86E-2</v>
      </c>
      <c r="F88" s="45">
        <f>Source!AL40+Source!AM40+Source!AO40</f>
        <v>0</v>
      </c>
      <c r="G88" s="46" t="s">
        <v>3</v>
      </c>
      <c r="H88" s="45">
        <f>ROUND(Source!AC40*Source!I40, 2)+ROUND(Source!AD40*Source!I40, 2)+ROUND(Source!AF40*Source!I40, 2)</f>
        <v>0</v>
      </c>
      <c r="I88" s="47"/>
      <c r="J88" s="47">
        <f>IF(Source!BC40&lt;&gt; 0, Source!BC40, 1)</f>
        <v>1</v>
      </c>
      <c r="K88" s="45">
        <f>Source!O40</f>
        <v>0</v>
      </c>
      <c r="L88" s="48"/>
      <c r="S88">
        <f>ROUND((Source!FX40/100)*((ROUND(Source!AF40*Source!I40, 2)+ROUND(Source!AE40*Source!I40, 2))), 2)</f>
        <v>0</v>
      </c>
      <c r="T88">
        <f>Source!X40</f>
        <v>0</v>
      </c>
      <c r="U88">
        <f>ROUND((Source!FY40/100)*((ROUND(Source!AF40*Source!I40, 2)+ROUND(Source!AE40*Source!I40, 2))), 2)</f>
        <v>0</v>
      </c>
      <c r="V88">
        <f>Source!Y40</f>
        <v>0</v>
      </c>
      <c r="W88">
        <f>IF(Source!BI40&lt;=1,H88, 0)</f>
        <v>0</v>
      </c>
      <c r="X88">
        <f>IF(Source!BI40=2,H88, 0)</f>
        <v>0</v>
      </c>
      <c r="Y88">
        <f>IF(Source!BI40=3,H88, 0)</f>
        <v>0</v>
      </c>
      <c r="Z88">
        <f>IF(Source!BI40=4,H88, 0)</f>
        <v>0</v>
      </c>
    </row>
    <row r="89" spans="1:26" ht="15">
      <c r="G89" s="60">
        <f>H84+H85+H86+SUM(H88:H88)</f>
        <v>18.97</v>
      </c>
      <c r="H89" s="60"/>
      <c r="J89" s="60">
        <f>K84+K85+K86+SUM(K88:K88)</f>
        <v>563.23</v>
      </c>
      <c r="K89" s="60"/>
      <c r="L89" s="49">
        <f>Source!U39</f>
        <v>0.98020000000000007</v>
      </c>
      <c r="O89" s="32">
        <f>G89</f>
        <v>18.97</v>
      </c>
      <c r="P89" s="32">
        <f>J89</f>
        <v>563.23</v>
      </c>
      <c r="Q89" s="32">
        <f>L89</f>
        <v>0.98020000000000007</v>
      </c>
      <c r="W89">
        <f>IF(Source!BI39&lt;=1,H84+H85+H86, 0)</f>
        <v>18.97</v>
      </c>
      <c r="X89">
        <f>IF(Source!BI39=2,H84+H85+H86, 0)</f>
        <v>0</v>
      </c>
      <c r="Y89">
        <f>IF(Source!BI39=3,H84+H85+H86, 0)</f>
        <v>0</v>
      </c>
      <c r="Z89">
        <f>IF(Source!BI39=4,H84+H85+H86, 0)</f>
        <v>0</v>
      </c>
    </row>
    <row r="90" spans="1:26" ht="14.25">
      <c r="A90" s="23" t="str">
        <f>Source!E41</f>
        <v>6</v>
      </c>
      <c r="B90" s="53" t="str">
        <f>Source!F41</f>
        <v>67-4-1</v>
      </c>
      <c r="C90" s="53" t="str">
        <f>Source!G41</f>
        <v>Демонтаж выключателей, розеток</v>
      </c>
      <c r="D90" s="37" t="str">
        <f>Source!H41</f>
        <v>100 шт.</v>
      </c>
      <c r="E90" s="10">
        <f>Source!I41</f>
        <v>0.04</v>
      </c>
      <c r="F90" s="38">
        <f>Source!AL41+Source!AM41+Source!AO41</f>
        <v>45.55</v>
      </c>
      <c r="G90" s="39"/>
      <c r="H90" s="38"/>
      <c r="I90" s="39" t="str">
        <f>Source!BO41</f>
        <v>67-4-1</v>
      </c>
      <c r="J90" s="39"/>
      <c r="K90" s="38"/>
      <c r="L90" s="40"/>
      <c r="S90">
        <f>ROUND((Source!FX41/100)*((ROUND(Source!AF41*Source!I41, 2)+ROUND(Source!AE41*Source!I41, 2))), 2)</f>
        <v>1.55</v>
      </c>
      <c r="T90">
        <f>Source!X41</f>
        <v>43.52</v>
      </c>
      <c r="U90">
        <f>ROUND((Source!FY41/100)*((ROUND(Source!AF41*Source!I41, 2)+ROUND(Source!AE41*Source!I41, 2))), 2)</f>
        <v>1.18</v>
      </c>
      <c r="V90">
        <f>Source!Y41</f>
        <v>31.43</v>
      </c>
    </row>
    <row r="91" spans="1:26">
      <c r="C91" s="31" t="str">
        <f>"Объем: "&amp;Source!I41&amp;"=4/"&amp;"100"</f>
        <v>Объем: 0,04=4/100</v>
      </c>
    </row>
    <row r="92" spans="1:26" ht="14.25">
      <c r="A92" s="23"/>
      <c r="B92" s="53"/>
      <c r="C92" s="53" t="s">
        <v>1148</v>
      </c>
      <c r="D92" s="37"/>
      <c r="E92" s="10"/>
      <c r="F92" s="38">
        <f>Source!AO41</f>
        <v>45.55</v>
      </c>
      <c r="G92" s="39" t="str">
        <f>Source!DG41</f>
        <v/>
      </c>
      <c r="H92" s="38">
        <f>ROUND(Source!AF41*Source!I41, 2)</f>
        <v>1.82</v>
      </c>
      <c r="I92" s="39"/>
      <c r="J92" s="39">
        <f>IF(Source!BA41&lt;&gt; 0, Source!BA41, 1)</f>
        <v>33.18</v>
      </c>
      <c r="K92" s="38">
        <f>Source!S41</f>
        <v>60.45</v>
      </c>
      <c r="L92" s="40"/>
      <c r="R92">
        <f>H92</f>
        <v>1.82</v>
      </c>
    </row>
    <row r="93" spans="1:26" ht="14.25">
      <c r="A93" s="23"/>
      <c r="B93" s="53"/>
      <c r="C93" s="53" t="s">
        <v>1149</v>
      </c>
      <c r="D93" s="37" t="s">
        <v>1150</v>
      </c>
      <c r="E93" s="10">
        <f>Source!BZ41</f>
        <v>85</v>
      </c>
      <c r="F93" s="56"/>
      <c r="G93" s="39"/>
      <c r="H93" s="38">
        <f>SUM(S90:S95)</f>
        <v>1.55</v>
      </c>
      <c r="I93" s="41" t="str">
        <f>CONCATENATE(Source!FX41, Source!FV41, "=")</f>
        <v>85*0,85=</v>
      </c>
      <c r="J93" s="36">
        <f>Source!AT41</f>
        <v>72</v>
      </c>
      <c r="K93" s="38">
        <f>SUM(T90:T95)</f>
        <v>43.52</v>
      </c>
      <c r="L93" s="40"/>
    </row>
    <row r="94" spans="1:26" ht="14.25">
      <c r="A94" s="23"/>
      <c r="B94" s="53"/>
      <c r="C94" s="53" t="s">
        <v>1151</v>
      </c>
      <c r="D94" s="37" t="s">
        <v>1150</v>
      </c>
      <c r="E94" s="10">
        <f>Source!CA41</f>
        <v>65</v>
      </c>
      <c r="F94" s="56"/>
      <c r="G94" s="39"/>
      <c r="H94" s="38">
        <f>SUM(U90:U95)</f>
        <v>1.18</v>
      </c>
      <c r="I94" s="41" t="str">
        <f>CONCATENATE(Source!FY41, Source!FW41, "=")</f>
        <v>65*0,8=</v>
      </c>
      <c r="J94" s="36">
        <f>Source!AU41</f>
        <v>52</v>
      </c>
      <c r="K94" s="38">
        <f>SUM(V90:V95)</f>
        <v>31.43</v>
      </c>
      <c r="L94" s="40"/>
    </row>
    <row r="95" spans="1:26" ht="14.25">
      <c r="A95" s="54"/>
      <c r="B95" s="55"/>
      <c r="C95" s="55" t="s">
        <v>1152</v>
      </c>
      <c r="D95" s="43" t="s">
        <v>1153</v>
      </c>
      <c r="E95" s="44">
        <f>Source!AQ41</f>
        <v>5.84</v>
      </c>
      <c r="F95" s="45"/>
      <c r="G95" s="47" t="str">
        <f>Source!DI41</f>
        <v/>
      </c>
      <c r="H95" s="45"/>
      <c r="I95" s="47"/>
      <c r="J95" s="47"/>
      <c r="K95" s="45"/>
      <c r="L95" s="51">
        <f>Source!U41</f>
        <v>0.2336</v>
      </c>
    </row>
    <row r="96" spans="1:26" ht="15">
      <c r="G96" s="60">
        <f>H92+H93+H94</f>
        <v>4.55</v>
      </c>
      <c r="H96" s="60"/>
      <c r="J96" s="60">
        <f>K92+K93+K94</f>
        <v>135.4</v>
      </c>
      <c r="K96" s="60"/>
      <c r="L96" s="49">
        <f>Source!U41</f>
        <v>0.2336</v>
      </c>
      <c r="O96" s="32">
        <f>G96</f>
        <v>4.55</v>
      </c>
      <c r="P96" s="32">
        <f>J96</f>
        <v>135.4</v>
      </c>
      <c r="Q96" s="32">
        <f>L96</f>
        <v>0.2336</v>
      </c>
      <c r="W96">
        <f>IF(Source!BI41&lt;=1,H92+H93+H94, 0)</f>
        <v>4.55</v>
      </c>
      <c r="X96">
        <f>IF(Source!BI41=2,H92+H93+H94, 0)</f>
        <v>0</v>
      </c>
      <c r="Y96">
        <f>IF(Source!BI41=3,H92+H93+H94, 0)</f>
        <v>0</v>
      </c>
      <c r="Z96">
        <f>IF(Source!BI41=4,H92+H93+H94, 0)</f>
        <v>0</v>
      </c>
    </row>
    <row r="97" spans="1:26" ht="14.25">
      <c r="A97" s="23" t="str">
        <f>Source!E42</f>
        <v>7</v>
      </c>
      <c r="B97" s="53" t="str">
        <f>Source!F42</f>
        <v>67-3-1</v>
      </c>
      <c r="C97" s="53" t="str">
        <f>Source!G42</f>
        <v>Демонтаж кабеля</v>
      </c>
      <c r="D97" s="37" t="str">
        <f>Source!H42</f>
        <v>100 м</v>
      </c>
      <c r="E97" s="10">
        <f>Source!I42</f>
        <v>0.1</v>
      </c>
      <c r="F97" s="38">
        <f>Source!AL42+Source!AM42+Source!AO42</f>
        <v>75.5</v>
      </c>
      <c r="G97" s="39"/>
      <c r="H97" s="38"/>
      <c r="I97" s="39" t="str">
        <f>Source!BO42</f>
        <v>67-3-1</v>
      </c>
      <c r="J97" s="39"/>
      <c r="K97" s="38"/>
      <c r="L97" s="40"/>
      <c r="S97">
        <f>ROUND((Source!FX42/100)*((ROUND(Source!AF42*Source!I42, 2)+ROUND(Source!AE42*Source!I42, 2))), 2)</f>
        <v>6.4</v>
      </c>
      <c r="T97">
        <f>Source!X42</f>
        <v>179.96</v>
      </c>
      <c r="U97">
        <f>ROUND((Source!FY42/100)*((ROUND(Source!AF42*Source!I42, 2)+ROUND(Source!AE42*Source!I42, 2))), 2)</f>
        <v>4.8899999999999997</v>
      </c>
      <c r="V97">
        <f>Source!Y42</f>
        <v>129.97</v>
      </c>
    </row>
    <row r="98" spans="1:26">
      <c r="C98" s="31" t="str">
        <f>"Объем: "&amp;Source!I42&amp;"=10/"&amp;"100"</f>
        <v>Объем: 0,1=10/100</v>
      </c>
    </row>
    <row r="99" spans="1:26" ht="14.25">
      <c r="A99" s="23"/>
      <c r="B99" s="53"/>
      <c r="C99" s="53" t="s">
        <v>1148</v>
      </c>
      <c r="D99" s="37"/>
      <c r="E99" s="10"/>
      <c r="F99" s="38">
        <f>Source!AO42</f>
        <v>75.19</v>
      </c>
      <c r="G99" s="39" t="str">
        <f>Source!DG42</f>
        <v/>
      </c>
      <c r="H99" s="38">
        <f>ROUND(Source!AF42*Source!I42, 2)</f>
        <v>7.52</v>
      </c>
      <c r="I99" s="39"/>
      <c r="J99" s="39">
        <f>IF(Source!BA42&lt;&gt; 0, Source!BA42, 1)</f>
        <v>33.18</v>
      </c>
      <c r="K99" s="38">
        <f>Source!S42</f>
        <v>249.48</v>
      </c>
      <c r="L99" s="40"/>
      <c r="R99">
        <f>H99</f>
        <v>7.52</v>
      </c>
    </row>
    <row r="100" spans="1:26" ht="14.25">
      <c r="A100" s="23"/>
      <c r="B100" s="53"/>
      <c r="C100" s="53" t="s">
        <v>102</v>
      </c>
      <c r="D100" s="37"/>
      <c r="E100" s="10"/>
      <c r="F100" s="38">
        <f>Source!AM42</f>
        <v>0.31</v>
      </c>
      <c r="G100" s="39" t="str">
        <f>Source!DE42</f>
        <v/>
      </c>
      <c r="H100" s="38">
        <f>ROUND(Source!AD42*Source!I42, 2)</f>
        <v>0.03</v>
      </c>
      <c r="I100" s="39"/>
      <c r="J100" s="39">
        <f>IF(Source!BB42&lt;&gt; 0, Source!BB42, 1)</f>
        <v>15.06</v>
      </c>
      <c r="K100" s="38">
        <f>Source!Q42</f>
        <v>0.47</v>
      </c>
      <c r="L100" s="40"/>
    </row>
    <row r="101" spans="1:26" ht="14.25">
      <c r="A101" s="23"/>
      <c r="B101" s="53"/>
      <c r="C101" s="53" t="s">
        <v>1154</v>
      </c>
      <c r="D101" s="37"/>
      <c r="E101" s="10"/>
      <c r="F101" s="38">
        <f>Source!AN42</f>
        <v>0.14000000000000001</v>
      </c>
      <c r="G101" s="39" t="str">
        <f>Source!DF42</f>
        <v/>
      </c>
      <c r="H101" s="50">
        <f>ROUND(Source!AE42*Source!I42, 2)</f>
        <v>0.01</v>
      </c>
      <c r="I101" s="39"/>
      <c r="J101" s="39">
        <f>IF(Source!BS42&lt;&gt; 0, Source!BS42, 1)</f>
        <v>33.18</v>
      </c>
      <c r="K101" s="50">
        <f>Source!R42</f>
        <v>0.46</v>
      </c>
      <c r="L101" s="40"/>
      <c r="R101">
        <f>H101</f>
        <v>0.01</v>
      </c>
    </row>
    <row r="102" spans="1:26" ht="14.25">
      <c r="A102" s="23"/>
      <c r="B102" s="53"/>
      <c r="C102" s="53" t="s">
        <v>1149</v>
      </c>
      <c r="D102" s="37" t="s">
        <v>1150</v>
      </c>
      <c r="E102" s="10">
        <f>Source!BZ42</f>
        <v>85</v>
      </c>
      <c r="F102" s="56"/>
      <c r="G102" s="39"/>
      <c r="H102" s="38">
        <f>SUM(S97:S104)</f>
        <v>6.4</v>
      </c>
      <c r="I102" s="41" t="str">
        <f>CONCATENATE(Source!FX42, Source!FV42, "=")</f>
        <v>85*0,85=</v>
      </c>
      <c r="J102" s="36">
        <f>Source!AT42</f>
        <v>72</v>
      </c>
      <c r="K102" s="38">
        <f>SUM(T97:T104)</f>
        <v>179.96</v>
      </c>
      <c r="L102" s="40"/>
    </row>
    <row r="103" spans="1:26" ht="14.25">
      <c r="A103" s="23"/>
      <c r="B103" s="53"/>
      <c r="C103" s="53" t="s">
        <v>1151</v>
      </c>
      <c r="D103" s="37" t="s">
        <v>1150</v>
      </c>
      <c r="E103" s="10">
        <f>Source!CA42</f>
        <v>65</v>
      </c>
      <c r="F103" s="56"/>
      <c r="G103" s="39"/>
      <c r="H103" s="38">
        <f>SUM(U97:U104)</f>
        <v>4.8899999999999997</v>
      </c>
      <c r="I103" s="41" t="str">
        <f>CONCATENATE(Source!FY42, Source!FW42, "=")</f>
        <v>65*0,8=</v>
      </c>
      <c r="J103" s="36">
        <f>Source!AU42</f>
        <v>52</v>
      </c>
      <c r="K103" s="38">
        <f>SUM(V97:V104)</f>
        <v>129.97</v>
      </c>
      <c r="L103" s="40"/>
    </row>
    <row r="104" spans="1:26" ht="14.25">
      <c r="A104" s="54"/>
      <c r="B104" s="55"/>
      <c r="C104" s="55" t="s">
        <v>1152</v>
      </c>
      <c r="D104" s="43" t="s">
        <v>1153</v>
      </c>
      <c r="E104" s="44">
        <f>Source!AQ42</f>
        <v>9.64</v>
      </c>
      <c r="F104" s="45"/>
      <c r="G104" s="47" t="str">
        <f>Source!DI42</f>
        <v/>
      </c>
      <c r="H104" s="45"/>
      <c r="I104" s="47"/>
      <c r="J104" s="47"/>
      <c r="K104" s="45"/>
      <c r="L104" s="51">
        <f>Source!U42</f>
        <v>0.96400000000000008</v>
      </c>
    </row>
    <row r="105" spans="1:26" ht="15">
      <c r="G105" s="60">
        <f>H99+H100+H102+H103</f>
        <v>18.84</v>
      </c>
      <c r="H105" s="60"/>
      <c r="J105" s="60">
        <f>K99+K100+K102+K103</f>
        <v>559.88</v>
      </c>
      <c r="K105" s="60"/>
      <c r="L105" s="49">
        <f>Source!U42</f>
        <v>0.96400000000000008</v>
      </c>
      <c r="O105" s="32">
        <f>G105</f>
        <v>18.84</v>
      </c>
      <c r="P105" s="32">
        <f>J105</f>
        <v>559.88</v>
      </c>
      <c r="Q105" s="32">
        <f>L105</f>
        <v>0.96400000000000008</v>
      </c>
      <c r="W105">
        <f>IF(Source!BI42&lt;=1,H99+H100+H102+H103, 0)</f>
        <v>18.84</v>
      </c>
      <c r="X105">
        <f>IF(Source!BI42=2,H99+H100+H102+H103, 0)</f>
        <v>0</v>
      </c>
      <c r="Y105">
        <f>IF(Source!BI42=3,H99+H100+H102+H103, 0)</f>
        <v>0</v>
      </c>
      <c r="Z105">
        <f>IF(Source!BI42=4,H99+H100+H102+H103, 0)</f>
        <v>0</v>
      </c>
    </row>
    <row r="106" spans="1:26" ht="28.5">
      <c r="A106" s="23" t="str">
        <f>Source!E43</f>
        <v>8</v>
      </c>
      <c r="B106" s="53" t="str">
        <f>Source!F43</f>
        <v>67-4-5</v>
      </c>
      <c r="C106" s="53" t="str">
        <f>Source!G43</f>
        <v>Демонтаж светильников для люминесцентных ламп</v>
      </c>
      <c r="D106" s="37" t="str">
        <f>Source!H43</f>
        <v>100 шт.</v>
      </c>
      <c r="E106" s="10">
        <f>Source!I43</f>
        <v>0.04</v>
      </c>
      <c r="F106" s="38">
        <f>Source!AL43+Source!AM43+Source!AO43</f>
        <v>145.97999999999999</v>
      </c>
      <c r="G106" s="39"/>
      <c r="H106" s="38"/>
      <c r="I106" s="39" t="str">
        <f>Source!BO43</f>
        <v>67-4-5</v>
      </c>
      <c r="J106" s="39"/>
      <c r="K106" s="38"/>
      <c r="L106" s="40"/>
      <c r="S106">
        <f>ROUND((Source!FX43/100)*((ROUND(Source!AF43*Source!I43, 2)+ROUND(Source!AE43*Source!I43, 2))), 2)</f>
        <v>4.91</v>
      </c>
      <c r="T106">
        <f>Source!X43</f>
        <v>138.13999999999999</v>
      </c>
      <c r="U106">
        <f>ROUND((Source!FY43/100)*((ROUND(Source!AF43*Source!I43, 2)+ROUND(Source!AE43*Source!I43, 2))), 2)</f>
        <v>3.76</v>
      </c>
      <c r="V106">
        <f>Source!Y43</f>
        <v>99.77</v>
      </c>
    </row>
    <row r="107" spans="1:26">
      <c r="C107" s="31" t="str">
        <f>"Объем: "&amp;Source!I43&amp;"=4/"&amp;"100"</f>
        <v>Объем: 0,04=4/100</v>
      </c>
    </row>
    <row r="108" spans="1:26" ht="14.25">
      <c r="A108" s="23"/>
      <c r="B108" s="53"/>
      <c r="C108" s="53" t="s">
        <v>1148</v>
      </c>
      <c r="D108" s="37"/>
      <c r="E108" s="10"/>
      <c r="F108" s="38">
        <f>Source!AO43</f>
        <v>143.47999999999999</v>
      </c>
      <c r="G108" s="39" t="str">
        <f>Source!DG43</f>
        <v/>
      </c>
      <c r="H108" s="38">
        <f>ROUND(Source!AF43*Source!I43, 2)</f>
        <v>5.74</v>
      </c>
      <c r="I108" s="39"/>
      <c r="J108" s="39">
        <f>IF(Source!BA43&lt;&gt; 0, Source!BA43, 1)</f>
        <v>33.18</v>
      </c>
      <c r="K108" s="38">
        <f>Source!S43</f>
        <v>190.43</v>
      </c>
      <c r="L108" s="40"/>
      <c r="R108">
        <f>H108</f>
        <v>5.74</v>
      </c>
    </row>
    <row r="109" spans="1:26" ht="14.25">
      <c r="A109" s="23"/>
      <c r="B109" s="53"/>
      <c r="C109" s="53" t="s">
        <v>102</v>
      </c>
      <c r="D109" s="37"/>
      <c r="E109" s="10"/>
      <c r="F109" s="38">
        <f>Source!AM43</f>
        <v>2.5</v>
      </c>
      <c r="G109" s="39" t="str">
        <f>Source!DE43</f>
        <v/>
      </c>
      <c r="H109" s="38">
        <f>ROUND(Source!AD43*Source!I43, 2)</f>
        <v>0.1</v>
      </c>
      <c r="I109" s="39"/>
      <c r="J109" s="39">
        <f>IF(Source!BB43&lt;&gt; 0, Source!BB43, 1)</f>
        <v>14.94</v>
      </c>
      <c r="K109" s="38">
        <f>Source!Q43</f>
        <v>1.49</v>
      </c>
      <c r="L109" s="40"/>
    </row>
    <row r="110" spans="1:26" ht="14.25">
      <c r="A110" s="23"/>
      <c r="B110" s="53"/>
      <c r="C110" s="53" t="s">
        <v>1154</v>
      </c>
      <c r="D110" s="37"/>
      <c r="E110" s="10"/>
      <c r="F110" s="38">
        <f>Source!AN43</f>
        <v>1.08</v>
      </c>
      <c r="G110" s="39" t="str">
        <f>Source!DF43</f>
        <v/>
      </c>
      <c r="H110" s="50">
        <f>ROUND(Source!AE43*Source!I43, 2)</f>
        <v>0.04</v>
      </c>
      <c r="I110" s="39"/>
      <c r="J110" s="39">
        <f>IF(Source!BS43&lt;&gt; 0, Source!BS43, 1)</f>
        <v>33.18</v>
      </c>
      <c r="K110" s="50">
        <f>Source!R43</f>
        <v>1.43</v>
      </c>
      <c r="L110" s="40"/>
      <c r="R110">
        <f>H110</f>
        <v>0.04</v>
      </c>
    </row>
    <row r="111" spans="1:26" ht="14.25">
      <c r="A111" s="23"/>
      <c r="B111" s="53"/>
      <c r="C111" s="53" t="s">
        <v>1149</v>
      </c>
      <c r="D111" s="37" t="s">
        <v>1150</v>
      </c>
      <c r="E111" s="10">
        <f>Source!BZ43</f>
        <v>85</v>
      </c>
      <c r="F111" s="56"/>
      <c r="G111" s="39"/>
      <c r="H111" s="38">
        <f>SUM(S106:S113)</f>
        <v>4.91</v>
      </c>
      <c r="I111" s="41" t="str">
        <f>CONCATENATE(Source!FX43, Source!FV43, "=")</f>
        <v>85*0,85=</v>
      </c>
      <c r="J111" s="36">
        <f>Source!AT43</f>
        <v>72</v>
      </c>
      <c r="K111" s="38">
        <f>SUM(T106:T113)</f>
        <v>138.13999999999999</v>
      </c>
      <c r="L111" s="40"/>
    </row>
    <row r="112" spans="1:26" ht="14.25">
      <c r="A112" s="23"/>
      <c r="B112" s="53"/>
      <c r="C112" s="53" t="s">
        <v>1151</v>
      </c>
      <c r="D112" s="37" t="s">
        <v>1150</v>
      </c>
      <c r="E112" s="10">
        <f>Source!CA43</f>
        <v>65</v>
      </c>
      <c r="F112" s="56"/>
      <c r="G112" s="39"/>
      <c r="H112" s="38">
        <f>SUM(U106:U113)</f>
        <v>3.76</v>
      </c>
      <c r="I112" s="41" t="str">
        <f>CONCATENATE(Source!FY43, Source!FW43, "=")</f>
        <v>65*0,8=</v>
      </c>
      <c r="J112" s="36">
        <f>Source!AU43</f>
        <v>52</v>
      </c>
      <c r="K112" s="38">
        <f>SUM(V106:V113)</f>
        <v>99.77</v>
      </c>
      <c r="L112" s="40"/>
    </row>
    <row r="113" spans="1:26" ht="14.25">
      <c r="A113" s="54"/>
      <c r="B113" s="55"/>
      <c r="C113" s="55" t="s">
        <v>1152</v>
      </c>
      <c r="D113" s="43" t="s">
        <v>1153</v>
      </c>
      <c r="E113" s="44">
        <f>Source!AQ43</f>
        <v>17.89</v>
      </c>
      <c r="F113" s="45"/>
      <c r="G113" s="47" t="str">
        <f>Source!DI43</f>
        <v/>
      </c>
      <c r="H113" s="45"/>
      <c r="I113" s="47"/>
      <c r="J113" s="47"/>
      <c r="K113" s="45"/>
      <c r="L113" s="51">
        <f>Source!U43</f>
        <v>0.71560000000000001</v>
      </c>
    </row>
    <row r="114" spans="1:26" ht="15">
      <c r="G114" s="60">
        <f>H108+H109+H111+H112</f>
        <v>14.51</v>
      </c>
      <c r="H114" s="60"/>
      <c r="J114" s="60">
        <f>K108+K109+K111+K112</f>
        <v>429.83</v>
      </c>
      <c r="K114" s="60"/>
      <c r="L114" s="49">
        <f>Source!U43</f>
        <v>0.71560000000000001</v>
      </c>
      <c r="O114" s="32">
        <f>G114</f>
        <v>14.51</v>
      </c>
      <c r="P114" s="32">
        <f>J114</f>
        <v>429.83</v>
      </c>
      <c r="Q114" s="32">
        <f>L114</f>
        <v>0.71560000000000001</v>
      </c>
      <c r="W114">
        <f>IF(Source!BI43&lt;=1,H108+H109+H111+H112, 0)</f>
        <v>14.51</v>
      </c>
      <c r="X114">
        <f>IF(Source!BI43=2,H108+H109+H111+H112, 0)</f>
        <v>0</v>
      </c>
      <c r="Y114">
        <f>IF(Source!BI43=3,H108+H109+H111+H112, 0)</f>
        <v>0</v>
      </c>
      <c r="Z114">
        <f>IF(Source!BI43=4,H108+H109+H111+H112, 0)</f>
        <v>0</v>
      </c>
    </row>
    <row r="115" spans="1:26" ht="28.5">
      <c r="A115" s="23" t="str">
        <f>Source!E44</f>
        <v>9</v>
      </c>
      <c r="B115" s="53" t="str">
        <f>Source!F44</f>
        <v>56-3-2</v>
      </c>
      <c r="C115" s="53" t="str">
        <f>Source!G44</f>
        <v>Снятие подоконных досок деревянных в каменных зданиях</v>
      </c>
      <c r="D115" s="37" t="str">
        <f>Source!H44</f>
        <v>100 м2</v>
      </c>
      <c r="E115" s="10">
        <f>Source!I44</f>
        <v>0.01</v>
      </c>
      <c r="F115" s="38">
        <f>Source!AL44+Source!AM44+Source!AO44</f>
        <v>761.66</v>
      </c>
      <c r="G115" s="39"/>
      <c r="H115" s="38"/>
      <c r="I115" s="39" t="str">
        <f>Source!BO44</f>
        <v>56-3-2</v>
      </c>
      <c r="J115" s="39"/>
      <c r="K115" s="38"/>
      <c r="L115" s="40"/>
      <c r="S115">
        <f>ROUND((Source!FX44/100)*((ROUND(Source!AF44*Source!I44, 2)+ROUND(Source!AE44*Source!I44, 2))), 2)</f>
        <v>6.25</v>
      </c>
      <c r="T115">
        <f>Source!X44</f>
        <v>176.9</v>
      </c>
      <c r="U115">
        <f>ROUND((Source!FY44/100)*((ROUND(Source!AF44*Source!I44, 2)+ROUND(Source!AE44*Source!I44, 2))), 2)</f>
        <v>4.72</v>
      </c>
      <c r="V115">
        <f>Source!Y44</f>
        <v>126.36</v>
      </c>
    </row>
    <row r="116" spans="1:26">
      <c r="C116" s="31" t="str">
        <f>"Объем: "&amp;Source!I44&amp;"=1/"&amp;"100"</f>
        <v>Объем: 0,01=1/100</v>
      </c>
    </row>
    <row r="117" spans="1:26" ht="14.25">
      <c r="A117" s="23"/>
      <c r="B117" s="53"/>
      <c r="C117" s="53" t="s">
        <v>1148</v>
      </c>
      <c r="D117" s="37"/>
      <c r="E117" s="10"/>
      <c r="F117" s="38">
        <f>Source!AO44</f>
        <v>761.66</v>
      </c>
      <c r="G117" s="39" t="str">
        <f>Source!DG44</f>
        <v/>
      </c>
      <c r="H117" s="38">
        <f>ROUND(Source!AF44*Source!I44, 2)</f>
        <v>7.62</v>
      </c>
      <c r="I117" s="39"/>
      <c r="J117" s="39">
        <f>IF(Source!BA44&lt;&gt; 0, Source!BA44, 1)</f>
        <v>33.18</v>
      </c>
      <c r="K117" s="38">
        <f>Source!S44</f>
        <v>252.72</v>
      </c>
      <c r="L117" s="40"/>
      <c r="R117">
        <f>H117</f>
        <v>7.62</v>
      </c>
    </row>
    <row r="118" spans="1:26" ht="14.25">
      <c r="A118" s="23"/>
      <c r="B118" s="53"/>
      <c r="C118" s="53" t="s">
        <v>1149</v>
      </c>
      <c r="D118" s="37" t="s">
        <v>1150</v>
      </c>
      <c r="E118" s="10">
        <f>Source!BZ44</f>
        <v>82</v>
      </c>
      <c r="F118" s="56"/>
      <c r="G118" s="39"/>
      <c r="H118" s="38">
        <f>SUM(S115:S121)</f>
        <v>6.25</v>
      </c>
      <c r="I118" s="41" t="str">
        <f>CONCATENATE(Source!FX44, Source!FV44, "=")</f>
        <v>82*0,85=</v>
      </c>
      <c r="J118" s="36">
        <f>Source!AT44</f>
        <v>70</v>
      </c>
      <c r="K118" s="38">
        <f>SUM(T115:T121)</f>
        <v>176.9</v>
      </c>
      <c r="L118" s="40"/>
    </row>
    <row r="119" spans="1:26" ht="14.25">
      <c r="A119" s="23"/>
      <c r="B119" s="53"/>
      <c r="C119" s="53" t="s">
        <v>1151</v>
      </c>
      <c r="D119" s="37" t="s">
        <v>1150</v>
      </c>
      <c r="E119" s="10">
        <f>Source!CA44</f>
        <v>62</v>
      </c>
      <c r="F119" s="56"/>
      <c r="G119" s="39"/>
      <c r="H119" s="38">
        <f>SUM(U115:U121)</f>
        <v>4.72</v>
      </c>
      <c r="I119" s="41" t="str">
        <f>CONCATENATE(Source!FY44, Source!FW44, "=")</f>
        <v>62*0,8=</v>
      </c>
      <c r="J119" s="36">
        <f>Source!AU44</f>
        <v>50</v>
      </c>
      <c r="K119" s="38">
        <f>SUM(V115:V121)</f>
        <v>126.36</v>
      </c>
      <c r="L119" s="40"/>
    </row>
    <row r="120" spans="1:26" ht="14.25">
      <c r="A120" s="23"/>
      <c r="B120" s="53"/>
      <c r="C120" s="53" t="s">
        <v>1152</v>
      </c>
      <c r="D120" s="37" t="s">
        <v>1153</v>
      </c>
      <c r="E120" s="10">
        <f>Source!AQ44</f>
        <v>94.97</v>
      </c>
      <c r="F120" s="38"/>
      <c r="G120" s="39" t="str">
        <f>Source!DI44</f>
        <v/>
      </c>
      <c r="H120" s="38"/>
      <c r="I120" s="39"/>
      <c r="J120" s="39"/>
      <c r="K120" s="38"/>
      <c r="L120" s="42">
        <f>Source!U44</f>
        <v>0.94969999999999999</v>
      </c>
    </row>
    <row r="121" spans="1:26" ht="14.25">
      <c r="A121" s="54" t="str">
        <f>Source!E45</f>
        <v>9,1</v>
      </c>
      <c r="B121" s="55" t="str">
        <f>Source!F45</f>
        <v>509-9900</v>
      </c>
      <c r="C121" s="55" t="str">
        <f>Source!G45</f>
        <v>Строительный мусор</v>
      </c>
      <c r="D121" s="43" t="str">
        <f>Source!H45</f>
        <v>т</v>
      </c>
      <c r="E121" s="44">
        <f>Source!I45</f>
        <v>3.5000000000000003E-2</v>
      </c>
      <c r="F121" s="45">
        <f>Source!AL45+Source!AM45+Source!AO45</f>
        <v>0</v>
      </c>
      <c r="G121" s="46" t="s">
        <v>3</v>
      </c>
      <c r="H121" s="45">
        <f>ROUND(Source!AC45*Source!I45, 2)+ROUND(Source!AD45*Source!I45, 2)+ROUND(Source!AF45*Source!I45, 2)</f>
        <v>0</v>
      </c>
      <c r="I121" s="47"/>
      <c r="J121" s="47">
        <f>IF(Source!BC45&lt;&gt; 0, Source!BC45, 1)</f>
        <v>1</v>
      </c>
      <c r="K121" s="45">
        <f>Source!O45</f>
        <v>0</v>
      </c>
      <c r="L121" s="48"/>
      <c r="S121">
        <f>ROUND((Source!FX45/100)*((ROUND(Source!AF45*Source!I45, 2)+ROUND(Source!AE45*Source!I45, 2))), 2)</f>
        <v>0</v>
      </c>
      <c r="T121">
        <f>Source!X45</f>
        <v>0</v>
      </c>
      <c r="U121">
        <f>ROUND((Source!FY45/100)*((ROUND(Source!AF45*Source!I45, 2)+ROUND(Source!AE45*Source!I45, 2))), 2)</f>
        <v>0</v>
      </c>
      <c r="V121">
        <f>Source!Y45</f>
        <v>0</v>
      </c>
      <c r="W121">
        <f>IF(Source!BI45&lt;=1,H121, 0)</f>
        <v>0</v>
      </c>
      <c r="X121">
        <f>IF(Source!BI45=2,H121, 0)</f>
        <v>0</v>
      </c>
      <c r="Y121">
        <f>IF(Source!BI45=3,H121, 0)</f>
        <v>0</v>
      </c>
      <c r="Z121">
        <f>IF(Source!BI45=4,H121, 0)</f>
        <v>0</v>
      </c>
    </row>
    <row r="122" spans="1:26" ht="15">
      <c r="G122" s="60">
        <f>H117+H118+H119+SUM(H121:H121)</f>
        <v>18.59</v>
      </c>
      <c r="H122" s="60"/>
      <c r="J122" s="60">
        <f>K117+K118+K119+SUM(K121:K121)</f>
        <v>555.98</v>
      </c>
      <c r="K122" s="60"/>
      <c r="L122" s="49">
        <f>Source!U44</f>
        <v>0.94969999999999999</v>
      </c>
      <c r="O122" s="32">
        <f>G122</f>
        <v>18.59</v>
      </c>
      <c r="P122" s="32">
        <f>J122</f>
        <v>555.98</v>
      </c>
      <c r="Q122" s="32">
        <f>L122</f>
        <v>0.94969999999999999</v>
      </c>
      <c r="W122">
        <f>IF(Source!BI44&lt;=1,H117+H118+H119, 0)</f>
        <v>18.59</v>
      </c>
      <c r="X122">
        <f>IF(Source!BI44=2,H117+H118+H119, 0)</f>
        <v>0</v>
      </c>
      <c r="Y122">
        <f>IF(Source!BI44=3,H117+H118+H119, 0)</f>
        <v>0</v>
      </c>
      <c r="Z122">
        <f>IF(Source!BI44=4,H117+H118+H119, 0)</f>
        <v>0</v>
      </c>
    </row>
    <row r="124" spans="1:26" ht="15">
      <c r="A124" s="59" t="str">
        <f>CONCATENATE("Итого по подразделу: ",IF(Source!G47&lt;&gt;"Новый подраздел", Source!G47, ""))</f>
        <v>Итого по подразделу: демонтаж</v>
      </c>
      <c r="B124" s="59"/>
      <c r="C124" s="59"/>
      <c r="D124" s="59"/>
      <c r="E124" s="59"/>
      <c r="F124" s="59"/>
      <c r="G124" s="58">
        <f>SUM(O46:O123)</f>
        <v>405.58</v>
      </c>
      <c r="H124" s="58"/>
      <c r="I124" s="35"/>
      <c r="J124" s="58">
        <f>SUM(P46:P123)</f>
        <v>11648.099999999999</v>
      </c>
      <c r="K124" s="58"/>
      <c r="L124" s="49">
        <f>SUM(Q46:Q123)</f>
        <v>25.571279999999998</v>
      </c>
    </row>
    <row r="127" spans="1:26" ht="14.25">
      <c r="C127" s="63" t="str">
        <f>Source!H76</f>
        <v>Ндс</v>
      </c>
      <c r="D127" s="63"/>
      <c r="E127" s="63"/>
      <c r="F127" s="63"/>
      <c r="G127" s="63"/>
      <c r="H127" s="63"/>
      <c r="I127" s="63"/>
      <c r="J127" s="64">
        <f>IF(Source!F76=0, "", Source!F76)</f>
        <v>2096.6999999999998</v>
      </c>
      <c r="K127" s="64"/>
    </row>
    <row r="128" spans="1:26" ht="14.25">
      <c r="C128" s="63" t="str">
        <f>Source!H77</f>
        <v>всего с НДС</v>
      </c>
      <c r="D128" s="63"/>
      <c r="E128" s="63"/>
      <c r="F128" s="63"/>
      <c r="G128" s="63"/>
      <c r="H128" s="63"/>
      <c r="I128" s="63"/>
      <c r="J128" s="64">
        <f>IF(Source!F77=0, "", Source!F77)</f>
        <v>13744.8</v>
      </c>
      <c r="K128" s="64"/>
    </row>
    <row r="130" spans="1:26" ht="16.5">
      <c r="A130" s="65" t="str">
        <f>CONCATENATE("Подраздел: ",IF(Source!G79&lt;&gt;"Новый подраздел", Source!G79, ""))</f>
        <v>Подраздел: ремонт</v>
      </c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</row>
    <row r="131" spans="1:26" ht="28.5">
      <c r="A131" s="23" t="str">
        <f>Source!E83</f>
        <v>1</v>
      </c>
      <c r="B131" s="53" t="str">
        <f>Source!F83</f>
        <v>10-01-035-1</v>
      </c>
      <c r="C131" s="53" t="str">
        <f>Source!G83</f>
        <v>Установка подоконных досок из ПВХ в каменных стенах толщиной до 0,51 м</v>
      </c>
      <c r="D131" s="37" t="str">
        <f>Source!H83</f>
        <v>100 п. м</v>
      </c>
      <c r="E131" s="10">
        <f>Source!I83</f>
        <v>4.4999999999999998E-2</v>
      </c>
      <c r="F131" s="38">
        <f>Source!AL83+Source!AM83+Source!AO83</f>
        <v>4199.17</v>
      </c>
      <c r="G131" s="39"/>
      <c r="H131" s="38"/>
      <c r="I131" s="39" t="str">
        <f>Source!BO83</f>
        <v>10-01-035-1</v>
      </c>
      <c r="J131" s="39"/>
      <c r="K131" s="38"/>
      <c r="L131" s="40"/>
      <c r="S131">
        <f>ROUND((Source!FX83/100)*((ROUND(Source!AF83*Source!I83, 2)+ROUND(Source!AE83*Source!I83, 2))), 2)</f>
        <v>9.9600000000000009</v>
      </c>
      <c r="T131">
        <f>Source!X83</f>
        <v>280.24</v>
      </c>
      <c r="U131">
        <f>ROUND((Source!FY83/100)*((ROUND(Source!AF83*Source!I83, 2)+ROUND(Source!AE83*Source!I83, 2))), 2)</f>
        <v>5.0199999999999996</v>
      </c>
      <c r="V131">
        <f>Source!Y83</f>
        <v>133.88999999999999</v>
      </c>
    </row>
    <row r="132" spans="1:26">
      <c r="C132" s="31" t="str">
        <f>"Объем: "&amp;Source!I83&amp;"=4,5/"&amp;"100"</f>
        <v>Объем: 0,045=4,5/100</v>
      </c>
    </row>
    <row r="133" spans="1:26" ht="14.25">
      <c r="A133" s="23"/>
      <c r="B133" s="53"/>
      <c r="C133" s="53" t="s">
        <v>1148</v>
      </c>
      <c r="D133" s="37"/>
      <c r="E133" s="10"/>
      <c r="F133" s="38">
        <f>Source!AO83</f>
        <v>180.75</v>
      </c>
      <c r="G133" s="39" t="str">
        <f>Source!DG83</f>
        <v>)*1,15</v>
      </c>
      <c r="H133" s="38">
        <f>ROUND(Source!AF83*Source!I83, 2)</f>
        <v>9.35</v>
      </c>
      <c r="I133" s="39"/>
      <c r="J133" s="39">
        <f>IF(Source!BA83&lt;&gt; 0, Source!BA83, 1)</f>
        <v>33.18</v>
      </c>
      <c r="K133" s="38">
        <f>Source!S83</f>
        <v>310.36</v>
      </c>
      <c r="L133" s="40"/>
      <c r="R133">
        <f>H133</f>
        <v>9.35</v>
      </c>
    </row>
    <row r="134" spans="1:26" ht="14.25">
      <c r="A134" s="23"/>
      <c r="B134" s="53"/>
      <c r="C134" s="53" t="s">
        <v>102</v>
      </c>
      <c r="D134" s="37"/>
      <c r="E134" s="10"/>
      <c r="F134" s="38">
        <f>Source!AM83</f>
        <v>14.33</v>
      </c>
      <c r="G134" s="39" t="str">
        <f>Source!DE83</f>
        <v>)*1,25</v>
      </c>
      <c r="H134" s="38">
        <f>ROUND(Source!AD83*Source!I83, 2)</f>
        <v>0.81</v>
      </c>
      <c r="I134" s="39"/>
      <c r="J134" s="39">
        <f>IF(Source!BB83&lt;&gt; 0, Source!BB83, 1)</f>
        <v>11.06</v>
      </c>
      <c r="K134" s="38">
        <f>Source!Q83</f>
        <v>8.92</v>
      </c>
      <c r="L134" s="40"/>
    </row>
    <row r="135" spans="1:26" ht="14.25">
      <c r="A135" s="23"/>
      <c r="B135" s="53"/>
      <c r="C135" s="53" t="s">
        <v>1154</v>
      </c>
      <c r="D135" s="37"/>
      <c r="E135" s="10"/>
      <c r="F135" s="38">
        <f>Source!AN83</f>
        <v>0.54</v>
      </c>
      <c r="G135" s="39" t="str">
        <f>Source!DF83</f>
        <v>)*1,25</v>
      </c>
      <c r="H135" s="50">
        <f>ROUND(Source!AE83*Source!I83, 2)</f>
        <v>0.03</v>
      </c>
      <c r="I135" s="39"/>
      <c r="J135" s="39">
        <f>IF(Source!BS83&lt;&gt; 0, Source!BS83, 1)</f>
        <v>33.18</v>
      </c>
      <c r="K135" s="50">
        <f>Source!R83</f>
        <v>1.02</v>
      </c>
      <c r="L135" s="40"/>
      <c r="R135">
        <f>H135</f>
        <v>0.03</v>
      </c>
    </row>
    <row r="136" spans="1:26" ht="14.25">
      <c r="A136" s="23"/>
      <c r="B136" s="53"/>
      <c r="C136" s="53" t="s">
        <v>1155</v>
      </c>
      <c r="D136" s="37"/>
      <c r="E136" s="10"/>
      <c r="F136" s="38">
        <f>Source!AL83</f>
        <v>4004.09</v>
      </c>
      <c r="G136" s="39" t="str">
        <f>Source!DD83</f>
        <v/>
      </c>
      <c r="H136" s="38">
        <f>ROUND(Source!AC83*Source!I83, 2)</f>
        <v>180.18</v>
      </c>
      <c r="I136" s="39"/>
      <c r="J136" s="39">
        <f>IF(Source!BC83&lt;&gt; 0, Source!BC83, 1)</f>
        <v>4.76</v>
      </c>
      <c r="K136" s="38">
        <f>Source!P83</f>
        <v>857.68</v>
      </c>
      <c r="L136" s="40"/>
    </row>
    <row r="137" spans="1:26" ht="14.25">
      <c r="A137" s="23"/>
      <c r="B137" s="53"/>
      <c r="C137" s="53" t="s">
        <v>1149</v>
      </c>
      <c r="D137" s="37" t="s">
        <v>1150</v>
      </c>
      <c r="E137" s="10">
        <f>Source!BZ83</f>
        <v>118</v>
      </c>
      <c r="F137" s="61" t="str">
        <f>CONCATENATE(" )", Source!DL83, Source!FT83, "=", Source!FX83)</f>
        <v xml:space="preserve"> )*0,9=106,2</v>
      </c>
      <c r="G137" s="62"/>
      <c r="H137" s="38">
        <f>SUM(S131:S140)</f>
        <v>9.9600000000000009</v>
      </c>
      <c r="I137" s="41" t="str">
        <f>CONCATENATE(Source!FX83, Source!FV83, "=")</f>
        <v>106,2*0,85=</v>
      </c>
      <c r="J137" s="36">
        <f>Source!AT83</f>
        <v>90</v>
      </c>
      <c r="K137" s="38">
        <f>SUM(T131:T140)</f>
        <v>280.24</v>
      </c>
      <c r="L137" s="40"/>
    </row>
    <row r="138" spans="1:26" ht="14.25">
      <c r="A138" s="23"/>
      <c r="B138" s="53"/>
      <c r="C138" s="53" t="s">
        <v>1151</v>
      </c>
      <c r="D138" s="37" t="s">
        <v>1150</v>
      </c>
      <c r="E138" s="10">
        <f>Source!CA83</f>
        <v>63</v>
      </c>
      <c r="F138" s="61" t="str">
        <f>CONCATENATE(" )", Source!DM83, Source!FU83, "=", Source!FY83)</f>
        <v xml:space="preserve"> )*0,85=53,55</v>
      </c>
      <c r="G138" s="62"/>
      <c r="H138" s="38">
        <f>SUM(U131:U140)</f>
        <v>5.0199999999999996</v>
      </c>
      <c r="I138" s="41" t="str">
        <f>CONCATENATE(Source!FY83, Source!FW83, "=")</f>
        <v>53,55*0,8=</v>
      </c>
      <c r="J138" s="36">
        <f>Source!AU83</f>
        <v>43</v>
      </c>
      <c r="K138" s="38">
        <f>SUM(V131:V140)</f>
        <v>133.88999999999999</v>
      </c>
      <c r="L138" s="40"/>
    </row>
    <row r="139" spans="1:26" ht="14.25">
      <c r="A139" s="23"/>
      <c r="B139" s="53"/>
      <c r="C139" s="53" t="s">
        <v>1152</v>
      </c>
      <c r="D139" s="37" t="s">
        <v>1153</v>
      </c>
      <c r="E139" s="10">
        <f>Source!AQ83</f>
        <v>21.19</v>
      </c>
      <c r="F139" s="38"/>
      <c r="G139" s="39" t="str">
        <f>Source!DI83</f>
        <v>)*1,15</v>
      </c>
      <c r="H139" s="38"/>
      <c r="I139" s="39"/>
      <c r="J139" s="39"/>
      <c r="K139" s="38"/>
      <c r="L139" s="42">
        <f>Source!U83</f>
        <v>1.0965825</v>
      </c>
    </row>
    <row r="140" spans="1:26" ht="28.5">
      <c r="A140" s="54" t="str">
        <f>Source!E84</f>
        <v>1,1</v>
      </c>
      <c r="B140" s="55" t="str">
        <f>Source!F84</f>
        <v>101-2906</v>
      </c>
      <c r="C140" s="55" t="str">
        <f>Source!G84</f>
        <v>Доски подоконные ПВХ, шириной 300 мм</v>
      </c>
      <c r="D140" s="43" t="str">
        <f>Source!H84</f>
        <v>м</v>
      </c>
      <c r="E140" s="44">
        <f>Source!I84</f>
        <v>4.5</v>
      </c>
      <c r="F140" s="45">
        <f>Source!AL84+Source!AM84+Source!AO84</f>
        <v>189.64</v>
      </c>
      <c r="G140" s="46" t="s">
        <v>3</v>
      </c>
      <c r="H140" s="45">
        <f>ROUND(Source!AC84*Source!I84, 2)+ROUND(Source!AD84*Source!I84, 2)+ROUND(Source!AF84*Source!I84, 2)</f>
        <v>853.38</v>
      </c>
      <c r="I140" s="47"/>
      <c r="J140" s="47">
        <f>IF(Source!BC84&lt;&gt; 0, Source!BC84, 1)</f>
        <v>0.95</v>
      </c>
      <c r="K140" s="45">
        <f>Source!O84</f>
        <v>810.71</v>
      </c>
      <c r="L140" s="48"/>
      <c r="S140">
        <f>ROUND((Source!FX84/100)*((ROUND(Source!AF84*Source!I84, 2)+ROUND(Source!AE84*Source!I84, 2))), 2)</f>
        <v>0</v>
      </c>
      <c r="T140">
        <f>Source!X84</f>
        <v>0</v>
      </c>
      <c r="U140">
        <f>ROUND((Source!FY84/100)*((ROUND(Source!AF84*Source!I84, 2)+ROUND(Source!AE84*Source!I84, 2))), 2)</f>
        <v>0</v>
      </c>
      <c r="V140">
        <f>Source!Y84</f>
        <v>0</v>
      </c>
      <c r="W140">
        <f>IF(Source!BI84&lt;=1,H140, 0)</f>
        <v>853.38</v>
      </c>
      <c r="X140">
        <f>IF(Source!BI84=2,H140, 0)</f>
        <v>0</v>
      </c>
      <c r="Y140">
        <f>IF(Source!BI84=3,H140, 0)</f>
        <v>0</v>
      </c>
      <c r="Z140">
        <f>IF(Source!BI84=4,H140, 0)</f>
        <v>0</v>
      </c>
    </row>
    <row r="141" spans="1:26" ht="15">
      <c r="G141" s="60">
        <f>H133+H134+H136+H137+H138+SUM(H140:H140)</f>
        <v>1058.7</v>
      </c>
      <c r="H141" s="60"/>
      <c r="J141" s="60">
        <f>K133+K134+K136+K137+K138+SUM(K140:K140)</f>
        <v>2401.8000000000002</v>
      </c>
      <c r="K141" s="60"/>
      <c r="L141" s="49">
        <f>Source!U83</f>
        <v>1.0965825</v>
      </c>
      <c r="O141" s="32">
        <f>G141</f>
        <v>1058.7</v>
      </c>
      <c r="P141" s="32">
        <f>J141</f>
        <v>2401.8000000000002</v>
      </c>
      <c r="Q141" s="32">
        <f>L141</f>
        <v>1.0965825</v>
      </c>
      <c r="W141">
        <f>IF(Source!BI83&lt;=1,H133+H134+H136+H137+H138, 0)</f>
        <v>205.32000000000002</v>
      </c>
      <c r="X141">
        <f>IF(Source!BI83=2,H133+H134+H136+H137+H138, 0)</f>
        <v>0</v>
      </c>
      <c r="Y141">
        <f>IF(Source!BI83=3,H133+H134+H136+H137+H138, 0)</f>
        <v>0</v>
      </c>
      <c r="Z141">
        <f>IF(Source!BI83=4,H133+H134+H136+H137+H138, 0)</f>
        <v>0</v>
      </c>
    </row>
    <row r="142" spans="1:26" ht="57">
      <c r="A142" s="23" t="str">
        <f>Source!E85</f>
        <v>2</v>
      </c>
      <c r="B142" s="53" t="str">
        <f>Source!F85</f>
        <v>15-01-050-4</v>
      </c>
      <c r="C142" s="53" t="str">
        <f>Source!G85</f>
        <v>Облицовка оконных и дверных откосов декоративным бумажно-слоистым пластиком или листами из синтетических материалов на клее</v>
      </c>
      <c r="D142" s="37" t="str">
        <f>Source!H85</f>
        <v>100 м2 облицовки</v>
      </c>
      <c r="E142" s="10">
        <f>Source!I85</f>
        <v>3.5999999999999997E-2</v>
      </c>
      <c r="F142" s="38">
        <f>Source!AL85+Source!AM85+Source!AO85</f>
        <v>2053.38</v>
      </c>
      <c r="G142" s="39"/>
      <c r="H142" s="38"/>
      <c r="I142" s="39" t="str">
        <f>Source!BO85</f>
        <v>15-01-050-4</v>
      </c>
      <c r="J142" s="39"/>
      <c r="K142" s="38"/>
      <c r="L142" s="40"/>
      <c r="S142">
        <f>ROUND((Source!FX85/100)*((ROUND(Source!AF85*Source!I85, 2)+ROUND(Source!AE85*Source!I85, 2))), 2)</f>
        <v>52.02</v>
      </c>
      <c r="T142">
        <f>Source!X85</f>
        <v>1461.34</v>
      </c>
      <c r="U142">
        <f>ROUND((Source!FY85/100)*((ROUND(Source!AF85*Source!I85, 2)+ROUND(Source!AE85*Source!I85, 2))), 2)</f>
        <v>25.74</v>
      </c>
      <c r="V142">
        <f>Source!Y85</f>
        <v>675.87</v>
      </c>
    </row>
    <row r="143" spans="1:26">
      <c r="C143" s="31" t="str">
        <f>"Объем: "&amp;Source!I85&amp;"=3,6/"&amp;"100"</f>
        <v>Объем: 0,036=3,6/100</v>
      </c>
    </row>
    <row r="144" spans="1:26" ht="14.25">
      <c r="A144" s="23"/>
      <c r="B144" s="53"/>
      <c r="C144" s="53" t="s">
        <v>1148</v>
      </c>
      <c r="D144" s="37"/>
      <c r="E144" s="10"/>
      <c r="F144" s="38">
        <f>Source!AO85</f>
        <v>1528.19</v>
      </c>
      <c r="G144" s="39" t="str">
        <f>Source!DG85</f>
        <v/>
      </c>
      <c r="H144" s="38">
        <f>ROUND(Source!AF85*Source!I85, 2)</f>
        <v>55.01</v>
      </c>
      <c r="I144" s="39"/>
      <c r="J144" s="39">
        <f>IF(Source!BA85&lt;&gt; 0, Source!BA85, 1)</f>
        <v>33.18</v>
      </c>
      <c r="K144" s="38">
        <f>Source!S85</f>
        <v>1825.39</v>
      </c>
      <c r="L144" s="40"/>
      <c r="R144">
        <f>H144</f>
        <v>55.01</v>
      </c>
    </row>
    <row r="145" spans="1:26" ht="14.25">
      <c r="A145" s="23"/>
      <c r="B145" s="53"/>
      <c r="C145" s="53" t="s">
        <v>102</v>
      </c>
      <c r="D145" s="37"/>
      <c r="E145" s="10"/>
      <c r="F145" s="38">
        <f>Source!AM85</f>
        <v>46.33</v>
      </c>
      <c r="G145" s="39" t="str">
        <f>Source!DE85</f>
        <v/>
      </c>
      <c r="H145" s="38">
        <f>ROUND(Source!AD85*Source!I85, 2)</f>
        <v>1.67</v>
      </c>
      <c r="I145" s="39"/>
      <c r="J145" s="39">
        <f>IF(Source!BB85&lt;&gt; 0, Source!BB85, 1)</f>
        <v>10.92</v>
      </c>
      <c r="K145" s="38">
        <f>Source!Q85</f>
        <v>18.21</v>
      </c>
      <c r="L145" s="40"/>
    </row>
    <row r="146" spans="1:26" ht="14.25">
      <c r="A146" s="23"/>
      <c r="B146" s="53"/>
      <c r="C146" s="53" t="s">
        <v>1154</v>
      </c>
      <c r="D146" s="37"/>
      <c r="E146" s="10"/>
      <c r="F146" s="38">
        <f>Source!AN85</f>
        <v>1.08</v>
      </c>
      <c r="G146" s="39" t="str">
        <f>Source!DF85</f>
        <v/>
      </c>
      <c r="H146" s="50">
        <f>ROUND(Source!AE85*Source!I85, 2)</f>
        <v>0.04</v>
      </c>
      <c r="I146" s="39"/>
      <c r="J146" s="39">
        <f>IF(Source!BS85&lt;&gt; 0, Source!BS85, 1)</f>
        <v>33.18</v>
      </c>
      <c r="K146" s="50">
        <f>Source!R85</f>
        <v>1.29</v>
      </c>
      <c r="L146" s="40"/>
      <c r="R146">
        <f>H146</f>
        <v>0.04</v>
      </c>
    </row>
    <row r="147" spans="1:26" ht="14.25">
      <c r="A147" s="23"/>
      <c r="B147" s="53"/>
      <c r="C147" s="53" t="s">
        <v>1155</v>
      </c>
      <c r="D147" s="37"/>
      <c r="E147" s="10"/>
      <c r="F147" s="38">
        <f>Source!AL85</f>
        <v>478.86</v>
      </c>
      <c r="G147" s="39" t="str">
        <f>Source!DD85</f>
        <v/>
      </c>
      <c r="H147" s="38">
        <f>ROUND(Source!AC85*Source!I85, 2)</f>
        <v>17.239999999999998</v>
      </c>
      <c r="I147" s="39"/>
      <c r="J147" s="39">
        <f>IF(Source!BC85&lt;&gt; 0, Source!BC85, 1)</f>
        <v>3.4</v>
      </c>
      <c r="K147" s="38">
        <f>Source!P85</f>
        <v>58.61</v>
      </c>
      <c r="L147" s="40"/>
    </row>
    <row r="148" spans="1:26" ht="14.25">
      <c r="A148" s="23"/>
      <c r="B148" s="53"/>
      <c r="C148" s="53" t="s">
        <v>1149</v>
      </c>
      <c r="D148" s="37" t="s">
        <v>1150</v>
      </c>
      <c r="E148" s="10">
        <f>Source!BZ85</f>
        <v>105</v>
      </c>
      <c r="F148" s="61" t="str">
        <f>CONCATENATE(" )", Source!DL85, Source!FT85, "=", Source!FX85)</f>
        <v xml:space="preserve"> )*0,9=94,5</v>
      </c>
      <c r="G148" s="62"/>
      <c r="H148" s="38">
        <f>SUM(S142:S152)</f>
        <v>52.02</v>
      </c>
      <c r="I148" s="41" t="str">
        <f>CONCATENATE(Source!FX85, Source!FV85, "=")</f>
        <v>94,5*0,85=</v>
      </c>
      <c r="J148" s="36">
        <f>Source!AT85</f>
        <v>80</v>
      </c>
      <c r="K148" s="38">
        <f>SUM(T142:T152)</f>
        <v>1461.34</v>
      </c>
      <c r="L148" s="40"/>
    </row>
    <row r="149" spans="1:26" ht="14.25">
      <c r="A149" s="23"/>
      <c r="B149" s="53"/>
      <c r="C149" s="53" t="s">
        <v>1151</v>
      </c>
      <c r="D149" s="37" t="s">
        <v>1150</v>
      </c>
      <c r="E149" s="10">
        <f>Source!CA85</f>
        <v>55</v>
      </c>
      <c r="F149" s="61" t="str">
        <f>CONCATENATE(" )", Source!DM85, Source!FU85, "=", Source!FY85)</f>
        <v xml:space="preserve"> )*0,85=46,75</v>
      </c>
      <c r="G149" s="62"/>
      <c r="H149" s="38">
        <f>SUM(U142:U152)</f>
        <v>25.74</v>
      </c>
      <c r="I149" s="41" t="str">
        <f>CONCATENATE(Source!FY85, Source!FW85, "=")</f>
        <v>46,75*0,8=</v>
      </c>
      <c r="J149" s="36">
        <f>Source!AU85</f>
        <v>37</v>
      </c>
      <c r="K149" s="38">
        <f>SUM(V142:V152)</f>
        <v>675.87</v>
      </c>
      <c r="L149" s="40"/>
    </row>
    <row r="150" spans="1:26" ht="14.25">
      <c r="A150" s="23"/>
      <c r="B150" s="53"/>
      <c r="C150" s="53" t="s">
        <v>1152</v>
      </c>
      <c r="D150" s="37" t="s">
        <v>1153</v>
      </c>
      <c r="E150" s="10">
        <f>Source!AQ85</f>
        <v>166.47</v>
      </c>
      <c r="F150" s="38"/>
      <c r="G150" s="39" t="str">
        <f>Source!DI85</f>
        <v/>
      </c>
      <c r="H150" s="38"/>
      <c r="I150" s="39"/>
      <c r="J150" s="39"/>
      <c r="K150" s="38"/>
      <c r="L150" s="42">
        <f>Source!U85</f>
        <v>5.9929199999999998</v>
      </c>
    </row>
    <row r="151" spans="1:26" ht="85.5">
      <c r="A151" s="23" t="str">
        <f>Source!E86</f>
        <v>2,1</v>
      </c>
      <c r="B151" s="53" t="str">
        <f>Source!F86</f>
        <v>101-6871</v>
      </c>
      <c r="C151" s="53" t="str">
        <f>Source!G86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51" s="37" t="str">
        <f>Source!H86</f>
        <v>м2</v>
      </c>
      <c r="E151" s="10">
        <f>Source!I86</f>
        <v>3.78</v>
      </c>
      <c r="F151" s="38">
        <f>Source!AL86+Source!AM86+Source!AO86</f>
        <v>377.87</v>
      </c>
      <c r="G151" s="52" t="s">
        <v>3</v>
      </c>
      <c r="H151" s="38">
        <f>ROUND(Source!AC86*Source!I86, 2)+ROUND(Source!AD86*Source!I86, 2)+ROUND(Source!AF86*Source!I86, 2)</f>
        <v>1428.35</v>
      </c>
      <c r="I151" s="39"/>
      <c r="J151" s="39">
        <f>IF(Source!BC86&lt;&gt; 0, Source!BC86, 1)</f>
        <v>0.6</v>
      </c>
      <c r="K151" s="38">
        <f>Source!O86</f>
        <v>857.01</v>
      </c>
      <c r="L151" s="40"/>
      <c r="S151">
        <f>ROUND((Source!FX86/100)*((ROUND(Source!AF86*Source!I86, 2)+ROUND(Source!AE86*Source!I86, 2))), 2)</f>
        <v>0</v>
      </c>
      <c r="T151">
        <f>Source!X86</f>
        <v>0</v>
      </c>
      <c r="U151">
        <f>ROUND((Source!FY86/100)*((ROUND(Source!AF86*Source!I86, 2)+ROUND(Source!AE86*Source!I86, 2))), 2)</f>
        <v>0</v>
      </c>
      <c r="V151">
        <f>Source!Y86</f>
        <v>0</v>
      </c>
      <c r="W151">
        <f>IF(Source!BI86&lt;=1,H151, 0)</f>
        <v>1428.35</v>
      </c>
      <c r="X151">
        <f>IF(Source!BI86=2,H151, 0)</f>
        <v>0</v>
      </c>
      <c r="Y151">
        <f>IF(Source!BI86=3,H151, 0)</f>
        <v>0</v>
      </c>
      <c r="Z151">
        <f>IF(Source!BI86=4,H151, 0)</f>
        <v>0</v>
      </c>
    </row>
    <row r="152" spans="1:26" ht="14.25">
      <c r="A152" s="54" t="str">
        <f>Source!E87</f>
        <v>2,2</v>
      </c>
      <c r="B152" s="55" t="str">
        <f>Source!F87</f>
        <v>101-2416</v>
      </c>
      <c r="C152" s="55" t="str">
        <f>Source!G87</f>
        <v>Грунтовка «Бетоконтакт», КНАУФ</v>
      </c>
      <c r="D152" s="43" t="str">
        <f>Source!H87</f>
        <v>кг</v>
      </c>
      <c r="E152" s="44">
        <f>Source!I87</f>
        <v>0.32</v>
      </c>
      <c r="F152" s="45">
        <f>Source!AL87+Source!AM87+Source!AO87</f>
        <v>22.91</v>
      </c>
      <c r="G152" s="46" t="s">
        <v>3</v>
      </c>
      <c r="H152" s="45">
        <f>ROUND(Source!AC87*Source!I87, 2)+ROUND(Source!AD87*Source!I87, 2)+ROUND(Source!AF87*Source!I87, 2)</f>
        <v>7.33</v>
      </c>
      <c r="I152" s="47"/>
      <c r="J152" s="47">
        <f>IF(Source!BC87&lt;&gt; 0, Source!BC87, 1)</f>
        <v>5.85</v>
      </c>
      <c r="K152" s="45">
        <f>Source!O87</f>
        <v>42.89</v>
      </c>
      <c r="L152" s="48"/>
      <c r="S152">
        <f>ROUND((Source!FX87/100)*((ROUND(Source!AF87*Source!I87, 2)+ROUND(Source!AE87*Source!I87, 2))), 2)</f>
        <v>0</v>
      </c>
      <c r="T152">
        <f>Source!X87</f>
        <v>0</v>
      </c>
      <c r="U152">
        <f>ROUND((Source!FY87/100)*((ROUND(Source!AF87*Source!I87, 2)+ROUND(Source!AE87*Source!I87, 2))), 2)</f>
        <v>0</v>
      </c>
      <c r="V152">
        <f>Source!Y87</f>
        <v>0</v>
      </c>
      <c r="W152">
        <f>IF(Source!BI87&lt;=1,H152, 0)</f>
        <v>7.33</v>
      </c>
      <c r="X152">
        <f>IF(Source!BI87=2,H152, 0)</f>
        <v>0</v>
      </c>
      <c r="Y152">
        <f>IF(Source!BI87=3,H152, 0)</f>
        <v>0</v>
      </c>
      <c r="Z152">
        <f>IF(Source!BI87=4,H152, 0)</f>
        <v>0</v>
      </c>
    </row>
    <row r="153" spans="1:26" ht="15">
      <c r="G153" s="60">
        <f>H144+H145+H147+H148+H149+SUM(H151:H152)</f>
        <v>1587.36</v>
      </c>
      <c r="H153" s="60"/>
      <c r="J153" s="60">
        <f>K144+K145+K147+K148+K149+SUM(K151:K152)</f>
        <v>4939.32</v>
      </c>
      <c r="K153" s="60"/>
      <c r="L153" s="49">
        <f>Source!U85</f>
        <v>5.9929199999999998</v>
      </c>
      <c r="O153" s="32">
        <f>G153</f>
        <v>1587.36</v>
      </c>
      <c r="P153" s="32">
        <f>J153</f>
        <v>4939.32</v>
      </c>
      <c r="Q153" s="32">
        <f>L153</f>
        <v>5.9929199999999998</v>
      </c>
      <c r="W153">
        <f>IF(Source!BI85&lt;=1,H144+H145+H147+H148+H149, 0)</f>
        <v>151.68</v>
      </c>
      <c r="X153">
        <f>IF(Source!BI85=2,H144+H145+H147+H148+H149, 0)</f>
        <v>0</v>
      </c>
      <c r="Y153">
        <f>IF(Source!BI85=3,H144+H145+H147+H148+H149, 0)</f>
        <v>0</v>
      </c>
      <c r="Z153">
        <f>IF(Source!BI85=4,H144+H145+H147+H148+H149, 0)</f>
        <v>0</v>
      </c>
    </row>
    <row r="154" spans="1:26" ht="57">
      <c r="A154" s="23" t="str">
        <f>Source!E88</f>
        <v>3</v>
      </c>
      <c r="B154" s="53" t="str">
        <f>Source!F88</f>
        <v>10-01-039-1</v>
      </c>
      <c r="C154" s="53" t="str">
        <f>Source!G88</f>
        <v>Установка блоков в наружных и внутренних дверных проемах в каменных стенах, площадь проема до 3 м2</v>
      </c>
      <c r="D154" s="37" t="str">
        <f>Source!H88</f>
        <v>100 м2 проемов</v>
      </c>
      <c r="E154" s="10">
        <f>Source!I88</f>
        <v>0.02</v>
      </c>
      <c r="F154" s="38">
        <f>Source!AL88+Source!AM88+Source!AO88</f>
        <v>24625.68</v>
      </c>
      <c r="G154" s="39"/>
      <c r="H154" s="38"/>
      <c r="I154" s="39" t="str">
        <f>Source!BO88</f>
        <v>10-01-039-1</v>
      </c>
      <c r="J154" s="39"/>
      <c r="K154" s="38"/>
      <c r="L154" s="40"/>
      <c r="S154">
        <f>ROUND((Source!FX88/100)*((ROUND(Source!AF88*Source!I88, 2)+ROUND(Source!AE88*Source!I88, 2))), 2)</f>
        <v>23.54</v>
      </c>
      <c r="T154">
        <f>Source!X88</f>
        <v>662.16</v>
      </c>
      <c r="U154">
        <f>ROUND((Source!FY88/100)*((ROUND(Source!AF88*Source!I88, 2)+ROUND(Source!AE88*Source!I88, 2))), 2)</f>
        <v>11.87</v>
      </c>
      <c r="V154">
        <f>Source!Y88</f>
        <v>316.36</v>
      </c>
    </row>
    <row r="155" spans="1:26">
      <c r="C155" s="31" t="str">
        <f>"Объем: "&amp;Source!I88&amp;"=2/"&amp;"100"</f>
        <v>Объем: 0,02=2/100</v>
      </c>
    </row>
    <row r="156" spans="1:26" ht="14.25">
      <c r="A156" s="23"/>
      <c r="B156" s="53"/>
      <c r="C156" s="53" t="s">
        <v>1148</v>
      </c>
      <c r="D156" s="37"/>
      <c r="E156" s="10"/>
      <c r="F156" s="38">
        <f>Source!AO88</f>
        <v>821.89</v>
      </c>
      <c r="G156" s="39" t="str">
        <f>Source!DG88</f>
        <v>)*1,15</v>
      </c>
      <c r="H156" s="38">
        <f>ROUND(Source!AF88*Source!I88, 2)</f>
        <v>18.899999999999999</v>
      </c>
      <c r="I156" s="39"/>
      <c r="J156" s="39">
        <f>IF(Source!BA88&lt;&gt; 0, Source!BA88, 1)</f>
        <v>33.18</v>
      </c>
      <c r="K156" s="38">
        <f>Source!S88</f>
        <v>627.21</v>
      </c>
      <c r="L156" s="40"/>
      <c r="R156">
        <f>H156</f>
        <v>18.899999999999999</v>
      </c>
    </row>
    <row r="157" spans="1:26" ht="14.25">
      <c r="A157" s="23"/>
      <c r="B157" s="53"/>
      <c r="C157" s="53" t="s">
        <v>102</v>
      </c>
      <c r="D157" s="37"/>
      <c r="E157" s="10"/>
      <c r="F157" s="38">
        <f>Source!AM88</f>
        <v>1010.68</v>
      </c>
      <c r="G157" s="39" t="str">
        <f>Source!DE88</f>
        <v>)*1,25</v>
      </c>
      <c r="H157" s="38">
        <f>ROUND(Source!AD88*Source!I88, 2)</f>
        <v>25.27</v>
      </c>
      <c r="I157" s="39"/>
      <c r="J157" s="39">
        <f>IF(Source!BB88&lt;&gt; 0, Source!BB88, 1)</f>
        <v>10.36</v>
      </c>
      <c r="K157" s="38">
        <f>Source!Q88</f>
        <v>261.77</v>
      </c>
      <c r="L157" s="40"/>
    </row>
    <row r="158" spans="1:26" ht="14.25">
      <c r="A158" s="23"/>
      <c r="B158" s="53"/>
      <c r="C158" s="53" t="s">
        <v>1154</v>
      </c>
      <c r="D158" s="37"/>
      <c r="E158" s="10"/>
      <c r="F158" s="38">
        <f>Source!AN88</f>
        <v>130.82</v>
      </c>
      <c r="G158" s="39" t="str">
        <f>Source!DF88</f>
        <v>)*1,25</v>
      </c>
      <c r="H158" s="50">
        <f>ROUND(Source!AE88*Source!I88, 2)</f>
        <v>3.27</v>
      </c>
      <c r="I158" s="39"/>
      <c r="J158" s="39">
        <f>IF(Source!BS88&lt;&gt; 0, Source!BS88, 1)</f>
        <v>33.18</v>
      </c>
      <c r="K158" s="50">
        <f>Source!R88</f>
        <v>108.52</v>
      </c>
      <c r="L158" s="40"/>
      <c r="R158">
        <f>H158</f>
        <v>3.27</v>
      </c>
    </row>
    <row r="159" spans="1:26" ht="14.25">
      <c r="A159" s="23"/>
      <c r="B159" s="53"/>
      <c r="C159" s="53" t="s">
        <v>1155</v>
      </c>
      <c r="D159" s="37"/>
      <c r="E159" s="10"/>
      <c r="F159" s="38">
        <f>Source!AL88</f>
        <v>22793.11</v>
      </c>
      <c r="G159" s="39" t="str">
        <f>Source!DD88</f>
        <v/>
      </c>
      <c r="H159" s="38">
        <f>ROUND(Source!AC88*Source!I88, 2)</f>
        <v>455.86</v>
      </c>
      <c r="I159" s="39"/>
      <c r="J159" s="39">
        <f>IF(Source!BC88&lt;&gt; 0, Source!BC88, 1)</f>
        <v>4.96</v>
      </c>
      <c r="K159" s="38">
        <f>Source!P88</f>
        <v>2261.08</v>
      </c>
      <c r="L159" s="40"/>
    </row>
    <row r="160" spans="1:26" ht="14.25">
      <c r="A160" s="23"/>
      <c r="B160" s="53"/>
      <c r="C160" s="53" t="s">
        <v>1149</v>
      </c>
      <c r="D160" s="37" t="s">
        <v>1150</v>
      </c>
      <c r="E160" s="10">
        <f>Source!BZ88</f>
        <v>118</v>
      </c>
      <c r="F160" s="61" t="str">
        <f>CONCATENATE(" )", Source!DL88, Source!FT88, "=", Source!FX88)</f>
        <v xml:space="preserve"> )*0,9=106,2</v>
      </c>
      <c r="G160" s="62"/>
      <c r="H160" s="38">
        <f>SUM(S154:S165)</f>
        <v>23.54</v>
      </c>
      <c r="I160" s="41" t="str">
        <f>CONCATENATE(Source!FX88, Source!FV88, "=")</f>
        <v>106,2*0,85=</v>
      </c>
      <c r="J160" s="36">
        <f>Source!AT88</f>
        <v>90</v>
      </c>
      <c r="K160" s="38">
        <f>SUM(T154:T165)</f>
        <v>662.16</v>
      </c>
      <c r="L160" s="40"/>
    </row>
    <row r="161" spans="1:26" ht="14.25">
      <c r="A161" s="23"/>
      <c r="B161" s="53"/>
      <c r="C161" s="53" t="s">
        <v>1151</v>
      </c>
      <c r="D161" s="37" t="s">
        <v>1150</v>
      </c>
      <c r="E161" s="10">
        <f>Source!CA88</f>
        <v>63</v>
      </c>
      <c r="F161" s="61" t="str">
        <f>CONCATENATE(" )", Source!DM88, Source!FU88, "=", Source!FY88)</f>
        <v xml:space="preserve"> )*0,85=53,55</v>
      </c>
      <c r="G161" s="62"/>
      <c r="H161" s="38">
        <f>SUM(U154:U165)</f>
        <v>11.87</v>
      </c>
      <c r="I161" s="41" t="str">
        <f>CONCATENATE(Source!FY88, Source!FW88, "=")</f>
        <v>53,55*0,8=</v>
      </c>
      <c r="J161" s="36">
        <f>Source!AU88</f>
        <v>43</v>
      </c>
      <c r="K161" s="38">
        <f>SUM(V154:V165)</f>
        <v>316.36</v>
      </c>
      <c r="L161" s="40"/>
    </row>
    <row r="162" spans="1:26" ht="14.25">
      <c r="A162" s="23"/>
      <c r="B162" s="53"/>
      <c r="C162" s="53" t="s">
        <v>1152</v>
      </c>
      <c r="D162" s="37" t="s">
        <v>1153</v>
      </c>
      <c r="E162" s="10">
        <f>Source!AQ88</f>
        <v>89.53</v>
      </c>
      <c r="F162" s="38"/>
      <c r="G162" s="39" t="str">
        <f>Source!DI88</f>
        <v>)*1,15</v>
      </c>
      <c r="H162" s="38"/>
      <c r="I162" s="39"/>
      <c r="J162" s="39"/>
      <c r="K162" s="38"/>
      <c r="L162" s="42">
        <f>Source!U88</f>
        <v>2.0591900000000001</v>
      </c>
    </row>
    <row r="163" spans="1:26" ht="57">
      <c r="A163" s="23" t="str">
        <f>Source!E89</f>
        <v>3,1</v>
      </c>
      <c r="B163" s="53" t="str">
        <f>Source!F89</f>
        <v>101-0882</v>
      </c>
      <c r="C163" s="53" t="str">
        <f>Source!G89</f>
        <v>Скобяные изделия для дверных балконных блоков со спаренными полотнами жилых и общественных зданий однопольных</v>
      </c>
      <c r="D163" s="37" t="str">
        <f>Source!H89</f>
        <v>компл.</v>
      </c>
      <c r="E163" s="10">
        <f>Source!I89</f>
        <v>1</v>
      </c>
      <c r="F163" s="38">
        <f>Source!AL89+Source!AM89+Source!AO89</f>
        <v>94.69</v>
      </c>
      <c r="G163" s="52" t="s">
        <v>3</v>
      </c>
      <c r="H163" s="38">
        <f>ROUND(Source!AC89*Source!I89, 2)+ROUND(Source!AD89*Source!I89, 2)+ROUND(Source!AF89*Source!I89, 2)</f>
        <v>94.69</v>
      </c>
      <c r="I163" s="39"/>
      <c r="J163" s="39">
        <f>IF(Source!BC89&lt;&gt; 0, Source!BC89, 1)</f>
        <v>2.0699999999999998</v>
      </c>
      <c r="K163" s="38">
        <f>Source!O89</f>
        <v>196.01</v>
      </c>
      <c r="L163" s="40"/>
      <c r="S163">
        <f>ROUND((Source!FX89/100)*((ROUND(Source!AF89*Source!I89, 2)+ROUND(Source!AE89*Source!I89, 2))), 2)</f>
        <v>0</v>
      </c>
      <c r="T163">
        <f>Source!X89</f>
        <v>0</v>
      </c>
      <c r="U163">
        <f>ROUND((Source!FY89/100)*((ROUND(Source!AF89*Source!I89, 2)+ROUND(Source!AE89*Source!I89, 2))), 2)</f>
        <v>0</v>
      </c>
      <c r="V163">
        <f>Source!Y89</f>
        <v>0</v>
      </c>
      <c r="W163">
        <f>IF(Source!BI89&lt;=1,H163, 0)</f>
        <v>94.69</v>
      </c>
      <c r="X163">
        <f>IF(Source!BI89=2,H163, 0)</f>
        <v>0</v>
      </c>
      <c r="Y163">
        <f>IF(Source!BI89=3,H163, 0)</f>
        <v>0</v>
      </c>
      <c r="Z163">
        <f>IF(Source!BI89=4,H163, 0)</f>
        <v>0</v>
      </c>
    </row>
    <row r="164" spans="1:26" ht="42.75">
      <c r="A164" s="23" t="str">
        <f>Source!E90</f>
        <v>3,3</v>
      </c>
      <c r="B164" s="53" t="str">
        <f>Source!F90</f>
        <v>203-8107</v>
      </c>
      <c r="C164" s="53" t="str">
        <f>Source!G90</f>
        <v>Блоки дверные внутренние двупольные глухие, фанерованные шпоном ясеня</v>
      </c>
      <c r="D164" s="37" t="str">
        <f>Source!H90</f>
        <v>м2</v>
      </c>
      <c r="E164" s="10">
        <f>Source!I90</f>
        <v>2</v>
      </c>
      <c r="F164" s="38">
        <f>Source!AL90+Source!AM90+Source!AO90</f>
        <v>2102.37</v>
      </c>
      <c r="G164" s="52" t="s">
        <v>3</v>
      </c>
      <c r="H164" s="38">
        <f>ROUND(Source!AC90*Source!I90, 2)+ROUND(Source!AD90*Source!I90, 2)+ROUND(Source!AF90*Source!I90, 2)</f>
        <v>4204.74</v>
      </c>
      <c r="I164" s="39"/>
      <c r="J164" s="39">
        <f>IF(Source!BC90&lt;&gt; 0, Source!BC90, 1)</f>
        <v>2.5499999999999998</v>
      </c>
      <c r="K164" s="38">
        <f>Source!O90</f>
        <v>10722.09</v>
      </c>
      <c r="L164" s="40"/>
      <c r="S164">
        <f>ROUND((Source!FX90/100)*((ROUND(Source!AF90*Source!I90, 2)+ROUND(Source!AE90*Source!I90, 2))), 2)</f>
        <v>0</v>
      </c>
      <c r="T164">
        <f>Source!X90</f>
        <v>0</v>
      </c>
      <c r="U164">
        <f>ROUND((Source!FY90/100)*((ROUND(Source!AF90*Source!I90, 2)+ROUND(Source!AE90*Source!I90, 2))), 2)</f>
        <v>0</v>
      </c>
      <c r="V164">
        <f>Source!Y90</f>
        <v>0</v>
      </c>
      <c r="W164">
        <f>IF(Source!BI90&lt;=1,H164, 0)</f>
        <v>4204.74</v>
      </c>
      <c r="X164">
        <f>IF(Source!BI90=2,H164, 0)</f>
        <v>0</v>
      </c>
      <c r="Y164">
        <f>IF(Source!BI90=3,H164, 0)</f>
        <v>0</v>
      </c>
      <c r="Z164">
        <f>IF(Source!BI90=4,H164, 0)</f>
        <v>0</v>
      </c>
    </row>
    <row r="165" spans="1:26" ht="57">
      <c r="A165" s="54" t="str">
        <f>Source!E91</f>
        <v>3,4</v>
      </c>
      <c r="B165" s="55" t="str">
        <f>Source!F91</f>
        <v>203-0223</v>
      </c>
      <c r="C165" s="55" t="str">
        <f>Source!G91</f>
        <v>Блоки дверные с рамочными полотнами однопольные ДН 21-10, площадь 2,05 м2; ДН 24-10, площадь 2,35 м2</v>
      </c>
      <c r="D165" s="43" t="str">
        <f>Source!H91</f>
        <v>м2</v>
      </c>
      <c r="E165" s="44">
        <f>Source!I91</f>
        <v>-2</v>
      </c>
      <c r="F165" s="45">
        <f>Source!AL91+Source!AM91+Source!AO91</f>
        <v>207</v>
      </c>
      <c r="G165" s="46" t="s">
        <v>3</v>
      </c>
      <c r="H165" s="45">
        <f>ROUND(Source!AC91*Source!I91, 2)+ROUND(Source!AD91*Source!I91, 2)+ROUND(Source!AF91*Source!I91, 2)</f>
        <v>-414</v>
      </c>
      <c r="I165" s="47"/>
      <c r="J165" s="47">
        <f>IF(Source!BC91&lt;&gt; 0, Source!BC91, 1)</f>
        <v>5.0199999999999996</v>
      </c>
      <c r="K165" s="45">
        <f>Source!O91</f>
        <v>-2078.2800000000002</v>
      </c>
      <c r="L165" s="48"/>
      <c r="S165">
        <f>ROUND((Source!FX91/100)*((ROUND(Source!AF91*Source!I91, 2)+ROUND(Source!AE91*Source!I91, 2))), 2)</f>
        <v>0</v>
      </c>
      <c r="T165">
        <f>Source!X91</f>
        <v>0</v>
      </c>
      <c r="U165">
        <f>ROUND((Source!FY91/100)*((ROUND(Source!AF91*Source!I91, 2)+ROUND(Source!AE91*Source!I91, 2))), 2)</f>
        <v>0</v>
      </c>
      <c r="V165">
        <f>Source!Y91</f>
        <v>0</v>
      </c>
      <c r="W165">
        <f>IF(Source!BI91&lt;=1,H165, 0)</f>
        <v>-414</v>
      </c>
      <c r="X165">
        <f>IF(Source!BI91=2,H165, 0)</f>
        <v>0</v>
      </c>
      <c r="Y165">
        <f>IF(Source!BI91=3,H165, 0)</f>
        <v>0</v>
      </c>
      <c r="Z165">
        <f>IF(Source!BI91=4,H165, 0)</f>
        <v>0</v>
      </c>
    </row>
    <row r="166" spans="1:26" ht="15">
      <c r="G166" s="60">
        <f>H156+H157+H159+H160+H161+SUM(H163:H165)</f>
        <v>4420.869999999999</v>
      </c>
      <c r="H166" s="60"/>
      <c r="J166" s="60">
        <f>K156+K157+K159+K160+K161+SUM(K163:K165)</f>
        <v>12968.4</v>
      </c>
      <c r="K166" s="60"/>
      <c r="L166" s="49">
        <f>Source!U88</f>
        <v>2.0591900000000001</v>
      </c>
      <c r="O166" s="32">
        <f>G166</f>
        <v>4420.869999999999</v>
      </c>
      <c r="P166" s="32">
        <f>J166</f>
        <v>12968.4</v>
      </c>
      <c r="Q166" s="32">
        <f>L166</f>
        <v>2.0591900000000001</v>
      </c>
      <c r="W166">
        <f>IF(Source!BI88&lt;=1,H156+H157+H159+H160+H161, 0)</f>
        <v>535.44000000000005</v>
      </c>
      <c r="X166">
        <f>IF(Source!BI88=2,H156+H157+H159+H160+H161, 0)</f>
        <v>0</v>
      </c>
      <c r="Y166">
        <f>IF(Source!BI88=3,H156+H157+H159+H160+H161, 0)</f>
        <v>0</v>
      </c>
      <c r="Z166">
        <f>IF(Source!BI88=4,H156+H157+H159+H160+H161, 0)</f>
        <v>0</v>
      </c>
    </row>
    <row r="167" spans="1:26" ht="57">
      <c r="A167" s="23" t="str">
        <f>Source!E92</f>
        <v>5</v>
      </c>
      <c r="B167" s="53" t="str">
        <f>Source!F92</f>
        <v>15-01-050-4</v>
      </c>
      <c r="C167" s="53" t="str">
        <f>Source!G92</f>
        <v>Облицовка оконных и дверных откосов декоративным бумажно-слоистым пластиком или листами из синтетических материалов на клее</v>
      </c>
      <c r="D167" s="37" t="str">
        <f>Source!H92</f>
        <v>100 м2 облицовки</v>
      </c>
      <c r="E167" s="10">
        <f>Source!I92</f>
        <v>3.5999999999999997E-2</v>
      </c>
      <c r="F167" s="38">
        <f>Source!AL92+Source!AM92+Source!AO92</f>
        <v>2053.38</v>
      </c>
      <c r="G167" s="39"/>
      <c r="H167" s="38"/>
      <c r="I167" s="39" t="str">
        <f>Source!BO92</f>
        <v>15-01-050-4</v>
      </c>
      <c r="J167" s="39"/>
      <c r="K167" s="38"/>
      <c r="L167" s="40"/>
      <c r="S167">
        <f>ROUND((Source!FX92/100)*((ROUND(Source!AF92*Source!I92, 2)+ROUND(Source!AE92*Source!I92, 2))), 2)</f>
        <v>59.84</v>
      </c>
      <c r="T167">
        <f>Source!X92</f>
        <v>1680.65</v>
      </c>
      <c r="U167">
        <f>ROUND((Source!FY92/100)*((ROUND(Source!AF92*Source!I92, 2)+ROUND(Source!AE92*Source!I92, 2))), 2)</f>
        <v>29.6</v>
      </c>
      <c r="V167">
        <f>Source!Y92</f>
        <v>777.3</v>
      </c>
    </row>
    <row r="168" spans="1:26">
      <c r="C168" s="31" t="str">
        <f>"Объем: "&amp;Source!I92&amp;"=3,6/"&amp;"100"</f>
        <v>Объем: 0,036=3,6/100</v>
      </c>
    </row>
    <row r="169" spans="1:26" ht="14.25">
      <c r="A169" s="23"/>
      <c r="B169" s="53"/>
      <c r="C169" s="53" t="s">
        <v>1148</v>
      </c>
      <c r="D169" s="37"/>
      <c r="E169" s="10"/>
      <c r="F169" s="38">
        <f>Source!AO92</f>
        <v>1528.19</v>
      </c>
      <c r="G169" s="39" t="str">
        <f>Source!DG92</f>
        <v>)*1,15</v>
      </c>
      <c r="H169" s="38">
        <f>ROUND(Source!AF92*Source!I92, 2)</f>
        <v>63.27</v>
      </c>
      <c r="I169" s="39"/>
      <c r="J169" s="39">
        <f>IF(Source!BA92&lt;&gt; 0, Source!BA92, 1)</f>
        <v>33.18</v>
      </c>
      <c r="K169" s="38">
        <f>Source!S92</f>
        <v>2099.1999999999998</v>
      </c>
      <c r="L169" s="40"/>
      <c r="R169">
        <f>H169</f>
        <v>63.27</v>
      </c>
    </row>
    <row r="170" spans="1:26" ht="14.25">
      <c r="A170" s="23"/>
      <c r="B170" s="53"/>
      <c r="C170" s="53" t="s">
        <v>102</v>
      </c>
      <c r="D170" s="37"/>
      <c r="E170" s="10"/>
      <c r="F170" s="38">
        <f>Source!AM92</f>
        <v>46.33</v>
      </c>
      <c r="G170" s="39" t="str">
        <f>Source!DE92</f>
        <v>)*1,25</v>
      </c>
      <c r="H170" s="38">
        <f>ROUND(Source!AD92*Source!I92, 2)</f>
        <v>2.08</v>
      </c>
      <c r="I170" s="39"/>
      <c r="J170" s="39">
        <f>IF(Source!BB92&lt;&gt; 0, Source!BB92, 1)</f>
        <v>10.92</v>
      </c>
      <c r="K170" s="38">
        <f>Source!Q92</f>
        <v>22.77</v>
      </c>
      <c r="L170" s="40"/>
    </row>
    <row r="171" spans="1:26" ht="14.25">
      <c r="A171" s="23"/>
      <c r="B171" s="53"/>
      <c r="C171" s="53" t="s">
        <v>1154</v>
      </c>
      <c r="D171" s="37"/>
      <c r="E171" s="10"/>
      <c r="F171" s="38">
        <f>Source!AN92</f>
        <v>1.08</v>
      </c>
      <c r="G171" s="39" t="str">
        <f>Source!DF92</f>
        <v>)*1,25</v>
      </c>
      <c r="H171" s="50">
        <f>ROUND(Source!AE92*Source!I92, 2)</f>
        <v>0.05</v>
      </c>
      <c r="I171" s="39"/>
      <c r="J171" s="39">
        <f>IF(Source!BS92&lt;&gt; 0, Source!BS92, 1)</f>
        <v>33.18</v>
      </c>
      <c r="K171" s="50">
        <f>Source!R92</f>
        <v>1.61</v>
      </c>
      <c r="L171" s="40"/>
      <c r="R171">
        <f>H171</f>
        <v>0.05</v>
      </c>
    </row>
    <row r="172" spans="1:26" ht="14.25">
      <c r="A172" s="23"/>
      <c r="B172" s="53"/>
      <c r="C172" s="53" t="s">
        <v>1155</v>
      </c>
      <c r="D172" s="37"/>
      <c r="E172" s="10"/>
      <c r="F172" s="38">
        <f>Source!AL92</f>
        <v>478.86</v>
      </c>
      <c r="G172" s="39" t="str">
        <f>Source!DD92</f>
        <v/>
      </c>
      <c r="H172" s="38">
        <f>ROUND(Source!AC92*Source!I92, 2)</f>
        <v>17.239999999999998</v>
      </c>
      <c r="I172" s="39"/>
      <c r="J172" s="39">
        <f>IF(Source!BC92&lt;&gt; 0, Source!BC92, 1)</f>
        <v>3.4</v>
      </c>
      <c r="K172" s="38">
        <f>Source!P92</f>
        <v>58.61</v>
      </c>
      <c r="L172" s="40"/>
    </row>
    <row r="173" spans="1:26" ht="14.25">
      <c r="A173" s="23"/>
      <c r="B173" s="53"/>
      <c r="C173" s="53" t="s">
        <v>1149</v>
      </c>
      <c r="D173" s="37" t="s">
        <v>1150</v>
      </c>
      <c r="E173" s="10">
        <f>Source!BZ92</f>
        <v>105</v>
      </c>
      <c r="F173" s="61" t="str">
        <f>CONCATENATE(" )", Source!DL92, Source!FT92, "=", Source!FX92)</f>
        <v xml:space="preserve"> )*0,9=94,5</v>
      </c>
      <c r="G173" s="62"/>
      <c r="H173" s="38">
        <f>SUM(S167:S177)</f>
        <v>59.84</v>
      </c>
      <c r="I173" s="41" t="str">
        <f>CONCATENATE(Source!FX92, Source!FV92, "=")</f>
        <v>94,5*0,85=</v>
      </c>
      <c r="J173" s="36">
        <f>Source!AT92</f>
        <v>80</v>
      </c>
      <c r="K173" s="38">
        <f>SUM(T167:T177)</f>
        <v>1680.65</v>
      </c>
      <c r="L173" s="40"/>
    </row>
    <row r="174" spans="1:26" ht="14.25">
      <c r="A174" s="23"/>
      <c r="B174" s="53"/>
      <c r="C174" s="53" t="s">
        <v>1151</v>
      </c>
      <c r="D174" s="37" t="s">
        <v>1150</v>
      </c>
      <c r="E174" s="10">
        <f>Source!CA92</f>
        <v>55</v>
      </c>
      <c r="F174" s="61" t="str">
        <f>CONCATENATE(" )", Source!DM92, Source!FU92, "=", Source!FY92)</f>
        <v xml:space="preserve"> )*0,85=46,75</v>
      </c>
      <c r="G174" s="62"/>
      <c r="H174" s="38">
        <f>SUM(U167:U177)</f>
        <v>29.6</v>
      </c>
      <c r="I174" s="41" t="str">
        <f>CONCATENATE(Source!FY92, Source!FW92, "=")</f>
        <v>46,75*0,8=</v>
      </c>
      <c r="J174" s="36">
        <f>Source!AU92</f>
        <v>37</v>
      </c>
      <c r="K174" s="38">
        <f>SUM(V167:V177)</f>
        <v>777.3</v>
      </c>
      <c r="L174" s="40"/>
    </row>
    <row r="175" spans="1:26" ht="14.25">
      <c r="A175" s="23"/>
      <c r="B175" s="53"/>
      <c r="C175" s="53" t="s">
        <v>1152</v>
      </c>
      <c r="D175" s="37" t="s">
        <v>1153</v>
      </c>
      <c r="E175" s="10">
        <f>Source!AQ92</f>
        <v>166.47</v>
      </c>
      <c r="F175" s="38"/>
      <c r="G175" s="39" t="str">
        <f>Source!DI92</f>
        <v>)*1,15</v>
      </c>
      <c r="H175" s="38"/>
      <c r="I175" s="39"/>
      <c r="J175" s="39"/>
      <c r="K175" s="38"/>
      <c r="L175" s="42">
        <f>Source!U92</f>
        <v>6.8918579999999992</v>
      </c>
    </row>
    <row r="176" spans="1:26" ht="85.5">
      <c r="A176" s="23" t="str">
        <f>Source!E93</f>
        <v>5,1</v>
      </c>
      <c r="B176" s="53" t="str">
        <f>Source!F93</f>
        <v>101-6871</v>
      </c>
      <c r="C176" s="53" t="str">
        <f>Source!G93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176" s="37" t="str">
        <f>Source!H93</f>
        <v>м2</v>
      </c>
      <c r="E176" s="10">
        <f>Source!I93</f>
        <v>3.78</v>
      </c>
      <c r="F176" s="38">
        <f>Source!AL93+Source!AM93+Source!AO93</f>
        <v>377.87</v>
      </c>
      <c r="G176" s="52" t="s">
        <v>3</v>
      </c>
      <c r="H176" s="38">
        <f>ROUND(Source!AC93*Source!I93, 2)+ROUND(Source!AD93*Source!I93, 2)+ROUND(Source!AF93*Source!I93, 2)</f>
        <v>1428.35</v>
      </c>
      <c r="I176" s="39"/>
      <c r="J176" s="39">
        <f>IF(Source!BC93&lt;&gt; 0, Source!BC93, 1)</f>
        <v>0.6</v>
      </c>
      <c r="K176" s="38">
        <f>Source!O93</f>
        <v>857.01</v>
      </c>
      <c r="L176" s="40"/>
      <c r="S176">
        <f>ROUND((Source!FX93/100)*((ROUND(Source!AF93*Source!I93, 2)+ROUND(Source!AE93*Source!I93, 2))), 2)</f>
        <v>0</v>
      </c>
      <c r="T176">
        <f>Source!X93</f>
        <v>0</v>
      </c>
      <c r="U176">
        <f>ROUND((Source!FY93/100)*((ROUND(Source!AF93*Source!I93, 2)+ROUND(Source!AE93*Source!I93, 2))), 2)</f>
        <v>0</v>
      </c>
      <c r="V176">
        <f>Source!Y93</f>
        <v>0</v>
      </c>
      <c r="W176">
        <f>IF(Source!BI93&lt;=1,H176, 0)</f>
        <v>1428.35</v>
      </c>
      <c r="X176">
        <f>IF(Source!BI93=2,H176, 0)</f>
        <v>0</v>
      </c>
      <c r="Y176">
        <f>IF(Source!BI93=3,H176, 0)</f>
        <v>0</v>
      </c>
      <c r="Z176">
        <f>IF(Source!BI93=4,H176, 0)</f>
        <v>0</v>
      </c>
    </row>
    <row r="177" spans="1:26" ht="14.25">
      <c r="A177" s="54" t="str">
        <f>Source!E94</f>
        <v>5,2</v>
      </c>
      <c r="B177" s="55" t="str">
        <f>Source!F94</f>
        <v>101-2416</v>
      </c>
      <c r="C177" s="55" t="str">
        <f>Source!G94</f>
        <v>Грунтовка «Бетоконтакт», КНАУФ</v>
      </c>
      <c r="D177" s="43" t="str">
        <f>Source!H94</f>
        <v>кг</v>
      </c>
      <c r="E177" s="44">
        <f>Source!I94</f>
        <v>0.32</v>
      </c>
      <c r="F177" s="45">
        <f>Source!AL94+Source!AM94+Source!AO94</f>
        <v>22.91</v>
      </c>
      <c r="G177" s="46" t="s">
        <v>3</v>
      </c>
      <c r="H177" s="45">
        <f>ROUND(Source!AC94*Source!I94, 2)+ROUND(Source!AD94*Source!I94, 2)+ROUND(Source!AF94*Source!I94, 2)</f>
        <v>7.33</v>
      </c>
      <c r="I177" s="47"/>
      <c r="J177" s="47">
        <f>IF(Source!BC94&lt;&gt; 0, Source!BC94, 1)</f>
        <v>5.85</v>
      </c>
      <c r="K177" s="45">
        <f>Source!O94</f>
        <v>42.89</v>
      </c>
      <c r="L177" s="48"/>
      <c r="S177">
        <f>ROUND((Source!FX94/100)*((ROUND(Source!AF94*Source!I94, 2)+ROUND(Source!AE94*Source!I94, 2))), 2)</f>
        <v>0</v>
      </c>
      <c r="T177">
        <f>Source!X94</f>
        <v>0</v>
      </c>
      <c r="U177">
        <f>ROUND((Source!FY94/100)*((ROUND(Source!AF94*Source!I94, 2)+ROUND(Source!AE94*Source!I94, 2))), 2)</f>
        <v>0</v>
      </c>
      <c r="V177">
        <f>Source!Y94</f>
        <v>0</v>
      </c>
      <c r="W177">
        <f>IF(Source!BI94&lt;=1,H177, 0)</f>
        <v>7.33</v>
      </c>
      <c r="X177">
        <f>IF(Source!BI94=2,H177, 0)</f>
        <v>0</v>
      </c>
      <c r="Y177">
        <f>IF(Source!BI94=3,H177, 0)</f>
        <v>0</v>
      </c>
      <c r="Z177">
        <f>IF(Source!BI94=4,H177, 0)</f>
        <v>0</v>
      </c>
    </row>
    <row r="178" spans="1:26" ht="15">
      <c r="G178" s="60">
        <f>H169+H170+H172+H173+H174+SUM(H176:H177)</f>
        <v>1607.7099999999998</v>
      </c>
      <c r="H178" s="60"/>
      <c r="J178" s="60">
        <f>K169+K170+K172+K173+K174+SUM(K176:K177)</f>
        <v>5538.4299999999994</v>
      </c>
      <c r="K178" s="60"/>
      <c r="L178" s="49">
        <f>Source!U92</f>
        <v>6.8918579999999992</v>
      </c>
      <c r="O178" s="32">
        <f>G178</f>
        <v>1607.7099999999998</v>
      </c>
      <c r="P178" s="32">
        <f>J178</f>
        <v>5538.4299999999994</v>
      </c>
      <c r="Q178" s="32">
        <f>L178</f>
        <v>6.8918579999999992</v>
      </c>
      <c r="W178">
        <f>IF(Source!BI92&lt;=1,H169+H170+H172+H173+H174, 0)</f>
        <v>172.03</v>
      </c>
      <c r="X178">
        <f>IF(Source!BI92=2,H169+H170+H172+H173+H174, 0)</f>
        <v>0</v>
      </c>
      <c r="Y178">
        <f>IF(Source!BI92=3,H169+H170+H172+H173+H174, 0)</f>
        <v>0</v>
      </c>
      <c r="Z178">
        <f>IF(Source!BI92=4,H169+H170+H172+H173+H174, 0)</f>
        <v>0</v>
      </c>
    </row>
    <row r="179" spans="1:26" ht="28.5">
      <c r="A179" s="23" t="str">
        <f>Source!E95</f>
        <v>6</v>
      </c>
      <c r="B179" s="53" t="str">
        <f>Source!F95</f>
        <v>11-01-012-3</v>
      </c>
      <c r="C179" s="53" t="str">
        <f>Source!G95</f>
        <v>Укладка лаг по плитам перекрытий</v>
      </c>
      <c r="D179" s="37" t="str">
        <f>Source!H95</f>
        <v>100 м2 пола</v>
      </c>
      <c r="E179" s="10">
        <f>Source!I95</f>
        <v>0.4</v>
      </c>
      <c r="F179" s="38">
        <f>Source!AL95+Source!AM95+Source!AO95</f>
        <v>2068.7799999999997</v>
      </c>
      <c r="G179" s="39"/>
      <c r="H179" s="38"/>
      <c r="I179" s="39" t="str">
        <f>Source!BO95</f>
        <v>11-01-012-3</v>
      </c>
      <c r="J179" s="39"/>
      <c r="K179" s="38"/>
      <c r="L179" s="40"/>
      <c r="S179">
        <f>ROUND((Source!FX95/100)*((ROUND(Source!AF95*Source!I95, 2)+ROUND(Source!AE95*Source!I95, 2))), 2)</f>
        <v>156.6</v>
      </c>
      <c r="T179">
        <f>Source!X95</f>
        <v>4411.78</v>
      </c>
      <c r="U179">
        <f>ROUND((Source!FY95/100)*((ROUND(Source!AF95*Source!I95, 2)+ROUND(Source!AE95*Source!I95, 2))), 2)</f>
        <v>90.18</v>
      </c>
      <c r="V179">
        <f>Source!Y95</f>
        <v>2393.62</v>
      </c>
    </row>
    <row r="180" spans="1:26">
      <c r="C180" s="31" t="str">
        <f>"Объем: "&amp;Source!I95&amp;"=40/"&amp;"100"</f>
        <v>Объем: 0,4=40/100</v>
      </c>
    </row>
    <row r="181" spans="1:26" ht="14.25">
      <c r="A181" s="23"/>
      <c r="B181" s="53"/>
      <c r="C181" s="53" t="s">
        <v>1148</v>
      </c>
      <c r="D181" s="37"/>
      <c r="E181" s="10"/>
      <c r="F181" s="38">
        <f>Source!AO95</f>
        <v>304.86</v>
      </c>
      <c r="G181" s="39" t="str">
        <f>Source!DG95</f>
        <v>)*1,15</v>
      </c>
      <c r="H181" s="38">
        <f>ROUND(Source!AF95*Source!I95, 2)</f>
        <v>140.24</v>
      </c>
      <c r="I181" s="39"/>
      <c r="J181" s="39">
        <f>IF(Source!BA95&lt;&gt; 0, Source!BA95, 1)</f>
        <v>33.18</v>
      </c>
      <c r="K181" s="38">
        <f>Source!S95</f>
        <v>4653.03</v>
      </c>
      <c r="L181" s="40"/>
      <c r="R181">
        <f>H181</f>
        <v>140.24</v>
      </c>
    </row>
    <row r="182" spans="1:26" ht="14.25">
      <c r="A182" s="23"/>
      <c r="B182" s="53"/>
      <c r="C182" s="53" t="s">
        <v>102</v>
      </c>
      <c r="D182" s="37"/>
      <c r="E182" s="10"/>
      <c r="F182" s="38">
        <f>Source!AM95</f>
        <v>28.6</v>
      </c>
      <c r="G182" s="39" t="str">
        <f>Source!DE95</f>
        <v>)*1,25</v>
      </c>
      <c r="H182" s="38">
        <f>ROUND(Source!AD95*Source!I95, 2)</f>
        <v>14.3</v>
      </c>
      <c r="I182" s="39"/>
      <c r="J182" s="39">
        <f>IF(Source!BB95&lt;&gt; 0, Source!BB95, 1)</f>
        <v>11.52</v>
      </c>
      <c r="K182" s="38">
        <f>Source!Q95</f>
        <v>164.74</v>
      </c>
      <c r="L182" s="40"/>
    </row>
    <row r="183" spans="1:26" ht="14.25">
      <c r="A183" s="23"/>
      <c r="B183" s="53"/>
      <c r="C183" s="53" t="s">
        <v>1154</v>
      </c>
      <c r="D183" s="37"/>
      <c r="E183" s="10"/>
      <c r="F183" s="38">
        <f>Source!AN95</f>
        <v>2.4300000000000002</v>
      </c>
      <c r="G183" s="39" t="str">
        <f>Source!DF95</f>
        <v>)*1,25</v>
      </c>
      <c r="H183" s="50">
        <f>ROUND(Source!AE95*Source!I95, 2)</f>
        <v>1.22</v>
      </c>
      <c r="I183" s="39"/>
      <c r="J183" s="39">
        <f>IF(Source!BS95&lt;&gt; 0, Source!BS95, 1)</f>
        <v>33.18</v>
      </c>
      <c r="K183" s="50">
        <f>Source!R95</f>
        <v>40.35</v>
      </c>
      <c r="L183" s="40"/>
      <c r="R183">
        <f>H183</f>
        <v>1.22</v>
      </c>
    </row>
    <row r="184" spans="1:26" ht="14.25">
      <c r="A184" s="23"/>
      <c r="B184" s="53"/>
      <c r="C184" s="53" t="s">
        <v>1155</v>
      </c>
      <c r="D184" s="37"/>
      <c r="E184" s="10"/>
      <c r="F184" s="38">
        <f>Source!AL95</f>
        <v>1735.32</v>
      </c>
      <c r="G184" s="39" t="str">
        <f>Source!DD95</f>
        <v/>
      </c>
      <c r="H184" s="38">
        <f>ROUND(Source!AC95*Source!I95, 2)</f>
        <v>694.13</v>
      </c>
      <c r="I184" s="39"/>
      <c r="J184" s="39">
        <f>IF(Source!BC95&lt;&gt; 0, Source!BC95, 1)</f>
        <v>3.5</v>
      </c>
      <c r="K184" s="38">
        <f>Source!P95</f>
        <v>2429.4499999999998</v>
      </c>
      <c r="L184" s="40"/>
    </row>
    <row r="185" spans="1:26" ht="14.25">
      <c r="A185" s="23"/>
      <c r="B185" s="53"/>
      <c r="C185" s="53" t="s">
        <v>1149</v>
      </c>
      <c r="D185" s="37" t="s">
        <v>1150</v>
      </c>
      <c r="E185" s="10">
        <f>Source!BZ95</f>
        <v>123</v>
      </c>
      <c r="F185" s="61" t="str">
        <f>CONCATENATE(" )", Source!DL95, Source!FT95, "=", Source!FX95)</f>
        <v xml:space="preserve"> )*0,9=110,7</v>
      </c>
      <c r="G185" s="62"/>
      <c r="H185" s="38">
        <f>SUM(S179:S187)</f>
        <v>156.6</v>
      </c>
      <c r="I185" s="41" t="str">
        <f>CONCATENATE(Source!FX95, Source!FV95, "=")</f>
        <v>110,7*0,85=</v>
      </c>
      <c r="J185" s="36">
        <f>Source!AT95</f>
        <v>94</v>
      </c>
      <c r="K185" s="38">
        <f>SUM(T179:T187)</f>
        <v>4411.78</v>
      </c>
      <c r="L185" s="40"/>
    </row>
    <row r="186" spans="1:26" ht="14.25">
      <c r="A186" s="23"/>
      <c r="B186" s="53"/>
      <c r="C186" s="53" t="s">
        <v>1151</v>
      </c>
      <c r="D186" s="37" t="s">
        <v>1150</v>
      </c>
      <c r="E186" s="10">
        <f>Source!CA95</f>
        <v>75</v>
      </c>
      <c r="F186" s="61" t="str">
        <f>CONCATENATE(" )", Source!DM95, Source!FU95, "=", Source!FY95)</f>
        <v xml:space="preserve"> )*0,85=63,75</v>
      </c>
      <c r="G186" s="62"/>
      <c r="H186" s="38">
        <f>SUM(U179:U187)</f>
        <v>90.18</v>
      </c>
      <c r="I186" s="41" t="str">
        <f>CONCATENATE(Source!FY95, Source!FW95, "=")</f>
        <v>63,75*0,8=</v>
      </c>
      <c r="J186" s="36">
        <f>Source!AU95</f>
        <v>51</v>
      </c>
      <c r="K186" s="38">
        <f>SUM(V179:V187)</f>
        <v>2393.62</v>
      </c>
      <c r="L186" s="40"/>
    </row>
    <row r="187" spans="1:26" ht="14.25">
      <c r="A187" s="54"/>
      <c r="B187" s="55"/>
      <c r="C187" s="55" t="s">
        <v>1152</v>
      </c>
      <c r="D187" s="43" t="s">
        <v>1153</v>
      </c>
      <c r="E187" s="44">
        <f>Source!AQ95</f>
        <v>35.74</v>
      </c>
      <c r="F187" s="45"/>
      <c r="G187" s="47" t="str">
        <f>Source!DI95</f>
        <v>)*1,15</v>
      </c>
      <c r="H187" s="45"/>
      <c r="I187" s="47"/>
      <c r="J187" s="47"/>
      <c r="K187" s="45"/>
      <c r="L187" s="51">
        <f>Source!U95</f>
        <v>16.4404</v>
      </c>
    </row>
    <row r="188" spans="1:26" ht="15">
      <c r="G188" s="60">
        <f>H181+H182+H184+H185+H186</f>
        <v>1095.45</v>
      </c>
      <c r="H188" s="60"/>
      <c r="J188" s="60">
        <f>K181+K182+K184+K185+K186</f>
        <v>14052.619999999999</v>
      </c>
      <c r="K188" s="60"/>
      <c r="L188" s="49">
        <f>Source!U95</f>
        <v>16.4404</v>
      </c>
      <c r="O188" s="32">
        <f>G188</f>
        <v>1095.45</v>
      </c>
      <c r="P188" s="32">
        <f>J188</f>
        <v>14052.619999999999</v>
      </c>
      <c r="Q188" s="32">
        <f>L188</f>
        <v>16.4404</v>
      </c>
      <c r="W188">
        <f>IF(Source!BI95&lt;=1,H181+H182+H184+H185+H186, 0)</f>
        <v>1095.45</v>
      </c>
      <c r="X188">
        <f>IF(Source!BI95=2,H181+H182+H184+H185+H186, 0)</f>
        <v>0</v>
      </c>
      <c r="Y188">
        <f>IF(Source!BI95=3,H181+H182+H184+H185+H186, 0)</f>
        <v>0</v>
      </c>
      <c r="Z188">
        <f>IF(Source!BI95=4,H181+H182+H184+H185+H186, 0)</f>
        <v>0</v>
      </c>
    </row>
    <row r="189" spans="1:26" ht="42.75">
      <c r="A189" s="23" t="str">
        <f>Source!E96</f>
        <v>7</v>
      </c>
      <c r="B189" s="53" t="str">
        <f>Source!F96</f>
        <v>11-01-033-1</v>
      </c>
      <c r="C189" s="53" t="str">
        <f>Source!G96</f>
        <v>Устройство покрытий дощатых толщиной 28 мм</v>
      </c>
      <c r="D189" s="37" t="str">
        <f>Source!H96</f>
        <v>100 м2 покрытия</v>
      </c>
      <c r="E189" s="10">
        <f>Source!I96</f>
        <v>0.4</v>
      </c>
      <c r="F189" s="38">
        <f>Source!AL96+Source!AM96+Source!AO96</f>
        <v>6972.3600000000006</v>
      </c>
      <c r="G189" s="39"/>
      <c r="H189" s="38"/>
      <c r="I189" s="39" t="str">
        <f>Source!BO96</f>
        <v>11-01-033-1</v>
      </c>
      <c r="J189" s="39"/>
      <c r="K189" s="38"/>
      <c r="L189" s="40"/>
      <c r="S189">
        <f>ROUND((Source!FX96/100)*((ROUND(Source!AF96*Source!I96, 2)+ROUND(Source!AE96*Source!I96, 2))), 2)</f>
        <v>268.08</v>
      </c>
      <c r="T189">
        <f>Source!X96</f>
        <v>7553.02</v>
      </c>
      <c r="U189">
        <f>ROUND((Source!FY96/100)*((ROUND(Source!AF96*Source!I96, 2)+ROUND(Source!AE96*Source!I96, 2))), 2)</f>
        <v>154.38</v>
      </c>
      <c r="V189">
        <f>Source!Y96</f>
        <v>4097.92</v>
      </c>
    </row>
    <row r="190" spans="1:26">
      <c r="C190" s="31" t="str">
        <f>"Объем: "&amp;Source!I96&amp;"=40/"&amp;"100"</f>
        <v>Объем: 0,4=40/100</v>
      </c>
    </row>
    <row r="191" spans="1:26" ht="14.25">
      <c r="A191" s="23"/>
      <c r="B191" s="53"/>
      <c r="C191" s="53" t="s">
        <v>1148</v>
      </c>
      <c r="D191" s="37"/>
      <c r="E191" s="10"/>
      <c r="F191" s="38">
        <f>Source!AO96</f>
        <v>517.94000000000005</v>
      </c>
      <c r="G191" s="39" t="str">
        <f>Source!DG96</f>
        <v>)*1,15</v>
      </c>
      <c r="H191" s="38">
        <f>ROUND(Source!AF96*Source!I96, 2)</f>
        <v>238.25</v>
      </c>
      <c r="I191" s="39"/>
      <c r="J191" s="39">
        <f>IF(Source!BA96&lt;&gt; 0, Source!BA96, 1)</f>
        <v>33.18</v>
      </c>
      <c r="K191" s="38">
        <f>Source!S96</f>
        <v>7905.2</v>
      </c>
      <c r="L191" s="40"/>
      <c r="R191">
        <f>H191</f>
        <v>238.25</v>
      </c>
    </row>
    <row r="192" spans="1:26" ht="14.25">
      <c r="A192" s="23"/>
      <c r="B192" s="53"/>
      <c r="C192" s="53" t="s">
        <v>102</v>
      </c>
      <c r="D192" s="37"/>
      <c r="E192" s="10"/>
      <c r="F192" s="38">
        <f>Source!AM96</f>
        <v>97.78</v>
      </c>
      <c r="G192" s="39" t="str">
        <f>Source!DE96</f>
        <v>)*1,25</v>
      </c>
      <c r="H192" s="38">
        <f>ROUND(Source!AD96*Source!I96, 2)</f>
        <v>48.89</v>
      </c>
      <c r="I192" s="39"/>
      <c r="J192" s="39">
        <f>IF(Source!BB96&lt;&gt; 0, Source!BB96, 1)</f>
        <v>11.56</v>
      </c>
      <c r="K192" s="38">
        <f>Source!Q96</f>
        <v>565.19000000000005</v>
      </c>
      <c r="L192" s="40"/>
    </row>
    <row r="193" spans="1:26" ht="14.25">
      <c r="A193" s="23"/>
      <c r="B193" s="53"/>
      <c r="C193" s="53" t="s">
        <v>1154</v>
      </c>
      <c r="D193" s="37"/>
      <c r="E193" s="10"/>
      <c r="F193" s="38">
        <f>Source!AN96</f>
        <v>7.83</v>
      </c>
      <c r="G193" s="39" t="str">
        <f>Source!DF96</f>
        <v>)*1,25</v>
      </c>
      <c r="H193" s="50">
        <f>ROUND(Source!AE96*Source!I96, 2)</f>
        <v>3.92</v>
      </c>
      <c r="I193" s="39"/>
      <c r="J193" s="39">
        <f>IF(Source!BS96&lt;&gt; 0, Source!BS96, 1)</f>
        <v>33.18</v>
      </c>
      <c r="K193" s="50">
        <f>Source!R96</f>
        <v>129.93</v>
      </c>
      <c r="L193" s="40"/>
      <c r="R193">
        <f>H193</f>
        <v>3.92</v>
      </c>
    </row>
    <row r="194" spans="1:26" ht="14.25">
      <c r="A194" s="23"/>
      <c r="B194" s="53"/>
      <c r="C194" s="53" t="s">
        <v>1155</v>
      </c>
      <c r="D194" s="37"/>
      <c r="E194" s="10"/>
      <c r="F194" s="38">
        <f>Source!AL96</f>
        <v>6356.64</v>
      </c>
      <c r="G194" s="39" t="str">
        <f>Source!DD96</f>
        <v/>
      </c>
      <c r="H194" s="38">
        <f>ROUND(Source!AC96*Source!I96, 2)</f>
        <v>2542.66</v>
      </c>
      <c r="I194" s="39"/>
      <c r="J194" s="39">
        <f>IF(Source!BC96&lt;&gt; 0, Source!BC96, 1)</f>
        <v>6.54</v>
      </c>
      <c r="K194" s="38">
        <f>Source!P96</f>
        <v>16628.97</v>
      </c>
      <c r="L194" s="40"/>
    </row>
    <row r="195" spans="1:26" ht="14.25">
      <c r="A195" s="23"/>
      <c r="B195" s="53"/>
      <c r="C195" s="53" t="s">
        <v>1149</v>
      </c>
      <c r="D195" s="37" t="s">
        <v>1150</v>
      </c>
      <c r="E195" s="10">
        <f>Source!BZ96</f>
        <v>123</v>
      </c>
      <c r="F195" s="61" t="str">
        <f>CONCATENATE(" )", Source!DL96, Source!FT96, "=", Source!FX96)</f>
        <v xml:space="preserve"> )*0,9=110,7</v>
      </c>
      <c r="G195" s="62"/>
      <c r="H195" s="38">
        <f>SUM(S189:S197)</f>
        <v>268.08</v>
      </c>
      <c r="I195" s="41" t="str">
        <f>CONCATENATE(Source!FX96, Source!FV96, "=")</f>
        <v>110,7*0,85=</v>
      </c>
      <c r="J195" s="36">
        <f>Source!AT96</f>
        <v>94</v>
      </c>
      <c r="K195" s="38">
        <f>SUM(T189:T197)</f>
        <v>7553.02</v>
      </c>
      <c r="L195" s="40"/>
    </row>
    <row r="196" spans="1:26" ht="14.25">
      <c r="A196" s="23"/>
      <c r="B196" s="53"/>
      <c r="C196" s="53" t="s">
        <v>1151</v>
      </c>
      <c r="D196" s="37" t="s">
        <v>1150</v>
      </c>
      <c r="E196" s="10">
        <f>Source!CA96</f>
        <v>75</v>
      </c>
      <c r="F196" s="61" t="str">
        <f>CONCATENATE(" )", Source!DM96, Source!FU96, "=", Source!FY96)</f>
        <v xml:space="preserve"> )*0,85=63,75</v>
      </c>
      <c r="G196" s="62"/>
      <c r="H196" s="38">
        <f>SUM(U189:U197)</f>
        <v>154.38</v>
      </c>
      <c r="I196" s="41" t="str">
        <f>CONCATENATE(Source!FY96, Source!FW96, "=")</f>
        <v>63,75*0,8=</v>
      </c>
      <c r="J196" s="36">
        <f>Source!AU96</f>
        <v>51</v>
      </c>
      <c r="K196" s="38">
        <f>SUM(V189:V197)</f>
        <v>4097.92</v>
      </c>
      <c r="L196" s="40"/>
    </row>
    <row r="197" spans="1:26" ht="14.25">
      <c r="A197" s="54"/>
      <c r="B197" s="55"/>
      <c r="C197" s="55" t="s">
        <v>1152</v>
      </c>
      <c r="D197" s="43" t="s">
        <v>1153</v>
      </c>
      <c r="E197" s="44">
        <f>Source!AQ96</f>
        <v>60.72</v>
      </c>
      <c r="F197" s="45"/>
      <c r="G197" s="47" t="str">
        <f>Source!DI96</f>
        <v>)*1,15</v>
      </c>
      <c r="H197" s="45"/>
      <c r="I197" s="47"/>
      <c r="J197" s="47"/>
      <c r="K197" s="45"/>
      <c r="L197" s="51">
        <f>Source!U96</f>
        <v>27.931199999999997</v>
      </c>
    </row>
    <row r="198" spans="1:26" ht="15">
      <c r="G198" s="60">
        <f>H191+H192+H194+H195+H196</f>
        <v>3252.2599999999998</v>
      </c>
      <c r="H198" s="60"/>
      <c r="J198" s="60">
        <f>K191+K192+K194+K195+K196</f>
        <v>36750.300000000003</v>
      </c>
      <c r="K198" s="60"/>
      <c r="L198" s="49">
        <f>Source!U96</f>
        <v>27.931199999999997</v>
      </c>
      <c r="O198" s="32">
        <f>G198</f>
        <v>3252.2599999999998</v>
      </c>
      <c r="P198" s="32">
        <f>J198</f>
        <v>36750.300000000003</v>
      </c>
      <c r="Q198" s="32">
        <f>L198</f>
        <v>27.931199999999997</v>
      </c>
      <c r="W198">
        <f>IF(Source!BI96&lt;=1,H191+H192+H194+H195+H196, 0)</f>
        <v>3252.2599999999998</v>
      </c>
      <c r="X198">
        <f>IF(Source!BI96=2,H191+H192+H194+H195+H196, 0)</f>
        <v>0</v>
      </c>
      <c r="Y198">
        <f>IF(Source!BI96=3,H191+H192+H194+H195+H196, 0)</f>
        <v>0</v>
      </c>
      <c r="Z198">
        <f>IF(Source!BI96=4,H191+H192+H194+H195+H196, 0)</f>
        <v>0</v>
      </c>
    </row>
    <row r="199" spans="1:26" ht="42.75">
      <c r="A199" s="23" t="str">
        <f>Source!E97</f>
        <v>8</v>
      </c>
      <c r="B199" s="53" t="str">
        <f>Source!F97</f>
        <v>11-01-053-2</v>
      </c>
      <c r="C199" s="53" t="str">
        <f>Source!G97</f>
        <v>Устройство оснований полов из фанеры в один слой площадью свыше 20 м2</v>
      </c>
      <c r="D199" s="37" t="str">
        <f>Source!H97</f>
        <v>100 м2 пола</v>
      </c>
      <c r="E199" s="10">
        <f>Source!I97</f>
        <v>0.4</v>
      </c>
      <c r="F199" s="38">
        <f>Source!AL97+Source!AM97+Source!AO97</f>
        <v>6214.5300000000007</v>
      </c>
      <c r="G199" s="39"/>
      <c r="H199" s="38"/>
      <c r="I199" s="39" t="str">
        <f>Source!BO97</f>
        <v>11-01-053-2</v>
      </c>
      <c r="J199" s="39"/>
      <c r="K199" s="38"/>
      <c r="L199" s="40"/>
      <c r="S199">
        <f>ROUND((Source!FX97/100)*((ROUND(Source!AF97*Source!I97, 2)+ROUND(Source!AE97*Source!I97, 2))), 2)</f>
        <v>167.36</v>
      </c>
      <c r="T199">
        <f>Source!X97</f>
        <v>4715.1899999999996</v>
      </c>
      <c r="U199">
        <f>ROUND((Source!FY97/100)*((ROUND(Source!AF97*Source!I97, 2)+ROUND(Source!AE97*Source!I97, 2))), 2)</f>
        <v>96.38</v>
      </c>
      <c r="V199">
        <f>Source!Y97</f>
        <v>2558.2399999999998</v>
      </c>
    </row>
    <row r="200" spans="1:26">
      <c r="C200" s="31" t="str">
        <f>"Объем: "&amp;Source!I97&amp;"=40/"&amp;"100"</f>
        <v>Объем: 0,4=40/100</v>
      </c>
    </row>
    <row r="201" spans="1:26" ht="14.25">
      <c r="A201" s="23"/>
      <c r="B201" s="53"/>
      <c r="C201" s="53" t="s">
        <v>1148</v>
      </c>
      <c r="D201" s="37"/>
      <c r="E201" s="10"/>
      <c r="F201" s="38">
        <f>Source!AO97</f>
        <v>255.39</v>
      </c>
      <c r="G201" s="39" t="str">
        <f>Source!DG97</f>
        <v>)*1,15</v>
      </c>
      <c r="H201" s="38">
        <f>ROUND(Source!AF97*Source!I97, 2)</f>
        <v>117.48</v>
      </c>
      <c r="I201" s="39"/>
      <c r="J201" s="39">
        <f>IF(Source!BA97&lt;&gt; 0, Source!BA97, 1)</f>
        <v>33.18</v>
      </c>
      <c r="K201" s="38">
        <f>Source!S97</f>
        <v>3897.99</v>
      </c>
      <c r="L201" s="40"/>
      <c r="R201">
        <f>H201</f>
        <v>117.48</v>
      </c>
    </row>
    <row r="202" spans="1:26" ht="14.25">
      <c r="A202" s="23"/>
      <c r="B202" s="53"/>
      <c r="C202" s="53" t="s">
        <v>102</v>
      </c>
      <c r="D202" s="37"/>
      <c r="E202" s="10"/>
      <c r="F202" s="38">
        <f>Source!AM97</f>
        <v>375.46</v>
      </c>
      <c r="G202" s="39" t="str">
        <f>Source!DE97</f>
        <v>)*1,25</v>
      </c>
      <c r="H202" s="38">
        <f>ROUND(Source!AD97*Source!I97, 2)</f>
        <v>187.73</v>
      </c>
      <c r="I202" s="39"/>
      <c r="J202" s="39">
        <f>IF(Source!BB97&lt;&gt; 0, Source!BB97, 1)</f>
        <v>10.86</v>
      </c>
      <c r="K202" s="38">
        <f>Source!Q97</f>
        <v>2038.77</v>
      </c>
      <c r="L202" s="40"/>
    </row>
    <row r="203" spans="1:26" ht="14.25">
      <c r="A203" s="23"/>
      <c r="B203" s="53"/>
      <c r="C203" s="53" t="s">
        <v>1154</v>
      </c>
      <c r="D203" s="37"/>
      <c r="E203" s="10"/>
      <c r="F203" s="38">
        <f>Source!AN97</f>
        <v>67.400000000000006</v>
      </c>
      <c r="G203" s="39" t="str">
        <f>Source!DF97</f>
        <v>)*1,25</v>
      </c>
      <c r="H203" s="50">
        <f>ROUND(Source!AE97*Source!I97, 2)</f>
        <v>33.700000000000003</v>
      </c>
      <c r="I203" s="39"/>
      <c r="J203" s="39">
        <f>IF(Source!BS97&lt;&gt; 0, Source!BS97, 1)</f>
        <v>33.18</v>
      </c>
      <c r="K203" s="50">
        <f>Source!R97</f>
        <v>1118.17</v>
      </c>
      <c r="L203" s="40"/>
      <c r="R203">
        <f>H203</f>
        <v>33.700000000000003</v>
      </c>
    </row>
    <row r="204" spans="1:26" ht="14.25">
      <c r="A204" s="23"/>
      <c r="B204" s="53"/>
      <c r="C204" s="53" t="s">
        <v>1155</v>
      </c>
      <c r="D204" s="37"/>
      <c r="E204" s="10"/>
      <c r="F204" s="38">
        <f>Source!AL97</f>
        <v>5583.68</v>
      </c>
      <c r="G204" s="39" t="str">
        <f>Source!DD97</f>
        <v/>
      </c>
      <c r="H204" s="38">
        <f>ROUND(Source!AC97*Source!I97, 2)</f>
        <v>2233.4699999999998</v>
      </c>
      <c r="I204" s="39"/>
      <c r="J204" s="39">
        <f>IF(Source!BC97&lt;&gt; 0, Source!BC97, 1)</f>
        <v>6.62</v>
      </c>
      <c r="K204" s="38">
        <f>Source!P97</f>
        <v>14785.58</v>
      </c>
      <c r="L204" s="40"/>
    </row>
    <row r="205" spans="1:26" ht="14.25">
      <c r="A205" s="23"/>
      <c r="B205" s="53"/>
      <c r="C205" s="53" t="s">
        <v>1149</v>
      </c>
      <c r="D205" s="37" t="s">
        <v>1150</v>
      </c>
      <c r="E205" s="10">
        <f>Source!BZ97</f>
        <v>123</v>
      </c>
      <c r="F205" s="61" t="str">
        <f>CONCATENATE(" )", Source!DL97, Source!FT97, "=", Source!FX97)</f>
        <v xml:space="preserve"> )*0,9=110,7</v>
      </c>
      <c r="G205" s="62"/>
      <c r="H205" s="38">
        <f>SUM(S199:S207)</f>
        <v>167.36</v>
      </c>
      <c r="I205" s="41" t="str">
        <f>CONCATENATE(Source!FX97, Source!FV97, "=")</f>
        <v>110,7*0,85=</v>
      </c>
      <c r="J205" s="36">
        <f>Source!AT97</f>
        <v>94</v>
      </c>
      <c r="K205" s="38">
        <f>SUM(T199:T207)</f>
        <v>4715.1899999999996</v>
      </c>
      <c r="L205" s="40"/>
    </row>
    <row r="206" spans="1:26" ht="14.25">
      <c r="A206" s="23"/>
      <c r="B206" s="53"/>
      <c r="C206" s="53" t="s">
        <v>1151</v>
      </c>
      <c r="D206" s="37" t="s">
        <v>1150</v>
      </c>
      <c r="E206" s="10">
        <f>Source!CA97</f>
        <v>75</v>
      </c>
      <c r="F206" s="61" t="str">
        <f>CONCATENATE(" )", Source!DM97, Source!FU97, "=", Source!FY97)</f>
        <v xml:space="preserve"> )*0,85=63,75</v>
      </c>
      <c r="G206" s="62"/>
      <c r="H206" s="38">
        <f>SUM(U199:U207)</f>
        <v>96.38</v>
      </c>
      <c r="I206" s="41" t="str">
        <f>CONCATENATE(Source!FY97, Source!FW97, "=")</f>
        <v>63,75*0,8=</v>
      </c>
      <c r="J206" s="36">
        <f>Source!AU97</f>
        <v>51</v>
      </c>
      <c r="K206" s="38">
        <f>SUM(V199:V207)</f>
        <v>2558.2399999999998</v>
      </c>
      <c r="L206" s="40"/>
    </row>
    <row r="207" spans="1:26" ht="14.25">
      <c r="A207" s="54"/>
      <c r="B207" s="55"/>
      <c r="C207" s="55" t="s">
        <v>1152</v>
      </c>
      <c r="D207" s="43" t="s">
        <v>1153</v>
      </c>
      <c r="E207" s="44">
        <f>Source!AQ97</f>
        <v>31.26</v>
      </c>
      <c r="F207" s="45"/>
      <c r="G207" s="47" t="str">
        <f>Source!DI97</f>
        <v>)*1,15</v>
      </c>
      <c r="H207" s="45"/>
      <c r="I207" s="47"/>
      <c r="J207" s="47"/>
      <c r="K207" s="45"/>
      <c r="L207" s="51">
        <f>Source!U97</f>
        <v>14.3796</v>
      </c>
    </row>
    <row r="208" spans="1:26" ht="15">
      <c r="G208" s="60">
        <f>H201+H202+H204+H205+H206</f>
        <v>2802.42</v>
      </c>
      <c r="H208" s="60"/>
      <c r="J208" s="60">
        <f>K201+K202+K204+K205+K206</f>
        <v>27995.769999999997</v>
      </c>
      <c r="K208" s="60"/>
      <c r="L208" s="49">
        <f>Source!U97</f>
        <v>14.3796</v>
      </c>
      <c r="O208" s="32">
        <f>G208</f>
        <v>2802.42</v>
      </c>
      <c r="P208" s="32">
        <f>J208</f>
        <v>27995.769999999997</v>
      </c>
      <c r="Q208" s="32">
        <f>L208</f>
        <v>14.3796</v>
      </c>
      <c r="W208">
        <f>IF(Source!BI97&lt;=1,H201+H202+H204+H205+H206, 0)</f>
        <v>2802.42</v>
      </c>
      <c r="X208">
        <f>IF(Source!BI97=2,H201+H202+H204+H205+H206, 0)</f>
        <v>0</v>
      </c>
      <c r="Y208">
        <f>IF(Source!BI97=3,H201+H202+H204+H205+H206, 0)</f>
        <v>0</v>
      </c>
      <c r="Z208">
        <f>IF(Source!BI97=4,H201+H202+H204+H205+H206, 0)</f>
        <v>0</v>
      </c>
    </row>
    <row r="209" spans="1:26" ht="42.75">
      <c r="A209" s="23" t="str">
        <f>Source!E98</f>
        <v>9</v>
      </c>
      <c r="B209" s="53" t="str">
        <f>Source!F98</f>
        <v>11-01-057-1</v>
      </c>
      <c r="C209" s="53" t="str">
        <f>Source!G98</f>
        <v>Устройство гетерогенного и гомогенного покрытия на клее со свариванием полотнищ в стыках</v>
      </c>
      <c r="D209" s="37" t="str">
        <f>Source!H98</f>
        <v>100 м2</v>
      </c>
      <c r="E209" s="10">
        <f>Source!I98</f>
        <v>0.4</v>
      </c>
      <c r="F209" s="38">
        <f>Source!AL98+Source!AM98+Source!AO98</f>
        <v>1180.5999999999999</v>
      </c>
      <c r="G209" s="39"/>
      <c r="H209" s="38"/>
      <c r="I209" s="39" t="str">
        <f>Source!BO98</f>
        <v>11-01-057-1</v>
      </c>
      <c r="J209" s="39"/>
      <c r="K209" s="38"/>
      <c r="L209" s="40"/>
      <c r="S209">
        <f>ROUND((Source!FX98/100)*((ROUND(Source!AF98*Source!I98, 2)+ROUND(Source!AE98*Source!I98, 2))), 2)</f>
        <v>196.89</v>
      </c>
      <c r="T209">
        <f>Source!X98</f>
        <v>5547.43</v>
      </c>
      <c r="U209">
        <f>ROUND((Source!FY98/100)*((ROUND(Source!AF98*Source!I98, 2)+ROUND(Source!AE98*Source!I98, 2))), 2)</f>
        <v>113.39</v>
      </c>
      <c r="V209">
        <f>Source!Y98</f>
        <v>3009.78</v>
      </c>
    </row>
    <row r="210" spans="1:26">
      <c r="C210" s="31" t="str">
        <f>"Объем: "&amp;Source!I98&amp;"=40/"&amp;"100"</f>
        <v>Объем: 0,4=40/100</v>
      </c>
    </row>
    <row r="211" spans="1:26" ht="14.25">
      <c r="A211" s="23"/>
      <c r="B211" s="53"/>
      <c r="C211" s="53" t="s">
        <v>1148</v>
      </c>
      <c r="D211" s="37"/>
      <c r="E211" s="10"/>
      <c r="F211" s="38">
        <f>Source!AO98</f>
        <v>386.07</v>
      </c>
      <c r="G211" s="39" t="str">
        <f>Source!DG98</f>
        <v>)*1,15</v>
      </c>
      <c r="H211" s="38">
        <f>ROUND(Source!AF98*Source!I98, 2)</f>
        <v>177.59</v>
      </c>
      <c r="I211" s="39"/>
      <c r="J211" s="39">
        <f>IF(Source!BA98&lt;&gt; 0, Source!BA98, 1)</f>
        <v>33.18</v>
      </c>
      <c r="K211" s="38">
        <f>Source!S98</f>
        <v>5892.5</v>
      </c>
      <c r="L211" s="40"/>
      <c r="R211">
        <f>H211</f>
        <v>177.59</v>
      </c>
    </row>
    <row r="212" spans="1:26" ht="14.25">
      <c r="A212" s="23"/>
      <c r="B212" s="53"/>
      <c r="C212" s="53" t="s">
        <v>102</v>
      </c>
      <c r="D212" s="37"/>
      <c r="E212" s="10"/>
      <c r="F212" s="38">
        <f>Source!AM98</f>
        <v>5.77</v>
      </c>
      <c r="G212" s="39" t="str">
        <f>Source!DE98</f>
        <v>)*1,25</v>
      </c>
      <c r="H212" s="38">
        <f>ROUND(Source!AD98*Source!I98, 2)</f>
        <v>2.89</v>
      </c>
      <c r="I212" s="39"/>
      <c r="J212" s="39">
        <f>IF(Source!BB98&lt;&gt; 0, Source!BB98, 1)</f>
        <v>9.84</v>
      </c>
      <c r="K212" s="38">
        <f>Source!Q98</f>
        <v>28.42</v>
      </c>
      <c r="L212" s="40"/>
    </row>
    <row r="213" spans="1:26" ht="14.25">
      <c r="A213" s="23"/>
      <c r="B213" s="53"/>
      <c r="C213" s="53" t="s">
        <v>1154</v>
      </c>
      <c r="D213" s="37"/>
      <c r="E213" s="10"/>
      <c r="F213" s="38">
        <f>Source!AN98</f>
        <v>0.54</v>
      </c>
      <c r="G213" s="39" t="str">
        <f>Source!DF98</f>
        <v>)*1,25</v>
      </c>
      <c r="H213" s="50">
        <f>ROUND(Source!AE98*Source!I98, 2)</f>
        <v>0.27</v>
      </c>
      <c r="I213" s="39"/>
      <c r="J213" s="39">
        <f>IF(Source!BS98&lt;&gt; 0, Source!BS98, 1)</f>
        <v>33.18</v>
      </c>
      <c r="K213" s="50">
        <f>Source!R98</f>
        <v>9.02</v>
      </c>
      <c r="L213" s="40"/>
      <c r="R213">
        <f>H213</f>
        <v>0.27</v>
      </c>
    </row>
    <row r="214" spans="1:26" ht="14.25">
      <c r="A214" s="23"/>
      <c r="B214" s="53"/>
      <c r="C214" s="53" t="s">
        <v>1155</v>
      </c>
      <c r="D214" s="37"/>
      <c r="E214" s="10"/>
      <c r="F214" s="38">
        <f>Source!AL98</f>
        <v>788.76</v>
      </c>
      <c r="G214" s="39" t="str">
        <f>Source!DD98</f>
        <v/>
      </c>
      <c r="H214" s="38">
        <f>ROUND(Source!AC98*Source!I98, 2)</f>
        <v>315.5</v>
      </c>
      <c r="I214" s="39"/>
      <c r="J214" s="39">
        <f>IF(Source!BC98&lt;&gt; 0, Source!BC98, 1)</f>
        <v>7.57</v>
      </c>
      <c r="K214" s="38">
        <f>Source!P98</f>
        <v>2388.37</v>
      </c>
      <c r="L214" s="40"/>
    </row>
    <row r="215" spans="1:26" ht="14.25">
      <c r="A215" s="23"/>
      <c r="B215" s="53"/>
      <c r="C215" s="53" t="s">
        <v>1149</v>
      </c>
      <c r="D215" s="37" t="s">
        <v>1150</v>
      </c>
      <c r="E215" s="10">
        <f>Source!BZ98</f>
        <v>123</v>
      </c>
      <c r="F215" s="61" t="str">
        <f>CONCATENATE(" )", Source!DL98, Source!FT98, "=", Source!FX98)</f>
        <v xml:space="preserve"> )*0,9=110,7</v>
      </c>
      <c r="G215" s="62"/>
      <c r="H215" s="38">
        <f>SUM(S209:S218)</f>
        <v>196.89</v>
      </c>
      <c r="I215" s="41" t="str">
        <f>CONCATENATE(Source!FX98, Source!FV98, "=")</f>
        <v>110,7*0,85=</v>
      </c>
      <c r="J215" s="36">
        <f>Source!AT98</f>
        <v>94</v>
      </c>
      <c r="K215" s="38">
        <f>SUM(T209:T218)</f>
        <v>5547.43</v>
      </c>
      <c r="L215" s="40"/>
    </row>
    <row r="216" spans="1:26" ht="14.25">
      <c r="A216" s="23"/>
      <c r="B216" s="53"/>
      <c r="C216" s="53" t="s">
        <v>1151</v>
      </c>
      <c r="D216" s="37" t="s">
        <v>1150</v>
      </c>
      <c r="E216" s="10">
        <f>Source!CA98</f>
        <v>75</v>
      </c>
      <c r="F216" s="61" t="str">
        <f>CONCATENATE(" )", Source!DM98, Source!FU98, "=", Source!FY98)</f>
        <v xml:space="preserve"> )*0,85=63,75</v>
      </c>
      <c r="G216" s="62"/>
      <c r="H216" s="38">
        <f>SUM(U209:U218)</f>
        <v>113.39</v>
      </c>
      <c r="I216" s="41" t="str">
        <f>CONCATENATE(Source!FY98, Source!FW98, "=")</f>
        <v>63,75*0,8=</v>
      </c>
      <c r="J216" s="36">
        <f>Source!AU98</f>
        <v>51</v>
      </c>
      <c r="K216" s="38">
        <f>SUM(V209:V218)</f>
        <v>3009.78</v>
      </c>
      <c r="L216" s="40"/>
    </row>
    <row r="217" spans="1:26" ht="14.25">
      <c r="A217" s="23"/>
      <c r="B217" s="53"/>
      <c r="C217" s="53" t="s">
        <v>1152</v>
      </c>
      <c r="D217" s="37" t="s">
        <v>1153</v>
      </c>
      <c r="E217" s="10">
        <f>Source!AQ98</f>
        <v>45.26</v>
      </c>
      <c r="F217" s="38"/>
      <c r="G217" s="39" t="str">
        <f>Source!DI98</f>
        <v>)*1,15</v>
      </c>
      <c r="H217" s="38"/>
      <c r="I217" s="39"/>
      <c r="J217" s="39"/>
      <c r="K217" s="38"/>
      <c r="L217" s="42">
        <f>Source!U98</f>
        <v>20.819599999999998</v>
      </c>
    </row>
    <row r="218" spans="1:26" ht="57">
      <c r="A218" s="54" t="str">
        <f>Source!E99</f>
        <v>9,1</v>
      </c>
      <c r="B218" s="55" t="str">
        <f>Source!F99</f>
        <v>101-4216</v>
      </c>
      <c r="C218" s="55" t="str">
        <f>Source!G99</f>
        <v>Линолеум полукоммерческий гетерогенный "TARKETT ИДИЛЛИЯ" (толщина 3,2 мм, толщина защитного слоя 0,5 мм, класс 23/32)</v>
      </c>
      <c r="D218" s="43" t="str">
        <f>Source!H99</f>
        <v>м2</v>
      </c>
      <c r="E218" s="44">
        <f>Source!I99</f>
        <v>40.799999999999997</v>
      </c>
      <c r="F218" s="45">
        <f>Source!AL99+Source!AM99+Source!AO99</f>
        <v>82.19</v>
      </c>
      <c r="G218" s="46" t="s">
        <v>3</v>
      </c>
      <c r="H218" s="45">
        <f>ROUND(Source!AC99*Source!I99, 2)+ROUND(Source!AD99*Source!I99, 2)+ROUND(Source!AF99*Source!I99, 2)</f>
        <v>3353.35</v>
      </c>
      <c r="I218" s="47"/>
      <c r="J218" s="47">
        <f>IF(Source!BC99&lt;&gt; 0, Source!BC99, 1)</f>
        <v>6.28</v>
      </c>
      <c r="K218" s="45">
        <f>Source!O99</f>
        <v>21059.05</v>
      </c>
      <c r="L218" s="48"/>
      <c r="S218">
        <f>ROUND((Source!FX99/100)*((ROUND(Source!AF99*Source!I99, 2)+ROUND(Source!AE99*Source!I99, 2))), 2)</f>
        <v>0</v>
      </c>
      <c r="T218">
        <f>Source!X99</f>
        <v>0</v>
      </c>
      <c r="U218">
        <f>ROUND((Source!FY99/100)*((ROUND(Source!AF99*Source!I99, 2)+ROUND(Source!AE99*Source!I99, 2))), 2)</f>
        <v>0</v>
      </c>
      <c r="V218">
        <f>Source!Y99</f>
        <v>0</v>
      </c>
      <c r="W218">
        <f>IF(Source!BI99&lt;=1,H218, 0)</f>
        <v>3353.35</v>
      </c>
      <c r="X218">
        <f>IF(Source!BI99=2,H218, 0)</f>
        <v>0</v>
      </c>
      <c r="Y218">
        <f>IF(Source!BI99=3,H218, 0)</f>
        <v>0</v>
      </c>
      <c r="Z218">
        <f>IF(Source!BI99=4,H218, 0)</f>
        <v>0</v>
      </c>
    </row>
    <row r="219" spans="1:26" ht="15">
      <c r="G219" s="60">
        <f>H211+H212+H214+H215+H216+SUM(H218:H218)</f>
        <v>4159.6099999999997</v>
      </c>
      <c r="H219" s="60"/>
      <c r="J219" s="60">
        <f>K211+K212+K214+K215+K216+SUM(K218:K218)</f>
        <v>37925.550000000003</v>
      </c>
      <c r="K219" s="60"/>
      <c r="L219" s="49">
        <f>Source!U98</f>
        <v>20.819599999999998</v>
      </c>
      <c r="O219" s="32">
        <f>G219</f>
        <v>4159.6099999999997</v>
      </c>
      <c r="P219" s="32">
        <f>J219</f>
        <v>37925.550000000003</v>
      </c>
      <c r="Q219" s="32">
        <f>L219</f>
        <v>20.819599999999998</v>
      </c>
      <c r="W219">
        <f>IF(Source!BI98&lt;=1,H211+H212+H214+H215+H216, 0)</f>
        <v>806.26</v>
      </c>
      <c r="X219">
        <f>IF(Source!BI98=2,H211+H212+H214+H215+H216, 0)</f>
        <v>0</v>
      </c>
      <c r="Y219">
        <f>IF(Source!BI98=3,H211+H212+H214+H215+H216, 0)</f>
        <v>0</v>
      </c>
      <c r="Z219">
        <f>IF(Source!BI98=4,H211+H212+H214+H215+H216, 0)</f>
        <v>0</v>
      </c>
    </row>
    <row r="220" spans="1:26" ht="42.75">
      <c r="A220" s="23" t="str">
        <f>Source!E100</f>
        <v>12</v>
      </c>
      <c r="B220" s="53" t="str">
        <f>Source!F100</f>
        <v>11-01-040-3</v>
      </c>
      <c r="C220" s="53" t="str">
        <f>Source!G100</f>
        <v>Устройство плинтусов поливинилхлоридных на винтах самонарезающих</v>
      </c>
      <c r="D220" s="37" t="str">
        <f>Source!H100</f>
        <v>100 М ПЛИНТУСА</v>
      </c>
      <c r="E220" s="10">
        <f>Source!I100</f>
        <v>0.27</v>
      </c>
      <c r="F220" s="38">
        <f>Source!AL100+Source!AM100+Source!AO100</f>
        <v>1468.0600000000002</v>
      </c>
      <c r="G220" s="39"/>
      <c r="H220" s="38"/>
      <c r="I220" s="39" t="str">
        <f>Source!BO100</f>
        <v>11-01-040-3</v>
      </c>
      <c r="J220" s="39"/>
      <c r="K220" s="38"/>
      <c r="L220" s="40"/>
      <c r="S220">
        <f>ROUND((Source!FX100/100)*((ROUND(Source!AF100*Source!I100, 2)+ROUND(Source!AE100*Source!I100, 2))), 2)</f>
        <v>21.01</v>
      </c>
      <c r="T220">
        <f>Source!X100</f>
        <v>592.09</v>
      </c>
      <c r="U220">
        <f>ROUND((Source!FY100/100)*((ROUND(Source!AF100*Source!I100, 2)+ROUND(Source!AE100*Source!I100, 2))), 2)</f>
        <v>12.1</v>
      </c>
      <c r="V220">
        <f>Source!Y100</f>
        <v>321.24</v>
      </c>
    </row>
    <row r="221" spans="1:26">
      <c r="C221" s="31" t="str">
        <f>"Объем: "&amp;Source!I100&amp;"=27/"&amp;"100"</f>
        <v>Объем: 0,27=27/100</v>
      </c>
    </row>
    <row r="222" spans="1:26" ht="14.25">
      <c r="A222" s="23"/>
      <c r="B222" s="53"/>
      <c r="C222" s="53" t="s">
        <v>1148</v>
      </c>
      <c r="D222" s="37"/>
      <c r="E222" s="10"/>
      <c r="F222" s="38">
        <f>Source!AO100</f>
        <v>61.14</v>
      </c>
      <c r="G222" s="39" t="str">
        <f>Source!DG100</f>
        <v>)*1,15</v>
      </c>
      <c r="H222" s="38">
        <f>ROUND(Source!AF100*Source!I100, 2)</f>
        <v>18.98</v>
      </c>
      <c r="I222" s="39"/>
      <c r="J222" s="39">
        <f>IF(Source!BA100&lt;&gt; 0, Source!BA100, 1)</f>
        <v>33.18</v>
      </c>
      <c r="K222" s="38">
        <f>Source!S100</f>
        <v>629.88</v>
      </c>
      <c r="L222" s="40"/>
      <c r="R222">
        <f>H222</f>
        <v>18.98</v>
      </c>
    </row>
    <row r="223" spans="1:26" ht="14.25">
      <c r="A223" s="23"/>
      <c r="B223" s="53"/>
      <c r="C223" s="53" t="s">
        <v>102</v>
      </c>
      <c r="D223" s="37"/>
      <c r="E223" s="10"/>
      <c r="F223" s="38">
        <f>Source!AM100</f>
        <v>11.24</v>
      </c>
      <c r="G223" s="39" t="str">
        <f>Source!DE100</f>
        <v>)*1,25</v>
      </c>
      <c r="H223" s="38">
        <f>ROUND(Source!AD100*Source!I100, 2)</f>
        <v>3.79</v>
      </c>
      <c r="I223" s="39"/>
      <c r="J223" s="39">
        <f>IF(Source!BB100&lt;&gt; 0, Source!BB100, 1)</f>
        <v>5.63</v>
      </c>
      <c r="K223" s="38">
        <f>Source!Q100</f>
        <v>21.36</v>
      </c>
      <c r="L223" s="40"/>
    </row>
    <row r="224" spans="1:26" ht="14.25">
      <c r="A224" s="23"/>
      <c r="B224" s="53"/>
      <c r="C224" s="53" t="s">
        <v>1155</v>
      </c>
      <c r="D224" s="37"/>
      <c r="E224" s="10"/>
      <c r="F224" s="38">
        <f>Source!AL100</f>
        <v>1395.68</v>
      </c>
      <c r="G224" s="39" t="str">
        <f>Source!DD100</f>
        <v/>
      </c>
      <c r="H224" s="38">
        <f>ROUND(Source!AC100*Source!I100, 2)</f>
        <v>376.83</v>
      </c>
      <c r="I224" s="39"/>
      <c r="J224" s="39">
        <f>IF(Source!BC100&lt;&gt; 0, Source!BC100, 1)</f>
        <v>2.68</v>
      </c>
      <c r="K224" s="38">
        <f>Source!P100</f>
        <v>1009.91</v>
      </c>
      <c r="L224" s="40"/>
    </row>
    <row r="225" spans="1:26" ht="14.25">
      <c r="A225" s="23"/>
      <c r="B225" s="53"/>
      <c r="C225" s="53" t="s">
        <v>1149</v>
      </c>
      <c r="D225" s="37" t="s">
        <v>1150</v>
      </c>
      <c r="E225" s="10">
        <f>Source!BZ100</f>
        <v>123</v>
      </c>
      <c r="F225" s="61" t="str">
        <f>CONCATENATE(" )", Source!DL100, Source!FT100, "=", Source!FX100)</f>
        <v xml:space="preserve"> )*0,9=110,7</v>
      </c>
      <c r="G225" s="62"/>
      <c r="H225" s="38">
        <f>SUM(S220:S227)</f>
        <v>21.01</v>
      </c>
      <c r="I225" s="41" t="str">
        <f>CONCATENATE(Source!FX100, Source!FV100, "=")</f>
        <v>110,7*0,85=</v>
      </c>
      <c r="J225" s="36">
        <f>Source!AT100</f>
        <v>94</v>
      </c>
      <c r="K225" s="38">
        <f>SUM(T220:T227)</f>
        <v>592.09</v>
      </c>
      <c r="L225" s="40"/>
    </row>
    <row r="226" spans="1:26" ht="14.25">
      <c r="A226" s="23"/>
      <c r="B226" s="53"/>
      <c r="C226" s="53" t="s">
        <v>1151</v>
      </c>
      <c r="D226" s="37" t="s">
        <v>1150</v>
      </c>
      <c r="E226" s="10">
        <f>Source!CA100</f>
        <v>75</v>
      </c>
      <c r="F226" s="61" t="str">
        <f>CONCATENATE(" )", Source!DM100, Source!FU100, "=", Source!FY100)</f>
        <v xml:space="preserve"> )*0,85=63,75</v>
      </c>
      <c r="G226" s="62"/>
      <c r="H226" s="38">
        <f>SUM(U220:U227)</f>
        <v>12.1</v>
      </c>
      <c r="I226" s="41" t="str">
        <f>CONCATENATE(Source!FY100, Source!FW100, "=")</f>
        <v>63,75*0,8=</v>
      </c>
      <c r="J226" s="36">
        <f>Source!AU100</f>
        <v>51</v>
      </c>
      <c r="K226" s="38">
        <f>SUM(V220:V227)</f>
        <v>321.24</v>
      </c>
      <c r="L226" s="40"/>
    </row>
    <row r="227" spans="1:26" ht="14.25">
      <c r="A227" s="54"/>
      <c r="B227" s="55"/>
      <c r="C227" s="55" t="s">
        <v>1152</v>
      </c>
      <c r="D227" s="43" t="s">
        <v>1153</v>
      </c>
      <c r="E227" s="44">
        <f>Source!AQ100</f>
        <v>6.66</v>
      </c>
      <c r="F227" s="45"/>
      <c r="G227" s="47" t="str">
        <f>Source!DI100</f>
        <v>)*1,15</v>
      </c>
      <c r="H227" s="45"/>
      <c r="I227" s="47"/>
      <c r="J227" s="47"/>
      <c r="K227" s="45"/>
      <c r="L227" s="51">
        <f>Source!U100</f>
        <v>2.06793</v>
      </c>
    </row>
    <row r="228" spans="1:26" ht="15">
      <c r="G228" s="60">
        <f>H222+H223+H224+H225+H226</f>
        <v>432.71</v>
      </c>
      <c r="H228" s="60"/>
      <c r="J228" s="60">
        <f>K222+K223+K224+K225+K226</f>
        <v>2574.4800000000005</v>
      </c>
      <c r="K228" s="60"/>
      <c r="L228" s="49">
        <f>Source!U100</f>
        <v>2.06793</v>
      </c>
      <c r="O228" s="32">
        <f>G228</f>
        <v>432.71</v>
      </c>
      <c r="P228" s="32">
        <f>J228</f>
        <v>2574.4800000000005</v>
      </c>
      <c r="Q228" s="32">
        <f>L228</f>
        <v>2.06793</v>
      </c>
      <c r="W228">
        <f>IF(Source!BI100&lt;=1,H222+H223+H224+H225+H226, 0)</f>
        <v>432.71</v>
      </c>
      <c r="X228">
        <f>IF(Source!BI100=2,H222+H223+H224+H225+H226, 0)</f>
        <v>0</v>
      </c>
      <c r="Y228">
        <f>IF(Source!BI100=3,H222+H223+H224+H225+H226, 0)</f>
        <v>0</v>
      </c>
      <c r="Z228">
        <f>IF(Source!BI100=4,H222+H223+H224+H225+H226, 0)</f>
        <v>0</v>
      </c>
    </row>
    <row r="229" spans="1:26" ht="71.25">
      <c r="A229" s="23" t="str">
        <f>Source!E101</f>
        <v>13</v>
      </c>
      <c r="B229" s="53" t="str">
        <f>Source!F101</f>
        <v>10-05-010-2</v>
      </c>
      <c r="C229" s="53" t="str">
        <f>Source!G101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229" s="37" t="str">
        <f>Source!H101</f>
        <v>100 м2 стен (за вычетом проемов)</v>
      </c>
      <c r="E229" s="10">
        <f>Source!I101</f>
        <v>0.752</v>
      </c>
      <c r="F229" s="38">
        <f>Source!AL101+Source!AM101+Source!AO101</f>
        <v>8430.6999999999989</v>
      </c>
      <c r="G229" s="39"/>
      <c r="H229" s="38"/>
      <c r="I229" s="39" t="str">
        <f>Source!BO101</f>
        <v>10-05-010-2</v>
      </c>
      <c r="J229" s="39"/>
      <c r="K229" s="38"/>
      <c r="L229" s="40"/>
      <c r="S229">
        <f>ROUND((Source!FX101/100)*((ROUND(Source!AF101*Source!I101, 2)+ROUND(Source!AE101*Source!I101, 2))), 2)</f>
        <v>699.72</v>
      </c>
      <c r="T229">
        <f>Source!X101</f>
        <v>19675.240000000002</v>
      </c>
      <c r="U229">
        <f>ROUND((Source!FY101/100)*((ROUND(Source!AF101*Source!I101, 2)+ROUND(Source!AE101*Source!I101, 2))), 2)</f>
        <v>352.82</v>
      </c>
      <c r="V229">
        <f>Source!Y101</f>
        <v>9400.39</v>
      </c>
    </row>
    <row r="230" spans="1:26">
      <c r="C230" s="31" t="str">
        <f>"Объем: "&amp;Source!I101&amp;"=75,2/"&amp;"100"</f>
        <v>Объем: 0,752=75,2/100</v>
      </c>
    </row>
    <row r="231" spans="1:26" ht="14.25">
      <c r="A231" s="23"/>
      <c r="B231" s="53"/>
      <c r="C231" s="53" t="s">
        <v>1148</v>
      </c>
      <c r="D231" s="37"/>
      <c r="E231" s="10"/>
      <c r="F231" s="38">
        <f>Source!AO101</f>
        <v>761.88</v>
      </c>
      <c r="G231" s="39" t="str">
        <f>Source!DG101</f>
        <v>)*1,15</v>
      </c>
      <c r="H231" s="38">
        <f>ROUND(Source!AF101*Source!I101, 2)</f>
        <v>658.87</v>
      </c>
      <c r="I231" s="39"/>
      <c r="J231" s="39">
        <f>IF(Source!BA101&lt;&gt; 0, Source!BA101, 1)</f>
        <v>33.18</v>
      </c>
      <c r="K231" s="38">
        <f>Source!S101</f>
        <v>21861.38</v>
      </c>
      <c r="L231" s="40"/>
      <c r="R231">
        <f>H231</f>
        <v>658.87</v>
      </c>
    </row>
    <row r="232" spans="1:26" ht="14.25">
      <c r="A232" s="23"/>
      <c r="B232" s="53"/>
      <c r="C232" s="53" t="s">
        <v>102</v>
      </c>
      <c r="D232" s="37"/>
      <c r="E232" s="10"/>
      <c r="F232" s="38">
        <f>Source!AM101</f>
        <v>14.12</v>
      </c>
      <c r="G232" s="39" t="str">
        <f>Source!DE101</f>
        <v>)*1,25</v>
      </c>
      <c r="H232" s="38">
        <f>ROUND(Source!AD101*Source!I101, 2)</f>
        <v>13.27</v>
      </c>
      <c r="I232" s="39"/>
      <c r="J232" s="39">
        <f>IF(Source!BB101&lt;&gt; 0, Source!BB101, 1)</f>
        <v>6.2</v>
      </c>
      <c r="K232" s="38">
        <f>Source!Q101</f>
        <v>82.29</v>
      </c>
      <c r="L232" s="40"/>
    </row>
    <row r="233" spans="1:26" ht="14.25">
      <c r="A233" s="23"/>
      <c r="B233" s="53"/>
      <c r="C233" s="53" t="s">
        <v>1155</v>
      </c>
      <c r="D233" s="37"/>
      <c r="E233" s="10"/>
      <c r="F233" s="38">
        <f>Source!AL101</f>
        <v>7654.7</v>
      </c>
      <c r="G233" s="39" t="str">
        <f>Source!DD101</f>
        <v/>
      </c>
      <c r="H233" s="38">
        <f>ROUND(Source!AC101*Source!I101, 2)</f>
        <v>5756.33</v>
      </c>
      <c r="I233" s="39"/>
      <c r="J233" s="39">
        <f>IF(Source!BC101&lt;&gt; 0, Source!BC101, 1)</f>
        <v>5.7</v>
      </c>
      <c r="K233" s="38">
        <f>Source!P101</f>
        <v>32811.11</v>
      </c>
      <c r="L233" s="40"/>
    </row>
    <row r="234" spans="1:26" ht="14.25">
      <c r="A234" s="23"/>
      <c r="B234" s="53"/>
      <c r="C234" s="53" t="s">
        <v>1149</v>
      </c>
      <c r="D234" s="37" t="s">
        <v>1150</v>
      </c>
      <c r="E234" s="10">
        <f>Source!BZ101</f>
        <v>118</v>
      </c>
      <c r="F234" s="61" t="str">
        <f>CONCATENATE(" )", Source!DL101, Source!FT101, "=", Source!FX101)</f>
        <v xml:space="preserve"> )*0,9=106,2</v>
      </c>
      <c r="G234" s="62"/>
      <c r="H234" s="38">
        <f>SUM(S229:S237)</f>
        <v>699.72</v>
      </c>
      <c r="I234" s="41" t="str">
        <f>CONCATENATE(Source!FX101, Source!FV101, "=")</f>
        <v>106,2*0,85=</v>
      </c>
      <c r="J234" s="36">
        <f>Source!AT101</f>
        <v>90</v>
      </c>
      <c r="K234" s="38">
        <f>SUM(T229:T237)</f>
        <v>19675.240000000002</v>
      </c>
      <c r="L234" s="40"/>
    </row>
    <row r="235" spans="1:26" ht="14.25">
      <c r="A235" s="23"/>
      <c r="B235" s="53"/>
      <c r="C235" s="53" t="s">
        <v>1151</v>
      </c>
      <c r="D235" s="37" t="s">
        <v>1150</v>
      </c>
      <c r="E235" s="10">
        <f>Source!CA101</f>
        <v>63</v>
      </c>
      <c r="F235" s="61" t="str">
        <f>CONCATENATE(" )", Source!DM101, Source!FU101, "=", Source!FY101)</f>
        <v xml:space="preserve"> )*0,85=53,55</v>
      </c>
      <c r="G235" s="62"/>
      <c r="H235" s="38">
        <f>SUM(U229:U237)</f>
        <v>352.82</v>
      </c>
      <c r="I235" s="41" t="str">
        <f>CONCATENATE(Source!FY101, Source!FW101, "=")</f>
        <v>53,55*0,8=</v>
      </c>
      <c r="J235" s="36">
        <f>Source!AU101</f>
        <v>43</v>
      </c>
      <c r="K235" s="38">
        <f>SUM(V229:V237)</f>
        <v>9400.39</v>
      </c>
      <c r="L235" s="40"/>
    </row>
    <row r="236" spans="1:26" ht="14.25">
      <c r="A236" s="23"/>
      <c r="B236" s="53"/>
      <c r="C236" s="53" t="s">
        <v>1152</v>
      </c>
      <c r="D236" s="37" t="s">
        <v>1153</v>
      </c>
      <c r="E236" s="10">
        <f>Source!AQ101</f>
        <v>84</v>
      </c>
      <c r="F236" s="38"/>
      <c r="G236" s="39" t="str">
        <f>Source!DI101</f>
        <v>)*1,15</v>
      </c>
      <c r="H236" s="38"/>
      <c r="I236" s="39"/>
      <c r="J236" s="39"/>
      <c r="K236" s="38"/>
      <c r="L236" s="42">
        <f>Source!U101</f>
        <v>72.643199999999993</v>
      </c>
    </row>
    <row r="237" spans="1:26" ht="14.25">
      <c r="A237" s="54" t="str">
        <f>Source!E102</f>
        <v>13,1</v>
      </c>
      <c r="B237" s="55" t="str">
        <f>Source!F102</f>
        <v>101-2509</v>
      </c>
      <c r="C237" s="55" t="str">
        <f>Source!G102</f>
        <v>Листы гипсокартонные ГКЛ 12,5 мм</v>
      </c>
      <c r="D237" s="43" t="str">
        <f>Source!H102</f>
        <v>м2</v>
      </c>
      <c r="E237" s="44">
        <f>Source!I102</f>
        <v>-169.2</v>
      </c>
      <c r="F237" s="45">
        <f>Source!AL102+Source!AM102+Source!AO102</f>
        <v>15.06</v>
      </c>
      <c r="G237" s="46" t="s">
        <v>3</v>
      </c>
      <c r="H237" s="45">
        <f>ROUND(Source!AC102*Source!I102, 2)+ROUND(Source!AD102*Source!I102, 2)+ROUND(Source!AF102*Source!I102, 2)</f>
        <v>-2548.15</v>
      </c>
      <c r="I237" s="47"/>
      <c r="J237" s="47">
        <f>IF(Source!BC102&lt;&gt; 0, Source!BC102, 1)</f>
        <v>4.9000000000000004</v>
      </c>
      <c r="K237" s="45">
        <f>Source!O102</f>
        <v>-12485.94</v>
      </c>
      <c r="L237" s="48"/>
      <c r="S237">
        <f>ROUND((Source!FX102/100)*((ROUND(Source!AF102*Source!I102, 2)+ROUND(Source!AE102*Source!I102, 2))), 2)</f>
        <v>0</v>
      </c>
      <c r="T237">
        <f>Source!X102</f>
        <v>0</v>
      </c>
      <c r="U237">
        <f>ROUND((Source!FY102/100)*((ROUND(Source!AF102*Source!I102, 2)+ROUND(Source!AE102*Source!I102, 2))), 2)</f>
        <v>0</v>
      </c>
      <c r="V237">
        <f>Source!Y102</f>
        <v>0</v>
      </c>
      <c r="W237">
        <f>IF(Source!BI102&lt;=1,H237, 0)</f>
        <v>-2548.15</v>
      </c>
      <c r="X237">
        <f>IF(Source!BI102=2,H237, 0)</f>
        <v>0</v>
      </c>
      <c r="Y237">
        <f>IF(Source!BI102=3,H237, 0)</f>
        <v>0</v>
      </c>
      <c r="Z237">
        <f>IF(Source!BI102=4,H237, 0)</f>
        <v>0</v>
      </c>
    </row>
    <row r="238" spans="1:26" ht="15">
      <c r="G238" s="60">
        <f>H231+H232+H233+H234+H235+SUM(H237:H237)</f>
        <v>4932.8600000000006</v>
      </c>
      <c r="H238" s="60"/>
      <c r="J238" s="60">
        <f>K231+K232+K233+K234+K235+SUM(K237:K237)</f>
        <v>71344.47</v>
      </c>
      <c r="K238" s="60"/>
      <c r="L238" s="49">
        <f>Source!U101</f>
        <v>72.643199999999993</v>
      </c>
      <c r="O238" s="32">
        <f>G238</f>
        <v>4932.8600000000006</v>
      </c>
      <c r="P238" s="32">
        <f>J238</f>
        <v>71344.47</v>
      </c>
      <c r="Q238" s="32">
        <f>L238</f>
        <v>72.643199999999993</v>
      </c>
      <c r="W238">
        <f>IF(Source!BI101&lt;=1,H231+H232+H233+H234+H235, 0)</f>
        <v>7481.01</v>
      </c>
      <c r="X238">
        <f>IF(Source!BI101=2,H231+H232+H233+H234+H235, 0)</f>
        <v>0</v>
      </c>
      <c r="Y238">
        <f>IF(Source!BI101=3,H231+H232+H233+H234+H235, 0)</f>
        <v>0</v>
      </c>
      <c r="Z238">
        <f>IF(Source!BI101=4,H231+H232+H233+H234+H235, 0)</f>
        <v>0</v>
      </c>
    </row>
    <row r="239" spans="1:26" ht="85.5">
      <c r="A239" s="23" t="str">
        <f>Source!E103</f>
        <v>14</v>
      </c>
      <c r="B239" s="53" t="str">
        <f>Source!F103</f>
        <v>10-05-002-01</v>
      </c>
      <c r="C239" s="53" t="str">
        <f>Source!G103</f>
        <v>Устройство перегородок из гипсокартонных листов (ГКЛ) по системе «КНАУФ» с одинарным металлическим каркасом и двухслойной обшивкой с обеих сторон (С 112) глухих</v>
      </c>
      <c r="D239" s="37" t="str">
        <f>Source!H103</f>
        <v>100 м2 перегородок (за вычетом проемов)</v>
      </c>
      <c r="E239" s="10">
        <f>Source!I103</f>
        <v>0.17</v>
      </c>
      <c r="F239" s="38">
        <f>Source!AL103+Source!AM103+Source!AO103</f>
        <v>11880.66</v>
      </c>
      <c r="G239" s="39"/>
      <c r="H239" s="38"/>
      <c r="I239" s="39" t="str">
        <f>Source!BO103</f>
        <v>10-05-002-1</v>
      </c>
      <c r="J239" s="39"/>
      <c r="K239" s="38"/>
      <c r="L239" s="40"/>
      <c r="S239">
        <f>ROUND((Source!FX103/100)*((ROUND(Source!AF103*Source!I103, 2)+ROUND(Source!AE103*Source!I103, 2))), 2)</f>
        <v>248.57</v>
      </c>
      <c r="T239">
        <f>Source!X103</f>
        <v>6989.54</v>
      </c>
      <c r="U239">
        <f>ROUND((Source!FY103/100)*((ROUND(Source!AF103*Source!I103, 2)+ROUND(Source!AE103*Source!I103, 2))), 2)</f>
        <v>125.34</v>
      </c>
      <c r="V239">
        <f>Source!Y103</f>
        <v>3339.44</v>
      </c>
    </row>
    <row r="240" spans="1:26">
      <c r="C240" s="31" t="str">
        <f>"Объем: "&amp;Source!I103&amp;"=17/"&amp;"100"</f>
        <v>Объем: 0,17=17/100</v>
      </c>
    </row>
    <row r="241" spans="1:26" ht="14.25">
      <c r="A241" s="23"/>
      <c r="B241" s="53"/>
      <c r="C241" s="53" t="s">
        <v>1148</v>
      </c>
      <c r="D241" s="37"/>
      <c r="E241" s="10"/>
      <c r="F241" s="38">
        <f>Source!AO103</f>
        <v>1197.24</v>
      </c>
      <c r="G241" s="39" t="str">
        <f>Source!DG103</f>
        <v>)*1,15</v>
      </c>
      <c r="H241" s="38">
        <f>ROUND(Source!AF103*Source!I103, 2)</f>
        <v>234.06</v>
      </c>
      <c r="I241" s="39"/>
      <c r="J241" s="39">
        <f>IF(Source!BA103&lt;&gt; 0, Source!BA103, 1)</f>
        <v>33.18</v>
      </c>
      <c r="K241" s="38">
        <f>Source!S103</f>
        <v>7766.15</v>
      </c>
      <c r="L241" s="40"/>
      <c r="R241">
        <f>H241</f>
        <v>234.06</v>
      </c>
    </row>
    <row r="242" spans="1:26" ht="14.25">
      <c r="A242" s="23"/>
      <c r="B242" s="53"/>
      <c r="C242" s="53" t="s">
        <v>102</v>
      </c>
      <c r="D242" s="37"/>
      <c r="E242" s="10"/>
      <c r="F242" s="38">
        <f>Source!AM103</f>
        <v>16.82</v>
      </c>
      <c r="G242" s="39" t="str">
        <f>Source!DE103</f>
        <v>)*1,25</v>
      </c>
      <c r="H242" s="38">
        <f>ROUND(Source!AD103*Source!I103, 2)</f>
        <v>3.58</v>
      </c>
      <c r="I242" s="39"/>
      <c r="J242" s="39">
        <f>IF(Source!BB103&lt;&gt; 0, Source!BB103, 1)</f>
        <v>5.33</v>
      </c>
      <c r="K242" s="38">
        <f>Source!Q103</f>
        <v>19.059999999999999</v>
      </c>
      <c r="L242" s="40"/>
    </row>
    <row r="243" spans="1:26" ht="14.25">
      <c r="A243" s="23"/>
      <c r="B243" s="53"/>
      <c r="C243" s="53" t="s">
        <v>1155</v>
      </c>
      <c r="D243" s="37"/>
      <c r="E243" s="10"/>
      <c r="F243" s="38">
        <f>Source!AL103</f>
        <v>10666.6</v>
      </c>
      <c r="G243" s="39" t="str">
        <f>Source!DD103</f>
        <v/>
      </c>
      <c r="H243" s="38">
        <f>ROUND(Source!AC103*Source!I103, 2)</f>
        <v>1813.32</v>
      </c>
      <c r="I243" s="39"/>
      <c r="J243" s="39">
        <f>IF(Source!BC103&lt;&gt; 0, Source!BC103, 1)</f>
        <v>5.19</v>
      </c>
      <c r="K243" s="38">
        <f>Source!P103</f>
        <v>9411.14</v>
      </c>
      <c r="L243" s="40"/>
    </row>
    <row r="244" spans="1:26" ht="14.25">
      <c r="A244" s="23"/>
      <c r="B244" s="53"/>
      <c r="C244" s="53" t="s">
        <v>1149</v>
      </c>
      <c r="D244" s="37" t="s">
        <v>1150</v>
      </c>
      <c r="E244" s="10">
        <f>Source!BZ103</f>
        <v>118</v>
      </c>
      <c r="F244" s="61" t="str">
        <f>CONCATENATE(" )", Source!DL103, Source!FT103, "=", Source!FX103)</f>
        <v xml:space="preserve"> )*0,9=106,2</v>
      </c>
      <c r="G244" s="62"/>
      <c r="H244" s="38">
        <f>SUM(S239:S247)</f>
        <v>248.57</v>
      </c>
      <c r="I244" s="41" t="str">
        <f>CONCATENATE(Source!FX103, Source!FV103, "=")</f>
        <v>106,2*0,85=</v>
      </c>
      <c r="J244" s="36">
        <f>Source!AT103</f>
        <v>90</v>
      </c>
      <c r="K244" s="38">
        <f>SUM(T239:T247)</f>
        <v>6989.54</v>
      </c>
      <c r="L244" s="40"/>
    </row>
    <row r="245" spans="1:26" ht="14.25">
      <c r="A245" s="23"/>
      <c r="B245" s="53"/>
      <c r="C245" s="53" t="s">
        <v>1151</v>
      </c>
      <c r="D245" s="37" t="s">
        <v>1150</v>
      </c>
      <c r="E245" s="10">
        <f>Source!CA103</f>
        <v>63</v>
      </c>
      <c r="F245" s="61" t="str">
        <f>CONCATENATE(" )", Source!DM103, Source!FU103, "=", Source!FY103)</f>
        <v xml:space="preserve"> )*0,85=53,55</v>
      </c>
      <c r="G245" s="62"/>
      <c r="H245" s="38">
        <f>SUM(U239:U247)</f>
        <v>125.34</v>
      </c>
      <c r="I245" s="41" t="str">
        <f>CONCATENATE(Source!FY103, Source!FW103, "=")</f>
        <v>53,55*0,8=</v>
      </c>
      <c r="J245" s="36">
        <f>Source!AU103</f>
        <v>43</v>
      </c>
      <c r="K245" s="38">
        <f>SUM(V239:V247)</f>
        <v>3339.44</v>
      </c>
      <c r="L245" s="40"/>
    </row>
    <row r="246" spans="1:26" ht="14.25">
      <c r="A246" s="23"/>
      <c r="B246" s="53"/>
      <c r="C246" s="53" t="s">
        <v>1152</v>
      </c>
      <c r="D246" s="37" t="s">
        <v>1153</v>
      </c>
      <c r="E246" s="10">
        <f>Source!AQ103</f>
        <v>132</v>
      </c>
      <c r="F246" s="38"/>
      <c r="G246" s="39" t="str">
        <f>Source!DI103</f>
        <v>)*1,15</v>
      </c>
      <c r="H246" s="38"/>
      <c r="I246" s="39"/>
      <c r="J246" s="39"/>
      <c r="K246" s="38"/>
      <c r="L246" s="42">
        <f>Source!U103</f>
        <v>25.805999999999997</v>
      </c>
    </row>
    <row r="247" spans="1:26" ht="14.25">
      <c r="A247" s="54" t="str">
        <f>Source!E104</f>
        <v>14,2</v>
      </c>
      <c r="B247" s="55" t="str">
        <f>Source!F104</f>
        <v>101-2509</v>
      </c>
      <c r="C247" s="55" t="str">
        <f>Source!G104</f>
        <v>Листы гипсокартонные ГКЛ 12,5 мм</v>
      </c>
      <c r="D247" s="43" t="str">
        <f>Source!H104</f>
        <v>м2</v>
      </c>
      <c r="E247" s="44">
        <f>Source!I104</f>
        <v>-71.569999999999993</v>
      </c>
      <c r="F247" s="45">
        <f>Source!AL104+Source!AM104+Source!AO104</f>
        <v>15.06</v>
      </c>
      <c r="G247" s="46" t="s">
        <v>3</v>
      </c>
      <c r="H247" s="45">
        <f>ROUND(Source!AC104*Source!I104, 2)+ROUND(Source!AD104*Source!I104, 2)+ROUND(Source!AF104*Source!I104, 2)</f>
        <v>-1077.8399999999999</v>
      </c>
      <c r="I247" s="47"/>
      <c r="J247" s="47">
        <f>IF(Source!BC104&lt;&gt; 0, Source!BC104, 1)</f>
        <v>4.9000000000000004</v>
      </c>
      <c r="K247" s="45">
        <f>Source!O104</f>
        <v>-5281.44</v>
      </c>
      <c r="L247" s="48"/>
      <c r="S247">
        <f>ROUND((Source!FX104/100)*((ROUND(Source!AF104*Source!I104, 2)+ROUND(Source!AE104*Source!I104, 2))), 2)</f>
        <v>0</v>
      </c>
      <c r="T247">
        <f>Source!X104</f>
        <v>0</v>
      </c>
      <c r="U247">
        <f>ROUND((Source!FY104/100)*((ROUND(Source!AF104*Source!I104, 2)+ROUND(Source!AE104*Source!I104, 2))), 2)</f>
        <v>0</v>
      </c>
      <c r="V247">
        <f>Source!Y104</f>
        <v>0</v>
      </c>
      <c r="W247">
        <f>IF(Source!BI104&lt;=1,H247, 0)</f>
        <v>-1077.8399999999999</v>
      </c>
      <c r="X247">
        <f>IF(Source!BI104=2,H247, 0)</f>
        <v>0</v>
      </c>
      <c r="Y247">
        <f>IF(Source!BI104=3,H247, 0)</f>
        <v>0</v>
      </c>
      <c r="Z247">
        <f>IF(Source!BI104=4,H247, 0)</f>
        <v>0</v>
      </c>
    </row>
    <row r="248" spans="1:26" ht="15">
      <c r="G248" s="60">
        <f>H241+H242+H243+H244+H245+SUM(H247:H247)</f>
        <v>1347.0300000000004</v>
      </c>
      <c r="H248" s="60"/>
      <c r="J248" s="60">
        <f>K241+K242+K243+K244+K245+SUM(K247:K247)</f>
        <v>22243.89</v>
      </c>
      <c r="K248" s="60"/>
      <c r="L248" s="49">
        <f>Source!U103</f>
        <v>25.805999999999997</v>
      </c>
      <c r="O248" s="32">
        <f>G248</f>
        <v>1347.0300000000004</v>
      </c>
      <c r="P248" s="32">
        <f>J248</f>
        <v>22243.89</v>
      </c>
      <c r="Q248" s="32">
        <f>L248</f>
        <v>25.805999999999997</v>
      </c>
      <c r="W248">
        <f>IF(Source!BI103&lt;=1,H241+H242+H243+H244+H245, 0)</f>
        <v>2424.8700000000003</v>
      </c>
      <c r="X248">
        <f>IF(Source!BI103=2,H241+H242+H243+H244+H245, 0)</f>
        <v>0</v>
      </c>
      <c r="Y248">
        <f>IF(Source!BI103=3,H241+H242+H243+H244+H245, 0)</f>
        <v>0</v>
      </c>
      <c r="Z248">
        <f>IF(Source!BI103=4,H241+H242+H243+H244+H245, 0)</f>
        <v>0</v>
      </c>
    </row>
    <row r="249" spans="1:26" ht="71.25">
      <c r="A249" s="23" t="str">
        <f>Source!E105</f>
        <v>17</v>
      </c>
      <c r="B249" s="53" t="str">
        <f>Source!F105</f>
        <v>15-04-027-5</v>
      </c>
      <c r="C249" s="53" t="str">
        <f>Source!G105</f>
        <v>Третья шпатлевка при высококачественной окраске по штукатурке и сборным конструкциям стен, подготовленных под окраску</v>
      </c>
      <c r="D249" s="37" t="str">
        <f>Source!H105</f>
        <v>100 м2 окрашиваемой поверхности</v>
      </c>
      <c r="E249" s="10">
        <f>Source!I105</f>
        <v>0.34</v>
      </c>
      <c r="F249" s="38">
        <f>Source!AL105+Source!AM105+Source!AO105</f>
        <v>519.44000000000005</v>
      </c>
      <c r="G249" s="39"/>
      <c r="H249" s="38"/>
      <c r="I249" s="39" t="str">
        <f>Source!BO105</f>
        <v>15-04-027-5</v>
      </c>
      <c r="J249" s="39"/>
      <c r="K249" s="38"/>
      <c r="L249" s="40"/>
      <c r="S249">
        <f>ROUND((Source!FX105/100)*((ROUND(Source!AF105*Source!I105, 2)+ROUND(Source!AE105*Source!I105, 2))), 2)</f>
        <v>42.18</v>
      </c>
      <c r="T249">
        <f>Source!X105</f>
        <v>1184.98</v>
      </c>
      <c r="U249">
        <f>ROUND((Source!FY105/100)*((ROUND(Source!AF105*Source!I105, 2)+ROUND(Source!AE105*Source!I105, 2))), 2)</f>
        <v>20.87</v>
      </c>
      <c r="V249">
        <f>Source!Y105</f>
        <v>548.04999999999995</v>
      </c>
    </row>
    <row r="250" spans="1:26">
      <c r="C250" s="31" t="str">
        <f>"Объем: "&amp;Source!I105&amp;"=34/"&amp;"100"</f>
        <v>Объем: 0,34=34/100</v>
      </c>
    </row>
    <row r="251" spans="1:26" ht="14.25">
      <c r="A251" s="23"/>
      <c r="B251" s="53"/>
      <c r="C251" s="53" t="s">
        <v>1148</v>
      </c>
      <c r="D251" s="37"/>
      <c r="E251" s="10"/>
      <c r="F251" s="38">
        <f>Source!AO105</f>
        <v>114.02</v>
      </c>
      <c r="G251" s="39" t="str">
        <f>Source!DG105</f>
        <v>)*1,15</v>
      </c>
      <c r="H251" s="38">
        <f>ROUND(Source!AF105*Source!I105, 2)</f>
        <v>44.58</v>
      </c>
      <c r="I251" s="39"/>
      <c r="J251" s="39">
        <f>IF(Source!BA105&lt;&gt; 0, Source!BA105, 1)</f>
        <v>33.18</v>
      </c>
      <c r="K251" s="38">
        <f>Source!S105</f>
        <v>1479.19</v>
      </c>
      <c r="L251" s="40"/>
      <c r="R251">
        <f>H251</f>
        <v>44.58</v>
      </c>
    </row>
    <row r="252" spans="1:26" ht="14.25">
      <c r="A252" s="23"/>
      <c r="B252" s="53"/>
      <c r="C252" s="53" t="s">
        <v>102</v>
      </c>
      <c r="D252" s="37"/>
      <c r="E252" s="10"/>
      <c r="F252" s="38">
        <f>Source!AM105</f>
        <v>2.93</v>
      </c>
      <c r="G252" s="39" t="str">
        <f>Source!DE105</f>
        <v>)*1,25</v>
      </c>
      <c r="H252" s="38">
        <f>ROUND(Source!AD105*Source!I105, 2)</f>
        <v>1.25</v>
      </c>
      <c r="I252" s="39"/>
      <c r="J252" s="39">
        <f>IF(Source!BB105&lt;&gt; 0, Source!BB105, 1)</f>
        <v>11.14</v>
      </c>
      <c r="K252" s="38">
        <f>Source!Q105</f>
        <v>13.9</v>
      </c>
      <c r="L252" s="40"/>
    </row>
    <row r="253" spans="1:26" ht="14.25">
      <c r="A253" s="23"/>
      <c r="B253" s="53"/>
      <c r="C253" s="53" t="s">
        <v>1154</v>
      </c>
      <c r="D253" s="37"/>
      <c r="E253" s="10"/>
      <c r="F253" s="38">
        <f>Source!AN105</f>
        <v>0.14000000000000001</v>
      </c>
      <c r="G253" s="39" t="str">
        <f>Source!DF105</f>
        <v>)*1,25</v>
      </c>
      <c r="H253" s="50">
        <f>ROUND(Source!AE105*Source!I105, 2)</f>
        <v>0.06</v>
      </c>
      <c r="I253" s="39"/>
      <c r="J253" s="39">
        <f>IF(Source!BS105&lt;&gt; 0, Source!BS105, 1)</f>
        <v>33.18</v>
      </c>
      <c r="K253" s="50">
        <f>Source!R105</f>
        <v>2.0299999999999998</v>
      </c>
      <c r="L253" s="40"/>
      <c r="R253">
        <f>H253</f>
        <v>0.06</v>
      </c>
    </row>
    <row r="254" spans="1:26" ht="14.25">
      <c r="A254" s="23"/>
      <c r="B254" s="53"/>
      <c r="C254" s="53" t="s">
        <v>1155</v>
      </c>
      <c r="D254" s="37"/>
      <c r="E254" s="10"/>
      <c r="F254" s="38">
        <f>Source!AL105</f>
        <v>402.49</v>
      </c>
      <c r="G254" s="39" t="str">
        <f>Source!DD105</f>
        <v/>
      </c>
      <c r="H254" s="38">
        <f>ROUND(Source!AC105*Source!I105, 2)</f>
        <v>136.85</v>
      </c>
      <c r="I254" s="39"/>
      <c r="J254" s="39">
        <f>IF(Source!BC105&lt;&gt; 0, Source!BC105, 1)</f>
        <v>3.88</v>
      </c>
      <c r="K254" s="38">
        <f>Source!P105</f>
        <v>530.96</v>
      </c>
      <c r="L254" s="40"/>
    </row>
    <row r="255" spans="1:26" ht="14.25">
      <c r="A255" s="23"/>
      <c r="B255" s="53"/>
      <c r="C255" s="53" t="s">
        <v>1149</v>
      </c>
      <c r="D255" s="37" t="s">
        <v>1150</v>
      </c>
      <c r="E255" s="10">
        <f>Source!BZ105</f>
        <v>105</v>
      </c>
      <c r="F255" s="61" t="str">
        <f>CONCATENATE(" )", Source!DL105, Source!FT105, "=", Source!FX105)</f>
        <v xml:space="preserve"> )*0,9=94,5</v>
      </c>
      <c r="G255" s="62"/>
      <c r="H255" s="38">
        <f>SUM(S249:S257)</f>
        <v>42.18</v>
      </c>
      <c r="I255" s="41" t="str">
        <f>CONCATENATE(Source!FX105, Source!FV105, "=")</f>
        <v>94,5*0,85=</v>
      </c>
      <c r="J255" s="36">
        <f>Source!AT105</f>
        <v>80</v>
      </c>
      <c r="K255" s="38">
        <f>SUM(T249:T257)</f>
        <v>1184.98</v>
      </c>
      <c r="L255" s="40"/>
    </row>
    <row r="256" spans="1:26" ht="14.25">
      <c r="A256" s="23"/>
      <c r="B256" s="53"/>
      <c r="C256" s="53" t="s">
        <v>1151</v>
      </c>
      <c r="D256" s="37" t="s">
        <v>1150</v>
      </c>
      <c r="E256" s="10">
        <f>Source!CA105</f>
        <v>55</v>
      </c>
      <c r="F256" s="61" t="str">
        <f>CONCATENATE(" )", Source!DM105, Source!FU105, "=", Source!FY105)</f>
        <v xml:space="preserve"> )*0,85=46,75</v>
      </c>
      <c r="G256" s="62"/>
      <c r="H256" s="38">
        <f>SUM(U249:U257)</f>
        <v>20.87</v>
      </c>
      <c r="I256" s="41" t="str">
        <f>CONCATENATE(Source!FY105, Source!FW105, "=")</f>
        <v>46,75*0,8=</v>
      </c>
      <c r="J256" s="36">
        <f>Source!AU105</f>
        <v>37</v>
      </c>
      <c r="K256" s="38">
        <f>SUM(V249:V257)</f>
        <v>548.04999999999995</v>
      </c>
      <c r="L256" s="40"/>
    </row>
    <row r="257" spans="1:26" ht="14.25">
      <c r="A257" s="54"/>
      <c r="B257" s="55"/>
      <c r="C257" s="55" t="s">
        <v>1152</v>
      </c>
      <c r="D257" s="43" t="s">
        <v>1153</v>
      </c>
      <c r="E257" s="44">
        <f>Source!AQ105</f>
        <v>11.99</v>
      </c>
      <c r="F257" s="45"/>
      <c r="G257" s="47" t="str">
        <f>Source!DI105</f>
        <v>)*1,15</v>
      </c>
      <c r="H257" s="45"/>
      <c r="I257" s="47"/>
      <c r="J257" s="47"/>
      <c r="K257" s="45"/>
      <c r="L257" s="51">
        <f>Source!U105</f>
        <v>4.6880899999999999</v>
      </c>
    </row>
    <row r="258" spans="1:26" ht="15">
      <c r="G258" s="60">
        <f>H251+H252+H254+H255+H256</f>
        <v>245.73000000000002</v>
      </c>
      <c r="H258" s="60"/>
      <c r="J258" s="60">
        <f>K251+K252+K254+K255+K256</f>
        <v>3757.08</v>
      </c>
      <c r="K258" s="60"/>
      <c r="L258" s="49">
        <f>Source!U105</f>
        <v>4.6880899999999999</v>
      </c>
      <c r="O258" s="32">
        <f>G258</f>
        <v>245.73000000000002</v>
      </c>
      <c r="P258" s="32">
        <f>J258</f>
        <v>3757.08</v>
      </c>
      <c r="Q258" s="32">
        <f>L258</f>
        <v>4.6880899999999999</v>
      </c>
      <c r="W258">
        <f>IF(Source!BI105&lt;=1,H251+H252+H254+H255+H256, 0)</f>
        <v>245.73000000000002</v>
      </c>
      <c r="X258">
        <f>IF(Source!BI105=2,H251+H252+H254+H255+H256, 0)</f>
        <v>0</v>
      </c>
      <c r="Y258">
        <f>IF(Source!BI105=3,H251+H252+H254+H255+H256, 0)</f>
        <v>0</v>
      </c>
      <c r="Z258">
        <f>IF(Source!BI105=4,H251+H252+H254+H255+H256, 0)</f>
        <v>0</v>
      </c>
    </row>
    <row r="259" spans="1:26" ht="71.25">
      <c r="A259" s="23" t="str">
        <f>Source!E106</f>
        <v>18</v>
      </c>
      <c r="B259" s="53" t="str">
        <f>Source!F106</f>
        <v>15-04-007-3</v>
      </c>
      <c r="C259" s="53" t="str">
        <f>Source!G106</f>
        <v>Окраска водно-дисперсионными акриловыми составами улучшенная по сборным конструкциям стен, подготовленным под окраску</v>
      </c>
      <c r="D259" s="37" t="str">
        <f>Source!H106</f>
        <v>100 м2 окрашиваемой поверхности</v>
      </c>
      <c r="E259" s="10">
        <f>Source!I106</f>
        <v>0.34</v>
      </c>
      <c r="F259" s="38">
        <f>Source!AL106+Source!AM106+Source!AO106</f>
        <v>863.6</v>
      </c>
      <c r="G259" s="39"/>
      <c r="H259" s="38"/>
      <c r="I259" s="39" t="str">
        <f>Source!BO106</f>
        <v>15-04-007-3</v>
      </c>
      <c r="J259" s="39"/>
      <c r="K259" s="38"/>
      <c r="L259" s="40"/>
      <c r="S259">
        <f>ROUND((Source!FX106/100)*((ROUND(Source!AF106*Source!I106, 2)+ROUND(Source!AE106*Source!I106, 2))), 2)</f>
        <v>107.2</v>
      </c>
      <c r="T259">
        <f>Source!X106</f>
        <v>3011.09</v>
      </c>
      <c r="U259">
        <f>ROUND((Source!FY106/100)*((ROUND(Source!AF106*Source!I106, 2)+ROUND(Source!AE106*Source!I106, 2))), 2)</f>
        <v>53.03</v>
      </c>
      <c r="V259">
        <f>Source!Y106</f>
        <v>1392.63</v>
      </c>
    </row>
    <row r="260" spans="1:26">
      <c r="C260" s="31" t="str">
        <f>"Объем: "&amp;Source!I106&amp;"=34/"&amp;"100"</f>
        <v>Объем: 0,34=34/100</v>
      </c>
    </row>
    <row r="261" spans="1:26" ht="14.25">
      <c r="A261" s="23"/>
      <c r="B261" s="53"/>
      <c r="C261" s="53" t="s">
        <v>1148</v>
      </c>
      <c r="D261" s="37"/>
      <c r="E261" s="10"/>
      <c r="F261" s="38">
        <f>Source!AO106</f>
        <v>289.99</v>
      </c>
      <c r="G261" s="39" t="str">
        <f>Source!DG106</f>
        <v>)*1,15</v>
      </c>
      <c r="H261" s="38">
        <f>ROUND(Source!AF106*Source!I106, 2)</f>
        <v>113.39</v>
      </c>
      <c r="I261" s="39"/>
      <c r="J261" s="39">
        <f>IF(Source!BA106&lt;&gt; 0, Source!BA106, 1)</f>
        <v>33.18</v>
      </c>
      <c r="K261" s="38">
        <f>Source!S106</f>
        <v>3762.17</v>
      </c>
      <c r="L261" s="40"/>
      <c r="R261">
        <f>H261</f>
        <v>113.39</v>
      </c>
    </row>
    <row r="262" spans="1:26" ht="14.25">
      <c r="A262" s="23"/>
      <c r="B262" s="53"/>
      <c r="C262" s="53" t="s">
        <v>102</v>
      </c>
      <c r="D262" s="37"/>
      <c r="E262" s="10"/>
      <c r="F262" s="38">
        <f>Source!AM106</f>
        <v>8.99</v>
      </c>
      <c r="G262" s="39" t="str">
        <f>Source!DE106</f>
        <v>)*1,25</v>
      </c>
      <c r="H262" s="38">
        <f>ROUND(Source!AD106*Source!I106, 2)</f>
        <v>3.82</v>
      </c>
      <c r="I262" s="39"/>
      <c r="J262" s="39">
        <f>IF(Source!BB106&lt;&gt; 0, Source!BB106, 1)</f>
        <v>10.85</v>
      </c>
      <c r="K262" s="38">
        <f>Source!Q106</f>
        <v>41.46</v>
      </c>
      <c r="L262" s="40"/>
    </row>
    <row r="263" spans="1:26" ht="14.25">
      <c r="A263" s="23"/>
      <c r="B263" s="53"/>
      <c r="C263" s="53" t="s">
        <v>1154</v>
      </c>
      <c r="D263" s="37"/>
      <c r="E263" s="10"/>
      <c r="F263" s="38">
        <f>Source!AN106</f>
        <v>0.12</v>
      </c>
      <c r="G263" s="39" t="str">
        <f>Source!DF106</f>
        <v>)*1,25</v>
      </c>
      <c r="H263" s="50">
        <f>ROUND(Source!AE106*Source!I106, 2)</f>
        <v>0.05</v>
      </c>
      <c r="I263" s="39"/>
      <c r="J263" s="39">
        <f>IF(Source!BS106&lt;&gt; 0, Source!BS106, 1)</f>
        <v>33.18</v>
      </c>
      <c r="K263" s="50">
        <f>Source!R106</f>
        <v>1.69</v>
      </c>
      <c r="L263" s="40"/>
      <c r="R263">
        <f>H263</f>
        <v>0.05</v>
      </c>
    </row>
    <row r="264" spans="1:26" ht="14.25">
      <c r="A264" s="23"/>
      <c r="B264" s="53"/>
      <c r="C264" s="53" t="s">
        <v>1155</v>
      </c>
      <c r="D264" s="37"/>
      <c r="E264" s="10"/>
      <c r="F264" s="38">
        <f>Source!AL106</f>
        <v>564.62</v>
      </c>
      <c r="G264" s="39" t="str">
        <f>Source!DD106</f>
        <v/>
      </c>
      <c r="H264" s="38">
        <f>ROUND(Source!AC106*Source!I106, 2)</f>
        <v>191.97</v>
      </c>
      <c r="I264" s="39"/>
      <c r="J264" s="39">
        <f>IF(Source!BC106&lt;&gt; 0, Source!BC106, 1)</f>
        <v>6.78</v>
      </c>
      <c r="K264" s="38">
        <f>Source!P106</f>
        <v>1301.56</v>
      </c>
      <c r="L264" s="40"/>
    </row>
    <row r="265" spans="1:26" ht="14.25">
      <c r="A265" s="23"/>
      <c r="B265" s="53"/>
      <c r="C265" s="53" t="s">
        <v>1149</v>
      </c>
      <c r="D265" s="37" t="s">
        <v>1150</v>
      </c>
      <c r="E265" s="10">
        <f>Source!BZ106</f>
        <v>105</v>
      </c>
      <c r="F265" s="61" t="str">
        <f>CONCATENATE(" )", Source!DL106, Source!FT106, "=", Source!FX106)</f>
        <v xml:space="preserve"> )*0,9=94,5</v>
      </c>
      <c r="G265" s="62"/>
      <c r="H265" s="38">
        <f>SUM(S259:S267)</f>
        <v>107.2</v>
      </c>
      <c r="I265" s="41" t="str">
        <f>CONCATENATE(Source!FX106, Source!FV106, "=")</f>
        <v>94,5*0,85=</v>
      </c>
      <c r="J265" s="36">
        <f>Source!AT106</f>
        <v>80</v>
      </c>
      <c r="K265" s="38">
        <f>SUM(T259:T267)</f>
        <v>3011.09</v>
      </c>
      <c r="L265" s="40"/>
    </row>
    <row r="266" spans="1:26" ht="14.25">
      <c r="A266" s="23"/>
      <c r="B266" s="53"/>
      <c r="C266" s="53" t="s">
        <v>1151</v>
      </c>
      <c r="D266" s="37" t="s">
        <v>1150</v>
      </c>
      <c r="E266" s="10">
        <f>Source!CA106</f>
        <v>55</v>
      </c>
      <c r="F266" s="61" t="str">
        <f>CONCATENATE(" )", Source!DM106, Source!FU106, "=", Source!FY106)</f>
        <v xml:space="preserve"> )*0,85=46,75</v>
      </c>
      <c r="G266" s="62"/>
      <c r="H266" s="38">
        <f>SUM(U259:U267)</f>
        <v>53.03</v>
      </c>
      <c r="I266" s="41" t="str">
        <f>CONCATENATE(Source!FY106, Source!FW106, "=")</f>
        <v>46,75*0,8=</v>
      </c>
      <c r="J266" s="36">
        <f>Source!AU106</f>
        <v>37</v>
      </c>
      <c r="K266" s="38">
        <f>SUM(V259:V267)</f>
        <v>1392.63</v>
      </c>
      <c r="L266" s="40"/>
    </row>
    <row r="267" spans="1:26" ht="14.25">
      <c r="A267" s="54"/>
      <c r="B267" s="55"/>
      <c r="C267" s="55" t="s">
        <v>1152</v>
      </c>
      <c r="D267" s="43" t="s">
        <v>1153</v>
      </c>
      <c r="E267" s="44">
        <f>Source!AQ106</f>
        <v>32.729999999999997</v>
      </c>
      <c r="F267" s="45"/>
      <c r="G267" s="47" t="str">
        <f>Source!DI106</f>
        <v>)*1,15</v>
      </c>
      <c r="H267" s="45"/>
      <c r="I267" s="47"/>
      <c r="J267" s="47"/>
      <c r="K267" s="45"/>
      <c r="L267" s="51">
        <f>Source!U106</f>
        <v>12.797429999999999</v>
      </c>
    </row>
    <row r="268" spans="1:26" ht="15">
      <c r="G268" s="60">
        <f>H261+H262+H264+H265+H266</f>
        <v>469.40999999999997</v>
      </c>
      <c r="H268" s="60"/>
      <c r="J268" s="60">
        <f>K261+K262+K264+K265+K266</f>
        <v>9508.91</v>
      </c>
      <c r="K268" s="60"/>
      <c r="L268" s="49">
        <f>Source!U106</f>
        <v>12.797429999999999</v>
      </c>
      <c r="O268" s="32">
        <f>G268</f>
        <v>469.40999999999997</v>
      </c>
      <c r="P268" s="32">
        <f>J268</f>
        <v>9508.91</v>
      </c>
      <c r="Q268" s="32">
        <f>L268</f>
        <v>12.797429999999999</v>
      </c>
      <c r="W268">
        <f>IF(Source!BI106&lt;=1,H261+H262+H264+H265+H266, 0)</f>
        <v>469.40999999999997</v>
      </c>
      <c r="X268">
        <f>IF(Source!BI106=2,H261+H262+H264+H265+H266, 0)</f>
        <v>0</v>
      </c>
      <c r="Y268">
        <f>IF(Source!BI106=3,H261+H262+H264+H265+H266, 0)</f>
        <v>0</v>
      </c>
      <c r="Z268">
        <f>IF(Source!BI106=4,H261+H262+H264+H265+H266, 0)</f>
        <v>0</v>
      </c>
    </row>
    <row r="269" spans="1:26" ht="71.25">
      <c r="A269" s="23" t="str">
        <f>Source!E107</f>
        <v>19</v>
      </c>
      <c r="B269" s="53" t="str">
        <f>Source!F107</f>
        <v>15-06-002-6</v>
      </c>
      <c r="C269" s="53" t="str">
        <f>Source!G107</f>
        <v>Оклейка стен моющимися обоями на тканевой основе по листовым материалам</v>
      </c>
      <c r="D269" s="37" t="str">
        <f>Source!H107</f>
        <v>100 м2 оклеиваемой поверхности</v>
      </c>
      <c r="E269" s="10">
        <f>Source!I107</f>
        <v>0.752</v>
      </c>
      <c r="F269" s="38">
        <f>Source!AL107+Source!AM107+Source!AO107</f>
        <v>7084.130000000001</v>
      </c>
      <c r="G269" s="39"/>
      <c r="H269" s="38"/>
      <c r="I269" s="39" t="str">
        <f>Source!BO107</f>
        <v>15-06-002-6</v>
      </c>
      <c r="J269" s="39"/>
      <c r="K269" s="38"/>
      <c r="L269" s="40"/>
      <c r="S269">
        <f>ROUND((Source!FX107/100)*((ROUND(Source!AF107*Source!I107, 2)+ROUND(Source!AE107*Source!I107, 2))), 2)</f>
        <v>424.83</v>
      </c>
      <c r="T269">
        <f>Source!X107</f>
        <v>11932.94</v>
      </c>
      <c r="U269">
        <f>ROUND((Source!FY107/100)*((ROUND(Source!AF107*Source!I107, 2)+ROUND(Source!AE107*Source!I107, 2))), 2)</f>
        <v>210.17</v>
      </c>
      <c r="V269">
        <f>Source!Y107</f>
        <v>5518.98</v>
      </c>
    </row>
    <row r="270" spans="1:26">
      <c r="C270" s="31" t="str">
        <f>"Объем: "&amp;Source!I107&amp;"=75,2/"&amp;"100"</f>
        <v>Объем: 0,752=75,2/100</v>
      </c>
    </row>
    <row r="271" spans="1:26" ht="14.25">
      <c r="A271" s="23"/>
      <c r="B271" s="53"/>
      <c r="C271" s="53" t="s">
        <v>1148</v>
      </c>
      <c r="D271" s="37"/>
      <c r="E271" s="10"/>
      <c r="F271" s="38">
        <f>Source!AO107</f>
        <v>519.67999999999995</v>
      </c>
      <c r="G271" s="39" t="str">
        <f>Source!DG107</f>
        <v>)*1,15</v>
      </c>
      <c r="H271" s="38">
        <f>ROUND(Source!AF107*Source!I107, 2)</f>
        <v>449.42</v>
      </c>
      <c r="I271" s="39"/>
      <c r="J271" s="39">
        <f>IF(Source!BA107&lt;&gt; 0, Source!BA107, 1)</f>
        <v>33.18</v>
      </c>
      <c r="K271" s="38">
        <f>Source!S107</f>
        <v>14911.68</v>
      </c>
      <c r="L271" s="40"/>
      <c r="R271">
        <f>H271</f>
        <v>449.42</v>
      </c>
    </row>
    <row r="272" spans="1:26" ht="14.25">
      <c r="A272" s="23"/>
      <c r="B272" s="53"/>
      <c r="C272" s="53" t="s">
        <v>102</v>
      </c>
      <c r="D272" s="37"/>
      <c r="E272" s="10"/>
      <c r="F272" s="38">
        <f>Source!AM107</f>
        <v>1.18</v>
      </c>
      <c r="G272" s="39" t="str">
        <f>Source!DE107</f>
        <v>)*1,25</v>
      </c>
      <c r="H272" s="38">
        <f>ROUND(Source!AD107*Source!I107, 2)</f>
        <v>1.1100000000000001</v>
      </c>
      <c r="I272" s="39"/>
      <c r="J272" s="39">
        <f>IF(Source!BB107&lt;&gt; 0, Source!BB107, 1)</f>
        <v>11.86</v>
      </c>
      <c r="K272" s="38">
        <f>Source!Q107</f>
        <v>13.2</v>
      </c>
      <c r="L272" s="40"/>
    </row>
    <row r="273" spans="1:26" ht="14.25">
      <c r="A273" s="23"/>
      <c r="B273" s="53"/>
      <c r="C273" s="53" t="s">
        <v>1154</v>
      </c>
      <c r="D273" s="37"/>
      <c r="E273" s="10"/>
      <c r="F273" s="38">
        <f>Source!AN107</f>
        <v>0.14000000000000001</v>
      </c>
      <c r="G273" s="39" t="str">
        <f>Source!DF107</f>
        <v>)*1,25</v>
      </c>
      <c r="H273" s="50">
        <f>ROUND(Source!AE107*Source!I107, 2)</f>
        <v>0.14000000000000001</v>
      </c>
      <c r="I273" s="39"/>
      <c r="J273" s="39">
        <f>IF(Source!BS107&lt;&gt; 0, Source!BS107, 1)</f>
        <v>33.18</v>
      </c>
      <c r="K273" s="50">
        <f>Source!R107</f>
        <v>4.49</v>
      </c>
      <c r="L273" s="40"/>
      <c r="R273">
        <f>H273</f>
        <v>0.14000000000000001</v>
      </c>
    </row>
    <row r="274" spans="1:26" ht="14.25">
      <c r="A274" s="23"/>
      <c r="B274" s="53"/>
      <c r="C274" s="53" t="s">
        <v>1155</v>
      </c>
      <c r="D274" s="37"/>
      <c r="E274" s="10"/>
      <c r="F274" s="38">
        <f>Source!AL107</f>
        <v>6563.27</v>
      </c>
      <c r="G274" s="39" t="str">
        <f>Source!DD107</f>
        <v/>
      </c>
      <c r="H274" s="38">
        <f>ROUND(Source!AC107*Source!I107, 2)</f>
        <v>4935.58</v>
      </c>
      <c r="I274" s="39"/>
      <c r="J274" s="39">
        <f>IF(Source!BC107&lt;&gt; 0, Source!BC107, 1)</f>
        <v>1.21</v>
      </c>
      <c r="K274" s="38">
        <f>Source!P107</f>
        <v>5972.05</v>
      </c>
      <c r="L274" s="40"/>
    </row>
    <row r="275" spans="1:26" ht="14.25">
      <c r="A275" s="23"/>
      <c r="B275" s="53"/>
      <c r="C275" s="53" t="s">
        <v>1149</v>
      </c>
      <c r="D275" s="37" t="s">
        <v>1150</v>
      </c>
      <c r="E275" s="10">
        <f>Source!BZ107</f>
        <v>105</v>
      </c>
      <c r="F275" s="61" t="str">
        <f>CONCATENATE(" )", Source!DL107, Source!FT107, "=", Source!FX107)</f>
        <v xml:space="preserve"> )*0,9=94,5</v>
      </c>
      <c r="G275" s="62"/>
      <c r="H275" s="38">
        <f>SUM(S269:S277)</f>
        <v>424.83</v>
      </c>
      <c r="I275" s="41" t="str">
        <f>CONCATENATE(Source!FX107, Source!FV107, "=")</f>
        <v>94,5*0,85=</v>
      </c>
      <c r="J275" s="36">
        <f>Source!AT107</f>
        <v>80</v>
      </c>
      <c r="K275" s="38">
        <f>SUM(T269:T277)</f>
        <v>11932.94</v>
      </c>
      <c r="L275" s="40"/>
    </row>
    <row r="276" spans="1:26" ht="14.25">
      <c r="A276" s="23"/>
      <c r="B276" s="53"/>
      <c r="C276" s="53" t="s">
        <v>1151</v>
      </c>
      <c r="D276" s="37" t="s">
        <v>1150</v>
      </c>
      <c r="E276" s="10">
        <f>Source!CA107</f>
        <v>55</v>
      </c>
      <c r="F276" s="61" t="str">
        <f>CONCATENATE(" )", Source!DM107, Source!FU107, "=", Source!FY107)</f>
        <v xml:space="preserve"> )*0,85=46,75</v>
      </c>
      <c r="G276" s="62"/>
      <c r="H276" s="38">
        <f>SUM(U269:U277)</f>
        <v>210.17</v>
      </c>
      <c r="I276" s="41" t="str">
        <f>CONCATENATE(Source!FY107, Source!FW107, "=")</f>
        <v>46,75*0,8=</v>
      </c>
      <c r="J276" s="36">
        <f>Source!AU107</f>
        <v>37</v>
      </c>
      <c r="K276" s="38">
        <f>SUM(V269:V277)</f>
        <v>5518.98</v>
      </c>
      <c r="L276" s="40"/>
    </row>
    <row r="277" spans="1:26" ht="14.25">
      <c r="A277" s="54"/>
      <c r="B277" s="55"/>
      <c r="C277" s="55" t="s">
        <v>1152</v>
      </c>
      <c r="D277" s="43" t="s">
        <v>1153</v>
      </c>
      <c r="E277" s="44">
        <f>Source!AQ107</f>
        <v>55.94</v>
      </c>
      <c r="F277" s="45"/>
      <c r="G277" s="47" t="str">
        <f>Source!DI107</f>
        <v>)*1,15</v>
      </c>
      <c r="H277" s="45"/>
      <c r="I277" s="47"/>
      <c r="J277" s="47"/>
      <c r="K277" s="45"/>
      <c r="L277" s="51">
        <f>Source!U107</f>
        <v>48.37691199999999</v>
      </c>
    </row>
    <row r="278" spans="1:26" ht="15">
      <c r="G278" s="60">
        <f>H271+H272+H274+H275+H276</f>
        <v>6021.11</v>
      </c>
      <c r="H278" s="60"/>
      <c r="J278" s="60">
        <f>K271+K272+K274+K275+K276</f>
        <v>38348.850000000006</v>
      </c>
      <c r="K278" s="60"/>
      <c r="L278" s="49">
        <f>Source!U107</f>
        <v>48.37691199999999</v>
      </c>
      <c r="O278" s="32">
        <f>G278</f>
        <v>6021.11</v>
      </c>
      <c r="P278" s="32">
        <f>J278</f>
        <v>38348.850000000006</v>
      </c>
      <c r="Q278" s="32">
        <f>L278</f>
        <v>48.37691199999999</v>
      </c>
      <c r="W278">
        <f>IF(Source!BI107&lt;=1,H271+H272+H274+H275+H276, 0)</f>
        <v>6021.11</v>
      </c>
      <c r="X278">
        <f>IF(Source!BI107=2,H271+H272+H274+H275+H276, 0)</f>
        <v>0</v>
      </c>
      <c r="Y278">
        <f>IF(Source!BI107=3,H271+H272+H274+H275+H276, 0)</f>
        <v>0</v>
      </c>
      <c r="Z278">
        <f>IF(Source!BI107=4,H271+H272+H274+H275+H276, 0)</f>
        <v>0</v>
      </c>
    </row>
    <row r="279" spans="1:26" ht="28.5">
      <c r="A279" s="23" t="str">
        <f>Source!E108</f>
        <v>20</v>
      </c>
      <c r="B279" s="53" t="str">
        <f>Source!F108</f>
        <v>м08-03-591-9</v>
      </c>
      <c r="C279" s="53" t="str">
        <f>Source!G108</f>
        <v>Розетка штепсельная утопленного типа при скрытой проводке</v>
      </c>
      <c r="D279" s="37" t="str">
        <f>Source!H108</f>
        <v>100 шт.</v>
      </c>
      <c r="E279" s="10">
        <f>Source!I108</f>
        <v>0.05</v>
      </c>
      <c r="F279" s="38">
        <f>Source!AL108+Source!AM108+Source!AO108</f>
        <v>371.42</v>
      </c>
      <c r="G279" s="39"/>
      <c r="H279" s="38"/>
      <c r="I279" s="39" t="str">
        <f>Source!BO108</f>
        <v>м08-03-591-9</v>
      </c>
      <c r="J279" s="39"/>
      <c r="K279" s="38"/>
      <c r="L279" s="40"/>
      <c r="S279">
        <f>ROUND((Source!FX108/100)*((ROUND(Source!AF108*Source!I108, 2)+ROUND(Source!AE108*Source!I108, 2))), 2)</f>
        <v>14.38</v>
      </c>
      <c r="T279">
        <f>Source!X108</f>
        <v>406.86</v>
      </c>
      <c r="U279">
        <f>ROUND((Source!FY108/100)*((ROUND(Source!AF108*Source!I108, 2)+ROUND(Source!AE108*Source!I108, 2))), 2)</f>
        <v>9.84</v>
      </c>
      <c r="V279">
        <f>Source!Y108</f>
        <v>261.2</v>
      </c>
    </row>
    <row r="280" spans="1:26">
      <c r="C280" s="31" t="str">
        <f>"Объем: "&amp;Source!I108&amp;"=5/"&amp;"100"</f>
        <v>Объем: 0,05=5/100</v>
      </c>
    </row>
    <row r="281" spans="1:26" ht="14.25">
      <c r="A281" s="23"/>
      <c r="B281" s="53"/>
      <c r="C281" s="53" t="s">
        <v>1148</v>
      </c>
      <c r="D281" s="37"/>
      <c r="E281" s="10"/>
      <c r="F281" s="38">
        <f>Source!AO108</f>
        <v>302.36</v>
      </c>
      <c r="G281" s="39" t="str">
        <f>Source!DG108</f>
        <v/>
      </c>
      <c r="H281" s="38">
        <f>ROUND(Source!AF108*Source!I108, 2)</f>
        <v>15.12</v>
      </c>
      <c r="I281" s="39"/>
      <c r="J281" s="39">
        <f>IF(Source!BA108&lt;&gt; 0, Source!BA108, 1)</f>
        <v>33.18</v>
      </c>
      <c r="K281" s="38">
        <f>Source!S108</f>
        <v>501.62</v>
      </c>
      <c r="L281" s="40"/>
      <c r="R281">
        <f>H281</f>
        <v>15.12</v>
      </c>
    </row>
    <row r="282" spans="1:26" ht="14.25">
      <c r="A282" s="23"/>
      <c r="B282" s="53"/>
      <c r="C282" s="53" t="s">
        <v>102</v>
      </c>
      <c r="D282" s="37"/>
      <c r="E282" s="10"/>
      <c r="F282" s="38">
        <f>Source!AM108</f>
        <v>5.78</v>
      </c>
      <c r="G282" s="39" t="str">
        <f>Source!DE108</f>
        <v/>
      </c>
      <c r="H282" s="38">
        <f>ROUND(Source!AD108*Source!I108, 2)</f>
        <v>0.28999999999999998</v>
      </c>
      <c r="I282" s="39"/>
      <c r="J282" s="39">
        <f>IF(Source!BB108&lt;&gt; 0, Source!BB108, 1)</f>
        <v>9.01</v>
      </c>
      <c r="K282" s="38">
        <f>Source!Q108</f>
        <v>2.6</v>
      </c>
      <c r="L282" s="40"/>
    </row>
    <row r="283" spans="1:26" ht="14.25">
      <c r="A283" s="23"/>
      <c r="B283" s="53"/>
      <c r="C283" s="53" t="s">
        <v>1154</v>
      </c>
      <c r="D283" s="37"/>
      <c r="E283" s="10"/>
      <c r="F283" s="38">
        <f>Source!AN108</f>
        <v>0.41</v>
      </c>
      <c r="G283" s="39" t="str">
        <f>Source!DF108</f>
        <v/>
      </c>
      <c r="H283" s="50">
        <f>ROUND(Source!AE108*Source!I108, 2)</f>
        <v>0.02</v>
      </c>
      <c r="I283" s="39"/>
      <c r="J283" s="39">
        <f>IF(Source!BS108&lt;&gt; 0, Source!BS108, 1)</f>
        <v>33.18</v>
      </c>
      <c r="K283" s="50">
        <f>Source!R108</f>
        <v>0.68</v>
      </c>
      <c r="L283" s="40"/>
      <c r="R283">
        <f>H283</f>
        <v>0.02</v>
      </c>
    </row>
    <row r="284" spans="1:26" ht="14.25">
      <c r="A284" s="23"/>
      <c r="B284" s="53"/>
      <c r="C284" s="53" t="s">
        <v>1155</v>
      </c>
      <c r="D284" s="37"/>
      <c r="E284" s="10"/>
      <c r="F284" s="38">
        <f>Source!AL108</f>
        <v>63.28</v>
      </c>
      <c r="G284" s="39" t="str">
        <f>Source!DD108</f>
        <v/>
      </c>
      <c r="H284" s="38">
        <f>ROUND(Source!AC108*Source!I108, 2)</f>
        <v>3.16</v>
      </c>
      <c r="I284" s="39"/>
      <c r="J284" s="39">
        <f>IF(Source!BC108&lt;&gt; 0, Source!BC108, 1)</f>
        <v>7.16</v>
      </c>
      <c r="K284" s="38">
        <f>Source!P108</f>
        <v>22.65</v>
      </c>
      <c r="L284" s="40"/>
    </row>
    <row r="285" spans="1:26" ht="14.25">
      <c r="A285" s="23"/>
      <c r="B285" s="53"/>
      <c r="C285" s="53" t="s">
        <v>1149</v>
      </c>
      <c r="D285" s="37" t="s">
        <v>1150</v>
      </c>
      <c r="E285" s="10">
        <f>Source!BZ108</f>
        <v>95</v>
      </c>
      <c r="F285" s="56"/>
      <c r="G285" s="39"/>
      <c r="H285" s="38">
        <f>SUM(S279:S289)</f>
        <v>14.38</v>
      </c>
      <c r="I285" s="41" t="str">
        <f>CONCATENATE(Source!FX108, Source!FV108, "=")</f>
        <v>95*0,85=</v>
      </c>
      <c r="J285" s="36">
        <f>Source!AT108</f>
        <v>81</v>
      </c>
      <c r="K285" s="38">
        <f>SUM(T279:T289)</f>
        <v>406.86</v>
      </c>
      <c r="L285" s="40"/>
    </row>
    <row r="286" spans="1:26" ht="14.25">
      <c r="A286" s="23"/>
      <c r="B286" s="53"/>
      <c r="C286" s="53" t="s">
        <v>1151</v>
      </c>
      <c r="D286" s="37" t="s">
        <v>1150</v>
      </c>
      <c r="E286" s="10">
        <f>Source!CA108</f>
        <v>65</v>
      </c>
      <c r="F286" s="56"/>
      <c r="G286" s="39"/>
      <c r="H286" s="38">
        <f>SUM(U279:U289)</f>
        <v>9.84</v>
      </c>
      <c r="I286" s="41" t="str">
        <f>CONCATENATE(Source!FY108, Source!FW108, "=")</f>
        <v>65*0,8=</v>
      </c>
      <c r="J286" s="36">
        <f>Source!AU108</f>
        <v>52</v>
      </c>
      <c r="K286" s="38">
        <f>SUM(V279:V289)</f>
        <v>261.2</v>
      </c>
      <c r="L286" s="40"/>
    </row>
    <row r="287" spans="1:26" ht="14.25">
      <c r="A287" s="23"/>
      <c r="B287" s="53"/>
      <c r="C287" s="53" t="s">
        <v>1152</v>
      </c>
      <c r="D287" s="37" t="s">
        <v>1153</v>
      </c>
      <c r="E287" s="10">
        <f>Source!AQ108</f>
        <v>30.48</v>
      </c>
      <c r="F287" s="38"/>
      <c r="G287" s="39" t="str">
        <f>Source!DI108</f>
        <v/>
      </c>
      <c r="H287" s="38"/>
      <c r="I287" s="39"/>
      <c r="J287" s="39"/>
      <c r="K287" s="38"/>
      <c r="L287" s="42">
        <f>Source!U108</f>
        <v>1.524</v>
      </c>
    </row>
    <row r="288" spans="1:26" ht="28.5">
      <c r="A288" s="23" t="str">
        <f>Source!E109</f>
        <v>20,1</v>
      </c>
      <c r="B288" s="53" t="str">
        <f>Source!F109</f>
        <v>503-0606</v>
      </c>
      <c r="C288" s="53" t="str">
        <f>Source!G109</f>
        <v>Коробка для установки розеток и выключателей скрытой проводки</v>
      </c>
      <c r="D288" s="37" t="str">
        <f>Source!H109</f>
        <v>1000 шт.</v>
      </c>
      <c r="E288" s="10">
        <f>Source!I109</f>
        <v>5.0000000000000001E-3</v>
      </c>
      <c r="F288" s="38">
        <f>Source!AL109+Source!AM109+Source!AO109</f>
        <v>1998.42</v>
      </c>
      <c r="G288" s="52" t="s">
        <v>3</v>
      </c>
      <c r="H288" s="38">
        <f>ROUND(Source!AC109*Source!I109, 2)+ROUND(Source!AD109*Source!I109, 2)+ROUND(Source!AF109*Source!I109, 2)</f>
        <v>9.99</v>
      </c>
      <c r="I288" s="39"/>
      <c r="J288" s="39">
        <f>IF(Source!BC109&lt;&gt; 0, Source!BC109, 1)</f>
        <v>2.56</v>
      </c>
      <c r="K288" s="38">
        <f>Source!O109</f>
        <v>25.58</v>
      </c>
      <c r="L288" s="40"/>
      <c r="S288">
        <f>ROUND((Source!FX109/100)*((ROUND(Source!AF109*Source!I109, 2)+ROUND(Source!AE109*Source!I109, 2))), 2)</f>
        <v>0</v>
      </c>
      <c r="T288">
        <f>Source!X109</f>
        <v>0</v>
      </c>
      <c r="U288">
        <f>ROUND((Source!FY109/100)*((ROUND(Source!AF109*Source!I109, 2)+ROUND(Source!AE109*Source!I109, 2))), 2)</f>
        <v>0</v>
      </c>
      <c r="V288">
        <f>Source!Y109</f>
        <v>0</v>
      </c>
      <c r="W288">
        <f>IF(Source!BI109&lt;=1,H288, 0)</f>
        <v>0</v>
      </c>
      <c r="X288">
        <f>IF(Source!BI109=2,H288, 0)</f>
        <v>9.99</v>
      </c>
      <c r="Y288">
        <f>IF(Source!BI109=3,H288, 0)</f>
        <v>0</v>
      </c>
      <c r="Z288">
        <f>IF(Source!BI109=4,H288, 0)</f>
        <v>0</v>
      </c>
    </row>
    <row r="289" spans="1:26" ht="28.5">
      <c r="A289" s="54" t="str">
        <f>Source!E110</f>
        <v>20,2</v>
      </c>
      <c r="B289" s="55" t="str">
        <f>Source!F110</f>
        <v>503-0475</v>
      </c>
      <c r="C289" s="55" t="str">
        <f>Source!G110</f>
        <v>Розетка скрытой проводки с заземлением</v>
      </c>
      <c r="D289" s="43" t="str">
        <f>Source!H110</f>
        <v>шт.</v>
      </c>
      <c r="E289" s="44">
        <f>Source!I110</f>
        <v>5</v>
      </c>
      <c r="F289" s="45">
        <f>Source!AL110+Source!AM110+Source!AO110</f>
        <v>7.62</v>
      </c>
      <c r="G289" s="46" t="s">
        <v>3</v>
      </c>
      <c r="H289" s="45">
        <f>ROUND(Source!AC110*Source!I110, 2)+ROUND(Source!AD110*Source!I110, 2)+ROUND(Source!AF110*Source!I110, 2)</f>
        <v>38.1</v>
      </c>
      <c r="I289" s="47"/>
      <c r="J289" s="47">
        <f>IF(Source!BC110&lt;&gt; 0, Source!BC110, 1)</f>
        <v>6.89</v>
      </c>
      <c r="K289" s="45">
        <f>Source!O110</f>
        <v>262.51</v>
      </c>
      <c r="L289" s="48"/>
      <c r="S289">
        <f>ROUND((Source!FX110/100)*((ROUND(Source!AF110*Source!I110, 2)+ROUND(Source!AE110*Source!I110, 2))), 2)</f>
        <v>0</v>
      </c>
      <c r="T289">
        <f>Source!X110</f>
        <v>0</v>
      </c>
      <c r="U289">
        <f>ROUND((Source!FY110/100)*((ROUND(Source!AF110*Source!I110, 2)+ROUND(Source!AE110*Source!I110, 2))), 2)</f>
        <v>0</v>
      </c>
      <c r="V289">
        <f>Source!Y110</f>
        <v>0</v>
      </c>
      <c r="W289">
        <f>IF(Source!BI110&lt;=1,H289, 0)</f>
        <v>0</v>
      </c>
      <c r="X289">
        <f>IF(Source!BI110=2,H289, 0)</f>
        <v>38.1</v>
      </c>
      <c r="Y289">
        <f>IF(Source!BI110=3,H289, 0)</f>
        <v>0</v>
      </c>
      <c r="Z289">
        <f>IF(Source!BI110=4,H289, 0)</f>
        <v>0</v>
      </c>
    </row>
    <row r="290" spans="1:26" ht="15">
      <c r="G290" s="60">
        <f>H281+H282+H284+H285+H286+SUM(H288:H289)</f>
        <v>90.88000000000001</v>
      </c>
      <c r="H290" s="60"/>
      <c r="J290" s="60">
        <f>K281+K282+K284+K285+K286+SUM(K288:K289)</f>
        <v>1483.02</v>
      </c>
      <c r="K290" s="60"/>
      <c r="L290" s="49">
        <f>Source!U108</f>
        <v>1.524</v>
      </c>
      <c r="O290" s="32">
        <f>G290</f>
        <v>90.88000000000001</v>
      </c>
      <c r="P290" s="32">
        <f>J290</f>
        <v>1483.02</v>
      </c>
      <c r="Q290" s="32">
        <f>L290</f>
        <v>1.524</v>
      </c>
      <c r="W290">
        <f>IF(Source!BI108&lt;=1,H281+H282+H284+H285+H286, 0)</f>
        <v>0</v>
      </c>
      <c r="X290">
        <f>IF(Source!BI108=2,H281+H282+H284+H285+H286, 0)</f>
        <v>42.790000000000006</v>
      </c>
      <c r="Y290">
        <f>IF(Source!BI108=3,H281+H282+H284+H285+H286, 0)</f>
        <v>0</v>
      </c>
      <c r="Z290">
        <f>IF(Source!BI108=4,H281+H282+H284+H285+H286, 0)</f>
        <v>0</v>
      </c>
    </row>
    <row r="291" spans="1:26" ht="42.75">
      <c r="A291" s="23" t="str">
        <f>Source!E111</f>
        <v>22</v>
      </c>
      <c r="B291" s="53" t="str">
        <f>Source!F111</f>
        <v>м08-03-591-5</v>
      </c>
      <c r="C291" s="53" t="str">
        <f>Source!G111</f>
        <v>Выключатель двухклавишный утопленного типа при скрытой проводке</v>
      </c>
      <c r="D291" s="37" t="str">
        <f>Source!H111</f>
        <v>100 шт.</v>
      </c>
      <c r="E291" s="10">
        <f>Source!I111</f>
        <v>0.01</v>
      </c>
      <c r="F291" s="38">
        <f>Source!AL111+Source!AM111+Source!AO111</f>
        <v>302.15000000000003</v>
      </c>
      <c r="G291" s="39"/>
      <c r="H291" s="38"/>
      <c r="I291" s="39" t="str">
        <f>Source!BO111</f>
        <v>м08-03-591-5</v>
      </c>
      <c r="J291" s="39"/>
      <c r="K291" s="38"/>
      <c r="L291" s="40"/>
      <c r="S291">
        <f>ROUND((Source!FX111/100)*((ROUND(Source!AF111*Source!I111, 2)+ROUND(Source!AE111*Source!I111, 2))), 2)</f>
        <v>2.4700000000000002</v>
      </c>
      <c r="T291">
        <f>Source!X111</f>
        <v>70.069999999999993</v>
      </c>
      <c r="U291">
        <f>ROUND((Source!FY111/100)*((ROUND(Source!AF111*Source!I111, 2)+ROUND(Source!AE111*Source!I111, 2))), 2)</f>
        <v>1.69</v>
      </c>
      <c r="V291">
        <f>Source!Y111</f>
        <v>44.99</v>
      </c>
    </row>
    <row r="292" spans="1:26">
      <c r="C292" s="31" t="str">
        <f>"Объем: "&amp;Source!I111&amp;"=1/"&amp;"100"</f>
        <v>Объем: 0,01=1/100</v>
      </c>
    </row>
    <row r="293" spans="1:26" ht="14.25">
      <c r="A293" s="23"/>
      <c r="B293" s="53"/>
      <c r="C293" s="53" t="s">
        <v>1148</v>
      </c>
      <c r="D293" s="37"/>
      <c r="E293" s="10"/>
      <c r="F293" s="38">
        <f>Source!AO111</f>
        <v>260.3</v>
      </c>
      <c r="G293" s="39" t="str">
        <f>Source!DG111</f>
        <v/>
      </c>
      <c r="H293" s="38">
        <f>ROUND(Source!AF111*Source!I111, 2)</f>
        <v>2.6</v>
      </c>
      <c r="I293" s="39"/>
      <c r="J293" s="39">
        <f>IF(Source!BA111&lt;&gt; 0, Source!BA111, 1)</f>
        <v>33.18</v>
      </c>
      <c r="K293" s="38">
        <f>Source!S111</f>
        <v>86.37</v>
      </c>
      <c r="L293" s="40"/>
      <c r="R293">
        <f>H293</f>
        <v>2.6</v>
      </c>
    </row>
    <row r="294" spans="1:26" ht="14.25">
      <c r="A294" s="23"/>
      <c r="B294" s="53"/>
      <c r="C294" s="53" t="s">
        <v>102</v>
      </c>
      <c r="D294" s="37"/>
      <c r="E294" s="10"/>
      <c r="F294" s="38">
        <f>Source!AM111</f>
        <v>5.78</v>
      </c>
      <c r="G294" s="39" t="str">
        <f>Source!DE111</f>
        <v/>
      </c>
      <c r="H294" s="38">
        <f>ROUND(Source!AD111*Source!I111, 2)</f>
        <v>0.06</v>
      </c>
      <c r="I294" s="39"/>
      <c r="J294" s="39">
        <f>IF(Source!BB111&lt;&gt; 0, Source!BB111, 1)</f>
        <v>9.01</v>
      </c>
      <c r="K294" s="38">
        <f>Source!Q111</f>
        <v>0.52</v>
      </c>
      <c r="L294" s="40"/>
    </row>
    <row r="295" spans="1:26" ht="14.25">
      <c r="A295" s="23"/>
      <c r="B295" s="53"/>
      <c r="C295" s="53" t="s">
        <v>1154</v>
      </c>
      <c r="D295" s="37"/>
      <c r="E295" s="10"/>
      <c r="F295" s="38">
        <f>Source!AN111</f>
        <v>0.41</v>
      </c>
      <c r="G295" s="39" t="str">
        <f>Source!DF111</f>
        <v/>
      </c>
      <c r="H295" s="50">
        <f>ROUND(Source!AE111*Source!I111, 2)</f>
        <v>0</v>
      </c>
      <c r="I295" s="39"/>
      <c r="J295" s="39">
        <f>IF(Source!BS111&lt;&gt; 0, Source!BS111, 1)</f>
        <v>33.18</v>
      </c>
      <c r="K295" s="50">
        <f>Source!R111</f>
        <v>0.14000000000000001</v>
      </c>
      <c r="L295" s="40"/>
      <c r="R295">
        <f>H295</f>
        <v>0</v>
      </c>
    </row>
    <row r="296" spans="1:26" ht="14.25">
      <c r="A296" s="23"/>
      <c r="B296" s="53"/>
      <c r="C296" s="53" t="s">
        <v>1155</v>
      </c>
      <c r="D296" s="37"/>
      <c r="E296" s="10"/>
      <c r="F296" s="38">
        <f>Source!AL111</f>
        <v>36.07</v>
      </c>
      <c r="G296" s="39" t="str">
        <f>Source!DD111</f>
        <v/>
      </c>
      <c r="H296" s="38">
        <f>ROUND(Source!AC111*Source!I111, 2)</f>
        <v>0.36</v>
      </c>
      <c r="I296" s="39"/>
      <c r="J296" s="39">
        <f>IF(Source!BC111&lt;&gt; 0, Source!BC111, 1)</f>
        <v>7.17</v>
      </c>
      <c r="K296" s="38">
        <f>Source!P111</f>
        <v>2.59</v>
      </c>
      <c r="L296" s="40"/>
    </row>
    <row r="297" spans="1:26" ht="14.25">
      <c r="A297" s="23"/>
      <c r="B297" s="53"/>
      <c r="C297" s="53" t="s">
        <v>1149</v>
      </c>
      <c r="D297" s="37" t="s">
        <v>1150</v>
      </c>
      <c r="E297" s="10">
        <f>Source!BZ111</f>
        <v>95</v>
      </c>
      <c r="F297" s="56"/>
      <c r="G297" s="39"/>
      <c r="H297" s="38">
        <f>SUM(S291:S301)</f>
        <v>2.4700000000000002</v>
      </c>
      <c r="I297" s="41" t="str">
        <f>CONCATENATE(Source!FX111, Source!FV111, "=")</f>
        <v>95*0,85=</v>
      </c>
      <c r="J297" s="36">
        <f>Source!AT111</f>
        <v>81</v>
      </c>
      <c r="K297" s="38">
        <f>SUM(T291:T301)</f>
        <v>70.069999999999993</v>
      </c>
      <c r="L297" s="40"/>
    </row>
    <row r="298" spans="1:26" ht="14.25">
      <c r="A298" s="23"/>
      <c r="B298" s="53"/>
      <c r="C298" s="53" t="s">
        <v>1151</v>
      </c>
      <c r="D298" s="37" t="s">
        <v>1150</v>
      </c>
      <c r="E298" s="10">
        <f>Source!CA111</f>
        <v>65</v>
      </c>
      <c r="F298" s="56"/>
      <c r="G298" s="39"/>
      <c r="H298" s="38">
        <f>SUM(U291:U301)</f>
        <v>1.69</v>
      </c>
      <c r="I298" s="41" t="str">
        <f>CONCATENATE(Source!FY111, Source!FW111, "=")</f>
        <v>65*0,8=</v>
      </c>
      <c r="J298" s="36">
        <f>Source!AU111</f>
        <v>52</v>
      </c>
      <c r="K298" s="38">
        <f>SUM(V291:V301)</f>
        <v>44.99</v>
      </c>
      <c r="L298" s="40"/>
    </row>
    <row r="299" spans="1:26" ht="14.25">
      <c r="A299" s="23"/>
      <c r="B299" s="53"/>
      <c r="C299" s="53" t="s">
        <v>1152</v>
      </c>
      <c r="D299" s="37" t="s">
        <v>1153</v>
      </c>
      <c r="E299" s="10">
        <f>Source!AQ111</f>
        <v>26.24</v>
      </c>
      <c r="F299" s="38"/>
      <c r="G299" s="39" t="str">
        <f>Source!DI111</f>
        <v/>
      </c>
      <c r="H299" s="38"/>
      <c r="I299" s="39"/>
      <c r="J299" s="39"/>
      <c r="K299" s="38"/>
      <c r="L299" s="42">
        <f>Source!U111</f>
        <v>0.26239999999999997</v>
      </c>
    </row>
    <row r="300" spans="1:26" ht="28.5">
      <c r="A300" s="23" t="str">
        <f>Source!E112</f>
        <v>22,1</v>
      </c>
      <c r="B300" s="53" t="str">
        <f>Source!F112</f>
        <v>503-0606</v>
      </c>
      <c r="C300" s="53" t="str">
        <f>Source!G112</f>
        <v>Коробка для установки розеток и выключателей скрытой проводки</v>
      </c>
      <c r="D300" s="37" t="str">
        <f>Source!H112</f>
        <v>1000 шт.</v>
      </c>
      <c r="E300" s="10">
        <f>Source!I112</f>
        <v>1E-3</v>
      </c>
      <c r="F300" s="38">
        <f>Source!AL112+Source!AM112+Source!AO112</f>
        <v>1998.42</v>
      </c>
      <c r="G300" s="52" t="s">
        <v>3</v>
      </c>
      <c r="H300" s="38">
        <f>ROUND(Source!AC112*Source!I112, 2)+ROUND(Source!AD112*Source!I112, 2)+ROUND(Source!AF112*Source!I112, 2)</f>
        <v>2</v>
      </c>
      <c r="I300" s="39"/>
      <c r="J300" s="39">
        <f>IF(Source!BC112&lt;&gt; 0, Source!BC112, 1)</f>
        <v>2.56</v>
      </c>
      <c r="K300" s="38">
        <f>Source!O112</f>
        <v>5.12</v>
      </c>
      <c r="L300" s="40"/>
      <c r="S300">
        <f>ROUND((Source!FX112/100)*((ROUND(Source!AF112*Source!I112, 2)+ROUND(Source!AE112*Source!I112, 2))), 2)</f>
        <v>0</v>
      </c>
      <c r="T300">
        <f>Source!X112</f>
        <v>0</v>
      </c>
      <c r="U300">
        <f>ROUND((Source!FY112/100)*((ROUND(Source!AF112*Source!I112, 2)+ROUND(Source!AE112*Source!I112, 2))), 2)</f>
        <v>0</v>
      </c>
      <c r="V300">
        <f>Source!Y112</f>
        <v>0</v>
      </c>
      <c r="W300">
        <f>IF(Source!BI112&lt;=1,H300, 0)</f>
        <v>0</v>
      </c>
      <c r="X300">
        <f>IF(Source!BI112=2,H300, 0)</f>
        <v>2</v>
      </c>
      <c r="Y300">
        <f>IF(Source!BI112=3,H300, 0)</f>
        <v>0</v>
      </c>
      <c r="Z300">
        <f>IF(Source!BI112=4,H300, 0)</f>
        <v>0</v>
      </c>
    </row>
    <row r="301" spans="1:26" ht="57">
      <c r="A301" s="54" t="str">
        <f>Source!E113</f>
        <v>22,2</v>
      </c>
      <c r="B301" s="55" t="str">
        <f>Source!F113</f>
        <v>509-4600</v>
      </c>
      <c r="C301" s="55" t="str">
        <f>Source!G113</f>
        <v>Выключатель двухклавишный для скрытой проводки серии "Прима", марка С56-039 с подсветкой, цвет бежевый</v>
      </c>
      <c r="D301" s="43" t="str">
        <f>Source!H113</f>
        <v>шт.</v>
      </c>
      <c r="E301" s="44">
        <f>Source!I113</f>
        <v>1</v>
      </c>
      <c r="F301" s="45">
        <f>Source!AL113+Source!AM113+Source!AO113</f>
        <v>8.81</v>
      </c>
      <c r="G301" s="46" t="s">
        <v>3</v>
      </c>
      <c r="H301" s="45">
        <f>ROUND(Source!AC113*Source!I113, 2)+ROUND(Source!AD113*Source!I113, 2)+ROUND(Source!AF113*Source!I113, 2)</f>
        <v>8.81</v>
      </c>
      <c r="I301" s="47"/>
      <c r="J301" s="47">
        <f>IF(Source!BC113&lt;&gt; 0, Source!BC113, 1)</f>
        <v>8.68</v>
      </c>
      <c r="K301" s="45">
        <f>Source!O113</f>
        <v>76.47</v>
      </c>
      <c r="L301" s="48"/>
      <c r="S301">
        <f>ROUND((Source!FX113/100)*((ROUND(Source!AF113*Source!I113, 2)+ROUND(Source!AE113*Source!I113, 2))), 2)</f>
        <v>0</v>
      </c>
      <c r="T301">
        <f>Source!X113</f>
        <v>0</v>
      </c>
      <c r="U301">
        <f>ROUND((Source!FY113/100)*((ROUND(Source!AF113*Source!I113, 2)+ROUND(Source!AE113*Source!I113, 2))), 2)</f>
        <v>0</v>
      </c>
      <c r="V301">
        <f>Source!Y113</f>
        <v>0</v>
      </c>
      <c r="W301">
        <f>IF(Source!BI113&lt;=1,H301, 0)</f>
        <v>0</v>
      </c>
      <c r="X301">
        <f>IF(Source!BI113=2,H301, 0)</f>
        <v>8.81</v>
      </c>
      <c r="Y301">
        <f>IF(Source!BI113=3,H301, 0)</f>
        <v>0</v>
      </c>
      <c r="Z301">
        <f>IF(Source!BI113=4,H301, 0)</f>
        <v>0</v>
      </c>
    </row>
    <row r="302" spans="1:26" ht="15">
      <c r="G302" s="60">
        <f>H293+H294+H296+H297+H298+SUM(H300:H301)</f>
        <v>17.990000000000002</v>
      </c>
      <c r="H302" s="60"/>
      <c r="J302" s="60">
        <f>K293+K294+K296+K297+K298+SUM(K300:K301)</f>
        <v>286.13</v>
      </c>
      <c r="K302" s="60"/>
      <c r="L302" s="49">
        <f>Source!U111</f>
        <v>0.26239999999999997</v>
      </c>
      <c r="O302" s="32">
        <f>G302</f>
        <v>17.990000000000002</v>
      </c>
      <c r="P302" s="32">
        <f>J302</f>
        <v>286.13</v>
      </c>
      <c r="Q302" s="32">
        <f>L302</f>
        <v>0.26239999999999997</v>
      </c>
      <c r="W302">
        <f>IF(Source!BI111&lt;=1,H293+H294+H296+H297+H298, 0)</f>
        <v>0</v>
      </c>
      <c r="X302">
        <f>IF(Source!BI111=2,H293+H294+H296+H297+H298, 0)</f>
        <v>7.18</v>
      </c>
      <c r="Y302">
        <f>IF(Source!BI111=3,H293+H294+H296+H297+H298, 0)</f>
        <v>0</v>
      </c>
      <c r="Z302">
        <f>IF(Source!BI111=4,H293+H294+H296+H297+H298, 0)</f>
        <v>0</v>
      </c>
    </row>
    <row r="303" spans="1:26" ht="57">
      <c r="A303" s="23" t="str">
        <f>Source!E114</f>
        <v>23</v>
      </c>
      <c r="B303" s="53" t="str">
        <f>Source!F114</f>
        <v>10-05-011-1</v>
      </c>
      <c r="C303" s="53" t="str">
        <f>Source!G114</f>
        <v>Устройство подвесных потолков из гипсокартонных листов (ГКЛ) по системе «КНАУФ» двухуровневых (П 112)</v>
      </c>
      <c r="D303" s="37" t="str">
        <f>Source!H114</f>
        <v>100 м2 потолка</v>
      </c>
      <c r="E303" s="10">
        <f>Source!I114</f>
        <v>0.4</v>
      </c>
      <c r="F303" s="38">
        <f>Source!AL114+Source!AM114+Source!AO114</f>
        <v>6424.49</v>
      </c>
      <c r="G303" s="39"/>
      <c r="H303" s="38"/>
      <c r="I303" s="39" t="str">
        <f>Source!BO114</f>
        <v>10-05-011-1</v>
      </c>
      <c r="J303" s="39"/>
      <c r="K303" s="38"/>
      <c r="L303" s="40"/>
      <c r="S303">
        <f>ROUND((Source!FX114/100)*((ROUND(Source!AF114*Source!I114, 2)+ROUND(Source!AE114*Source!I114, 2))), 2)</f>
        <v>407.64</v>
      </c>
      <c r="T303">
        <f>Source!X114</f>
        <v>11462.35</v>
      </c>
      <c r="U303">
        <f>ROUND((Source!FY114/100)*((ROUND(Source!AF114*Source!I114, 2)+ROUND(Source!AE114*Source!I114, 2))), 2)</f>
        <v>205.55</v>
      </c>
      <c r="V303">
        <f>Source!Y114</f>
        <v>5476.45</v>
      </c>
    </row>
    <row r="304" spans="1:26">
      <c r="C304" s="31" t="str">
        <f>"Объем: "&amp;Source!I114&amp;"=40/"&amp;"100"</f>
        <v>Объем: 0,4=40/100</v>
      </c>
    </row>
    <row r="305" spans="1:26" ht="14.25">
      <c r="A305" s="23"/>
      <c r="B305" s="53"/>
      <c r="C305" s="53" t="s">
        <v>1148</v>
      </c>
      <c r="D305" s="37"/>
      <c r="E305" s="10"/>
      <c r="F305" s="38">
        <f>Source!AO114</f>
        <v>834.44</v>
      </c>
      <c r="G305" s="39" t="str">
        <f>Source!DG114</f>
        <v>)*1,15</v>
      </c>
      <c r="H305" s="38">
        <f>ROUND(Source!AF114*Source!I114, 2)</f>
        <v>383.84</v>
      </c>
      <c r="I305" s="39"/>
      <c r="J305" s="39">
        <f>IF(Source!BA114&lt;&gt; 0, Source!BA114, 1)</f>
        <v>33.18</v>
      </c>
      <c r="K305" s="38">
        <f>Source!S114</f>
        <v>12735.94</v>
      </c>
      <c r="L305" s="40"/>
      <c r="R305">
        <f>H305</f>
        <v>383.84</v>
      </c>
    </row>
    <row r="306" spans="1:26" ht="14.25">
      <c r="A306" s="23"/>
      <c r="B306" s="53"/>
      <c r="C306" s="53" t="s">
        <v>102</v>
      </c>
      <c r="D306" s="37"/>
      <c r="E306" s="10"/>
      <c r="F306" s="38">
        <f>Source!AM114</f>
        <v>11.97</v>
      </c>
      <c r="G306" s="39" t="str">
        <f>Source!DE114</f>
        <v>)*1,25</v>
      </c>
      <c r="H306" s="38">
        <f>ROUND(Source!AD114*Source!I114, 2)</f>
        <v>5.98</v>
      </c>
      <c r="I306" s="39"/>
      <c r="J306" s="39">
        <f>IF(Source!BB114&lt;&gt; 0, Source!BB114, 1)</f>
        <v>5.94</v>
      </c>
      <c r="K306" s="38">
        <f>Source!Q114</f>
        <v>35.54</v>
      </c>
      <c r="L306" s="40"/>
    </row>
    <row r="307" spans="1:26" ht="14.25">
      <c r="A307" s="23"/>
      <c r="B307" s="53"/>
      <c r="C307" s="53" t="s">
        <v>1155</v>
      </c>
      <c r="D307" s="37"/>
      <c r="E307" s="10"/>
      <c r="F307" s="38">
        <f>Source!AL114</f>
        <v>5578.08</v>
      </c>
      <c r="G307" s="39" t="str">
        <f>Source!DD114</f>
        <v/>
      </c>
      <c r="H307" s="38">
        <f>ROUND(Source!AC114*Source!I114, 2)</f>
        <v>2231.23</v>
      </c>
      <c r="I307" s="39"/>
      <c r="J307" s="39">
        <f>IF(Source!BC114&lt;&gt; 0, Source!BC114, 1)</f>
        <v>5.92</v>
      </c>
      <c r="K307" s="38">
        <f>Source!P114</f>
        <v>13208.89</v>
      </c>
      <c r="L307" s="40"/>
    </row>
    <row r="308" spans="1:26" ht="14.25">
      <c r="A308" s="23"/>
      <c r="B308" s="53"/>
      <c r="C308" s="53" t="s">
        <v>1149</v>
      </c>
      <c r="D308" s="37" t="s">
        <v>1150</v>
      </c>
      <c r="E308" s="10">
        <f>Source!BZ114</f>
        <v>118</v>
      </c>
      <c r="F308" s="61" t="str">
        <f>CONCATENATE(" )", Source!DL114, Source!FT114, "=", Source!FX114)</f>
        <v xml:space="preserve"> )*0,9=106,2</v>
      </c>
      <c r="G308" s="62"/>
      <c r="H308" s="38">
        <f>SUM(S303:S311)</f>
        <v>407.64</v>
      </c>
      <c r="I308" s="41" t="str">
        <f>CONCATENATE(Source!FX114, Source!FV114, "=")</f>
        <v>106,2*0,85=</v>
      </c>
      <c r="J308" s="36">
        <f>Source!AT114</f>
        <v>90</v>
      </c>
      <c r="K308" s="38">
        <f>SUM(T303:T311)</f>
        <v>11462.35</v>
      </c>
      <c r="L308" s="40"/>
    </row>
    <row r="309" spans="1:26" ht="14.25">
      <c r="A309" s="23"/>
      <c r="B309" s="53"/>
      <c r="C309" s="53" t="s">
        <v>1151</v>
      </c>
      <c r="D309" s="37" t="s">
        <v>1150</v>
      </c>
      <c r="E309" s="10">
        <f>Source!CA114</f>
        <v>63</v>
      </c>
      <c r="F309" s="61" t="str">
        <f>CONCATENATE(" )", Source!DM114, Source!FU114, "=", Source!FY114)</f>
        <v xml:space="preserve"> )*0,85=53,55</v>
      </c>
      <c r="G309" s="62"/>
      <c r="H309" s="38">
        <f>SUM(U303:U311)</f>
        <v>205.55</v>
      </c>
      <c r="I309" s="41" t="str">
        <f>CONCATENATE(Source!FY114, Source!FW114, "=")</f>
        <v>53,55*0,8=</v>
      </c>
      <c r="J309" s="36">
        <f>Source!AU114</f>
        <v>43</v>
      </c>
      <c r="K309" s="38">
        <f>SUM(V303:V311)</f>
        <v>5476.45</v>
      </c>
      <c r="L309" s="40"/>
    </row>
    <row r="310" spans="1:26" ht="14.25">
      <c r="A310" s="23"/>
      <c r="B310" s="53"/>
      <c r="C310" s="53" t="s">
        <v>1152</v>
      </c>
      <c r="D310" s="37" t="s">
        <v>1153</v>
      </c>
      <c r="E310" s="10">
        <f>Source!AQ114</f>
        <v>92</v>
      </c>
      <c r="F310" s="38"/>
      <c r="G310" s="39" t="str">
        <f>Source!DI114</f>
        <v>)*1,15</v>
      </c>
      <c r="H310" s="38"/>
      <c r="I310" s="39"/>
      <c r="J310" s="39"/>
      <c r="K310" s="38"/>
      <c r="L310" s="42">
        <f>Source!U114</f>
        <v>42.32</v>
      </c>
    </row>
    <row r="311" spans="1:26" ht="14.25">
      <c r="A311" s="54" t="str">
        <f>Source!E115</f>
        <v>23,1</v>
      </c>
      <c r="B311" s="55" t="str">
        <f>Source!F115</f>
        <v>101-2509</v>
      </c>
      <c r="C311" s="55" t="str">
        <f>Source!G115</f>
        <v>Листы гипсокартонные ГКЛ 12,5 мм</v>
      </c>
      <c r="D311" s="43" t="str">
        <f>Source!H115</f>
        <v>м2</v>
      </c>
      <c r="E311" s="44">
        <f>Source!I115</f>
        <v>-44.8</v>
      </c>
      <c r="F311" s="45">
        <f>Source!AL115+Source!AM115+Source!AO115</f>
        <v>15.06</v>
      </c>
      <c r="G311" s="46" t="s">
        <v>3</v>
      </c>
      <c r="H311" s="45">
        <f>ROUND(Source!AC115*Source!I115, 2)+ROUND(Source!AD115*Source!I115, 2)+ROUND(Source!AF115*Source!I115, 2)</f>
        <v>-674.69</v>
      </c>
      <c r="I311" s="47"/>
      <c r="J311" s="47">
        <f>IF(Source!BC115&lt;&gt; 0, Source!BC115, 1)</f>
        <v>4.9000000000000004</v>
      </c>
      <c r="K311" s="45">
        <f>Source!O115</f>
        <v>-3305.97</v>
      </c>
      <c r="L311" s="48"/>
      <c r="S311">
        <f>ROUND((Source!FX115/100)*((ROUND(Source!AF115*Source!I115, 2)+ROUND(Source!AE115*Source!I115, 2))), 2)</f>
        <v>0</v>
      </c>
      <c r="T311">
        <f>Source!X115</f>
        <v>0</v>
      </c>
      <c r="U311">
        <f>ROUND((Source!FY115/100)*((ROUND(Source!AF115*Source!I115, 2)+ROUND(Source!AE115*Source!I115, 2))), 2)</f>
        <v>0</v>
      </c>
      <c r="V311">
        <f>Source!Y115</f>
        <v>0</v>
      </c>
      <c r="W311">
        <f>IF(Source!BI115&lt;=1,H311, 0)</f>
        <v>-674.69</v>
      </c>
      <c r="X311">
        <f>IF(Source!BI115=2,H311, 0)</f>
        <v>0</v>
      </c>
      <c r="Y311">
        <f>IF(Source!BI115=3,H311, 0)</f>
        <v>0</v>
      </c>
      <c r="Z311">
        <f>IF(Source!BI115=4,H311, 0)</f>
        <v>0</v>
      </c>
    </row>
    <row r="312" spans="1:26" ht="15">
      <c r="G312" s="60">
        <f>H305+H306+H307+H308+H309+SUM(H311:H311)</f>
        <v>2559.5500000000002</v>
      </c>
      <c r="H312" s="60"/>
      <c r="J312" s="60">
        <f>K305+K306+K307+K308+K309+SUM(K311:K311)</f>
        <v>39613.199999999997</v>
      </c>
      <c r="K312" s="60"/>
      <c r="L312" s="49">
        <f>Source!U114</f>
        <v>42.32</v>
      </c>
      <c r="O312" s="32">
        <f>G312</f>
        <v>2559.5500000000002</v>
      </c>
      <c r="P312" s="32">
        <f>J312</f>
        <v>39613.199999999997</v>
      </c>
      <c r="Q312" s="32">
        <f>L312</f>
        <v>42.32</v>
      </c>
      <c r="W312">
        <f>IF(Source!BI114&lt;=1,H305+H306+H307+H308+H309, 0)</f>
        <v>3234.2400000000002</v>
      </c>
      <c r="X312">
        <f>IF(Source!BI114=2,H305+H306+H307+H308+H309, 0)</f>
        <v>0</v>
      </c>
      <c r="Y312">
        <f>IF(Source!BI114=3,H305+H306+H307+H308+H309, 0)</f>
        <v>0</v>
      </c>
      <c r="Z312">
        <f>IF(Source!BI114=4,H305+H306+H307+H308+H309, 0)</f>
        <v>0</v>
      </c>
    </row>
    <row r="313" spans="1:26" ht="28.5">
      <c r="A313" s="23" t="str">
        <f>Source!E116</f>
        <v>24</v>
      </c>
      <c r="B313" s="53" t="str">
        <f>Source!F116</f>
        <v>м08-03-593-19</v>
      </c>
      <c r="C313" s="53" t="str">
        <f>Source!G116</f>
        <v>Светильник в подвесных потолках</v>
      </c>
      <c r="D313" s="37" t="str">
        <f>Source!H116</f>
        <v>100 шт.</v>
      </c>
      <c r="E313" s="10">
        <f>Source!I116</f>
        <v>0.06</v>
      </c>
      <c r="F313" s="38">
        <f>Source!AL116+Source!AM116+Source!AO116</f>
        <v>1101.54</v>
      </c>
      <c r="G313" s="39"/>
      <c r="H313" s="38"/>
      <c r="I313" s="39" t="str">
        <f>Source!BO116</f>
        <v>м08-03-593-19</v>
      </c>
      <c r="J313" s="39"/>
      <c r="K313" s="38"/>
      <c r="L313" s="40"/>
      <c r="S313">
        <f>ROUND((Source!FX116/100)*((ROUND(Source!AF116*Source!I116, 2)+ROUND(Source!AE116*Source!I116, 2))), 2)</f>
        <v>53.53</v>
      </c>
      <c r="T313">
        <f>Source!X116</f>
        <v>1514.42</v>
      </c>
      <c r="U313">
        <f>ROUND((Source!FY116/100)*((ROUND(Source!AF116*Source!I116, 2)+ROUND(Source!AE116*Source!I116, 2))), 2)</f>
        <v>36.630000000000003</v>
      </c>
      <c r="V313">
        <f>Source!Y116</f>
        <v>972.22</v>
      </c>
    </row>
    <row r="314" spans="1:26">
      <c r="C314" s="31" t="str">
        <f>"Объем: "&amp;Source!I116&amp;"=6/"&amp;"100"</f>
        <v>Объем: 0,06=6/100</v>
      </c>
    </row>
    <row r="315" spans="1:26" ht="14.25">
      <c r="A315" s="23"/>
      <c r="B315" s="53"/>
      <c r="C315" s="53" t="s">
        <v>1148</v>
      </c>
      <c r="D315" s="37"/>
      <c r="E315" s="10"/>
      <c r="F315" s="38">
        <f>Source!AO116</f>
        <v>936.45</v>
      </c>
      <c r="G315" s="39" t="str">
        <f>Source!DG116</f>
        <v/>
      </c>
      <c r="H315" s="38">
        <f>ROUND(Source!AF116*Source!I116, 2)</f>
        <v>56.19</v>
      </c>
      <c r="I315" s="39"/>
      <c r="J315" s="39">
        <f>IF(Source!BA116&lt;&gt; 0, Source!BA116, 1)</f>
        <v>33.18</v>
      </c>
      <c r="K315" s="38">
        <f>Source!S116</f>
        <v>1864.28</v>
      </c>
      <c r="L315" s="40"/>
      <c r="R315">
        <f>H315</f>
        <v>56.19</v>
      </c>
    </row>
    <row r="316" spans="1:26" ht="14.25">
      <c r="A316" s="23"/>
      <c r="B316" s="53"/>
      <c r="C316" s="53" t="s">
        <v>102</v>
      </c>
      <c r="D316" s="37"/>
      <c r="E316" s="10"/>
      <c r="F316" s="38">
        <f>Source!AM116</f>
        <v>44.36</v>
      </c>
      <c r="G316" s="39" t="str">
        <f>Source!DE116</f>
        <v/>
      </c>
      <c r="H316" s="38">
        <f>ROUND(Source!AD116*Source!I116, 2)</f>
        <v>2.66</v>
      </c>
      <c r="I316" s="39"/>
      <c r="J316" s="39">
        <f>IF(Source!BB116&lt;&gt; 0, Source!BB116, 1)</f>
        <v>9.23</v>
      </c>
      <c r="K316" s="38">
        <f>Source!Q116</f>
        <v>24.57</v>
      </c>
      <c r="L316" s="40"/>
    </row>
    <row r="317" spans="1:26" ht="14.25">
      <c r="A317" s="23"/>
      <c r="B317" s="53"/>
      <c r="C317" s="53" t="s">
        <v>1154</v>
      </c>
      <c r="D317" s="37"/>
      <c r="E317" s="10"/>
      <c r="F317" s="38">
        <f>Source!AN116</f>
        <v>2.7</v>
      </c>
      <c r="G317" s="39" t="str">
        <f>Source!DF116</f>
        <v/>
      </c>
      <c r="H317" s="50">
        <f>ROUND(Source!AE116*Source!I116, 2)</f>
        <v>0.16</v>
      </c>
      <c r="I317" s="39"/>
      <c r="J317" s="39">
        <f>IF(Source!BS116&lt;&gt; 0, Source!BS116, 1)</f>
        <v>33.18</v>
      </c>
      <c r="K317" s="50">
        <f>Source!R116</f>
        <v>5.38</v>
      </c>
      <c r="L317" s="40"/>
      <c r="R317">
        <f>H317</f>
        <v>0.16</v>
      </c>
    </row>
    <row r="318" spans="1:26" ht="14.25">
      <c r="A318" s="23"/>
      <c r="B318" s="53"/>
      <c r="C318" s="53" t="s">
        <v>1155</v>
      </c>
      <c r="D318" s="37"/>
      <c r="E318" s="10"/>
      <c r="F318" s="38">
        <f>Source!AL116</f>
        <v>120.73</v>
      </c>
      <c r="G318" s="39" t="str">
        <f>Source!DD116</f>
        <v/>
      </c>
      <c r="H318" s="38">
        <f>ROUND(Source!AC116*Source!I116, 2)</f>
        <v>7.24</v>
      </c>
      <c r="I318" s="39"/>
      <c r="J318" s="39">
        <f>IF(Source!BC116&lt;&gt; 0, Source!BC116, 1)</f>
        <v>11.76</v>
      </c>
      <c r="K318" s="38">
        <f>Source!P116</f>
        <v>85.19</v>
      </c>
      <c r="L318" s="40"/>
    </row>
    <row r="319" spans="1:26" ht="14.25">
      <c r="A319" s="23"/>
      <c r="B319" s="53"/>
      <c r="C319" s="53" t="s">
        <v>1149</v>
      </c>
      <c r="D319" s="37" t="s">
        <v>1150</v>
      </c>
      <c r="E319" s="10">
        <f>Source!BZ116</f>
        <v>95</v>
      </c>
      <c r="F319" s="56"/>
      <c r="G319" s="39"/>
      <c r="H319" s="38">
        <f>SUM(S313:S322)</f>
        <v>53.53</v>
      </c>
      <c r="I319" s="41" t="str">
        <f>CONCATENATE(Source!FX116, Source!FV116, "=")</f>
        <v>95*0,85=</v>
      </c>
      <c r="J319" s="36">
        <f>Source!AT116</f>
        <v>81</v>
      </c>
      <c r="K319" s="38">
        <f>SUM(T313:T322)</f>
        <v>1514.42</v>
      </c>
      <c r="L319" s="40"/>
    </row>
    <row r="320" spans="1:26" ht="14.25">
      <c r="A320" s="23"/>
      <c r="B320" s="53"/>
      <c r="C320" s="53" t="s">
        <v>1151</v>
      </c>
      <c r="D320" s="37" t="s">
        <v>1150</v>
      </c>
      <c r="E320" s="10">
        <f>Source!CA116</f>
        <v>65</v>
      </c>
      <c r="F320" s="56"/>
      <c r="G320" s="39"/>
      <c r="H320" s="38">
        <f>SUM(U313:U322)</f>
        <v>36.630000000000003</v>
      </c>
      <c r="I320" s="41" t="str">
        <f>CONCATENATE(Source!FY116, Source!FW116, "=")</f>
        <v>65*0,8=</v>
      </c>
      <c r="J320" s="36">
        <f>Source!AU116</f>
        <v>52</v>
      </c>
      <c r="K320" s="38">
        <f>SUM(V313:V322)</f>
        <v>972.22</v>
      </c>
      <c r="L320" s="40"/>
    </row>
    <row r="321" spans="1:26" ht="14.25">
      <c r="A321" s="23"/>
      <c r="B321" s="53"/>
      <c r="C321" s="53" t="s">
        <v>1152</v>
      </c>
      <c r="D321" s="37" t="s">
        <v>1153</v>
      </c>
      <c r="E321" s="10">
        <f>Source!AQ116</f>
        <v>94.4</v>
      </c>
      <c r="F321" s="38"/>
      <c r="G321" s="39" t="str">
        <f>Source!DI116</f>
        <v/>
      </c>
      <c r="H321" s="38"/>
      <c r="I321" s="39"/>
      <c r="J321" s="39"/>
      <c r="K321" s="38"/>
      <c r="L321" s="42">
        <f>Source!U116</f>
        <v>5.6639999999999997</v>
      </c>
    </row>
    <row r="322" spans="1:26" ht="42.75">
      <c r="A322" s="54" t="str">
        <f>Source!E117</f>
        <v>24,1</v>
      </c>
      <c r="B322" s="55" t="str">
        <f>Source!F117</f>
        <v>509-1338</v>
      </c>
      <c r="C322" s="55" t="str">
        <f>Source!G117</f>
        <v>Светильник точечный марки AMBER 50 2 05 R50, неповоротный, с накладным стеклом, хром</v>
      </c>
      <c r="D322" s="43" t="str">
        <f>Source!H117</f>
        <v>шт.</v>
      </c>
      <c r="E322" s="44">
        <f>Source!I117</f>
        <v>6</v>
      </c>
      <c r="F322" s="45">
        <f>Source!AL117+Source!AM117+Source!AO117</f>
        <v>15.27</v>
      </c>
      <c r="G322" s="46" t="s">
        <v>3</v>
      </c>
      <c r="H322" s="45">
        <f>ROUND(Source!AC117*Source!I117, 2)+ROUND(Source!AD117*Source!I117, 2)+ROUND(Source!AF117*Source!I117, 2)</f>
        <v>91.62</v>
      </c>
      <c r="I322" s="47"/>
      <c r="J322" s="47">
        <f>IF(Source!BC117&lt;&gt; 0, Source!BC117, 1)</f>
        <v>3.56</v>
      </c>
      <c r="K322" s="45">
        <f>Source!O117</f>
        <v>326.17</v>
      </c>
      <c r="L322" s="48"/>
      <c r="S322">
        <f>ROUND((Source!FX117/100)*((ROUND(Source!AF117*Source!I117, 2)+ROUND(Source!AE117*Source!I117, 2))), 2)</f>
        <v>0</v>
      </c>
      <c r="T322">
        <f>Source!X117</f>
        <v>0</v>
      </c>
      <c r="U322">
        <f>ROUND((Source!FY117/100)*((ROUND(Source!AF117*Source!I117, 2)+ROUND(Source!AE117*Source!I117, 2))), 2)</f>
        <v>0</v>
      </c>
      <c r="V322">
        <f>Source!Y117</f>
        <v>0</v>
      </c>
      <c r="W322">
        <f>IF(Source!BI117&lt;=1,H322, 0)</f>
        <v>0</v>
      </c>
      <c r="X322">
        <f>IF(Source!BI117=2,H322, 0)</f>
        <v>91.62</v>
      </c>
      <c r="Y322">
        <f>IF(Source!BI117=3,H322, 0)</f>
        <v>0</v>
      </c>
      <c r="Z322">
        <f>IF(Source!BI117=4,H322, 0)</f>
        <v>0</v>
      </c>
    </row>
    <row r="323" spans="1:26" ht="15">
      <c r="G323" s="60">
        <f>H315+H316+H318+H319+H320+SUM(H322:H322)</f>
        <v>247.87</v>
      </c>
      <c r="H323" s="60"/>
      <c r="J323" s="60">
        <f>K315+K316+K318+K319+K320+SUM(K322:K322)</f>
        <v>4786.8500000000004</v>
      </c>
      <c r="K323" s="60"/>
      <c r="L323" s="49">
        <f>Source!U116</f>
        <v>5.6639999999999997</v>
      </c>
      <c r="O323" s="32">
        <f>G323</f>
        <v>247.87</v>
      </c>
      <c r="P323" s="32">
        <f>J323</f>
        <v>4786.8500000000004</v>
      </c>
      <c r="Q323" s="32">
        <f>L323</f>
        <v>5.6639999999999997</v>
      </c>
      <c r="W323">
        <f>IF(Source!BI116&lt;=1,H315+H316+H318+H319+H320, 0)</f>
        <v>0</v>
      </c>
      <c r="X323">
        <f>IF(Source!BI116=2,H315+H316+H318+H319+H320, 0)</f>
        <v>156.25</v>
      </c>
      <c r="Y323">
        <f>IF(Source!BI116=3,H315+H316+H318+H319+H320, 0)</f>
        <v>0</v>
      </c>
      <c r="Z323">
        <f>IF(Source!BI116=4,H315+H316+H318+H319+H320, 0)</f>
        <v>0</v>
      </c>
    </row>
    <row r="325" spans="1:26" ht="15">
      <c r="A325" s="59" t="str">
        <f>CONCATENATE("Итого по подразделу: ",IF(Source!G119&lt;&gt;"Новый подраздел", Source!G119, ""))</f>
        <v>Итого по подразделу: ремонт</v>
      </c>
      <c r="B325" s="59"/>
      <c r="C325" s="59"/>
      <c r="D325" s="59"/>
      <c r="E325" s="59"/>
      <c r="F325" s="59"/>
      <c r="G325" s="58">
        <f>SUM(O130:O324)</f>
        <v>36349.519999999997</v>
      </c>
      <c r="H325" s="58"/>
      <c r="I325" s="35"/>
      <c r="J325" s="58">
        <f>SUM(P130:P324)</f>
        <v>336519.07</v>
      </c>
      <c r="K325" s="58"/>
      <c r="L325" s="49">
        <f>SUM(Q130:Q324)</f>
        <v>311.76131249999992</v>
      </c>
    </row>
    <row r="328" spans="1:26" ht="14.25">
      <c r="C328" s="63" t="str">
        <f>Source!H148</f>
        <v>Ндс</v>
      </c>
      <c r="D328" s="63"/>
      <c r="E328" s="63"/>
      <c r="F328" s="63"/>
      <c r="G328" s="63"/>
      <c r="H328" s="63"/>
      <c r="I328" s="63"/>
      <c r="J328" s="64">
        <f>IF(Source!F148=0, "", Source!F148)</f>
        <v>60573.4</v>
      </c>
      <c r="K328" s="64"/>
    </row>
    <row r="329" spans="1:26" ht="14.25">
      <c r="C329" s="63" t="str">
        <f>Source!H149</f>
        <v>всего с НДС</v>
      </c>
      <c r="D329" s="63"/>
      <c r="E329" s="63"/>
      <c r="F329" s="63"/>
      <c r="G329" s="63"/>
      <c r="H329" s="63"/>
      <c r="I329" s="63"/>
      <c r="J329" s="64">
        <f>IF(Source!F149=0, "", Source!F149)</f>
        <v>397092.5</v>
      </c>
      <c r="K329" s="64"/>
    </row>
    <row r="331" spans="1:26" ht="15">
      <c r="A331" s="59" t="str">
        <f>CONCATENATE("Итого по разделу: ",IF(Source!G151&lt;&gt;"Новый раздел", Source!G151, ""))</f>
        <v>Итого по разделу: комната 27</v>
      </c>
      <c r="B331" s="59"/>
      <c r="C331" s="59"/>
      <c r="D331" s="59"/>
      <c r="E331" s="59"/>
      <c r="F331" s="59"/>
      <c r="G331" s="58">
        <f>SUM(O44:O330)</f>
        <v>36755.1</v>
      </c>
      <c r="H331" s="58"/>
      <c r="I331" s="35"/>
      <c r="J331" s="58">
        <f>SUM(P44:P330)</f>
        <v>348167.17</v>
      </c>
      <c r="K331" s="58"/>
      <c r="L331" s="49">
        <f>SUM(Q44:Q330)</f>
        <v>337.33259249999992</v>
      </c>
    </row>
    <row r="334" spans="1:26" ht="14.25">
      <c r="C334" s="63" t="str">
        <f>Source!H180</f>
        <v>Ндс</v>
      </c>
      <c r="D334" s="63"/>
      <c r="E334" s="63"/>
      <c r="F334" s="63"/>
      <c r="G334" s="63"/>
      <c r="H334" s="63"/>
      <c r="I334" s="63"/>
      <c r="J334" s="64">
        <f>IF(Source!F180=0, "", Source!F180)</f>
        <v>62670.1</v>
      </c>
      <c r="K334" s="64"/>
    </row>
    <row r="335" spans="1:26" ht="14.25">
      <c r="C335" s="63" t="str">
        <f>Source!H181</f>
        <v>всего с НДС</v>
      </c>
      <c r="D335" s="63"/>
      <c r="E335" s="63"/>
      <c r="F335" s="63"/>
      <c r="G335" s="63"/>
      <c r="H335" s="63"/>
      <c r="I335" s="63"/>
      <c r="J335" s="64">
        <f>IF(Source!F181=0, "", Source!F181)</f>
        <v>410837.3</v>
      </c>
      <c r="K335" s="64"/>
    </row>
    <row r="337" spans="1:26" ht="16.5">
      <c r="A337" s="65" t="str">
        <f>CONCATENATE("Раздел: ",IF(Source!G183&lt;&gt;"Новый раздел", Source!G183, ""))</f>
        <v>Раздел: комната 26</v>
      </c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</row>
    <row r="339" spans="1:26" ht="16.5">
      <c r="A339" s="65" t="str">
        <f>CONCATENATE("Подраздел: ",IF(Source!G187&lt;&gt;"Новый подраздел", Source!G187, ""))</f>
        <v>Подраздел: демонтаж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</row>
    <row r="340" spans="1:26" ht="42.75">
      <c r="A340" s="23" t="str">
        <f>Source!E191</f>
        <v>1</v>
      </c>
      <c r="B340" s="53" t="str">
        <f>Source!F191</f>
        <v>57-1-2</v>
      </c>
      <c r="C340" s="53" t="str">
        <f>Source!G191</f>
        <v>Разборка оснований покрытия полов лаг из досок и брусков</v>
      </c>
      <c r="D340" s="37" t="str">
        <f>Source!H191</f>
        <v>100 м2 основания</v>
      </c>
      <c r="E340" s="10">
        <f>Source!I191</f>
        <v>0.29299999999999998</v>
      </c>
      <c r="F340" s="38">
        <f>Source!AL191+Source!AM191+Source!AO191</f>
        <v>59.83</v>
      </c>
      <c r="G340" s="39"/>
      <c r="H340" s="38"/>
      <c r="I340" s="39" t="str">
        <f>Source!BO191</f>
        <v>57-1-2</v>
      </c>
      <c r="J340" s="39"/>
      <c r="K340" s="38"/>
      <c r="L340" s="40"/>
      <c r="S340">
        <f>ROUND((Source!FX191/100)*((ROUND(Source!AF191*Source!I191, 2)+ROUND(Source!AE191*Source!I191, 2))), 2)</f>
        <v>14.02</v>
      </c>
      <c r="T340">
        <f>Source!X191</f>
        <v>395.52</v>
      </c>
      <c r="U340">
        <f>ROUND((Source!FY191/100)*((ROUND(Source!AF191*Source!I191, 2)+ROUND(Source!AE191*Source!I191, 2))), 2)</f>
        <v>11.92</v>
      </c>
      <c r="V340">
        <f>Source!Y191</f>
        <v>314.08999999999997</v>
      </c>
    </row>
    <row r="341" spans="1:26">
      <c r="C341" s="31" t="str">
        <f>"Объем: "&amp;Source!I191&amp;"=29,3/"&amp;"100"</f>
        <v>Объем: 0,293=29,3/100</v>
      </c>
    </row>
    <row r="342" spans="1:26" ht="14.25">
      <c r="A342" s="23"/>
      <c r="B342" s="53"/>
      <c r="C342" s="53" t="s">
        <v>1148</v>
      </c>
      <c r="D342" s="37"/>
      <c r="E342" s="10"/>
      <c r="F342" s="38">
        <f>Source!AO191</f>
        <v>59.83</v>
      </c>
      <c r="G342" s="39" t="str">
        <f>Source!DG191</f>
        <v/>
      </c>
      <c r="H342" s="38">
        <f>ROUND(Source!AF191*Source!I191, 2)</f>
        <v>17.53</v>
      </c>
      <c r="I342" s="39"/>
      <c r="J342" s="39">
        <f>IF(Source!BA191&lt;&gt; 0, Source!BA191, 1)</f>
        <v>33.18</v>
      </c>
      <c r="K342" s="38">
        <f>Source!S191</f>
        <v>581.65</v>
      </c>
      <c r="L342" s="40"/>
      <c r="R342">
        <f>H342</f>
        <v>17.53</v>
      </c>
    </row>
    <row r="343" spans="1:26" ht="14.25">
      <c r="A343" s="23"/>
      <c r="B343" s="53"/>
      <c r="C343" s="53" t="s">
        <v>1149</v>
      </c>
      <c r="D343" s="37" t="s">
        <v>1150</v>
      </c>
      <c r="E343" s="10">
        <f>Source!BZ191</f>
        <v>80</v>
      </c>
      <c r="F343" s="56"/>
      <c r="G343" s="39"/>
      <c r="H343" s="38">
        <f>SUM(S340:S346)</f>
        <v>14.02</v>
      </c>
      <c r="I343" s="41" t="str">
        <f>CONCATENATE(Source!FX191, Source!FV191, "=")</f>
        <v>80*0,85=</v>
      </c>
      <c r="J343" s="36">
        <f>Source!AT191</f>
        <v>68</v>
      </c>
      <c r="K343" s="38">
        <f>SUM(T340:T346)</f>
        <v>395.52</v>
      </c>
      <c r="L343" s="40"/>
    </row>
    <row r="344" spans="1:26" ht="14.25">
      <c r="A344" s="23"/>
      <c r="B344" s="53"/>
      <c r="C344" s="53" t="s">
        <v>1151</v>
      </c>
      <c r="D344" s="37" t="s">
        <v>1150</v>
      </c>
      <c r="E344" s="10">
        <f>Source!CA191</f>
        <v>68</v>
      </c>
      <c r="F344" s="56"/>
      <c r="G344" s="39"/>
      <c r="H344" s="38">
        <f>SUM(U340:U346)</f>
        <v>11.92</v>
      </c>
      <c r="I344" s="41" t="str">
        <f>CONCATENATE(Source!FY191, Source!FW191, "=")</f>
        <v>68*0,8=</v>
      </c>
      <c r="J344" s="36">
        <f>Source!AU191</f>
        <v>54</v>
      </c>
      <c r="K344" s="38">
        <f>SUM(V340:V346)</f>
        <v>314.08999999999997</v>
      </c>
      <c r="L344" s="40"/>
    </row>
    <row r="345" spans="1:26" ht="14.25">
      <c r="A345" s="23"/>
      <c r="B345" s="53"/>
      <c r="C345" s="53" t="s">
        <v>1152</v>
      </c>
      <c r="D345" s="37" t="s">
        <v>1153</v>
      </c>
      <c r="E345" s="10">
        <f>Source!AQ191</f>
        <v>7.67</v>
      </c>
      <c r="F345" s="38"/>
      <c r="G345" s="39" t="str">
        <f>Source!DI191</f>
        <v/>
      </c>
      <c r="H345" s="38"/>
      <c r="I345" s="39"/>
      <c r="J345" s="39"/>
      <c r="K345" s="38"/>
      <c r="L345" s="42">
        <f>Source!U191</f>
        <v>2.2473099999999997</v>
      </c>
    </row>
    <row r="346" spans="1:26" ht="14.25">
      <c r="A346" s="54" t="str">
        <f>Source!E192</f>
        <v>1,1</v>
      </c>
      <c r="B346" s="55" t="str">
        <f>Source!F192</f>
        <v>509-9900</v>
      </c>
      <c r="C346" s="55" t="str">
        <f>Source!G192</f>
        <v>Строительный мусор</v>
      </c>
      <c r="D346" s="43" t="str">
        <f>Source!H192</f>
        <v>т</v>
      </c>
      <c r="E346" s="44">
        <f>Source!I192</f>
        <v>0.2051</v>
      </c>
      <c r="F346" s="45">
        <f>Source!AL192+Source!AM192+Source!AO192</f>
        <v>0</v>
      </c>
      <c r="G346" s="46" t="s">
        <v>3</v>
      </c>
      <c r="H346" s="45">
        <f>ROUND(Source!AC192*Source!I192, 2)+ROUND(Source!AD192*Source!I192, 2)+ROUND(Source!AF192*Source!I192, 2)</f>
        <v>0</v>
      </c>
      <c r="I346" s="47"/>
      <c r="J346" s="47">
        <f>IF(Source!BC192&lt;&gt; 0, Source!BC192, 1)</f>
        <v>1</v>
      </c>
      <c r="K346" s="45">
        <f>Source!O192</f>
        <v>0</v>
      </c>
      <c r="L346" s="48"/>
      <c r="S346">
        <f>ROUND((Source!FX192/100)*((ROUND(Source!AF192*Source!I192, 2)+ROUND(Source!AE192*Source!I192, 2))), 2)</f>
        <v>0</v>
      </c>
      <c r="T346">
        <f>Source!X192</f>
        <v>0</v>
      </c>
      <c r="U346">
        <f>ROUND((Source!FY192/100)*((ROUND(Source!AF192*Source!I192, 2)+ROUND(Source!AE192*Source!I192, 2))), 2)</f>
        <v>0</v>
      </c>
      <c r="V346">
        <f>Source!Y192</f>
        <v>0</v>
      </c>
      <c r="W346">
        <f>IF(Source!BI192&lt;=1,H346, 0)</f>
        <v>0</v>
      </c>
      <c r="X346">
        <f>IF(Source!BI192=2,H346, 0)</f>
        <v>0</v>
      </c>
      <c r="Y346">
        <f>IF(Source!BI192=3,H346, 0)</f>
        <v>0</v>
      </c>
      <c r="Z346">
        <f>IF(Source!BI192=4,H346, 0)</f>
        <v>0</v>
      </c>
    </row>
    <row r="347" spans="1:26" ht="15">
      <c r="G347" s="60">
        <f>H342+H343+H344+SUM(H346:H346)</f>
        <v>43.47</v>
      </c>
      <c r="H347" s="60"/>
      <c r="J347" s="60">
        <f>K342+K343+K344+SUM(K346:K346)</f>
        <v>1291.26</v>
      </c>
      <c r="K347" s="60"/>
      <c r="L347" s="49">
        <f>Source!U191</f>
        <v>2.2473099999999997</v>
      </c>
      <c r="O347" s="32">
        <f>G347</f>
        <v>43.47</v>
      </c>
      <c r="P347" s="32">
        <f>J347</f>
        <v>1291.26</v>
      </c>
      <c r="Q347" s="32">
        <f>L347</f>
        <v>2.2473099999999997</v>
      </c>
      <c r="W347">
        <f>IF(Source!BI191&lt;=1,H342+H343+H344, 0)</f>
        <v>43.47</v>
      </c>
      <c r="X347">
        <f>IF(Source!BI191=2,H342+H343+H344, 0)</f>
        <v>0</v>
      </c>
      <c r="Y347">
        <f>IF(Source!BI191=3,H342+H343+H344, 0)</f>
        <v>0</v>
      </c>
      <c r="Z347">
        <f>IF(Source!BI191=4,H342+H343+H344, 0)</f>
        <v>0</v>
      </c>
    </row>
    <row r="348" spans="1:26" ht="42.75">
      <c r="A348" s="23" t="str">
        <f>Source!E193</f>
        <v>2</v>
      </c>
      <c r="B348" s="53" t="str">
        <f>Source!F193</f>
        <v>46-04-010-2</v>
      </c>
      <c r="C348" s="53" t="str">
        <f>Source!G193</f>
        <v>Разборка покрытий полов дощатых</v>
      </c>
      <c r="D348" s="37" t="str">
        <f>Source!H193</f>
        <v>100 м2 покрытия</v>
      </c>
      <c r="E348" s="10">
        <f>Source!I193</f>
        <v>0.29299999999999998</v>
      </c>
      <c r="F348" s="38">
        <f>Source!AL193+Source!AM193+Source!AO193</f>
        <v>352.23</v>
      </c>
      <c r="G348" s="39"/>
      <c r="H348" s="38"/>
      <c r="I348" s="39" t="str">
        <f>Source!BO193</f>
        <v>46-04-010-2</v>
      </c>
      <c r="J348" s="39"/>
      <c r="K348" s="38"/>
      <c r="L348" s="40"/>
      <c r="S348">
        <f>ROUND((Source!FX193/100)*((ROUND(Source!AF193*Source!I193, 2)+ROUND(Source!AE193*Source!I193, 2))), 2)</f>
        <v>0</v>
      </c>
      <c r="T348">
        <f>Source!X193</f>
        <v>0</v>
      </c>
      <c r="U348">
        <f>ROUND((Source!FY193/100)*((ROUND(Source!AF193*Source!I193, 2)+ROUND(Source!AE193*Source!I193, 2))), 2)</f>
        <v>0</v>
      </c>
      <c r="V348">
        <f>Source!Y193</f>
        <v>0</v>
      </c>
    </row>
    <row r="349" spans="1:26">
      <c r="C349" s="31" t="str">
        <f>"Объем: "&amp;Source!I193&amp;"=29,3/"&amp;"100"</f>
        <v>Объем: 0,293=29,3/100</v>
      </c>
    </row>
    <row r="350" spans="1:26" ht="14.25">
      <c r="A350" s="23"/>
      <c r="B350" s="53"/>
      <c r="C350" s="53" t="s">
        <v>1148</v>
      </c>
      <c r="D350" s="37"/>
      <c r="E350" s="10"/>
      <c r="F350" s="38">
        <f>Source!AO193</f>
        <v>238.13</v>
      </c>
      <c r="G350" s="39" t="str">
        <f>Source!DG193</f>
        <v/>
      </c>
      <c r="H350" s="38">
        <f>ROUND(Source!AF193*Source!I193, 2)</f>
        <v>69.77</v>
      </c>
      <c r="I350" s="39"/>
      <c r="J350" s="39">
        <f>IF(Source!BA193&lt;&gt; 0, Source!BA193, 1)</f>
        <v>33.18</v>
      </c>
      <c r="K350" s="38">
        <f>Source!S193</f>
        <v>2315.04</v>
      </c>
      <c r="L350" s="40"/>
      <c r="R350">
        <f>H350</f>
        <v>69.77</v>
      </c>
    </row>
    <row r="351" spans="1:26" ht="14.25">
      <c r="A351" s="23"/>
      <c r="B351" s="53"/>
      <c r="C351" s="53" t="s">
        <v>102</v>
      </c>
      <c r="D351" s="37"/>
      <c r="E351" s="10"/>
      <c r="F351" s="38">
        <f>Source!AM193</f>
        <v>114.1</v>
      </c>
      <c r="G351" s="39" t="str">
        <f>Source!DE193</f>
        <v/>
      </c>
      <c r="H351" s="38">
        <f>ROUND(Source!AD193*Source!I193, 2)</f>
        <v>33.43</v>
      </c>
      <c r="I351" s="39"/>
      <c r="J351" s="39">
        <f>IF(Source!BB193&lt;&gt; 0, Source!BB193, 1)</f>
        <v>14.93</v>
      </c>
      <c r="K351" s="38">
        <f>Source!Q193</f>
        <v>499.13</v>
      </c>
      <c r="L351" s="40"/>
    </row>
    <row r="352" spans="1:26" ht="14.25">
      <c r="A352" s="23"/>
      <c r="B352" s="53"/>
      <c r="C352" s="53" t="s">
        <v>1154</v>
      </c>
      <c r="D352" s="37"/>
      <c r="E352" s="10"/>
      <c r="F352" s="38">
        <f>Source!AN193</f>
        <v>49.28</v>
      </c>
      <c r="G352" s="39" t="str">
        <f>Source!DF193</f>
        <v/>
      </c>
      <c r="H352" s="50">
        <f>ROUND(Source!AE193*Source!I193, 2)</f>
        <v>14.44</v>
      </c>
      <c r="I352" s="39"/>
      <c r="J352" s="39">
        <f>IF(Source!BS193&lt;&gt; 0, Source!BS193, 1)</f>
        <v>33.18</v>
      </c>
      <c r="K352" s="50">
        <f>Source!R193</f>
        <v>479.09</v>
      </c>
      <c r="L352" s="40"/>
      <c r="R352">
        <f>H352</f>
        <v>14.44</v>
      </c>
    </row>
    <row r="353" spans="1:26" ht="14.25">
      <c r="A353" s="54"/>
      <c r="B353" s="55"/>
      <c r="C353" s="55" t="s">
        <v>1152</v>
      </c>
      <c r="D353" s="43" t="s">
        <v>1153</v>
      </c>
      <c r="E353" s="44">
        <f>Source!AQ193</f>
        <v>30.53</v>
      </c>
      <c r="F353" s="45"/>
      <c r="G353" s="47" t="str">
        <f>Source!DI193</f>
        <v/>
      </c>
      <c r="H353" s="45"/>
      <c r="I353" s="47"/>
      <c r="J353" s="47"/>
      <c r="K353" s="45"/>
      <c r="L353" s="51">
        <f>Source!U193</f>
        <v>8.94529</v>
      </c>
    </row>
    <row r="354" spans="1:26" ht="15">
      <c r="G354" s="60">
        <f>H350+H351</f>
        <v>103.19999999999999</v>
      </c>
      <c r="H354" s="60"/>
      <c r="J354" s="60">
        <f>K350+K351</f>
        <v>2814.17</v>
      </c>
      <c r="K354" s="60"/>
      <c r="L354" s="49">
        <f>Source!U193</f>
        <v>8.94529</v>
      </c>
      <c r="O354" s="32">
        <f>G354</f>
        <v>103.19999999999999</v>
      </c>
      <c r="P354" s="32">
        <f>J354</f>
        <v>2814.17</v>
      </c>
      <c r="Q354" s="32">
        <f>L354</f>
        <v>8.94529</v>
      </c>
      <c r="W354">
        <f>IF(Source!BI193&lt;=1,H350+H351, 0)</f>
        <v>103.19999999999999</v>
      </c>
      <c r="X354">
        <f>IF(Source!BI193=2,H350+H351, 0)</f>
        <v>0</v>
      </c>
      <c r="Y354">
        <f>IF(Source!BI193=3,H350+H351, 0)</f>
        <v>0</v>
      </c>
      <c r="Z354">
        <f>IF(Source!BI193=4,H350+H351, 0)</f>
        <v>0</v>
      </c>
    </row>
    <row r="355" spans="1:26" ht="42.75">
      <c r="A355" s="23" t="str">
        <f>Source!E194</f>
        <v>3</v>
      </c>
      <c r="B355" s="53" t="str">
        <f>Source!F194</f>
        <v>57-2-1</v>
      </c>
      <c r="C355" s="53" t="str">
        <f>Source!G194</f>
        <v>Разборка покрытий полов из линолеума и релина</v>
      </c>
      <c r="D355" s="37" t="str">
        <f>Source!H194</f>
        <v>100 м2 покрытия</v>
      </c>
      <c r="E355" s="10">
        <f>Source!I194</f>
        <v>0.29299999999999998</v>
      </c>
      <c r="F355" s="38">
        <f>Source!AL194+Source!AM194+Source!AO194</f>
        <v>92.9</v>
      </c>
      <c r="G355" s="39"/>
      <c r="H355" s="38"/>
      <c r="I355" s="39" t="str">
        <f>Source!BO194</f>
        <v>57-2-1</v>
      </c>
      <c r="J355" s="39"/>
      <c r="K355" s="38"/>
      <c r="L355" s="40"/>
      <c r="S355">
        <f>ROUND((Source!FX194/100)*((ROUND(Source!AF194*Source!I194, 2)+ROUND(Source!AE194*Source!I194, 2))), 2)</f>
        <v>21.24</v>
      </c>
      <c r="T355">
        <f>Source!X194</f>
        <v>598.94000000000005</v>
      </c>
      <c r="U355">
        <f>ROUND((Source!FY194/100)*((ROUND(Source!AF194*Source!I194, 2)+ROUND(Source!AE194*Source!I194, 2))), 2)</f>
        <v>18.05</v>
      </c>
      <c r="V355">
        <f>Source!Y194</f>
        <v>475.63</v>
      </c>
    </row>
    <row r="356" spans="1:26">
      <c r="C356" s="31" t="str">
        <f>"Объем: "&amp;Source!I194&amp;"=29,3/"&amp;"100"</f>
        <v>Объем: 0,293=29,3/100</v>
      </c>
    </row>
    <row r="357" spans="1:26" ht="14.25">
      <c r="A357" s="23"/>
      <c r="B357" s="53"/>
      <c r="C357" s="53" t="s">
        <v>1148</v>
      </c>
      <c r="D357" s="37"/>
      <c r="E357" s="10"/>
      <c r="F357" s="38">
        <f>Source!AO194</f>
        <v>88.84</v>
      </c>
      <c r="G357" s="39" t="str">
        <f>Source!DG194</f>
        <v/>
      </c>
      <c r="H357" s="38">
        <f>ROUND(Source!AF194*Source!I194, 2)</f>
        <v>26.03</v>
      </c>
      <c r="I357" s="39"/>
      <c r="J357" s="39">
        <f>IF(Source!BA194&lt;&gt; 0, Source!BA194, 1)</f>
        <v>33.18</v>
      </c>
      <c r="K357" s="38">
        <f>Source!S194</f>
        <v>863.68</v>
      </c>
      <c r="L357" s="40"/>
      <c r="R357">
        <f>H357</f>
        <v>26.03</v>
      </c>
    </row>
    <row r="358" spans="1:26" ht="14.25">
      <c r="A358" s="23"/>
      <c r="B358" s="53"/>
      <c r="C358" s="53" t="s">
        <v>102</v>
      </c>
      <c r="D358" s="37"/>
      <c r="E358" s="10"/>
      <c r="F358" s="38">
        <f>Source!AM194</f>
        <v>4.0599999999999996</v>
      </c>
      <c r="G358" s="39" t="str">
        <f>Source!DE194</f>
        <v/>
      </c>
      <c r="H358" s="38">
        <f>ROUND(Source!AD194*Source!I194, 2)</f>
        <v>1.19</v>
      </c>
      <c r="I358" s="39"/>
      <c r="J358" s="39">
        <f>IF(Source!BB194&lt;&gt; 0, Source!BB194, 1)</f>
        <v>14.94</v>
      </c>
      <c r="K358" s="38">
        <f>Source!Q194</f>
        <v>17.77</v>
      </c>
      <c r="L358" s="40"/>
    </row>
    <row r="359" spans="1:26" ht="14.25">
      <c r="A359" s="23"/>
      <c r="B359" s="53"/>
      <c r="C359" s="53" t="s">
        <v>1154</v>
      </c>
      <c r="D359" s="37"/>
      <c r="E359" s="10"/>
      <c r="F359" s="38">
        <f>Source!AN194</f>
        <v>1.76</v>
      </c>
      <c r="G359" s="39" t="str">
        <f>Source!DF194</f>
        <v/>
      </c>
      <c r="H359" s="50">
        <f>ROUND(Source!AE194*Source!I194, 2)</f>
        <v>0.52</v>
      </c>
      <c r="I359" s="39"/>
      <c r="J359" s="39">
        <f>IF(Source!BS194&lt;&gt; 0, Source!BS194, 1)</f>
        <v>33.18</v>
      </c>
      <c r="K359" s="50">
        <f>Source!R194</f>
        <v>17.11</v>
      </c>
      <c r="L359" s="40"/>
      <c r="R359">
        <f>H359</f>
        <v>0.52</v>
      </c>
    </row>
    <row r="360" spans="1:26" ht="14.25">
      <c r="A360" s="23"/>
      <c r="B360" s="53"/>
      <c r="C360" s="53" t="s">
        <v>1149</v>
      </c>
      <c r="D360" s="37" t="s">
        <v>1150</v>
      </c>
      <c r="E360" s="10">
        <f>Source!BZ194</f>
        <v>80</v>
      </c>
      <c r="F360" s="56"/>
      <c r="G360" s="39"/>
      <c r="H360" s="38">
        <f>SUM(S355:S363)</f>
        <v>21.24</v>
      </c>
      <c r="I360" s="41" t="str">
        <f>CONCATENATE(Source!FX194, Source!FV194, "=")</f>
        <v>80*0,85=</v>
      </c>
      <c r="J360" s="36">
        <f>Source!AT194</f>
        <v>68</v>
      </c>
      <c r="K360" s="38">
        <f>SUM(T355:T363)</f>
        <v>598.94000000000005</v>
      </c>
      <c r="L360" s="40"/>
    </row>
    <row r="361" spans="1:26" ht="14.25">
      <c r="A361" s="23"/>
      <c r="B361" s="53"/>
      <c r="C361" s="53" t="s">
        <v>1151</v>
      </c>
      <c r="D361" s="37" t="s">
        <v>1150</v>
      </c>
      <c r="E361" s="10">
        <f>Source!CA194</f>
        <v>68</v>
      </c>
      <c r="F361" s="56"/>
      <c r="G361" s="39"/>
      <c r="H361" s="38">
        <f>SUM(U355:U363)</f>
        <v>18.05</v>
      </c>
      <c r="I361" s="41" t="str">
        <f>CONCATENATE(Source!FY194, Source!FW194, "=")</f>
        <v>68*0,8=</v>
      </c>
      <c r="J361" s="36">
        <f>Source!AU194</f>
        <v>54</v>
      </c>
      <c r="K361" s="38">
        <f>SUM(V355:V363)</f>
        <v>475.63</v>
      </c>
      <c r="L361" s="40"/>
    </row>
    <row r="362" spans="1:26" ht="14.25">
      <c r="A362" s="23"/>
      <c r="B362" s="53"/>
      <c r="C362" s="53" t="s">
        <v>1152</v>
      </c>
      <c r="D362" s="37" t="s">
        <v>1153</v>
      </c>
      <c r="E362" s="10">
        <f>Source!AQ194</f>
        <v>11.39</v>
      </c>
      <c r="F362" s="38"/>
      <c r="G362" s="39" t="str">
        <f>Source!DI194</f>
        <v/>
      </c>
      <c r="H362" s="38"/>
      <c r="I362" s="39"/>
      <c r="J362" s="39"/>
      <c r="K362" s="38"/>
      <c r="L362" s="42">
        <f>Source!U194</f>
        <v>3.3372700000000002</v>
      </c>
    </row>
    <row r="363" spans="1:26" ht="14.25">
      <c r="A363" s="54" t="str">
        <f>Source!E195</f>
        <v>3,1</v>
      </c>
      <c r="B363" s="55" t="str">
        <f>Source!F195</f>
        <v>509-9900</v>
      </c>
      <c r="C363" s="55" t="str">
        <f>Source!G195</f>
        <v>Строительный мусор</v>
      </c>
      <c r="D363" s="43" t="str">
        <f>Source!H195</f>
        <v>т</v>
      </c>
      <c r="E363" s="44">
        <f>Source!I195</f>
        <v>0.13771</v>
      </c>
      <c r="F363" s="45">
        <f>Source!AL195+Source!AM195+Source!AO195</f>
        <v>0</v>
      </c>
      <c r="G363" s="46" t="s">
        <v>3</v>
      </c>
      <c r="H363" s="45">
        <f>ROUND(Source!AC195*Source!I195, 2)+ROUND(Source!AD195*Source!I195, 2)+ROUND(Source!AF195*Source!I195, 2)</f>
        <v>0</v>
      </c>
      <c r="I363" s="47"/>
      <c r="J363" s="47">
        <f>IF(Source!BC195&lt;&gt; 0, Source!BC195, 1)</f>
        <v>1</v>
      </c>
      <c r="K363" s="45">
        <f>Source!O195</f>
        <v>0</v>
      </c>
      <c r="L363" s="48"/>
      <c r="S363">
        <f>ROUND((Source!FX195/100)*((ROUND(Source!AF195*Source!I195, 2)+ROUND(Source!AE195*Source!I195, 2))), 2)</f>
        <v>0</v>
      </c>
      <c r="T363">
        <f>Source!X195</f>
        <v>0</v>
      </c>
      <c r="U363">
        <f>ROUND((Source!FY195/100)*((ROUND(Source!AF195*Source!I195, 2)+ROUND(Source!AE195*Source!I195, 2))), 2)</f>
        <v>0</v>
      </c>
      <c r="V363">
        <f>Source!Y195</f>
        <v>0</v>
      </c>
      <c r="W363">
        <f>IF(Source!BI195&lt;=1,H363, 0)</f>
        <v>0</v>
      </c>
      <c r="X363">
        <f>IF(Source!BI195=2,H363, 0)</f>
        <v>0</v>
      </c>
      <c r="Y363">
        <f>IF(Source!BI195=3,H363, 0)</f>
        <v>0</v>
      </c>
      <c r="Z363">
        <f>IF(Source!BI195=4,H363, 0)</f>
        <v>0</v>
      </c>
    </row>
    <row r="364" spans="1:26" ht="15">
      <c r="G364" s="60">
        <f>H357+H358+H360+H361+SUM(H363:H363)</f>
        <v>66.510000000000005</v>
      </c>
      <c r="H364" s="60"/>
      <c r="J364" s="60">
        <f>K357+K358+K360+K361+SUM(K363:K363)</f>
        <v>1956.02</v>
      </c>
      <c r="K364" s="60"/>
      <c r="L364" s="49">
        <f>Source!U194</f>
        <v>3.3372700000000002</v>
      </c>
      <c r="O364" s="32">
        <f>G364</f>
        <v>66.510000000000005</v>
      </c>
      <c r="P364" s="32">
        <f>J364</f>
        <v>1956.02</v>
      </c>
      <c r="Q364" s="32">
        <f>L364</f>
        <v>3.3372700000000002</v>
      </c>
      <c r="W364">
        <f>IF(Source!BI194&lt;=1,H357+H358+H360+H361, 0)</f>
        <v>66.510000000000005</v>
      </c>
      <c r="X364">
        <f>IF(Source!BI194=2,H357+H358+H360+H361, 0)</f>
        <v>0</v>
      </c>
      <c r="Y364">
        <f>IF(Source!BI194=3,H357+H358+H360+H361, 0)</f>
        <v>0</v>
      </c>
      <c r="Z364">
        <f>IF(Source!BI194=4,H357+H358+H360+H361, 0)</f>
        <v>0</v>
      </c>
    </row>
    <row r="365" spans="1:26" ht="42.75">
      <c r="A365" s="23" t="str">
        <f>Source!E196</f>
        <v>4</v>
      </c>
      <c r="B365" s="53" t="str">
        <f>Source!F196</f>
        <v>57-3-1</v>
      </c>
      <c r="C365" s="53" t="str">
        <f>Source!G196</f>
        <v>Разборка плинтусов деревянных и из пластмассовых материалов</v>
      </c>
      <c r="D365" s="37" t="str">
        <f>Source!H196</f>
        <v>100 М ПЛИНТУСА</v>
      </c>
      <c r="E365" s="10">
        <f>Source!I196</f>
        <v>0.22</v>
      </c>
      <c r="F365" s="38">
        <f>Source!AL196+Source!AM196+Source!AO196</f>
        <v>29.41</v>
      </c>
      <c r="G365" s="39"/>
      <c r="H365" s="38"/>
      <c r="I365" s="39" t="str">
        <f>Source!BO196</f>
        <v>57-3-1</v>
      </c>
      <c r="J365" s="39"/>
      <c r="K365" s="38"/>
      <c r="L365" s="40"/>
      <c r="S365">
        <f>ROUND((Source!FX196/100)*((ROUND(Source!AF196*Source!I196, 2)+ROUND(Source!AE196*Source!I196, 2))), 2)</f>
        <v>5.18</v>
      </c>
      <c r="T365">
        <f>Source!X196</f>
        <v>145.97999999999999</v>
      </c>
      <c r="U365">
        <f>ROUND((Source!FY196/100)*((ROUND(Source!AF196*Source!I196, 2)+ROUND(Source!AE196*Source!I196, 2))), 2)</f>
        <v>4.4000000000000004</v>
      </c>
      <c r="V365">
        <f>Source!Y196</f>
        <v>115.93</v>
      </c>
    </row>
    <row r="366" spans="1:26">
      <c r="C366" s="31" t="str">
        <f>"Объем: "&amp;Source!I196&amp;"=22/"&amp;"100"</f>
        <v>Объем: 0,22=22/100</v>
      </c>
    </row>
    <row r="367" spans="1:26" ht="14.25">
      <c r="A367" s="23"/>
      <c r="B367" s="53"/>
      <c r="C367" s="53" t="s">
        <v>1148</v>
      </c>
      <c r="D367" s="37"/>
      <c r="E367" s="10"/>
      <c r="F367" s="38">
        <f>Source!AO196</f>
        <v>29.41</v>
      </c>
      <c r="G367" s="39" t="str">
        <f>Source!DG196</f>
        <v/>
      </c>
      <c r="H367" s="38">
        <f>ROUND(Source!AF196*Source!I196, 2)</f>
        <v>6.47</v>
      </c>
      <c r="I367" s="39"/>
      <c r="J367" s="39">
        <f>IF(Source!BA196&lt;&gt; 0, Source!BA196, 1)</f>
        <v>33.18</v>
      </c>
      <c r="K367" s="38">
        <f>Source!S196</f>
        <v>214.68</v>
      </c>
      <c r="L367" s="40"/>
      <c r="R367">
        <f>H367</f>
        <v>6.47</v>
      </c>
    </row>
    <row r="368" spans="1:26" ht="14.25">
      <c r="A368" s="23"/>
      <c r="B368" s="53"/>
      <c r="C368" s="53" t="s">
        <v>1149</v>
      </c>
      <c r="D368" s="37" t="s">
        <v>1150</v>
      </c>
      <c r="E368" s="10">
        <f>Source!BZ196</f>
        <v>80</v>
      </c>
      <c r="F368" s="56"/>
      <c r="G368" s="39"/>
      <c r="H368" s="38">
        <f>SUM(S365:S371)</f>
        <v>5.18</v>
      </c>
      <c r="I368" s="41" t="str">
        <f>CONCATENATE(Source!FX196, Source!FV196, "=")</f>
        <v>80*0,85=</v>
      </c>
      <c r="J368" s="36">
        <f>Source!AT196</f>
        <v>68</v>
      </c>
      <c r="K368" s="38">
        <f>SUM(T365:T371)</f>
        <v>145.97999999999999</v>
      </c>
      <c r="L368" s="40"/>
    </row>
    <row r="369" spans="1:26" ht="14.25">
      <c r="A369" s="23"/>
      <c r="B369" s="53"/>
      <c r="C369" s="53" t="s">
        <v>1151</v>
      </c>
      <c r="D369" s="37" t="s">
        <v>1150</v>
      </c>
      <c r="E369" s="10">
        <f>Source!CA196</f>
        <v>68</v>
      </c>
      <c r="F369" s="56"/>
      <c r="G369" s="39"/>
      <c r="H369" s="38">
        <f>SUM(U365:U371)</f>
        <v>4.4000000000000004</v>
      </c>
      <c r="I369" s="41" t="str">
        <f>CONCATENATE(Source!FY196, Source!FW196, "=")</f>
        <v>68*0,8=</v>
      </c>
      <c r="J369" s="36">
        <f>Source!AU196</f>
        <v>54</v>
      </c>
      <c r="K369" s="38">
        <f>SUM(V365:V371)</f>
        <v>115.93</v>
      </c>
      <c r="L369" s="40"/>
    </row>
    <row r="370" spans="1:26" ht="14.25">
      <c r="A370" s="23"/>
      <c r="B370" s="53"/>
      <c r="C370" s="53" t="s">
        <v>1152</v>
      </c>
      <c r="D370" s="37" t="s">
        <v>1153</v>
      </c>
      <c r="E370" s="10">
        <f>Source!AQ196</f>
        <v>3.77</v>
      </c>
      <c r="F370" s="38"/>
      <c r="G370" s="39" t="str">
        <f>Source!DI196</f>
        <v/>
      </c>
      <c r="H370" s="38"/>
      <c r="I370" s="39"/>
      <c r="J370" s="39"/>
      <c r="K370" s="38"/>
      <c r="L370" s="42">
        <f>Source!U196</f>
        <v>0.82940000000000003</v>
      </c>
    </row>
    <row r="371" spans="1:26" ht="14.25">
      <c r="A371" s="54" t="str">
        <f>Source!E197</f>
        <v>4,1</v>
      </c>
      <c r="B371" s="55" t="str">
        <f>Source!F197</f>
        <v>509-9900</v>
      </c>
      <c r="C371" s="55" t="str">
        <f>Source!G197</f>
        <v>Строительный мусор</v>
      </c>
      <c r="D371" s="43" t="str">
        <f>Source!H197</f>
        <v>т</v>
      </c>
      <c r="E371" s="44">
        <f>Source!I197</f>
        <v>2.4199999999999999E-2</v>
      </c>
      <c r="F371" s="45">
        <f>Source!AL197+Source!AM197+Source!AO197</f>
        <v>0</v>
      </c>
      <c r="G371" s="46" t="s">
        <v>3</v>
      </c>
      <c r="H371" s="45">
        <f>ROUND(Source!AC197*Source!I197, 2)+ROUND(Source!AD197*Source!I197, 2)+ROUND(Source!AF197*Source!I197, 2)</f>
        <v>0</v>
      </c>
      <c r="I371" s="47"/>
      <c r="J371" s="47">
        <f>IF(Source!BC197&lt;&gt; 0, Source!BC197, 1)</f>
        <v>1</v>
      </c>
      <c r="K371" s="45">
        <f>Source!O197</f>
        <v>0</v>
      </c>
      <c r="L371" s="48"/>
      <c r="S371">
        <f>ROUND((Source!FX197/100)*((ROUND(Source!AF197*Source!I197, 2)+ROUND(Source!AE197*Source!I197, 2))), 2)</f>
        <v>0</v>
      </c>
      <c r="T371">
        <f>Source!X197</f>
        <v>0</v>
      </c>
      <c r="U371">
        <f>ROUND((Source!FY197/100)*((ROUND(Source!AF197*Source!I197, 2)+ROUND(Source!AE197*Source!I197, 2))), 2)</f>
        <v>0</v>
      </c>
      <c r="V371">
        <f>Source!Y197</f>
        <v>0</v>
      </c>
      <c r="W371">
        <f>IF(Source!BI197&lt;=1,H371, 0)</f>
        <v>0</v>
      </c>
      <c r="X371">
        <f>IF(Source!BI197=2,H371, 0)</f>
        <v>0</v>
      </c>
      <c r="Y371">
        <f>IF(Source!BI197=3,H371, 0)</f>
        <v>0</v>
      </c>
      <c r="Z371">
        <f>IF(Source!BI197=4,H371, 0)</f>
        <v>0</v>
      </c>
    </row>
    <row r="372" spans="1:26" ht="15">
      <c r="G372" s="60">
        <f>H367+H368+H369+SUM(H371:H371)</f>
        <v>16.049999999999997</v>
      </c>
      <c r="H372" s="60"/>
      <c r="J372" s="60">
        <f>K367+K368+K369+SUM(K371:K371)</f>
        <v>476.59</v>
      </c>
      <c r="K372" s="60"/>
      <c r="L372" s="49">
        <f>Source!U196</f>
        <v>0.82940000000000003</v>
      </c>
      <c r="O372" s="32">
        <f>G372</f>
        <v>16.049999999999997</v>
      </c>
      <c r="P372" s="32">
        <f>J372</f>
        <v>476.59</v>
      </c>
      <c r="Q372" s="32">
        <f>L372</f>
        <v>0.82940000000000003</v>
      </c>
      <c r="W372">
        <f>IF(Source!BI196&lt;=1,H367+H368+H369, 0)</f>
        <v>16.049999999999997</v>
      </c>
      <c r="X372">
        <f>IF(Source!BI196=2,H367+H368+H369, 0)</f>
        <v>0</v>
      </c>
      <c r="Y372">
        <f>IF(Source!BI196=3,H367+H368+H369, 0)</f>
        <v>0</v>
      </c>
      <c r="Z372">
        <f>IF(Source!BI196=4,H367+H368+H369, 0)</f>
        <v>0</v>
      </c>
    </row>
    <row r="373" spans="1:26" ht="14.25">
      <c r="A373" s="23" t="str">
        <f>Source!E198</f>
        <v>5</v>
      </c>
      <c r="B373" s="53" t="str">
        <f>Source!F198</f>
        <v>67-4-1</v>
      </c>
      <c r="C373" s="53" t="str">
        <f>Source!G198</f>
        <v>Демонтаж выключателей, розеток</v>
      </c>
      <c r="D373" s="37" t="str">
        <f>Source!H198</f>
        <v>100 шт.</v>
      </c>
      <c r="E373" s="10">
        <f>Source!I198</f>
        <v>0.04</v>
      </c>
      <c r="F373" s="38">
        <f>Source!AL198+Source!AM198+Source!AO198</f>
        <v>45.55</v>
      </c>
      <c r="G373" s="39"/>
      <c r="H373" s="38"/>
      <c r="I373" s="39" t="str">
        <f>Source!BO198</f>
        <v>67-4-1</v>
      </c>
      <c r="J373" s="39"/>
      <c r="K373" s="38"/>
      <c r="L373" s="40"/>
      <c r="S373">
        <f>ROUND((Source!FX198/100)*((ROUND(Source!AF198*Source!I198, 2)+ROUND(Source!AE198*Source!I198, 2))), 2)</f>
        <v>1.55</v>
      </c>
      <c r="T373">
        <f>Source!X198</f>
        <v>43.52</v>
      </c>
      <c r="U373">
        <f>ROUND((Source!FY198/100)*((ROUND(Source!AF198*Source!I198, 2)+ROUND(Source!AE198*Source!I198, 2))), 2)</f>
        <v>1.18</v>
      </c>
      <c r="V373">
        <f>Source!Y198</f>
        <v>31.43</v>
      </c>
    </row>
    <row r="374" spans="1:26">
      <c r="C374" s="31" t="str">
        <f>"Объем: "&amp;Source!I198&amp;"=4/"&amp;"100"</f>
        <v>Объем: 0,04=4/100</v>
      </c>
    </row>
    <row r="375" spans="1:26" ht="14.25">
      <c r="A375" s="23"/>
      <c r="B375" s="53"/>
      <c r="C375" s="53" t="s">
        <v>1148</v>
      </c>
      <c r="D375" s="37"/>
      <c r="E375" s="10"/>
      <c r="F375" s="38">
        <f>Source!AO198</f>
        <v>45.55</v>
      </c>
      <c r="G375" s="39" t="str">
        <f>Source!DG198</f>
        <v/>
      </c>
      <c r="H375" s="38">
        <f>ROUND(Source!AF198*Source!I198, 2)</f>
        <v>1.82</v>
      </c>
      <c r="I375" s="39"/>
      <c r="J375" s="39">
        <f>IF(Source!BA198&lt;&gt; 0, Source!BA198, 1)</f>
        <v>33.18</v>
      </c>
      <c r="K375" s="38">
        <f>Source!S198</f>
        <v>60.45</v>
      </c>
      <c r="L375" s="40"/>
      <c r="R375">
        <f>H375</f>
        <v>1.82</v>
      </c>
    </row>
    <row r="376" spans="1:26" ht="14.25">
      <c r="A376" s="23"/>
      <c r="B376" s="53"/>
      <c r="C376" s="53" t="s">
        <v>1149</v>
      </c>
      <c r="D376" s="37" t="s">
        <v>1150</v>
      </c>
      <c r="E376" s="10">
        <f>Source!BZ198</f>
        <v>85</v>
      </c>
      <c r="F376" s="56"/>
      <c r="G376" s="39"/>
      <c r="H376" s="38">
        <f>SUM(S373:S378)</f>
        <v>1.55</v>
      </c>
      <c r="I376" s="41" t="str">
        <f>CONCATENATE(Source!FX198, Source!FV198, "=")</f>
        <v>85*0,85=</v>
      </c>
      <c r="J376" s="36">
        <f>Source!AT198</f>
        <v>72</v>
      </c>
      <c r="K376" s="38">
        <f>SUM(T373:T378)</f>
        <v>43.52</v>
      </c>
      <c r="L376" s="40"/>
    </row>
    <row r="377" spans="1:26" ht="14.25">
      <c r="A377" s="23"/>
      <c r="B377" s="53"/>
      <c r="C377" s="53" t="s">
        <v>1151</v>
      </c>
      <c r="D377" s="37" t="s">
        <v>1150</v>
      </c>
      <c r="E377" s="10">
        <f>Source!CA198</f>
        <v>65</v>
      </c>
      <c r="F377" s="56"/>
      <c r="G377" s="39"/>
      <c r="H377" s="38">
        <f>SUM(U373:U378)</f>
        <v>1.18</v>
      </c>
      <c r="I377" s="41" t="str">
        <f>CONCATENATE(Source!FY198, Source!FW198, "=")</f>
        <v>65*0,8=</v>
      </c>
      <c r="J377" s="36">
        <f>Source!AU198</f>
        <v>52</v>
      </c>
      <c r="K377" s="38">
        <f>SUM(V373:V378)</f>
        <v>31.43</v>
      </c>
      <c r="L377" s="40"/>
    </row>
    <row r="378" spans="1:26" ht="14.25">
      <c r="A378" s="54"/>
      <c r="B378" s="55"/>
      <c r="C378" s="55" t="s">
        <v>1152</v>
      </c>
      <c r="D378" s="43" t="s">
        <v>1153</v>
      </c>
      <c r="E378" s="44">
        <f>Source!AQ198</f>
        <v>5.84</v>
      </c>
      <c r="F378" s="45"/>
      <c r="G378" s="47" t="str">
        <f>Source!DI198</f>
        <v/>
      </c>
      <c r="H378" s="45"/>
      <c r="I378" s="47"/>
      <c r="J378" s="47"/>
      <c r="K378" s="45"/>
      <c r="L378" s="51">
        <f>Source!U198</f>
        <v>0.2336</v>
      </c>
    </row>
    <row r="379" spans="1:26" ht="15">
      <c r="G379" s="60">
        <f>H375+H376+H377</f>
        <v>4.55</v>
      </c>
      <c r="H379" s="60"/>
      <c r="J379" s="60">
        <f>K375+K376+K377</f>
        <v>135.4</v>
      </c>
      <c r="K379" s="60"/>
      <c r="L379" s="49">
        <f>Source!U198</f>
        <v>0.2336</v>
      </c>
      <c r="O379" s="32">
        <f>G379</f>
        <v>4.55</v>
      </c>
      <c r="P379" s="32">
        <f>J379</f>
        <v>135.4</v>
      </c>
      <c r="Q379" s="32">
        <f>L379</f>
        <v>0.2336</v>
      </c>
      <c r="W379">
        <f>IF(Source!BI198&lt;=1,H375+H376+H377, 0)</f>
        <v>4.55</v>
      </c>
      <c r="X379">
        <f>IF(Source!BI198=2,H375+H376+H377, 0)</f>
        <v>0</v>
      </c>
      <c r="Y379">
        <f>IF(Source!BI198=3,H375+H376+H377, 0)</f>
        <v>0</v>
      </c>
      <c r="Z379">
        <f>IF(Source!BI198=4,H375+H376+H377, 0)</f>
        <v>0</v>
      </c>
    </row>
    <row r="380" spans="1:26" ht="14.25">
      <c r="A380" s="23" t="str">
        <f>Source!E199</f>
        <v>6</v>
      </c>
      <c r="B380" s="53" t="str">
        <f>Source!F199</f>
        <v>67-3-1</v>
      </c>
      <c r="C380" s="53" t="str">
        <f>Source!G199</f>
        <v>Демонтаж кабеля</v>
      </c>
      <c r="D380" s="37" t="str">
        <f>Source!H199</f>
        <v>100 м</v>
      </c>
      <c r="E380" s="10">
        <f>Source!I199</f>
        <v>0.15</v>
      </c>
      <c r="F380" s="38">
        <f>Source!AL199+Source!AM199+Source!AO199</f>
        <v>75.5</v>
      </c>
      <c r="G380" s="39"/>
      <c r="H380" s="38"/>
      <c r="I380" s="39" t="str">
        <f>Source!BO199</f>
        <v>67-3-1</v>
      </c>
      <c r="J380" s="39"/>
      <c r="K380" s="38"/>
      <c r="L380" s="40"/>
      <c r="S380">
        <f>ROUND((Source!FX199/100)*((ROUND(Source!AF199*Source!I199, 2)+ROUND(Source!AE199*Source!I199, 2))), 2)</f>
        <v>9.61</v>
      </c>
      <c r="T380">
        <f>Source!X199</f>
        <v>269.94</v>
      </c>
      <c r="U380">
        <f>ROUND((Source!FY199/100)*((ROUND(Source!AF199*Source!I199, 2)+ROUND(Source!AE199*Source!I199, 2))), 2)</f>
        <v>7.35</v>
      </c>
      <c r="V380">
        <f>Source!Y199</f>
        <v>194.96</v>
      </c>
    </row>
    <row r="381" spans="1:26">
      <c r="C381" s="31" t="str">
        <f>"Объем: "&amp;Source!I199&amp;"=15/"&amp;"100"</f>
        <v>Объем: 0,15=15/100</v>
      </c>
    </row>
    <row r="382" spans="1:26" ht="14.25">
      <c r="A382" s="23"/>
      <c r="B382" s="53"/>
      <c r="C382" s="53" t="s">
        <v>1148</v>
      </c>
      <c r="D382" s="37"/>
      <c r="E382" s="10"/>
      <c r="F382" s="38">
        <f>Source!AO199</f>
        <v>75.19</v>
      </c>
      <c r="G382" s="39" t="str">
        <f>Source!DG199</f>
        <v/>
      </c>
      <c r="H382" s="38">
        <f>ROUND(Source!AF199*Source!I199, 2)</f>
        <v>11.28</v>
      </c>
      <c r="I382" s="39"/>
      <c r="J382" s="39">
        <f>IF(Source!BA199&lt;&gt; 0, Source!BA199, 1)</f>
        <v>33.18</v>
      </c>
      <c r="K382" s="38">
        <f>Source!S199</f>
        <v>374.22</v>
      </c>
      <c r="L382" s="40"/>
      <c r="R382">
        <f>H382</f>
        <v>11.28</v>
      </c>
    </row>
    <row r="383" spans="1:26" ht="14.25">
      <c r="A383" s="23"/>
      <c r="B383" s="53"/>
      <c r="C383" s="53" t="s">
        <v>102</v>
      </c>
      <c r="D383" s="37"/>
      <c r="E383" s="10"/>
      <c r="F383" s="38">
        <f>Source!AM199</f>
        <v>0.31</v>
      </c>
      <c r="G383" s="39" t="str">
        <f>Source!DE199</f>
        <v/>
      </c>
      <c r="H383" s="38">
        <f>ROUND(Source!AD199*Source!I199, 2)</f>
        <v>0.05</v>
      </c>
      <c r="I383" s="39"/>
      <c r="J383" s="39">
        <f>IF(Source!BB199&lt;&gt; 0, Source!BB199, 1)</f>
        <v>15.06</v>
      </c>
      <c r="K383" s="38">
        <f>Source!Q199</f>
        <v>0.7</v>
      </c>
      <c r="L383" s="40"/>
    </row>
    <row r="384" spans="1:26" ht="14.25">
      <c r="A384" s="23"/>
      <c r="B384" s="53"/>
      <c r="C384" s="53" t="s">
        <v>1154</v>
      </c>
      <c r="D384" s="37"/>
      <c r="E384" s="10"/>
      <c r="F384" s="38">
        <f>Source!AN199</f>
        <v>0.14000000000000001</v>
      </c>
      <c r="G384" s="39" t="str">
        <f>Source!DF199</f>
        <v/>
      </c>
      <c r="H384" s="50">
        <f>ROUND(Source!AE199*Source!I199, 2)</f>
        <v>0.02</v>
      </c>
      <c r="I384" s="39"/>
      <c r="J384" s="39">
        <f>IF(Source!BS199&lt;&gt; 0, Source!BS199, 1)</f>
        <v>33.18</v>
      </c>
      <c r="K384" s="50">
        <f>Source!R199</f>
        <v>0.7</v>
      </c>
      <c r="L384" s="40"/>
      <c r="R384">
        <f>H384</f>
        <v>0.02</v>
      </c>
    </row>
    <row r="385" spans="1:26" ht="14.25">
      <c r="A385" s="23"/>
      <c r="B385" s="53"/>
      <c r="C385" s="53" t="s">
        <v>1149</v>
      </c>
      <c r="D385" s="37" t="s">
        <v>1150</v>
      </c>
      <c r="E385" s="10">
        <f>Source!BZ199</f>
        <v>85</v>
      </c>
      <c r="F385" s="56"/>
      <c r="G385" s="39"/>
      <c r="H385" s="38">
        <f>SUM(S380:S387)</f>
        <v>9.61</v>
      </c>
      <c r="I385" s="41" t="str">
        <f>CONCATENATE(Source!FX199, Source!FV199, "=")</f>
        <v>85*0,85=</v>
      </c>
      <c r="J385" s="36">
        <f>Source!AT199</f>
        <v>72</v>
      </c>
      <c r="K385" s="38">
        <f>SUM(T380:T387)</f>
        <v>269.94</v>
      </c>
      <c r="L385" s="40"/>
    </row>
    <row r="386" spans="1:26" ht="14.25">
      <c r="A386" s="23"/>
      <c r="B386" s="53"/>
      <c r="C386" s="53" t="s">
        <v>1151</v>
      </c>
      <c r="D386" s="37" t="s">
        <v>1150</v>
      </c>
      <c r="E386" s="10">
        <f>Source!CA199</f>
        <v>65</v>
      </c>
      <c r="F386" s="56"/>
      <c r="G386" s="39"/>
      <c r="H386" s="38">
        <f>SUM(U380:U387)</f>
        <v>7.35</v>
      </c>
      <c r="I386" s="41" t="str">
        <f>CONCATENATE(Source!FY199, Source!FW199, "=")</f>
        <v>65*0,8=</v>
      </c>
      <c r="J386" s="36">
        <f>Source!AU199</f>
        <v>52</v>
      </c>
      <c r="K386" s="38">
        <f>SUM(V380:V387)</f>
        <v>194.96</v>
      </c>
      <c r="L386" s="40"/>
    </row>
    <row r="387" spans="1:26" ht="14.25">
      <c r="A387" s="54"/>
      <c r="B387" s="55"/>
      <c r="C387" s="55" t="s">
        <v>1152</v>
      </c>
      <c r="D387" s="43" t="s">
        <v>1153</v>
      </c>
      <c r="E387" s="44">
        <f>Source!AQ199</f>
        <v>9.64</v>
      </c>
      <c r="F387" s="45"/>
      <c r="G387" s="47" t="str">
        <f>Source!DI199</f>
        <v/>
      </c>
      <c r="H387" s="45"/>
      <c r="I387" s="47"/>
      <c r="J387" s="47"/>
      <c r="K387" s="45"/>
      <c r="L387" s="51">
        <f>Source!U199</f>
        <v>1.446</v>
      </c>
    </row>
    <row r="388" spans="1:26" ht="15">
      <c r="G388" s="60">
        <f>H382+H383+H385+H386</f>
        <v>28.29</v>
      </c>
      <c r="H388" s="60"/>
      <c r="J388" s="60">
        <f>K382+K383+K385+K386</f>
        <v>839.82</v>
      </c>
      <c r="K388" s="60"/>
      <c r="L388" s="49">
        <f>Source!U199</f>
        <v>1.446</v>
      </c>
      <c r="O388" s="32">
        <f>G388</f>
        <v>28.29</v>
      </c>
      <c r="P388" s="32">
        <f>J388</f>
        <v>839.82</v>
      </c>
      <c r="Q388" s="32">
        <f>L388</f>
        <v>1.446</v>
      </c>
      <c r="W388">
        <f>IF(Source!BI199&lt;=1,H382+H383+H385+H386, 0)</f>
        <v>28.29</v>
      </c>
      <c r="X388">
        <f>IF(Source!BI199=2,H382+H383+H385+H386, 0)</f>
        <v>0</v>
      </c>
      <c r="Y388">
        <f>IF(Source!BI199=3,H382+H383+H385+H386, 0)</f>
        <v>0</v>
      </c>
      <c r="Z388">
        <f>IF(Source!BI199=4,H382+H383+H385+H386, 0)</f>
        <v>0</v>
      </c>
    </row>
    <row r="389" spans="1:26" ht="28.5">
      <c r="A389" s="23" t="str">
        <f>Source!E200</f>
        <v>7</v>
      </c>
      <c r="B389" s="53" t="str">
        <f>Source!F200</f>
        <v>67-4-5</v>
      </c>
      <c r="C389" s="53" t="str">
        <f>Source!G200</f>
        <v>Демонтаж светильников для люминесцентных ламп</v>
      </c>
      <c r="D389" s="37" t="str">
        <f>Source!H200</f>
        <v>100 шт.</v>
      </c>
      <c r="E389" s="10">
        <f>Source!I200</f>
        <v>0.02</v>
      </c>
      <c r="F389" s="38">
        <f>Source!AL200+Source!AM200+Source!AO200</f>
        <v>145.97999999999999</v>
      </c>
      <c r="G389" s="39"/>
      <c r="H389" s="38"/>
      <c r="I389" s="39" t="str">
        <f>Source!BO200</f>
        <v>67-4-5</v>
      </c>
      <c r="J389" s="39"/>
      <c r="K389" s="38"/>
      <c r="L389" s="40"/>
      <c r="S389">
        <f>ROUND((Source!FX200/100)*((ROUND(Source!AF200*Source!I200, 2)+ROUND(Source!AE200*Source!I200, 2))), 2)</f>
        <v>2.46</v>
      </c>
      <c r="T389">
        <f>Source!X200</f>
        <v>69.069999999999993</v>
      </c>
      <c r="U389">
        <f>ROUND((Source!FY200/100)*((ROUND(Source!AF200*Source!I200, 2)+ROUND(Source!AE200*Source!I200, 2))), 2)</f>
        <v>1.88</v>
      </c>
      <c r="V389">
        <f>Source!Y200</f>
        <v>49.88</v>
      </c>
    </row>
    <row r="390" spans="1:26">
      <c r="C390" s="31" t="str">
        <f>"Объем: "&amp;Source!I200&amp;"=2/"&amp;"100"</f>
        <v>Объем: 0,02=2/100</v>
      </c>
    </row>
    <row r="391" spans="1:26" ht="14.25">
      <c r="A391" s="23"/>
      <c r="B391" s="53"/>
      <c r="C391" s="53" t="s">
        <v>1148</v>
      </c>
      <c r="D391" s="37"/>
      <c r="E391" s="10"/>
      <c r="F391" s="38">
        <f>Source!AO200</f>
        <v>143.47999999999999</v>
      </c>
      <c r="G391" s="39" t="str">
        <f>Source!DG200</f>
        <v/>
      </c>
      <c r="H391" s="38">
        <f>ROUND(Source!AF200*Source!I200, 2)</f>
        <v>2.87</v>
      </c>
      <c r="I391" s="39"/>
      <c r="J391" s="39">
        <f>IF(Source!BA200&lt;&gt; 0, Source!BA200, 1)</f>
        <v>33.18</v>
      </c>
      <c r="K391" s="38">
        <f>Source!S200</f>
        <v>95.21</v>
      </c>
      <c r="L391" s="40"/>
      <c r="R391">
        <f>H391</f>
        <v>2.87</v>
      </c>
    </row>
    <row r="392" spans="1:26" ht="14.25">
      <c r="A392" s="23"/>
      <c r="B392" s="53"/>
      <c r="C392" s="53" t="s">
        <v>102</v>
      </c>
      <c r="D392" s="37"/>
      <c r="E392" s="10"/>
      <c r="F392" s="38">
        <f>Source!AM200</f>
        <v>2.5</v>
      </c>
      <c r="G392" s="39" t="str">
        <f>Source!DE200</f>
        <v/>
      </c>
      <c r="H392" s="38">
        <f>ROUND(Source!AD200*Source!I200, 2)</f>
        <v>0.05</v>
      </c>
      <c r="I392" s="39"/>
      <c r="J392" s="39">
        <f>IF(Source!BB200&lt;&gt; 0, Source!BB200, 1)</f>
        <v>14.94</v>
      </c>
      <c r="K392" s="38">
        <f>Source!Q200</f>
        <v>0.75</v>
      </c>
      <c r="L392" s="40"/>
    </row>
    <row r="393" spans="1:26" ht="14.25">
      <c r="A393" s="23"/>
      <c r="B393" s="53"/>
      <c r="C393" s="53" t="s">
        <v>1154</v>
      </c>
      <c r="D393" s="37"/>
      <c r="E393" s="10"/>
      <c r="F393" s="38">
        <f>Source!AN200</f>
        <v>1.08</v>
      </c>
      <c r="G393" s="39" t="str">
        <f>Source!DF200</f>
        <v/>
      </c>
      <c r="H393" s="50">
        <f>ROUND(Source!AE200*Source!I200, 2)</f>
        <v>0.02</v>
      </c>
      <c r="I393" s="39"/>
      <c r="J393" s="39">
        <f>IF(Source!BS200&lt;&gt; 0, Source!BS200, 1)</f>
        <v>33.18</v>
      </c>
      <c r="K393" s="50">
        <f>Source!R200</f>
        <v>0.72</v>
      </c>
      <c r="L393" s="40"/>
      <c r="R393">
        <f>H393</f>
        <v>0.02</v>
      </c>
    </row>
    <row r="394" spans="1:26" ht="14.25">
      <c r="A394" s="23"/>
      <c r="B394" s="53"/>
      <c r="C394" s="53" t="s">
        <v>1149</v>
      </c>
      <c r="D394" s="37" t="s">
        <v>1150</v>
      </c>
      <c r="E394" s="10">
        <f>Source!BZ200</f>
        <v>85</v>
      </c>
      <c r="F394" s="56"/>
      <c r="G394" s="39"/>
      <c r="H394" s="38">
        <f>SUM(S389:S396)</f>
        <v>2.46</v>
      </c>
      <c r="I394" s="41" t="str">
        <f>CONCATENATE(Source!FX200, Source!FV200, "=")</f>
        <v>85*0,85=</v>
      </c>
      <c r="J394" s="36">
        <f>Source!AT200</f>
        <v>72</v>
      </c>
      <c r="K394" s="38">
        <f>SUM(T389:T396)</f>
        <v>69.069999999999993</v>
      </c>
      <c r="L394" s="40"/>
    </row>
    <row r="395" spans="1:26" ht="14.25">
      <c r="A395" s="23"/>
      <c r="B395" s="53"/>
      <c r="C395" s="53" t="s">
        <v>1151</v>
      </c>
      <c r="D395" s="37" t="s">
        <v>1150</v>
      </c>
      <c r="E395" s="10">
        <f>Source!CA200</f>
        <v>65</v>
      </c>
      <c r="F395" s="56"/>
      <c r="G395" s="39"/>
      <c r="H395" s="38">
        <f>SUM(U389:U396)</f>
        <v>1.88</v>
      </c>
      <c r="I395" s="41" t="str">
        <f>CONCATENATE(Source!FY200, Source!FW200, "=")</f>
        <v>65*0,8=</v>
      </c>
      <c r="J395" s="36">
        <f>Source!AU200</f>
        <v>52</v>
      </c>
      <c r="K395" s="38">
        <f>SUM(V389:V396)</f>
        <v>49.88</v>
      </c>
      <c r="L395" s="40"/>
    </row>
    <row r="396" spans="1:26" ht="14.25">
      <c r="A396" s="54"/>
      <c r="B396" s="55"/>
      <c r="C396" s="55" t="s">
        <v>1152</v>
      </c>
      <c r="D396" s="43" t="s">
        <v>1153</v>
      </c>
      <c r="E396" s="44">
        <f>Source!AQ200</f>
        <v>17.89</v>
      </c>
      <c r="F396" s="45"/>
      <c r="G396" s="47" t="str">
        <f>Source!DI200</f>
        <v/>
      </c>
      <c r="H396" s="45"/>
      <c r="I396" s="47"/>
      <c r="J396" s="47"/>
      <c r="K396" s="45"/>
      <c r="L396" s="51">
        <f>Source!U200</f>
        <v>0.35780000000000001</v>
      </c>
    </row>
    <row r="397" spans="1:26" ht="15">
      <c r="G397" s="60">
        <f>H391+H392+H394+H395</f>
        <v>7.26</v>
      </c>
      <c r="H397" s="60"/>
      <c r="J397" s="60">
        <f>K391+K392+K394+K395</f>
        <v>214.90999999999997</v>
      </c>
      <c r="K397" s="60"/>
      <c r="L397" s="49">
        <f>Source!U200</f>
        <v>0.35780000000000001</v>
      </c>
      <c r="O397" s="32">
        <f>G397</f>
        <v>7.26</v>
      </c>
      <c r="P397" s="32">
        <f>J397</f>
        <v>214.90999999999997</v>
      </c>
      <c r="Q397" s="32">
        <f>L397</f>
        <v>0.35780000000000001</v>
      </c>
      <c r="W397">
        <f>IF(Source!BI200&lt;=1,H391+H392+H394+H395, 0)</f>
        <v>7.26</v>
      </c>
      <c r="X397">
        <f>IF(Source!BI200=2,H391+H392+H394+H395, 0)</f>
        <v>0</v>
      </c>
      <c r="Y397">
        <f>IF(Source!BI200=3,H391+H392+H394+H395, 0)</f>
        <v>0</v>
      </c>
      <c r="Z397">
        <f>IF(Source!BI200=4,H391+H392+H394+H395, 0)</f>
        <v>0</v>
      </c>
    </row>
    <row r="398" spans="1:26" ht="28.5">
      <c r="A398" s="23" t="str">
        <f>Source!E201</f>
        <v>8</v>
      </c>
      <c r="B398" s="53" t="str">
        <f>Source!F201</f>
        <v>56-3-2</v>
      </c>
      <c r="C398" s="53" t="str">
        <f>Source!G201</f>
        <v>Снятие подоконных досок деревянных в каменных зданиях</v>
      </c>
      <c r="D398" s="37" t="str">
        <f>Source!H201</f>
        <v>100 м2</v>
      </c>
      <c r="E398" s="10">
        <f>Source!I201</f>
        <v>1.4999999999999999E-2</v>
      </c>
      <c r="F398" s="38">
        <f>Source!AL201+Source!AM201+Source!AO201</f>
        <v>761.66</v>
      </c>
      <c r="G398" s="39"/>
      <c r="H398" s="38"/>
      <c r="I398" s="39" t="str">
        <f>Source!BO201</f>
        <v>56-3-2</v>
      </c>
      <c r="J398" s="39"/>
      <c r="K398" s="38"/>
      <c r="L398" s="40"/>
      <c r="S398">
        <f>ROUND((Source!FX201/100)*((ROUND(Source!AF201*Source!I201, 2)+ROUND(Source!AE201*Source!I201, 2))), 2)</f>
        <v>9.36</v>
      </c>
      <c r="T398">
        <f>Source!X201</f>
        <v>265.36</v>
      </c>
      <c r="U398">
        <f>ROUND((Source!FY201/100)*((ROUND(Source!AF201*Source!I201, 2)+ROUND(Source!AE201*Source!I201, 2))), 2)</f>
        <v>7.08</v>
      </c>
      <c r="V398">
        <f>Source!Y201</f>
        <v>189.54</v>
      </c>
    </row>
    <row r="399" spans="1:26">
      <c r="C399" s="31" t="str">
        <f>"Объем: "&amp;Source!I201&amp;"=1,5/"&amp;"100"</f>
        <v>Объем: 0,015=1,5/100</v>
      </c>
    </row>
    <row r="400" spans="1:26" ht="14.25">
      <c r="A400" s="23"/>
      <c r="B400" s="53"/>
      <c r="C400" s="53" t="s">
        <v>1148</v>
      </c>
      <c r="D400" s="37"/>
      <c r="E400" s="10"/>
      <c r="F400" s="38">
        <f>Source!AO201</f>
        <v>761.66</v>
      </c>
      <c r="G400" s="39" t="str">
        <f>Source!DG201</f>
        <v/>
      </c>
      <c r="H400" s="38">
        <f>ROUND(Source!AF201*Source!I201, 2)</f>
        <v>11.42</v>
      </c>
      <c r="I400" s="39"/>
      <c r="J400" s="39">
        <f>IF(Source!BA201&lt;&gt; 0, Source!BA201, 1)</f>
        <v>33.18</v>
      </c>
      <c r="K400" s="38">
        <f>Source!S201</f>
        <v>379.08</v>
      </c>
      <c r="L400" s="40"/>
      <c r="R400">
        <f>H400</f>
        <v>11.42</v>
      </c>
    </row>
    <row r="401" spans="1:26" ht="14.25">
      <c r="A401" s="23"/>
      <c r="B401" s="53"/>
      <c r="C401" s="53" t="s">
        <v>1149</v>
      </c>
      <c r="D401" s="37" t="s">
        <v>1150</v>
      </c>
      <c r="E401" s="10">
        <f>Source!BZ201</f>
        <v>82</v>
      </c>
      <c r="F401" s="56"/>
      <c r="G401" s="39"/>
      <c r="H401" s="38">
        <f>SUM(S398:S404)</f>
        <v>9.36</v>
      </c>
      <c r="I401" s="41" t="str">
        <f>CONCATENATE(Source!FX201, Source!FV201, "=")</f>
        <v>82*0,85=</v>
      </c>
      <c r="J401" s="36">
        <f>Source!AT201</f>
        <v>70</v>
      </c>
      <c r="K401" s="38">
        <f>SUM(T398:T404)</f>
        <v>265.36</v>
      </c>
      <c r="L401" s="40"/>
    </row>
    <row r="402" spans="1:26" ht="14.25">
      <c r="A402" s="23"/>
      <c r="B402" s="53"/>
      <c r="C402" s="53" t="s">
        <v>1151</v>
      </c>
      <c r="D402" s="37" t="s">
        <v>1150</v>
      </c>
      <c r="E402" s="10">
        <f>Source!CA201</f>
        <v>62</v>
      </c>
      <c r="F402" s="56"/>
      <c r="G402" s="39"/>
      <c r="H402" s="38">
        <f>SUM(U398:U404)</f>
        <v>7.08</v>
      </c>
      <c r="I402" s="41" t="str">
        <f>CONCATENATE(Source!FY201, Source!FW201, "=")</f>
        <v>62*0,8=</v>
      </c>
      <c r="J402" s="36">
        <f>Source!AU201</f>
        <v>50</v>
      </c>
      <c r="K402" s="38">
        <f>SUM(V398:V404)</f>
        <v>189.54</v>
      </c>
      <c r="L402" s="40"/>
    </row>
    <row r="403" spans="1:26" ht="14.25">
      <c r="A403" s="23"/>
      <c r="B403" s="53"/>
      <c r="C403" s="53" t="s">
        <v>1152</v>
      </c>
      <c r="D403" s="37" t="s">
        <v>1153</v>
      </c>
      <c r="E403" s="10">
        <f>Source!AQ201</f>
        <v>94.97</v>
      </c>
      <c r="F403" s="38"/>
      <c r="G403" s="39" t="str">
        <f>Source!DI201</f>
        <v/>
      </c>
      <c r="H403" s="38"/>
      <c r="I403" s="39"/>
      <c r="J403" s="39"/>
      <c r="K403" s="38"/>
      <c r="L403" s="42">
        <f>Source!U201</f>
        <v>1.42455</v>
      </c>
    </row>
    <row r="404" spans="1:26" ht="14.25">
      <c r="A404" s="54" t="str">
        <f>Source!E202</f>
        <v>8,1</v>
      </c>
      <c r="B404" s="55" t="str">
        <f>Source!F202</f>
        <v>509-9900</v>
      </c>
      <c r="C404" s="55" t="str">
        <f>Source!G202</f>
        <v>Строительный мусор</v>
      </c>
      <c r="D404" s="43" t="str">
        <f>Source!H202</f>
        <v>т</v>
      </c>
      <c r="E404" s="44">
        <f>Source!I202</f>
        <v>5.2499999999999998E-2</v>
      </c>
      <c r="F404" s="45">
        <f>Source!AL202+Source!AM202+Source!AO202</f>
        <v>0</v>
      </c>
      <c r="G404" s="46" t="s">
        <v>3</v>
      </c>
      <c r="H404" s="45">
        <f>ROUND(Source!AC202*Source!I202, 2)+ROUND(Source!AD202*Source!I202, 2)+ROUND(Source!AF202*Source!I202, 2)</f>
        <v>0</v>
      </c>
      <c r="I404" s="47"/>
      <c r="J404" s="47">
        <f>IF(Source!BC202&lt;&gt; 0, Source!BC202, 1)</f>
        <v>1</v>
      </c>
      <c r="K404" s="45">
        <f>Source!O202</f>
        <v>0</v>
      </c>
      <c r="L404" s="48"/>
      <c r="S404">
        <f>ROUND((Source!FX202/100)*((ROUND(Source!AF202*Source!I202, 2)+ROUND(Source!AE202*Source!I202, 2))), 2)</f>
        <v>0</v>
      </c>
      <c r="T404">
        <f>Source!X202</f>
        <v>0</v>
      </c>
      <c r="U404">
        <f>ROUND((Source!FY202/100)*((ROUND(Source!AF202*Source!I202, 2)+ROUND(Source!AE202*Source!I202, 2))), 2)</f>
        <v>0</v>
      </c>
      <c r="V404">
        <f>Source!Y202</f>
        <v>0</v>
      </c>
      <c r="W404">
        <f>IF(Source!BI202&lt;=1,H404, 0)</f>
        <v>0</v>
      </c>
      <c r="X404">
        <f>IF(Source!BI202=2,H404, 0)</f>
        <v>0</v>
      </c>
      <c r="Y404">
        <f>IF(Source!BI202=3,H404, 0)</f>
        <v>0</v>
      </c>
      <c r="Z404">
        <f>IF(Source!BI202=4,H404, 0)</f>
        <v>0</v>
      </c>
    </row>
    <row r="405" spans="1:26" ht="15">
      <c r="G405" s="60">
        <f>H400+H401+H402+SUM(H404:H404)</f>
        <v>27.86</v>
      </c>
      <c r="H405" s="60"/>
      <c r="J405" s="60">
        <f>K400+K401+K402+SUM(K404:K404)</f>
        <v>833.98</v>
      </c>
      <c r="K405" s="60"/>
      <c r="L405" s="49">
        <f>Source!U201</f>
        <v>1.42455</v>
      </c>
      <c r="O405" s="32">
        <f>G405</f>
        <v>27.86</v>
      </c>
      <c r="P405" s="32">
        <f>J405</f>
        <v>833.98</v>
      </c>
      <c r="Q405" s="32">
        <f>L405</f>
        <v>1.42455</v>
      </c>
      <c r="W405">
        <f>IF(Source!BI201&lt;=1,H400+H401+H402, 0)</f>
        <v>27.86</v>
      </c>
      <c r="X405">
        <f>IF(Source!BI201=2,H400+H401+H402, 0)</f>
        <v>0</v>
      </c>
      <c r="Y405">
        <f>IF(Source!BI201=3,H400+H401+H402, 0)</f>
        <v>0</v>
      </c>
      <c r="Z405">
        <f>IF(Source!BI201=4,H400+H401+H402, 0)</f>
        <v>0</v>
      </c>
    </row>
    <row r="406" spans="1:26" ht="42.75">
      <c r="A406" s="23" t="str">
        <f>Source!E203</f>
        <v>9</v>
      </c>
      <c r="B406" s="53" t="str">
        <f>Source!F203</f>
        <v>56-9-1</v>
      </c>
      <c r="C406" s="53" t="str">
        <f>Source!G203</f>
        <v>Демонтаж дверных коробок в каменных стенах с отбивкой штукатурки в откосах</v>
      </c>
      <c r="D406" s="37" t="str">
        <f>Source!H203</f>
        <v>100 коробок</v>
      </c>
      <c r="E406" s="10">
        <f>Source!I203</f>
        <v>0.01</v>
      </c>
      <c r="F406" s="38">
        <f>Source!AL203+Source!AM203+Source!AO203</f>
        <v>1634.97</v>
      </c>
      <c r="G406" s="39"/>
      <c r="H406" s="38"/>
      <c r="I406" s="39" t="str">
        <f>Source!BO203</f>
        <v>56-9-1</v>
      </c>
      <c r="J406" s="39"/>
      <c r="K406" s="38"/>
      <c r="L406" s="40"/>
      <c r="S406">
        <f>ROUND((Source!FX203/100)*((ROUND(Source!AF203*Source!I203, 2)+ROUND(Source!AE203*Source!I203, 2))), 2)</f>
        <v>12.12</v>
      </c>
      <c r="T406">
        <f>Source!X203</f>
        <v>343.27</v>
      </c>
      <c r="U406">
        <f>ROUND((Source!FY203/100)*((ROUND(Source!AF203*Source!I203, 2)+ROUND(Source!AE203*Source!I203, 2))), 2)</f>
        <v>9.16</v>
      </c>
      <c r="V406">
        <f>Source!Y203</f>
        <v>245.19</v>
      </c>
    </row>
    <row r="407" spans="1:26">
      <c r="C407" s="31" t="str">
        <f>"Объем: "&amp;Source!I203&amp;"=1/"&amp;"100"</f>
        <v>Объем: 0,01=1/100</v>
      </c>
    </row>
    <row r="408" spans="1:26" ht="14.25">
      <c r="A408" s="23"/>
      <c r="B408" s="53"/>
      <c r="C408" s="53" t="s">
        <v>1148</v>
      </c>
      <c r="D408" s="37"/>
      <c r="E408" s="10"/>
      <c r="F408" s="38">
        <f>Source!AO203</f>
        <v>1437.99</v>
      </c>
      <c r="G408" s="39" t="str">
        <f>Source!DG203</f>
        <v/>
      </c>
      <c r="H408" s="38">
        <f>ROUND(Source!AF203*Source!I203, 2)</f>
        <v>14.38</v>
      </c>
      <c r="I408" s="39"/>
      <c r="J408" s="39">
        <f>IF(Source!BA203&lt;&gt; 0, Source!BA203, 1)</f>
        <v>33.18</v>
      </c>
      <c r="K408" s="38">
        <f>Source!S203</f>
        <v>477.13</v>
      </c>
      <c r="L408" s="40"/>
      <c r="R408">
        <f>H408</f>
        <v>14.38</v>
      </c>
    </row>
    <row r="409" spans="1:26" ht="14.25">
      <c r="A409" s="23"/>
      <c r="B409" s="53"/>
      <c r="C409" s="53" t="s">
        <v>102</v>
      </c>
      <c r="D409" s="37"/>
      <c r="E409" s="10"/>
      <c r="F409" s="38">
        <f>Source!AM203</f>
        <v>196.98</v>
      </c>
      <c r="G409" s="39" t="str">
        <f>Source!DE203</f>
        <v/>
      </c>
      <c r="H409" s="38">
        <f>ROUND(Source!AD203*Source!I203, 2)</f>
        <v>1.97</v>
      </c>
      <c r="I409" s="39"/>
      <c r="J409" s="39">
        <f>IF(Source!BB203&lt;&gt; 0, Source!BB203, 1)</f>
        <v>11.07</v>
      </c>
      <c r="K409" s="38">
        <f>Source!Q203</f>
        <v>21.81</v>
      </c>
      <c r="L409" s="40"/>
    </row>
    <row r="410" spans="1:26" ht="14.25">
      <c r="A410" s="23"/>
      <c r="B410" s="53"/>
      <c r="C410" s="53" t="s">
        <v>1154</v>
      </c>
      <c r="D410" s="37"/>
      <c r="E410" s="10"/>
      <c r="F410" s="38">
        <f>Source!AN203</f>
        <v>39.94</v>
      </c>
      <c r="G410" s="39" t="str">
        <f>Source!DF203</f>
        <v/>
      </c>
      <c r="H410" s="50">
        <f>ROUND(Source!AE203*Source!I203, 2)</f>
        <v>0.4</v>
      </c>
      <c r="I410" s="39"/>
      <c r="J410" s="39">
        <f>IF(Source!BS203&lt;&gt; 0, Source!BS203, 1)</f>
        <v>33.18</v>
      </c>
      <c r="K410" s="50">
        <f>Source!R203</f>
        <v>13.25</v>
      </c>
      <c r="L410" s="40"/>
      <c r="R410">
        <f>H410</f>
        <v>0.4</v>
      </c>
    </row>
    <row r="411" spans="1:26" ht="14.25">
      <c r="A411" s="23"/>
      <c r="B411" s="53"/>
      <c r="C411" s="53" t="s">
        <v>1149</v>
      </c>
      <c r="D411" s="37" t="s">
        <v>1150</v>
      </c>
      <c r="E411" s="10">
        <f>Source!BZ203</f>
        <v>82</v>
      </c>
      <c r="F411" s="56"/>
      <c r="G411" s="39"/>
      <c r="H411" s="38">
        <f>SUM(S406:S414)</f>
        <v>12.12</v>
      </c>
      <c r="I411" s="41" t="str">
        <f>CONCATENATE(Source!FX203, Source!FV203, "=")</f>
        <v>82*0,85=</v>
      </c>
      <c r="J411" s="36">
        <f>Source!AT203</f>
        <v>70</v>
      </c>
      <c r="K411" s="38">
        <f>SUM(T406:T414)</f>
        <v>343.27</v>
      </c>
      <c r="L411" s="40"/>
    </row>
    <row r="412" spans="1:26" ht="14.25">
      <c r="A412" s="23"/>
      <c r="B412" s="53"/>
      <c r="C412" s="53" t="s">
        <v>1151</v>
      </c>
      <c r="D412" s="37" t="s">
        <v>1150</v>
      </c>
      <c r="E412" s="10">
        <f>Source!CA203</f>
        <v>62</v>
      </c>
      <c r="F412" s="56"/>
      <c r="G412" s="39"/>
      <c r="H412" s="38">
        <f>SUM(U406:U414)</f>
        <v>9.16</v>
      </c>
      <c r="I412" s="41" t="str">
        <f>CONCATENATE(Source!FY203, Source!FW203, "=")</f>
        <v>62*0,8=</v>
      </c>
      <c r="J412" s="36">
        <f>Source!AU203</f>
        <v>50</v>
      </c>
      <c r="K412" s="38">
        <f>SUM(V406:V414)</f>
        <v>245.19</v>
      </c>
      <c r="L412" s="40"/>
    </row>
    <row r="413" spans="1:26" ht="14.25">
      <c r="A413" s="23"/>
      <c r="B413" s="53"/>
      <c r="C413" s="53" t="s">
        <v>1152</v>
      </c>
      <c r="D413" s="37" t="s">
        <v>1153</v>
      </c>
      <c r="E413" s="10">
        <f>Source!AQ203</f>
        <v>179.3</v>
      </c>
      <c r="F413" s="38"/>
      <c r="G413" s="39" t="str">
        <f>Source!DI203</f>
        <v/>
      </c>
      <c r="H413" s="38"/>
      <c r="I413" s="39"/>
      <c r="J413" s="39"/>
      <c r="K413" s="38"/>
      <c r="L413" s="42">
        <f>Source!U203</f>
        <v>1.7930000000000001</v>
      </c>
    </row>
    <row r="414" spans="1:26" ht="14.25">
      <c r="A414" s="54" t="str">
        <f>Source!E204</f>
        <v>9,1</v>
      </c>
      <c r="B414" s="55" t="str">
        <f>Source!F204</f>
        <v>509-9900</v>
      </c>
      <c r="C414" s="55" t="str">
        <f>Source!G204</f>
        <v>Строительный мусор</v>
      </c>
      <c r="D414" s="43" t="str">
        <f>Source!H204</f>
        <v>т</v>
      </c>
      <c r="E414" s="44">
        <f>Source!I204</f>
        <v>0.105</v>
      </c>
      <c r="F414" s="45">
        <f>Source!AL204+Source!AM204+Source!AO204</f>
        <v>0</v>
      </c>
      <c r="G414" s="46" t="s">
        <v>3</v>
      </c>
      <c r="H414" s="45">
        <f>ROUND(Source!AC204*Source!I204, 2)+ROUND(Source!AD204*Source!I204, 2)+ROUND(Source!AF204*Source!I204, 2)</f>
        <v>0</v>
      </c>
      <c r="I414" s="47"/>
      <c r="J414" s="47">
        <f>IF(Source!BC204&lt;&gt; 0, Source!BC204, 1)</f>
        <v>1</v>
      </c>
      <c r="K414" s="45">
        <f>Source!O204</f>
        <v>0</v>
      </c>
      <c r="L414" s="48"/>
      <c r="S414">
        <f>ROUND((Source!FX204/100)*((ROUND(Source!AF204*Source!I204, 2)+ROUND(Source!AE204*Source!I204, 2))), 2)</f>
        <v>0</v>
      </c>
      <c r="T414">
        <f>Source!X204</f>
        <v>0</v>
      </c>
      <c r="U414">
        <f>ROUND((Source!FY204/100)*((ROUND(Source!AF204*Source!I204, 2)+ROUND(Source!AE204*Source!I204, 2))), 2)</f>
        <v>0</v>
      </c>
      <c r="V414">
        <f>Source!Y204</f>
        <v>0</v>
      </c>
      <c r="W414">
        <f>IF(Source!BI204&lt;=1,H414, 0)</f>
        <v>0</v>
      </c>
      <c r="X414">
        <f>IF(Source!BI204=2,H414, 0)</f>
        <v>0</v>
      </c>
      <c r="Y414">
        <f>IF(Source!BI204=3,H414, 0)</f>
        <v>0</v>
      </c>
      <c r="Z414">
        <f>IF(Source!BI204=4,H414, 0)</f>
        <v>0</v>
      </c>
    </row>
    <row r="415" spans="1:26" ht="15">
      <c r="G415" s="60">
        <f>H408+H409+H411+H412+SUM(H414:H414)</f>
        <v>37.629999999999995</v>
      </c>
      <c r="H415" s="60"/>
      <c r="J415" s="60">
        <f>K408+K409+K411+K412+SUM(K414:K414)</f>
        <v>1087.4000000000001</v>
      </c>
      <c r="K415" s="60"/>
      <c r="L415" s="49">
        <f>Source!U203</f>
        <v>1.7930000000000001</v>
      </c>
      <c r="O415" s="32">
        <f>G415</f>
        <v>37.629999999999995</v>
      </c>
      <c r="P415" s="32">
        <f>J415</f>
        <v>1087.4000000000001</v>
      </c>
      <c r="Q415" s="32">
        <f>L415</f>
        <v>1.7930000000000001</v>
      </c>
      <c r="W415">
        <f>IF(Source!BI203&lt;=1,H408+H409+H411+H412, 0)</f>
        <v>37.629999999999995</v>
      </c>
      <c r="X415">
        <f>IF(Source!BI203=2,H408+H409+H411+H412, 0)</f>
        <v>0</v>
      </c>
      <c r="Y415">
        <f>IF(Source!BI203=3,H408+H409+H411+H412, 0)</f>
        <v>0</v>
      </c>
      <c r="Z415">
        <f>IF(Source!BI203=4,H408+H409+H411+H412, 0)</f>
        <v>0</v>
      </c>
    </row>
    <row r="417" spans="1:22" ht="15">
      <c r="A417" s="59" t="str">
        <f>CONCATENATE("Итого по подразделу: ",IF(Source!G206&lt;&gt;"Новый подраздел", Source!G206, ""))</f>
        <v>Итого по подразделу: демонтаж</v>
      </c>
      <c r="B417" s="59"/>
      <c r="C417" s="59"/>
      <c r="D417" s="59"/>
      <c r="E417" s="59"/>
      <c r="F417" s="59"/>
      <c r="G417" s="58">
        <f>SUM(O339:O416)</f>
        <v>334.82000000000005</v>
      </c>
      <c r="H417" s="58"/>
      <c r="I417" s="35"/>
      <c r="J417" s="58">
        <f>SUM(P339:P416)</f>
        <v>9649.5499999999993</v>
      </c>
      <c r="K417" s="58"/>
      <c r="L417" s="49">
        <f>SUM(Q339:Q416)</f>
        <v>20.61422</v>
      </c>
    </row>
    <row r="420" spans="1:22" ht="14.25">
      <c r="C420" s="63" t="str">
        <f>Source!H235</f>
        <v>Ндс</v>
      </c>
      <c r="D420" s="63"/>
      <c r="E420" s="63"/>
      <c r="F420" s="63"/>
      <c r="G420" s="63"/>
      <c r="H420" s="63"/>
      <c r="I420" s="63"/>
      <c r="J420" s="64">
        <f>IF(Source!F235=0, "", Source!F235)</f>
        <v>1736.9</v>
      </c>
      <c r="K420" s="64"/>
    </row>
    <row r="421" spans="1:22" ht="14.25">
      <c r="C421" s="63" t="str">
        <f>Source!H236</f>
        <v>всего с НДС</v>
      </c>
      <c r="D421" s="63"/>
      <c r="E421" s="63"/>
      <c r="F421" s="63"/>
      <c r="G421" s="63"/>
      <c r="H421" s="63"/>
      <c r="I421" s="63"/>
      <c r="J421" s="64">
        <f>IF(Source!F236=0, "", Source!F236)</f>
        <v>11386.5</v>
      </c>
      <c r="K421" s="64"/>
    </row>
    <row r="423" spans="1:22" ht="16.5">
      <c r="A423" s="65" t="str">
        <f>CONCATENATE("Подраздел: ",IF(Source!G238&lt;&gt;"Новый подраздел", Source!G238, ""))</f>
        <v>Подраздел: ремонт</v>
      </c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</row>
    <row r="424" spans="1:22" ht="28.5">
      <c r="A424" s="23" t="str">
        <f>Source!E242</f>
        <v>1</v>
      </c>
      <c r="B424" s="53" t="str">
        <f>Source!F242</f>
        <v>10-01-035-1</v>
      </c>
      <c r="C424" s="53" t="str">
        <f>Source!G242</f>
        <v>Установка подоконных досок из ПВХ в каменных стенах толщиной до 0,51 м</v>
      </c>
      <c r="D424" s="37" t="str">
        <f>Source!H242</f>
        <v>100 п. м</v>
      </c>
      <c r="E424" s="10">
        <f>Source!I242</f>
        <v>4.4999999999999998E-2</v>
      </c>
      <c r="F424" s="38">
        <f>Source!AL242+Source!AM242+Source!AO242</f>
        <v>4199.17</v>
      </c>
      <c r="G424" s="39"/>
      <c r="H424" s="38"/>
      <c r="I424" s="39" t="str">
        <f>Source!BO242</f>
        <v>10-01-035-1</v>
      </c>
      <c r="J424" s="39"/>
      <c r="K424" s="38"/>
      <c r="L424" s="40"/>
      <c r="S424">
        <f>ROUND((Source!FX242/100)*((ROUND(Source!AF242*Source!I242, 2)+ROUND(Source!AE242*Source!I242, 2))), 2)</f>
        <v>9.9600000000000009</v>
      </c>
      <c r="T424">
        <f>Source!X242</f>
        <v>280.24</v>
      </c>
      <c r="U424">
        <f>ROUND((Source!FY242/100)*((ROUND(Source!AF242*Source!I242, 2)+ROUND(Source!AE242*Source!I242, 2))), 2)</f>
        <v>5.0199999999999996</v>
      </c>
      <c r="V424">
        <f>Source!Y242</f>
        <v>133.88999999999999</v>
      </c>
    </row>
    <row r="425" spans="1:22">
      <c r="C425" s="31" t="str">
        <f>"Объем: "&amp;Source!I242&amp;"=4,5/"&amp;"100"</f>
        <v>Объем: 0,045=4,5/100</v>
      </c>
    </row>
    <row r="426" spans="1:22" ht="14.25">
      <c r="A426" s="23"/>
      <c r="B426" s="53"/>
      <c r="C426" s="53" t="s">
        <v>1148</v>
      </c>
      <c r="D426" s="37"/>
      <c r="E426" s="10"/>
      <c r="F426" s="38">
        <f>Source!AO242</f>
        <v>180.75</v>
      </c>
      <c r="G426" s="39" t="str">
        <f>Source!DG242</f>
        <v>)*1,15</v>
      </c>
      <c r="H426" s="38">
        <f>ROUND(Source!AF242*Source!I242, 2)</f>
        <v>9.35</v>
      </c>
      <c r="I426" s="39"/>
      <c r="J426" s="39">
        <f>IF(Source!BA242&lt;&gt; 0, Source!BA242, 1)</f>
        <v>33.18</v>
      </c>
      <c r="K426" s="38">
        <f>Source!S242</f>
        <v>310.36</v>
      </c>
      <c r="L426" s="40"/>
      <c r="R426">
        <f>H426</f>
        <v>9.35</v>
      </c>
    </row>
    <row r="427" spans="1:22" ht="14.25">
      <c r="A427" s="23"/>
      <c r="B427" s="53"/>
      <c r="C427" s="53" t="s">
        <v>102</v>
      </c>
      <c r="D427" s="37"/>
      <c r="E427" s="10"/>
      <c r="F427" s="38">
        <f>Source!AM242</f>
        <v>14.33</v>
      </c>
      <c r="G427" s="39" t="str">
        <f>Source!DE242</f>
        <v>)*1,25</v>
      </c>
      <c r="H427" s="38">
        <f>ROUND(Source!AD242*Source!I242, 2)</f>
        <v>0.81</v>
      </c>
      <c r="I427" s="39"/>
      <c r="J427" s="39">
        <f>IF(Source!BB242&lt;&gt; 0, Source!BB242, 1)</f>
        <v>11.06</v>
      </c>
      <c r="K427" s="38">
        <f>Source!Q242</f>
        <v>8.92</v>
      </c>
      <c r="L427" s="40"/>
    </row>
    <row r="428" spans="1:22" ht="14.25">
      <c r="A428" s="23"/>
      <c r="B428" s="53"/>
      <c r="C428" s="53" t="s">
        <v>1154</v>
      </c>
      <c r="D428" s="37"/>
      <c r="E428" s="10"/>
      <c r="F428" s="38">
        <f>Source!AN242</f>
        <v>0.54</v>
      </c>
      <c r="G428" s="39" t="str">
        <f>Source!DF242</f>
        <v>)*1,25</v>
      </c>
      <c r="H428" s="50">
        <f>ROUND(Source!AE242*Source!I242, 2)</f>
        <v>0.03</v>
      </c>
      <c r="I428" s="39"/>
      <c r="J428" s="39">
        <f>IF(Source!BS242&lt;&gt; 0, Source!BS242, 1)</f>
        <v>33.18</v>
      </c>
      <c r="K428" s="50">
        <f>Source!R242</f>
        <v>1.02</v>
      </c>
      <c r="L428" s="40"/>
      <c r="R428">
        <f>H428</f>
        <v>0.03</v>
      </c>
    </row>
    <row r="429" spans="1:22" ht="14.25">
      <c r="A429" s="23"/>
      <c r="B429" s="53"/>
      <c r="C429" s="53" t="s">
        <v>1155</v>
      </c>
      <c r="D429" s="37"/>
      <c r="E429" s="10"/>
      <c r="F429" s="38">
        <f>Source!AL242</f>
        <v>4004.09</v>
      </c>
      <c r="G429" s="39" t="str">
        <f>Source!DD242</f>
        <v/>
      </c>
      <c r="H429" s="38">
        <f>ROUND(Source!AC242*Source!I242, 2)</f>
        <v>180.18</v>
      </c>
      <c r="I429" s="39"/>
      <c r="J429" s="39">
        <f>IF(Source!BC242&lt;&gt; 0, Source!BC242, 1)</f>
        <v>4.76</v>
      </c>
      <c r="K429" s="38">
        <f>Source!P242</f>
        <v>857.68</v>
      </c>
      <c r="L429" s="40"/>
    </row>
    <row r="430" spans="1:22" ht="14.25">
      <c r="A430" s="23"/>
      <c r="B430" s="53"/>
      <c r="C430" s="53" t="s">
        <v>1149</v>
      </c>
      <c r="D430" s="37" t="s">
        <v>1150</v>
      </c>
      <c r="E430" s="10">
        <f>Source!BZ242</f>
        <v>118</v>
      </c>
      <c r="F430" s="61" t="str">
        <f>CONCATENATE(" )", Source!DL242, Source!FT242, "=", Source!FX242)</f>
        <v xml:space="preserve"> )*0,9=106,2</v>
      </c>
      <c r="G430" s="62"/>
      <c r="H430" s="38">
        <f>SUM(S424:S433)</f>
        <v>9.9600000000000009</v>
      </c>
      <c r="I430" s="41" t="str">
        <f>CONCATENATE(Source!FX242, Source!FV242, "=")</f>
        <v>106,2*0,85=</v>
      </c>
      <c r="J430" s="36">
        <f>Source!AT242</f>
        <v>90</v>
      </c>
      <c r="K430" s="38">
        <f>SUM(T424:T433)</f>
        <v>280.24</v>
      </c>
      <c r="L430" s="40"/>
    </row>
    <row r="431" spans="1:22" ht="14.25">
      <c r="A431" s="23"/>
      <c r="B431" s="53"/>
      <c r="C431" s="53" t="s">
        <v>1151</v>
      </c>
      <c r="D431" s="37" t="s">
        <v>1150</v>
      </c>
      <c r="E431" s="10">
        <f>Source!CA242</f>
        <v>63</v>
      </c>
      <c r="F431" s="61" t="str">
        <f>CONCATENATE(" )", Source!DM242, Source!FU242, "=", Source!FY242)</f>
        <v xml:space="preserve"> )*0,85=53,55</v>
      </c>
      <c r="G431" s="62"/>
      <c r="H431" s="38">
        <f>SUM(U424:U433)</f>
        <v>5.0199999999999996</v>
      </c>
      <c r="I431" s="41" t="str">
        <f>CONCATENATE(Source!FY242, Source!FW242, "=")</f>
        <v>53,55*0,8=</v>
      </c>
      <c r="J431" s="36">
        <f>Source!AU242</f>
        <v>43</v>
      </c>
      <c r="K431" s="38">
        <f>SUM(V424:V433)</f>
        <v>133.88999999999999</v>
      </c>
      <c r="L431" s="40"/>
    </row>
    <row r="432" spans="1:22" ht="14.25">
      <c r="A432" s="23"/>
      <c r="B432" s="53"/>
      <c r="C432" s="53" t="s">
        <v>1152</v>
      </c>
      <c r="D432" s="37" t="s">
        <v>1153</v>
      </c>
      <c r="E432" s="10">
        <f>Source!AQ242</f>
        <v>21.19</v>
      </c>
      <c r="F432" s="38"/>
      <c r="G432" s="39" t="str">
        <f>Source!DI242</f>
        <v>)*1,15</v>
      </c>
      <c r="H432" s="38"/>
      <c r="I432" s="39"/>
      <c r="J432" s="39"/>
      <c r="K432" s="38"/>
      <c r="L432" s="42">
        <f>Source!U242</f>
        <v>1.0965825</v>
      </c>
    </row>
    <row r="433" spans="1:26" ht="28.5">
      <c r="A433" s="54" t="str">
        <f>Source!E243</f>
        <v>1,1</v>
      </c>
      <c r="B433" s="55" t="str">
        <f>Source!F243</f>
        <v>101-2906</v>
      </c>
      <c r="C433" s="55" t="str">
        <f>Source!G243</f>
        <v>Доски подоконные ПВХ, шириной 300 мм</v>
      </c>
      <c r="D433" s="43" t="str">
        <f>Source!H243</f>
        <v>м</v>
      </c>
      <c r="E433" s="44">
        <f>Source!I243</f>
        <v>4.5</v>
      </c>
      <c r="F433" s="45">
        <f>Source!AL243+Source!AM243+Source!AO243</f>
        <v>189.64</v>
      </c>
      <c r="G433" s="46" t="s">
        <v>3</v>
      </c>
      <c r="H433" s="45">
        <f>ROUND(Source!AC243*Source!I243, 2)+ROUND(Source!AD243*Source!I243, 2)+ROUND(Source!AF243*Source!I243, 2)</f>
        <v>853.38</v>
      </c>
      <c r="I433" s="47"/>
      <c r="J433" s="47">
        <f>IF(Source!BC243&lt;&gt; 0, Source!BC243, 1)</f>
        <v>0.95</v>
      </c>
      <c r="K433" s="45">
        <f>Source!O243</f>
        <v>810.71</v>
      </c>
      <c r="L433" s="48"/>
      <c r="S433">
        <f>ROUND((Source!FX243/100)*((ROUND(Source!AF243*Source!I243, 2)+ROUND(Source!AE243*Source!I243, 2))), 2)</f>
        <v>0</v>
      </c>
      <c r="T433">
        <f>Source!X243</f>
        <v>0</v>
      </c>
      <c r="U433">
        <f>ROUND((Source!FY243/100)*((ROUND(Source!AF243*Source!I243, 2)+ROUND(Source!AE243*Source!I243, 2))), 2)</f>
        <v>0</v>
      </c>
      <c r="V433">
        <f>Source!Y243</f>
        <v>0</v>
      </c>
      <c r="W433">
        <f>IF(Source!BI243&lt;=1,H433, 0)</f>
        <v>853.38</v>
      </c>
      <c r="X433">
        <f>IF(Source!BI243=2,H433, 0)</f>
        <v>0</v>
      </c>
      <c r="Y433">
        <f>IF(Source!BI243=3,H433, 0)</f>
        <v>0</v>
      </c>
      <c r="Z433">
        <f>IF(Source!BI243=4,H433, 0)</f>
        <v>0</v>
      </c>
    </row>
    <row r="434" spans="1:26" ht="15">
      <c r="G434" s="60">
        <f>H426+H427+H429+H430+H431+SUM(H433:H433)</f>
        <v>1058.7</v>
      </c>
      <c r="H434" s="60"/>
      <c r="J434" s="60">
        <f>K426+K427+K429+K430+K431+SUM(K433:K433)</f>
        <v>2401.8000000000002</v>
      </c>
      <c r="K434" s="60"/>
      <c r="L434" s="49">
        <f>Source!U242</f>
        <v>1.0965825</v>
      </c>
      <c r="O434" s="32">
        <f>G434</f>
        <v>1058.7</v>
      </c>
      <c r="P434" s="32">
        <f>J434</f>
        <v>2401.8000000000002</v>
      </c>
      <c r="Q434" s="32">
        <f>L434</f>
        <v>1.0965825</v>
      </c>
      <c r="W434">
        <f>IF(Source!BI242&lt;=1,H426+H427+H429+H430+H431, 0)</f>
        <v>205.32000000000002</v>
      </c>
      <c r="X434">
        <f>IF(Source!BI242=2,H426+H427+H429+H430+H431, 0)</f>
        <v>0</v>
      </c>
      <c r="Y434">
        <f>IF(Source!BI242=3,H426+H427+H429+H430+H431, 0)</f>
        <v>0</v>
      </c>
      <c r="Z434">
        <f>IF(Source!BI242=4,H426+H427+H429+H430+H431, 0)</f>
        <v>0</v>
      </c>
    </row>
    <row r="435" spans="1:26" ht="57">
      <c r="A435" s="23" t="str">
        <f>Source!E244</f>
        <v>2</v>
      </c>
      <c r="B435" s="53" t="str">
        <f>Source!F244</f>
        <v>15-01-050-4</v>
      </c>
      <c r="C435" s="53" t="str">
        <f>Source!G244</f>
        <v>Облицовка оконных и дверных откосов декоративным бумажно-слоистым пластиком или листами из синтетических материалов на клее</v>
      </c>
      <c r="D435" s="37" t="str">
        <f>Source!H244</f>
        <v>100 м2 облицовки</v>
      </c>
      <c r="E435" s="10">
        <f>Source!I244</f>
        <v>3.5999999999999997E-2</v>
      </c>
      <c r="F435" s="38">
        <f>Source!AL244+Source!AM244+Source!AO244</f>
        <v>2053.38</v>
      </c>
      <c r="G435" s="39"/>
      <c r="H435" s="38"/>
      <c r="I435" s="39" t="str">
        <f>Source!BO244</f>
        <v>15-01-050-4</v>
      </c>
      <c r="J435" s="39"/>
      <c r="K435" s="38"/>
      <c r="L435" s="40"/>
      <c r="S435">
        <f>ROUND((Source!FX244/100)*((ROUND(Source!AF244*Source!I244, 2)+ROUND(Source!AE244*Source!I244, 2))), 2)</f>
        <v>59.84</v>
      </c>
      <c r="T435">
        <f>Source!X244</f>
        <v>1680.65</v>
      </c>
      <c r="U435">
        <f>ROUND((Source!FY244/100)*((ROUND(Source!AF244*Source!I244, 2)+ROUND(Source!AE244*Source!I244, 2))), 2)</f>
        <v>29.6</v>
      </c>
      <c r="V435">
        <f>Source!Y244</f>
        <v>777.3</v>
      </c>
    </row>
    <row r="436" spans="1:26">
      <c r="C436" s="31" t="str">
        <f>"Объем: "&amp;Source!I244&amp;"=3,6/"&amp;"100"</f>
        <v>Объем: 0,036=3,6/100</v>
      </c>
    </row>
    <row r="437" spans="1:26" ht="14.25">
      <c r="A437" s="23"/>
      <c r="B437" s="53"/>
      <c r="C437" s="53" t="s">
        <v>1148</v>
      </c>
      <c r="D437" s="37"/>
      <c r="E437" s="10"/>
      <c r="F437" s="38">
        <f>Source!AO244</f>
        <v>1528.19</v>
      </c>
      <c r="G437" s="39" t="str">
        <f>Source!DG244</f>
        <v>)*1,15</v>
      </c>
      <c r="H437" s="38">
        <f>ROUND(Source!AF244*Source!I244, 2)</f>
        <v>63.27</v>
      </c>
      <c r="I437" s="39"/>
      <c r="J437" s="39">
        <f>IF(Source!BA244&lt;&gt; 0, Source!BA244, 1)</f>
        <v>33.18</v>
      </c>
      <c r="K437" s="38">
        <f>Source!S244</f>
        <v>2099.1999999999998</v>
      </c>
      <c r="L437" s="40"/>
      <c r="R437">
        <f>H437</f>
        <v>63.27</v>
      </c>
    </row>
    <row r="438" spans="1:26" ht="14.25">
      <c r="A438" s="23"/>
      <c r="B438" s="53"/>
      <c r="C438" s="53" t="s">
        <v>102</v>
      </c>
      <c r="D438" s="37"/>
      <c r="E438" s="10"/>
      <c r="F438" s="38">
        <f>Source!AM244</f>
        <v>46.33</v>
      </c>
      <c r="G438" s="39" t="str">
        <f>Source!DE244</f>
        <v>)*1,25</v>
      </c>
      <c r="H438" s="38">
        <f>ROUND(Source!AD244*Source!I244, 2)</f>
        <v>2.08</v>
      </c>
      <c r="I438" s="39"/>
      <c r="J438" s="39">
        <f>IF(Source!BB244&lt;&gt; 0, Source!BB244, 1)</f>
        <v>10.92</v>
      </c>
      <c r="K438" s="38">
        <f>Source!Q244</f>
        <v>22.77</v>
      </c>
      <c r="L438" s="40"/>
    </row>
    <row r="439" spans="1:26" ht="14.25">
      <c r="A439" s="23"/>
      <c r="B439" s="53"/>
      <c r="C439" s="53" t="s">
        <v>1154</v>
      </c>
      <c r="D439" s="37"/>
      <c r="E439" s="10"/>
      <c r="F439" s="38">
        <f>Source!AN244</f>
        <v>1.08</v>
      </c>
      <c r="G439" s="39" t="str">
        <f>Source!DF244</f>
        <v>)*1,25</v>
      </c>
      <c r="H439" s="50">
        <f>ROUND(Source!AE244*Source!I244, 2)</f>
        <v>0.05</v>
      </c>
      <c r="I439" s="39"/>
      <c r="J439" s="39">
        <f>IF(Source!BS244&lt;&gt; 0, Source!BS244, 1)</f>
        <v>33.18</v>
      </c>
      <c r="K439" s="50">
        <f>Source!R244</f>
        <v>1.61</v>
      </c>
      <c r="L439" s="40"/>
      <c r="R439">
        <f>H439</f>
        <v>0.05</v>
      </c>
    </row>
    <row r="440" spans="1:26" ht="14.25">
      <c r="A440" s="23"/>
      <c r="B440" s="53"/>
      <c r="C440" s="53" t="s">
        <v>1155</v>
      </c>
      <c r="D440" s="37"/>
      <c r="E440" s="10"/>
      <c r="F440" s="38">
        <f>Source!AL244</f>
        <v>478.86</v>
      </c>
      <c r="G440" s="39" t="str">
        <f>Source!DD244</f>
        <v/>
      </c>
      <c r="H440" s="38">
        <f>ROUND(Source!AC244*Source!I244, 2)</f>
        <v>17.239999999999998</v>
      </c>
      <c r="I440" s="39"/>
      <c r="J440" s="39">
        <f>IF(Source!BC244&lt;&gt; 0, Source!BC244, 1)</f>
        <v>3.4</v>
      </c>
      <c r="K440" s="38">
        <f>Source!P244</f>
        <v>58.61</v>
      </c>
      <c r="L440" s="40"/>
    </row>
    <row r="441" spans="1:26" ht="14.25">
      <c r="A441" s="23"/>
      <c r="B441" s="53"/>
      <c r="C441" s="53" t="s">
        <v>1149</v>
      </c>
      <c r="D441" s="37" t="s">
        <v>1150</v>
      </c>
      <c r="E441" s="10">
        <f>Source!BZ244</f>
        <v>105</v>
      </c>
      <c r="F441" s="61" t="str">
        <f>CONCATENATE(" )", Source!DL244, Source!FT244, "=", Source!FX244)</f>
        <v xml:space="preserve"> )*0,9=94,5</v>
      </c>
      <c r="G441" s="62"/>
      <c r="H441" s="38">
        <f>SUM(S435:S445)</f>
        <v>59.84</v>
      </c>
      <c r="I441" s="41" t="str">
        <f>CONCATENATE(Source!FX244, Source!FV244, "=")</f>
        <v>94,5*0,85=</v>
      </c>
      <c r="J441" s="36">
        <f>Source!AT244</f>
        <v>80</v>
      </c>
      <c r="K441" s="38">
        <f>SUM(T435:T445)</f>
        <v>1680.65</v>
      </c>
      <c r="L441" s="40"/>
    </row>
    <row r="442" spans="1:26" ht="14.25">
      <c r="A442" s="23"/>
      <c r="B442" s="53"/>
      <c r="C442" s="53" t="s">
        <v>1151</v>
      </c>
      <c r="D442" s="37" t="s">
        <v>1150</v>
      </c>
      <c r="E442" s="10">
        <f>Source!CA244</f>
        <v>55</v>
      </c>
      <c r="F442" s="61" t="str">
        <f>CONCATENATE(" )", Source!DM244, Source!FU244, "=", Source!FY244)</f>
        <v xml:space="preserve"> )*0,85=46,75</v>
      </c>
      <c r="G442" s="62"/>
      <c r="H442" s="38">
        <f>SUM(U435:U445)</f>
        <v>29.6</v>
      </c>
      <c r="I442" s="41" t="str">
        <f>CONCATENATE(Source!FY244, Source!FW244, "=")</f>
        <v>46,75*0,8=</v>
      </c>
      <c r="J442" s="36">
        <f>Source!AU244</f>
        <v>37</v>
      </c>
      <c r="K442" s="38">
        <f>SUM(V435:V445)</f>
        <v>777.3</v>
      </c>
      <c r="L442" s="40"/>
    </row>
    <row r="443" spans="1:26" ht="14.25">
      <c r="A443" s="23"/>
      <c r="B443" s="53"/>
      <c r="C443" s="53" t="s">
        <v>1152</v>
      </c>
      <c r="D443" s="37" t="s">
        <v>1153</v>
      </c>
      <c r="E443" s="10">
        <f>Source!AQ244</f>
        <v>166.47</v>
      </c>
      <c r="F443" s="38"/>
      <c r="G443" s="39" t="str">
        <f>Source!DI244</f>
        <v>)*1,15</v>
      </c>
      <c r="H443" s="38"/>
      <c r="I443" s="39"/>
      <c r="J443" s="39"/>
      <c r="K443" s="38"/>
      <c r="L443" s="42">
        <f>Source!U244</f>
        <v>6.8918579999999992</v>
      </c>
    </row>
    <row r="444" spans="1:26" ht="85.5">
      <c r="A444" s="23" t="str">
        <f>Source!E245</f>
        <v>2,1</v>
      </c>
      <c r="B444" s="53" t="str">
        <f>Source!F245</f>
        <v>101-6871</v>
      </c>
      <c r="C444" s="53" t="str">
        <f>Source!G245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444" s="37" t="str">
        <f>Source!H245</f>
        <v>м2</v>
      </c>
      <c r="E444" s="10">
        <f>Source!I245</f>
        <v>3.78</v>
      </c>
      <c r="F444" s="38">
        <f>Source!AL245+Source!AM245+Source!AO245</f>
        <v>377.87</v>
      </c>
      <c r="G444" s="52" t="s">
        <v>3</v>
      </c>
      <c r="H444" s="38">
        <f>ROUND(Source!AC245*Source!I245, 2)+ROUND(Source!AD245*Source!I245, 2)+ROUND(Source!AF245*Source!I245, 2)</f>
        <v>1428.35</v>
      </c>
      <c r="I444" s="39"/>
      <c r="J444" s="39">
        <f>IF(Source!BC245&lt;&gt; 0, Source!BC245, 1)</f>
        <v>0.6</v>
      </c>
      <c r="K444" s="38">
        <f>Source!O245</f>
        <v>857.01</v>
      </c>
      <c r="L444" s="40"/>
      <c r="S444">
        <f>ROUND((Source!FX245/100)*((ROUND(Source!AF245*Source!I245, 2)+ROUND(Source!AE245*Source!I245, 2))), 2)</f>
        <v>0</v>
      </c>
      <c r="T444">
        <f>Source!X245</f>
        <v>0</v>
      </c>
      <c r="U444">
        <f>ROUND((Source!FY245/100)*((ROUND(Source!AF245*Source!I245, 2)+ROUND(Source!AE245*Source!I245, 2))), 2)</f>
        <v>0</v>
      </c>
      <c r="V444">
        <f>Source!Y245</f>
        <v>0</v>
      </c>
      <c r="W444">
        <f>IF(Source!BI245&lt;=1,H444, 0)</f>
        <v>1428.35</v>
      </c>
      <c r="X444">
        <f>IF(Source!BI245=2,H444, 0)</f>
        <v>0</v>
      </c>
      <c r="Y444">
        <f>IF(Source!BI245=3,H444, 0)</f>
        <v>0</v>
      </c>
      <c r="Z444">
        <f>IF(Source!BI245=4,H444, 0)</f>
        <v>0</v>
      </c>
    </row>
    <row r="445" spans="1:26" ht="14.25">
      <c r="A445" s="54" t="str">
        <f>Source!E246</f>
        <v>2,2</v>
      </c>
      <c r="B445" s="55" t="str">
        <f>Source!F246</f>
        <v>101-2416</v>
      </c>
      <c r="C445" s="55" t="str">
        <f>Source!G246</f>
        <v>Грунтовка «Бетоконтакт», КНАУФ</v>
      </c>
      <c r="D445" s="43" t="str">
        <f>Source!H246</f>
        <v>кг</v>
      </c>
      <c r="E445" s="44">
        <f>Source!I246</f>
        <v>0.32</v>
      </c>
      <c r="F445" s="45">
        <f>Source!AL246+Source!AM246+Source!AO246</f>
        <v>22.91</v>
      </c>
      <c r="G445" s="46" t="s">
        <v>3</v>
      </c>
      <c r="H445" s="45">
        <f>ROUND(Source!AC246*Source!I246, 2)+ROUND(Source!AD246*Source!I246, 2)+ROUND(Source!AF246*Source!I246, 2)</f>
        <v>7.33</v>
      </c>
      <c r="I445" s="47"/>
      <c r="J445" s="47">
        <f>IF(Source!BC246&lt;&gt; 0, Source!BC246, 1)</f>
        <v>5.85</v>
      </c>
      <c r="K445" s="45">
        <f>Source!O246</f>
        <v>42.89</v>
      </c>
      <c r="L445" s="48"/>
      <c r="S445">
        <f>ROUND((Source!FX246/100)*((ROUND(Source!AF246*Source!I246, 2)+ROUND(Source!AE246*Source!I246, 2))), 2)</f>
        <v>0</v>
      </c>
      <c r="T445">
        <f>Source!X246</f>
        <v>0</v>
      </c>
      <c r="U445">
        <f>ROUND((Source!FY246/100)*((ROUND(Source!AF246*Source!I246, 2)+ROUND(Source!AE246*Source!I246, 2))), 2)</f>
        <v>0</v>
      </c>
      <c r="V445">
        <f>Source!Y246</f>
        <v>0</v>
      </c>
      <c r="W445">
        <f>IF(Source!BI246&lt;=1,H445, 0)</f>
        <v>7.33</v>
      </c>
      <c r="X445">
        <f>IF(Source!BI246=2,H445, 0)</f>
        <v>0</v>
      </c>
      <c r="Y445">
        <f>IF(Source!BI246=3,H445, 0)</f>
        <v>0</v>
      </c>
      <c r="Z445">
        <f>IF(Source!BI246=4,H445, 0)</f>
        <v>0</v>
      </c>
    </row>
    <row r="446" spans="1:26" ht="15">
      <c r="G446" s="60">
        <f>H437+H438+H440+H441+H442+SUM(H444:H445)</f>
        <v>1607.7099999999998</v>
      </c>
      <c r="H446" s="60"/>
      <c r="J446" s="60">
        <f>K437+K438+K440+K441+K442+SUM(K444:K445)</f>
        <v>5538.4299999999994</v>
      </c>
      <c r="K446" s="60"/>
      <c r="L446" s="49">
        <f>Source!U244</f>
        <v>6.8918579999999992</v>
      </c>
      <c r="O446" s="32">
        <f>G446</f>
        <v>1607.7099999999998</v>
      </c>
      <c r="P446" s="32">
        <f>J446</f>
        <v>5538.4299999999994</v>
      </c>
      <c r="Q446" s="32">
        <f>L446</f>
        <v>6.8918579999999992</v>
      </c>
      <c r="W446">
        <f>IF(Source!BI244&lt;=1,H437+H438+H440+H441+H442, 0)</f>
        <v>172.03</v>
      </c>
      <c r="X446">
        <f>IF(Source!BI244=2,H437+H438+H440+H441+H442, 0)</f>
        <v>0</v>
      </c>
      <c r="Y446">
        <f>IF(Source!BI244=3,H437+H438+H440+H441+H442, 0)</f>
        <v>0</v>
      </c>
      <c r="Z446">
        <f>IF(Source!BI244=4,H437+H438+H440+H441+H442, 0)</f>
        <v>0</v>
      </c>
    </row>
    <row r="447" spans="1:26" ht="57">
      <c r="A447" s="23" t="str">
        <f>Source!E247</f>
        <v>3</v>
      </c>
      <c r="B447" s="53" t="str">
        <f>Source!F247</f>
        <v>10-01-039-1</v>
      </c>
      <c r="C447" s="53" t="str">
        <f>Source!G247</f>
        <v>Установка блоков в наружных и внутренних дверных проемах в каменных стенах, площадь проема до 3 м2</v>
      </c>
      <c r="D447" s="37" t="str">
        <f>Source!H247</f>
        <v>100 м2 проемов</v>
      </c>
      <c r="E447" s="10">
        <f>Source!I247</f>
        <v>0.02</v>
      </c>
      <c r="F447" s="38">
        <f>Source!AL247+Source!AM247+Source!AO247</f>
        <v>24625.68</v>
      </c>
      <c r="G447" s="39"/>
      <c r="H447" s="38"/>
      <c r="I447" s="39" t="str">
        <f>Source!BO247</f>
        <v>10-01-039-1</v>
      </c>
      <c r="J447" s="39"/>
      <c r="K447" s="38"/>
      <c r="L447" s="40"/>
      <c r="S447">
        <f>ROUND((Source!FX247/100)*((ROUND(Source!AF247*Source!I247, 2)+ROUND(Source!AE247*Source!I247, 2))), 2)</f>
        <v>23.54</v>
      </c>
      <c r="T447">
        <f>Source!X247</f>
        <v>662.16</v>
      </c>
      <c r="U447">
        <f>ROUND((Source!FY247/100)*((ROUND(Source!AF247*Source!I247, 2)+ROUND(Source!AE247*Source!I247, 2))), 2)</f>
        <v>11.87</v>
      </c>
      <c r="V447">
        <f>Source!Y247</f>
        <v>316.36</v>
      </c>
    </row>
    <row r="448" spans="1:26">
      <c r="C448" s="31" t="str">
        <f>"Объем: "&amp;Source!I247&amp;"=2/"&amp;"100"</f>
        <v>Объем: 0,02=2/100</v>
      </c>
    </row>
    <row r="449" spans="1:26" ht="14.25">
      <c r="A449" s="23"/>
      <c r="B449" s="53"/>
      <c r="C449" s="53" t="s">
        <v>1148</v>
      </c>
      <c r="D449" s="37"/>
      <c r="E449" s="10"/>
      <c r="F449" s="38">
        <f>Source!AO247</f>
        <v>821.89</v>
      </c>
      <c r="G449" s="39" t="str">
        <f>Source!DG247</f>
        <v>)*1,15</v>
      </c>
      <c r="H449" s="38">
        <f>ROUND(Source!AF247*Source!I247, 2)</f>
        <v>18.899999999999999</v>
      </c>
      <c r="I449" s="39"/>
      <c r="J449" s="39">
        <f>IF(Source!BA247&lt;&gt; 0, Source!BA247, 1)</f>
        <v>33.18</v>
      </c>
      <c r="K449" s="38">
        <f>Source!S247</f>
        <v>627.21</v>
      </c>
      <c r="L449" s="40"/>
      <c r="R449">
        <f>H449</f>
        <v>18.899999999999999</v>
      </c>
    </row>
    <row r="450" spans="1:26" ht="14.25">
      <c r="A450" s="23"/>
      <c r="B450" s="53"/>
      <c r="C450" s="53" t="s">
        <v>102</v>
      </c>
      <c r="D450" s="37"/>
      <c r="E450" s="10"/>
      <c r="F450" s="38">
        <f>Source!AM247</f>
        <v>1010.68</v>
      </c>
      <c r="G450" s="39" t="str">
        <f>Source!DE247</f>
        <v>)*1,25</v>
      </c>
      <c r="H450" s="38">
        <f>ROUND(Source!AD247*Source!I247, 2)</f>
        <v>25.27</v>
      </c>
      <c r="I450" s="39"/>
      <c r="J450" s="39">
        <f>IF(Source!BB247&lt;&gt; 0, Source!BB247, 1)</f>
        <v>10.36</v>
      </c>
      <c r="K450" s="38">
        <f>Source!Q247</f>
        <v>261.77</v>
      </c>
      <c r="L450" s="40"/>
    </row>
    <row r="451" spans="1:26" ht="14.25">
      <c r="A451" s="23"/>
      <c r="B451" s="53"/>
      <c r="C451" s="53" t="s">
        <v>1154</v>
      </c>
      <c r="D451" s="37"/>
      <c r="E451" s="10"/>
      <c r="F451" s="38">
        <f>Source!AN247</f>
        <v>130.82</v>
      </c>
      <c r="G451" s="39" t="str">
        <f>Source!DF247</f>
        <v>)*1,25</v>
      </c>
      <c r="H451" s="50">
        <f>ROUND(Source!AE247*Source!I247, 2)</f>
        <v>3.27</v>
      </c>
      <c r="I451" s="39"/>
      <c r="J451" s="39">
        <f>IF(Source!BS247&lt;&gt; 0, Source!BS247, 1)</f>
        <v>33.18</v>
      </c>
      <c r="K451" s="50">
        <f>Source!R247</f>
        <v>108.52</v>
      </c>
      <c r="L451" s="40"/>
      <c r="R451">
        <f>H451</f>
        <v>3.27</v>
      </c>
    </row>
    <row r="452" spans="1:26" ht="14.25">
      <c r="A452" s="23"/>
      <c r="B452" s="53"/>
      <c r="C452" s="53" t="s">
        <v>1155</v>
      </c>
      <c r="D452" s="37"/>
      <c r="E452" s="10"/>
      <c r="F452" s="38">
        <f>Source!AL247</f>
        <v>22793.11</v>
      </c>
      <c r="G452" s="39" t="str">
        <f>Source!DD247</f>
        <v/>
      </c>
      <c r="H452" s="38">
        <f>ROUND(Source!AC247*Source!I247, 2)</f>
        <v>455.86</v>
      </c>
      <c r="I452" s="39"/>
      <c r="J452" s="39">
        <f>IF(Source!BC247&lt;&gt; 0, Source!BC247, 1)</f>
        <v>4.96</v>
      </c>
      <c r="K452" s="38">
        <f>Source!P247</f>
        <v>2261.08</v>
      </c>
      <c r="L452" s="40"/>
    </row>
    <row r="453" spans="1:26" ht="14.25">
      <c r="A453" s="23"/>
      <c r="B453" s="53"/>
      <c r="C453" s="53" t="s">
        <v>1149</v>
      </c>
      <c r="D453" s="37" t="s">
        <v>1150</v>
      </c>
      <c r="E453" s="10">
        <f>Source!BZ247</f>
        <v>118</v>
      </c>
      <c r="F453" s="61" t="str">
        <f>CONCATENATE(" )", Source!DL247, Source!FT247, "=", Source!FX247)</f>
        <v xml:space="preserve"> )*0,9=106,2</v>
      </c>
      <c r="G453" s="62"/>
      <c r="H453" s="38">
        <f>SUM(S447:S458)</f>
        <v>23.54</v>
      </c>
      <c r="I453" s="41" t="str">
        <f>CONCATENATE(Source!FX247, Source!FV247, "=")</f>
        <v>106,2*0,85=</v>
      </c>
      <c r="J453" s="36">
        <f>Source!AT247</f>
        <v>90</v>
      </c>
      <c r="K453" s="38">
        <f>SUM(T447:T458)</f>
        <v>662.16</v>
      </c>
      <c r="L453" s="40"/>
    </row>
    <row r="454" spans="1:26" ht="14.25">
      <c r="A454" s="23"/>
      <c r="B454" s="53"/>
      <c r="C454" s="53" t="s">
        <v>1151</v>
      </c>
      <c r="D454" s="37" t="s">
        <v>1150</v>
      </c>
      <c r="E454" s="10">
        <f>Source!CA247</f>
        <v>63</v>
      </c>
      <c r="F454" s="61" t="str">
        <f>CONCATENATE(" )", Source!DM247, Source!FU247, "=", Source!FY247)</f>
        <v xml:space="preserve"> )*0,85=53,55</v>
      </c>
      <c r="G454" s="62"/>
      <c r="H454" s="38">
        <f>SUM(U447:U458)</f>
        <v>11.87</v>
      </c>
      <c r="I454" s="41" t="str">
        <f>CONCATENATE(Source!FY247, Source!FW247, "=")</f>
        <v>53,55*0,8=</v>
      </c>
      <c r="J454" s="36">
        <f>Source!AU247</f>
        <v>43</v>
      </c>
      <c r="K454" s="38">
        <f>SUM(V447:V458)</f>
        <v>316.36</v>
      </c>
      <c r="L454" s="40"/>
    </row>
    <row r="455" spans="1:26" ht="14.25">
      <c r="A455" s="23"/>
      <c r="B455" s="53"/>
      <c r="C455" s="53" t="s">
        <v>1152</v>
      </c>
      <c r="D455" s="37" t="s">
        <v>1153</v>
      </c>
      <c r="E455" s="10">
        <f>Source!AQ247</f>
        <v>89.53</v>
      </c>
      <c r="F455" s="38"/>
      <c r="G455" s="39" t="str">
        <f>Source!DI247</f>
        <v>)*1,15</v>
      </c>
      <c r="H455" s="38"/>
      <c r="I455" s="39"/>
      <c r="J455" s="39"/>
      <c r="K455" s="38"/>
      <c r="L455" s="42">
        <f>Source!U247</f>
        <v>2.0591900000000001</v>
      </c>
    </row>
    <row r="456" spans="1:26" ht="57">
      <c r="A456" s="23" t="str">
        <f>Source!E248</f>
        <v>3,1</v>
      </c>
      <c r="B456" s="53" t="str">
        <f>Source!F248</f>
        <v>101-0882</v>
      </c>
      <c r="C456" s="53" t="str">
        <f>Source!G248</f>
        <v>Скобяные изделия для дверных балконных блоков со спаренными полотнами жилых и общественных зданий однопольных</v>
      </c>
      <c r="D456" s="37" t="str">
        <f>Source!H248</f>
        <v>компл.</v>
      </c>
      <c r="E456" s="10">
        <f>Source!I248</f>
        <v>1</v>
      </c>
      <c r="F456" s="38">
        <f>Source!AL248+Source!AM248+Source!AO248</f>
        <v>94.69</v>
      </c>
      <c r="G456" s="52" t="s">
        <v>3</v>
      </c>
      <c r="H456" s="38">
        <f>ROUND(Source!AC248*Source!I248, 2)+ROUND(Source!AD248*Source!I248, 2)+ROUND(Source!AF248*Source!I248, 2)</f>
        <v>94.69</v>
      </c>
      <c r="I456" s="39"/>
      <c r="J456" s="39">
        <f>IF(Source!BC248&lt;&gt; 0, Source!BC248, 1)</f>
        <v>2.0699999999999998</v>
      </c>
      <c r="K456" s="38">
        <f>Source!O248</f>
        <v>196.01</v>
      </c>
      <c r="L456" s="40"/>
      <c r="S456">
        <f>ROUND((Source!FX248/100)*((ROUND(Source!AF248*Source!I248, 2)+ROUND(Source!AE248*Source!I248, 2))), 2)</f>
        <v>0</v>
      </c>
      <c r="T456">
        <f>Source!X248</f>
        <v>0</v>
      </c>
      <c r="U456">
        <f>ROUND((Source!FY248/100)*((ROUND(Source!AF248*Source!I248, 2)+ROUND(Source!AE248*Source!I248, 2))), 2)</f>
        <v>0</v>
      </c>
      <c r="V456">
        <f>Source!Y248</f>
        <v>0</v>
      </c>
      <c r="W456">
        <f>IF(Source!BI248&lt;=1,H456, 0)</f>
        <v>94.69</v>
      </c>
      <c r="X456">
        <f>IF(Source!BI248=2,H456, 0)</f>
        <v>0</v>
      </c>
      <c r="Y456">
        <f>IF(Source!BI248=3,H456, 0)</f>
        <v>0</v>
      </c>
      <c r="Z456">
        <f>IF(Source!BI248=4,H456, 0)</f>
        <v>0</v>
      </c>
    </row>
    <row r="457" spans="1:26" ht="42.75">
      <c r="A457" s="23" t="str">
        <f>Source!E249</f>
        <v>3,2</v>
      </c>
      <c r="B457" s="53" t="str">
        <f>Source!F249</f>
        <v>203-8107</v>
      </c>
      <c r="C457" s="53" t="str">
        <f>Source!G249</f>
        <v>Блоки дверные внутренние двупольные глухие, фанерованные шпоном ясеня</v>
      </c>
      <c r="D457" s="37" t="str">
        <f>Source!H249</f>
        <v>м2</v>
      </c>
      <c r="E457" s="10">
        <f>Source!I249</f>
        <v>2</v>
      </c>
      <c r="F457" s="38">
        <f>Source!AL249+Source!AM249+Source!AO249</f>
        <v>2102.37</v>
      </c>
      <c r="G457" s="52" t="s">
        <v>3</v>
      </c>
      <c r="H457" s="38">
        <f>ROUND(Source!AC249*Source!I249, 2)+ROUND(Source!AD249*Source!I249, 2)+ROUND(Source!AF249*Source!I249, 2)</f>
        <v>4204.74</v>
      </c>
      <c r="I457" s="39"/>
      <c r="J457" s="39">
        <f>IF(Source!BC249&lt;&gt; 0, Source!BC249, 1)</f>
        <v>2.5499999999999998</v>
      </c>
      <c r="K457" s="38">
        <f>Source!O249</f>
        <v>10722.09</v>
      </c>
      <c r="L457" s="40"/>
      <c r="S457">
        <f>ROUND((Source!FX249/100)*((ROUND(Source!AF249*Source!I249, 2)+ROUND(Source!AE249*Source!I249, 2))), 2)</f>
        <v>0</v>
      </c>
      <c r="T457">
        <f>Source!X249</f>
        <v>0</v>
      </c>
      <c r="U457">
        <f>ROUND((Source!FY249/100)*((ROUND(Source!AF249*Source!I249, 2)+ROUND(Source!AE249*Source!I249, 2))), 2)</f>
        <v>0</v>
      </c>
      <c r="V457">
        <f>Source!Y249</f>
        <v>0</v>
      </c>
      <c r="W457">
        <f>IF(Source!BI249&lt;=1,H457, 0)</f>
        <v>4204.74</v>
      </c>
      <c r="X457">
        <f>IF(Source!BI249=2,H457, 0)</f>
        <v>0</v>
      </c>
      <c r="Y457">
        <f>IF(Source!BI249=3,H457, 0)</f>
        <v>0</v>
      </c>
      <c r="Z457">
        <f>IF(Source!BI249=4,H457, 0)</f>
        <v>0</v>
      </c>
    </row>
    <row r="458" spans="1:26" ht="57">
      <c r="A458" s="54" t="str">
        <f>Source!E250</f>
        <v>3,3</v>
      </c>
      <c r="B458" s="55" t="str">
        <f>Source!F250</f>
        <v>203-0223</v>
      </c>
      <c r="C458" s="55" t="str">
        <f>Source!G250</f>
        <v>Блоки дверные с рамочными полотнами однопольные ДН 21-10, площадь 2,05 м2; ДН 24-10, площадь 2,35 м2</v>
      </c>
      <c r="D458" s="43" t="str">
        <f>Source!H250</f>
        <v>м2</v>
      </c>
      <c r="E458" s="44">
        <f>Source!I250</f>
        <v>-2</v>
      </c>
      <c r="F458" s="45">
        <f>Source!AL250+Source!AM250+Source!AO250</f>
        <v>207</v>
      </c>
      <c r="G458" s="46" t="s">
        <v>3</v>
      </c>
      <c r="H458" s="45">
        <f>ROUND(Source!AC250*Source!I250, 2)+ROUND(Source!AD250*Source!I250, 2)+ROUND(Source!AF250*Source!I250, 2)</f>
        <v>-414</v>
      </c>
      <c r="I458" s="47"/>
      <c r="J458" s="47">
        <f>IF(Source!BC250&lt;&gt; 0, Source!BC250, 1)</f>
        <v>5.0199999999999996</v>
      </c>
      <c r="K458" s="45">
        <f>Source!O250</f>
        <v>-2078.2800000000002</v>
      </c>
      <c r="L458" s="48"/>
      <c r="S458">
        <f>ROUND((Source!FX250/100)*((ROUND(Source!AF250*Source!I250, 2)+ROUND(Source!AE250*Source!I250, 2))), 2)</f>
        <v>0</v>
      </c>
      <c r="T458">
        <f>Source!X250</f>
        <v>0</v>
      </c>
      <c r="U458">
        <f>ROUND((Source!FY250/100)*((ROUND(Source!AF250*Source!I250, 2)+ROUND(Source!AE250*Source!I250, 2))), 2)</f>
        <v>0</v>
      </c>
      <c r="V458">
        <f>Source!Y250</f>
        <v>0</v>
      </c>
      <c r="W458">
        <f>IF(Source!BI250&lt;=1,H458, 0)</f>
        <v>-414</v>
      </c>
      <c r="X458">
        <f>IF(Source!BI250=2,H458, 0)</f>
        <v>0</v>
      </c>
      <c r="Y458">
        <f>IF(Source!BI250=3,H458, 0)</f>
        <v>0</v>
      </c>
      <c r="Z458">
        <f>IF(Source!BI250=4,H458, 0)</f>
        <v>0</v>
      </c>
    </row>
    <row r="459" spans="1:26" ht="15">
      <c r="G459" s="60">
        <f>H449+H450+H452+H453+H454+SUM(H456:H458)</f>
        <v>4420.869999999999</v>
      </c>
      <c r="H459" s="60"/>
      <c r="J459" s="60">
        <f>K449+K450+K452+K453+K454+SUM(K456:K458)</f>
        <v>12968.4</v>
      </c>
      <c r="K459" s="60"/>
      <c r="L459" s="49">
        <f>Source!U247</f>
        <v>2.0591900000000001</v>
      </c>
      <c r="O459" s="32">
        <f>G459</f>
        <v>4420.869999999999</v>
      </c>
      <c r="P459" s="32">
        <f>J459</f>
        <v>12968.4</v>
      </c>
      <c r="Q459" s="32">
        <f>L459</f>
        <v>2.0591900000000001</v>
      </c>
      <c r="W459">
        <f>IF(Source!BI247&lt;=1,H449+H450+H452+H453+H454, 0)</f>
        <v>535.44000000000005</v>
      </c>
      <c r="X459">
        <f>IF(Source!BI247=2,H449+H450+H452+H453+H454, 0)</f>
        <v>0</v>
      </c>
      <c r="Y459">
        <f>IF(Source!BI247=3,H449+H450+H452+H453+H454, 0)</f>
        <v>0</v>
      </c>
      <c r="Z459">
        <f>IF(Source!BI247=4,H449+H450+H452+H453+H454, 0)</f>
        <v>0</v>
      </c>
    </row>
    <row r="460" spans="1:26" ht="28.5">
      <c r="A460" s="23" t="str">
        <f>Source!E251</f>
        <v>6</v>
      </c>
      <c r="B460" s="53" t="str">
        <f>Source!F251</f>
        <v>11-01-012-3</v>
      </c>
      <c r="C460" s="53" t="str">
        <f>Source!G251</f>
        <v>Укладка лаг по плитам перекрытий</v>
      </c>
      <c r="D460" s="37" t="str">
        <f>Source!H251</f>
        <v>100 м2 пола</v>
      </c>
      <c r="E460" s="10">
        <f>Source!I251</f>
        <v>0.29299999999999998</v>
      </c>
      <c r="F460" s="38">
        <f>Source!AL251+Source!AM251+Source!AO251</f>
        <v>2068.7799999999997</v>
      </c>
      <c r="G460" s="39"/>
      <c r="H460" s="38"/>
      <c r="I460" s="39" t="str">
        <f>Source!BO251</f>
        <v>11-01-012-3</v>
      </c>
      <c r="J460" s="39"/>
      <c r="K460" s="38"/>
      <c r="L460" s="40"/>
      <c r="S460">
        <f>ROUND((Source!FX251/100)*((ROUND(Source!AF251*Source!I251, 2)+ROUND(Source!AE251*Source!I251, 2))), 2)</f>
        <v>114.7</v>
      </c>
      <c r="T460">
        <f>Source!X251</f>
        <v>3231.62</v>
      </c>
      <c r="U460">
        <f>ROUND((Source!FY251/100)*((ROUND(Source!AF251*Source!I251, 2)+ROUND(Source!AE251*Source!I251, 2))), 2)</f>
        <v>66.05</v>
      </c>
      <c r="V460">
        <f>Source!Y251</f>
        <v>1753.32</v>
      </c>
    </row>
    <row r="461" spans="1:26">
      <c r="C461" s="31" t="str">
        <f>"Объем: "&amp;Source!I251&amp;"=29,3/"&amp;"100"</f>
        <v>Объем: 0,293=29,3/100</v>
      </c>
    </row>
    <row r="462" spans="1:26" ht="14.25">
      <c r="A462" s="23"/>
      <c r="B462" s="53"/>
      <c r="C462" s="53" t="s">
        <v>1148</v>
      </c>
      <c r="D462" s="37"/>
      <c r="E462" s="10"/>
      <c r="F462" s="38">
        <f>Source!AO251</f>
        <v>304.86</v>
      </c>
      <c r="G462" s="39" t="str">
        <f>Source!DG251</f>
        <v>)*1,15</v>
      </c>
      <c r="H462" s="38">
        <f>ROUND(Source!AF251*Source!I251, 2)</f>
        <v>102.72</v>
      </c>
      <c r="I462" s="39"/>
      <c r="J462" s="39">
        <f>IF(Source!BA251&lt;&gt; 0, Source!BA251, 1)</f>
        <v>33.18</v>
      </c>
      <c r="K462" s="38">
        <f>Source!S251</f>
        <v>3408.34</v>
      </c>
      <c r="L462" s="40"/>
      <c r="R462">
        <f>H462</f>
        <v>102.72</v>
      </c>
    </row>
    <row r="463" spans="1:26" ht="14.25">
      <c r="A463" s="23"/>
      <c r="B463" s="53"/>
      <c r="C463" s="53" t="s">
        <v>102</v>
      </c>
      <c r="D463" s="37"/>
      <c r="E463" s="10"/>
      <c r="F463" s="38">
        <f>Source!AM251</f>
        <v>28.6</v>
      </c>
      <c r="G463" s="39" t="str">
        <f>Source!DE251</f>
        <v>)*1,25</v>
      </c>
      <c r="H463" s="38">
        <f>ROUND(Source!AD251*Source!I251, 2)</f>
        <v>10.47</v>
      </c>
      <c r="I463" s="39"/>
      <c r="J463" s="39">
        <f>IF(Source!BB251&lt;&gt; 0, Source!BB251, 1)</f>
        <v>11.52</v>
      </c>
      <c r="K463" s="38">
        <f>Source!Q251</f>
        <v>120.67</v>
      </c>
      <c r="L463" s="40"/>
    </row>
    <row r="464" spans="1:26" ht="14.25">
      <c r="A464" s="23"/>
      <c r="B464" s="53"/>
      <c r="C464" s="53" t="s">
        <v>1154</v>
      </c>
      <c r="D464" s="37"/>
      <c r="E464" s="10"/>
      <c r="F464" s="38">
        <f>Source!AN251</f>
        <v>2.4300000000000002</v>
      </c>
      <c r="G464" s="39" t="str">
        <f>Source!DF251</f>
        <v>)*1,25</v>
      </c>
      <c r="H464" s="50">
        <f>ROUND(Source!AE251*Source!I251, 2)</f>
        <v>0.89</v>
      </c>
      <c r="I464" s="39"/>
      <c r="J464" s="39">
        <f>IF(Source!BS251&lt;&gt; 0, Source!BS251, 1)</f>
        <v>33.18</v>
      </c>
      <c r="K464" s="50">
        <f>Source!R251</f>
        <v>29.55</v>
      </c>
      <c r="L464" s="40"/>
      <c r="R464">
        <f>H464</f>
        <v>0.89</v>
      </c>
    </row>
    <row r="465" spans="1:26" ht="14.25">
      <c r="A465" s="23"/>
      <c r="B465" s="53"/>
      <c r="C465" s="53" t="s">
        <v>1155</v>
      </c>
      <c r="D465" s="37"/>
      <c r="E465" s="10"/>
      <c r="F465" s="38">
        <f>Source!AL251</f>
        <v>1735.32</v>
      </c>
      <c r="G465" s="39" t="str">
        <f>Source!DD251</f>
        <v/>
      </c>
      <c r="H465" s="38">
        <f>ROUND(Source!AC251*Source!I251, 2)</f>
        <v>508.45</v>
      </c>
      <c r="I465" s="39"/>
      <c r="J465" s="39">
        <f>IF(Source!BC251&lt;&gt; 0, Source!BC251, 1)</f>
        <v>3.5</v>
      </c>
      <c r="K465" s="38">
        <f>Source!P251</f>
        <v>1779.57</v>
      </c>
      <c r="L465" s="40"/>
    </row>
    <row r="466" spans="1:26" ht="14.25">
      <c r="A466" s="23"/>
      <c r="B466" s="53"/>
      <c r="C466" s="53" t="s">
        <v>1149</v>
      </c>
      <c r="D466" s="37" t="s">
        <v>1150</v>
      </c>
      <c r="E466" s="10">
        <f>Source!BZ251</f>
        <v>123</v>
      </c>
      <c r="F466" s="61" t="str">
        <f>CONCATENATE(" )", Source!DL251, Source!FT251, "=", Source!FX251)</f>
        <v xml:space="preserve"> )*0,9=110,7</v>
      </c>
      <c r="G466" s="62"/>
      <c r="H466" s="38">
        <f>SUM(S460:S468)</f>
        <v>114.7</v>
      </c>
      <c r="I466" s="41" t="str">
        <f>CONCATENATE(Source!FX251, Source!FV251, "=")</f>
        <v>110,7*0,85=</v>
      </c>
      <c r="J466" s="36">
        <f>Source!AT251</f>
        <v>94</v>
      </c>
      <c r="K466" s="38">
        <f>SUM(T460:T468)</f>
        <v>3231.62</v>
      </c>
      <c r="L466" s="40"/>
    </row>
    <row r="467" spans="1:26" ht="14.25">
      <c r="A467" s="23"/>
      <c r="B467" s="53"/>
      <c r="C467" s="53" t="s">
        <v>1151</v>
      </c>
      <c r="D467" s="37" t="s">
        <v>1150</v>
      </c>
      <c r="E467" s="10">
        <f>Source!CA251</f>
        <v>75</v>
      </c>
      <c r="F467" s="61" t="str">
        <f>CONCATENATE(" )", Source!DM251, Source!FU251, "=", Source!FY251)</f>
        <v xml:space="preserve"> )*0,85=63,75</v>
      </c>
      <c r="G467" s="62"/>
      <c r="H467" s="38">
        <f>SUM(U460:U468)</f>
        <v>66.05</v>
      </c>
      <c r="I467" s="41" t="str">
        <f>CONCATENATE(Source!FY251, Source!FW251, "=")</f>
        <v>63,75*0,8=</v>
      </c>
      <c r="J467" s="36">
        <f>Source!AU251</f>
        <v>51</v>
      </c>
      <c r="K467" s="38">
        <f>SUM(V460:V468)</f>
        <v>1753.32</v>
      </c>
      <c r="L467" s="40"/>
    </row>
    <row r="468" spans="1:26" ht="14.25">
      <c r="A468" s="54"/>
      <c r="B468" s="55"/>
      <c r="C468" s="55" t="s">
        <v>1152</v>
      </c>
      <c r="D468" s="43" t="s">
        <v>1153</v>
      </c>
      <c r="E468" s="44">
        <f>Source!AQ251</f>
        <v>35.74</v>
      </c>
      <c r="F468" s="45"/>
      <c r="G468" s="47" t="str">
        <f>Source!DI251</f>
        <v>)*1,15</v>
      </c>
      <c r="H468" s="45"/>
      <c r="I468" s="47"/>
      <c r="J468" s="47"/>
      <c r="K468" s="45"/>
      <c r="L468" s="51">
        <f>Source!U251</f>
        <v>12.042592999999998</v>
      </c>
    </row>
    <row r="469" spans="1:26" ht="15">
      <c r="G469" s="60">
        <f>H462+H463+H465+H466+H467</f>
        <v>802.39</v>
      </c>
      <c r="H469" s="60"/>
      <c r="J469" s="60">
        <f>K462+K463+K465+K466+K467</f>
        <v>10293.52</v>
      </c>
      <c r="K469" s="60"/>
      <c r="L469" s="49">
        <f>Source!U251</f>
        <v>12.042592999999998</v>
      </c>
      <c r="O469" s="32">
        <f>G469</f>
        <v>802.39</v>
      </c>
      <c r="P469" s="32">
        <f>J469</f>
        <v>10293.52</v>
      </c>
      <c r="Q469" s="32">
        <f>L469</f>
        <v>12.042592999999998</v>
      </c>
      <c r="W469">
        <f>IF(Source!BI251&lt;=1,H462+H463+H465+H466+H467, 0)</f>
        <v>802.39</v>
      </c>
      <c r="X469">
        <f>IF(Source!BI251=2,H462+H463+H465+H466+H467, 0)</f>
        <v>0</v>
      </c>
      <c r="Y469">
        <f>IF(Source!BI251=3,H462+H463+H465+H466+H467, 0)</f>
        <v>0</v>
      </c>
      <c r="Z469">
        <f>IF(Source!BI251=4,H462+H463+H465+H466+H467, 0)</f>
        <v>0</v>
      </c>
    </row>
    <row r="470" spans="1:26" ht="42.75">
      <c r="A470" s="23" t="str">
        <f>Source!E252</f>
        <v>7</v>
      </c>
      <c r="B470" s="53" t="str">
        <f>Source!F252</f>
        <v>11-01-033-1</v>
      </c>
      <c r="C470" s="53" t="str">
        <f>Source!G252</f>
        <v>Устройство покрытий дощатых толщиной 28 мм</v>
      </c>
      <c r="D470" s="37" t="str">
        <f>Source!H252</f>
        <v>100 м2 покрытия</v>
      </c>
      <c r="E470" s="10">
        <f>Source!I252</f>
        <v>0.29299999999999998</v>
      </c>
      <c r="F470" s="38">
        <f>Source!AL252+Source!AM252+Source!AO252</f>
        <v>6972.3600000000006</v>
      </c>
      <c r="G470" s="39"/>
      <c r="H470" s="38"/>
      <c r="I470" s="39" t="str">
        <f>Source!BO252</f>
        <v>11-01-033-1</v>
      </c>
      <c r="J470" s="39"/>
      <c r="K470" s="38"/>
      <c r="L470" s="40"/>
      <c r="S470">
        <f>ROUND((Source!FX252/100)*((ROUND(Source!AF252*Source!I252, 2)+ROUND(Source!AE252*Source!I252, 2))), 2)</f>
        <v>196.37</v>
      </c>
      <c r="T470">
        <f>Source!X252</f>
        <v>5532.6</v>
      </c>
      <c r="U470">
        <f>ROUND((Source!FY252/100)*((ROUND(Source!AF252*Source!I252, 2)+ROUND(Source!AE252*Source!I252, 2))), 2)</f>
        <v>113.09</v>
      </c>
      <c r="V470">
        <f>Source!Y252</f>
        <v>3001.73</v>
      </c>
    </row>
    <row r="471" spans="1:26">
      <c r="C471" s="31" t="str">
        <f>"Объем: "&amp;Source!I252&amp;"=29,3/"&amp;"100"</f>
        <v>Объем: 0,293=29,3/100</v>
      </c>
    </row>
    <row r="472" spans="1:26" ht="14.25">
      <c r="A472" s="23"/>
      <c r="B472" s="53"/>
      <c r="C472" s="53" t="s">
        <v>1148</v>
      </c>
      <c r="D472" s="37"/>
      <c r="E472" s="10"/>
      <c r="F472" s="38">
        <f>Source!AO252</f>
        <v>517.94000000000005</v>
      </c>
      <c r="G472" s="39" t="str">
        <f>Source!DG252</f>
        <v>)*1,15</v>
      </c>
      <c r="H472" s="38">
        <f>ROUND(Source!AF252*Source!I252, 2)</f>
        <v>174.52</v>
      </c>
      <c r="I472" s="39"/>
      <c r="J472" s="39">
        <f>IF(Source!BA252&lt;&gt; 0, Source!BA252, 1)</f>
        <v>33.18</v>
      </c>
      <c r="K472" s="38">
        <f>Source!S252</f>
        <v>5790.56</v>
      </c>
      <c r="L472" s="40"/>
      <c r="R472">
        <f>H472</f>
        <v>174.52</v>
      </c>
    </row>
    <row r="473" spans="1:26" ht="14.25">
      <c r="A473" s="23"/>
      <c r="B473" s="53"/>
      <c r="C473" s="53" t="s">
        <v>102</v>
      </c>
      <c r="D473" s="37"/>
      <c r="E473" s="10"/>
      <c r="F473" s="38">
        <f>Source!AM252</f>
        <v>97.78</v>
      </c>
      <c r="G473" s="39" t="str">
        <f>Source!DE252</f>
        <v>)*1,25</v>
      </c>
      <c r="H473" s="38">
        <f>ROUND(Source!AD252*Source!I252, 2)</f>
        <v>35.81</v>
      </c>
      <c r="I473" s="39"/>
      <c r="J473" s="39">
        <f>IF(Source!BB252&lt;&gt; 0, Source!BB252, 1)</f>
        <v>11.56</v>
      </c>
      <c r="K473" s="38">
        <f>Source!Q252</f>
        <v>414</v>
      </c>
      <c r="L473" s="40"/>
    </row>
    <row r="474" spans="1:26" ht="14.25">
      <c r="A474" s="23"/>
      <c r="B474" s="53"/>
      <c r="C474" s="53" t="s">
        <v>1154</v>
      </c>
      <c r="D474" s="37"/>
      <c r="E474" s="10"/>
      <c r="F474" s="38">
        <f>Source!AN252</f>
        <v>7.83</v>
      </c>
      <c r="G474" s="39" t="str">
        <f>Source!DF252</f>
        <v>)*1,25</v>
      </c>
      <c r="H474" s="50">
        <f>ROUND(Source!AE252*Source!I252, 2)</f>
        <v>2.87</v>
      </c>
      <c r="I474" s="39"/>
      <c r="J474" s="39">
        <f>IF(Source!BS252&lt;&gt; 0, Source!BS252, 1)</f>
        <v>33.18</v>
      </c>
      <c r="K474" s="50">
        <f>Source!R252</f>
        <v>95.18</v>
      </c>
      <c r="L474" s="40"/>
      <c r="R474">
        <f>H474</f>
        <v>2.87</v>
      </c>
    </row>
    <row r="475" spans="1:26" ht="14.25">
      <c r="A475" s="23"/>
      <c r="B475" s="53"/>
      <c r="C475" s="53" t="s">
        <v>1155</v>
      </c>
      <c r="D475" s="37"/>
      <c r="E475" s="10"/>
      <c r="F475" s="38">
        <f>Source!AL252</f>
        <v>6356.64</v>
      </c>
      <c r="G475" s="39" t="str">
        <f>Source!DD252</f>
        <v/>
      </c>
      <c r="H475" s="38">
        <f>ROUND(Source!AC252*Source!I252, 2)</f>
        <v>1862.5</v>
      </c>
      <c r="I475" s="39"/>
      <c r="J475" s="39">
        <f>IF(Source!BC252&lt;&gt; 0, Source!BC252, 1)</f>
        <v>6.54</v>
      </c>
      <c r="K475" s="38">
        <f>Source!P252</f>
        <v>12180.72</v>
      </c>
      <c r="L475" s="40"/>
    </row>
    <row r="476" spans="1:26" ht="14.25">
      <c r="A476" s="23"/>
      <c r="B476" s="53"/>
      <c r="C476" s="53" t="s">
        <v>1149</v>
      </c>
      <c r="D476" s="37" t="s">
        <v>1150</v>
      </c>
      <c r="E476" s="10">
        <f>Source!BZ252</f>
        <v>123</v>
      </c>
      <c r="F476" s="61" t="str">
        <f>CONCATENATE(" )", Source!DL252, Source!FT252, "=", Source!FX252)</f>
        <v xml:space="preserve"> )*0,9=110,7</v>
      </c>
      <c r="G476" s="62"/>
      <c r="H476" s="38">
        <f>SUM(S470:S478)</f>
        <v>196.37</v>
      </c>
      <c r="I476" s="41" t="str">
        <f>CONCATENATE(Source!FX252, Source!FV252, "=")</f>
        <v>110,7*0,85=</v>
      </c>
      <c r="J476" s="36">
        <f>Source!AT252</f>
        <v>94</v>
      </c>
      <c r="K476" s="38">
        <f>SUM(T470:T478)</f>
        <v>5532.6</v>
      </c>
      <c r="L476" s="40"/>
    </row>
    <row r="477" spans="1:26" ht="14.25">
      <c r="A477" s="23"/>
      <c r="B477" s="53"/>
      <c r="C477" s="53" t="s">
        <v>1151</v>
      </c>
      <c r="D477" s="37" t="s">
        <v>1150</v>
      </c>
      <c r="E477" s="10">
        <f>Source!CA252</f>
        <v>75</v>
      </c>
      <c r="F477" s="61" t="str">
        <f>CONCATENATE(" )", Source!DM252, Source!FU252, "=", Source!FY252)</f>
        <v xml:space="preserve"> )*0,85=63,75</v>
      </c>
      <c r="G477" s="62"/>
      <c r="H477" s="38">
        <f>SUM(U470:U478)</f>
        <v>113.09</v>
      </c>
      <c r="I477" s="41" t="str">
        <f>CONCATENATE(Source!FY252, Source!FW252, "=")</f>
        <v>63,75*0,8=</v>
      </c>
      <c r="J477" s="36">
        <f>Source!AU252</f>
        <v>51</v>
      </c>
      <c r="K477" s="38">
        <f>SUM(V470:V478)</f>
        <v>3001.73</v>
      </c>
      <c r="L477" s="40"/>
    </row>
    <row r="478" spans="1:26" ht="14.25">
      <c r="A478" s="54"/>
      <c r="B478" s="55"/>
      <c r="C478" s="55" t="s">
        <v>1152</v>
      </c>
      <c r="D478" s="43" t="s">
        <v>1153</v>
      </c>
      <c r="E478" s="44">
        <f>Source!AQ252</f>
        <v>60.72</v>
      </c>
      <c r="F478" s="45"/>
      <c r="G478" s="47" t="str">
        <f>Source!DI252</f>
        <v>)*1,15</v>
      </c>
      <c r="H478" s="45"/>
      <c r="I478" s="47"/>
      <c r="J478" s="47"/>
      <c r="K478" s="45"/>
      <c r="L478" s="51">
        <f>Source!U252</f>
        <v>20.459603999999995</v>
      </c>
    </row>
    <row r="479" spans="1:26" ht="15">
      <c r="G479" s="60">
        <f>H472+H473+H475+H476+H477</f>
        <v>2382.29</v>
      </c>
      <c r="H479" s="60"/>
      <c r="J479" s="60">
        <f>K472+K473+K475+K476+K477</f>
        <v>26919.609999999997</v>
      </c>
      <c r="K479" s="60"/>
      <c r="L479" s="49">
        <f>Source!U252</f>
        <v>20.459603999999995</v>
      </c>
      <c r="O479" s="32">
        <f>G479</f>
        <v>2382.29</v>
      </c>
      <c r="P479" s="32">
        <f>J479</f>
        <v>26919.609999999997</v>
      </c>
      <c r="Q479" s="32">
        <f>L479</f>
        <v>20.459603999999995</v>
      </c>
      <c r="W479">
        <f>IF(Source!BI252&lt;=1,H472+H473+H475+H476+H477, 0)</f>
        <v>2382.29</v>
      </c>
      <c r="X479">
        <f>IF(Source!BI252=2,H472+H473+H475+H476+H477, 0)</f>
        <v>0</v>
      </c>
      <c r="Y479">
        <f>IF(Source!BI252=3,H472+H473+H475+H476+H477, 0)</f>
        <v>0</v>
      </c>
      <c r="Z479">
        <f>IF(Source!BI252=4,H472+H473+H475+H476+H477, 0)</f>
        <v>0</v>
      </c>
    </row>
    <row r="480" spans="1:26" ht="42.75">
      <c r="A480" s="23" t="str">
        <f>Source!E253</f>
        <v>8</v>
      </c>
      <c r="B480" s="53" t="str">
        <f>Source!F253</f>
        <v>11-01-053-2</v>
      </c>
      <c r="C480" s="53" t="str">
        <f>Source!G253</f>
        <v>Устройство оснований полов из фанеры в один слой площадью свыше 20 м2</v>
      </c>
      <c r="D480" s="37" t="str">
        <f>Source!H253</f>
        <v>100 м2 пола</v>
      </c>
      <c r="E480" s="10">
        <f>Source!I253</f>
        <v>0.29299999999999998</v>
      </c>
      <c r="F480" s="38">
        <f>Source!AL253+Source!AM253+Source!AO253</f>
        <v>6214.5300000000007</v>
      </c>
      <c r="G480" s="39"/>
      <c r="H480" s="38"/>
      <c r="I480" s="39" t="str">
        <f>Source!BO253</f>
        <v>11-01-053-2</v>
      </c>
      <c r="J480" s="39"/>
      <c r="K480" s="38"/>
      <c r="L480" s="40"/>
      <c r="S480">
        <f>ROUND((Source!FX253/100)*((ROUND(Source!AF253*Source!I253, 2)+ROUND(Source!AE253*Source!I253, 2))), 2)</f>
        <v>122.59</v>
      </c>
      <c r="T480">
        <f>Source!X253</f>
        <v>3453.88</v>
      </c>
      <c r="U480">
        <f>ROUND((Source!FY253/100)*((ROUND(Source!AF253*Source!I253, 2)+ROUND(Source!AE253*Source!I253, 2))), 2)</f>
        <v>70.599999999999994</v>
      </c>
      <c r="V480">
        <f>Source!Y253</f>
        <v>1873.91</v>
      </c>
    </row>
    <row r="481" spans="1:26">
      <c r="C481" s="31" t="str">
        <f>"Объем: "&amp;Source!I253&amp;"=29,3/"&amp;"100"</f>
        <v>Объем: 0,293=29,3/100</v>
      </c>
    </row>
    <row r="482" spans="1:26" ht="14.25">
      <c r="A482" s="23"/>
      <c r="B482" s="53"/>
      <c r="C482" s="53" t="s">
        <v>1148</v>
      </c>
      <c r="D482" s="37"/>
      <c r="E482" s="10"/>
      <c r="F482" s="38">
        <f>Source!AO253</f>
        <v>255.39</v>
      </c>
      <c r="G482" s="39" t="str">
        <f>Source!DG253</f>
        <v>)*1,15</v>
      </c>
      <c r="H482" s="38">
        <f>ROUND(Source!AF253*Source!I253, 2)</f>
        <v>86.05</v>
      </c>
      <c r="I482" s="39"/>
      <c r="J482" s="39">
        <f>IF(Source!BA253&lt;&gt; 0, Source!BA253, 1)</f>
        <v>33.18</v>
      </c>
      <c r="K482" s="38">
        <f>Source!S253</f>
        <v>2855.28</v>
      </c>
      <c r="L482" s="40"/>
      <c r="R482">
        <f>H482</f>
        <v>86.05</v>
      </c>
    </row>
    <row r="483" spans="1:26" ht="14.25">
      <c r="A483" s="23"/>
      <c r="B483" s="53"/>
      <c r="C483" s="53" t="s">
        <v>102</v>
      </c>
      <c r="D483" s="37"/>
      <c r="E483" s="10"/>
      <c r="F483" s="38">
        <f>Source!AM253</f>
        <v>375.46</v>
      </c>
      <c r="G483" s="39" t="str">
        <f>Source!DE253</f>
        <v>)*1,25</v>
      </c>
      <c r="H483" s="38">
        <f>ROUND(Source!AD253*Source!I253, 2)</f>
        <v>137.51</v>
      </c>
      <c r="I483" s="39"/>
      <c r="J483" s="39">
        <f>IF(Source!BB253&lt;&gt; 0, Source!BB253, 1)</f>
        <v>10.86</v>
      </c>
      <c r="K483" s="38">
        <f>Source!Q253</f>
        <v>1493.4</v>
      </c>
      <c r="L483" s="40"/>
    </row>
    <row r="484" spans="1:26" ht="14.25">
      <c r="A484" s="23"/>
      <c r="B484" s="53"/>
      <c r="C484" s="53" t="s">
        <v>1154</v>
      </c>
      <c r="D484" s="37"/>
      <c r="E484" s="10"/>
      <c r="F484" s="38">
        <f>Source!AN253</f>
        <v>67.400000000000006</v>
      </c>
      <c r="G484" s="39" t="str">
        <f>Source!DF253</f>
        <v>)*1,25</v>
      </c>
      <c r="H484" s="50">
        <f>ROUND(Source!AE253*Source!I253, 2)</f>
        <v>24.69</v>
      </c>
      <c r="I484" s="39"/>
      <c r="J484" s="39">
        <f>IF(Source!BS253&lt;&gt; 0, Source!BS253, 1)</f>
        <v>33.18</v>
      </c>
      <c r="K484" s="50">
        <f>Source!R253</f>
        <v>819.06</v>
      </c>
      <c r="L484" s="40"/>
      <c r="R484">
        <f>H484</f>
        <v>24.69</v>
      </c>
    </row>
    <row r="485" spans="1:26" ht="14.25">
      <c r="A485" s="23"/>
      <c r="B485" s="53"/>
      <c r="C485" s="53" t="s">
        <v>1155</v>
      </c>
      <c r="D485" s="37"/>
      <c r="E485" s="10"/>
      <c r="F485" s="38">
        <f>Source!AL253</f>
        <v>5583.68</v>
      </c>
      <c r="G485" s="39" t="str">
        <f>Source!DD253</f>
        <v/>
      </c>
      <c r="H485" s="38">
        <f>ROUND(Source!AC253*Source!I253, 2)</f>
        <v>1636.02</v>
      </c>
      <c r="I485" s="39"/>
      <c r="J485" s="39">
        <f>IF(Source!BC253&lt;&gt; 0, Source!BC253, 1)</f>
        <v>6.62</v>
      </c>
      <c r="K485" s="38">
        <f>Source!P253</f>
        <v>10830.44</v>
      </c>
      <c r="L485" s="40"/>
    </row>
    <row r="486" spans="1:26" ht="14.25">
      <c r="A486" s="23"/>
      <c r="B486" s="53"/>
      <c r="C486" s="53" t="s">
        <v>1149</v>
      </c>
      <c r="D486" s="37" t="s">
        <v>1150</v>
      </c>
      <c r="E486" s="10">
        <f>Source!BZ253</f>
        <v>123</v>
      </c>
      <c r="F486" s="61" t="str">
        <f>CONCATENATE(" )", Source!DL253, Source!FT253, "=", Source!FX253)</f>
        <v xml:space="preserve"> )*0,9=110,7</v>
      </c>
      <c r="G486" s="62"/>
      <c r="H486" s="38">
        <f>SUM(S480:S488)</f>
        <v>122.59</v>
      </c>
      <c r="I486" s="41" t="str">
        <f>CONCATENATE(Source!FX253, Source!FV253, "=")</f>
        <v>110,7*0,85=</v>
      </c>
      <c r="J486" s="36">
        <f>Source!AT253</f>
        <v>94</v>
      </c>
      <c r="K486" s="38">
        <f>SUM(T480:T488)</f>
        <v>3453.88</v>
      </c>
      <c r="L486" s="40"/>
    </row>
    <row r="487" spans="1:26" ht="14.25">
      <c r="A487" s="23"/>
      <c r="B487" s="53"/>
      <c r="C487" s="53" t="s">
        <v>1151</v>
      </c>
      <c r="D487" s="37" t="s">
        <v>1150</v>
      </c>
      <c r="E487" s="10">
        <f>Source!CA253</f>
        <v>75</v>
      </c>
      <c r="F487" s="61" t="str">
        <f>CONCATENATE(" )", Source!DM253, Source!FU253, "=", Source!FY253)</f>
        <v xml:space="preserve"> )*0,85=63,75</v>
      </c>
      <c r="G487" s="62"/>
      <c r="H487" s="38">
        <f>SUM(U480:U488)</f>
        <v>70.599999999999994</v>
      </c>
      <c r="I487" s="41" t="str">
        <f>CONCATENATE(Source!FY253, Source!FW253, "=")</f>
        <v>63,75*0,8=</v>
      </c>
      <c r="J487" s="36">
        <f>Source!AU253</f>
        <v>51</v>
      </c>
      <c r="K487" s="38">
        <f>SUM(V480:V488)</f>
        <v>1873.91</v>
      </c>
      <c r="L487" s="40"/>
    </row>
    <row r="488" spans="1:26" ht="14.25">
      <c r="A488" s="54"/>
      <c r="B488" s="55"/>
      <c r="C488" s="55" t="s">
        <v>1152</v>
      </c>
      <c r="D488" s="43" t="s">
        <v>1153</v>
      </c>
      <c r="E488" s="44">
        <f>Source!AQ253</f>
        <v>31.26</v>
      </c>
      <c r="F488" s="45"/>
      <c r="G488" s="47" t="str">
        <f>Source!DI253</f>
        <v>)*1,15</v>
      </c>
      <c r="H488" s="45"/>
      <c r="I488" s="47"/>
      <c r="J488" s="47"/>
      <c r="K488" s="45"/>
      <c r="L488" s="51">
        <f>Source!U253</f>
        <v>10.533056999999999</v>
      </c>
    </row>
    <row r="489" spans="1:26" ht="15">
      <c r="G489" s="60">
        <f>H482+H483+H485+H486+H487</f>
        <v>2052.77</v>
      </c>
      <c r="H489" s="60"/>
      <c r="J489" s="60">
        <f>K482+K483+K485+K486+K487</f>
        <v>20506.91</v>
      </c>
      <c r="K489" s="60"/>
      <c r="L489" s="49">
        <f>Source!U253</f>
        <v>10.533056999999999</v>
      </c>
      <c r="O489" s="32">
        <f>G489</f>
        <v>2052.77</v>
      </c>
      <c r="P489" s="32">
        <f>J489</f>
        <v>20506.91</v>
      </c>
      <c r="Q489" s="32">
        <f>L489</f>
        <v>10.533056999999999</v>
      </c>
      <c r="W489">
        <f>IF(Source!BI253&lt;=1,H482+H483+H485+H486+H487, 0)</f>
        <v>2052.77</v>
      </c>
      <c r="X489">
        <f>IF(Source!BI253=2,H482+H483+H485+H486+H487, 0)</f>
        <v>0</v>
      </c>
      <c r="Y489">
        <f>IF(Source!BI253=3,H482+H483+H485+H486+H487, 0)</f>
        <v>0</v>
      </c>
      <c r="Z489">
        <f>IF(Source!BI253=4,H482+H483+H485+H486+H487, 0)</f>
        <v>0</v>
      </c>
    </row>
    <row r="490" spans="1:26" ht="42.75">
      <c r="A490" s="23" t="str">
        <f>Source!E254</f>
        <v>9</v>
      </c>
      <c r="B490" s="53" t="str">
        <f>Source!F254</f>
        <v>11-01-057-1</v>
      </c>
      <c r="C490" s="53" t="str">
        <f>Source!G254</f>
        <v>Устройство гетерогенного и гомогенного покрытия на клее со свариванием полотнищ в стыках</v>
      </c>
      <c r="D490" s="37" t="str">
        <f>Source!H254</f>
        <v>100 м2</v>
      </c>
      <c r="E490" s="10">
        <f>Source!I254</f>
        <v>0.29299999999999998</v>
      </c>
      <c r="F490" s="38">
        <f>Source!AL254+Source!AM254+Source!AO254</f>
        <v>1180.5999999999999</v>
      </c>
      <c r="G490" s="39"/>
      <c r="H490" s="38"/>
      <c r="I490" s="39" t="str">
        <f>Source!BO254</f>
        <v>11-01-057-1</v>
      </c>
      <c r="J490" s="39"/>
      <c r="K490" s="38"/>
      <c r="L490" s="40"/>
      <c r="S490">
        <f>ROUND((Source!FX254/100)*((ROUND(Source!AF254*Source!I254, 2)+ROUND(Source!AE254*Source!I254, 2))), 2)</f>
        <v>144.22999999999999</v>
      </c>
      <c r="T490">
        <f>Source!X254</f>
        <v>4063.5</v>
      </c>
      <c r="U490">
        <f>ROUND((Source!FY254/100)*((ROUND(Source!AF254*Source!I254, 2)+ROUND(Source!AE254*Source!I254, 2))), 2)</f>
        <v>83.06</v>
      </c>
      <c r="V490">
        <f>Source!Y254</f>
        <v>2204.66</v>
      </c>
    </row>
    <row r="491" spans="1:26">
      <c r="C491" s="31" t="str">
        <f>"Объем: "&amp;Source!I254&amp;"=29,3/"&amp;"100"</f>
        <v>Объем: 0,293=29,3/100</v>
      </c>
    </row>
    <row r="492" spans="1:26" ht="14.25">
      <c r="A492" s="23"/>
      <c r="B492" s="53"/>
      <c r="C492" s="53" t="s">
        <v>1148</v>
      </c>
      <c r="D492" s="37"/>
      <c r="E492" s="10"/>
      <c r="F492" s="38">
        <f>Source!AO254</f>
        <v>386.07</v>
      </c>
      <c r="G492" s="39" t="str">
        <f>Source!DG254</f>
        <v>)*1,15</v>
      </c>
      <c r="H492" s="38">
        <f>ROUND(Source!AF254*Source!I254, 2)</f>
        <v>130.09</v>
      </c>
      <c r="I492" s="39"/>
      <c r="J492" s="39">
        <f>IF(Source!BA254&lt;&gt; 0, Source!BA254, 1)</f>
        <v>33.18</v>
      </c>
      <c r="K492" s="38">
        <f>Source!S254</f>
        <v>4316.26</v>
      </c>
      <c r="L492" s="40"/>
      <c r="R492">
        <f>H492</f>
        <v>130.09</v>
      </c>
    </row>
    <row r="493" spans="1:26" ht="14.25">
      <c r="A493" s="23"/>
      <c r="B493" s="53"/>
      <c r="C493" s="53" t="s">
        <v>102</v>
      </c>
      <c r="D493" s="37"/>
      <c r="E493" s="10"/>
      <c r="F493" s="38">
        <f>Source!AM254</f>
        <v>5.77</v>
      </c>
      <c r="G493" s="39" t="str">
        <f>Source!DE254</f>
        <v>)*1,25</v>
      </c>
      <c r="H493" s="38">
        <f>ROUND(Source!AD254*Source!I254, 2)</f>
        <v>2.12</v>
      </c>
      <c r="I493" s="39"/>
      <c r="J493" s="39">
        <f>IF(Source!BB254&lt;&gt; 0, Source!BB254, 1)</f>
        <v>9.84</v>
      </c>
      <c r="K493" s="38">
        <f>Source!Q254</f>
        <v>20.82</v>
      </c>
      <c r="L493" s="40"/>
    </row>
    <row r="494" spans="1:26" ht="14.25">
      <c r="A494" s="23"/>
      <c r="B494" s="53"/>
      <c r="C494" s="53" t="s">
        <v>1154</v>
      </c>
      <c r="D494" s="37"/>
      <c r="E494" s="10"/>
      <c r="F494" s="38">
        <f>Source!AN254</f>
        <v>0.54</v>
      </c>
      <c r="G494" s="39" t="str">
        <f>Source!DF254</f>
        <v>)*1,25</v>
      </c>
      <c r="H494" s="50">
        <f>ROUND(Source!AE254*Source!I254, 2)</f>
        <v>0.2</v>
      </c>
      <c r="I494" s="39"/>
      <c r="J494" s="39">
        <f>IF(Source!BS254&lt;&gt; 0, Source!BS254, 1)</f>
        <v>33.18</v>
      </c>
      <c r="K494" s="50">
        <f>Source!R254</f>
        <v>6.61</v>
      </c>
      <c r="L494" s="40"/>
      <c r="R494">
        <f>H494</f>
        <v>0.2</v>
      </c>
    </row>
    <row r="495" spans="1:26" ht="14.25">
      <c r="A495" s="23"/>
      <c r="B495" s="53"/>
      <c r="C495" s="53" t="s">
        <v>1155</v>
      </c>
      <c r="D495" s="37"/>
      <c r="E495" s="10"/>
      <c r="F495" s="38">
        <f>Source!AL254</f>
        <v>788.76</v>
      </c>
      <c r="G495" s="39" t="str">
        <f>Source!DD254</f>
        <v/>
      </c>
      <c r="H495" s="38">
        <f>ROUND(Source!AC254*Source!I254, 2)</f>
        <v>231.11</v>
      </c>
      <c r="I495" s="39"/>
      <c r="J495" s="39">
        <f>IF(Source!BC254&lt;&gt; 0, Source!BC254, 1)</f>
        <v>7.57</v>
      </c>
      <c r="K495" s="38">
        <f>Source!P254</f>
        <v>1749.48</v>
      </c>
      <c r="L495" s="40"/>
    </row>
    <row r="496" spans="1:26" ht="14.25">
      <c r="A496" s="23"/>
      <c r="B496" s="53"/>
      <c r="C496" s="53" t="s">
        <v>1149</v>
      </c>
      <c r="D496" s="37" t="s">
        <v>1150</v>
      </c>
      <c r="E496" s="10">
        <f>Source!BZ254</f>
        <v>123</v>
      </c>
      <c r="F496" s="61" t="str">
        <f>CONCATENATE(" )", Source!DL254, Source!FT254, "=", Source!FX254)</f>
        <v xml:space="preserve"> )*0,9=110,7</v>
      </c>
      <c r="G496" s="62"/>
      <c r="H496" s="38">
        <f>SUM(S490:S499)</f>
        <v>144.22999999999999</v>
      </c>
      <c r="I496" s="41" t="str">
        <f>CONCATENATE(Source!FX254, Source!FV254, "=")</f>
        <v>110,7*0,85=</v>
      </c>
      <c r="J496" s="36">
        <f>Source!AT254</f>
        <v>94</v>
      </c>
      <c r="K496" s="38">
        <f>SUM(T490:T499)</f>
        <v>4063.5</v>
      </c>
      <c r="L496" s="40"/>
    </row>
    <row r="497" spans="1:26" ht="14.25">
      <c r="A497" s="23"/>
      <c r="B497" s="53"/>
      <c r="C497" s="53" t="s">
        <v>1151</v>
      </c>
      <c r="D497" s="37" t="s">
        <v>1150</v>
      </c>
      <c r="E497" s="10">
        <f>Source!CA254</f>
        <v>75</v>
      </c>
      <c r="F497" s="61" t="str">
        <f>CONCATENATE(" )", Source!DM254, Source!FU254, "=", Source!FY254)</f>
        <v xml:space="preserve"> )*0,85=63,75</v>
      </c>
      <c r="G497" s="62"/>
      <c r="H497" s="38">
        <f>SUM(U490:U499)</f>
        <v>83.06</v>
      </c>
      <c r="I497" s="41" t="str">
        <f>CONCATENATE(Source!FY254, Source!FW254, "=")</f>
        <v>63,75*0,8=</v>
      </c>
      <c r="J497" s="36">
        <f>Source!AU254</f>
        <v>51</v>
      </c>
      <c r="K497" s="38">
        <f>SUM(V490:V499)</f>
        <v>2204.66</v>
      </c>
      <c r="L497" s="40"/>
    </row>
    <row r="498" spans="1:26" ht="14.25">
      <c r="A498" s="23"/>
      <c r="B498" s="53"/>
      <c r="C498" s="53" t="s">
        <v>1152</v>
      </c>
      <c r="D498" s="37" t="s">
        <v>1153</v>
      </c>
      <c r="E498" s="10">
        <f>Source!AQ254</f>
        <v>45.26</v>
      </c>
      <c r="F498" s="38"/>
      <c r="G498" s="39" t="str">
        <f>Source!DI254</f>
        <v>)*1,15</v>
      </c>
      <c r="H498" s="38"/>
      <c r="I498" s="39"/>
      <c r="J498" s="39"/>
      <c r="K498" s="38"/>
      <c r="L498" s="42">
        <f>Source!U254</f>
        <v>15.250356999999997</v>
      </c>
    </row>
    <row r="499" spans="1:26" ht="57">
      <c r="A499" s="54" t="str">
        <f>Source!E255</f>
        <v>9,1</v>
      </c>
      <c r="B499" s="55" t="str">
        <f>Source!F255</f>
        <v>101-4216</v>
      </c>
      <c r="C499" s="55" t="str">
        <f>Source!G255</f>
        <v>Линолеум полукоммерческий гетерогенный "TARKETT ИДИЛЛИЯ" (толщина 3,2 мм, толщина защитного слоя 0,5 мм, класс 23/32)</v>
      </c>
      <c r="D499" s="43" t="str">
        <f>Source!H255</f>
        <v>м2</v>
      </c>
      <c r="E499" s="44">
        <f>Source!I255</f>
        <v>29.885999999999999</v>
      </c>
      <c r="F499" s="45">
        <f>Source!AL255+Source!AM255+Source!AO255</f>
        <v>82.19</v>
      </c>
      <c r="G499" s="46" t="s">
        <v>3</v>
      </c>
      <c r="H499" s="45">
        <f>ROUND(Source!AC255*Source!I255, 2)+ROUND(Source!AD255*Source!I255, 2)+ROUND(Source!AF255*Source!I255, 2)</f>
        <v>2456.33</v>
      </c>
      <c r="I499" s="47"/>
      <c r="J499" s="47">
        <f>IF(Source!BC255&lt;&gt; 0, Source!BC255, 1)</f>
        <v>6.28</v>
      </c>
      <c r="K499" s="45">
        <f>Source!O255</f>
        <v>15425.75</v>
      </c>
      <c r="L499" s="48"/>
      <c r="S499">
        <f>ROUND((Source!FX255/100)*((ROUND(Source!AF255*Source!I255, 2)+ROUND(Source!AE255*Source!I255, 2))), 2)</f>
        <v>0</v>
      </c>
      <c r="T499">
        <f>Source!X255</f>
        <v>0</v>
      </c>
      <c r="U499">
        <f>ROUND((Source!FY255/100)*((ROUND(Source!AF255*Source!I255, 2)+ROUND(Source!AE255*Source!I255, 2))), 2)</f>
        <v>0</v>
      </c>
      <c r="V499">
        <f>Source!Y255</f>
        <v>0</v>
      </c>
      <c r="W499">
        <f>IF(Source!BI255&lt;=1,H499, 0)</f>
        <v>2456.33</v>
      </c>
      <c r="X499">
        <f>IF(Source!BI255=2,H499, 0)</f>
        <v>0</v>
      </c>
      <c r="Y499">
        <f>IF(Source!BI255=3,H499, 0)</f>
        <v>0</v>
      </c>
      <c r="Z499">
        <f>IF(Source!BI255=4,H499, 0)</f>
        <v>0</v>
      </c>
    </row>
    <row r="500" spans="1:26" ht="15">
      <c r="G500" s="60">
        <f>H492+H493+H495+H496+H497+SUM(H499:H499)</f>
        <v>3046.94</v>
      </c>
      <c r="H500" s="60"/>
      <c r="J500" s="60">
        <f>K492+K493+K495+K496+K497+SUM(K499:K499)</f>
        <v>27780.47</v>
      </c>
      <c r="K500" s="60"/>
      <c r="L500" s="49">
        <f>Source!U254</f>
        <v>15.250356999999997</v>
      </c>
      <c r="O500" s="32">
        <f>G500</f>
        <v>3046.94</v>
      </c>
      <c r="P500" s="32">
        <f>J500</f>
        <v>27780.47</v>
      </c>
      <c r="Q500" s="32">
        <f>L500</f>
        <v>15.250356999999997</v>
      </c>
      <c r="W500">
        <f>IF(Source!BI254&lt;=1,H492+H493+H495+H496+H497, 0)</f>
        <v>590.61000000000013</v>
      </c>
      <c r="X500">
        <f>IF(Source!BI254=2,H492+H493+H495+H496+H497, 0)</f>
        <v>0</v>
      </c>
      <c r="Y500">
        <f>IF(Source!BI254=3,H492+H493+H495+H496+H497, 0)</f>
        <v>0</v>
      </c>
      <c r="Z500">
        <f>IF(Source!BI254=4,H492+H493+H495+H496+H497, 0)</f>
        <v>0</v>
      </c>
    </row>
    <row r="501" spans="1:26" ht="42.75">
      <c r="A501" s="23" t="str">
        <f>Source!E256</f>
        <v>12</v>
      </c>
      <c r="B501" s="53" t="str">
        <f>Source!F256</f>
        <v>11-01-040-3</v>
      </c>
      <c r="C501" s="53" t="str">
        <f>Source!G256</f>
        <v>Устройство плинтусов поливинилхлоридных на винтах самонарезающих</v>
      </c>
      <c r="D501" s="37" t="str">
        <f>Source!H256</f>
        <v>100 М ПЛИНТУСА</v>
      </c>
      <c r="E501" s="10">
        <f>Source!I256</f>
        <v>0.22</v>
      </c>
      <c r="F501" s="38">
        <f>Source!AL256+Source!AM256+Source!AO256</f>
        <v>1468.0600000000002</v>
      </c>
      <c r="G501" s="39"/>
      <c r="H501" s="38"/>
      <c r="I501" s="39" t="str">
        <f>Source!BO256</f>
        <v>11-01-040-3</v>
      </c>
      <c r="J501" s="39"/>
      <c r="K501" s="38"/>
      <c r="L501" s="40"/>
      <c r="S501">
        <f>ROUND((Source!FX256/100)*((ROUND(Source!AF256*Source!I256, 2)+ROUND(Source!AE256*Source!I256, 2))), 2)</f>
        <v>17.13</v>
      </c>
      <c r="T501">
        <f>Source!X256</f>
        <v>482.44</v>
      </c>
      <c r="U501">
        <f>ROUND((Source!FY256/100)*((ROUND(Source!AF256*Source!I256, 2)+ROUND(Source!AE256*Source!I256, 2))), 2)</f>
        <v>9.86</v>
      </c>
      <c r="V501">
        <f>Source!Y256</f>
        <v>261.75</v>
      </c>
    </row>
    <row r="502" spans="1:26">
      <c r="C502" s="31" t="str">
        <f>"Объем: "&amp;Source!I256&amp;"=22/"&amp;"100"</f>
        <v>Объем: 0,22=22/100</v>
      </c>
    </row>
    <row r="503" spans="1:26" ht="14.25">
      <c r="A503" s="23"/>
      <c r="B503" s="53"/>
      <c r="C503" s="53" t="s">
        <v>1148</v>
      </c>
      <c r="D503" s="37"/>
      <c r="E503" s="10"/>
      <c r="F503" s="38">
        <f>Source!AO256</f>
        <v>61.14</v>
      </c>
      <c r="G503" s="39" t="str">
        <f>Source!DG256</f>
        <v>)*1,15</v>
      </c>
      <c r="H503" s="38">
        <f>ROUND(Source!AF256*Source!I256, 2)</f>
        <v>15.47</v>
      </c>
      <c r="I503" s="39"/>
      <c r="J503" s="39">
        <f>IF(Source!BA256&lt;&gt; 0, Source!BA256, 1)</f>
        <v>33.18</v>
      </c>
      <c r="K503" s="38">
        <f>Source!S256</f>
        <v>513.23</v>
      </c>
      <c r="L503" s="40"/>
      <c r="R503">
        <f>H503</f>
        <v>15.47</v>
      </c>
    </row>
    <row r="504" spans="1:26" ht="14.25">
      <c r="A504" s="23"/>
      <c r="B504" s="53"/>
      <c r="C504" s="53" t="s">
        <v>102</v>
      </c>
      <c r="D504" s="37"/>
      <c r="E504" s="10"/>
      <c r="F504" s="38">
        <f>Source!AM256</f>
        <v>11.24</v>
      </c>
      <c r="G504" s="39" t="str">
        <f>Source!DE256</f>
        <v>)*1,25</v>
      </c>
      <c r="H504" s="38">
        <f>ROUND(Source!AD256*Source!I256, 2)</f>
        <v>3.09</v>
      </c>
      <c r="I504" s="39"/>
      <c r="J504" s="39">
        <f>IF(Source!BB256&lt;&gt; 0, Source!BB256, 1)</f>
        <v>5.63</v>
      </c>
      <c r="K504" s="38">
        <f>Source!Q256</f>
        <v>17.399999999999999</v>
      </c>
      <c r="L504" s="40"/>
    </row>
    <row r="505" spans="1:26" ht="14.25">
      <c r="A505" s="23"/>
      <c r="B505" s="53"/>
      <c r="C505" s="53" t="s">
        <v>1155</v>
      </c>
      <c r="D505" s="37"/>
      <c r="E505" s="10"/>
      <c r="F505" s="38">
        <f>Source!AL256</f>
        <v>1395.68</v>
      </c>
      <c r="G505" s="39" t="str">
        <f>Source!DD256</f>
        <v/>
      </c>
      <c r="H505" s="38">
        <f>ROUND(Source!AC256*Source!I256, 2)</f>
        <v>307.05</v>
      </c>
      <c r="I505" s="39"/>
      <c r="J505" s="39">
        <f>IF(Source!BC256&lt;&gt; 0, Source!BC256, 1)</f>
        <v>2.68</v>
      </c>
      <c r="K505" s="38">
        <f>Source!P256</f>
        <v>822.89</v>
      </c>
      <c r="L505" s="40"/>
    </row>
    <row r="506" spans="1:26" ht="14.25">
      <c r="A506" s="23"/>
      <c r="B506" s="53"/>
      <c r="C506" s="53" t="s">
        <v>1149</v>
      </c>
      <c r="D506" s="37" t="s">
        <v>1150</v>
      </c>
      <c r="E506" s="10">
        <f>Source!BZ256</f>
        <v>123</v>
      </c>
      <c r="F506" s="61" t="str">
        <f>CONCATENATE(" )", Source!DL256, Source!FT256, "=", Source!FX256)</f>
        <v xml:space="preserve"> )*0,9=110,7</v>
      </c>
      <c r="G506" s="62"/>
      <c r="H506" s="38">
        <f>SUM(S501:S508)</f>
        <v>17.13</v>
      </c>
      <c r="I506" s="41" t="str">
        <f>CONCATENATE(Source!FX256, Source!FV256, "=")</f>
        <v>110,7*0,85=</v>
      </c>
      <c r="J506" s="36">
        <f>Source!AT256</f>
        <v>94</v>
      </c>
      <c r="K506" s="38">
        <f>SUM(T501:T508)</f>
        <v>482.44</v>
      </c>
      <c r="L506" s="40"/>
    </row>
    <row r="507" spans="1:26" ht="14.25">
      <c r="A507" s="23"/>
      <c r="B507" s="53"/>
      <c r="C507" s="53" t="s">
        <v>1151</v>
      </c>
      <c r="D507" s="37" t="s">
        <v>1150</v>
      </c>
      <c r="E507" s="10">
        <f>Source!CA256</f>
        <v>75</v>
      </c>
      <c r="F507" s="61" t="str">
        <f>CONCATENATE(" )", Source!DM256, Source!FU256, "=", Source!FY256)</f>
        <v xml:space="preserve"> )*0,85=63,75</v>
      </c>
      <c r="G507" s="62"/>
      <c r="H507" s="38">
        <f>SUM(U501:U508)</f>
        <v>9.86</v>
      </c>
      <c r="I507" s="41" t="str">
        <f>CONCATENATE(Source!FY256, Source!FW256, "=")</f>
        <v>63,75*0,8=</v>
      </c>
      <c r="J507" s="36">
        <f>Source!AU256</f>
        <v>51</v>
      </c>
      <c r="K507" s="38">
        <f>SUM(V501:V508)</f>
        <v>261.75</v>
      </c>
      <c r="L507" s="40"/>
    </row>
    <row r="508" spans="1:26" ht="14.25">
      <c r="A508" s="54"/>
      <c r="B508" s="55"/>
      <c r="C508" s="55" t="s">
        <v>1152</v>
      </c>
      <c r="D508" s="43" t="s">
        <v>1153</v>
      </c>
      <c r="E508" s="44">
        <f>Source!AQ256</f>
        <v>6.66</v>
      </c>
      <c r="F508" s="45"/>
      <c r="G508" s="47" t="str">
        <f>Source!DI256</f>
        <v>)*1,15</v>
      </c>
      <c r="H508" s="45"/>
      <c r="I508" s="47"/>
      <c r="J508" s="47"/>
      <c r="K508" s="45"/>
      <c r="L508" s="51">
        <f>Source!U256</f>
        <v>1.6849799999999999</v>
      </c>
    </row>
    <row r="509" spans="1:26" ht="15">
      <c r="G509" s="60">
        <f>H503+H504+H505+H506+H507</f>
        <v>352.6</v>
      </c>
      <c r="H509" s="60"/>
      <c r="J509" s="60">
        <f>K503+K504+K505+K506+K507</f>
        <v>2097.71</v>
      </c>
      <c r="K509" s="60"/>
      <c r="L509" s="49">
        <f>Source!U256</f>
        <v>1.6849799999999999</v>
      </c>
      <c r="O509" s="32">
        <f>G509</f>
        <v>352.6</v>
      </c>
      <c r="P509" s="32">
        <f>J509</f>
        <v>2097.71</v>
      </c>
      <c r="Q509" s="32">
        <f>L509</f>
        <v>1.6849799999999999</v>
      </c>
      <c r="W509">
        <f>IF(Source!BI256&lt;=1,H503+H504+H505+H506+H507, 0)</f>
        <v>352.6</v>
      </c>
      <c r="X509">
        <f>IF(Source!BI256=2,H503+H504+H505+H506+H507, 0)</f>
        <v>0</v>
      </c>
      <c r="Y509">
        <f>IF(Source!BI256=3,H503+H504+H505+H506+H507, 0)</f>
        <v>0</v>
      </c>
      <c r="Z509">
        <f>IF(Source!BI256=4,H503+H504+H505+H506+H507, 0)</f>
        <v>0</v>
      </c>
    </row>
    <row r="510" spans="1:26" ht="71.25">
      <c r="A510" s="23" t="str">
        <f>Source!E257</f>
        <v>14</v>
      </c>
      <c r="B510" s="53" t="str">
        <f>Source!F257</f>
        <v>10-05-010-2</v>
      </c>
      <c r="C510" s="53" t="str">
        <f>Source!G257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510" s="37" t="str">
        <f>Source!H257</f>
        <v>100 м2 стен (за вычетом проемов)</v>
      </c>
      <c r="E510" s="10">
        <f>Source!I257</f>
        <v>0.64800000000000002</v>
      </c>
      <c r="F510" s="38">
        <f>Source!AL257+Source!AM257+Source!AO257</f>
        <v>8430.6999999999989</v>
      </c>
      <c r="G510" s="39"/>
      <c r="H510" s="38"/>
      <c r="I510" s="39" t="str">
        <f>Source!BO257</f>
        <v>10-05-010-2</v>
      </c>
      <c r="J510" s="39"/>
      <c r="K510" s="38"/>
      <c r="L510" s="40"/>
      <c r="S510">
        <f>ROUND((Source!FX257/100)*((ROUND(Source!AF257*Source!I257, 2)+ROUND(Source!AE257*Source!I257, 2))), 2)</f>
        <v>602.95000000000005</v>
      </c>
      <c r="T510">
        <f>Source!X257</f>
        <v>16954.2</v>
      </c>
      <c r="U510">
        <f>ROUND((Source!FY257/100)*((ROUND(Source!AF257*Source!I257, 2)+ROUND(Source!AE257*Source!I257, 2))), 2)</f>
        <v>304.02999999999997</v>
      </c>
      <c r="V510">
        <f>Source!Y257</f>
        <v>8100.34</v>
      </c>
    </row>
    <row r="511" spans="1:26">
      <c r="C511" s="31" t="str">
        <f>"Объем: "&amp;Source!I257&amp;"=64,8/"&amp;"100"</f>
        <v>Объем: 0,648=64,8/100</v>
      </c>
    </row>
    <row r="512" spans="1:26" ht="14.25">
      <c r="A512" s="23"/>
      <c r="B512" s="53"/>
      <c r="C512" s="53" t="s">
        <v>1148</v>
      </c>
      <c r="D512" s="37"/>
      <c r="E512" s="10"/>
      <c r="F512" s="38">
        <f>Source!AO257</f>
        <v>761.88</v>
      </c>
      <c r="G512" s="39" t="str">
        <f>Source!DG257</f>
        <v>)*1,15</v>
      </c>
      <c r="H512" s="38">
        <f>ROUND(Source!AF257*Source!I257, 2)</f>
        <v>567.75</v>
      </c>
      <c r="I512" s="39"/>
      <c r="J512" s="39">
        <f>IF(Source!BA257&lt;&gt; 0, Source!BA257, 1)</f>
        <v>33.18</v>
      </c>
      <c r="K512" s="38">
        <f>Source!S257</f>
        <v>18838</v>
      </c>
      <c r="L512" s="40"/>
      <c r="R512">
        <f>H512</f>
        <v>567.75</v>
      </c>
    </row>
    <row r="513" spans="1:26" ht="14.25">
      <c r="A513" s="23"/>
      <c r="B513" s="53"/>
      <c r="C513" s="53" t="s">
        <v>102</v>
      </c>
      <c r="D513" s="37"/>
      <c r="E513" s="10"/>
      <c r="F513" s="38">
        <f>Source!AM257</f>
        <v>14.12</v>
      </c>
      <c r="G513" s="39" t="str">
        <f>Source!DE257</f>
        <v>)*1,25</v>
      </c>
      <c r="H513" s="38">
        <f>ROUND(Source!AD257*Source!I257, 2)</f>
        <v>11.44</v>
      </c>
      <c r="I513" s="39"/>
      <c r="J513" s="39">
        <f>IF(Source!BB257&lt;&gt; 0, Source!BB257, 1)</f>
        <v>6.2</v>
      </c>
      <c r="K513" s="38">
        <f>Source!Q257</f>
        <v>70.91</v>
      </c>
      <c r="L513" s="40"/>
    </row>
    <row r="514" spans="1:26" ht="14.25">
      <c r="A514" s="23"/>
      <c r="B514" s="53"/>
      <c r="C514" s="53" t="s">
        <v>1155</v>
      </c>
      <c r="D514" s="37"/>
      <c r="E514" s="10"/>
      <c r="F514" s="38">
        <f>Source!AL257</f>
        <v>7654.7</v>
      </c>
      <c r="G514" s="39" t="str">
        <f>Source!DD257</f>
        <v/>
      </c>
      <c r="H514" s="38">
        <f>ROUND(Source!AC257*Source!I257, 2)</f>
        <v>4960.25</v>
      </c>
      <c r="I514" s="39"/>
      <c r="J514" s="39">
        <f>IF(Source!BC257&lt;&gt; 0, Source!BC257, 1)</f>
        <v>5.7</v>
      </c>
      <c r="K514" s="38">
        <f>Source!P257</f>
        <v>28273.4</v>
      </c>
      <c r="L514" s="40"/>
    </row>
    <row r="515" spans="1:26" ht="14.25">
      <c r="A515" s="23"/>
      <c r="B515" s="53"/>
      <c r="C515" s="53" t="s">
        <v>1149</v>
      </c>
      <c r="D515" s="37" t="s">
        <v>1150</v>
      </c>
      <c r="E515" s="10">
        <f>Source!BZ257</f>
        <v>118</v>
      </c>
      <c r="F515" s="61" t="str">
        <f>CONCATENATE(" )", Source!DL257, Source!FT257, "=", Source!FX257)</f>
        <v xml:space="preserve"> )*0,9=106,2</v>
      </c>
      <c r="G515" s="62"/>
      <c r="H515" s="38">
        <f>SUM(S510:S518)</f>
        <v>602.95000000000005</v>
      </c>
      <c r="I515" s="41" t="str">
        <f>CONCATENATE(Source!FX257, Source!FV257, "=")</f>
        <v>106,2*0,85=</v>
      </c>
      <c r="J515" s="36">
        <f>Source!AT257</f>
        <v>90</v>
      </c>
      <c r="K515" s="38">
        <f>SUM(T510:T518)</f>
        <v>16954.2</v>
      </c>
      <c r="L515" s="40"/>
    </row>
    <row r="516" spans="1:26" ht="14.25">
      <c r="A516" s="23"/>
      <c r="B516" s="53"/>
      <c r="C516" s="53" t="s">
        <v>1151</v>
      </c>
      <c r="D516" s="37" t="s">
        <v>1150</v>
      </c>
      <c r="E516" s="10">
        <f>Source!CA257</f>
        <v>63</v>
      </c>
      <c r="F516" s="61" t="str">
        <f>CONCATENATE(" )", Source!DM257, Source!FU257, "=", Source!FY257)</f>
        <v xml:space="preserve"> )*0,85=53,55</v>
      </c>
      <c r="G516" s="62"/>
      <c r="H516" s="38">
        <f>SUM(U510:U518)</f>
        <v>304.02999999999997</v>
      </c>
      <c r="I516" s="41" t="str">
        <f>CONCATENATE(Source!FY257, Source!FW257, "=")</f>
        <v>53,55*0,8=</v>
      </c>
      <c r="J516" s="36">
        <f>Source!AU257</f>
        <v>43</v>
      </c>
      <c r="K516" s="38">
        <f>SUM(V510:V518)</f>
        <v>8100.34</v>
      </c>
      <c r="L516" s="40"/>
    </row>
    <row r="517" spans="1:26" ht="14.25">
      <c r="A517" s="23"/>
      <c r="B517" s="53"/>
      <c r="C517" s="53" t="s">
        <v>1152</v>
      </c>
      <c r="D517" s="37" t="s">
        <v>1153</v>
      </c>
      <c r="E517" s="10">
        <f>Source!AQ257</f>
        <v>84</v>
      </c>
      <c r="F517" s="38"/>
      <c r="G517" s="39" t="str">
        <f>Source!DI257</f>
        <v>)*1,15</v>
      </c>
      <c r="H517" s="38"/>
      <c r="I517" s="39"/>
      <c r="J517" s="39"/>
      <c r="K517" s="38"/>
      <c r="L517" s="42">
        <f>Source!U257</f>
        <v>62.596800000000002</v>
      </c>
    </row>
    <row r="518" spans="1:26" ht="14.25">
      <c r="A518" s="54" t="str">
        <f>Source!E258</f>
        <v>14,1</v>
      </c>
      <c r="B518" s="55" t="str">
        <f>Source!F258</f>
        <v>101-2509</v>
      </c>
      <c r="C518" s="55" t="str">
        <f>Source!G258</f>
        <v>Листы гипсокартонные ГКЛ 12,5 мм</v>
      </c>
      <c r="D518" s="43" t="str">
        <f>Source!H258</f>
        <v>м2</v>
      </c>
      <c r="E518" s="44">
        <f>Source!I258</f>
        <v>-145.80000000000001</v>
      </c>
      <c r="F518" s="45">
        <f>Source!AL258+Source!AM258+Source!AO258</f>
        <v>15.06</v>
      </c>
      <c r="G518" s="46" t="s">
        <v>3</v>
      </c>
      <c r="H518" s="45">
        <f>ROUND(Source!AC258*Source!I258, 2)+ROUND(Source!AD258*Source!I258, 2)+ROUND(Source!AF258*Source!I258, 2)</f>
        <v>-2195.75</v>
      </c>
      <c r="I518" s="47"/>
      <c r="J518" s="47">
        <f>IF(Source!BC258&lt;&gt; 0, Source!BC258, 1)</f>
        <v>4.9000000000000004</v>
      </c>
      <c r="K518" s="45">
        <f>Source!O258</f>
        <v>-10759.17</v>
      </c>
      <c r="L518" s="48"/>
      <c r="S518">
        <f>ROUND((Source!FX258/100)*((ROUND(Source!AF258*Source!I258, 2)+ROUND(Source!AE258*Source!I258, 2))), 2)</f>
        <v>0</v>
      </c>
      <c r="T518">
        <f>Source!X258</f>
        <v>0</v>
      </c>
      <c r="U518">
        <f>ROUND((Source!FY258/100)*((ROUND(Source!AF258*Source!I258, 2)+ROUND(Source!AE258*Source!I258, 2))), 2)</f>
        <v>0</v>
      </c>
      <c r="V518">
        <f>Source!Y258</f>
        <v>0</v>
      </c>
      <c r="W518">
        <f>IF(Source!BI258&lt;=1,H518, 0)</f>
        <v>-2195.75</v>
      </c>
      <c r="X518">
        <f>IF(Source!BI258=2,H518, 0)</f>
        <v>0</v>
      </c>
      <c r="Y518">
        <f>IF(Source!BI258=3,H518, 0)</f>
        <v>0</v>
      </c>
      <c r="Z518">
        <f>IF(Source!BI258=4,H518, 0)</f>
        <v>0</v>
      </c>
    </row>
    <row r="519" spans="1:26" ht="15">
      <c r="G519" s="60">
        <f>H512+H513+H514+H515+H516+SUM(H518:H518)</f>
        <v>4250.67</v>
      </c>
      <c r="H519" s="60"/>
      <c r="J519" s="60">
        <f>K512+K513+K514+K515+K516+SUM(K518:K518)</f>
        <v>61477.679999999993</v>
      </c>
      <c r="K519" s="60"/>
      <c r="L519" s="49">
        <f>Source!U257</f>
        <v>62.596800000000002</v>
      </c>
      <c r="O519" s="32">
        <f>G519</f>
        <v>4250.67</v>
      </c>
      <c r="P519" s="32">
        <f>J519</f>
        <v>61477.679999999993</v>
      </c>
      <c r="Q519" s="32">
        <f>L519</f>
        <v>62.596800000000002</v>
      </c>
      <c r="W519">
        <f>IF(Source!BI257&lt;=1,H512+H513+H514+H515+H516, 0)</f>
        <v>6446.42</v>
      </c>
      <c r="X519">
        <f>IF(Source!BI257=2,H512+H513+H514+H515+H516, 0)</f>
        <v>0</v>
      </c>
      <c r="Y519">
        <f>IF(Source!BI257=3,H512+H513+H514+H515+H516, 0)</f>
        <v>0</v>
      </c>
      <c r="Z519">
        <f>IF(Source!BI257=4,H512+H513+H514+H515+H516, 0)</f>
        <v>0</v>
      </c>
    </row>
    <row r="520" spans="1:26" ht="71.25">
      <c r="A520" s="23" t="str">
        <f>Source!E259</f>
        <v>16</v>
      </c>
      <c r="B520" s="53" t="str">
        <f>Source!F259</f>
        <v>15-06-002-6</v>
      </c>
      <c r="C520" s="53" t="str">
        <f>Source!G259</f>
        <v>Оклейка стен моющимися обоями на тканевой основе по листовым материалам</v>
      </c>
      <c r="D520" s="37" t="str">
        <f>Source!H259</f>
        <v>100 м2 оклеиваемой поверхности</v>
      </c>
      <c r="E520" s="10">
        <f>Source!I259</f>
        <v>0.64800000000000002</v>
      </c>
      <c r="F520" s="38">
        <f>Source!AL259+Source!AM259+Source!AO259</f>
        <v>7084.130000000001</v>
      </c>
      <c r="G520" s="39"/>
      <c r="H520" s="38"/>
      <c r="I520" s="39" t="str">
        <f>Source!BO259</f>
        <v>15-06-002-6</v>
      </c>
      <c r="J520" s="39"/>
      <c r="K520" s="38"/>
      <c r="L520" s="40"/>
      <c r="S520">
        <f>ROUND((Source!FX259/100)*((ROUND(Source!AF259*Source!I259, 2)+ROUND(Source!AE259*Source!I259, 2))), 2)</f>
        <v>366.07</v>
      </c>
      <c r="T520">
        <f>Source!X259</f>
        <v>10282.64</v>
      </c>
      <c r="U520">
        <f>ROUND((Source!FY259/100)*((ROUND(Source!AF259*Source!I259, 2)+ROUND(Source!AE259*Source!I259, 2))), 2)</f>
        <v>181.1</v>
      </c>
      <c r="V520">
        <f>Source!Y259</f>
        <v>4755.72</v>
      </c>
    </row>
    <row r="521" spans="1:26">
      <c r="C521" s="31" t="str">
        <f>"Объем: "&amp;Source!I259&amp;"=64,8/"&amp;"100"</f>
        <v>Объем: 0,648=64,8/100</v>
      </c>
    </row>
    <row r="522" spans="1:26" ht="14.25">
      <c r="A522" s="23"/>
      <c r="B522" s="53"/>
      <c r="C522" s="53" t="s">
        <v>1148</v>
      </c>
      <c r="D522" s="37"/>
      <c r="E522" s="10"/>
      <c r="F522" s="38">
        <f>Source!AO259</f>
        <v>519.67999999999995</v>
      </c>
      <c r="G522" s="39" t="str">
        <f>Source!DG259</f>
        <v>)*1,15</v>
      </c>
      <c r="H522" s="38">
        <f>ROUND(Source!AF259*Source!I259, 2)</f>
        <v>387.26</v>
      </c>
      <c r="I522" s="39"/>
      <c r="J522" s="39">
        <f>IF(Source!BA259&lt;&gt; 0, Source!BA259, 1)</f>
        <v>33.18</v>
      </c>
      <c r="K522" s="38">
        <f>Source!S259</f>
        <v>12849.43</v>
      </c>
      <c r="L522" s="40"/>
      <c r="R522">
        <f>H522</f>
        <v>387.26</v>
      </c>
    </row>
    <row r="523" spans="1:26" ht="14.25">
      <c r="A523" s="23"/>
      <c r="B523" s="53"/>
      <c r="C523" s="53" t="s">
        <v>102</v>
      </c>
      <c r="D523" s="37"/>
      <c r="E523" s="10"/>
      <c r="F523" s="38">
        <f>Source!AM259</f>
        <v>1.18</v>
      </c>
      <c r="G523" s="39" t="str">
        <f>Source!DE259</f>
        <v>)*1,25</v>
      </c>
      <c r="H523" s="38">
        <f>ROUND(Source!AD259*Source!I259, 2)</f>
        <v>0.96</v>
      </c>
      <c r="I523" s="39"/>
      <c r="J523" s="39">
        <f>IF(Source!BB259&lt;&gt; 0, Source!BB259, 1)</f>
        <v>11.86</v>
      </c>
      <c r="K523" s="38">
        <f>Source!Q259</f>
        <v>11.37</v>
      </c>
      <c r="L523" s="40"/>
    </row>
    <row r="524" spans="1:26" ht="14.25">
      <c r="A524" s="23"/>
      <c r="B524" s="53"/>
      <c r="C524" s="53" t="s">
        <v>1154</v>
      </c>
      <c r="D524" s="37"/>
      <c r="E524" s="10"/>
      <c r="F524" s="38">
        <f>Source!AN259</f>
        <v>0.14000000000000001</v>
      </c>
      <c r="G524" s="39" t="str">
        <f>Source!DF259</f>
        <v>)*1,25</v>
      </c>
      <c r="H524" s="50">
        <f>ROUND(Source!AE259*Source!I259, 2)</f>
        <v>0.12</v>
      </c>
      <c r="I524" s="39"/>
      <c r="J524" s="39">
        <f>IF(Source!BS259&lt;&gt; 0, Source!BS259, 1)</f>
        <v>33.18</v>
      </c>
      <c r="K524" s="50">
        <f>Source!R259</f>
        <v>3.87</v>
      </c>
      <c r="L524" s="40"/>
      <c r="R524">
        <f>H524</f>
        <v>0.12</v>
      </c>
    </row>
    <row r="525" spans="1:26" ht="14.25">
      <c r="A525" s="23"/>
      <c r="B525" s="53"/>
      <c r="C525" s="53" t="s">
        <v>1155</v>
      </c>
      <c r="D525" s="37"/>
      <c r="E525" s="10"/>
      <c r="F525" s="38">
        <f>Source!AL259</f>
        <v>6563.27</v>
      </c>
      <c r="G525" s="39" t="str">
        <f>Source!DD259</f>
        <v/>
      </c>
      <c r="H525" s="38">
        <f>ROUND(Source!AC259*Source!I259, 2)</f>
        <v>4253</v>
      </c>
      <c r="I525" s="39"/>
      <c r="J525" s="39">
        <f>IF(Source!BC259&lt;&gt; 0, Source!BC259, 1)</f>
        <v>1.21</v>
      </c>
      <c r="K525" s="38">
        <f>Source!P259</f>
        <v>5146.13</v>
      </c>
      <c r="L525" s="40"/>
    </row>
    <row r="526" spans="1:26" ht="14.25">
      <c r="A526" s="23"/>
      <c r="B526" s="53"/>
      <c r="C526" s="53" t="s">
        <v>1149</v>
      </c>
      <c r="D526" s="37" t="s">
        <v>1150</v>
      </c>
      <c r="E526" s="10">
        <f>Source!BZ259</f>
        <v>105</v>
      </c>
      <c r="F526" s="61" t="str">
        <f>CONCATENATE(" )", Source!DL259, Source!FT259, "=", Source!FX259)</f>
        <v xml:space="preserve"> )*0,9=94,5</v>
      </c>
      <c r="G526" s="62"/>
      <c r="H526" s="38">
        <f>SUM(S520:S528)</f>
        <v>366.07</v>
      </c>
      <c r="I526" s="41" t="str">
        <f>CONCATENATE(Source!FX259, Source!FV259, "=")</f>
        <v>94,5*0,85=</v>
      </c>
      <c r="J526" s="36">
        <f>Source!AT259</f>
        <v>80</v>
      </c>
      <c r="K526" s="38">
        <f>SUM(T520:T528)</f>
        <v>10282.64</v>
      </c>
      <c r="L526" s="40"/>
    </row>
    <row r="527" spans="1:26" ht="14.25">
      <c r="A527" s="23"/>
      <c r="B527" s="53"/>
      <c r="C527" s="53" t="s">
        <v>1151</v>
      </c>
      <c r="D527" s="37" t="s">
        <v>1150</v>
      </c>
      <c r="E527" s="10">
        <f>Source!CA259</f>
        <v>55</v>
      </c>
      <c r="F527" s="61" t="str">
        <f>CONCATENATE(" )", Source!DM259, Source!FU259, "=", Source!FY259)</f>
        <v xml:space="preserve"> )*0,85=46,75</v>
      </c>
      <c r="G527" s="62"/>
      <c r="H527" s="38">
        <f>SUM(U520:U528)</f>
        <v>181.1</v>
      </c>
      <c r="I527" s="41" t="str">
        <f>CONCATENATE(Source!FY259, Source!FW259, "=")</f>
        <v>46,75*0,8=</v>
      </c>
      <c r="J527" s="36">
        <f>Source!AU259</f>
        <v>37</v>
      </c>
      <c r="K527" s="38">
        <f>SUM(V520:V528)</f>
        <v>4755.72</v>
      </c>
      <c r="L527" s="40"/>
    </row>
    <row r="528" spans="1:26" ht="14.25">
      <c r="A528" s="54"/>
      <c r="B528" s="55"/>
      <c r="C528" s="55" t="s">
        <v>1152</v>
      </c>
      <c r="D528" s="43" t="s">
        <v>1153</v>
      </c>
      <c r="E528" s="44">
        <f>Source!AQ259</f>
        <v>55.94</v>
      </c>
      <c r="F528" s="45"/>
      <c r="G528" s="47" t="str">
        <f>Source!DI259</f>
        <v>)*1,15</v>
      </c>
      <c r="H528" s="45"/>
      <c r="I528" s="47"/>
      <c r="J528" s="47"/>
      <c r="K528" s="45"/>
      <c r="L528" s="51">
        <f>Source!U259</f>
        <v>41.686487999999997</v>
      </c>
    </row>
    <row r="529" spans="1:26" ht="15">
      <c r="G529" s="60">
        <f>H522+H523+H525+H526+H527</f>
        <v>5188.3900000000003</v>
      </c>
      <c r="H529" s="60"/>
      <c r="J529" s="60">
        <f>K522+K523+K525+K526+K527</f>
        <v>33045.29</v>
      </c>
      <c r="K529" s="60"/>
      <c r="L529" s="49">
        <f>Source!U259</f>
        <v>41.686487999999997</v>
      </c>
      <c r="O529" s="32">
        <f>G529</f>
        <v>5188.3900000000003</v>
      </c>
      <c r="P529" s="32">
        <f>J529</f>
        <v>33045.29</v>
      </c>
      <c r="Q529" s="32">
        <f>L529</f>
        <v>41.686487999999997</v>
      </c>
      <c r="W529">
        <f>IF(Source!BI259&lt;=1,H522+H523+H525+H526+H527, 0)</f>
        <v>5188.3900000000003</v>
      </c>
      <c r="X529">
        <f>IF(Source!BI259=2,H522+H523+H525+H526+H527, 0)</f>
        <v>0</v>
      </c>
      <c r="Y529">
        <f>IF(Source!BI259=3,H522+H523+H525+H526+H527, 0)</f>
        <v>0</v>
      </c>
      <c r="Z529">
        <f>IF(Source!BI259=4,H522+H523+H525+H526+H527, 0)</f>
        <v>0</v>
      </c>
    </row>
    <row r="530" spans="1:26" ht="28.5">
      <c r="A530" s="23" t="str">
        <f>Source!E260</f>
        <v>17</v>
      </c>
      <c r="B530" s="53" t="str">
        <f>Source!F260</f>
        <v>м08-03-591-9</v>
      </c>
      <c r="C530" s="53" t="str">
        <f>Source!G260</f>
        <v>Розетка штепсельная утопленного типа при скрытой проводке</v>
      </c>
      <c r="D530" s="37" t="str">
        <f>Source!H260</f>
        <v>100 шт.</v>
      </c>
      <c r="E530" s="10">
        <f>Source!I260</f>
        <v>0.04</v>
      </c>
      <c r="F530" s="38">
        <f>Source!AL260+Source!AM260+Source!AO260</f>
        <v>371.42</v>
      </c>
      <c r="G530" s="39"/>
      <c r="H530" s="38"/>
      <c r="I530" s="39" t="str">
        <f>Source!BO260</f>
        <v>м08-03-591-9</v>
      </c>
      <c r="J530" s="39"/>
      <c r="K530" s="38"/>
      <c r="L530" s="40"/>
      <c r="S530">
        <f>ROUND((Source!FX260/100)*((ROUND(Source!AF260*Source!I260, 2)+ROUND(Source!AE260*Source!I260, 2))), 2)</f>
        <v>11.5</v>
      </c>
      <c r="T530">
        <f>Source!X260</f>
        <v>325.48</v>
      </c>
      <c r="U530">
        <f>ROUND((Source!FY260/100)*((ROUND(Source!AF260*Source!I260, 2)+ROUND(Source!AE260*Source!I260, 2))), 2)</f>
        <v>7.87</v>
      </c>
      <c r="V530">
        <f>Source!Y260</f>
        <v>208.95</v>
      </c>
    </row>
    <row r="531" spans="1:26">
      <c r="C531" s="31" t="str">
        <f>"Объем: "&amp;Source!I260&amp;"=4/"&amp;"100"</f>
        <v>Объем: 0,04=4/100</v>
      </c>
    </row>
    <row r="532" spans="1:26" ht="14.25">
      <c r="A532" s="23"/>
      <c r="B532" s="53"/>
      <c r="C532" s="53" t="s">
        <v>1148</v>
      </c>
      <c r="D532" s="37"/>
      <c r="E532" s="10"/>
      <c r="F532" s="38">
        <f>Source!AO260</f>
        <v>302.36</v>
      </c>
      <c r="G532" s="39" t="str">
        <f>Source!DG260</f>
        <v/>
      </c>
      <c r="H532" s="38">
        <f>ROUND(Source!AF260*Source!I260, 2)</f>
        <v>12.09</v>
      </c>
      <c r="I532" s="39"/>
      <c r="J532" s="39">
        <f>IF(Source!BA260&lt;&gt; 0, Source!BA260, 1)</f>
        <v>33.18</v>
      </c>
      <c r="K532" s="38">
        <f>Source!S260</f>
        <v>401.29</v>
      </c>
      <c r="L532" s="40"/>
      <c r="R532">
        <f>H532</f>
        <v>12.09</v>
      </c>
    </row>
    <row r="533" spans="1:26" ht="14.25">
      <c r="A533" s="23"/>
      <c r="B533" s="53"/>
      <c r="C533" s="53" t="s">
        <v>102</v>
      </c>
      <c r="D533" s="37"/>
      <c r="E533" s="10"/>
      <c r="F533" s="38">
        <f>Source!AM260</f>
        <v>5.78</v>
      </c>
      <c r="G533" s="39" t="str">
        <f>Source!DE260</f>
        <v/>
      </c>
      <c r="H533" s="38">
        <f>ROUND(Source!AD260*Source!I260, 2)</f>
        <v>0.23</v>
      </c>
      <c r="I533" s="39"/>
      <c r="J533" s="39">
        <f>IF(Source!BB260&lt;&gt; 0, Source!BB260, 1)</f>
        <v>9.01</v>
      </c>
      <c r="K533" s="38">
        <f>Source!Q260</f>
        <v>2.08</v>
      </c>
      <c r="L533" s="40"/>
    </row>
    <row r="534" spans="1:26" ht="14.25">
      <c r="A534" s="23"/>
      <c r="B534" s="53"/>
      <c r="C534" s="53" t="s">
        <v>1154</v>
      </c>
      <c r="D534" s="37"/>
      <c r="E534" s="10"/>
      <c r="F534" s="38">
        <f>Source!AN260</f>
        <v>0.41</v>
      </c>
      <c r="G534" s="39" t="str">
        <f>Source!DF260</f>
        <v/>
      </c>
      <c r="H534" s="50">
        <f>ROUND(Source!AE260*Source!I260, 2)</f>
        <v>0.02</v>
      </c>
      <c r="I534" s="39"/>
      <c r="J534" s="39">
        <f>IF(Source!BS260&lt;&gt; 0, Source!BS260, 1)</f>
        <v>33.18</v>
      </c>
      <c r="K534" s="50">
        <f>Source!R260</f>
        <v>0.54</v>
      </c>
      <c r="L534" s="40"/>
      <c r="R534">
        <f>H534</f>
        <v>0.02</v>
      </c>
    </row>
    <row r="535" spans="1:26" ht="14.25">
      <c r="A535" s="23"/>
      <c r="B535" s="53"/>
      <c r="C535" s="53" t="s">
        <v>1155</v>
      </c>
      <c r="D535" s="37"/>
      <c r="E535" s="10"/>
      <c r="F535" s="38">
        <f>Source!AL260</f>
        <v>63.28</v>
      </c>
      <c r="G535" s="39" t="str">
        <f>Source!DD260</f>
        <v/>
      </c>
      <c r="H535" s="38">
        <f>ROUND(Source!AC260*Source!I260, 2)</f>
        <v>2.5299999999999998</v>
      </c>
      <c r="I535" s="39"/>
      <c r="J535" s="39">
        <f>IF(Source!BC260&lt;&gt; 0, Source!BC260, 1)</f>
        <v>7.16</v>
      </c>
      <c r="K535" s="38">
        <f>Source!P260</f>
        <v>18.12</v>
      </c>
      <c r="L535" s="40"/>
    </row>
    <row r="536" spans="1:26" ht="14.25">
      <c r="A536" s="23"/>
      <c r="B536" s="53"/>
      <c r="C536" s="53" t="s">
        <v>1149</v>
      </c>
      <c r="D536" s="37" t="s">
        <v>1150</v>
      </c>
      <c r="E536" s="10">
        <f>Source!BZ260</f>
        <v>95</v>
      </c>
      <c r="F536" s="56"/>
      <c r="G536" s="39"/>
      <c r="H536" s="38">
        <f>SUM(S530:S540)</f>
        <v>11.5</v>
      </c>
      <c r="I536" s="41" t="str">
        <f>CONCATENATE(Source!FX260, Source!FV260, "=")</f>
        <v>95*0,85=</v>
      </c>
      <c r="J536" s="36">
        <f>Source!AT260</f>
        <v>81</v>
      </c>
      <c r="K536" s="38">
        <f>SUM(T530:T540)</f>
        <v>325.48</v>
      </c>
      <c r="L536" s="40"/>
    </row>
    <row r="537" spans="1:26" ht="14.25">
      <c r="A537" s="23"/>
      <c r="B537" s="53"/>
      <c r="C537" s="53" t="s">
        <v>1151</v>
      </c>
      <c r="D537" s="37" t="s">
        <v>1150</v>
      </c>
      <c r="E537" s="10">
        <f>Source!CA260</f>
        <v>65</v>
      </c>
      <c r="F537" s="56"/>
      <c r="G537" s="39"/>
      <c r="H537" s="38">
        <f>SUM(U530:U540)</f>
        <v>7.87</v>
      </c>
      <c r="I537" s="41" t="str">
        <f>CONCATENATE(Source!FY260, Source!FW260, "=")</f>
        <v>65*0,8=</v>
      </c>
      <c r="J537" s="36">
        <f>Source!AU260</f>
        <v>52</v>
      </c>
      <c r="K537" s="38">
        <f>SUM(V530:V540)</f>
        <v>208.95</v>
      </c>
      <c r="L537" s="40"/>
    </row>
    <row r="538" spans="1:26" ht="14.25">
      <c r="A538" s="23"/>
      <c r="B538" s="53"/>
      <c r="C538" s="53" t="s">
        <v>1152</v>
      </c>
      <c r="D538" s="37" t="s">
        <v>1153</v>
      </c>
      <c r="E538" s="10">
        <f>Source!AQ260</f>
        <v>30.48</v>
      </c>
      <c r="F538" s="38"/>
      <c r="G538" s="39" t="str">
        <f>Source!DI260</f>
        <v/>
      </c>
      <c r="H538" s="38"/>
      <c r="I538" s="39"/>
      <c r="J538" s="39"/>
      <c r="K538" s="38"/>
      <c r="L538" s="42">
        <f>Source!U260</f>
        <v>1.2192000000000001</v>
      </c>
    </row>
    <row r="539" spans="1:26" ht="28.5">
      <c r="A539" s="23" t="str">
        <f>Source!E261</f>
        <v>17,1</v>
      </c>
      <c r="B539" s="53" t="str">
        <f>Source!F261</f>
        <v>503-0606</v>
      </c>
      <c r="C539" s="53" t="str">
        <f>Source!G261</f>
        <v>Коробка для установки розеток и выключателей скрытой проводки</v>
      </c>
      <c r="D539" s="37" t="str">
        <f>Source!H261</f>
        <v>1000 шт.</v>
      </c>
      <c r="E539" s="10">
        <f>Source!I261</f>
        <v>4.0000000000000001E-3</v>
      </c>
      <c r="F539" s="38">
        <f>Source!AL261+Source!AM261+Source!AO261</f>
        <v>1998.42</v>
      </c>
      <c r="G539" s="52" t="s">
        <v>3</v>
      </c>
      <c r="H539" s="38">
        <f>ROUND(Source!AC261*Source!I261, 2)+ROUND(Source!AD261*Source!I261, 2)+ROUND(Source!AF261*Source!I261, 2)</f>
        <v>7.99</v>
      </c>
      <c r="I539" s="39"/>
      <c r="J539" s="39">
        <f>IF(Source!BC261&lt;&gt; 0, Source!BC261, 1)</f>
        <v>2.56</v>
      </c>
      <c r="K539" s="38">
        <f>Source!O261</f>
        <v>20.46</v>
      </c>
      <c r="L539" s="40"/>
      <c r="S539">
        <f>ROUND((Source!FX261/100)*((ROUND(Source!AF261*Source!I261, 2)+ROUND(Source!AE261*Source!I261, 2))), 2)</f>
        <v>0</v>
      </c>
      <c r="T539">
        <f>Source!X261</f>
        <v>0</v>
      </c>
      <c r="U539">
        <f>ROUND((Source!FY261/100)*((ROUND(Source!AF261*Source!I261, 2)+ROUND(Source!AE261*Source!I261, 2))), 2)</f>
        <v>0</v>
      </c>
      <c r="V539">
        <f>Source!Y261</f>
        <v>0</v>
      </c>
      <c r="W539">
        <f>IF(Source!BI261&lt;=1,H539, 0)</f>
        <v>0</v>
      </c>
      <c r="X539">
        <f>IF(Source!BI261=2,H539, 0)</f>
        <v>7.99</v>
      </c>
      <c r="Y539">
        <f>IF(Source!BI261=3,H539, 0)</f>
        <v>0</v>
      </c>
      <c r="Z539">
        <f>IF(Source!BI261=4,H539, 0)</f>
        <v>0</v>
      </c>
    </row>
    <row r="540" spans="1:26" ht="28.5">
      <c r="A540" s="54" t="str">
        <f>Source!E262</f>
        <v>17,2</v>
      </c>
      <c r="B540" s="55" t="str">
        <f>Source!F262</f>
        <v>503-0475</v>
      </c>
      <c r="C540" s="55" t="str">
        <f>Source!G262</f>
        <v>Розетка скрытой проводки с заземлением</v>
      </c>
      <c r="D540" s="43" t="str">
        <f>Source!H262</f>
        <v>шт.</v>
      </c>
      <c r="E540" s="44">
        <f>Source!I262</f>
        <v>4</v>
      </c>
      <c r="F540" s="45">
        <f>Source!AL262+Source!AM262+Source!AO262</f>
        <v>7.62</v>
      </c>
      <c r="G540" s="46" t="s">
        <v>3</v>
      </c>
      <c r="H540" s="45">
        <f>ROUND(Source!AC262*Source!I262, 2)+ROUND(Source!AD262*Source!I262, 2)+ROUND(Source!AF262*Source!I262, 2)</f>
        <v>30.48</v>
      </c>
      <c r="I540" s="47"/>
      <c r="J540" s="47">
        <f>IF(Source!BC262&lt;&gt; 0, Source!BC262, 1)</f>
        <v>6.89</v>
      </c>
      <c r="K540" s="45">
        <f>Source!O262</f>
        <v>210.01</v>
      </c>
      <c r="L540" s="48"/>
      <c r="S540">
        <f>ROUND((Source!FX262/100)*((ROUND(Source!AF262*Source!I262, 2)+ROUND(Source!AE262*Source!I262, 2))), 2)</f>
        <v>0</v>
      </c>
      <c r="T540">
        <f>Source!X262</f>
        <v>0</v>
      </c>
      <c r="U540">
        <f>ROUND((Source!FY262/100)*((ROUND(Source!AF262*Source!I262, 2)+ROUND(Source!AE262*Source!I262, 2))), 2)</f>
        <v>0</v>
      </c>
      <c r="V540">
        <f>Source!Y262</f>
        <v>0</v>
      </c>
      <c r="W540">
        <f>IF(Source!BI262&lt;=1,H540, 0)</f>
        <v>0</v>
      </c>
      <c r="X540">
        <f>IF(Source!BI262=2,H540, 0)</f>
        <v>30.48</v>
      </c>
      <c r="Y540">
        <f>IF(Source!BI262=3,H540, 0)</f>
        <v>0</v>
      </c>
      <c r="Z540">
        <f>IF(Source!BI262=4,H540, 0)</f>
        <v>0</v>
      </c>
    </row>
    <row r="541" spans="1:26" ht="15">
      <c r="G541" s="60">
        <f>H532+H533+H535+H536+H537+SUM(H539:H540)</f>
        <v>72.69</v>
      </c>
      <c r="H541" s="60"/>
      <c r="J541" s="60">
        <f>K532+K533+K535+K536+K537+SUM(K539:K540)</f>
        <v>1186.3900000000001</v>
      </c>
      <c r="K541" s="60"/>
      <c r="L541" s="49">
        <f>Source!U260</f>
        <v>1.2192000000000001</v>
      </c>
      <c r="O541" s="32">
        <f>G541</f>
        <v>72.69</v>
      </c>
      <c r="P541" s="32">
        <f>J541</f>
        <v>1186.3900000000001</v>
      </c>
      <c r="Q541" s="32">
        <f>L541</f>
        <v>1.2192000000000001</v>
      </c>
      <c r="W541">
        <f>IF(Source!BI260&lt;=1,H532+H533+H535+H536+H537, 0)</f>
        <v>0</v>
      </c>
      <c r="X541">
        <f>IF(Source!BI260=2,H532+H533+H535+H536+H537, 0)</f>
        <v>34.22</v>
      </c>
      <c r="Y541">
        <f>IF(Source!BI260=3,H532+H533+H535+H536+H537, 0)</f>
        <v>0</v>
      </c>
      <c r="Z541">
        <f>IF(Source!BI260=4,H532+H533+H535+H536+H537, 0)</f>
        <v>0</v>
      </c>
    </row>
    <row r="542" spans="1:26" ht="42.75">
      <c r="A542" s="23" t="str">
        <f>Source!E263</f>
        <v>19</v>
      </c>
      <c r="B542" s="53" t="str">
        <f>Source!F263</f>
        <v>м08-03-591-5</v>
      </c>
      <c r="C542" s="53" t="str">
        <f>Source!G263</f>
        <v>Выключатель двухклавишный утопленного типа при скрытой проводке</v>
      </c>
      <c r="D542" s="37" t="str">
        <f>Source!H263</f>
        <v>100 шт.</v>
      </c>
      <c r="E542" s="10">
        <f>Source!I263</f>
        <v>0.01</v>
      </c>
      <c r="F542" s="38">
        <f>Source!AL263+Source!AM263+Source!AO263</f>
        <v>302.15000000000003</v>
      </c>
      <c r="G542" s="39"/>
      <c r="H542" s="38"/>
      <c r="I542" s="39" t="str">
        <f>Source!BO263</f>
        <v>м08-03-591-5</v>
      </c>
      <c r="J542" s="39"/>
      <c r="K542" s="38"/>
      <c r="L542" s="40"/>
      <c r="S542">
        <f>ROUND((Source!FX263/100)*((ROUND(Source!AF263*Source!I263, 2)+ROUND(Source!AE263*Source!I263, 2))), 2)</f>
        <v>2.4700000000000002</v>
      </c>
      <c r="T542">
        <f>Source!X263</f>
        <v>70.069999999999993</v>
      </c>
      <c r="U542">
        <f>ROUND((Source!FY263/100)*((ROUND(Source!AF263*Source!I263, 2)+ROUND(Source!AE263*Source!I263, 2))), 2)</f>
        <v>1.69</v>
      </c>
      <c r="V542">
        <f>Source!Y263</f>
        <v>44.99</v>
      </c>
    </row>
    <row r="543" spans="1:26">
      <c r="C543" s="31" t="str">
        <f>"Объем: "&amp;Source!I263&amp;"=1/"&amp;"100"</f>
        <v>Объем: 0,01=1/100</v>
      </c>
    </row>
    <row r="544" spans="1:26" ht="14.25">
      <c r="A544" s="23"/>
      <c r="B544" s="53"/>
      <c r="C544" s="53" t="s">
        <v>1148</v>
      </c>
      <c r="D544" s="37"/>
      <c r="E544" s="10"/>
      <c r="F544" s="38">
        <f>Source!AO263</f>
        <v>260.3</v>
      </c>
      <c r="G544" s="39" t="str">
        <f>Source!DG263</f>
        <v/>
      </c>
      <c r="H544" s="38">
        <f>ROUND(Source!AF263*Source!I263, 2)</f>
        <v>2.6</v>
      </c>
      <c r="I544" s="39"/>
      <c r="J544" s="39">
        <f>IF(Source!BA263&lt;&gt; 0, Source!BA263, 1)</f>
        <v>33.18</v>
      </c>
      <c r="K544" s="38">
        <f>Source!S263</f>
        <v>86.37</v>
      </c>
      <c r="L544" s="40"/>
      <c r="R544">
        <f>H544</f>
        <v>2.6</v>
      </c>
    </row>
    <row r="545" spans="1:26" ht="14.25">
      <c r="A545" s="23"/>
      <c r="B545" s="53"/>
      <c r="C545" s="53" t="s">
        <v>102</v>
      </c>
      <c r="D545" s="37"/>
      <c r="E545" s="10"/>
      <c r="F545" s="38">
        <f>Source!AM263</f>
        <v>5.78</v>
      </c>
      <c r="G545" s="39" t="str">
        <f>Source!DE263</f>
        <v/>
      </c>
      <c r="H545" s="38">
        <f>ROUND(Source!AD263*Source!I263, 2)</f>
        <v>0.06</v>
      </c>
      <c r="I545" s="39"/>
      <c r="J545" s="39">
        <f>IF(Source!BB263&lt;&gt; 0, Source!BB263, 1)</f>
        <v>9.01</v>
      </c>
      <c r="K545" s="38">
        <f>Source!Q263</f>
        <v>0.52</v>
      </c>
      <c r="L545" s="40"/>
    </row>
    <row r="546" spans="1:26" ht="14.25">
      <c r="A546" s="23"/>
      <c r="B546" s="53"/>
      <c r="C546" s="53" t="s">
        <v>1154</v>
      </c>
      <c r="D546" s="37"/>
      <c r="E546" s="10"/>
      <c r="F546" s="38">
        <f>Source!AN263</f>
        <v>0.41</v>
      </c>
      <c r="G546" s="39" t="str">
        <f>Source!DF263</f>
        <v/>
      </c>
      <c r="H546" s="50">
        <f>ROUND(Source!AE263*Source!I263, 2)</f>
        <v>0</v>
      </c>
      <c r="I546" s="39"/>
      <c r="J546" s="39">
        <f>IF(Source!BS263&lt;&gt; 0, Source!BS263, 1)</f>
        <v>33.18</v>
      </c>
      <c r="K546" s="50">
        <f>Source!R263</f>
        <v>0.14000000000000001</v>
      </c>
      <c r="L546" s="40"/>
      <c r="R546">
        <f>H546</f>
        <v>0</v>
      </c>
    </row>
    <row r="547" spans="1:26" ht="14.25">
      <c r="A547" s="23"/>
      <c r="B547" s="53"/>
      <c r="C547" s="53" t="s">
        <v>1155</v>
      </c>
      <c r="D547" s="37"/>
      <c r="E547" s="10"/>
      <c r="F547" s="38">
        <f>Source!AL263</f>
        <v>36.07</v>
      </c>
      <c r="G547" s="39" t="str">
        <f>Source!DD263</f>
        <v/>
      </c>
      <c r="H547" s="38">
        <f>ROUND(Source!AC263*Source!I263, 2)</f>
        <v>0.36</v>
      </c>
      <c r="I547" s="39"/>
      <c r="J547" s="39">
        <f>IF(Source!BC263&lt;&gt; 0, Source!BC263, 1)</f>
        <v>7.17</v>
      </c>
      <c r="K547" s="38">
        <f>Source!P263</f>
        <v>2.59</v>
      </c>
      <c r="L547" s="40"/>
    </row>
    <row r="548" spans="1:26" ht="14.25">
      <c r="A548" s="23"/>
      <c r="B548" s="53"/>
      <c r="C548" s="53" t="s">
        <v>1149</v>
      </c>
      <c r="D548" s="37" t="s">
        <v>1150</v>
      </c>
      <c r="E548" s="10">
        <f>Source!BZ263</f>
        <v>95</v>
      </c>
      <c r="F548" s="56"/>
      <c r="G548" s="39"/>
      <c r="H548" s="38">
        <f>SUM(S542:S552)</f>
        <v>2.4700000000000002</v>
      </c>
      <c r="I548" s="41" t="str">
        <f>CONCATENATE(Source!FX263, Source!FV263, "=")</f>
        <v>95*0,85=</v>
      </c>
      <c r="J548" s="36">
        <f>Source!AT263</f>
        <v>81</v>
      </c>
      <c r="K548" s="38">
        <f>SUM(T542:T552)</f>
        <v>70.069999999999993</v>
      </c>
      <c r="L548" s="40"/>
    </row>
    <row r="549" spans="1:26" ht="14.25">
      <c r="A549" s="23"/>
      <c r="B549" s="53"/>
      <c r="C549" s="53" t="s">
        <v>1151</v>
      </c>
      <c r="D549" s="37" t="s">
        <v>1150</v>
      </c>
      <c r="E549" s="10">
        <f>Source!CA263</f>
        <v>65</v>
      </c>
      <c r="F549" s="56"/>
      <c r="G549" s="39"/>
      <c r="H549" s="38">
        <f>SUM(U542:U552)</f>
        <v>1.69</v>
      </c>
      <c r="I549" s="41" t="str">
        <f>CONCATENATE(Source!FY263, Source!FW263, "=")</f>
        <v>65*0,8=</v>
      </c>
      <c r="J549" s="36">
        <f>Source!AU263</f>
        <v>52</v>
      </c>
      <c r="K549" s="38">
        <f>SUM(V542:V552)</f>
        <v>44.99</v>
      </c>
      <c r="L549" s="40"/>
    </row>
    <row r="550" spans="1:26" ht="14.25">
      <c r="A550" s="23"/>
      <c r="B550" s="53"/>
      <c r="C550" s="53" t="s">
        <v>1152</v>
      </c>
      <c r="D550" s="37" t="s">
        <v>1153</v>
      </c>
      <c r="E550" s="10">
        <f>Source!AQ263</f>
        <v>26.24</v>
      </c>
      <c r="F550" s="38"/>
      <c r="G550" s="39" t="str">
        <f>Source!DI263</f>
        <v/>
      </c>
      <c r="H550" s="38"/>
      <c r="I550" s="39"/>
      <c r="J550" s="39"/>
      <c r="K550" s="38"/>
      <c r="L550" s="42">
        <f>Source!U263</f>
        <v>0.26239999999999997</v>
      </c>
    </row>
    <row r="551" spans="1:26" ht="28.5">
      <c r="A551" s="23" t="str">
        <f>Source!E264</f>
        <v>19,1</v>
      </c>
      <c r="B551" s="53" t="str">
        <f>Source!F264</f>
        <v>503-0606</v>
      </c>
      <c r="C551" s="53" t="str">
        <f>Source!G264</f>
        <v>Коробка для установки розеток и выключателей скрытой проводки</v>
      </c>
      <c r="D551" s="37" t="str">
        <f>Source!H264</f>
        <v>1000 шт.</v>
      </c>
      <c r="E551" s="10">
        <f>Source!I264</f>
        <v>1E-3</v>
      </c>
      <c r="F551" s="38">
        <f>Source!AL264+Source!AM264+Source!AO264</f>
        <v>1998.42</v>
      </c>
      <c r="G551" s="52" t="s">
        <v>3</v>
      </c>
      <c r="H551" s="38">
        <f>ROUND(Source!AC264*Source!I264, 2)+ROUND(Source!AD264*Source!I264, 2)+ROUND(Source!AF264*Source!I264, 2)</f>
        <v>2</v>
      </c>
      <c r="I551" s="39"/>
      <c r="J551" s="39">
        <f>IF(Source!BC264&lt;&gt; 0, Source!BC264, 1)</f>
        <v>2.56</v>
      </c>
      <c r="K551" s="38">
        <f>Source!O264</f>
        <v>5.12</v>
      </c>
      <c r="L551" s="40"/>
      <c r="S551">
        <f>ROUND((Source!FX264/100)*((ROUND(Source!AF264*Source!I264, 2)+ROUND(Source!AE264*Source!I264, 2))), 2)</f>
        <v>0</v>
      </c>
      <c r="T551">
        <f>Source!X264</f>
        <v>0</v>
      </c>
      <c r="U551">
        <f>ROUND((Source!FY264/100)*((ROUND(Source!AF264*Source!I264, 2)+ROUND(Source!AE264*Source!I264, 2))), 2)</f>
        <v>0</v>
      </c>
      <c r="V551">
        <f>Source!Y264</f>
        <v>0</v>
      </c>
      <c r="W551">
        <f>IF(Source!BI264&lt;=1,H551, 0)</f>
        <v>0</v>
      </c>
      <c r="X551">
        <f>IF(Source!BI264=2,H551, 0)</f>
        <v>2</v>
      </c>
      <c r="Y551">
        <f>IF(Source!BI264=3,H551, 0)</f>
        <v>0</v>
      </c>
      <c r="Z551">
        <f>IF(Source!BI264=4,H551, 0)</f>
        <v>0</v>
      </c>
    </row>
    <row r="552" spans="1:26" ht="57">
      <c r="A552" s="54" t="str">
        <f>Source!E265</f>
        <v>19,2</v>
      </c>
      <c r="B552" s="55" t="str">
        <f>Source!F265</f>
        <v>509-4600</v>
      </c>
      <c r="C552" s="55" t="str">
        <f>Source!G265</f>
        <v>Выключатель двухклавишный для скрытой проводки серии "Прима", марка С56-039 с подсветкой, цвет бежевый</v>
      </c>
      <c r="D552" s="43" t="str">
        <f>Source!H265</f>
        <v>шт.</v>
      </c>
      <c r="E552" s="44">
        <f>Source!I265</f>
        <v>1</v>
      </c>
      <c r="F552" s="45">
        <f>Source!AL265+Source!AM265+Source!AO265</f>
        <v>8.81</v>
      </c>
      <c r="G552" s="46" t="s">
        <v>3</v>
      </c>
      <c r="H552" s="45">
        <f>ROUND(Source!AC265*Source!I265, 2)+ROUND(Source!AD265*Source!I265, 2)+ROUND(Source!AF265*Source!I265, 2)</f>
        <v>8.81</v>
      </c>
      <c r="I552" s="47"/>
      <c r="J552" s="47">
        <f>IF(Source!BC265&lt;&gt; 0, Source!BC265, 1)</f>
        <v>8.68</v>
      </c>
      <c r="K552" s="45">
        <f>Source!O265</f>
        <v>76.47</v>
      </c>
      <c r="L552" s="48"/>
      <c r="S552">
        <f>ROUND((Source!FX265/100)*((ROUND(Source!AF265*Source!I265, 2)+ROUND(Source!AE265*Source!I265, 2))), 2)</f>
        <v>0</v>
      </c>
      <c r="T552">
        <f>Source!X265</f>
        <v>0</v>
      </c>
      <c r="U552">
        <f>ROUND((Source!FY265/100)*((ROUND(Source!AF265*Source!I265, 2)+ROUND(Source!AE265*Source!I265, 2))), 2)</f>
        <v>0</v>
      </c>
      <c r="V552">
        <f>Source!Y265</f>
        <v>0</v>
      </c>
      <c r="W552">
        <f>IF(Source!BI265&lt;=1,H552, 0)</f>
        <v>0</v>
      </c>
      <c r="X552">
        <f>IF(Source!BI265=2,H552, 0)</f>
        <v>8.81</v>
      </c>
      <c r="Y552">
        <f>IF(Source!BI265=3,H552, 0)</f>
        <v>0</v>
      </c>
      <c r="Z552">
        <f>IF(Source!BI265=4,H552, 0)</f>
        <v>0</v>
      </c>
    </row>
    <row r="553" spans="1:26" ht="15">
      <c r="G553" s="60">
        <f>H544+H545+H547+H548+H549+SUM(H551:H552)</f>
        <v>17.990000000000002</v>
      </c>
      <c r="H553" s="60"/>
      <c r="J553" s="60">
        <f>K544+K545+K547+K548+K549+SUM(K551:K552)</f>
        <v>286.13</v>
      </c>
      <c r="K553" s="60"/>
      <c r="L553" s="49">
        <f>Source!U263</f>
        <v>0.26239999999999997</v>
      </c>
      <c r="O553" s="32">
        <f>G553</f>
        <v>17.990000000000002</v>
      </c>
      <c r="P553" s="32">
        <f>J553</f>
        <v>286.13</v>
      </c>
      <c r="Q553" s="32">
        <f>L553</f>
        <v>0.26239999999999997</v>
      </c>
      <c r="W553">
        <f>IF(Source!BI263&lt;=1,H544+H545+H547+H548+H549, 0)</f>
        <v>0</v>
      </c>
      <c r="X553">
        <f>IF(Source!BI263=2,H544+H545+H547+H548+H549, 0)</f>
        <v>7.18</v>
      </c>
      <c r="Y553">
        <f>IF(Source!BI263=3,H544+H545+H547+H548+H549, 0)</f>
        <v>0</v>
      </c>
      <c r="Z553">
        <f>IF(Source!BI263=4,H544+H545+H547+H548+H549, 0)</f>
        <v>0</v>
      </c>
    </row>
    <row r="554" spans="1:26" ht="57">
      <c r="A554" s="23" t="str">
        <f>Source!E266</f>
        <v>20</v>
      </c>
      <c r="B554" s="53" t="str">
        <f>Source!F266</f>
        <v>10-05-011-1</v>
      </c>
      <c r="C554" s="53" t="str">
        <f>Source!G266</f>
        <v>Устройство подвесных потолков из гипсокартонных листов (ГКЛ) по системе «КНАУФ» двухуровневых (П 112)</v>
      </c>
      <c r="D554" s="37" t="str">
        <f>Source!H266</f>
        <v>100 м2 потолка</v>
      </c>
      <c r="E554" s="10">
        <f>Source!I266</f>
        <v>0.29299999999999998</v>
      </c>
      <c r="F554" s="38">
        <f>Source!AL266+Source!AM266+Source!AO266</f>
        <v>6424.49</v>
      </c>
      <c r="G554" s="39"/>
      <c r="H554" s="38"/>
      <c r="I554" s="39" t="str">
        <f>Source!BO266</f>
        <v>10-05-011-1</v>
      </c>
      <c r="J554" s="39"/>
      <c r="K554" s="38"/>
      <c r="L554" s="40"/>
      <c r="S554">
        <f>ROUND((Source!FX266/100)*((ROUND(Source!AF266*Source!I266, 2)+ROUND(Source!AE266*Source!I266, 2))), 2)</f>
        <v>298.60000000000002</v>
      </c>
      <c r="T554">
        <f>Source!X266</f>
        <v>8396.17</v>
      </c>
      <c r="U554">
        <f>ROUND((Source!FY266/100)*((ROUND(Source!AF266*Source!I266, 2)+ROUND(Source!AE266*Source!I266, 2))), 2)</f>
        <v>150.57</v>
      </c>
      <c r="V554">
        <f>Source!Y266</f>
        <v>4011.5</v>
      </c>
    </row>
    <row r="555" spans="1:26">
      <c r="C555" s="31" t="str">
        <f>"Объем: "&amp;Source!I266&amp;"=29,3/"&amp;"100"</f>
        <v>Объем: 0,293=29,3/100</v>
      </c>
    </row>
    <row r="556" spans="1:26" ht="14.25">
      <c r="A556" s="23"/>
      <c r="B556" s="53"/>
      <c r="C556" s="53" t="s">
        <v>1148</v>
      </c>
      <c r="D556" s="37"/>
      <c r="E556" s="10"/>
      <c r="F556" s="38">
        <f>Source!AO266</f>
        <v>834.44</v>
      </c>
      <c r="G556" s="39" t="str">
        <f>Source!DG266</f>
        <v>)*1,15</v>
      </c>
      <c r="H556" s="38">
        <f>ROUND(Source!AF266*Source!I266, 2)</f>
        <v>281.17</v>
      </c>
      <c r="I556" s="39"/>
      <c r="J556" s="39">
        <f>IF(Source!BA266&lt;&gt; 0, Source!BA266, 1)</f>
        <v>33.18</v>
      </c>
      <c r="K556" s="38">
        <f>Source!S266</f>
        <v>9329.08</v>
      </c>
      <c r="L556" s="40"/>
      <c r="R556">
        <f>H556</f>
        <v>281.17</v>
      </c>
    </row>
    <row r="557" spans="1:26" ht="14.25">
      <c r="A557" s="23"/>
      <c r="B557" s="53"/>
      <c r="C557" s="53" t="s">
        <v>102</v>
      </c>
      <c r="D557" s="37"/>
      <c r="E557" s="10"/>
      <c r="F557" s="38">
        <f>Source!AM266</f>
        <v>11.97</v>
      </c>
      <c r="G557" s="39" t="str">
        <f>Source!DE266</f>
        <v>)*1,25</v>
      </c>
      <c r="H557" s="38">
        <f>ROUND(Source!AD266*Source!I266, 2)</f>
        <v>4.38</v>
      </c>
      <c r="I557" s="39"/>
      <c r="J557" s="39">
        <f>IF(Source!BB266&lt;&gt; 0, Source!BB266, 1)</f>
        <v>5.94</v>
      </c>
      <c r="K557" s="38">
        <f>Source!Q266</f>
        <v>26.04</v>
      </c>
      <c r="L557" s="40"/>
    </row>
    <row r="558" spans="1:26" ht="14.25">
      <c r="A558" s="23"/>
      <c r="B558" s="53"/>
      <c r="C558" s="53" t="s">
        <v>1155</v>
      </c>
      <c r="D558" s="37"/>
      <c r="E558" s="10"/>
      <c r="F558" s="38">
        <f>Source!AL266</f>
        <v>5578.08</v>
      </c>
      <c r="G558" s="39" t="str">
        <f>Source!DD266</f>
        <v/>
      </c>
      <c r="H558" s="38">
        <f>ROUND(Source!AC266*Source!I266, 2)</f>
        <v>1634.38</v>
      </c>
      <c r="I558" s="39"/>
      <c r="J558" s="39">
        <f>IF(Source!BC266&lt;&gt; 0, Source!BC266, 1)</f>
        <v>5.92</v>
      </c>
      <c r="K558" s="38">
        <f>Source!P266</f>
        <v>9675.51</v>
      </c>
      <c r="L558" s="40"/>
    </row>
    <row r="559" spans="1:26" ht="14.25">
      <c r="A559" s="23"/>
      <c r="B559" s="53"/>
      <c r="C559" s="53" t="s">
        <v>1149</v>
      </c>
      <c r="D559" s="37" t="s">
        <v>1150</v>
      </c>
      <c r="E559" s="10">
        <f>Source!BZ266</f>
        <v>118</v>
      </c>
      <c r="F559" s="61" t="str">
        <f>CONCATENATE(" )", Source!DL266, Source!FT266, "=", Source!FX266)</f>
        <v xml:space="preserve"> )*0,9=106,2</v>
      </c>
      <c r="G559" s="62"/>
      <c r="H559" s="38">
        <f>SUM(S554:S562)</f>
        <v>298.60000000000002</v>
      </c>
      <c r="I559" s="41" t="str">
        <f>CONCATENATE(Source!FX266, Source!FV266, "=")</f>
        <v>106,2*0,85=</v>
      </c>
      <c r="J559" s="36">
        <f>Source!AT266</f>
        <v>90</v>
      </c>
      <c r="K559" s="38">
        <f>SUM(T554:T562)</f>
        <v>8396.17</v>
      </c>
      <c r="L559" s="40"/>
    </row>
    <row r="560" spans="1:26" ht="14.25">
      <c r="A560" s="23"/>
      <c r="B560" s="53"/>
      <c r="C560" s="53" t="s">
        <v>1151</v>
      </c>
      <c r="D560" s="37" t="s">
        <v>1150</v>
      </c>
      <c r="E560" s="10">
        <f>Source!CA266</f>
        <v>63</v>
      </c>
      <c r="F560" s="61" t="str">
        <f>CONCATENATE(" )", Source!DM266, Source!FU266, "=", Source!FY266)</f>
        <v xml:space="preserve"> )*0,85=53,55</v>
      </c>
      <c r="G560" s="62"/>
      <c r="H560" s="38">
        <f>SUM(U554:U562)</f>
        <v>150.57</v>
      </c>
      <c r="I560" s="41" t="str">
        <f>CONCATENATE(Source!FY266, Source!FW266, "=")</f>
        <v>53,55*0,8=</v>
      </c>
      <c r="J560" s="36">
        <f>Source!AU266</f>
        <v>43</v>
      </c>
      <c r="K560" s="38">
        <f>SUM(V554:V562)</f>
        <v>4011.5</v>
      </c>
      <c r="L560" s="40"/>
    </row>
    <row r="561" spans="1:26" ht="14.25">
      <c r="A561" s="23"/>
      <c r="B561" s="53"/>
      <c r="C561" s="53" t="s">
        <v>1152</v>
      </c>
      <c r="D561" s="37" t="s">
        <v>1153</v>
      </c>
      <c r="E561" s="10">
        <f>Source!AQ266</f>
        <v>92</v>
      </c>
      <c r="F561" s="38"/>
      <c r="G561" s="39" t="str">
        <f>Source!DI266</f>
        <v>)*1,15</v>
      </c>
      <c r="H561" s="38"/>
      <c r="I561" s="39"/>
      <c r="J561" s="39"/>
      <c r="K561" s="38"/>
      <c r="L561" s="42">
        <f>Source!U266</f>
        <v>30.999399999999998</v>
      </c>
    </row>
    <row r="562" spans="1:26" ht="14.25">
      <c r="A562" s="54" t="str">
        <f>Source!E267</f>
        <v>20,1</v>
      </c>
      <c r="B562" s="55" t="str">
        <f>Source!F267</f>
        <v>101-2509</v>
      </c>
      <c r="C562" s="55" t="str">
        <f>Source!G267</f>
        <v>Листы гипсокартонные ГКЛ 12,5 мм</v>
      </c>
      <c r="D562" s="43" t="str">
        <f>Source!H267</f>
        <v>м2</v>
      </c>
      <c r="E562" s="44">
        <f>Source!I267</f>
        <v>-32.816000000000003</v>
      </c>
      <c r="F562" s="45">
        <f>Source!AL267+Source!AM267+Source!AO267</f>
        <v>15.06</v>
      </c>
      <c r="G562" s="46" t="s">
        <v>3</v>
      </c>
      <c r="H562" s="45">
        <f>ROUND(Source!AC267*Source!I267, 2)+ROUND(Source!AD267*Source!I267, 2)+ROUND(Source!AF267*Source!I267, 2)</f>
        <v>-494.21</v>
      </c>
      <c r="I562" s="47"/>
      <c r="J562" s="47">
        <f>IF(Source!BC267&lt;&gt; 0, Source!BC267, 1)</f>
        <v>4.9000000000000004</v>
      </c>
      <c r="K562" s="45">
        <f>Source!O267</f>
        <v>-2421.62</v>
      </c>
      <c r="L562" s="48"/>
      <c r="S562">
        <f>ROUND((Source!FX267/100)*((ROUND(Source!AF267*Source!I267, 2)+ROUND(Source!AE267*Source!I267, 2))), 2)</f>
        <v>0</v>
      </c>
      <c r="T562">
        <f>Source!X267</f>
        <v>0</v>
      </c>
      <c r="U562">
        <f>ROUND((Source!FY267/100)*((ROUND(Source!AF267*Source!I267, 2)+ROUND(Source!AE267*Source!I267, 2))), 2)</f>
        <v>0</v>
      </c>
      <c r="V562">
        <f>Source!Y267</f>
        <v>0</v>
      </c>
      <c r="W562">
        <f>IF(Source!BI267&lt;=1,H562, 0)</f>
        <v>-494.21</v>
      </c>
      <c r="X562">
        <f>IF(Source!BI267=2,H562, 0)</f>
        <v>0</v>
      </c>
      <c r="Y562">
        <f>IF(Source!BI267=3,H562, 0)</f>
        <v>0</v>
      </c>
      <c r="Z562">
        <f>IF(Source!BI267=4,H562, 0)</f>
        <v>0</v>
      </c>
    </row>
    <row r="563" spans="1:26" ht="15">
      <c r="G563" s="60">
        <f>H556+H557+H558+H559+H560+SUM(H562:H562)</f>
        <v>1874.8900000000003</v>
      </c>
      <c r="H563" s="60"/>
      <c r="J563" s="60">
        <f>K556+K557+K558+K559+K560+SUM(K562:K562)</f>
        <v>29016.680000000004</v>
      </c>
      <c r="K563" s="60"/>
      <c r="L563" s="49">
        <f>Source!U266</f>
        <v>30.999399999999998</v>
      </c>
      <c r="O563" s="32">
        <f>G563</f>
        <v>1874.8900000000003</v>
      </c>
      <c r="P563" s="32">
        <f>J563</f>
        <v>29016.680000000004</v>
      </c>
      <c r="Q563" s="32">
        <f>L563</f>
        <v>30.999399999999998</v>
      </c>
      <c r="W563">
        <f>IF(Source!BI266&lt;=1,H556+H557+H558+H559+H560, 0)</f>
        <v>2369.1000000000004</v>
      </c>
      <c r="X563">
        <f>IF(Source!BI266=2,H556+H557+H558+H559+H560, 0)</f>
        <v>0</v>
      </c>
      <c r="Y563">
        <f>IF(Source!BI266=3,H556+H557+H558+H559+H560, 0)</f>
        <v>0</v>
      </c>
      <c r="Z563">
        <f>IF(Source!BI266=4,H556+H557+H558+H559+H560, 0)</f>
        <v>0</v>
      </c>
    </row>
    <row r="564" spans="1:26" ht="28.5">
      <c r="A564" s="23" t="str">
        <f>Source!E268</f>
        <v>22</v>
      </c>
      <c r="B564" s="53" t="str">
        <f>Source!F268</f>
        <v>м08-03-593-19</v>
      </c>
      <c r="C564" s="53" t="str">
        <f>Source!G268</f>
        <v>Светильник в подвесных потолках</v>
      </c>
      <c r="D564" s="37" t="str">
        <f>Source!H268</f>
        <v>100 шт.</v>
      </c>
      <c r="E564" s="10">
        <f>Source!I268</f>
        <v>0.06</v>
      </c>
      <c r="F564" s="38">
        <f>Source!AL268+Source!AM268+Source!AO268</f>
        <v>1101.54</v>
      </c>
      <c r="G564" s="39"/>
      <c r="H564" s="38"/>
      <c r="I564" s="39" t="str">
        <f>Source!BO268</f>
        <v>м08-03-593-19</v>
      </c>
      <c r="J564" s="39"/>
      <c r="K564" s="38"/>
      <c r="L564" s="40"/>
      <c r="S564">
        <f>ROUND((Source!FX268/100)*((ROUND(Source!AF268*Source!I268, 2)+ROUND(Source!AE268*Source!I268, 2))), 2)</f>
        <v>53.53</v>
      </c>
      <c r="T564">
        <f>Source!X268</f>
        <v>1514.42</v>
      </c>
      <c r="U564">
        <f>ROUND((Source!FY268/100)*((ROUND(Source!AF268*Source!I268, 2)+ROUND(Source!AE268*Source!I268, 2))), 2)</f>
        <v>36.630000000000003</v>
      </c>
      <c r="V564">
        <f>Source!Y268</f>
        <v>972.22</v>
      </c>
    </row>
    <row r="565" spans="1:26">
      <c r="C565" s="31" t="str">
        <f>"Объем: "&amp;Source!I268&amp;"=6/"&amp;"100"</f>
        <v>Объем: 0,06=6/100</v>
      </c>
    </row>
    <row r="566" spans="1:26" ht="14.25">
      <c r="A566" s="23"/>
      <c r="B566" s="53"/>
      <c r="C566" s="53" t="s">
        <v>1148</v>
      </c>
      <c r="D566" s="37"/>
      <c r="E566" s="10"/>
      <c r="F566" s="38">
        <f>Source!AO268</f>
        <v>936.45</v>
      </c>
      <c r="G566" s="39" t="str">
        <f>Source!DG268</f>
        <v/>
      </c>
      <c r="H566" s="38">
        <f>ROUND(Source!AF268*Source!I268, 2)</f>
        <v>56.19</v>
      </c>
      <c r="I566" s="39"/>
      <c r="J566" s="39">
        <f>IF(Source!BA268&lt;&gt; 0, Source!BA268, 1)</f>
        <v>33.18</v>
      </c>
      <c r="K566" s="38">
        <f>Source!S268</f>
        <v>1864.28</v>
      </c>
      <c r="L566" s="40"/>
      <c r="R566">
        <f>H566</f>
        <v>56.19</v>
      </c>
    </row>
    <row r="567" spans="1:26" ht="14.25">
      <c r="A567" s="23"/>
      <c r="B567" s="53"/>
      <c r="C567" s="53" t="s">
        <v>102</v>
      </c>
      <c r="D567" s="37"/>
      <c r="E567" s="10"/>
      <c r="F567" s="38">
        <f>Source!AM268</f>
        <v>44.36</v>
      </c>
      <c r="G567" s="39" t="str">
        <f>Source!DE268</f>
        <v/>
      </c>
      <c r="H567" s="38">
        <f>ROUND(Source!AD268*Source!I268, 2)</f>
        <v>2.66</v>
      </c>
      <c r="I567" s="39"/>
      <c r="J567" s="39">
        <f>IF(Source!BB268&lt;&gt; 0, Source!BB268, 1)</f>
        <v>9.23</v>
      </c>
      <c r="K567" s="38">
        <f>Source!Q268</f>
        <v>24.57</v>
      </c>
      <c r="L567" s="40"/>
    </row>
    <row r="568" spans="1:26" ht="14.25">
      <c r="A568" s="23"/>
      <c r="B568" s="53"/>
      <c r="C568" s="53" t="s">
        <v>1154</v>
      </c>
      <c r="D568" s="37"/>
      <c r="E568" s="10"/>
      <c r="F568" s="38">
        <f>Source!AN268</f>
        <v>2.7</v>
      </c>
      <c r="G568" s="39" t="str">
        <f>Source!DF268</f>
        <v/>
      </c>
      <c r="H568" s="50">
        <f>ROUND(Source!AE268*Source!I268, 2)</f>
        <v>0.16</v>
      </c>
      <c r="I568" s="39"/>
      <c r="J568" s="39">
        <f>IF(Source!BS268&lt;&gt; 0, Source!BS268, 1)</f>
        <v>33.18</v>
      </c>
      <c r="K568" s="50">
        <f>Source!R268</f>
        <v>5.38</v>
      </c>
      <c r="L568" s="40"/>
      <c r="R568">
        <f>H568</f>
        <v>0.16</v>
      </c>
    </row>
    <row r="569" spans="1:26" ht="14.25">
      <c r="A569" s="23"/>
      <c r="B569" s="53"/>
      <c r="C569" s="53" t="s">
        <v>1155</v>
      </c>
      <c r="D569" s="37"/>
      <c r="E569" s="10"/>
      <c r="F569" s="38">
        <f>Source!AL268</f>
        <v>120.73</v>
      </c>
      <c r="G569" s="39" t="str">
        <f>Source!DD268</f>
        <v/>
      </c>
      <c r="H569" s="38">
        <f>ROUND(Source!AC268*Source!I268, 2)</f>
        <v>7.24</v>
      </c>
      <c r="I569" s="39"/>
      <c r="J569" s="39">
        <f>IF(Source!BC268&lt;&gt; 0, Source!BC268, 1)</f>
        <v>11.76</v>
      </c>
      <c r="K569" s="38">
        <f>Source!P268</f>
        <v>85.19</v>
      </c>
      <c r="L569" s="40"/>
    </row>
    <row r="570" spans="1:26" ht="14.25">
      <c r="A570" s="23"/>
      <c r="B570" s="53"/>
      <c r="C570" s="53" t="s">
        <v>1149</v>
      </c>
      <c r="D570" s="37" t="s">
        <v>1150</v>
      </c>
      <c r="E570" s="10">
        <f>Source!BZ268</f>
        <v>95</v>
      </c>
      <c r="F570" s="56"/>
      <c r="G570" s="39"/>
      <c r="H570" s="38">
        <f>SUM(S564:S573)</f>
        <v>53.53</v>
      </c>
      <c r="I570" s="41" t="str">
        <f>CONCATENATE(Source!FX268, Source!FV268, "=")</f>
        <v>95*0,85=</v>
      </c>
      <c r="J570" s="36">
        <f>Source!AT268</f>
        <v>81</v>
      </c>
      <c r="K570" s="38">
        <f>SUM(T564:T573)</f>
        <v>1514.42</v>
      </c>
      <c r="L570" s="40"/>
    </row>
    <row r="571" spans="1:26" ht="14.25">
      <c r="A571" s="23"/>
      <c r="B571" s="53"/>
      <c r="C571" s="53" t="s">
        <v>1151</v>
      </c>
      <c r="D571" s="37" t="s">
        <v>1150</v>
      </c>
      <c r="E571" s="10">
        <f>Source!CA268</f>
        <v>65</v>
      </c>
      <c r="F571" s="56"/>
      <c r="G571" s="39"/>
      <c r="H571" s="38">
        <f>SUM(U564:U573)</f>
        <v>36.630000000000003</v>
      </c>
      <c r="I571" s="41" t="str">
        <f>CONCATENATE(Source!FY268, Source!FW268, "=")</f>
        <v>65*0,8=</v>
      </c>
      <c r="J571" s="36">
        <f>Source!AU268</f>
        <v>52</v>
      </c>
      <c r="K571" s="38">
        <f>SUM(V564:V573)</f>
        <v>972.22</v>
      </c>
      <c r="L571" s="40"/>
    </row>
    <row r="572" spans="1:26" ht="14.25">
      <c r="A572" s="23"/>
      <c r="B572" s="53"/>
      <c r="C572" s="53" t="s">
        <v>1152</v>
      </c>
      <c r="D572" s="37" t="s">
        <v>1153</v>
      </c>
      <c r="E572" s="10">
        <f>Source!AQ268</f>
        <v>94.4</v>
      </c>
      <c r="F572" s="38"/>
      <c r="G572" s="39" t="str">
        <f>Source!DI268</f>
        <v/>
      </c>
      <c r="H572" s="38"/>
      <c r="I572" s="39"/>
      <c r="J572" s="39"/>
      <c r="K572" s="38"/>
      <c r="L572" s="42">
        <f>Source!U268</f>
        <v>5.6639999999999997</v>
      </c>
    </row>
    <row r="573" spans="1:26" ht="42.75">
      <c r="A573" s="54" t="str">
        <f>Source!E269</f>
        <v>22,1</v>
      </c>
      <c r="B573" s="55" t="str">
        <f>Source!F269</f>
        <v>509-1338</v>
      </c>
      <c r="C573" s="55" t="str">
        <f>Source!G269</f>
        <v>Светильник точечный марки AMBER 50 2 05 R50, неповоротный, с накладным стеклом, хром</v>
      </c>
      <c r="D573" s="43" t="str">
        <f>Source!H269</f>
        <v>шт.</v>
      </c>
      <c r="E573" s="44">
        <f>Source!I269</f>
        <v>6</v>
      </c>
      <c r="F573" s="45">
        <f>Source!AL269+Source!AM269+Source!AO269</f>
        <v>15.27</v>
      </c>
      <c r="G573" s="46" t="s">
        <v>3</v>
      </c>
      <c r="H573" s="45">
        <f>ROUND(Source!AC269*Source!I269, 2)+ROUND(Source!AD269*Source!I269, 2)+ROUND(Source!AF269*Source!I269, 2)</f>
        <v>91.62</v>
      </c>
      <c r="I573" s="47"/>
      <c r="J573" s="47">
        <f>IF(Source!BC269&lt;&gt; 0, Source!BC269, 1)</f>
        <v>3.56</v>
      </c>
      <c r="K573" s="45">
        <f>Source!O269</f>
        <v>326.17</v>
      </c>
      <c r="L573" s="48"/>
      <c r="S573">
        <f>ROUND((Source!FX269/100)*((ROUND(Source!AF269*Source!I269, 2)+ROUND(Source!AE269*Source!I269, 2))), 2)</f>
        <v>0</v>
      </c>
      <c r="T573">
        <f>Source!X269</f>
        <v>0</v>
      </c>
      <c r="U573">
        <f>ROUND((Source!FY269/100)*((ROUND(Source!AF269*Source!I269, 2)+ROUND(Source!AE269*Source!I269, 2))), 2)</f>
        <v>0</v>
      </c>
      <c r="V573">
        <f>Source!Y269</f>
        <v>0</v>
      </c>
      <c r="W573">
        <f>IF(Source!BI269&lt;=1,H573, 0)</f>
        <v>0</v>
      </c>
      <c r="X573">
        <f>IF(Source!BI269=2,H573, 0)</f>
        <v>91.62</v>
      </c>
      <c r="Y573">
        <f>IF(Source!BI269=3,H573, 0)</f>
        <v>0</v>
      </c>
      <c r="Z573">
        <f>IF(Source!BI269=4,H573, 0)</f>
        <v>0</v>
      </c>
    </row>
    <row r="574" spans="1:26" ht="15">
      <c r="G574" s="60">
        <f>H566+H567+H569+H570+H571+SUM(H573:H573)</f>
        <v>247.87</v>
      </c>
      <c r="H574" s="60"/>
      <c r="J574" s="60">
        <f>K566+K567+K569+K570+K571+SUM(K573:K573)</f>
        <v>4786.8500000000004</v>
      </c>
      <c r="K574" s="60"/>
      <c r="L574" s="49">
        <f>Source!U268</f>
        <v>5.6639999999999997</v>
      </c>
      <c r="O574" s="32">
        <f>G574</f>
        <v>247.87</v>
      </c>
      <c r="P574" s="32">
        <f>J574</f>
        <v>4786.8500000000004</v>
      </c>
      <c r="Q574" s="32">
        <f>L574</f>
        <v>5.6639999999999997</v>
      </c>
      <c r="W574">
        <f>IF(Source!BI268&lt;=1,H566+H567+H569+H570+H571, 0)</f>
        <v>0</v>
      </c>
      <c r="X574">
        <f>IF(Source!BI268=2,H566+H567+H569+H570+H571, 0)</f>
        <v>156.25</v>
      </c>
      <c r="Y574">
        <f>IF(Source!BI268=3,H566+H567+H569+H570+H571, 0)</f>
        <v>0</v>
      </c>
      <c r="Z574">
        <f>IF(Source!BI268=4,H566+H567+H569+H570+H571, 0)</f>
        <v>0</v>
      </c>
    </row>
    <row r="576" spans="1:26" ht="15">
      <c r="A576" s="59" t="str">
        <f>CONCATENATE("Итого по подразделу: ",IF(Source!G271&lt;&gt;"Новый подраздел", Source!G271, ""))</f>
        <v>Итого по подразделу: ремонт</v>
      </c>
      <c r="B576" s="59"/>
      <c r="C576" s="59"/>
      <c r="D576" s="59"/>
      <c r="E576" s="59"/>
      <c r="F576" s="59"/>
      <c r="G576" s="58">
        <f>SUM(O423:O575)</f>
        <v>27376.77</v>
      </c>
      <c r="H576" s="58"/>
      <c r="I576" s="35"/>
      <c r="J576" s="58">
        <f>SUM(P423:P575)</f>
        <v>238305.87000000002</v>
      </c>
      <c r="K576" s="58"/>
      <c r="L576" s="49">
        <f>SUM(Q423:Q575)</f>
        <v>212.44650949999999</v>
      </c>
    </row>
    <row r="579" spans="1:22" ht="14.25">
      <c r="C579" s="63" t="str">
        <f>Source!H300</f>
        <v>Ндс</v>
      </c>
      <c r="D579" s="63"/>
      <c r="E579" s="63"/>
      <c r="F579" s="63"/>
      <c r="G579" s="63"/>
      <c r="H579" s="63"/>
      <c r="I579" s="63"/>
      <c r="J579" s="64">
        <f>IF(Source!F300=0, "", Source!F300)</f>
        <v>42895.1</v>
      </c>
      <c r="K579" s="64"/>
    </row>
    <row r="580" spans="1:22" ht="14.25">
      <c r="C580" s="63" t="str">
        <f>Source!H301</f>
        <v>всего с НДС</v>
      </c>
      <c r="D580" s="63"/>
      <c r="E580" s="63"/>
      <c r="F580" s="63"/>
      <c r="G580" s="63"/>
      <c r="H580" s="63"/>
      <c r="I580" s="63"/>
      <c r="J580" s="64">
        <f>IF(Source!F301=0, "", Source!F301)</f>
        <v>281200.90000000002</v>
      </c>
      <c r="K580" s="64"/>
    </row>
    <row r="582" spans="1:22" ht="15">
      <c r="A582" s="59" t="str">
        <f>CONCATENATE("Итого по разделу: ",IF(Source!G303&lt;&gt;"Новый раздел", Source!G303, ""))</f>
        <v>Итого по разделу: комната 26</v>
      </c>
      <c r="B582" s="59"/>
      <c r="C582" s="59"/>
      <c r="D582" s="59"/>
      <c r="E582" s="59"/>
      <c r="F582" s="59"/>
      <c r="G582" s="58">
        <f>SUM(O337:O581)</f>
        <v>27711.59</v>
      </c>
      <c r="H582" s="58"/>
      <c r="I582" s="35"/>
      <c r="J582" s="58">
        <f>SUM(P337:P581)</f>
        <v>247955.42000000004</v>
      </c>
      <c r="K582" s="58"/>
      <c r="L582" s="49">
        <f>SUM(Q337:Q581)</f>
        <v>233.06072950000001</v>
      </c>
    </row>
    <row r="585" spans="1:22" ht="14.25">
      <c r="C585" s="63" t="str">
        <f>Source!H332</f>
        <v>Ндс</v>
      </c>
      <c r="D585" s="63"/>
      <c r="E585" s="63"/>
      <c r="F585" s="63"/>
      <c r="G585" s="63"/>
      <c r="H585" s="63"/>
      <c r="I585" s="63"/>
      <c r="J585" s="64">
        <f>IF(Source!F332=0, "", Source!F332)</f>
        <v>44632</v>
      </c>
      <c r="K585" s="64"/>
    </row>
    <row r="586" spans="1:22" ht="14.25">
      <c r="C586" s="63" t="str">
        <f>Source!H333</f>
        <v>всего с НДС</v>
      </c>
      <c r="D586" s="63"/>
      <c r="E586" s="63"/>
      <c r="F586" s="63"/>
      <c r="G586" s="63"/>
      <c r="H586" s="63"/>
      <c r="I586" s="63"/>
      <c r="J586" s="64">
        <f>IF(Source!F333=0, "", Source!F333)</f>
        <v>292587.40000000002</v>
      </c>
      <c r="K586" s="64"/>
    </row>
    <row r="588" spans="1:22" ht="16.5">
      <c r="A588" s="65" t="str">
        <f>CONCATENATE("Раздел: ",IF(Source!G335&lt;&gt;"Новый раздел", Source!G335, ""))</f>
        <v>Раздел: комната 25</v>
      </c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</row>
    <row r="590" spans="1:22" ht="16.5">
      <c r="A590" s="65" t="str">
        <f>CONCATENATE("Подраздел: ",IF(Source!G339&lt;&gt;"Новый подраздел", Source!G339, ""))</f>
        <v>Подраздел: демонтаж</v>
      </c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</row>
    <row r="591" spans="1:22" ht="42.75">
      <c r="A591" s="23" t="str">
        <f>Source!E343</f>
        <v>1</v>
      </c>
      <c r="B591" s="53" t="str">
        <f>Source!F343</f>
        <v>57-1-2</v>
      </c>
      <c r="C591" s="53" t="str">
        <f>Source!G343</f>
        <v>Разборка оснований покрытия полов лаг из досок и брусков</v>
      </c>
      <c r="D591" s="37" t="str">
        <f>Source!H343</f>
        <v>100 м2 основания</v>
      </c>
      <c r="E591" s="10">
        <f>Source!I343</f>
        <v>0.36</v>
      </c>
      <c r="F591" s="38">
        <f>Source!AL343+Source!AM343+Source!AO343</f>
        <v>59.83</v>
      </c>
      <c r="G591" s="39"/>
      <c r="H591" s="38"/>
      <c r="I591" s="39" t="str">
        <f>Source!BO343</f>
        <v>57-1-2</v>
      </c>
      <c r="J591" s="39"/>
      <c r="K591" s="38"/>
      <c r="L591" s="40"/>
      <c r="S591">
        <f>ROUND((Source!FX343/100)*((ROUND(Source!AF343*Source!I343, 2)+ROUND(Source!AE343*Source!I343, 2))), 2)</f>
        <v>17.23</v>
      </c>
      <c r="T591">
        <f>Source!X343</f>
        <v>485.97</v>
      </c>
      <c r="U591">
        <f>ROUND((Source!FY343/100)*((ROUND(Source!AF343*Source!I343, 2)+ROUND(Source!AE343*Source!I343, 2))), 2)</f>
        <v>14.65</v>
      </c>
      <c r="V591">
        <f>Source!Y343</f>
        <v>385.92</v>
      </c>
    </row>
    <row r="592" spans="1:22">
      <c r="C592" s="31" t="str">
        <f>"Объем: "&amp;Source!I343&amp;"=36/"&amp;"100"</f>
        <v>Объем: 0,36=36/100</v>
      </c>
    </row>
    <row r="593" spans="1:26" ht="14.25">
      <c r="A593" s="23"/>
      <c r="B593" s="53"/>
      <c r="C593" s="53" t="s">
        <v>1148</v>
      </c>
      <c r="D593" s="37"/>
      <c r="E593" s="10"/>
      <c r="F593" s="38">
        <f>Source!AO343</f>
        <v>59.83</v>
      </c>
      <c r="G593" s="39" t="str">
        <f>Source!DG343</f>
        <v/>
      </c>
      <c r="H593" s="38">
        <f>ROUND(Source!AF343*Source!I343, 2)</f>
        <v>21.54</v>
      </c>
      <c r="I593" s="39"/>
      <c r="J593" s="39">
        <f>IF(Source!BA343&lt;&gt; 0, Source!BA343, 1)</f>
        <v>33.18</v>
      </c>
      <c r="K593" s="38">
        <f>Source!S343</f>
        <v>714.66</v>
      </c>
      <c r="L593" s="40"/>
      <c r="R593">
        <f>H593</f>
        <v>21.54</v>
      </c>
    </row>
    <row r="594" spans="1:26" ht="14.25">
      <c r="A594" s="23"/>
      <c r="B594" s="53"/>
      <c r="C594" s="53" t="s">
        <v>1149</v>
      </c>
      <c r="D594" s="37" t="s">
        <v>1150</v>
      </c>
      <c r="E594" s="10">
        <f>Source!BZ343</f>
        <v>80</v>
      </c>
      <c r="F594" s="56"/>
      <c r="G594" s="39"/>
      <c r="H594" s="38">
        <f>SUM(S591:S597)</f>
        <v>17.23</v>
      </c>
      <c r="I594" s="41" t="str">
        <f>CONCATENATE(Source!FX343, Source!FV343, "=")</f>
        <v>80*0,85=</v>
      </c>
      <c r="J594" s="36">
        <f>Source!AT343</f>
        <v>68</v>
      </c>
      <c r="K594" s="38">
        <f>SUM(T591:T597)</f>
        <v>485.97</v>
      </c>
      <c r="L594" s="40"/>
    </row>
    <row r="595" spans="1:26" ht="14.25">
      <c r="A595" s="23"/>
      <c r="B595" s="53"/>
      <c r="C595" s="53" t="s">
        <v>1151</v>
      </c>
      <c r="D595" s="37" t="s">
        <v>1150</v>
      </c>
      <c r="E595" s="10">
        <f>Source!CA343</f>
        <v>68</v>
      </c>
      <c r="F595" s="56"/>
      <c r="G595" s="39"/>
      <c r="H595" s="38">
        <f>SUM(U591:U597)</f>
        <v>14.65</v>
      </c>
      <c r="I595" s="41" t="str">
        <f>CONCATENATE(Source!FY343, Source!FW343, "=")</f>
        <v>68*0,8=</v>
      </c>
      <c r="J595" s="36">
        <f>Source!AU343</f>
        <v>54</v>
      </c>
      <c r="K595" s="38">
        <f>SUM(V591:V597)</f>
        <v>385.92</v>
      </c>
      <c r="L595" s="40"/>
    </row>
    <row r="596" spans="1:26" ht="14.25">
      <c r="A596" s="23"/>
      <c r="B596" s="53"/>
      <c r="C596" s="53" t="s">
        <v>1152</v>
      </c>
      <c r="D596" s="37" t="s">
        <v>1153</v>
      </c>
      <c r="E596" s="10">
        <f>Source!AQ343</f>
        <v>7.67</v>
      </c>
      <c r="F596" s="38"/>
      <c r="G596" s="39" t="str">
        <f>Source!DI343</f>
        <v/>
      </c>
      <c r="H596" s="38"/>
      <c r="I596" s="39"/>
      <c r="J596" s="39"/>
      <c r="K596" s="38"/>
      <c r="L596" s="42">
        <f>Source!U343</f>
        <v>2.7611999999999997</v>
      </c>
    </row>
    <row r="597" spans="1:26" ht="14.25">
      <c r="A597" s="54" t="str">
        <f>Source!E344</f>
        <v>1,1</v>
      </c>
      <c r="B597" s="55" t="str">
        <f>Source!F344</f>
        <v>509-9900</v>
      </c>
      <c r="C597" s="55" t="str">
        <f>Source!G344</f>
        <v>Строительный мусор</v>
      </c>
      <c r="D597" s="43" t="str">
        <f>Source!H344</f>
        <v>т</v>
      </c>
      <c r="E597" s="44">
        <f>Source!I344</f>
        <v>0.252</v>
      </c>
      <c r="F597" s="45">
        <f>Source!AL344+Source!AM344+Source!AO344</f>
        <v>0</v>
      </c>
      <c r="G597" s="46" t="s">
        <v>3</v>
      </c>
      <c r="H597" s="45">
        <f>ROUND(Source!AC344*Source!I344, 2)+ROUND(Source!AD344*Source!I344, 2)+ROUND(Source!AF344*Source!I344, 2)</f>
        <v>0</v>
      </c>
      <c r="I597" s="47"/>
      <c r="J597" s="47">
        <f>IF(Source!BC344&lt;&gt; 0, Source!BC344, 1)</f>
        <v>1</v>
      </c>
      <c r="K597" s="45">
        <f>Source!O344</f>
        <v>0</v>
      </c>
      <c r="L597" s="48"/>
      <c r="S597">
        <f>ROUND((Source!FX344/100)*((ROUND(Source!AF344*Source!I344, 2)+ROUND(Source!AE344*Source!I344, 2))), 2)</f>
        <v>0</v>
      </c>
      <c r="T597">
        <f>Source!X344</f>
        <v>0</v>
      </c>
      <c r="U597">
        <f>ROUND((Source!FY344/100)*((ROUND(Source!AF344*Source!I344, 2)+ROUND(Source!AE344*Source!I344, 2))), 2)</f>
        <v>0</v>
      </c>
      <c r="V597">
        <f>Source!Y344</f>
        <v>0</v>
      </c>
      <c r="W597">
        <f>IF(Source!BI344&lt;=1,H597, 0)</f>
        <v>0</v>
      </c>
      <c r="X597">
        <f>IF(Source!BI344=2,H597, 0)</f>
        <v>0</v>
      </c>
      <c r="Y597">
        <f>IF(Source!BI344=3,H597, 0)</f>
        <v>0</v>
      </c>
      <c r="Z597">
        <f>IF(Source!BI344=4,H597, 0)</f>
        <v>0</v>
      </c>
    </row>
    <row r="598" spans="1:26" ht="15">
      <c r="G598" s="60">
        <f>H593+H594+H595+SUM(H597:H597)</f>
        <v>53.419999999999995</v>
      </c>
      <c r="H598" s="60"/>
      <c r="J598" s="60">
        <f>K593+K594+K595+SUM(K597:K597)</f>
        <v>1586.5500000000002</v>
      </c>
      <c r="K598" s="60"/>
      <c r="L598" s="49">
        <f>Source!U343</f>
        <v>2.7611999999999997</v>
      </c>
      <c r="O598" s="32">
        <f>G598</f>
        <v>53.419999999999995</v>
      </c>
      <c r="P598" s="32">
        <f>J598</f>
        <v>1586.5500000000002</v>
      </c>
      <c r="Q598" s="32">
        <f>L598</f>
        <v>2.7611999999999997</v>
      </c>
      <c r="W598">
        <f>IF(Source!BI343&lt;=1,H593+H594+H595, 0)</f>
        <v>53.419999999999995</v>
      </c>
      <c r="X598">
        <f>IF(Source!BI343=2,H593+H594+H595, 0)</f>
        <v>0</v>
      </c>
      <c r="Y598">
        <f>IF(Source!BI343=3,H593+H594+H595, 0)</f>
        <v>0</v>
      </c>
      <c r="Z598">
        <f>IF(Source!BI343=4,H593+H594+H595, 0)</f>
        <v>0</v>
      </c>
    </row>
    <row r="599" spans="1:26" ht="42.75">
      <c r="A599" s="23" t="str">
        <f>Source!E345</f>
        <v>2</v>
      </c>
      <c r="B599" s="53" t="str">
        <f>Source!F345</f>
        <v>46-04-010-2</v>
      </c>
      <c r="C599" s="53" t="str">
        <f>Source!G345</f>
        <v>Разборка покрытий полов дощатых</v>
      </c>
      <c r="D599" s="37" t="str">
        <f>Source!H345</f>
        <v>100 м2 покрытия</v>
      </c>
      <c r="E599" s="10">
        <f>Source!I345</f>
        <v>0.36</v>
      </c>
      <c r="F599" s="38">
        <f>Source!AL345+Source!AM345+Source!AO345</f>
        <v>352.23</v>
      </c>
      <c r="G599" s="39"/>
      <c r="H599" s="38"/>
      <c r="I599" s="39" t="str">
        <f>Source!BO345</f>
        <v>46-04-010-2</v>
      </c>
      <c r="J599" s="39"/>
      <c r="K599" s="38"/>
      <c r="L599" s="40"/>
      <c r="S599">
        <f>ROUND((Source!FX345/100)*((ROUND(Source!AF345*Source!I345, 2)+ROUND(Source!AE345*Source!I345, 2))), 2)</f>
        <v>0</v>
      </c>
      <c r="T599">
        <f>Source!X345</f>
        <v>0</v>
      </c>
      <c r="U599">
        <f>ROUND((Source!FY345/100)*((ROUND(Source!AF345*Source!I345, 2)+ROUND(Source!AE345*Source!I345, 2))), 2)</f>
        <v>0</v>
      </c>
      <c r="V599">
        <f>Source!Y345</f>
        <v>0</v>
      </c>
    </row>
    <row r="600" spans="1:26">
      <c r="C600" s="31" t="str">
        <f>"Объем: "&amp;Source!I345&amp;"=36/"&amp;"100"</f>
        <v>Объем: 0,36=36/100</v>
      </c>
    </row>
    <row r="601" spans="1:26" ht="14.25">
      <c r="A601" s="23"/>
      <c r="B601" s="53"/>
      <c r="C601" s="53" t="s">
        <v>1148</v>
      </c>
      <c r="D601" s="37"/>
      <c r="E601" s="10"/>
      <c r="F601" s="38">
        <f>Source!AO345</f>
        <v>238.13</v>
      </c>
      <c r="G601" s="39" t="str">
        <f>Source!DG345</f>
        <v/>
      </c>
      <c r="H601" s="38">
        <f>ROUND(Source!AF345*Source!I345, 2)</f>
        <v>85.73</v>
      </c>
      <c r="I601" s="39"/>
      <c r="J601" s="39">
        <f>IF(Source!BA345&lt;&gt; 0, Source!BA345, 1)</f>
        <v>33.18</v>
      </c>
      <c r="K601" s="38">
        <f>Source!S345</f>
        <v>2844.42</v>
      </c>
      <c r="L601" s="40"/>
      <c r="R601">
        <f>H601</f>
        <v>85.73</v>
      </c>
    </row>
    <row r="602" spans="1:26" ht="14.25">
      <c r="A602" s="23"/>
      <c r="B602" s="53"/>
      <c r="C602" s="53" t="s">
        <v>102</v>
      </c>
      <c r="D602" s="37"/>
      <c r="E602" s="10"/>
      <c r="F602" s="38">
        <f>Source!AM345</f>
        <v>114.1</v>
      </c>
      <c r="G602" s="39" t="str">
        <f>Source!DE345</f>
        <v/>
      </c>
      <c r="H602" s="38">
        <f>ROUND(Source!AD345*Source!I345, 2)</f>
        <v>41.08</v>
      </c>
      <c r="I602" s="39"/>
      <c r="J602" s="39">
        <f>IF(Source!BB345&lt;&gt; 0, Source!BB345, 1)</f>
        <v>14.93</v>
      </c>
      <c r="K602" s="38">
        <f>Source!Q345</f>
        <v>613.26</v>
      </c>
      <c r="L602" s="40"/>
    </row>
    <row r="603" spans="1:26" ht="14.25">
      <c r="A603" s="23"/>
      <c r="B603" s="53"/>
      <c r="C603" s="53" t="s">
        <v>1154</v>
      </c>
      <c r="D603" s="37"/>
      <c r="E603" s="10"/>
      <c r="F603" s="38">
        <f>Source!AN345</f>
        <v>49.28</v>
      </c>
      <c r="G603" s="39" t="str">
        <f>Source!DF345</f>
        <v/>
      </c>
      <c r="H603" s="50">
        <f>ROUND(Source!AE345*Source!I345, 2)</f>
        <v>17.739999999999998</v>
      </c>
      <c r="I603" s="39"/>
      <c r="J603" s="39">
        <f>IF(Source!BS345&lt;&gt; 0, Source!BS345, 1)</f>
        <v>33.18</v>
      </c>
      <c r="K603" s="50">
        <f>Source!R345</f>
        <v>588.64</v>
      </c>
      <c r="L603" s="40"/>
      <c r="R603">
        <f>H603</f>
        <v>17.739999999999998</v>
      </c>
    </row>
    <row r="604" spans="1:26" ht="14.25">
      <c r="A604" s="54"/>
      <c r="B604" s="55"/>
      <c r="C604" s="55" t="s">
        <v>1152</v>
      </c>
      <c r="D604" s="43" t="s">
        <v>1153</v>
      </c>
      <c r="E604" s="44">
        <f>Source!AQ345</f>
        <v>30.53</v>
      </c>
      <c r="F604" s="45"/>
      <c r="G604" s="47" t="str">
        <f>Source!DI345</f>
        <v/>
      </c>
      <c r="H604" s="45"/>
      <c r="I604" s="47"/>
      <c r="J604" s="47"/>
      <c r="K604" s="45"/>
      <c r="L604" s="51">
        <f>Source!U345</f>
        <v>10.9908</v>
      </c>
    </row>
    <row r="605" spans="1:26" ht="15">
      <c r="G605" s="60">
        <f>H601+H602</f>
        <v>126.81</v>
      </c>
      <c r="H605" s="60"/>
      <c r="J605" s="60">
        <f>K601+K602</f>
        <v>3457.6800000000003</v>
      </c>
      <c r="K605" s="60"/>
      <c r="L605" s="49">
        <f>Source!U345</f>
        <v>10.9908</v>
      </c>
      <c r="O605" s="32">
        <f>G605</f>
        <v>126.81</v>
      </c>
      <c r="P605" s="32">
        <f>J605</f>
        <v>3457.6800000000003</v>
      </c>
      <c r="Q605" s="32">
        <f>L605</f>
        <v>10.9908</v>
      </c>
      <c r="W605">
        <f>IF(Source!BI345&lt;=1,H601+H602, 0)</f>
        <v>126.81</v>
      </c>
      <c r="X605">
        <f>IF(Source!BI345=2,H601+H602, 0)</f>
        <v>0</v>
      </c>
      <c r="Y605">
        <f>IF(Source!BI345=3,H601+H602, 0)</f>
        <v>0</v>
      </c>
      <c r="Z605">
        <f>IF(Source!BI345=4,H601+H602, 0)</f>
        <v>0</v>
      </c>
    </row>
    <row r="606" spans="1:26" ht="42.75">
      <c r="A606" s="23" t="str">
        <f>Source!E346</f>
        <v>3</v>
      </c>
      <c r="B606" s="53" t="str">
        <f>Source!F346</f>
        <v>57-2-1</v>
      </c>
      <c r="C606" s="53" t="str">
        <f>Source!G346</f>
        <v>Разборка покрытий полов из линолеума и релина</v>
      </c>
      <c r="D606" s="37" t="str">
        <f>Source!H346</f>
        <v>100 м2 покрытия</v>
      </c>
      <c r="E606" s="10">
        <f>Source!I346</f>
        <v>0.36</v>
      </c>
      <c r="F606" s="38">
        <f>Source!AL346+Source!AM346+Source!AO346</f>
        <v>92.9</v>
      </c>
      <c r="G606" s="39"/>
      <c r="H606" s="38"/>
      <c r="I606" s="39" t="str">
        <f>Source!BO346</f>
        <v>57-2-1</v>
      </c>
      <c r="J606" s="39"/>
      <c r="K606" s="38"/>
      <c r="L606" s="40"/>
      <c r="S606">
        <f>ROUND((Source!FX346/100)*((ROUND(Source!AF346*Source!I346, 2)+ROUND(Source!AE346*Source!I346, 2))), 2)</f>
        <v>26.09</v>
      </c>
      <c r="T606">
        <f>Source!X346</f>
        <v>735.9</v>
      </c>
      <c r="U606">
        <f>ROUND((Source!FY346/100)*((ROUND(Source!AF346*Source!I346, 2)+ROUND(Source!AE346*Source!I346, 2))), 2)</f>
        <v>22.17</v>
      </c>
      <c r="V606">
        <f>Source!Y346</f>
        <v>584.39</v>
      </c>
    </row>
    <row r="607" spans="1:26">
      <c r="C607" s="31" t="str">
        <f>"Объем: "&amp;Source!I346&amp;"=36/"&amp;"100"</f>
        <v>Объем: 0,36=36/100</v>
      </c>
    </row>
    <row r="608" spans="1:26" ht="14.25">
      <c r="A608" s="23"/>
      <c r="B608" s="53"/>
      <c r="C608" s="53" t="s">
        <v>1148</v>
      </c>
      <c r="D608" s="37"/>
      <c r="E608" s="10"/>
      <c r="F608" s="38">
        <f>Source!AO346</f>
        <v>88.84</v>
      </c>
      <c r="G608" s="39" t="str">
        <f>Source!DG346</f>
        <v/>
      </c>
      <c r="H608" s="38">
        <f>ROUND(Source!AF346*Source!I346, 2)</f>
        <v>31.98</v>
      </c>
      <c r="I608" s="39"/>
      <c r="J608" s="39">
        <f>IF(Source!BA346&lt;&gt; 0, Source!BA346, 1)</f>
        <v>33.18</v>
      </c>
      <c r="K608" s="38">
        <f>Source!S346</f>
        <v>1061.18</v>
      </c>
      <c r="L608" s="40"/>
      <c r="R608">
        <f>H608</f>
        <v>31.98</v>
      </c>
    </row>
    <row r="609" spans="1:26" ht="14.25">
      <c r="A609" s="23"/>
      <c r="B609" s="53"/>
      <c r="C609" s="53" t="s">
        <v>102</v>
      </c>
      <c r="D609" s="37"/>
      <c r="E609" s="10"/>
      <c r="F609" s="38">
        <f>Source!AM346</f>
        <v>4.0599999999999996</v>
      </c>
      <c r="G609" s="39" t="str">
        <f>Source!DE346</f>
        <v/>
      </c>
      <c r="H609" s="38">
        <f>ROUND(Source!AD346*Source!I346, 2)</f>
        <v>1.46</v>
      </c>
      <c r="I609" s="39"/>
      <c r="J609" s="39">
        <f>IF(Source!BB346&lt;&gt; 0, Source!BB346, 1)</f>
        <v>14.94</v>
      </c>
      <c r="K609" s="38">
        <f>Source!Q346</f>
        <v>21.84</v>
      </c>
      <c r="L609" s="40"/>
    </row>
    <row r="610" spans="1:26" ht="14.25">
      <c r="A610" s="23"/>
      <c r="B610" s="53"/>
      <c r="C610" s="53" t="s">
        <v>1154</v>
      </c>
      <c r="D610" s="37"/>
      <c r="E610" s="10"/>
      <c r="F610" s="38">
        <f>Source!AN346</f>
        <v>1.76</v>
      </c>
      <c r="G610" s="39" t="str">
        <f>Source!DF346</f>
        <v/>
      </c>
      <c r="H610" s="50">
        <f>ROUND(Source!AE346*Source!I346, 2)</f>
        <v>0.63</v>
      </c>
      <c r="I610" s="39"/>
      <c r="J610" s="39">
        <f>IF(Source!BS346&lt;&gt; 0, Source!BS346, 1)</f>
        <v>33.18</v>
      </c>
      <c r="K610" s="50">
        <f>Source!R346</f>
        <v>21.02</v>
      </c>
      <c r="L610" s="40"/>
      <c r="R610">
        <f>H610</f>
        <v>0.63</v>
      </c>
    </row>
    <row r="611" spans="1:26" ht="14.25">
      <c r="A611" s="23"/>
      <c r="B611" s="53"/>
      <c r="C611" s="53" t="s">
        <v>1149</v>
      </c>
      <c r="D611" s="37" t="s">
        <v>1150</v>
      </c>
      <c r="E611" s="10">
        <f>Source!BZ346</f>
        <v>80</v>
      </c>
      <c r="F611" s="56"/>
      <c r="G611" s="39"/>
      <c r="H611" s="38">
        <f>SUM(S606:S614)</f>
        <v>26.09</v>
      </c>
      <c r="I611" s="41" t="str">
        <f>CONCATENATE(Source!FX346, Source!FV346, "=")</f>
        <v>80*0,85=</v>
      </c>
      <c r="J611" s="36">
        <f>Source!AT346</f>
        <v>68</v>
      </c>
      <c r="K611" s="38">
        <f>SUM(T606:T614)</f>
        <v>735.9</v>
      </c>
      <c r="L611" s="40"/>
    </row>
    <row r="612" spans="1:26" ht="14.25">
      <c r="A612" s="23"/>
      <c r="B612" s="53"/>
      <c r="C612" s="53" t="s">
        <v>1151</v>
      </c>
      <c r="D612" s="37" t="s">
        <v>1150</v>
      </c>
      <c r="E612" s="10">
        <f>Source!CA346</f>
        <v>68</v>
      </c>
      <c r="F612" s="56"/>
      <c r="G612" s="39"/>
      <c r="H612" s="38">
        <f>SUM(U606:U614)</f>
        <v>22.17</v>
      </c>
      <c r="I612" s="41" t="str">
        <f>CONCATENATE(Source!FY346, Source!FW346, "=")</f>
        <v>68*0,8=</v>
      </c>
      <c r="J612" s="36">
        <f>Source!AU346</f>
        <v>54</v>
      </c>
      <c r="K612" s="38">
        <f>SUM(V606:V614)</f>
        <v>584.39</v>
      </c>
      <c r="L612" s="40"/>
    </row>
    <row r="613" spans="1:26" ht="14.25">
      <c r="A613" s="23"/>
      <c r="B613" s="53"/>
      <c r="C613" s="53" t="s">
        <v>1152</v>
      </c>
      <c r="D613" s="37" t="s">
        <v>1153</v>
      </c>
      <c r="E613" s="10">
        <f>Source!AQ346</f>
        <v>11.39</v>
      </c>
      <c r="F613" s="38"/>
      <c r="G613" s="39" t="str">
        <f>Source!DI346</f>
        <v/>
      </c>
      <c r="H613" s="38"/>
      <c r="I613" s="39"/>
      <c r="J613" s="39"/>
      <c r="K613" s="38"/>
      <c r="L613" s="42">
        <f>Source!U346</f>
        <v>4.1004000000000005</v>
      </c>
    </row>
    <row r="614" spans="1:26" ht="14.25">
      <c r="A614" s="54" t="str">
        <f>Source!E347</f>
        <v>3,1</v>
      </c>
      <c r="B614" s="55" t="str">
        <f>Source!F347</f>
        <v>509-9900</v>
      </c>
      <c r="C614" s="55" t="str">
        <f>Source!G347</f>
        <v>Строительный мусор</v>
      </c>
      <c r="D614" s="43" t="str">
        <f>Source!H347</f>
        <v>т</v>
      </c>
      <c r="E614" s="44">
        <f>Source!I347</f>
        <v>0.16919999999999999</v>
      </c>
      <c r="F614" s="45">
        <f>Source!AL347+Source!AM347+Source!AO347</f>
        <v>0</v>
      </c>
      <c r="G614" s="46" t="s">
        <v>3</v>
      </c>
      <c r="H614" s="45">
        <f>ROUND(Source!AC347*Source!I347, 2)+ROUND(Source!AD347*Source!I347, 2)+ROUND(Source!AF347*Source!I347, 2)</f>
        <v>0</v>
      </c>
      <c r="I614" s="47"/>
      <c r="J614" s="47">
        <f>IF(Source!BC347&lt;&gt; 0, Source!BC347, 1)</f>
        <v>1</v>
      </c>
      <c r="K614" s="45">
        <f>Source!O347</f>
        <v>0</v>
      </c>
      <c r="L614" s="48"/>
      <c r="S614">
        <f>ROUND((Source!FX347/100)*((ROUND(Source!AF347*Source!I347, 2)+ROUND(Source!AE347*Source!I347, 2))), 2)</f>
        <v>0</v>
      </c>
      <c r="T614">
        <f>Source!X347</f>
        <v>0</v>
      </c>
      <c r="U614">
        <f>ROUND((Source!FY347/100)*((ROUND(Source!AF347*Source!I347, 2)+ROUND(Source!AE347*Source!I347, 2))), 2)</f>
        <v>0</v>
      </c>
      <c r="V614">
        <f>Source!Y347</f>
        <v>0</v>
      </c>
      <c r="W614">
        <f>IF(Source!BI347&lt;=1,H614, 0)</f>
        <v>0</v>
      </c>
      <c r="X614">
        <f>IF(Source!BI347=2,H614, 0)</f>
        <v>0</v>
      </c>
      <c r="Y614">
        <f>IF(Source!BI347=3,H614, 0)</f>
        <v>0</v>
      </c>
      <c r="Z614">
        <f>IF(Source!BI347=4,H614, 0)</f>
        <v>0</v>
      </c>
    </row>
    <row r="615" spans="1:26" ht="15">
      <c r="G615" s="60">
        <f>H608+H609+H611+H612+SUM(H614:H614)</f>
        <v>81.7</v>
      </c>
      <c r="H615" s="60"/>
      <c r="J615" s="60">
        <f>K608+K609+K611+K612+SUM(K614:K614)</f>
        <v>2403.31</v>
      </c>
      <c r="K615" s="60"/>
      <c r="L615" s="49">
        <f>Source!U346</f>
        <v>4.1004000000000005</v>
      </c>
      <c r="O615" s="32">
        <f>G615</f>
        <v>81.7</v>
      </c>
      <c r="P615" s="32">
        <f>J615</f>
        <v>2403.31</v>
      </c>
      <c r="Q615" s="32">
        <f>L615</f>
        <v>4.1004000000000005</v>
      </c>
      <c r="W615">
        <f>IF(Source!BI346&lt;=1,H608+H609+H611+H612, 0)</f>
        <v>81.7</v>
      </c>
      <c r="X615">
        <f>IF(Source!BI346=2,H608+H609+H611+H612, 0)</f>
        <v>0</v>
      </c>
      <c r="Y615">
        <f>IF(Source!BI346=3,H608+H609+H611+H612, 0)</f>
        <v>0</v>
      </c>
      <c r="Z615">
        <f>IF(Source!BI346=4,H608+H609+H611+H612, 0)</f>
        <v>0</v>
      </c>
    </row>
    <row r="616" spans="1:26" ht="42.75">
      <c r="A616" s="23" t="str">
        <f>Source!E348</f>
        <v>4</v>
      </c>
      <c r="B616" s="53" t="str">
        <f>Source!F348</f>
        <v>57-3-1</v>
      </c>
      <c r="C616" s="53" t="str">
        <f>Source!G348</f>
        <v>Разборка плинтусов деревянных и из пластмассовых материалов</v>
      </c>
      <c r="D616" s="37" t="str">
        <f>Source!H348</f>
        <v>100 М ПЛИНТУСА</v>
      </c>
      <c r="E616" s="10">
        <f>Source!I348</f>
        <v>0.24</v>
      </c>
      <c r="F616" s="38">
        <f>Source!AL348+Source!AM348+Source!AO348</f>
        <v>29.41</v>
      </c>
      <c r="G616" s="39"/>
      <c r="H616" s="38"/>
      <c r="I616" s="39" t="str">
        <f>Source!BO348</f>
        <v>57-3-1</v>
      </c>
      <c r="J616" s="39"/>
      <c r="K616" s="38"/>
      <c r="L616" s="40"/>
      <c r="S616">
        <f>ROUND((Source!FX348/100)*((ROUND(Source!AF348*Source!I348, 2)+ROUND(Source!AE348*Source!I348, 2))), 2)</f>
        <v>5.65</v>
      </c>
      <c r="T616">
        <f>Source!X348</f>
        <v>159.26</v>
      </c>
      <c r="U616">
        <f>ROUND((Source!FY348/100)*((ROUND(Source!AF348*Source!I348, 2)+ROUND(Source!AE348*Source!I348, 2))), 2)</f>
        <v>4.8</v>
      </c>
      <c r="V616">
        <f>Source!Y348</f>
        <v>126.47</v>
      </c>
    </row>
    <row r="617" spans="1:26">
      <c r="C617" s="31" t="str">
        <f>"Объем: "&amp;Source!I348&amp;"=24/"&amp;"100"</f>
        <v>Объем: 0,24=24/100</v>
      </c>
    </row>
    <row r="618" spans="1:26" ht="14.25">
      <c r="A618" s="23"/>
      <c r="B618" s="53"/>
      <c r="C618" s="53" t="s">
        <v>1148</v>
      </c>
      <c r="D618" s="37"/>
      <c r="E618" s="10"/>
      <c r="F618" s="38">
        <f>Source!AO348</f>
        <v>29.41</v>
      </c>
      <c r="G618" s="39" t="str">
        <f>Source!DG348</f>
        <v/>
      </c>
      <c r="H618" s="38">
        <f>ROUND(Source!AF348*Source!I348, 2)</f>
        <v>7.06</v>
      </c>
      <c r="I618" s="39"/>
      <c r="J618" s="39">
        <f>IF(Source!BA348&lt;&gt; 0, Source!BA348, 1)</f>
        <v>33.18</v>
      </c>
      <c r="K618" s="38">
        <f>Source!S348</f>
        <v>234.2</v>
      </c>
      <c r="L618" s="40"/>
      <c r="R618">
        <f>H618</f>
        <v>7.06</v>
      </c>
    </row>
    <row r="619" spans="1:26" ht="14.25">
      <c r="A619" s="23"/>
      <c r="B619" s="53"/>
      <c r="C619" s="53" t="s">
        <v>1149</v>
      </c>
      <c r="D619" s="37" t="s">
        <v>1150</v>
      </c>
      <c r="E619" s="10">
        <f>Source!BZ348</f>
        <v>80</v>
      </c>
      <c r="F619" s="56"/>
      <c r="G619" s="39"/>
      <c r="H619" s="38">
        <f>SUM(S616:S622)</f>
        <v>5.65</v>
      </c>
      <c r="I619" s="41" t="str">
        <f>CONCATENATE(Source!FX348, Source!FV348, "=")</f>
        <v>80*0,85=</v>
      </c>
      <c r="J619" s="36">
        <f>Source!AT348</f>
        <v>68</v>
      </c>
      <c r="K619" s="38">
        <f>SUM(T616:T622)</f>
        <v>159.26</v>
      </c>
      <c r="L619" s="40"/>
    </row>
    <row r="620" spans="1:26" ht="14.25">
      <c r="A620" s="23"/>
      <c r="B620" s="53"/>
      <c r="C620" s="53" t="s">
        <v>1151</v>
      </c>
      <c r="D620" s="37" t="s">
        <v>1150</v>
      </c>
      <c r="E620" s="10">
        <f>Source!CA348</f>
        <v>68</v>
      </c>
      <c r="F620" s="56"/>
      <c r="G620" s="39"/>
      <c r="H620" s="38">
        <f>SUM(U616:U622)</f>
        <v>4.8</v>
      </c>
      <c r="I620" s="41" t="str">
        <f>CONCATENATE(Source!FY348, Source!FW348, "=")</f>
        <v>68*0,8=</v>
      </c>
      <c r="J620" s="36">
        <f>Source!AU348</f>
        <v>54</v>
      </c>
      <c r="K620" s="38">
        <f>SUM(V616:V622)</f>
        <v>126.47</v>
      </c>
      <c r="L620" s="40"/>
    </row>
    <row r="621" spans="1:26" ht="14.25">
      <c r="A621" s="23"/>
      <c r="B621" s="53"/>
      <c r="C621" s="53" t="s">
        <v>1152</v>
      </c>
      <c r="D621" s="37" t="s">
        <v>1153</v>
      </c>
      <c r="E621" s="10">
        <f>Source!AQ348</f>
        <v>3.77</v>
      </c>
      <c r="F621" s="38"/>
      <c r="G621" s="39" t="str">
        <f>Source!DI348</f>
        <v/>
      </c>
      <c r="H621" s="38"/>
      <c r="I621" s="39"/>
      <c r="J621" s="39"/>
      <c r="K621" s="38"/>
      <c r="L621" s="42">
        <f>Source!U348</f>
        <v>0.90479999999999994</v>
      </c>
    </row>
    <row r="622" spans="1:26" ht="14.25">
      <c r="A622" s="54" t="str">
        <f>Source!E349</f>
        <v>4,1</v>
      </c>
      <c r="B622" s="55" t="str">
        <f>Source!F349</f>
        <v>509-9900</v>
      </c>
      <c r="C622" s="55" t="str">
        <f>Source!G349</f>
        <v>Строительный мусор</v>
      </c>
      <c r="D622" s="43" t="str">
        <f>Source!H349</f>
        <v>т</v>
      </c>
      <c r="E622" s="44">
        <f>Source!I349</f>
        <v>2.64E-2</v>
      </c>
      <c r="F622" s="45">
        <f>Source!AL349+Source!AM349+Source!AO349</f>
        <v>0</v>
      </c>
      <c r="G622" s="46" t="s">
        <v>3</v>
      </c>
      <c r="H622" s="45">
        <f>ROUND(Source!AC349*Source!I349, 2)+ROUND(Source!AD349*Source!I349, 2)+ROUND(Source!AF349*Source!I349, 2)</f>
        <v>0</v>
      </c>
      <c r="I622" s="47"/>
      <c r="J622" s="47">
        <f>IF(Source!BC349&lt;&gt; 0, Source!BC349, 1)</f>
        <v>1</v>
      </c>
      <c r="K622" s="45">
        <f>Source!O349</f>
        <v>0</v>
      </c>
      <c r="L622" s="48"/>
      <c r="S622">
        <f>ROUND((Source!FX349/100)*((ROUND(Source!AF349*Source!I349, 2)+ROUND(Source!AE349*Source!I349, 2))), 2)</f>
        <v>0</v>
      </c>
      <c r="T622">
        <f>Source!X349</f>
        <v>0</v>
      </c>
      <c r="U622">
        <f>ROUND((Source!FY349/100)*((ROUND(Source!AF349*Source!I349, 2)+ROUND(Source!AE349*Source!I349, 2))), 2)</f>
        <v>0</v>
      </c>
      <c r="V622">
        <f>Source!Y349</f>
        <v>0</v>
      </c>
      <c r="W622">
        <f>IF(Source!BI349&lt;=1,H622, 0)</f>
        <v>0</v>
      </c>
      <c r="X622">
        <f>IF(Source!BI349=2,H622, 0)</f>
        <v>0</v>
      </c>
      <c r="Y622">
        <f>IF(Source!BI349=3,H622, 0)</f>
        <v>0</v>
      </c>
      <c r="Z622">
        <f>IF(Source!BI349=4,H622, 0)</f>
        <v>0</v>
      </c>
    </row>
    <row r="623" spans="1:26" ht="15">
      <c r="G623" s="60">
        <f>H618+H619+H620+SUM(H622:H622)</f>
        <v>17.510000000000002</v>
      </c>
      <c r="H623" s="60"/>
      <c r="J623" s="60">
        <f>K618+K619+K620+SUM(K622:K622)</f>
        <v>519.92999999999995</v>
      </c>
      <c r="K623" s="60"/>
      <c r="L623" s="49">
        <f>Source!U348</f>
        <v>0.90479999999999994</v>
      </c>
      <c r="O623" s="32">
        <f>G623</f>
        <v>17.510000000000002</v>
      </c>
      <c r="P623" s="32">
        <f>J623</f>
        <v>519.92999999999995</v>
      </c>
      <c r="Q623" s="32">
        <f>L623</f>
        <v>0.90479999999999994</v>
      </c>
      <c r="W623">
        <f>IF(Source!BI348&lt;=1,H618+H619+H620, 0)</f>
        <v>17.510000000000002</v>
      </c>
      <c r="X623">
        <f>IF(Source!BI348=2,H618+H619+H620, 0)</f>
        <v>0</v>
      </c>
      <c r="Y623">
        <f>IF(Source!BI348=3,H618+H619+H620, 0)</f>
        <v>0</v>
      </c>
      <c r="Z623">
        <f>IF(Source!BI348=4,H618+H619+H620, 0)</f>
        <v>0</v>
      </c>
    </row>
    <row r="624" spans="1:26" ht="14.25">
      <c r="A624" s="23" t="str">
        <f>Source!E350</f>
        <v>5</v>
      </c>
      <c r="B624" s="53" t="str">
        <f>Source!F350</f>
        <v>67-4-1</v>
      </c>
      <c r="C624" s="53" t="str">
        <f>Source!G350</f>
        <v>Демонтаж выключателей, розеток</v>
      </c>
      <c r="D624" s="37" t="str">
        <f>Source!H350</f>
        <v>100 шт.</v>
      </c>
      <c r="E624" s="10">
        <f>Source!I350</f>
        <v>0.04</v>
      </c>
      <c r="F624" s="38">
        <f>Source!AL350+Source!AM350+Source!AO350</f>
        <v>45.55</v>
      </c>
      <c r="G624" s="39"/>
      <c r="H624" s="38"/>
      <c r="I624" s="39" t="str">
        <f>Source!BO350</f>
        <v>67-4-1</v>
      </c>
      <c r="J624" s="39"/>
      <c r="K624" s="38"/>
      <c r="L624" s="40"/>
      <c r="S624">
        <f>ROUND((Source!FX350/100)*((ROUND(Source!AF350*Source!I350, 2)+ROUND(Source!AE350*Source!I350, 2))), 2)</f>
        <v>1.55</v>
      </c>
      <c r="T624">
        <f>Source!X350</f>
        <v>43.52</v>
      </c>
      <c r="U624">
        <f>ROUND((Source!FY350/100)*((ROUND(Source!AF350*Source!I350, 2)+ROUND(Source!AE350*Source!I350, 2))), 2)</f>
        <v>1.18</v>
      </c>
      <c r="V624">
        <f>Source!Y350</f>
        <v>31.43</v>
      </c>
    </row>
    <row r="625" spans="1:26">
      <c r="C625" s="31" t="str">
        <f>"Объем: "&amp;Source!I350&amp;"=4/"&amp;"100"</f>
        <v>Объем: 0,04=4/100</v>
      </c>
    </row>
    <row r="626" spans="1:26" ht="14.25">
      <c r="A626" s="23"/>
      <c r="B626" s="53"/>
      <c r="C626" s="53" t="s">
        <v>1148</v>
      </c>
      <c r="D626" s="37"/>
      <c r="E626" s="10"/>
      <c r="F626" s="38">
        <f>Source!AO350</f>
        <v>45.55</v>
      </c>
      <c r="G626" s="39" t="str">
        <f>Source!DG350</f>
        <v/>
      </c>
      <c r="H626" s="38">
        <f>ROUND(Source!AF350*Source!I350, 2)</f>
        <v>1.82</v>
      </c>
      <c r="I626" s="39"/>
      <c r="J626" s="39">
        <f>IF(Source!BA350&lt;&gt; 0, Source!BA350, 1)</f>
        <v>33.18</v>
      </c>
      <c r="K626" s="38">
        <f>Source!S350</f>
        <v>60.45</v>
      </c>
      <c r="L626" s="40"/>
      <c r="R626">
        <f>H626</f>
        <v>1.82</v>
      </c>
    </row>
    <row r="627" spans="1:26" ht="14.25">
      <c r="A627" s="23"/>
      <c r="B627" s="53"/>
      <c r="C627" s="53" t="s">
        <v>1149</v>
      </c>
      <c r="D627" s="37" t="s">
        <v>1150</v>
      </c>
      <c r="E627" s="10">
        <f>Source!BZ350</f>
        <v>85</v>
      </c>
      <c r="F627" s="56"/>
      <c r="G627" s="39"/>
      <c r="H627" s="38">
        <f>SUM(S624:S629)</f>
        <v>1.55</v>
      </c>
      <c r="I627" s="41" t="str">
        <f>CONCATENATE(Source!FX350, Source!FV350, "=")</f>
        <v>85*0,85=</v>
      </c>
      <c r="J627" s="36">
        <f>Source!AT350</f>
        <v>72</v>
      </c>
      <c r="K627" s="38">
        <f>SUM(T624:T629)</f>
        <v>43.52</v>
      </c>
      <c r="L627" s="40"/>
    </row>
    <row r="628" spans="1:26" ht="14.25">
      <c r="A628" s="23"/>
      <c r="B628" s="53"/>
      <c r="C628" s="53" t="s">
        <v>1151</v>
      </c>
      <c r="D628" s="37" t="s">
        <v>1150</v>
      </c>
      <c r="E628" s="10">
        <f>Source!CA350</f>
        <v>65</v>
      </c>
      <c r="F628" s="56"/>
      <c r="G628" s="39"/>
      <c r="H628" s="38">
        <f>SUM(U624:U629)</f>
        <v>1.18</v>
      </c>
      <c r="I628" s="41" t="str">
        <f>CONCATENATE(Source!FY350, Source!FW350, "=")</f>
        <v>65*0,8=</v>
      </c>
      <c r="J628" s="36">
        <f>Source!AU350</f>
        <v>52</v>
      </c>
      <c r="K628" s="38">
        <f>SUM(V624:V629)</f>
        <v>31.43</v>
      </c>
      <c r="L628" s="40"/>
    </row>
    <row r="629" spans="1:26" ht="14.25">
      <c r="A629" s="54"/>
      <c r="B629" s="55"/>
      <c r="C629" s="55" t="s">
        <v>1152</v>
      </c>
      <c r="D629" s="43" t="s">
        <v>1153</v>
      </c>
      <c r="E629" s="44">
        <f>Source!AQ350</f>
        <v>5.84</v>
      </c>
      <c r="F629" s="45"/>
      <c r="G629" s="47" t="str">
        <f>Source!DI350</f>
        <v/>
      </c>
      <c r="H629" s="45"/>
      <c r="I629" s="47"/>
      <c r="J629" s="47"/>
      <c r="K629" s="45"/>
      <c r="L629" s="51">
        <f>Source!U350</f>
        <v>0.2336</v>
      </c>
    </row>
    <row r="630" spans="1:26" ht="15">
      <c r="G630" s="60">
        <f>H626+H627+H628</f>
        <v>4.55</v>
      </c>
      <c r="H630" s="60"/>
      <c r="J630" s="60">
        <f>K626+K627+K628</f>
        <v>135.4</v>
      </c>
      <c r="K630" s="60"/>
      <c r="L630" s="49">
        <f>Source!U350</f>
        <v>0.2336</v>
      </c>
      <c r="O630" s="32">
        <f>G630</f>
        <v>4.55</v>
      </c>
      <c r="P630" s="32">
        <f>J630</f>
        <v>135.4</v>
      </c>
      <c r="Q630" s="32">
        <f>L630</f>
        <v>0.2336</v>
      </c>
      <c r="W630">
        <f>IF(Source!BI350&lt;=1,H626+H627+H628, 0)</f>
        <v>4.55</v>
      </c>
      <c r="X630">
        <f>IF(Source!BI350=2,H626+H627+H628, 0)</f>
        <v>0</v>
      </c>
      <c r="Y630">
        <f>IF(Source!BI350=3,H626+H627+H628, 0)</f>
        <v>0</v>
      </c>
      <c r="Z630">
        <f>IF(Source!BI350=4,H626+H627+H628, 0)</f>
        <v>0</v>
      </c>
    </row>
    <row r="631" spans="1:26" ht="14.25">
      <c r="A631" s="23" t="str">
        <f>Source!E351</f>
        <v>6</v>
      </c>
      <c r="B631" s="53" t="str">
        <f>Source!F351</f>
        <v>67-3-1</v>
      </c>
      <c r="C631" s="53" t="str">
        <f>Source!G351</f>
        <v>Демонтаж кабеля</v>
      </c>
      <c r="D631" s="37" t="str">
        <f>Source!H351</f>
        <v>100 м</v>
      </c>
      <c r="E631" s="10">
        <f>Source!I351</f>
        <v>0.2</v>
      </c>
      <c r="F631" s="38">
        <f>Source!AL351+Source!AM351+Source!AO351</f>
        <v>75.5</v>
      </c>
      <c r="G631" s="39"/>
      <c r="H631" s="38"/>
      <c r="I631" s="39" t="str">
        <f>Source!BO351</f>
        <v>67-3-1</v>
      </c>
      <c r="J631" s="39"/>
      <c r="K631" s="38"/>
      <c r="L631" s="40"/>
      <c r="S631">
        <f>ROUND((Source!FX351/100)*((ROUND(Source!AF351*Source!I351, 2)+ROUND(Source!AE351*Source!I351, 2))), 2)</f>
        <v>12.81</v>
      </c>
      <c r="T631">
        <f>Source!X351</f>
        <v>359.92</v>
      </c>
      <c r="U631">
        <f>ROUND((Source!FY351/100)*((ROUND(Source!AF351*Source!I351, 2)+ROUND(Source!AE351*Source!I351, 2))), 2)</f>
        <v>9.8000000000000007</v>
      </c>
      <c r="V631">
        <f>Source!Y351</f>
        <v>259.94</v>
      </c>
    </row>
    <row r="632" spans="1:26">
      <c r="C632" s="31" t="str">
        <f>"Объем: "&amp;Source!I351&amp;"=20/"&amp;"100"</f>
        <v>Объем: 0,2=20/100</v>
      </c>
    </row>
    <row r="633" spans="1:26" ht="14.25">
      <c r="A633" s="23"/>
      <c r="B633" s="53"/>
      <c r="C633" s="53" t="s">
        <v>1148</v>
      </c>
      <c r="D633" s="37"/>
      <c r="E633" s="10"/>
      <c r="F633" s="38">
        <f>Source!AO351</f>
        <v>75.19</v>
      </c>
      <c r="G633" s="39" t="str">
        <f>Source!DG351</f>
        <v/>
      </c>
      <c r="H633" s="38">
        <f>ROUND(Source!AF351*Source!I351, 2)</f>
        <v>15.04</v>
      </c>
      <c r="I633" s="39"/>
      <c r="J633" s="39">
        <f>IF(Source!BA351&lt;&gt; 0, Source!BA351, 1)</f>
        <v>33.18</v>
      </c>
      <c r="K633" s="38">
        <f>Source!S351</f>
        <v>498.96</v>
      </c>
      <c r="L633" s="40"/>
      <c r="R633">
        <f>H633</f>
        <v>15.04</v>
      </c>
    </row>
    <row r="634" spans="1:26" ht="14.25">
      <c r="A634" s="23"/>
      <c r="B634" s="53"/>
      <c r="C634" s="53" t="s">
        <v>102</v>
      </c>
      <c r="D634" s="37"/>
      <c r="E634" s="10"/>
      <c r="F634" s="38">
        <f>Source!AM351</f>
        <v>0.31</v>
      </c>
      <c r="G634" s="39" t="str">
        <f>Source!DE351</f>
        <v/>
      </c>
      <c r="H634" s="38">
        <f>ROUND(Source!AD351*Source!I351, 2)</f>
        <v>0.06</v>
      </c>
      <c r="I634" s="39"/>
      <c r="J634" s="39">
        <f>IF(Source!BB351&lt;&gt; 0, Source!BB351, 1)</f>
        <v>15.06</v>
      </c>
      <c r="K634" s="38">
        <f>Source!Q351</f>
        <v>0.93</v>
      </c>
      <c r="L634" s="40"/>
    </row>
    <row r="635" spans="1:26" ht="14.25">
      <c r="A635" s="23"/>
      <c r="B635" s="53"/>
      <c r="C635" s="53" t="s">
        <v>1154</v>
      </c>
      <c r="D635" s="37"/>
      <c r="E635" s="10"/>
      <c r="F635" s="38">
        <f>Source!AN351</f>
        <v>0.14000000000000001</v>
      </c>
      <c r="G635" s="39" t="str">
        <f>Source!DF351</f>
        <v/>
      </c>
      <c r="H635" s="50">
        <f>ROUND(Source!AE351*Source!I351, 2)</f>
        <v>0.03</v>
      </c>
      <c r="I635" s="39"/>
      <c r="J635" s="39">
        <f>IF(Source!BS351&lt;&gt; 0, Source!BS351, 1)</f>
        <v>33.18</v>
      </c>
      <c r="K635" s="50">
        <f>Source!R351</f>
        <v>0.93</v>
      </c>
      <c r="L635" s="40"/>
      <c r="R635">
        <f>H635</f>
        <v>0.03</v>
      </c>
    </row>
    <row r="636" spans="1:26" ht="14.25">
      <c r="A636" s="23"/>
      <c r="B636" s="53"/>
      <c r="C636" s="53" t="s">
        <v>1149</v>
      </c>
      <c r="D636" s="37" t="s">
        <v>1150</v>
      </c>
      <c r="E636" s="10">
        <f>Source!BZ351</f>
        <v>85</v>
      </c>
      <c r="F636" s="56"/>
      <c r="G636" s="39"/>
      <c r="H636" s="38">
        <f>SUM(S631:S638)</f>
        <v>12.81</v>
      </c>
      <c r="I636" s="41" t="str">
        <f>CONCATENATE(Source!FX351, Source!FV351, "=")</f>
        <v>85*0,85=</v>
      </c>
      <c r="J636" s="36">
        <f>Source!AT351</f>
        <v>72</v>
      </c>
      <c r="K636" s="38">
        <f>SUM(T631:T638)</f>
        <v>359.92</v>
      </c>
      <c r="L636" s="40"/>
    </row>
    <row r="637" spans="1:26" ht="14.25">
      <c r="A637" s="23"/>
      <c r="B637" s="53"/>
      <c r="C637" s="53" t="s">
        <v>1151</v>
      </c>
      <c r="D637" s="37" t="s">
        <v>1150</v>
      </c>
      <c r="E637" s="10">
        <f>Source!CA351</f>
        <v>65</v>
      </c>
      <c r="F637" s="56"/>
      <c r="G637" s="39"/>
      <c r="H637" s="38">
        <f>SUM(U631:U638)</f>
        <v>9.8000000000000007</v>
      </c>
      <c r="I637" s="41" t="str">
        <f>CONCATENATE(Source!FY351, Source!FW351, "=")</f>
        <v>65*0,8=</v>
      </c>
      <c r="J637" s="36">
        <f>Source!AU351</f>
        <v>52</v>
      </c>
      <c r="K637" s="38">
        <f>SUM(V631:V638)</f>
        <v>259.94</v>
      </c>
      <c r="L637" s="40"/>
    </row>
    <row r="638" spans="1:26" ht="14.25">
      <c r="A638" s="54"/>
      <c r="B638" s="55"/>
      <c r="C638" s="55" t="s">
        <v>1152</v>
      </c>
      <c r="D638" s="43" t="s">
        <v>1153</v>
      </c>
      <c r="E638" s="44">
        <f>Source!AQ351</f>
        <v>9.64</v>
      </c>
      <c r="F638" s="45"/>
      <c r="G638" s="47" t="str">
        <f>Source!DI351</f>
        <v/>
      </c>
      <c r="H638" s="45"/>
      <c r="I638" s="47"/>
      <c r="J638" s="47"/>
      <c r="K638" s="45"/>
      <c r="L638" s="51">
        <f>Source!U351</f>
        <v>1.9280000000000002</v>
      </c>
    </row>
    <row r="639" spans="1:26" ht="15">
      <c r="G639" s="60">
        <f>H633+H634+H636+H637</f>
        <v>37.71</v>
      </c>
      <c r="H639" s="60"/>
      <c r="J639" s="60">
        <f>K633+K634+K636+K637</f>
        <v>1119.75</v>
      </c>
      <c r="K639" s="60"/>
      <c r="L639" s="49">
        <f>Source!U351</f>
        <v>1.9280000000000002</v>
      </c>
      <c r="O639" s="32">
        <f>G639</f>
        <v>37.71</v>
      </c>
      <c r="P639" s="32">
        <f>J639</f>
        <v>1119.75</v>
      </c>
      <c r="Q639" s="32">
        <f>L639</f>
        <v>1.9280000000000002</v>
      </c>
      <c r="W639">
        <f>IF(Source!BI351&lt;=1,H633+H634+H636+H637, 0)</f>
        <v>37.71</v>
      </c>
      <c r="X639">
        <f>IF(Source!BI351=2,H633+H634+H636+H637, 0)</f>
        <v>0</v>
      </c>
      <c r="Y639">
        <f>IF(Source!BI351=3,H633+H634+H636+H637, 0)</f>
        <v>0</v>
      </c>
      <c r="Z639">
        <f>IF(Source!BI351=4,H633+H634+H636+H637, 0)</f>
        <v>0</v>
      </c>
    </row>
    <row r="640" spans="1:26" ht="28.5">
      <c r="A640" s="23" t="str">
        <f>Source!E352</f>
        <v>7</v>
      </c>
      <c r="B640" s="53" t="str">
        <f>Source!F352</f>
        <v>67-4-5</v>
      </c>
      <c r="C640" s="53" t="str">
        <f>Source!G352</f>
        <v>Демонтаж светильников для люминесцентных ламп</v>
      </c>
      <c r="D640" s="37" t="str">
        <f>Source!H352</f>
        <v>100 шт.</v>
      </c>
      <c r="E640" s="10">
        <f>Source!I352</f>
        <v>0.02</v>
      </c>
      <c r="F640" s="38">
        <f>Source!AL352+Source!AM352+Source!AO352</f>
        <v>145.97999999999999</v>
      </c>
      <c r="G640" s="39"/>
      <c r="H640" s="38"/>
      <c r="I640" s="39" t="str">
        <f>Source!BO352</f>
        <v>67-4-5</v>
      </c>
      <c r="J640" s="39"/>
      <c r="K640" s="38"/>
      <c r="L640" s="40"/>
      <c r="S640">
        <f>ROUND((Source!FX352/100)*((ROUND(Source!AF352*Source!I352, 2)+ROUND(Source!AE352*Source!I352, 2))), 2)</f>
        <v>2.46</v>
      </c>
      <c r="T640">
        <f>Source!X352</f>
        <v>69.069999999999993</v>
      </c>
      <c r="U640">
        <f>ROUND((Source!FY352/100)*((ROUND(Source!AF352*Source!I352, 2)+ROUND(Source!AE352*Source!I352, 2))), 2)</f>
        <v>1.88</v>
      </c>
      <c r="V640">
        <f>Source!Y352</f>
        <v>49.88</v>
      </c>
    </row>
    <row r="641" spans="1:26">
      <c r="C641" s="31" t="str">
        <f>"Объем: "&amp;Source!I352&amp;"=2/"&amp;"100"</f>
        <v>Объем: 0,02=2/100</v>
      </c>
    </row>
    <row r="642" spans="1:26" ht="14.25">
      <c r="A642" s="23"/>
      <c r="B642" s="53"/>
      <c r="C642" s="53" t="s">
        <v>1148</v>
      </c>
      <c r="D642" s="37"/>
      <c r="E642" s="10"/>
      <c r="F642" s="38">
        <f>Source!AO352</f>
        <v>143.47999999999999</v>
      </c>
      <c r="G642" s="39" t="str">
        <f>Source!DG352</f>
        <v/>
      </c>
      <c r="H642" s="38">
        <f>ROUND(Source!AF352*Source!I352, 2)</f>
        <v>2.87</v>
      </c>
      <c r="I642" s="39"/>
      <c r="J642" s="39">
        <f>IF(Source!BA352&lt;&gt; 0, Source!BA352, 1)</f>
        <v>33.18</v>
      </c>
      <c r="K642" s="38">
        <f>Source!S352</f>
        <v>95.21</v>
      </c>
      <c r="L642" s="40"/>
      <c r="R642">
        <f>H642</f>
        <v>2.87</v>
      </c>
    </row>
    <row r="643" spans="1:26" ht="14.25">
      <c r="A643" s="23"/>
      <c r="B643" s="53"/>
      <c r="C643" s="53" t="s">
        <v>102</v>
      </c>
      <c r="D643" s="37"/>
      <c r="E643" s="10"/>
      <c r="F643" s="38">
        <f>Source!AM352</f>
        <v>2.5</v>
      </c>
      <c r="G643" s="39" t="str">
        <f>Source!DE352</f>
        <v/>
      </c>
      <c r="H643" s="38">
        <f>ROUND(Source!AD352*Source!I352, 2)</f>
        <v>0.05</v>
      </c>
      <c r="I643" s="39"/>
      <c r="J643" s="39">
        <f>IF(Source!BB352&lt;&gt; 0, Source!BB352, 1)</f>
        <v>14.94</v>
      </c>
      <c r="K643" s="38">
        <f>Source!Q352</f>
        <v>0.75</v>
      </c>
      <c r="L643" s="40"/>
    </row>
    <row r="644" spans="1:26" ht="14.25">
      <c r="A644" s="23"/>
      <c r="B644" s="53"/>
      <c r="C644" s="53" t="s">
        <v>1154</v>
      </c>
      <c r="D644" s="37"/>
      <c r="E644" s="10"/>
      <c r="F644" s="38">
        <f>Source!AN352</f>
        <v>1.08</v>
      </c>
      <c r="G644" s="39" t="str">
        <f>Source!DF352</f>
        <v/>
      </c>
      <c r="H644" s="50">
        <f>ROUND(Source!AE352*Source!I352, 2)</f>
        <v>0.02</v>
      </c>
      <c r="I644" s="39"/>
      <c r="J644" s="39">
        <f>IF(Source!BS352&lt;&gt; 0, Source!BS352, 1)</f>
        <v>33.18</v>
      </c>
      <c r="K644" s="50">
        <f>Source!R352</f>
        <v>0.72</v>
      </c>
      <c r="L644" s="40"/>
      <c r="R644">
        <f>H644</f>
        <v>0.02</v>
      </c>
    </row>
    <row r="645" spans="1:26" ht="14.25">
      <c r="A645" s="23"/>
      <c r="B645" s="53"/>
      <c r="C645" s="53" t="s">
        <v>1149</v>
      </c>
      <c r="D645" s="37" t="s">
        <v>1150</v>
      </c>
      <c r="E645" s="10">
        <f>Source!BZ352</f>
        <v>85</v>
      </c>
      <c r="F645" s="56"/>
      <c r="G645" s="39"/>
      <c r="H645" s="38">
        <f>SUM(S640:S647)</f>
        <v>2.46</v>
      </c>
      <c r="I645" s="41" t="str">
        <f>CONCATENATE(Source!FX352, Source!FV352, "=")</f>
        <v>85*0,85=</v>
      </c>
      <c r="J645" s="36">
        <f>Source!AT352</f>
        <v>72</v>
      </c>
      <c r="K645" s="38">
        <f>SUM(T640:T647)</f>
        <v>69.069999999999993</v>
      </c>
      <c r="L645" s="40"/>
    </row>
    <row r="646" spans="1:26" ht="14.25">
      <c r="A646" s="23"/>
      <c r="B646" s="53"/>
      <c r="C646" s="53" t="s">
        <v>1151</v>
      </c>
      <c r="D646" s="37" t="s">
        <v>1150</v>
      </c>
      <c r="E646" s="10">
        <f>Source!CA352</f>
        <v>65</v>
      </c>
      <c r="F646" s="56"/>
      <c r="G646" s="39"/>
      <c r="H646" s="38">
        <f>SUM(U640:U647)</f>
        <v>1.88</v>
      </c>
      <c r="I646" s="41" t="str">
        <f>CONCATENATE(Source!FY352, Source!FW352, "=")</f>
        <v>65*0,8=</v>
      </c>
      <c r="J646" s="36">
        <f>Source!AU352</f>
        <v>52</v>
      </c>
      <c r="K646" s="38">
        <f>SUM(V640:V647)</f>
        <v>49.88</v>
      </c>
      <c r="L646" s="40"/>
    </row>
    <row r="647" spans="1:26" ht="14.25">
      <c r="A647" s="54"/>
      <c r="B647" s="55"/>
      <c r="C647" s="55" t="s">
        <v>1152</v>
      </c>
      <c r="D647" s="43" t="s">
        <v>1153</v>
      </c>
      <c r="E647" s="44">
        <f>Source!AQ352</f>
        <v>17.89</v>
      </c>
      <c r="F647" s="45"/>
      <c r="G647" s="47" t="str">
        <f>Source!DI352</f>
        <v/>
      </c>
      <c r="H647" s="45"/>
      <c r="I647" s="47"/>
      <c r="J647" s="47"/>
      <c r="K647" s="45"/>
      <c r="L647" s="51">
        <f>Source!U352</f>
        <v>0.35780000000000001</v>
      </c>
    </row>
    <row r="648" spans="1:26" ht="15">
      <c r="G648" s="60">
        <f>H642+H643+H645+H646</f>
        <v>7.26</v>
      </c>
      <c r="H648" s="60"/>
      <c r="J648" s="60">
        <f>K642+K643+K645+K646</f>
        <v>214.90999999999997</v>
      </c>
      <c r="K648" s="60"/>
      <c r="L648" s="49">
        <f>Source!U352</f>
        <v>0.35780000000000001</v>
      </c>
      <c r="O648" s="32">
        <f>G648</f>
        <v>7.26</v>
      </c>
      <c r="P648" s="32">
        <f>J648</f>
        <v>214.90999999999997</v>
      </c>
      <c r="Q648" s="32">
        <f>L648</f>
        <v>0.35780000000000001</v>
      </c>
      <c r="W648">
        <f>IF(Source!BI352&lt;=1,H642+H643+H645+H646, 0)</f>
        <v>7.26</v>
      </c>
      <c r="X648">
        <f>IF(Source!BI352=2,H642+H643+H645+H646, 0)</f>
        <v>0</v>
      </c>
      <c r="Y648">
        <f>IF(Source!BI352=3,H642+H643+H645+H646, 0)</f>
        <v>0</v>
      </c>
      <c r="Z648">
        <f>IF(Source!BI352=4,H642+H643+H645+H646, 0)</f>
        <v>0</v>
      </c>
    </row>
    <row r="649" spans="1:26" ht="28.5">
      <c r="A649" s="23" t="str">
        <f>Source!E353</f>
        <v>8</v>
      </c>
      <c r="B649" s="53" t="str">
        <f>Source!F353</f>
        <v>56-3-2</v>
      </c>
      <c r="C649" s="53" t="str">
        <f>Source!G353</f>
        <v>Снятие подоконных досок деревянных в каменных зданиях</v>
      </c>
      <c r="D649" s="37" t="str">
        <f>Source!H353</f>
        <v>100 м2</v>
      </c>
      <c r="E649" s="10">
        <f>Source!I353</f>
        <v>1.4999999999999999E-2</v>
      </c>
      <c r="F649" s="38">
        <f>Source!AL353+Source!AM353+Source!AO353</f>
        <v>761.66</v>
      </c>
      <c r="G649" s="39"/>
      <c r="H649" s="38"/>
      <c r="I649" s="39" t="str">
        <f>Source!BO353</f>
        <v>56-3-2</v>
      </c>
      <c r="J649" s="39"/>
      <c r="K649" s="38"/>
      <c r="L649" s="40"/>
      <c r="S649">
        <f>ROUND((Source!FX353/100)*((ROUND(Source!AF353*Source!I353, 2)+ROUND(Source!AE353*Source!I353, 2))), 2)</f>
        <v>9.36</v>
      </c>
      <c r="T649">
        <f>Source!X353</f>
        <v>265.36</v>
      </c>
      <c r="U649">
        <f>ROUND((Source!FY353/100)*((ROUND(Source!AF353*Source!I353, 2)+ROUND(Source!AE353*Source!I353, 2))), 2)</f>
        <v>7.08</v>
      </c>
      <c r="V649">
        <f>Source!Y353</f>
        <v>189.54</v>
      </c>
    </row>
    <row r="650" spans="1:26">
      <c r="C650" s="31" t="str">
        <f>"Объем: "&amp;Source!I353&amp;"=1,5/"&amp;"100"</f>
        <v>Объем: 0,015=1,5/100</v>
      </c>
    </row>
    <row r="651" spans="1:26" ht="14.25">
      <c r="A651" s="23"/>
      <c r="B651" s="53"/>
      <c r="C651" s="53" t="s">
        <v>1148</v>
      </c>
      <c r="D651" s="37"/>
      <c r="E651" s="10"/>
      <c r="F651" s="38">
        <f>Source!AO353</f>
        <v>761.66</v>
      </c>
      <c r="G651" s="39" t="str">
        <f>Source!DG353</f>
        <v/>
      </c>
      <c r="H651" s="38">
        <f>ROUND(Source!AF353*Source!I353, 2)</f>
        <v>11.42</v>
      </c>
      <c r="I651" s="39"/>
      <c r="J651" s="39">
        <f>IF(Source!BA353&lt;&gt; 0, Source!BA353, 1)</f>
        <v>33.18</v>
      </c>
      <c r="K651" s="38">
        <f>Source!S353</f>
        <v>379.08</v>
      </c>
      <c r="L651" s="40"/>
      <c r="R651">
        <f>H651</f>
        <v>11.42</v>
      </c>
    </row>
    <row r="652" spans="1:26" ht="14.25">
      <c r="A652" s="23"/>
      <c r="B652" s="53"/>
      <c r="C652" s="53" t="s">
        <v>1149</v>
      </c>
      <c r="D652" s="37" t="s">
        <v>1150</v>
      </c>
      <c r="E652" s="10">
        <f>Source!BZ353</f>
        <v>82</v>
      </c>
      <c r="F652" s="56"/>
      <c r="G652" s="39"/>
      <c r="H652" s="38">
        <f>SUM(S649:S655)</f>
        <v>9.36</v>
      </c>
      <c r="I652" s="41" t="str">
        <f>CONCATENATE(Source!FX353, Source!FV353, "=")</f>
        <v>82*0,85=</v>
      </c>
      <c r="J652" s="36">
        <f>Source!AT353</f>
        <v>70</v>
      </c>
      <c r="K652" s="38">
        <f>SUM(T649:T655)</f>
        <v>265.36</v>
      </c>
      <c r="L652" s="40"/>
    </row>
    <row r="653" spans="1:26" ht="14.25">
      <c r="A653" s="23"/>
      <c r="B653" s="53"/>
      <c r="C653" s="53" t="s">
        <v>1151</v>
      </c>
      <c r="D653" s="37" t="s">
        <v>1150</v>
      </c>
      <c r="E653" s="10">
        <f>Source!CA353</f>
        <v>62</v>
      </c>
      <c r="F653" s="56"/>
      <c r="G653" s="39"/>
      <c r="H653" s="38">
        <f>SUM(U649:U655)</f>
        <v>7.08</v>
      </c>
      <c r="I653" s="41" t="str">
        <f>CONCATENATE(Source!FY353, Source!FW353, "=")</f>
        <v>62*0,8=</v>
      </c>
      <c r="J653" s="36">
        <f>Source!AU353</f>
        <v>50</v>
      </c>
      <c r="K653" s="38">
        <f>SUM(V649:V655)</f>
        <v>189.54</v>
      </c>
      <c r="L653" s="40"/>
    </row>
    <row r="654" spans="1:26" ht="14.25">
      <c r="A654" s="23"/>
      <c r="B654" s="53"/>
      <c r="C654" s="53" t="s">
        <v>1152</v>
      </c>
      <c r="D654" s="37" t="s">
        <v>1153</v>
      </c>
      <c r="E654" s="10">
        <f>Source!AQ353</f>
        <v>94.97</v>
      </c>
      <c r="F654" s="38"/>
      <c r="G654" s="39" t="str">
        <f>Source!DI353</f>
        <v/>
      </c>
      <c r="H654" s="38"/>
      <c r="I654" s="39"/>
      <c r="J654" s="39"/>
      <c r="K654" s="38"/>
      <c r="L654" s="42">
        <f>Source!U353</f>
        <v>1.42455</v>
      </c>
    </row>
    <row r="655" spans="1:26" ht="14.25">
      <c r="A655" s="54" t="str">
        <f>Source!E354</f>
        <v>8,1</v>
      </c>
      <c r="B655" s="55" t="str">
        <f>Source!F354</f>
        <v>509-9900</v>
      </c>
      <c r="C655" s="55" t="str">
        <f>Source!G354</f>
        <v>Строительный мусор</v>
      </c>
      <c r="D655" s="43" t="str">
        <f>Source!H354</f>
        <v>т</v>
      </c>
      <c r="E655" s="44">
        <f>Source!I354</f>
        <v>5.2499999999999998E-2</v>
      </c>
      <c r="F655" s="45">
        <f>Source!AL354+Source!AM354+Source!AO354</f>
        <v>0</v>
      </c>
      <c r="G655" s="46" t="s">
        <v>3</v>
      </c>
      <c r="H655" s="45">
        <f>ROUND(Source!AC354*Source!I354, 2)+ROUND(Source!AD354*Source!I354, 2)+ROUND(Source!AF354*Source!I354, 2)</f>
        <v>0</v>
      </c>
      <c r="I655" s="47"/>
      <c r="J655" s="47">
        <f>IF(Source!BC354&lt;&gt; 0, Source!BC354, 1)</f>
        <v>1</v>
      </c>
      <c r="K655" s="45">
        <f>Source!O354</f>
        <v>0</v>
      </c>
      <c r="L655" s="48"/>
      <c r="S655">
        <f>ROUND((Source!FX354/100)*((ROUND(Source!AF354*Source!I354, 2)+ROUND(Source!AE354*Source!I354, 2))), 2)</f>
        <v>0</v>
      </c>
      <c r="T655">
        <f>Source!X354</f>
        <v>0</v>
      </c>
      <c r="U655">
        <f>ROUND((Source!FY354/100)*((ROUND(Source!AF354*Source!I354, 2)+ROUND(Source!AE354*Source!I354, 2))), 2)</f>
        <v>0</v>
      </c>
      <c r="V655">
        <f>Source!Y354</f>
        <v>0</v>
      </c>
      <c r="W655">
        <f>IF(Source!BI354&lt;=1,H655, 0)</f>
        <v>0</v>
      </c>
      <c r="X655">
        <f>IF(Source!BI354=2,H655, 0)</f>
        <v>0</v>
      </c>
      <c r="Y655">
        <f>IF(Source!BI354=3,H655, 0)</f>
        <v>0</v>
      </c>
      <c r="Z655">
        <f>IF(Source!BI354=4,H655, 0)</f>
        <v>0</v>
      </c>
    </row>
    <row r="656" spans="1:26" ht="15">
      <c r="G656" s="60">
        <f>H651+H652+H653+SUM(H655:H655)</f>
        <v>27.86</v>
      </c>
      <c r="H656" s="60"/>
      <c r="J656" s="60">
        <f>K651+K652+K653+SUM(K655:K655)</f>
        <v>833.98</v>
      </c>
      <c r="K656" s="60"/>
      <c r="L656" s="49">
        <f>Source!U353</f>
        <v>1.42455</v>
      </c>
      <c r="O656" s="32">
        <f>G656</f>
        <v>27.86</v>
      </c>
      <c r="P656" s="32">
        <f>J656</f>
        <v>833.98</v>
      </c>
      <c r="Q656" s="32">
        <f>L656</f>
        <v>1.42455</v>
      </c>
      <c r="W656">
        <f>IF(Source!BI353&lt;=1,H651+H652+H653, 0)</f>
        <v>27.86</v>
      </c>
      <c r="X656">
        <f>IF(Source!BI353=2,H651+H652+H653, 0)</f>
        <v>0</v>
      </c>
      <c r="Y656">
        <f>IF(Source!BI353=3,H651+H652+H653, 0)</f>
        <v>0</v>
      </c>
      <c r="Z656">
        <f>IF(Source!BI353=4,H651+H652+H653, 0)</f>
        <v>0</v>
      </c>
    </row>
    <row r="657" spans="1:26" ht="42.75">
      <c r="A657" s="23" t="str">
        <f>Source!E355</f>
        <v>9</v>
      </c>
      <c r="B657" s="53" t="str">
        <f>Source!F355</f>
        <v>56-9-1</v>
      </c>
      <c r="C657" s="53" t="str">
        <f>Source!G355</f>
        <v>Демонтаж дверных коробок в каменных стенах с отбивкой штукатурки в откосах</v>
      </c>
      <c r="D657" s="37" t="str">
        <f>Source!H355</f>
        <v>100 коробок</v>
      </c>
      <c r="E657" s="10">
        <f>Source!I355</f>
        <v>0.01</v>
      </c>
      <c r="F657" s="38">
        <f>Source!AL355+Source!AM355+Source!AO355</f>
        <v>1634.97</v>
      </c>
      <c r="G657" s="39"/>
      <c r="H657" s="38"/>
      <c r="I657" s="39" t="str">
        <f>Source!BO355</f>
        <v>56-9-1</v>
      </c>
      <c r="J657" s="39"/>
      <c r="K657" s="38"/>
      <c r="L657" s="40"/>
      <c r="S657">
        <f>ROUND((Source!FX355/100)*((ROUND(Source!AF355*Source!I355, 2)+ROUND(Source!AE355*Source!I355, 2))), 2)</f>
        <v>12.12</v>
      </c>
      <c r="T657">
        <f>Source!X355</f>
        <v>343.27</v>
      </c>
      <c r="U657">
        <f>ROUND((Source!FY355/100)*((ROUND(Source!AF355*Source!I355, 2)+ROUND(Source!AE355*Source!I355, 2))), 2)</f>
        <v>9.16</v>
      </c>
      <c r="V657">
        <f>Source!Y355</f>
        <v>245.19</v>
      </c>
    </row>
    <row r="658" spans="1:26">
      <c r="C658" s="31" t="str">
        <f>"Объем: "&amp;Source!I355&amp;"=1/"&amp;"100"</f>
        <v>Объем: 0,01=1/100</v>
      </c>
    </row>
    <row r="659" spans="1:26" ht="14.25">
      <c r="A659" s="23"/>
      <c r="B659" s="53"/>
      <c r="C659" s="53" t="s">
        <v>1148</v>
      </c>
      <c r="D659" s="37"/>
      <c r="E659" s="10"/>
      <c r="F659" s="38">
        <f>Source!AO355</f>
        <v>1437.99</v>
      </c>
      <c r="G659" s="39" t="str">
        <f>Source!DG355</f>
        <v/>
      </c>
      <c r="H659" s="38">
        <f>ROUND(Source!AF355*Source!I355, 2)</f>
        <v>14.38</v>
      </c>
      <c r="I659" s="39"/>
      <c r="J659" s="39">
        <f>IF(Source!BA355&lt;&gt; 0, Source!BA355, 1)</f>
        <v>33.18</v>
      </c>
      <c r="K659" s="38">
        <f>Source!S355</f>
        <v>477.13</v>
      </c>
      <c r="L659" s="40"/>
      <c r="R659">
        <f>H659</f>
        <v>14.38</v>
      </c>
    </row>
    <row r="660" spans="1:26" ht="14.25">
      <c r="A660" s="23"/>
      <c r="B660" s="53"/>
      <c r="C660" s="53" t="s">
        <v>102</v>
      </c>
      <c r="D660" s="37"/>
      <c r="E660" s="10"/>
      <c r="F660" s="38">
        <f>Source!AM355</f>
        <v>196.98</v>
      </c>
      <c r="G660" s="39" t="str">
        <f>Source!DE355</f>
        <v/>
      </c>
      <c r="H660" s="38">
        <f>ROUND(Source!AD355*Source!I355, 2)</f>
        <v>1.97</v>
      </c>
      <c r="I660" s="39"/>
      <c r="J660" s="39">
        <f>IF(Source!BB355&lt;&gt; 0, Source!BB355, 1)</f>
        <v>11.07</v>
      </c>
      <c r="K660" s="38">
        <f>Source!Q355</f>
        <v>21.81</v>
      </c>
      <c r="L660" s="40"/>
    </row>
    <row r="661" spans="1:26" ht="14.25">
      <c r="A661" s="23"/>
      <c r="B661" s="53"/>
      <c r="C661" s="53" t="s">
        <v>1154</v>
      </c>
      <c r="D661" s="37"/>
      <c r="E661" s="10"/>
      <c r="F661" s="38">
        <f>Source!AN355</f>
        <v>39.94</v>
      </c>
      <c r="G661" s="39" t="str">
        <f>Source!DF355</f>
        <v/>
      </c>
      <c r="H661" s="50">
        <f>ROUND(Source!AE355*Source!I355, 2)</f>
        <v>0.4</v>
      </c>
      <c r="I661" s="39"/>
      <c r="J661" s="39">
        <f>IF(Source!BS355&lt;&gt; 0, Source!BS355, 1)</f>
        <v>33.18</v>
      </c>
      <c r="K661" s="50">
        <f>Source!R355</f>
        <v>13.25</v>
      </c>
      <c r="L661" s="40"/>
      <c r="R661">
        <f>H661</f>
        <v>0.4</v>
      </c>
    </row>
    <row r="662" spans="1:26" ht="14.25">
      <c r="A662" s="23"/>
      <c r="B662" s="53"/>
      <c r="C662" s="53" t="s">
        <v>1149</v>
      </c>
      <c r="D662" s="37" t="s">
        <v>1150</v>
      </c>
      <c r="E662" s="10">
        <f>Source!BZ355</f>
        <v>82</v>
      </c>
      <c r="F662" s="56"/>
      <c r="G662" s="39"/>
      <c r="H662" s="38">
        <f>SUM(S657:S665)</f>
        <v>12.12</v>
      </c>
      <c r="I662" s="41" t="str">
        <f>CONCATENATE(Source!FX355, Source!FV355, "=")</f>
        <v>82*0,85=</v>
      </c>
      <c r="J662" s="36">
        <f>Source!AT355</f>
        <v>70</v>
      </c>
      <c r="K662" s="38">
        <f>SUM(T657:T665)</f>
        <v>343.27</v>
      </c>
      <c r="L662" s="40"/>
    </row>
    <row r="663" spans="1:26" ht="14.25">
      <c r="A663" s="23"/>
      <c r="B663" s="53"/>
      <c r="C663" s="53" t="s">
        <v>1151</v>
      </c>
      <c r="D663" s="37" t="s">
        <v>1150</v>
      </c>
      <c r="E663" s="10">
        <f>Source!CA355</f>
        <v>62</v>
      </c>
      <c r="F663" s="56"/>
      <c r="G663" s="39"/>
      <c r="H663" s="38">
        <f>SUM(U657:U665)</f>
        <v>9.16</v>
      </c>
      <c r="I663" s="41" t="str">
        <f>CONCATENATE(Source!FY355, Source!FW355, "=")</f>
        <v>62*0,8=</v>
      </c>
      <c r="J663" s="36">
        <f>Source!AU355</f>
        <v>50</v>
      </c>
      <c r="K663" s="38">
        <f>SUM(V657:V665)</f>
        <v>245.19</v>
      </c>
      <c r="L663" s="40"/>
    </row>
    <row r="664" spans="1:26" ht="14.25">
      <c r="A664" s="23"/>
      <c r="B664" s="53"/>
      <c r="C664" s="53" t="s">
        <v>1152</v>
      </c>
      <c r="D664" s="37" t="s">
        <v>1153</v>
      </c>
      <c r="E664" s="10">
        <f>Source!AQ355</f>
        <v>179.3</v>
      </c>
      <c r="F664" s="38"/>
      <c r="G664" s="39" t="str">
        <f>Source!DI355</f>
        <v/>
      </c>
      <c r="H664" s="38"/>
      <c r="I664" s="39"/>
      <c r="J664" s="39"/>
      <c r="K664" s="38"/>
      <c r="L664" s="42">
        <f>Source!U355</f>
        <v>1.7930000000000001</v>
      </c>
    </row>
    <row r="665" spans="1:26" ht="14.25">
      <c r="A665" s="54" t="str">
        <f>Source!E356</f>
        <v>9,1</v>
      </c>
      <c r="B665" s="55" t="str">
        <f>Source!F356</f>
        <v>509-9900</v>
      </c>
      <c r="C665" s="55" t="str">
        <f>Source!G356</f>
        <v>Строительный мусор</v>
      </c>
      <c r="D665" s="43" t="str">
        <f>Source!H356</f>
        <v>т</v>
      </c>
      <c r="E665" s="44">
        <f>Source!I356</f>
        <v>0.105</v>
      </c>
      <c r="F665" s="45">
        <f>Source!AL356+Source!AM356+Source!AO356</f>
        <v>0</v>
      </c>
      <c r="G665" s="46" t="s">
        <v>3</v>
      </c>
      <c r="H665" s="45">
        <f>ROUND(Source!AC356*Source!I356, 2)+ROUND(Source!AD356*Source!I356, 2)+ROUND(Source!AF356*Source!I356, 2)</f>
        <v>0</v>
      </c>
      <c r="I665" s="47"/>
      <c r="J665" s="47">
        <f>IF(Source!BC356&lt;&gt; 0, Source!BC356, 1)</f>
        <v>1</v>
      </c>
      <c r="K665" s="45">
        <f>Source!O356</f>
        <v>0</v>
      </c>
      <c r="L665" s="48"/>
      <c r="S665">
        <f>ROUND((Source!FX356/100)*((ROUND(Source!AF356*Source!I356, 2)+ROUND(Source!AE356*Source!I356, 2))), 2)</f>
        <v>0</v>
      </c>
      <c r="T665">
        <f>Source!X356</f>
        <v>0</v>
      </c>
      <c r="U665">
        <f>ROUND((Source!FY356/100)*((ROUND(Source!AF356*Source!I356, 2)+ROUND(Source!AE356*Source!I356, 2))), 2)</f>
        <v>0</v>
      </c>
      <c r="V665">
        <f>Source!Y356</f>
        <v>0</v>
      </c>
      <c r="W665">
        <f>IF(Source!BI356&lt;=1,H665, 0)</f>
        <v>0</v>
      </c>
      <c r="X665">
        <f>IF(Source!BI356=2,H665, 0)</f>
        <v>0</v>
      </c>
      <c r="Y665">
        <f>IF(Source!BI356=3,H665, 0)</f>
        <v>0</v>
      </c>
      <c r="Z665">
        <f>IF(Source!BI356=4,H665, 0)</f>
        <v>0</v>
      </c>
    </row>
    <row r="666" spans="1:26" ht="15">
      <c r="G666" s="60">
        <f>H659+H660+H662+H663+SUM(H665:H665)</f>
        <v>37.629999999999995</v>
      </c>
      <c r="H666" s="60"/>
      <c r="J666" s="60">
        <f>K659+K660+K662+K663+SUM(K665:K665)</f>
        <v>1087.4000000000001</v>
      </c>
      <c r="K666" s="60"/>
      <c r="L666" s="49">
        <f>Source!U355</f>
        <v>1.7930000000000001</v>
      </c>
      <c r="O666" s="32">
        <f>G666</f>
        <v>37.629999999999995</v>
      </c>
      <c r="P666" s="32">
        <f>J666</f>
        <v>1087.4000000000001</v>
      </c>
      <c r="Q666" s="32">
        <f>L666</f>
        <v>1.7930000000000001</v>
      </c>
      <c r="W666">
        <f>IF(Source!BI355&lt;=1,H659+H660+H662+H663, 0)</f>
        <v>37.629999999999995</v>
      </c>
      <c r="X666">
        <f>IF(Source!BI355=2,H659+H660+H662+H663, 0)</f>
        <v>0</v>
      </c>
      <c r="Y666">
        <f>IF(Source!BI355=3,H659+H660+H662+H663, 0)</f>
        <v>0</v>
      </c>
      <c r="Z666">
        <f>IF(Source!BI355=4,H659+H660+H662+H663, 0)</f>
        <v>0</v>
      </c>
    </row>
    <row r="668" spans="1:26" ht="15">
      <c r="A668" s="59" t="str">
        <f>CONCATENATE("Итого по подразделу: ",IF(Source!G358&lt;&gt;"Новый подраздел", Source!G358, ""))</f>
        <v>Итого по подразделу: демонтаж</v>
      </c>
      <c r="B668" s="59"/>
      <c r="C668" s="59"/>
      <c r="D668" s="59"/>
      <c r="E668" s="59"/>
      <c r="F668" s="59"/>
      <c r="G668" s="58">
        <f>SUM(O590:O667)</f>
        <v>394.45</v>
      </c>
      <c r="H668" s="58"/>
      <c r="I668" s="35"/>
      <c r="J668" s="58">
        <f>SUM(P590:P667)</f>
        <v>11358.91</v>
      </c>
      <c r="K668" s="58"/>
      <c r="L668" s="49">
        <f>SUM(Q590:Q667)</f>
        <v>24.494150000000001</v>
      </c>
    </row>
    <row r="671" spans="1:26" ht="14.25">
      <c r="C671" s="63" t="str">
        <f>Source!H387</f>
        <v>Ндс</v>
      </c>
      <c r="D671" s="63"/>
      <c r="E671" s="63"/>
      <c r="F671" s="63"/>
      <c r="G671" s="63"/>
      <c r="H671" s="63"/>
      <c r="I671" s="63"/>
      <c r="J671" s="64">
        <f>IF(Source!F387=0, "", Source!F387)</f>
        <v>2044.6</v>
      </c>
      <c r="K671" s="64"/>
    </row>
    <row r="672" spans="1:26" ht="14.25">
      <c r="C672" s="63" t="str">
        <f>Source!H388</f>
        <v>всего с НДС</v>
      </c>
      <c r="D672" s="63"/>
      <c r="E672" s="63"/>
      <c r="F672" s="63"/>
      <c r="G672" s="63"/>
      <c r="H672" s="63"/>
      <c r="I672" s="63"/>
      <c r="J672" s="64">
        <f>IF(Source!F388=0, "", Source!F388)</f>
        <v>13403.5</v>
      </c>
      <c r="K672" s="64"/>
    </row>
    <row r="674" spans="1:26" ht="16.5">
      <c r="A674" s="65" t="str">
        <f>CONCATENATE("Подраздел: ",IF(Source!G390&lt;&gt;"Новый подраздел", Source!G390, ""))</f>
        <v>Подраздел: ремонт</v>
      </c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</row>
    <row r="675" spans="1:26" ht="28.5">
      <c r="A675" s="23" t="str">
        <f>Source!E394</f>
        <v>1</v>
      </c>
      <c r="B675" s="53" t="str">
        <f>Source!F394</f>
        <v>10-01-035-1</v>
      </c>
      <c r="C675" s="53" t="str">
        <f>Source!G394</f>
        <v>Установка подоконных досок из ПВХ в каменных стенах толщиной до 0,51 м</v>
      </c>
      <c r="D675" s="37" t="str">
        <f>Source!H394</f>
        <v>100 п. м</v>
      </c>
      <c r="E675" s="10">
        <f>Source!I394</f>
        <v>4.4999999999999998E-2</v>
      </c>
      <c r="F675" s="38">
        <f>Source!AL394+Source!AM394+Source!AO394</f>
        <v>4199.17</v>
      </c>
      <c r="G675" s="39"/>
      <c r="H675" s="38"/>
      <c r="I675" s="39" t="str">
        <f>Source!BO394</f>
        <v>10-01-035-1</v>
      </c>
      <c r="J675" s="39"/>
      <c r="K675" s="38"/>
      <c r="L675" s="40"/>
      <c r="S675">
        <f>ROUND((Source!FX394/100)*((ROUND(Source!AF394*Source!I394, 2)+ROUND(Source!AE394*Source!I394, 2))), 2)</f>
        <v>9.9600000000000009</v>
      </c>
      <c r="T675">
        <f>Source!X394</f>
        <v>280.24</v>
      </c>
      <c r="U675">
        <f>ROUND((Source!FY394/100)*((ROUND(Source!AF394*Source!I394, 2)+ROUND(Source!AE394*Source!I394, 2))), 2)</f>
        <v>5.0199999999999996</v>
      </c>
      <c r="V675">
        <f>Source!Y394</f>
        <v>133.88999999999999</v>
      </c>
    </row>
    <row r="676" spans="1:26">
      <c r="C676" s="31" t="str">
        <f>"Объем: "&amp;Source!I394&amp;"=4,5/"&amp;"100"</f>
        <v>Объем: 0,045=4,5/100</v>
      </c>
    </row>
    <row r="677" spans="1:26" ht="14.25">
      <c r="A677" s="23"/>
      <c r="B677" s="53"/>
      <c r="C677" s="53" t="s">
        <v>1148</v>
      </c>
      <c r="D677" s="37"/>
      <c r="E677" s="10"/>
      <c r="F677" s="38">
        <f>Source!AO394</f>
        <v>180.75</v>
      </c>
      <c r="G677" s="39" t="str">
        <f>Source!DG394</f>
        <v>)*1,15</v>
      </c>
      <c r="H677" s="38">
        <f>ROUND(Source!AF394*Source!I394, 2)</f>
        <v>9.35</v>
      </c>
      <c r="I677" s="39"/>
      <c r="J677" s="39">
        <f>IF(Source!BA394&lt;&gt; 0, Source!BA394, 1)</f>
        <v>33.18</v>
      </c>
      <c r="K677" s="38">
        <f>Source!S394</f>
        <v>310.36</v>
      </c>
      <c r="L677" s="40"/>
      <c r="R677">
        <f>H677</f>
        <v>9.35</v>
      </c>
    </row>
    <row r="678" spans="1:26" ht="14.25">
      <c r="A678" s="23"/>
      <c r="B678" s="53"/>
      <c r="C678" s="53" t="s">
        <v>102</v>
      </c>
      <c r="D678" s="37"/>
      <c r="E678" s="10"/>
      <c r="F678" s="38">
        <f>Source!AM394</f>
        <v>14.33</v>
      </c>
      <c r="G678" s="39" t="str">
        <f>Source!DE394</f>
        <v>)*1,25</v>
      </c>
      <c r="H678" s="38">
        <f>ROUND(Source!AD394*Source!I394, 2)</f>
        <v>0.81</v>
      </c>
      <c r="I678" s="39"/>
      <c r="J678" s="39">
        <f>IF(Source!BB394&lt;&gt; 0, Source!BB394, 1)</f>
        <v>11.06</v>
      </c>
      <c r="K678" s="38">
        <f>Source!Q394</f>
        <v>8.92</v>
      </c>
      <c r="L678" s="40"/>
    </row>
    <row r="679" spans="1:26" ht="14.25">
      <c r="A679" s="23"/>
      <c r="B679" s="53"/>
      <c r="C679" s="53" t="s">
        <v>1154</v>
      </c>
      <c r="D679" s="37"/>
      <c r="E679" s="10"/>
      <c r="F679" s="38">
        <f>Source!AN394</f>
        <v>0.54</v>
      </c>
      <c r="G679" s="39" t="str">
        <f>Source!DF394</f>
        <v>)*1,25</v>
      </c>
      <c r="H679" s="50">
        <f>ROUND(Source!AE394*Source!I394, 2)</f>
        <v>0.03</v>
      </c>
      <c r="I679" s="39"/>
      <c r="J679" s="39">
        <f>IF(Source!BS394&lt;&gt; 0, Source!BS394, 1)</f>
        <v>33.18</v>
      </c>
      <c r="K679" s="50">
        <f>Source!R394</f>
        <v>1.02</v>
      </c>
      <c r="L679" s="40"/>
      <c r="R679">
        <f>H679</f>
        <v>0.03</v>
      </c>
    </row>
    <row r="680" spans="1:26" ht="14.25">
      <c r="A680" s="23"/>
      <c r="B680" s="53"/>
      <c r="C680" s="53" t="s">
        <v>1155</v>
      </c>
      <c r="D680" s="37"/>
      <c r="E680" s="10"/>
      <c r="F680" s="38">
        <f>Source!AL394</f>
        <v>4004.09</v>
      </c>
      <c r="G680" s="39" t="str">
        <f>Source!DD394</f>
        <v/>
      </c>
      <c r="H680" s="38">
        <f>ROUND(Source!AC394*Source!I394, 2)</f>
        <v>180.18</v>
      </c>
      <c r="I680" s="39"/>
      <c r="J680" s="39">
        <f>IF(Source!BC394&lt;&gt; 0, Source!BC394, 1)</f>
        <v>4.76</v>
      </c>
      <c r="K680" s="38">
        <f>Source!P394</f>
        <v>857.68</v>
      </c>
      <c r="L680" s="40"/>
    </row>
    <row r="681" spans="1:26" ht="14.25">
      <c r="A681" s="23"/>
      <c r="B681" s="53"/>
      <c r="C681" s="53" t="s">
        <v>1149</v>
      </c>
      <c r="D681" s="37" t="s">
        <v>1150</v>
      </c>
      <c r="E681" s="10">
        <f>Source!BZ394</f>
        <v>118</v>
      </c>
      <c r="F681" s="61" t="str">
        <f>CONCATENATE(" )", Source!DL394, Source!FT394, "=", Source!FX394)</f>
        <v xml:space="preserve"> )*0,9=106,2</v>
      </c>
      <c r="G681" s="62"/>
      <c r="H681" s="38">
        <f>SUM(S675:S684)</f>
        <v>9.9600000000000009</v>
      </c>
      <c r="I681" s="41" t="str">
        <f>CONCATENATE(Source!FX394, Source!FV394, "=")</f>
        <v>106,2*0,85=</v>
      </c>
      <c r="J681" s="36">
        <f>Source!AT394</f>
        <v>90</v>
      </c>
      <c r="K681" s="38">
        <f>SUM(T675:T684)</f>
        <v>280.24</v>
      </c>
      <c r="L681" s="40"/>
    </row>
    <row r="682" spans="1:26" ht="14.25">
      <c r="A682" s="23"/>
      <c r="B682" s="53"/>
      <c r="C682" s="53" t="s">
        <v>1151</v>
      </c>
      <c r="D682" s="37" t="s">
        <v>1150</v>
      </c>
      <c r="E682" s="10">
        <f>Source!CA394</f>
        <v>63</v>
      </c>
      <c r="F682" s="61" t="str">
        <f>CONCATENATE(" )", Source!DM394, Source!FU394, "=", Source!FY394)</f>
        <v xml:space="preserve"> )*0,85=53,55</v>
      </c>
      <c r="G682" s="62"/>
      <c r="H682" s="38">
        <f>SUM(U675:U684)</f>
        <v>5.0199999999999996</v>
      </c>
      <c r="I682" s="41" t="str">
        <f>CONCATENATE(Source!FY394, Source!FW394, "=")</f>
        <v>53,55*0,8=</v>
      </c>
      <c r="J682" s="36">
        <f>Source!AU394</f>
        <v>43</v>
      </c>
      <c r="K682" s="38">
        <f>SUM(V675:V684)</f>
        <v>133.88999999999999</v>
      </c>
      <c r="L682" s="40"/>
    </row>
    <row r="683" spans="1:26" ht="14.25">
      <c r="A683" s="23"/>
      <c r="B683" s="53"/>
      <c r="C683" s="53" t="s">
        <v>1152</v>
      </c>
      <c r="D683" s="37" t="s">
        <v>1153</v>
      </c>
      <c r="E683" s="10">
        <f>Source!AQ394</f>
        <v>21.19</v>
      </c>
      <c r="F683" s="38"/>
      <c r="G683" s="39" t="str">
        <f>Source!DI394</f>
        <v>)*1,15</v>
      </c>
      <c r="H683" s="38"/>
      <c r="I683" s="39"/>
      <c r="J683" s="39"/>
      <c r="K683" s="38"/>
      <c r="L683" s="42">
        <f>Source!U394</f>
        <v>1.0965825</v>
      </c>
    </row>
    <row r="684" spans="1:26" ht="28.5">
      <c r="A684" s="54" t="str">
        <f>Source!E395</f>
        <v>1,1</v>
      </c>
      <c r="B684" s="55" t="str">
        <f>Source!F395</f>
        <v>101-2906</v>
      </c>
      <c r="C684" s="55" t="str">
        <f>Source!G395</f>
        <v>Доски подоконные ПВХ, шириной 300 мм</v>
      </c>
      <c r="D684" s="43" t="str">
        <f>Source!H395</f>
        <v>м</v>
      </c>
      <c r="E684" s="44">
        <f>Source!I395</f>
        <v>4.5</v>
      </c>
      <c r="F684" s="45">
        <f>Source!AL395+Source!AM395+Source!AO395</f>
        <v>189.64</v>
      </c>
      <c r="G684" s="46" t="s">
        <v>3</v>
      </c>
      <c r="H684" s="45">
        <f>ROUND(Source!AC395*Source!I395, 2)+ROUND(Source!AD395*Source!I395, 2)+ROUND(Source!AF395*Source!I395, 2)</f>
        <v>853.38</v>
      </c>
      <c r="I684" s="47"/>
      <c r="J684" s="47">
        <f>IF(Source!BC395&lt;&gt; 0, Source!BC395, 1)</f>
        <v>0.95</v>
      </c>
      <c r="K684" s="45">
        <f>Source!O395</f>
        <v>810.71</v>
      </c>
      <c r="L684" s="48"/>
      <c r="S684">
        <f>ROUND((Source!FX395/100)*((ROUND(Source!AF395*Source!I395, 2)+ROUND(Source!AE395*Source!I395, 2))), 2)</f>
        <v>0</v>
      </c>
      <c r="T684">
        <f>Source!X395</f>
        <v>0</v>
      </c>
      <c r="U684">
        <f>ROUND((Source!FY395/100)*((ROUND(Source!AF395*Source!I395, 2)+ROUND(Source!AE395*Source!I395, 2))), 2)</f>
        <v>0</v>
      </c>
      <c r="V684">
        <f>Source!Y395</f>
        <v>0</v>
      </c>
      <c r="W684">
        <f>IF(Source!BI395&lt;=1,H684, 0)</f>
        <v>853.38</v>
      </c>
      <c r="X684">
        <f>IF(Source!BI395=2,H684, 0)</f>
        <v>0</v>
      </c>
      <c r="Y684">
        <f>IF(Source!BI395=3,H684, 0)</f>
        <v>0</v>
      </c>
      <c r="Z684">
        <f>IF(Source!BI395=4,H684, 0)</f>
        <v>0</v>
      </c>
    </row>
    <row r="685" spans="1:26" ht="15">
      <c r="G685" s="60">
        <f>H677+H678+H680+H681+H682+SUM(H684:H684)</f>
        <v>1058.7</v>
      </c>
      <c r="H685" s="60"/>
      <c r="J685" s="60">
        <f>K677+K678+K680+K681+K682+SUM(K684:K684)</f>
        <v>2401.8000000000002</v>
      </c>
      <c r="K685" s="60"/>
      <c r="L685" s="49">
        <f>Source!U394</f>
        <v>1.0965825</v>
      </c>
      <c r="O685" s="32">
        <f>G685</f>
        <v>1058.7</v>
      </c>
      <c r="P685" s="32">
        <f>J685</f>
        <v>2401.8000000000002</v>
      </c>
      <c r="Q685" s="32">
        <f>L685</f>
        <v>1.0965825</v>
      </c>
      <c r="W685">
        <f>IF(Source!BI394&lt;=1,H677+H678+H680+H681+H682, 0)</f>
        <v>205.32000000000002</v>
      </c>
      <c r="X685">
        <f>IF(Source!BI394=2,H677+H678+H680+H681+H682, 0)</f>
        <v>0</v>
      </c>
      <c r="Y685">
        <f>IF(Source!BI394=3,H677+H678+H680+H681+H682, 0)</f>
        <v>0</v>
      </c>
      <c r="Z685">
        <f>IF(Source!BI394=4,H677+H678+H680+H681+H682, 0)</f>
        <v>0</v>
      </c>
    </row>
    <row r="686" spans="1:26" ht="57">
      <c r="A686" s="23" t="str">
        <f>Source!E396</f>
        <v>2</v>
      </c>
      <c r="B686" s="53" t="str">
        <f>Source!F396</f>
        <v>15-01-050-4</v>
      </c>
      <c r="C686" s="53" t="str">
        <f>Source!G396</f>
        <v>Облицовка оконных и дверных откосов декоративным бумажно-слоистым пластиком или листами из синтетических материалов на клее</v>
      </c>
      <c r="D686" s="37" t="str">
        <f>Source!H396</f>
        <v>100 м2 облицовки</v>
      </c>
      <c r="E686" s="10">
        <f>Source!I396</f>
        <v>3.5999999999999997E-2</v>
      </c>
      <c r="F686" s="38">
        <f>Source!AL396+Source!AM396+Source!AO396</f>
        <v>2053.38</v>
      </c>
      <c r="G686" s="39"/>
      <c r="H686" s="38"/>
      <c r="I686" s="39" t="str">
        <f>Source!BO396</f>
        <v>15-01-050-4</v>
      </c>
      <c r="J686" s="39"/>
      <c r="K686" s="38"/>
      <c r="L686" s="40"/>
      <c r="S686">
        <f>ROUND((Source!FX396/100)*((ROUND(Source!AF396*Source!I396, 2)+ROUND(Source!AE396*Source!I396, 2))), 2)</f>
        <v>59.84</v>
      </c>
      <c r="T686">
        <f>Source!X396</f>
        <v>1680.65</v>
      </c>
      <c r="U686">
        <f>ROUND((Source!FY396/100)*((ROUND(Source!AF396*Source!I396, 2)+ROUND(Source!AE396*Source!I396, 2))), 2)</f>
        <v>29.6</v>
      </c>
      <c r="V686">
        <f>Source!Y396</f>
        <v>777.3</v>
      </c>
    </row>
    <row r="687" spans="1:26">
      <c r="C687" s="31" t="str">
        <f>"Объем: "&amp;Source!I396&amp;"=3,6/"&amp;"100"</f>
        <v>Объем: 0,036=3,6/100</v>
      </c>
    </row>
    <row r="688" spans="1:26" ht="14.25">
      <c r="A688" s="23"/>
      <c r="B688" s="53"/>
      <c r="C688" s="53" t="s">
        <v>1148</v>
      </c>
      <c r="D688" s="37"/>
      <c r="E688" s="10"/>
      <c r="F688" s="38">
        <f>Source!AO396</f>
        <v>1528.19</v>
      </c>
      <c r="G688" s="39" t="str">
        <f>Source!DG396</f>
        <v>)*1,15</v>
      </c>
      <c r="H688" s="38">
        <f>ROUND(Source!AF396*Source!I396, 2)</f>
        <v>63.27</v>
      </c>
      <c r="I688" s="39"/>
      <c r="J688" s="39">
        <f>IF(Source!BA396&lt;&gt; 0, Source!BA396, 1)</f>
        <v>33.18</v>
      </c>
      <c r="K688" s="38">
        <f>Source!S396</f>
        <v>2099.1999999999998</v>
      </c>
      <c r="L688" s="40"/>
      <c r="R688">
        <f>H688</f>
        <v>63.27</v>
      </c>
    </row>
    <row r="689" spans="1:26" ht="14.25">
      <c r="A689" s="23"/>
      <c r="B689" s="53"/>
      <c r="C689" s="53" t="s">
        <v>102</v>
      </c>
      <c r="D689" s="37"/>
      <c r="E689" s="10"/>
      <c r="F689" s="38">
        <f>Source!AM396</f>
        <v>46.33</v>
      </c>
      <c r="G689" s="39" t="str">
        <f>Source!DE396</f>
        <v>)*1,25</v>
      </c>
      <c r="H689" s="38">
        <f>ROUND(Source!AD396*Source!I396, 2)</f>
        <v>2.08</v>
      </c>
      <c r="I689" s="39"/>
      <c r="J689" s="39">
        <f>IF(Source!BB396&lt;&gt; 0, Source!BB396, 1)</f>
        <v>10.92</v>
      </c>
      <c r="K689" s="38">
        <f>Source!Q396</f>
        <v>22.77</v>
      </c>
      <c r="L689" s="40"/>
    </row>
    <row r="690" spans="1:26" ht="14.25">
      <c r="A690" s="23"/>
      <c r="B690" s="53"/>
      <c r="C690" s="53" t="s">
        <v>1154</v>
      </c>
      <c r="D690" s="37"/>
      <c r="E690" s="10"/>
      <c r="F690" s="38">
        <f>Source!AN396</f>
        <v>1.08</v>
      </c>
      <c r="G690" s="39" t="str">
        <f>Source!DF396</f>
        <v>)*1,25</v>
      </c>
      <c r="H690" s="50">
        <f>ROUND(Source!AE396*Source!I396, 2)</f>
        <v>0.05</v>
      </c>
      <c r="I690" s="39"/>
      <c r="J690" s="39">
        <f>IF(Source!BS396&lt;&gt; 0, Source!BS396, 1)</f>
        <v>33.18</v>
      </c>
      <c r="K690" s="50">
        <f>Source!R396</f>
        <v>1.61</v>
      </c>
      <c r="L690" s="40"/>
      <c r="R690">
        <f>H690</f>
        <v>0.05</v>
      </c>
    </row>
    <row r="691" spans="1:26" ht="14.25">
      <c r="A691" s="23"/>
      <c r="B691" s="53"/>
      <c r="C691" s="53" t="s">
        <v>1155</v>
      </c>
      <c r="D691" s="37"/>
      <c r="E691" s="10"/>
      <c r="F691" s="38">
        <f>Source!AL396</f>
        <v>478.86</v>
      </c>
      <c r="G691" s="39" t="str">
        <f>Source!DD396</f>
        <v/>
      </c>
      <c r="H691" s="38">
        <f>ROUND(Source!AC396*Source!I396, 2)</f>
        <v>17.239999999999998</v>
      </c>
      <c r="I691" s="39"/>
      <c r="J691" s="39">
        <f>IF(Source!BC396&lt;&gt; 0, Source!BC396, 1)</f>
        <v>3.4</v>
      </c>
      <c r="K691" s="38">
        <f>Source!P396</f>
        <v>58.61</v>
      </c>
      <c r="L691" s="40"/>
    </row>
    <row r="692" spans="1:26" ht="14.25">
      <c r="A692" s="23"/>
      <c r="B692" s="53"/>
      <c r="C692" s="53" t="s">
        <v>1149</v>
      </c>
      <c r="D692" s="37" t="s">
        <v>1150</v>
      </c>
      <c r="E692" s="10">
        <f>Source!BZ396</f>
        <v>105</v>
      </c>
      <c r="F692" s="61" t="str">
        <f>CONCATENATE(" )", Source!DL396, Source!FT396, "=", Source!FX396)</f>
        <v xml:space="preserve"> )*0,9=94,5</v>
      </c>
      <c r="G692" s="62"/>
      <c r="H692" s="38">
        <f>SUM(S686:S696)</f>
        <v>59.84</v>
      </c>
      <c r="I692" s="41" t="str">
        <f>CONCATENATE(Source!FX396, Source!FV396, "=")</f>
        <v>94,5*0,85=</v>
      </c>
      <c r="J692" s="36">
        <f>Source!AT396</f>
        <v>80</v>
      </c>
      <c r="K692" s="38">
        <f>SUM(T686:T696)</f>
        <v>1680.65</v>
      </c>
      <c r="L692" s="40"/>
    </row>
    <row r="693" spans="1:26" ht="14.25">
      <c r="A693" s="23"/>
      <c r="B693" s="53"/>
      <c r="C693" s="53" t="s">
        <v>1151</v>
      </c>
      <c r="D693" s="37" t="s">
        <v>1150</v>
      </c>
      <c r="E693" s="10">
        <f>Source!CA396</f>
        <v>55</v>
      </c>
      <c r="F693" s="61" t="str">
        <f>CONCATENATE(" )", Source!DM396, Source!FU396, "=", Source!FY396)</f>
        <v xml:space="preserve"> )*0,85=46,75</v>
      </c>
      <c r="G693" s="62"/>
      <c r="H693" s="38">
        <f>SUM(U686:U696)</f>
        <v>29.6</v>
      </c>
      <c r="I693" s="41" t="str">
        <f>CONCATENATE(Source!FY396, Source!FW396, "=")</f>
        <v>46,75*0,8=</v>
      </c>
      <c r="J693" s="36">
        <f>Source!AU396</f>
        <v>37</v>
      </c>
      <c r="K693" s="38">
        <f>SUM(V686:V696)</f>
        <v>777.3</v>
      </c>
      <c r="L693" s="40"/>
    </row>
    <row r="694" spans="1:26" ht="14.25">
      <c r="A694" s="23"/>
      <c r="B694" s="53"/>
      <c r="C694" s="53" t="s">
        <v>1152</v>
      </c>
      <c r="D694" s="37" t="s">
        <v>1153</v>
      </c>
      <c r="E694" s="10">
        <f>Source!AQ396</f>
        <v>166.47</v>
      </c>
      <c r="F694" s="38"/>
      <c r="G694" s="39" t="str">
        <f>Source!DI396</f>
        <v>)*1,15</v>
      </c>
      <c r="H694" s="38"/>
      <c r="I694" s="39"/>
      <c r="J694" s="39"/>
      <c r="K694" s="38"/>
      <c r="L694" s="42">
        <f>Source!U396</f>
        <v>6.8918579999999992</v>
      </c>
    </row>
    <row r="695" spans="1:26" ht="85.5">
      <c r="A695" s="23" t="str">
        <f>Source!E397</f>
        <v>2,1</v>
      </c>
      <c r="B695" s="53" t="str">
        <f>Source!F397</f>
        <v>101-6871</v>
      </c>
      <c r="C695" s="53" t="str">
        <f>Source!G397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695" s="37" t="str">
        <f>Source!H397</f>
        <v>м2</v>
      </c>
      <c r="E695" s="10">
        <f>Source!I397</f>
        <v>3.78</v>
      </c>
      <c r="F695" s="38">
        <f>Source!AL397+Source!AM397+Source!AO397</f>
        <v>377.87</v>
      </c>
      <c r="G695" s="52" t="s">
        <v>3</v>
      </c>
      <c r="H695" s="38">
        <f>ROUND(Source!AC397*Source!I397, 2)+ROUND(Source!AD397*Source!I397, 2)+ROUND(Source!AF397*Source!I397, 2)</f>
        <v>1428.35</v>
      </c>
      <c r="I695" s="39"/>
      <c r="J695" s="39">
        <f>IF(Source!BC397&lt;&gt; 0, Source!BC397, 1)</f>
        <v>0.6</v>
      </c>
      <c r="K695" s="38">
        <f>Source!O397</f>
        <v>857.01</v>
      </c>
      <c r="L695" s="40"/>
      <c r="S695">
        <f>ROUND((Source!FX397/100)*((ROUND(Source!AF397*Source!I397, 2)+ROUND(Source!AE397*Source!I397, 2))), 2)</f>
        <v>0</v>
      </c>
      <c r="T695">
        <f>Source!X397</f>
        <v>0</v>
      </c>
      <c r="U695">
        <f>ROUND((Source!FY397/100)*((ROUND(Source!AF397*Source!I397, 2)+ROUND(Source!AE397*Source!I397, 2))), 2)</f>
        <v>0</v>
      </c>
      <c r="V695">
        <f>Source!Y397</f>
        <v>0</v>
      </c>
      <c r="W695">
        <f>IF(Source!BI397&lt;=1,H695, 0)</f>
        <v>1428.35</v>
      </c>
      <c r="X695">
        <f>IF(Source!BI397=2,H695, 0)</f>
        <v>0</v>
      </c>
      <c r="Y695">
        <f>IF(Source!BI397=3,H695, 0)</f>
        <v>0</v>
      </c>
      <c r="Z695">
        <f>IF(Source!BI397=4,H695, 0)</f>
        <v>0</v>
      </c>
    </row>
    <row r="696" spans="1:26" ht="14.25">
      <c r="A696" s="54" t="str">
        <f>Source!E398</f>
        <v>2,2</v>
      </c>
      <c r="B696" s="55" t="str">
        <f>Source!F398</f>
        <v>101-2416</v>
      </c>
      <c r="C696" s="55" t="str">
        <f>Source!G398</f>
        <v>Грунтовка «Бетоконтакт», КНАУФ</v>
      </c>
      <c r="D696" s="43" t="str">
        <f>Source!H398</f>
        <v>кг</v>
      </c>
      <c r="E696" s="44">
        <f>Source!I398</f>
        <v>0.32</v>
      </c>
      <c r="F696" s="45">
        <f>Source!AL398+Source!AM398+Source!AO398</f>
        <v>22.91</v>
      </c>
      <c r="G696" s="46" t="s">
        <v>3</v>
      </c>
      <c r="H696" s="45">
        <f>ROUND(Source!AC398*Source!I398, 2)+ROUND(Source!AD398*Source!I398, 2)+ROUND(Source!AF398*Source!I398, 2)</f>
        <v>7.33</v>
      </c>
      <c r="I696" s="47"/>
      <c r="J696" s="47">
        <f>IF(Source!BC398&lt;&gt; 0, Source!BC398, 1)</f>
        <v>5.85</v>
      </c>
      <c r="K696" s="45">
        <f>Source!O398</f>
        <v>42.89</v>
      </c>
      <c r="L696" s="48"/>
      <c r="S696">
        <f>ROUND((Source!FX398/100)*((ROUND(Source!AF398*Source!I398, 2)+ROUND(Source!AE398*Source!I398, 2))), 2)</f>
        <v>0</v>
      </c>
      <c r="T696">
        <f>Source!X398</f>
        <v>0</v>
      </c>
      <c r="U696">
        <f>ROUND((Source!FY398/100)*((ROUND(Source!AF398*Source!I398, 2)+ROUND(Source!AE398*Source!I398, 2))), 2)</f>
        <v>0</v>
      </c>
      <c r="V696">
        <f>Source!Y398</f>
        <v>0</v>
      </c>
      <c r="W696">
        <f>IF(Source!BI398&lt;=1,H696, 0)</f>
        <v>7.33</v>
      </c>
      <c r="X696">
        <f>IF(Source!BI398=2,H696, 0)</f>
        <v>0</v>
      </c>
      <c r="Y696">
        <f>IF(Source!BI398=3,H696, 0)</f>
        <v>0</v>
      </c>
      <c r="Z696">
        <f>IF(Source!BI398=4,H696, 0)</f>
        <v>0</v>
      </c>
    </row>
    <row r="697" spans="1:26" ht="15">
      <c r="G697" s="60">
        <f>H688+H689+H691+H692+H693+SUM(H695:H696)</f>
        <v>1607.7099999999998</v>
      </c>
      <c r="H697" s="60"/>
      <c r="J697" s="60">
        <f>K688+K689+K691+K692+K693+SUM(K695:K696)</f>
        <v>5538.4299999999994</v>
      </c>
      <c r="K697" s="60"/>
      <c r="L697" s="49">
        <f>Source!U396</f>
        <v>6.8918579999999992</v>
      </c>
      <c r="O697" s="32">
        <f>G697</f>
        <v>1607.7099999999998</v>
      </c>
      <c r="P697" s="32">
        <f>J697</f>
        <v>5538.4299999999994</v>
      </c>
      <c r="Q697" s="32">
        <f>L697</f>
        <v>6.8918579999999992</v>
      </c>
      <c r="W697">
        <f>IF(Source!BI396&lt;=1,H688+H689+H691+H692+H693, 0)</f>
        <v>172.03</v>
      </c>
      <c r="X697">
        <f>IF(Source!BI396=2,H688+H689+H691+H692+H693, 0)</f>
        <v>0</v>
      </c>
      <c r="Y697">
        <f>IF(Source!BI396=3,H688+H689+H691+H692+H693, 0)</f>
        <v>0</v>
      </c>
      <c r="Z697">
        <f>IF(Source!BI396=4,H688+H689+H691+H692+H693, 0)</f>
        <v>0</v>
      </c>
    </row>
    <row r="698" spans="1:26" ht="57">
      <c r="A698" s="23" t="str">
        <f>Source!E399</f>
        <v>3</v>
      </c>
      <c r="B698" s="53" t="str">
        <f>Source!F399</f>
        <v>10-01-039-1</v>
      </c>
      <c r="C698" s="53" t="str">
        <f>Source!G399</f>
        <v>Установка блоков в наружных и внутренних дверных проемах в каменных стенах, площадь проема до 3 м2</v>
      </c>
      <c r="D698" s="37" t="str">
        <f>Source!H399</f>
        <v>100 м2 проемов</v>
      </c>
      <c r="E698" s="10">
        <f>Source!I399</f>
        <v>0.02</v>
      </c>
      <c r="F698" s="38">
        <f>Source!AL399+Source!AM399+Source!AO399</f>
        <v>24625.68</v>
      </c>
      <c r="G698" s="39"/>
      <c r="H698" s="38"/>
      <c r="I698" s="39" t="str">
        <f>Source!BO399</f>
        <v>10-01-039-1</v>
      </c>
      <c r="J698" s="39"/>
      <c r="K698" s="38"/>
      <c r="L698" s="40"/>
      <c r="S698">
        <f>ROUND((Source!FX399/100)*((ROUND(Source!AF399*Source!I399, 2)+ROUND(Source!AE399*Source!I399, 2))), 2)</f>
        <v>20.239999999999998</v>
      </c>
      <c r="T698">
        <f>Source!X399</f>
        <v>569</v>
      </c>
      <c r="U698">
        <f>ROUND((Source!FY399/100)*((ROUND(Source!AF399*Source!I399, 2)+ROUND(Source!AE399*Source!I399, 2))), 2)</f>
        <v>10.210000000000001</v>
      </c>
      <c r="V698">
        <f>Source!Y399</f>
        <v>271.85000000000002</v>
      </c>
    </row>
    <row r="699" spans="1:26">
      <c r="C699" s="31" t="str">
        <f>"Объем: "&amp;Source!I399&amp;"=2/"&amp;"100"</f>
        <v>Объем: 0,02=2/100</v>
      </c>
    </row>
    <row r="700" spans="1:26" ht="14.25">
      <c r="A700" s="23"/>
      <c r="B700" s="53"/>
      <c r="C700" s="53" t="s">
        <v>1148</v>
      </c>
      <c r="D700" s="37"/>
      <c r="E700" s="10"/>
      <c r="F700" s="38">
        <f>Source!AO399</f>
        <v>821.89</v>
      </c>
      <c r="G700" s="39" t="str">
        <f>Source!DG399</f>
        <v/>
      </c>
      <c r="H700" s="38">
        <f>ROUND(Source!AF399*Source!I399, 2)</f>
        <v>16.440000000000001</v>
      </c>
      <c r="I700" s="39"/>
      <c r="J700" s="39">
        <f>IF(Source!BA399&lt;&gt; 0, Source!BA399, 1)</f>
        <v>33.18</v>
      </c>
      <c r="K700" s="38">
        <f>Source!S399</f>
        <v>545.41</v>
      </c>
      <c r="L700" s="40"/>
      <c r="R700">
        <f>H700</f>
        <v>16.440000000000001</v>
      </c>
    </row>
    <row r="701" spans="1:26" ht="14.25">
      <c r="A701" s="23"/>
      <c r="B701" s="53"/>
      <c r="C701" s="53" t="s">
        <v>102</v>
      </c>
      <c r="D701" s="37"/>
      <c r="E701" s="10"/>
      <c r="F701" s="38">
        <f>Source!AM399</f>
        <v>1010.68</v>
      </c>
      <c r="G701" s="39" t="str">
        <f>Source!DE399</f>
        <v/>
      </c>
      <c r="H701" s="38">
        <f>ROUND(Source!AD399*Source!I399, 2)</f>
        <v>20.21</v>
      </c>
      <c r="I701" s="39"/>
      <c r="J701" s="39">
        <f>IF(Source!BB399&lt;&gt; 0, Source!BB399, 1)</f>
        <v>10.36</v>
      </c>
      <c r="K701" s="38">
        <f>Source!Q399</f>
        <v>209.41</v>
      </c>
      <c r="L701" s="40"/>
    </row>
    <row r="702" spans="1:26" ht="14.25">
      <c r="A702" s="23"/>
      <c r="B702" s="53"/>
      <c r="C702" s="53" t="s">
        <v>1154</v>
      </c>
      <c r="D702" s="37"/>
      <c r="E702" s="10"/>
      <c r="F702" s="38">
        <f>Source!AN399</f>
        <v>130.82</v>
      </c>
      <c r="G702" s="39" t="str">
        <f>Source!DF399</f>
        <v/>
      </c>
      <c r="H702" s="50">
        <f>ROUND(Source!AE399*Source!I399, 2)</f>
        <v>2.62</v>
      </c>
      <c r="I702" s="39"/>
      <c r="J702" s="39">
        <f>IF(Source!BS399&lt;&gt; 0, Source!BS399, 1)</f>
        <v>33.18</v>
      </c>
      <c r="K702" s="50">
        <f>Source!R399</f>
        <v>86.81</v>
      </c>
      <c r="L702" s="40"/>
      <c r="R702">
        <f>H702</f>
        <v>2.62</v>
      </c>
    </row>
    <row r="703" spans="1:26" ht="14.25">
      <c r="A703" s="23"/>
      <c r="B703" s="53"/>
      <c r="C703" s="53" t="s">
        <v>1155</v>
      </c>
      <c r="D703" s="37"/>
      <c r="E703" s="10"/>
      <c r="F703" s="38">
        <f>Source!AL399</f>
        <v>22793.11</v>
      </c>
      <c r="G703" s="39" t="str">
        <f>Source!DD399</f>
        <v/>
      </c>
      <c r="H703" s="38">
        <f>ROUND(Source!AC399*Source!I399, 2)</f>
        <v>455.86</v>
      </c>
      <c r="I703" s="39"/>
      <c r="J703" s="39">
        <f>IF(Source!BC399&lt;&gt; 0, Source!BC399, 1)</f>
        <v>4.96</v>
      </c>
      <c r="K703" s="38">
        <f>Source!P399</f>
        <v>2261.08</v>
      </c>
      <c r="L703" s="40"/>
    </row>
    <row r="704" spans="1:26" ht="14.25">
      <c r="A704" s="23"/>
      <c r="B704" s="53"/>
      <c r="C704" s="53" t="s">
        <v>1149</v>
      </c>
      <c r="D704" s="37" t="s">
        <v>1150</v>
      </c>
      <c r="E704" s="10">
        <f>Source!BZ399</f>
        <v>118</v>
      </c>
      <c r="F704" s="61" t="str">
        <f>CONCATENATE(" )", Source!DL399, Source!FT399, "=", Source!FX399)</f>
        <v xml:space="preserve"> )*0,9=106,2</v>
      </c>
      <c r="G704" s="62"/>
      <c r="H704" s="38">
        <f>SUM(S698:S709)</f>
        <v>20.239999999999998</v>
      </c>
      <c r="I704" s="41" t="str">
        <f>CONCATENATE(Source!FX399, Source!FV399, "=")</f>
        <v>106,2*0,85=</v>
      </c>
      <c r="J704" s="36">
        <f>Source!AT399</f>
        <v>90</v>
      </c>
      <c r="K704" s="38">
        <f>SUM(T698:T709)</f>
        <v>569</v>
      </c>
      <c r="L704" s="40"/>
    </row>
    <row r="705" spans="1:26" ht="14.25">
      <c r="A705" s="23"/>
      <c r="B705" s="53"/>
      <c r="C705" s="53" t="s">
        <v>1151</v>
      </c>
      <c r="D705" s="37" t="s">
        <v>1150</v>
      </c>
      <c r="E705" s="10">
        <f>Source!CA399</f>
        <v>63</v>
      </c>
      <c r="F705" s="61" t="str">
        <f>CONCATENATE(" )", Source!DM399, Source!FU399, "=", Source!FY399)</f>
        <v xml:space="preserve"> )*0,85=53,55</v>
      </c>
      <c r="G705" s="62"/>
      <c r="H705" s="38">
        <f>SUM(U698:U709)</f>
        <v>10.210000000000001</v>
      </c>
      <c r="I705" s="41" t="str">
        <f>CONCATENATE(Source!FY399, Source!FW399, "=")</f>
        <v>53,55*0,8=</v>
      </c>
      <c r="J705" s="36">
        <f>Source!AU399</f>
        <v>43</v>
      </c>
      <c r="K705" s="38">
        <f>SUM(V698:V709)</f>
        <v>271.85000000000002</v>
      </c>
      <c r="L705" s="40"/>
    </row>
    <row r="706" spans="1:26" ht="14.25">
      <c r="A706" s="23"/>
      <c r="B706" s="53"/>
      <c r="C706" s="53" t="s">
        <v>1152</v>
      </c>
      <c r="D706" s="37" t="s">
        <v>1153</v>
      </c>
      <c r="E706" s="10">
        <f>Source!AQ399</f>
        <v>89.53</v>
      </c>
      <c r="F706" s="38"/>
      <c r="G706" s="39" t="str">
        <f>Source!DI399</f>
        <v/>
      </c>
      <c r="H706" s="38"/>
      <c r="I706" s="39"/>
      <c r="J706" s="39"/>
      <c r="K706" s="38"/>
      <c r="L706" s="42">
        <f>Source!U399</f>
        <v>1.7906</v>
      </c>
    </row>
    <row r="707" spans="1:26" ht="42.75">
      <c r="A707" s="23" t="str">
        <f>Source!E400</f>
        <v>3,1</v>
      </c>
      <c r="B707" s="53" t="str">
        <f>Source!F400</f>
        <v>203-8107</v>
      </c>
      <c r="C707" s="53" t="str">
        <f>Source!G400</f>
        <v>Блоки дверные внутренние двупольные глухие, фанерованные шпоном ясеня</v>
      </c>
      <c r="D707" s="37" t="str">
        <f>Source!H400</f>
        <v>м2</v>
      </c>
      <c r="E707" s="10">
        <f>Source!I400</f>
        <v>2</v>
      </c>
      <c r="F707" s="38">
        <f>Source!AL400+Source!AM400+Source!AO400</f>
        <v>2102.37</v>
      </c>
      <c r="G707" s="52" t="s">
        <v>3</v>
      </c>
      <c r="H707" s="38">
        <f>ROUND(Source!AC400*Source!I400, 2)+ROUND(Source!AD400*Source!I400, 2)+ROUND(Source!AF400*Source!I400, 2)</f>
        <v>4204.74</v>
      </c>
      <c r="I707" s="39"/>
      <c r="J707" s="39">
        <f>IF(Source!BC400&lt;&gt; 0, Source!BC400, 1)</f>
        <v>2.5499999999999998</v>
      </c>
      <c r="K707" s="38">
        <f>Source!O400</f>
        <v>10722.09</v>
      </c>
      <c r="L707" s="40"/>
      <c r="S707">
        <f>ROUND((Source!FX400/100)*((ROUND(Source!AF400*Source!I400, 2)+ROUND(Source!AE400*Source!I400, 2))), 2)</f>
        <v>0</v>
      </c>
      <c r="T707">
        <f>Source!X400</f>
        <v>0</v>
      </c>
      <c r="U707">
        <f>ROUND((Source!FY400/100)*((ROUND(Source!AF400*Source!I400, 2)+ROUND(Source!AE400*Source!I400, 2))), 2)</f>
        <v>0</v>
      </c>
      <c r="V707">
        <f>Source!Y400</f>
        <v>0</v>
      </c>
      <c r="W707">
        <f>IF(Source!BI400&lt;=1,H707, 0)</f>
        <v>4204.74</v>
      </c>
      <c r="X707">
        <f>IF(Source!BI400=2,H707, 0)</f>
        <v>0</v>
      </c>
      <c r="Y707">
        <f>IF(Source!BI400=3,H707, 0)</f>
        <v>0</v>
      </c>
      <c r="Z707">
        <f>IF(Source!BI400=4,H707, 0)</f>
        <v>0</v>
      </c>
    </row>
    <row r="708" spans="1:26" ht="57">
      <c r="A708" s="23" t="str">
        <f>Source!E401</f>
        <v>3,2</v>
      </c>
      <c r="B708" s="53" t="str">
        <f>Source!F401</f>
        <v>101-0882</v>
      </c>
      <c r="C708" s="53" t="str">
        <f>Source!G401</f>
        <v>Скобяные изделия для дверных балконных блоков со спаренными полотнами жилых и общественных зданий однопольных</v>
      </c>
      <c r="D708" s="37" t="str">
        <f>Source!H401</f>
        <v>компл.</v>
      </c>
      <c r="E708" s="10">
        <f>Source!I401</f>
        <v>1</v>
      </c>
      <c r="F708" s="38">
        <f>Source!AL401+Source!AM401+Source!AO401</f>
        <v>94.69</v>
      </c>
      <c r="G708" s="52" t="s">
        <v>3</v>
      </c>
      <c r="H708" s="38">
        <f>ROUND(Source!AC401*Source!I401, 2)+ROUND(Source!AD401*Source!I401, 2)+ROUND(Source!AF401*Source!I401, 2)</f>
        <v>94.69</v>
      </c>
      <c r="I708" s="39"/>
      <c r="J708" s="39">
        <f>IF(Source!BC401&lt;&gt; 0, Source!BC401, 1)</f>
        <v>2.0699999999999998</v>
      </c>
      <c r="K708" s="38">
        <f>Source!O401</f>
        <v>196.01</v>
      </c>
      <c r="L708" s="40"/>
      <c r="S708">
        <f>ROUND((Source!FX401/100)*((ROUND(Source!AF401*Source!I401, 2)+ROUND(Source!AE401*Source!I401, 2))), 2)</f>
        <v>0</v>
      </c>
      <c r="T708">
        <f>Source!X401</f>
        <v>0</v>
      </c>
      <c r="U708">
        <f>ROUND((Source!FY401/100)*((ROUND(Source!AF401*Source!I401, 2)+ROUND(Source!AE401*Source!I401, 2))), 2)</f>
        <v>0</v>
      </c>
      <c r="V708">
        <f>Source!Y401</f>
        <v>0</v>
      </c>
      <c r="W708">
        <f>IF(Source!BI401&lt;=1,H708, 0)</f>
        <v>94.69</v>
      </c>
      <c r="X708">
        <f>IF(Source!BI401=2,H708, 0)</f>
        <v>0</v>
      </c>
      <c r="Y708">
        <f>IF(Source!BI401=3,H708, 0)</f>
        <v>0</v>
      </c>
      <c r="Z708">
        <f>IF(Source!BI401=4,H708, 0)</f>
        <v>0</v>
      </c>
    </row>
    <row r="709" spans="1:26" ht="57">
      <c r="A709" s="54" t="str">
        <f>Source!E402</f>
        <v>3,4</v>
      </c>
      <c r="B709" s="55" t="str">
        <f>Source!F402</f>
        <v>203-0223</v>
      </c>
      <c r="C709" s="55" t="str">
        <f>Source!G402</f>
        <v>Блоки дверные с рамочными полотнами однопольные ДН 21-10, площадь 2,05 м2; ДН 24-10, площадь 2,35 м2</v>
      </c>
      <c r="D709" s="43" t="str">
        <f>Source!H402</f>
        <v>м2</v>
      </c>
      <c r="E709" s="44">
        <f>Source!I402</f>
        <v>-2</v>
      </c>
      <c r="F709" s="45">
        <f>Source!AL402+Source!AM402+Source!AO402</f>
        <v>207</v>
      </c>
      <c r="G709" s="46" t="s">
        <v>3</v>
      </c>
      <c r="H709" s="45">
        <f>ROUND(Source!AC402*Source!I402, 2)+ROUND(Source!AD402*Source!I402, 2)+ROUND(Source!AF402*Source!I402, 2)</f>
        <v>-414</v>
      </c>
      <c r="I709" s="47"/>
      <c r="J709" s="47">
        <f>IF(Source!BC402&lt;&gt; 0, Source!BC402, 1)</f>
        <v>5.0199999999999996</v>
      </c>
      <c r="K709" s="45">
        <f>Source!O402</f>
        <v>-2078.2800000000002</v>
      </c>
      <c r="L709" s="48"/>
      <c r="S709">
        <f>ROUND((Source!FX402/100)*((ROUND(Source!AF402*Source!I402, 2)+ROUND(Source!AE402*Source!I402, 2))), 2)</f>
        <v>0</v>
      </c>
      <c r="T709">
        <f>Source!X402</f>
        <v>0</v>
      </c>
      <c r="U709">
        <f>ROUND((Source!FY402/100)*((ROUND(Source!AF402*Source!I402, 2)+ROUND(Source!AE402*Source!I402, 2))), 2)</f>
        <v>0</v>
      </c>
      <c r="V709">
        <f>Source!Y402</f>
        <v>0</v>
      </c>
      <c r="W709">
        <f>IF(Source!BI402&lt;=1,H709, 0)</f>
        <v>-414</v>
      </c>
      <c r="X709">
        <f>IF(Source!BI402=2,H709, 0)</f>
        <v>0</v>
      </c>
      <c r="Y709">
        <f>IF(Source!BI402=3,H709, 0)</f>
        <v>0</v>
      </c>
      <c r="Z709">
        <f>IF(Source!BI402=4,H709, 0)</f>
        <v>0</v>
      </c>
    </row>
    <row r="710" spans="1:26" ht="15">
      <c r="G710" s="60">
        <f>H700+H701+H703+H704+H705+SUM(H707:H709)</f>
        <v>4408.3899999999994</v>
      </c>
      <c r="H710" s="60"/>
      <c r="J710" s="60">
        <f>K700+K701+K703+K704+K705+SUM(K707:K709)</f>
        <v>12696.57</v>
      </c>
      <c r="K710" s="60"/>
      <c r="L710" s="49">
        <f>Source!U399</f>
        <v>1.7906</v>
      </c>
      <c r="O710" s="32">
        <f>G710</f>
        <v>4408.3899999999994</v>
      </c>
      <c r="P710" s="32">
        <f>J710</f>
        <v>12696.57</v>
      </c>
      <c r="Q710" s="32">
        <f>L710</f>
        <v>1.7906</v>
      </c>
      <c r="W710">
        <f>IF(Source!BI399&lt;=1,H700+H701+H703+H704+H705, 0)</f>
        <v>522.96</v>
      </c>
      <c r="X710">
        <f>IF(Source!BI399=2,H700+H701+H703+H704+H705, 0)</f>
        <v>0</v>
      </c>
      <c r="Y710">
        <f>IF(Source!BI399=3,H700+H701+H703+H704+H705, 0)</f>
        <v>0</v>
      </c>
      <c r="Z710">
        <f>IF(Source!BI399=4,H700+H701+H703+H704+H705, 0)</f>
        <v>0</v>
      </c>
    </row>
    <row r="711" spans="1:26" ht="28.5">
      <c r="A711" s="23" t="str">
        <f>Source!E403</f>
        <v>5</v>
      </c>
      <c r="B711" s="53" t="str">
        <f>Source!F403</f>
        <v>11-01-012-3</v>
      </c>
      <c r="C711" s="53" t="str">
        <f>Source!G403</f>
        <v>Укладка лаг по плитам перекрытий</v>
      </c>
      <c r="D711" s="37" t="str">
        <f>Source!H403</f>
        <v>100 м2 пола</v>
      </c>
      <c r="E711" s="10">
        <f>Source!I403</f>
        <v>0.36</v>
      </c>
      <c r="F711" s="38">
        <f>Source!AL403+Source!AM403+Source!AO403</f>
        <v>2068.7799999999997</v>
      </c>
      <c r="G711" s="39"/>
      <c r="H711" s="38"/>
      <c r="I711" s="39" t="str">
        <f>Source!BO403</f>
        <v>11-01-012-3</v>
      </c>
      <c r="J711" s="39"/>
      <c r="K711" s="38"/>
      <c r="L711" s="40"/>
      <c r="S711">
        <f>ROUND((Source!FX403/100)*((ROUND(Source!AF403*Source!I403, 2)+ROUND(Source!AE403*Source!I403, 2))), 2)</f>
        <v>140.91999999999999</v>
      </c>
      <c r="T711">
        <f>Source!X403</f>
        <v>3970.6</v>
      </c>
      <c r="U711">
        <f>ROUND((Source!FY403/100)*((ROUND(Source!AF403*Source!I403, 2)+ROUND(Source!AE403*Source!I403, 2))), 2)</f>
        <v>81.150000000000006</v>
      </c>
      <c r="V711">
        <f>Source!Y403</f>
        <v>2154.2600000000002</v>
      </c>
    </row>
    <row r="712" spans="1:26">
      <c r="C712" s="31" t="str">
        <f>"Объем: "&amp;Source!I403&amp;"=36/"&amp;"100"</f>
        <v>Объем: 0,36=36/100</v>
      </c>
    </row>
    <row r="713" spans="1:26" ht="14.25">
      <c r="A713" s="23"/>
      <c r="B713" s="53"/>
      <c r="C713" s="53" t="s">
        <v>1148</v>
      </c>
      <c r="D713" s="37"/>
      <c r="E713" s="10"/>
      <c r="F713" s="38">
        <f>Source!AO403</f>
        <v>304.86</v>
      </c>
      <c r="G713" s="39" t="str">
        <f>Source!DG403</f>
        <v>)*1,15</v>
      </c>
      <c r="H713" s="38">
        <f>ROUND(Source!AF403*Source!I403, 2)</f>
        <v>126.21</v>
      </c>
      <c r="I713" s="39"/>
      <c r="J713" s="39">
        <f>IF(Source!BA403&lt;&gt; 0, Source!BA403, 1)</f>
        <v>33.18</v>
      </c>
      <c r="K713" s="38">
        <f>Source!S403</f>
        <v>4187.7299999999996</v>
      </c>
      <c r="L713" s="40"/>
      <c r="R713">
        <f>H713</f>
        <v>126.21</v>
      </c>
    </row>
    <row r="714" spans="1:26" ht="14.25">
      <c r="A714" s="23"/>
      <c r="B714" s="53"/>
      <c r="C714" s="53" t="s">
        <v>102</v>
      </c>
      <c r="D714" s="37"/>
      <c r="E714" s="10"/>
      <c r="F714" s="38">
        <f>Source!AM403</f>
        <v>28.6</v>
      </c>
      <c r="G714" s="39" t="str">
        <f>Source!DE403</f>
        <v>)*1,25</v>
      </c>
      <c r="H714" s="38">
        <f>ROUND(Source!AD403*Source!I403, 2)</f>
        <v>12.87</v>
      </c>
      <c r="I714" s="39"/>
      <c r="J714" s="39">
        <f>IF(Source!BB403&lt;&gt; 0, Source!BB403, 1)</f>
        <v>11.52</v>
      </c>
      <c r="K714" s="38">
        <f>Source!Q403</f>
        <v>148.26</v>
      </c>
      <c r="L714" s="40"/>
    </row>
    <row r="715" spans="1:26" ht="14.25">
      <c r="A715" s="23"/>
      <c r="B715" s="53"/>
      <c r="C715" s="53" t="s">
        <v>1154</v>
      </c>
      <c r="D715" s="37"/>
      <c r="E715" s="10"/>
      <c r="F715" s="38">
        <f>Source!AN403</f>
        <v>2.4300000000000002</v>
      </c>
      <c r="G715" s="39" t="str">
        <f>Source!DF403</f>
        <v>)*1,25</v>
      </c>
      <c r="H715" s="50">
        <f>ROUND(Source!AE403*Source!I403, 2)</f>
        <v>1.0900000000000001</v>
      </c>
      <c r="I715" s="39"/>
      <c r="J715" s="39">
        <f>IF(Source!BS403&lt;&gt; 0, Source!BS403, 1)</f>
        <v>33.18</v>
      </c>
      <c r="K715" s="50">
        <f>Source!R403</f>
        <v>36.31</v>
      </c>
      <c r="L715" s="40"/>
      <c r="R715">
        <f>H715</f>
        <v>1.0900000000000001</v>
      </c>
    </row>
    <row r="716" spans="1:26" ht="14.25">
      <c r="A716" s="23"/>
      <c r="B716" s="53"/>
      <c r="C716" s="53" t="s">
        <v>1155</v>
      </c>
      <c r="D716" s="37"/>
      <c r="E716" s="10"/>
      <c r="F716" s="38">
        <f>Source!AL403</f>
        <v>1735.32</v>
      </c>
      <c r="G716" s="39" t="str">
        <f>Source!DD403</f>
        <v/>
      </c>
      <c r="H716" s="38">
        <f>ROUND(Source!AC403*Source!I403, 2)</f>
        <v>624.72</v>
      </c>
      <c r="I716" s="39"/>
      <c r="J716" s="39">
        <f>IF(Source!BC403&lt;&gt; 0, Source!BC403, 1)</f>
        <v>3.5</v>
      </c>
      <c r="K716" s="38">
        <f>Source!P403</f>
        <v>2186.5</v>
      </c>
      <c r="L716" s="40"/>
    </row>
    <row r="717" spans="1:26" ht="14.25">
      <c r="A717" s="23"/>
      <c r="B717" s="53"/>
      <c r="C717" s="53" t="s">
        <v>1149</v>
      </c>
      <c r="D717" s="37" t="s">
        <v>1150</v>
      </c>
      <c r="E717" s="10">
        <f>Source!BZ403</f>
        <v>123</v>
      </c>
      <c r="F717" s="61" t="str">
        <f>CONCATENATE(" )", Source!DL403, Source!FT403, "=", Source!FX403)</f>
        <v xml:space="preserve"> )*0,9=110,7</v>
      </c>
      <c r="G717" s="62"/>
      <c r="H717" s="38">
        <f>SUM(S711:S719)</f>
        <v>140.91999999999999</v>
      </c>
      <c r="I717" s="41" t="str">
        <f>CONCATENATE(Source!FX403, Source!FV403, "=")</f>
        <v>110,7*0,85=</v>
      </c>
      <c r="J717" s="36">
        <f>Source!AT403</f>
        <v>94</v>
      </c>
      <c r="K717" s="38">
        <f>SUM(T711:T719)</f>
        <v>3970.6</v>
      </c>
      <c r="L717" s="40"/>
    </row>
    <row r="718" spans="1:26" ht="14.25">
      <c r="A718" s="23"/>
      <c r="B718" s="53"/>
      <c r="C718" s="53" t="s">
        <v>1151</v>
      </c>
      <c r="D718" s="37" t="s">
        <v>1150</v>
      </c>
      <c r="E718" s="10">
        <f>Source!CA403</f>
        <v>75</v>
      </c>
      <c r="F718" s="61" t="str">
        <f>CONCATENATE(" )", Source!DM403, Source!FU403, "=", Source!FY403)</f>
        <v xml:space="preserve"> )*0,85=63,75</v>
      </c>
      <c r="G718" s="62"/>
      <c r="H718" s="38">
        <f>SUM(U711:U719)</f>
        <v>81.150000000000006</v>
      </c>
      <c r="I718" s="41" t="str">
        <f>CONCATENATE(Source!FY403, Source!FW403, "=")</f>
        <v>63,75*0,8=</v>
      </c>
      <c r="J718" s="36">
        <f>Source!AU403</f>
        <v>51</v>
      </c>
      <c r="K718" s="38">
        <f>SUM(V711:V719)</f>
        <v>2154.2600000000002</v>
      </c>
      <c r="L718" s="40"/>
    </row>
    <row r="719" spans="1:26" ht="14.25">
      <c r="A719" s="54"/>
      <c r="B719" s="55"/>
      <c r="C719" s="55" t="s">
        <v>1152</v>
      </c>
      <c r="D719" s="43" t="s">
        <v>1153</v>
      </c>
      <c r="E719" s="44">
        <f>Source!AQ403</f>
        <v>35.74</v>
      </c>
      <c r="F719" s="45"/>
      <c r="G719" s="47" t="str">
        <f>Source!DI403</f>
        <v>)*1,15</v>
      </c>
      <c r="H719" s="45"/>
      <c r="I719" s="47"/>
      <c r="J719" s="47"/>
      <c r="K719" s="45"/>
      <c r="L719" s="51">
        <f>Source!U403</f>
        <v>14.79636</v>
      </c>
    </row>
    <row r="720" spans="1:26" ht="15">
      <c r="G720" s="60">
        <f>H713+H714+H716+H717+H718</f>
        <v>985.86999999999989</v>
      </c>
      <c r="H720" s="60"/>
      <c r="J720" s="60">
        <f>K713+K714+K716+K717+K718</f>
        <v>12647.35</v>
      </c>
      <c r="K720" s="60"/>
      <c r="L720" s="49">
        <f>Source!U403</f>
        <v>14.79636</v>
      </c>
      <c r="O720" s="32">
        <f>G720</f>
        <v>985.86999999999989</v>
      </c>
      <c r="P720" s="32">
        <f>J720</f>
        <v>12647.35</v>
      </c>
      <c r="Q720" s="32">
        <f>L720</f>
        <v>14.79636</v>
      </c>
      <c r="W720">
        <f>IF(Source!BI403&lt;=1,H713+H714+H716+H717+H718, 0)</f>
        <v>985.86999999999989</v>
      </c>
      <c r="X720">
        <f>IF(Source!BI403=2,H713+H714+H716+H717+H718, 0)</f>
        <v>0</v>
      </c>
      <c r="Y720">
        <f>IF(Source!BI403=3,H713+H714+H716+H717+H718, 0)</f>
        <v>0</v>
      </c>
      <c r="Z720">
        <f>IF(Source!BI403=4,H713+H714+H716+H717+H718, 0)</f>
        <v>0</v>
      </c>
    </row>
    <row r="721" spans="1:26" ht="42.75">
      <c r="A721" s="23" t="str">
        <f>Source!E404</f>
        <v>6</v>
      </c>
      <c r="B721" s="53" t="str">
        <f>Source!F404</f>
        <v>11-01-033-1</v>
      </c>
      <c r="C721" s="53" t="str">
        <f>Source!G404</f>
        <v>Устройство покрытий дощатых толщиной 28 мм</v>
      </c>
      <c r="D721" s="37" t="str">
        <f>Source!H404</f>
        <v>100 м2 покрытия</v>
      </c>
      <c r="E721" s="10">
        <f>Source!I404</f>
        <v>0.36</v>
      </c>
      <c r="F721" s="38">
        <f>Source!AL404+Source!AM404+Source!AO404</f>
        <v>6972.3600000000006</v>
      </c>
      <c r="G721" s="39"/>
      <c r="H721" s="38"/>
      <c r="I721" s="39" t="str">
        <f>Source!BO404</f>
        <v>11-01-033-1</v>
      </c>
      <c r="J721" s="39"/>
      <c r="K721" s="38"/>
      <c r="L721" s="40"/>
      <c r="S721">
        <f>ROUND((Source!FX404/100)*((ROUND(Source!AF404*Source!I404, 2)+ROUND(Source!AE404*Source!I404, 2))), 2)</f>
        <v>241.27</v>
      </c>
      <c r="T721">
        <f>Source!X404</f>
        <v>6797.72</v>
      </c>
      <c r="U721">
        <f>ROUND((Source!FY404/100)*((ROUND(Source!AF404*Source!I404, 2)+ROUND(Source!AE404*Source!I404, 2))), 2)</f>
        <v>138.94</v>
      </c>
      <c r="V721">
        <f>Source!Y404</f>
        <v>3688.13</v>
      </c>
    </row>
    <row r="722" spans="1:26">
      <c r="C722" s="31" t="str">
        <f>"Объем: "&amp;Source!I404&amp;"=36/"&amp;"100"</f>
        <v>Объем: 0,36=36/100</v>
      </c>
    </row>
    <row r="723" spans="1:26" ht="14.25">
      <c r="A723" s="23"/>
      <c r="B723" s="53"/>
      <c r="C723" s="53" t="s">
        <v>1148</v>
      </c>
      <c r="D723" s="37"/>
      <c r="E723" s="10"/>
      <c r="F723" s="38">
        <f>Source!AO404</f>
        <v>517.94000000000005</v>
      </c>
      <c r="G723" s="39" t="str">
        <f>Source!DG404</f>
        <v>)*1,15</v>
      </c>
      <c r="H723" s="38">
        <f>ROUND(Source!AF404*Source!I404, 2)</f>
        <v>214.43</v>
      </c>
      <c r="I723" s="39"/>
      <c r="J723" s="39">
        <f>IF(Source!BA404&lt;&gt; 0, Source!BA404, 1)</f>
        <v>33.18</v>
      </c>
      <c r="K723" s="38">
        <f>Source!S404</f>
        <v>7114.68</v>
      </c>
      <c r="L723" s="40"/>
      <c r="R723">
        <f>H723</f>
        <v>214.43</v>
      </c>
    </row>
    <row r="724" spans="1:26" ht="14.25">
      <c r="A724" s="23"/>
      <c r="B724" s="53"/>
      <c r="C724" s="53" t="s">
        <v>102</v>
      </c>
      <c r="D724" s="37"/>
      <c r="E724" s="10"/>
      <c r="F724" s="38">
        <f>Source!AM404</f>
        <v>97.78</v>
      </c>
      <c r="G724" s="39" t="str">
        <f>Source!DE404</f>
        <v>)*1,25</v>
      </c>
      <c r="H724" s="38">
        <f>ROUND(Source!AD404*Source!I404, 2)</f>
        <v>44</v>
      </c>
      <c r="I724" s="39"/>
      <c r="J724" s="39">
        <f>IF(Source!BB404&lt;&gt; 0, Source!BB404, 1)</f>
        <v>11.56</v>
      </c>
      <c r="K724" s="38">
        <f>Source!Q404</f>
        <v>508.67</v>
      </c>
      <c r="L724" s="40"/>
    </row>
    <row r="725" spans="1:26" ht="14.25">
      <c r="A725" s="23"/>
      <c r="B725" s="53"/>
      <c r="C725" s="53" t="s">
        <v>1154</v>
      </c>
      <c r="D725" s="37"/>
      <c r="E725" s="10"/>
      <c r="F725" s="38">
        <f>Source!AN404</f>
        <v>7.83</v>
      </c>
      <c r="G725" s="39" t="str">
        <f>Source!DF404</f>
        <v>)*1,25</v>
      </c>
      <c r="H725" s="50">
        <f>ROUND(Source!AE404*Source!I404, 2)</f>
        <v>3.52</v>
      </c>
      <c r="I725" s="39"/>
      <c r="J725" s="39">
        <f>IF(Source!BS404&lt;&gt; 0, Source!BS404, 1)</f>
        <v>33.18</v>
      </c>
      <c r="K725" s="50">
        <f>Source!R404</f>
        <v>116.94</v>
      </c>
      <c r="L725" s="40"/>
      <c r="R725">
        <f>H725</f>
        <v>3.52</v>
      </c>
    </row>
    <row r="726" spans="1:26" ht="14.25">
      <c r="A726" s="23"/>
      <c r="B726" s="53"/>
      <c r="C726" s="53" t="s">
        <v>1155</v>
      </c>
      <c r="D726" s="37"/>
      <c r="E726" s="10"/>
      <c r="F726" s="38">
        <f>Source!AL404</f>
        <v>6356.64</v>
      </c>
      <c r="G726" s="39" t="str">
        <f>Source!DD404</f>
        <v/>
      </c>
      <c r="H726" s="38">
        <f>ROUND(Source!AC404*Source!I404, 2)</f>
        <v>2288.39</v>
      </c>
      <c r="I726" s="39"/>
      <c r="J726" s="39">
        <f>IF(Source!BC404&lt;&gt; 0, Source!BC404, 1)</f>
        <v>6.54</v>
      </c>
      <c r="K726" s="38">
        <f>Source!P404</f>
        <v>14966.07</v>
      </c>
      <c r="L726" s="40"/>
    </row>
    <row r="727" spans="1:26" ht="14.25">
      <c r="A727" s="23"/>
      <c r="B727" s="53"/>
      <c r="C727" s="53" t="s">
        <v>1149</v>
      </c>
      <c r="D727" s="37" t="s">
        <v>1150</v>
      </c>
      <c r="E727" s="10">
        <f>Source!BZ404</f>
        <v>123</v>
      </c>
      <c r="F727" s="61" t="str">
        <f>CONCATENATE(" )", Source!DL404, Source!FT404, "=", Source!FX404)</f>
        <v xml:space="preserve"> )*0,9=110,7</v>
      </c>
      <c r="G727" s="62"/>
      <c r="H727" s="38">
        <f>SUM(S721:S729)</f>
        <v>241.27</v>
      </c>
      <c r="I727" s="41" t="str">
        <f>CONCATENATE(Source!FX404, Source!FV404, "=")</f>
        <v>110,7*0,85=</v>
      </c>
      <c r="J727" s="36">
        <f>Source!AT404</f>
        <v>94</v>
      </c>
      <c r="K727" s="38">
        <f>SUM(T721:T729)</f>
        <v>6797.72</v>
      </c>
      <c r="L727" s="40"/>
    </row>
    <row r="728" spans="1:26" ht="14.25">
      <c r="A728" s="23"/>
      <c r="B728" s="53"/>
      <c r="C728" s="53" t="s">
        <v>1151</v>
      </c>
      <c r="D728" s="37" t="s">
        <v>1150</v>
      </c>
      <c r="E728" s="10">
        <f>Source!CA404</f>
        <v>75</v>
      </c>
      <c r="F728" s="61" t="str">
        <f>CONCATENATE(" )", Source!DM404, Source!FU404, "=", Source!FY404)</f>
        <v xml:space="preserve"> )*0,85=63,75</v>
      </c>
      <c r="G728" s="62"/>
      <c r="H728" s="38">
        <f>SUM(U721:U729)</f>
        <v>138.94</v>
      </c>
      <c r="I728" s="41" t="str">
        <f>CONCATENATE(Source!FY404, Source!FW404, "=")</f>
        <v>63,75*0,8=</v>
      </c>
      <c r="J728" s="36">
        <f>Source!AU404</f>
        <v>51</v>
      </c>
      <c r="K728" s="38">
        <f>SUM(V721:V729)</f>
        <v>3688.13</v>
      </c>
      <c r="L728" s="40"/>
    </row>
    <row r="729" spans="1:26" ht="14.25">
      <c r="A729" s="54"/>
      <c r="B729" s="55"/>
      <c r="C729" s="55" t="s">
        <v>1152</v>
      </c>
      <c r="D729" s="43" t="s">
        <v>1153</v>
      </c>
      <c r="E729" s="44">
        <f>Source!AQ404</f>
        <v>60.72</v>
      </c>
      <c r="F729" s="45"/>
      <c r="G729" s="47" t="str">
        <f>Source!DI404</f>
        <v>)*1,15</v>
      </c>
      <c r="H729" s="45"/>
      <c r="I729" s="47"/>
      <c r="J729" s="47"/>
      <c r="K729" s="45"/>
      <c r="L729" s="51">
        <f>Source!U404</f>
        <v>25.138079999999995</v>
      </c>
    </row>
    <row r="730" spans="1:26" ht="15">
      <c r="G730" s="60">
        <f>H723+H724+H726+H727+H728</f>
        <v>2927.0299999999997</v>
      </c>
      <c r="H730" s="60"/>
      <c r="J730" s="60">
        <f>K723+K724+K726+K727+K728</f>
        <v>33075.269999999997</v>
      </c>
      <c r="K730" s="60"/>
      <c r="L730" s="49">
        <f>Source!U404</f>
        <v>25.138079999999995</v>
      </c>
      <c r="O730" s="32">
        <f>G730</f>
        <v>2927.0299999999997</v>
      </c>
      <c r="P730" s="32">
        <f>J730</f>
        <v>33075.269999999997</v>
      </c>
      <c r="Q730" s="32">
        <f>L730</f>
        <v>25.138079999999995</v>
      </c>
      <c r="W730">
        <f>IF(Source!BI404&lt;=1,H723+H724+H726+H727+H728, 0)</f>
        <v>2927.0299999999997</v>
      </c>
      <c r="X730">
        <f>IF(Source!BI404=2,H723+H724+H726+H727+H728, 0)</f>
        <v>0</v>
      </c>
      <c r="Y730">
        <f>IF(Source!BI404=3,H723+H724+H726+H727+H728, 0)</f>
        <v>0</v>
      </c>
      <c r="Z730">
        <f>IF(Source!BI404=4,H723+H724+H726+H727+H728, 0)</f>
        <v>0</v>
      </c>
    </row>
    <row r="731" spans="1:26" ht="42.75">
      <c r="A731" s="23" t="str">
        <f>Source!E405</f>
        <v>7</v>
      </c>
      <c r="B731" s="53" t="str">
        <f>Source!F405</f>
        <v>11-01-053-2</v>
      </c>
      <c r="C731" s="53" t="str">
        <f>Source!G405</f>
        <v>Устройство оснований полов из фанеры в один слой площадью свыше 20 м2</v>
      </c>
      <c r="D731" s="37" t="str">
        <f>Source!H405</f>
        <v>100 м2 пола</v>
      </c>
      <c r="E731" s="10">
        <f>Source!I405</f>
        <v>0.36</v>
      </c>
      <c r="F731" s="38">
        <f>Source!AL405+Source!AM405+Source!AO405</f>
        <v>6214.5300000000007</v>
      </c>
      <c r="G731" s="39"/>
      <c r="H731" s="38"/>
      <c r="I731" s="39" t="str">
        <f>Source!BO405</f>
        <v>11-01-053-2</v>
      </c>
      <c r="J731" s="39"/>
      <c r="K731" s="38"/>
      <c r="L731" s="40"/>
      <c r="S731">
        <f>ROUND((Source!FX405/100)*((ROUND(Source!AF405*Source!I405, 2)+ROUND(Source!AE405*Source!I405, 2))), 2)</f>
        <v>150.62</v>
      </c>
      <c r="T731">
        <f>Source!X405</f>
        <v>4243.67</v>
      </c>
      <c r="U731">
        <f>ROUND((Source!FY405/100)*((ROUND(Source!AF405*Source!I405, 2)+ROUND(Source!AE405*Source!I405, 2))), 2)</f>
        <v>86.74</v>
      </c>
      <c r="V731">
        <f>Source!Y405</f>
        <v>2302.42</v>
      </c>
    </row>
    <row r="732" spans="1:26">
      <c r="C732" s="31" t="str">
        <f>"Объем: "&amp;Source!I405&amp;"=36/"&amp;"100"</f>
        <v>Объем: 0,36=36/100</v>
      </c>
    </row>
    <row r="733" spans="1:26" ht="14.25">
      <c r="A733" s="23"/>
      <c r="B733" s="53"/>
      <c r="C733" s="53" t="s">
        <v>1148</v>
      </c>
      <c r="D733" s="37"/>
      <c r="E733" s="10"/>
      <c r="F733" s="38">
        <f>Source!AO405</f>
        <v>255.39</v>
      </c>
      <c r="G733" s="39" t="str">
        <f>Source!DG405</f>
        <v>)*1,15</v>
      </c>
      <c r="H733" s="38">
        <f>ROUND(Source!AF405*Source!I405, 2)</f>
        <v>105.73</v>
      </c>
      <c r="I733" s="39"/>
      <c r="J733" s="39">
        <f>IF(Source!BA405&lt;&gt; 0, Source!BA405, 1)</f>
        <v>33.18</v>
      </c>
      <c r="K733" s="38">
        <f>Source!S405</f>
        <v>3508.19</v>
      </c>
      <c r="L733" s="40"/>
      <c r="R733">
        <f>H733</f>
        <v>105.73</v>
      </c>
    </row>
    <row r="734" spans="1:26" ht="14.25">
      <c r="A734" s="23"/>
      <c r="B734" s="53"/>
      <c r="C734" s="53" t="s">
        <v>102</v>
      </c>
      <c r="D734" s="37"/>
      <c r="E734" s="10"/>
      <c r="F734" s="38">
        <f>Source!AM405</f>
        <v>375.46</v>
      </c>
      <c r="G734" s="39" t="str">
        <f>Source!DE405</f>
        <v>)*1,25</v>
      </c>
      <c r="H734" s="38">
        <f>ROUND(Source!AD405*Source!I405, 2)</f>
        <v>168.96</v>
      </c>
      <c r="I734" s="39"/>
      <c r="J734" s="39">
        <f>IF(Source!BB405&lt;&gt; 0, Source!BB405, 1)</f>
        <v>10.86</v>
      </c>
      <c r="K734" s="38">
        <f>Source!Q405</f>
        <v>1834.89</v>
      </c>
      <c r="L734" s="40"/>
    </row>
    <row r="735" spans="1:26" ht="14.25">
      <c r="A735" s="23"/>
      <c r="B735" s="53"/>
      <c r="C735" s="53" t="s">
        <v>1154</v>
      </c>
      <c r="D735" s="37"/>
      <c r="E735" s="10"/>
      <c r="F735" s="38">
        <f>Source!AN405</f>
        <v>67.400000000000006</v>
      </c>
      <c r="G735" s="39" t="str">
        <f>Source!DF405</f>
        <v>)*1,25</v>
      </c>
      <c r="H735" s="50">
        <f>ROUND(Source!AE405*Source!I405, 2)</f>
        <v>30.33</v>
      </c>
      <c r="I735" s="39"/>
      <c r="J735" s="39">
        <f>IF(Source!BS405&lt;&gt; 0, Source!BS405, 1)</f>
        <v>33.18</v>
      </c>
      <c r="K735" s="50">
        <f>Source!R405</f>
        <v>1006.35</v>
      </c>
      <c r="L735" s="40"/>
      <c r="R735">
        <f>H735</f>
        <v>30.33</v>
      </c>
    </row>
    <row r="736" spans="1:26" ht="14.25">
      <c r="A736" s="23"/>
      <c r="B736" s="53"/>
      <c r="C736" s="53" t="s">
        <v>1155</v>
      </c>
      <c r="D736" s="37"/>
      <c r="E736" s="10"/>
      <c r="F736" s="38">
        <f>Source!AL405</f>
        <v>5583.68</v>
      </c>
      <c r="G736" s="39" t="str">
        <f>Source!DD405</f>
        <v/>
      </c>
      <c r="H736" s="38">
        <f>ROUND(Source!AC405*Source!I405, 2)</f>
        <v>2010.12</v>
      </c>
      <c r="I736" s="39"/>
      <c r="J736" s="39">
        <f>IF(Source!BC405&lt;&gt; 0, Source!BC405, 1)</f>
        <v>6.62</v>
      </c>
      <c r="K736" s="38">
        <f>Source!P405</f>
        <v>13307.03</v>
      </c>
      <c r="L736" s="40"/>
    </row>
    <row r="737" spans="1:26" ht="14.25">
      <c r="A737" s="23"/>
      <c r="B737" s="53"/>
      <c r="C737" s="53" t="s">
        <v>1149</v>
      </c>
      <c r="D737" s="37" t="s">
        <v>1150</v>
      </c>
      <c r="E737" s="10">
        <f>Source!BZ405</f>
        <v>123</v>
      </c>
      <c r="F737" s="61" t="str">
        <f>CONCATENATE(" )", Source!DL405, Source!FT405, "=", Source!FX405)</f>
        <v xml:space="preserve"> )*0,9=110,7</v>
      </c>
      <c r="G737" s="62"/>
      <c r="H737" s="38">
        <f>SUM(S731:S739)</f>
        <v>150.62</v>
      </c>
      <c r="I737" s="41" t="str">
        <f>CONCATENATE(Source!FX405, Source!FV405, "=")</f>
        <v>110,7*0,85=</v>
      </c>
      <c r="J737" s="36">
        <f>Source!AT405</f>
        <v>94</v>
      </c>
      <c r="K737" s="38">
        <f>SUM(T731:T739)</f>
        <v>4243.67</v>
      </c>
      <c r="L737" s="40"/>
    </row>
    <row r="738" spans="1:26" ht="14.25">
      <c r="A738" s="23"/>
      <c r="B738" s="53"/>
      <c r="C738" s="53" t="s">
        <v>1151</v>
      </c>
      <c r="D738" s="37" t="s">
        <v>1150</v>
      </c>
      <c r="E738" s="10">
        <f>Source!CA405</f>
        <v>75</v>
      </c>
      <c r="F738" s="61" t="str">
        <f>CONCATENATE(" )", Source!DM405, Source!FU405, "=", Source!FY405)</f>
        <v xml:space="preserve"> )*0,85=63,75</v>
      </c>
      <c r="G738" s="62"/>
      <c r="H738" s="38">
        <f>SUM(U731:U739)</f>
        <v>86.74</v>
      </c>
      <c r="I738" s="41" t="str">
        <f>CONCATENATE(Source!FY405, Source!FW405, "=")</f>
        <v>63,75*0,8=</v>
      </c>
      <c r="J738" s="36">
        <f>Source!AU405</f>
        <v>51</v>
      </c>
      <c r="K738" s="38">
        <f>SUM(V731:V739)</f>
        <v>2302.42</v>
      </c>
      <c r="L738" s="40"/>
    </row>
    <row r="739" spans="1:26" ht="14.25">
      <c r="A739" s="54"/>
      <c r="B739" s="55"/>
      <c r="C739" s="55" t="s">
        <v>1152</v>
      </c>
      <c r="D739" s="43" t="s">
        <v>1153</v>
      </c>
      <c r="E739" s="44">
        <f>Source!AQ405</f>
        <v>31.26</v>
      </c>
      <c r="F739" s="45"/>
      <c r="G739" s="47" t="str">
        <f>Source!DI405</f>
        <v>)*1,15</v>
      </c>
      <c r="H739" s="45"/>
      <c r="I739" s="47"/>
      <c r="J739" s="47"/>
      <c r="K739" s="45"/>
      <c r="L739" s="51">
        <f>Source!U405</f>
        <v>12.94164</v>
      </c>
    </row>
    <row r="740" spans="1:26" ht="15">
      <c r="G740" s="60">
        <f>H733+H734+H736+H737+H738</f>
        <v>2522.1699999999996</v>
      </c>
      <c r="H740" s="60"/>
      <c r="J740" s="60">
        <f>K733+K734+K736+K737+K738</f>
        <v>25196.199999999997</v>
      </c>
      <c r="K740" s="60"/>
      <c r="L740" s="49">
        <f>Source!U405</f>
        <v>12.94164</v>
      </c>
      <c r="O740" s="32">
        <f>G740</f>
        <v>2522.1699999999996</v>
      </c>
      <c r="P740" s="32">
        <f>J740</f>
        <v>25196.199999999997</v>
      </c>
      <c r="Q740" s="32">
        <f>L740</f>
        <v>12.94164</v>
      </c>
      <c r="W740">
        <f>IF(Source!BI405&lt;=1,H733+H734+H736+H737+H738, 0)</f>
        <v>2522.1699999999996</v>
      </c>
      <c r="X740">
        <f>IF(Source!BI405=2,H733+H734+H736+H737+H738, 0)</f>
        <v>0</v>
      </c>
      <c r="Y740">
        <f>IF(Source!BI405=3,H733+H734+H736+H737+H738, 0)</f>
        <v>0</v>
      </c>
      <c r="Z740">
        <f>IF(Source!BI405=4,H733+H734+H736+H737+H738, 0)</f>
        <v>0</v>
      </c>
    </row>
    <row r="741" spans="1:26" ht="42.75">
      <c r="A741" s="23" t="str">
        <f>Source!E406</f>
        <v>8</v>
      </c>
      <c r="B741" s="53" t="str">
        <f>Source!F406</f>
        <v>11-01-057-1</v>
      </c>
      <c r="C741" s="53" t="str">
        <f>Source!G406</f>
        <v>Устройство гетерогенного и гомогенного покрытия на клее со свариванием полотнищ в стыках</v>
      </c>
      <c r="D741" s="37" t="str">
        <f>Source!H406</f>
        <v>100 м2</v>
      </c>
      <c r="E741" s="10">
        <f>Source!I406</f>
        <v>0.36</v>
      </c>
      <c r="F741" s="38">
        <f>Source!AL406+Source!AM406+Source!AO406</f>
        <v>1180.5999999999999</v>
      </c>
      <c r="G741" s="39"/>
      <c r="H741" s="38"/>
      <c r="I741" s="39" t="str">
        <f>Source!BO406</f>
        <v>11-01-057-1</v>
      </c>
      <c r="J741" s="39"/>
      <c r="K741" s="38"/>
      <c r="L741" s="40"/>
      <c r="S741">
        <f>ROUND((Source!FX406/100)*((ROUND(Source!AF406*Source!I406, 2)+ROUND(Source!AE406*Source!I406, 2))), 2)</f>
        <v>177.2</v>
      </c>
      <c r="T741">
        <f>Source!X406</f>
        <v>4992.6899999999996</v>
      </c>
      <c r="U741">
        <f>ROUND((Source!FY406/100)*((ROUND(Source!AF406*Source!I406, 2)+ROUND(Source!AE406*Source!I406, 2))), 2)</f>
        <v>102.04</v>
      </c>
      <c r="V741">
        <f>Source!Y406</f>
        <v>2708.8</v>
      </c>
    </row>
    <row r="742" spans="1:26">
      <c r="C742" s="31" t="str">
        <f>"Объем: "&amp;Source!I406&amp;"=36/"&amp;"100"</f>
        <v>Объем: 0,36=36/100</v>
      </c>
    </row>
    <row r="743" spans="1:26" ht="14.25">
      <c r="A743" s="23"/>
      <c r="B743" s="53"/>
      <c r="C743" s="53" t="s">
        <v>1148</v>
      </c>
      <c r="D743" s="37"/>
      <c r="E743" s="10"/>
      <c r="F743" s="38">
        <f>Source!AO406</f>
        <v>386.07</v>
      </c>
      <c r="G743" s="39" t="str">
        <f>Source!DG406</f>
        <v>)*1,15</v>
      </c>
      <c r="H743" s="38">
        <f>ROUND(Source!AF406*Source!I406, 2)</f>
        <v>159.83000000000001</v>
      </c>
      <c r="I743" s="39"/>
      <c r="J743" s="39">
        <f>IF(Source!BA406&lt;&gt; 0, Source!BA406, 1)</f>
        <v>33.18</v>
      </c>
      <c r="K743" s="38">
        <f>Source!S406</f>
        <v>5303.25</v>
      </c>
      <c r="L743" s="40"/>
      <c r="R743">
        <f>H743</f>
        <v>159.83000000000001</v>
      </c>
    </row>
    <row r="744" spans="1:26" ht="14.25">
      <c r="A744" s="23"/>
      <c r="B744" s="53"/>
      <c r="C744" s="53" t="s">
        <v>102</v>
      </c>
      <c r="D744" s="37"/>
      <c r="E744" s="10"/>
      <c r="F744" s="38">
        <f>Source!AM406</f>
        <v>5.77</v>
      </c>
      <c r="G744" s="39" t="str">
        <f>Source!DE406</f>
        <v>)*1,25</v>
      </c>
      <c r="H744" s="38">
        <f>ROUND(Source!AD406*Source!I406, 2)</f>
        <v>2.6</v>
      </c>
      <c r="I744" s="39"/>
      <c r="J744" s="39">
        <f>IF(Source!BB406&lt;&gt; 0, Source!BB406, 1)</f>
        <v>9.84</v>
      </c>
      <c r="K744" s="38">
        <f>Source!Q406</f>
        <v>25.58</v>
      </c>
      <c r="L744" s="40"/>
    </row>
    <row r="745" spans="1:26" ht="14.25">
      <c r="A745" s="23"/>
      <c r="B745" s="53"/>
      <c r="C745" s="53" t="s">
        <v>1154</v>
      </c>
      <c r="D745" s="37"/>
      <c r="E745" s="10"/>
      <c r="F745" s="38">
        <f>Source!AN406</f>
        <v>0.54</v>
      </c>
      <c r="G745" s="39" t="str">
        <f>Source!DF406</f>
        <v>)*1,25</v>
      </c>
      <c r="H745" s="50">
        <f>ROUND(Source!AE406*Source!I406, 2)</f>
        <v>0.24</v>
      </c>
      <c r="I745" s="39"/>
      <c r="J745" s="39">
        <f>IF(Source!BS406&lt;&gt; 0, Source!BS406, 1)</f>
        <v>33.18</v>
      </c>
      <c r="K745" s="50">
        <f>Source!R406</f>
        <v>8.1199999999999992</v>
      </c>
      <c r="L745" s="40"/>
      <c r="R745">
        <f>H745</f>
        <v>0.24</v>
      </c>
    </row>
    <row r="746" spans="1:26" ht="14.25">
      <c r="A746" s="23"/>
      <c r="B746" s="53"/>
      <c r="C746" s="53" t="s">
        <v>1155</v>
      </c>
      <c r="D746" s="37"/>
      <c r="E746" s="10"/>
      <c r="F746" s="38">
        <f>Source!AL406</f>
        <v>788.76</v>
      </c>
      <c r="G746" s="39" t="str">
        <f>Source!DD406</f>
        <v/>
      </c>
      <c r="H746" s="38">
        <f>ROUND(Source!AC406*Source!I406, 2)</f>
        <v>283.95</v>
      </c>
      <c r="I746" s="39"/>
      <c r="J746" s="39">
        <f>IF(Source!BC406&lt;&gt; 0, Source!BC406, 1)</f>
        <v>7.57</v>
      </c>
      <c r="K746" s="38">
        <f>Source!P406</f>
        <v>2149.5300000000002</v>
      </c>
      <c r="L746" s="40"/>
    </row>
    <row r="747" spans="1:26" ht="14.25">
      <c r="A747" s="23"/>
      <c r="B747" s="53"/>
      <c r="C747" s="53" t="s">
        <v>1149</v>
      </c>
      <c r="D747" s="37" t="s">
        <v>1150</v>
      </c>
      <c r="E747" s="10">
        <f>Source!BZ406</f>
        <v>123</v>
      </c>
      <c r="F747" s="61" t="str">
        <f>CONCATENATE(" )", Source!DL406, Source!FT406, "=", Source!FX406)</f>
        <v xml:space="preserve"> )*0,9=110,7</v>
      </c>
      <c r="G747" s="62"/>
      <c r="H747" s="38">
        <f>SUM(S741:S750)</f>
        <v>177.2</v>
      </c>
      <c r="I747" s="41" t="str">
        <f>CONCATENATE(Source!FX406, Source!FV406, "=")</f>
        <v>110,7*0,85=</v>
      </c>
      <c r="J747" s="36">
        <f>Source!AT406</f>
        <v>94</v>
      </c>
      <c r="K747" s="38">
        <f>SUM(T741:T750)</f>
        <v>4992.6899999999996</v>
      </c>
      <c r="L747" s="40"/>
    </row>
    <row r="748" spans="1:26" ht="14.25">
      <c r="A748" s="23"/>
      <c r="B748" s="53"/>
      <c r="C748" s="53" t="s">
        <v>1151</v>
      </c>
      <c r="D748" s="37" t="s">
        <v>1150</v>
      </c>
      <c r="E748" s="10">
        <f>Source!CA406</f>
        <v>75</v>
      </c>
      <c r="F748" s="61" t="str">
        <f>CONCATENATE(" )", Source!DM406, Source!FU406, "=", Source!FY406)</f>
        <v xml:space="preserve"> )*0,85=63,75</v>
      </c>
      <c r="G748" s="62"/>
      <c r="H748" s="38">
        <f>SUM(U741:U750)</f>
        <v>102.04</v>
      </c>
      <c r="I748" s="41" t="str">
        <f>CONCATENATE(Source!FY406, Source!FW406, "=")</f>
        <v>63,75*0,8=</v>
      </c>
      <c r="J748" s="36">
        <f>Source!AU406</f>
        <v>51</v>
      </c>
      <c r="K748" s="38">
        <f>SUM(V741:V750)</f>
        <v>2708.8</v>
      </c>
      <c r="L748" s="40"/>
    </row>
    <row r="749" spans="1:26" ht="14.25">
      <c r="A749" s="23"/>
      <c r="B749" s="53"/>
      <c r="C749" s="53" t="s">
        <v>1152</v>
      </c>
      <c r="D749" s="37" t="s">
        <v>1153</v>
      </c>
      <c r="E749" s="10">
        <f>Source!AQ406</f>
        <v>45.26</v>
      </c>
      <c r="F749" s="38"/>
      <c r="G749" s="39" t="str">
        <f>Source!DI406</f>
        <v>)*1,15</v>
      </c>
      <c r="H749" s="38"/>
      <c r="I749" s="39"/>
      <c r="J749" s="39"/>
      <c r="K749" s="38"/>
      <c r="L749" s="42">
        <f>Source!U406</f>
        <v>18.737639999999995</v>
      </c>
    </row>
    <row r="750" spans="1:26" ht="57">
      <c r="A750" s="54" t="str">
        <f>Source!E407</f>
        <v>8,1</v>
      </c>
      <c r="B750" s="55" t="str">
        <f>Source!F407</f>
        <v>101-4216</v>
      </c>
      <c r="C750" s="55" t="str">
        <f>Source!G407</f>
        <v>Линолеум полукоммерческий гетерогенный "TARKETT ИДИЛЛИЯ" (толщина 3,2 мм, толщина защитного слоя 0,5 мм, класс 23/32)</v>
      </c>
      <c r="D750" s="43" t="str">
        <f>Source!H407</f>
        <v>м2</v>
      </c>
      <c r="E750" s="44">
        <f>Source!I407</f>
        <v>36.72</v>
      </c>
      <c r="F750" s="45">
        <f>Source!AL407+Source!AM407+Source!AO407</f>
        <v>82.19</v>
      </c>
      <c r="G750" s="46" t="s">
        <v>3</v>
      </c>
      <c r="H750" s="45">
        <f>ROUND(Source!AC407*Source!I407, 2)+ROUND(Source!AD407*Source!I407, 2)+ROUND(Source!AF407*Source!I407, 2)</f>
        <v>3018.02</v>
      </c>
      <c r="I750" s="47"/>
      <c r="J750" s="47">
        <f>IF(Source!BC407&lt;&gt; 0, Source!BC407, 1)</f>
        <v>6.28</v>
      </c>
      <c r="K750" s="45">
        <f>Source!O407</f>
        <v>18953.150000000001</v>
      </c>
      <c r="L750" s="48"/>
      <c r="S750">
        <f>ROUND((Source!FX407/100)*((ROUND(Source!AF407*Source!I407, 2)+ROUND(Source!AE407*Source!I407, 2))), 2)</f>
        <v>0</v>
      </c>
      <c r="T750">
        <f>Source!X407</f>
        <v>0</v>
      </c>
      <c r="U750">
        <f>ROUND((Source!FY407/100)*((ROUND(Source!AF407*Source!I407, 2)+ROUND(Source!AE407*Source!I407, 2))), 2)</f>
        <v>0</v>
      </c>
      <c r="V750">
        <f>Source!Y407</f>
        <v>0</v>
      </c>
      <c r="W750">
        <f>IF(Source!BI407&lt;=1,H750, 0)</f>
        <v>3018.02</v>
      </c>
      <c r="X750">
        <f>IF(Source!BI407=2,H750, 0)</f>
        <v>0</v>
      </c>
      <c r="Y750">
        <f>IF(Source!BI407=3,H750, 0)</f>
        <v>0</v>
      </c>
      <c r="Z750">
        <f>IF(Source!BI407=4,H750, 0)</f>
        <v>0</v>
      </c>
    </row>
    <row r="751" spans="1:26" ht="15">
      <c r="G751" s="60">
        <f>H743+H744+H746+H747+H748+SUM(H750:H750)</f>
        <v>3743.64</v>
      </c>
      <c r="H751" s="60"/>
      <c r="J751" s="60">
        <f>K743+K744+K746+K747+K748+SUM(K750:K750)</f>
        <v>34133</v>
      </c>
      <c r="K751" s="60"/>
      <c r="L751" s="49">
        <f>Source!U406</f>
        <v>18.737639999999995</v>
      </c>
      <c r="O751" s="32">
        <f>G751</f>
        <v>3743.64</v>
      </c>
      <c r="P751" s="32">
        <f>J751</f>
        <v>34133</v>
      </c>
      <c r="Q751" s="32">
        <f>L751</f>
        <v>18.737639999999995</v>
      </c>
      <c r="W751">
        <f>IF(Source!BI406&lt;=1,H743+H744+H746+H747+H748, 0)</f>
        <v>725.61999999999989</v>
      </c>
      <c r="X751">
        <f>IF(Source!BI406=2,H743+H744+H746+H747+H748, 0)</f>
        <v>0</v>
      </c>
      <c r="Y751">
        <f>IF(Source!BI406=3,H743+H744+H746+H747+H748, 0)</f>
        <v>0</v>
      </c>
      <c r="Z751">
        <f>IF(Source!BI406=4,H743+H744+H746+H747+H748, 0)</f>
        <v>0</v>
      </c>
    </row>
    <row r="752" spans="1:26" ht="42.75">
      <c r="A752" s="23" t="str">
        <f>Source!E408</f>
        <v>11</v>
      </c>
      <c r="B752" s="53" t="str">
        <f>Source!F408</f>
        <v>11-01-040-3</v>
      </c>
      <c r="C752" s="53" t="str">
        <f>Source!G408</f>
        <v>Устройство плинтусов поливинилхлоридных на винтах самонарезающих</v>
      </c>
      <c r="D752" s="37" t="str">
        <f>Source!H408</f>
        <v>100 М ПЛИНТУСА</v>
      </c>
      <c r="E752" s="10">
        <f>Source!I408</f>
        <v>0.24</v>
      </c>
      <c r="F752" s="38">
        <f>Source!AL408+Source!AM408+Source!AO408</f>
        <v>1468.0600000000002</v>
      </c>
      <c r="G752" s="39"/>
      <c r="H752" s="38"/>
      <c r="I752" s="39" t="str">
        <f>Source!BO408</f>
        <v>11-01-040-3</v>
      </c>
      <c r="J752" s="39"/>
      <c r="K752" s="38"/>
      <c r="L752" s="40"/>
      <c r="S752">
        <f>ROUND((Source!FX408/100)*((ROUND(Source!AF408*Source!I408, 2)+ROUND(Source!AE408*Source!I408, 2))), 2)</f>
        <v>18.68</v>
      </c>
      <c r="T752">
        <f>Source!X408</f>
        <v>526.29999999999995</v>
      </c>
      <c r="U752">
        <f>ROUND((Source!FY408/100)*((ROUND(Source!AF408*Source!I408, 2)+ROUND(Source!AE408*Source!I408, 2))), 2)</f>
        <v>10.75</v>
      </c>
      <c r="V752">
        <f>Source!Y408</f>
        <v>285.54000000000002</v>
      </c>
    </row>
    <row r="753" spans="1:26">
      <c r="C753" s="31" t="str">
        <f>"Объем: "&amp;Source!I408&amp;"=24/"&amp;"100"</f>
        <v>Объем: 0,24=24/100</v>
      </c>
    </row>
    <row r="754" spans="1:26" ht="14.25">
      <c r="A754" s="23"/>
      <c r="B754" s="53"/>
      <c r="C754" s="53" t="s">
        <v>1148</v>
      </c>
      <c r="D754" s="37"/>
      <c r="E754" s="10"/>
      <c r="F754" s="38">
        <f>Source!AO408</f>
        <v>61.14</v>
      </c>
      <c r="G754" s="39" t="str">
        <f>Source!DG408</f>
        <v>)*1,15</v>
      </c>
      <c r="H754" s="38">
        <f>ROUND(Source!AF408*Source!I408, 2)</f>
        <v>16.87</v>
      </c>
      <c r="I754" s="39"/>
      <c r="J754" s="39">
        <f>IF(Source!BA408&lt;&gt; 0, Source!BA408, 1)</f>
        <v>33.18</v>
      </c>
      <c r="K754" s="38">
        <f>Source!S408</f>
        <v>559.89</v>
      </c>
      <c r="L754" s="40"/>
      <c r="R754">
        <f>H754</f>
        <v>16.87</v>
      </c>
    </row>
    <row r="755" spans="1:26" ht="14.25">
      <c r="A755" s="23"/>
      <c r="B755" s="53"/>
      <c r="C755" s="53" t="s">
        <v>102</v>
      </c>
      <c r="D755" s="37"/>
      <c r="E755" s="10"/>
      <c r="F755" s="38">
        <f>Source!AM408</f>
        <v>11.24</v>
      </c>
      <c r="G755" s="39" t="str">
        <f>Source!DE408</f>
        <v>)*1,25</v>
      </c>
      <c r="H755" s="38">
        <f>ROUND(Source!AD408*Source!I408, 2)</f>
        <v>3.37</v>
      </c>
      <c r="I755" s="39"/>
      <c r="J755" s="39">
        <f>IF(Source!BB408&lt;&gt; 0, Source!BB408, 1)</f>
        <v>5.63</v>
      </c>
      <c r="K755" s="38">
        <f>Source!Q408</f>
        <v>18.98</v>
      </c>
      <c r="L755" s="40"/>
    </row>
    <row r="756" spans="1:26" ht="14.25">
      <c r="A756" s="23"/>
      <c r="B756" s="53"/>
      <c r="C756" s="53" t="s">
        <v>1155</v>
      </c>
      <c r="D756" s="37"/>
      <c r="E756" s="10"/>
      <c r="F756" s="38">
        <f>Source!AL408</f>
        <v>1395.68</v>
      </c>
      <c r="G756" s="39" t="str">
        <f>Source!DD408</f>
        <v/>
      </c>
      <c r="H756" s="38">
        <f>ROUND(Source!AC408*Source!I408, 2)</f>
        <v>334.96</v>
      </c>
      <c r="I756" s="39"/>
      <c r="J756" s="39">
        <f>IF(Source!BC408&lt;&gt; 0, Source!BC408, 1)</f>
        <v>2.68</v>
      </c>
      <c r="K756" s="38">
        <f>Source!P408</f>
        <v>897.7</v>
      </c>
      <c r="L756" s="40"/>
    </row>
    <row r="757" spans="1:26" ht="14.25">
      <c r="A757" s="23"/>
      <c r="B757" s="53"/>
      <c r="C757" s="53" t="s">
        <v>1149</v>
      </c>
      <c r="D757" s="37" t="s">
        <v>1150</v>
      </c>
      <c r="E757" s="10">
        <f>Source!BZ408</f>
        <v>123</v>
      </c>
      <c r="F757" s="61" t="str">
        <f>CONCATENATE(" )", Source!DL408, Source!FT408, "=", Source!FX408)</f>
        <v xml:space="preserve"> )*0,9=110,7</v>
      </c>
      <c r="G757" s="62"/>
      <c r="H757" s="38">
        <f>SUM(S752:S759)</f>
        <v>18.68</v>
      </c>
      <c r="I757" s="41" t="str">
        <f>CONCATENATE(Source!FX408, Source!FV408, "=")</f>
        <v>110,7*0,85=</v>
      </c>
      <c r="J757" s="36">
        <f>Source!AT408</f>
        <v>94</v>
      </c>
      <c r="K757" s="38">
        <f>SUM(T752:T759)</f>
        <v>526.29999999999995</v>
      </c>
      <c r="L757" s="40"/>
    </row>
    <row r="758" spans="1:26" ht="14.25">
      <c r="A758" s="23"/>
      <c r="B758" s="53"/>
      <c r="C758" s="53" t="s">
        <v>1151</v>
      </c>
      <c r="D758" s="37" t="s">
        <v>1150</v>
      </c>
      <c r="E758" s="10">
        <f>Source!CA408</f>
        <v>75</v>
      </c>
      <c r="F758" s="61" t="str">
        <f>CONCATENATE(" )", Source!DM408, Source!FU408, "=", Source!FY408)</f>
        <v xml:space="preserve"> )*0,85=63,75</v>
      </c>
      <c r="G758" s="62"/>
      <c r="H758" s="38">
        <f>SUM(U752:U759)</f>
        <v>10.75</v>
      </c>
      <c r="I758" s="41" t="str">
        <f>CONCATENATE(Source!FY408, Source!FW408, "=")</f>
        <v>63,75*0,8=</v>
      </c>
      <c r="J758" s="36">
        <f>Source!AU408</f>
        <v>51</v>
      </c>
      <c r="K758" s="38">
        <f>SUM(V752:V759)</f>
        <v>285.54000000000002</v>
      </c>
      <c r="L758" s="40"/>
    </row>
    <row r="759" spans="1:26" ht="14.25">
      <c r="A759" s="54"/>
      <c r="B759" s="55"/>
      <c r="C759" s="55" t="s">
        <v>1152</v>
      </c>
      <c r="D759" s="43" t="s">
        <v>1153</v>
      </c>
      <c r="E759" s="44">
        <f>Source!AQ408</f>
        <v>6.66</v>
      </c>
      <c r="F759" s="45"/>
      <c r="G759" s="47" t="str">
        <f>Source!DI408</f>
        <v>)*1,15</v>
      </c>
      <c r="H759" s="45"/>
      <c r="I759" s="47"/>
      <c r="J759" s="47"/>
      <c r="K759" s="45"/>
      <c r="L759" s="51">
        <f>Source!U408</f>
        <v>1.8381599999999998</v>
      </c>
    </row>
    <row r="760" spans="1:26" ht="15">
      <c r="G760" s="60">
        <f>H754+H755+H756+H757+H758</f>
        <v>384.63</v>
      </c>
      <c r="H760" s="60"/>
      <c r="J760" s="60">
        <f>K754+K755+K756+K757+K758</f>
        <v>2288.4100000000003</v>
      </c>
      <c r="K760" s="60"/>
      <c r="L760" s="49">
        <f>Source!U408</f>
        <v>1.8381599999999998</v>
      </c>
      <c r="O760" s="32">
        <f>G760</f>
        <v>384.63</v>
      </c>
      <c r="P760" s="32">
        <f>J760</f>
        <v>2288.4100000000003</v>
      </c>
      <c r="Q760" s="32">
        <f>L760</f>
        <v>1.8381599999999998</v>
      </c>
      <c r="W760">
        <f>IF(Source!BI408&lt;=1,H754+H755+H756+H757+H758, 0)</f>
        <v>384.63</v>
      </c>
      <c r="X760">
        <f>IF(Source!BI408=2,H754+H755+H756+H757+H758, 0)</f>
        <v>0</v>
      </c>
      <c r="Y760">
        <f>IF(Source!BI408=3,H754+H755+H756+H757+H758, 0)</f>
        <v>0</v>
      </c>
      <c r="Z760">
        <f>IF(Source!BI408=4,H754+H755+H756+H757+H758, 0)</f>
        <v>0</v>
      </c>
    </row>
    <row r="761" spans="1:26" ht="71.25">
      <c r="A761" s="23" t="str">
        <f>Source!E409</f>
        <v>13</v>
      </c>
      <c r="B761" s="53" t="str">
        <f>Source!F409</f>
        <v>10-05-010-2</v>
      </c>
      <c r="C761" s="53" t="str">
        <f>Source!G409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761" s="37" t="str">
        <f>Source!H409</f>
        <v>100 м2 стен (за вычетом проемов)</v>
      </c>
      <c r="E761" s="10">
        <f>Source!I409</f>
        <v>0.76400000000000001</v>
      </c>
      <c r="F761" s="38">
        <f>Source!AL409+Source!AM409+Source!AO409</f>
        <v>8430.6999999999989</v>
      </c>
      <c r="G761" s="39"/>
      <c r="H761" s="38"/>
      <c r="I761" s="39" t="str">
        <f>Source!BO409</f>
        <v>10-05-010-2</v>
      </c>
      <c r="J761" s="39"/>
      <c r="K761" s="38"/>
      <c r="L761" s="40"/>
      <c r="S761">
        <f>ROUND((Source!FX409/100)*((ROUND(Source!AF409*Source!I409, 2)+ROUND(Source!AE409*Source!I409, 2))), 2)</f>
        <v>710.89</v>
      </c>
      <c r="T761">
        <f>Source!X409</f>
        <v>19989.22</v>
      </c>
      <c r="U761">
        <f>ROUND((Source!FY409/100)*((ROUND(Source!AF409*Source!I409, 2)+ROUND(Source!AE409*Source!I409, 2))), 2)</f>
        <v>358.46</v>
      </c>
      <c r="V761">
        <f>Source!Y409</f>
        <v>9550.4</v>
      </c>
    </row>
    <row r="762" spans="1:26">
      <c r="C762" s="31" t="str">
        <f>"Объем: "&amp;Source!I409&amp;"=76,4/"&amp;"100"</f>
        <v>Объем: 0,764=76,4/100</v>
      </c>
    </row>
    <row r="763" spans="1:26" ht="14.25">
      <c r="A763" s="23"/>
      <c r="B763" s="53"/>
      <c r="C763" s="53" t="s">
        <v>1148</v>
      </c>
      <c r="D763" s="37"/>
      <c r="E763" s="10"/>
      <c r="F763" s="38">
        <f>Source!AO409</f>
        <v>761.88</v>
      </c>
      <c r="G763" s="39" t="str">
        <f>Source!DG409</f>
        <v>)*1,15</v>
      </c>
      <c r="H763" s="38">
        <f>ROUND(Source!AF409*Source!I409, 2)</f>
        <v>669.39</v>
      </c>
      <c r="I763" s="39"/>
      <c r="J763" s="39">
        <f>IF(Source!BA409&lt;&gt; 0, Source!BA409, 1)</f>
        <v>33.18</v>
      </c>
      <c r="K763" s="38">
        <f>Source!S409</f>
        <v>22210.240000000002</v>
      </c>
      <c r="L763" s="40"/>
      <c r="R763">
        <f>H763</f>
        <v>669.39</v>
      </c>
    </row>
    <row r="764" spans="1:26" ht="14.25">
      <c r="A764" s="23"/>
      <c r="B764" s="53"/>
      <c r="C764" s="53" t="s">
        <v>102</v>
      </c>
      <c r="D764" s="37"/>
      <c r="E764" s="10"/>
      <c r="F764" s="38">
        <f>Source!AM409</f>
        <v>14.12</v>
      </c>
      <c r="G764" s="39" t="str">
        <f>Source!DE409</f>
        <v>)*1,25</v>
      </c>
      <c r="H764" s="38">
        <f>ROUND(Source!AD409*Source!I409, 2)</f>
        <v>13.48</v>
      </c>
      <c r="I764" s="39"/>
      <c r="J764" s="39">
        <f>IF(Source!BB409&lt;&gt; 0, Source!BB409, 1)</f>
        <v>6.2</v>
      </c>
      <c r="K764" s="38">
        <f>Source!Q409</f>
        <v>83.6</v>
      </c>
      <c r="L764" s="40"/>
    </row>
    <row r="765" spans="1:26" ht="14.25">
      <c r="A765" s="23"/>
      <c r="B765" s="53"/>
      <c r="C765" s="53" t="s">
        <v>1155</v>
      </c>
      <c r="D765" s="37"/>
      <c r="E765" s="10"/>
      <c r="F765" s="38">
        <f>Source!AL409</f>
        <v>7654.7</v>
      </c>
      <c r="G765" s="39" t="str">
        <f>Source!DD409</f>
        <v/>
      </c>
      <c r="H765" s="38">
        <f>ROUND(Source!AC409*Source!I409, 2)</f>
        <v>5848.19</v>
      </c>
      <c r="I765" s="39"/>
      <c r="J765" s="39">
        <f>IF(Source!BC409&lt;&gt; 0, Source!BC409, 1)</f>
        <v>5.7</v>
      </c>
      <c r="K765" s="38">
        <f>Source!P409</f>
        <v>33334.69</v>
      </c>
      <c r="L765" s="40"/>
    </row>
    <row r="766" spans="1:26" ht="14.25">
      <c r="A766" s="23"/>
      <c r="B766" s="53"/>
      <c r="C766" s="53" t="s">
        <v>1149</v>
      </c>
      <c r="D766" s="37" t="s">
        <v>1150</v>
      </c>
      <c r="E766" s="10">
        <f>Source!BZ409</f>
        <v>118</v>
      </c>
      <c r="F766" s="61" t="str">
        <f>CONCATENATE(" )", Source!DL409, Source!FT409, "=", Source!FX409)</f>
        <v xml:space="preserve"> )*0,9=106,2</v>
      </c>
      <c r="G766" s="62"/>
      <c r="H766" s="38">
        <f>SUM(S761:S769)</f>
        <v>710.89</v>
      </c>
      <c r="I766" s="41" t="str">
        <f>CONCATENATE(Source!FX409, Source!FV409, "=")</f>
        <v>106,2*0,85=</v>
      </c>
      <c r="J766" s="36">
        <f>Source!AT409</f>
        <v>90</v>
      </c>
      <c r="K766" s="38">
        <f>SUM(T761:T769)</f>
        <v>19989.22</v>
      </c>
      <c r="L766" s="40"/>
    </row>
    <row r="767" spans="1:26" ht="14.25">
      <c r="A767" s="23"/>
      <c r="B767" s="53"/>
      <c r="C767" s="53" t="s">
        <v>1151</v>
      </c>
      <c r="D767" s="37" t="s">
        <v>1150</v>
      </c>
      <c r="E767" s="10">
        <f>Source!CA409</f>
        <v>63</v>
      </c>
      <c r="F767" s="61" t="str">
        <f>CONCATENATE(" )", Source!DM409, Source!FU409, "=", Source!FY409)</f>
        <v xml:space="preserve"> )*0,85=53,55</v>
      </c>
      <c r="G767" s="62"/>
      <c r="H767" s="38">
        <f>SUM(U761:U769)</f>
        <v>358.46</v>
      </c>
      <c r="I767" s="41" t="str">
        <f>CONCATENATE(Source!FY409, Source!FW409, "=")</f>
        <v>53,55*0,8=</v>
      </c>
      <c r="J767" s="36">
        <f>Source!AU409</f>
        <v>43</v>
      </c>
      <c r="K767" s="38">
        <f>SUM(V761:V769)</f>
        <v>9550.4</v>
      </c>
      <c r="L767" s="40"/>
    </row>
    <row r="768" spans="1:26" ht="14.25">
      <c r="A768" s="23"/>
      <c r="B768" s="53"/>
      <c r="C768" s="53" t="s">
        <v>1152</v>
      </c>
      <c r="D768" s="37" t="s">
        <v>1153</v>
      </c>
      <c r="E768" s="10">
        <f>Source!AQ409</f>
        <v>84</v>
      </c>
      <c r="F768" s="38"/>
      <c r="G768" s="39" t="str">
        <f>Source!DI409</f>
        <v>)*1,15</v>
      </c>
      <c r="H768" s="38"/>
      <c r="I768" s="39"/>
      <c r="J768" s="39"/>
      <c r="K768" s="38"/>
      <c r="L768" s="42">
        <f>Source!U409</f>
        <v>73.802399999999992</v>
      </c>
    </row>
    <row r="769" spans="1:26" ht="14.25">
      <c r="A769" s="54" t="str">
        <f>Source!E410</f>
        <v>13,1</v>
      </c>
      <c r="B769" s="55" t="str">
        <f>Source!F410</f>
        <v>101-2509</v>
      </c>
      <c r="C769" s="55" t="str">
        <f>Source!G410</f>
        <v>Листы гипсокартонные ГКЛ 12,5 мм</v>
      </c>
      <c r="D769" s="43" t="str">
        <f>Source!H410</f>
        <v>м2</v>
      </c>
      <c r="E769" s="44">
        <f>Source!I410</f>
        <v>-171.9</v>
      </c>
      <c r="F769" s="45">
        <f>Source!AL410+Source!AM410+Source!AO410</f>
        <v>15.06</v>
      </c>
      <c r="G769" s="46" t="s">
        <v>3</v>
      </c>
      <c r="H769" s="45">
        <f>ROUND(Source!AC410*Source!I410, 2)+ROUND(Source!AD410*Source!I410, 2)+ROUND(Source!AF410*Source!I410, 2)</f>
        <v>-2588.81</v>
      </c>
      <c r="I769" s="47"/>
      <c r="J769" s="47">
        <f>IF(Source!BC410&lt;&gt; 0, Source!BC410, 1)</f>
        <v>4.9000000000000004</v>
      </c>
      <c r="K769" s="45">
        <f>Source!O410</f>
        <v>-12685.19</v>
      </c>
      <c r="L769" s="48"/>
      <c r="S769">
        <f>ROUND((Source!FX410/100)*((ROUND(Source!AF410*Source!I410, 2)+ROUND(Source!AE410*Source!I410, 2))), 2)</f>
        <v>0</v>
      </c>
      <c r="T769">
        <f>Source!X410</f>
        <v>0</v>
      </c>
      <c r="U769">
        <f>ROUND((Source!FY410/100)*((ROUND(Source!AF410*Source!I410, 2)+ROUND(Source!AE410*Source!I410, 2))), 2)</f>
        <v>0</v>
      </c>
      <c r="V769">
        <f>Source!Y410</f>
        <v>0</v>
      </c>
      <c r="W769">
        <f>IF(Source!BI410&lt;=1,H769, 0)</f>
        <v>-2588.81</v>
      </c>
      <c r="X769">
        <f>IF(Source!BI410=2,H769, 0)</f>
        <v>0</v>
      </c>
      <c r="Y769">
        <f>IF(Source!BI410=3,H769, 0)</f>
        <v>0</v>
      </c>
      <c r="Z769">
        <f>IF(Source!BI410=4,H769, 0)</f>
        <v>0</v>
      </c>
    </row>
    <row r="770" spans="1:26" ht="15">
      <c r="G770" s="60">
        <f>H763+H764+H765+H766+H767+SUM(H769:H769)</f>
        <v>5011.6000000000004</v>
      </c>
      <c r="H770" s="60"/>
      <c r="J770" s="60">
        <f>K763+K764+K765+K766+K767+SUM(K769:K769)</f>
        <v>72482.959999999992</v>
      </c>
      <c r="K770" s="60"/>
      <c r="L770" s="49">
        <f>Source!U409</f>
        <v>73.802399999999992</v>
      </c>
      <c r="O770" s="32">
        <f>G770</f>
        <v>5011.6000000000004</v>
      </c>
      <c r="P770" s="32">
        <f>J770</f>
        <v>72482.959999999992</v>
      </c>
      <c r="Q770" s="32">
        <f>L770</f>
        <v>73.802399999999992</v>
      </c>
      <c r="W770">
        <f>IF(Source!BI409&lt;=1,H763+H764+H765+H766+H767, 0)</f>
        <v>7600.41</v>
      </c>
      <c r="X770">
        <f>IF(Source!BI409=2,H763+H764+H765+H766+H767, 0)</f>
        <v>0</v>
      </c>
      <c r="Y770">
        <f>IF(Source!BI409=3,H763+H764+H765+H766+H767, 0)</f>
        <v>0</v>
      </c>
      <c r="Z770">
        <f>IF(Source!BI409=4,H763+H764+H765+H766+H767, 0)</f>
        <v>0</v>
      </c>
    </row>
    <row r="771" spans="1:26" ht="85.5">
      <c r="A771" s="23" t="str">
        <f>Source!E411</f>
        <v>14</v>
      </c>
      <c r="B771" s="53" t="str">
        <f>Source!F411</f>
        <v>10-05-002-1</v>
      </c>
      <c r="C771" s="53" t="str">
        <f>Source!G411</f>
        <v>Устройство перегородок из гипсокартонных листов (ГКЛ) по системе «КНАУФ» с одинарным металлическим каркасом и двухслойной обшивкой с обеих сторон (С 112) глухих</v>
      </c>
      <c r="D771" s="37" t="str">
        <f>Source!H411</f>
        <v>100 м2 перегородок (за вычетом проемов)</v>
      </c>
      <c r="E771" s="10">
        <f>Source!I411</f>
        <v>0.16400000000000001</v>
      </c>
      <c r="F771" s="38">
        <f>Source!AL411+Source!AM411+Source!AO411</f>
        <v>11880.66</v>
      </c>
      <c r="G771" s="39"/>
      <c r="H771" s="38"/>
      <c r="I771" s="39" t="str">
        <f>Source!BO411</f>
        <v>10-05-002-1</v>
      </c>
      <c r="J771" s="39"/>
      <c r="K771" s="38"/>
      <c r="L771" s="40"/>
      <c r="S771">
        <f>ROUND((Source!FX411/100)*((ROUND(Source!AF411*Source!I411, 2)+ROUND(Source!AE411*Source!I411, 2))), 2)</f>
        <v>239.8</v>
      </c>
      <c r="T771">
        <f>Source!X411</f>
        <v>6742.85</v>
      </c>
      <c r="U771">
        <f>ROUND((Source!FY411/100)*((ROUND(Source!AF411*Source!I411, 2)+ROUND(Source!AE411*Source!I411, 2))), 2)</f>
        <v>120.92</v>
      </c>
      <c r="V771">
        <f>Source!Y411</f>
        <v>3221.58</v>
      </c>
    </row>
    <row r="772" spans="1:26">
      <c r="C772" s="31" t="str">
        <f>"Объем: "&amp;Source!I411&amp;"=16,4/"&amp;"100"</f>
        <v>Объем: 0,164=16,4/100</v>
      </c>
    </row>
    <row r="773" spans="1:26" ht="14.25">
      <c r="A773" s="23"/>
      <c r="B773" s="53"/>
      <c r="C773" s="53" t="s">
        <v>1148</v>
      </c>
      <c r="D773" s="37"/>
      <c r="E773" s="10"/>
      <c r="F773" s="38">
        <f>Source!AO411</f>
        <v>1197.24</v>
      </c>
      <c r="G773" s="39" t="str">
        <f>Source!DG411</f>
        <v>)*1,15</v>
      </c>
      <c r="H773" s="38">
        <f>ROUND(Source!AF411*Source!I411, 2)</f>
        <v>225.8</v>
      </c>
      <c r="I773" s="39"/>
      <c r="J773" s="39">
        <f>IF(Source!BA411&lt;&gt; 0, Source!BA411, 1)</f>
        <v>33.18</v>
      </c>
      <c r="K773" s="38">
        <f>Source!S411</f>
        <v>7492.05</v>
      </c>
      <c r="L773" s="40"/>
      <c r="R773">
        <f>H773</f>
        <v>225.8</v>
      </c>
    </row>
    <row r="774" spans="1:26" ht="14.25">
      <c r="A774" s="23"/>
      <c r="B774" s="53"/>
      <c r="C774" s="53" t="s">
        <v>102</v>
      </c>
      <c r="D774" s="37"/>
      <c r="E774" s="10"/>
      <c r="F774" s="38">
        <f>Source!AM411</f>
        <v>16.82</v>
      </c>
      <c r="G774" s="39" t="str">
        <f>Source!DE411</f>
        <v>)*1,25</v>
      </c>
      <c r="H774" s="38">
        <f>ROUND(Source!AD411*Source!I411, 2)</f>
        <v>3.45</v>
      </c>
      <c r="I774" s="39"/>
      <c r="J774" s="39">
        <f>IF(Source!BB411&lt;&gt; 0, Source!BB411, 1)</f>
        <v>5.33</v>
      </c>
      <c r="K774" s="38">
        <f>Source!Q411</f>
        <v>18.38</v>
      </c>
      <c r="L774" s="40"/>
    </row>
    <row r="775" spans="1:26" ht="14.25">
      <c r="A775" s="23"/>
      <c r="B775" s="53"/>
      <c r="C775" s="53" t="s">
        <v>1155</v>
      </c>
      <c r="D775" s="37"/>
      <c r="E775" s="10"/>
      <c r="F775" s="38">
        <f>Source!AL411</f>
        <v>10666.6</v>
      </c>
      <c r="G775" s="39" t="str">
        <f>Source!DD411</f>
        <v/>
      </c>
      <c r="H775" s="38">
        <f>ROUND(Source!AC411*Source!I411, 2)</f>
        <v>1749.32</v>
      </c>
      <c r="I775" s="39"/>
      <c r="J775" s="39">
        <f>IF(Source!BC411&lt;&gt; 0, Source!BC411, 1)</f>
        <v>5.19</v>
      </c>
      <c r="K775" s="38">
        <f>Source!P411</f>
        <v>9078.98</v>
      </c>
      <c r="L775" s="40"/>
    </row>
    <row r="776" spans="1:26" ht="14.25">
      <c r="A776" s="23"/>
      <c r="B776" s="53"/>
      <c r="C776" s="53" t="s">
        <v>1149</v>
      </c>
      <c r="D776" s="37" t="s">
        <v>1150</v>
      </c>
      <c r="E776" s="10">
        <f>Source!BZ411</f>
        <v>118</v>
      </c>
      <c r="F776" s="61" t="str">
        <f>CONCATENATE(" )", Source!DL411, Source!FT411, "=", Source!FX411)</f>
        <v xml:space="preserve"> )*0,9=106,2</v>
      </c>
      <c r="G776" s="62"/>
      <c r="H776" s="38">
        <f>SUM(S771:S779)</f>
        <v>239.8</v>
      </c>
      <c r="I776" s="41" t="str">
        <f>CONCATENATE(Source!FX411, Source!FV411, "=")</f>
        <v>106,2*0,85=</v>
      </c>
      <c r="J776" s="36">
        <f>Source!AT411</f>
        <v>90</v>
      </c>
      <c r="K776" s="38">
        <f>SUM(T771:T779)</f>
        <v>6742.85</v>
      </c>
      <c r="L776" s="40"/>
    </row>
    <row r="777" spans="1:26" ht="14.25">
      <c r="A777" s="23"/>
      <c r="B777" s="53"/>
      <c r="C777" s="53" t="s">
        <v>1151</v>
      </c>
      <c r="D777" s="37" t="s">
        <v>1150</v>
      </c>
      <c r="E777" s="10">
        <f>Source!CA411</f>
        <v>63</v>
      </c>
      <c r="F777" s="61" t="str">
        <f>CONCATENATE(" )", Source!DM411, Source!FU411, "=", Source!FY411)</f>
        <v xml:space="preserve"> )*0,85=53,55</v>
      </c>
      <c r="G777" s="62"/>
      <c r="H777" s="38">
        <f>SUM(U771:U779)</f>
        <v>120.92</v>
      </c>
      <c r="I777" s="41" t="str">
        <f>CONCATENATE(Source!FY411, Source!FW411, "=")</f>
        <v>53,55*0,8=</v>
      </c>
      <c r="J777" s="36">
        <f>Source!AU411</f>
        <v>43</v>
      </c>
      <c r="K777" s="38">
        <f>SUM(V771:V779)</f>
        <v>3221.58</v>
      </c>
      <c r="L777" s="40"/>
    </row>
    <row r="778" spans="1:26" ht="14.25">
      <c r="A778" s="23"/>
      <c r="B778" s="53"/>
      <c r="C778" s="53" t="s">
        <v>1152</v>
      </c>
      <c r="D778" s="37" t="s">
        <v>1153</v>
      </c>
      <c r="E778" s="10">
        <f>Source!AQ411</f>
        <v>132</v>
      </c>
      <c r="F778" s="38"/>
      <c r="G778" s="39" t="str">
        <f>Source!DI411</f>
        <v>)*1,15</v>
      </c>
      <c r="H778" s="38"/>
      <c r="I778" s="39"/>
      <c r="J778" s="39"/>
      <c r="K778" s="38"/>
      <c r="L778" s="42">
        <f>Source!U411</f>
        <v>24.895199999999999</v>
      </c>
    </row>
    <row r="779" spans="1:26" ht="14.25">
      <c r="A779" s="54" t="str">
        <f>Source!E412</f>
        <v>14,2</v>
      </c>
      <c r="B779" s="55" t="str">
        <f>Source!F412</f>
        <v>101-2509</v>
      </c>
      <c r="C779" s="55" t="str">
        <f>Source!G412</f>
        <v>Листы гипсокартонные ГКЛ 12,5 мм</v>
      </c>
      <c r="D779" s="43" t="str">
        <f>Source!H412</f>
        <v>м2</v>
      </c>
      <c r="E779" s="44">
        <f>Source!I412</f>
        <v>-69.043999999999997</v>
      </c>
      <c r="F779" s="45">
        <f>Source!AL412+Source!AM412+Source!AO412</f>
        <v>15.06</v>
      </c>
      <c r="G779" s="46" t="s">
        <v>3</v>
      </c>
      <c r="H779" s="45">
        <f>ROUND(Source!AC412*Source!I412, 2)+ROUND(Source!AD412*Source!I412, 2)+ROUND(Source!AF412*Source!I412, 2)</f>
        <v>-1039.8</v>
      </c>
      <c r="I779" s="47"/>
      <c r="J779" s="47">
        <f>IF(Source!BC412&lt;&gt; 0, Source!BC412, 1)</f>
        <v>4.9000000000000004</v>
      </c>
      <c r="K779" s="45">
        <f>Source!O412</f>
        <v>-5095.03</v>
      </c>
      <c r="L779" s="48"/>
      <c r="S779">
        <f>ROUND((Source!FX412/100)*((ROUND(Source!AF412*Source!I412, 2)+ROUND(Source!AE412*Source!I412, 2))), 2)</f>
        <v>0</v>
      </c>
      <c r="T779">
        <f>Source!X412</f>
        <v>0</v>
      </c>
      <c r="U779">
        <f>ROUND((Source!FY412/100)*((ROUND(Source!AF412*Source!I412, 2)+ROUND(Source!AE412*Source!I412, 2))), 2)</f>
        <v>0</v>
      </c>
      <c r="V779">
        <f>Source!Y412</f>
        <v>0</v>
      </c>
      <c r="W779">
        <f>IF(Source!BI412&lt;=1,H779, 0)</f>
        <v>-1039.8</v>
      </c>
      <c r="X779">
        <f>IF(Source!BI412=2,H779, 0)</f>
        <v>0</v>
      </c>
      <c r="Y779">
        <f>IF(Source!BI412=3,H779, 0)</f>
        <v>0</v>
      </c>
      <c r="Z779">
        <f>IF(Source!BI412=4,H779, 0)</f>
        <v>0</v>
      </c>
    </row>
    <row r="780" spans="1:26" ht="15">
      <c r="G780" s="60">
        <f>H773+H774+H775+H776+H777+SUM(H779:H779)</f>
        <v>1299.49</v>
      </c>
      <c r="H780" s="60"/>
      <c r="J780" s="60">
        <f>K773+K774+K775+K776+K777+SUM(K779:K779)</f>
        <v>21458.810000000005</v>
      </c>
      <c r="K780" s="60"/>
      <c r="L780" s="49">
        <f>Source!U411</f>
        <v>24.895199999999999</v>
      </c>
      <c r="O780" s="32">
        <f>G780</f>
        <v>1299.49</v>
      </c>
      <c r="P780" s="32">
        <f>J780</f>
        <v>21458.810000000005</v>
      </c>
      <c r="Q780" s="32">
        <f>L780</f>
        <v>24.895199999999999</v>
      </c>
      <c r="W780">
        <f>IF(Source!BI411&lt;=1,H773+H774+H775+H776+H777, 0)</f>
        <v>2339.29</v>
      </c>
      <c r="X780">
        <f>IF(Source!BI411=2,H773+H774+H775+H776+H777, 0)</f>
        <v>0</v>
      </c>
      <c r="Y780">
        <f>IF(Source!BI411=3,H773+H774+H775+H776+H777, 0)</f>
        <v>0</v>
      </c>
      <c r="Z780">
        <f>IF(Source!BI411=4,H773+H774+H775+H776+H777, 0)</f>
        <v>0</v>
      </c>
    </row>
    <row r="781" spans="1:26" ht="71.25">
      <c r="A781" s="23" t="str">
        <f>Source!E413</f>
        <v>15</v>
      </c>
      <c r="B781" s="53" t="str">
        <f>Source!F413</f>
        <v>15-04-027-5</v>
      </c>
      <c r="C781" s="53" t="str">
        <f>Source!G413</f>
        <v>Третья шпатлевка при высококачественной окраске по штукатурке и сборным конструкциям стен, подготовленных под окраску</v>
      </c>
      <c r="D781" s="37" t="str">
        <f>Source!H413</f>
        <v>100 м2 окрашиваемой поверхности</v>
      </c>
      <c r="E781" s="10">
        <f>Source!I413</f>
        <v>0.32800000000000001</v>
      </c>
      <c r="F781" s="38">
        <f>Source!AL413+Source!AM413+Source!AO413</f>
        <v>519.44000000000005</v>
      </c>
      <c r="G781" s="39"/>
      <c r="H781" s="38"/>
      <c r="I781" s="39" t="str">
        <f>Source!BO413</f>
        <v>15-04-027-5</v>
      </c>
      <c r="J781" s="39"/>
      <c r="K781" s="38"/>
      <c r="L781" s="40"/>
      <c r="S781">
        <f>ROUND((Source!FX413/100)*((ROUND(Source!AF413*Source!I413, 2)+ROUND(Source!AE413*Source!I413, 2))), 2)</f>
        <v>35.39</v>
      </c>
      <c r="T781">
        <f>Source!X413</f>
        <v>993.92</v>
      </c>
      <c r="U781">
        <f>ROUND((Source!FY413/100)*((ROUND(Source!AF413*Source!I413, 2)+ROUND(Source!AE413*Source!I413, 2))), 2)</f>
        <v>17.510000000000002</v>
      </c>
      <c r="V781">
        <f>Source!Y413</f>
        <v>459.69</v>
      </c>
    </row>
    <row r="782" spans="1:26">
      <c r="C782" s="31" t="str">
        <f>"Объем: "&amp;Source!I413&amp;"=32,8/"&amp;"100"</f>
        <v>Объем: 0,328=32,8/100</v>
      </c>
    </row>
    <row r="783" spans="1:26" ht="14.25">
      <c r="A783" s="23"/>
      <c r="B783" s="53"/>
      <c r="C783" s="53" t="s">
        <v>1148</v>
      </c>
      <c r="D783" s="37"/>
      <c r="E783" s="10"/>
      <c r="F783" s="38">
        <f>Source!AO413</f>
        <v>114.02</v>
      </c>
      <c r="G783" s="39" t="str">
        <f>Source!DG413</f>
        <v/>
      </c>
      <c r="H783" s="38">
        <f>ROUND(Source!AF413*Source!I413, 2)</f>
        <v>37.4</v>
      </c>
      <c r="I783" s="39"/>
      <c r="J783" s="39">
        <f>IF(Source!BA413&lt;&gt; 0, Source!BA413, 1)</f>
        <v>33.18</v>
      </c>
      <c r="K783" s="38">
        <f>Source!S413</f>
        <v>1240.8800000000001</v>
      </c>
      <c r="L783" s="40"/>
      <c r="R783">
        <f>H783</f>
        <v>37.4</v>
      </c>
    </row>
    <row r="784" spans="1:26" ht="14.25">
      <c r="A784" s="23"/>
      <c r="B784" s="53"/>
      <c r="C784" s="53" t="s">
        <v>102</v>
      </c>
      <c r="D784" s="37"/>
      <c r="E784" s="10"/>
      <c r="F784" s="38">
        <f>Source!AM413</f>
        <v>2.93</v>
      </c>
      <c r="G784" s="39" t="str">
        <f>Source!DE413</f>
        <v/>
      </c>
      <c r="H784" s="38">
        <f>ROUND(Source!AD413*Source!I413, 2)</f>
        <v>0.96</v>
      </c>
      <c r="I784" s="39"/>
      <c r="J784" s="39">
        <f>IF(Source!BB413&lt;&gt; 0, Source!BB413, 1)</f>
        <v>11.14</v>
      </c>
      <c r="K784" s="38">
        <f>Source!Q413</f>
        <v>10.71</v>
      </c>
      <c r="L784" s="40"/>
    </row>
    <row r="785" spans="1:26" ht="14.25">
      <c r="A785" s="23"/>
      <c r="B785" s="53"/>
      <c r="C785" s="53" t="s">
        <v>1154</v>
      </c>
      <c r="D785" s="37"/>
      <c r="E785" s="10"/>
      <c r="F785" s="38">
        <f>Source!AN413</f>
        <v>0.14000000000000001</v>
      </c>
      <c r="G785" s="39" t="str">
        <f>Source!DF413</f>
        <v/>
      </c>
      <c r="H785" s="50">
        <f>ROUND(Source!AE413*Source!I413, 2)</f>
        <v>0.05</v>
      </c>
      <c r="I785" s="39"/>
      <c r="J785" s="39">
        <f>IF(Source!BS413&lt;&gt; 0, Source!BS413, 1)</f>
        <v>33.18</v>
      </c>
      <c r="K785" s="50">
        <f>Source!R413</f>
        <v>1.52</v>
      </c>
      <c r="L785" s="40"/>
      <c r="R785">
        <f>H785</f>
        <v>0.05</v>
      </c>
    </row>
    <row r="786" spans="1:26" ht="14.25">
      <c r="A786" s="23"/>
      <c r="B786" s="53"/>
      <c r="C786" s="53" t="s">
        <v>1155</v>
      </c>
      <c r="D786" s="37"/>
      <c r="E786" s="10"/>
      <c r="F786" s="38">
        <f>Source!AL413</f>
        <v>402.49</v>
      </c>
      <c r="G786" s="39" t="str">
        <f>Source!DD413</f>
        <v/>
      </c>
      <c r="H786" s="38">
        <f>ROUND(Source!AC413*Source!I413, 2)</f>
        <v>132.02000000000001</v>
      </c>
      <c r="I786" s="39"/>
      <c r="J786" s="39">
        <f>IF(Source!BC413&lt;&gt; 0, Source!BC413, 1)</f>
        <v>3.88</v>
      </c>
      <c r="K786" s="38">
        <f>Source!P413</f>
        <v>512.22</v>
      </c>
      <c r="L786" s="40"/>
    </row>
    <row r="787" spans="1:26" ht="14.25">
      <c r="A787" s="23"/>
      <c r="B787" s="53"/>
      <c r="C787" s="53" t="s">
        <v>1149</v>
      </c>
      <c r="D787" s="37" t="s">
        <v>1150</v>
      </c>
      <c r="E787" s="10">
        <f>Source!BZ413</f>
        <v>105</v>
      </c>
      <c r="F787" s="61" t="str">
        <f>CONCATENATE(" )", Source!DL413, Source!FT413, "=", Source!FX413)</f>
        <v xml:space="preserve"> )*0,9=94,5</v>
      </c>
      <c r="G787" s="62"/>
      <c r="H787" s="38">
        <f>SUM(S781:S789)</f>
        <v>35.39</v>
      </c>
      <c r="I787" s="41" t="str">
        <f>CONCATENATE(Source!FX413, Source!FV413, "=")</f>
        <v>94,5*0,85=</v>
      </c>
      <c r="J787" s="36">
        <f>Source!AT413</f>
        <v>80</v>
      </c>
      <c r="K787" s="38">
        <f>SUM(T781:T789)</f>
        <v>993.92</v>
      </c>
      <c r="L787" s="40"/>
    </row>
    <row r="788" spans="1:26" ht="14.25">
      <c r="A788" s="23"/>
      <c r="B788" s="53"/>
      <c r="C788" s="53" t="s">
        <v>1151</v>
      </c>
      <c r="D788" s="37" t="s">
        <v>1150</v>
      </c>
      <c r="E788" s="10">
        <f>Source!CA413</f>
        <v>55</v>
      </c>
      <c r="F788" s="61" t="str">
        <f>CONCATENATE(" )", Source!DM413, Source!FU413, "=", Source!FY413)</f>
        <v xml:space="preserve"> )*0,85=46,75</v>
      </c>
      <c r="G788" s="62"/>
      <c r="H788" s="38">
        <f>SUM(U781:U789)</f>
        <v>17.510000000000002</v>
      </c>
      <c r="I788" s="41" t="str">
        <f>CONCATENATE(Source!FY413, Source!FW413, "=")</f>
        <v>46,75*0,8=</v>
      </c>
      <c r="J788" s="36">
        <f>Source!AU413</f>
        <v>37</v>
      </c>
      <c r="K788" s="38">
        <f>SUM(V781:V789)</f>
        <v>459.69</v>
      </c>
      <c r="L788" s="40"/>
    </row>
    <row r="789" spans="1:26" ht="14.25">
      <c r="A789" s="54"/>
      <c r="B789" s="55"/>
      <c r="C789" s="55" t="s">
        <v>1152</v>
      </c>
      <c r="D789" s="43" t="s">
        <v>1153</v>
      </c>
      <c r="E789" s="44">
        <f>Source!AQ413</f>
        <v>11.99</v>
      </c>
      <c r="F789" s="45"/>
      <c r="G789" s="47" t="str">
        <f>Source!DI413</f>
        <v/>
      </c>
      <c r="H789" s="45"/>
      <c r="I789" s="47"/>
      <c r="J789" s="47"/>
      <c r="K789" s="45"/>
      <c r="L789" s="51">
        <f>Source!U413</f>
        <v>3.9327200000000002</v>
      </c>
    </row>
    <row r="790" spans="1:26" ht="15">
      <c r="G790" s="60">
        <f>H783+H784+H786+H787+H788</f>
        <v>223.27999999999997</v>
      </c>
      <c r="H790" s="60"/>
      <c r="J790" s="60">
        <f>K783+K784+K786+K787+K788</f>
        <v>3217.42</v>
      </c>
      <c r="K790" s="60"/>
      <c r="L790" s="49">
        <f>Source!U413</f>
        <v>3.9327200000000002</v>
      </c>
      <c r="O790" s="32">
        <f>G790</f>
        <v>223.27999999999997</v>
      </c>
      <c r="P790" s="32">
        <f>J790</f>
        <v>3217.42</v>
      </c>
      <c r="Q790" s="32">
        <f>L790</f>
        <v>3.9327200000000002</v>
      </c>
      <c r="W790">
        <f>IF(Source!BI413&lt;=1,H783+H784+H786+H787+H788, 0)</f>
        <v>223.27999999999997</v>
      </c>
      <c r="X790">
        <f>IF(Source!BI413=2,H783+H784+H786+H787+H788, 0)</f>
        <v>0</v>
      </c>
      <c r="Y790">
        <f>IF(Source!BI413=3,H783+H784+H786+H787+H788, 0)</f>
        <v>0</v>
      </c>
      <c r="Z790">
        <f>IF(Source!BI413=4,H783+H784+H786+H787+H788, 0)</f>
        <v>0</v>
      </c>
    </row>
    <row r="791" spans="1:26" ht="71.25">
      <c r="A791" s="23" t="str">
        <f>Source!E414</f>
        <v>16</v>
      </c>
      <c r="B791" s="53" t="str">
        <f>Source!F414</f>
        <v>15-04-007-3</v>
      </c>
      <c r="C791" s="53" t="str">
        <f>Source!G414</f>
        <v>Окраска водно-дисперсионными акриловыми составами улучшенная по сборным конструкциям стен, подготовленным под окраску</v>
      </c>
      <c r="D791" s="37" t="str">
        <f>Source!H414</f>
        <v>100 м2 окрашиваемой поверхности</v>
      </c>
      <c r="E791" s="10">
        <f>Source!I414</f>
        <v>0.32800000000000001</v>
      </c>
      <c r="F791" s="38">
        <f>Source!AL414+Source!AM414+Source!AO414</f>
        <v>863.6</v>
      </c>
      <c r="G791" s="39"/>
      <c r="H791" s="38"/>
      <c r="I791" s="39" t="str">
        <f>Source!BO414</f>
        <v>15-04-007-3</v>
      </c>
      <c r="J791" s="39"/>
      <c r="K791" s="38"/>
      <c r="L791" s="40"/>
      <c r="S791">
        <f>ROUND((Source!FX414/100)*((ROUND(Source!AF414*Source!I414, 2)+ROUND(Source!AE414*Source!I414, 2))), 2)</f>
        <v>89.93</v>
      </c>
      <c r="T791">
        <f>Source!X414</f>
        <v>2525.8200000000002</v>
      </c>
      <c r="U791">
        <f>ROUND((Source!FY414/100)*((ROUND(Source!AF414*Source!I414, 2)+ROUND(Source!AE414*Source!I414, 2))), 2)</f>
        <v>44.49</v>
      </c>
      <c r="V791">
        <f>Source!Y414</f>
        <v>1168.19</v>
      </c>
    </row>
    <row r="792" spans="1:26">
      <c r="C792" s="31" t="str">
        <f>"Объем: "&amp;Source!I414&amp;"=32,8/"&amp;"100"</f>
        <v>Объем: 0,328=32,8/100</v>
      </c>
    </row>
    <row r="793" spans="1:26" ht="14.25">
      <c r="A793" s="23"/>
      <c r="B793" s="53"/>
      <c r="C793" s="53" t="s">
        <v>1148</v>
      </c>
      <c r="D793" s="37"/>
      <c r="E793" s="10"/>
      <c r="F793" s="38">
        <f>Source!AO414</f>
        <v>289.99</v>
      </c>
      <c r="G793" s="39" t="str">
        <f>Source!DG414</f>
        <v/>
      </c>
      <c r="H793" s="38">
        <f>ROUND(Source!AF414*Source!I414, 2)</f>
        <v>95.12</v>
      </c>
      <c r="I793" s="39"/>
      <c r="J793" s="39">
        <f>IF(Source!BA414&lt;&gt; 0, Source!BA414, 1)</f>
        <v>33.18</v>
      </c>
      <c r="K793" s="38">
        <f>Source!S414</f>
        <v>3155.97</v>
      </c>
      <c r="L793" s="40"/>
      <c r="R793">
        <f>H793</f>
        <v>95.12</v>
      </c>
    </row>
    <row r="794" spans="1:26" ht="14.25">
      <c r="A794" s="23"/>
      <c r="B794" s="53"/>
      <c r="C794" s="53" t="s">
        <v>102</v>
      </c>
      <c r="D794" s="37"/>
      <c r="E794" s="10"/>
      <c r="F794" s="38">
        <f>Source!AM414</f>
        <v>8.99</v>
      </c>
      <c r="G794" s="39" t="str">
        <f>Source!DE414</f>
        <v/>
      </c>
      <c r="H794" s="38">
        <f>ROUND(Source!AD414*Source!I414, 2)</f>
        <v>2.95</v>
      </c>
      <c r="I794" s="39"/>
      <c r="J794" s="39">
        <f>IF(Source!BB414&lt;&gt; 0, Source!BB414, 1)</f>
        <v>10.85</v>
      </c>
      <c r="K794" s="38">
        <f>Source!Q414</f>
        <v>31.99</v>
      </c>
      <c r="L794" s="40"/>
    </row>
    <row r="795" spans="1:26" ht="14.25">
      <c r="A795" s="23"/>
      <c r="B795" s="53"/>
      <c r="C795" s="53" t="s">
        <v>1154</v>
      </c>
      <c r="D795" s="37"/>
      <c r="E795" s="10"/>
      <c r="F795" s="38">
        <f>Source!AN414</f>
        <v>0.12</v>
      </c>
      <c r="G795" s="39" t="str">
        <f>Source!DF414</f>
        <v/>
      </c>
      <c r="H795" s="50">
        <f>ROUND(Source!AE414*Source!I414, 2)</f>
        <v>0.04</v>
      </c>
      <c r="I795" s="39"/>
      <c r="J795" s="39">
        <f>IF(Source!BS414&lt;&gt; 0, Source!BS414, 1)</f>
        <v>33.18</v>
      </c>
      <c r="K795" s="50">
        <f>Source!R414</f>
        <v>1.31</v>
      </c>
      <c r="L795" s="40"/>
      <c r="R795">
        <f>H795</f>
        <v>0.04</v>
      </c>
    </row>
    <row r="796" spans="1:26" ht="14.25">
      <c r="A796" s="23"/>
      <c r="B796" s="53"/>
      <c r="C796" s="53" t="s">
        <v>1155</v>
      </c>
      <c r="D796" s="37"/>
      <c r="E796" s="10"/>
      <c r="F796" s="38">
        <f>Source!AL414</f>
        <v>564.62</v>
      </c>
      <c r="G796" s="39" t="str">
        <f>Source!DD414</f>
        <v/>
      </c>
      <c r="H796" s="38">
        <f>ROUND(Source!AC414*Source!I414, 2)</f>
        <v>185.2</v>
      </c>
      <c r="I796" s="39"/>
      <c r="J796" s="39">
        <f>IF(Source!BC414&lt;&gt; 0, Source!BC414, 1)</f>
        <v>6.78</v>
      </c>
      <c r="K796" s="38">
        <f>Source!P414</f>
        <v>1255.6199999999999</v>
      </c>
      <c r="L796" s="40"/>
    </row>
    <row r="797" spans="1:26" ht="14.25">
      <c r="A797" s="23"/>
      <c r="B797" s="53"/>
      <c r="C797" s="53" t="s">
        <v>1149</v>
      </c>
      <c r="D797" s="37" t="s">
        <v>1150</v>
      </c>
      <c r="E797" s="10">
        <f>Source!BZ414</f>
        <v>105</v>
      </c>
      <c r="F797" s="61" t="str">
        <f>CONCATENATE(" )", Source!DL414, Source!FT414, "=", Source!FX414)</f>
        <v xml:space="preserve"> )*0,9=94,5</v>
      </c>
      <c r="G797" s="62"/>
      <c r="H797" s="38">
        <f>SUM(S791:S799)</f>
        <v>89.93</v>
      </c>
      <c r="I797" s="41" t="str">
        <f>CONCATENATE(Source!FX414, Source!FV414, "=")</f>
        <v>94,5*0,85=</v>
      </c>
      <c r="J797" s="36">
        <f>Source!AT414</f>
        <v>80</v>
      </c>
      <c r="K797" s="38">
        <f>SUM(T791:T799)</f>
        <v>2525.8200000000002</v>
      </c>
      <c r="L797" s="40"/>
    </row>
    <row r="798" spans="1:26" ht="14.25">
      <c r="A798" s="23"/>
      <c r="B798" s="53"/>
      <c r="C798" s="53" t="s">
        <v>1151</v>
      </c>
      <c r="D798" s="37" t="s">
        <v>1150</v>
      </c>
      <c r="E798" s="10">
        <f>Source!CA414</f>
        <v>55</v>
      </c>
      <c r="F798" s="61" t="str">
        <f>CONCATENATE(" )", Source!DM414, Source!FU414, "=", Source!FY414)</f>
        <v xml:space="preserve"> )*0,85=46,75</v>
      </c>
      <c r="G798" s="62"/>
      <c r="H798" s="38">
        <f>SUM(U791:U799)</f>
        <v>44.49</v>
      </c>
      <c r="I798" s="41" t="str">
        <f>CONCATENATE(Source!FY414, Source!FW414, "=")</f>
        <v>46,75*0,8=</v>
      </c>
      <c r="J798" s="36">
        <f>Source!AU414</f>
        <v>37</v>
      </c>
      <c r="K798" s="38">
        <f>SUM(V791:V799)</f>
        <v>1168.19</v>
      </c>
      <c r="L798" s="40"/>
    </row>
    <row r="799" spans="1:26" ht="14.25">
      <c r="A799" s="54"/>
      <c r="B799" s="55"/>
      <c r="C799" s="55" t="s">
        <v>1152</v>
      </c>
      <c r="D799" s="43" t="s">
        <v>1153</v>
      </c>
      <c r="E799" s="44">
        <f>Source!AQ414</f>
        <v>32.729999999999997</v>
      </c>
      <c r="F799" s="45"/>
      <c r="G799" s="47" t="str">
        <f>Source!DI414</f>
        <v/>
      </c>
      <c r="H799" s="45"/>
      <c r="I799" s="47"/>
      <c r="J799" s="47"/>
      <c r="K799" s="45"/>
      <c r="L799" s="51">
        <f>Source!U414</f>
        <v>10.735439999999999</v>
      </c>
    </row>
    <row r="800" spans="1:26" ht="15">
      <c r="G800" s="60">
        <f>H793+H794+H796+H797+H798</f>
        <v>417.69</v>
      </c>
      <c r="H800" s="60"/>
      <c r="J800" s="60">
        <f>K793+K794+K796+K797+K798</f>
        <v>8137.59</v>
      </c>
      <c r="K800" s="60"/>
      <c r="L800" s="49">
        <f>Source!U414</f>
        <v>10.735439999999999</v>
      </c>
      <c r="O800" s="32">
        <f>G800</f>
        <v>417.69</v>
      </c>
      <c r="P800" s="32">
        <f>J800</f>
        <v>8137.59</v>
      </c>
      <c r="Q800" s="32">
        <f>L800</f>
        <v>10.735439999999999</v>
      </c>
      <c r="W800">
        <f>IF(Source!BI414&lt;=1,H793+H794+H796+H797+H798, 0)</f>
        <v>417.69</v>
      </c>
      <c r="X800">
        <f>IF(Source!BI414=2,H793+H794+H796+H797+H798, 0)</f>
        <v>0</v>
      </c>
      <c r="Y800">
        <f>IF(Source!BI414=3,H793+H794+H796+H797+H798, 0)</f>
        <v>0</v>
      </c>
      <c r="Z800">
        <f>IF(Source!BI414=4,H793+H794+H796+H797+H798, 0)</f>
        <v>0</v>
      </c>
    </row>
    <row r="801" spans="1:26" ht="71.25">
      <c r="A801" s="23" t="str">
        <f>Source!E415</f>
        <v>17</v>
      </c>
      <c r="B801" s="53" t="str">
        <f>Source!F415</f>
        <v>15-06-002-6</v>
      </c>
      <c r="C801" s="53" t="str">
        <f>Source!G415</f>
        <v>Оклейка стен моющимися обоями на тканевой основе по листовым материалам</v>
      </c>
      <c r="D801" s="37" t="str">
        <f>Source!H415</f>
        <v>100 м2 оклеиваемой поверхности</v>
      </c>
      <c r="E801" s="10">
        <f>Source!I415</f>
        <v>0.76400000000000001</v>
      </c>
      <c r="F801" s="38">
        <f>Source!AL415+Source!AM415+Source!AO415</f>
        <v>7084.130000000001</v>
      </c>
      <c r="G801" s="39"/>
      <c r="H801" s="38"/>
      <c r="I801" s="39" t="str">
        <f>Source!BO415</f>
        <v>15-06-002-6</v>
      </c>
      <c r="J801" s="39"/>
      <c r="K801" s="38"/>
      <c r="L801" s="40"/>
      <c r="S801">
        <f>ROUND((Source!FX415/100)*((ROUND(Source!AF415*Source!I415, 2)+ROUND(Source!AE415*Source!I415, 2))), 2)</f>
        <v>431.61</v>
      </c>
      <c r="T801">
        <f>Source!X415</f>
        <v>12123.35</v>
      </c>
      <c r="U801">
        <f>ROUND((Source!FY415/100)*((ROUND(Source!AF415*Source!I415, 2)+ROUND(Source!AE415*Source!I415, 2))), 2)</f>
        <v>213.52</v>
      </c>
      <c r="V801">
        <f>Source!Y415</f>
        <v>5607.05</v>
      </c>
    </row>
    <row r="802" spans="1:26">
      <c r="C802" s="31" t="str">
        <f>"Объем: "&amp;Source!I415&amp;"=76,4/"&amp;"100"</f>
        <v>Объем: 0,764=76,4/100</v>
      </c>
    </row>
    <row r="803" spans="1:26" ht="14.25">
      <c r="A803" s="23"/>
      <c r="B803" s="53"/>
      <c r="C803" s="53" t="s">
        <v>1148</v>
      </c>
      <c r="D803" s="37"/>
      <c r="E803" s="10"/>
      <c r="F803" s="38">
        <f>Source!AO415</f>
        <v>519.67999999999995</v>
      </c>
      <c r="G803" s="39" t="str">
        <f>Source!DG415</f>
        <v>)*1,15</v>
      </c>
      <c r="H803" s="38">
        <f>ROUND(Source!AF415*Source!I415, 2)</f>
        <v>456.59</v>
      </c>
      <c r="I803" s="39"/>
      <c r="J803" s="39">
        <f>IF(Source!BA415&lt;&gt; 0, Source!BA415, 1)</f>
        <v>33.18</v>
      </c>
      <c r="K803" s="38">
        <f>Source!S415</f>
        <v>15149.63</v>
      </c>
      <c r="L803" s="40"/>
      <c r="R803">
        <f>H803</f>
        <v>456.59</v>
      </c>
    </row>
    <row r="804" spans="1:26" ht="14.25">
      <c r="A804" s="23"/>
      <c r="B804" s="53"/>
      <c r="C804" s="53" t="s">
        <v>102</v>
      </c>
      <c r="D804" s="37"/>
      <c r="E804" s="10"/>
      <c r="F804" s="38">
        <f>Source!AM415</f>
        <v>1.18</v>
      </c>
      <c r="G804" s="39" t="str">
        <f>Source!DE415</f>
        <v>)*1,25</v>
      </c>
      <c r="H804" s="38">
        <f>ROUND(Source!AD415*Source!I415, 2)</f>
        <v>1.1299999999999999</v>
      </c>
      <c r="I804" s="39"/>
      <c r="J804" s="39">
        <f>IF(Source!BB415&lt;&gt; 0, Source!BB415, 1)</f>
        <v>11.86</v>
      </c>
      <c r="K804" s="38">
        <f>Source!Q415</f>
        <v>13.41</v>
      </c>
      <c r="L804" s="40"/>
    </row>
    <row r="805" spans="1:26" ht="14.25">
      <c r="A805" s="23"/>
      <c r="B805" s="53"/>
      <c r="C805" s="53" t="s">
        <v>1154</v>
      </c>
      <c r="D805" s="37"/>
      <c r="E805" s="10"/>
      <c r="F805" s="38">
        <f>Source!AN415</f>
        <v>0.14000000000000001</v>
      </c>
      <c r="G805" s="39" t="str">
        <f>Source!DF415</f>
        <v>)*1,25</v>
      </c>
      <c r="H805" s="50">
        <f>ROUND(Source!AE415*Source!I415, 2)</f>
        <v>0.14000000000000001</v>
      </c>
      <c r="I805" s="39"/>
      <c r="J805" s="39">
        <f>IF(Source!BS415&lt;&gt; 0, Source!BS415, 1)</f>
        <v>33.18</v>
      </c>
      <c r="K805" s="50">
        <f>Source!R415</f>
        <v>4.5599999999999996</v>
      </c>
      <c r="L805" s="40"/>
      <c r="R805">
        <f>H805</f>
        <v>0.14000000000000001</v>
      </c>
    </row>
    <row r="806" spans="1:26" ht="14.25">
      <c r="A806" s="23"/>
      <c r="B806" s="53"/>
      <c r="C806" s="53" t="s">
        <v>1155</v>
      </c>
      <c r="D806" s="37"/>
      <c r="E806" s="10"/>
      <c r="F806" s="38">
        <f>Source!AL415</f>
        <v>6563.27</v>
      </c>
      <c r="G806" s="39" t="str">
        <f>Source!DD415</f>
        <v/>
      </c>
      <c r="H806" s="38">
        <f>ROUND(Source!AC415*Source!I415, 2)</f>
        <v>5014.34</v>
      </c>
      <c r="I806" s="39"/>
      <c r="J806" s="39">
        <f>IF(Source!BC415&lt;&gt; 0, Source!BC415, 1)</f>
        <v>1.21</v>
      </c>
      <c r="K806" s="38">
        <f>Source!P415</f>
        <v>6067.35</v>
      </c>
      <c r="L806" s="40"/>
    </row>
    <row r="807" spans="1:26" ht="14.25">
      <c r="A807" s="23"/>
      <c r="B807" s="53"/>
      <c r="C807" s="53" t="s">
        <v>1149</v>
      </c>
      <c r="D807" s="37" t="s">
        <v>1150</v>
      </c>
      <c r="E807" s="10">
        <f>Source!BZ415</f>
        <v>105</v>
      </c>
      <c r="F807" s="61" t="str">
        <f>CONCATENATE(" )", Source!DL415, Source!FT415, "=", Source!FX415)</f>
        <v xml:space="preserve"> )*0,9=94,5</v>
      </c>
      <c r="G807" s="62"/>
      <c r="H807" s="38">
        <f>SUM(S801:S809)</f>
        <v>431.61</v>
      </c>
      <c r="I807" s="41" t="str">
        <f>CONCATENATE(Source!FX415, Source!FV415, "=")</f>
        <v>94,5*0,85=</v>
      </c>
      <c r="J807" s="36">
        <f>Source!AT415</f>
        <v>80</v>
      </c>
      <c r="K807" s="38">
        <f>SUM(T801:T809)</f>
        <v>12123.35</v>
      </c>
      <c r="L807" s="40"/>
    </row>
    <row r="808" spans="1:26" ht="14.25">
      <c r="A808" s="23"/>
      <c r="B808" s="53"/>
      <c r="C808" s="53" t="s">
        <v>1151</v>
      </c>
      <c r="D808" s="37" t="s">
        <v>1150</v>
      </c>
      <c r="E808" s="10">
        <f>Source!CA415</f>
        <v>55</v>
      </c>
      <c r="F808" s="61" t="str">
        <f>CONCATENATE(" )", Source!DM415, Source!FU415, "=", Source!FY415)</f>
        <v xml:space="preserve"> )*0,85=46,75</v>
      </c>
      <c r="G808" s="62"/>
      <c r="H808" s="38">
        <f>SUM(U801:U809)</f>
        <v>213.52</v>
      </c>
      <c r="I808" s="41" t="str">
        <f>CONCATENATE(Source!FY415, Source!FW415, "=")</f>
        <v>46,75*0,8=</v>
      </c>
      <c r="J808" s="36">
        <f>Source!AU415</f>
        <v>37</v>
      </c>
      <c r="K808" s="38">
        <f>SUM(V801:V809)</f>
        <v>5607.05</v>
      </c>
      <c r="L808" s="40"/>
    </row>
    <row r="809" spans="1:26" ht="14.25">
      <c r="A809" s="54"/>
      <c r="B809" s="55"/>
      <c r="C809" s="55" t="s">
        <v>1152</v>
      </c>
      <c r="D809" s="43" t="s">
        <v>1153</v>
      </c>
      <c r="E809" s="44">
        <f>Source!AQ415</f>
        <v>55.94</v>
      </c>
      <c r="F809" s="45"/>
      <c r="G809" s="47" t="str">
        <f>Source!DI415</f>
        <v>)*1,15</v>
      </c>
      <c r="H809" s="45"/>
      <c r="I809" s="47"/>
      <c r="J809" s="47"/>
      <c r="K809" s="45"/>
      <c r="L809" s="51">
        <f>Source!U415</f>
        <v>49.148883999999995</v>
      </c>
    </row>
    <row r="810" spans="1:26" ht="15">
      <c r="G810" s="60">
        <f>H803+H804+H806+H807+H808</f>
        <v>6117.1900000000005</v>
      </c>
      <c r="H810" s="60"/>
      <c r="J810" s="60">
        <f>K803+K804+K806+K807+K808</f>
        <v>38960.79</v>
      </c>
      <c r="K810" s="60"/>
      <c r="L810" s="49">
        <f>Source!U415</f>
        <v>49.148883999999995</v>
      </c>
      <c r="O810" s="32">
        <f>G810</f>
        <v>6117.1900000000005</v>
      </c>
      <c r="P810" s="32">
        <f>J810</f>
        <v>38960.79</v>
      </c>
      <c r="Q810" s="32">
        <f>L810</f>
        <v>49.148883999999995</v>
      </c>
      <c r="W810">
        <f>IF(Source!BI415&lt;=1,H803+H804+H806+H807+H808, 0)</f>
        <v>6117.1900000000005</v>
      </c>
      <c r="X810">
        <f>IF(Source!BI415=2,H803+H804+H806+H807+H808, 0)</f>
        <v>0</v>
      </c>
      <c r="Y810">
        <f>IF(Source!BI415=3,H803+H804+H806+H807+H808, 0)</f>
        <v>0</v>
      </c>
      <c r="Z810">
        <f>IF(Source!BI415=4,H803+H804+H806+H807+H808, 0)</f>
        <v>0</v>
      </c>
    </row>
    <row r="811" spans="1:26" ht="28.5">
      <c r="A811" s="23" t="str">
        <f>Source!E416</f>
        <v>18</v>
      </c>
      <c r="B811" s="53" t="str">
        <f>Source!F416</f>
        <v>м08-03-591-9</v>
      </c>
      <c r="C811" s="53" t="str">
        <f>Source!G416</f>
        <v>Розетка штепсельная утопленного типа при скрытой проводке</v>
      </c>
      <c r="D811" s="37" t="str">
        <f>Source!H416</f>
        <v>100 шт.</v>
      </c>
      <c r="E811" s="10">
        <f>Source!I416</f>
        <v>0.05</v>
      </c>
      <c r="F811" s="38">
        <f>Source!AL416+Source!AM416+Source!AO416</f>
        <v>371.42</v>
      </c>
      <c r="G811" s="39"/>
      <c r="H811" s="38"/>
      <c r="I811" s="39" t="str">
        <f>Source!BO416</f>
        <v>м08-03-591-9</v>
      </c>
      <c r="J811" s="39"/>
      <c r="K811" s="38"/>
      <c r="L811" s="40"/>
      <c r="S811">
        <f>ROUND((Source!FX416/100)*((ROUND(Source!AF416*Source!I416, 2)+ROUND(Source!AE416*Source!I416, 2))), 2)</f>
        <v>14.38</v>
      </c>
      <c r="T811">
        <f>Source!X416</f>
        <v>406.86</v>
      </c>
      <c r="U811">
        <f>ROUND((Source!FY416/100)*((ROUND(Source!AF416*Source!I416, 2)+ROUND(Source!AE416*Source!I416, 2))), 2)</f>
        <v>9.84</v>
      </c>
      <c r="V811">
        <f>Source!Y416</f>
        <v>261.2</v>
      </c>
    </row>
    <row r="812" spans="1:26">
      <c r="C812" s="31" t="str">
        <f>"Объем: "&amp;Source!I416&amp;"=5/"&amp;"100"</f>
        <v>Объем: 0,05=5/100</v>
      </c>
    </row>
    <row r="813" spans="1:26" ht="14.25">
      <c r="A813" s="23"/>
      <c r="B813" s="53"/>
      <c r="C813" s="53" t="s">
        <v>1148</v>
      </c>
      <c r="D813" s="37"/>
      <c r="E813" s="10"/>
      <c r="F813" s="38">
        <f>Source!AO416</f>
        <v>302.36</v>
      </c>
      <c r="G813" s="39" t="str">
        <f>Source!DG416</f>
        <v/>
      </c>
      <c r="H813" s="38">
        <f>ROUND(Source!AF416*Source!I416, 2)</f>
        <v>15.12</v>
      </c>
      <c r="I813" s="39"/>
      <c r="J813" s="39">
        <f>IF(Source!BA416&lt;&gt; 0, Source!BA416, 1)</f>
        <v>33.18</v>
      </c>
      <c r="K813" s="38">
        <f>Source!S416</f>
        <v>501.62</v>
      </c>
      <c r="L813" s="40"/>
      <c r="R813">
        <f>H813</f>
        <v>15.12</v>
      </c>
    </row>
    <row r="814" spans="1:26" ht="14.25">
      <c r="A814" s="23"/>
      <c r="B814" s="53"/>
      <c r="C814" s="53" t="s">
        <v>102</v>
      </c>
      <c r="D814" s="37"/>
      <c r="E814" s="10"/>
      <c r="F814" s="38">
        <f>Source!AM416</f>
        <v>5.78</v>
      </c>
      <c r="G814" s="39" t="str">
        <f>Source!DE416</f>
        <v/>
      </c>
      <c r="H814" s="38">
        <f>ROUND(Source!AD416*Source!I416, 2)</f>
        <v>0.28999999999999998</v>
      </c>
      <c r="I814" s="39"/>
      <c r="J814" s="39">
        <f>IF(Source!BB416&lt;&gt; 0, Source!BB416, 1)</f>
        <v>9.01</v>
      </c>
      <c r="K814" s="38">
        <f>Source!Q416</f>
        <v>2.6</v>
      </c>
      <c r="L814" s="40"/>
    </row>
    <row r="815" spans="1:26" ht="14.25">
      <c r="A815" s="23"/>
      <c r="B815" s="53"/>
      <c r="C815" s="53" t="s">
        <v>1154</v>
      </c>
      <c r="D815" s="37"/>
      <c r="E815" s="10"/>
      <c r="F815" s="38">
        <f>Source!AN416</f>
        <v>0.41</v>
      </c>
      <c r="G815" s="39" t="str">
        <f>Source!DF416</f>
        <v/>
      </c>
      <c r="H815" s="50">
        <f>ROUND(Source!AE416*Source!I416, 2)</f>
        <v>0.02</v>
      </c>
      <c r="I815" s="39"/>
      <c r="J815" s="39">
        <f>IF(Source!BS416&lt;&gt; 0, Source!BS416, 1)</f>
        <v>33.18</v>
      </c>
      <c r="K815" s="50">
        <f>Source!R416</f>
        <v>0.68</v>
      </c>
      <c r="L815" s="40"/>
      <c r="R815">
        <f>H815</f>
        <v>0.02</v>
      </c>
    </row>
    <row r="816" spans="1:26" ht="14.25">
      <c r="A816" s="23"/>
      <c r="B816" s="53"/>
      <c r="C816" s="53" t="s">
        <v>1155</v>
      </c>
      <c r="D816" s="37"/>
      <c r="E816" s="10"/>
      <c r="F816" s="38">
        <f>Source!AL416</f>
        <v>63.28</v>
      </c>
      <c r="G816" s="39" t="str">
        <f>Source!DD416</f>
        <v/>
      </c>
      <c r="H816" s="38">
        <f>ROUND(Source!AC416*Source!I416, 2)</f>
        <v>3.16</v>
      </c>
      <c r="I816" s="39"/>
      <c r="J816" s="39">
        <f>IF(Source!BC416&lt;&gt; 0, Source!BC416, 1)</f>
        <v>7.16</v>
      </c>
      <c r="K816" s="38">
        <f>Source!P416</f>
        <v>22.65</v>
      </c>
      <c r="L816" s="40"/>
    </row>
    <row r="817" spans="1:26" ht="14.25">
      <c r="A817" s="23"/>
      <c r="B817" s="53"/>
      <c r="C817" s="53" t="s">
        <v>1149</v>
      </c>
      <c r="D817" s="37" t="s">
        <v>1150</v>
      </c>
      <c r="E817" s="10">
        <f>Source!BZ416</f>
        <v>95</v>
      </c>
      <c r="F817" s="56"/>
      <c r="G817" s="39"/>
      <c r="H817" s="38">
        <f>SUM(S811:S821)</f>
        <v>14.38</v>
      </c>
      <c r="I817" s="41" t="str">
        <f>CONCATENATE(Source!FX416, Source!FV416, "=")</f>
        <v>95*0,85=</v>
      </c>
      <c r="J817" s="36">
        <f>Source!AT416</f>
        <v>81</v>
      </c>
      <c r="K817" s="38">
        <f>SUM(T811:T821)</f>
        <v>406.86</v>
      </c>
      <c r="L817" s="40"/>
    </row>
    <row r="818" spans="1:26" ht="14.25">
      <c r="A818" s="23"/>
      <c r="B818" s="53"/>
      <c r="C818" s="53" t="s">
        <v>1151</v>
      </c>
      <c r="D818" s="37" t="s">
        <v>1150</v>
      </c>
      <c r="E818" s="10">
        <f>Source!CA416</f>
        <v>65</v>
      </c>
      <c r="F818" s="56"/>
      <c r="G818" s="39"/>
      <c r="H818" s="38">
        <f>SUM(U811:U821)</f>
        <v>9.84</v>
      </c>
      <c r="I818" s="41" t="str">
        <f>CONCATENATE(Source!FY416, Source!FW416, "=")</f>
        <v>65*0,8=</v>
      </c>
      <c r="J818" s="36">
        <f>Source!AU416</f>
        <v>52</v>
      </c>
      <c r="K818" s="38">
        <f>SUM(V811:V821)</f>
        <v>261.2</v>
      </c>
      <c r="L818" s="40"/>
    </row>
    <row r="819" spans="1:26" ht="14.25">
      <c r="A819" s="23"/>
      <c r="B819" s="53"/>
      <c r="C819" s="53" t="s">
        <v>1152</v>
      </c>
      <c r="D819" s="37" t="s">
        <v>1153</v>
      </c>
      <c r="E819" s="10">
        <f>Source!AQ416</f>
        <v>30.48</v>
      </c>
      <c r="F819" s="38"/>
      <c r="G819" s="39" t="str">
        <f>Source!DI416</f>
        <v/>
      </c>
      <c r="H819" s="38"/>
      <c r="I819" s="39"/>
      <c r="J819" s="39"/>
      <c r="K819" s="38"/>
      <c r="L819" s="42">
        <f>Source!U416</f>
        <v>1.524</v>
      </c>
    </row>
    <row r="820" spans="1:26" ht="28.5">
      <c r="A820" s="23" t="str">
        <f>Source!E417</f>
        <v>18,1</v>
      </c>
      <c r="B820" s="53" t="str">
        <f>Source!F417</f>
        <v>503-0606</v>
      </c>
      <c r="C820" s="53" t="str">
        <f>Source!G417</f>
        <v>Коробка для установки розеток и выключателей скрытой проводки</v>
      </c>
      <c r="D820" s="37" t="str">
        <f>Source!H417</f>
        <v>1000 шт.</v>
      </c>
      <c r="E820" s="10">
        <f>Source!I417</f>
        <v>5.0000000000000001E-3</v>
      </c>
      <c r="F820" s="38">
        <f>Source!AL417+Source!AM417+Source!AO417</f>
        <v>1998.42</v>
      </c>
      <c r="G820" s="52" t="s">
        <v>3</v>
      </c>
      <c r="H820" s="38">
        <f>ROUND(Source!AC417*Source!I417, 2)+ROUND(Source!AD417*Source!I417, 2)+ROUND(Source!AF417*Source!I417, 2)</f>
        <v>9.99</v>
      </c>
      <c r="I820" s="39"/>
      <c r="J820" s="39">
        <f>IF(Source!BC417&lt;&gt; 0, Source!BC417, 1)</f>
        <v>2.56</v>
      </c>
      <c r="K820" s="38">
        <f>Source!O417</f>
        <v>25.58</v>
      </c>
      <c r="L820" s="40"/>
      <c r="S820">
        <f>ROUND((Source!FX417/100)*((ROUND(Source!AF417*Source!I417, 2)+ROUND(Source!AE417*Source!I417, 2))), 2)</f>
        <v>0</v>
      </c>
      <c r="T820">
        <f>Source!X417</f>
        <v>0</v>
      </c>
      <c r="U820">
        <f>ROUND((Source!FY417/100)*((ROUND(Source!AF417*Source!I417, 2)+ROUND(Source!AE417*Source!I417, 2))), 2)</f>
        <v>0</v>
      </c>
      <c r="V820">
        <f>Source!Y417</f>
        <v>0</v>
      </c>
      <c r="W820">
        <f>IF(Source!BI417&lt;=1,H820, 0)</f>
        <v>0</v>
      </c>
      <c r="X820">
        <f>IF(Source!BI417=2,H820, 0)</f>
        <v>9.99</v>
      </c>
      <c r="Y820">
        <f>IF(Source!BI417=3,H820, 0)</f>
        <v>0</v>
      </c>
      <c r="Z820">
        <f>IF(Source!BI417=4,H820, 0)</f>
        <v>0</v>
      </c>
    </row>
    <row r="821" spans="1:26" ht="28.5">
      <c r="A821" s="54" t="str">
        <f>Source!E418</f>
        <v>18,2</v>
      </c>
      <c r="B821" s="55" t="str">
        <f>Source!F418</f>
        <v>503-0475</v>
      </c>
      <c r="C821" s="55" t="str">
        <f>Source!G418</f>
        <v>Розетка скрытой проводки с заземлением</v>
      </c>
      <c r="D821" s="43" t="str">
        <f>Source!H418</f>
        <v>шт.</v>
      </c>
      <c r="E821" s="44">
        <f>Source!I418</f>
        <v>5</v>
      </c>
      <c r="F821" s="45">
        <f>Source!AL418+Source!AM418+Source!AO418</f>
        <v>7.62</v>
      </c>
      <c r="G821" s="46" t="s">
        <v>3</v>
      </c>
      <c r="H821" s="45">
        <f>ROUND(Source!AC418*Source!I418, 2)+ROUND(Source!AD418*Source!I418, 2)+ROUND(Source!AF418*Source!I418, 2)</f>
        <v>38.1</v>
      </c>
      <c r="I821" s="47"/>
      <c r="J821" s="47">
        <f>IF(Source!BC418&lt;&gt; 0, Source!BC418, 1)</f>
        <v>6.89</v>
      </c>
      <c r="K821" s="45">
        <f>Source!O418</f>
        <v>262.51</v>
      </c>
      <c r="L821" s="48"/>
      <c r="S821">
        <f>ROUND((Source!FX418/100)*((ROUND(Source!AF418*Source!I418, 2)+ROUND(Source!AE418*Source!I418, 2))), 2)</f>
        <v>0</v>
      </c>
      <c r="T821">
        <f>Source!X418</f>
        <v>0</v>
      </c>
      <c r="U821">
        <f>ROUND((Source!FY418/100)*((ROUND(Source!AF418*Source!I418, 2)+ROUND(Source!AE418*Source!I418, 2))), 2)</f>
        <v>0</v>
      </c>
      <c r="V821">
        <f>Source!Y418</f>
        <v>0</v>
      </c>
      <c r="W821">
        <f>IF(Source!BI418&lt;=1,H821, 0)</f>
        <v>0</v>
      </c>
      <c r="X821">
        <f>IF(Source!BI418=2,H821, 0)</f>
        <v>38.1</v>
      </c>
      <c r="Y821">
        <f>IF(Source!BI418=3,H821, 0)</f>
        <v>0</v>
      </c>
      <c r="Z821">
        <f>IF(Source!BI418=4,H821, 0)</f>
        <v>0</v>
      </c>
    </row>
    <row r="822" spans="1:26" ht="15">
      <c r="G822" s="60">
        <f>H813+H814+H816+H817+H818+SUM(H820:H821)</f>
        <v>90.88000000000001</v>
      </c>
      <c r="H822" s="60"/>
      <c r="J822" s="60">
        <f>K813+K814+K816+K817+K818+SUM(K820:K821)</f>
        <v>1483.02</v>
      </c>
      <c r="K822" s="60"/>
      <c r="L822" s="49">
        <f>Source!U416</f>
        <v>1.524</v>
      </c>
      <c r="O822" s="32">
        <f>G822</f>
        <v>90.88000000000001</v>
      </c>
      <c r="P822" s="32">
        <f>J822</f>
        <v>1483.02</v>
      </c>
      <c r="Q822" s="32">
        <f>L822</f>
        <v>1.524</v>
      </c>
      <c r="W822">
        <f>IF(Source!BI416&lt;=1,H813+H814+H816+H817+H818, 0)</f>
        <v>0</v>
      </c>
      <c r="X822">
        <f>IF(Source!BI416=2,H813+H814+H816+H817+H818, 0)</f>
        <v>42.790000000000006</v>
      </c>
      <c r="Y822">
        <f>IF(Source!BI416=3,H813+H814+H816+H817+H818, 0)</f>
        <v>0</v>
      </c>
      <c r="Z822">
        <f>IF(Source!BI416=4,H813+H814+H816+H817+H818, 0)</f>
        <v>0</v>
      </c>
    </row>
    <row r="823" spans="1:26" ht="42.75">
      <c r="A823" s="23" t="str">
        <f>Source!E419</f>
        <v>20</v>
      </c>
      <c r="B823" s="53" t="str">
        <f>Source!F419</f>
        <v>м08-03-591-5</v>
      </c>
      <c r="C823" s="53" t="str">
        <f>Source!G419</f>
        <v>Выключатель двухклавишный утопленного типа при скрытой проводке</v>
      </c>
      <c r="D823" s="37" t="str">
        <f>Source!H419</f>
        <v>100 шт.</v>
      </c>
      <c r="E823" s="10">
        <f>Source!I419</f>
        <v>0.01</v>
      </c>
      <c r="F823" s="38">
        <f>Source!AL419+Source!AM419+Source!AO419</f>
        <v>302.15000000000003</v>
      </c>
      <c r="G823" s="39"/>
      <c r="H823" s="38"/>
      <c r="I823" s="39" t="str">
        <f>Source!BO419</f>
        <v>м08-03-591-5</v>
      </c>
      <c r="J823" s="39"/>
      <c r="K823" s="38"/>
      <c r="L823" s="40"/>
      <c r="S823">
        <f>ROUND((Source!FX419/100)*((ROUND(Source!AF419*Source!I419, 2)+ROUND(Source!AE419*Source!I419, 2))), 2)</f>
        <v>2.4700000000000002</v>
      </c>
      <c r="T823">
        <f>Source!X419</f>
        <v>70.069999999999993</v>
      </c>
      <c r="U823">
        <f>ROUND((Source!FY419/100)*((ROUND(Source!AF419*Source!I419, 2)+ROUND(Source!AE419*Source!I419, 2))), 2)</f>
        <v>1.69</v>
      </c>
      <c r="V823">
        <f>Source!Y419</f>
        <v>44.99</v>
      </c>
    </row>
    <row r="824" spans="1:26">
      <c r="C824" s="31" t="str">
        <f>"Объем: "&amp;Source!I419&amp;"=1/"&amp;"100"</f>
        <v>Объем: 0,01=1/100</v>
      </c>
    </row>
    <row r="825" spans="1:26" ht="14.25">
      <c r="A825" s="23"/>
      <c r="B825" s="53"/>
      <c r="C825" s="53" t="s">
        <v>1148</v>
      </c>
      <c r="D825" s="37"/>
      <c r="E825" s="10"/>
      <c r="F825" s="38">
        <f>Source!AO419</f>
        <v>260.3</v>
      </c>
      <c r="G825" s="39" t="str">
        <f>Source!DG419</f>
        <v/>
      </c>
      <c r="H825" s="38">
        <f>ROUND(Source!AF419*Source!I419, 2)</f>
        <v>2.6</v>
      </c>
      <c r="I825" s="39"/>
      <c r="J825" s="39">
        <f>IF(Source!BA419&lt;&gt; 0, Source!BA419, 1)</f>
        <v>33.18</v>
      </c>
      <c r="K825" s="38">
        <f>Source!S419</f>
        <v>86.37</v>
      </c>
      <c r="L825" s="40"/>
      <c r="R825">
        <f>H825</f>
        <v>2.6</v>
      </c>
    </row>
    <row r="826" spans="1:26" ht="14.25">
      <c r="A826" s="23"/>
      <c r="B826" s="53"/>
      <c r="C826" s="53" t="s">
        <v>102</v>
      </c>
      <c r="D826" s="37"/>
      <c r="E826" s="10"/>
      <c r="F826" s="38">
        <f>Source!AM419</f>
        <v>5.78</v>
      </c>
      <c r="G826" s="39" t="str">
        <f>Source!DE419</f>
        <v/>
      </c>
      <c r="H826" s="38">
        <f>ROUND(Source!AD419*Source!I419, 2)</f>
        <v>0.06</v>
      </c>
      <c r="I826" s="39"/>
      <c r="J826" s="39">
        <f>IF(Source!BB419&lt;&gt; 0, Source!BB419, 1)</f>
        <v>9.01</v>
      </c>
      <c r="K826" s="38">
        <f>Source!Q419</f>
        <v>0.52</v>
      </c>
      <c r="L826" s="40"/>
    </row>
    <row r="827" spans="1:26" ht="14.25">
      <c r="A827" s="23"/>
      <c r="B827" s="53"/>
      <c r="C827" s="53" t="s">
        <v>1154</v>
      </c>
      <c r="D827" s="37"/>
      <c r="E827" s="10"/>
      <c r="F827" s="38">
        <f>Source!AN419</f>
        <v>0.41</v>
      </c>
      <c r="G827" s="39" t="str">
        <f>Source!DF419</f>
        <v/>
      </c>
      <c r="H827" s="50">
        <f>ROUND(Source!AE419*Source!I419, 2)</f>
        <v>0</v>
      </c>
      <c r="I827" s="39"/>
      <c r="J827" s="39">
        <f>IF(Source!BS419&lt;&gt; 0, Source!BS419, 1)</f>
        <v>33.18</v>
      </c>
      <c r="K827" s="50">
        <f>Source!R419</f>
        <v>0.14000000000000001</v>
      </c>
      <c r="L827" s="40"/>
      <c r="R827">
        <f>H827</f>
        <v>0</v>
      </c>
    </row>
    <row r="828" spans="1:26" ht="14.25">
      <c r="A828" s="23"/>
      <c r="B828" s="53"/>
      <c r="C828" s="53" t="s">
        <v>1155</v>
      </c>
      <c r="D828" s="37"/>
      <c r="E828" s="10"/>
      <c r="F828" s="38">
        <f>Source!AL419</f>
        <v>36.07</v>
      </c>
      <c r="G828" s="39" t="str">
        <f>Source!DD419</f>
        <v/>
      </c>
      <c r="H828" s="38">
        <f>ROUND(Source!AC419*Source!I419, 2)</f>
        <v>0.36</v>
      </c>
      <c r="I828" s="39"/>
      <c r="J828" s="39">
        <f>IF(Source!BC419&lt;&gt; 0, Source!BC419, 1)</f>
        <v>7.17</v>
      </c>
      <c r="K828" s="38">
        <f>Source!P419</f>
        <v>2.59</v>
      </c>
      <c r="L828" s="40"/>
    </row>
    <row r="829" spans="1:26" ht="14.25">
      <c r="A829" s="23"/>
      <c r="B829" s="53"/>
      <c r="C829" s="53" t="s">
        <v>1149</v>
      </c>
      <c r="D829" s="37" t="s">
        <v>1150</v>
      </c>
      <c r="E829" s="10">
        <f>Source!BZ419</f>
        <v>95</v>
      </c>
      <c r="F829" s="56"/>
      <c r="G829" s="39"/>
      <c r="H829" s="38">
        <f>SUM(S823:S833)</f>
        <v>2.4700000000000002</v>
      </c>
      <c r="I829" s="41" t="str">
        <f>CONCATENATE(Source!FX419, Source!FV419, "=")</f>
        <v>95*0,85=</v>
      </c>
      <c r="J829" s="36">
        <f>Source!AT419</f>
        <v>81</v>
      </c>
      <c r="K829" s="38">
        <f>SUM(T823:T833)</f>
        <v>70.069999999999993</v>
      </c>
      <c r="L829" s="40"/>
    </row>
    <row r="830" spans="1:26" ht="14.25">
      <c r="A830" s="23"/>
      <c r="B830" s="53"/>
      <c r="C830" s="53" t="s">
        <v>1151</v>
      </c>
      <c r="D830" s="37" t="s">
        <v>1150</v>
      </c>
      <c r="E830" s="10">
        <f>Source!CA419</f>
        <v>65</v>
      </c>
      <c r="F830" s="56"/>
      <c r="G830" s="39"/>
      <c r="H830" s="38">
        <f>SUM(U823:U833)</f>
        <v>1.69</v>
      </c>
      <c r="I830" s="41" t="str">
        <f>CONCATENATE(Source!FY419, Source!FW419, "=")</f>
        <v>65*0,8=</v>
      </c>
      <c r="J830" s="36">
        <f>Source!AU419</f>
        <v>52</v>
      </c>
      <c r="K830" s="38">
        <f>SUM(V823:V833)</f>
        <v>44.99</v>
      </c>
      <c r="L830" s="40"/>
    </row>
    <row r="831" spans="1:26" ht="14.25">
      <c r="A831" s="23"/>
      <c r="B831" s="53"/>
      <c r="C831" s="53" t="s">
        <v>1152</v>
      </c>
      <c r="D831" s="37" t="s">
        <v>1153</v>
      </c>
      <c r="E831" s="10">
        <f>Source!AQ419</f>
        <v>26.24</v>
      </c>
      <c r="F831" s="38"/>
      <c r="G831" s="39" t="str">
        <f>Source!DI419</f>
        <v/>
      </c>
      <c r="H831" s="38"/>
      <c r="I831" s="39"/>
      <c r="J831" s="39"/>
      <c r="K831" s="38"/>
      <c r="L831" s="42">
        <f>Source!U419</f>
        <v>0.26239999999999997</v>
      </c>
    </row>
    <row r="832" spans="1:26" ht="28.5">
      <c r="A832" s="23" t="str">
        <f>Source!E420</f>
        <v>20,1</v>
      </c>
      <c r="B832" s="53" t="str">
        <f>Source!F420</f>
        <v>503-0606</v>
      </c>
      <c r="C832" s="53" t="str">
        <f>Source!G420</f>
        <v>Коробка для установки розеток и выключателей скрытой проводки</v>
      </c>
      <c r="D832" s="37" t="str">
        <f>Source!H420</f>
        <v>1000 шт.</v>
      </c>
      <c r="E832" s="10">
        <f>Source!I420</f>
        <v>1</v>
      </c>
      <c r="F832" s="38">
        <f>Source!AL420+Source!AM420+Source!AO420</f>
        <v>1998.42</v>
      </c>
      <c r="G832" s="52" t="s">
        <v>3</v>
      </c>
      <c r="H832" s="38">
        <f>ROUND(Source!AC420*Source!I420, 2)+ROUND(Source!AD420*Source!I420, 2)+ROUND(Source!AF420*Source!I420, 2)</f>
        <v>1998.42</v>
      </c>
      <c r="I832" s="39"/>
      <c r="J832" s="39">
        <f>IF(Source!BC420&lt;&gt; 0, Source!BC420, 1)</f>
        <v>2.56</v>
      </c>
      <c r="K832" s="38">
        <f>Source!O420</f>
        <v>5115.96</v>
      </c>
      <c r="L832" s="40"/>
      <c r="S832">
        <f>ROUND((Source!FX420/100)*((ROUND(Source!AF420*Source!I420, 2)+ROUND(Source!AE420*Source!I420, 2))), 2)</f>
        <v>0</v>
      </c>
      <c r="T832">
        <f>Source!X420</f>
        <v>0</v>
      </c>
      <c r="U832">
        <f>ROUND((Source!FY420/100)*((ROUND(Source!AF420*Source!I420, 2)+ROUND(Source!AE420*Source!I420, 2))), 2)</f>
        <v>0</v>
      </c>
      <c r="V832">
        <f>Source!Y420</f>
        <v>0</v>
      </c>
      <c r="W832">
        <f>IF(Source!BI420&lt;=1,H832, 0)</f>
        <v>0</v>
      </c>
      <c r="X832">
        <f>IF(Source!BI420=2,H832, 0)</f>
        <v>1998.42</v>
      </c>
      <c r="Y832">
        <f>IF(Source!BI420=3,H832, 0)</f>
        <v>0</v>
      </c>
      <c r="Z832">
        <f>IF(Source!BI420=4,H832, 0)</f>
        <v>0</v>
      </c>
    </row>
    <row r="833" spans="1:26" ht="57">
      <c r="A833" s="54" t="str">
        <f>Source!E421</f>
        <v>20,2</v>
      </c>
      <c r="B833" s="55" t="str">
        <f>Source!F421</f>
        <v>509-4600</v>
      </c>
      <c r="C833" s="55" t="str">
        <f>Source!G421</f>
        <v>Выключатель двухклавишный для скрытой проводки серии "Прима", марка С56-039 с подсветкой, цвет бежевый</v>
      </c>
      <c r="D833" s="43" t="str">
        <f>Source!H421</f>
        <v>шт.</v>
      </c>
      <c r="E833" s="44">
        <f>Source!I421</f>
        <v>1</v>
      </c>
      <c r="F833" s="45">
        <f>Source!AL421+Source!AM421+Source!AO421</f>
        <v>8.81</v>
      </c>
      <c r="G833" s="46" t="s">
        <v>3</v>
      </c>
      <c r="H833" s="45">
        <f>ROUND(Source!AC421*Source!I421, 2)+ROUND(Source!AD421*Source!I421, 2)+ROUND(Source!AF421*Source!I421, 2)</f>
        <v>8.81</v>
      </c>
      <c r="I833" s="47"/>
      <c r="J833" s="47">
        <f>IF(Source!BC421&lt;&gt; 0, Source!BC421, 1)</f>
        <v>8.68</v>
      </c>
      <c r="K833" s="45">
        <f>Source!O421</f>
        <v>76.47</v>
      </c>
      <c r="L833" s="48"/>
      <c r="S833">
        <f>ROUND((Source!FX421/100)*((ROUND(Source!AF421*Source!I421, 2)+ROUND(Source!AE421*Source!I421, 2))), 2)</f>
        <v>0</v>
      </c>
      <c r="T833">
        <f>Source!X421</f>
        <v>0</v>
      </c>
      <c r="U833">
        <f>ROUND((Source!FY421/100)*((ROUND(Source!AF421*Source!I421, 2)+ROUND(Source!AE421*Source!I421, 2))), 2)</f>
        <v>0</v>
      </c>
      <c r="V833">
        <f>Source!Y421</f>
        <v>0</v>
      </c>
      <c r="W833">
        <f>IF(Source!BI421&lt;=1,H833, 0)</f>
        <v>0</v>
      </c>
      <c r="X833">
        <f>IF(Source!BI421=2,H833, 0)</f>
        <v>8.81</v>
      </c>
      <c r="Y833">
        <f>IF(Source!BI421=3,H833, 0)</f>
        <v>0</v>
      </c>
      <c r="Z833">
        <f>IF(Source!BI421=4,H833, 0)</f>
        <v>0</v>
      </c>
    </row>
    <row r="834" spans="1:26" ht="15">
      <c r="G834" s="60">
        <f>H825+H826+H828+H829+H830+SUM(H832:H833)</f>
        <v>2014.41</v>
      </c>
      <c r="H834" s="60"/>
      <c r="J834" s="60">
        <f>K825+K826+K828+K829+K830+SUM(K832:K833)</f>
        <v>5396.97</v>
      </c>
      <c r="K834" s="60"/>
      <c r="L834" s="49">
        <f>Source!U419</f>
        <v>0.26239999999999997</v>
      </c>
      <c r="O834" s="32">
        <f>G834</f>
        <v>2014.41</v>
      </c>
      <c r="P834" s="32">
        <f>J834</f>
        <v>5396.97</v>
      </c>
      <c r="Q834" s="32">
        <f>L834</f>
        <v>0.26239999999999997</v>
      </c>
      <c r="W834">
        <f>IF(Source!BI419&lt;=1,H825+H826+H828+H829+H830, 0)</f>
        <v>0</v>
      </c>
      <c r="X834">
        <f>IF(Source!BI419=2,H825+H826+H828+H829+H830, 0)</f>
        <v>7.18</v>
      </c>
      <c r="Y834">
        <f>IF(Source!BI419=3,H825+H826+H828+H829+H830, 0)</f>
        <v>0</v>
      </c>
      <c r="Z834">
        <f>IF(Source!BI419=4,H825+H826+H828+H829+H830, 0)</f>
        <v>0</v>
      </c>
    </row>
    <row r="835" spans="1:26" ht="57">
      <c r="A835" s="23" t="str">
        <f>Source!E422</f>
        <v>21</v>
      </c>
      <c r="B835" s="53" t="str">
        <f>Source!F422</f>
        <v>10-05-011-1</v>
      </c>
      <c r="C835" s="53" t="str">
        <f>Source!G422</f>
        <v>Устройство подвесных потолков из гипсокартонных листов (ГКЛ) по системе «КНАУФ» двухуровневых (П 112)</v>
      </c>
      <c r="D835" s="37" t="str">
        <f>Source!H422</f>
        <v>100 м2 потолка</v>
      </c>
      <c r="E835" s="10">
        <f>Source!I422</f>
        <v>0.35799999999999998</v>
      </c>
      <c r="F835" s="38">
        <f>Source!AL422+Source!AM422+Source!AO422</f>
        <v>6424.49</v>
      </c>
      <c r="G835" s="39"/>
      <c r="H835" s="38"/>
      <c r="I835" s="39" t="str">
        <f>Source!BO422</f>
        <v>10-05-011-1</v>
      </c>
      <c r="J835" s="39"/>
      <c r="K835" s="38"/>
      <c r="L835" s="40"/>
      <c r="S835">
        <f>ROUND((Source!FX422/100)*((ROUND(Source!AF422*Source!I422, 2)+ROUND(Source!AE422*Source!I422, 2))), 2)</f>
        <v>364.84</v>
      </c>
      <c r="T835">
        <f>Source!X422</f>
        <v>10258.799999999999</v>
      </c>
      <c r="U835">
        <f>ROUND((Source!FY422/100)*((ROUND(Source!AF422*Source!I422, 2)+ROUND(Source!AE422*Source!I422, 2))), 2)</f>
        <v>183.97</v>
      </c>
      <c r="V835">
        <f>Source!Y422</f>
        <v>4901.43</v>
      </c>
    </row>
    <row r="836" spans="1:26">
      <c r="C836" s="31" t="str">
        <f>"Объем: "&amp;Source!I422&amp;"=35,8/"&amp;"100"</f>
        <v>Объем: 0,358=35,8/100</v>
      </c>
    </row>
    <row r="837" spans="1:26" ht="14.25">
      <c r="A837" s="23"/>
      <c r="B837" s="53"/>
      <c r="C837" s="53" t="s">
        <v>1148</v>
      </c>
      <c r="D837" s="37"/>
      <c r="E837" s="10"/>
      <c r="F837" s="38">
        <f>Source!AO422</f>
        <v>834.44</v>
      </c>
      <c r="G837" s="39" t="str">
        <f>Source!DG422</f>
        <v>)*1,15</v>
      </c>
      <c r="H837" s="38">
        <f>ROUND(Source!AF422*Source!I422, 2)</f>
        <v>343.54</v>
      </c>
      <c r="I837" s="39"/>
      <c r="J837" s="39">
        <f>IF(Source!BA422&lt;&gt; 0, Source!BA422, 1)</f>
        <v>33.18</v>
      </c>
      <c r="K837" s="38">
        <f>Source!S422</f>
        <v>11398.67</v>
      </c>
      <c r="L837" s="40"/>
      <c r="R837">
        <f>H837</f>
        <v>343.54</v>
      </c>
    </row>
    <row r="838" spans="1:26" ht="14.25">
      <c r="A838" s="23"/>
      <c r="B838" s="53"/>
      <c r="C838" s="53" t="s">
        <v>102</v>
      </c>
      <c r="D838" s="37"/>
      <c r="E838" s="10"/>
      <c r="F838" s="38">
        <f>Source!AM422</f>
        <v>11.97</v>
      </c>
      <c r="G838" s="39" t="str">
        <f>Source!DE422</f>
        <v>)*1,25</v>
      </c>
      <c r="H838" s="38">
        <f>ROUND(Source!AD422*Source!I422, 2)</f>
        <v>5.36</v>
      </c>
      <c r="I838" s="39"/>
      <c r="J838" s="39">
        <f>IF(Source!BB422&lt;&gt; 0, Source!BB422, 1)</f>
        <v>5.94</v>
      </c>
      <c r="K838" s="38">
        <f>Source!Q422</f>
        <v>31.81</v>
      </c>
      <c r="L838" s="40"/>
    </row>
    <row r="839" spans="1:26" ht="14.25">
      <c r="A839" s="23"/>
      <c r="B839" s="53"/>
      <c r="C839" s="53" t="s">
        <v>1155</v>
      </c>
      <c r="D839" s="37"/>
      <c r="E839" s="10"/>
      <c r="F839" s="38">
        <f>Source!AL422</f>
        <v>5578.08</v>
      </c>
      <c r="G839" s="39" t="str">
        <f>Source!DD422</f>
        <v/>
      </c>
      <c r="H839" s="38">
        <f>ROUND(Source!AC422*Source!I422, 2)</f>
        <v>1996.95</v>
      </c>
      <c r="I839" s="39"/>
      <c r="J839" s="39">
        <f>IF(Source!BC422&lt;&gt; 0, Source!BC422, 1)</f>
        <v>5.92</v>
      </c>
      <c r="K839" s="38">
        <f>Source!P422</f>
        <v>11821.96</v>
      </c>
      <c r="L839" s="40"/>
    </row>
    <row r="840" spans="1:26" ht="14.25">
      <c r="A840" s="23"/>
      <c r="B840" s="53"/>
      <c r="C840" s="53" t="s">
        <v>1149</v>
      </c>
      <c r="D840" s="37" t="s">
        <v>1150</v>
      </c>
      <c r="E840" s="10">
        <f>Source!BZ422</f>
        <v>118</v>
      </c>
      <c r="F840" s="61" t="str">
        <f>CONCATENATE(" )", Source!DL422, Source!FT422, "=", Source!FX422)</f>
        <v xml:space="preserve"> )*0,9=106,2</v>
      </c>
      <c r="G840" s="62"/>
      <c r="H840" s="38">
        <f>SUM(S835:S843)</f>
        <v>364.84</v>
      </c>
      <c r="I840" s="41" t="str">
        <f>CONCATENATE(Source!FX422, Source!FV422, "=")</f>
        <v>106,2*0,85=</v>
      </c>
      <c r="J840" s="36">
        <f>Source!AT422</f>
        <v>90</v>
      </c>
      <c r="K840" s="38">
        <f>SUM(T835:T843)</f>
        <v>10258.799999999999</v>
      </c>
      <c r="L840" s="40"/>
    </row>
    <row r="841" spans="1:26" ht="14.25">
      <c r="A841" s="23"/>
      <c r="B841" s="53"/>
      <c r="C841" s="53" t="s">
        <v>1151</v>
      </c>
      <c r="D841" s="37" t="s">
        <v>1150</v>
      </c>
      <c r="E841" s="10">
        <f>Source!CA422</f>
        <v>63</v>
      </c>
      <c r="F841" s="61" t="str">
        <f>CONCATENATE(" )", Source!DM422, Source!FU422, "=", Source!FY422)</f>
        <v xml:space="preserve"> )*0,85=53,55</v>
      </c>
      <c r="G841" s="62"/>
      <c r="H841" s="38">
        <f>SUM(U835:U843)</f>
        <v>183.97</v>
      </c>
      <c r="I841" s="41" t="str">
        <f>CONCATENATE(Source!FY422, Source!FW422, "=")</f>
        <v>53,55*0,8=</v>
      </c>
      <c r="J841" s="36">
        <f>Source!AU422</f>
        <v>43</v>
      </c>
      <c r="K841" s="38">
        <f>SUM(V835:V843)</f>
        <v>4901.43</v>
      </c>
      <c r="L841" s="40"/>
    </row>
    <row r="842" spans="1:26" ht="14.25">
      <c r="A842" s="23"/>
      <c r="B842" s="53"/>
      <c r="C842" s="53" t="s">
        <v>1152</v>
      </c>
      <c r="D842" s="37" t="s">
        <v>1153</v>
      </c>
      <c r="E842" s="10">
        <f>Source!AQ422</f>
        <v>92</v>
      </c>
      <c r="F842" s="38"/>
      <c r="G842" s="39" t="str">
        <f>Source!DI422</f>
        <v>)*1,15</v>
      </c>
      <c r="H842" s="38"/>
      <c r="I842" s="39"/>
      <c r="J842" s="39"/>
      <c r="K842" s="38"/>
      <c r="L842" s="42">
        <f>Source!U422</f>
        <v>37.876399999999997</v>
      </c>
    </row>
    <row r="843" spans="1:26" ht="14.25">
      <c r="A843" s="54" t="str">
        <f>Source!E423</f>
        <v>21,1</v>
      </c>
      <c r="B843" s="55" t="str">
        <f>Source!F423</f>
        <v>101-2509</v>
      </c>
      <c r="C843" s="55" t="str">
        <f>Source!G423</f>
        <v>Листы гипсокартонные ГКЛ 12,5 мм</v>
      </c>
      <c r="D843" s="43" t="str">
        <f>Source!H423</f>
        <v>м2</v>
      </c>
      <c r="E843" s="44">
        <f>Source!I423</f>
        <v>-40.095999999999997</v>
      </c>
      <c r="F843" s="45">
        <f>Source!AL423+Source!AM423+Source!AO423</f>
        <v>15.06</v>
      </c>
      <c r="G843" s="46" t="s">
        <v>3</v>
      </c>
      <c r="H843" s="45">
        <f>ROUND(Source!AC423*Source!I423, 2)+ROUND(Source!AD423*Source!I423, 2)+ROUND(Source!AF423*Source!I423, 2)</f>
        <v>-603.85</v>
      </c>
      <c r="I843" s="47"/>
      <c r="J843" s="47">
        <f>IF(Source!BC423&lt;&gt; 0, Source!BC423, 1)</f>
        <v>4.9000000000000004</v>
      </c>
      <c r="K843" s="45">
        <f>Source!O423</f>
        <v>-2958.84</v>
      </c>
      <c r="L843" s="48"/>
      <c r="S843">
        <f>ROUND((Source!FX423/100)*((ROUND(Source!AF423*Source!I423, 2)+ROUND(Source!AE423*Source!I423, 2))), 2)</f>
        <v>0</v>
      </c>
      <c r="T843">
        <f>Source!X423</f>
        <v>0</v>
      </c>
      <c r="U843">
        <f>ROUND((Source!FY423/100)*((ROUND(Source!AF423*Source!I423, 2)+ROUND(Source!AE423*Source!I423, 2))), 2)</f>
        <v>0</v>
      </c>
      <c r="V843">
        <f>Source!Y423</f>
        <v>0</v>
      </c>
      <c r="W843">
        <f>IF(Source!BI423&lt;=1,H843, 0)</f>
        <v>-603.85</v>
      </c>
      <c r="X843">
        <f>IF(Source!BI423=2,H843, 0)</f>
        <v>0</v>
      </c>
      <c r="Y843">
        <f>IF(Source!BI423=3,H843, 0)</f>
        <v>0</v>
      </c>
      <c r="Z843">
        <f>IF(Source!BI423=4,H843, 0)</f>
        <v>0</v>
      </c>
    </row>
    <row r="844" spans="1:26" ht="15">
      <c r="G844" s="60">
        <f>H837+H838+H839+H840+H841+SUM(H843:H843)</f>
        <v>2290.81</v>
      </c>
      <c r="H844" s="60"/>
      <c r="J844" s="60">
        <f>K837+K838+K839+K840+K841+SUM(K843:K843)</f>
        <v>35453.83</v>
      </c>
      <c r="K844" s="60"/>
      <c r="L844" s="49">
        <f>Source!U422</f>
        <v>37.876399999999997</v>
      </c>
      <c r="O844" s="32">
        <f>G844</f>
        <v>2290.81</v>
      </c>
      <c r="P844" s="32">
        <f>J844</f>
        <v>35453.83</v>
      </c>
      <c r="Q844" s="32">
        <f>L844</f>
        <v>37.876399999999997</v>
      </c>
      <c r="W844">
        <f>IF(Source!BI422&lt;=1,H837+H838+H839+H840+H841, 0)</f>
        <v>2894.66</v>
      </c>
      <c r="X844">
        <f>IF(Source!BI422=2,H837+H838+H839+H840+H841, 0)</f>
        <v>0</v>
      </c>
      <c r="Y844">
        <f>IF(Source!BI422=3,H837+H838+H839+H840+H841, 0)</f>
        <v>0</v>
      </c>
      <c r="Z844">
        <f>IF(Source!BI422=4,H837+H838+H839+H840+H841, 0)</f>
        <v>0</v>
      </c>
    </row>
    <row r="845" spans="1:26" ht="28.5">
      <c r="A845" s="23" t="str">
        <f>Source!E424</f>
        <v>23</v>
      </c>
      <c r="B845" s="53" t="str">
        <f>Source!F424</f>
        <v>м08-03-593-19</v>
      </c>
      <c r="C845" s="53" t="str">
        <f>Source!G424</f>
        <v>Светильник в подвесных потолках</v>
      </c>
      <c r="D845" s="37" t="str">
        <f>Source!H424</f>
        <v>100 шт.</v>
      </c>
      <c r="E845" s="10">
        <f>Source!I424</f>
        <v>0.06</v>
      </c>
      <c r="F845" s="38">
        <f>Source!AL424+Source!AM424+Source!AO424</f>
        <v>1101.54</v>
      </c>
      <c r="G845" s="39"/>
      <c r="H845" s="38"/>
      <c r="I845" s="39" t="str">
        <f>Source!BO424</f>
        <v>м08-03-593-19</v>
      </c>
      <c r="J845" s="39"/>
      <c r="K845" s="38"/>
      <c r="L845" s="40"/>
      <c r="S845">
        <f>ROUND((Source!FX424/100)*((ROUND(Source!AF424*Source!I424, 2)+ROUND(Source!AE424*Source!I424, 2))), 2)</f>
        <v>53.53</v>
      </c>
      <c r="T845">
        <f>Source!X424</f>
        <v>1514.42</v>
      </c>
      <c r="U845">
        <f>ROUND((Source!FY424/100)*((ROUND(Source!AF424*Source!I424, 2)+ROUND(Source!AE424*Source!I424, 2))), 2)</f>
        <v>36.630000000000003</v>
      </c>
      <c r="V845">
        <f>Source!Y424</f>
        <v>972.22</v>
      </c>
    </row>
    <row r="846" spans="1:26">
      <c r="C846" s="31" t="str">
        <f>"Объем: "&amp;Source!I424&amp;"=6/"&amp;"100"</f>
        <v>Объем: 0,06=6/100</v>
      </c>
    </row>
    <row r="847" spans="1:26" ht="14.25">
      <c r="A847" s="23"/>
      <c r="B847" s="53"/>
      <c r="C847" s="53" t="s">
        <v>1148</v>
      </c>
      <c r="D847" s="37"/>
      <c r="E847" s="10"/>
      <c r="F847" s="38">
        <f>Source!AO424</f>
        <v>936.45</v>
      </c>
      <c r="G847" s="39" t="str">
        <f>Source!DG424</f>
        <v/>
      </c>
      <c r="H847" s="38">
        <f>ROUND(Source!AF424*Source!I424, 2)</f>
        <v>56.19</v>
      </c>
      <c r="I847" s="39"/>
      <c r="J847" s="39">
        <f>IF(Source!BA424&lt;&gt; 0, Source!BA424, 1)</f>
        <v>33.18</v>
      </c>
      <c r="K847" s="38">
        <f>Source!S424</f>
        <v>1864.28</v>
      </c>
      <c r="L847" s="40"/>
      <c r="R847">
        <f>H847</f>
        <v>56.19</v>
      </c>
    </row>
    <row r="848" spans="1:26" ht="14.25">
      <c r="A848" s="23"/>
      <c r="B848" s="53"/>
      <c r="C848" s="53" t="s">
        <v>102</v>
      </c>
      <c r="D848" s="37"/>
      <c r="E848" s="10"/>
      <c r="F848" s="38">
        <f>Source!AM424</f>
        <v>44.36</v>
      </c>
      <c r="G848" s="39" t="str">
        <f>Source!DE424</f>
        <v/>
      </c>
      <c r="H848" s="38">
        <f>ROUND(Source!AD424*Source!I424, 2)</f>
        <v>2.66</v>
      </c>
      <c r="I848" s="39"/>
      <c r="J848" s="39">
        <f>IF(Source!BB424&lt;&gt; 0, Source!BB424, 1)</f>
        <v>9.23</v>
      </c>
      <c r="K848" s="38">
        <f>Source!Q424</f>
        <v>24.57</v>
      </c>
      <c r="L848" s="40"/>
    </row>
    <row r="849" spans="1:26" ht="14.25">
      <c r="A849" s="23"/>
      <c r="B849" s="53"/>
      <c r="C849" s="53" t="s">
        <v>1154</v>
      </c>
      <c r="D849" s="37"/>
      <c r="E849" s="10"/>
      <c r="F849" s="38">
        <f>Source!AN424</f>
        <v>2.7</v>
      </c>
      <c r="G849" s="39" t="str">
        <f>Source!DF424</f>
        <v/>
      </c>
      <c r="H849" s="50">
        <f>ROUND(Source!AE424*Source!I424, 2)</f>
        <v>0.16</v>
      </c>
      <c r="I849" s="39"/>
      <c r="J849" s="39">
        <f>IF(Source!BS424&lt;&gt; 0, Source!BS424, 1)</f>
        <v>33.18</v>
      </c>
      <c r="K849" s="50">
        <f>Source!R424</f>
        <v>5.38</v>
      </c>
      <c r="L849" s="40"/>
      <c r="R849">
        <f>H849</f>
        <v>0.16</v>
      </c>
    </row>
    <row r="850" spans="1:26" ht="14.25">
      <c r="A850" s="23"/>
      <c r="B850" s="53"/>
      <c r="C850" s="53" t="s">
        <v>1155</v>
      </c>
      <c r="D850" s="37"/>
      <c r="E850" s="10"/>
      <c r="F850" s="38">
        <f>Source!AL424</f>
        <v>120.73</v>
      </c>
      <c r="G850" s="39" t="str">
        <f>Source!DD424</f>
        <v/>
      </c>
      <c r="H850" s="38">
        <f>ROUND(Source!AC424*Source!I424, 2)</f>
        <v>7.24</v>
      </c>
      <c r="I850" s="39"/>
      <c r="J850" s="39">
        <f>IF(Source!BC424&lt;&gt; 0, Source!BC424, 1)</f>
        <v>11.76</v>
      </c>
      <c r="K850" s="38">
        <f>Source!P424</f>
        <v>85.19</v>
      </c>
      <c r="L850" s="40"/>
    </row>
    <row r="851" spans="1:26" ht="14.25">
      <c r="A851" s="23"/>
      <c r="B851" s="53"/>
      <c r="C851" s="53" t="s">
        <v>1149</v>
      </c>
      <c r="D851" s="37" t="s">
        <v>1150</v>
      </c>
      <c r="E851" s="10">
        <f>Source!BZ424</f>
        <v>95</v>
      </c>
      <c r="F851" s="56"/>
      <c r="G851" s="39"/>
      <c r="H851" s="38">
        <f>SUM(S845:S854)</f>
        <v>53.53</v>
      </c>
      <c r="I851" s="41" t="str">
        <f>CONCATENATE(Source!FX424, Source!FV424, "=")</f>
        <v>95*0,85=</v>
      </c>
      <c r="J851" s="36">
        <f>Source!AT424</f>
        <v>81</v>
      </c>
      <c r="K851" s="38">
        <f>SUM(T845:T854)</f>
        <v>1514.42</v>
      </c>
      <c r="L851" s="40"/>
    </row>
    <row r="852" spans="1:26" ht="14.25">
      <c r="A852" s="23"/>
      <c r="B852" s="53"/>
      <c r="C852" s="53" t="s">
        <v>1151</v>
      </c>
      <c r="D852" s="37" t="s">
        <v>1150</v>
      </c>
      <c r="E852" s="10">
        <f>Source!CA424</f>
        <v>65</v>
      </c>
      <c r="F852" s="56"/>
      <c r="G852" s="39"/>
      <c r="H852" s="38">
        <f>SUM(U845:U854)</f>
        <v>36.630000000000003</v>
      </c>
      <c r="I852" s="41" t="str">
        <f>CONCATENATE(Source!FY424, Source!FW424, "=")</f>
        <v>65*0,8=</v>
      </c>
      <c r="J852" s="36">
        <f>Source!AU424</f>
        <v>52</v>
      </c>
      <c r="K852" s="38">
        <f>SUM(V845:V854)</f>
        <v>972.22</v>
      </c>
      <c r="L852" s="40"/>
    </row>
    <row r="853" spans="1:26" ht="14.25">
      <c r="A853" s="23"/>
      <c r="B853" s="53"/>
      <c r="C853" s="53" t="s">
        <v>1152</v>
      </c>
      <c r="D853" s="37" t="s">
        <v>1153</v>
      </c>
      <c r="E853" s="10">
        <f>Source!AQ424</f>
        <v>94.4</v>
      </c>
      <c r="F853" s="38"/>
      <c r="G853" s="39" t="str">
        <f>Source!DI424</f>
        <v/>
      </c>
      <c r="H853" s="38"/>
      <c r="I853" s="39"/>
      <c r="J853" s="39"/>
      <c r="K853" s="38"/>
      <c r="L853" s="42">
        <f>Source!U424</f>
        <v>5.6639999999999997</v>
      </c>
    </row>
    <row r="854" spans="1:26" ht="42.75">
      <c r="A854" s="54" t="str">
        <f>Source!E425</f>
        <v>23,1</v>
      </c>
      <c r="B854" s="55" t="str">
        <f>Source!F425</f>
        <v>509-1338</v>
      </c>
      <c r="C854" s="55" t="str">
        <f>Source!G425</f>
        <v>Светильник точечный марки AMBER 50 2 05 R50, неповоротный, с накладным стеклом, хром</v>
      </c>
      <c r="D854" s="43" t="str">
        <f>Source!H425</f>
        <v>шт.</v>
      </c>
      <c r="E854" s="44">
        <f>Source!I425</f>
        <v>6</v>
      </c>
      <c r="F854" s="45">
        <f>Source!AL425+Source!AM425+Source!AO425</f>
        <v>15.27</v>
      </c>
      <c r="G854" s="46" t="s">
        <v>3</v>
      </c>
      <c r="H854" s="45">
        <f>ROUND(Source!AC425*Source!I425, 2)+ROUND(Source!AD425*Source!I425, 2)+ROUND(Source!AF425*Source!I425, 2)</f>
        <v>91.62</v>
      </c>
      <c r="I854" s="47"/>
      <c r="J854" s="47">
        <f>IF(Source!BC425&lt;&gt; 0, Source!BC425, 1)</f>
        <v>3.56</v>
      </c>
      <c r="K854" s="45">
        <f>Source!O425</f>
        <v>326.17</v>
      </c>
      <c r="L854" s="48"/>
      <c r="S854">
        <f>ROUND((Source!FX425/100)*((ROUND(Source!AF425*Source!I425, 2)+ROUND(Source!AE425*Source!I425, 2))), 2)</f>
        <v>0</v>
      </c>
      <c r="T854">
        <f>Source!X425</f>
        <v>0</v>
      </c>
      <c r="U854">
        <f>ROUND((Source!FY425/100)*((ROUND(Source!AF425*Source!I425, 2)+ROUND(Source!AE425*Source!I425, 2))), 2)</f>
        <v>0</v>
      </c>
      <c r="V854">
        <f>Source!Y425</f>
        <v>0</v>
      </c>
      <c r="W854">
        <f>IF(Source!BI425&lt;=1,H854, 0)</f>
        <v>0</v>
      </c>
      <c r="X854">
        <f>IF(Source!BI425=2,H854, 0)</f>
        <v>91.62</v>
      </c>
      <c r="Y854">
        <f>IF(Source!BI425=3,H854, 0)</f>
        <v>0</v>
      </c>
      <c r="Z854">
        <f>IF(Source!BI425=4,H854, 0)</f>
        <v>0</v>
      </c>
    </row>
    <row r="855" spans="1:26" ht="15">
      <c r="G855" s="60">
        <f>H847+H848+H850+H851+H852+SUM(H854:H854)</f>
        <v>247.87</v>
      </c>
      <c r="H855" s="60"/>
      <c r="J855" s="60">
        <f>K847+K848+K850+K851+K852+SUM(K854:K854)</f>
        <v>4786.8500000000004</v>
      </c>
      <c r="K855" s="60"/>
      <c r="L855" s="49">
        <f>Source!U424</f>
        <v>5.6639999999999997</v>
      </c>
      <c r="O855" s="32">
        <f>G855</f>
        <v>247.87</v>
      </c>
      <c r="P855" s="32">
        <f>J855</f>
        <v>4786.8500000000004</v>
      </c>
      <c r="Q855" s="32">
        <f>L855</f>
        <v>5.6639999999999997</v>
      </c>
      <c r="W855">
        <f>IF(Source!BI424&lt;=1,H847+H848+H850+H851+H852, 0)</f>
        <v>0</v>
      </c>
      <c r="X855">
        <f>IF(Source!BI424=2,H847+H848+H850+H851+H852, 0)</f>
        <v>156.25</v>
      </c>
      <c r="Y855">
        <f>IF(Source!BI424=3,H847+H848+H850+H851+H852, 0)</f>
        <v>0</v>
      </c>
      <c r="Z855">
        <f>IF(Source!BI424=4,H847+H848+H850+H851+H852, 0)</f>
        <v>0</v>
      </c>
    </row>
    <row r="857" spans="1:26" ht="15">
      <c r="A857" s="59" t="str">
        <f>CONCATENATE("Итого по подразделу: ",IF(Source!G427&lt;&gt;"Новый подраздел", Source!G427, ""))</f>
        <v>Итого по подразделу: ремонт</v>
      </c>
      <c r="B857" s="59"/>
      <c r="C857" s="59"/>
      <c r="D857" s="59"/>
      <c r="E857" s="59"/>
      <c r="F857" s="59"/>
      <c r="G857" s="58">
        <f>SUM(O674:O856)</f>
        <v>35351.360000000001</v>
      </c>
      <c r="H857" s="58"/>
      <c r="I857" s="35"/>
      <c r="J857" s="58">
        <f>SUM(P674:P856)</f>
        <v>319355.26999999996</v>
      </c>
      <c r="K857" s="58"/>
      <c r="L857" s="49">
        <f>SUM(Q674:Q856)</f>
        <v>291.07236449999999</v>
      </c>
    </row>
    <row r="860" spans="1:26" ht="14.25">
      <c r="C860" s="63" t="str">
        <f>Source!H456</f>
        <v>Ндс</v>
      </c>
      <c r="D860" s="63"/>
      <c r="E860" s="63"/>
      <c r="F860" s="63"/>
      <c r="G860" s="63"/>
      <c r="H860" s="63"/>
      <c r="I860" s="63"/>
      <c r="J860" s="64">
        <f>IF(Source!F456=0, "", Source!F456)</f>
        <v>57483.9</v>
      </c>
      <c r="K860" s="64"/>
    </row>
    <row r="861" spans="1:26" ht="14.25">
      <c r="C861" s="63" t="str">
        <f>Source!H457</f>
        <v>всего с НДС</v>
      </c>
      <c r="D861" s="63"/>
      <c r="E861" s="63"/>
      <c r="F861" s="63"/>
      <c r="G861" s="63"/>
      <c r="H861" s="63"/>
      <c r="I861" s="63"/>
      <c r="J861" s="64">
        <f>IF(Source!F457=0, "", Source!F457)</f>
        <v>376839.2</v>
      </c>
      <c r="K861" s="64"/>
    </row>
    <row r="863" spans="1:26" ht="15">
      <c r="A863" s="59" t="str">
        <f>CONCATENATE("Итого по разделу: ",IF(Source!G459&lt;&gt;"Новый раздел", Source!G459, ""))</f>
        <v>Итого по разделу: комната 25</v>
      </c>
      <c r="B863" s="59"/>
      <c r="C863" s="59"/>
      <c r="D863" s="59"/>
      <c r="E863" s="59"/>
      <c r="F863" s="59"/>
      <c r="G863" s="58">
        <f>SUM(O588:O862)</f>
        <v>35745.810000000005</v>
      </c>
      <c r="H863" s="58"/>
      <c r="I863" s="35"/>
      <c r="J863" s="58">
        <f>SUM(P588:P862)</f>
        <v>330714.17999999993</v>
      </c>
      <c r="K863" s="58"/>
      <c r="L863" s="49">
        <f>SUM(Q588:Q862)</f>
        <v>315.56651449999998</v>
      </c>
    </row>
    <row r="866" spans="1:26" ht="14.25">
      <c r="C866" s="63" t="str">
        <f>Source!H488</f>
        <v>Ндс</v>
      </c>
      <c r="D866" s="63"/>
      <c r="E866" s="63"/>
      <c r="F866" s="63"/>
      <c r="G866" s="63"/>
      <c r="H866" s="63"/>
      <c r="I866" s="63"/>
      <c r="J866" s="64">
        <f>IF(Source!F488=0, "", Source!F488)</f>
        <v>59528.6</v>
      </c>
      <c r="K866" s="64"/>
    </row>
    <row r="867" spans="1:26" ht="14.25">
      <c r="C867" s="63" t="str">
        <f>Source!H489</f>
        <v>всего с НДС</v>
      </c>
      <c r="D867" s="63"/>
      <c r="E867" s="63"/>
      <c r="F867" s="63"/>
      <c r="G867" s="63"/>
      <c r="H867" s="63"/>
      <c r="I867" s="63"/>
      <c r="J867" s="64">
        <f>IF(Source!F489=0, "", Source!F489)</f>
        <v>390242.7</v>
      </c>
      <c r="K867" s="64"/>
    </row>
    <row r="869" spans="1:26" ht="16.5">
      <c r="A869" s="65" t="str">
        <f>CONCATENATE("Раздел: ",IF(Source!G491&lt;&gt;"Новый раздел", Source!G491, ""))</f>
        <v>Раздел: комната 24</v>
      </c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</row>
    <row r="871" spans="1:26" ht="16.5">
      <c r="A871" s="65" t="str">
        <f>CONCATENATE("Подраздел: ",IF(Source!G495&lt;&gt;"Новый подраздел", Source!G495, ""))</f>
        <v>Подраздел: демонтаж</v>
      </c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</row>
    <row r="872" spans="1:26" ht="42.75">
      <c r="A872" s="23" t="str">
        <f>Source!E499</f>
        <v>1</v>
      </c>
      <c r="B872" s="53" t="str">
        <f>Source!F499</f>
        <v>57-1-2</v>
      </c>
      <c r="C872" s="53" t="str">
        <f>Source!G499</f>
        <v>Разборка оснований покрытия полов лаг из досок и брусков</v>
      </c>
      <c r="D872" s="37" t="str">
        <f>Source!H499</f>
        <v>100 м2 основания</v>
      </c>
      <c r="E872" s="10">
        <f>Source!I499</f>
        <v>0.26500000000000001</v>
      </c>
      <c r="F872" s="38">
        <f>Source!AL499+Source!AM499+Source!AO499</f>
        <v>59.83</v>
      </c>
      <c r="G872" s="39"/>
      <c r="H872" s="38"/>
      <c r="I872" s="39" t="str">
        <f>Source!BO499</f>
        <v>57-1-2</v>
      </c>
      <c r="J872" s="39"/>
      <c r="K872" s="38"/>
      <c r="L872" s="40"/>
      <c r="S872">
        <f>ROUND((Source!FX499/100)*((ROUND(Source!AF499*Source!I499, 2)+ROUND(Source!AE499*Source!I499, 2))), 2)</f>
        <v>12.68</v>
      </c>
      <c r="T872">
        <f>Source!X499</f>
        <v>357.73</v>
      </c>
      <c r="U872">
        <f>ROUND((Source!FY499/100)*((ROUND(Source!AF499*Source!I499, 2)+ROUND(Source!AE499*Source!I499, 2))), 2)</f>
        <v>10.78</v>
      </c>
      <c r="V872">
        <f>Source!Y499</f>
        <v>284.08</v>
      </c>
    </row>
    <row r="873" spans="1:26">
      <c r="C873" s="31" t="str">
        <f>"Объем: "&amp;Source!I499&amp;"=26,5/"&amp;"100"</f>
        <v>Объем: 0,265=26,5/100</v>
      </c>
    </row>
    <row r="874" spans="1:26" ht="14.25">
      <c r="A874" s="23"/>
      <c r="B874" s="53"/>
      <c r="C874" s="53" t="s">
        <v>1148</v>
      </c>
      <c r="D874" s="37"/>
      <c r="E874" s="10"/>
      <c r="F874" s="38">
        <f>Source!AO499</f>
        <v>59.83</v>
      </c>
      <c r="G874" s="39" t="str">
        <f>Source!DG499</f>
        <v/>
      </c>
      <c r="H874" s="38">
        <f>ROUND(Source!AF499*Source!I499, 2)</f>
        <v>15.85</v>
      </c>
      <c r="I874" s="39"/>
      <c r="J874" s="39">
        <f>IF(Source!BA499&lt;&gt; 0, Source!BA499, 1)</f>
        <v>33.18</v>
      </c>
      <c r="K874" s="38">
        <f>Source!S499</f>
        <v>526.07000000000005</v>
      </c>
      <c r="L874" s="40"/>
      <c r="R874">
        <f>H874</f>
        <v>15.85</v>
      </c>
    </row>
    <row r="875" spans="1:26" ht="14.25">
      <c r="A875" s="23"/>
      <c r="B875" s="53"/>
      <c r="C875" s="53" t="s">
        <v>1149</v>
      </c>
      <c r="D875" s="37" t="s">
        <v>1150</v>
      </c>
      <c r="E875" s="10">
        <f>Source!BZ499</f>
        <v>80</v>
      </c>
      <c r="F875" s="56"/>
      <c r="G875" s="39"/>
      <c r="H875" s="38">
        <f>SUM(S872:S878)</f>
        <v>12.68</v>
      </c>
      <c r="I875" s="41" t="str">
        <f>CONCATENATE(Source!FX499, Source!FV499, "=")</f>
        <v>80*0,85=</v>
      </c>
      <c r="J875" s="36">
        <f>Source!AT499</f>
        <v>68</v>
      </c>
      <c r="K875" s="38">
        <f>SUM(T872:T878)</f>
        <v>357.73</v>
      </c>
      <c r="L875" s="40"/>
    </row>
    <row r="876" spans="1:26" ht="14.25">
      <c r="A876" s="23"/>
      <c r="B876" s="53"/>
      <c r="C876" s="53" t="s">
        <v>1151</v>
      </c>
      <c r="D876" s="37" t="s">
        <v>1150</v>
      </c>
      <c r="E876" s="10">
        <f>Source!CA499</f>
        <v>68</v>
      </c>
      <c r="F876" s="56"/>
      <c r="G876" s="39"/>
      <c r="H876" s="38">
        <f>SUM(U872:U878)</f>
        <v>10.78</v>
      </c>
      <c r="I876" s="41" t="str">
        <f>CONCATENATE(Source!FY499, Source!FW499, "=")</f>
        <v>68*0,8=</v>
      </c>
      <c r="J876" s="36">
        <f>Source!AU499</f>
        <v>54</v>
      </c>
      <c r="K876" s="38">
        <f>SUM(V872:V878)</f>
        <v>284.08</v>
      </c>
      <c r="L876" s="40"/>
    </row>
    <row r="877" spans="1:26" ht="14.25">
      <c r="A877" s="23"/>
      <c r="B877" s="53"/>
      <c r="C877" s="53" t="s">
        <v>1152</v>
      </c>
      <c r="D877" s="37" t="s">
        <v>1153</v>
      </c>
      <c r="E877" s="10">
        <f>Source!AQ499</f>
        <v>7.67</v>
      </c>
      <c r="F877" s="38"/>
      <c r="G877" s="39" t="str">
        <f>Source!DI499</f>
        <v/>
      </c>
      <c r="H877" s="38"/>
      <c r="I877" s="39"/>
      <c r="J877" s="39"/>
      <c r="K877" s="38"/>
      <c r="L877" s="42">
        <f>Source!U499</f>
        <v>2.0325500000000001</v>
      </c>
    </row>
    <row r="878" spans="1:26" ht="14.25">
      <c r="A878" s="54" t="str">
        <f>Source!E500</f>
        <v>1,1</v>
      </c>
      <c r="B878" s="55" t="str">
        <f>Source!F500</f>
        <v>509-9900</v>
      </c>
      <c r="C878" s="55" t="str">
        <f>Source!G500</f>
        <v>Строительный мусор</v>
      </c>
      <c r="D878" s="43" t="str">
        <f>Source!H500</f>
        <v>т</v>
      </c>
      <c r="E878" s="44">
        <f>Source!I500</f>
        <v>0.1855</v>
      </c>
      <c r="F878" s="45">
        <f>Source!AL500+Source!AM500+Source!AO500</f>
        <v>0</v>
      </c>
      <c r="G878" s="46" t="s">
        <v>3</v>
      </c>
      <c r="H878" s="45">
        <f>ROUND(Source!AC500*Source!I500, 2)+ROUND(Source!AD500*Source!I500, 2)+ROUND(Source!AF500*Source!I500, 2)</f>
        <v>0</v>
      </c>
      <c r="I878" s="47"/>
      <c r="J878" s="47">
        <f>IF(Source!BC500&lt;&gt; 0, Source!BC500, 1)</f>
        <v>1</v>
      </c>
      <c r="K878" s="45">
        <f>Source!O500</f>
        <v>0</v>
      </c>
      <c r="L878" s="48"/>
      <c r="S878">
        <f>ROUND((Source!FX500/100)*((ROUND(Source!AF500*Source!I500, 2)+ROUND(Source!AE500*Source!I500, 2))), 2)</f>
        <v>0</v>
      </c>
      <c r="T878">
        <f>Source!X500</f>
        <v>0</v>
      </c>
      <c r="U878">
        <f>ROUND((Source!FY500/100)*((ROUND(Source!AF500*Source!I500, 2)+ROUND(Source!AE500*Source!I500, 2))), 2)</f>
        <v>0</v>
      </c>
      <c r="V878">
        <f>Source!Y500</f>
        <v>0</v>
      </c>
      <c r="W878">
        <f>IF(Source!BI500&lt;=1,H878, 0)</f>
        <v>0</v>
      </c>
      <c r="X878">
        <f>IF(Source!BI500=2,H878, 0)</f>
        <v>0</v>
      </c>
      <c r="Y878">
        <f>IF(Source!BI500=3,H878, 0)</f>
        <v>0</v>
      </c>
      <c r="Z878">
        <f>IF(Source!BI500=4,H878, 0)</f>
        <v>0</v>
      </c>
    </row>
    <row r="879" spans="1:26" ht="15">
      <c r="G879" s="60">
        <f>H874+H875+H876+SUM(H878:H878)</f>
        <v>39.31</v>
      </c>
      <c r="H879" s="60"/>
      <c r="J879" s="60">
        <f>K874+K875+K876+SUM(K878:K878)</f>
        <v>1167.8800000000001</v>
      </c>
      <c r="K879" s="60"/>
      <c r="L879" s="49">
        <f>Source!U499</f>
        <v>2.0325500000000001</v>
      </c>
      <c r="O879" s="32">
        <f>G879</f>
        <v>39.31</v>
      </c>
      <c r="P879" s="32">
        <f>J879</f>
        <v>1167.8800000000001</v>
      </c>
      <c r="Q879" s="32">
        <f>L879</f>
        <v>2.0325500000000001</v>
      </c>
      <c r="W879">
        <f>IF(Source!BI499&lt;=1,H874+H875+H876, 0)</f>
        <v>39.31</v>
      </c>
      <c r="X879">
        <f>IF(Source!BI499=2,H874+H875+H876, 0)</f>
        <v>0</v>
      </c>
      <c r="Y879">
        <f>IF(Source!BI499=3,H874+H875+H876, 0)</f>
        <v>0</v>
      </c>
      <c r="Z879">
        <f>IF(Source!BI499=4,H874+H875+H876, 0)</f>
        <v>0</v>
      </c>
    </row>
    <row r="880" spans="1:26" ht="42.75">
      <c r="A880" s="23" t="str">
        <f>Source!E501</f>
        <v>2</v>
      </c>
      <c r="B880" s="53" t="str">
        <f>Source!F501</f>
        <v>46-04-010-2</v>
      </c>
      <c r="C880" s="53" t="str">
        <f>Source!G501</f>
        <v>Разборка покрытий полов дощатых</v>
      </c>
      <c r="D880" s="37" t="str">
        <f>Source!H501</f>
        <v>100 м2 покрытия</v>
      </c>
      <c r="E880" s="10">
        <f>Source!I501</f>
        <v>0.26500000000000001</v>
      </c>
      <c r="F880" s="38">
        <f>Source!AL501+Source!AM501+Source!AO501</f>
        <v>352.23</v>
      </c>
      <c r="G880" s="39"/>
      <c r="H880" s="38"/>
      <c r="I880" s="39" t="str">
        <f>Source!BO501</f>
        <v>46-04-010-2</v>
      </c>
      <c r="J880" s="39"/>
      <c r="K880" s="38"/>
      <c r="L880" s="40"/>
      <c r="S880">
        <f>ROUND((Source!FX501/100)*((ROUND(Source!AF501*Source!I501, 2)+ROUND(Source!AE501*Source!I501, 2))), 2)</f>
        <v>0</v>
      </c>
      <c r="T880">
        <f>Source!X501</f>
        <v>0</v>
      </c>
      <c r="U880">
        <f>ROUND((Source!FY501/100)*((ROUND(Source!AF501*Source!I501, 2)+ROUND(Source!AE501*Source!I501, 2))), 2)</f>
        <v>0</v>
      </c>
      <c r="V880">
        <f>Source!Y501</f>
        <v>0</v>
      </c>
    </row>
    <row r="881" spans="1:26">
      <c r="C881" s="31" t="str">
        <f>"Объем: "&amp;Source!I501&amp;"=26,5/"&amp;"100"</f>
        <v>Объем: 0,265=26,5/100</v>
      </c>
    </row>
    <row r="882" spans="1:26" ht="14.25">
      <c r="A882" s="23"/>
      <c r="B882" s="53"/>
      <c r="C882" s="53" t="s">
        <v>1148</v>
      </c>
      <c r="D882" s="37"/>
      <c r="E882" s="10"/>
      <c r="F882" s="38">
        <f>Source!AO501</f>
        <v>238.13</v>
      </c>
      <c r="G882" s="39" t="str">
        <f>Source!DG501</f>
        <v/>
      </c>
      <c r="H882" s="38">
        <f>ROUND(Source!AF501*Source!I501, 2)</f>
        <v>63.1</v>
      </c>
      <c r="I882" s="39"/>
      <c r="J882" s="39">
        <f>IF(Source!BA501&lt;&gt; 0, Source!BA501, 1)</f>
        <v>33.18</v>
      </c>
      <c r="K882" s="38">
        <f>Source!S501</f>
        <v>2093.81</v>
      </c>
      <c r="L882" s="40"/>
      <c r="R882">
        <f>H882</f>
        <v>63.1</v>
      </c>
    </row>
    <row r="883" spans="1:26" ht="14.25">
      <c r="A883" s="23"/>
      <c r="B883" s="53"/>
      <c r="C883" s="53" t="s">
        <v>102</v>
      </c>
      <c r="D883" s="37"/>
      <c r="E883" s="10"/>
      <c r="F883" s="38">
        <f>Source!AM501</f>
        <v>114.1</v>
      </c>
      <c r="G883" s="39" t="str">
        <f>Source!DE501</f>
        <v/>
      </c>
      <c r="H883" s="38">
        <f>ROUND(Source!AD501*Source!I501, 2)</f>
        <v>30.24</v>
      </c>
      <c r="I883" s="39"/>
      <c r="J883" s="39">
        <f>IF(Source!BB501&lt;&gt; 0, Source!BB501, 1)</f>
        <v>14.93</v>
      </c>
      <c r="K883" s="38">
        <f>Source!Q501</f>
        <v>451.43</v>
      </c>
      <c r="L883" s="40"/>
    </row>
    <row r="884" spans="1:26" ht="14.25">
      <c r="A884" s="23"/>
      <c r="B884" s="53"/>
      <c r="C884" s="53" t="s">
        <v>1154</v>
      </c>
      <c r="D884" s="37"/>
      <c r="E884" s="10"/>
      <c r="F884" s="38">
        <f>Source!AN501</f>
        <v>49.28</v>
      </c>
      <c r="G884" s="39" t="str">
        <f>Source!DF501</f>
        <v/>
      </c>
      <c r="H884" s="50">
        <f>ROUND(Source!AE501*Source!I501, 2)</f>
        <v>13.06</v>
      </c>
      <c r="I884" s="39"/>
      <c r="J884" s="39">
        <f>IF(Source!BS501&lt;&gt; 0, Source!BS501, 1)</f>
        <v>33.18</v>
      </c>
      <c r="K884" s="50">
        <f>Source!R501</f>
        <v>433.3</v>
      </c>
      <c r="L884" s="40"/>
      <c r="R884">
        <f>H884</f>
        <v>13.06</v>
      </c>
    </row>
    <row r="885" spans="1:26" ht="14.25">
      <c r="A885" s="54"/>
      <c r="B885" s="55"/>
      <c r="C885" s="55" t="s">
        <v>1152</v>
      </c>
      <c r="D885" s="43" t="s">
        <v>1153</v>
      </c>
      <c r="E885" s="44">
        <f>Source!AQ501</f>
        <v>30.53</v>
      </c>
      <c r="F885" s="45"/>
      <c r="G885" s="47" t="str">
        <f>Source!DI501</f>
        <v/>
      </c>
      <c r="H885" s="45"/>
      <c r="I885" s="47"/>
      <c r="J885" s="47"/>
      <c r="K885" s="45"/>
      <c r="L885" s="51">
        <f>Source!U501</f>
        <v>8.0904500000000006</v>
      </c>
    </row>
    <row r="886" spans="1:26" ht="15">
      <c r="G886" s="60">
        <f>H882+H883</f>
        <v>93.34</v>
      </c>
      <c r="H886" s="60"/>
      <c r="J886" s="60">
        <f>K882+K883</f>
        <v>2545.2399999999998</v>
      </c>
      <c r="K886" s="60"/>
      <c r="L886" s="49">
        <f>Source!U501</f>
        <v>8.0904500000000006</v>
      </c>
      <c r="O886" s="32">
        <f>G886</f>
        <v>93.34</v>
      </c>
      <c r="P886" s="32">
        <f>J886</f>
        <v>2545.2399999999998</v>
      </c>
      <c r="Q886" s="32">
        <f>L886</f>
        <v>8.0904500000000006</v>
      </c>
      <c r="W886">
        <f>IF(Source!BI501&lt;=1,H882+H883, 0)</f>
        <v>93.34</v>
      </c>
      <c r="X886">
        <f>IF(Source!BI501=2,H882+H883, 0)</f>
        <v>0</v>
      </c>
      <c r="Y886">
        <f>IF(Source!BI501=3,H882+H883, 0)</f>
        <v>0</v>
      </c>
      <c r="Z886">
        <f>IF(Source!BI501=4,H882+H883, 0)</f>
        <v>0</v>
      </c>
    </row>
    <row r="887" spans="1:26" ht="42.75">
      <c r="A887" s="23" t="str">
        <f>Source!E502</f>
        <v>3</v>
      </c>
      <c r="B887" s="53" t="str">
        <f>Source!F502</f>
        <v>57-2-1</v>
      </c>
      <c r="C887" s="53" t="str">
        <f>Source!G502</f>
        <v>Разборка покрытий полов из линолеума и релина</v>
      </c>
      <c r="D887" s="37" t="str">
        <f>Source!H502</f>
        <v>100 м2 покрытия</v>
      </c>
      <c r="E887" s="10">
        <f>Source!I502</f>
        <v>0.26500000000000001</v>
      </c>
      <c r="F887" s="38">
        <f>Source!AL502+Source!AM502+Source!AO502</f>
        <v>92.9</v>
      </c>
      <c r="G887" s="39"/>
      <c r="H887" s="38"/>
      <c r="I887" s="39" t="str">
        <f>Source!BO502</f>
        <v>57-2-1</v>
      </c>
      <c r="J887" s="39"/>
      <c r="K887" s="38"/>
      <c r="L887" s="40"/>
      <c r="S887">
        <f>ROUND((Source!FX502/100)*((ROUND(Source!AF502*Source!I502, 2)+ROUND(Source!AE502*Source!I502, 2))), 2)</f>
        <v>19.21</v>
      </c>
      <c r="T887">
        <f>Source!X502</f>
        <v>541.70000000000005</v>
      </c>
      <c r="U887">
        <f>ROUND((Source!FY502/100)*((ROUND(Source!AF502*Source!I502, 2)+ROUND(Source!AE502*Source!I502, 2))), 2)</f>
        <v>16.329999999999998</v>
      </c>
      <c r="V887">
        <f>Source!Y502</f>
        <v>430.17</v>
      </c>
    </row>
    <row r="888" spans="1:26">
      <c r="C888" s="31" t="str">
        <f>"Объем: "&amp;Source!I502&amp;"=26,5/"&amp;"100"</f>
        <v>Объем: 0,265=26,5/100</v>
      </c>
    </row>
    <row r="889" spans="1:26" ht="14.25">
      <c r="A889" s="23"/>
      <c r="B889" s="53"/>
      <c r="C889" s="53" t="s">
        <v>1148</v>
      </c>
      <c r="D889" s="37"/>
      <c r="E889" s="10"/>
      <c r="F889" s="38">
        <f>Source!AO502</f>
        <v>88.84</v>
      </c>
      <c r="G889" s="39" t="str">
        <f>Source!DG502</f>
        <v/>
      </c>
      <c r="H889" s="38">
        <f>ROUND(Source!AF502*Source!I502, 2)</f>
        <v>23.54</v>
      </c>
      <c r="I889" s="39"/>
      <c r="J889" s="39">
        <f>IF(Source!BA502&lt;&gt; 0, Source!BA502, 1)</f>
        <v>33.18</v>
      </c>
      <c r="K889" s="38">
        <f>Source!S502</f>
        <v>781.14</v>
      </c>
      <c r="L889" s="40"/>
      <c r="R889">
        <f>H889</f>
        <v>23.54</v>
      </c>
    </row>
    <row r="890" spans="1:26" ht="14.25">
      <c r="A890" s="23"/>
      <c r="B890" s="53"/>
      <c r="C890" s="53" t="s">
        <v>102</v>
      </c>
      <c r="D890" s="37"/>
      <c r="E890" s="10"/>
      <c r="F890" s="38">
        <f>Source!AM502</f>
        <v>4.0599999999999996</v>
      </c>
      <c r="G890" s="39" t="str">
        <f>Source!DE502</f>
        <v/>
      </c>
      <c r="H890" s="38">
        <f>ROUND(Source!AD502*Source!I502, 2)</f>
        <v>1.08</v>
      </c>
      <c r="I890" s="39"/>
      <c r="J890" s="39">
        <f>IF(Source!BB502&lt;&gt; 0, Source!BB502, 1)</f>
        <v>14.94</v>
      </c>
      <c r="K890" s="38">
        <f>Source!Q502</f>
        <v>16.07</v>
      </c>
      <c r="L890" s="40"/>
    </row>
    <row r="891" spans="1:26" ht="14.25">
      <c r="A891" s="23"/>
      <c r="B891" s="53"/>
      <c r="C891" s="53" t="s">
        <v>1154</v>
      </c>
      <c r="D891" s="37"/>
      <c r="E891" s="10"/>
      <c r="F891" s="38">
        <f>Source!AN502</f>
        <v>1.76</v>
      </c>
      <c r="G891" s="39" t="str">
        <f>Source!DF502</f>
        <v/>
      </c>
      <c r="H891" s="50">
        <f>ROUND(Source!AE502*Source!I502, 2)</f>
        <v>0.47</v>
      </c>
      <c r="I891" s="39"/>
      <c r="J891" s="39">
        <f>IF(Source!BS502&lt;&gt; 0, Source!BS502, 1)</f>
        <v>33.18</v>
      </c>
      <c r="K891" s="50">
        <f>Source!R502</f>
        <v>15.48</v>
      </c>
      <c r="L891" s="40"/>
      <c r="R891">
        <f>H891</f>
        <v>0.47</v>
      </c>
    </row>
    <row r="892" spans="1:26" ht="14.25">
      <c r="A892" s="23"/>
      <c r="B892" s="53"/>
      <c r="C892" s="53" t="s">
        <v>1149</v>
      </c>
      <c r="D892" s="37" t="s">
        <v>1150</v>
      </c>
      <c r="E892" s="10">
        <f>Source!BZ502</f>
        <v>80</v>
      </c>
      <c r="F892" s="56"/>
      <c r="G892" s="39"/>
      <c r="H892" s="38">
        <f>SUM(S887:S895)</f>
        <v>19.21</v>
      </c>
      <c r="I892" s="41" t="str">
        <f>CONCATENATE(Source!FX502, Source!FV502, "=")</f>
        <v>80*0,85=</v>
      </c>
      <c r="J892" s="36">
        <f>Source!AT502</f>
        <v>68</v>
      </c>
      <c r="K892" s="38">
        <f>SUM(T887:T895)</f>
        <v>541.70000000000005</v>
      </c>
      <c r="L892" s="40"/>
    </row>
    <row r="893" spans="1:26" ht="14.25">
      <c r="A893" s="23"/>
      <c r="B893" s="53"/>
      <c r="C893" s="53" t="s">
        <v>1151</v>
      </c>
      <c r="D893" s="37" t="s">
        <v>1150</v>
      </c>
      <c r="E893" s="10">
        <f>Source!CA502</f>
        <v>68</v>
      </c>
      <c r="F893" s="56"/>
      <c r="G893" s="39"/>
      <c r="H893" s="38">
        <f>SUM(U887:U895)</f>
        <v>16.329999999999998</v>
      </c>
      <c r="I893" s="41" t="str">
        <f>CONCATENATE(Source!FY502, Source!FW502, "=")</f>
        <v>68*0,8=</v>
      </c>
      <c r="J893" s="36">
        <f>Source!AU502</f>
        <v>54</v>
      </c>
      <c r="K893" s="38">
        <f>SUM(V887:V895)</f>
        <v>430.17</v>
      </c>
      <c r="L893" s="40"/>
    </row>
    <row r="894" spans="1:26" ht="14.25">
      <c r="A894" s="23"/>
      <c r="B894" s="53"/>
      <c r="C894" s="53" t="s">
        <v>1152</v>
      </c>
      <c r="D894" s="37" t="s">
        <v>1153</v>
      </c>
      <c r="E894" s="10">
        <f>Source!AQ502</f>
        <v>11.39</v>
      </c>
      <c r="F894" s="38"/>
      <c r="G894" s="39" t="str">
        <f>Source!DI502</f>
        <v/>
      </c>
      <c r="H894" s="38"/>
      <c r="I894" s="39"/>
      <c r="J894" s="39"/>
      <c r="K894" s="38"/>
      <c r="L894" s="42">
        <f>Source!U502</f>
        <v>3.0183500000000003</v>
      </c>
    </row>
    <row r="895" spans="1:26" ht="14.25">
      <c r="A895" s="54" t="str">
        <f>Source!E503</f>
        <v>3,1</v>
      </c>
      <c r="B895" s="55" t="str">
        <f>Source!F503</f>
        <v>509-9900</v>
      </c>
      <c r="C895" s="55" t="str">
        <f>Source!G503</f>
        <v>Строительный мусор</v>
      </c>
      <c r="D895" s="43" t="str">
        <f>Source!H503</f>
        <v>т</v>
      </c>
      <c r="E895" s="44">
        <f>Source!I503</f>
        <v>0.12454999999999999</v>
      </c>
      <c r="F895" s="45">
        <f>Source!AL503+Source!AM503+Source!AO503</f>
        <v>0</v>
      </c>
      <c r="G895" s="46" t="s">
        <v>3</v>
      </c>
      <c r="H895" s="45">
        <f>ROUND(Source!AC503*Source!I503, 2)+ROUND(Source!AD503*Source!I503, 2)+ROUND(Source!AF503*Source!I503, 2)</f>
        <v>0</v>
      </c>
      <c r="I895" s="47"/>
      <c r="J895" s="47">
        <f>IF(Source!BC503&lt;&gt; 0, Source!BC503, 1)</f>
        <v>1</v>
      </c>
      <c r="K895" s="45">
        <f>Source!O503</f>
        <v>0</v>
      </c>
      <c r="L895" s="48"/>
      <c r="S895">
        <f>ROUND((Source!FX503/100)*((ROUND(Source!AF503*Source!I503, 2)+ROUND(Source!AE503*Source!I503, 2))), 2)</f>
        <v>0</v>
      </c>
      <c r="T895">
        <f>Source!X503</f>
        <v>0</v>
      </c>
      <c r="U895">
        <f>ROUND((Source!FY503/100)*((ROUND(Source!AF503*Source!I503, 2)+ROUND(Source!AE503*Source!I503, 2))), 2)</f>
        <v>0</v>
      </c>
      <c r="V895">
        <f>Source!Y503</f>
        <v>0</v>
      </c>
      <c r="W895">
        <f>IF(Source!BI503&lt;=1,H895, 0)</f>
        <v>0</v>
      </c>
      <c r="X895">
        <f>IF(Source!BI503=2,H895, 0)</f>
        <v>0</v>
      </c>
      <c r="Y895">
        <f>IF(Source!BI503=3,H895, 0)</f>
        <v>0</v>
      </c>
      <c r="Z895">
        <f>IF(Source!BI503=4,H895, 0)</f>
        <v>0</v>
      </c>
    </row>
    <row r="896" spans="1:26" ht="15">
      <c r="G896" s="60">
        <f>H889+H890+H892+H893+SUM(H895:H895)</f>
        <v>60.16</v>
      </c>
      <c r="H896" s="60"/>
      <c r="J896" s="60">
        <f>K889+K890+K892+K893+SUM(K895:K895)</f>
        <v>1769.0800000000002</v>
      </c>
      <c r="K896" s="60"/>
      <c r="L896" s="49">
        <f>Source!U502</f>
        <v>3.0183500000000003</v>
      </c>
      <c r="O896" s="32">
        <f>G896</f>
        <v>60.16</v>
      </c>
      <c r="P896" s="32">
        <f>J896</f>
        <v>1769.0800000000002</v>
      </c>
      <c r="Q896" s="32">
        <f>L896</f>
        <v>3.0183500000000003</v>
      </c>
      <c r="W896">
        <f>IF(Source!BI502&lt;=1,H889+H890+H892+H893, 0)</f>
        <v>60.16</v>
      </c>
      <c r="X896">
        <f>IF(Source!BI502=2,H889+H890+H892+H893, 0)</f>
        <v>0</v>
      </c>
      <c r="Y896">
        <f>IF(Source!BI502=3,H889+H890+H892+H893, 0)</f>
        <v>0</v>
      </c>
      <c r="Z896">
        <f>IF(Source!BI502=4,H889+H890+H892+H893, 0)</f>
        <v>0</v>
      </c>
    </row>
    <row r="897" spans="1:26" ht="42.75">
      <c r="A897" s="23" t="str">
        <f>Source!E504</f>
        <v>4</v>
      </c>
      <c r="B897" s="53" t="str">
        <f>Source!F504</f>
        <v>57-3-1</v>
      </c>
      <c r="C897" s="53" t="str">
        <f>Source!G504</f>
        <v>Разборка плинтусов деревянных и из пластмассовых материалов</v>
      </c>
      <c r="D897" s="37" t="str">
        <f>Source!H504</f>
        <v>100 М ПЛИНТУСА</v>
      </c>
      <c r="E897" s="10">
        <f>Source!I504</f>
        <v>0.2</v>
      </c>
      <c r="F897" s="38">
        <f>Source!AL504+Source!AM504+Source!AO504</f>
        <v>29.41</v>
      </c>
      <c r="G897" s="39"/>
      <c r="H897" s="38"/>
      <c r="I897" s="39" t="str">
        <f>Source!BO504</f>
        <v>57-3-1</v>
      </c>
      <c r="J897" s="39"/>
      <c r="K897" s="38"/>
      <c r="L897" s="40"/>
      <c r="S897">
        <f>ROUND((Source!FX504/100)*((ROUND(Source!AF504*Source!I504, 2)+ROUND(Source!AE504*Source!I504, 2))), 2)</f>
        <v>4.7</v>
      </c>
      <c r="T897">
        <f>Source!X504</f>
        <v>132.71</v>
      </c>
      <c r="U897">
        <f>ROUND((Source!FY504/100)*((ROUND(Source!AF504*Source!I504, 2)+ROUND(Source!AE504*Source!I504, 2))), 2)</f>
        <v>4</v>
      </c>
      <c r="V897">
        <f>Source!Y504</f>
        <v>105.39</v>
      </c>
    </row>
    <row r="898" spans="1:26">
      <c r="C898" s="31" t="str">
        <f>"Объем: "&amp;Source!I504&amp;"=20/"&amp;"100"</f>
        <v>Объем: 0,2=20/100</v>
      </c>
    </row>
    <row r="899" spans="1:26" ht="14.25">
      <c r="A899" s="23"/>
      <c r="B899" s="53"/>
      <c r="C899" s="53" t="s">
        <v>1148</v>
      </c>
      <c r="D899" s="37"/>
      <c r="E899" s="10"/>
      <c r="F899" s="38">
        <f>Source!AO504</f>
        <v>29.41</v>
      </c>
      <c r="G899" s="39" t="str">
        <f>Source!DG504</f>
        <v/>
      </c>
      <c r="H899" s="38">
        <f>ROUND(Source!AF504*Source!I504, 2)</f>
        <v>5.88</v>
      </c>
      <c r="I899" s="39"/>
      <c r="J899" s="39">
        <f>IF(Source!BA504&lt;&gt; 0, Source!BA504, 1)</f>
        <v>33.18</v>
      </c>
      <c r="K899" s="38">
        <f>Source!S504</f>
        <v>195.16</v>
      </c>
      <c r="L899" s="40"/>
      <c r="R899">
        <f>H899</f>
        <v>5.88</v>
      </c>
    </row>
    <row r="900" spans="1:26" ht="14.25">
      <c r="A900" s="23"/>
      <c r="B900" s="53"/>
      <c r="C900" s="53" t="s">
        <v>1149</v>
      </c>
      <c r="D900" s="37" t="s">
        <v>1150</v>
      </c>
      <c r="E900" s="10">
        <f>Source!BZ504</f>
        <v>80</v>
      </c>
      <c r="F900" s="56"/>
      <c r="G900" s="39"/>
      <c r="H900" s="38">
        <f>SUM(S897:S903)</f>
        <v>4.7</v>
      </c>
      <c r="I900" s="41" t="str">
        <f>CONCATENATE(Source!FX504, Source!FV504, "=")</f>
        <v>80*0,85=</v>
      </c>
      <c r="J900" s="36">
        <f>Source!AT504</f>
        <v>68</v>
      </c>
      <c r="K900" s="38">
        <f>SUM(T897:T903)</f>
        <v>132.71</v>
      </c>
      <c r="L900" s="40"/>
    </row>
    <row r="901" spans="1:26" ht="14.25">
      <c r="A901" s="23"/>
      <c r="B901" s="53"/>
      <c r="C901" s="53" t="s">
        <v>1151</v>
      </c>
      <c r="D901" s="37" t="s">
        <v>1150</v>
      </c>
      <c r="E901" s="10">
        <f>Source!CA504</f>
        <v>68</v>
      </c>
      <c r="F901" s="56"/>
      <c r="G901" s="39"/>
      <c r="H901" s="38">
        <f>SUM(U897:U903)</f>
        <v>4</v>
      </c>
      <c r="I901" s="41" t="str">
        <f>CONCATENATE(Source!FY504, Source!FW504, "=")</f>
        <v>68*0,8=</v>
      </c>
      <c r="J901" s="36">
        <f>Source!AU504</f>
        <v>54</v>
      </c>
      <c r="K901" s="38">
        <f>SUM(V897:V903)</f>
        <v>105.39</v>
      </c>
      <c r="L901" s="40"/>
    </row>
    <row r="902" spans="1:26" ht="14.25">
      <c r="A902" s="23"/>
      <c r="B902" s="53"/>
      <c r="C902" s="53" t="s">
        <v>1152</v>
      </c>
      <c r="D902" s="37" t="s">
        <v>1153</v>
      </c>
      <c r="E902" s="10">
        <f>Source!AQ504</f>
        <v>3.77</v>
      </c>
      <c r="F902" s="38"/>
      <c r="G902" s="39" t="str">
        <f>Source!DI504</f>
        <v/>
      </c>
      <c r="H902" s="38"/>
      <c r="I902" s="39"/>
      <c r="J902" s="39"/>
      <c r="K902" s="38"/>
      <c r="L902" s="42">
        <f>Source!U504</f>
        <v>0.754</v>
      </c>
    </row>
    <row r="903" spans="1:26" ht="14.25">
      <c r="A903" s="54" t="str">
        <f>Source!E505</f>
        <v>4,1</v>
      </c>
      <c r="B903" s="55" t="str">
        <f>Source!F505</f>
        <v>509-9900</v>
      </c>
      <c r="C903" s="55" t="str">
        <f>Source!G505</f>
        <v>Строительный мусор</v>
      </c>
      <c r="D903" s="43" t="str">
        <f>Source!H505</f>
        <v>т</v>
      </c>
      <c r="E903" s="44">
        <f>Source!I505</f>
        <v>2.1999999999999999E-2</v>
      </c>
      <c r="F903" s="45">
        <f>Source!AL505+Source!AM505+Source!AO505</f>
        <v>0</v>
      </c>
      <c r="G903" s="46" t="s">
        <v>3</v>
      </c>
      <c r="H903" s="45">
        <f>ROUND(Source!AC505*Source!I505, 2)+ROUND(Source!AD505*Source!I505, 2)+ROUND(Source!AF505*Source!I505, 2)</f>
        <v>0</v>
      </c>
      <c r="I903" s="47"/>
      <c r="J903" s="47">
        <f>IF(Source!BC505&lt;&gt; 0, Source!BC505, 1)</f>
        <v>1</v>
      </c>
      <c r="K903" s="45">
        <f>Source!O505</f>
        <v>0</v>
      </c>
      <c r="L903" s="48"/>
      <c r="S903">
        <f>ROUND((Source!FX505/100)*((ROUND(Source!AF505*Source!I505, 2)+ROUND(Source!AE505*Source!I505, 2))), 2)</f>
        <v>0</v>
      </c>
      <c r="T903">
        <f>Source!X505</f>
        <v>0</v>
      </c>
      <c r="U903">
        <f>ROUND((Source!FY505/100)*((ROUND(Source!AF505*Source!I505, 2)+ROUND(Source!AE505*Source!I505, 2))), 2)</f>
        <v>0</v>
      </c>
      <c r="V903">
        <f>Source!Y505</f>
        <v>0</v>
      </c>
      <c r="W903">
        <f>IF(Source!BI505&lt;=1,H903, 0)</f>
        <v>0</v>
      </c>
      <c r="X903">
        <f>IF(Source!BI505=2,H903, 0)</f>
        <v>0</v>
      </c>
      <c r="Y903">
        <f>IF(Source!BI505=3,H903, 0)</f>
        <v>0</v>
      </c>
      <c r="Z903">
        <f>IF(Source!BI505=4,H903, 0)</f>
        <v>0</v>
      </c>
    </row>
    <row r="904" spans="1:26" ht="15">
      <c r="G904" s="60">
        <f>H899+H900+H901+SUM(H903:H903)</f>
        <v>14.58</v>
      </c>
      <c r="H904" s="60"/>
      <c r="J904" s="60">
        <f>K899+K900+K901+SUM(K903:K903)</f>
        <v>433.26</v>
      </c>
      <c r="K904" s="60"/>
      <c r="L904" s="49">
        <f>Source!U504</f>
        <v>0.754</v>
      </c>
      <c r="O904" s="32">
        <f>G904</f>
        <v>14.58</v>
      </c>
      <c r="P904" s="32">
        <f>J904</f>
        <v>433.26</v>
      </c>
      <c r="Q904" s="32">
        <f>L904</f>
        <v>0.754</v>
      </c>
      <c r="W904">
        <f>IF(Source!BI504&lt;=1,H899+H900+H901, 0)</f>
        <v>14.58</v>
      </c>
      <c r="X904">
        <f>IF(Source!BI504=2,H899+H900+H901, 0)</f>
        <v>0</v>
      </c>
      <c r="Y904">
        <f>IF(Source!BI504=3,H899+H900+H901, 0)</f>
        <v>0</v>
      </c>
      <c r="Z904">
        <f>IF(Source!BI504=4,H899+H900+H901, 0)</f>
        <v>0</v>
      </c>
    </row>
    <row r="905" spans="1:26" ht="14.25">
      <c r="A905" s="23" t="str">
        <f>Source!E506</f>
        <v>5</v>
      </c>
      <c r="B905" s="53" t="str">
        <f>Source!F506</f>
        <v>67-4-1</v>
      </c>
      <c r="C905" s="53" t="str">
        <f>Source!G506</f>
        <v>Демонтаж выключателей, розеток</v>
      </c>
      <c r="D905" s="37" t="str">
        <f>Source!H506</f>
        <v>100 шт.</v>
      </c>
      <c r="E905" s="10">
        <f>Source!I506</f>
        <v>0.04</v>
      </c>
      <c r="F905" s="38">
        <f>Source!AL506+Source!AM506+Source!AO506</f>
        <v>45.55</v>
      </c>
      <c r="G905" s="39"/>
      <c r="H905" s="38"/>
      <c r="I905" s="39" t="str">
        <f>Source!BO506</f>
        <v>67-4-1</v>
      </c>
      <c r="J905" s="39"/>
      <c r="K905" s="38"/>
      <c r="L905" s="40"/>
      <c r="S905">
        <f>ROUND((Source!FX506/100)*((ROUND(Source!AF506*Source!I506, 2)+ROUND(Source!AE506*Source!I506, 2))), 2)</f>
        <v>1.55</v>
      </c>
      <c r="T905">
        <f>Source!X506</f>
        <v>43.52</v>
      </c>
      <c r="U905">
        <f>ROUND((Source!FY506/100)*((ROUND(Source!AF506*Source!I506, 2)+ROUND(Source!AE506*Source!I506, 2))), 2)</f>
        <v>1.18</v>
      </c>
      <c r="V905">
        <f>Source!Y506</f>
        <v>31.43</v>
      </c>
    </row>
    <row r="906" spans="1:26">
      <c r="C906" s="31" t="str">
        <f>"Объем: "&amp;Source!I506&amp;"=4/"&amp;"100"</f>
        <v>Объем: 0,04=4/100</v>
      </c>
    </row>
    <row r="907" spans="1:26" ht="14.25">
      <c r="A907" s="23"/>
      <c r="B907" s="53"/>
      <c r="C907" s="53" t="s">
        <v>1148</v>
      </c>
      <c r="D907" s="37"/>
      <c r="E907" s="10"/>
      <c r="F907" s="38">
        <f>Source!AO506</f>
        <v>45.55</v>
      </c>
      <c r="G907" s="39" t="str">
        <f>Source!DG506</f>
        <v/>
      </c>
      <c r="H907" s="38">
        <f>ROUND(Source!AF506*Source!I506, 2)</f>
        <v>1.82</v>
      </c>
      <c r="I907" s="39"/>
      <c r="J907" s="39">
        <f>IF(Source!BA506&lt;&gt; 0, Source!BA506, 1)</f>
        <v>33.18</v>
      </c>
      <c r="K907" s="38">
        <f>Source!S506</f>
        <v>60.45</v>
      </c>
      <c r="L907" s="40"/>
      <c r="R907">
        <f>H907</f>
        <v>1.82</v>
      </c>
    </row>
    <row r="908" spans="1:26" ht="14.25">
      <c r="A908" s="23"/>
      <c r="B908" s="53"/>
      <c r="C908" s="53" t="s">
        <v>1149</v>
      </c>
      <c r="D908" s="37" t="s">
        <v>1150</v>
      </c>
      <c r="E908" s="10">
        <f>Source!BZ506</f>
        <v>85</v>
      </c>
      <c r="F908" s="56"/>
      <c r="G908" s="39"/>
      <c r="H908" s="38">
        <f>SUM(S905:S910)</f>
        <v>1.55</v>
      </c>
      <c r="I908" s="41" t="str">
        <f>CONCATENATE(Source!FX506, Source!FV506, "=")</f>
        <v>85*0,85=</v>
      </c>
      <c r="J908" s="36">
        <f>Source!AT506</f>
        <v>72</v>
      </c>
      <c r="K908" s="38">
        <f>SUM(T905:T910)</f>
        <v>43.52</v>
      </c>
      <c r="L908" s="40"/>
    </row>
    <row r="909" spans="1:26" ht="14.25">
      <c r="A909" s="23"/>
      <c r="B909" s="53"/>
      <c r="C909" s="53" t="s">
        <v>1151</v>
      </c>
      <c r="D909" s="37" t="s">
        <v>1150</v>
      </c>
      <c r="E909" s="10">
        <f>Source!CA506</f>
        <v>65</v>
      </c>
      <c r="F909" s="56"/>
      <c r="G909" s="39"/>
      <c r="H909" s="38">
        <f>SUM(U905:U910)</f>
        <v>1.18</v>
      </c>
      <c r="I909" s="41" t="str">
        <f>CONCATENATE(Source!FY506, Source!FW506, "=")</f>
        <v>65*0,8=</v>
      </c>
      <c r="J909" s="36">
        <f>Source!AU506</f>
        <v>52</v>
      </c>
      <c r="K909" s="38">
        <f>SUM(V905:V910)</f>
        <v>31.43</v>
      </c>
      <c r="L909" s="40"/>
    </row>
    <row r="910" spans="1:26" ht="14.25">
      <c r="A910" s="54"/>
      <c r="B910" s="55"/>
      <c r="C910" s="55" t="s">
        <v>1152</v>
      </c>
      <c r="D910" s="43" t="s">
        <v>1153</v>
      </c>
      <c r="E910" s="44">
        <f>Source!AQ506</f>
        <v>5.84</v>
      </c>
      <c r="F910" s="45"/>
      <c r="G910" s="47" t="str">
        <f>Source!DI506</f>
        <v/>
      </c>
      <c r="H910" s="45"/>
      <c r="I910" s="47"/>
      <c r="J910" s="47"/>
      <c r="K910" s="45"/>
      <c r="L910" s="51">
        <f>Source!U506</f>
        <v>0.2336</v>
      </c>
    </row>
    <row r="911" spans="1:26" ht="15">
      <c r="G911" s="60">
        <f>H907+H908+H909</f>
        <v>4.55</v>
      </c>
      <c r="H911" s="60"/>
      <c r="J911" s="60">
        <f>K907+K908+K909</f>
        <v>135.4</v>
      </c>
      <c r="K911" s="60"/>
      <c r="L911" s="49">
        <f>Source!U506</f>
        <v>0.2336</v>
      </c>
      <c r="O911" s="32">
        <f>G911</f>
        <v>4.55</v>
      </c>
      <c r="P911" s="32">
        <f>J911</f>
        <v>135.4</v>
      </c>
      <c r="Q911" s="32">
        <f>L911</f>
        <v>0.2336</v>
      </c>
      <c r="W911">
        <f>IF(Source!BI506&lt;=1,H907+H908+H909, 0)</f>
        <v>4.55</v>
      </c>
      <c r="X911">
        <f>IF(Source!BI506=2,H907+H908+H909, 0)</f>
        <v>0</v>
      </c>
      <c r="Y911">
        <f>IF(Source!BI506=3,H907+H908+H909, 0)</f>
        <v>0</v>
      </c>
      <c r="Z911">
        <f>IF(Source!BI506=4,H907+H908+H909, 0)</f>
        <v>0</v>
      </c>
    </row>
    <row r="912" spans="1:26" ht="14.25">
      <c r="A912" s="23" t="str">
        <f>Source!E507</f>
        <v>6</v>
      </c>
      <c r="B912" s="53" t="str">
        <f>Source!F507</f>
        <v>67-3-1</v>
      </c>
      <c r="C912" s="53" t="str">
        <f>Source!G507</f>
        <v>Демонтаж кабеля</v>
      </c>
      <c r="D912" s="37" t="str">
        <f>Source!H507</f>
        <v>100 м</v>
      </c>
      <c r="E912" s="10">
        <f>Source!I507</f>
        <v>0.15</v>
      </c>
      <c r="F912" s="38">
        <f>Source!AL507+Source!AM507+Source!AO507</f>
        <v>75.5</v>
      </c>
      <c r="G912" s="39"/>
      <c r="H912" s="38"/>
      <c r="I912" s="39" t="str">
        <f>Source!BO507</f>
        <v>67-3-1</v>
      </c>
      <c r="J912" s="39"/>
      <c r="K912" s="38"/>
      <c r="L912" s="40"/>
      <c r="S912">
        <f>ROUND((Source!FX507/100)*((ROUND(Source!AF507*Source!I507, 2)+ROUND(Source!AE507*Source!I507, 2))), 2)</f>
        <v>9.61</v>
      </c>
      <c r="T912">
        <f>Source!X507</f>
        <v>269.94</v>
      </c>
      <c r="U912">
        <f>ROUND((Source!FY507/100)*((ROUND(Source!AF507*Source!I507, 2)+ROUND(Source!AE507*Source!I507, 2))), 2)</f>
        <v>7.35</v>
      </c>
      <c r="V912">
        <f>Source!Y507</f>
        <v>194.96</v>
      </c>
    </row>
    <row r="913" spans="1:26">
      <c r="C913" s="31" t="str">
        <f>"Объем: "&amp;Source!I507&amp;"=15/"&amp;"100"</f>
        <v>Объем: 0,15=15/100</v>
      </c>
    </row>
    <row r="914" spans="1:26" ht="14.25">
      <c r="A914" s="23"/>
      <c r="B914" s="53"/>
      <c r="C914" s="53" t="s">
        <v>1148</v>
      </c>
      <c r="D914" s="37"/>
      <c r="E914" s="10"/>
      <c r="F914" s="38">
        <f>Source!AO507</f>
        <v>75.19</v>
      </c>
      <c r="G914" s="39" t="str">
        <f>Source!DG507</f>
        <v/>
      </c>
      <c r="H914" s="38">
        <f>ROUND(Source!AF507*Source!I507, 2)</f>
        <v>11.28</v>
      </c>
      <c r="I914" s="39"/>
      <c r="J914" s="39">
        <f>IF(Source!BA507&lt;&gt; 0, Source!BA507, 1)</f>
        <v>33.18</v>
      </c>
      <c r="K914" s="38">
        <f>Source!S507</f>
        <v>374.22</v>
      </c>
      <c r="L914" s="40"/>
      <c r="R914">
        <f>H914</f>
        <v>11.28</v>
      </c>
    </row>
    <row r="915" spans="1:26" ht="14.25">
      <c r="A915" s="23"/>
      <c r="B915" s="53"/>
      <c r="C915" s="53" t="s">
        <v>102</v>
      </c>
      <c r="D915" s="37"/>
      <c r="E915" s="10"/>
      <c r="F915" s="38">
        <f>Source!AM507</f>
        <v>0.31</v>
      </c>
      <c r="G915" s="39" t="str">
        <f>Source!DE507</f>
        <v/>
      </c>
      <c r="H915" s="38">
        <f>ROUND(Source!AD507*Source!I507, 2)</f>
        <v>0.05</v>
      </c>
      <c r="I915" s="39"/>
      <c r="J915" s="39">
        <f>IF(Source!BB507&lt;&gt; 0, Source!BB507, 1)</f>
        <v>15.06</v>
      </c>
      <c r="K915" s="38">
        <f>Source!Q507</f>
        <v>0.7</v>
      </c>
      <c r="L915" s="40"/>
    </row>
    <row r="916" spans="1:26" ht="14.25">
      <c r="A916" s="23"/>
      <c r="B916" s="53"/>
      <c r="C916" s="53" t="s">
        <v>1154</v>
      </c>
      <c r="D916" s="37"/>
      <c r="E916" s="10"/>
      <c r="F916" s="38">
        <f>Source!AN507</f>
        <v>0.14000000000000001</v>
      </c>
      <c r="G916" s="39" t="str">
        <f>Source!DF507</f>
        <v/>
      </c>
      <c r="H916" s="50">
        <f>ROUND(Source!AE507*Source!I507, 2)</f>
        <v>0.02</v>
      </c>
      <c r="I916" s="39"/>
      <c r="J916" s="39">
        <f>IF(Source!BS507&lt;&gt; 0, Source!BS507, 1)</f>
        <v>33.18</v>
      </c>
      <c r="K916" s="50">
        <f>Source!R507</f>
        <v>0.7</v>
      </c>
      <c r="L916" s="40"/>
      <c r="R916">
        <f>H916</f>
        <v>0.02</v>
      </c>
    </row>
    <row r="917" spans="1:26" ht="14.25">
      <c r="A917" s="23"/>
      <c r="B917" s="53"/>
      <c r="C917" s="53" t="s">
        <v>1149</v>
      </c>
      <c r="D917" s="37" t="s">
        <v>1150</v>
      </c>
      <c r="E917" s="10">
        <f>Source!BZ507</f>
        <v>85</v>
      </c>
      <c r="F917" s="56"/>
      <c r="G917" s="39"/>
      <c r="H917" s="38">
        <f>SUM(S912:S919)</f>
        <v>9.61</v>
      </c>
      <c r="I917" s="41" t="str">
        <f>CONCATENATE(Source!FX507, Source!FV507, "=")</f>
        <v>85*0,85=</v>
      </c>
      <c r="J917" s="36">
        <f>Source!AT507</f>
        <v>72</v>
      </c>
      <c r="K917" s="38">
        <f>SUM(T912:T919)</f>
        <v>269.94</v>
      </c>
      <c r="L917" s="40"/>
    </row>
    <row r="918" spans="1:26" ht="14.25">
      <c r="A918" s="23"/>
      <c r="B918" s="53"/>
      <c r="C918" s="53" t="s">
        <v>1151</v>
      </c>
      <c r="D918" s="37" t="s">
        <v>1150</v>
      </c>
      <c r="E918" s="10">
        <f>Source!CA507</f>
        <v>65</v>
      </c>
      <c r="F918" s="56"/>
      <c r="G918" s="39"/>
      <c r="H918" s="38">
        <f>SUM(U912:U919)</f>
        <v>7.35</v>
      </c>
      <c r="I918" s="41" t="str">
        <f>CONCATENATE(Source!FY507, Source!FW507, "=")</f>
        <v>65*0,8=</v>
      </c>
      <c r="J918" s="36">
        <f>Source!AU507</f>
        <v>52</v>
      </c>
      <c r="K918" s="38">
        <f>SUM(V912:V919)</f>
        <v>194.96</v>
      </c>
      <c r="L918" s="40"/>
    </row>
    <row r="919" spans="1:26" ht="14.25">
      <c r="A919" s="54"/>
      <c r="B919" s="55"/>
      <c r="C919" s="55" t="s">
        <v>1152</v>
      </c>
      <c r="D919" s="43" t="s">
        <v>1153</v>
      </c>
      <c r="E919" s="44">
        <f>Source!AQ507</f>
        <v>9.64</v>
      </c>
      <c r="F919" s="45"/>
      <c r="G919" s="47" t="str">
        <f>Source!DI507</f>
        <v/>
      </c>
      <c r="H919" s="45"/>
      <c r="I919" s="47"/>
      <c r="J919" s="47"/>
      <c r="K919" s="45"/>
      <c r="L919" s="51">
        <f>Source!U507</f>
        <v>1.446</v>
      </c>
    </row>
    <row r="920" spans="1:26" ht="15">
      <c r="G920" s="60">
        <f>H914+H915+H917+H918</f>
        <v>28.29</v>
      </c>
      <c r="H920" s="60"/>
      <c r="J920" s="60">
        <f>K914+K915+K917+K918</f>
        <v>839.82</v>
      </c>
      <c r="K920" s="60"/>
      <c r="L920" s="49">
        <f>Source!U507</f>
        <v>1.446</v>
      </c>
      <c r="O920" s="32">
        <f>G920</f>
        <v>28.29</v>
      </c>
      <c r="P920" s="32">
        <f>J920</f>
        <v>839.82</v>
      </c>
      <c r="Q920" s="32">
        <f>L920</f>
        <v>1.446</v>
      </c>
      <c r="W920">
        <f>IF(Source!BI507&lt;=1,H914+H915+H917+H918, 0)</f>
        <v>28.29</v>
      </c>
      <c r="X920">
        <f>IF(Source!BI507=2,H914+H915+H917+H918, 0)</f>
        <v>0</v>
      </c>
      <c r="Y920">
        <f>IF(Source!BI507=3,H914+H915+H917+H918, 0)</f>
        <v>0</v>
      </c>
      <c r="Z920">
        <f>IF(Source!BI507=4,H914+H915+H917+H918, 0)</f>
        <v>0</v>
      </c>
    </row>
    <row r="921" spans="1:26" ht="28.5">
      <c r="A921" s="23" t="str">
        <f>Source!E508</f>
        <v>7</v>
      </c>
      <c r="B921" s="53" t="str">
        <f>Source!F508</f>
        <v>67-4-5</v>
      </c>
      <c r="C921" s="53" t="str">
        <f>Source!G508</f>
        <v>Демонтаж светильников для люминесцентных ламп</v>
      </c>
      <c r="D921" s="37" t="str">
        <f>Source!H508</f>
        <v>100 шт.</v>
      </c>
      <c r="E921" s="10">
        <f>Source!I508</f>
        <v>0.02</v>
      </c>
      <c r="F921" s="38">
        <f>Source!AL508+Source!AM508+Source!AO508</f>
        <v>145.97999999999999</v>
      </c>
      <c r="G921" s="39"/>
      <c r="H921" s="38"/>
      <c r="I921" s="39" t="str">
        <f>Source!BO508</f>
        <v>67-4-5</v>
      </c>
      <c r="J921" s="39"/>
      <c r="K921" s="38"/>
      <c r="L921" s="40"/>
      <c r="S921">
        <f>ROUND((Source!FX508/100)*((ROUND(Source!AF508*Source!I508, 2)+ROUND(Source!AE508*Source!I508, 2))), 2)</f>
        <v>2.46</v>
      </c>
      <c r="T921">
        <f>Source!X508</f>
        <v>69.069999999999993</v>
      </c>
      <c r="U921">
        <f>ROUND((Source!FY508/100)*((ROUND(Source!AF508*Source!I508, 2)+ROUND(Source!AE508*Source!I508, 2))), 2)</f>
        <v>1.88</v>
      </c>
      <c r="V921">
        <f>Source!Y508</f>
        <v>49.88</v>
      </c>
    </row>
    <row r="922" spans="1:26">
      <c r="C922" s="31" t="str">
        <f>"Объем: "&amp;Source!I508&amp;"=2/"&amp;"100"</f>
        <v>Объем: 0,02=2/100</v>
      </c>
    </row>
    <row r="923" spans="1:26" ht="14.25">
      <c r="A923" s="23"/>
      <c r="B923" s="53"/>
      <c r="C923" s="53" t="s">
        <v>1148</v>
      </c>
      <c r="D923" s="37"/>
      <c r="E923" s="10"/>
      <c r="F923" s="38">
        <f>Source!AO508</f>
        <v>143.47999999999999</v>
      </c>
      <c r="G923" s="39" t="str">
        <f>Source!DG508</f>
        <v/>
      </c>
      <c r="H923" s="38">
        <f>ROUND(Source!AF508*Source!I508, 2)</f>
        <v>2.87</v>
      </c>
      <c r="I923" s="39"/>
      <c r="J923" s="39">
        <f>IF(Source!BA508&lt;&gt; 0, Source!BA508, 1)</f>
        <v>33.18</v>
      </c>
      <c r="K923" s="38">
        <f>Source!S508</f>
        <v>95.21</v>
      </c>
      <c r="L923" s="40"/>
      <c r="R923">
        <f>H923</f>
        <v>2.87</v>
      </c>
    </row>
    <row r="924" spans="1:26" ht="14.25">
      <c r="A924" s="23"/>
      <c r="B924" s="53"/>
      <c r="C924" s="53" t="s">
        <v>102</v>
      </c>
      <c r="D924" s="37"/>
      <c r="E924" s="10"/>
      <c r="F924" s="38">
        <f>Source!AM508</f>
        <v>2.5</v>
      </c>
      <c r="G924" s="39" t="str">
        <f>Source!DE508</f>
        <v/>
      </c>
      <c r="H924" s="38">
        <f>ROUND(Source!AD508*Source!I508, 2)</f>
        <v>0.05</v>
      </c>
      <c r="I924" s="39"/>
      <c r="J924" s="39">
        <f>IF(Source!BB508&lt;&gt; 0, Source!BB508, 1)</f>
        <v>14.94</v>
      </c>
      <c r="K924" s="38">
        <f>Source!Q508</f>
        <v>0.75</v>
      </c>
      <c r="L924" s="40"/>
    </row>
    <row r="925" spans="1:26" ht="14.25">
      <c r="A925" s="23"/>
      <c r="B925" s="53"/>
      <c r="C925" s="53" t="s">
        <v>1154</v>
      </c>
      <c r="D925" s="37"/>
      <c r="E925" s="10"/>
      <c r="F925" s="38">
        <f>Source!AN508</f>
        <v>1.08</v>
      </c>
      <c r="G925" s="39" t="str">
        <f>Source!DF508</f>
        <v/>
      </c>
      <c r="H925" s="50">
        <f>ROUND(Source!AE508*Source!I508, 2)</f>
        <v>0.02</v>
      </c>
      <c r="I925" s="39"/>
      <c r="J925" s="39">
        <f>IF(Source!BS508&lt;&gt; 0, Source!BS508, 1)</f>
        <v>33.18</v>
      </c>
      <c r="K925" s="50">
        <f>Source!R508</f>
        <v>0.72</v>
      </c>
      <c r="L925" s="40"/>
      <c r="R925">
        <f>H925</f>
        <v>0.02</v>
      </c>
    </row>
    <row r="926" spans="1:26" ht="14.25">
      <c r="A926" s="23"/>
      <c r="B926" s="53"/>
      <c r="C926" s="53" t="s">
        <v>1149</v>
      </c>
      <c r="D926" s="37" t="s">
        <v>1150</v>
      </c>
      <c r="E926" s="10">
        <f>Source!BZ508</f>
        <v>85</v>
      </c>
      <c r="F926" s="56"/>
      <c r="G926" s="39"/>
      <c r="H926" s="38">
        <f>SUM(S921:S928)</f>
        <v>2.46</v>
      </c>
      <c r="I926" s="41" t="str">
        <f>CONCATENATE(Source!FX508, Source!FV508, "=")</f>
        <v>85*0,85=</v>
      </c>
      <c r="J926" s="36">
        <f>Source!AT508</f>
        <v>72</v>
      </c>
      <c r="K926" s="38">
        <f>SUM(T921:T928)</f>
        <v>69.069999999999993</v>
      </c>
      <c r="L926" s="40"/>
    </row>
    <row r="927" spans="1:26" ht="14.25">
      <c r="A927" s="23"/>
      <c r="B927" s="53"/>
      <c r="C927" s="53" t="s">
        <v>1151</v>
      </c>
      <c r="D927" s="37" t="s">
        <v>1150</v>
      </c>
      <c r="E927" s="10">
        <f>Source!CA508</f>
        <v>65</v>
      </c>
      <c r="F927" s="56"/>
      <c r="G927" s="39"/>
      <c r="H927" s="38">
        <f>SUM(U921:U928)</f>
        <v>1.88</v>
      </c>
      <c r="I927" s="41" t="str">
        <f>CONCATENATE(Source!FY508, Source!FW508, "=")</f>
        <v>65*0,8=</v>
      </c>
      <c r="J927" s="36">
        <f>Source!AU508</f>
        <v>52</v>
      </c>
      <c r="K927" s="38">
        <f>SUM(V921:V928)</f>
        <v>49.88</v>
      </c>
      <c r="L927" s="40"/>
    </row>
    <row r="928" spans="1:26" ht="14.25">
      <c r="A928" s="54"/>
      <c r="B928" s="55"/>
      <c r="C928" s="55" t="s">
        <v>1152</v>
      </c>
      <c r="D928" s="43" t="s">
        <v>1153</v>
      </c>
      <c r="E928" s="44">
        <f>Source!AQ508</f>
        <v>17.89</v>
      </c>
      <c r="F928" s="45"/>
      <c r="G928" s="47" t="str">
        <f>Source!DI508</f>
        <v/>
      </c>
      <c r="H928" s="45"/>
      <c r="I928" s="47"/>
      <c r="J928" s="47"/>
      <c r="K928" s="45"/>
      <c r="L928" s="51">
        <f>Source!U508</f>
        <v>0.35780000000000001</v>
      </c>
    </row>
    <row r="929" spans="1:26" ht="15">
      <c r="G929" s="60">
        <f>H923+H924+H926+H927</f>
        <v>7.26</v>
      </c>
      <c r="H929" s="60"/>
      <c r="J929" s="60">
        <f>K923+K924+K926+K927</f>
        <v>214.90999999999997</v>
      </c>
      <c r="K929" s="60"/>
      <c r="L929" s="49">
        <f>Source!U508</f>
        <v>0.35780000000000001</v>
      </c>
      <c r="O929" s="32">
        <f>G929</f>
        <v>7.26</v>
      </c>
      <c r="P929" s="32">
        <f>J929</f>
        <v>214.90999999999997</v>
      </c>
      <c r="Q929" s="32">
        <f>L929</f>
        <v>0.35780000000000001</v>
      </c>
      <c r="W929">
        <f>IF(Source!BI508&lt;=1,H923+H924+H926+H927, 0)</f>
        <v>7.26</v>
      </c>
      <c r="X929">
        <f>IF(Source!BI508=2,H923+H924+H926+H927, 0)</f>
        <v>0</v>
      </c>
      <c r="Y929">
        <f>IF(Source!BI508=3,H923+H924+H926+H927, 0)</f>
        <v>0</v>
      </c>
      <c r="Z929">
        <f>IF(Source!BI508=4,H923+H924+H926+H927, 0)</f>
        <v>0</v>
      </c>
    </row>
    <row r="930" spans="1:26" ht="28.5">
      <c r="A930" s="23" t="str">
        <f>Source!E509</f>
        <v>8</v>
      </c>
      <c r="B930" s="53" t="str">
        <f>Source!F509</f>
        <v>56-3-2</v>
      </c>
      <c r="C930" s="53" t="str">
        <f>Source!G509</f>
        <v>Снятие подоконных досок деревянных в каменных зданиях</v>
      </c>
      <c r="D930" s="37" t="str">
        <f>Source!H509</f>
        <v>100 м2</v>
      </c>
      <c r="E930" s="10">
        <f>Source!I509</f>
        <v>0.01</v>
      </c>
      <c r="F930" s="38">
        <f>Source!AL509+Source!AM509+Source!AO509</f>
        <v>761.66</v>
      </c>
      <c r="G930" s="39"/>
      <c r="H930" s="38"/>
      <c r="I930" s="39" t="str">
        <f>Source!BO509</f>
        <v>56-3-2</v>
      </c>
      <c r="J930" s="39"/>
      <c r="K930" s="38"/>
      <c r="L930" s="40"/>
      <c r="S930">
        <f>ROUND((Source!FX509/100)*((ROUND(Source!AF509*Source!I509, 2)+ROUND(Source!AE509*Source!I509, 2))), 2)</f>
        <v>6.25</v>
      </c>
      <c r="T930">
        <f>Source!X509</f>
        <v>176.9</v>
      </c>
      <c r="U930">
        <f>ROUND((Source!FY509/100)*((ROUND(Source!AF509*Source!I509, 2)+ROUND(Source!AE509*Source!I509, 2))), 2)</f>
        <v>4.72</v>
      </c>
      <c r="V930">
        <f>Source!Y509</f>
        <v>126.36</v>
      </c>
    </row>
    <row r="931" spans="1:26">
      <c r="C931" s="31" t="str">
        <f>"Объем: "&amp;Source!I509&amp;"=1/"&amp;"100"</f>
        <v>Объем: 0,01=1/100</v>
      </c>
    </row>
    <row r="932" spans="1:26" ht="14.25">
      <c r="A932" s="23"/>
      <c r="B932" s="53"/>
      <c r="C932" s="53" t="s">
        <v>1148</v>
      </c>
      <c r="D932" s="37"/>
      <c r="E932" s="10"/>
      <c r="F932" s="38">
        <f>Source!AO509</f>
        <v>761.66</v>
      </c>
      <c r="G932" s="39" t="str">
        <f>Source!DG509</f>
        <v/>
      </c>
      <c r="H932" s="38">
        <f>ROUND(Source!AF509*Source!I509, 2)</f>
        <v>7.62</v>
      </c>
      <c r="I932" s="39"/>
      <c r="J932" s="39">
        <f>IF(Source!BA509&lt;&gt; 0, Source!BA509, 1)</f>
        <v>33.18</v>
      </c>
      <c r="K932" s="38">
        <f>Source!S509</f>
        <v>252.72</v>
      </c>
      <c r="L932" s="40"/>
      <c r="R932">
        <f>H932</f>
        <v>7.62</v>
      </c>
    </row>
    <row r="933" spans="1:26" ht="14.25">
      <c r="A933" s="23"/>
      <c r="B933" s="53"/>
      <c r="C933" s="53" t="s">
        <v>1149</v>
      </c>
      <c r="D933" s="37" t="s">
        <v>1150</v>
      </c>
      <c r="E933" s="10">
        <f>Source!BZ509</f>
        <v>82</v>
      </c>
      <c r="F933" s="56"/>
      <c r="G933" s="39"/>
      <c r="H933" s="38">
        <f>SUM(S930:S936)</f>
        <v>6.25</v>
      </c>
      <c r="I933" s="41" t="str">
        <f>CONCATENATE(Source!FX509, Source!FV509, "=")</f>
        <v>82*0,85=</v>
      </c>
      <c r="J933" s="36">
        <f>Source!AT509</f>
        <v>70</v>
      </c>
      <c r="K933" s="38">
        <f>SUM(T930:T936)</f>
        <v>176.9</v>
      </c>
      <c r="L933" s="40"/>
    </row>
    <row r="934" spans="1:26" ht="14.25">
      <c r="A934" s="23"/>
      <c r="B934" s="53"/>
      <c r="C934" s="53" t="s">
        <v>1151</v>
      </c>
      <c r="D934" s="37" t="s">
        <v>1150</v>
      </c>
      <c r="E934" s="10">
        <f>Source!CA509</f>
        <v>62</v>
      </c>
      <c r="F934" s="56"/>
      <c r="G934" s="39"/>
      <c r="H934" s="38">
        <f>SUM(U930:U936)</f>
        <v>4.72</v>
      </c>
      <c r="I934" s="41" t="str">
        <f>CONCATENATE(Source!FY509, Source!FW509, "=")</f>
        <v>62*0,8=</v>
      </c>
      <c r="J934" s="36">
        <f>Source!AU509</f>
        <v>50</v>
      </c>
      <c r="K934" s="38">
        <f>SUM(V930:V936)</f>
        <v>126.36</v>
      </c>
      <c r="L934" s="40"/>
    </row>
    <row r="935" spans="1:26" ht="14.25">
      <c r="A935" s="23"/>
      <c r="B935" s="53"/>
      <c r="C935" s="53" t="s">
        <v>1152</v>
      </c>
      <c r="D935" s="37" t="s">
        <v>1153</v>
      </c>
      <c r="E935" s="10">
        <f>Source!AQ509</f>
        <v>94.97</v>
      </c>
      <c r="F935" s="38"/>
      <c r="G935" s="39" t="str">
        <f>Source!DI509</f>
        <v/>
      </c>
      <c r="H935" s="38"/>
      <c r="I935" s="39"/>
      <c r="J935" s="39"/>
      <c r="K935" s="38"/>
      <c r="L935" s="42">
        <f>Source!U509</f>
        <v>0.94969999999999999</v>
      </c>
    </row>
    <row r="936" spans="1:26" ht="14.25">
      <c r="A936" s="54" t="str">
        <f>Source!E510</f>
        <v>8,1</v>
      </c>
      <c r="B936" s="55" t="str">
        <f>Source!F510</f>
        <v>509-9900</v>
      </c>
      <c r="C936" s="55" t="str">
        <f>Source!G510</f>
        <v>Строительный мусор</v>
      </c>
      <c r="D936" s="43" t="str">
        <f>Source!H510</f>
        <v>т</v>
      </c>
      <c r="E936" s="44">
        <f>Source!I510</f>
        <v>3.5000000000000003E-2</v>
      </c>
      <c r="F936" s="45">
        <f>Source!AL510+Source!AM510+Source!AO510</f>
        <v>0</v>
      </c>
      <c r="G936" s="46" t="s">
        <v>3</v>
      </c>
      <c r="H936" s="45">
        <f>ROUND(Source!AC510*Source!I510, 2)+ROUND(Source!AD510*Source!I510, 2)+ROUND(Source!AF510*Source!I510, 2)</f>
        <v>0</v>
      </c>
      <c r="I936" s="47"/>
      <c r="J936" s="47">
        <f>IF(Source!BC510&lt;&gt; 0, Source!BC510, 1)</f>
        <v>1</v>
      </c>
      <c r="K936" s="45">
        <f>Source!O510</f>
        <v>0</v>
      </c>
      <c r="L936" s="48"/>
      <c r="S936">
        <f>ROUND((Source!FX510/100)*((ROUND(Source!AF510*Source!I510, 2)+ROUND(Source!AE510*Source!I510, 2))), 2)</f>
        <v>0</v>
      </c>
      <c r="T936">
        <f>Source!X510</f>
        <v>0</v>
      </c>
      <c r="U936">
        <f>ROUND((Source!FY510/100)*((ROUND(Source!AF510*Source!I510, 2)+ROUND(Source!AE510*Source!I510, 2))), 2)</f>
        <v>0</v>
      </c>
      <c r="V936">
        <f>Source!Y510</f>
        <v>0</v>
      </c>
      <c r="W936">
        <f>IF(Source!BI510&lt;=1,H936, 0)</f>
        <v>0</v>
      </c>
      <c r="X936">
        <f>IF(Source!BI510=2,H936, 0)</f>
        <v>0</v>
      </c>
      <c r="Y936">
        <f>IF(Source!BI510=3,H936, 0)</f>
        <v>0</v>
      </c>
      <c r="Z936">
        <f>IF(Source!BI510=4,H936, 0)</f>
        <v>0</v>
      </c>
    </row>
    <row r="937" spans="1:26" ht="15">
      <c r="G937" s="60">
        <f>H932+H933+H934+SUM(H936:H936)</f>
        <v>18.59</v>
      </c>
      <c r="H937" s="60"/>
      <c r="J937" s="60">
        <f>K932+K933+K934+SUM(K936:K936)</f>
        <v>555.98</v>
      </c>
      <c r="K937" s="60"/>
      <c r="L937" s="49">
        <f>Source!U509</f>
        <v>0.94969999999999999</v>
      </c>
      <c r="O937" s="32">
        <f>G937</f>
        <v>18.59</v>
      </c>
      <c r="P937" s="32">
        <f>J937</f>
        <v>555.98</v>
      </c>
      <c r="Q937" s="32">
        <f>L937</f>
        <v>0.94969999999999999</v>
      </c>
      <c r="W937">
        <f>IF(Source!BI509&lt;=1,H932+H933+H934, 0)</f>
        <v>18.59</v>
      </c>
      <c r="X937">
        <f>IF(Source!BI509=2,H932+H933+H934, 0)</f>
        <v>0</v>
      </c>
      <c r="Y937">
        <f>IF(Source!BI509=3,H932+H933+H934, 0)</f>
        <v>0</v>
      </c>
      <c r="Z937">
        <f>IF(Source!BI509=4,H932+H933+H934, 0)</f>
        <v>0</v>
      </c>
    </row>
    <row r="938" spans="1:26" ht="42.75">
      <c r="A938" s="23" t="str">
        <f>Source!E511</f>
        <v>9</v>
      </c>
      <c r="B938" s="53" t="str">
        <f>Source!F511</f>
        <v>56-9-1</v>
      </c>
      <c r="C938" s="53" t="str">
        <f>Source!G511</f>
        <v>Демонтаж дверных коробок в каменных стенах с отбивкой штукатурки в откосах</v>
      </c>
      <c r="D938" s="37" t="str">
        <f>Source!H511</f>
        <v>100 коробок</v>
      </c>
      <c r="E938" s="10">
        <f>Source!I511</f>
        <v>0.01</v>
      </c>
      <c r="F938" s="38">
        <f>Source!AL511+Source!AM511+Source!AO511</f>
        <v>1634.97</v>
      </c>
      <c r="G938" s="39"/>
      <c r="H938" s="38"/>
      <c r="I938" s="39" t="str">
        <f>Source!BO511</f>
        <v>56-9-1</v>
      </c>
      <c r="J938" s="39"/>
      <c r="K938" s="38"/>
      <c r="L938" s="40"/>
      <c r="S938">
        <f>ROUND((Source!FX511/100)*((ROUND(Source!AF511*Source!I511, 2)+ROUND(Source!AE511*Source!I511, 2))), 2)</f>
        <v>12.12</v>
      </c>
      <c r="T938">
        <f>Source!X511</f>
        <v>343.27</v>
      </c>
      <c r="U938">
        <f>ROUND((Source!FY511/100)*((ROUND(Source!AF511*Source!I511, 2)+ROUND(Source!AE511*Source!I511, 2))), 2)</f>
        <v>9.16</v>
      </c>
      <c r="V938">
        <f>Source!Y511</f>
        <v>245.19</v>
      </c>
    </row>
    <row r="939" spans="1:26">
      <c r="C939" s="31" t="str">
        <f>"Объем: "&amp;Source!I511&amp;"=1/"&amp;"100"</f>
        <v>Объем: 0,01=1/100</v>
      </c>
    </row>
    <row r="940" spans="1:26" ht="14.25">
      <c r="A940" s="23"/>
      <c r="B940" s="53"/>
      <c r="C940" s="53" t="s">
        <v>1148</v>
      </c>
      <c r="D940" s="37"/>
      <c r="E940" s="10"/>
      <c r="F940" s="38">
        <f>Source!AO511</f>
        <v>1437.99</v>
      </c>
      <c r="G940" s="39" t="str">
        <f>Source!DG511</f>
        <v/>
      </c>
      <c r="H940" s="38">
        <f>ROUND(Source!AF511*Source!I511, 2)</f>
        <v>14.38</v>
      </c>
      <c r="I940" s="39"/>
      <c r="J940" s="39">
        <f>IF(Source!BA511&lt;&gt; 0, Source!BA511, 1)</f>
        <v>33.18</v>
      </c>
      <c r="K940" s="38">
        <f>Source!S511</f>
        <v>477.13</v>
      </c>
      <c r="L940" s="40"/>
      <c r="R940">
        <f>H940</f>
        <v>14.38</v>
      </c>
    </row>
    <row r="941" spans="1:26" ht="14.25">
      <c r="A941" s="23"/>
      <c r="B941" s="53"/>
      <c r="C941" s="53" t="s">
        <v>102</v>
      </c>
      <c r="D941" s="37"/>
      <c r="E941" s="10"/>
      <c r="F941" s="38">
        <f>Source!AM511</f>
        <v>196.98</v>
      </c>
      <c r="G941" s="39" t="str">
        <f>Source!DE511</f>
        <v/>
      </c>
      <c r="H941" s="38">
        <f>ROUND(Source!AD511*Source!I511, 2)</f>
        <v>1.97</v>
      </c>
      <c r="I941" s="39"/>
      <c r="J941" s="39">
        <f>IF(Source!BB511&lt;&gt; 0, Source!BB511, 1)</f>
        <v>11.07</v>
      </c>
      <c r="K941" s="38">
        <f>Source!Q511</f>
        <v>21.81</v>
      </c>
      <c r="L941" s="40"/>
    </row>
    <row r="942" spans="1:26" ht="14.25">
      <c r="A942" s="23"/>
      <c r="B942" s="53"/>
      <c r="C942" s="53" t="s">
        <v>1154</v>
      </c>
      <c r="D942" s="37"/>
      <c r="E942" s="10"/>
      <c r="F942" s="38">
        <f>Source!AN511</f>
        <v>39.94</v>
      </c>
      <c r="G942" s="39" t="str">
        <f>Source!DF511</f>
        <v/>
      </c>
      <c r="H942" s="50">
        <f>ROUND(Source!AE511*Source!I511, 2)</f>
        <v>0.4</v>
      </c>
      <c r="I942" s="39"/>
      <c r="J942" s="39">
        <f>IF(Source!BS511&lt;&gt; 0, Source!BS511, 1)</f>
        <v>33.18</v>
      </c>
      <c r="K942" s="50">
        <f>Source!R511</f>
        <v>13.25</v>
      </c>
      <c r="L942" s="40"/>
      <c r="R942">
        <f>H942</f>
        <v>0.4</v>
      </c>
    </row>
    <row r="943" spans="1:26" ht="14.25">
      <c r="A943" s="23"/>
      <c r="B943" s="53"/>
      <c r="C943" s="53" t="s">
        <v>1149</v>
      </c>
      <c r="D943" s="37" t="s">
        <v>1150</v>
      </c>
      <c r="E943" s="10">
        <f>Source!BZ511</f>
        <v>82</v>
      </c>
      <c r="F943" s="56"/>
      <c r="G943" s="39"/>
      <c r="H943" s="38">
        <f>SUM(S938:S946)</f>
        <v>12.12</v>
      </c>
      <c r="I943" s="41" t="str">
        <f>CONCATENATE(Source!FX511, Source!FV511, "=")</f>
        <v>82*0,85=</v>
      </c>
      <c r="J943" s="36">
        <f>Source!AT511</f>
        <v>70</v>
      </c>
      <c r="K943" s="38">
        <f>SUM(T938:T946)</f>
        <v>343.27</v>
      </c>
      <c r="L943" s="40"/>
    </row>
    <row r="944" spans="1:26" ht="14.25">
      <c r="A944" s="23"/>
      <c r="B944" s="53"/>
      <c r="C944" s="53" t="s">
        <v>1151</v>
      </c>
      <c r="D944" s="37" t="s">
        <v>1150</v>
      </c>
      <c r="E944" s="10">
        <f>Source!CA511</f>
        <v>62</v>
      </c>
      <c r="F944" s="56"/>
      <c r="G944" s="39"/>
      <c r="H944" s="38">
        <f>SUM(U938:U946)</f>
        <v>9.16</v>
      </c>
      <c r="I944" s="41" t="str">
        <f>CONCATENATE(Source!FY511, Source!FW511, "=")</f>
        <v>62*0,8=</v>
      </c>
      <c r="J944" s="36">
        <f>Source!AU511</f>
        <v>50</v>
      </c>
      <c r="K944" s="38">
        <f>SUM(V938:V946)</f>
        <v>245.19</v>
      </c>
      <c r="L944" s="40"/>
    </row>
    <row r="945" spans="1:26" ht="14.25">
      <c r="A945" s="23"/>
      <c r="B945" s="53"/>
      <c r="C945" s="53" t="s">
        <v>1152</v>
      </c>
      <c r="D945" s="37" t="s">
        <v>1153</v>
      </c>
      <c r="E945" s="10">
        <f>Source!AQ511</f>
        <v>179.3</v>
      </c>
      <c r="F945" s="38"/>
      <c r="G945" s="39" t="str">
        <f>Source!DI511</f>
        <v/>
      </c>
      <c r="H945" s="38"/>
      <c r="I945" s="39"/>
      <c r="J945" s="39"/>
      <c r="K945" s="38"/>
      <c r="L945" s="42">
        <f>Source!U511</f>
        <v>1.7930000000000001</v>
      </c>
    </row>
    <row r="946" spans="1:26" ht="14.25">
      <c r="A946" s="54" t="str">
        <f>Source!E512</f>
        <v>9,1</v>
      </c>
      <c r="B946" s="55" t="str">
        <f>Source!F512</f>
        <v>509-9900</v>
      </c>
      <c r="C946" s="55" t="str">
        <f>Source!G512</f>
        <v>Строительный мусор</v>
      </c>
      <c r="D946" s="43" t="str">
        <f>Source!H512</f>
        <v>т</v>
      </c>
      <c r="E946" s="44">
        <f>Source!I512</f>
        <v>0.105</v>
      </c>
      <c r="F946" s="45">
        <f>Source!AL512+Source!AM512+Source!AO512</f>
        <v>0</v>
      </c>
      <c r="G946" s="46" t="s">
        <v>3</v>
      </c>
      <c r="H946" s="45">
        <f>ROUND(Source!AC512*Source!I512, 2)+ROUND(Source!AD512*Source!I512, 2)+ROUND(Source!AF512*Source!I512, 2)</f>
        <v>0</v>
      </c>
      <c r="I946" s="47"/>
      <c r="J946" s="47">
        <f>IF(Source!BC512&lt;&gt; 0, Source!BC512, 1)</f>
        <v>1</v>
      </c>
      <c r="K946" s="45">
        <f>Source!O512</f>
        <v>0</v>
      </c>
      <c r="L946" s="48"/>
      <c r="S946">
        <f>ROUND((Source!FX512/100)*((ROUND(Source!AF512*Source!I512, 2)+ROUND(Source!AE512*Source!I512, 2))), 2)</f>
        <v>0</v>
      </c>
      <c r="T946">
        <f>Source!X512</f>
        <v>0</v>
      </c>
      <c r="U946">
        <f>ROUND((Source!FY512/100)*((ROUND(Source!AF512*Source!I512, 2)+ROUND(Source!AE512*Source!I512, 2))), 2)</f>
        <v>0</v>
      </c>
      <c r="V946">
        <f>Source!Y512</f>
        <v>0</v>
      </c>
      <c r="W946">
        <f>IF(Source!BI512&lt;=1,H946, 0)</f>
        <v>0</v>
      </c>
      <c r="X946">
        <f>IF(Source!BI512=2,H946, 0)</f>
        <v>0</v>
      </c>
      <c r="Y946">
        <f>IF(Source!BI512=3,H946, 0)</f>
        <v>0</v>
      </c>
      <c r="Z946">
        <f>IF(Source!BI512=4,H946, 0)</f>
        <v>0</v>
      </c>
    </row>
    <row r="947" spans="1:26" ht="15">
      <c r="G947" s="60">
        <f>H940+H941+H943+H944+SUM(H946:H946)</f>
        <v>37.629999999999995</v>
      </c>
      <c r="H947" s="60"/>
      <c r="J947" s="60">
        <f>K940+K941+K943+K944+SUM(K946:K946)</f>
        <v>1087.4000000000001</v>
      </c>
      <c r="K947" s="60"/>
      <c r="L947" s="49">
        <f>Source!U511</f>
        <v>1.7930000000000001</v>
      </c>
      <c r="O947" s="32">
        <f>G947</f>
        <v>37.629999999999995</v>
      </c>
      <c r="P947" s="32">
        <f>J947</f>
        <v>1087.4000000000001</v>
      </c>
      <c r="Q947" s="32">
        <f>L947</f>
        <v>1.7930000000000001</v>
      </c>
      <c r="W947">
        <f>IF(Source!BI511&lt;=1,H940+H941+H943+H944, 0)</f>
        <v>37.629999999999995</v>
      </c>
      <c r="X947">
        <f>IF(Source!BI511=2,H940+H941+H943+H944, 0)</f>
        <v>0</v>
      </c>
      <c r="Y947">
        <f>IF(Source!BI511=3,H940+H941+H943+H944, 0)</f>
        <v>0</v>
      </c>
      <c r="Z947">
        <f>IF(Source!BI511=4,H940+H941+H943+H944, 0)</f>
        <v>0</v>
      </c>
    </row>
    <row r="949" spans="1:26" ht="15">
      <c r="A949" s="59" t="str">
        <f>CONCATENATE("Итого по подразделу: ",IF(Source!G514&lt;&gt;"Новый подраздел", Source!G514, ""))</f>
        <v>Итого по подразделу: демонтаж</v>
      </c>
      <c r="B949" s="59"/>
      <c r="C949" s="59"/>
      <c r="D949" s="59"/>
      <c r="E949" s="59"/>
      <c r="F949" s="59"/>
      <c r="G949" s="58">
        <f>SUM(O871:O948)</f>
        <v>303.70999999999998</v>
      </c>
      <c r="H949" s="58"/>
      <c r="I949" s="35"/>
      <c r="J949" s="58">
        <f>SUM(P871:P948)</f>
        <v>8748.9699999999993</v>
      </c>
      <c r="K949" s="58"/>
      <c r="L949" s="49">
        <f>SUM(Q871:Q948)</f>
        <v>18.675449999999998</v>
      </c>
    </row>
    <row r="952" spans="1:26" ht="14.25">
      <c r="C952" s="63" t="str">
        <f>Source!H543</f>
        <v>Ндс</v>
      </c>
      <c r="D952" s="63"/>
      <c r="E952" s="63"/>
      <c r="F952" s="63"/>
      <c r="G952" s="63"/>
      <c r="H952" s="63"/>
      <c r="I952" s="63"/>
      <c r="J952" s="64">
        <f>IF(Source!F543=0, "", Source!F543)</f>
        <v>1574.8</v>
      </c>
      <c r="K952" s="64"/>
    </row>
    <row r="953" spans="1:26" ht="14.25">
      <c r="C953" s="63" t="str">
        <f>Source!H544</f>
        <v>всего с НДС</v>
      </c>
      <c r="D953" s="63"/>
      <c r="E953" s="63"/>
      <c r="F953" s="63"/>
      <c r="G953" s="63"/>
      <c r="H953" s="63"/>
      <c r="I953" s="63"/>
      <c r="J953" s="64">
        <f>IF(Source!F544=0, "", Source!F544)</f>
        <v>10323.799999999999</v>
      </c>
      <c r="K953" s="64"/>
    </row>
    <row r="955" spans="1:26" ht="16.5">
      <c r="A955" s="65" t="str">
        <f>CONCATENATE("Подраздел: ",IF(Source!G546&lt;&gt;"Новый подраздел", Source!G546, ""))</f>
        <v>Подраздел: ремонт</v>
      </c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</row>
    <row r="956" spans="1:26" ht="28.5">
      <c r="A956" s="23" t="str">
        <f>Source!E550</f>
        <v>1</v>
      </c>
      <c r="B956" s="53" t="str">
        <f>Source!F550</f>
        <v>10-01-035-1</v>
      </c>
      <c r="C956" s="53" t="str">
        <f>Source!G550</f>
        <v>Установка подоконных досок из ПВХ в каменных стенах толщиной до 0,51 м</v>
      </c>
      <c r="D956" s="37" t="str">
        <f>Source!H550</f>
        <v>100 п. м</v>
      </c>
      <c r="E956" s="10">
        <f>Source!I550</f>
        <v>0.03</v>
      </c>
      <c r="F956" s="38">
        <f>Source!AL550+Source!AM550+Source!AO550</f>
        <v>4199.17</v>
      </c>
      <c r="G956" s="39"/>
      <c r="H956" s="38"/>
      <c r="I956" s="39" t="str">
        <f>Source!BO550</f>
        <v>10-01-035-1</v>
      </c>
      <c r="J956" s="39"/>
      <c r="K956" s="38"/>
      <c r="L956" s="40"/>
      <c r="S956">
        <f>ROUND((Source!FX550/100)*((ROUND(Source!AF550*Source!I550, 2)+ROUND(Source!AE550*Source!I550, 2))), 2)</f>
        <v>6.65</v>
      </c>
      <c r="T956">
        <f>Source!X550</f>
        <v>186.82</v>
      </c>
      <c r="U956">
        <f>ROUND((Source!FY550/100)*((ROUND(Source!AF550*Source!I550, 2)+ROUND(Source!AE550*Source!I550, 2))), 2)</f>
        <v>3.35</v>
      </c>
      <c r="V956">
        <f>Source!Y550</f>
        <v>89.26</v>
      </c>
    </row>
    <row r="957" spans="1:26">
      <c r="C957" s="31" t="str">
        <f>"Объем: "&amp;Source!I550&amp;"=3/"&amp;"100"</f>
        <v>Объем: 0,03=3/100</v>
      </c>
    </row>
    <row r="958" spans="1:26" ht="14.25">
      <c r="A958" s="23"/>
      <c r="B958" s="53"/>
      <c r="C958" s="53" t="s">
        <v>1148</v>
      </c>
      <c r="D958" s="37"/>
      <c r="E958" s="10"/>
      <c r="F958" s="38">
        <f>Source!AO550</f>
        <v>180.75</v>
      </c>
      <c r="G958" s="39" t="str">
        <f>Source!DG550</f>
        <v>)*1,15</v>
      </c>
      <c r="H958" s="38">
        <f>ROUND(Source!AF550*Source!I550, 2)</f>
        <v>6.24</v>
      </c>
      <c r="I958" s="39"/>
      <c r="J958" s="39">
        <f>IF(Source!BA550&lt;&gt; 0, Source!BA550, 1)</f>
        <v>33.18</v>
      </c>
      <c r="K958" s="38">
        <f>Source!S550</f>
        <v>206.9</v>
      </c>
      <c r="L958" s="40"/>
      <c r="R958">
        <f>H958</f>
        <v>6.24</v>
      </c>
    </row>
    <row r="959" spans="1:26" ht="14.25">
      <c r="A959" s="23"/>
      <c r="B959" s="53"/>
      <c r="C959" s="53" t="s">
        <v>102</v>
      </c>
      <c r="D959" s="37"/>
      <c r="E959" s="10"/>
      <c r="F959" s="38">
        <f>Source!AM550</f>
        <v>14.33</v>
      </c>
      <c r="G959" s="39" t="str">
        <f>Source!DE550</f>
        <v>)*1,25</v>
      </c>
      <c r="H959" s="38">
        <f>ROUND(Source!AD550*Source!I550, 2)</f>
        <v>0.54</v>
      </c>
      <c r="I959" s="39"/>
      <c r="J959" s="39">
        <f>IF(Source!BB550&lt;&gt; 0, Source!BB550, 1)</f>
        <v>11.06</v>
      </c>
      <c r="K959" s="38">
        <f>Source!Q550</f>
        <v>5.95</v>
      </c>
      <c r="L959" s="40"/>
    </row>
    <row r="960" spans="1:26" ht="14.25">
      <c r="A960" s="23"/>
      <c r="B960" s="53"/>
      <c r="C960" s="53" t="s">
        <v>1154</v>
      </c>
      <c r="D960" s="37"/>
      <c r="E960" s="10"/>
      <c r="F960" s="38">
        <f>Source!AN550</f>
        <v>0.54</v>
      </c>
      <c r="G960" s="39" t="str">
        <f>Source!DF550</f>
        <v>)*1,25</v>
      </c>
      <c r="H960" s="50">
        <f>ROUND(Source!AE550*Source!I550, 2)</f>
        <v>0.02</v>
      </c>
      <c r="I960" s="39"/>
      <c r="J960" s="39">
        <f>IF(Source!BS550&lt;&gt; 0, Source!BS550, 1)</f>
        <v>33.18</v>
      </c>
      <c r="K960" s="50">
        <f>Source!R550</f>
        <v>0.68</v>
      </c>
      <c r="L960" s="40"/>
      <c r="R960">
        <f>H960</f>
        <v>0.02</v>
      </c>
    </row>
    <row r="961" spans="1:26" ht="14.25">
      <c r="A961" s="23"/>
      <c r="B961" s="53"/>
      <c r="C961" s="53" t="s">
        <v>1155</v>
      </c>
      <c r="D961" s="37"/>
      <c r="E961" s="10"/>
      <c r="F961" s="38">
        <f>Source!AL550</f>
        <v>4004.09</v>
      </c>
      <c r="G961" s="39" t="str">
        <f>Source!DD550</f>
        <v/>
      </c>
      <c r="H961" s="38">
        <f>ROUND(Source!AC550*Source!I550, 2)</f>
        <v>120.12</v>
      </c>
      <c r="I961" s="39"/>
      <c r="J961" s="39">
        <f>IF(Source!BC550&lt;&gt; 0, Source!BC550, 1)</f>
        <v>4.76</v>
      </c>
      <c r="K961" s="38">
        <f>Source!P550</f>
        <v>571.78</v>
      </c>
      <c r="L961" s="40"/>
    </row>
    <row r="962" spans="1:26" ht="14.25">
      <c r="A962" s="23"/>
      <c r="B962" s="53"/>
      <c r="C962" s="53" t="s">
        <v>1149</v>
      </c>
      <c r="D962" s="37" t="s">
        <v>1150</v>
      </c>
      <c r="E962" s="10">
        <f>Source!BZ550</f>
        <v>118</v>
      </c>
      <c r="F962" s="61" t="str">
        <f>CONCATENATE(" )", Source!DL550, Source!FT550, "=", Source!FX550)</f>
        <v xml:space="preserve"> )*0,9=106,2</v>
      </c>
      <c r="G962" s="62"/>
      <c r="H962" s="38">
        <f>SUM(S956:S965)</f>
        <v>6.65</v>
      </c>
      <c r="I962" s="41" t="str">
        <f>CONCATENATE(Source!FX550, Source!FV550, "=")</f>
        <v>106,2*0,85=</v>
      </c>
      <c r="J962" s="36">
        <f>Source!AT550</f>
        <v>90</v>
      </c>
      <c r="K962" s="38">
        <f>SUM(T956:T965)</f>
        <v>186.82</v>
      </c>
      <c r="L962" s="40"/>
    </row>
    <row r="963" spans="1:26" ht="14.25">
      <c r="A963" s="23"/>
      <c r="B963" s="53"/>
      <c r="C963" s="53" t="s">
        <v>1151</v>
      </c>
      <c r="D963" s="37" t="s">
        <v>1150</v>
      </c>
      <c r="E963" s="10">
        <f>Source!CA550</f>
        <v>63</v>
      </c>
      <c r="F963" s="61" t="str">
        <f>CONCATENATE(" )", Source!DM550, Source!FU550, "=", Source!FY550)</f>
        <v xml:space="preserve"> )*0,85=53,55</v>
      </c>
      <c r="G963" s="62"/>
      <c r="H963" s="38">
        <f>SUM(U956:U965)</f>
        <v>3.35</v>
      </c>
      <c r="I963" s="41" t="str">
        <f>CONCATENATE(Source!FY550, Source!FW550, "=")</f>
        <v>53,55*0,8=</v>
      </c>
      <c r="J963" s="36">
        <f>Source!AU550</f>
        <v>43</v>
      </c>
      <c r="K963" s="38">
        <f>SUM(V956:V965)</f>
        <v>89.26</v>
      </c>
      <c r="L963" s="40"/>
    </row>
    <row r="964" spans="1:26" ht="14.25">
      <c r="A964" s="23"/>
      <c r="B964" s="53"/>
      <c r="C964" s="53" t="s">
        <v>1152</v>
      </c>
      <c r="D964" s="37" t="s">
        <v>1153</v>
      </c>
      <c r="E964" s="10">
        <f>Source!AQ550</f>
        <v>21.19</v>
      </c>
      <c r="F964" s="38"/>
      <c r="G964" s="39" t="str">
        <f>Source!DI550</f>
        <v>)*1,15</v>
      </c>
      <c r="H964" s="38"/>
      <c r="I964" s="39"/>
      <c r="J964" s="39"/>
      <c r="K964" s="38"/>
      <c r="L964" s="42">
        <f>Source!U550</f>
        <v>0.73105500000000001</v>
      </c>
    </row>
    <row r="965" spans="1:26" ht="28.5">
      <c r="A965" s="54" t="str">
        <f>Source!E551</f>
        <v>1,1</v>
      </c>
      <c r="B965" s="55" t="str">
        <f>Source!F551</f>
        <v>101-2906</v>
      </c>
      <c r="C965" s="55" t="str">
        <f>Source!G551</f>
        <v>Доски подоконные ПВХ, шириной 300 мм</v>
      </c>
      <c r="D965" s="43" t="str">
        <f>Source!H551</f>
        <v>м</v>
      </c>
      <c r="E965" s="44">
        <f>Source!I551</f>
        <v>3</v>
      </c>
      <c r="F965" s="45">
        <f>Source!AL551+Source!AM551+Source!AO551</f>
        <v>189.64</v>
      </c>
      <c r="G965" s="46" t="s">
        <v>3</v>
      </c>
      <c r="H965" s="45">
        <f>ROUND(Source!AC551*Source!I551, 2)+ROUND(Source!AD551*Source!I551, 2)+ROUND(Source!AF551*Source!I551, 2)</f>
        <v>568.91999999999996</v>
      </c>
      <c r="I965" s="47"/>
      <c r="J965" s="47">
        <f>IF(Source!BC551&lt;&gt; 0, Source!BC551, 1)</f>
        <v>0.95</v>
      </c>
      <c r="K965" s="45">
        <f>Source!O551</f>
        <v>540.47</v>
      </c>
      <c r="L965" s="48"/>
      <c r="S965">
        <f>ROUND((Source!FX551/100)*((ROUND(Source!AF551*Source!I551, 2)+ROUND(Source!AE551*Source!I551, 2))), 2)</f>
        <v>0</v>
      </c>
      <c r="T965">
        <f>Source!X551</f>
        <v>0</v>
      </c>
      <c r="U965">
        <f>ROUND((Source!FY551/100)*((ROUND(Source!AF551*Source!I551, 2)+ROUND(Source!AE551*Source!I551, 2))), 2)</f>
        <v>0</v>
      </c>
      <c r="V965">
        <f>Source!Y551</f>
        <v>0</v>
      </c>
      <c r="W965">
        <f>IF(Source!BI551&lt;=1,H965, 0)</f>
        <v>568.91999999999996</v>
      </c>
      <c r="X965">
        <f>IF(Source!BI551=2,H965, 0)</f>
        <v>0</v>
      </c>
      <c r="Y965">
        <f>IF(Source!BI551=3,H965, 0)</f>
        <v>0</v>
      </c>
      <c r="Z965">
        <f>IF(Source!BI551=4,H965, 0)</f>
        <v>0</v>
      </c>
    </row>
    <row r="966" spans="1:26" ht="15">
      <c r="G966" s="60">
        <f>H958+H959+H961+H962+H963+SUM(H965:H965)</f>
        <v>705.81999999999994</v>
      </c>
      <c r="H966" s="60"/>
      <c r="J966" s="60">
        <f>K958+K959+K961+K962+K963+SUM(K965:K965)</f>
        <v>1601.18</v>
      </c>
      <c r="K966" s="60"/>
      <c r="L966" s="49">
        <f>Source!U550</f>
        <v>0.73105500000000001</v>
      </c>
      <c r="O966" s="32">
        <f>G966</f>
        <v>705.81999999999994</v>
      </c>
      <c r="P966" s="32">
        <f>J966</f>
        <v>1601.18</v>
      </c>
      <c r="Q966" s="32">
        <f>L966</f>
        <v>0.73105500000000001</v>
      </c>
      <c r="W966">
        <f>IF(Source!BI550&lt;=1,H958+H959+H961+H962+H963, 0)</f>
        <v>136.9</v>
      </c>
      <c r="X966">
        <f>IF(Source!BI550=2,H958+H959+H961+H962+H963, 0)</f>
        <v>0</v>
      </c>
      <c r="Y966">
        <f>IF(Source!BI550=3,H958+H959+H961+H962+H963, 0)</f>
        <v>0</v>
      </c>
      <c r="Z966">
        <f>IF(Source!BI550=4,H958+H959+H961+H962+H963, 0)</f>
        <v>0</v>
      </c>
    </row>
    <row r="967" spans="1:26" ht="57">
      <c r="A967" s="23" t="str">
        <f>Source!E552</f>
        <v>2</v>
      </c>
      <c r="B967" s="53" t="str">
        <f>Source!F552</f>
        <v>15-01-050-4</v>
      </c>
      <c r="C967" s="53" t="str">
        <f>Source!G552</f>
        <v>Облицовка оконных и дверных откосов декоративным бумажно-слоистым пластиком или листами из синтетических материалов на клее</v>
      </c>
      <c r="D967" s="37" t="str">
        <f>Source!H552</f>
        <v>100 м2 облицовки</v>
      </c>
      <c r="E967" s="10">
        <f>Source!I552</f>
        <v>2.4E-2</v>
      </c>
      <c r="F967" s="38">
        <f>Source!AL552+Source!AM552+Source!AO552</f>
        <v>2053.38</v>
      </c>
      <c r="G967" s="39"/>
      <c r="H967" s="38"/>
      <c r="I967" s="39" t="str">
        <f>Source!BO552</f>
        <v>15-01-050-4</v>
      </c>
      <c r="J967" s="39"/>
      <c r="K967" s="38"/>
      <c r="L967" s="40"/>
      <c r="S967">
        <f>ROUND((Source!FX552/100)*((ROUND(Source!AF552*Source!I552, 2)+ROUND(Source!AE552*Source!I552, 2))), 2)</f>
        <v>39.89</v>
      </c>
      <c r="T967">
        <f>Source!X552</f>
        <v>1120.44</v>
      </c>
      <c r="U967">
        <f>ROUND((Source!FY552/100)*((ROUND(Source!AF552*Source!I552, 2)+ROUND(Source!AE552*Source!I552, 2))), 2)</f>
        <v>19.73</v>
      </c>
      <c r="V967">
        <f>Source!Y552</f>
        <v>518.20000000000005</v>
      </c>
    </row>
    <row r="968" spans="1:26">
      <c r="C968" s="31" t="str">
        <f>"Объем: "&amp;Source!I552&amp;"=2,4/"&amp;"100"</f>
        <v>Объем: 0,024=2,4/100</v>
      </c>
    </row>
    <row r="969" spans="1:26" ht="14.25">
      <c r="A969" s="23"/>
      <c r="B969" s="53"/>
      <c r="C969" s="53" t="s">
        <v>1148</v>
      </c>
      <c r="D969" s="37"/>
      <c r="E969" s="10"/>
      <c r="F969" s="38">
        <f>Source!AO552</f>
        <v>1528.19</v>
      </c>
      <c r="G969" s="39" t="str">
        <f>Source!DG552</f>
        <v>)*1,15</v>
      </c>
      <c r="H969" s="38">
        <f>ROUND(Source!AF552*Source!I552, 2)</f>
        <v>42.18</v>
      </c>
      <c r="I969" s="39"/>
      <c r="J969" s="39">
        <f>IF(Source!BA552&lt;&gt; 0, Source!BA552, 1)</f>
        <v>33.18</v>
      </c>
      <c r="K969" s="38">
        <f>Source!S552</f>
        <v>1399.47</v>
      </c>
      <c r="L969" s="40"/>
      <c r="R969">
        <f>H969</f>
        <v>42.18</v>
      </c>
    </row>
    <row r="970" spans="1:26" ht="14.25">
      <c r="A970" s="23"/>
      <c r="B970" s="53"/>
      <c r="C970" s="53" t="s">
        <v>102</v>
      </c>
      <c r="D970" s="37"/>
      <c r="E970" s="10"/>
      <c r="F970" s="38">
        <f>Source!AM552</f>
        <v>46.33</v>
      </c>
      <c r="G970" s="39" t="str">
        <f>Source!DE552</f>
        <v>)*1,25</v>
      </c>
      <c r="H970" s="38">
        <f>ROUND(Source!AD552*Source!I552, 2)</f>
        <v>1.39</v>
      </c>
      <c r="I970" s="39"/>
      <c r="J970" s="39">
        <f>IF(Source!BB552&lt;&gt; 0, Source!BB552, 1)</f>
        <v>10.92</v>
      </c>
      <c r="K970" s="38">
        <f>Source!Q552</f>
        <v>15.18</v>
      </c>
      <c r="L970" s="40"/>
    </row>
    <row r="971" spans="1:26" ht="14.25">
      <c r="A971" s="23"/>
      <c r="B971" s="53"/>
      <c r="C971" s="53" t="s">
        <v>1154</v>
      </c>
      <c r="D971" s="37"/>
      <c r="E971" s="10"/>
      <c r="F971" s="38">
        <f>Source!AN552</f>
        <v>1.08</v>
      </c>
      <c r="G971" s="39" t="str">
        <f>Source!DF552</f>
        <v>)*1,25</v>
      </c>
      <c r="H971" s="50">
        <f>ROUND(Source!AE552*Source!I552, 2)</f>
        <v>0.03</v>
      </c>
      <c r="I971" s="39"/>
      <c r="J971" s="39">
        <f>IF(Source!BS552&lt;&gt; 0, Source!BS552, 1)</f>
        <v>33.18</v>
      </c>
      <c r="K971" s="50">
        <f>Source!R552</f>
        <v>1.08</v>
      </c>
      <c r="L971" s="40"/>
      <c r="R971">
        <f>H971</f>
        <v>0.03</v>
      </c>
    </row>
    <row r="972" spans="1:26" ht="14.25">
      <c r="A972" s="23"/>
      <c r="B972" s="53"/>
      <c r="C972" s="53" t="s">
        <v>1155</v>
      </c>
      <c r="D972" s="37"/>
      <c r="E972" s="10"/>
      <c r="F972" s="38">
        <f>Source!AL552</f>
        <v>478.86</v>
      </c>
      <c r="G972" s="39" t="str">
        <f>Source!DD552</f>
        <v/>
      </c>
      <c r="H972" s="38">
        <f>ROUND(Source!AC552*Source!I552, 2)</f>
        <v>11.49</v>
      </c>
      <c r="I972" s="39"/>
      <c r="J972" s="39">
        <f>IF(Source!BC552&lt;&gt; 0, Source!BC552, 1)</f>
        <v>3.4</v>
      </c>
      <c r="K972" s="38">
        <f>Source!P552</f>
        <v>39.07</v>
      </c>
      <c r="L972" s="40"/>
    </row>
    <row r="973" spans="1:26" ht="14.25">
      <c r="A973" s="23"/>
      <c r="B973" s="53"/>
      <c r="C973" s="53" t="s">
        <v>1149</v>
      </c>
      <c r="D973" s="37" t="s">
        <v>1150</v>
      </c>
      <c r="E973" s="10">
        <f>Source!BZ552</f>
        <v>105</v>
      </c>
      <c r="F973" s="61" t="str">
        <f>CONCATENATE(" )", Source!DL552, Source!FT552, "=", Source!FX552)</f>
        <v xml:space="preserve"> )*0,9=94,5</v>
      </c>
      <c r="G973" s="62"/>
      <c r="H973" s="38">
        <f>SUM(S967:S977)</f>
        <v>39.89</v>
      </c>
      <c r="I973" s="41" t="str">
        <f>CONCATENATE(Source!FX552, Source!FV552, "=")</f>
        <v>94,5*0,85=</v>
      </c>
      <c r="J973" s="36">
        <f>Source!AT552</f>
        <v>80</v>
      </c>
      <c r="K973" s="38">
        <f>SUM(T967:T977)</f>
        <v>1120.44</v>
      </c>
      <c r="L973" s="40"/>
    </row>
    <row r="974" spans="1:26" ht="14.25">
      <c r="A974" s="23"/>
      <c r="B974" s="53"/>
      <c r="C974" s="53" t="s">
        <v>1151</v>
      </c>
      <c r="D974" s="37" t="s">
        <v>1150</v>
      </c>
      <c r="E974" s="10">
        <f>Source!CA552</f>
        <v>55</v>
      </c>
      <c r="F974" s="61" t="str">
        <f>CONCATENATE(" )", Source!DM552, Source!FU552, "=", Source!FY552)</f>
        <v xml:space="preserve"> )*0,85=46,75</v>
      </c>
      <c r="G974" s="62"/>
      <c r="H974" s="38">
        <f>SUM(U967:U977)</f>
        <v>19.73</v>
      </c>
      <c r="I974" s="41" t="str">
        <f>CONCATENATE(Source!FY552, Source!FW552, "=")</f>
        <v>46,75*0,8=</v>
      </c>
      <c r="J974" s="36">
        <f>Source!AU552</f>
        <v>37</v>
      </c>
      <c r="K974" s="38">
        <f>SUM(V967:V977)</f>
        <v>518.20000000000005</v>
      </c>
      <c r="L974" s="40"/>
    </row>
    <row r="975" spans="1:26" ht="14.25">
      <c r="A975" s="23"/>
      <c r="B975" s="53"/>
      <c r="C975" s="53" t="s">
        <v>1152</v>
      </c>
      <c r="D975" s="37" t="s">
        <v>1153</v>
      </c>
      <c r="E975" s="10">
        <f>Source!AQ552</f>
        <v>166.47</v>
      </c>
      <c r="F975" s="38"/>
      <c r="G975" s="39" t="str">
        <f>Source!DI552</f>
        <v>)*1,15</v>
      </c>
      <c r="H975" s="38"/>
      <c r="I975" s="39"/>
      <c r="J975" s="39"/>
      <c r="K975" s="38"/>
      <c r="L975" s="42">
        <f>Source!U552</f>
        <v>4.5945719999999994</v>
      </c>
    </row>
    <row r="976" spans="1:26" ht="85.5">
      <c r="A976" s="23" t="str">
        <f>Source!E553</f>
        <v>2,1</v>
      </c>
      <c r="B976" s="53" t="str">
        <f>Source!F553</f>
        <v>101-6871</v>
      </c>
      <c r="C976" s="53" t="str">
        <f>Source!G553</f>
        <v>Сэндвич-панели для откосов (наружные слои – листы из поливинилхлорида, внутреннее наполнение – вспененный пенополистирол) белые, ширина 1,5 м, длина 3,0 м, толщина 10 мм</v>
      </c>
      <c r="D976" s="37" t="str">
        <f>Source!H553</f>
        <v>м2</v>
      </c>
      <c r="E976" s="10">
        <f>Source!I553</f>
        <v>2.52</v>
      </c>
      <c r="F976" s="38">
        <f>Source!AL553+Source!AM553+Source!AO553</f>
        <v>377.87</v>
      </c>
      <c r="G976" s="52" t="s">
        <v>3</v>
      </c>
      <c r="H976" s="38">
        <f>ROUND(Source!AC553*Source!I553, 2)+ROUND(Source!AD553*Source!I553, 2)+ROUND(Source!AF553*Source!I553, 2)</f>
        <v>952.23</v>
      </c>
      <c r="I976" s="39"/>
      <c r="J976" s="39">
        <f>IF(Source!BC553&lt;&gt; 0, Source!BC553, 1)</f>
        <v>0.6</v>
      </c>
      <c r="K976" s="38">
        <f>Source!O553</f>
        <v>571.34</v>
      </c>
      <c r="L976" s="40"/>
      <c r="S976">
        <f>ROUND((Source!FX553/100)*((ROUND(Source!AF553*Source!I553, 2)+ROUND(Source!AE553*Source!I553, 2))), 2)</f>
        <v>0</v>
      </c>
      <c r="T976">
        <f>Source!X553</f>
        <v>0</v>
      </c>
      <c r="U976">
        <f>ROUND((Source!FY553/100)*((ROUND(Source!AF553*Source!I553, 2)+ROUND(Source!AE553*Source!I553, 2))), 2)</f>
        <v>0</v>
      </c>
      <c r="V976">
        <f>Source!Y553</f>
        <v>0</v>
      </c>
      <c r="W976">
        <f>IF(Source!BI553&lt;=1,H976, 0)</f>
        <v>952.23</v>
      </c>
      <c r="X976">
        <f>IF(Source!BI553=2,H976, 0)</f>
        <v>0</v>
      </c>
      <c r="Y976">
        <f>IF(Source!BI553=3,H976, 0)</f>
        <v>0</v>
      </c>
      <c r="Z976">
        <f>IF(Source!BI553=4,H976, 0)</f>
        <v>0</v>
      </c>
    </row>
    <row r="977" spans="1:26" ht="14.25">
      <c r="A977" s="54" t="str">
        <f>Source!E554</f>
        <v>2,2</v>
      </c>
      <c r="B977" s="55" t="str">
        <f>Source!F554</f>
        <v>101-2416</v>
      </c>
      <c r="C977" s="55" t="str">
        <f>Source!G554</f>
        <v>Грунтовка «Бетоконтакт», КНАУФ</v>
      </c>
      <c r="D977" s="43" t="str">
        <f>Source!H554</f>
        <v>кг</v>
      </c>
      <c r="E977" s="44">
        <f>Source!I554</f>
        <v>0.214</v>
      </c>
      <c r="F977" s="45">
        <f>Source!AL554+Source!AM554+Source!AO554</f>
        <v>22.91</v>
      </c>
      <c r="G977" s="46" t="s">
        <v>3</v>
      </c>
      <c r="H977" s="45">
        <f>ROUND(Source!AC554*Source!I554, 2)+ROUND(Source!AD554*Source!I554, 2)+ROUND(Source!AF554*Source!I554, 2)</f>
        <v>4.9000000000000004</v>
      </c>
      <c r="I977" s="47"/>
      <c r="J977" s="47">
        <f>IF(Source!BC554&lt;&gt; 0, Source!BC554, 1)</f>
        <v>5.85</v>
      </c>
      <c r="K977" s="45">
        <f>Source!O554</f>
        <v>28.68</v>
      </c>
      <c r="L977" s="48"/>
      <c r="S977">
        <f>ROUND((Source!FX554/100)*((ROUND(Source!AF554*Source!I554, 2)+ROUND(Source!AE554*Source!I554, 2))), 2)</f>
        <v>0</v>
      </c>
      <c r="T977">
        <f>Source!X554</f>
        <v>0</v>
      </c>
      <c r="U977">
        <f>ROUND((Source!FY554/100)*((ROUND(Source!AF554*Source!I554, 2)+ROUND(Source!AE554*Source!I554, 2))), 2)</f>
        <v>0</v>
      </c>
      <c r="V977">
        <f>Source!Y554</f>
        <v>0</v>
      </c>
      <c r="W977">
        <f>IF(Source!BI554&lt;=1,H977, 0)</f>
        <v>4.9000000000000004</v>
      </c>
      <c r="X977">
        <f>IF(Source!BI554=2,H977, 0)</f>
        <v>0</v>
      </c>
      <c r="Y977">
        <f>IF(Source!BI554=3,H977, 0)</f>
        <v>0</v>
      </c>
      <c r="Z977">
        <f>IF(Source!BI554=4,H977, 0)</f>
        <v>0</v>
      </c>
    </row>
    <row r="978" spans="1:26" ht="15">
      <c r="G978" s="60">
        <f>H969+H970+H972+H973+H974+SUM(H976:H977)</f>
        <v>1071.81</v>
      </c>
      <c r="H978" s="60"/>
      <c r="J978" s="60">
        <f>K969+K970+K972+K973+K974+SUM(K976:K977)</f>
        <v>3692.3799999999997</v>
      </c>
      <c r="K978" s="60"/>
      <c r="L978" s="49">
        <f>Source!U552</f>
        <v>4.5945719999999994</v>
      </c>
      <c r="O978" s="32">
        <f>G978</f>
        <v>1071.81</v>
      </c>
      <c r="P978" s="32">
        <f>J978</f>
        <v>3692.3799999999997</v>
      </c>
      <c r="Q978" s="32">
        <f>L978</f>
        <v>4.5945719999999994</v>
      </c>
      <c r="W978">
        <f>IF(Source!BI552&lt;=1,H969+H970+H972+H973+H974, 0)</f>
        <v>114.68</v>
      </c>
      <c r="X978">
        <f>IF(Source!BI552=2,H969+H970+H972+H973+H974, 0)</f>
        <v>0</v>
      </c>
      <c r="Y978">
        <f>IF(Source!BI552=3,H969+H970+H972+H973+H974, 0)</f>
        <v>0</v>
      </c>
      <c r="Z978">
        <f>IF(Source!BI552=4,H969+H970+H972+H973+H974, 0)</f>
        <v>0</v>
      </c>
    </row>
    <row r="979" spans="1:26" ht="57">
      <c r="A979" s="23" t="str">
        <f>Source!E555</f>
        <v>3</v>
      </c>
      <c r="B979" s="53" t="str">
        <f>Source!F555</f>
        <v>10-01-039-1</v>
      </c>
      <c r="C979" s="53" t="str">
        <f>Source!G555</f>
        <v>Установка блоков в наружных и внутренних дверных проемах в каменных стенах, площадь проема до 3 м2</v>
      </c>
      <c r="D979" s="37" t="str">
        <f>Source!H555</f>
        <v>100 м2 проемов</v>
      </c>
      <c r="E979" s="10">
        <f>Source!I555</f>
        <v>0.02</v>
      </c>
      <c r="F979" s="38">
        <f>Source!AL555+Source!AM555+Source!AO555</f>
        <v>24625.68</v>
      </c>
      <c r="G979" s="39"/>
      <c r="H979" s="38"/>
      <c r="I979" s="39" t="str">
        <f>Source!BO555</f>
        <v>10-01-039-1</v>
      </c>
      <c r="J979" s="39"/>
      <c r="K979" s="38"/>
      <c r="L979" s="40"/>
      <c r="S979">
        <f>ROUND((Source!FX555/100)*((ROUND(Source!AF555*Source!I555, 2)+ROUND(Source!AE555*Source!I555, 2))), 2)</f>
        <v>23.54</v>
      </c>
      <c r="T979">
        <f>Source!X555</f>
        <v>662.16</v>
      </c>
      <c r="U979">
        <f>ROUND((Source!FY555/100)*((ROUND(Source!AF555*Source!I555, 2)+ROUND(Source!AE555*Source!I555, 2))), 2)</f>
        <v>11.87</v>
      </c>
      <c r="V979">
        <f>Source!Y555</f>
        <v>316.36</v>
      </c>
    </row>
    <row r="980" spans="1:26">
      <c r="C980" s="31" t="str">
        <f>"Объем: "&amp;Source!I555&amp;"=2/"&amp;"100"</f>
        <v>Объем: 0,02=2/100</v>
      </c>
    </row>
    <row r="981" spans="1:26" ht="14.25">
      <c r="A981" s="23"/>
      <c r="B981" s="53"/>
      <c r="C981" s="53" t="s">
        <v>1148</v>
      </c>
      <c r="D981" s="37"/>
      <c r="E981" s="10"/>
      <c r="F981" s="38">
        <f>Source!AO555</f>
        <v>821.89</v>
      </c>
      <c r="G981" s="39" t="str">
        <f>Source!DG555</f>
        <v>)*1,15</v>
      </c>
      <c r="H981" s="38">
        <f>ROUND(Source!AF555*Source!I555, 2)</f>
        <v>18.899999999999999</v>
      </c>
      <c r="I981" s="39"/>
      <c r="J981" s="39">
        <f>IF(Source!BA555&lt;&gt; 0, Source!BA555, 1)</f>
        <v>33.18</v>
      </c>
      <c r="K981" s="38">
        <f>Source!S555</f>
        <v>627.21</v>
      </c>
      <c r="L981" s="40"/>
      <c r="R981">
        <f>H981</f>
        <v>18.899999999999999</v>
      </c>
    </row>
    <row r="982" spans="1:26" ht="14.25">
      <c r="A982" s="23"/>
      <c r="B982" s="53"/>
      <c r="C982" s="53" t="s">
        <v>102</v>
      </c>
      <c r="D982" s="37"/>
      <c r="E982" s="10"/>
      <c r="F982" s="38">
        <f>Source!AM555</f>
        <v>1010.68</v>
      </c>
      <c r="G982" s="39" t="str">
        <f>Source!DE555</f>
        <v>)*1,25</v>
      </c>
      <c r="H982" s="38">
        <f>ROUND(Source!AD555*Source!I555, 2)</f>
        <v>25.27</v>
      </c>
      <c r="I982" s="39"/>
      <c r="J982" s="39">
        <f>IF(Source!BB555&lt;&gt; 0, Source!BB555, 1)</f>
        <v>10.36</v>
      </c>
      <c r="K982" s="38">
        <f>Source!Q555</f>
        <v>261.77</v>
      </c>
      <c r="L982" s="40"/>
    </row>
    <row r="983" spans="1:26" ht="14.25">
      <c r="A983" s="23"/>
      <c r="B983" s="53"/>
      <c r="C983" s="53" t="s">
        <v>1154</v>
      </c>
      <c r="D983" s="37"/>
      <c r="E983" s="10"/>
      <c r="F983" s="38">
        <f>Source!AN555</f>
        <v>130.82</v>
      </c>
      <c r="G983" s="39" t="str">
        <f>Source!DF555</f>
        <v>)*1,25</v>
      </c>
      <c r="H983" s="50">
        <f>ROUND(Source!AE555*Source!I555, 2)</f>
        <v>3.27</v>
      </c>
      <c r="I983" s="39"/>
      <c r="J983" s="39">
        <f>IF(Source!BS555&lt;&gt; 0, Source!BS555, 1)</f>
        <v>33.18</v>
      </c>
      <c r="K983" s="50">
        <f>Source!R555</f>
        <v>108.52</v>
      </c>
      <c r="L983" s="40"/>
      <c r="R983">
        <f>H983</f>
        <v>3.27</v>
      </c>
    </row>
    <row r="984" spans="1:26" ht="14.25">
      <c r="A984" s="23"/>
      <c r="B984" s="53"/>
      <c r="C984" s="53" t="s">
        <v>1155</v>
      </c>
      <c r="D984" s="37"/>
      <c r="E984" s="10"/>
      <c r="F984" s="38">
        <f>Source!AL555</f>
        <v>22793.11</v>
      </c>
      <c r="G984" s="39" t="str">
        <f>Source!DD555</f>
        <v/>
      </c>
      <c r="H984" s="38">
        <f>ROUND(Source!AC555*Source!I555, 2)</f>
        <v>455.86</v>
      </c>
      <c r="I984" s="39"/>
      <c r="J984" s="39">
        <f>IF(Source!BC555&lt;&gt; 0, Source!BC555, 1)</f>
        <v>4.96</v>
      </c>
      <c r="K984" s="38">
        <f>Source!P555</f>
        <v>2261.08</v>
      </c>
      <c r="L984" s="40"/>
    </row>
    <row r="985" spans="1:26" ht="14.25">
      <c r="A985" s="23"/>
      <c r="B985" s="53"/>
      <c r="C985" s="53" t="s">
        <v>1149</v>
      </c>
      <c r="D985" s="37" t="s">
        <v>1150</v>
      </c>
      <c r="E985" s="10">
        <f>Source!BZ555</f>
        <v>118</v>
      </c>
      <c r="F985" s="61" t="str">
        <f>CONCATENATE(" )", Source!DL555, Source!FT555, "=", Source!FX555)</f>
        <v xml:space="preserve"> )*0,9=106,2</v>
      </c>
      <c r="G985" s="62"/>
      <c r="H985" s="38">
        <f>SUM(S979:S990)</f>
        <v>23.54</v>
      </c>
      <c r="I985" s="41" t="str">
        <f>CONCATENATE(Source!FX555, Source!FV555, "=")</f>
        <v>106,2*0,85=</v>
      </c>
      <c r="J985" s="36">
        <f>Source!AT555</f>
        <v>90</v>
      </c>
      <c r="K985" s="38">
        <f>SUM(T979:T990)</f>
        <v>662.16</v>
      </c>
      <c r="L985" s="40"/>
    </row>
    <row r="986" spans="1:26" ht="14.25">
      <c r="A986" s="23"/>
      <c r="B986" s="53"/>
      <c r="C986" s="53" t="s">
        <v>1151</v>
      </c>
      <c r="D986" s="37" t="s">
        <v>1150</v>
      </c>
      <c r="E986" s="10">
        <f>Source!CA555</f>
        <v>63</v>
      </c>
      <c r="F986" s="61" t="str">
        <f>CONCATENATE(" )", Source!DM555, Source!FU555, "=", Source!FY555)</f>
        <v xml:space="preserve"> )*0,85=53,55</v>
      </c>
      <c r="G986" s="62"/>
      <c r="H986" s="38">
        <f>SUM(U979:U990)</f>
        <v>11.87</v>
      </c>
      <c r="I986" s="41" t="str">
        <f>CONCATENATE(Source!FY555, Source!FW555, "=")</f>
        <v>53,55*0,8=</v>
      </c>
      <c r="J986" s="36">
        <f>Source!AU555</f>
        <v>43</v>
      </c>
      <c r="K986" s="38">
        <f>SUM(V979:V990)</f>
        <v>316.36</v>
      </c>
      <c r="L986" s="40"/>
    </row>
    <row r="987" spans="1:26" ht="14.25">
      <c r="A987" s="23"/>
      <c r="B987" s="53"/>
      <c r="C987" s="53" t="s">
        <v>1152</v>
      </c>
      <c r="D987" s="37" t="s">
        <v>1153</v>
      </c>
      <c r="E987" s="10">
        <f>Source!AQ555</f>
        <v>89.53</v>
      </c>
      <c r="F987" s="38"/>
      <c r="G987" s="39" t="str">
        <f>Source!DI555</f>
        <v>)*1,15</v>
      </c>
      <c r="H987" s="38"/>
      <c r="I987" s="39"/>
      <c r="J987" s="39"/>
      <c r="K987" s="38"/>
      <c r="L987" s="42">
        <f>Source!U555</f>
        <v>2.0591900000000001</v>
      </c>
    </row>
    <row r="988" spans="1:26" ht="42.75">
      <c r="A988" s="23" t="str">
        <f>Source!E556</f>
        <v>3,1</v>
      </c>
      <c r="B988" s="53" t="str">
        <f>Source!F556</f>
        <v>203-8107</v>
      </c>
      <c r="C988" s="53" t="str">
        <f>Source!G556</f>
        <v>Блоки дверные внутренние двупольные глухие, фанерованные шпоном ясеня</v>
      </c>
      <c r="D988" s="37" t="str">
        <f>Source!H556</f>
        <v>м2</v>
      </c>
      <c r="E988" s="10">
        <f>Source!I556</f>
        <v>2</v>
      </c>
      <c r="F988" s="38">
        <f>Source!AL556+Source!AM556+Source!AO556</f>
        <v>2102.37</v>
      </c>
      <c r="G988" s="52" t="s">
        <v>3</v>
      </c>
      <c r="H988" s="38">
        <f>ROUND(Source!AC556*Source!I556, 2)+ROUND(Source!AD556*Source!I556, 2)+ROUND(Source!AF556*Source!I556, 2)</f>
        <v>4204.74</v>
      </c>
      <c r="I988" s="39"/>
      <c r="J988" s="39">
        <f>IF(Source!BC556&lt;&gt; 0, Source!BC556, 1)</f>
        <v>2.5499999999999998</v>
      </c>
      <c r="K988" s="38">
        <f>Source!O556</f>
        <v>10722.09</v>
      </c>
      <c r="L988" s="40"/>
      <c r="S988">
        <f>ROUND((Source!FX556/100)*((ROUND(Source!AF556*Source!I556, 2)+ROUND(Source!AE556*Source!I556, 2))), 2)</f>
        <v>0</v>
      </c>
      <c r="T988">
        <f>Source!X556</f>
        <v>0</v>
      </c>
      <c r="U988">
        <f>ROUND((Source!FY556/100)*((ROUND(Source!AF556*Source!I556, 2)+ROUND(Source!AE556*Source!I556, 2))), 2)</f>
        <v>0</v>
      </c>
      <c r="V988">
        <f>Source!Y556</f>
        <v>0</v>
      </c>
      <c r="W988">
        <f>IF(Source!BI556&lt;=1,H988, 0)</f>
        <v>4204.74</v>
      </c>
      <c r="X988">
        <f>IF(Source!BI556=2,H988, 0)</f>
        <v>0</v>
      </c>
      <c r="Y988">
        <f>IF(Source!BI556=3,H988, 0)</f>
        <v>0</v>
      </c>
      <c r="Z988">
        <f>IF(Source!BI556=4,H988, 0)</f>
        <v>0</v>
      </c>
    </row>
    <row r="989" spans="1:26" ht="57">
      <c r="A989" s="23" t="str">
        <f>Source!E557</f>
        <v>3,2</v>
      </c>
      <c r="B989" s="53" t="str">
        <f>Source!F557</f>
        <v>101-0882</v>
      </c>
      <c r="C989" s="53" t="str">
        <f>Source!G557</f>
        <v>Скобяные изделия для дверных балконных блоков со спаренными полотнами жилых и общественных зданий однопольных</v>
      </c>
      <c r="D989" s="37" t="str">
        <f>Source!H557</f>
        <v>компл.</v>
      </c>
      <c r="E989" s="10">
        <f>Source!I557</f>
        <v>1</v>
      </c>
      <c r="F989" s="38">
        <f>Source!AL557+Source!AM557+Source!AO557</f>
        <v>94.69</v>
      </c>
      <c r="G989" s="52" t="s">
        <v>3</v>
      </c>
      <c r="H989" s="38">
        <f>ROUND(Source!AC557*Source!I557, 2)+ROUND(Source!AD557*Source!I557, 2)+ROUND(Source!AF557*Source!I557, 2)</f>
        <v>94.69</v>
      </c>
      <c r="I989" s="39"/>
      <c r="J989" s="39">
        <f>IF(Source!BC557&lt;&gt; 0, Source!BC557, 1)</f>
        <v>2.0699999999999998</v>
      </c>
      <c r="K989" s="38">
        <f>Source!O557</f>
        <v>196.01</v>
      </c>
      <c r="L989" s="40"/>
      <c r="S989">
        <f>ROUND((Source!FX557/100)*((ROUND(Source!AF557*Source!I557, 2)+ROUND(Source!AE557*Source!I557, 2))), 2)</f>
        <v>0</v>
      </c>
      <c r="T989">
        <f>Source!X557</f>
        <v>0</v>
      </c>
      <c r="U989">
        <f>ROUND((Source!FY557/100)*((ROUND(Source!AF557*Source!I557, 2)+ROUND(Source!AE557*Source!I557, 2))), 2)</f>
        <v>0</v>
      </c>
      <c r="V989">
        <f>Source!Y557</f>
        <v>0</v>
      </c>
      <c r="W989">
        <f>IF(Source!BI557&lt;=1,H989, 0)</f>
        <v>94.69</v>
      </c>
      <c r="X989">
        <f>IF(Source!BI557=2,H989, 0)</f>
        <v>0</v>
      </c>
      <c r="Y989">
        <f>IF(Source!BI557=3,H989, 0)</f>
        <v>0</v>
      </c>
      <c r="Z989">
        <f>IF(Source!BI557=4,H989, 0)</f>
        <v>0</v>
      </c>
    </row>
    <row r="990" spans="1:26" ht="57">
      <c r="A990" s="54" t="str">
        <f>Source!E558</f>
        <v>3,3</v>
      </c>
      <c r="B990" s="55" t="str">
        <f>Source!F558</f>
        <v>203-0223</v>
      </c>
      <c r="C990" s="55" t="str">
        <f>Source!G558</f>
        <v>Блоки дверные с рамочными полотнами однопольные ДН 21-10, площадь 2,05 м2; ДН 24-10, площадь 2,35 м2</v>
      </c>
      <c r="D990" s="43" t="str">
        <f>Source!H558</f>
        <v>м2</v>
      </c>
      <c r="E990" s="44">
        <f>Source!I558</f>
        <v>-2</v>
      </c>
      <c r="F990" s="45">
        <f>Source!AL558+Source!AM558+Source!AO558</f>
        <v>207</v>
      </c>
      <c r="G990" s="46" t="s">
        <v>3</v>
      </c>
      <c r="H990" s="45">
        <f>ROUND(Source!AC558*Source!I558, 2)+ROUND(Source!AD558*Source!I558, 2)+ROUND(Source!AF558*Source!I558, 2)</f>
        <v>-414</v>
      </c>
      <c r="I990" s="47"/>
      <c r="J990" s="47">
        <f>IF(Source!BC558&lt;&gt; 0, Source!BC558, 1)</f>
        <v>5.0199999999999996</v>
      </c>
      <c r="K990" s="45">
        <f>Source!O558</f>
        <v>-2078.2800000000002</v>
      </c>
      <c r="L990" s="48"/>
      <c r="S990">
        <f>ROUND((Source!FX558/100)*((ROUND(Source!AF558*Source!I558, 2)+ROUND(Source!AE558*Source!I558, 2))), 2)</f>
        <v>0</v>
      </c>
      <c r="T990">
        <f>Source!X558</f>
        <v>0</v>
      </c>
      <c r="U990">
        <f>ROUND((Source!FY558/100)*((ROUND(Source!AF558*Source!I558, 2)+ROUND(Source!AE558*Source!I558, 2))), 2)</f>
        <v>0</v>
      </c>
      <c r="V990">
        <f>Source!Y558</f>
        <v>0</v>
      </c>
      <c r="W990">
        <f>IF(Source!BI558&lt;=1,H990, 0)</f>
        <v>-414</v>
      </c>
      <c r="X990">
        <f>IF(Source!BI558=2,H990, 0)</f>
        <v>0</v>
      </c>
      <c r="Y990">
        <f>IF(Source!BI558=3,H990, 0)</f>
        <v>0</v>
      </c>
      <c r="Z990">
        <f>IF(Source!BI558=4,H990, 0)</f>
        <v>0</v>
      </c>
    </row>
    <row r="991" spans="1:26" ht="15">
      <c r="G991" s="60">
        <f>H981+H982+H984+H985+H986+SUM(H988:H990)</f>
        <v>4420.869999999999</v>
      </c>
      <c r="H991" s="60"/>
      <c r="J991" s="60">
        <f>K981+K982+K984+K985+K986+SUM(K988:K990)</f>
        <v>12968.4</v>
      </c>
      <c r="K991" s="60"/>
      <c r="L991" s="49">
        <f>Source!U555</f>
        <v>2.0591900000000001</v>
      </c>
      <c r="O991" s="32">
        <f>G991</f>
        <v>4420.869999999999</v>
      </c>
      <c r="P991" s="32">
        <f>J991</f>
        <v>12968.4</v>
      </c>
      <c r="Q991" s="32">
        <f>L991</f>
        <v>2.0591900000000001</v>
      </c>
      <c r="W991">
        <f>IF(Source!BI555&lt;=1,H981+H982+H984+H985+H986, 0)</f>
        <v>535.44000000000005</v>
      </c>
      <c r="X991">
        <f>IF(Source!BI555=2,H981+H982+H984+H985+H986, 0)</f>
        <v>0</v>
      </c>
      <c r="Y991">
        <f>IF(Source!BI555=3,H981+H982+H984+H985+H986, 0)</f>
        <v>0</v>
      </c>
      <c r="Z991">
        <f>IF(Source!BI555=4,H981+H982+H984+H985+H986, 0)</f>
        <v>0</v>
      </c>
    </row>
    <row r="992" spans="1:26" ht="28.5">
      <c r="A992" s="23" t="str">
        <f>Source!E559</f>
        <v>5</v>
      </c>
      <c r="B992" s="53" t="str">
        <f>Source!F559</f>
        <v>11-01-012-3</v>
      </c>
      <c r="C992" s="53" t="str">
        <f>Source!G559</f>
        <v>Укладка лаг по плитам перекрытий</v>
      </c>
      <c r="D992" s="37" t="str">
        <f>Source!H559</f>
        <v>100 м2 пола</v>
      </c>
      <c r="E992" s="10">
        <f>Source!I559</f>
        <v>0.26500000000000001</v>
      </c>
      <c r="F992" s="38">
        <f>Source!AL559+Source!AM559+Source!AO559</f>
        <v>2068.7799999999997</v>
      </c>
      <c r="G992" s="39"/>
      <c r="H992" s="38"/>
      <c r="I992" s="39" t="str">
        <f>Source!BO559</f>
        <v>11-01-012-3</v>
      </c>
      <c r="J992" s="39"/>
      <c r="K992" s="38"/>
      <c r="L992" s="40"/>
      <c r="S992">
        <f>ROUND((Source!FX559/100)*((ROUND(Source!AF559*Source!I559, 2)+ROUND(Source!AE559*Source!I559, 2))), 2)</f>
        <v>103.75</v>
      </c>
      <c r="T992">
        <f>Source!X559</f>
        <v>2922.8</v>
      </c>
      <c r="U992">
        <f>ROUND((Source!FY559/100)*((ROUND(Source!AF559*Source!I559, 2)+ROUND(Source!AE559*Source!I559, 2))), 2)</f>
        <v>59.75</v>
      </c>
      <c r="V992">
        <f>Source!Y559</f>
        <v>1585.77</v>
      </c>
    </row>
    <row r="993" spans="1:26">
      <c r="C993" s="31" t="str">
        <f>"Объем: "&amp;Source!I559&amp;"=26,5/"&amp;"100"</f>
        <v>Объем: 0,265=26,5/100</v>
      </c>
    </row>
    <row r="994" spans="1:26" ht="14.25">
      <c r="A994" s="23"/>
      <c r="B994" s="53"/>
      <c r="C994" s="53" t="s">
        <v>1148</v>
      </c>
      <c r="D994" s="37"/>
      <c r="E994" s="10"/>
      <c r="F994" s="38">
        <f>Source!AO559</f>
        <v>304.86</v>
      </c>
      <c r="G994" s="39" t="str">
        <f>Source!DG559</f>
        <v>)*1,15</v>
      </c>
      <c r="H994" s="38">
        <f>ROUND(Source!AF559*Source!I559, 2)</f>
        <v>92.91</v>
      </c>
      <c r="I994" s="39"/>
      <c r="J994" s="39">
        <f>IF(Source!BA559&lt;&gt; 0, Source!BA559, 1)</f>
        <v>33.18</v>
      </c>
      <c r="K994" s="38">
        <f>Source!S559</f>
        <v>3082.63</v>
      </c>
      <c r="L994" s="40"/>
      <c r="R994">
        <f>H994</f>
        <v>92.91</v>
      </c>
    </row>
    <row r="995" spans="1:26" ht="14.25">
      <c r="A995" s="23"/>
      <c r="B995" s="53"/>
      <c r="C995" s="53" t="s">
        <v>102</v>
      </c>
      <c r="D995" s="37"/>
      <c r="E995" s="10"/>
      <c r="F995" s="38">
        <f>Source!AM559</f>
        <v>28.6</v>
      </c>
      <c r="G995" s="39" t="str">
        <f>Source!DE559</f>
        <v>)*1,25</v>
      </c>
      <c r="H995" s="38">
        <f>ROUND(Source!AD559*Source!I559, 2)</f>
        <v>9.4700000000000006</v>
      </c>
      <c r="I995" s="39"/>
      <c r="J995" s="39">
        <f>IF(Source!BB559&lt;&gt; 0, Source!BB559, 1)</f>
        <v>11.52</v>
      </c>
      <c r="K995" s="38">
        <f>Source!Q559</f>
        <v>109.14</v>
      </c>
      <c r="L995" s="40"/>
    </row>
    <row r="996" spans="1:26" ht="14.25">
      <c r="A996" s="23"/>
      <c r="B996" s="53"/>
      <c r="C996" s="53" t="s">
        <v>1154</v>
      </c>
      <c r="D996" s="37"/>
      <c r="E996" s="10"/>
      <c r="F996" s="38">
        <f>Source!AN559</f>
        <v>2.4300000000000002</v>
      </c>
      <c r="G996" s="39" t="str">
        <f>Source!DF559</f>
        <v>)*1,25</v>
      </c>
      <c r="H996" s="50">
        <f>ROUND(Source!AE559*Source!I559, 2)</f>
        <v>0.81</v>
      </c>
      <c r="I996" s="39"/>
      <c r="J996" s="39">
        <f>IF(Source!BS559&lt;&gt; 0, Source!BS559, 1)</f>
        <v>33.18</v>
      </c>
      <c r="K996" s="50">
        <f>Source!R559</f>
        <v>26.73</v>
      </c>
      <c r="L996" s="40"/>
      <c r="R996">
        <f>H996</f>
        <v>0.81</v>
      </c>
    </row>
    <row r="997" spans="1:26" ht="14.25">
      <c r="A997" s="23"/>
      <c r="B997" s="53"/>
      <c r="C997" s="53" t="s">
        <v>1155</v>
      </c>
      <c r="D997" s="37"/>
      <c r="E997" s="10"/>
      <c r="F997" s="38">
        <f>Source!AL559</f>
        <v>1735.32</v>
      </c>
      <c r="G997" s="39" t="str">
        <f>Source!DD559</f>
        <v/>
      </c>
      <c r="H997" s="38">
        <f>ROUND(Source!AC559*Source!I559, 2)</f>
        <v>459.86</v>
      </c>
      <c r="I997" s="39"/>
      <c r="J997" s="39">
        <f>IF(Source!BC559&lt;&gt; 0, Source!BC559, 1)</f>
        <v>3.5</v>
      </c>
      <c r="K997" s="38">
        <f>Source!P559</f>
        <v>1609.51</v>
      </c>
      <c r="L997" s="40"/>
    </row>
    <row r="998" spans="1:26" ht="14.25">
      <c r="A998" s="23"/>
      <c r="B998" s="53"/>
      <c r="C998" s="53" t="s">
        <v>1149</v>
      </c>
      <c r="D998" s="37" t="s">
        <v>1150</v>
      </c>
      <c r="E998" s="10">
        <f>Source!BZ559</f>
        <v>123</v>
      </c>
      <c r="F998" s="61" t="str">
        <f>CONCATENATE(" )", Source!DL559, Source!FT559, "=", Source!FX559)</f>
        <v xml:space="preserve"> )*0,9=110,7</v>
      </c>
      <c r="G998" s="62"/>
      <c r="H998" s="38">
        <f>SUM(S992:S1000)</f>
        <v>103.75</v>
      </c>
      <c r="I998" s="41" t="str">
        <f>CONCATENATE(Source!FX559, Source!FV559, "=")</f>
        <v>110,7*0,85=</v>
      </c>
      <c r="J998" s="36">
        <f>Source!AT559</f>
        <v>94</v>
      </c>
      <c r="K998" s="38">
        <f>SUM(T992:T1000)</f>
        <v>2922.8</v>
      </c>
      <c r="L998" s="40"/>
    </row>
    <row r="999" spans="1:26" ht="14.25">
      <c r="A999" s="23"/>
      <c r="B999" s="53"/>
      <c r="C999" s="53" t="s">
        <v>1151</v>
      </c>
      <c r="D999" s="37" t="s">
        <v>1150</v>
      </c>
      <c r="E999" s="10">
        <f>Source!CA559</f>
        <v>75</v>
      </c>
      <c r="F999" s="61" t="str">
        <f>CONCATENATE(" )", Source!DM559, Source!FU559, "=", Source!FY559)</f>
        <v xml:space="preserve"> )*0,85=63,75</v>
      </c>
      <c r="G999" s="62"/>
      <c r="H999" s="38">
        <f>SUM(U992:U1000)</f>
        <v>59.75</v>
      </c>
      <c r="I999" s="41" t="str">
        <f>CONCATENATE(Source!FY559, Source!FW559, "=")</f>
        <v>63,75*0,8=</v>
      </c>
      <c r="J999" s="36">
        <f>Source!AU559</f>
        <v>51</v>
      </c>
      <c r="K999" s="38">
        <f>SUM(V992:V1000)</f>
        <v>1585.77</v>
      </c>
      <c r="L999" s="40"/>
    </row>
    <row r="1000" spans="1:26" ht="14.25">
      <c r="A1000" s="54"/>
      <c r="B1000" s="55"/>
      <c r="C1000" s="55" t="s">
        <v>1152</v>
      </c>
      <c r="D1000" s="43" t="s">
        <v>1153</v>
      </c>
      <c r="E1000" s="44">
        <f>Source!AQ559</f>
        <v>35.74</v>
      </c>
      <c r="F1000" s="45"/>
      <c r="G1000" s="47" t="str">
        <f>Source!DI559</f>
        <v>)*1,15</v>
      </c>
      <c r="H1000" s="45"/>
      <c r="I1000" s="47"/>
      <c r="J1000" s="47"/>
      <c r="K1000" s="45"/>
      <c r="L1000" s="51">
        <f>Source!U559</f>
        <v>10.891764999999999</v>
      </c>
    </row>
    <row r="1001" spans="1:26" ht="15">
      <c r="G1001" s="60">
        <f>H994+H995+H997+H998+H999</f>
        <v>725.74</v>
      </c>
      <c r="H1001" s="60"/>
      <c r="J1001" s="60">
        <f>K994+K995+K997+K998+K999</f>
        <v>9309.85</v>
      </c>
      <c r="K1001" s="60"/>
      <c r="L1001" s="49">
        <f>Source!U559</f>
        <v>10.891764999999999</v>
      </c>
      <c r="O1001" s="32">
        <f>G1001</f>
        <v>725.74</v>
      </c>
      <c r="P1001" s="32">
        <f>J1001</f>
        <v>9309.85</v>
      </c>
      <c r="Q1001" s="32">
        <f>L1001</f>
        <v>10.891764999999999</v>
      </c>
      <c r="W1001">
        <f>IF(Source!BI559&lt;=1,H994+H995+H997+H998+H999, 0)</f>
        <v>725.74</v>
      </c>
      <c r="X1001">
        <f>IF(Source!BI559=2,H994+H995+H997+H998+H999, 0)</f>
        <v>0</v>
      </c>
      <c r="Y1001">
        <f>IF(Source!BI559=3,H994+H995+H997+H998+H999, 0)</f>
        <v>0</v>
      </c>
      <c r="Z1001">
        <f>IF(Source!BI559=4,H994+H995+H997+H998+H999, 0)</f>
        <v>0</v>
      </c>
    </row>
    <row r="1002" spans="1:26" ht="42.75">
      <c r="A1002" s="23" t="str">
        <f>Source!E560</f>
        <v>6</v>
      </c>
      <c r="B1002" s="53" t="str">
        <f>Source!F560</f>
        <v>11-01-033-1</v>
      </c>
      <c r="C1002" s="53" t="str">
        <f>Source!G560</f>
        <v>Устройство покрытий дощатых толщиной 28 мм</v>
      </c>
      <c r="D1002" s="37" t="str">
        <f>Source!H560</f>
        <v>100 м2 покрытия</v>
      </c>
      <c r="E1002" s="10">
        <f>Source!I560</f>
        <v>0.26500000000000001</v>
      </c>
      <c r="F1002" s="38">
        <f>Source!AL560+Source!AM560+Source!AO560</f>
        <v>6972.3600000000006</v>
      </c>
      <c r="G1002" s="39"/>
      <c r="H1002" s="38"/>
      <c r="I1002" s="39" t="str">
        <f>Source!BO560</f>
        <v>11-01-033-1</v>
      </c>
      <c r="J1002" s="39"/>
      <c r="K1002" s="38"/>
      <c r="L1002" s="40"/>
      <c r="S1002">
        <f>ROUND((Source!FX560/100)*((ROUND(Source!AF560*Source!I560, 2)+ROUND(Source!AE560*Source!I560, 2))), 2)</f>
        <v>177.6</v>
      </c>
      <c r="T1002">
        <f>Source!X560</f>
        <v>5003.88</v>
      </c>
      <c r="U1002">
        <f>ROUND((Source!FY560/100)*((ROUND(Source!AF560*Source!I560, 2)+ROUND(Source!AE560*Source!I560, 2))), 2)</f>
        <v>102.27</v>
      </c>
      <c r="V1002">
        <f>Source!Y560</f>
        <v>2714.87</v>
      </c>
    </row>
    <row r="1003" spans="1:26">
      <c r="C1003" s="31" t="str">
        <f>"Объем: "&amp;Source!I560&amp;"=26,5/"&amp;"100"</f>
        <v>Объем: 0,265=26,5/100</v>
      </c>
    </row>
    <row r="1004" spans="1:26" ht="14.25">
      <c r="A1004" s="23"/>
      <c r="B1004" s="53"/>
      <c r="C1004" s="53" t="s">
        <v>1148</v>
      </c>
      <c r="D1004" s="37"/>
      <c r="E1004" s="10"/>
      <c r="F1004" s="38">
        <f>Source!AO560</f>
        <v>517.94000000000005</v>
      </c>
      <c r="G1004" s="39" t="str">
        <f>Source!DG560</f>
        <v>)*1,15</v>
      </c>
      <c r="H1004" s="38">
        <f>ROUND(Source!AF560*Source!I560, 2)</f>
        <v>157.84</v>
      </c>
      <c r="I1004" s="39"/>
      <c r="J1004" s="39">
        <f>IF(Source!BA560&lt;&gt; 0, Source!BA560, 1)</f>
        <v>33.18</v>
      </c>
      <c r="K1004" s="38">
        <f>Source!S560</f>
        <v>5237.2</v>
      </c>
      <c r="L1004" s="40"/>
      <c r="R1004">
        <f>H1004</f>
        <v>157.84</v>
      </c>
    </row>
    <row r="1005" spans="1:26" ht="14.25">
      <c r="A1005" s="23"/>
      <c r="B1005" s="53"/>
      <c r="C1005" s="53" t="s">
        <v>102</v>
      </c>
      <c r="D1005" s="37"/>
      <c r="E1005" s="10"/>
      <c r="F1005" s="38">
        <f>Source!AM560</f>
        <v>97.78</v>
      </c>
      <c r="G1005" s="39" t="str">
        <f>Source!DE560</f>
        <v>)*1,25</v>
      </c>
      <c r="H1005" s="38">
        <f>ROUND(Source!AD560*Source!I560, 2)</f>
        <v>32.39</v>
      </c>
      <c r="I1005" s="39"/>
      <c r="J1005" s="39">
        <f>IF(Source!BB560&lt;&gt; 0, Source!BB560, 1)</f>
        <v>11.56</v>
      </c>
      <c r="K1005" s="38">
        <f>Source!Q560</f>
        <v>374.44</v>
      </c>
      <c r="L1005" s="40"/>
    </row>
    <row r="1006" spans="1:26" ht="14.25">
      <c r="A1006" s="23"/>
      <c r="B1006" s="53"/>
      <c r="C1006" s="53" t="s">
        <v>1154</v>
      </c>
      <c r="D1006" s="37"/>
      <c r="E1006" s="10"/>
      <c r="F1006" s="38">
        <f>Source!AN560</f>
        <v>7.83</v>
      </c>
      <c r="G1006" s="39" t="str">
        <f>Source!DF560</f>
        <v>)*1,25</v>
      </c>
      <c r="H1006" s="50">
        <f>ROUND(Source!AE560*Source!I560, 2)</f>
        <v>2.59</v>
      </c>
      <c r="I1006" s="39"/>
      <c r="J1006" s="39">
        <f>IF(Source!BS560&lt;&gt; 0, Source!BS560, 1)</f>
        <v>33.18</v>
      </c>
      <c r="K1006" s="50">
        <f>Source!R560</f>
        <v>86.08</v>
      </c>
      <c r="L1006" s="40"/>
      <c r="R1006">
        <f>H1006</f>
        <v>2.59</v>
      </c>
    </row>
    <row r="1007" spans="1:26" ht="14.25">
      <c r="A1007" s="23"/>
      <c r="B1007" s="53"/>
      <c r="C1007" s="53" t="s">
        <v>1155</v>
      </c>
      <c r="D1007" s="37"/>
      <c r="E1007" s="10"/>
      <c r="F1007" s="38">
        <f>Source!AL560</f>
        <v>6356.64</v>
      </c>
      <c r="G1007" s="39" t="str">
        <f>Source!DD560</f>
        <v/>
      </c>
      <c r="H1007" s="38">
        <f>ROUND(Source!AC560*Source!I560, 2)</f>
        <v>1684.51</v>
      </c>
      <c r="I1007" s="39"/>
      <c r="J1007" s="39">
        <f>IF(Source!BC560&lt;&gt; 0, Source!BC560, 1)</f>
        <v>6.54</v>
      </c>
      <c r="K1007" s="38">
        <f>Source!P560</f>
        <v>11016.69</v>
      </c>
      <c r="L1007" s="40"/>
    </row>
    <row r="1008" spans="1:26" ht="14.25">
      <c r="A1008" s="23"/>
      <c r="B1008" s="53"/>
      <c r="C1008" s="53" t="s">
        <v>1149</v>
      </c>
      <c r="D1008" s="37" t="s">
        <v>1150</v>
      </c>
      <c r="E1008" s="10">
        <f>Source!BZ560</f>
        <v>123</v>
      </c>
      <c r="F1008" s="61" t="str">
        <f>CONCATENATE(" )", Source!DL560, Source!FT560, "=", Source!FX560)</f>
        <v xml:space="preserve"> )*0,9=110,7</v>
      </c>
      <c r="G1008" s="62"/>
      <c r="H1008" s="38">
        <f>SUM(S1002:S1010)</f>
        <v>177.6</v>
      </c>
      <c r="I1008" s="41" t="str">
        <f>CONCATENATE(Source!FX560, Source!FV560, "=")</f>
        <v>110,7*0,85=</v>
      </c>
      <c r="J1008" s="36">
        <f>Source!AT560</f>
        <v>94</v>
      </c>
      <c r="K1008" s="38">
        <f>SUM(T1002:T1010)</f>
        <v>5003.88</v>
      </c>
      <c r="L1008" s="40"/>
    </row>
    <row r="1009" spans="1:26" ht="14.25">
      <c r="A1009" s="23"/>
      <c r="B1009" s="53"/>
      <c r="C1009" s="53" t="s">
        <v>1151</v>
      </c>
      <c r="D1009" s="37" t="s">
        <v>1150</v>
      </c>
      <c r="E1009" s="10">
        <f>Source!CA560</f>
        <v>75</v>
      </c>
      <c r="F1009" s="61" t="str">
        <f>CONCATENATE(" )", Source!DM560, Source!FU560, "=", Source!FY560)</f>
        <v xml:space="preserve"> )*0,85=63,75</v>
      </c>
      <c r="G1009" s="62"/>
      <c r="H1009" s="38">
        <f>SUM(U1002:U1010)</f>
        <v>102.27</v>
      </c>
      <c r="I1009" s="41" t="str">
        <f>CONCATENATE(Source!FY560, Source!FW560, "=")</f>
        <v>63,75*0,8=</v>
      </c>
      <c r="J1009" s="36">
        <f>Source!AU560</f>
        <v>51</v>
      </c>
      <c r="K1009" s="38">
        <f>SUM(V1002:V1010)</f>
        <v>2714.87</v>
      </c>
      <c r="L1009" s="40"/>
    </row>
    <row r="1010" spans="1:26" ht="14.25">
      <c r="A1010" s="54"/>
      <c r="B1010" s="55"/>
      <c r="C1010" s="55" t="s">
        <v>1152</v>
      </c>
      <c r="D1010" s="43" t="s">
        <v>1153</v>
      </c>
      <c r="E1010" s="44">
        <f>Source!AQ560</f>
        <v>60.72</v>
      </c>
      <c r="F1010" s="45"/>
      <c r="G1010" s="47" t="str">
        <f>Source!DI560</f>
        <v>)*1,15</v>
      </c>
      <c r="H1010" s="45"/>
      <c r="I1010" s="47"/>
      <c r="J1010" s="47"/>
      <c r="K1010" s="45"/>
      <c r="L1010" s="51">
        <f>Source!U560</f>
        <v>18.50442</v>
      </c>
    </row>
    <row r="1011" spans="1:26" ht="15">
      <c r="G1011" s="60">
        <f>H1004+H1005+H1007+H1008+H1009</f>
        <v>2154.61</v>
      </c>
      <c r="H1011" s="60"/>
      <c r="J1011" s="60">
        <f>K1004+K1005+K1007+K1008+K1009</f>
        <v>24347.08</v>
      </c>
      <c r="K1011" s="60"/>
      <c r="L1011" s="49">
        <f>Source!U560</f>
        <v>18.50442</v>
      </c>
      <c r="O1011" s="32">
        <f>G1011</f>
        <v>2154.61</v>
      </c>
      <c r="P1011" s="32">
        <f>J1011</f>
        <v>24347.08</v>
      </c>
      <c r="Q1011" s="32">
        <f>L1011</f>
        <v>18.50442</v>
      </c>
      <c r="W1011">
        <f>IF(Source!BI560&lt;=1,H1004+H1005+H1007+H1008+H1009, 0)</f>
        <v>2154.61</v>
      </c>
      <c r="X1011">
        <f>IF(Source!BI560=2,H1004+H1005+H1007+H1008+H1009, 0)</f>
        <v>0</v>
      </c>
      <c r="Y1011">
        <f>IF(Source!BI560=3,H1004+H1005+H1007+H1008+H1009, 0)</f>
        <v>0</v>
      </c>
      <c r="Z1011">
        <f>IF(Source!BI560=4,H1004+H1005+H1007+H1008+H1009, 0)</f>
        <v>0</v>
      </c>
    </row>
    <row r="1012" spans="1:26" ht="42.75">
      <c r="A1012" s="23" t="str">
        <f>Source!E561</f>
        <v>7</v>
      </c>
      <c r="B1012" s="53" t="str">
        <f>Source!F561</f>
        <v>11-01-053-2</v>
      </c>
      <c r="C1012" s="53" t="str">
        <f>Source!G561</f>
        <v>Устройство оснований полов из фанеры в один слой площадью свыше 20 м2</v>
      </c>
      <c r="D1012" s="37" t="str">
        <f>Source!H561</f>
        <v>100 м2 пола</v>
      </c>
      <c r="E1012" s="10">
        <f>Source!I561</f>
        <v>0.26500000000000001</v>
      </c>
      <c r="F1012" s="38">
        <f>Source!AL561+Source!AM561+Source!AO561</f>
        <v>6214.5300000000007</v>
      </c>
      <c r="G1012" s="39"/>
      <c r="H1012" s="38"/>
      <c r="I1012" s="39" t="str">
        <f>Source!BO561</f>
        <v>11-01-053-2</v>
      </c>
      <c r="J1012" s="39"/>
      <c r="K1012" s="38"/>
      <c r="L1012" s="40"/>
      <c r="S1012">
        <f>ROUND((Source!FX561/100)*((ROUND(Source!AF561*Source!I561, 2)+ROUND(Source!AE561*Source!I561, 2))), 2)</f>
        <v>110.88</v>
      </c>
      <c r="T1012">
        <f>Source!X561</f>
        <v>3123.81</v>
      </c>
      <c r="U1012">
        <f>ROUND((Source!FY561/100)*((ROUND(Source!AF561*Source!I561, 2)+ROUND(Source!AE561*Source!I561, 2))), 2)</f>
        <v>63.85</v>
      </c>
      <c r="V1012">
        <f>Source!Y561</f>
        <v>1694.83</v>
      </c>
    </row>
    <row r="1013" spans="1:26">
      <c r="C1013" s="31" t="str">
        <f>"Объем: "&amp;Source!I561&amp;"=26,5/"&amp;"100"</f>
        <v>Объем: 0,265=26,5/100</v>
      </c>
    </row>
    <row r="1014" spans="1:26" ht="14.25">
      <c r="A1014" s="23"/>
      <c r="B1014" s="53"/>
      <c r="C1014" s="53" t="s">
        <v>1148</v>
      </c>
      <c r="D1014" s="37"/>
      <c r="E1014" s="10"/>
      <c r="F1014" s="38">
        <f>Source!AO561</f>
        <v>255.39</v>
      </c>
      <c r="G1014" s="39" t="str">
        <f>Source!DG561</f>
        <v>)*1,15</v>
      </c>
      <c r="H1014" s="38">
        <f>ROUND(Source!AF561*Source!I561, 2)</f>
        <v>77.83</v>
      </c>
      <c r="I1014" s="39"/>
      <c r="J1014" s="39">
        <f>IF(Source!BA561&lt;&gt; 0, Source!BA561, 1)</f>
        <v>33.18</v>
      </c>
      <c r="K1014" s="38">
        <f>Source!S561</f>
        <v>2582.42</v>
      </c>
      <c r="L1014" s="40"/>
      <c r="R1014">
        <f>H1014</f>
        <v>77.83</v>
      </c>
    </row>
    <row r="1015" spans="1:26" ht="14.25">
      <c r="A1015" s="23"/>
      <c r="B1015" s="53"/>
      <c r="C1015" s="53" t="s">
        <v>102</v>
      </c>
      <c r="D1015" s="37"/>
      <c r="E1015" s="10"/>
      <c r="F1015" s="38">
        <f>Source!AM561</f>
        <v>375.46</v>
      </c>
      <c r="G1015" s="39" t="str">
        <f>Source!DE561</f>
        <v>)*1,25</v>
      </c>
      <c r="H1015" s="38">
        <f>ROUND(Source!AD561*Source!I561, 2)</f>
        <v>124.37</v>
      </c>
      <c r="I1015" s="39"/>
      <c r="J1015" s="39">
        <f>IF(Source!BB561&lt;&gt; 0, Source!BB561, 1)</f>
        <v>10.86</v>
      </c>
      <c r="K1015" s="38">
        <f>Source!Q561</f>
        <v>1350.68</v>
      </c>
      <c r="L1015" s="40"/>
    </row>
    <row r="1016" spans="1:26" ht="14.25">
      <c r="A1016" s="23"/>
      <c r="B1016" s="53"/>
      <c r="C1016" s="53" t="s">
        <v>1154</v>
      </c>
      <c r="D1016" s="37"/>
      <c r="E1016" s="10"/>
      <c r="F1016" s="38">
        <f>Source!AN561</f>
        <v>67.400000000000006</v>
      </c>
      <c r="G1016" s="39" t="str">
        <f>Source!DF561</f>
        <v>)*1,25</v>
      </c>
      <c r="H1016" s="50">
        <f>ROUND(Source!AE561*Source!I561, 2)</f>
        <v>22.33</v>
      </c>
      <c r="I1016" s="39"/>
      <c r="J1016" s="39">
        <f>IF(Source!BS561&lt;&gt; 0, Source!BS561, 1)</f>
        <v>33.18</v>
      </c>
      <c r="K1016" s="50">
        <f>Source!R561</f>
        <v>740.78</v>
      </c>
      <c r="L1016" s="40"/>
      <c r="R1016">
        <f>H1016</f>
        <v>22.33</v>
      </c>
    </row>
    <row r="1017" spans="1:26" ht="14.25">
      <c r="A1017" s="23"/>
      <c r="B1017" s="53"/>
      <c r="C1017" s="53" t="s">
        <v>1155</v>
      </c>
      <c r="D1017" s="37"/>
      <c r="E1017" s="10"/>
      <c r="F1017" s="38">
        <f>Source!AL561</f>
        <v>5583.68</v>
      </c>
      <c r="G1017" s="39" t="str">
        <f>Source!DD561</f>
        <v/>
      </c>
      <c r="H1017" s="38">
        <f>ROUND(Source!AC561*Source!I561, 2)</f>
        <v>1479.68</v>
      </c>
      <c r="I1017" s="39"/>
      <c r="J1017" s="39">
        <f>IF(Source!BC561&lt;&gt; 0, Source!BC561, 1)</f>
        <v>6.62</v>
      </c>
      <c r="K1017" s="38">
        <f>Source!P561</f>
        <v>9795.4500000000007</v>
      </c>
      <c r="L1017" s="40"/>
    </row>
    <row r="1018" spans="1:26" ht="14.25">
      <c r="A1018" s="23"/>
      <c r="B1018" s="53"/>
      <c r="C1018" s="53" t="s">
        <v>1149</v>
      </c>
      <c r="D1018" s="37" t="s">
        <v>1150</v>
      </c>
      <c r="E1018" s="10">
        <f>Source!BZ561</f>
        <v>123</v>
      </c>
      <c r="F1018" s="61" t="str">
        <f>CONCATENATE(" )", Source!DL561, Source!FT561, "=", Source!FX561)</f>
        <v xml:space="preserve"> )*0,9=110,7</v>
      </c>
      <c r="G1018" s="62"/>
      <c r="H1018" s="38">
        <f>SUM(S1012:S1020)</f>
        <v>110.88</v>
      </c>
      <c r="I1018" s="41" t="str">
        <f>CONCATENATE(Source!FX561, Source!FV561, "=")</f>
        <v>110,7*0,85=</v>
      </c>
      <c r="J1018" s="36">
        <f>Source!AT561</f>
        <v>94</v>
      </c>
      <c r="K1018" s="38">
        <f>SUM(T1012:T1020)</f>
        <v>3123.81</v>
      </c>
      <c r="L1018" s="40"/>
    </row>
    <row r="1019" spans="1:26" ht="14.25">
      <c r="A1019" s="23"/>
      <c r="B1019" s="53"/>
      <c r="C1019" s="53" t="s">
        <v>1151</v>
      </c>
      <c r="D1019" s="37" t="s">
        <v>1150</v>
      </c>
      <c r="E1019" s="10">
        <f>Source!CA561</f>
        <v>75</v>
      </c>
      <c r="F1019" s="61" t="str">
        <f>CONCATENATE(" )", Source!DM561, Source!FU561, "=", Source!FY561)</f>
        <v xml:space="preserve"> )*0,85=63,75</v>
      </c>
      <c r="G1019" s="62"/>
      <c r="H1019" s="38">
        <f>SUM(U1012:U1020)</f>
        <v>63.85</v>
      </c>
      <c r="I1019" s="41" t="str">
        <f>CONCATENATE(Source!FY561, Source!FW561, "=")</f>
        <v>63,75*0,8=</v>
      </c>
      <c r="J1019" s="36">
        <f>Source!AU561</f>
        <v>51</v>
      </c>
      <c r="K1019" s="38">
        <f>SUM(V1012:V1020)</f>
        <v>1694.83</v>
      </c>
      <c r="L1019" s="40"/>
    </row>
    <row r="1020" spans="1:26" ht="14.25">
      <c r="A1020" s="54"/>
      <c r="B1020" s="55"/>
      <c r="C1020" s="55" t="s">
        <v>1152</v>
      </c>
      <c r="D1020" s="43" t="s">
        <v>1153</v>
      </c>
      <c r="E1020" s="44">
        <f>Source!AQ561</f>
        <v>31.26</v>
      </c>
      <c r="F1020" s="45"/>
      <c r="G1020" s="47" t="str">
        <f>Source!DI561</f>
        <v>)*1,15</v>
      </c>
      <c r="H1020" s="45"/>
      <c r="I1020" s="47"/>
      <c r="J1020" s="47"/>
      <c r="K1020" s="45"/>
      <c r="L1020" s="51">
        <f>Source!U561</f>
        <v>9.5264849999999992</v>
      </c>
    </row>
    <row r="1021" spans="1:26" ht="15">
      <c r="G1021" s="60">
        <f>H1014+H1015+H1017+H1018+H1019</f>
        <v>1856.6100000000001</v>
      </c>
      <c r="H1021" s="60"/>
      <c r="J1021" s="60">
        <f>K1014+K1015+K1017+K1018+K1019</f>
        <v>18547.190000000002</v>
      </c>
      <c r="K1021" s="60"/>
      <c r="L1021" s="49">
        <f>Source!U561</f>
        <v>9.5264849999999992</v>
      </c>
      <c r="O1021" s="32">
        <f>G1021</f>
        <v>1856.6100000000001</v>
      </c>
      <c r="P1021" s="32">
        <f>J1021</f>
        <v>18547.190000000002</v>
      </c>
      <c r="Q1021" s="32">
        <f>L1021</f>
        <v>9.5264849999999992</v>
      </c>
      <c r="W1021">
        <f>IF(Source!BI561&lt;=1,H1014+H1015+H1017+H1018+H1019, 0)</f>
        <v>1856.6100000000001</v>
      </c>
      <c r="X1021">
        <f>IF(Source!BI561=2,H1014+H1015+H1017+H1018+H1019, 0)</f>
        <v>0</v>
      </c>
      <c r="Y1021">
        <f>IF(Source!BI561=3,H1014+H1015+H1017+H1018+H1019, 0)</f>
        <v>0</v>
      </c>
      <c r="Z1021">
        <f>IF(Source!BI561=4,H1014+H1015+H1017+H1018+H1019, 0)</f>
        <v>0</v>
      </c>
    </row>
    <row r="1022" spans="1:26" ht="42.75">
      <c r="A1022" s="23" t="str">
        <f>Source!E562</f>
        <v>8</v>
      </c>
      <c r="B1022" s="53" t="str">
        <f>Source!F562</f>
        <v>11-01-057-1</v>
      </c>
      <c r="C1022" s="53" t="str">
        <f>Source!G562</f>
        <v>Устройство гетерогенного и гомогенного покрытия на клее со свариванием полотнищ в стыках</v>
      </c>
      <c r="D1022" s="37" t="str">
        <f>Source!H562</f>
        <v>100 м2</v>
      </c>
      <c r="E1022" s="10">
        <f>Source!I562</f>
        <v>0.26500000000000001</v>
      </c>
      <c r="F1022" s="38">
        <f>Source!AL562+Source!AM562+Source!AO562</f>
        <v>1180.5999999999999</v>
      </c>
      <c r="G1022" s="39"/>
      <c r="H1022" s="38"/>
      <c r="I1022" s="39" t="str">
        <f>Source!BO562</f>
        <v>11-01-057-1</v>
      </c>
      <c r="J1022" s="39"/>
      <c r="K1022" s="38"/>
      <c r="L1022" s="40"/>
      <c r="S1022">
        <f>ROUND((Source!FX562/100)*((ROUND(Source!AF562*Source!I562, 2)+ROUND(Source!AE562*Source!I562, 2))), 2)</f>
        <v>130.44</v>
      </c>
      <c r="T1022">
        <f>Source!X562</f>
        <v>3675.17</v>
      </c>
      <c r="U1022">
        <f>ROUND((Source!FY562/100)*((ROUND(Source!AF562*Source!I562, 2)+ROUND(Source!AE562*Source!I562, 2))), 2)</f>
        <v>75.12</v>
      </c>
      <c r="V1022">
        <f>Source!Y562</f>
        <v>1993.98</v>
      </c>
    </row>
    <row r="1023" spans="1:26">
      <c r="C1023" s="31" t="str">
        <f>"Объем: "&amp;Source!I562&amp;"=26,5/"&amp;"100"</f>
        <v>Объем: 0,265=26,5/100</v>
      </c>
    </row>
    <row r="1024" spans="1:26" ht="14.25">
      <c r="A1024" s="23"/>
      <c r="B1024" s="53"/>
      <c r="C1024" s="53" t="s">
        <v>1148</v>
      </c>
      <c r="D1024" s="37"/>
      <c r="E1024" s="10"/>
      <c r="F1024" s="38">
        <f>Source!AO562</f>
        <v>386.07</v>
      </c>
      <c r="G1024" s="39" t="str">
        <f>Source!DG562</f>
        <v>)*1,15</v>
      </c>
      <c r="H1024" s="38">
        <f>ROUND(Source!AF562*Source!I562, 2)</f>
        <v>117.65</v>
      </c>
      <c r="I1024" s="39"/>
      <c r="J1024" s="39">
        <f>IF(Source!BA562&lt;&gt; 0, Source!BA562, 1)</f>
        <v>33.18</v>
      </c>
      <c r="K1024" s="38">
        <f>Source!S562</f>
        <v>3903.78</v>
      </c>
      <c r="L1024" s="40"/>
      <c r="R1024">
        <f>H1024</f>
        <v>117.65</v>
      </c>
    </row>
    <row r="1025" spans="1:26" ht="14.25">
      <c r="A1025" s="23"/>
      <c r="B1025" s="53"/>
      <c r="C1025" s="53" t="s">
        <v>102</v>
      </c>
      <c r="D1025" s="37"/>
      <c r="E1025" s="10"/>
      <c r="F1025" s="38">
        <f>Source!AM562</f>
        <v>5.77</v>
      </c>
      <c r="G1025" s="39" t="str">
        <f>Source!DE562</f>
        <v>)*1,25</v>
      </c>
      <c r="H1025" s="38">
        <f>ROUND(Source!AD562*Source!I562, 2)</f>
        <v>1.91</v>
      </c>
      <c r="I1025" s="39"/>
      <c r="J1025" s="39">
        <f>IF(Source!BB562&lt;&gt; 0, Source!BB562, 1)</f>
        <v>9.84</v>
      </c>
      <c r="K1025" s="38">
        <f>Source!Q562</f>
        <v>18.829999999999998</v>
      </c>
      <c r="L1025" s="40"/>
    </row>
    <row r="1026" spans="1:26" ht="14.25">
      <c r="A1026" s="23"/>
      <c r="B1026" s="53"/>
      <c r="C1026" s="53" t="s">
        <v>1154</v>
      </c>
      <c r="D1026" s="37"/>
      <c r="E1026" s="10"/>
      <c r="F1026" s="38">
        <f>Source!AN562</f>
        <v>0.54</v>
      </c>
      <c r="G1026" s="39" t="str">
        <f>Source!DF562</f>
        <v>)*1,25</v>
      </c>
      <c r="H1026" s="50">
        <f>ROUND(Source!AE562*Source!I562, 2)</f>
        <v>0.18</v>
      </c>
      <c r="I1026" s="39"/>
      <c r="J1026" s="39">
        <f>IF(Source!BS562&lt;&gt; 0, Source!BS562, 1)</f>
        <v>33.18</v>
      </c>
      <c r="K1026" s="50">
        <f>Source!R562</f>
        <v>5.98</v>
      </c>
      <c r="L1026" s="40"/>
      <c r="R1026">
        <f>H1026</f>
        <v>0.18</v>
      </c>
    </row>
    <row r="1027" spans="1:26" ht="14.25">
      <c r="A1027" s="23"/>
      <c r="B1027" s="53"/>
      <c r="C1027" s="53" t="s">
        <v>1155</v>
      </c>
      <c r="D1027" s="37"/>
      <c r="E1027" s="10"/>
      <c r="F1027" s="38">
        <f>Source!AL562</f>
        <v>788.76</v>
      </c>
      <c r="G1027" s="39" t="str">
        <f>Source!DD562</f>
        <v/>
      </c>
      <c r="H1027" s="38">
        <f>ROUND(Source!AC562*Source!I562, 2)</f>
        <v>209.02</v>
      </c>
      <c r="I1027" s="39"/>
      <c r="J1027" s="39">
        <f>IF(Source!BC562&lt;&gt; 0, Source!BC562, 1)</f>
        <v>7.57</v>
      </c>
      <c r="K1027" s="38">
        <f>Source!P562</f>
        <v>1582.29</v>
      </c>
      <c r="L1027" s="40"/>
    </row>
    <row r="1028" spans="1:26" ht="14.25">
      <c r="A1028" s="23"/>
      <c r="B1028" s="53"/>
      <c r="C1028" s="53" t="s">
        <v>1149</v>
      </c>
      <c r="D1028" s="37" t="s">
        <v>1150</v>
      </c>
      <c r="E1028" s="10">
        <f>Source!BZ562</f>
        <v>123</v>
      </c>
      <c r="F1028" s="61" t="str">
        <f>CONCATENATE(" )", Source!DL562, Source!FT562, "=", Source!FX562)</f>
        <v xml:space="preserve"> )*0,9=110,7</v>
      </c>
      <c r="G1028" s="62"/>
      <c r="H1028" s="38">
        <f>SUM(S1022:S1031)</f>
        <v>130.44</v>
      </c>
      <c r="I1028" s="41" t="str">
        <f>CONCATENATE(Source!FX562, Source!FV562, "=")</f>
        <v>110,7*0,85=</v>
      </c>
      <c r="J1028" s="36">
        <f>Source!AT562</f>
        <v>94</v>
      </c>
      <c r="K1028" s="38">
        <f>SUM(T1022:T1031)</f>
        <v>3675.17</v>
      </c>
      <c r="L1028" s="40"/>
    </row>
    <row r="1029" spans="1:26" ht="14.25">
      <c r="A1029" s="23"/>
      <c r="B1029" s="53"/>
      <c r="C1029" s="53" t="s">
        <v>1151</v>
      </c>
      <c r="D1029" s="37" t="s">
        <v>1150</v>
      </c>
      <c r="E1029" s="10">
        <f>Source!CA562</f>
        <v>75</v>
      </c>
      <c r="F1029" s="61" t="str">
        <f>CONCATENATE(" )", Source!DM562, Source!FU562, "=", Source!FY562)</f>
        <v xml:space="preserve"> )*0,85=63,75</v>
      </c>
      <c r="G1029" s="62"/>
      <c r="H1029" s="38">
        <f>SUM(U1022:U1031)</f>
        <v>75.12</v>
      </c>
      <c r="I1029" s="41" t="str">
        <f>CONCATENATE(Source!FY562, Source!FW562, "=")</f>
        <v>63,75*0,8=</v>
      </c>
      <c r="J1029" s="36">
        <f>Source!AU562</f>
        <v>51</v>
      </c>
      <c r="K1029" s="38">
        <f>SUM(V1022:V1031)</f>
        <v>1993.98</v>
      </c>
      <c r="L1029" s="40"/>
    </row>
    <row r="1030" spans="1:26" ht="14.25">
      <c r="A1030" s="23"/>
      <c r="B1030" s="53"/>
      <c r="C1030" s="53" t="s">
        <v>1152</v>
      </c>
      <c r="D1030" s="37" t="s">
        <v>1153</v>
      </c>
      <c r="E1030" s="10">
        <f>Source!AQ562</f>
        <v>45.26</v>
      </c>
      <c r="F1030" s="38"/>
      <c r="G1030" s="39" t="str">
        <f>Source!DI562</f>
        <v>)*1,15</v>
      </c>
      <c r="H1030" s="38"/>
      <c r="I1030" s="39"/>
      <c r="J1030" s="39"/>
      <c r="K1030" s="38"/>
      <c r="L1030" s="42">
        <f>Source!U562</f>
        <v>13.792984999999998</v>
      </c>
    </row>
    <row r="1031" spans="1:26" ht="57">
      <c r="A1031" s="54" t="str">
        <f>Source!E563</f>
        <v>8,1</v>
      </c>
      <c r="B1031" s="55" t="str">
        <f>Source!F563</f>
        <v>101-4216</v>
      </c>
      <c r="C1031" s="55" t="str">
        <f>Source!G563</f>
        <v>Линолеум полукоммерческий гетерогенный "TARKETT ИДИЛЛИЯ" (толщина 3,2 мм, толщина защитного слоя 0,5 мм, класс 23/32)</v>
      </c>
      <c r="D1031" s="43" t="str">
        <f>Source!H563</f>
        <v>м2</v>
      </c>
      <c r="E1031" s="44">
        <f>Source!I563</f>
        <v>27.03</v>
      </c>
      <c r="F1031" s="45">
        <f>Source!AL563+Source!AM563+Source!AO563</f>
        <v>82.19</v>
      </c>
      <c r="G1031" s="46" t="s">
        <v>3</v>
      </c>
      <c r="H1031" s="45">
        <f>ROUND(Source!AC563*Source!I563, 2)+ROUND(Source!AD563*Source!I563, 2)+ROUND(Source!AF563*Source!I563, 2)</f>
        <v>2221.6</v>
      </c>
      <c r="I1031" s="47"/>
      <c r="J1031" s="47">
        <f>IF(Source!BC563&lt;&gt; 0, Source!BC563, 1)</f>
        <v>6.28</v>
      </c>
      <c r="K1031" s="45">
        <f>Source!O563</f>
        <v>13951.62</v>
      </c>
      <c r="L1031" s="48"/>
      <c r="S1031">
        <f>ROUND((Source!FX563/100)*((ROUND(Source!AF563*Source!I563, 2)+ROUND(Source!AE563*Source!I563, 2))), 2)</f>
        <v>0</v>
      </c>
      <c r="T1031">
        <f>Source!X563</f>
        <v>0</v>
      </c>
      <c r="U1031">
        <f>ROUND((Source!FY563/100)*((ROUND(Source!AF563*Source!I563, 2)+ROUND(Source!AE563*Source!I563, 2))), 2)</f>
        <v>0</v>
      </c>
      <c r="V1031">
        <f>Source!Y563</f>
        <v>0</v>
      </c>
      <c r="W1031">
        <f>IF(Source!BI563&lt;=1,H1031, 0)</f>
        <v>2221.6</v>
      </c>
      <c r="X1031">
        <f>IF(Source!BI563=2,H1031, 0)</f>
        <v>0</v>
      </c>
      <c r="Y1031">
        <f>IF(Source!BI563=3,H1031, 0)</f>
        <v>0</v>
      </c>
      <c r="Z1031">
        <f>IF(Source!BI563=4,H1031, 0)</f>
        <v>0</v>
      </c>
    </row>
    <row r="1032" spans="1:26" ht="15">
      <c r="G1032" s="60">
        <f>H1024+H1025+H1027+H1028+H1029+SUM(H1031:H1031)</f>
        <v>2755.74</v>
      </c>
      <c r="H1032" s="60"/>
      <c r="J1032" s="60">
        <f>K1024+K1025+K1027+K1028+K1029+SUM(K1031:K1031)</f>
        <v>25125.67</v>
      </c>
      <c r="K1032" s="60"/>
      <c r="L1032" s="49">
        <f>Source!U562</f>
        <v>13.792984999999998</v>
      </c>
      <c r="O1032" s="32">
        <f>G1032</f>
        <v>2755.74</v>
      </c>
      <c r="P1032" s="32">
        <f>J1032</f>
        <v>25125.67</v>
      </c>
      <c r="Q1032" s="32">
        <f>L1032</f>
        <v>13.792984999999998</v>
      </c>
      <c r="W1032">
        <f>IF(Source!BI562&lt;=1,H1024+H1025+H1027+H1028+H1029, 0)</f>
        <v>534.1400000000001</v>
      </c>
      <c r="X1032">
        <f>IF(Source!BI562=2,H1024+H1025+H1027+H1028+H1029, 0)</f>
        <v>0</v>
      </c>
      <c r="Y1032">
        <f>IF(Source!BI562=3,H1024+H1025+H1027+H1028+H1029, 0)</f>
        <v>0</v>
      </c>
      <c r="Z1032">
        <f>IF(Source!BI562=4,H1024+H1025+H1027+H1028+H1029, 0)</f>
        <v>0</v>
      </c>
    </row>
    <row r="1033" spans="1:26" ht="42.75">
      <c r="A1033" s="23" t="str">
        <f>Source!E564</f>
        <v>12</v>
      </c>
      <c r="B1033" s="53" t="str">
        <f>Source!F564</f>
        <v>11-01-040-3</v>
      </c>
      <c r="C1033" s="53" t="str">
        <f>Source!G564</f>
        <v>Устройство плинтусов поливинилхлоридных на винтах самонарезающих</v>
      </c>
      <c r="D1033" s="37" t="str">
        <f>Source!H564</f>
        <v>100 М ПЛИНТУСА</v>
      </c>
      <c r="E1033" s="10">
        <f>Source!I564</f>
        <v>0.2</v>
      </c>
      <c r="F1033" s="38">
        <f>Source!AL564+Source!AM564+Source!AO564</f>
        <v>1468.0600000000002</v>
      </c>
      <c r="G1033" s="39"/>
      <c r="H1033" s="38"/>
      <c r="I1033" s="39" t="str">
        <f>Source!BO564</f>
        <v>11-01-040-3</v>
      </c>
      <c r="J1033" s="39"/>
      <c r="K1033" s="38"/>
      <c r="L1033" s="40"/>
      <c r="S1033">
        <f>ROUND((Source!FX564/100)*((ROUND(Source!AF564*Source!I564, 2)+ROUND(Source!AE564*Source!I564, 2))), 2)</f>
        <v>15.56</v>
      </c>
      <c r="T1033">
        <f>Source!X564</f>
        <v>438.59</v>
      </c>
      <c r="U1033">
        <f>ROUND((Source!FY564/100)*((ROUND(Source!AF564*Source!I564, 2)+ROUND(Source!AE564*Source!I564, 2))), 2)</f>
        <v>8.9600000000000009</v>
      </c>
      <c r="V1033">
        <f>Source!Y564</f>
        <v>237.96</v>
      </c>
    </row>
    <row r="1034" spans="1:26">
      <c r="C1034" s="31" t="str">
        <f>"Объем: "&amp;Source!I564&amp;"=20/"&amp;"100"</f>
        <v>Объем: 0,2=20/100</v>
      </c>
    </row>
    <row r="1035" spans="1:26" ht="14.25">
      <c r="A1035" s="23"/>
      <c r="B1035" s="53"/>
      <c r="C1035" s="53" t="s">
        <v>1148</v>
      </c>
      <c r="D1035" s="37"/>
      <c r="E1035" s="10"/>
      <c r="F1035" s="38">
        <f>Source!AO564</f>
        <v>61.14</v>
      </c>
      <c r="G1035" s="39" t="str">
        <f>Source!DG564</f>
        <v>)*1,15</v>
      </c>
      <c r="H1035" s="38">
        <f>ROUND(Source!AF564*Source!I564, 2)</f>
        <v>14.06</v>
      </c>
      <c r="I1035" s="39"/>
      <c r="J1035" s="39">
        <f>IF(Source!BA564&lt;&gt; 0, Source!BA564, 1)</f>
        <v>33.18</v>
      </c>
      <c r="K1035" s="38">
        <f>Source!S564</f>
        <v>466.58</v>
      </c>
      <c r="L1035" s="40"/>
      <c r="R1035">
        <f>H1035</f>
        <v>14.06</v>
      </c>
    </row>
    <row r="1036" spans="1:26" ht="14.25">
      <c r="A1036" s="23"/>
      <c r="B1036" s="53"/>
      <c r="C1036" s="53" t="s">
        <v>102</v>
      </c>
      <c r="D1036" s="37"/>
      <c r="E1036" s="10"/>
      <c r="F1036" s="38">
        <f>Source!AM564</f>
        <v>11.24</v>
      </c>
      <c r="G1036" s="39" t="str">
        <f>Source!DE564</f>
        <v>)*1,25</v>
      </c>
      <c r="H1036" s="38">
        <f>ROUND(Source!AD564*Source!I564, 2)</f>
        <v>2.81</v>
      </c>
      <c r="I1036" s="39"/>
      <c r="J1036" s="39">
        <f>IF(Source!BB564&lt;&gt; 0, Source!BB564, 1)</f>
        <v>5.63</v>
      </c>
      <c r="K1036" s="38">
        <f>Source!Q564</f>
        <v>15.82</v>
      </c>
      <c r="L1036" s="40"/>
    </row>
    <row r="1037" spans="1:26" ht="14.25">
      <c r="A1037" s="23"/>
      <c r="B1037" s="53"/>
      <c r="C1037" s="53" t="s">
        <v>1155</v>
      </c>
      <c r="D1037" s="37"/>
      <c r="E1037" s="10"/>
      <c r="F1037" s="38">
        <f>Source!AL564</f>
        <v>1395.68</v>
      </c>
      <c r="G1037" s="39" t="str">
        <f>Source!DD564</f>
        <v/>
      </c>
      <c r="H1037" s="38">
        <f>ROUND(Source!AC564*Source!I564, 2)</f>
        <v>279.14</v>
      </c>
      <c r="I1037" s="39"/>
      <c r="J1037" s="39">
        <f>IF(Source!BC564&lt;&gt; 0, Source!BC564, 1)</f>
        <v>2.68</v>
      </c>
      <c r="K1037" s="38">
        <f>Source!P564</f>
        <v>748.08</v>
      </c>
      <c r="L1037" s="40"/>
    </row>
    <row r="1038" spans="1:26" ht="14.25">
      <c r="A1038" s="23"/>
      <c r="B1038" s="53"/>
      <c r="C1038" s="53" t="s">
        <v>1149</v>
      </c>
      <c r="D1038" s="37" t="s">
        <v>1150</v>
      </c>
      <c r="E1038" s="10">
        <f>Source!BZ564</f>
        <v>123</v>
      </c>
      <c r="F1038" s="61" t="str">
        <f>CONCATENATE(" )", Source!DL564, Source!FT564, "=", Source!FX564)</f>
        <v xml:space="preserve"> )*0,9=110,7</v>
      </c>
      <c r="G1038" s="62"/>
      <c r="H1038" s="38">
        <f>SUM(S1033:S1040)</f>
        <v>15.56</v>
      </c>
      <c r="I1038" s="41" t="str">
        <f>CONCATENATE(Source!FX564, Source!FV564, "=")</f>
        <v>110,7*0,85=</v>
      </c>
      <c r="J1038" s="36">
        <f>Source!AT564</f>
        <v>94</v>
      </c>
      <c r="K1038" s="38">
        <f>SUM(T1033:T1040)</f>
        <v>438.59</v>
      </c>
      <c r="L1038" s="40"/>
    </row>
    <row r="1039" spans="1:26" ht="14.25">
      <c r="A1039" s="23"/>
      <c r="B1039" s="53"/>
      <c r="C1039" s="53" t="s">
        <v>1151</v>
      </c>
      <c r="D1039" s="37" t="s">
        <v>1150</v>
      </c>
      <c r="E1039" s="10">
        <f>Source!CA564</f>
        <v>75</v>
      </c>
      <c r="F1039" s="61" t="str">
        <f>CONCATENATE(" )", Source!DM564, Source!FU564, "=", Source!FY564)</f>
        <v xml:space="preserve"> )*0,85=63,75</v>
      </c>
      <c r="G1039" s="62"/>
      <c r="H1039" s="38">
        <f>SUM(U1033:U1040)</f>
        <v>8.9600000000000009</v>
      </c>
      <c r="I1039" s="41" t="str">
        <f>CONCATENATE(Source!FY564, Source!FW564, "=")</f>
        <v>63,75*0,8=</v>
      </c>
      <c r="J1039" s="36">
        <f>Source!AU564</f>
        <v>51</v>
      </c>
      <c r="K1039" s="38">
        <f>SUM(V1033:V1040)</f>
        <v>237.96</v>
      </c>
      <c r="L1039" s="40"/>
    </row>
    <row r="1040" spans="1:26" ht="14.25">
      <c r="A1040" s="54"/>
      <c r="B1040" s="55"/>
      <c r="C1040" s="55" t="s">
        <v>1152</v>
      </c>
      <c r="D1040" s="43" t="s">
        <v>1153</v>
      </c>
      <c r="E1040" s="44">
        <f>Source!AQ564</f>
        <v>6.66</v>
      </c>
      <c r="F1040" s="45"/>
      <c r="G1040" s="47" t="str">
        <f>Source!DI564</f>
        <v>)*1,15</v>
      </c>
      <c r="H1040" s="45"/>
      <c r="I1040" s="47"/>
      <c r="J1040" s="47"/>
      <c r="K1040" s="45"/>
      <c r="L1040" s="51">
        <f>Source!U564</f>
        <v>1.5318000000000001</v>
      </c>
    </row>
    <row r="1041" spans="1:26" ht="15">
      <c r="G1041" s="60">
        <f>H1035+H1036+H1037+H1038+H1039</f>
        <v>320.52999999999997</v>
      </c>
      <c r="H1041" s="60"/>
      <c r="J1041" s="60">
        <f>K1035+K1036+K1037+K1038+K1039</f>
        <v>1907.03</v>
      </c>
      <c r="K1041" s="60"/>
      <c r="L1041" s="49">
        <f>Source!U564</f>
        <v>1.5318000000000001</v>
      </c>
      <c r="O1041" s="32">
        <f>G1041</f>
        <v>320.52999999999997</v>
      </c>
      <c r="P1041" s="32">
        <f>J1041</f>
        <v>1907.03</v>
      </c>
      <c r="Q1041" s="32">
        <f>L1041</f>
        <v>1.5318000000000001</v>
      </c>
      <c r="W1041">
        <f>IF(Source!BI564&lt;=1,H1035+H1036+H1037+H1038+H1039, 0)</f>
        <v>320.52999999999997</v>
      </c>
      <c r="X1041">
        <f>IF(Source!BI564=2,H1035+H1036+H1037+H1038+H1039, 0)</f>
        <v>0</v>
      </c>
      <c r="Y1041">
        <f>IF(Source!BI564=3,H1035+H1036+H1037+H1038+H1039, 0)</f>
        <v>0</v>
      </c>
      <c r="Z1041">
        <f>IF(Source!BI564=4,H1035+H1036+H1037+H1038+H1039, 0)</f>
        <v>0</v>
      </c>
    </row>
    <row r="1042" spans="1:26" ht="71.25">
      <c r="A1042" s="23" t="str">
        <f>Source!E565</f>
        <v>13</v>
      </c>
      <c r="B1042" s="53" t="str">
        <f>Source!F565</f>
        <v>10-05-010-1</v>
      </c>
      <c r="C1042" s="53" t="str">
        <f>Source!G565</f>
        <v>Облицовка стен по системе «КНАУФ» по одинарному металлическому каркасу из ПН и ПС профилей гипсокартонными листами в два слоя (С 626) с оконным проемом</v>
      </c>
      <c r="D1042" s="37" t="str">
        <f>Source!H565</f>
        <v>100 м2 стен (за вычетом проемов)</v>
      </c>
      <c r="E1042" s="10">
        <f>Source!I565</f>
        <v>0.64</v>
      </c>
      <c r="F1042" s="38">
        <f>Source!AL565+Source!AM565+Source!AO565</f>
        <v>8276.31</v>
      </c>
      <c r="G1042" s="39"/>
      <c r="H1042" s="38"/>
      <c r="I1042" s="39" t="str">
        <f>Source!BO565</f>
        <v>10-05-010-1</v>
      </c>
      <c r="J1042" s="39"/>
      <c r="K1042" s="38"/>
      <c r="L1042" s="40"/>
      <c r="S1042">
        <f>ROUND((Source!FX565/100)*((ROUND(Source!AF565*Source!I565, 2)+ROUND(Source!AE565*Source!I565, 2))), 2)</f>
        <v>630.96</v>
      </c>
      <c r="T1042">
        <f>Source!X565</f>
        <v>17741.57</v>
      </c>
      <c r="U1042">
        <f>ROUND((Source!FY565/100)*((ROUND(Source!AF565*Source!I565, 2)+ROUND(Source!AE565*Source!I565, 2))), 2)</f>
        <v>318.14999999999998</v>
      </c>
      <c r="V1042">
        <f>Source!Y565</f>
        <v>8476.5300000000007</v>
      </c>
    </row>
    <row r="1043" spans="1:26">
      <c r="C1043" s="31" t="str">
        <f>"Объем: "&amp;Source!I565&amp;"=64/"&amp;"100"</f>
        <v>Объем: 0,64=64/100</v>
      </c>
    </row>
    <row r="1044" spans="1:26" ht="14.25">
      <c r="A1044" s="23"/>
      <c r="B1044" s="53"/>
      <c r="C1044" s="53" t="s">
        <v>1148</v>
      </c>
      <c r="D1044" s="37"/>
      <c r="E1044" s="10"/>
      <c r="F1044" s="38">
        <f>Source!AO565</f>
        <v>807.23</v>
      </c>
      <c r="G1044" s="39" t="str">
        <f>Source!DG565</f>
        <v>)*1,15</v>
      </c>
      <c r="H1044" s="38">
        <f>ROUND(Source!AF565*Source!I565, 2)</f>
        <v>594.12</v>
      </c>
      <c r="I1044" s="39"/>
      <c r="J1044" s="39">
        <f>IF(Source!BA565&lt;&gt; 0, Source!BA565, 1)</f>
        <v>33.18</v>
      </c>
      <c r="K1044" s="38">
        <f>Source!S565</f>
        <v>19712.849999999999</v>
      </c>
      <c r="L1044" s="40"/>
      <c r="R1044">
        <f>H1044</f>
        <v>594.12</v>
      </c>
    </row>
    <row r="1045" spans="1:26" ht="14.25">
      <c r="A1045" s="23"/>
      <c r="B1045" s="53"/>
      <c r="C1045" s="53" t="s">
        <v>102</v>
      </c>
      <c r="D1045" s="37"/>
      <c r="E1045" s="10"/>
      <c r="F1045" s="38">
        <f>Source!AM565</f>
        <v>23.37</v>
      </c>
      <c r="G1045" s="39" t="str">
        <f>Source!DE565</f>
        <v>)*1,25</v>
      </c>
      <c r="H1045" s="38">
        <f>ROUND(Source!AD565*Source!I565, 2)</f>
        <v>18.690000000000001</v>
      </c>
      <c r="I1045" s="39"/>
      <c r="J1045" s="39">
        <f>IF(Source!BB565&lt;&gt; 0, Source!BB565, 1)</f>
        <v>5.66</v>
      </c>
      <c r="K1045" s="38">
        <f>Source!Q565</f>
        <v>105.81</v>
      </c>
      <c r="L1045" s="40"/>
    </row>
    <row r="1046" spans="1:26" ht="14.25">
      <c r="A1046" s="23"/>
      <c r="B1046" s="53"/>
      <c r="C1046" s="53" t="s">
        <v>1155</v>
      </c>
      <c r="D1046" s="37"/>
      <c r="E1046" s="10"/>
      <c r="F1046" s="38">
        <f>Source!AL565</f>
        <v>7445.71</v>
      </c>
      <c r="G1046" s="39" t="str">
        <f>Source!DD565</f>
        <v/>
      </c>
      <c r="H1046" s="38">
        <f>ROUND(Source!AC565*Source!I565, 2)</f>
        <v>4765.25</v>
      </c>
      <c r="I1046" s="39"/>
      <c r="J1046" s="39">
        <f>IF(Source!BC565&lt;&gt; 0, Source!BC565, 1)</f>
        <v>5.84</v>
      </c>
      <c r="K1046" s="38">
        <f>Source!P565</f>
        <v>27829.09</v>
      </c>
      <c r="L1046" s="40"/>
    </row>
    <row r="1047" spans="1:26" ht="14.25">
      <c r="A1047" s="23"/>
      <c r="B1047" s="53"/>
      <c r="C1047" s="53" t="s">
        <v>1149</v>
      </c>
      <c r="D1047" s="37" t="s">
        <v>1150</v>
      </c>
      <c r="E1047" s="10">
        <f>Source!BZ565</f>
        <v>118</v>
      </c>
      <c r="F1047" s="61" t="str">
        <f>CONCATENATE(" )", Source!DL565, Source!FT565, "=", Source!FX565)</f>
        <v xml:space="preserve"> )*0,9=106,2</v>
      </c>
      <c r="G1047" s="62"/>
      <c r="H1047" s="38">
        <f>SUM(S1042:S1050)</f>
        <v>630.96</v>
      </c>
      <c r="I1047" s="41" t="str">
        <f>CONCATENATE(Source!FX565, Source!FV565, "=")</f>
        <v>106,2*0,85=</v>
      </c>
      <c r="J1047" s="36">
        <f>Source!AT565</f>
        <v>90</v>
      </c>
      <c r="K1047" s="38">
        <f>SUM(T1042:T1050)</f>
        <v>17741.57</v>
      </c>
      <c r="L1047" s="40"/>
    </row>
    <row r="1048" spans="1:26" ht="14.25">
      <c r="A1048" s="23"/>
      <c r="B1048" s="53"/>
      <c r="C1048" s="53" t="s">
        <v>1151</v>
      </c>
      <c r="D1048" s="37" t="s">
        <v>1150</v>
      </c>
      <c r="E1048" s="10">
        <f>Source!CA565</f>
        <v>63</v>
      </c>
      <c r="F1048" s="61" t="str">
        <f>CONCATENATE(" )", Source!DM565, Source!FU565, "=", Source!FY565)</f>
        <v xml:space="preserve"> )*0,85=53,55</v>
      </c>
      <c r="G1048" s="62"/>
      <c r="H1048" s="38">
        <f>SUM(U1042:U1050)</f>
        <v>318.14999999999998</v>
      </c>
      <c r="I1048" s="41" t="str">
        <f>CONCATENATE(Source!FY565, Source!FW565, "=")</f>
        <v>53,55*0,8=</v>
      </c>
      <c r="J1048" s="36">
        <f>Source!AU565</f>
        <v>43</v>
      </c>
      <c r="K1048" s="38">
        <f>SUM(V1042:V1050)</f>
        <v>8476.5300000000007</v>
      </c>
      <c r="L1048" s="40"/>
    </row>
    <row r="1049" spans="1:26" ht="14.25">
      <c r="A1049" s="23"/>
      <c r="B1049" s="53"/>
      <c r="C1049" s="53" t="s">
        <v>1152</v>
      </c>
      <c r="D1049" s="37" t="s">
        <v>1153</v>
      </c>
      <c r="E1049" s="10">
        <f>Source!AQ565</f>
        <v>89</v>
      </c>
      <c r="F1049" s="38"/>
      <c r="G1049" s="39" t="str">
        <f>Source!DI565</f>
        <v>)*1,15</v>
      </c>
      <c r="H1049" s="38"/>
      <c r="I1049" s="39"/>
      <c r="J1049" s="39"/>
      <c r="K1049" s="38"/>
      <c r="L1049" s="42">
        <f>Source!U565</f>
        <v>65.503999999999991</v>
      </c>
    </row>
    <row r="1050" spans="1:26" ht="14.25">
      <c r="A1050" s="54" t="str">
        <f>Source!E566</f>
        <v>13,1</v>
      </c>
      <c r="B1050" s="55" t="str">
        <f>Source!F566</f>
        <v>101-2509</v>
      </c>
      <c r="C1050" s="55" t="str">
        <f>Source!G566</f>
        <v>Листы гипсокартонные ГКЛ 12,5 мм</v>
      </c>
      <c r="D1050" s="43" t="str">
        <f>Source!H566</f>
        <v>м2</v>
      </c>
      <c r="E1050" s="44">
        <f>Source!I566</f>
        <v>-135.68</v>
      </c>
      <c r="F1050" s="45">
        <f>Source!AL566+Source!AM566+Source!AO566</f>
        <v>15.06</v>
      </c>
      <c r="G1050" s="46" t="s">
        <v>3</v>
      </c>
      <c r="H1050" s="45">
        <f>ROUND(Source!AC566*Source!I566, 2)+ROUND(Source!AD566*Source!I566, 2)+ROUND(Source!AF566*Source!I566, 2)</f>
        <v>-2043.34</v>
      </c>
      <c r="I1050" s="47"/>
      <c r="J1050" s="47">
        <f>IF(Source!BC566&lt;&gt; 0, Source!BC566, 1)</f>
        <v>4.9000000000000004</v>
      </c>
      <c r="K1050" s="45">
        <f>Source!O566</f>
        <v>-10012.370000000001</v>
      </c>
      <c r="L1050" s="48"/>
      <c r="S1050">
        <f>ROUND((Source!FX566/100)*((ROUND(Source!AF566*Source!I566, 2)+ROUND(Source!AE566*Source!I566, 2))), 2)</f>
        <v>0</v>
      </c>
      <c r="T1050">
        <f>Source!X566</f>
        <v>0</v>
      </c>
      <c r="U1050">
        <f>ROUND((Source!FY566/100)*((ROUND(Source!AF566*Source!I566, 2)+ROUND(Source!AE566*Source!I566, 2))), 2)</f>
        <v>0</v>
      </c>
      <c r="V1050">
        <f>Source!Y566</f>
        <v>0</v>
      </c>
      <c r="W1050">
        <f>IF(Source!BI566&lt;=1,H1050, 0)</f>
        <v>-2043.34</v>
      </c>
      <c r="X1050">
        <f>IF(Source!BI566=2,H1050, 0)</f>
        <v>0</v>
      </c>
      <c r="Y1050">
        <f>IF(Source!BI566=3,H1050, 0)</f>
        <v>0</v>
      </c>
      <c r="Z1050">
        <f>IF(Source!BI566=4,H1050, 0)</f>
        <v>0</v>
      </c>
    </row>
    <row r="1051" spans="1:26" ht="15">
      <c r="G1051" s="60">
        <f>H1044+H1045+H1046+H1047+H1048+SUM(H1050:H1050)</f>
        <v>4283.83</v>
      </c>
      <c r="H1051" s="60"/>
      <c r="J1051" s="60">
        <f>K1044+K1045+K1046+K1047+K1048+SUM(K1050:K1050)</f>
        <v>63853.48</v>
      </c>
      <c r="K1051" s="60"/>
      <c r="L1051" s="49">
        <f>Source!U565</f>
        <v>65.503999999999991</v>
      </c>
      <c r="O1051" s="32">
        <f>G1051</f>
        <v>4283.83</v>
      </c>
      <c r="P1051" s="32">
        <f>J1051</f>
        <v>63853.48</v>
      </c>
      <c r="Q1051" s="32">
        <f>L1051</f>
        <v>65.503999999999991</v>
      </c>
      <c r="W1051">
        <f>IF(Source!BI565&lt;=1,H1044+H1045+H1046+H1047+H1048, 0)</f>
        <v>6327.17</v>
      </c>
      <c r="X1051">
        <f>IF(Source!BI565=2,H1044+H1045+H1046+H1047+H1048, 0)</f>
        <v>0</v>
      </c>
      <c r="Y1051">
        <f>IF(Source!BI565=3,H1044+H1045+H1046+H1047+H1048, 0)</f>
        <v>0</v>
      </c>
      <c r="Z1051">
        <f>IF(Source!BI565=4,H1044+H1045+H1046+H1047+H1048, 0)</f>
        <v>0</v>
      </c>
    </row>
    <row r="1052" spans="1:26" ht="85.5">
      <c r="A1052" s="23" t="str">
        <f>Source!E567</f>
        <v>14</v>
      </c>
      <c r="B1052" s="53" t="str">
        <f>Source!F567</f>
        <v>10-05-002-1</v>
      </c>
      <c r="C1052" s="53" t="str">
        <f>Source!G567</f>
        <v>Устройство перегородок из гипсокартонных листов (ГКЛ) по системе «КНАУФ» с одинарным металлическим каркасом и двухслойной обшивкой с обеих сторон (С 112) глухих</v>
      </c>
      <c r="D1052" s="37" t="str">
        <f>Source!H567</f>
        <v>100 м2 перегородок (за вычетом проемов)</v>
      </c>
      <c r="E1052" s="10">
        <f>Source!I567</f>
        <v>0.153</v>
      </c>
      <c r="F1052" s="38">
        <f>Source!AL567+Source!AM567+Source!AO567</f>
        <v>11880.66</v>
      </c>
      <c r="G1052" s="39"/>
      <c r="H1052" s="38"/>
      <c r="I1052" s="39" t="str">
        <f>Source!BO567</f>
        <v>10-05-002-1</v>
      </c>
      <c r="J1052" s="39"/>
      <c r="K1052" s="38"/>
      <c r="L1052" s="40"/>
      <c r="S1052">
        <f>ROUND((Source!FX567/100)*((ROUND(Source!AF567*Source!I567, 2)+ROUND(Source!AE567*Source!I567, 2))), 2)</f>
        <v>223.71</v>
      </c>
      <c r="T1052">
        <f>Source!X567</f>
        <v>6290.58</v>
      </c>
      <c r="U1052">
        <f>ROUND((Source!FY567/100)*((ROUND(Source!AF567*Source!I567, 2)+ROUND(Source!AE567*Source!I567, 2))), 2)</f>
        <v>112.8</v>
      </c>
      <c r="V1052">
        <f>Source!Y567</f>
        <v>3005.5</v>
      </c>
    </row>
    <row r="1053" spans="1:26">
      <c r="C1053" s="31" t="str">
        <f>"Объем: "&amp;Source!I567&amp;"=15,3/"&amp;"100"</f>
        <v>Объем: 0,153=15,3/100</v>
      </c>
    </row>
    <row r="1054" spans="1:26" ht="14.25">
      <c r="A1054" s="23"/>
      <c r="B1054" s="53"/>
      <c r="C1054" s="53" t="s">
        <v>1148</v>
      </c>
      <c r="D1054" s="37"/>
      <c r="E1054" s="10"/>
      <c r="F1054" s="38">
        <f>Source!AO567</f>
        <v>1197.24</v>
      </c>
      <c r="G1054" s="39" t="str">
        <f>Source!DG567</f>
        <v>)*1,15</v>
      </c>
      <c r="H1054" s="38">
        <f>ROUND(Source!AF567*Source!I567, 2)</f>
        <v>210.65</v>
      </c>
      <c r="I1054" s="39"/>
      <c r="J1054" s="39">
        <f>IF(Source!BA567&lt;&gt; 0, Source!BA567, 1)</f>
        <v>33.18</v>
      </c>
      <c r="K1054" s="38">
        <f>Source!S567</f>
        <v>6989.53</v>
      </c>
      <c r="L1054" s="40"/>
      <c r="R1054">
        <f>H1054</f>
        <v>210.65</v>
      </c>
    </row>
    <row r="1055" spans="1:26" ht="14.25">
      <c r="A1055" s="23"/>
      <c r="B1055" s="53"/>
      <c r="C1055" s="53" t="s">
        <v>102</v>
      </c>
      <c r="D1055" s="37"/>
      <c r="E1055" s="10"/>
      <c r="F1055" s="38">
        <f>Source!AM567</f>
        <v>16.82</v>
      </c>
      <c r="G1055" s="39" t="str">
        <f>Source!DE567</f>
        <v>)*1,25</v>
      </c>
      <c r="H1055" s="38">
        <f>ROUND(Source!AD567*Source!I567, 2)</f>
        <v>3.22</v>
      </c>
      <c r="I1055" s="39"/>
      <c r="J1055" s="39">
        <f>IF(Source!BB567&lt;&gt; 0, Source!BB567, 1)</f>
        <v>5.33</v>
      </c>
      <c r="K1055" s="38">
        <f>Source!Q567</f>
        <v>17.149999999999999</v>
      </c>
      <c r="L1055" s="40"/>
    </row>
    <row r="1056" spans="1:26" ht="14.25">
      <c r="A1056" s="23"/>
      <c r="B1056" s="53"/>
      <c r="C1056" s="53" t="s">
        <v>1155</v>
      </c>
      <c r="D1056" s="37"/>
      <c r="E1056" s="10"/>
      <c r="F1056" s="38">
        <f>Source!AL567</f>
        <v>10666.6</v>
      </c>
      <c r="G1056" s="39" t="str">
        <f>Source!DD567</f>
        <v/>
      </c>
      <c r="H1056" s="38">
        <f>ROUND(Source!AC567*Source!I567, 2)</f>
        <v>1631.99</v>
      </c>
      <c r="I1056" s="39"/>
      <c r="J1056" s="39">
        <f>IF(Source!BC567&lt;&gt; 0, Source!BC567, 1)</f>
        <v>5.19</v>
      </c>
      <c r="K1056" s="38">
        <f>Source!P567</f>
        <v>8470.0300000000007</v>
      </c>
      <c r="L1056" s="40"/>
    </row>
    <row r="1057" spans="1:26" ht="14.25">
      <c r="A1057" s="23"/>
      <c r="B1057" s="53"/>
      <c r="C1057" s="53" t="s">
        <v>1149</v>
      </c>
      <c r="D1057" s="37" t="s">
        <v>1150</v>
      </c>
      <c r="E1057" s="10">
        <f>Source!BZ567</f>
        <v>118</v>
      </c>
      <c r="F1057" s="61" t="str">
        <f>CONCATENATE(" )", Source!DL567, Source!FT567, "=", Source!FX567)</f>
        <v xml:space="preserve"> )*0,9=106,2</v>
      </c>
      <c r="G1057" s="62"/>
      <c r="H1057" s="38">
        <f>SUM(S1052:S1060)</f>
        <v>223.71</v>
      </c>
      <c r="I1057" s="41" t="str">
        <f>CONCATENATE(Source!FX567, Source!FV567, "=")</f>
        <v>106,2*0,85=</v>
      </c>
      <c r="J1057" s="36">
        <f>Source!AT567</f>
        <v>90</v>
      </c>
      <c r="K1057" s="38">
        <f>SUM(T1052:T1060)</f>
        <v>6290.58</v>
      </c>
      <c r="L1057" s="40"/>
    </row>
    <row r="1058" spans="1:26" ht="14.25">
      <c r="A1058" s="23"/>
      <c r="B1058" s="53"/>
      <c r="C1058" s="53" t="s">
        <v>1151</v>
      </c>
      <c r="D1058" s="37" t="s">
        <v>1150</v>
      </c>
      <c r="E1058" s="10">
        <f>Source!CA567</f>
        <v>63</v>
      </c>
      <c r="F1058" s="61" t="str">
        <f>CONCATENATE(" )", Source!DM567, Source!FU567, "=", Source!FY567)</f>
        <v xml:space="preserve"> )*0,85=53,55</v>
      </c>
      <c r="G1058" s="62"/>
      <c r="H1058" s="38">
        <f>SUM(U1052:U1060)</f>
        <v>112.8</v>
      </c>
      <c r="I1058" s="41" t="str">
        <f>CONCATENATE(Source!FY567, Source!FW567, "=")</f>
        <v>53,55*0,8=</v>
      </c>
      <c r="J1058" s="36">
        <f>Source!AU567</f>
        <v>43</v>
      </c>
      <c r="K1058" s="38">
        <f>SUM(V1052:V1060)</f>
        <v>3005.5</v>
      </c>
      <c r="L1058" s="40"/>
    </row>
    <row r="1059" spans="1:26" ht="14.25">
      <c r="A1059" s="23"/>
      <c r="B1059" s="53"/>
      <c r="C1059" s="53" t="s">
        <v>1152</v>
      </c>
      <c r="D1059" s="37" t="s">
        <v>1153</v>
      </c>
      <c r="E1059" s="10">
        <f>Source!AQ567</f>
        <v>132</v>
      </c>
      <c r="F1059" s="38"/>
      <c r="G1059" s="39" t="str">
        <f>Source!DI567</f>
        <v>)*1,15</v>
      </c>
      <c r="H1059" s="38"/>
      <c r="I1059" s="39"/>
      <c r="J1059" s="39"/>
      <c r="K1059" s="38"/>
      <c r="L1059" s="42">
        <f>Source!U567</f>
        <v>23.225399999999997</v>
      </c>
    </row>
    <row r="1060" spans="1:26" ht="14.25">
      <c r="A1060" s="54" t="str">
        <f>Source!E568</f>
        <v>14,2</v>
      </c>
      <c r="B1060" s="55" t="str">
        <f>Source!F568</f>
        <v>101-2509</v>
      </c>
      <c r="C1060" s="55" t="str">
        <f>Source!G568</f>
        <v>Листы гипсокартонные ГКЛ 12,5 мм</v>
      </c>
      <c r="D1060" s="43" t="str">
        <f>Source!H568</f>
        <v>м2</v>
      </c>
      <c r="E1060" s="44">
        <f>Source!I568</f>
        <v>-64.412999999999997</v>
      </c>
      <c r="F1060" s="45">
        <f>Source!AL568+Source!AM568+Source!AO568</f>
        <v>15.06</v>
      </c>
      <c r="G1060" s="46" t="s">
        <v>3</v>
      </c>
      <c r="H1060" s="45">
        <f>ROUND(Source!AC568*Source!I568, 2)+ROUND(Source!AD568*Source!I568, 2)+ROUND(Source!AF568*Source!I568, 2)</f>
        <v>-970.06</v>
      </c>
      <c r="I1060" s="47"/>
      <c r="J1060" s="47">
        <f>IF(Source!BC568&lt;&gt; 0, Source!BC568, 1)</f>
        <v>4.9000000000000004</v>
      </c>
      <c r="K1060" s="45">
        <f>Source!O568</f>
        <v>-4753.29</v>
      </c>
      <c r="L1060" s="48"/>
      <c r="S1060">
        <f>ROUND((Source!FX568/100)*((ROUND(Source!AF568*Source!I568, 2)+ROUND(Source!AE568*Source!I568, 2))), 2)</f>
        <v>0</v>
      </c>
      <c r="T1060">
        <f>Source!X568</f>
        <v>0</v>
      </c>
      <c r="U1060">
        <f>ROUND((Source!FY568/100)*((ROUND(Source!AF568*Source!I568, 2)+ROUND(Source!AE568*Source!I568, 2))), 2)</f>
        <v>0</v>
      </c>
      <c r="V1060">
        <f>Source!Y568</f>
        <v>0</v>
      </c>
      <c r="W1060">
        <f>IF(Source!BI568&lt;=1,H1060, 0)</f>
        <v>-970.06</v>
      </c>
      <c r="X1060">
        <f>IF(Source!BI568=2,H1060, 0)</f>
        <v>0</v>
      </c>
      <c r="Y1060">
        <f>IF(Source!BI568=3,H1060, 0)</f>
        <v>0</v>
      </c>
      <c r="Z1060">
        <f>IF(Source!BI568=4,H1060, 0)</f>
        <v>0</v>
      </c>
    </row>
    <row r="1061" spans="1:26" ht="15">
      <c r="G1061" s="60">
        <f>H1054+H1055+H1056+H1057+H1058+SUM(H1060:H1060)</f>
        <v>1212.3100000000004</v>
      </c>
      <c r="H1061" s="60"/>
      <c r="J1061" s="60">
        <f>K1054+K1055+K1056+K1057+K1058+SUM(K1060:K1060)</f>
        <v>20019.5</v>
      </c>
      <c r="K1061" s="60"/>
      <c r="L1061" s="49">
        <f>Source!U567</f>
        <v>23.225399999999997</v>
      </c>
      <c r="O1061" s="32">
        <f>G1061</f>
        <v>1212.3100000000004</v>
      </c>
      <c r="P1061" s="32">
        <f>J1061</f>
        <v>20019.5</v>
      </c>
      <c r="Q1061" s="32">
        <f>L1061</f>
        <v>23.225399999999997</v>
      </c>
      <c r="W1061">
        <f>IF(Source!BI567&lt;=1,H1054+H1055+H1056+H1057+H1058, 0)</f>
        <v>2182.3700000000003</v>
      </c>
      <c r="X1061">
        <f>IF(Source!BI567=2,H1054+H1055+H1056+H1057+H1058, 0)</f>
        <v>0</v>
      </c>
      <c r="Y1061">
        <f>IF(Source!BI567=3,H1054+H1055+H1056+H1057+H1058, 0)</f>
        <v>0</v>
      </c>
      <c r="Z1061">
        <f>IF(Source!BI567=4,H1054+H1055+H1056+H1057+H1058, 0)</f>
        <v>0</v>
      </c>
    </row>
    <row r="1062" spans="1:26" ht="71.25">
      <c r="A1062" s="23" t="str">
        <f>Source!E569</f>
        <v>16</v>
      </c>
      <c r="B1062" s="53" t="str">
        <f>Source!F569</f>
        <v>15-04-027-5</v>
      </c>
      <c r="C1062" s="53" t="str">
        <f>Source!G569</f>
        <v>Третья шпатлевка при высококачественной окраске по штукатурке и сборным конструкциям стен, подготовленных под окраску</v>
      </c>
      <c r="D1062" s="37" t="str">
        <f>Source!H569</f>
        <v>100 м2 окрашиваемой поверхности</v>
      </c>
      <c r="E1062" s="10">
        <f>Source!I569</f>
        <v>0.30599999999999999</v>
      </c>
      <c r="F1062" s="38">
        <f>Source!AL569+Source!AM569+Source!AO569</f>
        <v>519.44000000000005</v>
      </c>
      <c r="G1062" s="39"/>
      <c r="H1062" s="38"/>
      <c r="I1062" s="39" t="str">
        <f>Source!BO569</f>
        <v>15-04-027-5</v>
      </c>
      <c r="J1062" s="39"/>
      <c r="K1062" s="38"/>
      <c r="L1062" s="40"/>
      <c r="S1062">
        <f>ROUND((Source!FX569/100)*((ROUND(Source!AF569*Source!I569, 2)+ROUND(Source!AE569*Source!I569, 2))), 2)</f>
        <v>33.01</v>
      </c>
      <c r="T1062">
        <f>Source!X569</f>
        <v>927.26</v>
      </c>
      <c r="U1062">
        <f>ROUND((Source!FY569/100)*((ROUND(Source!AF569*Source!I569, 2)+ROUND(Source!AE569*Source!I569, 2))), 2)</f>
        <v>16.329999999999998</v>
      </c>
      <c r="V1062">
        <f>Source!Y569</f>
        <v>428.86</v>
      </c>
    </row>
    <row r="1063" spans="1:26">
      <c r="C1063" s="31" t="str">
        <f>"Объем: "&amp;Source!I569&amp;"=30,6/"&amp;"100"</f>
        <v>Объем: 0,306=30,6/100</v>
      </c>
    </row>
    <row r="1064" spans="1:26" ht="14.25">
      <c r="A1064" s="23"/>
      <c r="B1064" s="53"/>
      <c r="C1064" s="53" t="s">
        <v>1148</v>
      </c>
      <c r="D1064" s="37"/>
      <c r="E1064" s="10"/>
      <c r="F1064" s="38">
        <f>Source!AO569</f>
        <v>114.02</v>
      </c>
      <c r="G1064" s="39" t="str">
        <f>Source!DG569</f>
        <v/>
      </c>
      <c r="H1064" s="38">
        <f>ROUND(Source!AF569*Source!I569, 2)</f>
        <v>34.89</v>
      </c>
      <c r="I1064" s="39"/>
      <c r="J1064" s="39">
        <f>IF(Source!BA569&lt;&gt; 0, Source!BA569, 1)</f>
        <v>33.18</v>
      </c>
      <c r="K1064" s="38">
        <f>Source!S569</f>
        <v>1157.6500000000001</v>
      </c>
      <c r="L1064" s="40"/>
      <c r="R1064">
        <f>H1064</f>
        <v>34.89</v>
      </c>
    </row>
    <row r="1065" spans="1:26" ht="14.25">
      <c r="A1065" s="23"/>
      <c r="B1065" s="53"/>
      <c r="C1065" s="53" t="s">
        <v>102</v>
      </c>
      <c r="D1065" s="37"/>
      <c r="E1065" s="10"/>
      <c r="F1065" s="38">
        <f>Source!AM569</f>
        <v>2.93</v>
      </c>
      <c r="G1065" s="39" t="str">
        <f>Source!DE569</f>
        <v/>
      </c>
      <c r="H1065" s="38">
        <f>ROUND(Source!AD569*Source!I569, 2)</f>
        <v>0.9</v>
      </c>
      <c r="I1065" s="39"/>
      <c r="J1065" s="39">
        <f>IF(Source!BB569&lt;&gt; 0, Source!BB569, 1)</f>
        <v>11.14</v>
      </c>
      <c r="K1065" s="38">
        <f>Source!Q569</f>
        <v>9.99</v>
      </c>
      <c r="L1065" s="40"/>
    </row>
    <row r="1066" spans="1:26" ht="14.25">
      <c r="A1066" s="23"/>
      <c r="B1066" s="53"/>
      <c r="C1066" s="53" t="s">
        <v>1154</v>
      </c>
      <c r="D1066" s="37"/>
      <c r="E1066" s="10"/>
      <c r="F1066" s="38">
        <f>Source!AN569</f>
        <v>0.14000000000000001</v>
      </c>
      <c r="G1066" s="39" t="str">
        <f>Source!DF569</f>
        <v/>
      </c>
      <c r="H1066" s="50">
        <f>ROUND(Source!AE569*Source!I569, 2)</f>
        <v>0.04</v>
      </c>
      <c r="I1066" s="39"/>
      <c r="J1066" s="39">
        <f>IF(Source!BS569&lt;&gt; 0, Source!BS569, 1)</f>
        <v>33.18</v>
      </c>
      <c r="K1066" s="50">
        <f>Source!R569</f>
        <v>1.42</v>
      </c>
      <c r="L1066" s="40"/>
      <c r="R1066">
        <f>H1066</f>
        <v>0.04</v>
      </c>
    </row>
    <row r="1067" spans="1:26" ht="14.25">
      <c r="A1067" s="23"/>
      <c r="B1067" s="53"/>
      <c r="C1067" s="53" t="s">
        <v>1155</v>
      </c>
      <c r="D1067" s="37"/>
      <c r="E1067" s="10"/>
      <c r="F1067" s="38">
        <f>Source!AL569</f>
        <v>402.49</v>
      </c>
      <c r="G1067" s="39" t="str">
        <f>Source!DD569</f>
        <v/>
      </c>
      <c r="H1067" s="38">
        <f>ROUND(Source!AC569*Source!I569, 2)</f>
        <v>123.16</v>
      </c>
      <c r="I1067" s="39"/>
      <c r="J1067" s="39">
        <f>IF(Source!BC569&lt;&gt; 0, Source!BC569, 1)</f>
        <v>3.88</v>
      </c>
      <c r="K1067" s="38">
        <f>Source!P569</f>
        <v>477.87</v>
      </c>
      <c r="L1067" s="40"/>
    </row>
    <row r="1068" spans="1:26" ht="14.25">
      <c r="A1068" s="23"/>
      <c r="B1068" s="53"/>
      <c r="C1068" s="53" t="s">
        <v>1149</v>
      </c>
      <c r="D1068" s="37" t="s">
        <v>1150</v>
      </c>
      <c r="E1068" s="10">
        <f>Source!BZ569</f>
        <v>105</v>
      </c>
      <c r="F1068" s="61" t="str">
        <f>CONCATENATE(" )", Source!DL569, Source!FT569, "=", Source!FX569)</f>
        <v xml:space="preserve"> )*0,9=94,5</v>
      </c>
      <c r="G1068" s="62"/>
      <c r="H1068" s="38">
        <f>SUM(S1062:S1070)</f>
        <v>33.01</v>
      </c>
      <c r="I1068" s="41" t="str">
        <f>CONCATENATE(Source!FX569, Source!FV569, "=")</f>
        <v>94,5*0,85=</v>
      </c>
      <c r="J1068" s="36">
        <f>Source!AT569</f>
        <v>80</v>
      </c>
      <c r="K1068" s="38">
        <f>SUM(T1062:T1070)</f>
        <v>927.26</v>
      </c>
      <c r="L1068" s="40"/>
    </row>
    <row r="1069" spans="1:26" ht="14.25">
      <c r="A1069" s="23"/>
      <c r="B1069" s="53"/>
      <c r="C1069" s="53" t="s">
        <v>1151</v>
      </c>
      <c r="D1069" s="37" t="s">
        <v>1150</v>
      </c>
      <c r="E1069" s="10">
        <f>Source!CA569</f>
        <v>55</v>
      </c>
      <c r="F1069" s="61" t="str">
        <f>CONCATENATE(" )", Source!DM569, Source!FU569, "=", Source!FY569)</f>
        <v xml:space="preserve"> )*0,85=46,75</v>
      </c>
      <c r="G1069" s="62"/>
      <c r="H1069" s="38">
        <f>SUM(U1062:U1070)</f>
        <v>16.329999999999998</v>
      </c>
      <c r="I1069" s="41" t="str">
        <f>CONCATENATE(Source!FY569, Source!FW569, "=")</f>
        <v>46,75*0,8=</v>
      </c>
      <c r="J1069" s="36">
        <f>Source!AU569</f>
        <v>37</v>
      </c>
      <c r="K1069" s="38">
        <f>SUM(V1062:V1070)</f>
        <v>428.86</v>
      </c>
      <c r="L1069" s="40"/>
    </row>
    <row r="1070" spans="1:26" ht="14.25">
      <c r="A1070" s="54"/>
      <c r="B1070" s="55"/>
      <c r="C1070" s="55" t="s">
        <v>1152</v>
      </c>
      <c r="D1070" s="43" t="s">
        <v>1153</v>
      </c>
      <c r="E1070" s="44">
        <f>Source!AQ569</f>
        <v>11.99</v>
      </c>
      <c r="F1070" s="45"/>
      <c r="G1070" s="47" t="str">
        <f>Source!DI569</f>
        <v/>
      </c>
      <c r="H1070" s="45"/>
      <c r="I1070" s="47"/>
      <c r="J1070" s="47"/>
      <c r="K1070" s="45"/>
      <c r="L1070" s="51">
        <f>Source!U569</f>
        <v>3.6689400000000001</v>
      </c>
    </row>
    <row r="1071" spans="1:26" ht="15">
      <c r="G1071" s="60">
        <f>H1064+H1065+H1067+H1068+H1069</f>
        <v>208.28999999999996</v>
      </c>
      <c r="H1071" s="60"/>
      <c r="J1071" s="60">
        <f>K1064+K1065+K1067+K1068+K1069</f>
        <v>3001.6300000000006</v>
      </c>
      <c r="K1071" s="60"/>
      <c r="L1071" s="49">
        <f>Source!U569</f>
        <v>3.6689400000000001</v>
      </c>
      <c r="O1071" s="32">
        <f>G1071</f>
        <v>208.28999999999996</v>
      </c>
      <c r="P1071" s="32">
        <f>J1071</f>
        <v>3001.6300000000006</v>
      </c>
      <c r="Q1071" s="32">
        <f>L1071</f>
        <v>3.6689400000000001</v>
      </c>
      <c r="W1071">
        <f>IF(Source!BI569&lt;=1,H1064+H1065+H1067+H1068+H1069, 0)</f>
        <v>208.28999999999996</v>
      </c>
      <c r="X1071">
        <f>IF(Source!BI569=2,H1064+H1065+H1067+H1068+H1069, 0)</f>
        <v>0</v>
      </c>
      <c r="Y1071">
        <f>IF(Source!BI569=3,H1064+H1065+H1067+H1068+H1069, 0)</f>
        <v>0</v>
      </c>
      <c r="Z1071">
        <f>IF(Source!BI569=4,H1064+H1065+H1067+H1068+H1069, 0)</f>
        <v>0</v>
      </c>
    </row>
    <row r="1072" spans="1:26" ht="71.25">
      <c r="A1072" s="23" t="str">
        <f>Source!E570</f>
        <v>17</v>
      </c>
      <c r="B1072" s="53" t="str">
        <f>Source!F570</f>
        <v>15-04-007-3</v>
      </c>
      <c r="C1072" s="53" t="str">
        <f>Source!G570</f>
        <v>Окраска водно-дисперсионными акриловыми составами улучшенная по сборным конструкциям стен, подготовленным под окраску</v>
      </c>
      <c r="D1072" s="37" t="str">
        <f>Source!H570</f>
        <v>100 м2 окрашиваемой поверхности</v>
      </c>
      <c r="E1072" s="10">
        <f>Source!I570</f>
        <v>0.30599999999999999</v>
      </c>
      <c r="F1072" s="38">
        <f>Source!AL570+Source!AM570+Source!AO570</f>
        <v>863.6</v>
      </c>
      <c r="G1072" s="39"/>
      <c r="H1072" s="38"/>
      <c r="I1072" s="39" t="str">
        <f>Source!BO570</f>
        <v>15-04-007-3</v>
      </c>
      <c r="J1072" s="39"/>
      <c r="K1072" s="38"/>
      <c r="L1072" s="40"/>
      <c r="S1072">
        <f>ROUND((Source!FX570/100)*((ROUND(Source!AF570*Source!I570, 2)+ROUND(Source!AE570*Source!I570, 2))), 2)</f>
        <v>83.9</v>
      </c>
      <c r="T1072">
        <f>Source!X570</f>
        <v>2356.41</v>
      </c>
      <c r="U1072">
        <f>ROUND((Source!FY570/100)*((ROUND(Source!AF570*Source!I570, 2)+ROUND(Source!AE570*Source!I570, 2))), 2)</f>
        <v>41.5</v>
      </c>
      <c r="V1072">
        <f>Source!Y570</f>
        <v>1089.8399999999999</v>
      </c>
    </row>
    <row r="1073" spans="1:26">
      <c r="C1073" s="31" t="str">
        <f>"Объем: "&amp;Source!I570&amp;"=30,6/"&amp;"100"</f>
        <v>Объем: 0,306=30,6/100</v>
      </c>
    </row>
    <row r="1074" spans="1:26" ht="14.25">
      <c r="A1074" s="23"/>
      <c r="B1074" s="53"/>
      <c r="C1074" s="53" t="s">
        <v>1148</v>
      </c>
      <c r="D1074" s="37"/>
      <c r="E1074" s="10"/>
      <c r="F1074" s="38">
        <f>Source!AO570</f>
        <v>289.99</v>
      </c>
      <c r="G1074" s="39" t="str">
        <f>Source!DG570</f>
        <v/>
      </c>
      <c r="H1074" s="38">
        <f>ROUND(Source!AF570*Source!I570, 2)</f>
        <v>88.74</v>
      </c>
      <c r="I1074" s="39"/>
      <c r="J1074" s="39">
        <f>IF(Source!BA570&lt;&gt; 0, Source!BA570, 1)</f>
        <v>33.18</v>
      </c>
      <c r="K1074" s="38">
        <f>Source!S570</f>
        <v>2944.29</v>
      </c>
      <c r="L1074" s="40"/>
      <c r="R1074">
        <f>H1074</f>
        <v>88.74</v>
      </c>
    </row>
    <row r="1075" spans="1:26" ht="14.25">
      <c r="A1075" s="23"/>
      <c r="B1075" s="53"/>
      <c r="C1075" s="53" t="s">
        <v>102</v>
      </c>
      <c r="D1075" s="37"/>
      <c r="E1075" s="10"/>
      <c r="F1075" s="38">
        <f>Source!AM570</f>
        <v>8.99</v>
      </c>
      <c r="G1075" s="39" t="str">
        <f>Source!DE570</f>
        <v/>
      </c>
      <c r="H1075" s="38">
        <f>ROUND(Source!AD570*Source!I570, 2)</f>
        <v>2.75</v>
      </c>
      <c r="I1075" s="39"/>
      <c r="J1075" s="39">
        <f>IF(Source!BB570&lt;&gt; 0, Source!BB570, 1)</f>
        <v>10.85</v>
      </c>
      <c r="K1075" s="38">
        <f>Source!Q570</f>
        <v>29.85</v>
      </c>
      <c r="L1075" s="40"/>
    </row>
    <row r="1076" spans="1:26" ht="14.25">
      <c r="A1076" s="23"/>
      <c r="B1076" s="53"/>
      <c r="C1076" s="53" t="s">
        <v>1154</v>
      </c>
      <c r="D1076" s="37"/>
      <c r="E1076" s="10"/>
      <c r="F1076" s="38">
        <f>Source!AN570</f>
        <v>0.12</v>
      </c>
      <c r="G1076" s="39" t="str">
        <f>Source!DF570</f>
        <v/>
      </c>
      <c r="H1076" s="50">
        <f>ROUND(Source!AE570*Source!I570, 2)</f>
        <v>0.04</v>
      </c>
      <c r="I1076" s="39"/>
      <c r="J1076" s="39">
        <f>IF(Source!BS570&lt;&gt; 0, Source!BS570, 1)</f>
        <v>33.18</v>
      </c>
      <c r="K1076" s="50">
        <f>Source!R570</f>
        <v>1.22</v>
      </c>
      <c r="L1076" s="40"/>
      <c r="R1076">
        <f>H1076</f>
        <v>0.04</v>
      </c>
    </row>
    <row r="1077" spans="1:26" ht="14.25">
      <c r="A1077" s="23"/>
      <c r="B1077" s="53"/>
      <c r="C1077" s="53" t="s">
        <v>1155</v>
      </c>
      <c r="D1077" s="37"/>
      <c r="E1077" s="10"/>
      <c r="F1077" s="38">
        <f>Source!AL570</f>
        <v>564.62</v>
      </c>
      <c r="G1077" s="39" t="str">
        <f>Source!DD570</f>
        <v/>
      </c>
      <c r="H1077" s="38">
        <f>ROUND(Source!AC570*Source!I570, 2)</f>
        <v>172.77</v>
      </c>
      <c r="I1077" s="39"/>
      <c r="J1077" s="39">
        <f>IF(Source!BC570&lt;&gt; 0, Source!BC570, 1)</f>
        <v>6.78</v>
      </c>
      <c r="K1077" s="38">
        <f>Source!P570</f>
        <v>1171.4100000000001</v>
      </c>
      <c r="L1077" s="40"/>
    </row>
    <row r="1078" spans="1:26" ht="14.25">
      <c r="A1078" s="23"/>
      <c r="B1078" s="53"/>
      <c r="C1078" s="53" t="s">
        <v>1149</v>
      </c>
      <c r="D1078" s="37" t="s">
        <v>1150</v>
      </c>
      <c r="E1078" s="10">
        <f>Source!BZ570</f>
        <v>105</v>
      </c>
      <c r="F1078" s="61" t="str">
        <f>CONCATENATE(" )", Source!DL570, Source!FT570, "=", Source!FX570)</f>
        <v xml:space="preserve"> )*0,9=94,5</v>
      </c>
      <c r="G1078" s="62"/>
      <c r="H1078" s="38">
        <f>SUM(S1072:S1080)</f>
        <v>83.9</v>
      </c>
      <c r="I1078" s="41" t="str">
        <f>CONCATENATE(Source!FX570, Source!FV570, "=")</f>
        <v>94,5*0,85=</v>
      </c>
      <c r="J1078" s="36">
        <f>Source!AT570</f>
        <v>80</v>
      </c>
      <c r="K1078" s="38">
        <f>SUM(T1072:T1080)</f>
        <v>2356.41</v>
      </c>
      <c r="L1078" s="40"/>
    </row>
    <row r="1079" spans="1:26" ht="14.25">
      <c r="A1079" s="23"/>
      <c r="B1079" s="53"/>
      <c r="C1079" s="53" t="s">
        <v>1151</v>
      </c>
      <c r="D1079" s="37" t="s">
        <v>1150</v>
      </c>
      <c r="E1079" s="10">
        <f>Source!CA570</f>
        <v>55</v>
      </c>
      <c r="F1079" s="61" t="str">
        <f>CONCATENATE(" )", Source!DM570, Source!FU570, "=", Source!FY570)</f>
        <v xml:space="preserve"> )*0,85=46,75</v>
      </c>
      <c r="G1079" s="62"/>
      <c r="H1079" s="38">
        <f>SUM(U1072:U1080)</f>
        <v>41.5</v>
      </c>
      <c r="I1079" s="41" t="str">
        <f>CONCATENATE(Source!FY570, Source!FW570, "=")</f>
        <v>46,75*0,8=</v>
      </c>
      <c r="J1079" s="36">
        <f>Source!AU570</f>
        <v>37</v>
      </c>
      <c r="K1079" s="38">
        <f>SUM(V1072:V1080)</f>
        <v>1089.8399999999999</v>
      </c>
      <c r="L1079" s="40"/>
    </row>
    <row r="1080" spans="1:26" ht="14.25">
      <c r="A1080" s="54"/>
      <c r="B1080" s="55"/>
      <c r="C1080" s="55" t="s">
        <v>1152</v>
      </c>
      <c r="D1080" s="43" t="s">
        <v>1153</v>
      </c>
      <c r="E1080" s="44">
        <f>Source!AQ570</f>
        <v>32.729999999999997</v>
      </c>
      <c r="F1080" s="45"/>
      <c r="G1080" s="47" t="str">
        <f>Source!DI570</f>
        <v/>
      </c>
      <c r="H1080" s="45"/>
      <c r="I1080" s="47"/>
      <c r="J1080" s="47"/>
      <c r="K1080" s="45"/>
      <c r="L1080" s="51">
        <f>Source!U570</f>
        <v>10.015379999999999</v>
      </c>
    </row>
    <row r="1081" spans="1:26" ht="15">
      <c r="G1081" s="60">
        <f>H1074+H1075+H1077+H1078+H1079</f>
        <v>389.65999999999997</v>
      </c>
      <c r="H1081" s="60"/>
      <c r="J1081" s="60">
        <f>K1074+K1075+K1077+K1078+K1079</f>
        <v>7591.8</v>
      </c>
      <c r="K1081" s="60"/>
      <c r="L1081" s="49">
        <f>Source!U570</f>
        <v>10.015379999999999</v>
      </c>
      <c r="O1081" s="32">
        <f>G1081</f>
        <v>389.65999999999997</v>
      </c>
      <c r="P1081" s="32">
        <f>J1081</f>
        <v>7591.8</v>
      </c>
      <c r="Q1081" s="32">
        <f>L1081</f>
        <v>10.015379999999999</v>
      </c>
      <c r="W1081">
        <f>IF(Source!BI570&lt;=1,H1074+H1075+H1077+H1078+H1079, 0)</f>
        <v>389.65999999999997</v>
      </c>
      <c r="X1081">
        <f>IF(Source!BI570=2,H1074+H1075+H1077+H1078+H1079, 0)</f>
        <v>0</v>
      </c>
      <c r="Y1081">
        <f>IF(Source!BI570=3,H1074+H1075+H1077+H1078+H1079, 0)</f>
        <v>0</v>
      </c>
      <c r="Z1081">
        <f>IF(Source!BI570=4,H1074+H1075+H1077+H1078+H1079, 0)</f>
        <v>0</v>
      </c>
    </row>
    <row r="1082" spans="1:26" ht="71.25">
      <c r="A1082" s="23" t="str">
        <f>Source!E571</f>
        <v>18</v>
      </c>
      <c r="B1082" s="53" t="str">
        <f>Source!F571</f>
        <v>15-06-002-6</v>
      </c>
      <c r="C1082" s="53" t="str">
        <f>Source!G571</f>
        <v>Оклейка стен моющимися обоями на тканевой основе по листовым материалам</v>
      </c>
      <c r="D1082" s="37" t="str">
        <f>Source!H571</f>
        <v>100 м2 оклеиваемой поверхности</v>
      </c>
      <c r="E1082" s="10">
        <f>Source!I571</f>
        <v>0.64</v>
      </c>
      <c r="F1082" s="38">
        <f>Source!AL571+Source!AM571+Source!AO571</f>
        <v>7084.130000000001</v>
      </c>
      <c r="G1082" s="39"/>
      <c r="H1082" s="38"/>
      <c r="I1082" s="39" t="str">
        <f>Source!BO571</f>
        <v>15-06-002-6</v>
      </c>
      <c r="J1082" s="39"/>
      <c r="K1082" s="38"/>
      <c r="L1082" s="40"/>
      <c r="S1082">
        <f>ROUND((Source!FX571/100)*((ROUND(Source!AF571*Source!I571, 2)+ROUND(Source!AE571*Source!I571, 2))), 2)</f>
        <v>361.56</v>
      </c>
      <c r="T1082">
        <f>Source!X571</f>
        <v>10155.69</v>
      </c>
      <c r="U1082">
        <f>ROUND((Source!FY571/100)*((ROUND(Source!AF571*Source!I571, 2)+ROUND(Source!AE571*Source!I571, 2))), 2)</f>
        <v>178.87</v>
      </c>
      <c r="V1082">
        <f>Source!Y571</f>
        <v>4697.01</v>
      </c>
    </row>
    <row r="1083" spans="1:26">
      <c r="C1083" s="31" t="str">
        <f>"Объем: "&amp;Source!I571&amp;"=64/"&amp;"100"</f>
        <v>Объем: 0,64=64/100</v>
      </c>
    </row>
    <row r="1084" spans="1:26" ht="14.25">
      <c r="A1084" s="23"/>
      <c r="B1084" s="53"/>
      <c r="C1084" s="53" t="s">
        <v>1148</v>
      </c>
      <c r="D1084" s="37"/>
      <c r="E1084" s="10"/>
      <c r="F1084" s="38">
        <f>Source!AO571</f>
        <v>519.67999999999995</v>
      </c>
      <c r="G1084" s="39" t="str">
        <f>Source!DG571</f>
        <v>)*1,15</v>
      </c>
      <c r="H1084" s="38">
        <f>ROUND(Source!AF571*Source!I571, 2)</f>
        <v>382.48</v>
      </c>
      <c r="I1084" s="39"/>
      <c r="J1084" s="39">
        <f>IF(Source!BA571&lt;&gt; 0, Source!BA571, 1)</f>
        <v>33.18</v>
      </c>
      <c r="K1084" s="38">
        <f>Source!S571</f>
        <v>12690.79</v>
      </c>
      <c r="L1084" s="40"/>
      <c r="R1084">
        <f>H1084</f>
        <v>382.48</v>
      </c>
    </row>
    <row r="1085" spans="1:26" ht="14.25">
      <c r="A1085" s="23"/>
      <c r="B1085" s="53"/>
      <c r="C1085" s="53" t="s">
        <v>102</v>
      </c>
      <c r="D1085" s="37"/>
      <c r="E1085" s="10"/>
      <c r="F1085" s="38">
        <f>Source!AM571</f>
        <v>1.18</v>
      </c>
      <c r="G1085" s="39" t="str">
        <f>Source!DE571</f>
        <v>)*1,25</v>
      </c>
      <c r="H1085" s="38">
        <f>ROUND(Source!AD571*Source!I571, 2)</f>
        <v>0.95</v>
      </c>
      <c r="I1085" s="39"/>
      <c r="J1085" s="39">
        <f>IF(Source!BB571&lt;&gt; 0, Source!BB571, 1)</f>
        <v>11.86</v>
      </c>
      <c r="K1085" s="38">
        <f>Source!Q571</f>
        <v>11.23</v>
      </c>
      <c r="L1085" s="40"/>
    </row>
    <row r="1086" spans="1:26" ht="14.25">
      <c r="A1086" s="23"/>
      <c r="B1086" s="53"/>
      <c r="C1086" s="53" t="s">
        <v>1154</v>
      </c>
      <c r="D1086" s="37"/>
      <c r="E1086" s="10"/>
      <c r="F1086" s="38">
        <f>Source!AN571</f>
        <v>0.14000000000000001</v>
      </c>
      <c r="G1086" s="39" t="str">
        <f>Source!DF571</f>
        <v>)*1,25</v>
      </c>
      <c r="H1086" s="50">
        <f>ROUND(Source!AE571*Source!I571, 2)</f>
        <v>0.12</v>
      </c>
      <c r="I1086" s="39"/>
      <c r="J1086" s="39">
        <f>IF(Source!BS571&lt;&gt; 0, Source!BS571, 1)</f>
        <v>33.18</v>
      </c>
      <c r="K1086" s="50">
        <f>Source!R571</f>
        <v>3.82</v>
      </c>
      <c r="L1086" s="40"/>
      <c r="R1086">
        <f>H1086</f>
        <v>0.12</v>
      </c>
    </row>
    <row r="1087" spans="1:26" ht="14.25">
      <c r="A1087" s="23"/>
      <c r="B1087" s="53"/>
      <c r="C1087" s="53" t="s">
        <v>1155</v>
      </c>
      <c r="D1087" s="37"/>
      <c r="E1087" s="10"/>
      <c r="F1087" s="38">
        <f>Source!AL571</f>
        <v>6563.27</v>
      </c>
      <c r="G1087" s="39" t="str">
        <f>Source!DD571</f>
        <v/>
      </c>
      <c r="H1087" s="38">
        <f>ROUND(Source!AC571*Source!I571, 2)</f>
        <v>4200.49</v>
      </c>
      <c r="I1087" s="39"/>
      <c r="J1087" s="39">
        <f>IF(Source!BC571&lt;&gt; 0, Source!BC571, 1)</f>
        <v>1.21</v>
      </c>
      <c r="K1087" s="38">
        <f>Source!P571</f>
        <v>5082.6000000000004</v>
      </c>
      <c r="L1087" s="40"/>
    </row>
    <row r="1088" spans="1:26" ht="14.25">
      <c r="A1088" s="23"/>
      <c r="B1088" s="53"/>
      <c r="C1088" s="53" t="s">
        <v>1149</v>
      </c>
      <c r="D1088" s="37" t="s">
        <v>1150</v>
      </c>
      <c r="E1088" s="10">
        <f>Source!BZ571</f>
        <v>105</v>
      </c>
      <c r="F1088" s="61" t="str">
        <f>CONCATENATE(" )", Source!DL571, Source!FT571, "=", Source!FX571)</f>
        <v xml:space="preserve"> )*0,9=94,5</v>
      </c>
      <c r="G1088" s="62"/>
      <c r="H1088" s="38">
        <f>SUM(S1082:S1090)</f>
        <v>361.56</v>
      </c>
      <c r="I1088" s="41" t="str">
        <f>CONCATENATE(Source!FX571, Source!FV571, "=")</f>
        <v>94,5*0,85=</v>
      </c>
      <c r="J1088" s="36">
        <f>Source!AT571</f>
        <v>80</v>
      </c>
      <c r="K1088" s="38">
        <f>SUM(T1082:T1090)</f>
        <v>10155.69</v>
      </c>
      <c r="L1088" s="40"/>
    </row>
    <row r="1089" spans="1:26" ht="14.25">
      <c r="A1089" s="23"/>
      <c r="B1089" s="53"/>
      <c r="C1089" s="53" t="s">
        <v>1151</v>
      </c>
      <c r="D1089" s="37" t="s">
        <v>1150</v>
      </c>
      <c r="E1089" s="10">
        <f>Source!CA571</f>
        <v>55</v>
      </c>
      <c r="F1089" s="61" t="str">
        <f>CONCATENATE(" )", Source!DM571, Source!FU571, "=", Source!FY571)</f>
        <v xml:space="preserve"> )*0,85=46,75</v>
      </c>
      <c r="G1089" s="62"/>
      <c r="H1089" s="38">
        <f>SUM(U1082:U1090)</f>
        <v>178.87</v>
      </c>
      <c r="I1089" s="41" t="str">
        <f>CONCATENATE(Source!FY571, Source!FW571, "=")</f>
        <v>46,75*0,8=</v>
      </c>
      <c r="J1089" s="36">
        <f>Source!AU571</f>
        <v>37</v>
      </c>
      <c r="K1089" s="38">
        <f>SUM(V1082:V1090)</f>
        <v>4697.01</v>
      </c>
      <c r="L1089" s="40"/>
    </row>
    <row r="1090" spans="1:26" ht="14.25">
      <c r="A1090" s="54"/>
      <c r="B1090" s="55"/>
      <c r="C1090" s="55" t="s">
        <v>1152</v>
      </c>
      <c r="D1090" s="43" t="s">
        <v>1153</v>
      </c>
      <c r="E1090" s="44">
        <f>Source!AQ571</f>
        <v>55.94</v>
      </c>
      <c r="F1090" s="45"/>
      <c r="G1090" s="47" t="str">
        <f>Source!DI571</f>
        <v>)*1,15</v>
      </c>
      <c r="H1090" s="45"/>
      <c r="I1090" s="47"/>
      <c r="J1090" s="47"/>
      <c r="K1090" s="45"/>
      <c r="L1090" s="51">
        <f>Source!U571</f>
        <v>41.171839999999996</v>
      </c>
    </row>
    <row r="1091" spans="1:26" ht="15">
      <c r="G1091" s="60">
        <f>H1084+H1085+H1087+H1088+H1089</f>
        <v>5124.3500000000004</v>
      </c>
      <c r="H1091" s="60"/>
      <c r="J1091" s="60">
        <f>K1084+K1085+K1087+K1088+K1089</f>
        <v>32637.320000000007</v>
      </c>
      <c r="K1091" s="60"/>
      <c r="L1091" s="49">
        <f>Source!U571</f>
        <v>41.171839999999996</v>
      </c>
      <c r="O1091" s="32">
        <f>G1091</f>
        <v>5124.3500000000004</v>
      </c>
      <c r="P1091" s="32">
        <f>J1091</f>
        <v>32637.320000000007</v>
      </c>
      <c r="Q1091" s="32">
        <f>L1091</f>
        <v>41.171839999999996</v>
      </c>
      <c r="W1091">
        <f>IF(Source!BI571&lt;=1,H1084+H1085+H1087+H1088+H1089, 0)</f>
        <v>5124.3500000000004</v>
      </c>
      <c r="X1091">
        <f>IF(Source!BI571=2,H1084+H1085+H1087+H1088+H1089, 0)</f>
        <v>0</v>
      </c>
      <c r="Y1091">
        <f>IF(Source!BI571=3,H1084+H1085+H1087+H1088+H1089, 0)</f>
        <v>0</v>
      </c>
      <c r="Z1091">
        <f>IF(Source!BI571=4,H1084+H1085+H1087+H1088+H1089, 0)</f>
        <v>0</v>
      </c>
    </row>
    <row r="1092" spans="1:26" ht="28.5">
      <c r="A1092" s="23" t="str">
        <f>Source!E572</f>
        <v>19</v>
      </c>
      <c r="B1092" s="53" t="str">
        <f>Source!F572</f>
        <v>м08-03-591-9</v>
      </c>
      <c r="C1092" s="53" t="str">
        <f>Source!G572</f>
        <v>Розетка штепсельная утопленного типа при скрытой проводке</v>
      </c>
      <c r="D1092" s="37" t="str">
        <f>Source!H572</f>
        <v>100 шт.</v>
      </c>
      <c r="E1092" s="10">
        <f>Source!I572</f>
        <v>0.05</v>
      </c>
      <c r="F1092" s="38">
        <f>Source!AL572+Source!AM572+Source!AO572</f>
        <v>371.42</v>
      </c>
      <c r="G1092" s="39"/>
      <c r="H1092" s="38"/>
      <c r="I1092" s="39" t="str">
        <f>Source!BO572</f>
        <v>м08-03-591-9</v>
      </c>
      <c r="J1092" s="39"/>
      <c r="K1092" s="38"/>
      <c r="L1092" s="40"/>
      <c r="S1092">
        <f>ROUND((Source!FX572/100)*((ROUND(Source!AF572*Source!I572, 2)+ROUND(Source!AE572*Source!I572, 2))), 2)</f>
        <v>14.38</v>
      </c>
      <c r="T1092">
        <f>Source!X572</f>
        <v>406.86</v>
      </c>
      <c r="U1092">
        <f>ROUND((Source!FY572/100)*((ROUND(Source!AF572*Source!I572, 2)+ROUND(Source!AE572*Source!I572, 2))), 2)</f>
        <v>9.84</v>
      </c>
      <c r="V1092">
        <f>Source!Y572</f>
        <v>261.2</v>
      </c>
    </row>
    <row r="1093" spans="1:26">
      <c r="C1093" s="31" t="str">
        <f>"Объем: "&amp;Source!I572&amp;"=5/"&amp;"100"</f>
        <v>Объем: 0,05=5/100</v>
      </c>
    </row>
    <row r="1094" spans="1:26" ht="14.25">
      <c r="A1094" s="23"/>
      <c r="B1094" s="53"/>
      <c r="C1094" s="53" t="s">
        <v>1148</v>
      </c>
      <c r="D1094" s="37"/>
      <c r="E1094" s="10"/>
      <c r="F1094" s="38">
        <f>Source!AO572</f>
        <v>302.36</v>
      </c>
      <c r="G1094" s="39" t="str">
        <f>Source!DG572</f>
        <v/>
      </c>
      <c r="H1094" s="38">
        <f>ROUND(Source!AF572*Source!I572, 2)</f>
        <v>15.12</v>
      </c>
      <c r="I1094" s="39"/>
      <c r="J1094" s="39">
        <f>IF(Source!BA572&lt;&gt; 0, Source!BA572, 1)</f>
        <v>33.18</v>
      </c>
      <c r="K1094" s="38">
        <f>Source!S572</f>
        <v>501.62</v>
      </c>
      <c r="L1094" s="40"/>
      <c r="R1094">
        <f>H1094</f>
        <v>15.12</v>
      </c>
    </row>
    <row r="1095" spans="1:26" ht="14.25">
      <c r="A1095" s="23"/>
      <c r="B1095" s="53"/>
      <c r="C1095" s="53" t="s">
        <v>102</v>
      </c>
      <c r="D1095" s="37"/>
      <c r="E1095" s="10"/>
      <c r="F1095" s="38">
        <f>Source!AM572</f>
        <v>5.78</v>
      </c>
      <c r="G1095" s="39" t="str">
        <f>Source!DE572</f>
        <v/>
      </c>
      <c r="H1095" s="38">
        <f>ROUND(Source!AD572*Source!I572, 2)</f>
        <v>0.28999999999999998</v>
      </c>
      <c r="I1095" s="39"/>
      <c r="J1095" s="39">
        <f>IF(Source!BB572&lt;&gt; 0, Source!BB572, 1)</f>
        <v>9.01</v>
      </c>
      <c r="K1095" s="38">
        <f>Source!Q572</f>
        <v>2.6</v>
      </c>
      <c r="L1095" s="40"/>
    </row>
    <row r="1096" spans="1:26" ht="14.25">
      <c r="A1096" s="23"/>
      <c r="B1096" s="53"/>
      <c r="C1096" s="53" t="s">
        <v>1154</v>
      </c>
      <c r="D1096" s="37"/>
      <c r="E1096" s="10"/>
      <c r="F1096" s="38">
        <f>Source!AN572</f>
        <v>0.41</v>
      </c>
      <c r="G1096" s="39" t="str">
        <f>Source!DF572</f>
        <v/>
      </c>
      <c r="H1096" s="50">
        <f>ROUND(Source!AE572*Source!I572, 2)</f>
        <v>0.02</v>
      </c>
      <c r="I1096" s="39"/>
      <c r="J1096" s="39">
        <f>IF(Source!BS572&lt;&gt; 0, Source!BS572, 1)</f>
        <v>33.18</v>
      </c>
      <c r="K1096" s="50">
        <f>Source!R572</f>
        <v>0.68</v>
      </c>
      <c r="L1096" s="40"/>
      <c r="R1096">
        <f>H1096</f>
        <v>0.02</v>
      </c>
    </row>
    <row r="1097" spans="1:26" ht="14.25">
      <c r="A1097" s="23"/>
      <c r="B1097" s="53"/>
      <c r="C1097" s="53" t="s">
        <v>1155</v>
      </c>
      <c r="D1097" s="37"/>
      <c r="E1097" s="10"/>
      <c r="F1097" s="38">
        <f>Source!AL572</f>
        <v>63.28</v>
      </c>
      <c r="G1097" s="39" t="str">
        <f>Source!DD572</f>
        <v/>
      </c>
      <c r="H1097" s="38">
        <f>ROUND(Source!AC572*Source!I572, 2)</f>
        <v>3.16</v>
      </c>
      <c r="I1097" s="39"/>
      <c r="J1097" s="39">
        <f>IF(Source!BC572&lt;&gt; 0, Source!BC572, 1)</f>
        <v>7.16</v>
      </c>
      <c r="K1097" s="38">
        <f>Source!P572</f>
        <v>22.65</v>
      </c>
      <c r="L1097" s="40"/>
    </row>
    <row r="1098" spans="1:26" ht="14.25">
      <c r="A1098" s="23"/>
      <c r="B1098" s="53"/>
      <c r="C1098" s="53" t="s">
        <v>1149</v>
      </c>
      <c r="D1098" s="37" t="s">
        <v>1150</v>
      </c>
      <c r="E1098" s="10">
        <f>Source!BZ572</f>
        <v>95</v>
      </c>
      <c r="F1098" s="56"/>
      <c r="G1098" s="39"/>
      <c r="H1098" s="38">
        <f>SUM(S1092:S1102)</f>
        <v>14.38</v>
      </c>
      <c r="I1098" s="41" t="str">
        <f>CONCATENATE(Source!FX572, Source!FV572, "=")</f>
        <v>95*0,85=</v>
      </c>
      <c r="J1098" s="36">
        <f>Source!AT572</f>
        <v>81</v>
      </c>
      <c r="K1098" s="38">
        <f>SUM(T1092:T1102)</f>
        <v>406.86</v>
      </c>
      <c r="L1098" s="40"/>
    </row>
    <row r="1099" spans="1:26" ht="14.25">
      <c r="A1099" s="23"/>
      <c r="B1099" s="53"/>
      <c r="C1099" s="53" t="s">
        <v>1151</v>
      </c>
      <c r="D1099" s="37" t="s">
        <v>1150</v>
      </c>
      <c r="E1099" s="10">
        <f>Source!CA572</f>
        <v>65</v>
      </c>
      <c r="F1099" s="56"/>
      <c r="G1099" s="39"/>
      <c r="H1099" s="38">
        <f>SUM(U1092:U1102)</f>
        <v>9.84</v>
      </c>
      <c r="I1099" s="41" t="str">
        <f>CONCATENATE(Source!FY572, Source!FW572, "=")</f>
        <v>65*0,8=</v>
      </c>
      <c r="J1099" s="36">
        <f>Source!AU572</f>
        <v>52</v>
      </c>
      <c r="K1099" s="38">
        <f>SUM(V1092:V1102)</f>
        <v>261.2</v>
      </c>
      <c r="L1099" s="40"/>
    </row>
    <row r="1100" spans="1:26" ht="14.25">
      <c r="A1100" s="23"/>
      <c r="B1100" s="53"/>
      <c r="C1100" s="53" t="s">
        <v>1152</v>
      </c>
      <c r="D1100" s="37" t="s">
        <v>1153</v>
      </c>
      <c r="E1100" s="10">
        <f>Source!AQ572</f>
        <v>30.48</v>
      </c>
      <c r="F1100" s="38"/>
      <c r="G1100" s="39" t="str">
        <f>Source!DI572</f>
        <v/>
      </c>
      <c r="H1100" s="38"/>
      <c r="I1100" s="39"/>
      <c r="J1100" s="39"/>
      <c r="K1100" s="38"/>
      <c r="L1100" s="42">
        <f>Source!U572</f>
        <v>1.524</v>
      </c>
    </row>
    <row r="1101" spans="1:26" ht="28.5">
      <c r="A1101" s="23" t="str">
        <f>Source!E573</f>
        <v>19,1</v>
      </c>
      <c r="B1101" s="53" t="str">
        <f>Source!F573</f>
        <v>503-0606</v>
      </c>
      <c r="C1101" s="53" t="str">
        <f>Source!G573</f>
        <v>Коробка для установки розеток и выключателей скрытой проводки</v>
      </c>
      <c r="D1101" s="37" t="str">
        <f>Source!H573</f>
        <v>1000 шт.</v>
      </c>
      <c r="E1101" s="10">
        <f>Source!I573</f>
        <v>5</v>
      </c>
      <c r="F1101" s="38">
        <f>Source!AL573+Source!AM573+Source!AO573</f>
        <v>1998.42</v>
      </c>
      <c r="G1101" s="52" t="s">
        <v>3</v>
      </c>
      <c r="H1101" s="38">
        <f>ROUND(Source!AC573*Source!I573, 2)+ROUND(Source!AD573*Source!I573, 2)+ROUND(Source!AF573*Source!I573, 2)</f>
        <v>9992.1</v>
      </c>
      <c r="I1101" s="39"/>
      <c r="J1101" s="39">
        <f>IF(Source!BC573&lt;&gt; 0, Source!BC573, 1)</f>
        <v>2.56</v>
      </c>
      <c r="K1101" s="38">
        <f>Source!O573</f>
        <v>25579.78</v>
      </c>
      <c r="L1101" s="40"/>
      <c r="S1101">
        <f>ROUND((Source!FX573/100)*((ROUND(Source!AF573*Source!I573, 2)+ROUND(Source!AE573*Source!I573, 2))), 2)</f>
        <v>0</v>
      </c>
      <c r="T1101">
        <f>Source!X573</f>
        <v>0</v>
      </c>
      <c r="U1101">
        <f>ROUND((Source!FY573/100)*((ROUND(Source!AF573*Source!I573, 2)+ROUND(Source!AE573*Source!I573, 2))), 2)</f>
        <v>0</v>
      </c>
      <c r="V1101">
        <f>Source!Y573</f>
        <v>0</v>
      </c>
      <c r="W1101">
        <f>IF(Source!BI573&lt;=1,H1101, 0)</f>
        <v>0</v>
      </c>
      <c r="X1101">
        <f>IF(Source!BI573=2,H1101, 0)</f>
        <v>9992.1</v>
      </c>
      <c r="Y1101">
        <f>IF(Source!BI573=3,H1101, 0)</f>
        <v>0</v>
      </c>
      <c r="Z1101">
        <f>IF(Source!BI573=4,H1101, 0)</f>
        <v>0</v>
      </c>
    </row>
    <row r="1102" spans="1:26" ht="28.5">
      <c r="A1102" s="54" t="str">
        <f>Source!E574</f>
        <v>19,2</v>
      </c>
      <c r="B1102" s="55" t="str">
        <f>Source!F574</f>
        <v>503-0475</v>
      </c>
      <c r="C1102" s="55" t="str">
        <f>Source!G574</f>
        <v>Розетка скрытой проводки с заземлением</v>
      </c>
      <c r="D1102" s="43" t="str">
        <f>Source!H574</f>
        <v>шт.</v>
      </c>
      <c r="E1102" s="44">
        <f>Source!I574</f>
        <v>5</v>
      </c>
      <c r="F1102" s="45">
        <f>Source!AL574+Source!AM574+Source!AO574</f>
        <v>7.62</v>
      </c>
      <c r="G1102" s="46" t="s">
        <v>3</v>
      </c>
      <c r="H1102" s="45">
        <f>ROUND(Source!AC574*Source!I574, 2)+ROUND(Source!AD574*Source!I574, 2)+ROUND(Source!AF574*Source!I574, 2)</f>
        <v>38.1</v>
      </c>
      <c r="I1102" s="47"/>
      <c r="J1102" s="47">
        <f>IF(Source!BC574&lt;&gt; 0, Source!BC574, 1)</f>
        <v>6.89</v>
      </c>
      <c r="K1102" s="45">
        <f>Source!O574</f>
        <v>262.51</v>
      </c>
      <c r="L1102" s="48"/>
      <c r="S1102">
        <f>ROUND((Source!FX574/100)*((ROUND(Source!AF574*Source!I574, 2)+ROUND(Source!AE574*Source!I574, 2))), 2)</f>
        <v>0</v>
      </c>
      <c r="T1102">
        <f>Source!X574</f>
        <v>0</v>
      </c>
      <c r="U1102">
        <f>ROUND((Source!FY574/100)*((ROUND(Source!AF574*Source!I574, 2)+ROUND(Source!AE574*Source!I574, 2))), 2)</f>
        <v>0</v>
      </c>
      <c r="V1102">
        <f>Source!Y574</f>
        <v>0</v>
      </c>
      <c r="W1102">
        <f>IF(Source!BI574&lt;=1,H1102, 0)</f>
        <v>0</v>
      </c>
      <c r="X1102">
        <f>IF(Source!BI574=2,H1102, 0)</f>
        <v>38.1</v>
      </c>
      <c r="Y1102">
        <f>IF(Source!BI574=3,H1102, 0)</f>
        <v>0</v>
      </c>
      <c r="Z1102">
        <f>IF(Source!BI574=4,H1102, 0)</f>
        <v>0</v>
      </c>
    </row>
    <row r="1103" spans="1:26" ht="15">
      <c r="G1103" s="60">
        <f>H1094+H1095+H1097+H1098+H1099+SUM(H1101:H1102)</f>
        <v>10072.990000000002</v>
      </c>
      <c r="H1103" s="60"/>
      <c r="J1103" s="60">
        <f>K1094+K1095+K1097+K1098+K1099+SUM(K1101:K1102)</f>
        <v>27037.219999999998</v>
      </c>
      <c r="K1103" s="60"/>
      <c r="L1103" s="49">
        <f>Source!U572</f>
        <v>1.524</v>
      </c>
      <c r="O1103" s="32">
        <f>G1103</f>
        <v>10072.990000000002</v>
      </c>
      <c r="P1103" s="32">
        <f>J1103</f>
        <v>27037.219999999998</v>
      </c>
      <c r="Q1103" s="32">
        <f>L1103</f>
        <v>1.524</v>
      </c>
      <c r="W1103">
        <f>IF(Source!BI572&lt;=1,H1094+H1095+H1097+H1098+H1099, 0)</f>
        <v>0</v>
      </c>
      <c r="X1103">
        <f>IF(Source!BI572=2,H1094+H1095+H1097+H1098+H1099, 0)</f>
        <v>42.790000000000006</v>
      </c>
      <c r="Y1103">
        <f>IF(Source!BI572=3,H1094+H1095+H1097+H1098+H1099, 0)</f>
        <v>0</v>
      </c>
      <c r="Z1103">
        <f>IF(Source!BI572=4,H1094+H1095+H1097+H1098+H1099, 0)</f>
        <v>0</v>
      </c>
    </row>
    <row r="1104" spans="1:26" ht="42.75">
      <c r="A1104" s="23" t="str">
        <f>Source!E575</f>
        <v>21</v>
      </c>
      <c r="B1104" s="53" t="str">
        <f>Source!F575</f>
        <v>м08-03-591-5</v>
      </c>
      <c r="C1104" s="53" t="str">
        <f>Source!G575</f>
        <v>Выключатель двухклавишный утопленного типа при скрытой проводке</v>
      </c>
      <c r="D1104" s="37" t="str">
        <f>Source!H575</f>
        <v>100 шт.</v>
      </c>
      <c r="E1104" s="10">
        <f>Source!I575</f>
        <v>0.01</v>
      </c>
      <c r="F1104" s="38">
        <f>Source!AL575+Source!AM575+Source!AO575</f>
        <v>302.15000000000003</v>
      </c>
      <c r="G1104" s="39"/>
      <c r="H1104" s="38"/>
      <c r="I1104" s="39" t="str">
        <f>Source!BO575</f>
        <v>м08-03-591-5</v>
      </c>
      <c r="J1104" s="39"/>
      <c r="K1104" s="38"/>
      <c r="L1104" s="40"/>
      <c r="S1104">
        <f>ROUND((Source!FX575/100)*((ROUND(Source!AF575*Source!I575, 2)+ROUND(Source!AE575*Source!I575, 2))), 2)</f>
        <v>2.4700000000000002</v>
      </c>
      <c r="T1104">
        <f>Source!X575</f>
        <v>70.069999999999993</v>
      </c>
      <c r="U1104">
        <f>ROUND((Source!FY575/100)*((ROUND(Source!AF575*Source!I575, 2)+ROUND(Source!AE575*Source!I575, 2))), 2)</f>
        <v>1.69</v>
      </c>
      <c r="V1104">
        <f>Source!Y575</f>
        <v>44.99</v>
      </c>
    </row>
    <row r="1105" spans="1:26">
      <c r="C1105" s="31" t="str">
        <f>"Объем: "&amp;Source!I575&amp;"=1/"&amp;"100"</f>
        <v>Объем: 0,01=1/100</v>
      </c>
    </row>
    <row r="1106" spans="1:26" ht="14.25">
      <c r="A1106" s="23"/>
      <c r="B1106" s="53"/>
      <c r="C1106" s="53" t="s">
        <v>1148</v>
      </c>
      <c r="D1106" s="37"/>
      <c r="E1106" s="10"/>
      <c r="F1106" s="38">
        <f>Source!AO575</f>
        <v>260.3</v>
      </c>
      <c r="G1106" s="39" t="str">
        <f>Source!DG575</f>
        <v/>
      </c>
      <c r="H1106" s="38">
        <f>ROUND(Source!AF575*Source!I575, 2)</f>
        <v>2.6</v>
      </c>
      <c r="I1106" s="39"/>
      <c r="J1106" s="39">
        <f>IF(Source!BA575&lt;&gt; 0, Source!BA575, 1)</f>
        <v>33.18</v>
      </c>
      <c r="K1106" s="38">
        <f>Source!S575</f>
        <v>86.37</v>
      </c>
      <c r="L1106" s="40"/>
      <c r="R1106">
        <f>H1106</f>
        <v>2.6</v>
      </c>
    </row>
    <row r="1107" spans="1:26" ht="14.25">
      <c r="A1107" s="23"/>
      <c r="B1107" s="53"/>
      <c r="C1107" s="53" t="s">
        <v>102</v>
      </c>
      <c r="D1107" s="37"/>
      <c r="E1107" s="10"/>
      <c r="F1107" s="38">
        <f>Source!AM575</f>
        <v>5.78</v>
      </c>
      <c r="G1107" s="39" t="str">
        <f>Source!DE575</f>
        <v/>
      </c>
      <c r="H1107" s="38">
        <f>ROUND(Source!AD575*Source!I575, 2)</f>
        <v>0.06</v>
      </c>
      <c r="I1107" s="39"/>
      <c r="J1107" s="39">
        <f>IF(Source!BB575&lt;&gt; 0, Source!BB575, 1)</f>
        <v>9.01</v>
      </c>
      <c r="K1107" s="38">
        <f>Source!Q575</f>
        <v>0.52</v>
      </c>
      <c r="L1107" s="40"/>
    </row>
    <row r="1108" spans="1:26" ht="14.25">
      <c r="A1108" s="23"/>
      <c r="B1108" s="53"/>
      <c r="C1108" s="53" t="s">
        <v>1154</v>
      </c>
      <c r="D1108" s="37"/>
      <c r="E1108" s="10"/>
      <c r="F1108" s="38">
        <f>Source!AN575</f>
        <v>0.41</v>
      </c>
      <c r="G1108" s="39" t="str">
        <f>Source!DF575</f>
        <v/>
      </c>
      <c r="H1108" s="50">
        <f>ROUND(Source!AE575*Source!I575, 2)</f>
        <v>0</v>
      </c>
      <c r="I1108" s="39"/>
      <c r="J1108" s="39">
        <f>IF(Source!BS575&lt;&gt; 0, Source!BS575, 1)</f>
        <v>33.18</v>
      </c>
      <c r="K1108" s="50">
        <f>Source!R575</f>
        <v>0.14000000000000001</v>
      </c>
      <c r="L1108" s="40"/>
      <c r="R1108">
        <f>H1108</f>
        <v>0</v>
      </c>
    </row>
    <row r="1109" spans="1:26" ht="14.25">
      <c r="A1109" s="23"/>
      <c r="B1109" s="53"/>
      <c r="C1109" s="53" t="s">
        <v>1155</v>
      </c>
      <c r="D1109" s="37"/>
      <c r="E1109" s="10"/>
      <c r="F1109" s="38">
        <f>Source!AL575</f>
        <v>36.07</v>
      </c>
      <c r="G1109" s="39" t="str">
        <f>Source!DD575</f>
        <v/>
      </c>
      <c r="H1109" s="38">
        <f>ROUND(Source!AC575*Source!I575, 2)</f>
        <v>0.36</v>
      </c>
      <c r="I1109" s="39"/>
      <c r="J1109" s="39">
        <f>IF(Source!BC575&lt;&gt; 0, Source!BC575, 1)</f>
        <v>7.17</v>
      </c>
      <c r="K1109" s="38">
        <f>Source!P575</f>
        <v>2.59</v>
      </c>
      <c r="L1109" s="40"/>
    </row>
    <row r="1110" spans="1:26" ht="14.25">
      <c r="A1110" s="23"/>
      <c r="B1110" s="53"/>
      <c r="C1110" s="53" t="s">
        <v>1149</v>
      </c>
      <c r="D1110" s="37" t="s">
        <v>1150</v>
      </c>
      <c r="E1110" s="10">
        <f>Source!BZ575</f>
        <v>95</v>
      </c>
      <c r="F1110" s="56"/>
      <c r="G1110" s="39"/>
      <c r="H1110" s="38">
        <f>SUM(S1104:S1114)</f>
        <v>2.4700000000000002</v>
      </c>
      <c r="I1110" s="41" t="str">
        <f>CONCATENATE(Source!FX575, Source!FV575, "=")</f>
        <v>95*0,85=</v>
      </c>
      <c r="J1110" s="36">
        <f>Source!AT575</f>
        <v>81</v>
      </c>
      <c r="K1110" s="38">
        <f>SUM(T1104:T1114)</f>
        <v>70.069999999999993</v>
      </c>
      <c r="L1110" s="40"/>
    </row>
    <row r="1111" spans="1:26" ht="14.25">
      <c r="A1111" s="23"/>
      <c r="B1111" s="53"/>
      <c r="C1111" s="53" t="s">
        <v>1151</v>
      </c>
      <c r="D1111" s="37" t="s">
        <v>1150</v>
      </c>
      <c r="E1111" s="10">
        <f>Source!CA575</f>
        <v>65</v>
      </c>
      <c r="F1111" s="56"/>
      <c r="G1111" s="39"/>
      <c r="H1111" s="38">
        <f>SUM(U1104:U1114)</f>
        <v>1.69</v>
      </c>
      <c r="I1111" s="41" t="str">
        <f>CONCATENATE(Source!FY575, Source!FW575, "=")</f>
        <v>65*0,8=</v>
      </c>
      <c r="J1111" s="36">
        <f>Source!AU575</f>
        <v>52</v>
      </c>
      <c r="K1111" s="38">
        <f>SUM(V1104:V1114)</f>
        <v>44.99</v>
      </c>
      <c r="L1111" s="40"/>
    </row>
    <row r="1112" spans="1:26" ht="14.25">
      <c r="A1112" s="23"/>
      <c r="B1112" s="53"/>
      <c r="C1112" s="53" t="s">
        <v>1152</v>
      </c>
      <c r="D1112" s="37" t="s">
        <v>1153</v>
      </c>
      <c r="E1112" s="10">
        <f>Source!AQ575</f>
        <v>26.24</v>
      </c>
      <c r="F1112" s="38"/>
      <c r="G1112" s="39" t="str">
        <f>Source!DI575</f>
        <v/>
      </c>
      <c r="H1112" s="38"/>
      <c r="I1112" s="39"/>
      <c r="J1112" s="39"/>
      <c r="K1112" s="38"/>
      <c r="L1112" s="42">
        <f>Source!U575</f>
        <v>0.26239999999999997</v>
      </c>
    </row>
    <row r="1113" spans="1:26" ht="28.5">
      <c r="A1113" s="23" t="str">
        <f>Source!E576</f>
        <v>21,1</v>
      </c>
      <c r="B1113" s="53" t="str">
        <f>Source!F576</f>
        <v>503-0606</v>
      </c>
      <c r="C1113" s="53" t="str">
        <f>Source!G576</f>
        <v>Коробка для установки розеток и выключателей скрытой проводки</v>
      </c>
      <c r="D1113" s="37" t="str">
        <f>Source!H576</f>
        <v>1000 шт.</v>
      </c>
      <c r="E1113" s="10">
        <f>Source!I576</f>
        <v>1</v>
      </c>
      <c r="F1113" s="38">
        <f>Source!AL576+Source!AM576+Source!AO576</f>
        <v>1998.42</v>
      </c>
      <c r="G1113" s="52" t="s">
        <v>3</v>
      </c>
      <c r="H1113" s="38">
        <f>ROUND(Source!AC576*Source!I576, 2)+ROUND(Source!AD576*Source!I576, 2)+ROUND(Source!AF576*Source!I576, 2)</f>
        <v>1998.42</v>
      </c>
      <c r="I1113" s="39"/>
      <c r="J1113" s="39">
        <f>IF(Source!BC576&lt;&gt; 0, Source!BC576, 1)</f>
        <v>2.56</v>
      </c>
      <c r="K1113" s="38">
        <f>Source!O576</f>
        <v>5115.96</v>
      </c>
      <c r="L1113" s="40"/>
      <c r="S1113">
        <f>ROUND((Source!FX576/100)*((ROUND(Source!AF576*Source!I576, 2)+ROUND(Source!AE576*Source!I576, 2))), 2)</f>
        <v>0</v>
      </c>
      <c r="T1113">
        <f>Source!X576</f>
        <v>0</v>
      </c>
      <c r="U1113">
        <f>ROUND((Source!FY576/100)*((ROUND(Source!AF576*Source!I576, 2)+ROUND(Source!AE576*Source!I576, 2))), 2)</f>
        <v>0</v>
      </c>
      <c r="V1113">
        <f>Source!Y576</f>
        <v>0</v>
      </c>
      <c r="W1113">
        <f>IF(Source!BI576&lt;=1,H1113, 0)</f>
        <v>0</v>
      </c>
      <c r="X1113">
        <f>IF(Source!BI576=2,H1113, 0)</f>
        <v>1998.42</v>
      </c>
      <c r="Y1113">
        <f>IF(Source!BI576=3,H1113, 0)</f>
        <v>0</v>
      </c>
      <c r="Z1113">
        <f>IF(Source!BI576=4,H1113, 0)</f>
        <v>0</v>
      </c>
    </row>
    <row r="1114" spans="1:26" ht="57">
      <c r="A1114" s="54" t="str">
        <f>Source!E577</f>
        <v>21,2</v>
      </c>
      <c r="B1114" s="55" t="str">
        <f>Source!F577</f>
        <v>509-4600</v>
      </c>
      <c r="C1114" s="55" t="str">
        <f>Source!G577</f>
        <v>Выключатель двухклавишный для скрытой проводки серии "Прима", марка С56-039 с подсветкой, цвет бежевый</v>
      </c>
      <c r="D1114" s="43" t="str">
        <f>Source!H577</f>
        <v>шт.</v>
      </c>
      <c r="E1114" s="44">
        <f>Source!I577</f>
        <v>1</v>
      </c>
      <c r="F1114" s="45">
        <f>Source!AL577+Source!AM577+Source!AO577</f>
        <v>8.81</v>
      </c>
      <c r="G1114" s="46" t="s">
        <v>3</v>
      </c>
      <c r="H1114" s="45">
        <f>ROUND(Source!AC577*Source!I577, 2)+ROUND(Source!AD577*Source!I577, 2)+ROUND(Source!AF577*Source!I577, 2)</f>
        <v>8.81</v>
      </c>
      <c r="I1114" s="47"/>
      <c r="J1114" s="47">
        <f>IF(Source!BC577&lt;&gt; 0, Source!BC577, 1)</f>
        <v>8.68</v>
      </c>
      <c r="K1114" s="45">
        <f>Source!O577</f>
        <v>76.47</v>
      </c>
      <c r="L1114" s="48"/>
      <c r="S1114">
        <f>ROUND((Source!FX577/100)*((ROUND(Source!AF577*Source!I577, 2)+ROUND(Source!AE577*Source!I577, 2))), 2)</f>
        <v>0</v>
      </c>
      <c r="T1114">
        <f>Source!X577</f>
        <v>0</v>
      </c>
      <c r="U1114">
        <f>ROUND((Source!FY577/100)*((ROUND(Source!AF577*Source!I577, 2)+ROUND(Source!AE577*Source!I577, 2))), 2)</f>
        <v>0</v>
      </c>
      <c r="V1114">
        <f>Source!Y577</f>
        <v>0</v>
      </c>
      <c r="W1114">
        <f>IF(Source!BI577&lt;=1,H1114, 0)</f>
        <v>0</v>
      </c>
      <c r="X1114">
        <f>IF(Source!BI577=2,H1114, 0)</f>
        <v>8.81</v>
      </c>
      <c r="Y1114">
        <f>IF(Source!BI577=3,H1114, 0)</f>
        <v>0</v>
      </c>
      <c r="Z1114">
        <f>IF(Source!BI577=4,H1114, 0)</f>
        <v>0</v>
      </c>
    </row>
    <row r="1115" spans="1:26" ht="15">
      <c r="G1115" s="60">
        <f>H1106+H1107+H1109+H1110+H1111+SUM(H1113:H1114)</f>
        <v>2014.41</v>
      </c>
      <c r="H1115" s="60"/>
      <c r="J1115" s="60">
        <f>K1106+K1107+K1109+K1110+K1111+SUM(K1113:K1114)</f>
        <v>5396.97</v>
      </c>
      <c r="K1115" s="60"/>
      <c r="L1115" s="49">
        <f>Source!U575</f>
        <v>0.26239999999999997</v>
      </c>
      <c r="O1115" s="32">
        <f>G1115</f>
        <v>2014.41</v>
      </c>
      <c r="P1115" s="32">
        <f>J1115</f>
        <v>5396.97</v>
      </c>
      <c r="Q1115" s="32">
        <f>L1115</f>
        <v>0.26239999999999997</v>
      </c>
      <c r="W1115">
        <f>IF(Source!BI575&lt;=1,H1106+H1107+H1109+H1110+H1111, 0)</f>
        <v>0</v>
      </c>
      <c r="X1115">
        <f>IF(Source!BI575=2,H1106+H1107+H1109+H1110+H1111, 0)</f>
        <v>7.18</v>
      </c>
      <c r="Y1115">
        <f>IF(Source!BI575=3,H1106+H1107+H1109+H1110+H1111, 0)</f>
        <v>0</v>
      </c>
      <c r="Z1115">
        <f>IF(Source!BI575=4,H1106+H1107+H1109+H1110+H1111, 0)</f>
        <v>0</v>
      </c>
    </row>
    <row r="1116" spans="1:26" ht="57">
      <c r="A1116" s="23" t="str">
        <f>Source!E578</f>
        <v>22</v>
      </c>
      <c r="B1116" s="53" t="str">
        <f>Source!F578</f>
        <v>10-05-011-1</v>
      </c>
      <c r="C1116" s="53" t="str">
        <f>Source!G578</f>
        <v>Устройство подвесных потолков из гипсокартонных листов (ГКЛ) по системе «КНАУФ» двухуровневых (П 112)</v>
      </c>
      <c r="D1116" s="37" t="str">
        <f>Source!H578</f>
        <v>100 м2 потолка</v>
      </c>
      <c r="E1116" s="10">
        <f>Source!I578</f>
        <v>0.26500000000000001</v>
      </c>
      <c r="F1116" s="38">
        <f>Source!AL578+Source!AM578+Source!AO578</f>
        <v>6424.49</v>
      </c>
      <c r="G1116" s="39"/>
      <c r="H1116" s="38"/>
      <c r="I1116" s="39" t="str">
        <f>Source!BO578</f>
        <v>10-05-011-1</v>
      </c>
      <c r="J1116" s="39"/>
      <c r="K1116" s="38"/>
      <c r="L1116" s="40"/>
      <c r="S1116">
        <f>ROUND((Source!FX578/100)*((ROUND(Source!AF578*Source!I578, 2)+ROUND(Source!AE578*Source!I578, 2))), 2)</f>
        <v>270.07</v>
      </c>
      <c r="T1116">
        <f>Source!X578</f>
        <v>7593.8</v>
      </c>
      <c r="U1116">
        <f>ROUND((Source!FY578/100)*((ROUND(Source!AF578*Source!I578, 2)+ROUND(Source!AE578*Source!I578, 2))), 2)</f>
        <v>136.18</v>
      </c>
      <c r="V1116">
        <f>Source!Y578</f>
        <v>3628.15</v>
      </c>
    </row>
    <row r="1117" spans="1:26">
      <c r="C1117" s="31" t="str">
        <f>"Объем: "&amp;Source!I578&amp;"=26,5/"&amp;"100"</f>
        <v>Объем: 0,265=26,5/100</v>
      </c>
    </row>
    <row r="1118" spans="1:26" ht="14.25">
      <c r="A1118" s="23"/>
      <c r="B1118" s="53"/>
      <c r="C1118" s="53" t="s">
        <v>1148</v>
      </c>
      <c r="D1118" s="37"/>
      <c r="E1118" s="10"/>
      <c r="F1118" s="38">
        <f>Source!AO578</f>
        <v>834.44</v>
      </c>
      <c r="G1118" s="39" t="str">
        <f>Source!DG578</f>
        <v>)*1,15</v>
      </c>
      <c r="H1118" s="38">
        <f>ROUND(Source!AF578*Source!I578, 2)</f>
        <v>254.3</v>
      </c>
      <c r="I1118" s="39"/>
      <c r="J1118" s="39">
        <f>IF(Source!BA578&lt;&gt; 0, Source!BA578, 1)</f>
        <v>33.18</v>
      </c>
      <c r="K1118" s="38">
        <f>Source!S578</f>
        <v>8437.56</v>
      </c>
      <c r="L1118" s="40"/>
      <c r="R1118">
        <f>H1118</f>
        <v>254.3</v>
      </c>
    </row>
    <row r="1119" spans="1:26" ht="14.25">
      <c r="A1119" s="23"/>
      <c r="B1119" s="53"/>
      <c r="C1119" s="53" t="s">
        <v>102</v>
      </c>
      <c r="D1119" s="37"/>
      <c r="E1119" s="10"/>
      <c r="F1119" s="38">
        <f>Source!AM578</f>
        <v>11.97</v>
      </c>
      <c r="G1119" s="39" t="str">
        <f>Source!DE578</f>
        <v>)*1,25</v>
      </c>
      <c r="H1119" s="38">
        <f>ROUND(Source!AD578*Source!I578, 2)</f>
        <v>3.96</v>
      </c>
      <c r="I1119" s="39"/>
      <c r="J1119" s="39">
        <f>IF(Source!BB578&lt;&gt; 0, Source!BB578, 1)</f>
        <v>5.94</v>
      </c>
      <c r="K1119" s="38">
        <f>Source!Q578</f>
        <v>23.55</v>
      </c>
      <c r="L1119" s="40"/>
    </row>
    <row r="1120" spans="1:26" ht="14.25">
      <c r="A1120" s="23"/>
      <c r="B1120" s="53"/>
      <c r="C1120" s="53" t="s">
        <v>1155</v>
      </c>
      <c r="D1120" s="37"/>
      <c r="E1120" s="10"/>
      <c r="F1120" s="38">
        <f>Source!AL578</f>
        <v>5578.08</v>
      </c>
      <c r="G1120" s="39" t="str">
        <f>Source!DD578</f>
        <v/>
      </c>
      <c r="H1120" s="38">
        <f>ROUND(Source!AC578*Source!I578, 2)</f>
        <v>1478.19</v>
      </c>
      <c r="I1120" s="39"/>
      <c r="J1120" s="39">
        <f>IF(Source!BC578&lt;&gt; 0, Source!BC578, 1)</f>
        <v>5.92</v>
      </c>
      <c r="K1120" s="38">
        <f>Source!P578</f>
        <v>8750.89</v>
      </c>
      <c r="L1120" s="40"/>
    </row>
    <row r="1121" spans="1:26" ht="14.25">
      <c r="A1121" s="23"/>
      <c r="B1121" s="53"/>
      <c r="C1121" s="53" t="s">
        <v>1149</v>
      </c>
      <c r="D1121" s="37" t="s">
        <v>1150</v>
      </c>
      <c r="E1121" s="10">
        <f>Source!BZ578</f>
        <v>118</v>
      </c>
      <c r="F1121" s="61" t="str">
        <f>CONCATENATE(" )", Source!DL578, Source!FT578, "=", Source!FX578)</f>
        <v xml:space="preserve"> )*0,9=106,2</v>
      </c>
      <c r="G1121" s="62"/>
      <c r="H1121" s="38">
        <f>SUM(S1116:S1124)</f>
        <v>270.07</v>
      </c>
      <c r="I1121" s="41" t="str">
        <f>CONCATENATE(Source!FX578, Source!FV578, "=")</f>
        <v>106,2*0,85=</v>
      </c>
      <c r="J1121" s="36">
        <f>Source!AT578</f>
        <v>90</v>
      </c>
      <c r="K1121" s="38">
        <f>SUM(T1116:T1124)</f>
        <v>7593.8</v>
      </c>
      <c r="L1121" s="40"/>
    </row>
    <row r="1122" spans="1:26" ht="14.25">
      <c r="A1122" s="23"/>
      <c r="B1122" s="53"/>
      <c r="C1122" s="53" t="s">
        <v>1151</v>
      </c>
      <c r="D1122" s="37" t="s">
        <v>1150</v>
      </c>
      <c r="E1122" s="10">
        <f>Source!CA578</f>
        <v>63</v>
      </c>
      <c r="F1122" s="61" t="str">
        <f>CONCATENATE(" )", Source!DM578, Source!FU578, "=", Source!FY578)</f>
        <v xml:space="preserve"> )*0,85=53,55</v>
      </c>
      <c r="G1122" s="62"/>
      <c r="H1122" s="38">
        <f>SUM(U1116:U1124)</f>
        <v>136.18</v>
      </c>
      <c r="I1122" s="41" t="str">
        <f>CONCATENATE(Source!FY578, Source!FW578, "=")</f>
        <v>53,55*0,8=</v>
      </c>
      <c r="J1122" s="36">
        <f>Source!AU578</f>
        <v>43</v>
      </c>
      <c r="K1122" s="38">
        <f>SUM(V1116:V1124)</f>
        <v>3628.15</v>
      </c>
      <c r="L1122" s="40"/>
    </row>
    <row r="1123" spans="1:26" ht="14.25">
      <c r="A1123" s="23"/>
      <c r="B1123" s="53"/>
      <c r="C1123" s="53" t="s">
        <v>1152</v>
      </c>
      <c r="D1123" s="37" t="s">
        <v>1153</v>
      </c>
      <c r="E1123" s="10">
        <f>Source!AQ578</f>
        <v>92</v>
      </c>
      <c r="F1123" s="38"/>
      <c r="G1123" s="39" t="str">
        <f>Source!DI578</f>
        <v>)*1,15</v>
      </c>
      <c r="H1123" s="38"/>
      <c r="I1123" s="39"/>
      <c r="J1123" s="39"/>
      <c r="K1123" s="38"/>
      <c r="L1123" s="42">
        <f>Source!U578</f>
        <v>28.036999999999999</v>
      </c>
    </row>
    <row r="1124" spans="1:26" ht="14.25">
      <c r="A1124" s="54" t="str">
        <f>Source!E579</f>
        <v>22,1</v>
      </c>
      <c r="B1124" s="55" t="str">
        <f>Source!F579</f>
        <v>101-2509</v>
      </c>
      <c r="C1124" s="55" t="str">
        <f>Source!G579</f>
        <v>Листы гипсокартонные ГКЛ 12,5 мм</v>
      </c>
      <c r="D1124" s="43" t="str">
        <f>Source!H579</f>
        <v>м2</v>
      </c>
      <c r="E1124" s="44">
        <f>Source!I579</f>
        <v>-29.68</v>
      </c>
      <c r="F1124" s="45">
        <f>Source!AL579+Source!AM579+Source!AO579</f>
        <v>15.06</v>
      </c>
      <c r="G1124" s="46" t="s">
        <v>3</v>
      </c>
      <c r="H1124" s="45">
        <f>ROUND(Source!AC579*Source!I579, 2)+ROUND(Source!AD579*Source!I579, 2)+ROUND(Source!AF579*Source!I579, 2)</f>
        <v>-446.98</v>
      </c>
      <c r="I1124" s="47"/>
      <c r="J1124" s="47">
        <f>IF(Source!BC579&lt;&gt; 0, Source!BC579, 1)</f>
        <v>4.9000000000000004</v>
      </c>
      <c r="K1124" s="45">
        <f>Source!O579</f>
        <v>-2190.21</v>
      </c>
      <c r="L1124" s="48"/>
      <c r="S1124">
        <f>ROUND((Source!FX579/100)*((ROUND(Source!AF579*Source!I579, 2)+ROUND(Source!AE579*Source!I579, 2))), 2)</f>
        <v>0</v>
      </c>
      <c r="T1124">
        <f>Source!X579</f>
        <v>0</v>
      </c>
      <c r="U1124">
        <f>ROUND((Source!FY579/100)*((ROUND(Source!AF579*Source!I579, 2)+ROUND(Source!AE579*Source!I579, 2))), 2)</f>
        <v>0</v>
      </c>
      <c r="V1124">
        <f>Source!Y579</f>
        <v>0</v>
      </c>
      <c r="W1124">
        <f>IF(Source!BI579&lt;=1,H1124, 0)</f>
        <v>-446.98</v>
      </c>
      <c r="X1124">
        <f>IF(Source!BI579=2,H1124, 0)</f>
        <v>0</v>
      </c>
      <c r="Y1124">
        <f>IF(Source!BI579=3,H1124, 0)</f>
        <v>0</v>
      </c>
      <c r="Z1124">
        <f>IF(Source!BI579=4,H1124, 0)</f>
        <v>0</v>
      </c>
    </row>
    <row r="1125" spans="1:26" ht="15">
      <c r="G1125" s="60">
        <f>H1118+H1119+H1120+H1121+H1122+SUM(H1124:H1124)</f>
        <v>1695.7199999999998</v>
      </c>
      <c r="H1125" s="60"/>
      <c r="J1125" s="60">
        <f>K1118+K1119+K1120+K1121+K1122+SUM(K1124:K1124)</f>
        <v>26243.74</v>
      </c>
      <c r="K1125" s="60"/>
      <c r="L1125" s="49">
        <f>Source!U578</f>
        <v>28.036999999999999</v>
      </c>
      <c r="O1125" s="32">
        <f>G1125</f>
        <v>1695.7199999999998</v>
      </c>
      <c r="P1125" s="32">
        <f>J1125</f>
        <v>26243.74</v>
      </c>
      <c r="Q1125" s="32">
        <f>L1125</f>
        <v>28.036999999999999</v>
      </c>
      <c r="W1125">
        <f>IF(Source!BI578&lt;=1,H1118+H1119+H1120+H1121+H1122, 0)</f>
        <v>2142.6999999999998</v>
      </c>
      <c r="X1125">
        <f>IF(Source!BI578=2,H1118+H1119+H1120+H1121+H1122, 0)</f>
        <v>0</v>
      </c>
      <c r="Y1125">
        <f>IF(Source!BI578=3,H1118+H1119+H1120+H1121+H1122, 0)</f>
        <v>0</v>
      </c>
      <c r="Z1125">
        <f>IF(Source!BI578=4,H1118+H1119+H1120+H1121+H1122, 0)</f>
        <v>0</v>
      </c>
    </row>
    <row r="1126" spans="1:26" ht="28.5">
      <c r="A1126" s="23" t="str">
        <f>Source!E580</f>
        <v>24</v>
      </c>
      <c r="B1126" s="53" t="str">
        <f>Source!F580</f>
        <v>м08-03-593-19</v>
      </c>
      <c r="C1126" s="53" t="str">
        <f>Source!G580</f>
        <v>Светильник в подвесных потолках</v>
      </c>
      <c r="D1126" s="37" t="str">
        <f>Source!H580</f>
        <v>100 шт.</v>
      </c>
      <c r="E1126" s="10">
        <f>Source!I580</f>
        <v>0.04</v>
      </c>
      <c r="F1126" s="38">
        <f>Source!AL580+Source!AM580+Source!AO580</f>
        <v>1101.54</v>
      </c>
      <c r="G1126" s="39"/>
      <c r="H1126" s="38"/>
      <c r="I1126" s="39" t="str">
        <f>Source!BO580</f>
        <v>м08-03-593-19</v>
      </c>
      <c r="J1126" s="39"/>
      <c r="K1126" s="38"/>
      <c r="L1126" s="40"/>
      <c r="S1126">
        <f>ROUND((Source!FX580/100)*((ROUND(Source!AF580*Source!I580, 2)+ROUND(Source!AE580*Source!I580, 2))), 2)</f>
        <v>35.69</v>
      </c>
      <c r="T1126">
        <f>Source!X580</f>
        <v>1009.62</v>
      </c>
      <c r="U1126">
        <f>ROUND((Source!FY580/100)*((ROUND(Source!AF580*Source!I580, 2)+ROUND(Source!AE580*Source!I580, 2))), 2)</f>
        <v>24.42</v>
      </c>
      <c r="V1126">
        <f>Source!Y580</f>
        <v>648.15</v>
      </c>
    </row>
    <row r="1127" spans="1:26">
      <c r="C1127" s="31" t="str">
        <f>"Объем: "&amp;Source!I580&amp;"=4/"&amp;"100"</f>
        <v>Объем: 0,04=4/100</v>
      </c>
    </row>
    <row r="1128" spans="1:26" ht="14.25">
      <c r="A1128" s="23"/>
      <c r="B1128" s="53"/>
      <c r="C1128" s="53" t="s">
        <v>1148</v>
      </c>
      <c r="D1128" s="37"/>
      <c r="E1128" s="10"/>
      <c r="F1128" s="38">
        <f>Source!AO580</f>
        <v>936.45</v>
      </c>
      <c r="G1128" s="39" t="str">
        <f>Source!DG580</f>
        <v/>
      </c>
      <c r="H1128" s="38">
        <f>ROUND(Source!AF580*Source!I580, 2)</f>
        <v>37.46</v>
      </c>
      <c r="I1128" s="39"/>
      <c r="J1128" s="39">
        <f>IF(Source!BA580&lt;&gt; 0, Source!BA580, 1)</f>
        <v>33.18</v>
      </c>
      <c r="K1128" s="38">
        <f>Source!S580</f>
        <v>1242.8599999999999</v>
      </c>
      <c r="L1128" s="40"/>
      <c r="R1128">
        <f>H1128</f>
        <v>37.46</v>
      </c>
    </row>
    <row r="1129" spans="1:26" ht="14.25">
      <c r="A1129" s="23"/>
      <c r="B1129" s="53"/>
      <c r="C1129" s="53" t="s">
        <v>102</v>
      </c>
      <c r="D1129" s="37"/>
      <c r="E1129" s="10"/>
      <c r="F1129" s="38">
        <f>Source!AM580</f>
        <v>44.36</v>
      </c>
      <c r="G1129" s="39" t="str">
        <f>Source!DE580</f>
        <v/>
      </c>
      <c r="H1129" s="38">
        <f>ROUND(Source!AD580*Source!I580, 2)</f>
        <v>1.77</v>
      </c>
      <c r="I1129" s="39"/>
      <c r="J1129" s="39">
        <f>IF(Source!BB580&lt;&gt; 0, Source!BB580, 1)</f>
        <v>9.23</v>
      </c>
      <c r="K1129" s="38">
        <f>Source!Q580</f>
        <v>16.38</v>
      </c>
      <c r="L1129" s="40"/>
    </row>
    <row r="1130" spans="1:26" ht="14.25">
      <c r="A1130" s="23"/>
      <c r="B1130" s="53"/>
      <c r="C1130" s="53" t="s">
        <v>1154</v>
      </c>
      <c r="D1130" s="37"/>
      <c r="E1130" s="10"/>
      <c r="F1130" s="38">
        <f>Source!AN580</f>
        <v>2.7</v>
      </c>
      <c r="G1130" s="39" t="str">
        <f>Source!DF580</f>
        <v/>
      </c>
      <c r="H1130" s="50">
        <f>ROUND(Source!AE580*Source!I580, 2)</f>
        <v>0.11</v>
      </c>
      <c r="I1130" s="39"/>
      <c r="J1130" s="39">
        <f>IF(Source!BS580&lt;&gt; 0, Source!BS580, 1)</f>
        <v>33.18</v>
      </c>
      <c r="K1130" s="50">
        <f>Source!R580</f>
        <v>3.58</v>
      </c>
      <c r="L1130" s="40"/>
      <c r="R1130">
        <f>H1130</f>
        <v>0.11</v>
      </c>
    </row>
    <row r="1131" spans="1:26" ht="14.25">
      <c r="A1131" s="23"/>
      <c r="B1131" s="53"/>
      <c r="C1131" s="53" t="s">
        <v>1155</v>
      </c>
      <c r="D1131" s="37"/>
      <c r="E1131" s="10"/>
      <c r="F1131" s="38">
        <f>Source!AL580</f>
        <v>120.73</v>
      </c>
      <c r="G1131" s="39" t="str">
        <f>Source!DD580</f>
        <v/>
      </c>
      <c r="H1131" s="38">
        <f>ROUND(Source!AC580*Source!I580, 2)</f>
        <v>4.83</v>
      </c>
      <c r="I1131" s="39"/>
      <c r="J1131" s="39">
        <f>IF(Source!BC580&lt;&gt; 0, Source!BC580, 1)</f>
        <v>11.76</v>
      </c>
      <c r="K1131" s="38">
        <f>Source!P580</f>
        <v>56.79</v>
      </c>
      <c r="L1131" s="40"/>
    </row>
    <row r="1132" spans="1:26" ht="14.25">
      <c r="A1132" s="23"/>
      <c r="B1132" s="53"/>
      <c r="C1132" s="53" t="s">
        <v>1149</v>
      </c>
      <c r="D1132" s="37" t="s">
        <v>1150</v>
      </c>
      <c r="E1132" s="10">
        <f>Source!BZ580</f>
        <v>95</v>
      </c>
      <c r="F1132" s="56"/>
      <c r="G1132" s="39"/>
      <c r="H1132" s="38">
        <f>SUM(S1126:S1135)</f>
        <v>35.69</v>
      </c>
      <c r="I1132" s="41" t="str">
        <f>CONCATENATE(Source!FX580, Source!FV580, "=")</f>
        <v>95*0,85=</v>
      </c>
      <c r="J1132" s="36">
        <f>Source!AT580</f>
        <v>81</v>
      </c>
      <c r="K1132" s="38">
        <f>SUM(T1126:T1135)</f>
        <v>1009.62</v>
      </c>
      <c r="L1132" s="40"/>
    </row>
    <row r="1133" spans="1:26" ht="14.25">
      <c r="A1133" s="23"/>
      <c r="B1133" s="53"/>
      <c r="C1133" s="53" t="s">
        <v>1151</v>
      </c>
      <c r="D1133" s="37" t="s">
        <v>1150</v>
      </c>
      <c r="E1133" s="10">
        <f>Source!CA580</f>
        <v>65</v>
      </c>
      <c r="F1133" s="56"/>
      <c r="G1133" s="39"/>
      <c r="H1133" s="38">
        <f>SUM(U1126:U1135)</f>
        <v>24.42</v>
      </c>
      <c r="I1133" s="41" t="str">
        <f>CONCATENATE(Source!FY580, Source!FW580, "=")</f>
        <v>65*0,8=</v>
      </c>
      <c r="J1133" s="36">
        <f>Source!AU580</f>
        <v>52</v>
      </c>
      <c r="K1133" s="38">
        <f>SUM(V1126:V1135)</f>
        <v>648.15</v>
      </c>
      <c r="L1133" s="40"/>
    </row>
    <row r="1134" spans="1:26" ht="14.25">
      <c r="A1134" s="23"/>
      <c r="B1134" s="53"/>
      <c r="C1134" s="53" t="s">
        <v>1152</v>
      </c>
      <c r="D1134" s="37" t="s">
        <v>1153</v>
      </c>
      <c r="E1134" s="10">
        <f>Source!AQ580</f>
        <v>94.4</v>
      </c>
      <c r="F1134" s="38"/>
      <c r="G1134" s="39" t="str">
        <f>Source!DI580</f>
        <v/>
      </c>
      <c r="H1134" s="38"/>
      <c r="I1134" s="39"/>
      <c r="J1134" s="39"/>
      <c r="K1134" s="38"/>
      <c r="L1134" s="42">
        <f>Source!U580</f>
        <v>3.7760000000000002</v>
      </c>
    </row>
    <row r="1135" spans="1:26" ht="42.75">
      <c r="A1135" s="54" t="str">
        <f>Source!E581</f>
        <v>24,1</v>
      </c>
      <c r="B1135" s="55" t="str">
        <f>Source!F581</f>
        <v>509-1338</v>
      </c>
      <c r="C1135" s="55" t="str">
        <f>Source!G581</f>
        <v>Светильник точечный марки AMBER 50 2 05 R50, неповоротный, с накладным стеклом, хром</v>
      </c>
      <c r="D1135" s="43" t="str">
        <f>Source!H581</f>
        <v>шт.</v>
      </c>
      <c r="E1135" s="44">
        <f>Source!I581</f>
        <v>4</v>
      </c>
      <c r="F1135" s="45">
        <f>Source!AL581+Source!AM581+Source!AO581</f>
        <v>15.27</v>
      </c>
      <c r="G1135" s="46" t="s">
        <v>3</v>
      </c>
      <c r="H1135" s="45">
        <f>ROUND(Source!AC581*Source!I581, 2)+ROUND(Source!AD581*Source!I581, 2)+ROUND(Source!AF581*Source!I581, 2)</f>
        <v>61.08</v>
      </c>
      <c r="I1135" s="47"/>
      <c r="J1135" s="47">
        <f>IF(Source!BC581&lt;&gt; 0, Source!BC581, 1)</f>
        <v>3.56</v>
      </c>
      <c r="K1135" s="45">
        <f>Source!O581</f>
        <v>217.44</v>
      </c>
      <c r="L1135" s="48"/>
      <c r="S1135">
        <f>ROUND((Source!FX581/100)*((ROUND(Source!AF581*Source!I581, 2)+ROUND(Source!AE581*Source!I581, 2))), 2)</f>
        <v>0</v>
      </c>
      <c r="T1135">
        <f>Source!X581</f>
        <v>0</v>
      </c>
      <c r="U1135">
        <f>ROUND((Source!FY581/100)*((ROUND(Source!AF581*Source!I581, 2)+ROUND(Source!AE581*Source!I581, 2))), 2)</f>
        <v>0</v>
      </c>
      <c r="V1135">
        <f>Source!Y581</f>
        <v>0</v>
      </c>
      <c r="W1135">
        <f>IF(Source!BI581&lt;=1,H1135, 0)</f>
        <v>0</v>
      </c>
      <c r="X1135">
        <f>IF(Source!BI581=2,H1135, 0)</f>
        <v>61.08</v>
      </c>
      <c r="Y1135">
        <f>IF(Source!BI581=3,H1135, 0)</f>
        <v>0</v>
      </c>
      <c r="Z1135">
        <f>IF(Source!BI581=4,H1135, 0)</f>
        <v>0</v>
      </c>
    </row>
    <row r="1136" spans="1:26" ht="15">
      <c r="G1136" s="60">
        <f>H1128+H1129+H1131+H1132+H1133+SUM(H1135:H1135)</f>
        <v>165.25</v>
      </c>
      <c r="H1136" s="60"/>
      <c r="J1136" s="60">
        <f>K1128+K1129+K1131+K1132+K1133+SUM(K1135:K1135)</f>
        <v>3191.2400000000002</v>
      </c>
      <c r="K1136" s="60"/>
      <c r="L1136" s="49">
        <f>Source!U580</f>
        <v>3.7760000000000002</v>
      </c>
      <c r="O1136" s="32">
        <f>G1136</f>
        <v>165.25</v>
      </c>
      <c r="P1136" s="32">
        <f>J1136</f>
        <v>3191.2400000000002</v>
      </c>
      <c r="Q1136" s="32">
        <f>L1136</f>
        <v>3.7760000000000002</v>
      </c>
      <c r="W1136">
        <f>IF(Source!BI580&lt;=1,H1128+H1129+H1131+H1132+H1133, 0)</f>
        <v>0</v>
      </c>
      <c r="X1136">
        <f>IF(Source!BI580=2,H1128+H1129+H1131+H1132+H1133, 0)</f>
        <v>104.17</v>
      </c>
      <c r="Y1136">
        <f>IF(Source!BI580=3,H1128+H1129+H1131+H1132+H1133, 0)</f>
        <v>0</v>
      </c>
      <c r="Z1136">
        <f>IF(Source!BI580=4,H1128+H1129+H1131+H1132+H1133, 0)</f>
        <v>0</v>
      </c>
    </row>
    <row r="1138" spans="1:12" ht="15">
      <c r="A1138" s="59" t="str">
        <f>CONCATENATE("Итого по подразделу: ",IF(Source!G583&lt;&gt;"Новый подраздел", Source!G583, ""))</f>
        <v>Итого по подразделу: ремонт</v>
      </c>
      <c r="B1138" s="59"/>
      <c r="C1138" s="59"/>
      <c r="D1138" s="59"/>
      <c r="E1138" s="59"/>
      <c r="F1138" s="59"/>
      <c r="G1138" s="58">
        <f>SUM(O955:O1137)</f>
        <v>39178.540000000008</v>
      </c>
      <c r="H1138" s="58"/>
      <c r="I1138" s="35"/>
      <c r="J1138" s="58">
        <f>SUM(P955:P1137)</f>
        <v>286471.67999999999</v>
      </c>
      <c r="K1138" s="58"/>
      <c r="L1138" s="49">
        <f>SUM(Q955:Q1137)</f>
        <v>238.81723200000002</v>
      </c>
    </row>
    <row r="1141" spans="1:12" ht="14.25">
      <c r="C1141" s="63" t="str">
        <f>Source!H612</f>
        <v>Ндс</v>
      </c>
      <c r="D1141" s="63"/>
      <c r="E1141" s="63"/>
      <c r="F1141" s="63"/>
      <c r="G1141" s="63"/>
      <c r="H1141" s="63"/>
      <c r="I1141" s="63"/>
      <c r="J1141" s="64">
        <f>IF(Source!F612=0, "", Source!F612)</f>
        <v>51564.9</v>
      </c>
      <c r="K1141" s="64"/>
    </row>
    <row r="1142" spans="1:12" ht="14.25">
      <c r="C1142" s="63" t="str">
        <f>Source!H613</f>
        <v>всего с НДС</v>
      </c>
      <c r="D1142" s="63"/>
      <c r="E1142" s="63"/>
      <c r="F1142" s="63"/>
      <c r="G1142" s="63"/>
      <c r="H1142" s="63"/>
      <c r="I1142" s="63"/>
      <c r="J1142" s="64">
        <f>IF(Source!F613=0, "", Source!F613)</f>
        <v>338036.6</v>
      </c>
      <c r="K1142" s="64"/>
    </row>
    <row r="1144" spans="1:12" ht="15">
      <c r="A1144" s="59" t="str">
        <f>CONCATENATE("Итого по разделу: ",IF(Source!G615&lt;&gt;"Новый раздел", Source!G615, ""))</f>
        <v>Итого по разделу: комната 24</v>
      </c>
      <c r="B1144" s="59"/>
      <c r="C1144" s="59"/>
      <c r="D1144" s="59"/>
      <c r="E1144" s="59"/>
      <c r="F1144" s="59"/>
      <c r="G1144" s="58">
        <f>SUM(O869:O1143)</f>
        <v>39482.250000000015</v>
      </c>
      <c r="H1144" s="58"/>
      <c r="I1144" s="35"/>
      <c r="J1144" s="58">
        <f>SUM(P869:P1143)</f>
        <v>295220.64999999997</v>
      </c>
      <c r="K1144" s="58"/>
      <c r="L1144" s="49">
        <f>SUM(Q869:Q1143)</f>
        <v>257.492682</v>
      </c>
    </row>
    <row r="1147" spans="1:12" ht="14.25">
      <c r="C1147" s="63" t="str">
        <f>Source!H644</f>
        <v>Ндс</v>
      </c>
      <c r="D1147" s="63"/>
      <c r="E1147" s="63"/>
      <c r="F1147" s="63"/>
      <c r="G1147" s="63"/>
      <c r="H1147" s="63"/>
      <c r="I1147" s="63"/>
      <c r="J1147" s="64">
        <f>IF(Source!F644=0, "", Source!F644)</f>
        <v>53139.7</v>
      </c>
      <c r="K1147" s="64"/>
    </row>
    <row r="1148" spans="1:12" ht="14.25">
      <c r="C1148" s="63" t="str">
        <f>Source!H645</f>
        <v>всего с НДС</v>
      </c>
      <c r="D1148" s="63"/>
      <c r="E1148" s="63"/>
      <c r="F1148" s="63"/>
      <c r="G1148" s="63"/>
      <c r="H1148" s="63"/>
      <c r="I1148" s="63"/>
      <c r="J1148" s="64">
        <f>IF(Source!F645=0, "", Source!F645)</f>
        <v>348360.4</v>
      </c>
      <c r="K1148" s="64"/>
    </row>
    <row r="1150" spans="1:12" ht="16.5">
      <c r="A1150" s="65" t="str">
        <f>CONCATENATE("Раздел: ",IF(Source!G2110&lt;&gt;"Новый раздел", Source!G2110, ""))</f>
        <v>Раздел: коридор 34 30 29</v>
      </c>
      <c r="B1150" s="65"/>
      <c r="C1150" s="65"/>
      <c r="D1150" s="65"/>
      <c r="E1150" s="65"/>
      <c r="F1150" s="65"/>
      <c r="G1150" s="65"/>
      <c r="H1150" s="65"/>
      <c r="I1150" s="65"/>
      <c r="J1150" s="65"/>
      <c r="K1150" s="65"/>
      <c r="L1150" s="65"/>
    </row>
    <row r="1152" spans="1:12" ht="16.5">
      <c r="A1152" s="65" t="str">
        <f>CONCATENATE("Подраздел: ",IF(Source!G2114&lt;&gt;"Новый подраздел", Source!G2114, ""))</f>
        <v>Подраздел: демонтаж</v>
      </c>
      <c r="B1152" s="65"/>
      <c r="C1152" s="65"/>
      <c r="D1152" s="65"/>
      <c r="E1152" s="65"/>
      <c r="F1152" s="65"/>
      <c r="G1152" s="65"/>
      <c r="H1152" s="65"/>
      <c r="I1152" s="65"/>
      <c r="J1152" s="65"/>
      <c r="K1152" s="65"/>
      <c r="L1152" s="65"/>
    </row>
    <row r="1153" spans="1:26" ht="42.75">
      <c r="A1153" s="23" t="str">
        <f>Source!E2118</f>
        <v>1</v>
      </c>
      <c r="B1153" s="53" t="str">
        <f>Source!F2118</f>
        <v>57-1-2</v>
      </c>
      <c r="C1153" s="53" t="str">
        <f>Source!G2118</f>
        <v>Разборка оснований покрытия полов лаг из досок и брусков</v>
      </c>
      <c r="D1153" s="37" t="str">
        <f>Source!H2118</f>
        <v>100 м2 основания</v>
      </c>
      <c r="E1153" s="10">
        <f>Source!I2118</f>
        <v>0.17299999999999999</v>
      </c>
      <c r="F1153" s="38">
        <f>Source!AL2118+Source!AM2118+Source!AO2118</f>
        <v>59.83</v>
      </c>
      <c r="G1153" s="39"/>
      <c r="H1153" s="38"/>
      <c r="I1153" s="39" t="str">
        <f>Source!BO2118</f>
        <v>57-1-2</v>
      </c>
      <c r="J1153" s="39"/>
      <c r="K1153" s="38"/>
      <c r="L1153" s="40"/>
      <c r="S1153">
        <f>ROUND((Source!FX2118/100)*((ROUND(Source!AF2118*Source!I2118, 2)+ROUND(Source!AE2118*Source!I2118, 2))), 2)</f>
        <v>8.2799999999999994</v>
      </c>
      <c r="T1153">
        <f>Source!X2118</f>
        <v>233.53</v>
      </c>
      <c r="U1153">
        <f>ROUND((Source!FY2118/100)*((ROUND(Source!AF2118*Source!I2118, 2)+ROUND(Source!AE2118*Source!I2118, 2))), 2)</f>
        <v>7.04</v>
      </c>
      <c r="V1153">
        <f>Source!Y2118</f>
        <v>185.45</v>
      </c>
    </row>
    <row r="1154" spans="1:26">
      <c r="C1154" s="31" t="str">
        <f>"Объем: "&amp;Source!I2118&amp;"=17,3/"&amp;"100"</f>
        <v>Объем: 0,173=17,3/100</v>
      </c>
    </row>
    <row r="1155" spans="1:26" ht="14.25">
      <c r="A1155" s="23"/>
      <c r="B1155" s="53"/>
      <c r="C1155" s="53" t="s">
        <v>1148</v>
      </c>
      <c r="D1155" s="37"/>
      <c r="E1155" s="10"/>
      <c r="F1155" s="38">
        <f>Source!AO2118</f>
        <v>59.83</v>
      </c>
      <c r="G1155" s="39" t="str">
        <f>Source!DG2118</f>
        <v/>
      </c>
      <c r="H1155" s="38">
        <f>ROUND(Source!AF2118*Source!I2118, 2)</f>
        <v>10.35</v>
      </c>
      <c r="I1155" s="39"/>
      <c r="J1155" s="39">
        <f>IF(Source!BA2118&lt;&gt; 0, Source!BA2118, 1)</f>
        <v>33.18</v>
      </c>
      <c r="K1155" s="38">
        <f>Source!S2118</f>
        <v>343.43</v>
      </c>
      <c r="L1155" s="40"/>
      <c r="R1155">
        <f>H1155</f>
        <v>10.35</v>
      </c>
    </row>
    <row r="1156" spans="1:26" ht="14.25">
      <c r="A1156" s="23"/>
      <c r="B1156" s="53"/>
      <c r="C1156" s="53" t="s">
        <v>1149</v>
      </c>
      <c r="D1156" s="37" t="s">
        <v>1150</v>
      </c>
      <c r="E1156" s="10">
        <f>Source!BZ2118</f>
        <v>80</v>
      </c>
      <c r="F1156" s="56"/>
      <c r="G1156" s="39"/>
      <c r="H1156" s="38">
        <f>SUM(S1153:S1159)</f>
        <v>8.2799999999999994</v>
      </c>
      <c r="I1156" s="41" t="str">
        <f>CONCATENATE(Source!FX2118, Source!FV2118, "=")</f>
        <v>80*0,85=</v>
      </c>
      <c r="J1156" s="36">
        <f>Source!AT2118</f>
        <v>68</v>
      </c>
      <c r="K1156" s="38">
        <f>SUM(T1153:T1159)</f>
        <v>233.53</v>
      </c>
      <c r="L1156" s="40"/>
    </row>
    <row r="1157" spans="1:26" ht="14.25">
      <c r="A1157" s="23"/>
      <c r="B1157" s="53"/>
      <c r="C1157" s="53" t="s">
        <v>1151</v>
      </c>
      <c r="D1157" s="37" t="s">
        <v>1150</v>
      </c>
      <c r="E1157" s="10">
        <f>Source!CA2118</f>
        <v>68</v>
      </c>
      <c r="F1157" s="56"/>
      <c r="G1157" s="39"/>
      <c r="H1157" s="38">
        <f>SUM(U1153:U1159)</f>
        <v>7.04</v>
      </c>
      <c r="I1157" s="41" t="str">
        <f>CONCATENATE(Source!FY2118, Source!FW2118, "=")</f>
        <v>68*0,8=</v>
      </c>
      <c r="J1157" s="36">
        <f>Source!AU2118</f>
        <v>54</v>
      </c>
      <c r="K1157" s="38">
        <f>SUM(V1153:V1159)</f>
        <v>185.45</v>
      </c>
      <c r="L1157" s="40"/>
    </row>
    <row r="1158" spans="1:26" ht="14.25">
      <c r="A1158" s="23"/>
      <c r="B1158" s="53"/>
      <c r="C1158" s="53" t="s">
        <v>1152</v>
      </c>
      <c r="D1158" s="37" t="s">
        <v>1153</v>
      </c>
      <c r="E1158" s="10">
        <f>Source!AQ2118</f>
        <v>7.67</v>
      </c>
      <c r="F1158" s="38"/>
      <c r="G1158" s="39" t="str">
        <f>Source!DI2118</f>
        <v/>
      </c>
      <c r="H1158" s="38"/>
      <c r="I1158" s="39"/>
      <c r="J1158" s="39"/>
      <c r="K1158" s="38"/>
      <c r="L1158" s="42">
        <f>Source!U2118</f>
        <v>1.3269099999999998</v>
      </c>
    </row>
    <row r="1159" spans="1:26" ht="14.25">
      <c r="A1159" s="54" t="str">
        <f>Source!E2119</f>
        <v>1,1</v>
      </c>
      <c r="B1159" s="55" t="str">
        <f>Source!F2119</f>
        <v>509-9900</v>
      </c>
      <c r="C1159" s="55" t="str">
        <f>Source!G2119</f>
        <v>Строительный мусор</v>
      </c>
      <c r="D1159" s="43" t="str">
        <f>Source!H2119</f>
        <v>т</v>
      </c>
      <c r="E1159" s="44">
        <f>Source!I2119</f>
        <v>0.1211</v>
      </c>
      <c r="F1159" s="45">
        <f>Source!AL2119+Source!AM2119+Source!AO2119</f>
        <v>0</v>
      </c>
      <c r="G1159" s="46" t="s">
        <v>3</v>
      </c>
      <c r="H1159" s="45">
        <f>ROUND(Source!AC2119*Source!I2119, 2)+ROUND(Source!AD2119*Source!I2119, 2)+ROUND(Source!AF2119*Source!I2119, 2)</f>
        <v>0</v>
      </c>
      <c r="I1159" s="47"/>
      <c r="J1159" s="47">
        <f>IF(Source!BC2119&lt;&gt; 0, Source!BC2119, 1)</f>
        <v>1</v>
      </c>
      <c r="K1159" s="45">
        <f>Source!O2119</f>
        <v>0</v>
      </c>
      <c r="L1159" s="48"/>
      <c r="S1159">
        <f>ROUND((Source!FX2119/100)*((ROUND(Source!AF2119*Source!I2119, 2)+ROUND(Source!AE2119*Source!I2119, 2))), 2)</f>
        <v>0</v>
      </c>
      <c r="T1159">
        <f>Source!X2119</f>
        <v>0</v>
      </c>
      <c r="U1159">
        <f>ROUND((Source!FY2119/100)*((ROUND(Source!AF2119*Source!I2119, 2)+ROUND(Source!AE2119*Source!I2119, 2))), 2)</f>
        <v>0</v>
      </c>
      <c r="V1159">
        <f>Source!Y2119</f>
        <v>0</v>
      </c>
      <c r="W1159">
        <f>IF(Source!BI2119&lt;=1,H1159, 0)</f>
        <v>0</v>
      </c>
      <c r="X1159">
        <f>IF(Source!BI2119=2,H1159, 0)</f>
        <v>0</v>
      </c>
      <c r="Y1159">
        <f>IF(Source!BI2119=3,H1159, 0)</f>
        <v>0</v>
      </c>
      <c r="Z1159">
        <f>IF(Source!BI2119=4,H1159, 0)</f>
        <v>0</v>
      </c>
    </row>
    <row r="1160" spans="1:26" ht="15">
      <c r="G1160" s="60">
        <f>H1155+H1156+H1157+SUM(H1159:H1159)</f>
        <v>25.669999999999998</v>
      </c>
      <c r="H1160" s="60"/>
      <c r="J1160" s="60">
        <f>K1155+K1156+K1157+SUM(K1159:K1159)</f>
        <v>762.41000000000008</v>
      </c>
      <c r="K1160" s="60"/>
      <c r="L1160" s="49">
        <f>Source!U2118</f>
        <v>1.3269099999999998</v>
      </c>
      <c r="O1160" s="32">
        <f>G1160</f>
        <v>25.669999999999998</v>
      </c>
      <c r="P1160" s="32">
        <f>J1160</f>
        <v>762.41000000000008</v>
      </c>
      <c r="Q1160" s="32">
        <f>L1160</f>
        <v>1.3269099999999998</v>
      </c>
      <c r="W1160">
        <f>IF(Source!BI2118&lt;=1,H1155+H1156+H1157, 0)</f>
        <v>25.669999999999998</v>
      </c>
      <c r="X1160">
        <f>IF(Source!BI2118=2,H1155+H1156+H1157, 0)</f>
        <v>0</v>
      </c>
      <c r="Y1160">
        <f>IF(Source!BI2118=3,H1155+H1156+H1157, 0)</f>
        <v>0</v>
      </c>
      <c r="Z1160">
        <f>IF(Source!BI2118=4,H1155+H1156+H1157, 0)</f>
        <v>0</v>
      </c>
    </row>
    <row r="1161" spans="1:26" ht="42.75">
      <c r="A1161" s="23" t="str">
        <f>Source!E2120</f>
        <v>2</v>
      </c>
      <c r="B1161" s="53" t="str">
        <f>Source!F2120</f>
        <v>46-04-010-2</v>
      </c>
      <c r="C1161" s="53" t="str">
        <f>Source!G2120</f>
        <v>Разборка покрытий полов дощатых</v>
      </c>
      <c r="D1161" s="37" t="str">
        <f>Source!H2120</f>
        <v>100 м2 покрытия</v>
      </c>
      <c r="E1161" s="10">
        <f>Source!I2120</f>
        <v>0.17299999999999999</v>
      </c>
      <c r="F1161" s="38">
        <f>Source!AL2120+Source!AM2120+Source!AO2120</f>
        <v>352.23</v>
      </c>
      <c r="G1161" s="39"/>
      <c r="H1161" s="38"/>
      <c r="I1161" s="39" t="str">
        <f>Source!BO2120</f>
        <v>46-04-010-2</v>
      </c>
      <c r="J1161" s="39"/>
      <c r="K1161" s="38"/>
      <c r="L1161" s="40"/>
      <c r="S1161">
        <f>ROUND((Source!FX2120/100)*((ROUND(Source!AF2120*Source!I2120, 2)+ROUND(Source!AE2120*Source!I2120, 2))), 2)</f>
        <v>0</v>
      </c>
      <c r="T1161">
        <f>Source!X2120</f>
        <v>0</v>
      </c>
      <c r="U1161">
        <f>ROUND((Source!FY2120/100)*((ROUND(Source!AF2120*Source!I2120, 2)+ROUND(Source!AE2120*Source!I2120, 2))), 2)</f>
        <v>0</v>
      </c>
      <c r="V1161">
        <f>Source!Y2120</f>
        <v>0</v>
      </c>
    </row>
    <row r="1162" spans="1:26">
      <c r="C1162" s="31" t="str">
        <f>"Объем: "&amp;Source!I2120&amp;"=17,3/"&amp;"100"</f>
        <v>Объем: 0,173=17,3/100</v>
      </c>
    </row>
    <row r="1163" spans="1:26" ht="14.25">
      <c r="A1163" s="23"/>
      <c r="B1163" s="53"/>
      <c r="C1163" s="53" t="s">
        <v>1148</v>
      </c>
      <c r="D1163" s="37"/>
      <c r="E1163" s="10"/>
      <c r="F1163" s="38">
        <f>Source!AO2120</f>
        <v>238.13</v>
      </c>
      <c r="G1163" s="39" t="str">
        <f>Source!DG2120</f>
        <v/>
      </c>
      <c r="H1163" s="38">
        <f>ROUND(Source!AF2120*Source!I2120, 2)</f>
        <v>41.2</v>
      </c>
      <c r="I1163" s="39"/>
      <c r="J1163" s="39">
        <f>IF(Source!BA2120&lt;&gt; 0, Source!BA2120, 1)</f>
        <v>33.18</v>
      </c>
      <c r="K1163" s="38">
        <f>Source!S2120</f>
        <v>1366.9</v>
      </c>
      <c r="L1163" s="40"/>
      <c r="R1163">
        <f>H1163</f>
        <v>41.2</v>
      </c>
    </row>
    <row r="1164" spans="1:26" ht="14.25">
      <c r="A1164" s="23"/>
      <c r="B1164" s="53"/>
      <c r="C1164" s="53" t="s">
        <v>102</v>
      </c>
      <c r="D1164" s="37"/>
      <c r="E1164" s="10"/>
      <c r="F1164" s="38">
        <f>Source!AM2120</f>
        <v>114.1</v>
      </c>
      <c r="G1164" s="39" t="str">
        <f>Source!DE2120</f>
        <v/>
      </c>
      <c r="H1164" s="38">
        <f>ROUND(Source!AD2120*Source!I2120, 2)</f>
        <v>19.739999999999998</v>
      </c>
      <c r="I1164" s="39"/>
      <c r="J1164" s="39">
        <f>IF(Source!BB2120&lt;&gt; 0, Source!BB2120, 1)</f>
        <v>14.93</v>
      </c>
      <c r="K1164" s="38">
        <f>Source!Q2120</f>
        <v>294.70999999999998</v>
      </c>
      <c r="L1164" s="40"/>
    </row>
    <row r="1165" spans="1:26" ht="14.25">
      <c r="A1165" s="23"/>
      <c r="B1165" s="53"/>
      <c r="C1165" s="53" t="s">
        <v>1154</v>
      </c>
      <c r="D1165" s="37"/>
      <c r="E1165" s="10"/>
      <c r="F1165" s="38">
        <f>Source!AN2120</f>
        <v>49.28</v>
      </c>
      <c r="G1165" s="39" t="str">
        <f>Source!DF2120</f>
        <v/>
      </c>
      <c r="H1165" s="50">
        <f>ROUND(Source!AE2120*Source!I2120, 2)</f>
        <v>8.5299999999999994</v>
      </c>
      <c r="I1165" s="39"/>
      <c r="J1165" s="39">
        <f>IF(Source!BS2120&lt;&gt; 0, Source!BS2120, 1)</f>
        <v>33.18</v>
      </c>
      <c r="K1165" s="50">
        <f>Source!R2120</f>
        <v>282.87</v>
      </c>
      <c r="L1165" s="40"/>
      <c r="R1165">
        <f>H1165</f>
        <v>8.5299999999999994</v>
      </c>
    </row>
    <row r="1166" spans="1:26" ht="14.25">
      <c r="A1166" s="54"/>
      <c r="B1166" s="55"/>
      <c r="C1166" s="55" t="s">
        <v>1152</v>
      </c>
      <c r="D1166" s="43" t="s">
        <v>1153</v>
      </c>
      <c r="E1166" s="44">
        <f>Source!AQ2120</f>
        <v>30.53</v>
      </c>
      <c r="F1166" s="45"/>
      <c r="G1166" s="47" t="str">
        <f>Source!DI2120</f>
        <v/>
      </c>
      <c r="H1166" s="45"/>
      <c r="I1166" s="47"/>
      <c r="J1166" s="47"/>
      <c r="K1166" s="45"/>
      <c r="L1166" s="51">
        <f>Source!U2120</f>
        <v>5.2816900000000002</v>
      </c>
    </row>
    <row r="1167" spans="1:26" ht="15">
      <c r="G1167" s="60">
        <f>H1163+H1164</f>
        <v>60.94</v>
      </c>
      <c r="H1167" s="60"/>
      <c r="J1167" s="60">
        <f>K1163+K1164</f>
        <v>1661.6100000000001</v>
      </c>
      <c r="K1167" s="60"/>
      <c r="L1167" s="49">
        <f>Source!U2120</f>
        <v>5.2816900000000002</v>
      </c>
      <c r="O1167" s="32">
        <f>G1167</f>
        <v>60.94</v>
      </c>
      <c r="P1167" s="32">
        <f>J1167</f>
        <v>1661.6100000000001</v>
      </c>
      <c r="Q1167" s="32">
        <f>L1167</f>
        <v>5.2816900000000002</v>
      </c>
      <c r="W1167">
        <f>IF(Source!BI2120&lt;=1,H1163+H1164, 0)</f>
        <v>60.94</v>
      </c>
      <c r="X1167">
        <f>IF(Source!BI2120=2,H1163+H1164, 0)</f>
        <v>0</v>
      </c>
      <c r="Y1167">
        <f>IF(Source!BI2120=3,H1163+H1164, 0)</f>
        <v>0</v>
      </c>
      <c r="Z1167">
        <f>IF(Source!BI2120=4,H1163+H1164, 0)</f>
        <v>0</v>
      </c>
    </row>
    <row r="1168" spans="1:26" ht="42.75">
      <c r="A1168" s="23" t="str">
        <f>Source!E2121</f>
        <v>4</v>
      </c>
      <c r="B1168" s="53" t="str">
        <f>Source!F2121</f>
        <v>46-04-006-1</v>
      </c>
      <c r="C1168" s="53" t="str">
        <f>Source!G2121</f>
        <v>Разборка деревянных перегородок оштукатуренных щитовых и дощатых однослойных</v>
      </c>
      <c r="D1168" s="37" t="str">
        <f>Source!H2121</f>
        <v>100 м2</v>
      </c>
      <c r="E1168" s="10">
        <f>Source!I2121</f>
        <v>6.4000000000000001E-2</v>
      </c>
      <c r="F1168" s="38">
        <f>Source!AL2121+Source!AM2121+Source!AO2121</f>
        <v>555.66</v>
      </c>
      <c r="G1168" s="39"/>
      <c r="H1168" s="38"/>
      <c r="I1168" s="39" t="str">
        <f>Source!BO2121</f>
        <v>46-04-006-1</v>
      </c>
      <c r="J1168" s="39"/>
      <c r="K1168" s="38"/>
      <c r="L1168" s="40"/>
      <c r="S1168">
        <f>ROUND((Source!FX2121/100)*((ROUND(Source!AF2121*Source!I2121, 2)+ROUND(Source!AE2121*Source!I2121, 2))), 2)</f>
        <v>26.87</v>
      </c>
      <c r="T1168">
        <f>Source!X2121</f>
        <v>756.42</v>
      </c>
      <c r="U1168">
        <f>ROUND((Source!FY2121/100)*((ROUND(Source!AF2121*Source!I2121, 2)+ROUND(Source!AE2121*Source!I2121, 2))), 2)</f>
        <v>16.149999999999999</v>
      </c>
      <c r="V1168">
        <f>Source!Y2121</f>
        <v>432.24</v>
      </c>
    </row>
    <row r="1169" spans="1:26">
      <c r="C1169" s="31" t="str">
        <f>"Объем: "&amp;Source!I2121&amp;"=6,4/"&amp;"100"</f>
        <v>Объем: 0,064=6,4/100</v>
      </c>
    </row>
    <row r="1170" spans="1:26" ht="14.25">
      <c r="A1170" s="23"/>
      <c r="B1170" s="53"/>
      <c r="C1170" s="53" t="s">
        <v>1148</v>
      </c>
      <c r="D1170" s="37"/>
      <c r="E1170" s="10"/>
      <c r="F1170" s="38">
        <f>Source!AO2121</f>
        <v>324.02</v>
      </c>
      <c r="G1170" s="39" t="str">
        <f>Source!DG2121</f>
        <v/>
      </c>
      <c r="H1170" s="38">
        <f>ROUND(Source!AF2121*Source!I2121, 2)</f>
        <v>20.74</v>
      </c>
      <c r="I1170" s="39"/>
      <c r="J1170" s="39">
        <f>IF(Source!BA2121&lt;&gt; 0, Source!BA2121, 1)</f>
        <v>33.18</v>
      </c>
      <c r="K1170" s="38">
        <f>Source!S2121</f>
        <v>688.06</v>
      </c>
      <c r="L1170" s="40"/>
      <c r="R1170">
        <f>H1170</f>
        <v>20.74</v>
      </c>
    </row>
    <row r="1171" spans="1:26" ht="14.25">
      <c r="A1171" s="23"/>
      <c r="B1171" s="53"/>
      <c r="C1171" s="53" t="s">
        <v>102</v>
      </c>
      <c r="D1171" s="37"/>
      <c r="E1171" s="10"/>
      <c r="F1171" s="38">
        <f>Source!AM2121</f>
        <v>231.64</v>
      </c>
      <c r="G1171" s="39" t="str">
        <f>Source!DE2121</f>
        <v/>
      </c>
      <c r="H1171" s="38">
        <f>ROUND(Source!AD2121*Source!I2121, 2)</f>
        <v>14.82</v>
      </c>
      <c r="I1171" s="39"/>
      <c r="J1171" s="39">
        <f>IF(Source!BB2121&lt;&gt; 0, Source!BB2121, 1)</f>
        <v>14.93</v>
      </c>
      <c r="K1171" s="38">
        <f>Source!Q2121</f>
        <v>221.34</v>
      </c>
      <c r="L1171" s="40"/>
    </row>
    <row r="1172" spans="1:26" ht="14.25">
      <c r="A1172" s="23"/>
      <c r="B1172" s="53"/>
      <c r="C1172" s="53" t="s">
        <v>1154</v>
      </c>
      <c r="D1172" s="37"/>
      <c r="E1172" s="10"/>
      <c r="F1172" s="38">
        <f>Source!AN2121</f>
        <v>100.04</v>
      </c>
      <c r="G1172" s="39" t="str">
        <f>Source!DF2121</f>
        <v/>
      </c>
      <c r="H1172" s="50">
        <f>ROUND(Source!AE2121*Source!I2121, 2)</f>
        <v>6.4</v>
      </c>
      <c r="I1172" s="39"/>
      <c r="J1172" s="39">
        <f>IF(Source!BS2121&lt;&gt; 0, Source!BS2121, 1)</f>
        <v>33.18</v>
      </c>
      <c r="K1172" s="50">
        <f>Source!R2121</f>
        <v>212.44</v>
      </c>
      <c r="L1172" s="40"/>
      <c r="R1172">
        <f>H1172</f>
        <v>6.4</v>
      </c>
    </row>
    <row r="1173" spans="1:26" ht="14.25">
      <c r="A1173" s="23"/>
      <c r="B1173" s="53"/>
      <c r="C1173" s="53" t="s">
        <v>1149</v>
      </c>
      <c r="D1173" s="37" t="s">
        <v>1150</v>
      </c>
      <c r="E1173" s="10">
        <f>Source!BZ2121</f>
        <v>110</v>
      </c>
      <c r="F1173" s="61" t="str">
        <f>CONCATENATE(" )", Source!DL2121, Source!FT2121, "=", Source!FX2121)</f>
        <v xml:space="preserve"> )*0,9=99</v>
      </c>
      <c r="G1173" s="62"/>
      <c r="H1173" s="38">
        <f>SUM(S1168:S1175)</f>
        <v>26.87</v>
      </c>
      <c r="I1173" s="41" t="str">
        <f>CONCATENATE(Source!FX2121, Source!FV2121, "=")</f>
        <v>99*0,85=</v>
      </c>
      <c r="J1173" s="36">
        <f>Source!AT2121</f>
        <v>84</v>
      </c>
      <c r="K1173" s="38">
        <f>SUM(T1168:T1175)</f>
        <v>756.42</v>
      </c>
      <c r="L1173" s="40"/>
    </row>
    <row r="1174" spans="1:26" ht="14.25">
      <c r="A1174" s="23"/>
      <c r="B1174" s="53"/>
      <c r="C1174" s="53" t="s">
        <v>1151</v>
      </c>
      <c r="D1174" s="37" t="s">
        <v>1150</v>
      </c>
      <c r="E1174" s="10">
        <f>Source!CA2121</f>
        <v>70</v>
      </c>
      <c r="F1174" s="61" t="str">
        <f>CONCATENATE(" )", Source!DM2121, Source!FU2121, "=", Source!FY2121)</f>
        <v xml:space="preserve"> )*0,85=59,5</v>
      </c>
      <c r="G1174" s="62"/>
      <c r="H1174" s="38">
        <f>SUM(U1168:U1175)</f>
        <v>16.149999999999999</v>
      </c>
      <c r="I1174" s="41" t="str">
        <f>CONCATENATE(Source!FY2121, Source!FW2121, "=")</f>
        <v>59,5*0,8=</v>
      </c>
      <c r="J1174" s="36">
        <f>Source!AU2121</f>
        <v>48</v>
      </c>
      <c r="K1174" s="38">
        <f>SUM(V1168:V1175)</f>
        <v>432.24</v>
      </c>
      <c r="L1174" s="40"/>
    </row>
    <row r="1175" spans="1:26" ht="14.25">
      <c r="A1175" s="54"/>
      <c r="B1175" s="55"/>
      <c r="C1175" s="55" t="s">
        <v>1152</v>
      </c>
      <c r="D1175" s="43" t="s">
        <v>1153</v>
      </c>
      <c r="E1175" s="44">
        <f>Source!AQ2121</f>
        <v>42.86</v>
      </c>
      <c r="F1175" s="45"/>
      <c r="G1175" s="47" t="str">
        <f>Source!DI2121</f>
        <v/>
      </c>
      <c r="H1175" s="45"/>
      <c r="I1175" s="47"/>
      <c r="J1175" s="47"/>
      <c r="K1175" s="45"/>
      <c r="L1175" s="51">
        <f>Source!U2121</f>
        <v>2.7430400000000001</v>
      </c>
    </row>
    <row r="1176" spans="1:26" ht="15">
      <c r="G1176" s="60">
        <f>H1170+H1171+H1173+H1174</f>
        <v>78.580000000000013</v>
      </c>
      <c r="H1176" s="60"/>
      <c r="J1176" s="60">
        <f>K1170+K1171+K1173+K1174</f>
        <v>2098.06</v>
      </c>
      <c r="K1176" s="60"/>
      <c r="L1176" s="49">
        <f>Source!U2121</f>
        <v>2.7430400000000001</v>
      </c>
      <c r="O1176" s="32">
        <f>G1176</f>
        <v>78.580000000000013</v>
      </c>
      <c r="P1176" s="32">
        <f>J1176</f>
        <v>2098.06</v>
      </c>
      <c r="Q1176" s="32">
        <f>L1176</f>
        <v>2.7430400000000001</v>
      </c>
      <c r="W1176">
        <f>IF(Source!BI2121&lt;=1,H1170+H1171+H1173+H1174, 0)</f>
        <v>78.580000000000013</v>
      </c>
      <c r="X1176">
        <f>IF(Source!BI2121=2,H1170+H1171+H1173+H1174, 0)</f>
        <v>0</v>
      </c>
      <c r="Y1176">
        <f>IF(Source!BI2121=3,H1170+H1171+H1173+H1174, 0)</f>
        <v>0</v>
      </c>
      <c r="Z1176">
        <f>IF(Source!BI2121=4,H1170+H1171+H1173+H1174, 0)</f>
        <v>0</v>
      </c>
    </row>
    <row r="1177" spans="1:26" ht="42.75">
      <c r="A1177" s="23" t="str">
        <f>Source!E2122</f>
        <v>5</v>
      </c>
      <c r="B1177" s="53" t="str">
        <f>Source!F2122</f>
        <v>57-2-1</v>
      </c>
      <c r="C1177" s="53" t="str">
        <f>Source!G2122</f>
        <v>Разборка покрытий полов из линолеума и релина</v>
      </c>
      <c r="D1177" s="37" t="str">
        <f>Source!H2122</f>
        <v>100 м2 покрытия</v>
      </c>
      <c r="E1177" s="10">
        <f>Source!I2122</f>
        <v>0.17299999999999999</v>
      </c>
      <c r="F1177" s="38">
        <f>Source!AL2122+Source!AM2122+Source!AO2122</f>
        <v>92.9</v>
      </c>
      <c r="G1177" s="39"/>
      <c r="H1177" s="38"/>
      <c r="I1177" s="39" t="str">
        <f>Source!BO2122</f>
        <v>57-2-1</v>
      </c>
      <c r="J1177" s="39"/>
      <c r="K1177" s="38"/>
      <c r="L1177" s="40"/>
      <c r="S1177">
        <f>ROUND((Source!FX2122/100)*((ROUND(Source!AF2122*Source!I2122, 2)+ROUND(Source!AE2122*Source!I2122, 2))), 2)</f>
        <v>12.54</v>
      </c>
      <c r="T1177">
        <f>Source!X2122</f>
        <v>353.63</v>
      </c>
      <c r="U1177">
        <f>ROUND((Source!FY2122/100)*((ROUND(Source!AF2122*Source!I2122, 2)+ROUND(Source!AE2122*Source!I2122, 2))), 2)</f>
        <v>10.66</v>
      </c>
      <c r="V1177">
        <f>Source!Y2122</f>
        <v>280.83</v>
      </c>
    </row>
    <row r="1178" spans="1:26">
      <c r="C1178" s="31" t="str">
        <f>"Объем: "&amp;Source!I2122&amp;"=17,3/"&amp;"100"</f>
        <v>Объем: 0,173=17,3/100</v>
      </c>
    </row>
    <row r="1179" spans="1:26" ht="14.25">
      <c r="A1179" s="23"/>
      <c r="B1179" s="53"/>
      <c r="C1179" s="53" t="s">
        <v>1148</v>
      </c>
      <c r="D1179" s="37"/>
      <c r="E1179" s="10"/>
      <c r="F1179" s="38">
        <f>Source!AO2122</f>
        <v>88.84</v>
      </c>
      <c r="G1179" s="39" t="str">
        <f>Source!DG2122</f>
        <v/>
      </c>
      <c r="H1179" s="38">
        <f>ROUND(Source!AF2122*Source!I2122, 2)</f>
        <v>15.37</v>
      </c>
      <c r="I1179" s="39"/>
      <c r="J1179" s="39">
        <f>IF(Source!BA2122&lt;&gt; 0, Source!BA2122, 1)</f>
        <v>33.18</v>
      </c>
      <c r="K1179" s="38">
        <f>Source!S2122</f>
        <v>509.95</v>
      </c>
      <c r="L1179" s="40"/>
      <c r="R1179">
        <f>H1179</f>
        <v>15.37</v>
      </c>
    </row>
    <row r="1180" spans="1:26" ht="14.25">
      <c r="A1180" s="23"/>
      <c r="B1180" s="53"/>
      <c r="C1180" s="53" t="s">
        <v>102</v>
      </c>
      <c r="D1180" s="37"/>
      <c r="E1180" s="10"/>
      <c r="F1180" s="38">
        <f>Source!AM2122</f>
        <v>4.0599999999999996</v>
      </c>
      <c r="G1180" s="39" t="str">
        <f>Source!DE2122</f>
        <v/>
      </c>
      <c r="H1180" s="38">
        <f>ROUND(Source!AD2122*Source!I2122, 2)</f>
        <v>0.7</v>
      </c>
      <c r="I1180" s="39"/>
      <c r="J1180" s="39">
        <f>IF(Source!BB2122&lt;&gt; 0, Source!BB2122, 1)</f>
        <v>14.94</v>
      </c>
      <c r="K1180" s="38">
        <f>Source!Q2122</f>
        <v>10.49</v>
      </c>
      <c r="L1180" s="40"/>
    </row>
    <row r="1181" spans="1:26" ht="14.25">
      <c r="A1181" s="23"/>
      <c r="B1181" s="53"/>
      <c r="C1181" s="53" t="s">
        <v>1154</v>
      </c>
      <c r="D1181" s="37"/>
      <c r="E1181" s="10"/>
      <c r="F1181" s="38">
        <f>Source!AN2122</f>
        <v>1.76</v>
      </c>
      <c r="G1181" s="39" t="str">
        <f>Source!DF2122</f>
        <v/>
      </c>
      <c r="H1181" s="50">
        <f>ROUND(Source!AE2122*Source!I2122, 2)</f>
        <v>0.3</v>
      </c>
      <c r="I1181" s="39"/>
      <c r="J1181" s="39">
        <f>IF(Source!BS2122&lt;&gt; 0, Source!BS2122, 1)</f>
        <v>33.18</v>
      </c>
      <c r="K1181" s="50">
        <f>Source!R2122</f>
        <v>10.1</v>
      </c>
      <c r="L1181" s="40"/>
      <c r="R1181">
        <f>H1181</f>
        <v>0.3</v>
      </c>
    </row>
    <row r="1182" spans="1:26" ht="14.25">
      <c r="A1182" s="23"/>
      <c r="B1182" s="53"/>
      <c r="C1182" s="53" t="s">
        <v>1149</v>
      </c>
      <c r="D1182" s="37" t="s">
        <v>1150</v>
      </c>
      <c r="E1182" s="10">
        <f>Source!BZ2122</f>
        <v>80</v>
      </c>
      <c r="F1182" s="56"/>
      <c r="G1182" s="39"/>
      <c r="H1182" s="38">
        <f>SUM(S1177:S1185)</f>
        <v>12.54</v>
      </c>
      <c r="I1182" s="41" t="str">
        <f>CONCATENATE(Source!FX2122, Source!FV2122, "=")</f>
        <v>80*0,85=</v>
      </c>
      <c r="J1182" s="36">
        <f>Source!AT2122</f>
        <v>68</v>
      </c>
      <c r="K1182" s="38">
        <f>SUM(T1177:T1185)</f>
        <v>353.63</v>
      </c>
      <c r="L1182" s="40"/>
    </row>
    <row r="1183" spans="1:26" ht="14.25">
      <c r="A1183" s="23"/>
      <c r="B1183" s="53"/>
      <c r="C1183" s="53" t="s">
        <v>1151</v>
      </c>
      <c r="D1183" s="37" t="s">
        <v>1150</v>
      </c>
      <c r="E1183" s="10">
        <f>Source!CA2122</f>
        <v>68</v>
      </c>
      <c r="F1183" s="56"/>
      <c r="G1183" s="39"/>
      <c r="H1183" s="38">
        <f>SUM(U1177:U1185)</f>
        <v>10.66</v>
      </c>
      <c r="I1183" s="41" t="str">
        <f>CONCATENATE(Source!FY2122, Source!FW2122, "=")</f>
        <v>68*0,8=</v>
      </c>
      <c r="J1183" s="36">
        <f>Source!AU2122</f>
        <v>54</v>
      </c>
      <c r="K1183" s="38">
        <f>SUM(V1177:V1185)</f>
        <v>280.83</v>
      </c>
      <c r="L1183" s="40"/>
    </row>
    <row r="1184" spans="1:26" ht="14.25">
      <c r="A1184" s="23"/>
      <c r="B1184" s="53"/>
      <c r="C1184" s="53" t="s">
        <v>1152</v>
      </c>
      <c r="D1184" s="37" t="s">
        <v>1153</v>
      </c>
      <c r="E1184" s="10">
        <f>Source!AQ2122</f>
        <v>11.39</v>
      </c>
      <c r="F1184" s="38"/>
      <c r="G1184" s="39" t="str">
        <f>Source!DI2122</f>
        <v/>
      </c>
      <c r="H1184" s="38"/>
      <c r="I1184" s="39"/>
      <c r="J1184" s="39"/>
      <c r="K1184" s="38"/>
      <c r="L1184" s="42">
        <f>Source!U2122</f>
        <v>1.9704699999999999</v>
      </c>
    </row>
    <row r="1185" spans="1:26" ht="14.25">
      <c r="A1185" s="54" t="str">
        <f>Source!E2123</f>
        <v>5,1</v>
      </c>
      <c r="B1185" s="55" t="str">
        <f>Source!F2123</f>
        <v>509-9900</v>
      </c>
      <c r="C1185" s="55" t="str">
        <f>Source!G2123</f>
        <v>Строительный мусор</v>
      </c>
      <c r="D1185" s="43" t="str">
        <f>Source!H2123</f>
        <v>т</v>
      </c>
      <c r="E1185" s="44">
        <f>Source!I2123</f>
        <v>8.1309999999999993E-2</v>
      </c>
      <c r="F1185" s="45">
        <f>Source!AL2123+Source!AM2123+Source!AO2123</f>
        <v>0</v>
      </c>
      <c r="G1185" s="46" t="s">
        <v>3</v>
      </c>
      <c r="H1185" s="45">
        <f>ROUND(Source!AC2123*Source!I2123, 2)+ROUND(Source!AD2123*Source!I2123, 2)+ROUND(Source!AF2123*Source!I2123, 2)</f>
        <v>0</v>
      </c>
      <c r="I1185" s="47"/>
      <c r="J1185" s="47">
        <f>IF(Source!BC2123&lt;&gt; 0, Source!BC2123, 1)</f>
        <v>1</v>
      </c>
      <c r="K1185" s="45">
        <f>Source!O2123</f>
        <v>0</v>
      </c>
      <c r="L1185" s="48"/>
      <c r="S1185">
        <f>ROUND((Source!FX2123/100)*((ROUND(Source!AF2123*Source!I2123, 2)+ROUND(Source!AE2123*Source!I2123, 2))), 2)</f>
        <v>0</v>
      </c>
      <c r="T1185">
        <f>Source!X2123</f>
        <v>0</v>
      </c>
      <c r="U1185">
        <f>ROUND((Source!FY2123/100)*((ROUND(Source!AF2123*Source!I2123, 2)+ROUND(Source!AE2123*Source!I2123, 2))), 2)</f>
        <v>0</v>
      </c>
      <c r="V1185">
        <f>Source!Y2123</f>
        <v>0</v>
      </c>
      <c r="W1185">
        <f>IF(Source!BI2123&lt;=1,H1185, 0)</f>
        <v>0</v>
      </c>
      <c r="X1185">
        <f>IF(Source!BI2123=2,H1185, 0)</f>
        <v>0</v>
      </c>
      <c r="Y1185">
        <f>IF(Source!BI2123=3,H1185, 0)</f>
        <v>0</v>
      </c>
      <c r="Z1185">
        <f>IF(Source!BI2123=4,H1185, 0)</f>
        <v>0</v>
      </c>
    </row>
    <row r="1186" spans="1:26" ht="15">
      <c r="G1186" s="60">
        <f>H1179+H1180+H1182+H1183+SUM(H1185:H1185)</f>
        <v>39.269999999999996</v>
      </c>
      <c r="H1186" s="60"/>
      <c r="J1186" s="60">
        <f>K1179+K1180+K1182+K1183+SUM(K1185:K1185)</f>
        <v>1154.8999999999999</v>
      </c>
      <c r="K1186" s="60"/>
      <c r="L1186" s="49">
        <f>Source!U2122</f>
        <v>1.9704699999999999</v>
      </c>
      <c r="O1186" s="32">
        <f>G1186</f>
        <v>39.269999999999996</v>
      </c>
      <c r="P1186" s="32">
        <f>J1186</f>
        <v>1154.8999999999999</v>
      </c>
      <c r="Q1186" s="32">
        <f>L1186</f>
        <v>1.9704699999999999</v>
      </c>
      <c r="W1186">
        <f>IF(Source!BI2122&lt;=1,H1179+H1180+H1182+H1183, 0)</f>
        <v>39.269999999999996</v>
      </c>
      <c r="X1186">
        <f>IF(Source!BI2122=2,H1179+H1180+H1182+H1183, 0)</f>
        <v>0</v>
      </c>
      <c r="Y1186">
        <f>IF(Source!BI2122=3,H1179+H1180+H1182+H1183, 0)</f>
        <v>0</v>
      </c>
      <c r="Z1186">
        <f>IF(Source!BI2122=4,H1179+H1180+H1182+H1183, 0)</f>
        <v>0</v>
      </c>
    </row>
    <row r="1187" spans="1:26" ht="42.75">
      <c r="A1187" s="23" t="str">
        <f>Source!E2124</f>
        <v>6</v>
      </c>
      <c r="B1187" s="53" t="str">
        <f>Source!F2124</f>
        <v>57-3-1</v>
      </c>
      <c r="C1187" s="53" t="str">
        <f>Source!G2124</f>
        <v>Разборка плинтусов деревянных и из пластмассовых материалов</v>
      </c>
      <c r="D1187" s="37" t="str">
        <f>Source!H2124</f>
        <v>100 М ПЛИНТУСА</v>
      </c>
      <c r="E1187" s="10">
        <f>Source!I2124</f>
        <v>0.2</v>
      </c>
      <c r="F1187" s="38">
        <f>Source!AL2124+Source!AM2124+Source!AO2124</f>
        <v>29.41</v>
      </c>
      <c r="G1187" s="39"/>
      <c r="H1187" s="38"/>
      <c r="I1187" s="39" t="str">
        <f>Source!BO2124</f>
        <v>57-3-1</v>
      </c>
      <c r="J1187" s="39"/>
      <c r="K1187" s="38"/>
      <c r="L1187" s="40"/>
      <c r="S1187">
        <f>ROUND((Source!FX2124/100)*((ROUND(Source!AF2124*Source!I2124, 2)+ROUND(Source!AE2124*Source!I2124, 2))), 2)</f>
        <v>4.7</v>
      </c>
      <c r="T1187">
        <f>Source!X2124</f>
        <v>132.71</v>
      </c>
      <c r="U1187">
        <f>ROUND((Source!FY2124/100)*((ROUND(Source!AF2124*Source!I2124, 2)+ROUND(Source!AE2124*Source!I2124, 2))), 2)</f>
        <v>4</v>
      </c>
      <c r="V1187">
        <f>Source!Y2124</f>
        <v>105.39</v>
      </c>
    </row>
    <row r="1188" spans="1:26">
      <c r="C1188" s="31" t="str">
        <f>"Объем: "&amp;Source!I2124&amp;"=20/"&amp;"100"</f>
        <v>Объем: 0,2=20/100</v>
      </c>
    </row>
    <row r="1189" spans="1:26" ht="14.25">
      <c r="A1189" s="23"/>
      <c r="B1189" s="53"/>
      <c r="C1189" s="53" t="s">
        <v>1148</v>
      </c>
      <c r="D1189" s="37"/>
      <c r="E1189" s="10"/>
      <c r="F1189" s="38">
        <f>Source!AO2124</f>
        <v>29.41</v>
      </c>
      <c r="G1189" s="39" t="str">
        <f>Source!DG2124</f>
        <v/>
      </c>
      <c r="H1189" s="38">
        <f>ROUND(Source!AF2124*Source!I2124, 2)</f>
        <v>5.88</v>
      </c>
      <c r="I1189" s="39"/>
      <c r="J1189" s="39">
        <f>IF(Source!BA2124&lt;&gt; 0, Source!BA2124, 1)</f>
        <v>33.18</v>
      </c>
      <c r="K1189" s="38">
        <f>Source!S2124</f>
        <v>195.16</v>
      </c>
      <c r="L1189" s="40"/>
      <c r="R1189">
        <f>H1189</f>
        <v>5.88</v>
      </c>
    </row>
    <row r="1190" spans="1:26" ht="14.25">
      <c r="A1190" s="23"/>
      <c r="B1190" s="53"/>
      <c r="C1190" s="53" t="s">
        <v>1149</v>
      </c>
      <c r="D1190" s="37" t="s">
        <v>1150</v>
      </c>
      <c r="E1190" s="10">
        <f>Source!BZ2124</f>
        <v>80</v>
      </c>
      <c r="F1190" s="56"/>
      <c r="G1190" s="39"/>
      <c r="H1190" s="38">
        <f>SUM(S1187:S1193)</f>
        <v>4.7</v>
      </c>
      <c r="I1190" s="41" t="str">
        <f>CONCATENATE(Source!FX2124, Source!FV2124, "=")</f>
        <v>80*0,85=</v>
      </c>
      <c r="J1190" s="36">
        <f>Source!AT2124</f>
        <v>68</v>
      </c>
      <c r="K1190" s="38">
        <f>SUM(T1187:T1193)</f>
        <v>132.71</v>
      </c>
      <c r="L1190" s="40"/>
    </row>
    <row r="1191" spans="1:26" ht="14.25">
      <c r="A1191" s="23"/>
      <c r="B1191" s="53"/>
      <c r="C1191" s="53" t="s">
        <v>1151</v>
      </c>
      <c r="D1191" s="37" t="s">
        <v>1150</v>
      </c>
      <c r="E1191" s="10">
        <f>Source!CA2124</f>
        <v>68</v>
      </c>
      <c r="F1191" s="56"/>
      <c r="G1191" s="39"/>
      <c r="H1191" s="38">
        <f>SUM(U1187:U1193)</f>
        <v>4</v>
      </c>
      <c r="I1191" s="41" t="str">
        <f>CONCATENATE(Source!FY2124, Source!FW2124, "=")</f>
        <v>68*0,8=</v>
      </c>
      <c r="J1191" s="36">
        <f>Source!AU2124</f>
        <v>54</v>
      </c>
      <c r="K1191" s="38">
        <f>SUM(V1187:V1193)</f>
        <v>105.39</v>
      </c>
      <c r="L1191" s="40"/>
    </row>
    <row r="1192" spans="1:26" ht="14.25">
      <c r="A1192" s="23"/>
      <c r="B1192" s="53"/>
      <c r="C1192" s="53" t="s">
        <v>1152</v>
      </c>
      <c r="D1192" s="37" t="s">
        <v>1153</v>
      </c>
      <c r="E1192" s="10">
        <f>Source!AQ2124</f>
        <v>3.77</v>
      </c>
      <c r="F1192" s="38"/>
      <c r="G1192" s="39" t="str">
        <f>Source!DI2124</f>
        <v/>
      </c>
      <c r="H1192" s="38"/>
      <c r="I1192" s="39"/>
      <c r="J1192" s="39"/>
      <c r="K1192" s="38"/>
      <c r="L1192" s="42">
        <f>Source!U2124</f>
        <v>0.754</v>
      </c>
    </row>
    <row r="1193" spans="1:26" ht="14.25">
      <c r="A1193" s="54" t="str">
        <f>Source!E2125</f>
        <v>6,1</v>
      </c>
      <c r="B1193" s="55" t="str">
        <f>Source!F2125</f>
        <v>509-9900</v>
      </c>
      <c r="C1193" s="55" t="str">
        <f>Source!G2125</f>
        <v>Строительный мусор</v>
      </c>
      <c r="D1193" s="43" t="str">
        <f>Source!H2125</f>
        <v>т</v>
      </c>
      <c r="E1193" s="44">
        <f>Source!I2125</f>
        <v>2.1999999999999999E-2</v>
      </c>
      <c r="F1193" s="45">
        <f>Source!AL2125+Source!AM2125+Source!AO2125</f>
        <v>0</v>
      </c>
      <c r="G1193" s="46" t="s">
        <v>3</v>
      </c>
      <c r="H1193" s="45">
        <f>ROUND(Source!AC2125*Source!I2125, 2)+ROUND(Source!AD2125*Source!I2125, 2)+ROUND(Source!AF2125*Source!I2125, 2)</f>
        <v>0</v>
      </c>
      <c r="I1193" s="47"/>
      <c r="J1193" s="47">
        <f>IF(Source!BC2125&lt;&gt; 0, Source!BC2125, 1)</f>
        <v>1</v>
      </c>
      <c r="K1193" s="45">
        <f>Source!O2125</f>
        <v>0</v>
      </c>
      <c r="L1193" s="48"/>
      <c r="S1193">
        <f>ROUND((Source!FX2125/100)*((ROUND(Source!AF2125*Source!I2125, 2)+ROUND(Source!AE2125*Source!I2125, 2))), 2)</f>
        <v>0</v>
      </c>
      <c r="T1193">
        <f>Source!X2125</f>
        <v>0</v>
      </c>
      <c r="U1193">
        <f>ROUND((Source!FY2125/100)*((ROUND(Source!AF2125*Source!I2125, 2)+ROUND(Source!AE2125*Source!I2125, 2))), 2)</f>
        <v>0</v>
      </c>
      <c r="V1193">
        <f>Source!Y2125</f>
        <v>0</v>
      </c>
      <c r="W1193">
        <f>IF(Source!BI2125&lt;=1,H1193, 0)</f>
        <v>0</v>
      </c>
      <c r="X1193">
        <f>IF(Source!BI2125=2,H1193, 0)</f>
        <v>0</v>
      </c>
      <c r="Y1193">
        <f>IF(Source!BI2125=3,H1193, 0)</f>
        <v>0</v>
      </c>
      <c r="Z1193">
        <f>IF(Source!BI2125=4,H1193, 0)</f>
        <v>0</v>
      </c>
    </row>
    <row r="1194" spans="1:26" ht="15">
      <c r="G1194" s="60">
        <f>H1189+H1190+H1191+SUM(H1193:H1193)</f>
        <v>14.58</v>
      </c>
      <c r="H1194" s="60"/>
      <c r="J1194" s="60">
        <f>K1189+K1190+K1191+SUM(K1193:K1193)</f>
        <v>433.26</v>
      </c>
      <c r="K1194" s="60"/>
      <c r="L1194" s="49">
        <f>Source!U2124</f>
        <v>0.754</v>
      </c>
      <c r="O1194" s="32">
        <f>G1194</f>
        <v>14.58</v>
      </c>
      <c r="P1194" s="32">
        <f>J1194</f>
        <v>433.26</v>
      </c>
      <c r="Q1194" s="32">
        <f>L1194</f>
        <v>0.754</v>
      </c>
      <c r="W1194">
        <f>IF(Source!BI2124&lt;=1,H1189+H1190+H1191, 0)</f>
        <v>14.58</v>
      </c>
      <c r="X1194">
        <f>IF(Source!BI2124=2,H1189+H1190+H1191, 0)</f>
        <v>0</v>
      </c>
      <c r="Y1194">
        <f>IF(Source!BI2124=3,H1189+H1190+H1191, 0)</f>
        <v>0</v>
      </c>
      <c r="Z1194">
        <f>IF(Source!BI2124=4,H1189+H1190+H1191, 0)</f>
        <v>0</v>
      </c>
    </row>
    <row r="1195" spans="1:26" ht="14.25">
      <c r="A1195" s="23" t="str">
        <f>Source!E2126</f>
        <v>7</v>
      </c>
      <c r="B1195" s="53" t="str">
        <f>Source!F2126</f>
        <v>67-4-1</v>
      </c>
      <c r="C1195" s="53" t="str">
        <f>Source!G2126</f>
        <v>Демонтаж выключателей, розеток</v>
      </c>
      <c r="D1195" s="37" t="str">
        <f>Source!H2126</f>
        <v>100 шт.</v>
      </c>
      <c r="E1195" s="10">
        <f>Source!I2126</f>
        <v>0.02</v>
      </c>
      <c r="F1195" s="38">
        <f>Source!AL2126+Source!AM2126+Source!AO2126</f>
        <v>45.55</v>
      </c>
      <c r="G1195" s="39"/>
      <c r="H1195" s="38"/>
      <c r="I1195" s="39" t="str">
        <f>Source!BO2126</f>
        <v>67-4-1</v>
      </c>
      <c r="J1195" s="39"/>
      <c r="K1195" s="38"/>
      <c r="L1195" s="40"/>
      <c r="S1195">
        <f>ROUND((Source!FX2126/100)*((ROUND(Source!AF2126*Source!I2126, 2)+ROUND(Source!AE2126*Source!I2126, 2))), 2)</f>
        <v>0.77</v>
      </c>
      <c r="T1195">
        <f>Source!X2126</f>
        <v>21.77</v>
      </c>
      <c r="U1195">
        <f>ROUND((Source!FY2126/100)*((ROUND(Source!AF2126*Source!I2126, 2)+ROUND(Source!AE2126*Source!I2126, 2))), 2)</f>
        <v>0.59</v>
      </c>
      <c r="V1195">
        <f>Source!Y2126</f>
        <v>15.72</v>
      </c>
    </row>
    <row r="1196" spans="1:26">
      <c r="C1196" s="31" t="str">
        <f>"Объем: "&amp;Source!I2126&amp;"=2/"&amp;"100"</f>
        <v>Объем: 0,02=2/100</v>
      </c>
    </row>
    <row r="1197" spans="1:26" ht="14.25">
      <c r="A1197" s="23"/>
      <c r="B1197" s="53"/>
      <c r="C1197" s="53" t="s">
        <v>1148</v>
      </c>
      <c r="D1197" s="37"/>
      <c r="E1197" s="10"/>
      <c r="F1197" s="38">
        <f>Source!AO2126</f>
        <v>45.55</v>
      </c>
      <c r="G1197" s="39" t="str">
        <f>Source!DG2126</f>
        <v/>
      </c>
      <c r="H1197" s="38">
        <f>ROUND(Source!AF2126*Source!I2126, 2)</f>
        <v>0.91</v>
      </c>
      <c r="I1197" s="39"/>
      <c r="J1197" s="39">
        <f>IF(Source!BA2126&lt;&gt; 0, Source!BA2126, 1)</f>
        <v>33.18</v>
      </c>
      <c r="K1197" s="38">
        <f>Source!S2126</f>
        <v>30.23</v>
      </c>
      <c r="L1197" s="40"/>
      <c r="R1197">
        <f>H1197</f>
        <v>0.91</v>
      </c>
    </row>
    <row r="1198" spans="1:26" ht="14.25">
      <c r="A1198" s="23"/>
      <c r="B1198" s="53"/>
      <c r="C1198" s="53" t="s">
        <v>1149</v>
      </c>
      <c r="D1198" s="37" t="s">
        <v>1150</v>
      </c>
      <c r="E1198" s="10">
        <f>Source!BZ2126</f>
        <v>85</v>
      </c>
      <c r="F1198" s="56"/>
      <c r="G1198" s="39"/>
      <c r="H1198" s="38">
        <f>SUM(S1195:S1200)</f>
        <v>0.77</v>
      </c>
      <c r="I1198" s="41" t="str">
        <f>CONCATENATE(Source!FX2126, Source!FV2126, "=")</f>
        <v>85*0,85=</v>
      </c>
      <c r="J1198" s="36">
        <f>Source!AT2126</f>
        <v>72</v>
      </c>
      <c r="K1198" s="38">
        <f>SUM(T1195:T1200)</f>
        <v>21.77</v>
      </c>
      <c r="L1198" s="40"/>
    </row>
    <row r="1199" spans="1:26" ht="14.25">
      <c r="A1199" s="23"/>
      <c r="B1199" s="53"/>
      <c r="C1199" s="53" t="s">
        <v>1151</v>
      </c>
      <c r="D1199" s="37" t="s">
        <v>1150</v>
      </c>
      <c r="E1199" s="10">
        <f>Source!CA2126</f>
        <v>65</v>
      </c>
      <c r="F1199" s="56"/>
      <c r="G1199" s="39"/>
      <c r="H1199" s="38">
        <f>SUM(U1195:U1200)</f>
        <v>0.59</v>
      </c>
      <c r="I1199" s="41" t="str">
        <f>CONCATENATE(Source!FY2126, Source!FW2126, "=")</f>
        <v>65*0,8=</v>
      </c>
      <c r="J1199" s="36">
        <f>Source!AU2126</f>
        <v>52</v>
      </c>
      <c r="K1199" s="38">
        <f>SUM(V1195:V1200)</f>
        <v>15.72</v>
      </c>
      <c r="L1199" s="40"/>
    </row>
    <row r="1200" spans="1:26" ht="14.25">
      <c r="A1200" s="54"/>
      <c r="B1200" s="55"/>
      <c r="C1200" s="55" t="s">
        <v>1152</v>
      </c>
      <c r="D1200" s="43" t="s">
        <v>1153</v>
      </c>
      <c r="E1200" s="44">
        <f>Source!AQ2126</f>
        <v>5.84</v>
      </c>
      <c r="F1200" s="45"/>
      <c r="G1200" s="47" t="str">
        <f>Source!DI2126</f>
        <v/>
      </c>
      <c r="H1200" s="45"/>
      <c r="I1200" s="47"/>
      <c r="J1200" s="47"/>
      <c r="K1200" s="45"/>
      <c r="L1200" s="51">
        <f>Source!U2126</f>
        <v>0.1168</v>
      </c>
    </row>
    <row r="1201" spans="1:26" ht="15">
      <c r="G1201" s="60">
        <f>H1197+H1198+H1199</f>
        <v>2.27</v>
      </c>
      <c r="H1201" s="60"/>
      <c r="J1201" s="60">
        <f>K1197+K1198+K1199</f>
        <v>67.72</v>
      </c>
      <c r="K1201" s="60"/>
      <c r="L1201" s="49">
        <f>Source!U2126</f>
        <v>0.1168</v>
      </c>
      <c r="O1201" s="32">
        <f>G1201</f>
        <v>2.27</v>
      </c>
      <c r="P1201" s="32">
        <f>J1201</f>
        <v>67.72</v>
      </c>
      <c r="Q1201" s="32">
        <f>L1201</f>
        <v>0.1168</v>
      </c>
      <c r="W1201">
        <f>IF(Source!BI2126&lt;=1,H1197+H1198+H1199, 0)</f>
        <v>2.27</v>
      </c>
      <c r="X1201">
        <f>IF(Source!BI2126=2,H1197+H1198+H1199, 0)</f>
        <v>0</v>
      </c>
      <c r="Y1201">
        <f>IF(Source!BI2126=3,H1197+H1198+H1199, 0)</f>
        <v>0</v>
      </c>
      <c r="Z1201">
        <f>IF(Source!BI2126=4,H1197+H1198+H1199, 0)</f>
        <v>0</v>
      </c>
    </row>
    <row r="1202" spans="1:26" ht="14.25">
      <c r="A1202" s="23" t="str">
        <f>Source!E2127</f>
        <v>8</v>
      </c>
      <c r="B1202" s="53" t="str">
        <f>Source!F2127</f>
        <v>67-3-1</v>
      </c>
      <c r="C1202" s="53" t="str">
        <f>Source!G2127</f>
        <v>Демонтаж кабеля</v>
      </c>
      <c r="D1202" s="37" t="str">
        <f>Source!H2127</f>
        <v>100 м</v>
      </c>
      <c r="E1202" s="10">
        <f>Source!I2127</f>
        <v>0.5</v>
      </c>
      <c r="F1202" s="38">
        <f>Source!AL2127+Source!AM2127+Source!AO2127</f>
        <v>75.5</v>
      </c>
      <c r="G1202" s="39"/>
      <c r="H1202" s="38"/>
      <c r="I1202" s="39" t="str">
        <f>Source!BO2127</f>
        <v>67-3-1</v>
      </c>
      <c r="J1202" s="39"/>
      <c r="K1202" s="38"/>
      <c r="L1202" s="40"/>
      <c r="S1202">
        <f>ROUND((Source!FX2127/100)*((ROUND(Source!AF2127*Source!I2127, 2)+ROUND(Source!AE2127*Source!I2127, 2))), 2)</f>
        <v>32.020000000000003</v>
      </c>
      <c r="T1202">
        <f>Source!X2127</f>
        <v>899.8</v>
      </c>
      <c r="U1202">
        <f>ROUND((Source!FY2127/100)*((ROUND(Source!AF2127*Source!I2127, 2)+ROUND(Source!AE2127*Source!I2127, 2))), 2)</f>
        <v>24.49</v>
      </c>
      <c r="V1202">
        <f>Source!Y2127</f>
        <v>649.85</v>
      </c>
    </row>
    <row r="1203" spans="1:26">
      <c r="C1203" s="31" t="str">
        <f>"Объем: "&amp;Source!I2127&amp;"=50/"&amp;"100"</f>
        <v>Объем: 0,5=50/100</v>
      </c>
    </row>
    <row r="1204" spans="1:26" ht="14.25">
      <c r="A1204" s="23"/>
      <c r="B1204" s="53"/>
      <c r="C1204" s="53" t="s">
        <v>1148</v>
      </c>
      <c r="D1204" s="37"/>
      <c r="E1204" s="10"/>
      <c r="F1204" s="38">
        <f>Source!AO2127</f>
        <v>75.19</v>
      </c>
      <c r="G1204" s="39" t="str">
        <f>Source!DG2127</f>
        <v/>
      </c>
      <c r="H1204" s="38">
        <f>ROUND(Source!AF2127*Source!I2127, 2)</f>
        <v>37.6</v>
      </c>
      <c r="I1204" s="39"/>
      <c r="J1204" s="39">
        <f>IF(Source!BA2127&lt;&gt; 0, Source!BA2127, 1)</f>
        <v>33.18</v>
      </c>
      <c r="K1204" s="38">
        <f>Source!S2127</f>
        <v>1247.4000000000001</v>
      </c>
      <c r="L1204" s="40"/>
      <c r="R1204">
        <f>H1204</f>
        <v>37.6</v>
      </c>
    </row>
    <row r="1205" spans="1:26" ht="14.25">
      <c r="A1205" s="23"/>
      <c r="B1205" s="53"/>
      <c r="C1205" s="53" t="s">
        <v>102</v>
      </c>
      <c r="D1205" s="37"/>
      <c r="E1205" s="10"/>
      <c r="F1205" s="38">
        <f>Source!AM2127</f>
        <v>0.31</v>
      </c>
      <c r="G1205" s="39" t="str">
        <f>Source!DE2127</f>
        <v/>
      </c>
      <c r="H1205" s="38">
        <f>ROUND(Source!AD2127*Source!I2127, 2)</f>
        <v>0.16</v>
      </c>
      <c r="I1205" s="39"/>
      <c r="J1205" s="39">
        <f>IF(Source!BB2127&lt;&gt; 0, Source!BB2127, 1)</f>
        <v>15.06</v>
      </c>
      <c r="K1205" s="38">
        <f>Source!Q2127</f>
        <v>2.33</v>
      </c>
      <c r="L1205" s="40"/>
    </row>
    <row r="1206" spans="1:26" ht="14.25">
      <c r="A1206" s="23"/>
      <c r="B1206" s="53"/>
      <c r="C1206" s="53" t="s">
        <v>1154</v>
      </c>
      <c r="D1206" s="37"/>
      <c r="E1206" s="10"/>
      <c r="F1206" s="38">
        <f>Source!AN2127</f>
        <v>0.14000000000000001</v>
      </c>
      <c r="G1206" s="39" t="str">
        <f>Source!DF2127</f>
        <v/>
      </c>
      <c r="H1206" s="50">
        <f>ROUND(Source!AE2127*Source!I2127, 2)</f>
        <v>7.0000000000000007E-2</v>
      </c>
      <c r="I1206" s="39"/>
      <c r="J1206" s="39">
        <f>IF(Source!BS2127&lt;&gt; 0, Source!BS2127, 1)</f>
        <v>33.18</v>
      </c>
      <c r="K1206" s="50">
        <f>Source!R2127</f>
        <v>2.3199999999999998</v>
      </c>
      <c r="L1206" s="40"/>
      <c r="R1206">
        <f>H1206</f>
        <v>7.0000000000000007E-2</v>
      </c>
    </row>
    <row r="1207" spans="1:26" ht="14.25">
      <c r="A1207" s="23"/>
      <c r="B1207" s="53"/>
      <c r="C1207" s="53" t="s">
        <v>1149</v>
      </c>
      <c r="D1207" s="37" t="s">
        <v>1150</v>
      </c>
      <c r="E1207" s="10">
        <f>Source!BZ2127</f>
        <v>85</v>
      </c>
      <c r="F1207" s="56"/>
      <c r="G1207" s="39"/>
      <c r="H1207" s="38">
        <f>SUM(S1202:S1209)</f>
        <v>32.020000000000003</v>
      </c>
      <c r="I1207" s="41" t="str">
        <f>CONCATENATE(Source!FX2127, Source!FV2127, "=")</f>
        <v>85*0,85=</v>
      </c>
      <c r="J1207" s="36">
        <f>Source!AT2127</f>
        <v>72</v>
      </c>
      <c r="K1207" s="38">
        <f>SUM(T1202:T1209)</f>
        <v>899.8</v>
      </c>
      <c r="L1207" s="40"/>
    </row>
    <row r="1208" spans="1:26" ht="14.25">
      <c r="A1208" s="23"/>
      <c r="B1208" s="53"/>
      <c r="C1208" s="53" t="s">
        <v>1151</v>
      </c>
      <c r="D1208" s="37" t="s">
        <v>1150</v>
      </c>
      <c r="E1208" s="10">
        <f>Source!CA2127</f>
        <v>65</v>
      </c>
      <c r="F1208" s="56"/>
      <c r="G1208" s="39"/>
      <c r="H1208" s="38">
        <f>SUM(U1202:U1209)</f>
        <v>24.49</v>
      </c>
      <c r="I1208" s="41" t="str">
        <f>CONCATENATE(Source!FY2127, Source!FW2127, "=")</f>
        <v>65*0,8=</v>
      </c>
      <c r="J1208" s="36">
        <f>Source!AU2127</f>
        <v>52</v>
      </c>
      <c r="K1208" s="38">
        <f>SUM(V1202:V1209)</f>
        <v>649.85</v>
      </c>
      <c r="L1208" s="40"/>
    </row>
    <row r="1209" spans="1:26" ht="14.25">
      <c r="A1209" s="54"/>
      <c r="B1209" s="55"/>
      <c r="C1209" s="55" t="s">
        <v>1152</v>
      </c>
      <c r="D1209" s="43" t="s">
        <v>1153</v>
      </c>
      <c r="E1209" s="44">
        <f>Source!AQ2127</f>
        <v>9.64</v>
      </c>
      <c r="F1209" s="45"/>
      <c r="G1209" s="47" t="str">
        <f>Source!DI2127</f>
        <v/>
      </c>
      <c r="H1209" s="45"/>
      <c r="I1209" s="47"/>
      <c r="J1209" s="47"/>
      <c r="K1209" s="45"/>
      <c r="L1209" s="51">
        <f>Source!U2127</f>
        <v>4.82</v>
      </c>
    </row>
    <row r="1210" spans="1:26" ht="15">
      <c r="G1210" s="60">
        <f>H1204+H1205+H1207+H1208</f>
        <v>94.27</v>
      </c>
      <c r="H1210" s="60"/>
      <c r="J1210" s="60">
        <f>K1204+K1205+K1207+K1208</f>
        <v>2799.3799999999997</v>
      </c>
      <c r="K1210" s="60"/>
      <c r="L1210" s="49">
        <f>Source!U2127</f>
        <v>4.82</v>
      </c>
      <c r="O1210" s="32">
        <f>G1210</f>
        <v>94.27</v>
      </c>
      <c r="P1210" s="32">
        <f>J1210</f>
        <v>2799.3799999999997</v>
      </c>
      <c r="Q1210" s="32">
        <f>L1210</f>
        <v>4.82</v>
      </c>
      <c r="W1210">
        <f>IF(Source!BI2127&lt;=1,H1204+H1205+H1207+H1208, 0)</f>
        <v>94.27</v>
      </c>
      <c r="X1210">
        <f>IF(Source!BI2127=2,H1204+H1205+H1207+H1208, 0)</f>
        <v>0</v>
      </c>
      <c r="Y1210">
        <f>IF(Source!BI2127=3,H1204+H1205+H1207+H1208, 0)</f>
        <v>0</v>
      </c>
      <c r="Z1210">
        <f>IF(Source!BI2127=4,H1204+H1205+H1207+H1208, 0)</f>
        <v>0</v>
      </c>
    </row>
    <row r="1211" spans="1:26" ht="28.5">
      <c r="A1211" s="23" t="str">
        <f>Source!E2128</f>
        <v>9</v>
      </c>
      <c r="B1211" s="53" t="str">
        <f>Source!F2128</f>
        <v>67-4-5</v>
      </c>
      <c r="C1211" s="53" t="str">
        <f>Source!G2128</f>
        <v>Демонтаж светильников для люминесцентных ламп</v>
      </c>
      <c r="D1211" s="37" t="str">
        <f>Source!H2128</f>
        <v>100 шт.</v>
      </c>
      <c r="E1211" s="10">
        <f>Source!I2128</f>
        <v>0.08</v>
      </c>
      <c r="F1211" s="38">
        <f>Source!AL2128+Source!AM2128+Source!AO2128</f>
        <v>145.97999999999999</v>
      </c>
      <c r="G1211" s="39"/>
      <c r="H1211" s="38"/>
      <c r="I1211" s="39" t="str">
        <f>Source!BO2128</f>
        <v>67-4-5</v>
      </c>
      <c r="J1211" s="39"/>
      <c r="K1211" s="38"/>
      <c r="L1211" s="40"/>
      <c r="S1211">
        <f>ROUND((Source!FX2128/100)*((ROUND(Source!AF2128*Source!I2128, 2)+ROUND(Source!AE2128*Source!I2128, 2))), 2)</f>
        <v>9.83</v>
      </c>
      <c r="T1211">
        <f>Source!X2128</f>
        <v>276.27999999999997</v>
      </c>
      <c r="U1211">
        <f>ROUND((Source!FY2128/100)*((ROUND(Source!AF2128*Source!I2128, 2)+ROUND(Source!AE2128*Source!I2128, 2))), 2)</f>
        <v>7.52</v>
      </c>
      <c r="V1211">
        <f>Source!Y2128</f>
        <v>199.53</v>
      </c>
    </row>
    <row r="1212" spans="1:26">
      <c r="C1212" s="31" t="str">
        <f>"Объем: "&amp;Source!I2128&amp;"=8/"&amp;"100"</f>
        <v>Объем: 0,08=8/100</v>
      </c>
    </row>
    <row r="1213" spans="1:26" ht="14.25">
      <c r="A1213" s="23"/>
      <c r="B1213" s="53"/>
      <c r="C1213" s="53" t="s">
        <v>1148</v>
      </c>
      <c r="D1213" s="37"/>
      <c r="E1213" s="10"/>
      <c r="F1213" s="38">
        <f>Source!AO2128</f>
        <v>143.47999999999999</v>
      </c>
      <c r="G1213" s="39" t="str">
        <f>Source!DG2128</f>
        <v/>
      </c>
      <c r="H1213" s="38">
        <f>ROUND(Source!AF2128*Source!I2128, 2)</f>
        <v>11.48</v>
      </c>
      <c r="I1213" s="39"/>
      <c r="J1213" s="39">
        <f>IF(Source!BA2128&lt;&gt; 0, Source!BA2128, 1)</f>
        <v>33.18</v>
      </c>
      <c r="K1213" s="38">
        <f>Source!S2128</f>
        <v>380.85</v>
      </c>
      <c r="L1213" s="40"/>
      <c r="R1213">
        <f>H1213</f>
        <v>11.48</v>
      </c>
    </row>
    <row r="1214" spans="1:26" ht="14.25">
      <c r="A1214" s="23"/>
      <c r="B1214" s="53"/>
      <c r="C1214" s="53" t="s">
        <v>102</v>
      </c>
      <c r="D1214" s="37"/>
      <c r="E1214" s="10"/>
      <c r="F1214" s="38">
        <f>Source!AM2128</f>
        <v>2.5</v>
      </c>
      <c r="G1214" s="39" t="str">
        <f>Source!DE2128</f>
        <v/>
      </c>
      <c r="H1214" s="38">
        <f>ROUND(Source!AD2128*Source!I2128, 2)</f>
        <v>0.2</v>
      </c>
      <c r="I1214" s="39"/>
      <c r="J1214" s="39">
        <f>IF(Source!BB2128&lt;&gt; 0, Source!BB2128, 1)</f>
        <v>14.94</v>
      </c>
      <c r="K1214" s="38">
        <f>Source!Q2128</f>
        <v>2.99</v>
      </c>
      <c r="L1214" s="40"/>
    </row>
    <row r="1215" spans="1:26" ht="14.25">
      <c r="A1215" s="23"/>
      <c r="B1215" s="53"/>
      <c r="C1215" s="53" t="s">
        <v>1154</v>
      </c>
      <c r="D1215" s="37"/>
      <c r="E1215" s="10"/>
      <c r="F1215" s="38">
        <f>Source!AN2128</f>
        <v>1.08</v>
      </c>
      <c r="G1215" s="39" t="str">
        <f>Source!DF2128</f>
        <v/>
      </c>
      <c r="H1215" s="50">
        <f>ROUND(Source!AE2128*Source!I2128, 2)</f>
        <v>0.09</v>
      </c>
      <c r="I1215" s="39"/>
      <c r="J1215" s="39">
        <f>IF(Source!BS2128&lt;&gt; 0, Source!BS2128, 1)</f>
        <v>33.18</v>
      </c>
      <c r="K1215" s="50">
        <f>Source!R2128</f>
        <v>2.87</v>
      </c>
      <c r="L1215" s="40"/>
      <c r="R1215">
        <f>H1215</f>
        <v>0.09</v>
      </c>
    </row>
    <row r="1216" spans="1:26" ht="14.25">
      <c r="A1216" s="23"/>
      <c r="B1216" s="53"/>
      <c r="C1216" s="53" t="s">
        <v>1149</v>
      </c>
      <c r="D1216" s="37" t="s">
        <v>1150</v>
      </c>
      <c r="E1216" s="10">
        <f>Source!BZ2128</f>
        <v>85</v>
      </c>
      <c r="F1216" s="56"/>
      <c r="G1216" s="39"/>
      <c r="H1216" s="38">
        <f>SUM(S1211:S1218)</f>
        <v>9.83</v>
      </c>
      <c r="I1216" s="41" t="str">
        <f>CONCATENATE(Source!FX2128, Source!FV2128, "=")</f>
        <v>85*0,85=</v>
      </c>
      <c r="J1216" s="36">
        <f>Source!AT2128</f>
        <v>72</v>
      </c>
      <c r="K1216" s="38">
        <f>SUM(T1211:T1218)</f>
        <v>276.27999999999997</v>
      </c>
      <c r="L1216" s="40"/>
    </row>
    <row r="1217" spans="1:26" ht="14.25">
      <c r="A1217" s="23"/>
      <c r="B1217" s="53"/>
      <c r="C1217" s="53" t="s">
        <v>1151</v>
      </c>
      <c r="D1217" s="37" t="s">
        <v>1150</v>
      </c>
      <c r="E1217" s="10">
        <f>Source!CA2128</f>
        <v>65</v>
      </c>
      <c r="F1217" s="56"/>
      <c r="G1217" s="39"/>
      <c r="H1217" s="38">
        <f>SUM(U1211:U1218)</f>
        <v>7.52</v>
      </c>
      <c r="I1217" s="41" t="str">
        <f>CONCATENATE(Source!FY2128, Source!FW2128, "=")</f>
        <v>65*0,8=</v>
      </c>
      <c r="J1217" s="36">
        <f>Source!AU2128</f>
        <v>52</v>
      </c>
      <c r="K1217" s="38">
        <f>SUM(V1211:V1218)</f>
        <v>199.53</v>
      </c>
      <c r="L1217" s="40"/>
    </row>
    <row r="1218" spans="1:26" ht="14.25">
      <c r="A1218" s="54"/>
      <c r="B1218" s="55"/>
      <c r="C1218" s="55" t="s">
        <v>1152</v>
      </c>
      <c r="D1218" s="43" t="s">
        <v>1153</v>
      </c>
      <c r="E1218" s="44">
        <f>Source!AQ2128</f>
        <v>17.89</v>
      </c>
      <c r="F1218" s="45"/>
      <c r="G1218" s="47" t="str">
        <f>Source!DI2128</f>
        <v/>
      </c>
      <c r="H1218" s="45"/>
      <c r="I1218" s="47"/>
      <c r="J1218" s="47"/>
      <c r="K1218" s="45"/>
      <c r="L1218" s="51">
        <f>Source!U2128</f>
        <v>1.4312</v>
      </c>
    </row>
    <row r="1219" spans="1:26" ht="15">
      <c r="G1219" s="60">
        <f>H1213+H1214+H1216+H1217</f>
        <v>29.029999999999998</v>
      </c>
      <c r="H1219" s="60"/>
      <c r="J1219" s="60">
        <f>K1213+K1214+K1216+K1217</f>
        <v>859.65</v>
      </c>
      <c r="K1219" s="60"/>
      <c r="L1219" s="49">
        <f>Source!U2128</f>
        <v>1.4312</v>
      </c>
      <c r="O1219" s="32">
        <f>G1219</f>
        <v>29.029999999999998</v>
      </c>
      <c r="P1219" s="32">
        <f>J1219</f>
        <v>859.65</v>
      </c>
      <c r="Q1219" s="32">
        <f>L1219</f>
        <v>1.4312</v>
      </c>
      <c r="W1219">
        <f>IF(Source!BI2128&lt;=1,H1213+H1214+H1216+H1217, 0)</f>
        <v>29.029999999999998</v>
      </c>
      <c r="X1219">
        <f>IF(Source!BI2128=2,H1213+H1214+H1216+H1217, 0)</f>
        <v>0</v>
      </c>
      <c r="Y1219">
        <f>IF(Source!BI2128=3,H1213+H1214+H1216+H1217, 0)</f>
        <v>0</v>
      </c>
      <c r="Z1219">
        <f>IF(Source!BI2128=4,H1213+H1214+H1216+H1217, 0)</f>
        <v>0</v>
      </c>
    </row>
    <row r="1221" spans="1:26" ht="15">
      <c r="A1221" s="59" t="str">
        <f>CONCATENATE("Итого по подразделу: ",IF(Source!G2130&lt;&gt;"Новый подраздел", Source!G2130, ""))</f>
        <v>Итого по подразделу: демонтаж</v>
      </c>
      <c r="B1221" s="59"/>
      <c r="C1221" s="59"/>
      <c r="D1221" s="59"/>
      <c r="E1221" s="59"/>
      <c r="F1221" s="59"/>
      <c r="G1221" s="58">
        <f>SUM(O1152:O1220)</f>
        <v>344.60999999999996</v>
      </c>
      <c r="H1221" s="58"/>
      <c r="I1221" s="35"/>
      <c r="J1221" s="58">
        <f>SUM(P1152:P1220)</f>
        <v>9836.99</v>
      </c>
      <c r="K1221" s="58"/>
      <c r="L1221" s="49">
        <f>SUM(Q1152:Q1220)</f>
        <v>18.444109999999998</v>
      </c>
    </row>
    <row r="1224" spans="1:26" ht="14.25">
      <c r="C1224" s="63" t="str">
        <f>Source!H2159</f>
        <v>Ндс</v>
      </c>
      <c r="D1224" s="63"/>
      <c r="E1224" s="63"/>
      <c r="F1224" s="63"/>
      <c r="G1224" s="63"/>
      <c r="H1224" s="63"/>
      <c r="I1224" s="63"/>
      <c r="J1224" s="64">
        <f>IF(Source!F2159=0, "", Source!F2159)</f>
        <v>1770.7</v>
      </c>
      <c r="K1224" s="64"/>
    </row>
    <row r="1225" spans="1:26" ht="14.25">
      <c r="C1225" s="63" t="str">
        <f>Source!H2160</f>
        <v>всего с НДС</v>
      </c>
      <c r="D1225" s="63"/>
      <c r="E1225" s="63"/>
      <c r="F1225" s="63"/>
      <c r="G1225" s="63"/>
      <c r="H1225" s="63"/>
      <c r="I1225" s="63"/>
      <c r="J1225" s="64">
        <f>IF(Source!F2160=0, "", Source!F2160)</f>
        <v>11607.6</v>
      </c>
      <c r="K1225" s="64"/>
    </row>
    <row r="1227" spans="1:26" ht="16.5">
      <c r="A1227" s="65" t="str">
        <f>CONCATENATE("Подраздел: ",IF(Source!G2162&lt;&gt;"Новый подраздел", Source!G2162, ""))</f>
        <v>Подраздел: ремонт</v>
      </c>
      <c r="B1227" s="65"/>
      <c r="C1227" s="65"/>
      <c r="D1227" s="65"/>
      <c r="E1227" s="65"/>
      <c r="F1227" s="65"/>
      <c r="G1227" s="65"/>
      <c r="H1227" s="65"/>
      <c r="I1227" s="65"/>
      <c r="J1227" s="65"/>
      <c r="K1227" s="65"/>
      <c r="L1227" s="65"/>
    </row>
    <row r="1228" spans="1:26" ht="28.5">
      <c r="A1228" s="23" t="str">
        <f>Source!E2166</f>
        <v>2</v>
      </c>
      <c r="B1228" s="53" t="str">
        <f>Source!F2166</f>
        <v>11-01-012-3</v>
      </c>
      <c r="C1228" s="53" t="str">
        <f>Source!G2166</f>
        <v>Укладка лаг по плитам перекрытий</v>
      </c>
      <c r="D1228" s="37" t="str">
        <f>Source!H2166</f>
        <v>100 м2 пола</v>
      </c>
      <c r="E1228" s="10">
        <f>Source!I2166</f>
        <v>0.17299999999999999</v>
      </c>
      <c r="F1228" s="38">
        <f>Source!AL2166+Source!AM2166+Source!AO2166</f>
        <v>2068.7799999999997</v>
      </c>
      <c r="G1228" s="39"/>
      <c r="H1228" s="38"/>
      <c r="I1228" s="39" t="str">
        <f>Source!BO2166</f>
        <v>11-01-012-3</v>
      </c>
      <c r="J1228" s="39"/>
      <c r="K1228" s="38"/>
      <c r="L1228" s="40"/>
      <c r="S1228">
        <f>ROUND((Source!FX2166/100)*((ROUND(Source!AF2166*Source!I2166, 2)+ROUND(Source!AE2166*Source!I2166, 2))), 2)</f>
        <v>67.73</v>
      </c>
      <c r="T1228">
        <f>Source!X2166</f>
        <v>1908.1</v>
      </c>
      <c r="U1228">
        <f>ROUND((Source!FY2166/100)*((ROUND(Source!AF2166*Source!I2166, 2)+ROUND(Source!AE2166*Source!I2166, 2))), 2)</f>
        <v>39</v>
      </c>
      <c r="V1228">
        <f>Source!Y2166</f>
        <v>1035.24</v>
      </c>
    </row>
    <row r="1229" spans="1:26">
      <c r="C1229" s="31" t="str">
        <f>"Объем: "&amp;Source!I2166&amp;"=17,3/"&amp;"100"</f>
        <v>Объем: 0,173=17,3/100</v>
      </c>
    </row>
    <row r="1230" spans="1:26" ht="14.25">
      <c r="A1230" s="23"/>
      <c r="B1230" s="53"/>
      <c r="C1230" s="53" t="s">
        <v>1148</v>
      </c>
      <c r="D1230" s="37"/>
      <c r="E1230" s="10"/>
      <c r="F1230" s="38">
        <f>Source!AO2166</f>
        <v>304.86</v>
      </c>
      <c r="G1230" s="39" t="str">
        <f>Source!DG2166</f>
        <v>)*1,15</v>
      </c>
      <c r="H1230" s="38">
        <f>ROUND(Source!AF2166*Source!I2166, 2)</f>
        <v>60.65</v>
      </c>
      <c r="I1230" s="39"/>
      <c r="J1230" s="39">
        <f>IF(Source!BA2166&lt;&gt; 0, Source!BA2166, 1)</f>
        <v>33.18</v>
      </c>
      <c r="K1230" s="38">
        <f>Source!S2166</f>
        <v>2012.44</v>
      </c>
      <c r="L1230" s="40"/>
      <c r="R1230">
        <f>H1230</f>
        <v>60.65</v>
      </c>
    </row>
    <row r="1231" spans="1:26" ht="14.25">
      <c r="A1231" s="23"/>
      <c r="B1231" s="53"/>
      <c r="C1231" s="53" t="s">
        <v>102</v>
      </c>
      <c r="D1231" s="37"/>
      <c r="E1231" s="10"/>
      <c r="F1231" s="38">
        <f>Source!AM2166</f>
        <v>28.6</v>
      </c>
      <c r="G1231" s="39" t="str">
        <f>Source!DE2166</f>
        <v>)*1,25</v>
      </c>
      <c r="H1231" s="38">
        <f>ROUND(Source!AD2166*Source!I2166, 2)</f>
        <v>6.18</v>
      </c>
      <c r="I1231" s="39"/>
      <c r="J1231" s="39">
        <f>IF(Source!BB2166&lt;&gt; 0, Source!BB2166, 1)</f>
        <v>11.52</v>
      </c>
      <c r="K1231" s="38">
        <f>Source!Q2166</f>
        <v>71.25</v>
      </c>
      <c r="L1231" s="40"/>
    </row>
    <row r="1232" spans="1:26" ht="14.25">
      <c r="A1232" s="23"/>
      <c r="B1232" s="53"/>
      <c r="C1232" s="53" t="s">
        <v>1154</v>
      </c>
      <c r="D1232" s="37"/>
      <c r="E1232" s="10"/>
      <c r="F1232" s="38">
        <f>Source!AN2166</f>
        <v>2.4300000000000002</v>
      </c>
      <c r="G1232" s="39" t="str">
        <f>Source!DF2166</f>
        <v>)*1,25</v>
      </c>
      <c r="H1232" s="50">
        <f>ROUND(Source!AE2166*Source!I2166, 2)</f>
        <v>0.53</v>
      </c>
      <c r="I1232" s="39"/>
      <c r="J1232" s="39">
        <f>IF(Source!BS2166&lt;&gt; 0, Source!BS2166, 1)</f>
        <v>33.18</v>
      </c>
      <c r="K1232" s="50">
        <f>Source!R2166</f>
        <v>17.45</v>
      </c>
      <c r="L1232" s="40"/>
      <c r="R1232">
        <f>H1232</f>
        <v>0.53</v>
      </c>
    </row>
    <row r="1233" spans="1:26" ht="14.25">
      <c r="A1233" s="23"/>
      <c r="B1233" s="53"/>
      <c r="C1233" s="53" t="s">
        <v>1155</v>
      </c>
      <c r="D1233" s="37"/>
      <c r="E1233" s="10"/>
      <c r="F1233" s="38">
        <f>Source!AL2166</f>
        <v>1735.32</v>
      </c>
      <c r="G1233" s="39" t="str">
        <f>Source!DD2166</f>
        <v/>
      </c>
      <c r="H1233" s="38">
        <f>ROUND(Source!AC2166*Source!I2166, 2)</f>
        <v>300.20999999999998</v>
      </c>
      <c r="I1233" s="39"/>
      <c r="J1233" s="39">
        <f>IF(Source!BC2166&lt;&gt; 0, Source!BC2166, 1)</f>
        <v>3.5</v>
      </c>
      <c r="K1233" s="38">
        <f>Source!P2166</f>
        <v>1050.74</v>
      </c>
      <c r="L1233" s="40"/>
    </row>
    <row r="1234" spans="1:26" ht="14.25">
      <c r="A1234" s="23"/>
      <c r="B1234" s="53"/>
      <c r="C1234" s="53" t="s">
        <v>1149</v>
      </c>
      <c r="D1234" s="37" t="s">
        <v>1150</v>
      </c>
      <c r="E1234" s="10">
        <f>Source!BZ2166</f>
        <v>123</v>
      </c>
      <c r="F1234" s="61" t="str">
        <f>CONCATENATE(" )", Source!DL2166, Source!FT2166, "=", Source!FX2166)</f>
        <v xml:space="preserve"> )*0,9=110,7</v>
      </c>
      <c r="G1234" s="62"/>
      <c r="H1234" s="38">
        <f>SUM(S1228:S1236)</f>
        <v>67.73</v>
      </c>
      <c r="I1234" s="41" t="str">
        <f>CONCATENATE(Source!FX2166, Source!FV2166, "=")</f>
        <v>110,7*0,85=</v>
      </c>
      <c r="J1234" s="36">
        <f>Source!AT2166</f>
        <v>94</v>
      </c>
      <c r="K1234" s="38">
        <f>SUM(T1228:T1236)</f>
        <v>1908.1</v>
      </c>
      <c r="L1234" s="40"/>
    </row>
    <row r="1235" spans="1:26" ht="14.25">
      <c r="A1235" s="23"/>
      <c r="B1235" s="53"/>
      <c r="C1235" s="53" t="s">
        <v>1151</v>
      </c>
      <c r="D1235" s="37" t="s">
        <v>1150</v>
      </c>
      <c r="E1235" s="10">
        <f>Source!CA2166</f>
        <v>75</v>
      </c>
      <c r="F1235" s="61" t="str">
        <f>CONCATENATE(" )", Source!DM2166, Source!FU2166, "=", Source!FY2166)</f>
        <v xml:space="preserve"> )*0,85=63,75</v>
      </c>
      <c r="G1235" s="62"/>
      <c r="H1235" s="38">
        <f>SUM(U1228:U1236)</f>
        <v>39</v>
      </c>
      <c r="I1235" s="41" t="str">
        <f>CONCATENATE(Source!FY2166, Source!FW2166, "=")</f>
        <v>63,75*0,8=</v>
      </c>
      <c r="J1235" s="36">
        <f>Source!AU2166</f>
        <v>51</v>
      </c>
      <c r="K1235" s="38">
        <f>SUM(V1228:V1236)</f>
        <v>1035.24</v>
      </c>
      <c r="L1235" s="40"/>
    </row>
    <row r="1236" spans="1:26" ht="14.25">
      <c r="A1236" s="54"/>
      <c r="B1236" s="55"/>
      <c r="C1236" s="55" t="s">
        <v>1152</v>
      </c>
      <c r="D1236" s="43" t="s">
        <v>1153</v>
      </c>
      <c r="E1236" s="44">
        <f>Source!AQ2166</f>
        <v>35.74</v>
      </c>
      <c r="F1236" s="45"/>
      <c r="G1236" s="47" t="str">
        <f>Source!DI2166</f>
        <v>)*1,15</v>
      </c>
      <c r="H1236" s="45"/>
      <c r="I1236" s="47"/>
      <c r="J1236" s="47"/>
      <c r="K1236" s="45"/>
      <c r="L1236" s="51">
        <f>Source!U2166</f>
        <v>7.1104729999999989</v>
      </c>
    </row>
    <row r="1237" spans="1:26" ht="15">
      <c r="G1237" s="60">
        <f>H1230+H1231+H1233+H1234+H1235</f>
        <v>473.77</v>
      </c>
      <c r="H1237" s="60"/>
      <c r="J1237" s="60">
        <f>K1230+K1231+K1233+K1234+K1235</f>
        <v>6077.77</v>
      </c>
      <c r="K1237" s="60"/>
      <c r="L1237" s="49">
        <f>Source!U2166</f>
        <v>7.1104729999999989</v>
      </c>
      <c r="O1237" s="32">
        <f>G1237</f>
        <v>473.77</v>
      </c>
      <c r="P1237" s="32">
        <f>J1237</f>
        <v>6077.77</v>
      </c>
      <c r="Q1237" s="32">
        <f>L1237</f>
        <v>7.1104729999999989</v>
      </c>
      <c r="W1237">
        <f>IF(Source!BI2166&lt;=1,H1230+H1231+H1233+H1234+H1235, 0)</f>
        <v>473.77</v>
      </c>
      <c r="X1237">
        <f>IF(Source!BI2166=2,H1230+H1231+H1233+H1234+H1235, 0)</f>
        <v>0</v>
      </c>
      <c r="Y1237">
        <f>IF(Source!BI2166=3,H1230+H1231+H1233+H1234+H1235, 0)</f>
        <v>0</v>
      </c>
      <c r="Z1237">
        <f>IF(Source!BI2166=4,H1230+H1231+H1233+H1234+H1235, 0)</f>
        <v>0</v>
      </c>
    </row>
    <row r="1238" spans="1:26" ht="42.75">
      <c r="A1238" s="23" t="str">
        <f>Source!E2167</f>
        <v>3</v>
      </c>
      <c r="B1238" s="53" t="str">
        <f>Source!F2167</f>
        <v>11-01-033-1</v>
      </c>
      <c r="C1238" s="53" t="str">
        <f>Source!G2167</f>
        <v>Устройство покрытий дощатых толщиной 28 мм</v>
      </c>
      <c r="D1238" s="37" t="str">
        <f>Source!H2167</f>
        <v>100 м2 покрытия</v>
      </c>
      <c r="E1238" s="10">
        <f>Source!I2167</f>
        <v>0.17299999999999999</v>
      </c>
      <c r="F1238" s="38">
        <f>Source!AL2167+Source!AM2167+Source!AO2167</f>
        <v>6972.3600000000006</v>
      </c>
      <c r="G1238" s="39"/>
      <c r="H1238" s="38"/>
      <c r="I1238" s="39" t="str">
        <f>Source!BO2167</f>
        <v>11-01-033-1</v>
      </c>
      <c r="J1238" s="39"/>
      <c r="K1238" s="38"/>
      <c r="L1238" s="40"/>
      <c r="S1238">
        <f>ROUND((Source!FX2167/100)*((ROUND(Source!AF2167*Source!I2167, 2)+ROUND(Source!AE2167*Source!I2167, 2))), 2)</f>
        <v>115.94</v>
      </c>
      <c r="T1238">
        <f>Source!X2167</f>
        <v>3266.69</v>
      </c>
      <c r="U1238">
        <f>ROUND((Source!FY2167/100)*((ROUND(Source!AF2167*Source!I2167, 2)+ROUND(Source!AE2167*Source!I2167, 2))), 2)</f>
        <v>66.77</v>
      </c>
      <c r="V1238">
        <f>Source!Y2167</f>
        <v>1772.35</v>
      </c>
    </row>
    <row r="1239" spans="1:26">
      <c r="C1239" s="31" t="str">
        <f>"Объем: "&amp;Source!I2167&amp;"=17,3/"&amp;"100"</f>
        <v>Объем: 0,173=17,3/100</v>
      </c>
    </row>
    <row r="1240" spans="1:26" ht="14.25">
      <c r="A1240" s="23"/>
      <c r="B1240" s="53"/>
      <c r="C1240" s="53" t="s">
        <v>1148</v>
      </c>
      <c r="D1240" s="37"/>
      <c r="E1240" s="10"/>
      <c r="F1240" s="38">
        <f>Source!AO2167</f>
        <v>517.94000000000005</v>
      </c>
      <c r="G1240" s="39" t="str">
        <f>Source!DG2167</f>
        <v>)*1,15</v>
      </c>
      <c r="H1240" s="38">
        <f>ROUND(Source!AF2167*Source!I2167, 2)</f>
        <v>103.04</v>
      </c>
      <c r="I1240" s="39"/>
      <c r="J1240" s="39">
        <f>IF(Source!BA2167&lt;&gt; 0, Source!BA2167, 1)</f>
        <v>33.18</v>
      </c>
      <c r="K1240" s="38">
        <f>Source!S2167</f>
        <v>3419</v>
      </c>
      <c r="L1240" s="40"/>
      <c r="R1240">
        <f>H1240</f>
        <v>103.04</v>
      </c>
    </row>
    <row r="1241" spans="1:26" ht="14.25">
      <c r="A1241" s="23"/>
      <c r="B1241" s="53"/>
      <c r="C1241" s="53" t="s">
        <v>102</v>
      </c>
      <c r="D1241" s="37"/>
      <c r="E1241" s="10"/>
      <c r="F1241" s="38">
        <f>Source!AM2167</f>
        <v>97.78</v>
      </c>
      <c r="G1241" s="39" t="str">
        <f>Source!DE2167</f>
        <v>)*1,25</v>
      </c>
      <c r="H1241" s="38">
        <f>ROUND(Source!AD2167*Source!I2167, 2)</f>
        <v>21.15</v>
      </c>
      <c r="I1241" s="39"/>
      <c r="J1241" s="39">
        <f>IF(Source!BB2167&lt;&gt; 0, Source!BB2167, 1)</f>
        <v>11.56</v>
      </c>
      <c r="K1241" s="38">
        <f>Source!Q2167</f>
        <v>244.45</v>
      </c>
      <c r="L1241" s="40"/>
    </row>
    <row r="1242" spans="1:26" ht="14.25">
      <c r="A1242" s="23"/>
      <c r="B1242" s="53"/>
      <c r="C1242" s="53" t="s">
        <v>1154</v>
      </c>
      <c r="D1242" s="37"/>
      <c r="E1242" s="10"/>
      <c r="F1242" s="38">
        <f>Source!AN2167</f>
        <v>7.83</v>
      </c>
      <c r="G1242" s="39" t="str">
        <f>Source!DF2167</f>
        <v>)*1,25</v>
      </c>
      <c r="H1242" s="50">
        <f>ROUND(Source!AE2167*Source!I2167, 2)</f>
        <v>1.69</v>
      </c>
      <c r="I1242" s="39"/>
      <c r="J1242" s="39">
        <f>IF(Source!BS2167&lt;&gt; 0, Source!BS2167, 1)</f>
        <v>33.18</v>
      </c>
      <c r="K1242" s="50">
        <f>Source!R2167</f>
        <v>56.2</v>
      </c>
      <c r="L1242" s="40"/>
      <c r="R1242">
        <f>H1242</f>
        <v>1.69</v>
      </c>
    </row>
    <row r="1243" spans="1:26" ht="14.25">
      <c r="A1243" s="23"/>
      <c r="B1243" s="53"/>
      <c r="C1243" s="53" t="s">
        <v>1155</v>
      </c>
      <c r="D1243" s="37"/>
      <c r="E1243" s="10"/>
      <c r="F1243" s="38">
        <f>Source!AL2167</f>
        <v>6356.64</v>
      </c>
      <c r="G1243" s="39" t="str">
        <f>Source!DD2167</f>
        <v/>
      </c>
      <c r="H1243" s="38">
        <f>ROUND(Source!AC2167*Source!I2167, 2)</f>
        <v>1099.7</v>
      </c>
      <c r="I1243" s="39"/>
      <c r="J1243" s="39">
        <f>IF(Source!BC2167&lt;&gt; 0, Source!BC2167, 1)</f>
        <v>6.54</v>
      </c>
      <c r="K1243" s="38">
        <f>Source!P2167</f>
        <v>7192.03</v>
      </c>
      <c r="L1243" s="40"/>
    </row>
    <row r="1244" spans="1:26" ht="14.25">
      <c r="A1244" s="23"/>
      <c r="B1244" s="53"/>
      <c r="C1244" s="53" t="s">
        <v>1149</v>
      </c>
      <c r="D1244" s="37" t="s">
        <v>1150</v>
      </c>
      <c r="E1244" s="10">
        <f>Source!BZ2167</f>
        <v>123</v>
      </c>
      <c r="F1244" s="61" t="str">
        <f>CONCATENATE(" )", Source!DL2167, Source!FT2167, "=", Source!FX2167)</f>
        <v xml:space="preserve"> )*0,9=110,7</v>
      </c>
      <c r="G1244" s="62"/>
      <c r="H1244" s="38">
        <f>SUM(S1238:S1246)</f>
        <v>115.94</v>
      </c>
      <c r="I1244" s="41" t="str">
        <f>CONCATENATE(Source!FX2167, Source!FV2167, "=")</f>
        <v>110,7*0,85=</v>
      </c>
      <c r="J1244" s="36">
        <f>Source!AT2167</f>
        <v>94</v>
      </c>
      <c r="K1244" s="38">
        <f>SUM(T1238:T1246)</f>
        <v>3266.69</v>
      </c>
      <c r="L1244" s="40"/>
    </row>
    <row r="1245" spans="1:26" ht="14.25">
      <c r="A1245" s="23"/>
      <c r="B1245" s="53"/>
      <c r="C1245" s="53" t="s">
        <v>1151</v>
      </c>
      <c r="D1245" s="37" t="s">
        <v>1150</v>
      </c>
      <c r="E1245" s="10">
        <f>Source!CA2167</f>
        <v>75</v>
      </c>
      <c r="F1245" s="61" t="str">
        <f>CONCATENATE(" )", Source!DM2167, Source!FU2167, "=", Source!FY2167)</f>
        <v xml:space="preserve"> )*0,85=63,75</v>
      </c>
      <c r="G1245" s="62"/>
      <c r="H1245" s="38">
        <f>SUM(U1238:U1246)</f>
        <v>66.77</v>
      </c>
      <c r="I1245" s="41" t="str">
        <f>CONCATENATE(Source!FY2167, Source!FW2167, "=")</f>
        <v>63,75*0,8=</v>
      </c>
      <c r="J1245" s="36">
        <f>Source!AU2167</f>
        <v>51</v>
      </c>
      <c r="K1245" s="38">
        <f>SUM(V1238:V1246)</f>
        <v>1772.35</v>
      </c>
      <c r="L1245" s="40"/>
    </row>
    <row r="1246" spans="1:26" ht="14.25">
      <c r="A1246" s="54"/>
      <c r="B1246" s="55"/>
      <c r="C1246" s="55" t="s">
        <v>1152</v>
      </c>
      <c r="D1246" s="43" t="s">
        <v>1153</v>
      </c>
      <c r="E1246" s="44">
        <f>Source!AQ2167</f>
        <v>60.72</v>
      </c>
      <c r="F1246" s="45"/>
      <c r="G1246" s="47" t="str">
        <f>Source!DI2167</f>
        <v>)*1,15</v>
      </c>
      <c r="H1246" s="45"/>
      <c r="I1246" s="47"/>
      <c r="J1246" s="47"/>
      <c r="K1246" s="45"/>
      <c r="L1246" s="51">
        <f>Source!U2167</f>
        <v>12.080243999999997</v>
      </c>
    </row>
    <row r="1247" spans="1:26" ht="15">
      <c r="G1247" s="60">
        <f>H1240+H1241+H1243+H1244+H1245</f>
        <v>1406.6000000000001</v>
      </c>
      <c r="H1247" s="60"/>
      <c r="J1247" s="60">
        <f>K1240+K1241+K1243+K1244+K1245</f>
        <v>15894.52</v>
      </c>
      <c r="K1247" s="60"/>
      <c r="L1247" s="49">
        <f>Source!U2167</f>
        <v>12.080243999999997</v>
      </c>
      <c r="O1247" s="32">
        <f>G1247</f>
        <v>1406.6000000000001</v>
      </c>
      <c r="P1247" s="32">
        <f>J1247</f>
        <v>15894.52</v>
      </c>
      <c r="Q1247" s="32">
        <f>L1247</f>
        <v>12.080243999999997</v>
      </c>
      <c r="W1247">
        <f>IF(Source!BI2167&lt;=1,H1240+H1241+H1243+H1244+H1245, 0)</f>
        <v>1406.6000000000001</v>
      </c>
      <c r="X1247">
        <f>IF(Source!BI2167=2,H1240+H1241+H1243+H1244+H1245, 0)</f>
        <v>0</v>
      </c>
      <c r="Y1247">
        <f>IF(Source!BI2167=3,H1240+H1241+H1243+H1244+H1245, 0)</f>
        <v>0</v>
      </c>
      <c r="Z1247">
        <f>IF(Source!BI2167=4,H1240+H1241+H1243+H1244+H1245, 0)</f>
        <v>0</v>
      </c>
    </row>
    <row r="1248" spans="1:26" ht="42.75">
      <c r="A1248" s="23" t="str">
        <f>Source!E2168</f>
        <v>4</v>
      </c>
      <c r="B1248" s="53" t="str">
        <f>Source!F2168</f>
        <v>11-01-053-2</v>
      </c>
      <c r="C1248" s="53" t="str">
        <f>Source!G2168</f>
        <v>Устройство оснований полов из фанеры в один слой площадью свыше 20 м2</v>
      </c>
      <c r="D1248" s="37" t="str">
        <f>Source!H2168</f>
        <v>100 м2 пола</v>
      </c>
      <c r="E1248" s="10">
        <f>Source!I2168</f>
        <v>0.17299999999999999</v>
      </c>
      <c r="F1248" s="38">
        <f>Source!AL2168+Source!AM2168+Source!AO2168</f>
        <v>6214.5300000000007</v>
      </c>
      <c r="G1248" s="39"/>
      <c r="H1248" s="38"/>
      <c r="I1248" s="39" t="str">
        <f>Source!BO2168</f>
        <v>11-01-053-2</v>
      </c>
      <c r="J1248" s="39"/>
      <c r="K1248" s="38"/>
      <c r="L1248" s="40"/>
      <c r="S1248">
        <f>ROUND((Source!FX2168/100)*((ROUND(Source!AF2168*Source!I2168, 2)+ROUND(Source!AE2168*Source!I2168, 2))), 2)</f>
        <v>72.39</v>
      </c>
      <c r="T1248">
        <f>Source!X2168</f>
        <v>2039.32</v>
      </c>
      <c r="U1248">
        <f>ROUND((Source!FY2168/100)*((ROUND(Source!AF2168*Source!I2168, 2)+ROUND(Source!AE2168*Source!I2168, 2))), 2)</f>
        <v>41.69</v>
      </c>
      <c r="V1248">
        <f>Source!Y2168</f>
        <v>1106.44</v>
      </c>
    </row>
    <row r="1249" spans="1:26">
      <c r="C1249" s="31" t="str">
        <f>"Объем: "&amp;Source!I2168&amp;"=17,3/"&amp;"100"</f>
        <v>Объем: 0,173=17,3/100</v>
      </c>
    </row>
    <row r="1250" spans="1:26" ht="14.25">
      <c r="A1250" s="23"/>
      <c r="B1250" s="53"/>
      <c r="C1250" s="53" t="s">
        <v>1148</v>
      </c>
      <c r="D1250" s="37"/>
      <c r="E1250" s="10"/>
      <c r="F1250" s="38">
        <f>Source!AO2168</f>
        <v>255.39</v>
      </c>
      <c r="G1250" s="39" t="str">
        <f>Source!DG2168</f>
        <v>)*1,15</v>
      </c>
      <c r="H1250" s="38">
        <f>ROUND(Source!AF2168*Source!I2168, 2)</f>
        <v>50.81</v>
      </c>
      <c r="I1250" s="39"/>
      <c r="J1250" s="39">
        <f>IF(Source!BA2168&lt;&gt; 0, Source!BA2168, 1)</f>
        <v>33.18</v>
      </c>
      <c r="K1250" s="38">
        <f>Source!S2168</f>
        <v>1685.88</v>
      </c>
      <c r="L1250" s="40"/>
      <c r="R1250">
        <f>H1250</f>
        <v>50.81</v>
      </c>
    </row>
    <row r="1251" spans="1:26" ht="14.25">
      <c r="A1251" s="23"/>
      <c r="B1251" s="53"/>
      <c r="C1251" s="53" t="s">
        <v>102</v>
      </c>
      <c r="D1251" s="37"/>
      <c r="E1251" s="10"/>
      <c r="F1251" s="38">
        <f>Source!AM2168</f>
        <v>375.46</v>
      </c>
      <c r="G1251" s="39" t="str">
        <f>Source!DE2168</f>
        <v>)*1,25</v>
      </c>
      <c r="H1251" s="38">
        <f>ROUND(Source!AD2168*Source!I2168, 2)</f>
        <v>81.19</v>
      </c>
      <c r="I1251" s="39"/>
      <c r="J1251" s="39">
        <f>IF(Source!BB2168&lt;&gt; 0, Source!BB2168, 1)</f>
        <v>10.86</v>
      </c>
      <c r="K1251" s="38">
        <f>Source!Q2168</f>
        <v>881.77</v>
      </c>
      <c r="L1251" s="40"/>
    </row>
    <row r="1252" spans="1:26" ht="14.25">
      <c r="A1252" s="23"/>
      <c r="B1252" s="53"/>
      <c r="C1252" s="53" t="s">
        <v>1154</v>
      </c>
      <c r="D1252" s="37"/>
      <c r="E1252" s="10"/>
      <c r="F1252" s="38">
        <f>Source!AN2168</f>
        <v>67.400000000000006</v>
      </c>
      <c r="G1252" s="39" t="str">
        <f>Source!DF2168</f>
        <v>)*1,25</v>
      </c>
      <c r="H1252" s="50">
        <f>ROUND(Source!AE2168*Source!I2168, 2)</f>
        <v>14.58</v>
      </c>
      <c r="I1252" s="39"/>
      <c r="J1252" s="39">
        <f>IF(Source!BS2168&lt;&gt; 0, Source!BS2168, 1)</f>
        <v>33.18</v>
      </c>
      <c r="K1252" s="50">
        <f>Source!R2168</f>
        <v>483.61</v>
      </c>
      <c r="L1252" s="40"/>
      <c r="R1252">
        <f>H1252</f>
        <v>14.58</v>
      </c>
    </row>
    <row r="1253" spans="1:26" ht="14.25">
      <c r="A1253" s="23"/>
      <c r="B1253" s="53"/>
      <c r="C1253" s="53" t="s">
        <v>1155</v>
      </c>
      <c r="D1253" s="37"/>
      <c r="E1253" s="10"/>
      <c r="F1253" s="38">
        <f>Source!AL2168</f>
        <v>5583.68</v>
      </c>
      <c r="G1253" s="39" t="str">
        <f>Source!DD2168</f>
        <v/>
      </c>
      <c r="H1253" s="38">
        <f>ROUND(Source!AC2168*Source!I2168, 2)</f>
        <v>965.98</v>
      </c>
      <c r="I1253" s="39"/>
      <c r="J1253" s="39">
        <f>IF(Source!BC2168&lt;&gt; 0, Source!BC2168, 1)</f>
        <v>6.62</v>
      </c>
      <c r="K1253" s="38">
        <f>Source!P2168</f>
        <v>6394.77</v>
      </c>
      <c r="L1253" s="40"/>
    </row>
    <row r="1254" spans="1:26" ht="14.25">
      <c r="A1254" s="23"/>
      <c r="B1254" s="53"/>
      <c r="C1254" s="53" t="s">
        <v>1149</v>
      </c>
      <c r="D1254" s="37" t="s">
        <v>1150</v>
      </c>
      <c r="E1254" s="10">
        <f>Source!BZ2168</f>
        <v>123</v>
      </c>
      <c r="F1254" s="61" t="str">
        <f>CONCATENATE(" )", Source!DL2168, Source!FT2168, "=", Source!FX2168)</f>
        <v xml:space="preserve"> )*0,9=110,7</v>
      </c>
      <c r="G1254" s="62"/>
      <c r="H1254" s="38">
        <f>SUM(S1248:S1256)</f>
        <v>72.39</v>
      </c>
      <c r="I1254" s="41" t="str">
        <f>CONCATENATE(Source!FX2168, Source!FV2168, "=")</f>
        <v>110,7*0,85=</v>
      </c>
      <c r="J1254" s="36">
        <f>Source!AT2168</f>
        <v>94</v>
      </c>
      <c r="K1254" s="38">
        <f>SUM(T1248:T1256)</f>
        <v>2039.32</v>
      </c>
      <c r="L1254" s="40"/>
    </row>
    <row r="1255" spans="1:26" ht="14.25">
      <c r="A1255" s="23"/>
      <c r="B1255" s="53"/>
      <c r="C1255" s="53" t="s">
        <v>1151</v>
      </c>
      <c r="D1255" s="37" t="s">
        <v>1150</v>
      </c>
      <c r="E1255" s="10">
        <f>Source!CA2168</f>
        <v>75</v>
      </c>
      <c r="F1255" s="61" t="str">
        <f>CONCATENATE(" )", Source!DM2168, Source!FU2168, "=", Source!FY2168)</f>
        <v xml:space="preserve"> )*0,85=63,75</v>
      </c>
      <c r="G1255" s="62"/>
      <c r="H1255" s="38">
        <f>SUM(U1248:U1256)</f>
        <v>41.69</v>
      </c>
      <c r="I1255" s="41" t="str">
        <f>CONCATENATE(Source!FY2168, Source!FW2168, "=")</f>
        <v>63,75*0,8=</v>
      </c>
      <c r="J1255" s="36">
        <f>Source!AU2168</f>
        <v>51</v>
      </c>
      <c r="K1255" s="38">
        <f>SUM(V1248:V1256)</f>
        <v>1106.44</v>
      </c>
      <c r="L1255" s="40"/>
    </row>
    <row r="1256" spans="1:26" ht="14.25">
      <c r="A1256" s="54"/>
      <c r="B1256" s="55"/>
      <c r="C1256" s="55" t="s">
        <v>1152</v>
      </c>
      <c r="D1256" s="43" t="s">
        <v>1153</v>
      </c>
      <c r="E1256" s="44">
        <f>Source!AQ2168</f>
        <v>31.26</v>
      </c>
      <c r="F1256" s="45"/>
      <c r="G1256" s="47" t="str">
        <f>Source!DI2168</f>
        <v>)*1,15</v>
      </c>
      <c r="H1256" s="45"/>
      <c r="I1256" s="47"/>
      <c r="J1256" s="47"/>
      <c r="K1256" s="45"/>
      <c r="L1256" s="51">
        <f>Source!U2168</f>
        <v>6.2191769999999993</v>
      </c>
    </row>
    <row r="1257" spans="1:26" ht="15">
      <c r="G1257" s="60">
        <f>H1250+H1251+H1253+H1254+H1255</f>
        <v>1212.0600000000002</v>
      </c>
      <c r="H1257" s="60"/>
      <c r="J1257" s="60">
        <f>K1250+K1251+K1253+K1254+K1255</f>
        <v>12108.18</v>
      </c>
      <c r="K1257" s="60"/>
      <c r="L1257" s="49">
        <f>Source!U2168</f>
        <v>6.2191769999999993</v>
      </c>
      <c r="O1257" s="32">
        <f>G1257</f>
        <v>1212.0600000000002</v>
      </c>
      <c r="P1257" s="32">
        <f>J1257</f>
        <v>12108.18</v>
      </c>
      <c r="Q1257" s="32">
        <f>L1257</f>
        <v>6.2191769999999993</v>
      </c>
      <c r="W1257">
        <f>IF(Source!BI2168&lt;=1,H1250+H1251+H1253+H1254+H1255, 0)</f>
        <v>1212.0600000000002</v>
      </c>
      <c r="X1257">
        <f>IF(Source!BI2168=2,H1250+H1251+H1253+H1254+H1255, 0)</f>
        <v>0</v>
      </c>
      <c r="Y1257">
        <f>IF(Source!BI2168=3,H1250+H1251+H1253+H1254+H1255, 0)</f>
        <v>0</v>
      </c>
      <c r="Z1257">
        <f>IF(Source!BI2168=4,H1250+H1251+H1253+H1254+H1255, 0)</f>
        <v>0</v>
      </c>
    </row>
    <row r="1258" spans="1:26" ht="42.75">
      <c r="A1258" s="23" t="str">
        <f>Source!E2169</f>
        <v>5</v>
      </c>
      <c r="B1258" s="53" t="str">
        <f>Source!F2169</f>
        <v>11-01-057-1</v>
      </c>
      <c r="C1258" s="53" t="str">
        <f>Source!G2169</f>
        <v>Устройство гетерогенного и гомогенного покрытия на клее со свариванием полотнищ в стыках</v>
      </c>
      <c r="D1258" s="37" t="str">
        <f>Source!H2169</f>
        <v>100 м2</v>
      </c>
      <c r="E1258" s="10">
        <f>Source!I2169</f>
        <v>0.17299999999999999</v>
      </c>
      <c r="F1258" s="38">
        <f>Source!AL2169+Source!AM2169+Source!AO2169</f>
        <v>1180.5999999999999</v>
      </c>
      <c r="G1258" s="39"/>
      <c r="H1258" s="38"/>
      <c r="I1258" s="39" t="str">
        <f>Source!BO2169</f>
        <v>11-01-057-1</v>
      </c>
      <c r="J1258" s="39"/>
      <c r="K1258" s="38"/>
      <c r="L1258" s="40"/>
      <c r="S1258">
        <f>ROUND((Source!FX2169/100)*((ROUND(Source!AF2169*Source!I2169, 2)+ROUND(Source!AE2169*Source!I2169, 2))), 2)</f>
        <v>85.16</v>
      </c>
      <c r="T1258">
        <f>Source!X2169</f>
        <v>2399.27</v>
      </c>
      <c r="U1258">
        <f>ROUND((Source!FY2169/100)*((ROUND(Source!AF2169*Source!I2169, 2)+ROUND(Source!AE2169*Source!I2169, 2))), 2)</f>
        <v>49.04</v>
      </c>
      <c r="V1258">
        <f>Source!Y2169</f>
        <v>1301.73</v>
      </c>
    </row>
    <row r="1259" spans="1:26">
      <c r="C1259" s="31" t="str">
        <f>"Объем: "&amp;Source!I2169&amp;"=17,3/"&amp;"100"</f>
        <v>Объем: 0,173=17,3/100</v>
      </c>
    </row>
    <row r="1260" spans="1:26" ht="14.25">
      <c r="A1260" s="23"/>
      <c r="B1260" s="53"/>
      <c r="C1260" s="53" t="s">
        <v>1148</v>
      </c>
      <c r="D1260" s="37"/>
      <c r="E1260" s="10"/>
      <c r="F1260" s="38">
        <f>Source!AO2169</f>
        <v>386.07</v>
      </c>
      <c r="G1260" s="39" t="str">
        <f>Source!DG2169</f>
        <v>)*1,15</v>
      </c>
      <c r="H1260" s="38">
        <f>ROUND(Source!AF2169*Source!I2169, 2)</f>
        <v>76.81</v>
      </c>
      <c r="I1260" s="39"/>
      <c r="J1260" s="39">
        <f>IF(Source!BA2169&lt;&gt; 0, Source!BA2169, 1)</f>
        <v>33.18</v>
      </c>
      <c r="K1260" s="38">
        <f>Source!S2169</f>
        <v>2548.5100000000002</v>
      </c>
      <c r="L1260" s="40"/>
      <c r="R1260">
        <f>H1260</f>
        <v>76.81</v>
      </c>
    </row>
    <row r="1261" spans="1:26" ht="14.25">
      <c r="A1261" s="23"/>
      <c r="B1261" s="53"/>
      <c r="C1261" s="53" t="s">
        <v>102</v>
      </c>
      <c r="D1261" s="37"/>
      <c r="E1261" s="10"/>
      <c r="F1261" s="38">
        <f>Source!AM2169</f>
        <v>5.77</v>
      </c>
      <c r="G1261" s="39" t="str">
        <f>Source!DE2169</f>
        <v>)*1,25</v>
      </c>
      <c r="H1261" s="38">
        <f>ROUND(Source!AD2169*Source!I2169, 2)</f>
        <v>1.25</v>
      </c>
      <c r="I1261" s="39"/>
      <c r="J1261" s="39">
        <f>IF(Source!BB2169&lt;&gt; 0, Source!BB2169, 1)</f>
        <v>9.84</v>
      </c>
      <c r="K1261" s="38">
        <f>Source!Q2169</f>
        <v>12.29</v>
      </c>
      <c r="L1261" s="40"/>
    </row>
    <row r="1262" spans="1:26" ht="14.25">
      <c r="A1262" s="23"/>
      <c r="B1262" s="53"/>
      <c r="C1262" s="53" t="s">
        <v>1154</v>
      </c>
      <c r="D1262" s="37"/>
      <c r="E1262" s="10"/>
      <c r="F1262" s="38">
        <f>Source!AN2169</f>
        <v>0.54</v>
      </c>
      <c r="G1262" s="39" t="str">
        <f>Source!DF2169</f>
        <v>)*1,25</v>
      </c>
      <c r="H1262" s="50">
        <f>ROUND(Source!AE2169*Source!I2169, 2)</f>
        <v>0.12</v>
      </c>
      <c r="I1262" s="39"/>
      <c r="J1262" s="39">
        <f>IF(Source!BS2169&lt;&gt; 0, Source!BS2169, 1)</f>
        <v>33.18</v>
      </c>
      <c r="K1262" s="50">
        <f>Source!R2169</f>
        <v>3.9</v>
      </c>
      <c r="L1262" s="40"/>
      <c r="R1262">
        <f>H1262</f>
        <v>0.12</v>
      </c>
    </row>
    <row r="1263" spans="1:26" ht="14.25">
      <c r="A1263" s="23"/>
      <c r="B1263" s="53"/>
      <c r="C1263" s="53" t="s">
        <v>1155</v>
      </c>
      <c r="D1263" s="37"/>
      <c r="E1263" s="10"/>
      <c r="F1263" s="38">
        <f>Source!AL2169</f>
        <v>788.76</v>
      </c>
      <c r="G1263" s="39" t="str">
        <f>Source!DD2169</f>
        <v/>
      </c>
      <c r="H1263" s="38">
        <f>ROUND(Source!AC2169*Source!I2169, 2)</f>
        <v>136.46</v>
      </c>
      <c r="I1263" s="39"/>
      <c r="J1263" s="39">
        <f>IF(Source!BC2169&lt;&gt; 0, Source!BC2169, 1)</f>
        <v>7.57</v>
      </c>
      <c r="K1263" s="38">
        <f>Source!P2169</f>
        <v>1032.97</v>
      </c>
      <c r="L1263" s="40"/>
    </row>
    <row r="1264" spans="1:26" ht="14.25">
      <c r="A1264" s="23"/>
      <c r="B1264" s="53"/>
      <c r="C1264" s="53" t="s">
        <v>1149</v>
      </c>
      <c r="D1264" s="37" t="s">
        <v>1150</v>
      </c>
      <c r="E1264" s="10">
        <f>Source!BZ2169</f>
        <v>123</v>
      </c>
      <c r="F1264" s="61" t="str">
        <f>CONCATENATE(" )", Source!DL2169, Source!FT2169, "=", Source!FX2169)</f>
        <v xml:space="preserve"> )*0,9=110,7</v>
      </c>
      <c r="G1264" s="62"/>
      <c r="H1264" s="38">
        <f>SUM(S1258:S1267)</f>
        <v>85.16</v>
      </c>
      <c r="I1264" s="41" t="str">
        <f>CONCATENATE(Source!FX2169, Source!FV2169, "=")</f>
        <v>110,7*0,85=</v>
      </c>
      <c r="J1264" s="36">
        <f>Source!AT2169</f>
        <v>94</v>
      </c>
      <c r="K1264" s="38">
        <f>SUM(T1258:T1267)</f>
        <v>2399.27</v>
      </c>
      <c r="L1264" s="40"/>
    </row>
    <row r="1265" spans="1:26" ht="14.25">
      <c r="A1265" s="23"/>
      <c r="B1265" s="53"/>
      <c r="C1265" s="53" t="s">
        <v>1151</v>
      </c>
      <c r="D1265" s="37" t="s">
        <v>1150</v>
      </c>
      <c r="E1265" s="10">
        <f>Source!CA2169</f>
        <v>75</v>
      </c>
      <c r="F1265" s="61" t="str">
        <f>CONCATENATE(" )", Source!DM2169, Source!FU2169, "=", Source!FY2169)</f>
        <v xml:space="preserve"> )*0,85=63,75</v>
      </c>
      <c r="G1265" s="62"/>
      <c r="H1265" s="38">
        <f>SUM(U1258:U1267)</f>
        <v>49.04</v>
      </c>
      <c r="I1265" s="41" t="str">
        <f>CONCATENATE(Source!FY2169, Source!FW2169, "=")</f>
        <v>63,75*0,8=</v>
      </c>
      <c r="J1265" s="36">
        <f>Source!AU2169</f>
        <v>51</v>
      </c>
      <c r="K1265" s="38">
        <f>SUM(V1258:V1267)</f>
        <v>1301.73</v>
      </c>
      <c r="L1265" s="40"/>
    </row>
    <row r="1266" spans="1:26" ht="14.25">
      <c r="A1266" s="23"/>
      <c r="B1266" s="53"/>
      <c r="C1266" s="53" t="s">
        <v>1152</v>
      </c>
      <c r="D1266" s="37" t="s">
        <v>1153</v>
      </c>
      <c r="E1266" s="10">
        <f>Source!AQ2169</f>
        <v>45.26</v>
      </c>
      <c r="F1266" s="38"/>
      <c r="G1266" s="39" t="str">
        <f>Source!DI2169</f>
        <v>)*1,15</v>
      </c>
      <c r="H1266" s="38"/>
      <c r="I1266" s="39"/>
      <c r="J1266" s="39"/>
      <c r="K1266" s="38"/>
      <c r="L1266" s="42">
        <f>Source!U2169</f>
        <v>9.0044769999999978</v>
      </c>
    </row>
    <row r="1267" spans="1:26" ht="57">
      <c r="A1267" s="54" t="str">
        <f>Source!E2170</f>
        <v>5,1</v>
      </c>
      <c r="B1267" s="55" t="str">
        <f>Source!F2170</f>
        <v>101-4216</v>
      </c>
      <c r="C1267" s="55" t="str">
        <f>Source!G2170</f>
        <v>Линолеум полукоммерческий гетерогенный "TARKETT ИДИЛЛИЯ" (толщина 3,2 мм, толщина защитного слоя 0,5 мм, класс 23/32)</v>
      </c>
      <c r="D1267" s="43" t="str">
        <f>Source!H2170</f>
        <v>м2</v>
      </c>
      <c r="E1267" s="44">
        <f>Source!I2170</f>
        <v>17.646000000000001</v>
      </c>
      <c r="F1267" s="45">
        <f>Source!AL2170+Source!AM2170+Source!AO2170</f>
        <v>82.19</v>
      </c>
      <c r="G1267" s="46" t="s">
        <v>3</v>
      </c>
      <c r="H1267" s="45">
        <f>ROUND(Source!AC2170*Source!I2170, 2)+ROUND(Source!AD2170*Source!I2170, 2)+ROUND(Source!AF2170*Source!I2170, 2)</f>
        <v>1450.32</v>
      </c>
      <c r="I1267" s="47"/>
      <c r="J1267" s="47">
        <f>IF(Source!BC2170&lt;&gt; 0, Source!BC2170, 1)</f>
        <v>6.28</v>
      </c>
      <c r="K1267" s="45">
        <f>Source!O2170</f>
        <v>9108.0400000000009</v>
      </c>
      <c r="L1267" s="48"/>
      <c r="S1267">
        <f>ROUND((Source!FX2170/100)*((ROUND(Source!AF2170*Source!I2170, 2)+ROUND(Source!AE2170*Source!I2170, 2))), 2)</f>
        <v>0</v>
      </c>
      <c r="T1267">
        <f>Source!X2170</f>
        <v>0</v>
      </c>
      <c r="U1267">
        <f>ROUND((Source!FY2170/100)*((ROUND(Source!AF2170*Source!I2170, 2)+ROUND(Source!AE2170*Source!I2170, 2))), 2)</f>
        <v>0</v>
      </c>
      <c r="V1267">
        <f>Source!Y2170</f>
        <v>0</v>
      </c>
      <c r="W1267">
        <f>IF(Source!BI2170&lt;=1,H1267, 0)</f>
        <v>1450.32</v>
      </c>
      <c r="X1267">
        <f>IF(Source!BI2170=2,H1267, 0)</f>
        <v>0</v>
      </c>
      <c r="Y1267">
        <f>IF(Source!BI2170=3,H1267, 0)</f>
        <v>0</v>
      </c>
      <c r="Z1267">
        <f>IF(Source!BI2170=4,H1267, 0)</f>
        <v>0</v>
      </c>
    </row>
    <row r="1268" spans="1:26" ht="15">
      <c r="G1268" s="60">
        <f>H1260+H1261+H1263+H1264+H1265+SUM(H1267:H1267)</f>
        <v>1799.04</v>
      </c>
      <c r="H1268" s="60"/>
      <c r="J1268" s="60">
        <f>K1260+K1261+K1263+K1264+K1265+SUM(K1267:K1267)</f>
        <v>16402.810000000001</v>
      </c>
      <c r="K1268" s="60"/>
      <c r="L1268" s="49">
        <f>Source!U2169</f>
        <v>9.0044769999999978</v>
      </c>
      <c r="O1268" s="32">
        <f>G1268</f>
        <v>1799.04</v>
      </c>
      <c r="P1268" s="32">
        <f>J1268</f>
        <v>16402.810000000001</v>
      </c>
      <c r="Q1268" s="32">
        <f>L1268</f>
        <v>9.0044769999999978</v>
      </c>
      <c r="W1268">
        <f>IF(Source!BI2169&lt;=1,H1260+H1261+H1263+H1264+H1265, 0)</f>
        <v>348.72</v>
      </c>
      <c r="X1268">
        <f>IF(Source!BI2169=2,H1260+H1261+H1263+H1264+H1265, 0)</f>
        <v>0</v>
      </c>
      <c r="Y1268">
        <f>IF(Source!BI2169=3,H1260+H1261+H1263+H1264+H1265, 0)</f>
        <v>0</v>
      </c>
      <c r="Z1268">
        <f>IF(Source!BI2169=4,H1260+H1261+H1263+H1264+H1265, 0)</f>
        <v>0</v>
      </c>
    </row>
    <row r="1269" spans="1:26" ht="42.75">
      <c r="A1269" s="23" t="str">
        <f>Source!E2171</f>
        <v>8</v>
      </c>
      <c r="B1269" s="53" t="str">
        <f>Source!F2171</f>
        <v>11-01-040-3</v>
      </c>
      <c r="C1269" s="53" t="str">
        <f>Source!G2171</f>
        <v>Устройство плинтусов поливинилхлоридных на винтах самонарезающих</v>
      </c>
      <c r="D1269" s="37" t="str">
        <f>Source!H2171</f>
        <v>100 М ПЛИНТУСА</v>
      </c>
      <c r="E1269" s="10">
        <f>Source!I2171</f>
        <v>0.2</v>
      </c>
      <c r="F1269" s="38">
        <f>Source!AL2171+Source!AM2171+Source!AO2171</f>
        <v>1468.0600000000002</v>
      </c>
      <c r="G1269" s="39"/>
      <c r="H1269" s="38"/>
      <c r="I1269" s="39" t="str">
        <f>Source!BO2171</f>
        <v>11-01-040-3</v>
      </c>
      <c r="J1269" s="39"/>
      <c r="K1269" s="38"/>
      <c r="L1269" s="40"/>
      <c r="S1269">
        <f>ROUND((Source!FX2171/100)*((ROUND(Source!AF2171*Source!I2171, 2)+ROUND(Source!AE2171*Source!I2171, 2))), 2)</f>
        <v>15.56</v>
      </c>
      <c r="T1269">
        <f>Source!X2171</f>
        <v>438.59</v>
      </c>
      <c r="U1269">
        <f>ROUND((Source!FY2171/100)*((ROUND(Source!AF2171*Source!I2171, 2)+ROUND(Source!AE2171*Source!I2171, 2))), 2)</f>
        <v>8.9600000000000009</v>
      </c>
      <c r="V1269">
        <f>Source!Y2171</f>
        <v>237.96</v>
      </c>
    </row>
    <row r="1270" spans="1:26">
      <c r="C1270" s="31" t="str">
        <f>"Объем: "&amp;Source!I2171&amp;"=20/"&amp;"100"</f>
        <v>Объем: 0,2=20/100</v>
      </c>
    </row>
    <row r="1271" spans="1:26" ht="14.25">
      <c r="A1271" s="23"/>
      <c r="B1271" s="53"/>
      <c r="C1271" s="53" t="s">
        <v>1148</v>
      </c>
      <c r="D1271" s="37"/>
      <c r="E1271" s="10"/>
      <c r="F1271" s="38">
        <f>Source!AO2171</f>
        <v>61.14</v>
      </c>
      <c r="G1271" s="39" t="str">
        <f>Source!DG2171</f>
        <v>)*1,15</v>
      </c>
      <c r="H1271" s="38">
        <f>ROUND(Source!AF2171*Source!I2171, 2)</f>
        <v>14.06</v>
      </c>
      <c r="I1271" s="39"/>
      <c r="J1271" s="39">
        <f>IF(Source!BA2171&lt;&gt; 0, Source!BA2171, 1)</f>
        <v>33.18</v>
      </c>
      <c r="K1271" s="38">
        <f>Source!S2171</f>
        <v>466.58</v>
      </c>
      <c r="L1271" s="40"/>
      <c r="R1271">
        <f>H1271</f>
        <v>14.06</v>
      </c>
    </row>
    <row r="1272" spans="1:26" ht="14.25">
      <c r="A1272" s="23"/>
      <c r="B1272" s="53"/>
      <c r="C1272" s="53" t="s">
        <v>102</v>
      </c>
      <c r="D1272" s="37"/>
      <c r="E1272" s="10"/>
      <c r="F1272" s="38">
        <f>Source!AM2171</f>
        <v>11.24</v>
      </c>
      <c r="G1272" s="39" t="str">
        <f>Source!DE2171</f>
        <v>)*1,25</v>
      </c>
      <c r="H1272" s="38">
        <f>ROUND(Source!AD2171*Source!I2171, 2)</f>
        <v>2.81</v>
      </c>
      <c r="I1272" s="39"/>
      <c r="J1272" s="39">
        <f>IF(Source!BB2171&lt;&gt; 0, Source!BB2171, 1)</f>
        <v>5.63</v>
      </c>
      <c r="K1272" s="38">
        <f>Source!Q2171</f>
        <v>15.82</v>
      </c>
      <c r="L1272" s="40"/>
    </row>
    <row r="1273" spans="1:26" ht="14.25">
      <c r="A1273" s="23"/>
      <c r="B1273" s="53"/>
      <c r="C1273" s="53" t="s">
        <v>1155</v>
      </c>
      <c r="D1273" s="37"/>
      <c r="E1273" s="10"/>
      <c r="F1273" s="38">
        <f>Source!AL2171</f>
        <v>1395.68</v>
      </c>
      <c r="G1273" s="39" t="str">
        <f>Source!DD2171</f>
        <v/>
      </c>
      <c r="H1273" s="38">
        <f>ROUND(Source!AC2171*Source!I2171, 2)</f>
        <v>279.14</v>
      </c>
      <c r="I1273" s="39"/>
      <c r="J1273" s="39">
        <f>IF(Source!BC2171&lt;&gt; 0, Source!BC2171, 1)</f>
        <v>2.68</v>
      </c>
      <c r="K1273" s="38">
        <f>Source!P2171</f>
        <v>748.08</v>
      </c>
      <c r="L1273" s="40"/>
    </row>
    <row r="1274" spans="1:26" ht="14.25">
      <c r="A1274" s="23"/>
      <c r="B1274" s="53"/>
      <c r="C1274" s="53" t="s">
        <v>1149</v>
      </c>
      <c r="D1274" s="37" t="s">
        <v>1150</v>
      </c>
      <c r="E1274" s="10">
        <f>Source!BZ2171</f>
        <v>123</v>
      </c>
      <c r="F1274" s="61" t="str">
        <f>CONCATENATE(" )", Source!DL2171, Source!FT2171, "=", Source!FX2171)</f>
        <v xml:space="preserve"> )*0,9=110,7</v>
      </c>
      <c r="G1274" s="62"/>
      <c r="H1274" s="38">
        <f>SUM(S1269:S1276)</f>
        <v>15.56</v>
      </c>
      <c r="I1274" s="41" t="str">
        <f>CONCATENATE(Source!FX2171, Source!FV2171, "=")</f>
        <v>110,7*0,85=</v>
      </c>
      <c r="J1274" s="36">
        <f>Source!AT2171</f>
        <v>94</v>
      </c>
      <c r="K1274" s="38">
        <f>SUM(T1269:T1276)</f>
        <v>438.59</v>
      </c>
      <c r="L1274" s="40"/>
    </row>
    <row r="1275" spans="1:26" ht="14.25">
      <c r="A1275" s="23"/>
      <c r="B1275" s="53"/>
      <c r="C1275" s="53" t="s">
        <v>1151</v>
      </c>
      <c r="D1275" s="37" t="s">
        <v>1150</v>
      </c>
      <c r="E1275" s="10">
        <f>Source!CA2171</f>
        <v>75</v>
      </c>
      <c r="F1275" s="61" t="str">
        <f>CONCATENATE(" )", Source!DM2171, Source!FU2171, "=", Source!FY2171)</f>
        <v xml:space="preserve"> )*0,85=63,75</v>
      </c>
      <c r="G1275" s="62"/>
      <c r="H1275" s="38">
        <f>SUM(U1269:U1276)</f>
        <v>8.9600000000000009</v>
      </c>
      <c r="I1275" s="41" t="str">
        <f>CONCATENATE(Source!FY2171, Source!FW2171, "=")</f>
        <v>63,75*0,8=</v>
      </c>
      <c r="J1275" s="36">
        <f>Source!AU2171</f>
        <v>51</v>
      </c>
      <c r="K1275" s="38">
        <f>SUM(V1269:V1276)</f>
        <v>237.96</v>
      </c>
      <c r="L1275" s="40"/>
    </row>
    <row r="1276" spans="1:26" ht="14.25">
      <c r="A1276" s="54"/>
      <c r="B1276" s="55"/>
      <c r="C1276" s="55" t="s">
        <v>1152</v>
      </c>
      <c r="D1276" s="43" t="s">
        <v>1153</v>
      </c>
      <c r="E1276" s="44">
        <f>Source!AQ2171</f>
        <v>6.66</v>
      </c>
      <c r="F1276" s="45"/>
      <c r="G1276" s="47" t="str">
        <f>Source!DI2171</f>
        <v>)*1,15</v>
      </c>
      <c r="H1276" s="45"/>
      <c r="I1276" s="47"/>
      <c r="J1276" s="47"/>
      <c r="K1276" s="45"/>
      <c r="L1276" s="51">
        <f>Source!U2171</f>
        <v>1.5318000000000001</v>
      </c>
    </row>
    <row r="1277" spans="1:26" ht="15">
      <c r="G1277" s="60">
        <f>H1271+H1272+H1273+H1274+H1275</f>
        <v>320.52999999999997</v>
      </c>
      <c r="H1277" s="60"/>
      <c r="J1277" s="60">
        <f>K1271+K1272+K1273+K1274+K1275</f>
        <v>1907.03</v>
      </c>
      <c r="K1277" s="60"/>
      <c r="L1277" s="49">
        <f>Source!U2171</f>
        <v>1.5318000000000001</v>
      </c>
      <c r="O1277" s="32">
        <f>G1277</f>
        <v>320.52999999999997</v>
      </c>
      <c r="P1277" s="32">
        <f>J1277</f>
        <v>1907.03</v>
      </c>
      <c r="Q1277" s="32">
        <f>L1277</f>
        <v>1.5318000000000001</v>
      </c>
      <c r="W1277">
        <f>IF(Source!BI2171&lt;=1,H1271+H1272+H1273+H1274+H1275, 0)</f>
        <v>320.52999999999997</v>
      </c>
      <c r="X1277">
        <f>IF(Source!BI2171=2,H1271+H1272+H1273+H1274+H1275, 0)</f>
        <v>0</v>
      </c>
      <c r="Y1277">
        <f>IF(Source!BI2171=3,H1271+H1272+H1273+H1274+H1275, 0)</f>
        <v>0</v>
      </c>
      <c r="Z1277">
        <f>IF(Source!BI2171=4,H1271+H1272+H1273+H1274+H1275, 0)</f>
        <v>0</v>
      </c>
    </row>
    <row r="1278" spans="1:26" ht="71.25">
      <c r="A1278" s="23" t="str">
        <f>Source!E2172</f>
        <v>9</v>
      </c>
      <c r="B1278" s="53" t="str">
        <f>Source!F2172</f>
        <v>10-05-010-2</v>
      </c>
      <c r="C1278" s="53" t="str">
        <f>Source!G2172</f>
        <v>Облицовка стен по системе «КНАУФ» по одинарному металлическому каркасу из ПН и ПС профилей гипсокартонными листами в два слоя (С 626) с дверным проемом</v>
      </c>
      <c r="D1278" s="37" t="str">
        <f>Source!H2172</f>
        <v>100 м2 стен (за вычетом проемов)</v>
      </c>
      <c r="E1278" s="10">
        <f>Source!I2172</f>
        <v>0.68</v>
      </c>
      <c r="F1278" s="38">
        <f>Source!AL2172+Source!AM2172+Source!AO2172</f>
        <v>8430.5499999999993</v>
      </c>
      <c r="G1278" s="39"/>
      <c r="H1278" s="38"/>
      <c r="I1278" s="39" t="str">
        <f>Source!BO2172</f>
        <v>10-05-010-2</v>
      </c>
      <c r="J1278" s="39"/>
      <c r="K1278" s="38"/>
      <c r="L1278" s="40"/>
      <c r="S1278">
        <f>ROUND((Source!FX2172/100)*((ROUND(Source!AF2172*Source!I2172, 2)+ROUND(Source!AE2172*Source!I2172, 2))), 2)</f>
        <v>632.73</v>
      </c>
      <c r="T1278">
        <f>Source!X2172</f>
        <v>17791.439999999999</v>
      </c>
      <c r="U1278">
        <f>ROUND((Source!FY2172/100)*((ROUND(Source!AF2172*Source!I2172, 2)+ROUND(Source!AE2172*Source!I2172, 2))), 2)</f>
        <v>319.05</v>
      </c>
      <c r="V1278">
        <f>Source!Y2172</f>
        <v>8500.36</v>
      </c>
    </row>
    <row r="1279" spans="1:26">
      <c r="C1279" s="31" t="str">
        <f>"Объем: "&amp;Source!I2172&amp;"=68/"&amp;"100"</f>
        <v>Объем: 0,68=68/100</v>
      </c>
    </row>
    <row r="1280" spans="1:26" ht="14.25">
      <c r="A1280" s="23"/>
      <c r="B1280" s="53"/>
      <c r="C1280" s="53" t="s">
        <v>1148</v>
      </c>
      <c r="D1280" s="37"/>
      <c r="E1280" s="10"/>
      <c r="F1280" s="38">
        <f>Source!AO2172</f>
        <v>761.88</v>
      </c>
      <c r="G1280" s="39" t="str">
        <f>Source!DG2172</f>
        <v>)*1,15</v>
      </c>
      <c r="H1280" s="38">
        <f>ROUND(Source!AF2172*Source!I2172, 2)</f>
        <v>595.79</v>
      </c>
      <c r="I1280" s="39"/>
      <c r="J1280" s="39">
        <f>IF(Source!BA2172&lt;&gt; 0, Source!BA2172, 1)</f>
        <v>33.18</v>
      </c>
      <c r="K1280" s="38">
        <f>Source!S2172</f>
        <v>19768.27</v>
      </c>
      <c r="L1280" s="40"/>
      <c r="R1280">
        <f>H1280</f>
        <v>595.79</v>
      </c>
    </row>
    <row r="1281" spans="1:26" ht="14.25">
      <c r="A1281" s="23"/>
      <c r="B1281" s="53"/>
      <c r="C1281" s="53" t="s">
        <v>102</v>
      </c>
      <c r="D1281" s="37"/>
      <c r="E1281" s="10"/>
      <c r="F1281" s="38">
        <f>Source!AM2172</f>
        <v>14.12</v>
      </c>
      <c r="G1281" s="39" t="str">
        <f>Source!DE2172</f>
        <v>)*1,25</v>
      </c>
      <c r="H1281" s="38">
        <f>ROUND(Source!AD2172*Source!I2172, 2)</f>
        <v>12</v>
      </c>
      <c r="I1281" s="39"/>
      <c r="J1281" s="39">
        <f>IF(Source!BB2172&lt;&gt; 0, Source!BB2172, 1)</f>
        <v>6.2</v>
      </c>
      <c r="K1281" s="38">
        <f>Source!Q2172</f>
        <v>74.41</v>
      </c>
      <c r="L1281" s="40"/>
    </row>
    <row r="1282" spans="1:26" ht="14.25">
      <c r="A1282" s="23"/>
      <c r="B1282" s="53"/>
      <c r="C1282" s="53" t="s">
        <v>1155</v>
      </c>
      <c r="D1282" s="37"/>
      <c r="E1282" s="10"/>
      <c r="F1282" s="38">
        <f>Source!AL2172</f>
        <v>7654.55</v>
      </c>
      <c r="G1282" s="39" t="str">
        <f>Source!DD2172</f>
        <v/>
      </c>
      <c r="H1282" s="38">
        <f>ROUND(Source!AC2172*Source!I2172, 2)</f>
        <v>5205.09</v>
      </c>
      <c r="I1282" s="39"/>
      <c r="J1282" s="39">
        <f>IF(Source!BC2172&lt;&gt; 0, Source!BC2172, 1)</f>
        <v>5.7</v>
      </c>
      <c r="K1282" s="38">
        <f>Source!P2172</f>
        <v>29669.040000000001</v>
      </c>
      <c r="L1282" s="40"/>
    </row>
    <row r="1283" spans="1:26" ht="14.25">
      <c r="A1283" s="23"/>
      <c r="B1283" s="53"/>
      <c r="C1283" s="53" t="s">
        <v>1149</v>
      </c>
      <c r="D1283" s="37" t="s">
        <v>1150</v>
      </c>
      <c r="E1283" s="10">
        <f>Source!BZ2172</f>
        <v>118</v>
      </c>
      <c r="F1283" s="61" t="str">
        <f>CONCATENATE(" )", Source!DL2172, Source!FT2172, "=", Source!FX2172)</f>
        <v xml:space="preserve"> )*0,9=106,2</v>
      </c>
      <c r="G1283" s="62"/>
      <c r="H1283" s="38">
        <f>SUM(S1278:S1286)</f>
        <v>632.73</v>
      </c>
      <c r="I1283" s="41" t="str">
        <f>CONCATENATE(Source!FX2172, Source!FV2172, "=")</f>
        <v>106,2*0,85=</v>
      </c>
      <c r="J1283" s="36">
        <f>Source!AT2172</f>
        <v>90</v>
      </c>
      <c r="K1283" s="38">
        <f>SUM(T1278:T1286)</f>
        <v>17791.439999999999</v>
      </c>
      <c r="L1283" s="40"/>
    </row>
    <row r="1284" spans="1:26" ht="14.25">
      <c r="A1284" s="23"/>
      <c r="B1284" s="53"/>
      <c r="C1284" s="53" t="s">
        <v>1151</v>
      </c>
      <c r="D1284" s="37" t="s">
        <v>1150</v>
      </c>
      <c r="E1284" s="10">
        <f>Source!CA2172</f>
        <v>63</v>
      </c>
      <c r="F1284" s="61" t="str">
        <f>CONCATENATE(" )", Source!DM2172, Source!FU2172, "=", Source!FY2172)</f>
        <v xml:space="preserve"> )*0,85=53,55</v>
      </c>
      <c r="G1284" s="62"/>
      <c r="H1284" s="38">
        <f>SUM(U1278:U1286)</f>
        <v>319.05</v>
      </c>
      <c r="I1284" s="41" t="str">
        <f>CONCATENATE(Source!FY2172, Source!FW2172, "=")</f>
        <v>53,55*0,8=</v>
      </c>
      <c r="J1284" s="36">
        <f>Source!AU2172</f>
        <v>43</v>
      </c>
      <c r="K1284" s="38">
        <f>SUM(V1278:V1286)</f>
        <v>8500.36</v>
      </c>
      <c r="L1284" s="40"/>
    </row>
    <row r="1285" spans="1:26" ht="14.25">
      <c r="A1285" s="23"/>
      <c r="B1285" s="53"/>
      <c r="C1285" s="53" t="s">
        <v>1152</v>
      </c>
      <c r="D1285" s="37" t="s">
        <v>1153</v>
      </c>
      <c r="E1285" s="10">
        <f>Source!AQ2172</f>
        <v>84</v>
      </c>
      <c r="F1285" s="38"/>
      <c r="G1285" s="39" t="str">
        <f>Source!DI2172</f>
        <v>)*1,15</v>
      </c>
      <c r="H1285" s="38"/>
      <c r="I1285" s="39"/>
      <c r="J1285" s="39"/>
      <c r="K1285" s="38"/>
      <c r="L1285" s="42">
        <f>Source!U2172</f>
        <v>65.688000000000002</v>
      </c>
    </row>
    <row r="1286" spans="1:26" ht="14.25">
      <c r="A1286" s="54" t="str">
        <f>Source!E2173</f>
        <v>9,1</v>
      </c>
      <c r="B1286" s="55" t="str">
        <f>Source!F2173</f>
        <v>101-2509</v>
      </c>
      <c r="C1286" s="55" t="str">
        <f>Source!G2173</f>
        <v>Листы гипсокартонные ГКЛ 12,5 мм</v>
      </c>
      <c r="D1286" s="43" t="str">
        <f>Source!H2173</f>
        <v>м2</v>
      </c>
      <c r="E1286" s="44">
        <f>Source!I2173</f>
        <v>-153</v>
      </c>
      <c r="F1286" s="45">
        <f>Source!AL2173+Source!AM2173+Source!AO2173</f>
        <v>15.06</v>
      </c>
      <c r="G1286" s="46" t="s">
        <v>3</v>
      </c>
      <c r="H1286" s="45">
        <f>ROUND(Source!AC2173*Source!I2173, 2)+ROUND(Source!AD2173*Source!I2173, 2)+ROUND(Source!AF2173*Source!I2173, 2)</f>
        <v>-2304.1799999999998</v>
      </c>
      <c r="I1286" s="47"/>
      <c r="J1286" s="47">
        <f>IF(Source!BC2173&lt;&gt; 0, Source!BC2173, 1)</f>
        <v>4.9000000000000004</v>
      </c>
      <c r="K1286" s="45">
        <f>Source!O2173</f>
        <v>-11290.48</v>
      </c>
      <c r="L1286" s="48"/>
      <c r="S1286">
        <f>ROUND((Source!FX2173/100)*((ROUND(Source!AF2173*Source!I2173, 2)+ROUND(Source!AE2173*Source!I2173, 2))), 2)</f>
        <v>0</v>
      </c>
      <c r="T1286">
        <f>Source!X2173</f>
        <v>0</v>
      </c>
      <c r="U1286">
        <f>ROUND((Source!FY2173/100)*((ROUND(Source!AF2173*Source!I2173, 2)+ROUND(Source!AE2173*Source!I2173, 2))), 2)</f>
        <v>0</v>
      </c>
      <c r="V1286">
        <f>Source!Y2173</f>
        <v>0</v>
      </c>
      <c r="W1286">
        <f>IF(Source!BI2173&lt;=1,H1286, 0)</f>
        <v>-2304.1799999999998</v>
      </c>
      <c r="X1286">
        <f>IF(Source!BI2173=2,H1286, 0)</f>
        <v>0</v>
      </c>
      <c r="Y1286">
        <f>IF(Source!BI2173=3,H1286, 0)</f>
        <v>0</v>
      </c>
      <c r="Z1286">
        <f>IF(Source!BI2173=4,H1286, 0)</f>
        <v>0</v>
      </c>
    </row>
    <row r="1287" spans="1:26" ht="15">
      <c r="G1287" s="60">
        <f>H1280+H1281+H1282+H1283+H1284+SUM(H1286:H1286)</f>
        <v>4460.4800000000014</v>
      </c>
      <c r="H1287" s="60"/>
      <c r="J1287" s="60">
        <f>K1280+K1281+K1282+K1283+K1284+SUM(K1286:K1286)</f>
        <v>64513.040000000008</v>
      </c>
      <c r="K1287" s="60"/>
      <c r="L1287" s="49">
        <f>Source!U2172</f>
        <v>65.688000000000002</v>
      </c>
      <c r="O1287" s="32">
        <f>G1287</f>
        <v>4460.4800000000014</v>
      </c>
      <c r="P1287" s="32">
        <f>J1287</f>
        <v>64513.040000000008</v>
      </c>
      <c r="Q1287" s="32">
        <f>L1287</f>
        <v>65.688000000000002</v>
      </c>
      <c r="W1287">
        <f>IF(Source!BI2172&lt;=1,H1280+H1281+H1282+H1283+H1284, 0)</f>
        <v>6764.6600000000008</v>
      </c>
      <c r="X1287">
        <f>IF(Source!BI2172=2,H1280+H1281+H1282+H1283+H1284, 0)</f>
        <v>0</v>
      </c>
      <c r="Y1287">
        <f>IF(Source!BI2172=3,H1280+H1281+H1282+H1283+H1284, 0)</f>
        <v>0</v>
      </c>
      <c r="Z1287">
        <f>IF(Source!BI2172=4,H1280+H1281+H1282+H1283+H1284, 0)</f>
        <v>0</v>
      </c>
    </row>
    <row r="1288" spans="1:26" ht="71.25">
      <c r="A1288" s="23" t="str">
        <f>Source!E2174</f>
        <v>10</v>
      </c>
      <c r="B1288" s="53" t="str">
        <f>Source!F2174</f>
        <v>15-06-002-4</v>
      </c>
      <c r="C1288" s="53" t="str">
        <f>Source!G2174</f>
        <v>Оклейка стен моющимися обоями на тканевой основе по гипсобетонным и гипсолитовым поверхностям</v>
      </c>
      <c r="D1288" s="37" t="str">
        <f>Source!H2174</f>
        <v>100 м2 оклеиваемой поверхности</v>
      </c>
      <c r="E1288" s="10">
        <f>Source!I2174</f>
        <v>0.68</v>
      </c>
      <c r="F1288" s="38">
        <f>Source!AL2174+Source!AM2174+Source!AO2174</f>
        <v>7235.7500000000009</v>
      </c>
      <c r="G1288" s="39"/>
      <c r="H1288" s="38"/>
      <c r="I1288" s="39" t="str">
        <f>Source!BO2174</f>
        <v>15-06-002-4</v>
      </c>
      <c r="J1288" s="39"/>
      <c r="K1288" s="38"/>
      <c r="L1288" s="40"/>
      <c r="S1288">
        <f>ROUND((Source!FX2174/100)*((ROUND(Source!AF2174*Source!I2174, 2)+ROUND(Source!AE2174*Source!I2174, 2))), 2)</f>
        <v>496.2</v>
      </c>
      <c r="T1288">
        <f>Source!X2174</f>
        <v>13937.78</v>
      </c>
      <c r="U1288">
        <f>ROUND((Source!FY2174/100)*((ROUND(Source!AF2174*Source!I2174, 2)+ROUND(Source!AE2174*Source!I2174, 2))), 2)</f>
        <v>245.47</v>
      </c>
      <c r="V1288">
        <f>Source!Y2174</f>
        <v>6446.23</v>
      </c>
    </row>
    <row r="1289" spans="1:26">
      <c r="C1289" s="31" t="str">
        <f>"Объем: "&amp;Source!I2174&amp;"=68/"&amp;"100"</f>
        <v>Объем: 0,68=68/100</v>
      </c>
    </row>
    <row r="1290" spans="1:26" ht="14.25">
      <c r="A1290" s="23"/>
      <c r="B1290" s="53"/>
      <c r="C1290" s="53" t="s">
        <v>1148</v>
      </c>
      <c r="D1290" s="37"/>
      <c r="E1290" s="10"/>
      <c r="F1290" s="38">
        <f>Source!AO2174</f>
        <v>671.3</v>
      </c>
      <c r="G1290" s="39" t="str">
        <f>Source!DG2174</f>
        <v>)*1,15</v>
      </c>
      <c r="H1290" s="38">
        <f>ROUND(Source!AF2174*Source!I2174, 2)</f>
        <v>524.96</v>
      </c>
      <c r="I1290" s="39"/>
      <c r="J1290" s="39">
        <f>IF(Source!BA2174&lt;&gt; 0, Source!BA2174, 1)</f>
        <v>33.18</v>
      </c>
      <c r="K1290" s="38">
        <f>Source!S2174</f>
        <v>17418.169999999998</v>
      </c>
      <c r="L1290" s="40"/>
      <c r="R1290">
        <f>H1290</f>
        <v>524.96</v>
      </c>
    </row>
    <row r="1291" spans="1:26" ht="14.25">
      <c r="A1291" s="23"/>
      <c r="B1291" s="53"/>
      <c r="C1291" s="53" t="s">
        <v>102</v>
      </c>
      <c r="D1291" s="37"/>
      <c r="E1291" s="10"/>
      <c r="F1291" s="38">
        <f>Source!AM2174</f>
        <v>1.18</v>
      </c>
      <c r="G1291" s="39" t="str">
        <f>Source!DE2174</f>
        <v>)*1,25</v>
      </c>
      <c r="H1291" s="38">
        <f>ROUND(Source!AD2174*Source!I2174, 2)</f>
        <v>1.01</v>
      </c>
      <c r="I1291" s="39"/>
      <c r="J1291" s="39">
        <f>IF(Source!BB2174&lt;&gt; 0, Source!BB2174, 1)</f>
        <v>11.86</v>
      </c>
      <c r="K1291" s="38">
        <f>Source!Q2174</f>
        <v>11.94</v>
      </c>
      <c r="L1291" s="40"/>
    </row>
    <row r="1292" spans="1:26" ht="14.25">
      <c r="A1292" s="23"/>
      <c r="B1292" s="53"/>
      <c r="C1292" s="53" t="s">
        <v>1154</v>
      </c>
      <c r="D1292" s="37"/>
      <c r="E1292" s="10"/>
      <c r="F1292" s="38">
        <f>Source!AN2174</f>
        <v>0.14000000000000001</v>
      </c>
      <c r="G1292" s="39" t="str">
        <f>Source!DF2174</f>
        <v>)*1,25</v>
      </c>
      <c r="H1292" s="50">
        <f>ROUND(Source!AE2174*Source!I2174, 2)</f>
        <v>0.12</v>
      </c>
      <c r="I1292" s="39"/>
      <c r="J1292" s="39">
        <f>IF(Source!BS2174&lt;&gt; 0, Source!BS2174, 1)</f>
        <v>33.18</v>
      </c>
      <c r="K1292" s="50">
        <f>Source!R2174</f>
        <v>4.0599999999999996</v>
      </c>
      <c r="L1292" s="40"/>
      <c r="R1292">
        <f>H1292</f>
        <v>0.12</v>
      </c>
    </row>
    <row r="1293" spans="1:26" ht="14.25">
      <c r="A1293" s="23"/>
      <c r="B1293" s="53"/>
      <c r="C1293" s="53" t="s">
        <v>1155</v>
      </c>
      <c r="D1293" s="37"/>
      <c r="E1293" s="10"/>
      <c r="F1293" s="38">
        <f>Source!AL2174</f>
        <v>6563.27</v>
      </c>
      <c r="G1293" s="39" t="str">
        <f>Source!DD2174</f>
        <v/>
      </c>
      <c r="H1293" s="38">
        <f>ROUND(Source!AC2174*Source!I2174, 2)</f>
        <v>4463.0200000000004</v>
      </c>
      <c r="I1293" s="39"/>
      <c r="J1293" s="39">
        <f>IF(Source!BC2174&lt;&gt; 0, Source!BC2174, 1)</f>
        <v>1.21</v>
      </c>
      <c r="K1293" s="38">
        <f>Source!P2174</f>
        <v>5400.26</v>
      </c>
      <c r="L1293" s="40"/>
    </row>
    <row r="1294" spans="1:26" ht="14.25">
      <c r="A1294" s="23"/>
      <c r="B1294" s="53"/>
      <c r="C1294" s="53" t="s">
        <v>1149</v>
      </c>
      <c r="D1294" s="37" t="s">
        <v>1150</v>
      </c>
      <c r="E1294" s="10">
        <f>Source!BZ2174</f>
        <v>105</v>
      </c>
      <c r="F1294" s="61" t="str">
        <f>CONCATENATE(" )", Source!DL2174, Source!FT2174, "=", Source!FX2174)</f>
        <v xml:space="preserve"> )*0,9=94,5</v>
      </c>
      <c r="G1294" s="62"/>
      <c r="H1294" s="38">
        <f>SUM(S1288:S1296)</f>
        <v>496.2</v>
      </c>
      <c r="I1294" s="41" t="str">
        <f>CONCATENATE(Source!FX2174, Source!FV2174, "=")</f>
        <v>94,5*0,85=</v>
      </c>
      <c r="J1294" s="36">
        <f>Source!AT2174</f>
        <v>80</v>
      </c>
      <c r="K1294" s="38">
        <f>SUM(T1288:T1296)</f>
        <v>13937.78</v>
      </c>
      <c r="L1294" s="40"/>
    </row>
    <row r="1295" spans="1:26" ht="14.25">
      <c r="A1295" s="23"/>
      <c r="B1295" s="53"/>
      <c r="C1295" s="53" t="s">
        <v>1151</v>
      </c>
      <c r="D1295" s="37" t="s">
        <v>1150</v>
      </c>
      <c r="E1295" s="10">
        <f>Source!CA2174</f>
        <v>55</v>
      </c>
      <c r="F1295" s="61" t="str">
        <f>CONCATENATE(" )", Source!DM2174, Source!FU2174, "=", Source!FY2174)</f>
        <v xml:space="preserve"> )*0,85=46,75</v>
      </c>
      <c r="G1295" s="62"/>
      <c r="H1295" s="38">
        <f>SUM(U1288:U1296)</f>
        <v>245.47</v>
      </c>
      <c r="I1295" s="41" t="str">
        <f>CONCATENATE(Source!FY2174, Source!FW2174, "=")</f>
        <v>46,75*0,8=</v>
      </c>
      <c r="J1295" s="36">
        <f>Source!AU2174</f>
        <v>37</v>
      </c>
      <c r="K1295" s="38">
        <f>SUM(V1288:V1296)</f>
        <v>6446.23</v>
      </c>
      <c r="L1295" s="40"/>
    </row>
    <row r="1296" spans="1:26" ht="14.25">
      <c r="A1296" s="54"/>
      <c r="B1296" s="55"/>
      <c r="C1296" s="55" t="s">
        <v>1152</v>
      </c>
      <c r="D1296" s="43" t="s">
        <v>1153</v>
      </c>
      <c r="E1296" s="44">
        <f>Source!AQ2174</f>
        <v>72.260000000000005</v>
      </c>
      <c r="F1296" s="45"/>
      <c r="G1296" s="47" t="str">
        <f>Source!DI2174</f>
        <v>)*1,15</v>
      </c>
      <c r="H1296" s="45"/>
      <c r="I1296" s="47"/>
      <c r="J1296" s="47"/>
      <c r="K1296" s="45"/>
      <c r="L1296" s="51">
        <f>Source!U2174</f>
        <v>56.507320000000007</v>
      </c>
    </row>
    <row r="1297" spans="1:26" ht="15">
      <c r="G1297" s="60">
        <f>H1290+H1291+H1293+H1294+H1295</f>
        <v>5730.6600000000008</v>
      </c>
      <c r="H1297" s="60"/>
      <c r="J1297" s="60">
        <f>K1290+K1291+K1293+K1294+K1295</f>
        <v>43214.37999999999</v>
      </c>
      <c r="K1297" s="60"/>
      <c r="L1297" s="49">
        <f>Source!U2174</f>
        <v>56.507320000000007</v>
      </c>
      <c r="O1297" s="32">
        <f>G1297</f>
        <v>5730.6600000000008</v>
      </c>
      <c r="P1297" s="32">
        <f>J1297</f>
        <v>43214.37999999999</v>
      </c>
      <c r="Q1297" s="32">
        <f>L1297</f>
        <v>56.507320000000007</v>
      </c>
      <c r="W1297">
        <f>IF(Source!BI2174&lt;=1,H1290+H1291+H1293+H1294+H1295, 0)</f>
        <v>5730.6600000000008</v>
      </c>
      <c r="X1297">
        <f>IF(Source!BI2174=2,H1290+H1291+H1293+H1294+H1295, 0)</f>
        <v>0</v>
      </c>
      <c r="Y1297">
        <f>IF(Source!BI2174=3,H1290+H1291+H1293+H1294+H1295, 0)</f>
        <v>0</v>
      </c>
      <c r="Z1297">
        <f>IF(Source!BI2174=4,H1290+H1291+H1293+H1294+H1295, 0)</f>
        <v>0</v>
      </c>
    </row>
    <row r="1298" spans="1:26" ht="28.5">
      <c r="A1298" s="23" t="str">
        <f>Source!E2175</f>
        <v>13</v>
      </c>
      <c r="B1298" s="53" t="str">
        <f>Source!F2175</f>
        <v>м08-03-591-9</v>
      </c>
      <c r="C1298" s="53" t="str">
        <f>Source!G2175</f>
        <v>Розетка штепсельная утопленного типа при скрытой проводке</v>
      </c>
      <c r="D1298" s="37" t="str">
        <f>Source!H2175</f>
        <v>100 шт.</v>
      </c>
      <c r="E1298" s="10">
        <f>Source!I2175</f>
        <v>0.02</v>
      </c>
      <c r="F1298" s="38">
        <f>Source!AL2175+Source!AM2175+Source!AO2175</f>
        <v>371.42</v>
      </c>
      <c r="G1298" s="39"/>
      <c r="H1298" s="38"/>
      <c r="I1298" s="39" t="str">
        <f>Source!BO2175</f>
        <v>м08-03-591-9</v>
      </c>
      <c r="J1298" s="39"/>
      <c r="K1298" s="38"/>
      <c r="L1298" s="40"/>
      <c r="S1298">
        <f>ROUND((Source!FX2175/100)*((ROUND(Source!AF2175*Source!I2175, 2)+ROUND(Source!AE2175*Source!I2175, 2))), 2)</f>
        <v>5.76</v>
      </c>
      <c r="T1298">
        <f>Source!X2175</f>
        <v>162.75</v>
      </c>
      <c r="U1298">
        <f>ROUND((Source!FY2175/100)*((ROUND(Source!AF2175*Source!I2175, 2)+ROUND(Source!AE2175*Source!I2175, 2))), 2)</f>
        <v>3.94</v>
      </c>
      <c r="V1298">
        <f>Source!Y2175</f>
        <v>104.48</v>
      </c>
    </row>
    <row r="1299" spans="1:26">
      <c r="C1299" s="31" t="str">
        <f>"Объем: "&amp;Source!I2175&amp;"=2/"&amp;"100"</f>
        <v>Объем: 0,02=2/100</v>
      </c>
    </row>
    <row r="1300" spans="1:26" ht="14.25">
      <c r="A1300" s="23"/>
      <c r="B1300" s="53"/>
      <c r="C1300" s="53" t="s">
        <v>1148</v>
      </c>
      <c r="D1300" s="37"/>
      <c r="E1300" s="10"/>
      <c r="F1300" s="38">
        <f>Source!AO2175</f>
        <v>302.36</v>
      </c>
      <c r="G1300" s="39" t="str">
        <f>Source!DG2175</f>
        <v/>
      </c>
      <c r="H1300" s="38">
        <f>ROUND(Source!AF2175*Source!I2175, 2)</f>
        <v>6.05</v>
      </c>
      <c r="I1300" s="39"/>
      <c r="J1300" s="39">
        <f>IF(Source!BA2175&lt;&gt; 0, Source!BA2175, 1)</f>
        <v>33.18</v>
      </c>
      <c r="K1300" s="38">
        <f>Source!S2175</f>
        <v>200.65</v>
      </c>
      <c r="L1300" s="40"/>
      <c r="R1300">
        <f>H1300</f>
        <v>6.05</v>
      </c>
    </row>
    <row r="1301" spans="1:26" ht="14.25">
      <c r="A1301" s="23"/>
      <c r="B1301" s="53"/>
      <c r="C1301" s="53" t="s">
        <v>102</v>
      </c>
      <c r="D1301" s="37"/>
      <c r="E1301" s="10"/>
      <c r="F1301" s="38">
        <f>Source!AM2175</f>
        <v>5.78</v>
      </c>
      <c r="G1301" s="39" t="str">
        <f>Source!DE2175</f>
        <v/>
      </c>
      <c r="H1301" s="38">
        <f>ROUND(Source!AD2175*Source!I2175, 2)</f>
        <v>0.12</v>
      </c>
      <c r="I1301" s="39"/>
      <c r="J1301" s="39">
        <f>IF(Source!BB2175&lt;&gt; 0, Source!BB2175, 1)</f>
        <v>9.01</v>
      </c>
      <c r="K1301" s="38">
        <f>Source!Q2175</f>
        <v>1.04</v>
      </c>
      <c r="L1301" s="40"/>
    </row>
    <row r="1302" spans="1:26" ht="14.25">
      <c r="A1302" s="23"/>
      <c r="B1302" s="53"/>
      <c r="C1302" s="53" t="s">
        <v>1154</v>
      </c>
      <c r="D1302" s="37"/>
      <c r="E1302" s="10"/>
      <c r="F1302" s="38">
        <f>Source!AN2175</f>
        <v>0.41</v>
      </c>
      <c r="G1302" s="39" t="str">
        <f>Source!DF2175</f>
        <v/>
      </c>
      <c r="H1302" s="50">
        <f>ROUND(Source!AE2175*Source!I2175, 2)</f>
        <v>0.01</v>
      </c>
      <c r="I1302" s="39"/>
      <c r="J1302" s="39">
        <f>IF(Source!BS2175&lt;&gt; 0, Source!BS2175, 1)</f>
        <v>33.18</v>
      </c>
      <c r="K1302" s="50">
        <f>Source!R2175</f>
        <v>0.27</v>
      </c>
      <c r="L1302" s="40"/>
      <c r="R1302">
        <f>H1302</f>
        <v>0.01</v>
      </c>
    </row>
    <row r="1303" spans="1:26" ht="14.25">
      <c r="A1303" s="23"/>
      <c r="B1303" s="53"/>
      <c r="C1303" s="53" t="s">
        <v>1155</v>
      </c>
      <c r="D1303" s="37"/>
      <c r="E1303" s="10"/>
      <c r="F1303" s="38">
        <f>Source!AL2175</f>
        <v>63.28</v>
      </c>
      <c r="G1303" s="39" t="str">
        <f>Source!DD2175</f>
        <v/>
      </c>
      <c r="H1303" s="38">
        <f>ROUND(Source!AC2175*Source!I2175, 2)</f>
        <v>1.27</v>
      </c>
      <c r="I1303" s="39"/>
      <c r="J1303" s="39">
        <f>IF(Source!BC2175&lt;&gt; 0, Source!BC2175, 1)</f>
        <v>7.16</v>
      </c>
      <c r="K1303" s="38">
        <f>Source!P2175</f>
        <v>9.06</v>
      </c>
      <c r="L1303" s="40"/>
    </row>
    <row r="1304" spans="1:26" ht="14.25">
      <c r="A1304" s="23"/>
      <c r="B1304" s="53"/>
      <c r="C1304" s="53" t="s">
        <v>1149</v>
      </c>
      <c r="D1304" s="37" t="s">
        <v>1150</v>
      </c>
      <c r="E1304" s="10">
        <f>Source!BZ2175</f>
        <v>95</v>
      </c>
      <c r="F1304" s="56"/>
      <c r="G1304" s="39"/>
      <c r="H1304" s="38">
        <f>SUM(S1298:S1308)</f>
        <v>5.76</v>
      </c>
      <c r="I1304" s="41" t="str">
        <f>CONCATENATE(Source!FX2175, Source!FV2175, "=")</f>
        <v>95*0,85=</v>
      </c>
      <c r="J1304" s="36">
        <f>Source!AT2175</f>
        <v>81</v>
      </c>
      <c r="K1304" s="38">
        <f>SUM(T1298:T1308)</f>
        <v>162.75</v>
      </c>
      <c r="L1304" s="40"/>
    </row>
    <row r="1305" spans="1:26" ht="14.25">
      <c r="A1305" s="23"/>
      <c r="B1305" s="53"/>
      <c r="C1305" s="53" t="s">
        <v>1151</v>
      </c>
      <c r="D1305" s="37" t="s">
        <v>1150</v>
      </c>
      <c r="E1305" s="10">
        <f>Source!CA2175</f>
        <v>65</v>
      </c>
      <c r="F1305" s="56"/>
      <c r="G1305" s="39"/>
      <c r="H1305" s="38">
        <f>SUM(U1298:U1308)</f>
        <v>3.94</v>
      </c>
      <c r="I1305" s="41" t="str">
        <f>CONCATENATE(Source!FY2175, Source!FW2175, "=")</f>
        <v>65*0,8=</v>
      </c>
      <c r="J1305" s="36">
        <f>Source!AU2175</f>
        <v>52</v>
      </c>
      <c r="K1305" s="38">
        <f>SUM(V1298:V1308)</f>
        <v>104.48</v>
      </c>
      <c r="L1305" s="40"/>
    </row>
    <row r="1306" spans="1:26" ht="14.25">
      <c r="A1306" s="23"/>
      <c r="B1306" s="53"/>
      <c r="C1306" s="53" t="s">
        <v>1152</v>
      </c>
      <c r="D1306" s="37" t="s">
        <v>1153</v>
      </c>
      <c r="E1306" s="10">
        <f>Source!AQ2175</f>
        <v>30.48</v>
      </c>
      <c r="F1306" s="38"/>
      <c r="G1306" s="39" t="str">
        <f>Source!DI2175</f>
        <v/>
      </c>
      <c r="H1306" s="38"/>
      <c r="I1306" s="39"/>
      <c r="J1306" s="39"/>
      <c r="K1306" s="38"/>
      <c r="L1306" s="42">
        <f>Source!U2175</f>
        <v>0.60960000000000003</v>
      </c>
    </row>
    <row r="1307" spans="1:26" ht="28.5">
      <c r="A1307" s="23" t="str">
        <f>Source!E2176</f>
        <v>13,1</v>
      </c>
      <c r="B1307" s="53" t="str">
        <f>Source!F2176</f>
        <v>503-0475</v>
      </c>
      <c r="C1307" s="53" t="str">
        <f>Source!G2176</f>
        <v>Розетка скрытой проводки с заземлением</v>
      </c>
      <c r="D1307" s="37" t="str">
        <f>Source!H2176</f>
        <v>шт.</v>
      </c>
      <c r="E1307" s="10">
        <f>Source!I2176</f>
        <v>2</v>
      </c>
      <c r="F1307" s="38">
        <f>Source!AL2176+Source!AM2176+Source!AO2176</f>
        <v>7.62</v>
      </c>
      <c r="G1307" s="52" t="s">
        <v>3</v>
      </c>
      <c r="H1307" s="38">
        <f>ROUND(Source!AC2176*Source!I2176, 2)+ROUND(Source!AD2176*Source!I2176, 2)+ROUND(Source!AF2176*Source!I2176, 2)</f>
        <v>15.24</v>
      </c>
      <c r="I1307" s="39"/>
      <c r="J1307" s="39">
        <f>IF(Source!BC2176&lt;&gt; 0, Source!BC2176, 1)</f>
        <v>6.89</v>
      </c>
      <c r="K1307" s="38">
        <f>Source!O2176</f>
        <v>105</v>
      </c>
      <c r="L1307" s="40"/>
      <c r="S1307">
        <f>ROUND((Source!FX2176/100)*((ROUND(Source!AF2176*Source!I2176, 2)+ROUND(Source!AE2176*Source!I2176, 2))), 2)</f>
        <v>0</v>
      </c>
      <c r="T1307">
        <f>Source!X2176</f>
        <v>0</v>
      </c>
      <c r="U1307">
        <f>ROUND((Source!FY2176/100)*((ROUND(Source!AF2176*Source!I2176, 2)+ROUND(Source!AE2176*Source!I2176, 2))), 2)</f>
        <v>0</v>
      </c>
      <c r="V1307">
        <f>Source!Y2176</f>
        <v>0</v>
      </c>
      <c r="W1307">
        <f>IF(Source!BI2176&lt;=1,H1307, 0)</f>
        <v>0</v>
      </c>
      <c r="X1307">
        <f>IF(Source!BI2176=2,H1307, 0)</f>
        <v>15.24</v>
      </c>
      <c r="Y1307">
        <f>IF(Source!BI2176=3,H1307, 0)</f>
        <v>0</v>
      </c>
      <c r="Z1307">
        <f>IF(Source!BI2176=4,H1307, 0)</f>
        <v>0</v>
      </c>
    </row>
    <row r="1308" spans="1:26" ht="28.5">
      <c r="A1308" s="54" t="str">
        <f>Source!E2177</f>
        <v>13,3</v>
      </c>
      <c r="B1308" s="55" t="str">
        <f>Source!F2177</f>
        <v>503-0606</v>
      </c>
      <c r="C1308" s="55" t="str">
        <f>Source!G2177</f>
        <v>Коробка для установки розеток и выключателей скрытой проводки</v>
      </c>
      <c r="D1308" s="43" t="str">
        <f>Source!H2177</f>
        <v>1000 шт.</v>
      </c>
      <c r="E1308" s="44">
        <f>Source!I2177</f>
        <v>2E-3</v>
      </c>
      <c r="F1308" s="45">
        <f>Source!AL2177+Source!AM2177+Source!AO2177</f>
        <v>1998.42</v>
      </c>
      <c r="G1308" s="46" t="s">
        <v>3</v>
      </c>
      <c r="H1308" s="45">
        <f>ROUND(Source!AC2177*Source!I2177, 2)+ROUND(Source!AD2177*Source!I2177, 2)+ROUND(Source!AF2177*Source!I2177, 2)</f>
        <v>4</v>
      </c>
      <c r="I1308" s="47"/>
      <c r="J1308" s="47">
        <f>IF(Source!BC2177&lt;&gt; 0, Source!BC2177, 1)</f>
        <v>2.56</v>
      </c>
      <c r="K1308" s="45">
        <f>Source!O2177</f>
        <v>10.23</v>
      </c>
      <c r="L1308" s="48"/>
      <c r="S1308">
        <f>ROUND((Source!FX2177/100)*((ROUND(Source!AF2177*Source!I2177, 2)+ROUND(Source!AE2177*Source!I2177, 2))), 2)</f>
        <v>0</v>
      </c>
      <c r="T1308">
        <f>Source!X2177</f>
        <v>0</v>
      </c>
      <c r="U1308">
        <f>ROUND((Source!FY2177/100)*((ROUND(Source!AF2177*Source!I2177, 2)+ROUND(Source!AE2177*Source!I2177, 2))), 2)</f>
        <v>0</v>
      </c>
      <c r="V1308">
        <f>Source!Y2177</f>
        <v>0</v>
      </c>
      <c r="W1308">
        <f>IF(Source!BI2177&lt;=1,H1308, 0)</f>
        <v>0</v>
      </c>
      <c r="X1308">
        <f>IF(Source!BI2177=2,H1308, 0)</f>
        <v>4</v>
      </c>
      <c r="Y1308">
        <f>IF(Source!BI2177=3,H1308, 0)</f>
        <v>0</v>
      </c>
      <c r="Z1308">
        <f>IF(Source!BI2177=4,H1308, 0)</f>
        <v>0</v>
      </c>
    </row>
    <row r="1309" spans="1:26" ht="15">
      <c r="G1309" s="60">
        <f>H1300+H1301+H1303+H1304+H1305+SUM(H1307:H1308)</f>
        <v>36.380000000000003</v>
      </c>
      <c r="H1309" s="60"/>
      <c r="J1309" s="60">
        <f>K1300+K1301+K1303+K1304+K1305+SUM(K1307:K1308)</f>
        <v>593.21</v>
      </c>
      <c r="K1309" s="60"/>
      <c r="L1309" s="49">
        <f>Source!U2175</f>
        <v>0.60960000000000003</v>
      </c>
      <c r="O1309" s="32">
        <f>G1309</f>
        <v>36.380000000000003</v>
      </c>
      <c r="P1309" s="32">
        <f>J1309</f>
        <v>593.21</v>
      </c>
      <c r="Q1309" s="32">
        <f>L1309</f>
        <v>0.60960000000000003</v>
      </c>
      <c r="W1309">
        <f>IF(Source!BI2175&lt;=1,H1300+H1301+H1303+H1304+H1305, 0)</f>
        <v>0</v>
      </c>
      <c r="X1309">
        <f>IF(Source!BI2175=2,H1300+H1301+H1303+H1304+H1305, 0)</f>
        <v>17.14</v>
      </c>
      <c r="Y1309">
        <f>IF(Source!BI2175=3,H1300+H1301+H1303+H1304+H1305, 0)</f>
        <v>0</v>
      </c>
      <c r="Z1309">
        <f>IF(Source!BI2175=4,H1300+H1301+H1303+H1304+H1305, 0)</f>
        <v>0</v>
      </c>
    </row>
    <row r="1310" spans="1:26" ht="42.75">
      <c r="A1310" s="23" t="str">
        <f>Source!E2178</f>
        <v>15</v>
      </c>
      <c r="B1310" s="53" t="str">
        <f>Source!F2178</f>
        <v>м08-03-591-5</v>
      </c>
      <c r="C1310" s="53" t="str">
        <f>Source!G2178</f>
        <v>Выключатель двухклавишный утопленного типа при скрытой проводке</v>
      </c>
      <c r="D1310" s="37" t="str">
        <f>Source!H2178</f>
        <v>100 шт.</v>
      </c>
      <c r="E1310" s="10">
        <f>Source!I2178</f>
        <v>0.01</v>
      </c>
      <c r="F1310" s="38">
        <f>Source!AL2178+Source!AM2178+Source!AO2178</f>
        <v>302.15000000000003</v>
      </c>
      <c r="G1310" s="39"/>
      <c r="H1310" s="38"/>
      <c r="I1310" s="39" t="str">
        <f>Source!BO2178</f>
        <v>м08-03-591-5</v>
      </c>
      <c r="J1310" s="39"/>
      <c r="K1310" s="38"/>
      <c r="L1310" s="40"/>
      <c r="S1310">
        <f>ROUND((Source!FX2178/100)*((ROUND(Source!AF2178*Source!I2178, 2)+ROUND(Source!AE2178*Source!I2178, 2))), 2)</f>
        <v>2.4700000000000002</v>
      </c>
      <c r="T1310">
        <f>Source!X2178</f>
        <v>70.069999999999993</v>
      </c>
      <c r="U1310">
        <f>ROUND((Source!FY2178/100)*((ROUND(Source!AF2178*Source!I2178, 2)+ROUND(Source!AE2178*Source!I2178, 2))), 2)</f>
        <v>1.69</v>
      </c>
      <c r="V1310">
        <f>Source!Y2178</f>
        <v>44.99</v>
      </c>
    </row>
    <row r="1311" spans="1:26">
      <c r="C1311" s="31" t="str">
        <f>"Объем: "&amp;Source!I2178&amp;"=1/"&amp;"100"</f>
        <v>Объем: 0,01=1/100</v>
      </c>
    </row>
    <row r="1312" spans="1:26" ht="14.25">
      <c r="A1312" s="23"/>
      <c r="B1312" s="53"/>
      <c r="C1312" s="53" t="s">
        <v>1148</v>
      </c>
      <c r="D1312" s="37"/>
      <c r="E1312" s="10"/>
      <c r="F1312" s="38">
        <f>Source!AO2178</f>
        <v>260.3</v>
      </c>
      <c r="G1312" s="39" t="str">
        <f>Source!DG2178</f>
        <v/>
      </c>
      <c r="H1312" s="38">
        <f>ROUND(Source!AF2178*Source!I2178, 2)</f>
        <v>2.6</v>
      </c>
      <c r="I1312" s="39"/>
      <c r="J1312" s="39">
        <f>IF(Source!BA2178&lt;&gt; 0, Source!BA2178, 1)</f>
        <v>33.18</v>
      </c>
      <c r="K1312" s="38">
        <f>Source!S2178</f>
        <v>86.37</v>
      </c>
      <c r="L1312" s="40"/>
      <c r="R1312">
        <f>H1312</f>
        <v>2.6</v>
      </c>
    </row>
    <row r="1313" spans="1:26" ht="14.25">
      <c r="A1313" s="23"/>
      <c r="B1313" s="53"/>
      <c r="C1313" s="53" t="s">
        <v>102</v>
      </c>
      <c r="D1313" s="37"/>
      <c r="E1313" s="10"/>
      <c r="F1313" s="38">
        <f>Source!AM2178</f>
        <v>5.78</v>
      </c>
      <c r="G1313" s="39" t="str">
        <f>Source!DE2178</f>
        <v/>
      </c>
      <c r="H1313" s="38">
        <f>ROUND(Source!AD2178*Source!I2178, 2)</f>
        <v>0.06</v>
      </c>
      <c r="I1313" s="39"/>
      <c r="J1313" s="39">
        <f>IF(Source!BB2178&lt;&gt; 0, Source!BB2178, 1)</f>
        <v>9.01</v>
      </c>
      <c r="K1313" s="38">
        <f>Source!Q2178</f>
        <v>0.52</v>
      </c>
      <c r="L1313" s="40"/>
    </row>
    <row r="1314" spans="1:26" ht="14.25">
      <c r="A1314" s="23"/>
      <c r="B1314" s="53"/>
      <c r="C1314" s="53" t="s">
        <v>1154</v>
      </c>
      <c r="D1314" s="37"/>
      <c r="E1314" s="10"/>
      <c r="F1314" s="38">
        <f>Source!AN2178</f>
        <v>0.41</v>
      </c>
      <c r="G1314" s="39" t="str">
        <f>Source!DF2178</f>
        <v/>
      </c>
      <c r="H1314" s="50">
        <f>ROUND(Source!AE2178*Source!I2178, 2)</f>
        <v>0</v>
      </c>
      <c r="I1314" s="39"/>
      <c r="J1314" s="39">
        <f>IF(Source!BS2178&lt;&gt; 0, Source!BS2178, 1)</f>
        <v>33.18</v>
      </c>
      <c r="K1314" s="50">
        <f>Source!R2178</f>
        <v>0.14000000000000001</v>
      </c>
      <c r="L1314" s="40"/>
      <c r="R1314">
        <f>H1314</f>
        <v>0</v>
      </c>
    </row>
    <row r="1315" spans="1:26" ht="14.25">
      <c r="A1315" s="23"/>
      <c r="B1315" s="53"/>
      <c r="C1315" s="53" t="s">
        <v>1155</v>
      </c>
      <c r="D1315" s="37"/>
      <c r="E1315" s="10"/>
      <c r="F1315" s="38">
        <f>Source!AL2178</f>
        <v>36.07</v>
      </c>
      <c r="G1315" s="39" t="str">
        <f>Source!DD2178</f>
        <v/>
      </c>
      <c r="H1315" s="38">
        <f>ROUND(Source!AC2178*Source!I2178, 2)</f>
        <v>0.36</v>
      </c>
      <c r="I1315" s="39"/>
      <c r="J1315" s="39">
        <f>IF(Source!BC2178&lt;&gt; 0, Source!BC2178, 1)</f>
        <v>7.17</v>
      </c>
      <c r="K1315" s="38">
        <f>Source!P2178</f>
        <v>2.59</v>
      </c>
      <c r="L1315" s="40"/>
    </row>
    <row r="1316" spans="1:26" ht="14.25">
      <c r="A1316" s="23"/>
      <c r="B1316" s="53"/>
      <c r="C1316" s="53" t="s">
        <v>1149</v>
      </c>
      <c r="D1316" s="37" t="s">
        <v>1150</v>
      </c>
      <c r="E1316" s="10">
        <f>Source!BZ2178</f>
        <v>95</v>
      </c>
      <c r="F1316" s="56"/>
      <c r="G1316" s="39"/>
      <c r="H1316" s="38">
        <f>SUM(S1310:S1320)</f>
        <v>2.4700000000000002</v>
      </c>
      <c r="I1316" s="41" t="str">
        <f>CONCATENATE(Source!FX2178, Source!FV2178, "=")</f>
        <v>95*0,85=</v>
      </c>
      <c r="J1316" s="36">
        <f>Source!AT2178</f>
        <v>81</v>
      </c>
      <c r="K1316" s="38">
        <f>SUM(T1310:T1320)</f>
        <v>70.069999999999993</v>
      </c>
      <c r="L1316" s="40"/>
    </row>
    <row r="1317" spans="1:26" ht="14.25">
      <c r="A1317" s="23"/>
      <c r="B1317" s="53"/>
      <c r="C1317" s="53" t="s">
        <v>1151</v>
      </c>
      <c r="D1317" s="37" t="s">
        <v>1150</v>
      </c>
      <c r="E1317" s="10">
        <f>Source!CA2178</f>
        <v>65</v>
      </c>
      <c r="F1317" s="56"/>
      <c r="G1317" s="39"/>
      <c r="H1317" s="38">
        <f>SUM(U1310:U1320)</f>
        <v>1.69</v>
      </c>
      <c r="I1317" s="41" t="str">
        <f>CONCATENATE(Source!FY2178, Source!FW2178, "=")</f>
        <v>65*0,8=</v>
      </c>
      <c r="J1317" s="36">
        <f>Source!AU2178</f>
        <v>52</v>
      </c>
      <c r="K1317" s="38">
        <f>SUM(V1310:V1320)</f>
        <v>44.99</v>
      </c>
      <c r="L1317" s="40"/>
    </row>
    <row r="1318" spans="1:26" ht="14.25">
      <c r="A1318" s="23"/>
      <c r="B1318" s="53"/>
      <c r="C1318" s="53" t="s">
        <v>1152</v>
      </c>
      <c r="D1318" s="37" t="s">
        <v>1153</v>
      </c>
      <c r="E1318" s="10">
        <f>Source!AQ2178</f>
        <v>26.24</v>
      </c>
      <c r="F1318" s="38"/>
      <c r="G1318" s="39" t="str">
        <f>Source!DI2178</f>
        <v/>
      </c>
      <c r="H1318" s="38"/>
      <c r="I1318" s="39"/>
      <c r="J1318" s="39"/>
      <c r="K1318" s="38"/>
      <c r="L1318" s="42">
        <f>Source!U2178</f>
        <v>0.26239999999999997</v>
      </c>
    </row>
    <row r="1319" spans="1:26" ht="28.5">
      <c r="A1319" s="23" t="str">
        <f>Source!E2179</f>
        <v>15,1</v>
      </c>
      <c r="B1319" s="53" t="str">
        <f>Source!F2179</f>
        <v>503-0606</v>
      </c>
      <c r="C1319" s="53" t="str">
        <f>Source!G2179</f>
        <v>Коробка для установки розеток и выключателей скрытой проводки</v>
      </c>
      <c r="D1319" s="37" t="str">
        <f>Source!H2179</f>
        <v>1000 шт.</v>
      </c>
      <c r="E1319" s="10">
        <f>Source!I2179</f>
        <v>1</v>
      </c>
      <c r="F1319" s="38">
        <f>Source!AL2179+Source!AM2179+Source!AO2179</f>
        <v>1998.42</v>
      </c>
      <c r="G1319" s="52" t="s">
        <v>3</v>
      </c>
      <c r="H1319" s="38">
        <f>ROUND(Source!AC2179*Source!I2179, 2)+ROUND(Source!AD2179*Source!I2179, 2)+ROUND(Source!AF2179*Source!I2179, 2)</f>
        <v>1998.42</v>
      </c>
      <c r="I1319" s="39"/>
      <c r="J1319" s="39">
        <f>IF(Source!BC2179&lt;&gt; 0, Source!BC2179, 1)</f>
        <v>2.56</v>
      </c>
      <c r="K1319" s="38">
        <f>Source!O2179</f>
        <v>5115.96</v>
      </c>
      <c r="L1319" s="40"/>
      <c r="S1319">
        <f>ROUND((Source!FX2179/100)*((ROUND(Source!AF2179*Source!I2179, 2)+ROUND(Source!AE2179*Source!I2179, 2))), 2)</f>
        <v>0</v>
      </c>
      <c r="T1319">
        <f>Source!X2179</f>
        <v>0</v>
      </c>
      <c r="U1319">
        <f>ROUND((Source!FY2179/100)*((ROUND(Source!AF2179*Source!I2179, 2)+ROUND(Source!AE2179*Source!I2179, 2))), 2)</f>
        <v>0</v>
      </c>
      <c r="V1319">
        <f>Source!Y2179</f>
        <v>0</v>
      </c>
      <c r="W1319">
        <f>IF(Source!BI2179&lt;=1,H1319, 0)</f>
        <v>0</v>
      </c>
      <c r="X1319">
        <f>IF(Source!BI2179=2,H1319, 0)</f>
        <v>1998.42</v>
      </c>
      <c r="Y1319">
        <f>IF(Source!BI2179=3,H1319, 0)</f>
        <v>0</v>
      </c>
      <c r="Z1319">
        <f>IF(Source!BI2179=4,H1319, 0)</f>
        <v>0</v>
      </c>
    </row>
    <row r="1320" spans="1:26" ht="57">
      <c r="A1320" s="54" t="str">
        <f>Source!E2180</f>
        <v>15,2</v>
      </c>
      <c r="B1320" s="55" t="str">
        <f>Source!F2180</f>
        <v>509-4600</v>
      </c>
      <c r="C1320" s="55" t="str">
        <f>Source!G2180</f>
        <v>Выключатель двухклавишный для скрытой проводки серии "Прима", марка С56-039 с подсветкой, цвет бежевый</v>
      </c>
      <c r="D1320" s="43" t="str">
        <f>Source!H2180</f>
        <v>шт.</v>
      </c>
      <c r="E1320" s="44">
        <f>Source!I2180</f>
        <v>1</v>
      </c>
      <c r="F1320" s="45">
        <f>Source!AL2180+Source!AM2180+Source!AO2180</f>
        <v>8.81</v>
      </c>
      <c r="G1320" s="46" t="s">
        <v>3</v>
      </c>
      <c r="H1320" s="45">
        <f>ROUND(Source!AC2180*Source!I2180, 2)+ROUND(Source!AD2180*Source!I2180, 2)+ROUND(Source!AF2180*Source!I2180, 2)</f>
        <v>8.81</v>
      </c>
      <c r="I1320" s="47"/>
      <c r="J1320" s="47">
        <f>IF(Source!BC2180&lt;&gt; 0, Source!BC2180, 1)</f>
        <v>8.68</v>
      </c>
      <c r="K1320" s="45">
        <f>Source!O2180</f>
        <v>76.47</v>
      </c>
      <c r="L1320" s="48"/>
      <c r="S1320">
        <f>ROUND((Source!FX2180/100)*((ROUND(Source!AF2180*Source!I2180, 2)+ROUND(Source!AE2180*Source!I2180, 2))), 2)</f>
        <v>0</v>
      </c>
      <c r="T1320">
        <f>Source!X2180</f>
        <v>0</v>
      </c>
      <c r="U1320">
        <f>ROUND((Source!FY2180/100)*((ROUND(Source!AF2180*Source!I2180, 2)+ROUND(Source!AE2180*Source!I2180, 2))), 2)</f>
        <v>0</v>
      </c>
      <c r="V1320">
        <f>Source!Y2180</f>
        <v>0</v>
      </c>
      <c r="W1320">
        <f>IF(Source!BI2180&lt;=1,H1320, 0)</f>
        <v>0</v>
      </c>
      <c r="X1320">
        <f>IF(Source!BI2180=2,H1320, 0)</f>
        <v>8.81</v>
      </c>
      <c r="Y1320">
        <f>IF(Source!BI2180=3,H1320, 0)</f>
        <v>0</v>
      </c>
      <c r="Z1320">
        <f>IF(Source!BI2180=4,H1320, 0)</f>
        <v>0</v>
      </c>
    </row>
    <row r="1321" spans="1:26" ht="15">
      <c r="G1321" s="60">
        <f>H1312+H1313+H1315+H1316+H1317+SUM(H1319:H1320)</f>
        <v>2014.41</v>
      </c>
      <c r="H1321" s="60"/>
      <c r="J1321" s="60">
        <f>K1312+K1313+K1315+K1316+K1317+SUM(K1319:K1320)</f>
        <v>5396.97</v>
      </c>
      <c r="K1321" s="60"/>
      <c r="L1321" s="49">
        <f>Source!U2178</f>
        <v>0.26239999999999997</v>
      </c>
      <c r="O1321" s="32">
        <f>G1321</f>
        <v>2014.41</v>
      </c>
      <c r="P1321" s="32">
        <f>J1321</f>
        <v>5396.97</v>
      </c>
      <c r="Q1321" s="32">
        <f>L1321</f>
        <v>0.26239999999999997</v>
      </c>
      <c r="W1321">
        <f>IF(Source!BI2178&lt;=1,H1312+H1313+H1315+H1316+H1317, 0)</f>
        <v>0</v>
      </c>
      <c r="X1321">
        <f>IF(Source!BI2178=2,H1312+H1313+H1315+H1316+H1317, 0)</f>
        <v>7.18</v>
      </c>
      <c r="Y1321">
        <f>IF(Source!BI2178=3,H1312+H1313+H1315+H1316+H1317, 0)</f>
        <v>0</v>
      </c>
      <c r="Z1321">
        <f>IF(Source!BI2178=4,H1312+H1313+H1315+H1316+H1317, 0)</f>
        <v>0</v>
      </c>
    </row>
    <row r="1322" spans="1:26" ht="71.25">
      <c r="A1322" s="23" t="str">
        <f>Source!E2181</f>
        <v>17</v>
      </c>
      <c r="B1322" s="53" t="str">
        <f>Source!F2181</f>
        <v>15-01-047-15</v>
      </c>
      <c r="C1322" s="53" t="str">
        <f>Source!G2181</f>
        <v>Устройство подвесных потолков типа &lt;Армстронг&gt; по каркасу из оцинкованного профиля</v>
      </c>
      <c r="D1322" s="37" t="str">
        <f>Source!H2181</f>
        <v>100 м2 поверхности облицовки</v>
      </c>
      <c r="E1322" s="10">
        <f>Source!I2181</f>
        <v>0.17299999999999999</v>
      </c>
      <c r="F1322" s="38">
        <f>Source!AL2181+Source!AM2181+Source!AO2181</f>
        <v>6747.4000000000005</v>
      </c>
      <c r="G1322" s="39"/>
      <c r="H1322" s="38"/>
      <c r="I1322" s="39" t="str">
        <f>Source!BO2181</f>
        <v>15-01-047-15</v>
      </c>
      <c r="J1322" s="39"/>
      <c r="K1322" s="38"/>
      <c r="L1322" s="40"/>
      <c r="S1322">
        <f>ROUND((Source!FX2181/100)*((ROUND(Source!AF2181*Source!I2181, 2)+ROUND(Source!AE2181*Source!I2181, 2))), 2)</f>
        <v>183.17</v>
      </c>
      <c r="T1322">
        <f>Source!X2181</f>
        <v>5145.1000000000004</v>
      </c>
      <c r="U1322">
        <f>ROUND((Source!FY2181/100)*((ROUND(Source!AF2181*Source!I2181, 2)+ROUND(Source!AE2181*Source!I2181, 2))), 2)</f>
        <v>90.62</v>
      </c>
      <c r="V1322">
        <f>Source!Y2181</f>
        <v>2379.61</v>
      </c>
    </row>
    <row r="1323" spans="1:26">
      <c r="C1323" s="31" t="str">
        <f>"Объем: "&amp;Source!I2181&amp;"=17,3/"&amp;"100"</f>
        <v>Объем: 0,173=17,3/100</v>
      </c>
    </row>
    <row r="1324" spans="1:26" ht="14.25">
      <c r="A1324" s="23"/>
      <c r="B1324" s="53"/>
      <c r="C1324" s="53" t="s">
        <v>1148</v>
      </c>
      <c r="D1324" s="37"/>
      <c r="E1324" s="10"/>
      <c r="F1324" s="38">
        <f>Source!AO2181</f>
        <v>963.12</v>
      </c>
      <c r="G1324" s="39" t="str">
        <f>Source!DG2181</f>
        <v>)*1,15</v>
      </c>
      <c r="H1324" s="38">
        <f>ROUND(Source!AF2181*Source!I2181, 2)</f>
        <v>191.61</v>
      </c>
      <c r="I1324" s="39"/>
      <c r="J1324" s="39">
        <f>IF(Source!BA2181&lt;&gt; 0, Source!BA2181, 1)</f>
        <v>33.18</v>
      </c>
      <c r="K1324" s="38">
        <f>Source!S2181</f>
        <v>6357.72</v>
      </c>
      <c r="L1324" s="40"/>
      <c r="R1324">
        <f>H1324</f>
        <v>191.61</v>
      </c>
    </row>
    <row r="1325" spans="1:26" ht="14.25">
      <c r="A1325" s="23"/>
      <c r="B1325" s="53"/>
      <c r="C1325" s="53" t="s">
        <v>102</v>
      </c>
      <c r="D1325" s="37"/>
      <c r="E1325" s="10"/>
      <c r="F1325" s="38">
        <f>Source!AM2181</f>
        <v>433.43</v>
      </c>
      <c r="G1325" s="39" t="str">
        <f>Source!DE2181</f>
        <v>)*1,25</v>
      </c>
      <c r="H1325" s="38">
        <f>ROUND(Source!AD2181*Source!I2181, 2)</f>
        <v>93.73</v>
      </c>
      <c r="I1325" s="39"/>
      <c r="J1325" s="39">
        <f>IF(Source!BB2181&lt;&gt; 0, Source!BB2181, 1)</f>
        <v>10.76</v>
      </c>
      <c r="K1325" s="38">
        <f>Source!Q2181</f>
        <v>1008.53</v>
      </c>
      <c r="L1325" s="40"/>
    </row>
    <row r="1326" spans="1:26" ht="14.25">
      <c r="A1326" s="23"/>
      <c r="B1326" s="53"/>
      <c r="C1326" s="53" t="s">
        <v>1154</v>
      </c>
      <c r="D1326" s="37"/>
      <c r="E1326" s="10"/>
      <c r="F1326" s="38">
        <f>Source!AN2181</f>
        <v>10.26</v>
      </c>
      <c r="G1326" s="39" t="str">
        <f>Source!DF2181</f>
        <v>)*1,25</v>
      </c>
      <c r="H1326" s="50">
        <f>ROUND(Source!AE2181*Source!I2181, 2)</f>
        <v>2.2200000000000002</v>
      </c>
      <c r="I1326" s="39"/>
      <c r="J1326" s="39">
        <f>IF(Source!BS2181&lt;&gt; 0, Source!BS2181, 1)</f>
        <v>33.18</v>
      </c>
      <c r="K1326" s="50">
        <f>Source!R2181</f>
        <v>73.650000000000006</v>
      </c>
      <c r="L1326" s="40"/>
      <c r="R1326">
        <f>H1326</f>
        <v>2.2200000000000002</v>
      </c>
    </row>
    <row r="1327" spans="1:26" ht="14.25">
      <c r="A1327" s="23"/>
      <c r="B1327" s="53"/>
      <c r="C1327" s="53" t="s">
        <v>1155</v>
      </c>
      <c r="D1327" s="37"/>
      <c r="E1327" s="10"/>
      <c r="F1327" s="38">
        <f>Source!AL2181</f>
        <v>5350.85</v>
      </c>
      <c r="G1327" s="39" t="str">
        <f>Source!DD2181</f>
        <v/>
      </c>
      <c r="H1327" s="38">
        <f>ROUND(Source!AC2181*Source!I2181, 2)</f>
        <v>925.7</v>
      </c>
      <c r="I1327" s="39"/>
      <c r="J1327" s="39">
        <f>IF(Source!BC2181&lt;&gt; 0, Source!BC2181, 1)</f>
        <v>4.75</v>
      </c>
      <c r="K1327" s="38">
        <f>Source!P2181</f>
        <v>4397.0600000000004</v>
      </c>
      <c r="L1327" s="40"/>
    </row>
    <row r="1328" spans="1:26" ht="14.25">
      <c r="A1328" s="23"/>
      <c r="B1328" s="53"/>
      <c r="C1328" s="53" t="s">
        <v>1149</v>
      </c>
      <c r="D1328" s="37" t="s">
        <v>1150</v>
      </c>
      <c r="E1328" s="10">
        <f>Source!BZ2181</f>
        <v>105</v>
      </c>
      <c r="F1328" s="61" t="str">
        <f>CONCATENATE(" )", Source!DL2181, Source!FT2181, "=", Source!FX2181)</f>
        <v xml:space="preserve"> )*0,9=94,5</v>
      </c>
      <c r="G1328" s="62"/>
      <c r="H1328" s="38">
        <f>SUM(S1322:S1330)</f>
        <v>183.17</v>
      </c>
      <c r="I1328" s="41" t="str">
        <f>CONCATENATE(Source!FX2181, Source!FV2181, "=")</f>
        <v>94,5*0,85=</v>
      </c>
      <c r="J1328" s="36">
        <f>Source!AT2181</f>
        <v>80</v>
      </c>
      <c r="K1328" s="38">
        <f>SUM(T1322:T1330)</f>
        <v>5145.1000000000004</v>
      </c>
      <c r="L1328" s="40"/>
    </row>
    <row r="1329" spans="1:26" ht="14.25">
      <c r="A1329" s="23"/>
      <c r="B1329" s="53"/>
      <c r="C1329" s="53" t="s">
        <v>1151</v>
      </c>
      <c r="D1329" s="37" t="s">
        <v>1150</v>
      </c>
      <c r="E1329" s="10">
        <f>Source!CA2181</f>
        <v>55</v>
      </c>
      <c r="F1329" s="61" t="str">
        <f>CONCATENATE(" )", Source!DM2181, Source!FU2181, "=", Source!FY2181)</f>
        <v xml:space="preserve"> )*0,85=46,75</v>
      </c>
      <c r="G1329" s="62"/>
      <c r="H1329" s="38">
        <f>SUM(U1322:U1330)</f>
        <v>90.62</v>
      </c>
      <c r="I1329" s="41" t="str">
        <f>CONCATENATE(Source!FY2181, Source!FW2181, "=")</f>
        <v>46,75*0,8=</v>
      </c>
      <c r="J1329" s="36">
        <f>Source!AU2181</f>
        <v>37</v>
      </c>
      <c r="K1329" s="38">
        <f>SUM(V1322:V1330)</f>
        <v>2379.61</v>
      </c>
      <c r="L1329" s="40"/>
    </row>
    <row r="1330" spans="1:26" ht="14.25">
      <c r="A1330" s="54"/>
      <c r="B1330" s="55"/>
      <c r="C1330" s="55" t="s">
        <v>1152</v>
      </c>
      <c r="D1330" s="43" t="s">
        <v>1153</v>
      </c>
      <c r="E1330" s="44">
        <f>Source!AQ2181</f>
        <v>102.46</v>
      </c>
      <c r="F1330" s="45"/>
      <c r="G1330" s="47" t="str">
        <f>Source!DI2181</f>
        <v>)*1,15</v>
      </c>
      <c r="H1330" s="45"/>
      <c r="I1330" s="47"/>
      <c r="J1330" s="47"/>
      <c r="K1330" s="45"/>
      <c r="L1330" s="51">
        <f>Source!U2181</f>
        <v>20.384416999999996</v>
      </c>
    </row>
    <row r="1331" spans="1:26" ht="15">
      <c r="G1331" s="60">
        <f>H1324+H1325+H1327+H1328+H1329</f>
        <v>1484.83</v>
      </c>
      <c r="H1331" s="60"/>
      <c r="J1331" s="60">
        <f>K1324+K1325+K1327+K1328+K1329</f>
        <v>19288.020000000004</v>
      </c>
      <c r="K1331" s="60"/>
      <c r="L1331" s="49">
        <f>Source!U2181</f>
        <v>20.384416999999996</v>
      </c>
      <c r="O1331" s="32">
        <f>G1331</f>
        <v>1484.83</v>
      </c>
      <c r="P1331" s="32">
        <f>J1331</f>
        <v>19288.020000000004</v>
      </c>
      <c r="Q1331" s="32">
        <f>L1331</f>
        <v>20.384416999999996</v>
      </c>
      <c r="W1331">
        <f>IF(Source!BI2181&lt;=1,H1324+H1325+H1327+H1328+H1329, 0)</f>
        <v>1484.83</v>
      </c>
      <c r="X1331">
        <f>IF(Source!BI2181=2,H1324+H1325+H1327+H1328+H1329, 0)</f>
        <v>0</v>
      </c>
      <c r="Y1331">
        <f>IF(Source!BI2181=3,H1324+H1325+H1327+H1328+H1329, 0)</f>
        <v>0</v>
      </c>
      <c r="Z1331">
        <f>IF(Source!BI2181=4,H1324+H1325+H1327+H1328+H1329, 0)</f>
        <v>0</v>
      </c>
    </row>
    <row r="1332" spans="1:26" ht="28.5">
      <c r="A1332" s="23" t="str">
        <f>Source!E2182</f>
        <v>18</v>
      </c>
      <c r="B1332" s="53" t="str">
        <f>Source!F2182</f>
        <v>м08-03-593-19</v>
      </c>
      <c r="C1332" s="53" t="str">
        <f>Source!G2182</f>
        <v>Светильник в подвесных потолках</v>
      </c>
      <c r="D1332" s="37" t="str">
        <f>Source!H2182</f>
        <v>100 шт.</v>
      </c>
      <c r="E1332" s="10">
        <f>Source!I2182</f>
        <v>0.04</v>
      </c>
      <c r="F1332" s="38">
        <f>Source!AL2182+Source!AM2182+Source!AO2182</f>
        <v>1101.54</v>
      </c>
      <c r="G1332" s="39"/>
      <c r="H1332" s="38"/>
      <c r="I1332" s="39" t="str">
        <f>Source!BO2182</f>
        <v>м08-03-593-19</v>
      </c>
      <c r="J1332" s="39"/>
      <c r="K1332" s="38"/>
      <c r="L1332" s="40"/>
      <c r="S1332">
        <f>ROUND((Source!FX2182/100)*((ROUND(Source!AF2182*Source!I2182, 2)+ROUND(Source!AE2182*Source!I2182, 2))), 2)</f>
        <v>35.69</v>
      </c>
      <c r="T1332">
        <f>Source!X2182</f>
        <v>1009.62</v>
      </c>
      <c r="U1332">
        <f>ROUND((Source!FY2182/100)*((ROUND(Source!AF2182*Source!I2182, 2)+ROUND(Source!AE2182*Source!I2182, 2))), 2)</f>
        <v>24.42</v>
      </c>
      <c r="V1332">
        <f>Source!Y2182</f>
        <v>648.15</v>
      </c>
    </row>
    <row r="1333" spans="1:26">
      <c r="C1333" s="31" t="str">
        <f>"Объем: "&amp;Source!I2182&amp;"=4/"&amp;"100"</f>
        <v>Объем: 0,04=4/100</v>
      </c>
    </row>
    <row r="1334" spans="1:26" ht="14.25">
      <c r="A1334" s="23"/>
      <c r="B1334" s="53"/>
      <c r="C1334" s="53" t="s">
        <v>1148</v>
      </c>
      <c r="D1334" s="37"/>
      <c r="E1334" s="10"/>
      <c r="F1334" s="38">
        <f>Source!AO2182</f>
        <v>936.45</v>
      </c>
      <c r="G1334" s="39" t="str">
        <f>Source!DG2182</f>
        <v/>
      </c>
      <c r="H1334" s="38">
        <f>ROUND(Source!AF2182*Source!I2182, 2)</f>
        <v>37.46</v>
      </c>
      <c r="I1334" s="39"/>
      <c r="J1334" s="39">
        <f>IF(Source!BA2182&lt;&gt; 0, Source!BA2182, 1)</f>
        <v>33.18</v>
      </c>
      <c r="K1334" s="38">
        <f>Source!S2182</f>
        <v>1242.8599999999999</v>
      </c>
      <c r="L1334" s="40"/>
      <c r="R1334">
        <f>H1334</f>
        <v>37.46</v>
      </c>
    </row>
    <row r="1335" spans="1:26" ht="14.25">
      <c r="A1335" s="23"/>
      <c r="B1335" s="53"/>
      <c r="C1335" s="53" t="s">
        <v>102</v>
      </c>
      <c r="D1335" s="37"/>
      <c r="E1335" s="10"/>
      <c r="F1335" s="38">
        <f>Source!AM2182</f>
        <v>44.36</v>
      </c>
      <c r="G1335" s="39" t="str">
        <f>Source!DE2182</f>
        <v/>
      </c>
      <c r="H1335" s="38">
        <f>ROUND(Source!AD2182*Source!I2182, 2)</f>
        <v>1.77</v>
      </c>
      <c r="I1335" s="39"/>
      <c r="J1335" s="39">
        <f>IF(Source!BB2182&lt;&gt; 0, Source!BB2182, 1)</f>
        <v>9.23</v>
      </c>
      <c r="K1335" s="38">
        <f>Source!Q2182</f>
        <v>16.38</v>
      </c>
      <c r="L1335" s="40"/>
    </row>
    <row r="1336" spans="1:26" ht="14.25">
      <c r="A1336" s="23"/>
      <c r="B1336" s="53"/>
      <c r="C1336" s="53" t="s">
        <v>1154</v>
      </c>
      <c r="D1336" s="37"/>
      <c r="E1336" s="10"/>
      <c r="F1336" s="38">
        <f>Source!AN2182</f>
        <v>2.7</v>
      </c>
      <c r="G1336" s="39" t="str">
        <f>Source!DF2182</f>
        <v/>
      </c>
      <c r="H1336" s="50">
        <f>ROUND(Source!AE2182*Source!I2182, 2)</f>
        <v>0.11</v>
      </c>
      <c r="I1336" s="39"/>
      <c r="J1336" s="39">
        <f>IF(Source!BS2182&lt;&gt; 0, Source!BS2182, 1)</f>
        <v>33.18</v>
      </c>
      <c r="K1336" s="50">
        <f>Source!R2182</f>
        <v>3.58</v>
      </c>
      <c r="L1336" s="40"/>
      <c r="R1336">
        <f>H1336</f>
        <v>0.11</v>
      </c>
    </row>
    <row r="1337" spans="1:26" ht="14.25">
      <c r="A1337" s="23"/>
      <c r="B1337" s="53"/>
      <c r="C1337" s="53" t="s">
        <v>1155</v>
      </c>
      <c r="D1337" s="37"/>
      <c r="E1337" s="10"/>
      <c r="F1337" s="38">
        <f>Source!AL2182</f>
        <v>120.73</v>
      </c>
      <c r="G1337" s="39" t="str">
        <f>Source!DD2182</f>
        <v/>
      </c>
      <c r="H1337" s="38">
        <f>ROUND(Source!AC2182*Source!I2182, 2)</f>
        <v>4.83</v>
      </c>
      <c r="I1337" s="39"/>
      <c r="J1337" s="39">
        <f>IF(Source!BC2182&lt;&gt; 0, Source!BC2182, 1)</f>
        <v>11.76</v>
      </c>
      <c r="K1337" s="38">
        <f>Source!P2182</f>
        <v>56.79</v>
      </c>
      <c r="L1337" s="40"/>
    </row>
    <row r="1338" spans="1:26" ht="14.25">
      <c r="A1338" s="23"/>
      <c r="B1338" s="53"/>
      <c r="C1338" s="53" t="s">
        <v>1149</v>
      </c>
      <c r="D1338" s="37" t="s">
        <v>1150</v>
      </c>
      <c r="E1338" s="10">
        <f>Source!BZ2182</f>
        <v>95</v>
      </c>
      <c r="F1338" s="56"/>
      <c r="G1338" s="39"/>
      <c r="H1338" s="38">
        <f>SUM(S1332:S1341)</f>
        <v>35.69</v>
      </c>
      <c r="I1338" s="41" t="str">
        <f>CONCATENATE(Source!FX2182, Source!FV2182, "=")</f>
        <v>95*0,85=</v>
      </c>
      <c r="J1338" s="36">
        <f>Source!AT2182</f>
        <v>81</v>
      </c>
      <c r="K1338" s="38">
        <f>SUM(T1332:T1341)</f>
        <v>1009.62</v>
      </c>
      <c r="L1338" s="40"/>
    </row>
    <row r="1339" spans="1:26" ht="14.25">
      <c r="A1339" s="23"/>
      <c r="B1339" s="53"/>
      <c r="C1339" s="53" t="s">
        <v>1151</v>
      </c>
      <c r="D1339" s="37" t="s">
        <v>1150</v>
      </c>
      <c r="E1339" s="10">
        <f>Source!CA2182</f>
        <v>65</v>
      </c>
      <c r="F1339" s="56"/>
      <c r="G1339" s="39"/>
      <c r="H1339" s="38">
        <f>SUM(U1332:U1341)</f>
        <v>24.42</v>
      </c>
      <c r="I1339" s="41" t="str">
        <f>CONCATENATE(Source!FY2182, Source!FW2182, "=")</f>
        <v>65*0,8=</v>
      </c>
      <c r="J1339" s="36">
        <f>Source!AU2182</f>
        <v>52</v>
      </c>
      <c r="K1339" s="38">
        <f>SUM(V1332:V1341)</f>
        <v>648.15</v>
      </c>
      <c r="L1339" s="40"/>
    </row>
    <row r="1340" spans="1:26" ht="14.25">
      <c r="A1340" s="23"/>
      <c r="B1340" s="53"/>
      <c r="C1340" s="53" t="s">
        <v>1152</v>
      </c>
      <c r="D1340" s="37" t="s">
        <v>1153</v>
      </c>
      <c r="E1340" s="10">
        <f>Source!AQ2182</f>
        <v>94.4</v>
      </c>
      <c r="F1340" s="38"/>
      <c r="G1340" s="39" t="str">
        <f>Source!DI2182</f>
        <v/>
      </c>
      <c r="H1340" s="38"/>
      <c r="I1340" s="39"/>
      <c r="J1340" s="39"/>
      <c r="K1340" s="38"/>
      <c r="L1340" s="42">
        <f>Source!U2182</f>
        <v>3.7760000000000002</v>
      </c>
    </row>
    <row r="1341" spans="1:26" ht="42.75">
      <c r="A1341" s="54" t="str">
        <f>Source!E2183</f>
        <v>18,1</v>
      </c>
      <c r="B1341" s="55" t="str">
        <f>Source!F2183</f>
        <v>509-5121</v>
      </c>
      <c r="C1341" s="55" t="str">
        <f>Source!G2183</f>
        <v>Светильник встраиваемый растровый с белым параболическим отражателем (5 перемычек) ЛВО 13-4х18-731/5</v>
      </c>
      <c r="D1341" s="43" t="str">
        <f>Source!H2183</f>
        <v>шт.</v>
      </c>
      <c r="E1341" s="44">
        <f>Source!I2183</f>
        <v>4</v>
      </c>
      <c r="F1341" s="45">
        <f>Source!AL2183+Source!AM2183+Source!AO2183</f>
        <v>162.18</v>
      </c>
      <c r="G1341" s="46" t="s">
        <v>3</v>
      </c>
      <c r="H1341" s="45">
        <f>ROUND(Source!AC2183*Source!I2183, 2)+ROUND(Source!AD2183*Source!I2183, 2)+ROUND(Source!AF2183*Source!I2183, 2)</f>
        <v>648.72</v>
      </c>
      <c r="I1341" s="47"/>
      <c r="J1341" s="47">
        <f>IF(Source!BC2183&lt;&gt; 0, Source!BC2183, 1)</f>
        <v>2.42</v>
      </c>
      <c r="K1341" s="45">
        <f>Source!O2183</f>
        <v>1569.9</v>
      </c>
      <c r="L1341" s="48"/>
      <c r="S1341">
        <f>ROUND((Source!FX2183/100)*((ROUND(Source!AF2183*Source!I2183, 2)+ROUND(Source!AE2183*Source!I2183, 2))), 2)</f>
        <v>0</v>
      </c>
      <c r="T1341">
        <f>Source!X2183</f>
        <v>0</v>
      </c>
      <c r="U1341">
        <f>ROUND((Source!FY2183/100)*((ROUND(Source!AF2183*Source!I2183, 2)+ROUND(Source!AE2183*Source!I2183, 2))), 2)</f>
        <v>0</v>
      </c>
      <c r="V1341">
        <f>Source!Y2183</f>
        <v>0</v>
      </c>
      <c r="W1341">
        <f>IF(Source!BI2183&lt;=1,H1341, 0)</f>
        <v>0</v>
      </c>
      <c r="X1341">
        <f>IF(Source!BI2183=2,H1341, 0)</f>
        <v>648.72</v>
      </c>
      <c r="Y1341">
        <f>IF(Source!BI2183=3,H1341, 0)</f>
        <v>0</v>
      </c>
      <c r="Z1341">
        <f>IF(Source!BI2183=4,H1341, 0)</f>
        <v>0</v>
      </c>
    </row>
    <row r="1342" spans="1:26" ht="15">
      <c r="G1342" s="60">
        <f>H1334+H1335+H1337+H1338+H1339+SUM(H1341:H1341)</f>
        <v>752.89</v>
      </c>
      <c r="H1342" s="60"/>
      <c r="J1342" s="60">
        <f>K1334+K1335+K1337+K1338+K1339+SUM(K1341:K1341)</f>
        <v>4543.7000000000007</v>
      </c>
      <c r="K1342" s="60"/>
      <c r="L1342" s="49">
        <f>Source!U2182</f>
        <v>3.7760000000000002</v>
      </c>
      <c r="O1342" s="32">
        <f>G1342</f>
        <v>752.89</v>
      </c>
      <c r="P1342" s="32">
        <f>J1342</f>
        <v>4543.7000000000007</v>
      </c>
      <c r="Q1342" s="32">
        <f>L1342</f>
        <v>3.7760000000000002</v>
      </c>
      <c r="W1342">
        <f>IF(Source!BI2182&lt;=1,H1334+H1335+H1337+H1338+H1339, 0)</f>
        <v>0</v>
      </c>
      <c r="X1342">
        <f>IF(Source!BI2182=2,H1334+H1335+H1337+H1338+H1339, 0)</f>
        <v>104.17</v>
      </c>
      <c r="Y1342">
        <f>IF(Source!BI2182=3,H1334+H1335+H1337+H1338+H1339, 0)</f>
        <v>0</v>
      </c>
      <c r="Z1342">
        <f>IF(Source!BI2182=4,H1334+H1335+H1337+H1338+H1339, 0)</f>
        <v>0</v>
      </c>
    </row>
    <row r="1343" spans="1:26" ht="42.75">
      <c r="A1343" s="23" t="str">
        <f>Source!E2184</f>
        <v>19</v>
      </c>
      <c r="B1343" s="53" t="str">
        <f>Source!F2184</f>
        <v>м08-02-413-1</v>
      </c>
      <c r="C1343" s="53" t="str">
        <f>Source!G2184</f>
        <v>Провод, количество проводов в резинобитумной трубке до 2, сечение провода до 6 мм2</v>
      </c>
      <c r="D1343" s="37" t="str">
        <f>Source!H2184</f>
        <v>100 М ТРУБОК</v>
      </c>
      <c r="E1343" s="10">
        <f>Source!I2184</f>
        <v>2</v>
      </c>
      <c r="F1343" s="38">
        <f>Source!AL2184+Source!AM2184+Source!AO2184</f>
        <v>256.45000000000005</v>
      </c>
      <c r="G1343" s="39"/>
      <c r="H1343" s="38"/>
      <c r="I1343" s="39" t="str">
        <f>Source!BO2184</f>
        <v>м08-02-413-1</v>
      </c>
      <c r="J1343" s="39"/>
      <c r="K1343" s="38"/>
      <c r="L1343" s="40"/>
      <c r="S1343">
        <f>ROUND((Source!FX2184/100)*((ROUND(Source!AF2184*Source!I2184, 2)+ROUND(Source!AE2184*Source!I2184, 2))), 2)</f>
        <v>293.23</v>
      </c>
      <c r="T1343">
        <f>Source!X2184</f>
        <v>8295.48</v>
      </c>
      <c r="U1343">
        <f>ROUND((Source!FY2184/100)*((ROUND(Source!AF2184*Source!I2184, 2)+ROUND(Source!AE2184*Source!I2184, 2))), 2)</f>
        <v>200.63</v>
      </c>
      <c r="V1343">
        <f>Source!Y2184</f>
        <v>5325.49</v>
      </c>
    </row>
    <row r="1344" spans="1:26">
      <c r="C1344" s="31" t="str">
        <f>"Объем: "&amp;Source!I2184&amp;"=200/"&amp;"100"</f>
        <v>Объем: 2=200/100</v>
      </c>
    </row>
    <row r="1345" spans="1:26" ht="14.25">
      <c r="A1345" s="23"/>
      <c r="B1345" s="53"/>
      <c r="C1345" s="53" t="s">
        <v>1148</v>
      </c>
      <c r="D1345" s="37"/>
      <c r="E1345" s="10"/>
      <c r="F1345" s="38">
        <f>Source!AO2184</f>
        <v>151.9</v>
      </c>
      <c r="G1345" s="39" t="str">
        <f>Source!DG2184</f>
        <v/>
      </c>
      <c r="H1345" s="38">
        <f>ROUND(Source!AF2184*Source!I2184, 2)</f>
        <v>303.8</v>
      </c>
      <c r="I1345" s="39"/>
      <c r="J1345" s="39">
        <f>IF(Source!BA2184&lt;&gt; 0, Source!BA2184, 1)</f>
        <v>33.18</v>
      </c>
      <c r="K1345" s="38">
        <f>Source!S2184</f>
        <v>10080.08</v>
      </c>
      <c r="L1345" s="40"/>
      <c r="R1345">
        <f>H1345</f>
        <v>303.8</v>
      </c>
    </row>
    <row r="1346" spans="1:26" ht="14.25">
      <c r="A1346" s="23"/>
      <c r="B1346" s="53"/>
      <c r="C1346" s="53" t="s">
        <v>102</v>
      </c>
      <c r="D1346" s="37"/>
      <c r="E1346" s="10"/>
      <c r="F1346" s="38">
        <f>Source!AM2184</f>
        <v>39.93</v>
      </c>
      <c r="G1346" s="39" t="str">
        <f>Source!DE2184</f>
        <v/>
      </c>
      <c r="H1346" s="38">
        <f>ROUND(Source!AD2184*Source!I2184, 2)</f>
        <v>79.86</v>
      </c>
      <c r="I1346" s="39"/>
      <c r="J1346" s="39">
        <f>IF(Source!BB2184&lt;&gt; 0, Source!BB2184, 1)</f>
        <v>9.23</v>
      </c>
      <c r="K1346" s="38">
        <f>Source!Q2184</f>
        <v>737.11</v>
      </c>
      <c r="L1346" s="40"/>
    </row>
    <row r="1347" spans="1:26" ht="14.25">
      <c r="A1347" s="23"/>
      <c r="B1347" s="53"/>
      <c r="C1347" s="53" t="s">
        <v>1154</v>
      </c>
      <c r="D1347" s="37"/>
      <c r="E1347" s="10"/>
      <c r="F1347" s="38">
        <f>Source!AN2184</f>
        <v>2.4300000000000002</v>
      </c>
      <c r="G1347" s="39" t="str">
        <f>Source!DF2184</f>
        <v/>
      </c>
      <c r="H1347" s="50">
        <f>ROUND(Source!AE2184*Source!I2184, 2)</f>
        <v>4.8600000000000003</v>
      </c>
      <c r="I1347" s="39"/>
      <c r="J1347" s="39">
        <f>IF(Source!BS2184&lt;&gt; 0, Source!BS2184, 1)</f>
        <v>33.18</v>
      </c>
      <c r="K1347" s="50">
        <f>Source!R2184</f>
        <v>161.25</v>
      </c>
      <c r="L1347" s="40"/>
      <c r="R1347">
        <f>H1347</f>
        <v>4.8600000000000003</v>
      </c>
    </row>
    <row r="1348" spans="1:26" ht="14.25">
      <c r="A1348" s="23"/>
      <c r="B1348" s="53"/>
      <c r="C1348" s="53" t="s">
        <v>1155</v>
      </c>
      <c r="D1348" s="37"/>
      <c r="E1348" s="10"/>
      <c r="F1348" s="38">
        <f>Source!AL2184</f>
        <v>64.62</v>
      </c>
      <c r="G1348" s="39" t="str">
        <f>Source!DD2184</f>
        <v/>
      </c>
      <c r="H1348" s="38">
        <f>ROUND(Source!AC2184*Source!I2184, 2)</f>
        <v>129.24</v>
      </c>
      <c r="I1348" s="39"/>
      <c r="J1348" s="39">
        <f>IF(Source!BC2184&lt;&gt; 0, Source!BC2184, 1)</f>
        <v>5.35</v>
      </c>
      <c r="K1348" s="38">
        <f>Source!P2184</f>
        <v>691.43</v>
      </c>
      <c r="L1348" s="40"/>
    </row>
    <row r="1349" spans="1:26" ht="14.25">
      <c r="A1349" s="23"/>
      <c r="B1349" s="53"/>
      <c r="C1349" s="53" t="s">
        <v>1149</v>
      </c>
      <c r="D1349" s="37" t="s">
        <v>1150</v>
      </c>
      <c r="E1349" s="10">
        <f>Source!BZ2184</f>
        <v>95</v>
      </c>
      <c r="F1349" s="56"/>
      <c r="G1349" s="39"/>
      <c r="H1349" s="38">
        <f>SUM(S1343:S1353)</f>
        <v>293.23</v>
      </c>
      <c r="I1349" s="41" t="str">
        <f>CONCATENATE(Source!FX2184, Source!FV2184, "=")</f>
        <v>95*0,85=</v>
      </c>
      <c r="J1349" s="36">
        <f>Source!AT2184</f>
        <v>81</v>
      </c>
      <c r="K1349" s="38">
        <f>SUM(T1343:T1353)</f>
        <v>8295.48</v>
      </c>
      <c r="L1349" s="40"/>
    </row>
    <row r="1350" spans="1:26" ht="14.25">
      <c r="A1350" s="23"/>
      <c r="B1350" s="53"/>
      <c r="C1350" s="53" t="s">
        <v>1151</v>
      </c>
      <c r="D1350" s="37" t="s">
        <v>1150</v>
      </c>
      <c r="E1350" s="10">
        <f>Source!CA2184</f>
        <v>65</v>
      </c>
      <c r="F1350" s="56"/>
      <c r="G1350" s="39"/>
      <c r="H1350" s="38">
        <f>SUM(U1343:U1353)</f>
        <v>200.63</v>
      </c>
      <c r="I1350" s="41" t="str">
        <f>CONCATENATE(Source!FY2184, Source!FW2184, "=")</f>
        <v>65*0,8=</v>
      </c>
      <c r="J1350" s="36">
        <f>Source!AU2184</f>
        <v>52</v>
      </c>
      <c r="K1350" s="38">
        <f>SUM(V1343:V1353)</f>
        <v>5325.49</v>
      </c>
      <c r="L1350" s="40"/>
    </row>
    <row r="1351" spans="1:26" ht="14.25">
      <c r="A1351" s="23"/>
      <c r="B1351" s="53"/>
      <c r="C1351" s="53" t="s">
        <v>1152</v>
      </c>
      <c r="D1351" s="37" t="s">
        <v>1153</v>
      </c>
      <c r="E1351" s="10">
        <f>Source!AQ2184</f>
        <v>16.16</v>
      </c>
      <c r="F1351" s="38"/>
      <c r="G1351" s="39" t="str">
        <f>Source!DI2184</f>
        <v/>
      </c>
      <c r="H1351" s="38"/>
      <c r="I1351" s="39"/>
      <c r="J1351" s="39"/>
      <c r="K1351" s="38"/>
      <c r="L1351" s="42">
        <f>Source!U2184</f>
        <v>32.32</v>
      </c>
    </row>
    <row r="1352" spans="1:26" ht="42.75">
      <c r="A1352" s="23" t="str">
        <f>Source!E2185</f>
        <v>19,1</v>
      </c>
      <c r="B1352" s="53" t="str">
        <f>Source!F2185</f>
        <v>103-2412</v>
      </c>
      <c r="C1352" s="53" t="str">
        <f>Source!G2185</f>
        <v>Трубы гибкие гофрированные легкие из самозатухающего ПВХ (IP55) серии FL, с зондом, диаметром 16 мм</v>
      </c>
      <c r="D1352" s="37" t="str">
        <f>Source!H2185</f>
        <v>10 м</v>
      </c>
      <c r="E1352" s="10">
        <f>Source!I2185</f>
        <v>20</v>
      </c>
      <c r="F1352" s="38">
        <f>Source!AL2185+Source!AM2185+Source!AO2185</f>
        <v>16.82</v>
      </c>
      <c r="G1352" s="52" t="s">
        <v>3</v>
      </c>
      <c r="H1352" s="38">
        <f>ROUND(Source!AC2185*Source!I2185, 2)+ROUND(Source!AD2185*Source!I2185, 2)+ROUND(Source!AF2185*Source!I2185, 2)</f>
        <v>336.4</v>
      </c>
      <c r="I1352" s="39"/>
      <c r="J1352" s="39">
        <f>IF(Source!BC2185&lt;&gt; 0, Source!BC2185, 1)</f>
        <v>3.73</v>
      </c>
      <c r="K1352" s="38">
        <f>Source!O2185</f>
        <v>1254.77</v>
      </c>
      <c r="L1352" s="40"/>
      <c r="S1352">
        <f>ROUND((Source!FX2185/100)*((ROUND(Source!AF2185*Source!I2185, 2)+ROUND(Source!AE2185*Source!I2185, 2))), 2)</f>
        <v>0</v>
      </c>
      <c r="T1352">
        <f>Source!X2185</f>
        <v>0</v>
      </c>
      <c r="U1352">
        <f>ROUND((Source!FY2185/100)*((ROUND(Source!AF2185*Source!I2185, 2)+ROUND(Source!AE2185*Source!I2185, 2))), 2)</f>
        <v>0</v>
      </c>
      <c r="V1352">
        <f>Source!Y2185</f>
        <v>0</v>
      </c>
      <c r="W1352">
        <f>IF(Source!BI2185&lt;=1,H1352, 0)</f>
        <v>336.4</v>
      </c>
      <c r="X1352">
        <f>IF(Source!BI2185=2,H1352, 0)</f>
        <v>0</v>
      </c>
      <c r="Y1352">
        <f>IF(Source!BI2185=3,H1352, 0)</f>
        <v>0</v>
      </c>
      <c r="Z1352">
        <f>IF(Source!BI2185=4,H1352, 0)</f>
        <v>0</v>
      </c>
    </row>
    <row r="1353" spans="1:26" ht="85.5">
      <c r="A1353" s="54" t="str">
        <f>Source!E2186</f>
        <v>19,2</v>
      </c>
      <c r="B1353" s="55" t="str">
        <f>Source!F2186</f>
        <v>501-8442</v>
      </c>
      <c r="C1353" s="55" t="str">
        <f>Source!G2186</f>
        <v>Кабель силовой с медными жилами с поливинилхлоридной изоляцией и оболочкой, не распространяющий горение марки ВВГнг, напряжением 0,66 кВ, с числом жил - 3 и сечением 1,5 мм2</v>
      </c>
      <c r="D1353" s="43" t="str">
        <f>Source!H2186</f>
        <v>1000 м</v>
      </c>
      <c r="E1353" s="44">
        <f>Source!I2186</f>
        <v>0.2</v>
      </c>
      <c r="F1353" s="45">
        <f>Source!AL2186+Source!AM2186+Source!AO2186</f>
        <v>3090.95</v>
      </c>
      <c r="G1353" s="46" t="s">
        <v>3</v>
      </c>
      <c r="H1353" s="45">
        <f>ROUND(Source!AC2186*Source!I2186, 2)+ROUND(Source!AD2186*Source!I2186, 2)+ROUND(Source!AF2186*Source!I2186, 2)</f>
        <v>618.19000000000005</v>
      </c>
      <c r="I1353" s="47"/>
      <c r="J1353" s="47">
        <f>IF(Source!BC2186&lt;&gt; 0, Source!BC2186, 1)</f>
        <v>10.35</v>
      </c>
      <c r="K1353" s="45">
        <f>Source!O2186</f>
        <v>6398.27</v>
      </c>
      <c r="L1353" s="48"/>
      <c r="S1353">
        <f>ROUND((Source!FX2186/100)*((ROUND(Source!AF2186*Source!I2186, 2)+ROUND(Source!AE2186*Source!I2186, 2))), 2)</f>
        <v>0</v>
      </c>
      <c r="T1353">
        <f>Source!X2186</f>
        <v>0</v>
      </c>
      <c r="U1353">
        <f>ROUND((Source!FY2186/100)*((ROUND(Source!AF2186*Source!I2186, 2)+ROUND(Source!AE2186*Source!I2186, 2))), 2)</f>
        <v>0</v>
      </c>
      <c r="V1353">
        <f>Source!Y2186</f>
        <v>0</v>
      </c>
      <c r="W1353">
        <f>IF(Source!BI2186&lt;=1,H1353, 0)</f>
        <v>0</v>
      </c>
      <c r="X1353">
        <f>IF(Source!BI2186=2,H1353, 0)</f>
        <v>618.19000000000005</v>
      </c>
      <c r="Y1353">
        <f>IF(Source!BI2186=3,H1353, 0)</f>
        <v>0</v>
      </c>
      <c r="Z1353">
        <f>IF(Source!BI2186=4,H1353, 0)</f>
        <v>0</v>
      </c>
    </row>
    <row r="1354" spans="1:26" ht="15">
      <c r="G1354" s="60">
        <f>H1345+H1346+H1348+H1349+H1350+SUM(H1352:H1353)</f>
        <v>1961.3500000000001</v>
      </c>
      <c r="H1354" s="60"/>
      <c r="J1354" s="60">
        <f>K1345+K1346+K1348+K1349+K1350+SUM(K1352:K1353)</f>
        <v>32782.629999999997</v>
      </c>
      <c r="K1354" s="60"/>
      <c r="L1354" s="49">
        <f>Source!U2184</f>
        <v>32.32</v>
      </c>
      <c r="O1354" s="32">
        <f>G1354</f>
        <v>1961.3500000000001</v>
      </c>
      <c r="P1354" s="32">
        <f>J1354</f>
        <v>32782.629999999997</v>
      </c>
      <c r="Q1354" s="32">
        <f>L1354</f>
        <v>32.32</v>
      </c>
      <c r="W1354">
        <f>IF(Source!BI2184&lt;=1,H1345+H1346+H1348+H1349+H1350, 0)</f>
        <v>0</v>
      </c>
      <c r="X1354">
        <f>IF(Source!BI2184=2,H1345+H1346+H1348+H1349+H1350, 0)</f>
        <v>1006.7600000000001</v>
      </c>
      <c r="Y1354">
        <f>IF(Source!BI2184=3,H1345+H1346+H1348+H1349+H1350, 0)</f>
        <v>0</v>
      </c>
      <c r="Z1354">
        <f>IF(Source!BI2184=4,H1345+H1346+H1348+H1349+H1350, 0)</f>
        <v>0</v>
      </c>
    </row>
    <row r="1356" spans="1:26" ht="15">
      <c r="A1356" s="59" t="str">
        <f>CONCATENATE("Итого по подразделу: ",IF(Source!G2188&lt;&gt;"Новый подраздел", Source!G2188, ""))</f>
        <v>Итого по подразделу: ремонт</v>
      </c>
      <c r="B1356" s="59"/>
      <c r="C1356" s="59"/>
      <c r="D1356" s="59"/>
      <c r="E1356" s="59"/>
      <c r="F1356" s="59"/>
      <c r="G1356" s="58">
        <f>SUM(O1227:O1355)</f>
        <v>21653</v>
      </c>
      <c r="H1356" s="58"/>
      <c r="I1356" s="35"/>
      <c r="J1356" s="58">
        <f>SUM(P1227:P1355)</f>
        <v>222722.26</v>
      </c>
      <c r="K1356" s="58"/>
      <c r="L1356" s="49">
        <f>SUM(Q1227:Q1355)</f>
        <v>215.49390799999998</v>
      </c>
    </row>
    <row r="1359" spans="1:26" ht="14.25">
      <c r="C1359" s="63" t="str">
        <f>Source!H2217</f>
        <v>Ндс</v>
      </c>
      <c r="D1359" s="63"/>
      <c r="E1359" s="63"/>
      <c r="F1359" s="63"/>
      <c r="G1359" s="63"/>
      <c r="H1359" s="63"/>
      <c r="I1359" s="63"/>
      <c r="J1359" s="64">
        <f>IF(Source!F2217=0, "", Source!F2217)</f>
        <v>40090</v>
      </c>
      <c r="K1359" s="64"/>
    </row>
    <row r="1360" spans="1:26" ht="14.25">
      <c r="C1360" s="63" t="str">
        <f>Source!H2218</f>
        <v>всего с НДС</v>
      </c>
      <c r="D1360" s="63"/>
      <c r="E1360" s="63"/>
      <c r="F1360" s="63"/>
      <c r="G1360" s="63"/>
      <c r="H1360" s="63"/>
      <c r="I1360" s="63"/>
      <c r="J1360" s="64">
        <f>IF(Source!F2218=0, "", Source!F2218)</f>
        <v>262812.3</v>
      </c>
      <c r="K1360" s="64"/>
    </row>
    <row r="1362" spans="1:32" ht="15">
      <c r="A1362" s="59" t="str">
        <f>CONCATENATE("Итого по разделу: ",IF(Source!G2220&lt;&gt;"Новый раздел", Source!G2220, ""))</f>
        <v>Итого по разделу: коридор 34 30 29</v>
      </c>
      <c r="B1362" s="59"/>
      <c r="C1362" s="59"/>
      <c r="D1362" s="59"/>
      <c r="E1362" s="59"/>
      <c r="F1362" s="59"/>
      <c r="G1362" s="58">
        <f>SUM(O1150:O1361)</f>
        <v>21997.61</v>
      </c>
      <c r="H1362" s="58"/>
      <c r="I1362" s="35"/>
      <c r="J1362" s="58">
        <f>SUM(P1150:P1361)</f>
        <v>232559.25</v>
      </c>
      <c r="K1362" s="58"/>
      <c r="L1362" s="49">
        <f>SUM(Q1150:Q1361)</f>
        <v>233.938018</v>
      </c>
    </row>
    <row r="1365" spans="1:32" ht="14.25">
      <c r="C1365" s="63" t="str">
        <f>Source!H2249</f>
        <v>Ндс</v>
      </c>
      <c r="D1365" s="63"/>
      <c r="E1365" s="63"/>
      <c r="F1365" s="63"/>
      <c r="G1365" s="63"/>
      <c r="H1365" s="63"/>
      <c r="I1365" s="63"/>
      <c r="J1365" s="64">
        <f>IF(Source!F2249=0, "", Source!F2249)</f>
        <v>41860.699999999997</v>
      </c>
      <c r="K1365" s="64"/>
    </row>
    <row r="1366" spans="1:32" ht="14.25">
      <c r="C1366" s="63" t="str">
        <f>Source!H2250</f>
        <v>всего с НДС</v>
      </c>
      <c r="D1366" s="63"/>
      <c r="E1366" s="63"/>
      <c r="F1366" s="63"/>
      <c r="G1366" s="63"/>
      <c r="H1366" s="63"/>
      <c r="I1366" s="63"/>
      <c r="J1366" s="64">
        <f>IF(Source!F2250=0, "", Source!F2250)</f>
        <v>274419.90000000002</v>
      </c>
      <c r="K1366" s="64"/>
    </row>
    <row r="1368" spans="1:32" ht="15">
      <c r="A1368" s="59" t="str">
        <f>CONCATENATE("Итого по локальной смете: ",IF(Source!G2521&lt;&gt;"Новая локальная смета", Source!G2521, ""))</f>
        <v xml:space="preserve">Итого по локальной смете: </v>
      </c>
      <c r="B1368" s="59"/>
      <c r="C1368" s="59"/>
      <c r="D1368" s="59"/>
      <c r="E1368" s="59"/>
      <c r="F1368" s="59"/>
      <c r="G1368" s="58">
        <f>SUM(O42:O1367)</f>
        <v>161692.36000000002</v>
      </c>
      <c r="H1368" s="58"/>
      <c r="I1368" s="35"/>
      <c r="J1368" s="58">
        <f>SUM(P42:P1367)</f>
        <v>1454616.67</v>
      </c>
      <c r="K1368" s="58"/>
      <c r="L1368" s="49">
        <f>SUM(Q42:Q1367)</f>
        <v>1377.3905365000001</v>
      </c>
    </row>
    <row r="1371" spans="1:32" ht="14.25">
      <c r="C1371" s="63" t="str">
        <f>Source!H2550</f>
        <v>Ндс</v>
      </c>
      <c r="D1371" s="63"/>
      <c r="E1371" s="63"/>
      <c r="F1371" s="63"/>
      <c r="G1371" s="63"/>
      <c r="H1371" s="63"/>
      <c r="I1371" s="63"/>
      <c r="J1371" s="64"/>
      <c r="K1371" s="64"/>
    </row>
    <row r="1372" spans="1:32" ht="14.25">
      <c r="C1372" s="63" t="str">
        <f>Source!H2551</f>
        <v>всего с НДС</v>
      </c>
      <c r="D1372" s="63"/>
      <c r="E1372" s="63"/>
      <c r="F1372" s="63"/>
      <c r="G1372" s="63"/>
      <c r="H1372" s="63"/>
      <c r="I1372" s="63"/>
      <c r="J1372" s="64"/>
      <c r="K1372" s="64"/>
    </row>
    <row r="1374" spans="1:32" ht="15">
      <c r="A1374" s="59" t="str">
        <f>CONCATENATE("Итого по смете: ",IF(Source!G2553&lt;&gt;"Новый объект", Source!G2553, ""))</f>
        <v>Итого по смете: ильинский погост 2 этаж социальные квартиры</v>
      </c>
      <c r="B1374" s="59"/>
      <c r="C1374" s="59"/>
      <c r="D1374" s="59"/>
      <c r="E1374" s="59"/>
      <c r="F1374" s="59"/>
      <c r="G1374" s="58">
        <f>SUM(O1:O1373)</f>
        <v>161692.36000000002</v>
      </c>
      <c r="H1374" s="58"/>
      <c r="I1374" s="35"/>
      <c r="J1374" s="58">
        <f>SUM(P1:P1373)</f>
        <v>1454616.67</v>
      </c>
      <c r="K1374" s="58"/>
      <c r="L1374" s="49">
        <f>SUM(Q1:Q1373)</f>
        <v>1377.3905365000001</v>
      </c>
      <c r="AF1374" s="57" t="str">
        <f>CONCATENATE("Итого по смете: ",IF(Source!G2553&lt;&gt;"Новый объект", Source!G2553, ""))</f>
        <v>Итого по смете: ильинский погост 2 этаж социальные квартиры</v>
      </c>
    </row>
    <row r="1376" spans="1:32" ht="14.25">
      <c r="C1376" s="63" t="str">
        <f>Source!H2582</f>
        <v>Ндс</v>
      </c>
      <c r="D1376" s="63"/>
      <c r="E1376" s="63"/>
      <c r="F1376" s="63"/>
      <c r="G1376" s="63"/>
      <c r="H1376" s="63"/>
      <c r="I1376" s="63"/>
      <c r="J1376" s="64"/>
      <c r="K1376" s="64"/>
    </row>
    <row r="1377" spans="1:12" ht="14.25">
      <c r="C1377" s="63" t="str">
        <f>Source!H2583</f>
        <v>всего с НДС</v>
      </c>
      <c r="D1377" s="63"/>
      <c r="E1377" s="63"/>
      <c r="F1377" s="63"/>
      <c r="G1377" s="63"/>
      <c r="H1377" s="63"/>
      <c r="I1377" s="63"/>
      <c r="J1377" s="64">
        <v>1454616.67</v>
      </c>
      <c r="K1377" s="64"/>
    </row>
    <row r="1380" spans="1:12" ht="14.25">
      <c r="A1380" s="34" t="s">
        <v>1156</v>
      </c>
      <c r="B1380" s="34"/>
      <c r="C1380" s="10" t="s">
        <v>1157</v>
      </c>
      <c r="D1380" s="33" t="str">
        <f>IF(Source!CP12&lt;&gt;"", Source!CP12," ")</f>
        <v xml:space="preserve"> </v>
      </c>
      <c r="E1380" s="33"/>
      <c r="F1380" s="33"/>
      <c r="G1380" s="33"/>
      <c r="H1380" s="33"/>
      <c r="I1380" s="11" t="str">
        <f>IF(Source!CO12&lt;&gt;"", Source!CO12," ")</f>
        <v xml:space="preserve"> </v>
      </c>
      <c r="J1380" s="10"/>
      <c r="K1380" s="11"/>
      <c r="L1380" s="11"/>
    </row>
    <row r="1381" spans="1:12" ht="14.25">
      <c r="A1381" s="11"/>
      <c r="B1381" s="11"/>
      <c r="C1381" s="10"/>
      <c r="D1381" s="66" t="s">
        <v>1158</v>
      </c>
      <c r="E1381" s="66"/>
      <c r="F1381" s="66"/>
      <c r="G1381" s="66"/>
      <c r="H1381" s="66"/>
      <c r="I1381" s="11"/>
      <c r="J1381" s="10"/>
      <c r="K1381" s="11"/>
      <c r="L1381" s="11"/>
    </row>
    <row r="1382" spans="1:12" ht="14.25">
      <c r="A1382" s="11"/>
      <c r="B1382" s="11"/>
      <c r="C1382" s="10"/>
      <c r="D1382" s="11"/>
      <c r="E1382" s="11"/>
      <c r="F1382" s="11"/>
      <c r="G1382" s="11"/>
      <c r="H1382" s="11"/>
      <c r="I1382" s="11"/>
      <c r="J1382" s="10"/>
      <c r="K1382" s="11"/>
      <c r="L1382" s="11"/>
    </row>
    <row r="1383" spans="1:12" ht="14.25">
      <c r="A1383" s="34" t="s">
        <v>1156</v>
      </c>
      <c r="B1383" s="34"/>
      <c r="C1383" s="10" t="s">
        <v>1159</v>
      </c>
      <c r="D1383" s="33" t="str">
        <f>IF(Source!AC12&lt;&gt;"", Source!AC12," ")</f>
        <v xml:space="preserve"> </v>
      </c>
      <c r="E1383" s="33"/>
      <c r="F1383" s="33"/>
      <c r="G1383" s="33"/>
      <c r="H1383" s="33"/>
      <c r="I1383" s="11" t="str">
        <f>IF(Source!AB12&lt;&gt;"", Source!AB12," ")</f>
        <v xml:space="preserve"> </v>
      </c>
      <c r="J1383" s="10"/>
      <c r="K1383" s="11"/>
      <c r="L1383" s="11"/>
    </row>
    <row r="1384" spans="1:12" ht="14.25">
      <c r="A1384" s="11"/>
      <c r="B1384" s="11"/>
      <c r="C1384" s="11"/>
      <c r="D1384" s="66" t="s">
        <v>1158</v>
      </c>
      <c r="E1384" s="66"/>
      <c r="F1384" s="66"/>
      <c r="G1384" s="66"/>
      <c r="H1384" s="66"/>
      <c r="I1384" s="11"/>
      <c r="J1384" s="11"/>
      <c r="K1384" s="11"/>
      <c r="L1384" s="11"/>
    </row>
    <row r="1385" spans="1:12" ht="14.25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</row>
    <row r="1386" spans="1:12" ht="14.25">
      <c r="A1386" s="11"/>
      <c r="B1386" s="11"/>
      <c r="C1386" s="10" t="s">
        <v>1160</v>
      </c>
      <c r="D1386" s="33" t="str">
        <f>IF(Source!AE12&lt;&gt;"", Source!AE12," ")</f>
        <v xml:space="preserve"> </v>
      </c>
      <c r="E1386" s="33"/>
      <c r="F1386" s="33"/>
      <c r="G1386" s="33"/>
      <c r="H1386" s="33"/>
      <c r="I1386" s="11" t="str">
        <f>IF(Source!AD12&lt;&gt;"", Source!AD12," ")</f>
        <v xml:space="preserve"> </v>
      </c>
      <c r="J1386" s="10"/>
      <c r="K1386" s="11"/>
      <c r="L1386" s="11"/>
    </row>
    <row r="1387" spans="1:12" ht="14.25">
      <c r="A1387" s="11"/>
      <c r="B1387" s="11"/>
      <c r="C1387" s="11"/>
      <c r="D1387" s="66" t="s">
        <v>1158</v>
      </c>
      <c r="E1387" s="66"/>
      <c r="F1387" s="66"/>
      <c r="G1387" s="66"/>
      <c r="H1387" s="66"/>
      <c r="I1387" s="11"/>
      <c r="J1387" s="11"/>
      <c r="K1387" s="11"/>
      <c r="L1387" s="11"/>
    </row>
  </sheetData>
  <mergeCells count="559">
    <mergeCell ref="B3:E3"/>
    <mergeCell ref="H3:L3"/>
    <mergeCell ref="B4:E4"/>
    <mergeCell ref="H4:L4"/>
    <mergeCell ref="B6:E6"/>
    <mergeCell ref="H6:L6"/>
    <mergeCell ref="B15:K15"/>
    <mergeCell ref="B17:K17"/>
    <mergeCell ref="B19:K19"/>
    <mergeCell ref="B20:K20"/>
    <mergeCell ref="A22:L22"/>
    <mergeCell ref="G25:H25"/>
    <mergeCell ref="I25:J25"/>
    <mergeCell ref="B7:E7"/>
    <mergeCell ref="H7:L7"/>
    <mergeCell ref="B10:K10"/>
    <mergeCell ref="B11:K11"/>
    <mergeCell ref="F13:G13"/>
    <mergeCell ref="H13:K13"/>
    <mergeCell ref="C28:F28"/>
    <mergeCell ref="G28:H28"/>
    <mergeCell ref="I28:J28"/>
    <mergeCell ref="K28:L28"/>
    <mergeCell ref="C29:F29"/>
    <mergeCell ref="G29:H29"/>
    <mergeCell ref="I29:J29"/>
    <mergeCell ref="K29:L29"/>
    <mergeCell ref="C26:F26"/>
    <mergeCell ref="G26:H26"/>
    <mergeCell ref="I26:J26"/>
    <mergeCell ref="K26:L26"/>
    <mergeCell ref="C27:F27"/>
    <mergeCell ref="G27:H27"/>
    <mergeCell ref="I27:J27"/>
    <mergeCell ref="K27:L27"/>
    <mergeCell ref="C32:F32"/>
    <mergeCell ref="G32:H32"/>
    <mergeCell ref="I32:J32"/>
    <mergeCell ref="K32:L32"/>
    <mergeCell ref="C33:F33"/>
    <mergeCell ref="G33:H33"/>
    <mergeCell ref="I33:J33"/>
    <mergeCell ref="C30:F30"/>
    <mergeCell ref="G30:H30"/>
    <mergeCell ref="I30:J30"/>
    <mergeCell ref="K30:L30"/>
    <mergeCell ref="C31:F31"/>
    <mergeCell ref="G31:H31"/>
    <mergeCell ref="I31:J31"/>
    <mergeCell ref="K31:L31"/>
    <mergeCell ref="A38:L38"/>
    <mergeCell ref="C127:I127"/>
    <mergeCell ref="J127:K127"/>
    <mergeCell ref="C128:I128"/>
    <mergeCell ref="J128:K128"/>
    <mergeCell ref="C328:I328"/>
    <mergeCell ref="J328:K328"/>
    <mergeCell ref="J122:K122"/>
    <mergeCell ref="G122:H122"/>
    <mergeCell ref="J114:K114"/>
    <mergeCell ref="J54:K54"/>
    <mergeCell ref="G54:H54"/>
    <mergeCell ref="A46:L46"/>
    <mergeCell ref="A44:L44"/>
    <mergeCell ref="A42:L42"/>
    <mergeCell ref="J188:K188"/>
    <mergeCell ref="G188:H188"/>
    <mergeCell ref="F186:G186"/>
    <mergeCell ref="F185:G185"/>
    <mergeCell ref="J178:K178"/>
    <mergeCell ref="J81:K81"/>
    <mergeCell ref="G81:H81"/>
    <mergeCell ref="J71:K71"/>
    <mergeCell ref="G71:H71"/>
    <mergeCell ref="C420:I420"/>
    <mergeCell ref="J420:K420"/>
    <mergeCell ref="C421:I421"/>
    <mergeCell ref="J421:K421"/>
    <mergeCell ref="C579:I579"/>
    <mergeCell ref="J579:K579"/>
    <mergeCell ref="J446:K446"/>
    <mergeCell ref="G446:H446"/>
    <mergeCell ref="F442:G442"/>
    <mergeCell ref="F441:G441"/>
    <mergeCell ref="F454:G454"/>
    <mergeCell ref="F453:G453"/>
    <mergeCell ref="J574:K574"/>
    <mergeCell ref="G574:H574"/>
    <mergeCell ref="J563:K563"/>
    <mergeCell ref="G563:H563"/>
    <mergeCell ref="F560:G560"/>
    <mergeCell ref="F559:G559"/>
    <mergeCell ref="J553:K553"/>
    <mergeCell ref="G553:H553"/>
    <mergeCell ref="J469:K469"/>
    <mergeCell ref="G469:H469"/>
    <mergeCell ref="F467:G467"/>
    <mergeCell ref="F466:G466"/>
    <mergeCell ref="J867:K867"/>
    <mergeCell ref="A863:F863"/>
    <mergeCell ref="C671:I671"/>
    <mergeCell ref="J671:K671"/>
    <mergeCell ref="C672:I672"/>
    <mergeCell ref="J672:K672"/>
    <mergeCell ref="C860:I860"/>
    <mergeCell ref="J860:K860"/>
    <mergeCell ref="J685:K685"/>
    <mergeCell ref="G685:H685"/>
    <mergeCell ref="F682:G682"/>
    <mergeCell ref="F681:G681"/>
    <mergeCell ref="G822:H822"/>
    <mergeCell ref="J810:K810"/>
    <mergeCell ref="G810:H810"/>
    <mergeCell ref="F808:G808"/>
    <mergeCell ref="F807:G807"/>
    <mergeCell ref="J800:K800"/>
    <mergeCell ref="G800:H800"/>
    <mergeCell ref="G720:H720"/>
    <mergeCell ref="F748:G748"/>
    <mergeCell ref="F747:G747"/>
    <mergeCell ref="J740:K740"/>
    <mergeCell ref="G740:H740"/>
    <mergeCell ref="C1377:I1377"/>
    <mergeCell ref="J1377:K1377"/>
    <mergeCell ref="D1381:H1381"/>
    <mergeCell ref="D1384:H1384"/>
    <mergeCell ref="D1387:H1387"/>
    <mergeCell ref="J124:K124"/>
    <mergeCell ref="A124:F124"/>
    <mergeCell ref="G178:H178"/>
    <mergeCell ref="F174:G174"/>
    <mergeCell ref="F173:G173"/>
    <mergeCell ref="C1371:I1371"/>
    <mergeCell ref="J1371:K1371"/>
    <mergeCell ref="C1372:I1372"/>
    <mergeCell ref="J1372:K1372"/>
    <mergeCell ref="C1376:I1376"/>
    <mergeCell ref="J1376:K1376"/>
    <mergeCell ref="C1360:I1360"/>
    <mergeCell ref="J1360:K1360"/>
    <mergeCell ref="C1365:I1365"/>
    <mergeCell ref="J1365:K1365"/>
    <mergeCell ref="C1366:I1366"/>
    <mergeCell ref="J1366:K1366"/>
    <mergeCell ref="J1362:K1362"/>
    <mergeCell ref="A1362:F1362"/>
    <mergeCell ref="J61:K61"/>
    <mergeCell ref="G61:H61"/>
    <mergeCell ref="G114:H114"/>
    <mergeCell ref="J105:K105"/>
    <mergeCell ref="G105:H105"/>
    <mergeCell ref="J96:K96"/>
    <mergeCell ref="G96:H96"/>
    <mergeCell ref="J89:K89"/>
    <mergeCell ref="G89:H89"/>
    <mergeCell ref="G124:H124"/>
    <mergeCell ref="F244:G244"/>
    <mergeCell ref="J238:K238"/>
    <mergeCell ref="G238:H238"/>
    <mergeCell ref="F235:G235"/>
    <mergeCell ref="F234:G234"/>
    <mergeCell ref="J228:K228"/>
    <mergeCell ref="G228:H228"/>
    <mergeCell ref="F226:G226"/>
    <mergeCell ref="F149:G149"/>
    <mergeCell ref="F148:G148"/>
    <mergeCell ref="J141:K141"/>
    <mergeCell ref="G141:H141"/>
    <mergeCell ref="F138:G138"/>
    <mergeCell ref="F137:G137"/>
    <mergeCell ref="J166:K166"/>
    <mergeCell ref="G166:H166"/>
    <mergeCell ref="F161:G161"/>
    <mergeCell ref="F160:G160"/>
    <mergeCell ref="J153:K153"/>
    <mergeCell ref="G153:H153"/>
    <mergeCell ref="F195:G195"/>
    <mergeCell ref="F225:G225"/>
    <mergeCell ref="J219:K219"/>
    <mergeCell ref="G219:H219"/>
    <mergeCell ref="F216:G216"/>
    <mergeCell ref="F215:G215"/>
    <mergeCell ref="J208:K208"/>
    <mergeCell ref="G208:H208"/>
    <mergeCell ref="A130:L130"/>
    <mergeCell ref="J302:K302"/>
    <mergeCell ref="G302:H302"/>
    <mergeCell ref="J290:K290"/>
    <mergeCell ref="G290:H290"/>
    <mergeCell ref="F206:G206"/>
    <mergeCell ref="F205:G205"/>
    <mergeCell ref="J198:K198"/>
    <mergeCell ref="G198:H198"/>
    <mergeCell ref="F196:G196"/>
    <mergeCell ref="J248:K248"/>
    <mergeCell ref="G248:H248"/>
    <mergeCell ref="F245:G245"/>
    <mergeCell ref="J258:K258"/>
    <mergeCell ref="G258:H258"/>
    <mergeCell ref="F256:G256"/>
    <mergeCell ref="F255:G255"/>
    <mergeCell ref="G379:H379"/>
    <mergeCell ref="J372:K372"/>
    <mergeCell ref="G372:H372"/>
    <mergeCell ref="J364:K364"/>
    <mergeCell ref="G364:H364"/>
    <mergeCell ref="J354:K354"/>
    <mergeCell ref="G354:H354"/>
    <mergeCell ref="F266:G266"/>
    <mergeCell ref="F265:G265"/>
    <mergeCell ref="J278:K278"/>
    <mergeCell ref="G278:H278"/>
    <mergeCell ref="F276:G276"/>
    <mergeCell ref="F275:G275"/>
    <mergeCell ref="J268:K268"/>
    <mergeCell ref="G268:H268"/>
    <mergeCell ref="F309:G309"/>
    <mergeCell ref="F308:G308"/>
    <mergeCell ref="G325:H325"/>
    <mergeCell ref="J325:K325"/>
    <mergeCell ref="A325:F325"/>
    <mergeCell ref="J323:K323"/>
    <mergeCell ref="G323:H323"/>
    <mergeCell ref="J312:K312"/>
    <mergeCell ref="G312:H312"/>
    <mergeCell ref="J347:K347"/>
    <mergeCell ref="G347:H347"/>
    <mergeCell ref="A339:L339"/>
    <mergeCell ref="A337:L337"/>
    <mergeCell ref="G331:H331"/>
    <mergeCell ref="J331:K331"/>
    <mergeCell ref="A331:F331"/>
    <mergeCell ref="C329:I329"/>
    <mergeCell ref="J329:K329"/>
    <mergeCell ref="C334:I334"/>
    <mergeCell ref="J334:K334"/>
    <mergeCell ref="C335:I335"/>
    <mergeCell ref="J335:K335"/>
    <mergeCell ref="J388:K388"/>
    <mergeCell ref="G388:H388"/>
    <mergeCell ref="J379:K379"/>
    <mergeCell ref="F506:G506"/>
    <mergeCell ref="J500:K500"/>
    <mergeCell ref="G500:H500"/>
    <mergeCell ref="F497:G497"/>
    <mergeCell ref="F496:G496"/>
    <mergeCell ref="J489:K489"/>
    <mergeCell ref="G489:H489"/>
    <mergeCell ref="J415:K415"/>
    <mergeCell ref="G415:H415"/>
    <mergeCell ref="J405:K405"/>
    <mergeCell ref="G405:H405"/>
    <mergeCell ref="J397:K397"/>
    <mergeCell ref="G397:H397"/>
    <mergeCell ref="J434:K434"/>
    <mergeCell ref="G434:H434"/>
    <mergeCell ref="F431:G431"/>
    <mergeCell ref="F430:G430"/>
    <mergeCell ref="A423:L423"/>
    <mergeCell ref="G417:H417"/>
    <mergeCell ref="J417:K417"/>
    <mergeCell ref="A417:F417"/>
    <mergeCell ref="J459:K459"/>
    <mergeCell ref="G459:H459"/>
    <mergeCell ref="F487:G487"/>
    <mergeCell ref="F486:G486"/>
    <mergeCell ref="J479:K479"/>
    <mergeCell ref="G479:H479"/>
    <mergeCell ref="F477:G477"/>
    <mergeCell ref="F476:G476"/>
    <mergeCell ref="F507:G507"/>
    <mergeCell ref="J639:K639"/>
    <mergeCell ref="G639:H639"/>
    <mergeCell ref="J630:K630"/>
    <mergeCell ref="G630:H630"/>
    <mergeCell ref="J623:K623"/>
    <mergeCell ref="G623:H623"/>
    <mergeCell ref="J615:K615"/>
    <mergeCell ref="G615:H615"/>
    <mergeCell ref="J605:K605"/>
    <mergeCell ref="J519:K519"/>
    <mergeCell ref="G519:H519"/>
    <mergeCell ref="F516:G516"/>
    <mergeCell ref="F515:G515"/>
    <mergeCell ref="J509:K509"/>
    <mergeCell ref="G509:H509"/>
    <mergeCell ref="J541:K541"/>
    <mergeCell ref="G541:H541"/>
    <mergeCell ref="J529:K529"/>
    <mergeCell ref="G529:H529"/>
    <mergeCell ref="F527:G527"/>
    <mergeCell ref="F526:G526"/>
    <mergeCell ref="C580:I580"/>
    <mergeCell ref="J580:K580"/>
    <mergeCell ref="G576:H576"/>
    <mergeCell ref="J576:K576"/>
    <mergeCell ref="A576:F576"/>
    <mergeCell ref="G710:H710"/>
    <mergeCell ref="F705:G705"/>
    <mergeCell ref="F704:G704"/>
    <mergeCell ref="J697:K697"/>
    <mergeCell ref="G697:H697"/>
    <mergeCell ref="F693:G693"/>
    <mergeCell ref="F692:G692"/>
    <mergeCell ref="G605:H605"/>
    <mergeCell ref="J598:K598"/>
    <mergeCell ref="G598:H598"/>
    <mergeCell ref="A590:L590"/>
    <mergeCell ref="A588:L588"/>
    <mergeCell ref="G582:H582"/>
    <mergeCell ref="J582:K582"/>
    <mergeCell ref="A582:F582"/>
    <mergeCell ref="C585:I585"/>
    <mergeCell ref="J585:K585"/>
    <mergeCell ref="C586:I586"/>
    <mergeCell ref="J586:K586"/>
    <mergeCell ref="J656:K656"/>
    <mergeCell ref="G656:H656"/>
    <mergeCell ref="J648:K648"/>
    <mergeCell ref="G648:H648"/>
    <mergeCell ref="J760:K760"/>
    <mergeCell ref="G760:H760"/>
    <mergeCell ref="F758:G758"/>
    <mergeCell ref="F757:G757"/>
    <mergeCell ref="J751:K751"/>
    <mergeCell ref="G751:H751"/>
    <mergeCell ref="A674:L674"/>
    <mergeCell ref="G668:H668"/>
    <mergeCell ref="J668:K668"/>
    <mergeCell ref="A668:F668"/>
    <mergeCell ref="J666:K666"/>
    <mergeCell ref="G666:H666"/>
    <mergeCell ref="F718:G718"/>
    <mergeCell ref="F717:G717"/>
    <mergeCell ref="J710:K710"/>
    <mergeCell ref="J730:K730"/>
    <mergeCell ref="G730:H730"/>
    <mergeCell ref="F728:G728"/>
    <mergeCell ref="F727:G727"/>
    <mergeCell ref="J720:K720"/>
    <mergeCell ref="F738:G738"/>
    <mergeCell ref="F737:G737"/>
    <mergeCell ref="F767:G767"/>
    <mergeCell ref="F766:G766"/>
    <mergeCell ref="J886:K886"/>
    <mergeCell ref="G886:H886"/>
    <mergeCell ref="J879:K879"/>
    <mergeCell ref="G879:H879"/>
    <mergeCell ref="A871:L871"/>
    <mergeCell ref="A869:L869"/>
    <mergeCell ref="G863:H863"/>
    <mergeCell ref="J863:K863"/>
    <mergeCell ref="J780:K780"/>
    <mergeCell ref="G780:H780"/>
    <mergeCell ref="F777:G777"/>
    <mergeCell ref="F776:G776"/>
    <mergeCell ref="J770:K770"/>
    <mergeCell ref="G770:H770"/>
    <mergeCell ref="F798:G798"/>
    <mergeCell ref="F797:G797"/>
    <mergeCell ref="J790:K790"/>
    <mergeCell ref="G790:H790"/>
    <mergeCell ref="F788:G788"/>
    <mergeCell ref="F787:G787"/>
    <mergeCell ref="C861:I861"/>
    <mergeCell ref="J861:K861"/>
    <mergeCell ref="F841:G841"/>
    <mergeCell ref="F840:G840"/>
    <mergeCell ref="J834:K834"/>
    <mergeCell ref="G834:H834"/>
    <mergeCell ref="J822:K822"/>
    <mergeCell ref="F963:G963"/>
    <mergeCell ref="F962:G962"/>
    <mergeCell ref="A955:L955"/>
    <mergeCell ref="G949:H949"/>
    <mergeCell ref="J949:K949"/>
    <mergeCell ref="G857:H857"/>
    <mergeCell ref="J857:K857"/>
    <mergeCell ref="A857:F857"/>
    <mergeCell ref="J855:K855"/>
    <mergeCell ref="G855:H855"/>
    <mergeCell ref="J844:K844"/>
    <mergeCell ref="G844:H844"/>
    <mergeCell ref="C952:I952"/>
    <mergeCell ref="J952:K952"/>
    <mergeCell ref="C953:I953"/>
    <mergeCell ref="J953:K953"/>
    <mergeCell ref="C866:I866"/>
    <mergeCell ref="J866:K866"/>
    <mergeCell ref="C867:I867"/>
    <mergeCell ref="J896:K896"/>
    <mergeCell ref="G896:H896"/>
    <mergeCell ref="F1019:G1019"/>
    <mergeCell ref="F1018:G1018"/>
    <mergeCell ref="J1011:K1011"/>
    <mergeCell ref="G1011:H1011"/>
    <mergeCell ref="F1009:G1009"/>
    <mergeCell ref="F1008:G1008"/>
    <mergeCell ref="J1001:K1001"/>
    <mergeCell ref="G1001:H1001"/>
    <mergeCell ref="J920:K920"/>
    <mergeCell ref="G920:H920"/>
    <mergeCell ref="J911:K911"/>
    <mergeCell ref="G911:H911"/>
    <mergeCell ref="J904:K904"/>
    <mergeCell ref="G904:H904"/>
    <mergeCell ref="A949:F949"/>
    <mergeCell ref="J947:K947"/>
    <mergeCell ref="G947:H947"/>
    <mergeCell ref="J937:K937"/>
    <mergeCell ref="G937:H937"/>
    <mergeCell ref="J929:K929"/>
    <mergeCell ref="G929:H929"/>
    <mergeCell ref="F999:G999"/>
    <mergeCell ref="J966:K966"/>
    <mergeCell ref="G966:H966"/>
    <mergeCell ref="J1061:K1061"/>
    <mergeCell ref="G1061:H1061"/>
    <mergeCell ref="F1058:G1058"/>
    <mergeCell ref="F1057:G1057"/>
    <mergeCell ref="J1051:K1051"/>
    <mergeCell ref="G1051:H1051"/>
    <mergeCell ref="F1048:G1048"/>
    <mergeCell ref="F1047:G1047"/>
    <mergeCell ref="F986:G986"/>
    <mergeCell ref="F985:G985"/>
    <mergeCell ref="J978:K978"/>
    <mergeCell ref="G978:H978"/>
    <mergeCell ref="F974:G974"/>
    <mergeCell ref="F973:G973"/>
    <mergeCell ref="F998:G998"/>
    <mergeCell ref="J991:K991"/>
    <mergeCell ref="G991:H991"/>
    <mergeCell ref="F1029:G1029"/>
    <mergeCell ref="F1028:G1028"/>
    <mergeCell ref="J1021:K1021"/>
    <mergeCell ref="G1021:H1021"/>
    <mergeCell ref="F1121:G1121"/>
    <mergeCell ref="J1115:K1115"/>
    <mergeCell ref="G1115:H1115"/>
    <mergeCell ref="J1103:K1103"/>
    <mergeCell ref="G1103:H1103"/>
    <mergeCell ref="J1091:K1091"/>
    <mergeCell ref="J1041:K1041"/>
    <mergeCell ref="G1041:H1041"/>
    <mergeCell ref="F1039:G1039"/>
    <mergeCell ref="F1038:G1038"/>
    <mergeCell ref="J1032:K1032"/>
    <mergeCell ref="G1032:H1032"/>
    <mergeCell ref="F1078:G1078"/>
    <mergeCell ref="J1071:K1071"/>
    <mergeCell ref="G1071:H1071"/>
    <mergeCell ref="F1069:G1069"/>
    <mergeCell ref="F1068:G1068"/>
    <mergeCell ref="F1079:G1079"/>
    <mergeCell ref="G1167:H1167"/>
    <mergeCell ref="J1160:K1160"/>
    <mergeCell ref="G1160:H1160"/>
    <mergeCell ref="G1091:H1091"/>
    <mergeCell ref="F1089:G1089"/>
    <mergeCell ref="F1088:G1088"/>
    <mergeCell ref="J1081:K1081"/>
    <mergeCell ref="G1081:H1081"/>
    <mergeCell ref="C1142:I1142"/>
    <mergeCell ref="J1142:K1142"/>
    <mergeCell ref="C1147:I1147"/>
    <mergeCell ref="J1147:K1147"/>
    <mergeCell ref="C1148:I1148"/>
    <mergeCell ref="J1148:K1148"/>
    <mergeCell ref="C1141:I1141"/>
    <mergeCell ref="J1141:K1141"/>
    <mergeCell ref="J1136:K1136"/>
    <mergeCell ref="G1136:H1136"/>
    <mergeCell ref="J1125:K1125"/>
    <mergeCell ref="G1125:H1125"/>
    <mergeCell ref="F1122:G1122"/>
    <mergeCell ref="G1138:H1138"/>
    <mergeCell ref="J1138:K1138"/>
    <mergeCell ref="A1138:F1138"/>
    <mergeCell ref="C1224:I1224"/>
    <mergeCell ref="J1224:K1224"/>
    <mergeCell ref="C1225:I1225"/>
    <mergeCell ref="J1225:K1225"/>
    <mergeCell ref="J1186:K1186"/>
    <mergeCell ref="G1186:H1186"/>
    <mergeCell ref="J1176:K1176"/>
    <mergeCell ref="G1176:H1176"/>
    <mergeCell ref="F1174:G1174"/>
    <mergeCell ref="J1194:K1194"/>
    <mergeCell ref="G1194:H1194"/>
    <mergeCell ref="G1221:H1221"/>
    <mergeCell ref="J1221:K1221"/>
    <mergeCell ref="A1221:F1221"/>
    <mergeCell ref="J1219:K1219"/>
    <mergeCell ref="A1152:L1152"/>
    <mergeCell ref="A1150:L1150"/>
    <mergeCell ref="G1144:H1144"/>
    <mergeCell ref="J1144:K1144"/>
    <mergeCell ref="A1144:F1144"/>
    <mergeCell ref="F1173:G1173"/>
    <mergeCell ref="J1167:K1167"/>
    <mergeCell ref="G1219:H1219"/>
    <mergeCell ref="J1210:K1210"/>
    <mergeCell ref="G1210:H1210"/>
    <mergeCell ref="J1201:K1201"/>
    <mergeCell ref="G1201:H1201"/>
    <mergeCell ref="F1264:G1264"/>
    <mergeCell ref="J1257:K1257"/>
    <mergeCell ref="G1257:H1257"/>
    <mergeCell ref="F1255:G1255"/>
    <mergeCell ref="F1235:G1235"/>
    <mergeCell ref="F1234:G1234"/>
    <mergeCell ref="J1247:K1247"/>
    <mergeCell ref="G1247:H1247"/>
    <mergeCell ref="F1245:G1245"/>
    <mergeCell ref="F1244:G1244"/>
    <mergeCell ref="J1237:K1237"/>
    <mergeCell ref="G1237:H1237"/>
    <mergeCell ref="A1227:L1227"/>
    <mergeCell ref="J1309:K1309"/>
    <mergeCell ref="G1309:H1309"/>
    <mergeCell ref="J1297:K1297"/>
    <mergeCell ref="F1254:G1254"/>
    <mergeCell ref="J1277:K1277"/>
    <mergeCell ref="G1277:H1277"/>
    <mergeCell ref="F1294:G1294"/>
    <mergeCell ref="J1287:K1287"/>
    <mergeCell ref="G1287:H1287"/>
    <mergeCell ref="F1284:G1284"/>
    <mergeCell ref="F1283:G1283"/>
    <mergeCell ref="F1275:G1275"/>
    <mergeCell ref="F1274:G1274"/>
    <mergeCell ref="J1268:K1268"/>
    <mergeCell ref="G1268:H1268"/>
    <mergeCell ref="F1265:G1265"/>
    <mergeCell ref="G1374:H1374"/>
    <mergeCell ref="J1374:K1374"/>
    <mergeCell ref="A1374:F1374"/>
    <mergeCell ref="G1368:H1368"/>
    <mergeCell ref="J1368:K1368"/>
    <mergeCell ref="A1368:F1368"/>
    <mergeCell ref="G1362:H1362"/>
    <mergeCell ref="G1297:H1297"/>
    <mergeCell ref="F1295:G1295"/>
    <mergeCell ref="C1359:I1359"/>
    <mergeCell ref="J1359:K1359"/>
    <mergeCell ref="J1331:K1331"/>
    <mergeCell ref="G1356:H1356"/>
    <mergeCell ref="J1356:K1356"/>
    <mergeCell ref="A1356:F1356"/>
    <mergeCell ref="J1354:K1354"/>
    <mergeCell ref="G1354:H1354"/>
    <mergeCell ref="J1342:K1342"/>
    <mergeCell ref="G1342:H1342"/>
    <mergeCell ref="G1331:H1331"/>
    <mergeCell ref="F1329:G1329"/>
    <mergeCell ref="F1328:G1328"/>
    <mergeCell ref="J1321:K1321"/>
    <mergeCell ref="G1321:H1321"/>
  </mergeCells>
  <pageMargins left="0.4" right="0.2" top="0.2" bottom="0.4" header="0.2" footer="0.2"/>
  <pageSetup paperSize="9" scale="58" fitToHeight="0" orientation="portrait" horizontalDpi="360" verticalDpi="36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IK2619"/>
  <sheetViews>
    <sheetView workbookViewId="0">
      <selection activeCell="A2615" sqref="A2615:AN2615"/>
    </sheetView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2613</v>
      </c>
      <c r="C12" s="1">
        <v>0</v>
      </c>
      <c r="D12" s="1">
        <f>ROW(A2553)</f>
        <v>2553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3</v>
      </c>
      <c r="CF12" s="1">
        <v>0</v>
      </c>
      <c r="CG12" s="1">
        <v>0</v>
      </c>
      <c r="CH12" s="1">
        <v>8200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>
      <c r="A18" s="2">
        <v>52</v>
      </c>
      <c r="B18" s="2">
        <f t="shared" ref="B18:G18" si="0">B2553</f>
        <v>2613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ильинский погост 2 этаж_(Копия)</v>
      </c>
      <c r="G18" s="2" t="str">
        <f t="shared" si="0"/>
        <v>ильинский погост 2 этаж социальные квартиры</v>
      </c>
      <c r="H18" s="2"/>
      <c r="I18" s="2"/>
      <c r="J18" s="2"/>
      <c r="K18" s="2"/>
      <c r="L18" s="2"/>
      <c r="M18" s="2"/>
      <c r="N18" s="2"/>
      <c r="O18" s="2">
        <f t="shared" ref="O18:AT18" si="1">O2553</f>
        <v>2557174.0099999998</v>
      </c>
      <c r="P18" s="2">
        <f t="shared" si="1"/>
        <v>1522272.24</v>
      </c>
      <c r="Q18" s="2">
        <f t="shared" si="1"/>
        <v>47456.47</v>
      </c>
      <c r="R18" s="2">
        <f t="shared" si="1"/>
        <v>21642.16</v>
      </c>
      <c r="S18" s="2">
        <f t="shared" si="1"/>
        <v>987445.3</v>
      </c>
      <c r="T18" s="2">
        <f t="shared" si="1"/>
        <v>0</v>
      </c>
      <c r="U18" s="2">
        <f t="shared" si="1"/>
        <v>3326.0377915999993</v>
      </c>
      <c r="V18" s="2">
        <f t="shared" si="1"/>
        <v>59.795076249999994</v>
      </c>
      <c r="W18" s="2">
        <f t="shared" si="1"/>
        <v>6848.9</v>
      </c>
      <c r="X18" s="2">
        <f t="shared" si="1"/>
        <v>851462.76</v>
      </c>
      <c r="Y18" s="2">
        <f t="shared" si="1"/>
        <v>439817.83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3848454.6</v>
      </c>
      <c r="AS18" s="2">
        <f t="shared" si="1"/>
        <v>3703871.21</v>
      </c>
      <c r="AT18" s="2">
        <f t="shared" si="1"/>
        <v>144583.39000000001</v>
      </c>
      <c r="AU18" s="2">
        <f t="shared" ref="AU18:BZ18" si="2">AU2553</f>
        <v>0</v>
      </c>
      <c r="AV18" s="2">
        <f t="shared" si="2"/>
        <v>1522272.24</v>
      </c>
      <c r="AW18" s="2">
        <f t="shared" si="2"/>
        <v>1522272.24</v>
      </c>
      <c r="AX18" s="2">
        <f t="shared" si="2"/>
        <v>0</v>
      </c>
      <c r="AY18" s="2">
        <f t="shared" si="2"/>
        <v>1522272.24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CA2553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DG2553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EM2553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FS2553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>
      <c r="A20" s="1">
        <v>3</v>
      </c>
      <c r="B20" s="1">
        <v>1</v>
      </c>
      <c r="C20" s="1"/>
      <c r="D20" s="1">
        <f>ROW(A2521)</f>
        <v>2521</v>
      </c>
      <c r="E20" s="1"/>
      <c r="F20" s="1" t="s">
        <v>11</v>
      </c>
      <c r="G20" s="1" t="s">
        <v>11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 t="s">
        <v>3</v>
      </c>
      <c r="N20" s="1"/>
      <c r="O20" s="1"/>
      <c r="P20" s="1"/>
      <c r="Q20" s="1"/>
      <c r="R20" s="1"/>
      <c r="S20" s="1">
        <v>0</v>
      </c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  <c r="CQ20" t="s">
        <v>3</v>
      </c>
    </row>
    <row r="22" spans="1:245">
      <c r="A22" s="2">
        <v>52</v>
      </c>
      <c r="B22" s="2">
        <f t="shared" ref="B22:G22" si="7">B2521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O2521</f>
        <v>2557174.0099999998</v>
      </c>
      <c r="P22" s="2">
        <f t="shared" si="8"/>
        <v>1522272.24</v>
      </c>
      <c r="Q22" s="2">
        <f t="shared" si="8"/>
        <v>47456.47</v>
      </c>
      <c r="R22" s="2">
        <f t="shared" si="8"/>
        <v>21642.16</v>
      </c>
      <c r="S22" s="2">
        <f t="shared" si="8"/>
        <v>987445.3</v>
      </c>
      <c r="T22" s="2">
        <f t="shared" si="8"/>
        <v>0</v>
      </c>
      <c r="U22" s="2">
        <f t="shared" si="8"/>
        <v>3326.0377915999993</v>
      </c>
      <c r="V22" s="2">
        <f t="shared" si="8"/>
        <v>59.795076249999994</v>
      </c>
      <c r="W22" s="2">
        <f t="shared" si="8"/>
        <v>6848.9</v>
      </c>
      <c r="X22" s="2">
        <f t="shared" si="8"/>
        <v>851462.76</v>
      </c>
      <c r="Y22" s="2">
        <f t="shared" si="8"/>
        <v>439817.83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3848454.6</v>
      </c>
      <c r="AS22" s="2">
        <f t="shared" si="8"/>
        <v>3703871.21</v>
      </c>
      <c r="AT22" s="2">
        <f t="shared" si="8"/>
        <v>144583.39000000001</v>
      </c>
      <c r="AU22" s="2">
        <f t="shared" ref="AU22:BZ22" si="9">AU2521</f>
        <v>0</v>
      </c>
      <c r="AV22" s="2">
        <f t="shared" si="9"/>
        <v>1522272.24</v>
      </c>
      <c r="AW22" s="2">
        <f t="shared" si="9"/>
        <v>1522272.24</v>
      </c>
      <c r="AX22" s="2">
        <f t="shared" si="9"/>
        <v>0</v>
      </c>
      <c r="AY22" s="2">
        <f t="shared" si="9"/>
        <v>1522272.24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CA2521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DG2521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EM2521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FS2521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>
      <c r="A24" s="1">
        <v>4</v>
      </c>
      <c r="B24" s="1">
        <v>1</v>
      </c>
      <c r="C24" s="1"/>
      <c r="D24" s="1">
        <f>ROW(A151)</f>
        <v>151</v>
      </c>
      <c r="E24" s="1"/>
      <c r="F24" s="1" t="s">
        <v>12</v>
      </c>
      <c r="G24" s="1" t="s">
        <v>13</v>
      </c>
      <c r="H24" s="1" t="s">
        <v>3</v>
      </c>
      <c r="I24" s="1">
        <v>0</v>
      </c>
      <c r="J24" s="1"/>
      <c r="K24" s="1">
        <v>-1</v>
      </c>
      <c r="L24" s="1"/>
      <c r="M24" s="1" t="s">
        <v>3</v>
      </c>
      <c r="N24" s="1"/>
      <c r="O24" s="1"/>
      <c r="P24" s="1"/>
      <c r="Q24" s="1"/>
      <c r="R24" s="1"/>
      <c r="S24" s="1">
        <v>0</v>
      </c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>
      <c r="A26" s="2">
        <v>52</v>
      </c>
      <c r="B26" s="2">
        <f t="shared" ref="B26:G26" si="14">B151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комната 27</v>
      </c>
      <c r="H26" s="2"/>
      <c r="I26" s="2"/>
      <c r="J26" s="2"/>
      <c r="K26" s="2"/>
      <c r="L26" s="2"/>
      <c r="M26" s="2"/>
      <c r="N26" s="2"/>
      <c r="O26" s="2">
        <f t="shared" ref="O26:AT26" si="15">O151</f>
        <v>219505.26</v>
      </c>
      <c r="P26" s="2">
        <f t="shared" si="15"/>
        <v>115956.28</v>
      </c>
      <c r="Q26" s="2">
        <f t="shared" si="15"/>
        <v>4096.25</v>
      </c>
      <c r="R26" s="2">
        <f t="shared" si="15"/>
        <v>2120.25</v>
      </c>
      <c r="S26" s="2">
        <f t="shared" si="15"/>
        <v>99452.73</v>
      </c>
      <c r="T26" s="2">
        <f t="shared" si="15"/>
        <v>0</v>
      </c>
      <c r="U26" s="2">
        <f t="shared" si="15"/>
        <v>337.33259249999992</v>
      </c>
      <c r="V26" s="2">
        <f t="shared" si="15"/>
        <v>5.5961399999999992</v>
      </c>
      <c r="W26" s="2">
        <f t="shared" si="15"/>
        <v>263.27999999999997</v>
      </c>
      <c r="X26" s="2">
        <f t="shared" si="15"/>
        <v>85570.11</v>
      </c>
      <c r="Y26" s="2">
        <f t="shared" si="15"/>
        <v>43091.8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348167.17</v>
      </c>
      <c r="AS26" s="2">
        <f t="shared" si="15"/>
        <v>341611.17</v>
      </c>
      <c r="AT26" s="2">
        <f t="shared" si="15"/>
        <v>6556</v>
      </c>
      <c r="AU26" s="2">
        <f t="shared" ref="AU26:BZ26" si="16">AU151</f>
        <v>0</v>
      </c>
      <c r="AV26" s="2">
        <f t="shared" si="16"/>
        <v>115956.28</v>
      </c>
      <c r="AW26" s="2">
        <f t="shared" si="16"/>
        <v>115956.28</v>
      </c>
      <c r="AX26" s="2">
        <f t="shared" si="16"/>
        <v>0</v>
      </c>
      <c r="AY26" s="2">
        <f t="shared" si="16"/>
        <v>115956.28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CA151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DG151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EM151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FS151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>
      <c r="A28" s="1">
        <v>5</v>
      </c>
      <c r="B28" s="1">
        <v>1</v>
      </c>
      <c r="C28" s="1"/>
      <c r="D28" s="1">
        <f>ROW(A47)</f>
        <v>47</v>
      </c>
      <c r="E28" s="1"/>
      <c r="F28" s="1" t="s">
        <v>14</v>
      </c>
      <c r="G28" s="1" t="s">
        <v>15</v>
      </c>
      <c r="H28" s="1" t="s">
        <v>3</v>
      </c>
      <c r="I28" s="1">
        <v>0</v>
      </c>
      <c r="J28" s="1"/>
      <c r="K28" s="1">
        <v>0</v>
      </c>
      <c r="L28" s="1"/>
      <c r="M28" s="1" t="s">
        <v>3</v>
      </c>
      <c r="N28" s="1"/>
      <c r="O28" s="1"/>
      <c r="P28" s="1"/>
      <c r="Q28" s="1"/>
      <c r="R28" s="1"/>
      <c r="S28" s="1">
        <v>0</v>
      </c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>
      <c r="A30" s="2">
        <v>52</v>
      </c>
      <c r="B30" s="2">
        <f t="shared" ref="B30:G30" si="21">B47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демонтаж</v>
      </c>
      <c r="H30" s="2"/>
      <c r="I30" s="2"/>
      <c r="J30" s="2"/>
      <c r="K30" s="2"/>
      <c r="L30" s="2"/>
      <c r="M30" s="2"/>
      <c r="N30" s="2"/>
      <c r="O30" s="2">
        <f t="shared" ref="O30:AT30" si="22">O47</f>
        <v>7376.15</v>
      </c>
      <c r="P30" s="2">
        <f t="shared" si="22"/>
        <v>0</v>
      </c>
      <c r="Q30" s="2">
        <f t="shared" si="22"/>
        <v>732.96</v>
      </c>
      <c r="R30" s="2">
        <f t="shared" si="22"/>
        <v>695.93</v>
      </c>
      <c r="S30" s="2">
        <f t="shared" si="22"/>
        <v>6643.19</v>
      </c>
      <c r="T30" s="2">
        <f t="shared" si="22"/>
        <v>0</v>
      </c>
      <c r="U30" s="2">
        <f t="shared" si="22"/>
        <v>25.571279999999998</v>
      </c>
      <c r="V30" s="2">
        <f t="shared" si="22"/>
        <v>1.5634600000000001</v>
      </c>
      <c r="W30" s="2">
        <f t="shared" si="22"/>
        <v>0</v>
      </c>
      <c r="X30" s="2">
        <f t="shared" si="22"/>
        <v>2418.7199999999998</v>
      </c>
      <c r="Y30" s="2">
        <f t="shared" si="22"/>
        <v>1853.23</v>
      </c>
      <c r="Z30" s="2">
        <f t="shared" si="22"/>
        <v>0</v>
      </c>
      <c r="AA30" s="2">
        <f t="shared" si="22"/>
        <v>0</v>
      </c>
      <c r="AB30" s="2">
        <f t="shared" si="22"/>
        <v>7376.15</v>
      </c>
      <c r="AC30" s="2">
        <f t="shared" si="22"/>
        <v>0</v>
      </c>
      <c r="AD30" s="2">
        <f t="shared" si="22"/>
        <v>732.96</v>
      </c>
      <c r="AE30" s="2">
        <f t="shared" si="22"/>
        <v>695.93</v>
      </c>
      <c r="AF30" s="2">
        <f t="shared" si="22"/>
        <v>6643.19</v>
      </c>
      <c r="AG30" s="2">
        <f t="shared" si="22"/>
        <v>0</v>
      </c>
      <c r="AH30" s="2">
        <f t="shared" si="22"/>
        <v>25.571279999999998</v>
      </c>
      <c r="AI30" s="2">
        <f t="shared" si="22"/>
        <v>1.5634600000000001</v>
      </c>
      <c r="AJ30" s="2">
        <f t="shared" si="22"/>
        <v>0</v>
      </c>
      <c r="AK30" s="2">
        <f t="shared" si="22"/>
        <v>2418.7199999999998</v>
      </c>
      <c r="AL30" s="2">
        <f t="shared" si="22"/>
        <v>1853.23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11648.1</v>
      </c>
      <c r="AS30" s="2">
        <f t="shared" si="22"/>
        <v>11648.1</v>
      </c>
      <c r="AT30" s="2">
        <f t="shared" si="22"/>
        <v>0</v>
      </c>
      <c r="AU30" s="2">
        <f t="shared" ref="AU30:BZ30" si="23">AU47</f>
        <v>0</v>
      </c>
      <c r="AV30" s="2">
        <f t="shared" si="23"/>
        <v>0</v>
      </c>
      <c r="AW30" s="2">
        <f t="shared" si="23"/>
        <v>0</v>
      </c>
      <c r="AX30" s="2">
        <f t="shared" si="23"/>
        <v>0</v>
      </c>
      <c r="AY30" s="2">
        <f t="shared" si="23"/>
        <v>0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0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CA47</f>
        <v>11648.1</v>
      </c>
      <c r="CB30" s="2">
        <f t="shared" si="24"/>
        <v>11648.1</v>
      </c>
      <c r="CC30" s="2">
        <f t="shared" si="24"/>
        <v>0</v>
      </c>
      <c r="CD30" s="2">
        <f t="shared" si="24"/>
        <v>0</v>
      </c>
      <c r="CE30" s="2">
        <f t="shared" si="24"/>
        <v>0</v>
      </c>
      <c r="CF30" s="2">
        <f t="shared" si="24"/>
        <v>0</v>
      </c>
      <c r="CG30" s="2">
        <f t="shared" si="24"/>
        <v>0</v>
      </c>
      <c r="CH30" s="2">
        <f t="shared" si="24"/>
        <v>0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0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DG47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EM47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FS47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>
      <c r="A32">
        <v>17</v>
      </c>
      <c r="B32">
        <v>1</v>
      </c>
      <c r="C32">
        <f>ROW(SmtRes!A2)</f>
        <v>2</v>
      </c>
      <c r="D32">
        <f>ROW(EtalonRes!A2)</f>
        <v>2</v>
      </c>
      <c r="E32" t="s">
        <v>16</v>
      </c>
      <c r="F32" t="s">
        <v>17</v>
      </c>
      <c r="G32" t="s">
        <v>18</v>
      </c>
      <c r="H32" t="s">
        <v>19</v>
      </c>
      <c r="I32">
        <f>ROUND(40.2/100,9)</f>
        <v>0.40200000000000002</v>
      </c>
      <c r="J32">
        <v>0</v>
      </c>
      <c r="O32">
        <f t="shared" ref="O32:O45" si="28">ROUND(CP32,2)</f>
        <v>798.03</v>
      </c>
      <c r="P32">
        <f t="shared" ref="P32:P45" si="29">ROUND(CQ32*I32,2)</f>
        <v>0</v>
      </c>
      <c r="Q32">
        <f t="shared" ref="Q32:Q45" si="30">ROUND(CR32*I32,2)</f>
        <v>0</v>
      </c>
      <c r="R32">
        <f t="shared" ref="R32:R45" si="31">ROUND(CS32*I32,2)</f>
        <v>0</v>
      </c>
      <c r="S32">
        <f t="shared" ref="S32:S45" si="32">ROUND(CT32*I32,2)</f>
        <v>798.03</v>
      </c>
      <c r="T32">
        <f t="shared" ref="T32:T45" si="33">ROUND(CU32*I32,2)</f>
        <v>0</v>
      </c>
      <c r="U32">
        <f t="shared" ref="U32:U45" si="34">CV32*I32</f>
        <v>3.0833400000000002</v>
      </c>
      <c r="V32">
        <f t="shared" ref="V32:V45" si="35">CW32*I32</f>
        <v>0</v>
      </c>
      <c r="W32">
        <f t="shared" ref="W32:W45" si="36">ROUND(CX32*I32,2)</f>
        <v>0</v>
      </c>
      <c r="X32">
        <f t="shared" ref="X32:X45" si="37">ROUND(CY32,2)</f>
        <v>542.66</v>
      </c>
      <c r="Y32">
        <f t="shared" ref="Y32:Y45" si="38">ROUND(CZ32,2)</f>
        <v>430.94</v>
      </c>
      <c r="AA32">
        <v>35806607</v>
      </c>
      <c r="AB32">
        <f t="shared" ref="AB32:AB45" si="39">ROUND((AC32+AD32+AF32),2)</f>
        <v>59.83</v>
      </c>
      <c r="AC32">
        <f t="shared" ref="AC32:AC45" si="40">ROUND((ES32),2)</f>
        <v>0</v>
      </c>
      <c r="AD32">
        <f>ROUND((((ET32)-(EU32))+AE32),2)</f>
        <v>0</v>
      </c>
      <c r="AE32">
        <f t="shared" ref="AE32:AE45" si="41">ROUND((EU32),2)</f>
        <v>0</v>
      </c>
      <c r="AF32">
        <f t="shared" ref="AF32:AF45" si="42">ROUND((EV32),2)</f>
        <v>59.83</v>
      </c>
      <c r="AG32">
        <f t="shared" ref="AG32:AG45" si="43">ROUND((AP32),2)</f>
        <v>0</v>
      </c>
      <c r="AH32">
        <f t="shared" ref="AH32:AH45" si="44">(EW32)</f>
        <v>7.67</v>
      </c>
      <c r="AI32">
        <f t="shared" ref="AI32:AI45" si="45">(EX32)</f>
        <v>0</v>
      </c>
      <c r="AJ32">
        <f t="shared" ref="AJ32:AJ45" si="46">(AS32)</f>
        <v>0</v>
      </c>
      <c r="AK32">
        <v>59.83</v>
      </c>
      <c r="AL32">
        <v>0</v>
      </c>
      <c r="AM32">
        <v>0</v>
      </c>
      <c r="AN32">
        <v>0</v>
      </c>
      <c r="AO32">
        <v>59.83</v>
      </c>
      <c r="AP32">
        <v>0</v>
      </c>
      <c r="AQ32">
        <v>7.67</v>
      </c>
      <c r="AR32">
        <v>0</v>
      </c>
      <c r="AS32">
        <v>0</v>
      </c>
      <c r="AT32">
        <v>68</v>
      </c>
      <c r="AU32">
        <v>54</v>
      </c>
      <c r="AV32">
        <v>1</v>
      </c>
      <c r="AW32">
        <v>1</v>
      </c>
      <c r="AZ32">
        <v>1</v>
      </c>
      <c r="BA32">
        <v>33.18</v>
      </c>
      <c r="BB32">
        <v>1</v>
      </c>
      <c r="BC32">
        <v>1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20</v>
      </c>
      <c r="BM32">
        <v>57001</v>
      </c>
      <c r="BN32">
        <v>0</v>
      </c>
      <c r="BO32" t="s">
        <v>17</v>
      </c>
      <c r="BP32">
        <v>1</v>
      </c>
      <c r="BQ32">
        <v>6</v>
      </c>
      <c r="BR32">
        <v>0</v>
      </c>
      <c r="BS32">
        <v>33.18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80</v>
      </c>
      <c r="CA32">
        <v>68</v>
      </c>
      <c r="CE32">
        <v>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ref="CP32:CP45" si="47">(P32+Q32+S32)</f>
        <v>798.03</v>
      </c>
      <c r="CQ32">
        <f t="shared" ref="CQ32:CQ45" si="48">AC32*BC32</f>
        <v>0</v>
      </c>
      <c r="CR32">
        <f t="shared" ref="CR32:CR45" si="49">AD32*BB32</f>
        <v>0</v>
      </c>
      <c r="CS32">
        <f t="shared" ref="CS32:CS45" si="50">AE32*BS32</f>
        <v>0</v>
      </c>
      <c r="CT32">
        <f t="shared" ref="CT32:CT45" si="51">AF32*BA32</f>
        <v>1985.1594</v>
      </c>
      <c r="CU32">
        <f t="shared" ref="CU32:CU45" si="52">AG32</f>
        <v>0</v>
      </c>
      <c r="CV32">
        <f t="shared" ref="CV32:CV45" si="53">AH32</f>
        <v>7.67</v>
      </c>
      <c r="CW32">
        <f t="shared" ref="CW32:CW45" si="54">AI32</f>
        <v>0</v>
      </c>
      <c r="CX32">
        <f t="shared" ref="CX32:CX45" si="55">AJ32</f>
        <v>0</v>
      </c>
      <c r="CY32">
        <f>(((S32+R32)*AT32)/100)</f>
        <v>542.66039999999998</v>
      </c>
      <c r="CZ32">
        <f>(((S32+R32)*AU32)/100)</f>
        <v>430.93619999999993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1013</v>
      </c>
      <c r="DV32" t="s">
        <v>19</v>
      </c>
      <c r="DW32" t="s">
        <v>19</v>
      </c>
      <c r="DX32">
        <v>1</v>
      </c>
      <c r="DZ32" t="s">
        <v>3</v>
      </c>
      <c r="EA32" t="s">
        <v>3</v>
      </c>
      <c r="EB32" t="s">
        <v>3</v>
      </c>
      <c r="EC32" t="s">
        <v>3</v>
      </c>
      <c r="EE32">
        <v>29085590</v>
      </c>
      <c r="EF32">
        <v>6</v>
      </c>
      <c r="EG32" t="s">
        <v>21</v>
      </c>
      <c r="EH32">
        <v>0</v>
      </c>
      <c r="EI32" t="s">
        <v>3</v>
      </c>
      <c r="EJ32">
        <v>1</v>
      </c>
      <c r="EK32">
        <v>57001</v>
      </c>
      <c r="EL32" t="s">
        <v>22</v>
      </c>
      <c r="EM32" t="s">
        <v>23</v>
      </c>
      <c r="EO32" t="s">
        <v>3</v>
      </c>
      <c r="EQ32">
        <v>0</v>
      </c>
      <c r="ER32">
        <v>59.83</v>
      </c>
      <c r="ES32">
        <v>0</v>
      </c>
      <c r="ET32">
        <v>0</v>
      </c>
      <c r="EU32">
        <v>0</v>
      </c>
      <c r="EV32">
        <v>59.83</v>
      </c>
      <c r="EW32">
        <v>7.67</v>
      </c>
      <c r="EX32">
        <v>0</v>
      </c>
      <c r="EY32">
        <v>0</v>
      </c>
      <c r="FQ32">
        <v>0</v>
      </c>
      <c r="FR32">
        <f t="shared" ref="FR32:FR45" si="56">ROUND(IF(AND(BH32=3,BI32=3),P32,0),2)</f>
        <v>0</v>
      </c>
      <c r="FS32">
        <v>0</v>
      </c>
      <c r="FV32" t="s">
        <v>24</v>
      </c>
      <c r="FW32" t="s">
        <v>25</v>
      </c>
      <c r="FX32">
        <v>80</v>
      </c>
      <c r="FY32">
        <v>68</v>
      </c>
      <c r="GA32" t="s">
        <v>3</v>
      </c>
      <c r="GD32">
        <v>1</v>
      </c>
      <c r="GF32">
        <v>1095792533</v>
      </c>
      <c r="GG32">
        <v>2</v>
      </c>
      <c r="GH32">
        <v>1</v>
      </c>
      <c r="GI32">
        <v>2</v>
      </c>
      <c r="GJ32">
        <v>0</v>
      </c>
      <c r="GK32">
        <v>0</v>
      </c>
      <c r="GL32">
        <f t="shared" ref="GL32:GL45" si="57">ROUND(IF(AND(BH32=3,BI32=3,FS32&lt;&gt;0),P32,0),2)</f>
        <v>0</v>
      </c>
      <c r="GM32">
        <f t="shared" ref="GM32:GM45" si="58">ROUND(O32+X32+Y32,2)+GX32</f>
        <v>1771.63</v>
      </c>
      <c r="GN32">
        <f t="shared" ref="GN32:GN45" si="59">IF(OR(BI32=0,BI32=1),ROUND(O32+X32+Y32,2),0)</f>
        <v>1771.63</v>
      </c>
      <c r="GO32">
        <f t="shared" ref="GO32:GO45" si="60">IF(BI32=2,ROUND(O32+X32+Y32,2),0)</f>
        <v>0</v>
      </c>
      <c r="GP32">
        <f t="shared" ref="GP32:GP45" si="61">IF(BI32=4,ROUND(O32+X32+Y32,2)+GX32,0)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45" si="62">ROUND((GT32),2)</f>
        <v>0</v>
      </c>
      <c r="GW32">
        <v>1</v>
      </c>
      <c r="GX32">
        <f t="shared" ref="GX32:GX45" si="63">ROUND(HC32*I32,2)</f>
        <v>0</v>
      </c>
      <c r="HA32">
        <v>0</v>
      </c>
      <c r="HB32">
        <v>0</v>
      </c>
      <c r="HC32">
        <f t="shared" ref="HC32:HC45" si="64">GV32*GW32</f>
        <v>0</v>
      </c>
      <c r="HE32" t="s">
        <v>3</v>
      </c>
      <c r="HF32" t="s">
        <v>3</v>
      </c>
      <c r="IK32">
        <v>0</v>
      </c>
    </row>
    <row r="33" spans="1:245">
      <c r="A33">
        <v>18</v>
      </c>
      <c r="B33">
        <v>1</v>
      </c>
      <c r="C33">
        <v>2</v>
      </c>
      <c r="E33" t="s">
        <v>26</v>
      </c>
      <c r="F33" t="s">
        <v>27</v>
      </c>
      <c r="G33" t="s">
        <v>28</v>
      </c>
      <c r="H33" t="s">
        <v>29</v>
      </c>
      <c r="I33">
        <f>I32*J33</f>
        <v>0.28139999999999998</v>
      </c>
      <c r="J33">
        <v>0.7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35806607</v>
      </c>
      <c r="AB33">
        <f t="shared" si="39"/>
        <v>0</v>
      </c>
      <c r="AC33">
        <f t="shared" si="40"/>
        <v>0</v>
      </c>
      <c r="AD33">
        <f>ROUND((((ET33)-(EU33))+AE33),2)</f>
        <v>0</v>
      </c>
      <c r="AE33">
        <f t="shared" si="41"/>
        <v>0</v>
      </c>
      <c r="AF33">
        <f t="shared" si="42"/>
        <v>0</v>
      </c>
      <c r="AG33">
        <f t="shared" si="43"/>
        <v>0</v>
      </c>
      <c r="AH33">
        <f t="shared" si="44"/>
        <v>0</v>
      </c>
      <c r="AI33">
        <f t="shared" si="45"/>
        <v>0</v>
      </c>
      <c r="AJ33">
        <f t="shared" si="46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2</v>
      </c>
      <c r="BJ33" t="s">
        <v>30</v>
      </c>
      <c r="BM33">
        <v>500002</v>
      </c>
      <c r="BN33">
        <v>0</v>
      </c>
      <c r="BO33" t="s">
        <v>3</v>
      </c>
      <c r="BP33">
        <v>0</v>
      </c>
      <c r="BQ33">
        <v>12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0</v>
      </c>
      <c r="CA33">
        <v>0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7"/>
        <v>0</v>
      </c>
      <c r="CQ33">
        <f t="shared" si="48"/>
        <v>0</v>
      </c>
      <c r="CR33">
        <f t="shared" si="49"/>
        <v>0</v>
      </c>
      <c r="CS33">
        <f t="shared" si="50"/>
        <v>0</v>
      </c>
      <c r="CT33">
        <f t="shared" si="51"/>
        <v>0</v>
      </c>
      <c r="CU33">
        <f t="shared" si="52"/>
        <v>0</v>
      </c>
      <c r="CV33">
        <f t="shared" si="53"/>
        <v>0</v>
      </c>
      <c r="CW33">
        <f t="shared" si="54"/>
        <v>0</v>
      </c>
      <c r="CX33">
        <f t="shared" si="55"/>
        <v>0</v>
      </c>
      <c r="CY33">
        <f>(((S33+R33)*AT33)/100)</f>
        <v>0</v>
      </c>
      <c r="CZ33">
        <f>(((S33+R33)*AU33)/100)</f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29</v>
      </c>
      <c r="DW33" t="s">
        <v>29</v>
      </c>
      <c r="DX33">
        <v>1000</v>
      </c>
      <c r="DZ33" t="s">
        <v>3</v>
      </c>
      <c r="EA33" t="s">
        <v>3</v>
      </c>
      <c r="EB33" t="s">
        <v>3</v>
      </c>
      <c r="EC33" t="s">
        <v>3</v>
      </c>
      <c r="EE33">
        <v>29085444</v>
      </c>
      <c r="EF33">
        <v>12</v>
      </c>
      <c r="EG33" t="s">
        <v>31</v>
      </c>
      <c r="EH33">
        <v>0</v>
      </c>
      <c r="EI33" t="s">
        <v>3</v>
      </c>
      <c r="EJ33">
        <v>2</v>
      </c>
      <c r="EK33">
        <v>500002</v>
      </c>
      <c r="EL33" t="s">
        <v>32</v>
      </c>
      <c r="EM33" t="s">
        <v>33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6"/>
        <v>0</v>
      </c>
      <c r="FS33">
        <v>0</v>
      </c>
      <c r="FX33">
        <v>0</v>
      </c>
      <c r="FY33">
        <v>0</v>
      </c>
      <c r="GA33" t="s">
        <v>3</v>
      </c>
      <c r="GD33">
        <v>1</v>
      </c>
      <c r="GF33">
        <v>-304821490</v>
      </c>
      <c r="GG33">
        <v>2</v>
      </c>
      <c r="GH33">
        <v>1</v>
      </c>
      <c r="GI33">
        <v>-2</v>
      </c>
      <c r="GJ33">
        <v>0</v>
      </c>
      <c r="GK33">
        <v>0</v>
      </c>
      <c r="GL33">
        <f t="shared" si="57"/>
        <v>0</v>
      </c>
      <c r="GM33">
        <f t="shared" si="58"/>
        <v>0</v>
      </c>
      <c r="GN33">
        <f t="shared" si="59"/>
        <v>0</v>
      </c>
      <c r="GO33">
        <f t="shared" si="60"/>
        <v>0</v>
      </c>
      <c r="GP33">
        <f t="shared" si="61"/>
        <v>0</v>
      </c>
      <c r="GR33">
        <v>0</v>
      </c>
      <c r="GS33">
        <v>3</v>
      </c>
      <c r="GT33">
        <v>0</v>
      </c>
      <c r="GU33" t="s">
        <v>3</v>
      </c>
      <c r="GV33">
        <f t="shared" si="62"/>
        <v>0</v>
      </c>
      <c r="GW33">
        <v>1</v>
      </c>
      <c r="GX33">
        <f t="shared" si="63"/>
        <v>0</v>
      </c>
      <c r="HA33">
        <v>0</v>
      </c>
      <c r="HB33">
        <v>0</v>
      </c>
      <c r="HC33">
        <f t="shared" si="64"/>
        <v>0</v>
      </c>
      <c r="HE33" t="s">
        <v>3</v>
      </c>
      <c r="HF33" t="s">
        <v>3</v>
      </c>
      <c r="IK33">
        <v>0</v>
      </c>
    </row>
    <row r="34" spans="1:245">
      <c r="A34">
        <v>17</v>
      </c>
      <c r="B34">
        <v>1</v>
      </c>
      <c r="C34">
        <f>ROW(SmtRes!A5)</f>
        <v>5</v>
      </c>
      <c r="D34">
        <f>ROW(EtalonRes!A5)</f>
        <v>5</v>
      </c>
      <c r="E34" t="s">
        <v>34</v>
      </c>
      <c r="F34" t="s">
        <v>35</v>
      </c>
      <c r="G34" t="s">
        <v>36</v>
      </c>
      <c r="H34" t="s">
        <v>37</v>
      </c>
      <c r="I34">
        <f>ROUND(40.2/100,9)</f>
        <v>0.40200000000000002</v>
      </c>
      <c r="J34">
        <v>0</v>
      </c>
      <c r="O34">
        <f t="shared" si="28"/>
        <v>3861.07</v>
      </c>
      <c r="P34">
        <f t="shared" si="29"/>
        <v>0</v>
      </c>
      <c r="Q34">
        <f t="shared" si="30"/>
        <v>684.81</v>
      </c>
      <c r="R34">
        <f t="shared" si="31"/>
        <v>657.31</v>
      </c>
      <c r="S34">
        <f t="shared" si="32"/>
        <v>3176.26</v>
      </c>
      <c r="T34">
        <f t="shared" si="33"/>
        <v>0</v>
      </c>
      <c r="U34">
        <f t="shared" si="34"/>
        <v>12.273060000000001</v>
      </c>
      <c r="V34">
        <f t="shared" si="35"/>
        <v>1.4673</v>
      </c>
      <c r="W34">
        <f t="shared" si="36"/>
        <v>0</v>
      </c>
      <c r="X34">
        <f t="shared" si="37"/>
        <v>0</v>
      </c>
      <c r="Y34">
        <f t="shared" si="38"/>
        <v>0</v>
      </c>
      <c r="AA34">
        <v>35806607</v>
      </c>
      <c r="AB34">
        <f t="shared" si="39"/>
        <v>352.23</v>
      </c>
      <c r="AC34">
        <f t="shared" si="40"/>
        <v>0</v>
      </c>
      <c r="AD34">
        <f>ROUND((ET34),2)</f>
        <v>114.1</v>
      </c>
      <c r="AE34">
        <f t="shared" si="41"/>
        <v>49.28</v>
      </c>
      <c r="AF34">
        <f t="shared" si="42"/>
        <v>238.13</v>
      </c>
      <c r="AG34">
        <f t="shared" si="43"/>
        <v>0</v>
      </c>
      <c r="AH34">
        <f t="shared" si="44"/>
        <v>30.53</v>
      </c>
      <c r="AI34">
        <f t="shared" si="45"/>
        <v>3.65</v>
      </c>
      <c r="AJ34">
        <f t="shared" si="46"/>
        <v>0</v>
      </c>
      <c r="AK34">
        <v>352.23</v>
      </c>
      <c r="AL34">
        <v>0</v>
      </c>
      <c r="AM34">
        <v>114.1</v>
      </c>
      <c r="AN34">
        <v>49.28</v>
      </c>
      <c r="AO34">
        <v>238.13</v>
      </c>
      <c r="AP34">
        <v>0</v>
      </c>
      <c r="AQ34">
        <v>30.53</v>
      </c>
      <c r="AR34">
        <v>3.65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33.18</v>
      </c>
      <c r="BB34">
        <v>14.93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38</v>
      </c>
      <c r="BM34">
        <v>46003</v>
      </c>
      <c r="BN34">
        <v>0</v>
      </c>
      <c r="BO34" t="s">
        <v>35</v>
      </c>
      <c r="BP34">
        <v>1</v>
      </c>
      <c r="BQ34">
        <v>0</v>
      </c>
      <c r="BR34">
        <v>0</v>
      </c>
      <c r="BS34">
        <v>33.18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0</v>
      </c>
      <c r="CA34">
        <v>0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7"/>
        <v>3861.07</v>
      </c>
      <c r="CQ34">
        <f t="shared" si="48"/>
        <v>0</v>
      </c>
      <c r="CR34">
        <f t="shared" si="49"/>
        <v>1703.5129999999999</v>
      </c>
      <c r="CS34">
        <f t="shared" si="50"/>
        <v>1635.1104</v>
      </c>
      <c r="CT34">
        <f t="shared" si="51"/>
        <v>7901.1534000000001</v>
      </c>
      <c r="CU34">
        <f t="shared" si="52"/>
        <v>0</v>
      </c>
      <c r="CV34">
        <f t="shared" si="53"/>
        <v>30.53</v>
      </c>
      <c r="CW34">
        <f t="shared" si="54"/>
        <v>3.65</v>
      </c>
      <c r="CX34">
        <f t="shared" si="55"/>
        <v>0</v>
      </c>
      <c r="CY34">
        <f>0</f>
        <v>0</v>
      </c>
      <c r="CZ34">
        <f>0</f>
        <v>0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1013</v>
      </c>
      <c r="DV34" t="s">
        <v>37</v>
      </c>
      <c r="DW34" t="s">
        <v>37</v>
      </c>
      <c r="DX34">
        <v>1</v>
      </c>
      <c r="DZ34" t="s">
        <v>3</v>
      </c>
      <c r="EA34" t="s">
        <v>3</v>
      </c>
      <c r="EB34" t="s">
        <v>3</v>
      </c>
      <c r="EC34" t="s">
        <v>3</v>
      </c>
      <c r="EE34">
        <v>0</v>
      </c>
      <c r="EF34">
        <v>0</v>
      </c>
      <c r="EG34" t="s">
        <v>3</v>
      </c>
      <c r="EH34">
        <v>0</v>
      </c>
      <c r="EI34" t="s">
        <v>3</v>
      </c>
      <c r="EJ34">
        <v>0</v>
      </c>
      <c r="EK34">
        <v>46003</v>
      </c>
      <c r="EL34" t="s">
        <v>3</v>
      </c>
      <c r="EM34" t="s">
        <v>3</v>
      </c>
      <c r="EO34" t="s">
        <v>3</v>
      </c>
      <c r="EQ34">
        <v>0</v>
      </c>
      <c r="ER34">
        <v>352.23</v>
      </c>
      <c r="ES34">
        <v>0</v>
      </c>
      <c r="ET34">
        <v>114.1</v>
      </c>
      <c r="EU34">
        <v>49.28</v>
      </c>
      <c r="EV34">
        <v>238.13</v>
      </c>
      <c r="EW34">
        <v>30.53</v>
      </c>
      <c r="EX34">
        <v>3.65</v>
      </c>
      <c r="EY34">
        <v>0</v>
      </c>
      <c r="FQ34">
        <v>0</v>
      </c>
      <c r="FR34">
        <f t="shared" si="56"/>
        <v>0</v>
      </c>
      <c r="FS34">
        <v>0</v>
      </c>
      <c r="FX34">
        <v>0</v>
      </c>
      <c r="FY34">
        <v>0</v>
      </c>
      <c r="GA34" t="s">
        <v>3</v>
      </c>
      <c r="GD34">
        <v>1</v>
      </c>
      <c r="GF34">
        <v>-1150632743</v>
      </c>
      <c r="GG34">
        <v>2</v>
      </c>
      <c r="GH34">
        <v>1</v>
      </c>
      <c r="GI34">
        <v>2</v>
      </c>
      <c r="GJ34">
        <v>0</v>
      </c>
      <c r="GK34">
        <v>0</v>
      </c>
      <c r="GL34">
        <f t="shared" si="57"/>
        <v>0</v>
      </c>
      <c r="GM34">
        <f t="shared" si="58"/>
        <v>3861.07</v>
      </c>
      <c r="GN34">
        <f t="shared" si="59"/>
        <v>3861.07</v>
      </c>
      <c r="GO34">
        <f t="shared" si="60"/>
        <v>0</v>
      </c>
      <c r="GP34">
        <f t="shared" si="61"/>
        <v>0</v>
      </c>
      <c r="GR34">
        <v>0</v>
      </c>
      <c r="GS34">
        <v>3</v>
      </c>
      <c r="GT34">
        <v>0</v>
      </c>
      <c r="GU34" t="s">
        <v>3</v>
      </c>
      <c r="GV34">
        <f t="shared" si="62"/>
        <v>0</v>
      </c>
      <c r="GW34">
        <v>1</v>
      </c>
      <c r="GX34">
        <f t="shared" si="63"/>
        <v>0</v>
      </c>
      <c r="HA34">
        <v>0</v>
      </c>
      <c r="HB34">
        <v>0</v>
      </c>
      <c r="HC34">
        <f t="shared" si="64"/>
        <v>0</v>
      </c>
      <c r="HE34" t="s">
        <v>3</v>
      </c>
      <c r="HF34" t="s">
        <v>3</v>
      </c>
      <c r="IK34">
        <v>0</v>
      </c>
    </row>
    <row r="35" spans="1:245">
      <c r="A35">
        <v>17</v>
      </c>
      <c r="B35">
        <v>1</v>
      </c>
      <c r="C35">
        <f>ROW(SmtRes!A9)</f>
        <v>9</v>
      </c>
      <c r="D35">
        <f>ROW(EtalonRes!A9)</f>
        <v>9</v>
      </c>
      <c r="E35" t="s">
        <v>39</v>
      </c>
      <c r="F35" t="s">
        <v>40</v>
      </c>
      <c r="G35" t="s">
        <v>41</v>
      </c>
      <c r="H35" t="s">
        <v>37</v>
      </c>
      <c r="I35">
        <f>ROUND(40.2/100,9)</f>
        <v>0.40200000000000002</v>
      </c>
      <c r="J35">
        <v>0</v>
      </c>
      <c r="O35">
        <f t="shared" si="28"/>
        <v>1209.3599999999999</v>
      </c>
      <c r="P35">
        <f t="shared" si="29"/>
        <v>0</v>
      </c>
      <c r="Q35">
        <f t="shared" si="30"/>
        <v>24.38</v>
      </c>
      <c r="R35">
        <f t="shared" si="31"/>
        <v>23.48</v>
      </c>
      <c r="S35">
        <f t="shared" si="32"/>
        <v>1184.98</v>
      </c>
      <c r="T35">
        <f t="shared" si="33"/>
        <v>0</v>
      </c>
      <c r="U35">
        <f t="shared" si="34"/>
        <v>4.5787800000000001</v>
      </c>
      <c r="V35">
        <f t="shared" si="35"/>
        <v>5.2260000000000008E-2</v>
      </c>
      <c r="W35">
        <f t="shared" si="36"/>
        <v>0</v>
      </c>
      <c r="X35">
        <f t="shared" si="37"/>
        <v>821.75</v>
      </c>
      <c r="Y35">
        <f t="shared" si="38"/>
        <v>652.57000000000005</v>
      </c>
      <c r="AA35">
        <v>35806607</v>
      </c>
      <c r="AB35">
        <f t="shared" si="39"/>
        <v>92.9</v>
      </c>
      <c r="AC35">
        <f t="shared" si="40"/>
        <v>0</v>
      </c>
      <c r="AD35">
        <f t="shared" ref="AD35:AD45" si="65">ROUND((((ET35)-(EU35))+AE35),2)</f>
        <v>4.0599999999999996</v>
      </c>
      <c r="AE35">
        <f t="shared" si="41"/>
        <v>1.76</v>
      </c>
      <c r="AF35">
        <f t="shared" si="42"/>
        <v>88.84</v>
      </c>
      <c r="AG35">
        <f t="shared" si="43"/>
        <v>0</v>
      </c>
      <c r="AH35">
        <f t="shared" si="44"/>
        <v>11.39</v>
      </c>
      <c r="AI35">
        <f t="shared" si="45"/>
        <v>0.13</v>
      </c>
      <c r="AJ35">
        <f t="shared" si="46"/>
        <v>0</v>
      </c>
      <c r="AK35">
        <v>92.9</v>
      </c>
      <c r="AL35">
        <v>0</v>
      </c>
      <c r="AM35">
        <v>4.0599999999999996</v>
      </c>
      <c r="AN35">
        <v>1.76</v>
      </c>
      <c r="AO35">
        <v>88.84</v>
      </c>
      <c r="AP35">
        <v>0</v>
      </c>
      <c r="AQ35">
        <v>11.39</v>
      </c>
      <c r="AR35">
        <v>0.13</v>
      </c>
      <c r="AS35">
        <v>0</v>
      </c>
      <c r="AT35">
        <v>68</v>
      </c>
      <c r="AU35">
        <v>54</v>
      </c>
      <c r="AV35">
        <v>1</v>
      </c>
      <c r="AW35">
        <v>1</v>
      </c>
      <c r="AZ35">
        <v>1</v>
      </c>
      <c r="BA35">
        <v>33.18</v>
      </c>
      <c r="BB35">
        <v>14.94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1</v>
      </c>
      <c r="BJ35" t="s">
        <v>42</v>
      </c>
      <c r="BM35">
        <v>57001</v>
      </c>
      <c r="BN35">
        <v>0</v>
      </c>
      <c r="BO35" t="s">
        <v>40</v>
      </c>
      <c r="BP35">
        <v>1</v>
      </c>
      <c r="BQ35">
        <v>6</v>
      </c>
      <c r="BR35">
        <v>0</v>
      </c>
      <c r="BS35">
        <v>33.18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80</v>
      </c>
      <c r="CA35">
        <v>68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7"/>
        <v>1209.3600000000001</v>
      </c>
      <c r="CQ35">
        <f t="shared" si="48"/>
        <v>0</v>
      </c>
      <c r="CR35">
        <f t="shared" si="49"/>
        <v>60.656399999999991</v>
      </c>
      <c r="CS35">
        <f t="shared" si="50"/>
        <v>58.396799999999999</v>
      </c>
      <c r="CT35">
        <f t="shared" si="51"/>
        <v>2947.7112000000002</v>
      </c>
      <c r="CU35">
        <f t="shared" si="52"/>
        <v>0</v>
      </c>
      <c r="CV35">
        <f t="shared" si="53"/>
        <v>11.39</v>
      </c>
      <c r="CW35">
        <f t="shared" si="54"/>
        <v>0.13</v>
      </c>
      <c r="CX35">
        <f t="shared" si="55"/>
        <v>0</v>
      </c>
      <c r="CY35">
        <f t="shared" ref="CY35:CY45" si="66">(((S35+R35)*AT35)/100)</f>
        <v>821.75279999999998</v>
      </c>
      <c r="CZ35">
        <f t="shared" ref="CZ35:CZ45" si="67">(((S35+R35)*AU35)/100)</f>
        <v>652.5684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1013</v>
      </c>
      <c r="DV35" t="s">
        <v>37</v>
      </c>
      <c r="DW35" t="s">
        <v>37</v>
      </c>
      <c r="DX35">
        <v>1</v>
      </c>
      <c r="DZ35" t="s">
        <v>3</v>
      </c>
      <c r="EA35" t="s">
        <v>3</v>
      </c>
      <c r="EB35" t="s">
        <v>3</v>
      </c>
      <c r="EC35" t="s">
        <v>3</v>
      </c>
      <c r="EE35">
        <v>29085590</v>
      </c>
      <c r="EF35">
        <v>6</v>
      </c>
      <c r="EG35" t="s">
        <v>21</v>
      </c>
      <c r="EH35">
        <v>0</v>
      </c>
      <c r="EI35" t="s">
        <v>3</v>
      </c>
      <c r="EJ35">
        <v>1</v>
      </c>
      <c r="EK35">
        <v>57001</v>
      </c>
      <c r="EL35" t="s">
        <v>22</v>
      </c>
      <c r="EM35" t="s">
        <v>23</v>
      </c>
      <c r="EO35" t="s">
        <v>3</v>
      </c>
      <c r="EQ35">
        <v>0</v>
      </c>
      <c r="ER35">
        <v>92.9</v>
      </c>
      <c r="ES35">
        <v>0</v>
      </c>
      <c r="ET35">
        <v>4.0599999999999996</v>
      </c>
      <c r="EU35">
        <v>1.76</v>
      </c>
      <c r="EV35">
        <v>88.84</v>
      </c>
      <c r="EW35">
        <v>11.39</v>
      </c>
      <c r="EX35">
        <v>0.13</v>
      </c>
      <c r="EY35">
        <v>0</v>
      </c>
      <c r="FQ35">
        <v>0</v>
      </c>
      <c r="FR35">
        <f t="shared" si="56"/>
        <v>0</v>
      </c>
      <c r="FS35">
        <v>0</v>
      </c>
      <c r="FV35" t="s">
        <v>24</v>
      </c>
      <c r="FW35" t="s">
        <v>25</v>
      </c>
      <c r="FX35">
        <v>80</v>
      </c>
      <c r="FY35">
        <v>68</v>
      </c>
      <c r="GA35" t="s">
        <v>3</v>
      </c>
      <c r="GD35">
        <v>1</v>
      </c>
      <c r="GF35">
        <v>-1629810845</v>
      </c>
      <c r="GG35">
        <v>2</v>
      </c>
      <c r="GH35">
        <v>1</v>
      </c>
      <c r="GI35">
        <v>2</v>
      </c>
      <c r="GJ35">
        <v>0</v>
      </c>
      <c r="GK35">
        <v>0</v>
      </c>
      <c r="GL35">
        <f t="shared" si="57"/>
        <v>0</v>
      </c>
      <c r="GM35">
        <f t="shared" si="58"/>
        <v>2683.68</v>
      </c>
      <c r="GN35">
        <f t="shared" si="59"/>
        <v>2683.68</v>
      </c>
      <c r="GO35">
        <f t="shared" si="60"/>
        <v>0</v>
      </c>
      <c r="GP35">
        <f t="shared" si="61"/>
        <v>0</v>
      </c>
      <c r="GR35">
        <v>0</v>
      </c>
      <c r="GS35">
        <v>3</v>
      </c>
      <c r="GT35">
        <v>0</v>
      </c>
      <c r="GU35" t="s">
        <v>3</v>
      </c>
      <c r="GV35">
        <f t="shared" si="62"/>
        <v>0</v>
      </c>
      <c r="GW35">
        <v>1</v>
      </c>
      <c r="GX35">
        <f t="shared" si="63"/>
        <v>0</v>
      </c>
      <c r="HA35">
        <v>0</v>
      </c>
      <c r="HB35">
        <v>0</v>
      </c>
      <c r="HC35">
        <f t="shared" si="64"/>
        <v>0</v>
      </c>
      <c r="HE35" t="s">
        <v>3</v>
      </c>
      <c r="HF35" t="s">
        <v>3</v>
      </c>
      <c r="IK35">
        <v>0</v>
      </c>
    </row>
    <row r="36" spans="1:245">
      <c r="A36">
        <v>18</v>
      </c>
      <c r="B36">
        <v>1</v>
      </c>
      <c r="C36">
        <v>9</v>
      </c>
      <c r="E36" t="s">
        <v>43</v>
      </c>
      <c r="F36" t="s">
        <v>27</v>
      </c>
      <c r="G36" t="s">
        <v>28</v>
      </c>
      <c r="H36" t="s">
        <v>29</v>
      </c>
      <c r="I36">
        <f>I35*J36</f>
        <v>0.18894</v>
      </c>
      <c r="J36">
        <v>0.47</v>
      </c>
      <c r="O36">
        <f t="shared" si="28"/>
        <v>0</v>
      </c>
      <c r="P36">
        <f t="shared" si="29"/>
        <v>0</v>
      </c>
      <c r="Q36">
        <f t="shared" si="30"/>
        <v>0</v>
      </c>
      <c r="R36">
        <f t="shared" si="31"/>
        <v>0</v>
      </c>
      <c r="S36">
        <f t="shared" si="32"/>
        <v>0</v>
      </c>
      <c r="T36">
        <f t="shared" si="33"/>
        <v>0</v>
      </c>
      <c r="U36">
        <f t="shared" si="34"/>
        <v>0</v>
      </c>
      <c r="V36">
        <f t="shared" si="35"/>
        <v>0</v>
      </c>
      <c r="W36">
        <f t="shared" si="36"/>
        <v>0</v>
      </c>
      <c r="X36">
        <f t="shared" si="37"/>
        <v>0</v>
      </c>
      <c r="Y36">
        <f t="shared" si="38"/>
        <v>0</v>
      </c>
      <c r="AA36">
        <v>35806607</v>
      </c>
      <c r="AB36">
        <f t="shared" si="39"/>
        <v>0</v>
      </c>
      <c r="AC36">
        <f t="shared" si="40"/>
        <v>0</v>
      </c>
      <c r="AD36">
        <f t="shared" si="65"/>
        <v>0</v>
      </c>
      <c r="AE36">
        <f t="shared" si="41"/>
        <v>0</v>
      </c>
      <c r="AF36">
        <f t="shared" si="42"/>
        <v>0</v>
      </c>
      <c r="AG36">
        <f t="shared" si="43"/>
        <v>0</v>
      </c>
      <c r="AH36">
        <f t="shared" si="44"/>
        <v>0</v>
      </c>
      <c r="AI36">
        <f t="shared" si="45"/>
        <v>0</v>
      </c>
      <c r="AJ36">
        <f t="shared" si="46"/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2</v>
      </c>
      <c r="BJ36" t="s">
        <v>30</v>
      </c>
      <c r="BM36">
        <v>500002</v>
      </c>
      <c r="BN36">
        <v>0</v>
      </c>
      <c r="BO36" t="s">
        <v>3</v>
      </c>
      <c r="BP36">
        <v>0</v>
      </c>
      <c r="BQ36">
        <v>12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7"/>
        <v>0</v>
      </c>
      <c r="CQ36">
        <f t="shared" si="48"/>
        <v>0</v>
      </c>
      <c r="CR36">
        <f t="shared" si="49"/>
        <v>0</v>
      </c>
      <c r="CS36">
        <f t="shared" si="50"/>
        <v>0</v>
      </c>
      <c r="CT36">
        <f t="shared" si="51"/>
        <v>0</v>
      </c>
      <c r="CU36">
        <f t="shared" si="52"/>
        <v>0</v>
      </c>
      <c r="CV36">
        <f t="shared" si="53"/>
        <v>0</v>
      </c>
      <c r="CW36">
        <f t="shared" si="54"/>
        <v>0</v>
      </c>
      <c r="CX36">
        <f t="shared" si="55"/>
        <v>0</v>
      </c>
      <c r="CY36">
        <f t="shared" si="66"/>
        <v>0</v>
      </c>
      <c r="CZ36">
        <f t="shared" si="67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1009</v>
      </c>
      <c r="DV36" t="s">
        <v>29</v>
      </c>
      <c r="DW36" t="s">
        <v>29</v>
      </c>
      <c r="DX36">
        <v>1000</v>
      </c>
      <c r="DZ36" t="s">
        <v>3</v>
      </c>
      <c r="EA36" t="s">
        <v>3</v>
      </c>
      <c r="EB36" t="s">
        <v>3</v>
      </c>
      <c r="EC36" t="s">
        <v>3</v>
      </c>
      <c r="EE36">
        <v>29085444</v>
      </c>
      <c r="EF36">
        <v>12</v>
      </c>
      <c r="EG36" t="s">
        <v>31</v>
      </c>
      <c r="EH36">
        <v>0</v>
      </c>
      <c r="EI36" t="s">
        <v>3</v>
      </c>
      <c r="EJ36">
        <v>2</v>
      </c>
      <c r="EK36">
        <v>500002</v>
      </c>
      <c r="EL36" t="s">
        <v>32</v>
      </c>
      <c r="EM36" t="s">
        <v>33</v>
      </c>
      <c r="EO36" t="s">
        <v>3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FQ36">
        <v>0</v>
      </c>
      <c r="FR36">
        <f t="shared" si="56"/>
        <v>0</v>
      </c>
      <c r="FS36">
        <v>0</v>
      </c>
      <c r="FX36">
        <v>0</v>
      </c>
      <c r="FY36">
        <v>0</v>
      </c>
      <c r="GA36" t="s">
        <v>3</v>
      </c>
      <c r="GD36">
        <v>1</v>
      </c>
      <c r="GF36">
        <v>-304821490</v>
      </c>
      <c r="GG36">
        <v>2</v>
      </c>
      <c r="GH36">
        <v>1</v>
      </c>
      <c r="GI36">
        <v>-2</v>
      </c>
      <c r="GJ36">
        <v>0</v>
      </c>
      <c r="GK36">
        <v>0</v>
      </c>
      <c r="GL36">
        <f t="shared" si="57"/>
        <v>0</v>
      </c>
      <c r="GM36">
        <f t="shared" si="58"/>
        <v>0</v>
      </c>
      <c r="GN36">
        <f t="shared" si="59"/>
        <v>0</v>
      </c>
      <c r="GO36">
        <f t="shared" si="60"/>
        <v>0</v>
      </c>
      <c r="GP36">
        <f t="shared" si="61"/>
        <v>0</v>
      </c>
      <c r="GR36">
        <v>0</v>
      </c>
      <c r="GS36">
        <v>3</v>
      </c>
      <c r="GT36">
        <v>0</v>
      </c>
      <c r="GU36" t="s">
        <v>3</v>
      </c>
      <c r="GV36">
        <f t="shared" si="62"/>
        <v>0</v>
      </c>
      <c r="GW36">
        <v>1</v>
      </c>
      <c r="GX36">
        <f t="shared" si="63"/>
        <v>0</v>
      </c>
      <c r="HA36">
        <v>0</v>
      </c>
      <c r="HB36">
        <v>0</v>
      </c>
      <c r="HC36">
        <f t="shared" si="64"/>
        <v>0</v>
      </c>
      <c r="HE36" t="s">
        <v>3</v>
      </c>
      <c r="HF36" t="s">
        <v>3</v>
      </c>
      <c r="IK36">
        <v>0</v>
      </c>
    </row>
    <row r="37" spans="1:245">
      <c r="A37">
        <v>17</v>
      </c>
      <c r="B37">
        <v>1</v>
      </c>
      <c r="C37">
        <f>ROW(SmtRes!A14)</f>
        <v>14</v>
      </c>
      <c r="D37">
        <f>ROW(EtalonRes!A14)</f>
        <v>14</v>
      </c>
      <c r="E37" t="s">
        <v>44</v>
      </c>
      <c r="F37" t="s">
        <v>45</v>
      </c>
      <c r="G37" t="s">
        <v>46</v>
      </c>
      <c r="H37" t="s">
        <v>47</v>
      </c>
      <c r="I37">
        <f>ROUND(1/100,9)</f>
        <v>0.01</v>
      </c>
      <c r="J37">
        <v>0</v>
      </c>
      <c r="O37">
        <f t="shared" si="28"/>
        <v>498.94</v>
      </c>
      <c r="P37">
        <f t="shared" si="29"/>
        <v>0</v>
      </c>
      <c r="Q37">
        <f t="shared" si="30"/>
        <v>21.81</v>
      </c>
      <c r="R37">
        <f t="shared" si="31"/>
        <v>13.25</v>
      </c>
      <c r="S37">
        <f t="shared" si="32"/>
        <v>477.13</v>
      </c>
      <c r="T37">
        <f t="shared" si="33"/>
        <v>0</v>
      </c>
      <c r="U37">
        <f t="shared" si="34"/>
        <v>1.7930000000000001</v>
      </c>
      <c r="V37">
        <f t="shared" si="35"/>
        <v>3.9700000000000006E-2</v>
      </c>
      <c r="W37">
        <f t="shared" si="36"/>
        <v>0</v>
      </c>
      <c r="X37">
        <f t="shared" si="37"/>
        <v>343.27</v>
      </c>
      <c r="Y37">
        <f t="shared" si="38"/>
        <v>245.19</v>
      </c>
      <c r="AA37">
        <v>35806607</v>
      </c>
      <c r="AB37">
        <f t="shared" si="39"/>
        <v>1634.97</v>
      </c>
      <c r="AC37">
        <f t="shared" si="40"/>
        <v>0</v>
      </c>
      <c r="AD37">
        <f t="shared" si="65"/>
        <v>196.98</v>
      </c>
      <c r="AE37">
        <f t="shared" si="41"/>
        <v>39.94</v>
      </c>
      <c r="AF37">
        <f t="shared" si="42"/>
        <v>1437.99</v>
      </c>
      <c r="AG37">
        <f t="shared" si="43"/>
        <v>0</v>
      </c>
      <c r="AH37">
        <f t="shared" si="44"/>
        <v>179.3</v>
      </c>
      <c r="AI37">
        <f t="shared" si="45"/>
        <v>3.97</v>
      </c>
      <c r="AJ37">
        <f t="shared" si="46"/>
        <v>0</v>
      </c>
      <c r="AK37">
        <v>1634.97</v>
      </c>
      <c r="AL37">
        <v>0</v>
      </c>
      <c r="AM37">
        <v>196.98</v>
      </c>
      <c r="AN37">
        <v>39.94</v>
      </c>
      <c r="AO37">
        <v>1437.99</v>
      </c>
      <c r="AP37">
        <v>0</v>
      </c>
      <c r="AQ37">
        <v>179.3</v>
      </c>
      <c r="AR37">
        <v>3.97</v>
      </c>
      <c r="AS37">
        <v>0</v>
      </c>
      <c r="AT37">
        <v>70</v>
      </c>
      <c r="AU37">
        <v>50</v>
      </c>
      <c r="AV37">
        <v>1</v>
      </c>
      <c r="AW37">
        <v>1</v>
      </c>
      <c r="AZ37">
        <v>1</v>
      </c>
      <c r="BA37">
        <v>33.18</v>
      </c>
      <c r="BB37">
        <v>11.07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0</v>
      </c>
      <c r="BI37">
        <v>1</v>
      </c>
      <c r="BJ37" t="s">
        <v>48</v>
      </c>
      <c r="BM37">
        <v>56001</v>
      </c>
      <c r="BN37">
        <v>0</v>
      </c>
      <c r="BO37" t="s">
        <v>45</v>
      </c>
      <c r="BP37">
        <v>1</v>
      </c>
      <c r="BQ37">
        <v>6</v>
      </c>
      <c r="BR37">
        <v>0</v>
      </c>
      <c r="BS37">
        <v>33.18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82</v>
      </c>
      <c r="CA37">
        <v>62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7"/>
        <v>498.94</v>
      </c>
      <c r="CQ37">
        <f t="shared" si="48"/>
        <v>0</v>
      </c>
      <c r="CR37">
        <f t="shared" si="49"/>
        <v>2180.5686000000001</v>
      </c>
      <c r="CS37">
        <f t="shared" si="50"/>
        <v>1325.2092</v>
      </c>
      <c r="CT37">
        <f t="shared" si="51"/>
        <v>47712.508199999997</v>
      </c>
      <c r="CU37">
        <f t="shared" si="52"/>
        <v>0</v>
      </c>
      <c r="CV37">
        <f t="shared" si="53"/>
        <v>179.3</v>
      </c>
      <c r="CW37">
        <f t="shared" si="54"/>
        <v>3.97</v>
      </c>
      <c r="CX37">
        <f t="shared" si="55"/>
        <v>0</v>
      </c>
      <c r="CY37">
        <f t="shared" si="66"/>
        <v>343.26599999999996</v>
      </c>
      <c r="CZ37">
        <f t="shared" si="67"/>
        <v>245.19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1013</v>
      </c>
      <c r="DV37" t="s">
        <v>47</v>
      </c>
      <c r="DW37" t="s">
        <v>47</v>
      </c>
      <c r="DX37">
        <v>1</v>
      </c>
      <c r="DZ37" t="s">
        <v>3</v>
      </c>
      <c r="EA37" t="s">
        <v>3</v>
      </c>
      <c r="EB37" t="s">
        <v>3</v>
      </c>
      <c r="EC37" t="s">
        <v>3</v>
      </c>
      <c r="EE37">
        <v>29085589</v>
      </c>
      <c r="EF37">
        <v>6</v>
      </c>
      <c r="EG37" t="s">
        <v>21</v>
      </c>
      <c r="EH37">
        <v>0</v>
      </c>
      <c r="EI37" t="s">
        <v>3</v>
      </c>
      <c r="EJ37">
        <v>1</v>
      </c>
      <c r="EK37">
        <v>56001</v>
      </c>
      <c r="EL37" t="s">
        <v>49</v>
      </c>
      <c r="EM37" t="s">
        <v>50</v>
      </c>
      <c r="EO37" t="s">
        <v>3</v>
      </c>
      <c r="EQ37">
        <v>0</v>
      </c>
      <c r="ER37">
        <v>1634.97</v>
      </c>
      <c r="ES37">
        <v>0</v>
      </c>
      <c r="ET37">
        <v>196.98</v>
      </c>
      <c r="EU37">
        <v>39.94</v>
      </c>
      <c r="EV37">
        <v>1437.99</v>
      </c>
      <c r="EW37">
        <v>179.3</v>
      </c>
      <c r="EX37">
        <v>3.97</v>
      </c>
      <c r="EY37">
        <v>0</v>
      </c>
      <c r="FQ37">
        <v>0</v>
      </c>
      <c r="FR37">
        <f t="shared" si="56"/>
        <v>0</v>
      </c>
      <c r="FS37">
        <v>0</v>
      </c>
      <c r="FV37" t="s">
        <v>24</v>
      </c>
      <c r="FW37" t="s">
        <v>25</v>
      </c>
      <c r="FX37">
        <v>82</v>
      </c>
      <c r="FY37">
        <v>62</v>
      </c>
      <c r="GA37" t="s">
        <v>3</v>
      </c>
      <c r="GD37">
        <v>1</v>
      </c>
      <c r="GF37">
        <v>395004222</v>
      </c>
      <c r="GG37">
        <v>2</v>
      </c>
      <c r="GH37">
        <v>1</v>
      </c>
      <c r="GI37">
        <v>2</v>
      </c>
      <c r="GJ37">
        <v>0</v>
      </c>
      <c r="GK37">
        <v>0</v>
      </c>
      <c r="GL37">
        <f t="shared" si="57"/>
        <v>0</v>
      </c>
      <c r="GM37">
        <f t="shared" si="58"/>
        <v>1087.4000000000001</v>
      </c>
      <c r="GN37">
        <f t="shared" si="59"/>
        <v>1087.4000000000001</v>
      </c>
      <c r="GO37">
        <f t="shared" si="60"/>
        <v>0</v>
      </c>
      <c r="GP37">
        <f t="shared" si="61"/>
        <v>0</v>
      </c>
      <c r="GR37">
        <v>0</v>
      </c>
      <c r="GS37">
        <v>3</v>
      </c>
      <c r="GT37">
        <v>0</v>
      </c>
      <c r="GU37" t="s">
        <v>3</v>
      </c>
      <c r="GV37">
        <f t="shared" si="62"/>
        <v>0</v>
      </c>
      <c r="GW37">
        <v>1</v>
      </c>
      <c r="GX37">
        <f t="shared" si="63"/>
        <v>0</v>
      </c>
      <c r="HA37">
        <v>0</v>
      </c>
      <c r="HB37">
        <v>0</v>
      </c>
      <c r="HC37">
        <f t="shared" si="64"/>
        <v>0</v>
      </c>
      <c r="HE37" t="s">
        <v>3</v>
      </c>
      <c r="HF37" t="s">
        <v>3</v>
      </c>
      <c r="IK37">
        <v>0</v>
      </c>
    </row>
    <row r="38" spans="1:245">
      <c r="A38">
        <v>18</v>
      </c>
      <c r="B38">
        <v>1</v>
      </c>
      <c r="C38">
        <v>14</v>
      </c>
      <c r="E38" t="s">
        <v>51</v>
      </c>
      <c r="F38" t="s">
        <v>27</v>
      </c>
      <c r="G38" t="s">
        <v>28</v>
      </c>
      <c r="H38" t="s">
        <v>29</v>
      </c>
      <c r="I38">
        <f>I37*J38</f>
        <v>0.105</v>
      </c>
      <c r="J38">
        <v>10.5</v>
      </c>
      <c r="O38">
        <f t="shared" si="28"/>
        <v>0</v>
      </c>
      <c r="P38">
        <f t="shared" si="29"/>
        <v>0</v>
      </c>
      <c r="Q38">
        <f t="shared" si="30"/>
        <v>0</v>
      </c>
      <c r="R38">
        <f t="shared" si="31"/>
        <v>0</v>
      </c>
      <c r="S38">
        <f t="shared" si="32"/>
        <v>0</v>
      </c>
      <c r="T38">
        <f t="shared" si="33"/>
        <v>0</v>
      </c>
      <c r="U38">
        <f t="shared" si="34"/>
        <v>0</v>
      </c>
      <c r="V38">
        <f t="shared" si="35"/>
        <v>0</v>
      </c>
      <c r="W38">
        <f t="shared" si="36"/>
        <v>0</v>
      </c>
      <c r="X38">
        <f t="shared" si="37"/>
        <v>0</v>
      </c>
      <c r="Y38">
        <f t="shared" si="38"/>
        <v>0</v>
      </c>
      <c r="AA38">
        <v>35806607</v>
      </c>
      <c r="AB38">
        <f t="shared" si="39"/>
        <v>0</v>
      </c>
      <c r="AC38">
        <f t="shared" si="40"/>
        <v>0</v>
      </c>
      <c r="AD38">
        <f t="shared" si="65"/>
        <v>0</v>
      </c>
      <c r="AE38">
        <f t="shared" si="41"/>
        <v>0</v>
      </c>
      <c r="AF38">
        <f t="shared" si="42"/>
        <v>0</v>
      </c>
      <c r="AG38">
        <f t="shared" si="43"/>
        <v>0</v>
      </c>
      <c r="AH38">
        <f t="shared" si="44"/>
        <v>0</v>
      </c>
      <c r="AI38">
        <f t="shared" si="45"/>
        <v>0</v>
      </c>
      <c r="AJ38">
        <f t="shared" si="46"/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</v>
      </c>
      <c r="AW38">
        <v>1</v>
      </c>
      <c r="AZ38">
        <v>1</v>
      </c>
      <c r="BA38">
        <v>1</v>
      </c>
      <c r="BB38">
        <v>1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3</v>
      </c>
      <c r="BI38">
        <v>2</v>
      </c>
      <c r="BJ38" t="s">
        <v>30</v>
      </c>
      <c r="BM38">
        <v>500002</v>
      </c>
      <c r="BN38">
        <v>0</v>
      </c>
      <c r="BO38" t="s">
        <v>3</v>
      </c>
      <c r="BP38">
        <v>0</v>
      </c>
      <c r="BQ38">
        <v>12</v>
      </c>
      <c r="BR38">
        <v>0</v>
      </c>
      <c r="BS38">
        <v>1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0</v>
      </c>
      <c r="CA38">
        <v>0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7"/>
        <v>0</v>
      </c>
      <c r="CQ38">
        <f t="shared" si="48"/>
        <v>0</v>
      </c>
      <c r="CR38">
        <f t="shared" si="49"/>
        <v>0</v>
      </c>
      <c r="CS38">
        <f t="shared" si="50"/>
        <v>0</v>
      </c>
      <c r="CT38">
        <f t="shared" si="51"/>
        <v>0</v>
      </c>
      <c r="CU38">
        <f t="shared" si="52"/>
        <v>0</v>
      </c>
      <c r="CV38">
        <f t="shared" si="53"/>
        <v>0</v>
      </c>
      <c r="CW38">
        <f t="shared" si="54"/>
        <v>0</v>
      </c>
      <c r="CX38">
        <f t="shared" si="55"/>
        <v>0</v>
      </c>
      <c r="CY38">
        <f t="shared" si="66"/>
        <v>0</v>
      </c>
      <c r="CZ38">
        <f t="shared" si="67"/>
        <v>0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1009</v>
      </c>
      <c r="DV38" t="s">
        <v>29</v>
      </c>
      <c r="DW38" t="s">
        <v>29</v>
      </c>
      <c r="DX38">
        <v>1000</v>
      </c>
      <c r="DZ38" t="s">
        <v>3</v>
      </c>
      <c r="EA38" t="s">
        <v>3</v>
      </c>
      <c r="EB38" t="s">
        <v>3</v>
      </c>
      <c r="EC38" t="s">
        <v>3</v>
      </c>
      <c r="EE38">
        <v>29085444</v>
      </c>
      <c r="EF38">
        <v>12</v>
      </c>
      <c r="EG38" t="s">
        <v>31</v>
      </c>
      <c r="EH38">
        <v>0</v>
      </c>
      <c r="EI38" t="s">
        <v>3</v>
      </c>
      <c r="EJ38">
        <v>2</v>
      </c>
      <c r="EK38">
        <v>500002</v>
      </c>
      <c r="EL38" t="s">
        <v>32</v>
      </c>
      <c r="EM38" t="s">
        <v>33</v>
      </c>
      <c r="EO38" t="s">
        <v>3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FQ38">
        <v>0</v>
      </c>
      <c r="FR38">
        <f t="shared" si="56"/>
        <v>0</v>
      </c>
      <c r="FS38">
        <v>0</v>
      </c>
      <c r="FX38">
        <v>0</v>
      </c>
      <c r="FY38">
        <v>0</v>
      </c>
      <c r="GA38" t="s">
        <v>3</v>
      </c>
      <c r="GD38">
        <v>1</v>
      </c>
      <c r="GF38">
        <v>-304821490</v>
      </c>
      <c r="GG38">
        <v>2</v>
      </c>
      <c r="GH38">
        <v>1</v>
      </c>
      <c r="GI38">
        <v>-2</v>
      </c>
      <c r="GJ38">
        <v>0</v>
      </c>
      <c r="GK38">
        <v>0</v>
      </c>
      <c r="GL38">
        <f t="shared" si="57"/>
        <v>0</v>
      </c>
      <c r="GM38">
        <f t="shared" si="58"/>
        <v>0</v>
      </c>
      <c r="GN38">
        <f t="shared" si="59"/>
        <v>0</v>
      </c>
      <c r="GO38">
        <f t="shared" si="60"/>
        <v>0</v>
      </c>
      <c r="GP38">
        <f t="shared" si="61"/>
        <v>0</v>
      </c>
      <c r="GR38">
        <v>0</v>
      </c>
      <c r="GS38">
        <v>3</v>
      </c>
      <c r="GT38">
        <v>0</v>
      </c>
      <c r="GU38" t="s">
        <v>3</v>
      </c>
      <c r="GV38">
        <f t="shared" si="62"/>
        <v>0</v>
      </c>
      <c r="GW38">
        <v>1</v>
      </c>
      <c r="GX38">
        <f t="shared" si="63"/>
        <v>0</v>
      </c>
      <c r="HA38">
        <v>0</v>
      </c>
      <c r="HB38">
        <v>0</v>
      </c>
      <c r="HC38">
        <f t="shared" si="64"/>
        <v>0</v>
      </c>
      <c r="HE38" t="s">
        <v>3</v>
      </c>
      <c r="HF38" t="s">
        <v>3</v>
      </c>
      <c r="IK38">
        <v>0</v>
      </c>
    </row>
    <row r="39" spans="1:245">
      <c r="A39">
        <v>17</v>
      </c>
      <c r="B39">
        <v>1</v>
      </c>
      <c r="C39">
        <f>ROW(SmtRes!A16)</f>
        <v>16</v>
      </c>
      <c r="D39">
        <f>ROW(EtalonRes!A16)</f>
        <v>16</v>
      </c>
      <c r="E39" t="s">
        <v>52</v>
      </c>
      <c r="F39" t="s">
        <v>53</v>
      </c>
      <c r="G39" t="s">
        <v>54</v>
      </c>
      <c r="H39" t="s">
        <v>55</v>
      </c>
      <c r="I39">
        <f>ROUND(26/100,9)</f>
        <v>0.26</v>
      </c>
      <c r="J39">
        <v>0</v>
      </c>
      <c r="O39">
        <f t="shared" si="28"/>
        <v>253.71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253.71</v>
      </c>
      <c r="T39">
        <f t="shared" si="33"/>
        <v>0</v>
      </c>
      <c r="U39">
        <f t="shared" si="34"/>
        <v>0.98020000000000007</v>
      </c>
      <c r="V39">
        <f t="shared" si="35"/>
        <v>0</v>
      </c>
      <c r="W39">
        <f t="shared" si="36"/>
        <v>0</v>
      </c>
      <c r="X39">
        <f t="shared" si="37"/>
        <v>172.52</v>
      </c>
      <c r="Y39">
        <f t="shared" si="38"/>
        <v>137</v>
      </c>
      <c r="AA39">
        <v>35806607</v>
      </c>
      <c r="AB39">
        <f t="shared" si="39"/>
        <v>29.41</v>
      </c>
      <c r="AC39">
        <f t="shared" si="40"/>
        <v>0</v>
      </c>
      <c r="AD39">
        <f t="shared" si="65"/>
        <v>0</v>
      </c>
      <c r="AE39">
        <f t="shared" si="41"/>
        <v>0</v>
      </c>
      <c r="AF39">
        <f t="shared" si="42"/>
        <v>29.41</v>
      </c>
      <c r="AG39">
        <f t="shared" si="43"/>
        <v>0</v>
      </c>
      <c r="AH39">
        <f t="shared" si="44"/>
        <v>3.77</v>
      </c>
      <c r="AI39">
        <f t="shared" si="45"/>
        <v>0</v>
      </c>
      <c r="AJ39">
        <f t="shared" si="46"/>
        <v>0</v>
      </c>
      <c r="AK39">
        <v>29.41</v>
      </c>
      <c r="AL39">
        <v>0</v>
      </c>
      <c r="AM39">
        <v>0</v>
      </c>
      <c r="AN39">
        <v>0</v>
      </c>
      <c r="AO39">
        <v>29.41</v>
      </c>
      <c r="AP39">
        <v>0</v>
      </c>
      <c r="AQ39">
        <v>3.77</v>
      </c>
      <c r="AR39">
        <v>0</v>
      </c>
      <c r="AS39">
        <v>0</v>
      </c>
      <c r="AT39">
        <v>68</v>
      </c>
      <c r="AU39">
        <v>54</v>
      </c>
      <c r="AV39">
        <v>1</v>
      </c>
      <c r="AW39">
        <v>1</v>
      </c>
      <c r="AZ39">
        <v>1</v>
      </c>
      <c r="BA39">
        <v>33.18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0</v>
      </c>
      <c r="BI39">
        <v>1</v>
      </c>
      <c r="BJ39" t="s">
        <v>56</v>
      </c>
      <c r="BM39">
        <v>57001</v>
      </c>
      <c r="BN39">
        <v>0</v>
      </c>
      <c r="BO39" t="s">
        <v>53</v>
      </c>
      <c r="BP39">
        <v>1</v>
      </c>
      <c r="BQ39">
        <v>6</v>
      </c>
      <c r="BR39">
        <v>0</v>
      </c>
      <c r="BS39">
        <v>33.18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80</v>
      </c>
      <c r="CA39">
        <v>68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7"/>
        <v>253.71</v>
      </c>
      <c r="CQ39">
        <f t="shared" si="48"/>
        <v>0</v>
      </c>
      <c r="CR39">
        <f t="shared" si="49"/>
        <v>0</v>
      </c>
      <c r="CS39">
        <f t="shared" si="50"/>
        <v>0</v>
      </c>
      <c r="CT39">
        <f t="shared" si="51"/>
        <v>975.82380000000001</v>
      </c>
      <c r="CU39">
        <f t="shared" si="52"/>
        <v>0</v>
      </c>
      <c r="CV39">
        <f t="shared" si="53"/>
        <v>3.77</v>
      </c>
      <c r="CW39">
        <f t="shared" si="54"/>
        <v>0</v>
      </c>
      <c r="CX39">
        <f t="shared" si="55"/>
        <v>0</v>
      </c>
      <c r="CY39">
        <f t="shared" si="66"/>
        <v>172.52279999999999</v>
      </c>
      <c r="CZ39">
        <f t="shared" si="67"/>
        <v>137.0034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1013</v>
      </c>
      <c r="DV39" t="s">
        <v>55</v>
      </c>
      <c r="DW39" t="s">
        <v>55</v>
      </c>
      <c r="DX39">
        <v>1</v>
      </c>
      <c r="DZ39" t="s">
        <v>3</v>
      </c>
      <c r="EA39" t="s">
        <v>3</v>
      </c>
      <c r="EB39" t="s">
        <v>3</v>
      </c>
      <c r="EC39" t="s">
        <v>3</v>
      </c>
      <c r="EE39">
        <v>29085590</v>
      </c>
      <c r="EF39">
        <v>6</v>
      </c>
      <c r="EG39" t="s">
        <v>21</v>
      </c>
      <c r="EH39">
        <v>0</v>
      </c>
      <c r="EI39" t="s">
        <v>3</v>
      </c>
      <c r="EJ39">
        <v>1</v>
      </c>
      <c r="EK39">
        <v>57001</v>
      </c>
      <c r="EL39" t="s">
        <v>22</v>
      </c>
      <c r="EM39" t="s">
        <v>23</v>
      </c>
      <c r="EO39" t="s">
        <v>3</v>
      </c>
      <c r="EQ39">
        <v>0</v>
      </c>
      <c r="ER39">
        <v>29.41</v>
      </c>
      <c r="ES39">
        <v>0</v>
      </c>
      <c r="ET39">
        <v>0</v>
      </c>
      <c r="EU39">
        <v>0</v>
      </c>
      <c r="EV39">
        <v>29.41</v>
      </c>
      <c r="EW39">
        <v>3.77</v>
      </c>
      <c r="EX39">
        <v>0</v>
      </c>
      <c r="EY39">
        <v>0</v>
      </c>
      <c r="FQ39">
        <v>0</v>
      </c>
      <c r="FR39">
        <f t="shared" si="56"/>
        <v>0</v>
      </c>
      <c r="FS39">
        <v>0</v>
      </c>
      <c r="FV39" t="s">
        <v>24</v>
      </c>
      <c r="FW39" t="s">
        <v>25</v>
      </c>
      <c r="FX39">
        <v>80</v>
      </c>
      <c r="FY39">
        <v>68</v>
      </c>
      <c r="GA39" t="s">
        <v>3</v>
      </c>
      <c r="GD39">
        <v>1</v>
      </c>
      <c r="GF39">
        <v>1266291680</v>
      </c>
      <c r="GG39">
        <v>2</v>
      </c>
      <c r="GH39">
        <v>1</v>
      </c>
      <c r="GI39">
        <v>2</v>
      </c>
      <c r="GJ39">
        <v>0</v>
      </c>
      <c r="GK39">
        <v>0</v>
      </c>
      <c r="GL39">
        <f t="shared" si="57"/>
        <v>0</v>
      </c>
      <c r="GM39">
        <f t="shared" si="58"/>
        <v>563.23</v>
      </c>
      <c r="GN39">
        <f t="shared" si="59"/>
        <v>563.23</v>
      </c>
      <c r="GO39">
        <f t="shared" si="60"/>
        <v>0</v>
      </c>
      <c r="GP39">
        <f t="shared" si="61"/>
        <v>0</v>
      </c>
      <c r="GR39">
        <v>0</v>
      </c>
      <c r="GS39">
        <v>3</v>
      </c>
      <c r="GT39">
        <v>0</v>
      </c>
      <c r="GU39" t="s">
        <v>3</v>
      </c>
      <c r="GV39">
        <f t="shared" si="62"/>
        <v>0</v>
      </c>
      <c r="GW39">
        <v>1</v>
      </c>
      <c r="GX39">
        <f t="shared" si="63"/>
        <v>0</v>
      </c>
      <c r="HA39">
        <v>0</v>
      </c>
      <c r="HB39">
        <v>0</v>
      </c>
      <c r="HC39">
        <f t="shared" si="64"/>
        <v>0</v>
      </c>
      <c r="HE39" t="s">
        <v>3</v>
      </c>
      <c r="HF39" t="s">
        <v>3</v>
      </c>
      <c r="IK39">
        <v>0</v>
      </c>
    </row>
    <row r="40" spans="1:245">
      <c r="A40">
        <v>18</v>
      </c>
      <c r="B40">
        <v>1</v>
      </c>
      <c r="C40">
        <v>16</v>
      </c>
      <c r="E40" t="s">
        <v>57</v>
      </c>
      <c r="F40" t="s">
        <v>27</v>
      </c>
      <c r="G40" t="s">
        <v>28</v>
      </c>
      <c r="H40" t="s">
        <v>29</v>
      </c>
      <c r="I40">
        <f>I39*J40</f>
        <v>2.86E-2</v>
      </c>
      <c r="J40">
        <v>0.11</v>
      </c>
      <c r="O40">
        <f t="shared" si="28"/>
        <v>0</v>
      </c>
      <c r="P40">
        <f t="shared" si="29"/>
        <v>0</v>
      </c>
      <c r="Q40">
        <f t="shared" si="30"/>
        <v>0</v>
      </c>
      <c r="R40">
        <f t="shared" si="31"/>
        <v>0</v>
      </c>
      <c r="S40">
        <f t="shared" si="32"/>
        <v>0</v>
      </c>
      <c r="T40">
        <f t="shared" si="33"/>
        <v>0</v>
      </c>
      <c r="U40">
        <f t="shared" si="34"/>
        <v>0</v>
      </c>
      <c r="V40">
        <f t="shared" si="35"/>
        <v>0</v>
      </c>
      <c r="W40">
        <f t="shared" si="36"/>
        <v>0</v>
      </c>
      <c r="X40">
        <f t="shared" si="37"/>
        <v>0</v>
      </c>
      <c r="Y40">
        <f t="shared" si="38"/>
        <v>0</v>
      </c>
      <c r="AA40">
        <v>35806607</v>
      </c>
      <c r="AB40">
        <f t="shared" si="39"/>
        <v>0</v>
      </c>
      <c r="AC40">
        <f t="shared" si="40"/>
        <v>0</v>
      </c>
      <c r="AD40">
        <f t="shared" si="65"/>
        <v>0</v>
      </c>
      <c r="AE40">
        <f t="shared" si="41"/>
        <v>0</v>
      </c>
      <c r="AF40">
        <f t="shared" si="42"/>
        <v>0</v>
      </c>
      <c r="AG40">
        <f t="shared" si="43"/>
        <v>0</v>
      </c>
      <c r="AH40">
        <f t="shared" si="44"/>
        <v>0</v>
      </c>
      <c r="AI40">
        <f t="shared" si="45"/>
        <v>0</v>
      </c>
      <c r="AJ40">
        <f t="shared" si="46"/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</v>
      </c>
      <c r="AW40">
        <v>1</v>
      </c>
      <c r="AZ40">
        <v>1</v>
      </c>
      <c r="BA40">
        <v>1</v>
      </c>
      <c r="BB40">
        <v>1</v>
      </c>
      <c r="BC40">
        <v>1</v>
      </c>
      <c r="BD40" t="s">
        <v>3</v>
      </c>
      <c r="BE40" t="s">
        <v>3</v>
      </c>
      <c r="BF40" t="s">
        <v>3</v>
      </c>
      <c r="BG40" t="s">
        <v>3</v>
      </c>
      <c r="BH40">
        <v>3</v>
      </c>
      <c r="BI40">
        <v>2</v>
      </c>
      <c r="BJ40" t="s">
        <v>30</v>
      </c>
      <c r="BM40">
        <v>500002</v>
      </c>
      <c r="BN40">
        <v>0</v>
      </c>
      <c r="BO40" t="s">
        <v>3</v>
      </c>
      <c r="BP40">
        <v>0</v>
      </c>
      <c r="BQ40">
        <v>12</v>
      </c>
      <c r="BR40">
        <v>0</v>
      </c>
      <c r="BS40">
        <v>1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0</v>
      </c>
      <c r="CA40">
        <v>0</v>
      </c>
      <c r="CE40">
        <v>0</v>
      </c>
      <c r="CF40">
        <v>0</v>
      </c>
      <c r="CG40">
        <v>0</v>
      </c>
      <c r="CM40">
        <v>0</v>
      </c>
      <c r="CN40" t="s">
        <v>3</v>
      </c>
      <c r="CO40">
        <v>0</v>
      </c>
      <c r="CP40">
        <f t="shared" si="47"/>
        <v>0</v>
      </c>
      <c r="CQ40">
        <f t="shared" si="48"/>
        <v>0</v>
      </c>
      <c r="CR40">
        <f t="shared" si="49"/>
        <v>0</v>
      </c>
      <c r="CS40">
        <f t="shared" si="50"/>
        <v>0</v>
      </c>
      <c r="CT40">
        <f t="shared" si="51"/>
        <v>0</v>
      </c>
      <c r="CU40">
        <f t="shared" si="52"/>
        <v>0</v>
      </c>
      <c r="CV40">
        <f t="shared" si="53"/>
        <v>0</v>
      </c>
      <c r="CW40">
        <f t="shared" si="54"/>
        <v>0</v>
      </c>
      <c r="CX40">
        <f t="shared" si="55"/>
        <v>0</v>
      </c>
      <c r="CY40">
        <f t="shared" si="66"/>
        <v>0</v>
      </c>
      <c r="CZ40">
        <f t="shared" si="67"/>
        <v>0</v>
      </c>
      <c r="DC40" t="s">
        <v>3</v>
      </c>
      <c r="DD40" t="s">
        <v>3</v>
      </c>
      <c r="DE40" t="s">
        <v>3</v>
      </c>
      <c r="DF40" t="s">
        <v>3</v>
      </c>
      <c r="DG40" t="s">
        <v>3</v>
      </c>
      <c r="DH40" t="s">
        <v>3</v>
      </c>
      <c r="DI40" t="s">
        <v>3</v>
      </c>
      <c r="DJ40" t="s">
        <v>3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1009</v>
      </c>
      <c r="DV40" t="s">
        <v>29</v>
      </c>
      <c r="DW40" t="s">
        <v>29</v>
      </c>
      <c r="DX40">
        <v>1000</v>
      </c>
      <c r="DZ40" t="s">
        <v>3</v>
      </c>
      <c r="EA40" t="s">
        <v>3</v>
      </c>
      <c r="EB40" t="s">
        <v>3</v>
      </c>
      <c r="EC40" t="s">
        <v>3</v>
      </c>
      <c r="EE40">
        <v>29085444</v>
      </c>
      <c r="EF40">
        <v>12</v>
      </c>
      <c r="EG40" t="s">
        <v>31</v>
      </c>
      <c r="EH40">
        <v>0</v>
      </c>
      <c r="EI40" t="s">
        <v>3</v>
      </c>
      <c r="EJ40">
        <v>2</v>
      </c>
      <c r="EK40">
        <v>500002</v>
      </c>
      <c r="EL40" t="s">
        <v>32</v>
      </c>
      <c r="EM40" t="s">
        <v>33</v>
      </c>
      <c r="EO40" t="s">
        <v>3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FQ40">
        <v>0</v>
      </c>
      <c r="FR40">
        <f t="shared" si="56"/>
        <v>0</v>
      </c>
      <c r="FS40">
        <v>0</v>
      </c>
      <c r="FX40">
        <v>0</v>
      </c>
      <c r="FY40">
        <v>0</v>
      </c>
      <c r="GA40" t="s">
        <v>3</v>
      </c>
      <c r="GD40">
        <v>1</v>
      </c>
      <c r="GF40">
        <v>-304821490</v>
      </c>
      <c r="GG40">
        <v>2</v>
      </c>
      <c r="GH40">
        <v>1</v>
      </c>
      <c r="GI40">
        <v>-2</v>
      </c>
      <c r="GJ40">
        <v>0</v>
      </c>
      <c r="GK40">
        <v>0</v>
      </c>
      <c r="GL40">
        <f t="shared" si="57"/>
        <v>0</v>
      </c>
      <c r="GM40">
        <f t="shared" si="58"/>
        <v>0</v>
      </c>
      <c r="GN40">
        <f t="shared" si="59"/>
        <v>0</v>
      </c>
      <c r="GO40">
        <f t="shared" si="60"/>
        <v>0</v>
      </c>
      <c r="GP40">
        <f t="shared" si="61"/>
        <v>0</v>
      </c>
      <c r="GR40">
        <v>0</v>
      </c>
      <c r="GS40">
        <v>0</v>
      </c>
      <c r="GT40">
        <v>0</v>
      </c>
      <c r="GU40" t="s">
        <v>3</v>
      </c>
      <c r="GV40">
        <f t="shared" si="62"/>
        <v>0</v>
      </c>
      <c r="GW40">
        <v>1</v>
      </c>
      <c r="GX40">
        <f t="shared" si="63"/>
        <v>0</v>
      </c>
      <c r="HA40">
        <v>0</v>
      </c>
      <c r="HB40">
        <v>0</v>
      </c>
      <c r="HC40">
        <f t="shared" si="64"/>
        <v>0</v>
      </c>
      <c r="HE40" t="s">
        <v>3</v>
      </c>
      <c r="HF40" t="s">
        <v>3</v>
      </c>
      <c r="IK40">
        <v>0</v>
      </c>
    </row>
    <row r="41" spans="1:245">
      <c r="A41">
        <v>17</v>
      </c>
      <c r="B41">
        <v>1</v>
      </c>
      <c r="C41">
        <f>ROW(SmtRes!A17)</f>
        <v>17</v>
      </c>
      <c r="D41">
        <f>ROW(EtalonRes!A17)</f>
        <v>17</v>
      </c>
      <c r="E41" t="s">
        <v>58</v>
      </c>
      <c r="F41" t="s">
        <v>59</v>
      </c>
      <c r="G41" t="s">
        <v>60</v>
      </c>
      <c r="H41" t="s">
        <v>61</v>
      </c>
      <c r="I41">
        <f>ROUND(4/100,9)</f>
        <v>0.04</v>
      </c>
      <c r="J41">
        <v>0</v>
      </c>
      <c r="O41">
        <f t="shared" si="28"/>
        <v>60.45</v>
      </c>
      <c r="P41">
        <f t="shared" si="29"/>
        <v>0</v>
      </c>
      <c r="Q41">
        <f t="shared" si="30"/>
        <v>0</v>
      </c>
      <c r="R41">
        <f t="shared" si="31"/>
        <v>0</v>
      </c>
      <c r="S41">
        <f t="shared" si="32"/>
        <v>60.45</v>
      </c>
      <c r="T41">
        <f t="shared" si="33"/>
        <v>0</v>
      </c>
      <c r="U41">
        <f t="shared" si="34"/>
        <v>0.2336</v>
      </c>
      <c r="V41">
        <f t="shared" si="35"/>
        <v>0</v>
      </c>
      <c r="W41">
        <f t="shared" si="36"/>
        <v>0</v>
      </c>
      <c r="X41">
        <f t="shared" si="37"/>
        <v>43.52</v>
      </c>
      <c r="Y41">
        <f t="shared" si="38"/>
        <v>31.43</v>
      </c>
      <c r="AA41">
        <v>35806607</v>
      </c>
      <c r="AB41">
        <f t="shared" si="39"/>
        <v>45.55</v>
      </c>
      <c r="AC41">
        <f t="shared" si="40"/>
        <v>0</v>
      </c>
      <c r="AD41">
        <f t="shared" si="65"/>
        <v>0</v>
      </c>
      <c r="AE41">
        <f t="shared" si="41"/>
        <v>0</v>
      </c>
      <c r="AF41">
        <f t="shared" si="42"/>
        <v>45.55</v>
      </c>
      <c r="AG41">
        <f t="shared" si="43"/>
        <v>0</v>
      </c>
      <c r="AH41">
        <f t="shared" si="44"/>
        <v>5.84</v>
      </c>
      <c r="AI41">
        <f t="shared" si="45"/>
        <v>0</v>
      </c>
      <c r="AJ41">
        <f t="shared" si="46"/>
        <v>0</v>
      </c>
      <c r="AK41">
        <v>45.55</v>
      </c>
      <c r="AL41">
        <v>0</v>
      </c>
      <c r="AM41">
        <v>0</v>
      </c>
      <c r="AN41">
        <v>0</v>
      </c>
      <c r="AO41">
        <v>45.55</v>
      </c>
      <c r="AP41">
        <v>0</v>
      </c>
      <c r="AQ41">
        <v>5.84</v>
      </c>
      <c r="AR41">
        <v>0</v>
      </c>
      <c r="AS41">
        <v>0</v>
      </c>
      <c r="AT41">
        <v>72</v>
      </c>
      <c r="AU41">
        <v>52</v>
      </c>
      <c r="AV41">
        <v>1</v>
      </c>
      <c r="AW41">
        <v>1</v>
      </c>
      <c r="AZ41">
        <v>1</v>
      </c>
      <c r="BA41">
        <v>33.18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0</v>
      </c>
      <c r="BI41">
        <v>1</v>
      </c>
      <c r="BJ41" t="s">
        <v>62</v>
      </c>
      <c r="BM41">
        <v>67001</v>
      </c>
      <c r="BN41">
        <v>0</v>
      </c>
      <c r="BO41" t="s">
        <v>59</v>
      </c>
      <c r="BP41">
        <v>1</v>
      </c>
      <c r="BQ41">
        <v>6</v>
      </c>
      <c r="BR41">
        <v>0</v>
      </c>
      <c r="BS41">
        <v>33.18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85</v>
      </c>
      <c r="CA41">
        <v>65</v>
      </c>
      <c r="CE41">
        <v>0</v>
      </c>
      <c r="CF41">
        <v>0</v>
      </c>
      <c r="CG41">
        <v>0</v>
      </c>
      <c r="CM41">
        <v>0</v>
      </c>
      <c r="CN41" t="s">
        <v>3</v>
      </c>
      <c r="CO41">
        <v>0</v>
      </c>
      <c r="CP41">
        <f t="shared" si="47"/>
        <v>60.45</v>
      </c>
      <c r="CQ41">
        <f t="shared" si="48"/>
        <v>0</v>
      </c>
      <c r="CR41">
        <f t="shared" si="49"/>
        <v>0</v>
      </c>
      <c r="CS41">
        <f t="shared" si="50"/>
        <v>0</v>
      </c>
      <c r="CT41">
        <f t="shared" si="51"/>
        <v>1511.3489999999999</v>
      </c>
      <c r="CU41">
        <f t="shared" si="52"/>
        <v>0</v>
      </c>
      <c r="CV41">
        <f t="shared" si="53"/>
        <v>5.84</v>
      </c>
      <c r="CW41">
        <f t="shared" si="54"/>
        <v>0</v>
      </c>
      <c r="CX41">
        <f t="shared" si="55"/>
        <v>0</v>
      </c>
      <c r="CY41">
        <f t="shared" si="66"/>
        <v>43.524000000000008</v>
      </c>
      <c r="CZ41">
        <f t="shared" si="67"/>
        <v>31.434000000000001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1010</v>
      </c>
      <c r="DV41" t="s">
        <v>61</v>
      </c>
      <c r="DW41" t="s">
        <v>61</v>
      </c>
      <c r="DX41">
        <v>100</v>
      </c>
      <c r="DZ41" t="s">
        <v>3</v>
      </c>
      <c r="EA41" t="s">
        <v>3</v>
      </c>
      <c r="EB41" t="s">
        <v>3</v>
      </c>
      <c r="EC41" t="s">
        <v>3</v>
      </c>
      <c r="EE41">
        <v>29085636</v>
      </c>
      <c r="EF41">
        <v>6</v>
      </c>
      <c r="EG41" t="s">
        <v>21</v>
      </c>
      <c r="EH41">
        <v>0</v>
      </c>
      <c r="EI41" t="s">
        <v>3</v>
      </c>
      <c r="EJ41">
        <v>1</v>
      </c>
      <c r="EK41">
        <v>67001</v>
      </c>
      <c r="EL41" t="s">
        <v>63</v>
      </c>
      <c r="EM41" t="s">
        <v>64</v>
      </c>
      <c r="EO41" t="s">
        <v>3</v>
      </c>
      <c r="EQ41">
        <v>0</v>
      </c>
      <c r="ER41">
        <v>45.55</v>
      </c>
      <c r="ES41">
        <v>0</v>
      </c>
      <c r="ET41">
        <v>0</v>
      </c>
      <c r="EU41">
        <v>0</v>
      </c>
      <c r="EV41">
        <v>45.55</v>
      </c>
      <c r="EW41">
        <v>5.84</v>
      </c>
      <c r="EX41">
        <v>0</v>
      </c>
      <c r="EY41">
        <v>0</v>
      </c>
      <c r="FQ41">
        <v>0</v>
      </c>
      <c r="FR41">
        <f t="shared" si="56"/>
        <v>0</v>
      </c>
      <c r="FS41">
        <v>0</v>
      </c>
      <c r="FV41" t="s">
        <v>24</v>
      </c>
      <c r="FW41" t="s">
        <v>25</v>
      </c>
      <c r="FX41">
        <v>85</v>
      </c>
      <c r="FY41">
        <v>65</v>
      </c>
      <c r="GA41" t="s">
        <v>3</v>
      </c>
      <c r="GD41">
        <v>1</v>
      </c>
      <c r="GF41">
        <v>-1255865036</v>
      </c>
      <c r="GG41">
        <v>2</v>
      </c>
      <c r="GH41">
        <v>1</v>
      </c>
      <c r="GI41">
        <v>2</v>
      </c>
      <c r="GJ41">
        <v>0</v>
      </c>
      <c r="GK41">
        <v>0</v>
      </c>
      <c r="GL41">
        <f t="shared" si="57"/>
        <v>0</v>
      </c>
      <c r="GM41">
        <f t="shared" si="58"/>
        <v>135.4</v>
      </c>
      <c r="GN41">
        <f t="shared" si="59"/>
        <v>135.4</v>
      </c>
      <c r="GO41">
        <f t="shared" si="60"/>
        <v>0</v>
      </c>
      <c r="GP41">
        <f t="shared" si="61"/>
        <v>0</v>
      </c>
      <c r="GR41">
        <v>0</v>
      </c>
      <c r="GS41">
        <v>3</v>
      </c>
      <c r="GT41">
        <v>0</v>
      </c>
      <c r="GU41" t="s">
        <v>3</v>
      </c>
      <c r="GV41">
        <f t="shared" si="62"/>
        <v>0</v>
      </c>
      <c r="GW41">
        <v>1</v>
      </c>
      <c r="GX41">
        <f t="shared" si="63"/>
        <v>0</v>
      </c>
      <c r="HA41">
        <v>0</v>
      </c>
      <c r="HB41">
        <v>0</v>
      </c>
      <c r="HC41">
        <f t="shared" si="64"/>
        <v>0</v>
      </c>
      <c r="HE41" t="s">
        <v>3</v>
      </c>
      <c r="HF41" t="s">
        <v>3</v>
      </c>
      <c r="IK41">
        <v>0</v>
      </c>
    </row>
    <row r="42" spans="1:245">
      <c r="A42">
        <v>17</v>
      </c>
      <c r="B42">
        <v>1</v>
      </c>
      <c r="C42">
        <f>ROW(SmtRes!A20)</f>
        <v>20</v>
      </c>
      <c r="D42">
        <f>ROW(EtalonRes!A20)</f>
        <v>20</v>
      </c>
      <c r="E42" t="s">
        <v>65</v>
      </c>
      <c r="F42" t="s">
        <v>66</v>
      </c>
      <c r="G42" t="s">
        <v>67</v>
      </c>
      <c r="H42" t="s">
        <v>68</v>
      </c>
      <c r="I42">
        <f>ROUND(10/100,9)</f>
        <v>0.1</v>
      </c>
      <c r="J42">
        <v>0</v>
      </c>
      <c r="O42">
        <f t="shared" si="28"/>
        <v>249.95</v>
      </c>
      <c r="P42">
        <f t="shared" si="29"/>
        <v>0</v>
      </c>
      <c r="Q42">
        <f t="shared" si="30"/>
        <v>0.47</v>
      </c>
      <c r="R42">
        <f t="shared" si="31"/>
        <v>0.46</v>
      </c>
      <c r="S42">
        <f t="shared" si="32"/>
        <v>249.48</v>
      </c>
      <c r="T42">
        <f t="shared" si="33"/>
        <v>0</v>
      </c>
      <c r="U42">
        <f t="shared" si="34"/>
        <v>0.96400000000000008</v>
      </c>
      <c r="V42">
        <f t="shared" si="35"/>
        <v>1E-3</v>
      </c>
      <c r="W42">
        <f t="shared" si="36"/>
        <v>0</v>
      </c>
      <c r="X42">
        <f t="shared" si="37"/>
        <v>179.96</v>
      </c>
      <c r="Y42">
        <f t="shared" si="38"/>
        <v>129.97</v>
      </c>
      <c r="AA42">
        <v>35806607</v>
      </c>
      <c r="AB42">
        <f t="shared" si="39"/>
        <v>75.5</v>
      </c>
      <c r="AC42">
        <f t="shared" si="40"/>
        <v>0</v>
      </c>
      <c r="AD42">
        <f t="shared" si="65"/>
        <v>0.31</v>
      </c>
      <c r="AE42">
        <f t="shared" si="41"/>
        <v>0.14000000000000001</v>
      </c>
      <c r="AF42">
        <f t="shared" si="42"/>
        <v>75.19</v>
      </c>
      <c r="AG42">
        <f t="shared" si="43"/>
        <v>0</v>
      </c>
      <c r="AH42">
        <f t="shared" si="44"/>
        <v>9.64</v>
      </c>
      <c r="AI42">
        <f t="shared" si="45"/>
        <v>0.01</v>
      </c>
      <c r="AJ42">
        <f t="shared" si="46"/>
        <v>0</v>
      </c>
      <c r="AK42">
        <v>75.5</v>
      </c>
      <c r="AL42">
        <v>0</v>
      </c>
      <c r="AM42">
        <v>0.31</v>
      </c>
      <c r="AN42">
        <v>0.14000000000000001</v>
      </c>
      <c r="AO42">
        <v>75.19</v>
      </c>
      <c r="AP42">
        <v>0</v>
      </c>
      <c r="AQ42">
        <v>9.64</v>
      </c>
      <c r="AR42">
        <v>0.01</v>
      </c>
      <c r="AS42">
        <v>0</v>
      </c>
      <c r="AT42">
        <v>72</v>
      </c>
      <c r="AU42">
        <v>52</v>
      </c>
      <c r="AV42">
        <v>1</v>
      </c>
      <c r="AW42">
        <v>1</v>
      </c>
      <c r="AZ42">
        <v>1</v>
      </c>
      <c r="BA42">
        <v>33.18</v>
      </c>
      <c r="BB42">
        <v>15.06</v>
      </c>
      <c r="BC42">
        <v>1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1</v>
      </c>
      <c r="BJ42" t="s">
        <v>69</v>
      </c>
      <c r="BM42">
        <v>67001</v>
      </c>
      <c r="BN42">
        <v>0</v>
      </c>
      <c r="BO42" t="s">
        <v>66</v>
      </c>
      <c r="BP42">
        <v>1</v>
      </c>
      <c r="BQ42">
        <v>6</v>
      </c>
      <c r="BR42">
        <v>0</v>
      </c>
      <c r="BS42">
        <v>33.18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85</v>
      </c>
      <c r="CA42">
        <v>65</v>
      </c>
      <c r="CE42">
        <v>0</v>
      </c>
      <c r="CF42">
        <v>0</v>
      </c>
      <c r="CG42">
        <v>0</v>
      </c>
      <c r="CM42">
        <v>0</v>
      </c>
      <c r="CN42" t="s">
        <v>3</v>
      </c>
      <c r="CO42">
        <v>0</v>
      </c>
      <c r="CP42">
        <f t="shared" si="47"/>
        <v>249.95</v>
      </c>
      <c r="CQ42">
        <f t="shared" si="48"/>
        <v>0</v>
      </c>
      <c r="CR42">
        <f t="shared" si="49"/>
        <v>4.6686000000000005</v>
      </c>
      <c r="CS42">
        <f t="shared" si="50"/>
        <v>4.6452</v>
      </c>
      <c r="CT42">
        <f t="shared" si="51"/>
        <v>2494.8042</v>
      </c>
      <c r="CU42">
        <f t="shared" si="52"/>
        <v>0</v>
      </c>
      <c r="CV42">
        <f t="shared" si="53"/>
        <v>9.64</v>
      </c>
      <c r="CW42">
        <f t="shared" si="54"/>
        <v>0.01</v>
      </c>
      <c r="CX42">
        <f t="shared" si="55"/>
        <v>0</v>
      </c>
      <c r="CY42">
        <f t="shared" si="66"/>
        <v>179.95680000000002</v>
      </c>
      <c r="CZ42">
        <f t="shared" si="67"/>
        <v>129.96879999999999</v>
      </c>
      <c r="DC42" t="s">
        <v>3</v>
      </c>
      <c r="DD42" t="s">
        <v>3</v>
      </c>
      <c r="DE42" t="s">
        <v>3</v>
      </c>
      <c r="DF42" t="s">
        <v>3</v>
      </c>
      <c r="DG42" t="s">
        <v>3</v>
      </c>
      <c r="DH42" t="s">
        <v>3</v>
      </c>
      <c r="DI42" t="s">
        <v>3</v>
      </c>
      <c r="DJ42" t="s">
        <v>3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1003</v>
      </c>
      <c r="DV42" t="s">
        <v>68</v>
      </c>
      <c r="DW42" t="s">
        <v>68</v>
      </c>
      <c r="DX42">
        <v>100</v>
      </c>
      <c r="DZ42" t="s">
        <v>3</v>
      </c>
      <c r="EA42" t="s">
        <v>3</v>
      </c>
      <c r="EB42" t="s">
        <v>3</v>
      </c>
      <c r="EC42" t="s">
        <v>3</v>
      </c>
      <c r="EE42">
        <v>29085636</v>
      </c>
      <c r="EF42">
        <v>6</v>
      </c>
      <c r="EG42" t="s">
        <v>21</v>
      </c>
      <c r="EH42">
        <v>0</v>
      </c>
      <c r="EI42" t="s">
        <v>3</v>
      </c>
      <c r="EJ42">
        <v>1</v>
      </c>
      <c r="EK42">
        <v>67001</v>
      </c>
      <c r="EL42" t="s">
        <v>63</v>
      </c>
      <c r="EM42" t="s">
        <v>64</v>
      </c>
      <c r="EO42" t="s">
        <v>3</v>
      </c>
      <c r="EQ42">
        <v>0</v>
      </c>
      <c r="ER42">
        <v>75.5</v>
      </c>
      <c r="ES42">
        <v>0</v>
      </c>
      <c r="ET42">
        <v>0.31</v>
      </c>
      <c r="EU42">
        <v>0.14000000000000001</v>
      </c>
      <c r="EV42">
        <v>75.19</v>
      </c>
      <c r="EW42">
        <v>9.64</v>
      </c>
      <c r="EX42">
        <v>0.01</v>
      </c>
      <c r="EY42">
        <v>0</v>
      </c>
      <c r="FQ42">
        <v>0</v>
      </c>
      <c r="FR42">
        <f t="shared" si="56"/>
        <v>0</v>
      </c>
      <c r="FS42">
        <v>0</v>
      </c>
      <c r="FV42" t="s">
        <v>24</v>
      </c>
      <c r="FW42" t="s">
        <v>25</v>
      </c>
      <c r="FX42">
        <v>85</v>
      </c>
      <c r="FY42">
        <v>65</v>
      </c>
      <c r="GA42" t="s">
        <v>3</v>
      </c>
      <c r="GD42">
        <v>1</v>
      </c>
      <c r="GF42">
        <v>-1480086875</v>
      </c>
      <c r="GG42">
        <v>2</v>
      </c>
      <c r="GH42">
        <v>1</v>
      </c>
      <c r="GI42">
        <v>2</v>
      </c>
      <c r="GJ42">
        <v>0</v>
      </c>
      <c r="GK42">
        <v>0</v>
      </c>
      <c r="GL42">
        <f t="shared" si="57"/>
        <v>0</v>
      </c>
      <c r="GM42">
        <f t="shared" si="58"/>
        <v>559.88</v>
      </c>
      <c r="GN42">
        <f t="shared" si="59"/>
        <v>559.88</v>
      </c>
      <c r="GO42">
        <f t="shared" si="60"/>
        <v>0</v>
      </c>
      <c r="GP42">
        <f t="shared" si="61"/>
        <v>0</v>
      </c>
      <c r="GR42">
        <v>0</v>
      </c>
      <c r="GS42">
        <v>3</v>
      </c>
      <c r="GT42">
        <v>0</v>
      </c>
      <c r="GU42" t="s">
        <v>3</v>
      </c>
      <c r="GV42">
        <f t="shared" si="62"/>
        <v>0</v>
      </c>
      <c r="GW42">
        <v>1</v>
      </c>
      <c r="GX42">
        <f t="shared" si="63"/>
        <v>0</v>
      </c>
      <c r="HA42">
        <v>0</v>
      </c>
      <c r="HB42">
        <v>0</v>
      </c>
      <c r="HC42">
        <f t="shared" si="64"/>
        <v>0</v>
      </c>
      <c r="HE42" t="s">
        <v>3</v>
      </c>
      <c r="HF42" t="s">
        <v>3</v>
      </c>
      <c r="IK42">
        <v>0</v>
      </c>
    </row>
    <row r="43" spans="1:245">
      <c r="A43">
        <v>17</v>
      </c>
      <c r="B43">
        <v>1</v>
      </c>
      <c r="C43">
        <f>ROW(SmtRes!A23)</f>
        <v>23</v>
      </c>
      <c r="D43">
        <f>ROW(EtalonRes!A23)</f>
        <v>23</v>
      </c>
      <c r="E43" t="s">
        <v>70</v>
      </c>
      <c r="F43" t="s">
        <v>71</v>
      </c>
      <c r="G43" t="s">
        <v>72</v>
      </c>
      <c r="H43" t="s">
        <v>61</v>
      </c>
      <c r="I43">
        <f>ROUND(4/100,9)</f>
        <v>0.04</v>
      </c>
      <c r="J43">
        <v>0</v>
      </c>
      <c r="O43">
        <f t="shared" si="28"/>
        <v>191.92</v>
      </c>
      <c r="P43">
        <f t="shared" si="29"/>
        <v>0</v>
      </c>
      <c r="Q43">
        <f t="shared" si="30"/>
        <v>1.49</v>
      </c>
      <c r="R43">
        <f t="shared" si="31"/>
        <v>1.43</v>
      </c>
      <c r="S43">
        <f t="shared" si="32"/>
        <v>190.43</v>
      </c>
      <c r="T43">
        <f t="shared" si="33"/>
        <v>0</v>
      </c>
      <c r="U43">
        <f t="shared" si="34"/>
        <v>0.71560000000000001</v>
      </c>
      <c r="V43">
        <f t="shared" si="35"/>
        <v>3.2000000000000002E-3</v>
      </c>
      <c r="W43">
        <f t="shared" si="36"/>
        <v>0</v>
      </c>
      <c r="X43">
        <f t="shared" si="37"/>
        <v>138.13999999999999</v>
      </c>
      <c r="Y43">
        <f t="shared" si="38"/>
        <v>99.77</v>
      </c>
      <c r="AA43">
        <v>35806607</v>
      </c>
      <c r="AB43">
        <f t="shared" si="39"/>
        <v>145.97999999999999</v>
      </c>
      <c r="AC43">
        <f t="shared" si="40"/>
        <v>0</v>
      </c>
      <c r="AD43">
        <f t="shared" si="65"/>
        <v>2.5</v>
      </c>
      <c r="AE43">
        <f t="shared" si="41"/>
        <v>1.08</v>
      </c>
      <c r="AF43">
        <f t="shared" si="42"/>
        <v>143.47999999999999</v>
      </c>
      <c r="AG43">
        <f t="shared" si="43"/>
        <v>0</v>
      </c>
      <c r="AH43">
        <f t="shared" si="44"/>
        <v>17.89</v>
      </c>
      <c r="AI43">
        <f t="shared" si="45"/>
        <v>0.08</v>
      </c>
      <c r="AJ43">
        <f t="shared" si="46"/>
        <v>0</v>
      </c>
      <c r="AK43">
        <v>145.97999999999999</v>
      </c>
      <c r="AL43">
        <v>0</v>
      </c>
      <c r="AM43">
        <v>2.5</v>
      </c>
      <c r="AN43">
        <v>1.08</v>
      </c>
      <c r="AO43">
        <v>143.47999999999999</v>
      </c>
      <c r="AP43">
        <v>0</v>
      </c>
      <c r="AQ43">
        <v>17.89</v>
      </c>
      <c r="AR43">
        <v>0.08</v>
      </c>
      <c r="AS43">
        <v>0</v>
      </c>
      <c r="AT43">
        <v>72</v>
      </c>
      <c r="AU43">
        <v>52</v>
      </c>
      <c r="AV43">
        <v>1</v>
      </c>
      <c r="AW43">
        <v>1</v>
      </c>
      <c r="AZ43">
        <v>1</v>
      </c>
      <c r="BA43">
        <v>33.18</v>
      </c>
      <c r="BB43">
        <v>14.94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0</v>
      </c>
      <c r="BI43">
        <v>1</v>
      </c>
      <c r="BJ43" t="s">
        <v>73</v>
      </c>
      <c r="BM43">
        <v>67001</v>
      </c>
      <c r="BN43">
        <v>0</v>
      </c>
      <c r="BO43" t="s">
        <v>71</v>
      </c>
      <c r="BP43">
        <v>1</v>
      </c>
      <c r="BQ43">
        <v>6</v>
      </c>
      <c r="BR43">
        <v>0</v>
      </c>
      <c r="BS43">
        <v>33.18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85</v>
      </c>
      <c r="CA43">
        <v>65</v>
      </c>
      <c r="CE43">
        <v>0</v>
      </c>
      <c r="CF43">
        <v>0</v>
      </c>
      <c r="CG43">
        <v>0</v>
      </c>
      <c r="CM43">
        <v>0</v>
      </c>
      <c r="CN43" t="s">
        <v>3</v>
      </c>
      <c r="CO43">
        <v>0</v>
      </c>
      <c r="CP43">
        <f t="shared" si="47"/>
        <v>191.92000000000002</v>
      </c>
      <c r="CQ43">
        <f t="shared" si="48"/>
        <v>0</v>
      </c>
      <c r="CR43">
        <f t="shared" si="49"/>
        <v>37.35</v>
      </c>
      <c r="CS43">
        <f t="shared" si="50"/>
        <v>35.834400000000002</v>
      </c>
      <c r="CT43">
        <f t="shared" si="51"/>
        <v>4760.6664000000001</v>
      </c>
      <c r="CU43">
        <f t="shared" si="52"/>
        <v>0</v>
      </c>
      <c r="CV43">
        <f t="shared" si="53"/>
        <v>17.89</v>
      </c>
      <c r="CW43">
        <f t="shared" si="54"/>
        <v>0.08</v>
      </c>
      <c r="CX43">
        <f t="shared" si="55"/>
        <v>0</v>
      </c>
      <c r="CY43">
        <f t="shared" si="66"/>
        <v>138.13920000000002</v>
      </c>
      <c r="CZ43">
        <f t="shared" si="67"/>
        <v>99.767200000000017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1010</v>
      </c>
      <c r="DV43" t="s">
        <v>61</v>
      </c>
      <c r="DW43" t="s">
        <v>61</v>
      </c>
      <c r="DX43">
        <v>100</v>
      </c>
      <c r="DZ43" t="s">
        <v>3</v>
      </c>
      <c r="EA43" t="s">
        <v>3</v>
      </c>
      <c r="EB43" t="s">
        <v>3</v>
      </c>
      <c r="EC43" t="s">
        <v>3</v>
      </c>
      <c r="EE43">
        <v>29085636</v>
      </c>
      <c r="EF43">
        <v>6</v>
      </c>
      <c r="EG43" t="s">
        <v>21</v>
      </c>
      <c r="EH43">
        <v>0</v>
      </c>
      <c r="EI43" t="s">
        <v>3</v>
      </c>
      <c r="EJ43">
        <v>1</v>
      </c>
      <c r="EK43">
        <v>67001</v>
      </c>
      <c r="EL43" t="s">
        <v>63</v>
      </c>
      <c r="EM43" t="s">
        <v>64</v>
      </c>
      <c r="EO43" t="s">
        <v>3</v>
      </c>
      <c r="EQ43">
        <v>0</v>
      </c>
      <c r="ER43">
        <v>145.97999999999999</v>
      </c>
      <c r="ES43">
        <v>0</v>
      </c>
      <c r="ET43">
        <v>2.5</v>
      </c>
      <c r="EU43">
        <v>1.08</v>
      </c>
      <c r="EV43">
        <v>143.47999999999999</v>
      </c>
      <c r="EW43">
        <v>17.89</v>
      </c>
      <c r="EX43">
        <v>0.08</v>
      </c>
      <c r="EY43">
        <v>0</v>
      </c>
      <c r="FQ43">
        <v>0</v>
      </c>
      <c r="FR43">
        <f t="shared" si="56"/>
        <v>0</v>
      </c>
      <c r="FS43">
        <v>0</v>
      </c>
      <c r="FV43" t="s">
        <v>24</v>
      </c>
      <c r="FW43" t="s">
        <v>25</v>
      </c>
      <c r="FX43">
        <v>85</v>
      </c>
      <c r="FY43">
        <v>65</v>
      </c>
      <c r="GA43" t="s">
        <v>3</v>
      </c>
      <c r="GD43">
        <v>1</v>
      </c>
      <c r="GF43">
        <v>1945260508</v>
      </c>
      <c r="GG43">
        <v>2</v>
      </c>
      <c r="GH43">
        <v>1</v>
      </c>
      <c r="GI43">
        <v>2</v>
      </c>
      <c r="GJ43">
        <v>0</v>
      </c>
      <c r="GK43">
        <v>0</v>
      </c>
      <c r="GL43">
        <f t="shared" si="57"/>
        <v>0</v>
      </c>
      <c r="GM43">
        <f t="shared" si="58"/>
        <v>429.83</v>
      </c>
      <c r="GN43">
        <f t="shared" si="59"/>
        <v>429.83</v>
      </c>
      <c r="GO43">
        <f t="shared" si="60"/>
        <v>0</v>
      </c>
      <c r="GP43">
        <f t="shared" si="61"/>
        <v>0</v>
      </c>
      <c r="GR43">
        <v>0</v>
      </c>
      <c r="GS43">
        <v>3</v>
      </c>
      <c r="GT43">
        <v>0</v>
      </c>
      <c r="GU43" t="s">
        <v>3</v>
      </c>
      <c r="GV43">
        <f t="shared" si="62"/>
        <v>0</v>
      </c>
      <c r="GW43">
        <v>1</v>
      </c>
      <c r="GX43">
        <f t="shared" si="63"/>
        <v>0</v>
      </c>
      <c r="HA43">
        <v>0</v>
      </c>
      <c r="HB43">
        <v>0</v>
      </c>
      <c r="HC43">
        <f t="shared" si="64"/>
        <v>0</v>
      </c>
      <c r="HE43" t="s">
        <v>3</v>
      </c>
      <c r="HF43" t="s">
        <v>3</v>
      </c>
      <c r="IK43">
        <v>0</v>
      </c>
    </row>
    <row r="44" spans="1:245">
      <c r="A44">
        <v>17</v>
      </c>
      <c r="B44">
        <v>1</v>
      </c>
      <c r="C44">
        <f>ROW(SmtRes!A25)</f>
        <v>25</v>
      </c>
      <c r="D44">
        <f>ROW(EtalonRes!A25)</f>
        <v>25</v>
      </c>
      <c r="E44" t="s">
        <v>74</v>
      </c>
      <c r="F44" t="s">
        <v>75</v>
      </c>
      <c r="G44" t="s">
        <v>76</v>
      </c>
      <c r="H44" t="s">
        <v>77</v>
      </c>
      <c r="I44">
        <f>ROUND(1/100,9)</f>
        <v>0.01</v>
      </c>
      <c r="J44">
        <v>0</v>
      </c>
      <c r="O44">
        <f t="shared" si="28"/>
        <v>252.72</v>
      </c>
      <c r="P44">
        <f t="shared" si="29"/>
        <v>0</v>
      </c>
      <c r="Q44">
        <f t="shared" si="30"/>
        <v>0</v>
      </c>
      <c r="R44">
        <f t="shared" si="31"/>
        <v>0</v>
      </c>
      <c r="S44">
        <f t="shared" si="32"/>
        <v>252.72</v>
      </c>
      <c r="T44">
        <f t="shared" si="33"/>
        <v>0</v>
      </c>
      <c r="U44">
        <f t="shared" si="34"/>
        <v>0.94969999999999999</v>
      </c>
      <c r="V44">
        <f t="shared" si="35"/>
        <v>0</v>
      </c>
      <c r="W44">
        <f t="shared" si="36"/>
        <v>0</v>
      </c>
      <c r="X44">
        <f t="shared" si="37"/>
        <v>176.9</v>
      </c>
      <c r="Y44">
        <f t="shared" si="38"/>
        <v>126.36</v>
      </c>
      <c r="AA44">
        <v>35806607</v>
      </c>
      <c r="AB44">
        <f t="shared" si="39"/>
        <v>761.66</v>
      </c>
      <c r="AC44">
        <f t="shared" si="40"/>
        <v>0</v>
      </c>
      <c r="AD44">
        <f t="shared" si="65"/>
        <v>0</v>
      </c>
      <c r="AE44">
        <f t="shared" si="41"/>
        <v>0</v>
      </c>
      <c r="AF44">
        <f t="shared" si="42"/>
        <v>761.66</v>
      </c>
      <c r="AG44">
        <f t="shared" si="43"/>
        <v>0</v>
      </c>
      <c r="AH44">
        <f t="shared" si="44"/>
        <v>94.97</v>
      </c>
      <c r="AI44">
        <f t="shared" si="45"/>
        <v>0</v>
      </c>
      <c r="AJ44">
        <f t="shared" si="46"/>
        <v>0</v>
      </c>
      <c r="AK44">
        <v>761.66</v>
      </c>
      <c r="AL44">
        <v>0</v>
      </c>
      <c r="AM44">
        <v>0</v>
      </c>
      <c r="AN44">
        <v>0</v>
      </c>
      <c r="AO44">
        <v>761.66</v>
      </c>
      <c r="AP44">
        <v>0</v>
      </c>
      <c r="AQ44">
        <v>94.97</v>
      </c>
      <c r="AR44">
        <v>0</v>
      </c>
      <c r="AS44">
        <v>0</v>
      </c>
      <c r="AT44">
        <v>70</v>
      </c>
      <c r="AU44">
        <v>50</v>
      </c>
      <c r="AV44">
        <v>1</v>
      </c>
      <c r="AW44">
        <v>1</v>
      </c>
      <c r="AZ44">
        <v>1</v>
      </c>
      <c r="BA44">
        <v>33.18</v>
      </c>
      <c r="BB44">
        <v>1</v>
      </c>
      <c r="BC44">
        <v>1</v>
      </c>
      <c r="BD44" t="s">
        <v>3</v>
      </c>
      <c r="BE44" t="s">
        <v>3</v>
      </c>
      <c r="BF44" t="s">
        <v>3</v>
      </c>
      <c r="BG44" t="s">
        <v>3</v>
      </c>
      <c r="BH44">
        <v>0</v>
      </c>
      <c r="BI44">
        <v>1</v>
      </c>
      <c r="BJ44" t="s">
        <v>78</v>
      </c>
      <c r="BM44">
        <v>56001</v>
      </c>
      <c r="BN44">
        <v>0</v>
      </c>
      <c r="BO44" t="s">
        <v>75</v>
      </c>
      <c r="BP44">
        <v>1</v>
      </c>
      <c r="BQ44">
        <v>6</v>
      </c>
      <c r="BR44">
        <v>0</v>
      </c>
      <c r="BS44">
        <v>33.18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82</v>
      </c>
      <c r="CA44">
        <v>62</v>
      </c>
      <c r="CE44">
        <v>0</v>
      </c>
      <c r="CF44">
        <v>0</v>
      </c>
      <c r="CG44">
        <v>0</v>
      </c>
      <c r="CM44">
        <v>0</v>
      </c>
      <c r="CN44" t="s">
        <v>3</v>
      </c>
      <c r="CO44">
        <v>0</v>
      </c>
      <c r="CP44">
        <f t="shared" si="47"/>
        <v>252.72</v>
      </c>
      <c r="CQ44">
        <f t="shared" si="48"/>
        <v>0</v>
      </c>
      <c r="CR44">
        <f t="shared" si="49"/>
        <v>0</v>
      </c>
      <c r="CS44">
        <f t="shared" si="50"/>
        <v>0</v>
      </c>
      <c r="CT44">
        <f t="shared" si="51"/>
        <v>25271.878799999999</v>
      </c>
      <c r="CU44">
        <f t="shared" si="52"/>
        <v>0</v>
      </c>
      <c r="CV44">
        <f t="shared" si="53"/>
        <v>94.97</v>
      </c>
      <c r="CW44">
        <f t="shared" si="54"/>
        <v>0</v>
      </c>
      <c r="CX44">
        <f t="shared" si="55"/>
        <v>0</v>
      </c>
      <c r="CY44">
        <f t="shared" si="66"/>
        <v>176.90400000000002</v>
      </c>
      <c r="CZ44">
        <f t="shared" si="67"/>
        <v>126.36</v>
      </c>
      <c r="DC44" t="s">
        <v>3</v>
      </c>
      <c r="DD44" t="s">
        <v>3</v>
      </c>
      <c r="DE44" t="s">
        <v>3</v>
      </c>
      <c r="DF44" t="s">
        <v>3</v>
      </c>
      <c r="DG44" t="s">
        <v>3</v>
      </c>
      <c r="DH44" t="s">
        <v>3</v>
      </c>
      <c r="DI44" t="s">
        <v>3</v>
      </c>
      <c r="DJ44" t="s">
        <v>3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1005</v>
      </c>
      <c r="DV44" t="s">
        <v>77</v>
      </c>
      <c r="DW44" t="s">
        <v>77</v>
      </c>
      <c r="DX44">
        <v>100</v>
      </c>
      <c r="DZ44" t="s">
        <v>3</v>
      </c>
      <c r="EA44" t="s">
        <v>3</v>
      </c>
      <c r="EB44" t="s">
        <v>3</v>
      </c>
      <c r="EC44" t="s">
        <v>3</v>
      </c>
      <c r="EE44">
        <v>29085589</v>
      </c>
      <c r="EF44">
        <v>6</v>
      </c>
      <c r="EG44" t="s">
        <v>21</v>
      </c>
      <c r="EH44">
        <v>0</v>
      </c>
      <c r="EI44" t="s">
        <v>3</v>
      </c>
      <c r="EJ44">
        <v>1</v>
      </c>
      <c r="EK44">
        <v>56001</v>
      </c>
      <c r="EL44" t="s">
        <v>49</v>
      </c>
      <c r="EM44" t="s">
        <v>50</v>
      </c>
      <c r="EO44" t="s">
        <v>3</v>
      </c>
      <c r="EQ44">
        <v>0</v>
      </c>
      <c r="ER44">
        <v>761.66</v>
      </c>
      <c r="ES44">
        <v>0</v>
      </c>
      <c r="ET44">
        <v>0</v>
      </c>
      <c r="EU44">
        <v>0</v>
      </c>
      <c r="EV44">
        <v>761.66</v>
      </c>
      <c r="EW44">
        <v>94.97</v>
      </c>
      <c r="EX44">
        <v>0</v>
      </c>
      <c r="EY44">
        <v>0</v>
      </c>
      <c r="FQ44">
        <v>0</v>
      </c>
      <c r="FR44">
        <f t="shared" si="56"/>
        <v>0</v>
      </c>
      <c r="FS44">
        <v>0</v>
      </c>
      <c r="FV44" t="s">
        <v>24</v>
      </c>
      <c r="FW44" t="s">
        <v>25</v>
      </c>
      <c r="FX44">
        <v>82</v>
      </c>
      <c r="FY44">
        <v>62</v>
      </c>
      <c r="GA44" t="s">
        <v>3</v>
      </c>
      <c r="GD44">
        <v>1</v>
      </c>
      <c r="GF44">
        <v>-1608728029</v>
      </c>
      <c r="GG44">
        <v>2</v>
      </c>
      <c r="GH44">
        <v>1</v>
      </c>
      <c r="GI44">
        <v>2</v>
      </c>
      <c r="GJ44">
        <v>0</v>
      </c>
      <c r="GK44">
        <v>0</v>
      </c>
      <c r="GL44">
        <f t="shared" si="57"/>
        <v>0</v>
      </c>
      <c r="GM44">
        <f t="shared" si="58"/>
        <v>555.98</v>
      </c>
      <c r="GN44">
        <f t="shared" si="59"/>
        <v>555.98</v>
      </c>
      <c r="GO44">
        <f t="shared" si="60"/>
        <v>0</v>
      </c>
      <c r="GP44">
        <f t="shared" si="61"/>
        <v>0</v>
      </c>
      <c r="GR44">
        <v>0</v>
      </c>
      <c r="GS44">
        <v>3</v>
      </c>
      <c r="GT44">
        <v>0</v>
      </c>
      <c r="GU44" t="s">
        <v>3</v>
      </c>
      <c r="GV44">
        <f t="shared" si="62"/>
        <v>0</v>
      </c>
      <c r="GW44">
        <v>1</v>
      </c>
      <c r="GX44">
        <f t="shared" si="63"/>
        <v>0</v>
      </c>
      <c r="HA44">
        <v>0</v>
      </c>
      <c r="HB44">
        <v>0</v>
      </c>
      <c r="HC44">
        <f t="shared" si="64"/>
        <v>0</v>
      </c>
      <c r="HE44" t="s">
        <v>3</v>
      </c>
      <c r="HF44" t="s">
        <v>3</v>
      </c>
      <c r="IK44">
        <v>0</v>
      </c>
    </row>
    <row r="45" spans="1:245">
      <c r="A45">
        <v>18</v>
      </c>
      <c r="B45">
        <v>1</v>
      </c>
      <c r="C45">
        <v>25</v>
      </c>
      <c r="E45" t="s">
        <v>79</v>
      </c>
      <c r="F45" t="s">
        <v>27</v>
      </c>
      <c r="G45" t="s">
        <v>28</v>
      </c>
      <c r="H45" t="s">
        <v>29</v>
      </c>
      <c r="I45">
        <f>I44*J45</f>
        <v>3.5000000000000003E-2</v>
      </c>
      <c r="J45">
        <v>3.5000000000000004</v>
      </c>
      <c r="O45">
        <f t="shared" si="28"/>
        <v>0</v>
      </c>
      <c r="P45">
        <f t="shared" si="29"/>
        <v>0</v>
      </c>
      <c r="Q45">
        <f t="shared" si="30"/>
        <v>0</v>
      </c>
      <c r="R45">
        <f t="shared" si="31"/>
        <v>0</v>
      </c>
      <c r="S45">
        <f t="shared" si="32"/>
        <v>0</v>
      </c>
      <c r="T45">
        <f t="shared" si="33"/>
        <v>0</v>
      </c>
      <c r="U45">
        <f t="shared" si="34"/>
        <v>0</v>
      </c>
      <c r="V45">
        <f t="shared" si="35"/>
        <v>0</v>
      </c>
      <c r="W45">
        <f t="shared" si="36"/>
        <v>0</v>
      </c>
      <c r="X45">
        <f t="shared" si="37"/>
        <v>0</v>
      </c>
      <c r="Y45">
        <f t="shared" si="38"/>
        <v>0</v>
      </c>
      <c r="AA45">
        <v>35806607</v>
      </c>
      <c r="AB45">
        <f t="shared" si="39"/>
        <v>0</v>
      </c>
      <c r="AC45">
        <f t="shared" si="40"/>
        <v>0</v>
      </c>
      <c r="AD45">
        <f t="shared" si="65"/>
        <v>0</v>
      </c>
      <c r="AE45">
        <f t="shared" si="41"/>
        <v>0</v>
      </c>
      <c r="AF45">
        <f t="shared" si="42"/>
        <v>0</v>
      </c>
      <c r="AG45">
        <f t="shared" si="43"/>
        <v>0</v>
      </c>
      <c r="AH45">
        <f t="shared" si="44"/>
        <v>0</v>
      </c>
      <c r="AI45">
        <f t="shared" si="45"/>
        <v>0</v>
      </c>
      <c r="AJ45">
        <f t="shared" si="46"/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3</v>
      </c>
      <c r="BE45" t="s">
        <v>3</v>
      </c>
      <c r="BF45" t="s">
        <v>3</v>
      </c>
      <c r="BG45" t="s">
        <v>3</v>
      </c>
      <c r="BH45">
        <v>3</v>
      </c>
      <c r="BI45">
        <v>2</v>
      </c>
      <c r="BJ45" t="s">
        <v>80</v>
      </c>
      <c r="BM45">
        <v>500002</v>
      </c>
      <c r="BN45">
        <v>0</v>
      </c>
      <c r="BO45" t="s">
        <v>3</v>
      </c>
      <c r="BP45">
        <v>0</v>
      </c>
      <c r="BQ45">
        <v>12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0</v>
      </c>
      <c r="CA45">
        <v>0</v>
      </c>
      <c r="CE45">
        <v>0</v>
      </c>
      <c r="CF45">
        <v>0</v>
      </c>
      <c r="CG45">
        <v>0</v>
      </c>
      <c r="CM45">
        <v>0</v>
      </c>
      <c r="CN45" t="s">
        <v>3</v>
      </c>
      <c r="CO45">
        <v>0</v>
      </c>
      <c r="CP45">
        <f t="shared" si="47"/>
        <v>0</v>
      </c>
      <c r="CQ45">
        <f t="shared" si="48"/>
        <v>0</v>
      </c>
      <c r="CR45">
        <f t="shared" si="49"/>
        <v>0</v>
      </c>
      <c r="CS45">
        <f t="shared" si="50"/>
        <v>0</v>
      </c>
      <c r="CT45">
        <f t="shared" si="51"/>
        <v>0</v>
      </c>
      <c r="CU45">
        <f t="shared" si="52"/>
        <v>0</v>
      </c>
      <c r="CV45">
        <f t="shared" si="53"/>
        <v>0</v>
      </c>
      <c r="CW45">
        <f t="shared" si="54"/>
        <v>0</v>
      </c>
      <c r="CX45">
        <f t="shared" si="55"/>
        <v>0</v>
      </c>
      <c r="CY45">
        <f t="shared" si="66"/>
        <v>0</v>
      </c>
      <c r="CZ45">
        <f t="shared" si="67"/>
        <v>0</v>
      </c>
      <c r="DC45" t="s">
        <v>3</v>
      </c>
      <c r="DD45" t="s">
        <v>3</v>
      </c>
      <c r="DE45" t="s">
        <v>3</v>
      </c>
      <c r="DF45" t="s">
        <v>3</v>
      </c>
      <c r="DG45" t="s">
        <v>3</v>
      </c>
      <c r="DH45" t="s">
        <v>3</v>
      </c>
      <c r="DI45" t="s">
        <v>3</v>
      </c>
      <c r="DJ45" t="s">
        <v>3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1009</v>
      </c>
      <c r="DV45" t="s">
        <v>29</v>
      </c>
      <c r="DW45" t="s">
        <v>29</v>
      </c>
      <c r="DX45">
        <v>1000</v>
      </c>
      <c r="DZ45" t="s">
        <v>3</v>
      </c>
      <c r="EA45" t="s">
        <v>3</v>
      </c>
      <c r="EB45" t="s">
        <v>3</v>
      </c>
      <c r="EC45" t="s">
        <v>3</v>
      </c>
      <c r="EE45">
        <v>29085444</v>
      </c>
      <c r="EF45">
        <v>12</v>
      </c>
      <c r="EG45" t="s">
        <v>31</v>
      </c>
      <c r="EH45">
        <v>0</v>
      </c>
      <c r="EI45" t="s">
        <v>3</v>
      </c>
      <c r="EJ45">
        <v>2</v>
      </c>
      <c r="EK45">
        <v>500002</v>
      </c>
      <c r="EL45" t="s">
        <v>32</v>
      </c>
      <c r="EM45" t="s">
        <v>33</v>
      </c>
      <c r="EO45" t="s">
        <v>3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56"/>
        <v>0</v>
      </c>
      <c r="FS45">
        <v>0</v>
      </c>
      <c r="FX45">
        <v>0</v>
      </c>
      <c r="FY45">
        <v>0</v>
      </c>
      <c r="GA45" t="s">
        <v>3</v>
      </c>
      <c r="GD45">
        <v>1</v>
      </c>
      <c r="GF45">
        <v>1876412176</v>
      </c>
      <c r="GG45">
        <v>2</v>
      </c>
      <c r="GH45">
        <v>1</v>
      </c>
      <c r="GI45">
        <v>-2</v>
      </c>
      <c r="GJ45">
        <v>0</v>
      </c>
      <c r="GK45">
        <v>0</v>
      </c>
      <c r="GL45">
        <f t="shared" si="57"/>
        <v>0</v>
      </c>
      <c r="GM45">
        <f t="shared" si="58"/>
        <v>0</v>
      </c>
      <c r="GN45">
        <f t="shared" si="59"/>
        <v>0</v>
      </c>
      <c r="GO45">
        <f t="shared" si="60"/>
        <v>0</v>
      </c>
      <c r="GP45">
        <f t="shared" si="61"/>
        <v>0</v>
      </c>
      <c r="GR45">
        <v>0</v>
      </c>
      <c r="GS45">
        <v>3</v>
      </c>
      <c r="GT45">
        <v>0</v>
      </c>
      <c r="GU45" t="s">
        <v>3</v>
      </c>
      <c r="GV45">
        <f t="shared" si="62"/>
        <v>0</v>
      </c>
      <c r="GW45">
        <v>1</v>
      </c>
      <c r="GX45">
        <f t="shared" si="63"/>
        <v>0</v>
      </c>
      <c r="HA45">
        <v>0</v>
      </c>
      <c r="HB45">
        <v>0</v>
      </c>
      <c r="HC45">
        <f t="shared" si="64"/>
        <v>0</v>
      </c>
      <c r="HE45" t="s">
        <v>3</v>
      </c>
      <c r="HF45" t="s">
        <v>3</v>
      </c>
      <c r="IK45">
        <v>0</v>
      </c>
    </row>
    <row r="47" spans="1:245">
      <c r="A47" s="2">
        <v>51</v>
      </c>
      <c r="B47" s="2">
        <f>B28</f>
        <v>1</v>
      </c>
      <c r="C47" s="2">
        <f>A28</f>
        <v>5</v>
      </c>
      <c r="D47" s="2">
        <f>ROW(A28)</f>
        <v>28</v>
      </c>
      <c r="E47" s="2"/>
      <c r="F47" s="2" t="str">
        <f>IF(F28&lt;&gt;"",F28,"")</f>
        <v>Новый подраздел</v>
      </c>
      <c r="G47" s="2" t="str">
        <f>IF(G28&lt;&gt;"",G28,"")</f>
        <v>демонтаж</v>
      </c>
      <c r="H47" s="2">
        <v>0</v>
      </c>
      <c r="I47" s="2"/>
      <c r="J47" s="2"/>
      <c r="K47" s="2"/>
      <c r="L47" s="2"/>
      <c r="M47" s="2"/>
      <c r="N47" s="2"/>
      <c r="O47" s="2">
        <f t="shared" ref="O47:T47" si="68">ROUND(AB47,2)</f>
        <v>7376.15</v>
      </c>
      <c r="P47" s="2">
        <f t="shared" si="68"/>
        <v>0</v>
      </c>
      <c r="Q47" s="2">
        <f t="shared" si="68"/>
        <v>732.96</v>
      </c>
      <c r="R47" s="2">
        <f t="shared" si="68"/>
        <v>695.93</v>
      </c>
      <c r="S47" s="2">
        <f t="shared" si="68"/>
        <v>6643.19</v>
      </c>
      <c r="T47" s="2">
        <f t="shared" si="68"/>
        <v>0</v>
      </c>
      <c r="U47" s="2">
        <f>AH47</f>
        <v>25.571279999999998</v>
      </c>
      <c r="V47" s="2">
        <f>AI47</f>
        <v>1.5634600000000001</v>
      </c>
      <c r="W47" s="2">
        <f>ROUND(AJ47,2)</f>
        <v>0</v>
      </c>
      <c r="X47" s="2">
        <f>ROUND(AK47,2)</f>
        <v>2418.7199999999998</v>
      </c>
      <c r="Y47" s="2">
        <f>ROUND(AL47,2)</f>
        <v>1853.23</v>
      </c>
      <c r="Z47" s="2"/>
      <c r="AA47" s="2"/>
      <c r="AB47" s="2">
        <f>ROUND(SUMIF(AA32:AA45,"=35806607",O32:O45),2)</f>
        <v>7376.15</v>
      </c>
      <c r="AC47" s="2">
        <f>ROUND(SUMIF(AA32:AA45,"=35806607",P32:P45),2)</f>
        <v>0</v>
      </c>
      <c r="AD47" s="2">
        <f>ROUND(SUMIF(AA32:AA45,"=35806607",Q32:Q45),2)</f>
        <v>732.96</v>
      </c>
      <c r="AE47" s="2">
        <f>ROUND(SUMIF(AA32:AA45,"=35806607",R32:R45),2)</f>
        <v>695.93</v>
      </c>
      <c r="AF47" s="2">
        <f>ROUND(SUMIF(AA32:AA45,"=35806607",S32:S45),2)</f>
        <v>6643.19</v>
      </c>
      <c r="AG47" s="2">
        <f>ROUND(SUMIF(AA32:AA45,"=35806607",T32:T45),2)</f>
        <v>0</v>
      </c>
      <c r="AH47" s="2">
        <f>SUMIF(AA32:AA45,"=35806607",U32:U45)</f>
        <v>25.571279999999998</v>
      </c>
      <c r="AI47" s="2">
        <f>SUMIF(AA32:AA45,"=35806607",V32:V45)</f>
        <v>1.5634600000000001</v>
      </c>
      <c r="AJ47" s="2">
        <f>ROUND(SUMIF(AA32:AA45,"=35806607",W32:W45),2)</f>
        <v>0</v>
      </c>
      <c r="AK47" s="2">
        <f>ROUND(SUMIF(AA32:AA45,"=35806607",X32:X45),2)</f>
        <v>2418.7199999999998</v>
      </c>
      <c r="AL47" s="2">
        <f>ROUND(SUMIF(AA32:AA45,"=35806607",Y32:Y45),2)</f>
        <v>1853.23</v>
      </c>
      <c r="AM47" s="2"/>
      <c r="AN47" s="2"/>
      <c r="AO47" s="2">
        <f t="shared" ref="AO47:BD47" si="69">ROUND(BX47,2)</f>
        <v>0</v>
      </c>
      <c r="AP47" s="2">
        <f t="shared" si="69"/>
        <v>0</v>
      </c>
      <c r="AQ47" s="2">
        <f t="shared" si="69"/>
        <v>0</v>
      </c>
      <c r="AR47" s="2">
        <f t="shared" si="69"/>
        <v>11648.1</v>
      </c>
      <c r="AS47" s="2">
        <f t="shared" si="69"/>
        <v>11648.1</v>
      </c>
      <c r="AT47" s="2">
        <f t="shared" si="69"/>
        <v>0</v>
      </c>
      <c r="AU47" s="2">
        <f t="shared" si="69"/>
        <v>0</v>
      </c>
      <c r="AV47" s="2">
        <f t="shared" si="69"/>
        <v>0</v>
      </c>
      <c r="AW47" s="2">
        <f t="shared" si="69"/>
        <v>0</v>
      </c>
      <c r="AX47" s="2">
        <f t="shared" si="69"/>
        <v>0</v>
      </c>
      <c r="AY47" s="2">
        <f t="shared" si="69"/>
        <v>0</v>
      </c>
      <c r="AZ47" s="2">
        <f t="shared" si="69"/>
        <v>0</v>
      </c>
      <c r="BA47" s="2">
        <f t="shared" si="69"/>
        <v>0</v>
      </c>
      <c r="BB47" s="2">
        <f t="shared" si="69"/>
        <v>0</v>
      </c>
      <c r="BC47" s="2">
        <f t="shared" si="69"/>
        <v>0</v>
      </c>
      <c r="BD47" s="2">
        <f t="shared" si="69"/>
        <v>0</v>
      </c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>
        <f>ROUND(SUMIF(AA32:AA45,"=35806607",FQ32:FQ45),2)</f>
        <v>0</v>
      </c>
      <c r="BY47" s="2">
        <f>ROUND(SUMIF(AA32:AA45,"=35806607",FR32:FR45),2)</f>
        <v>0</v>
      </c>
      <c r="BZ47" s="2">
        <f>ROUND(SUMIF(AA32:AA45,"=35806607",GL32:GL45),2)</f>
        <v>0</v>
      </c>
      <c r="CA47" s="2">
        <f>ROUND(SUMIF(AA32:AA45,"=35806607",GM32:GM45),2)</f>
        <v>11648.1</v>
      </c>
      <c r="CB47" s="2">
        <f>ROUND(SUMIF(AA32:AA45,"=35806607",GN32:GN45),2)</f>
        <v>11648.1</v>
      </c>
      <c r="CC47" s="2">
        <f>ROUND(SUMIF(AA32:AA45,"=35806607",GO32:GO45),2)</f>
        <v>0</v>
      </c>
      <c r="CD47" s="2">
        <f>ROUND(SUMIF(AA32:AA45,"=35806607",GP32:GP45),2)</f>
        <v>0</v>
      </c>
      <c r="CE47" s="2">
        <f>AC47-BX47</f>
        <v>0</v>
      </c>
      <c r="CF47" s="2">
        <f>AC47-BY47</f>
        <v>0</v>
      </c>
      <c r="CG47" s="2">
        <f>BX47-BZ47</f>
        <v>0</v>
      </c>
      <c r="CH47" s="2">
        <f>AC47-BX47-BY47+BZ47</f>
        <v>0</v>
      </c>
      <c r="CI47" s="2">
        <f>BY47-BZ47</f>
        <v>0</v>
      </c>
      <c r="CJ47" s="2">
        <f>ROUND(SUMIF(AA32:AA45,"=35806607",GX32:GX45),2)</f>
        <v>0</v>
      </c>
      <c r="CK47" s="2">
        <f>ROUND(SUMIF(AA32:AA45,"=35806607",GY32:GY45),2)</f>
        <v>0</v>
      </c>
      <c r="CL47" s="2">
        <f>ROUND(SUMIF(AA32:AA45,"=35806607",GZ32:GZ45),2)</f>
        <v>0</v>
      </c>
      <c r="CM47" s="2">
        <f>ROUND(SUMIF(AA32:AA45,"=35806607",HD32:HD45),2)</f>
        <v>0</v>
      </c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>
        <v>0</v>
      </c>
    </row>
    <row r="49" spans="1:23">
      <c r="A49" s="4">
        <v>50</v>
      </c>
      <c r="B49" s="4">
        <v>0</v>
      </c>
      <c r="C49" s="4">
        <v>0</v>
      </c>
      <c r="D49" s="4">
        <v>1</v>
      </c>
      <c r="E49" s="4">
        <v>201</v>
      </c>
      <c r="F49" s="4">
        <f>ROUND(Source!O47,O49)</f>
        <v>7376.15</v>
      </c>
      <c r="G49" s="4" t="s">
        <v>81</v>
      </c>
      <c r="H49" s="4" t="s">
        <v>82</v>
      </c>
      <c r="I49" s="4"/>
      <c r="J49" s="4"/>
      <c r="K49" s="4">
        <v>201</v>
      </c>
      <c r="L49" s="4">
        <v>1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>
      <c r="A50" s="4">
        <v>50</v>
      </c>
      <c r="B50" s="4">
        <v>0</v>
      </c>
      <c r="C50" s="4">
        <v>0</v>
      </c>
      <c r="D50" s="4">
        <v>1</v>
      </c>
      <c r="E50" s="4">
        <v>202</v>
      </c>
      <c r="F50" s="4">
        <f>ROUND(Source!P47,O50)</f>
        <v>0</v>
      </c>
      <c r="G50" s="4" t="s">
        <v>83</v>
      </c>
      <c r="H50" s="4" t="s">
        <v>84</v>
      </c>
      <c r="I50" s="4"/>
      <c r="J50" s="4"/>
      <c r="K50" s="4">
        <v>202</v>
      </c>
      <c r="L50" s="4">
        <v>2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>
      <c r="A51" s="4">
        <v>50</v>
      </c>
      <c r="B51" s="4">
        <v>0</v>
      </c>
      <c r="C51" s="4">
        <v>0</v>
      </c>
      <c r="D51" s="4">
        <v>1</v>
      </c>
      <c r="E51" s="4">
        <v>222</v>
      </c>
      <c r="F51" s="4">
        <f>ROUND(Source!AO47,O51)</f>
        <v>0</v>
      </c>
      <c r="G51" s="4" t="s">
        <v>85</v>
      </c>
      <c r="H51" s="4" t="s">
        <v>86</v>
      </c>
      <c r="I51" s="4"/>
      <c r="J51" s="4"/>
      <c r="K51" s="4">
        <v>222</v>
      </c>
      <c r="L51" s="4">
        <v>3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>
      <c r="A52" s="4">
        <v>50</v>
      </c>
      <c r="B52" s="4">
        <v>0</v>
      </c>
      <c r="C52" s="4">
        <v>0</v>
      </c>
      <c r="D52" s="4">
        <v>1</v>
      </c>
      <c r="E52" s="4">
        <v>225</v>
      </c>
      <c r="F52" s="4">
        <f>ROUND(Source!AV47,O52)</f>
        <v>0</v>
      </c>
      <c r="G52" s="4" t="s">
        <v>87</v>
      </c>
      <c r="H52" s="4" t="s">
        <v>88</v>
      </c>
      <c r="I52" s="4"/>
      <c r="J52" s="4"/>
      <c r="K52" s="4">
        <v>225</v>
      </c>
      <c r="L52" s="4">
        <v>4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>
      <c r="A53" s="4">
        <v>50</v>
      </c>
      <c r="B53" s="4">
        <v>0</v>
      </c>
      <c r="C53" s="4">
        <v>0</v>
      </c>
      <c r="D53" s="4">
        <v>1</v>
      </c>
      <c r="E53" s="4">
        <v>226</v>
      </c>
      <c r="F53" s="4">
        <f>ROUND(Source!AW47,O53)</f>
        <v>0</v>
      </c>
      <c r="G53" s="4" t="s">
        <v>89</v>
      </c>
      <c r="H53" s="4" t="s">
        <v>90</v>
      </c>
      <c r="I53" s="4"/>
      <c r="J53" s="4"/>
      <c r="K53" s="4">
        <v>226</v>
      </c>
      <c r="L53" s="4">
        <v>5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>
      <c r="A54" s="4">
        <v>50</v>
      </c>
      <c r="B54" s="4">
        <v>0</v>
      </c>
      <c r="C54" s="4">
        <v>0</v>
      </c>
      <c r="D54" s="4">
        <v>1</v>
      </c>
      <c r="E54" s="4">
        <v>227</v>
      </c>
      <c r="F54" s="4">
        <f>ROUND(Source!AX47,O54)</f>
        <v>0</v>
      </c>
      <c r="G54" s="4" t="s">
        <v>91</v>
      </c>
      <c r="H54" s="4" t="s">
        <v>92</v>
      </c>
      <c r="I54" s="4"/>
      <c r="J54" s="4"/>
      <c r="K54" s="4">
        <v>227</v>
      </c>
      <c r="L54" s="4">
        <v>6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>
      <c r="A55" s="4">
        <v>50</v>
      </c>
      <c r="B55" s="4">
        <v>0</v>
      </c>
      <c r="C55" s="4">
        <v>0</v>
      </c>
      <c r="D55" s="4">
        <v>1</v>
      </c>
      <c r="E55" s="4">
        <v>228</v>
      </c>
      <c r="F55" s="4">
        <f>ROUND(Source!AY47,O55)</f>
        <v>0</v>
      </c>
      <c r="G55" s="4" t="s">
        <v>93</v>
      </c>
      <c r="H55" s="4" t="s">
        <v>94</v>
      </c>
      <c r="I55" s="4"/>
      <c r="J55" s="4"/>
      <c r="K55" s="4">
        <v>228</v>
      </c>
      <c r="L55" s="4">
        <v>7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>
      <c r="A56" s="4">
        <v>50</v>
      </c>
      <c r="B56" s="4">
        <v>0</v>
      </c>
      <c r="C56" s="4">
        <v>0</v>
      </c>
      <c r="D56" s="4">
        <v>1</v>
      </c>
      <c r="E56" s="4">
        <v>216</v>
      </c>
      <c r="F56" s="4">
        <f>ROUND(Source!AP47,O56)</f>
        <v>0</v>
      </c>
      <c r="G56" s="4" t="s">
        <v>95</v>
      </c>
      <c r="H56" s="4" t="s">
        <v>96</v>
      </c>
      <c r="I56" s="4"/>
      <c r="J56" s="4"/>
      <c r="K56" s="4">
        <v>216</v>
      </c>
      <c r="L56" s="4">
        <v>8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>
      <c r="A57" s="4">
        <v>50</v>
      </c>
      <c r="B57" s="4">
        <v>0</v>
      </c>
      <c r="C57" s="4">
        <v>0</v>
      </c>
      <c r="D57" s="4">
        <v>1</v>
      </c>
      <c r="E57" s="4">
        <v>223</v>
      </c>
      <c r="F57" s="4">
        <f>ROUND(Source!AQ47,O57)</f>
        <v>0</v>
      </c>
      <c r="G57" s="4" t="s">
        <v>97</v>
      </c>
      <c r="H57" s="4" t="s">
        <v>98</v>
      </c>
      <c r="I57" s="4"/>
      <c r="J57" s="4"/>
      <c r="K57" s="4">
        <v>223</v>
      </c>
      <c r="L57" s="4">
        <v>9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>
      <c r="A58" s="4">
        <v>50</v>
      </c>
      <c r="B58" s="4">
        <v>0</v>
      </c>
      <c r="C58" s="4">
        <v>0</v>
      </c>
      <c r="D58" s="4">
        <v>1</v>
      </c>
      <c r="E58" s="4">
        <v>229</v>
      </c>
      <c r="F58" s="4">
        <f>ROUND(Source!AZ47,O58)</f>
        <v>0</v>
      </c>
      <c r="G58" s="4" t="s">
        <v>99</v>
      </c>
      <c r="H58" s="4" t="s">
        <v>100</v>
      </c>
      <c r="I58" s="4"/>
      <c r="J58" s="4"/>
      <c r="K58" s="4">
        <v>229</v>
      </c>
      <c r="L58" s="4">
        <v>10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>
      <c r="A59" s="4">
        <v>50</v>
      </c>
      <c r="B59" s="4">
        <v>0</v>
      </c>
      <c r="C59" s="4">
        <v>0</v>
      </c>
      <c r="D59" s="4">
        <v>1</v>
      </c>
      <c r="E59" s="4">
        <v>203</v>
      </c>
      <c r="F59" s="4">
        <f>ROUND(Source!Q47,O59)</f>
        <v>732.96</v>
      </c>
      <c r="G59" s="4" t="s">
        <v>101</v>
      </c>
      <c r="H59" s="4" t="s">
        <v>102</v>
      </c>
      <c r="I59" s="4"/>
      <c r="J59" s="4"/>
      <c r="K59" s="4">
        <v>203</v>
      </c>
      <c r="L59" s="4">
        <v>11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>
      <c r="A60" s="4">
        <v>50</v>
      </c>
      <c r="B60" s="4">
        <v>0</v>
      </c>
      <c r="C60" s="4">
        <v>0</v>
      </c>
      <c r="D60" s="4">
        <v>1</v>
      </c>
      <c r="E60" s="4">
        <v>231</v>
      </c>
      <c r="F60" s="4">
        <f>ROUND(Source!BB47,O60)</f>
        <v>0</v>
      </c>
      <c r="G60" s="4" t="s">
        <v>103</v>
      </c>
      <c r="H60" s="4" t="s">
        <v>104</v>
      </c>
      <c r="I60" s="4"/>
      <c r="J60" s="4"/>
      <c r="K60" s="4">
        <v>231</v>
      </c>
      <c r="L60" s="4">
        <v>12</v>
      </c>
      <c r="M60" s="4">
        <v>3</v>
      </c>
      <c r="N60" s="4" t="s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</row>
    <row r="61" spans="1:23">
      <c r="A61" s="4">
        <v>50</v>
      </c>
      <c r="B61" s="4">
        <v>0</v>
      </c>
      <c r="C61" s="4">
        <v>0</v>
      </c>
      <c r="D61" s="4">
        <v>1</v>
      </c>
      <c r="E61" s="4">
        <v>204</v>
      </c>
      <c r="F61" s="4">
        <f>ROUND(Source!R47,O61)</f>
        <v>695.93</v>
      </c>
      <c r="G61" s="4" t="s">
        <v>105</v>
      </c>
      <c r="H61" s="4" t="s">
        <v>106</v>
      </c>
      <c r="I61" s="4"/>
      <c r="J61" s="4"/>
      <c r="K61" s="4">
        <v>204</v>
      </c>
      <c r="L61" s="4">
        <v>13</v>
      </c>
      <c r="M61" s="4">
        <v>3</v>
      </c>
      <c r="N61" s="4" t="s">
        <v>3</v>
      </c>
      <c r="O61" s="4">
        <v>2</v>
      </c>
      <c r="P61" s="4"/>
      <c r="Q61" s="4"/>
      <c r="R61" s="4"/>
      <c r="S61" s="4"/>
      <c r="T61" s="4"/>
      <c r="U61" s="4"/>
      <c r="V61" s="4"/>
      <c r="W61" s="4"/>
    </row>
    <row r="62" spans="1:23">
      <c r="A62" s="4">
        <v>50</v>
      </c>
      <c r="B62" s="4">
        <v>0</v>
      </c>
      <c r="C62" s="4">
        <v>0</v>
      </c>
      <c r="D62" s="4">
        <v>1</v>
      </c>
      <c r="E62" s="4">
        <v>205</v>
      </c>
      <c r="F62" s="4">
        <f>ROUND(Source!S47,O62)</f>
        <v>6643.19</v>
      </c>
      <c r="G62" s="4" t="s">
        <v>107</v>
      </c>
      <c r="H62" s="4" t="s">
        <v>108</v>
      </c>
      <c r="I62" s="4"/>
      <c r="J62" s="4"/>
      <c r="K62" s="4">
        <v>205</v>
      </c>
      <c r="L62" s="4">
        <v>14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>
      <c r="A63" s="4">
        <v>50</v>
      </c>
      <c r="B63" s="4">
        <v>0</v>
      </c>
      <c r="C63" s="4">
        <v>0</v>
      </c>
      <c r="D63" s="4">
        <v>1</v>
      </c>
      <c r="E63" s="4">
        <v>232</v>
      </c>
      <c r="F63" s="4">
        <f>ROUND(Source!BC47,O63)</f>
        <v>0</v>
      </c>
      <c r="G63" s="4" t="s">
        <v>109</v>
      </c>
      <c r="H63" s="4" t="s">
        <v>110</v>
      </c>
      <c r="I63" s="4"/>
      <c r="J63" s="4"/>
      <c r="K63" s="4">
        <v>232</v>
      </c>
      <c r="L63" s="4">
        <v>15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>
      <c r="A64" s="4">
        <v>50</v>
      </c>
      <c r="B64" s="4">
        <v>0</v>
      </c>
      <c r="C64" s="4">
        <v>0</v>
      </c>
      <c r="D64" s="4">
        <v>1</v>
      </c>
      <c r="E64" s="4">
        <v>214</v>
      </c>
      <c r="F64" s="4">
        <f>ROUND(Source!AS47,O64)</f>
        <v>11648.1</v>
      </c>
      <c r="G64" s="4" t="s">
        <v>111</v>
      </c>
      <c r="H64" s="4" t="s">
        <v>112</v>
      </c>
      <c r="I64" s="4"/>
      <c r="J64" s="4"/>
      <c r="K64" s="4">
        <v>214</v>
      </c>
      <c r="L64" s="4">
        <v>16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88">
      <c r="A65" s="4">
        <v>50</v>
      </c>
      <c r="B65" s="4">
        <v>0</v>
      </c>
      <c r="C65" s="4">
        <v>0</v>
      </c>
      <c r="D65" s="4">
        <v>1</v>
      </c>
      <c r="E65" s="4">
        <v>215</v>
      </c>
      <c r="F65" s="4">
        <f>ROUND(Source!AT47,O65)</f>
        <v>0</v>
      </c>
      <c r="G65" s="4" t="s">
        <v>113</v>
      </c>
      <c r="H65" s="4" t="s">
        <v>114</v>
      </c>
      <c r="I65" s="4"/>
      <c r="J65" s="4"/>
      <c r="K65" s="4">
        <v>215</v>
      </c>
      <c r="L65" s="4">
        <v>17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88">
      <c r="A66" s="4">
        <v>50</v>
      </c>
      <c r="B66" s="4">
        <v>0</v>
      </c>
      <c r="C66" s="4">
        <v>0</v>
      </c>
      <c r="D66" s="4">
        <v>1</v>
      </c>
      <c r="E66" s="4">
        <v>217</v>
      </c>
      <c r="F66" s="4">
        <f>ROUND(Source!AU47,O66)</f>
        <v>0</v>
      </c>
      <c r="G66" s="4" t="s">
        <v>115</v>
      </c>
      <c r="H66" s="4" t="s">
        <v>116</v>
      </c>
      <c r="I66" s="4"/>
      <c r="J66" s="4"/>
      <c r="K66" s="4">
        <v>217</v>
      </c>
      <c r="L66" s="4">
        <v>18</v>
      </c>
      <c r="M66" s="4">
        <v>3</v>
      </c>
      <c r="N66" s="4" t="s">
        <v>3</v>
      </c>
      <c r="O66" s="4">
        <v>2</v>
      </c>
      <c r="P66" s="4"/>
      <c r="Q66" s="4"/>
      <c r="R66" s="4"/>
      <c r="S66" s="4"/>
      <c r="T66" s="4"/>
      <c r="U66" s="4"/>
      <c r="V66" s="4"/>
      <c r="W66" s="4"/>
    </row>
    <row r="67" spans="1:88">
      <c r="A67" s="4">
        <v>50</v>
      </c>
      <c r="B67" s="4">
        <v>0</v>
      </c>
      <c r="C67" s="4">
        <v>0</v>
      </c>
      <c r="D67" s="4">
        <v>1</v>
      </c>
      <c r="E67" s="4">
        <v>230</v>
      </c>
      <c r="F67" s="4">
        <f>ROUND(Source!BA47,O67)</f>
        <v>0</v>
      </c>
      <c r="G67" s="4" t="s">
        <v>117</v>
      </c>
      <c r="H67" s="4" t="s">
        <v>118</v>
      </c>
      <c r="I67" s="4"/>
      <c r="J67" s="4"/>
      <c r="K67" s="4">
        <v>230</v>
      </c>
      <c r="L67" s="4">
        <v>19</v>
      </c>
      <c r="M67" s="4">
        <v>3</v>
      </c>
      <c r="N67" s="4" t="s">
        <v>3</v>
      </c>
      <c r="O67" s="4">
        <v>2</v>
      </c>
      <c r="P67" s="4"/>
      <c r="Q67" s="4"/>
      <c r="R67" s="4"/>
      <c r="S67" s="4"/>
      <c r="T67" s="4"/>
      <c r="U67" s="4"/>
      <c r="V67" s="4"/>
      <c r="W67" s="4"/>
    </row>
    <row r="68" spans="1:88">
      <c r="A68" s="4">
        <v>50</v>
      </c>
      <c r="B68" s="4">
        <v>0</v>
      </c>
      <c r="C68" s="4">
        <v>0</v>
      </c>
      <c r="D68" s="4">
        <v>1</v>
      </c>
      <c r="E68" s="4">
        <v>206</v>
      </c>
      <c r="F68" s="4">
        <f>ROUND(Source!T47,O68)</f>
        <v>0</v>
      </c>
      <c r="G68" s="4" t="s">
        <v>119</v>
      </c>
      <c r="H68" s="4" t="s">
        <v>120</v>
      </c>
      <c r="I68" s="4"/>
      <c r="J68" s="4"/>
      <c r="K68" s="4">
        <v>206</v>
      </c>
      <c r="L68" s="4">
        <v>20</v>
      </c>
      <c r="M68" s="4">
        <v>3</v>
      </c>
      <c r="N68" s="4" t="s">
        <v>3</v>
      </c>
      <c r="O68" s="4">
        <v>2</v>
      </c>
      <c r="P68" s="4"/>
      <c r="Q68" s="4"/>
      <c r="R68" s="4"/>
      <c r="S68" s="4"/>
      <c r="T68" s="4"/>
      <c r="U68" s="4"/>
      <c r="V68" s="4"/>
      <c r="W68" s="4"/>
    </row>
    <row r="69" spans="1:88">
      <c r="A69" s="4">
        <v>50</v>
      </c>
      <c r="B69" s="4">
        <v>0</v>
      </c>
      <c r="C69" s="4">
        <v>0</v>
      </c>
      <c r="D69" s="4">
        <v>1</v>
      </c>
      <c r="E69" s="4">
        <v>207</v>
      </c>
      <c r="F69" s="4">
        <f>Source!U47</f>
        <v>25.571279999999998</v>
      </c>
      <c r="G69" s="4" t="s">
        <v>121</v>
      </c>
      <c r="H69" s="4" t="s">
        <v>122</v>
      </c>
      <c r="I69" s="4"/>
      <c r="J69" s="4"/>
      <c r="K69" s="4">
        <v>207</v>
      </c>
      <c r="L69" s="4">
        <v>21</v>
      </c>
      <c r="M69" s="4">
        <v>3</v>
      </c>
      <c r="N69" s="4" t="s">
        <v>3</v>
      </c>
      <c r="O69" s="4">
        <v>-1</v>
      </c>
      <c r="P69" s="4"/>
      <c r="Q69" s="4"/>
      <c r="R69" s="4"/>
      <c r="S69" s="4"/>
      <c r="T69" s="4"/>
      <c r="U69" s="4"/>
      <c r="V69" s="4"/>
      <c r="W69" s="4"/>
    </row>
    <row r="70" spans="1:88">
      <c r="A70" s="4">
        <v>50</v>
      </c>
      <c r="B70" s="4">
        <v>0</v>
      </c>
      <c r="C70" s="4">
        <v>0</v>
      </c>
      <c r="D70" s="4">
        <v>1</v>
      </c>
      <c r="E70" s="4">
        <v>208</v>
      </c>
      <c r="F70" s="4">
        <f>Source!V47</f>
        <v>1.5634600000000001</v>
      </c>
      <c r="G70" s="4" t="s">
        <v>123</v>
      </c>
      <c r="H70" s="4" t="s">
        <v>124</v>
      </c>
      <c r="I70" s="4"/>
      <c r="J70" s="4"/>
      <c r="K70" s="4">
        <v>208</v>
      </c>
      <c r="L70" s="4">
        <v>22</v>
      </c>
      <c r="M70" s="4">
        <v>3</v>
      </c>
      <c r="N70" s="4" t="s">
        <v>3</v>
      </c>
      <c r="O70" s="4">
        <v>-1</v>
      </c>
      <c r="P70" s="4"/>
      <c r="Q70" s="4"/>
      <c r="R70" s="4"/>
      <c r="S70" s="4"/>
      <c r="T70" s="4"/>
      <c r="U70" s="4"/>
      <c r="V70" s="4"/>
      <c r="W70" s="4"/>
    </row>
    <row r="71" spans="1:88">
      <c r="A71" s="4">
        <v>50</v>
      </c>
      <c r="B71" s="4">
        <v>0</v>
      </c>
      <c r="C71" s="4">
        <v>0</v>
      </c>
      <c r="D71" s="4">
        <v>1</v>
      </c>
      <c r="E71" s="4">
        <v>209</v>
      </c>
      <c r="F71" s="4">
        <f>ROUND(Source!W47,O71)</f>
        <v>0</v>
      </c>
      <c r="G71" s="4" t="s">
        <v>125</v>
      </c>
      <c r="H71" s="4" t="s">
        <v>126</v>
      </c>
      <c r="I71" s="4"/>
      <c r="J71" s="4"/>
      <c r="K71" s="4">
        <v>209</v>
      </c>
      <c r="L71" s="4">
        <v>23</v>
      </c>
      <c r="M71" s="4">
        <v>3</v>
      </c>
      <c r="N71" s="4" t="s">
        <v>3</v>
      </c>
      <c r="O71" s="4">
        <v>2</v>
      </c>
      <c r="P71" s="4"/>
      <c r="Q71" s="4"/>
      <c r="R71" s="4"/>
      <c r="S71" s="4"/>
      <c r="T71" s="4"/>
      <c r="U71" s="4"/>
      <c r="V71" s="4"/>
      <c r="W71" s="4"/>
    </row>
    <row r="72" spans="1:88">
      <c r="A72" s="4">
        <v>50</v>
      </c>
      <c r="B72" s="4">
        <v>0</v>
      </c>
      <c r="C72" s="4">
        <v>0</v>
      </c>
      <c r="D72" s="4">
        <v>1</v>
      </c>
      <c r="E72" s="4">
        <v>233</v>
      </c>
      <c r="F72" s="4">
        <f>ROUND(Source!BD47,O72)</f>
        <v>0</v>
      </c>
      <c r="G72" s="4" t="s">
        <v>127</v>
      </c>
      <c r="H72" s="4" t="s">
        <v>128</v>
      </c>
      <c r="I72" s="4"/>
      <c r="J72" s="4"/>
      <c r="K72" s="4">
        <v>233</v>
      </c>
      <c r="L72" s="4">
        <v>24</v>
      </c>
      <c r="M72" s="4">
        <v>3</v>
      </c>
      <c r="N72" s="4" t="s">
        <v>3</v>
      </c>
      <c r="O72" s="4">
        <v>2</v>
      </c>
      <c r="P72" s="4"/>
      <c r="Q72" s="4"/>
      <c r="R72" s="4"/>
      <c r="S72" s="4"/>
      <c r="T72" s="4"/>
      <c r="U72" s="4"/>
      <c r="V72" s="4"/>
      <c r="W72" s="4"/>
    </row>
    <row r="73" spans="1:88">
      <c r="A73" s="4">
        <v>50</v>
      </c>
      <c r="B73" s="4">
        <v>0</v>
      </c>
      <c r="C73" s="4">
        <v>0</v>
      </c>
      <c r="D73" s="4">
        <v>1</v>
      </c>
      <c r="E73" s="4">
        <v>210</v>
      </c>
      <c r="F73" s="4">
        <f>ROUND(Source!X47,O73)</f>
        <v>2418.7199999999998</v>
      </c>
      <c r="G73" s="4" t="s">
        <v>129</v>
      </c>
      <c r="H73" s="4" t="s">
        <v>130</v>
      </c>
      <c r="I73" s="4"/>
      <c r="J73" s="4"/>
      <c r="K73" s="4">
        <v>210</v>
      </c>
      <c r="L73" s="4">
        <v>25</v>
      </c>
      <c r="M73" s="4">
        <v>3</v>
      </c>
      <c r="N73" s="4" t="s">
        <v>3</v>
      </c>
      <c r="O73" s="4">
        <v>2</v>
      </c>
      <c r="P73" s="4"/>
      <c r="Q73" s="4"/>
      <c r="R73" s="4"/>
      <c r="S73" s="4"/>
      <c r="T73" s="4"/>
      <c r="U73" s="4"/>
      <c r="V73" s="4"/>
      <c r="W73" s="4"/>
    </row>
    <row r="74" spans="1:88">
      <c r="A74" s="4">
        <v>50</v>
      </c>
      <c r="B74" s="4">
        <v>0</v>
      </c>
      <c r="C74" s="4">
        <v>0</v>
      </c>
      <c r="D74" s="4">
        <v>1</v>
      </c>
      <c r="E74" s="4">
        <v>211</v>
      </c>
      <c r="F74" s="4">
        <f>ROUND(Source!Y47,O74)</f>
        <v>1853.23</v>
      </c>
      <c r="G74" s="4" t="s">
        <v>131</v>
      </c>
      <c r="H74" s="4" t="s">
        <v>132</v>
      </c>
      <c r="I74" s="4"/>
      <c r="J74" s="4"/>
      <c r="K74" s="4">
        <v>211</v>
      </c>
      <c r="L74" s="4">
        <v>26</v>
      </c>
      <c r="M74" s="4">
        <v>3</v>
      </c>
      <c r="N74" s="4" t="s">
        <v>3</v>
      </c>
      <c r="O74" s="4">
        <v>2</v>
      </c>
      <c r="P74" s="4"/>
      <c r="Q74" s="4"/>
      <c r="R74" s="4"/>
      <c r="S74" s="4"/>
      <c r="T74" s="4"/>
      <c r="U74" s="4"/>
      <c r="V74" s="4"/>
      <c r="W74" s="4"/>
    </row>
    <row r="75" spans="1:88">
      <c r="A75" s="4">
        <v>50</v>
      </c>
      <c r="B75" s="4">
        <v>0</v>
      </c>
      <c r="C75" s="4">
        <v>0</v>
      </c>
      <c r="D75" s="4">
        <v>1</v>
      </c>
      <c r="E75" s="4">
        <v>0</v>
      </c>
      <c r="F75" s="4">
        <f>ROUND(Source!AR47,O75)</f>
        <v>11648.1</v>
      </c>
      <c r="G75" s="4" t="s">
        <v>133</v>
      </c>
      <c r="H75" s="4" t="s">
        <v>134</v>
      </c>
      <c r="I75" s="4"/>
      <c r="J75" s="4"/>
      <c r="K75" s="4">
        <v>224</v>
      </c>
      <c r="L75" s="4">
        <v>27</v>
      </c>
      <c r="M75" s="4">
        <v>3</v>
      </c>
      <c r="N75" s="4" t="s">
        <v>3</v>
      </c>
      <c r="O75" s="4">
        <v>2</v>
      </c>
      <c r="P75" s="4"/>
      <c r="Q75" s="4"/>
      <c r="R75" s="4"/>
      <c r="S75" s="4"/>
      <c r="T75" s="4"/>
      <c r="U75" s="4"/>
      <c r="V75" s="4"/>
      <c r="W75" s="4"/>
    </row>
    <row r="76" spans="1:88">
      <c r="A76" s="4">
        <v>50</v>
      </c>
      <c r="B76" s="4">
        <v>1</v>
      </c>
      <c r="C76" s="4">
        <v>0</v>
      </c>
      <c r="D76" s="4">
        <v>2</v>
      </c>
      <c r="E76" s="4">
        <v>0</v>
      </c>
      <c r="F76" s="4">
        <f>ROUND(F75*0.18,O76)</f>
        <v>2096.6999999999998</v>
      </c>
      <c r="G76" s="4" t="s">
        <v>135</v>
      </c>
      <c r="H76" s="4" t="s">
        <v>135</v>
      </c>
      <c r="I76" s="4"/>
      <c r="J76" s="4"/>
      <c r="K76" s="4">
        <v>212</v>
      </c>
      <c r="L76" s="4">
        <v>28</v>
      </c>
      <c r="M76" s="4">
        <v>0</v>
      </c>
      <c r="N76" s="4" t="s">
        <v>3</v>
      </c>
      <c r="O76" s="4">
        <v>1</v>
      </c>
      <c r="P76" s="4"/>
      <c r="Q76" s="4"/>
      <c r="R76" s="4"/>
      <c r="S76" s="4"/>
      <c r="T76" s="4"/>
      <c r="U76" s="4"/>
      <c r="V76" s="4"/>
      <c r="W76" s="4"/>
    </row>
    <row r="77" spans="1:88">
      <c r="A77" s="4">
        <v>50</v>
      </c>
      <c r="B77" s="4">
        <v>1</v>
      </c>
      <c r="C77" s="4">
        <v>0</v>
      </c>
      <c r="D77" s="4">
        <v>2</v>
      </c>
      <c r="E77" s="4">
        <v>224</v>
      </c>
      <c r="F77" s="4">
        <f>ROUND(F75*1.18,O77)</f>
        <v>13744.8</v>
      </c>
      <c r="G77" s="4" t="s">
        <v>136</v>
      </c>
      <c r="H77" s="4" t="s">
        <v>137</v>
      </c>
      <c r="I77" s="4"/>
      <c r="J77" s="4"/>
      <c r="K77" s="4">
        <v>212</v>
      </c>
      <c r="L77" s="4">
        <v>29</v>
      </c>
      <c r="M77" s="4">
        <v>0</v>
      </c>
      <c r="N77" s="4" t="s">
        <v>3</v>
      </c>
      <c r="O77" s="4">
        <v>1</v>
      </c>
      <c r="P77" s="4"/>
      <c r="Q77" s="4"/>
      <c r="R77" s="4"/>
      <c r="S77" s="4"/>
      <c r="T77" s="4"/>
      <c r="U77" s="4"/>
      <c r="V77" s="4"/>
      <c r="W77" s="4"/>
    </row>
    <row r="79" spans="1:88">
      <c r="A79" s="1">
        <v>5</v>
      </c>
      <c r="B79" s="1">
        <v>1</v>
      </c>
      <c r="C79" s="1"/>
      <c r="D79" s="1">
        <f>ROW(A119)</f>
        <v>119</v>
      </c>
      <c r="E79" s="1"/>
      <c r="F79" s="1" t="s">
        <v>14</v>
      </c>
      <c r="G79" s="1" t="s">
        <v>138</v>
      </c>
      <c r="H79" s="1" t="s">
        <v>3</v>
      </c>
      <c r="I79" s="1">
        <v>0</v>
      </c>
      <c r="J79" s="1"/>
      <c r="K79" s="1">
        <v>0</v>
      </c>
      <c r="L79" s="1"/>
      <c r="M79" s="1" t="s">
        <v>3</v>
      </c>
      <c r="N79" s="1"/>
      <c r="O79" s="1"/>
      <c r="P79" s="1"/>
      <c r="Q79" s="1"/>
      <c r="R79" s="1"/>
      <c r="S79" s="1">
        <v>0</v>
      </c>
      <c r="T79" s="1"/>
      <c r="U79" s="1" t="s">
        <v>3</v>
      </c>
      <c r="V79" s="1">
        <v>0</v>
      </c>
      <c r="W79" s="1"/>
      <c r="X79" s="1"/>
      <c r="Y79" s="1"/>
      <c r="Z79" s="1"/>
      <c r="AA79" s="1"/>
      <c r="AB79" s="1" t="s">
        <v>3</v>
      </c>
      <c r="AC79" s="1" t="s">
        <v>3</v>
      </c>
      <c r="AD79" s="1" t="s">
        <v>3</v>
      </c>
      <c r="AE79" s="1" t="s">
        <v>3</v>
      </c>
      <c r="AF79" s="1" t="s">
        <v>3</v>
      </c>
      <c r="AG79" s="1" t="s">
        <v>3</v>
      </c>
      <c r="AH79" s="1"/>
      <c r="AI79" s="1"/>
      <c r="AJ79" s="1"/>
      <c r="AK79" s="1"/>
      <c r="AL79" s="1"/>
      <c r="AM79" s="1"/>
      <c r="AN79" s="1"/>
      <c r="AO79" s="1"/>
      <c r="AP79" s="1" t="s">
        <v>3</v>
      </c>
      <c r="AQ79" s="1" t="s">
        <v>3</v>
      </c>
      <c r="AR79" s="1" t="s">
        <v>3</v>
      </c>
      <c r="AS79" s="1"/>
      <c r="AT79" s="1"/>
      <c r="AU79" s="1"/>
      <c r="AV79" s="1"/>
      <c r="AW79" s="1"/>
      <c r="AX79" s="1"/>
      <c r="AY79" s="1"/>
      <c r="AZ79" s="1" t="s">
        <v>3</v>
      </c>
      <c r="BA79" s="1"/>
      <c r="BB79" s="1" t="s">
        <v>3</v>
      </c>
      <c r="BC79" s="1" t="s">
        <v>3</v>
      </c>
      <c r="BD79" s="1" t="s">
        <v>3</v>
      </c>
      <c r="BE79" s="1" t="s">
        <v>3</v>
      </c>
      <c r="BF79" s="1" t="s">
        <v>3</v>
      </c>
      <c r="BG79" s="1" t="s">
        <v>3</v>
      </c>
      <c r="BH79" s="1" t="s">
        <v>3</v>
      </c>
      <c r="BI79" s="1" t="s">
        <v>3</v>
      </c>
      <c r="BJ79" s="1" t="s">
        <v>3</v>
      </c>
      <c r="BK79" s="1" t="s">
        <v>3</v>
      </c>
      <c r="BL79" s="1" t="s">
        <v>3</v>
      </c>
      <c r="BM79" s="1" t="s">
        <v>3</v>
      </c>
      <c r="BN79" s="1" t="s">
        <v>3</v>
      </c>
      <c r="BO79" s="1" t="s">
        <v>3</v>
      </c>
      <c r="BP79" s="1" t="s">
        <v>3</v>
      </c>
      <c r="BQ79" s="1"/>
      <c r="BR79" s="1"/>
      <c r="BS79" s="1"/>
      <c r="BT79" s="1"/>
      <c r="BU79" s="1"/>
      <c r="BV79" s="1"/>
      <c r="BW79" s="1"/>
      <c r="BX79" s="1">
        <v>0</v>
      </c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>
        <v>0</v>
      </c>
    </row>
    <row r="81" spans="1:245">
      <c r="A81" s="2">
        <v>52</v>
      </c>
      <c r="B81" s="2">
        <f t="shared" ref="B81:G81" si="70">B119</f>
        <v>1</v>
      </c>
      <c r="C81" s="2">
        <f t="shared" si="70"/>
        <v>5</v>
      </c>
      <c r="D81" s="2">
        <f t="shared" si="70"/>
        <v>79</v>
      </c>
      <c r="E81" s="2">
        <f t="shared" si="70"/>
        <v>0</v>
      </c>
      <c r="F81" s="2" t="str">
        <f t="shared" si="70"/>
        <v>Новый подраздел</v>
      </c>
      <c r="G81" s="2" t="str">
        <f t="shared" si="70"/>
        <v>ремонт</v>
      </c>
      <c r="H81" s="2"/>
      <c r="I81" s="2"/>
      <c r="J81" s="2"/>
      <c r="K81" s="2"/>
      <c r="L81" s="2"/>
      <c r="M81" s="2"/>
      <c r="N81" s="2"/>
      <c r="O81" s="2">
        <f t="shared" ref="O81:AT81" si="71">O119</f>
        <v>212129.11</v>
      </c>
      <c r="P81" s="2">
        <f t="shared" si="71"/>
        <v>115956.28</v>
      </c>
      <c r="Q81" s="2">
        <f t="shared" si="71"/>
        <v>3363.29</v>
      </c>
      <c r="R81" s="2">
        <f t="shared" si="71"/>
        <v>1424.32</v>
      </c>
      <c r="S81" s="2">
        <f t="shared" si="71"/>
        <v>92809.54</v>
      </c>
      <c r="T81" s="2">
        <f t="shared" si="71"/>
        <v>0</v>
      </c>
      <c r="U81" s="2">
        <f t="shared" si="71"/>
        <v>311.76131249999992</v>
      </c>
      <c r="V81" s="2">
        <f t="shared" si="71"/>
        <v>4.0326799999999992</v>
      </c>
      <c r="W81" s="2">
        <f t="shared" si="71"/>
        <v>263.27999999999997</v>
      </c>
      <c r="X81" s="2">
        <f t="shared" si="71"/>
        <v>83151.39</v>
      </c>
      <c r="Y81" s="2">
        <f t="shared" si="71"/>
        <v>41238.57</v>
      </c>
      <c r="Z81" s="2">
        <f t="shared" si="71"/>
        <v>0</v>
      </c>
      <c r="AA81" s="2">
        <f t="shared" si="71"/>
        <v>0</v>
      </c>
      <c r="AB81" s="2">
        <f t="shared" si="71"/>
        <v>212129.11</v>
      </c>
      <c r="AC81" s="2">
        <f t="shared" si="71"/>
        <v>115956.28</v>
      </c>
      <c r="AD81" s="2">
        <f t="shared" si="71"/>
        <v>3363.29</v>
      </c>
      <c r="AE81" s="2">
        <f t="shared" si="71"/>
        <v>1424.32</v>
      </c>
      <c r="AF81" s="2">
        <f t="shared" si="71"/>
        <v>92809.54</v>
      </c>
      <c r="AG81" s="2">
        <f t="shared" si="71"/>
        <v>0</v>
      </c>
      <c r="AH81" s="2">
        <f t="shared" si="71"/>
        <v>311.76131249999992</v>
      </c>
      <c r="AI81" s="2">
        <f t="shared" si="71"/>
        <v>4.0326799999999992</v>
      </c>
      <c r="AJ81" s="2">
        <f t="shared" si="71"/>
        <v>263.27999999999997</v>
      </c>
      <c r="AK81" s="2">
        <f t="shared" si="71"/>
        <v>83151.39</v>
      </c>
      <c r="AL81" s="2">
        <f t="shared" si="71"/>
        <v>41238.57</v>
      </c>
      <c r="AM81" s="2">
        <f t="shared" si="71"/>
        <v>0</v>
      </c>
      <c r="AN81" s="2">
        <f t="shared" si="71"/>
        <v>0</v>
      </c>
      <c r="AO81" s="2">
        <f t="shared" si="71"/>
        <v>0</v>
      </c>
      <c r="AP81" s="2">
        <f t="shared" si="71"/>
        <v>0</v>
      </c>
      <c r="AQ81" s="2">
        <f t="shared" si="71"/>
        <v>0</v>
      </c>
      <c r="AR81" s="2">
        <f t="shared" si="71"/>
        <v>336519.07</v>
      </c>
      <c r="AS81" s="2">
        <f t="shared" si="71"/>
        <v>329963.07</v>
      </c>
      <c r="AT81" s="2">
        <f t="shared" si="71"/>
        <v>6556</v>
      </c>
      <c r="AU81" s="2">
        <f t="shared" ref="AU81:BZ81" si="72">AU119</f>
        <v>0</v>
      </c>
      <c r="AV81" s="2">
        <f t="shared" si="72"/>
        <v>115956.28</v>
      </c>
      <c r="AW81" s="2">
        <f t="shared" si="72"/>
        <v>115956.28</v>
      </c>
      <c r="AX81" s="2">
        <f t="shared" si="72"/>
        <v>0</v>
      </c>
      <c r="AY81" s="2">
        <f t="shared" si="72"/>
        <v>115956.28</v>
      </c>
      <c r="AZ81" s="2">
        <f t="shared" si="72"/>
        <v>0</v>
      </c>
      <c r="BA81" s="2">
        <f t="shared" si="72"/>
        <v>0</v>
      </c>
      <c r="BB81" s="2">
        <f t="shared" si="72"/>
        <v>0</v>
      </c>
      <c r="BC81" s="2">
        <f t="shared" si="72"/>
        <v>0</v>
      </c>
      <c r="BD81" s="2">
        <f t="shared" si="72"/>
        <v>0</v>
      </c>
      <c r="BE81" s="2">
        <f t="shared" si="72"/>
        <v>0</v>
      </c>
      <c r="BF81" s="2">
        <f t="shared" si="72"/>
        <v>0</v>
      </c>
      <c r="BG81" s="2">
        <f t="shared" si="72"/>
        <v>0</v>
      </c>
      <c r="BH81" s="2">
        <f t="shared" si="72"/>
        <v>0</v>
      </c>
      <c r="BI81" s="2">
        <f t="shared" si="72"/>
        <v>0</v>
      </c>
      <c r="BJ81" s="2">
        <f t="shared" si="72"/>
        <v>0</v>
      </c>
      <c r="BK81" s="2">
        <f t="shared" si="72"/>
        <v>0</v>
      </c>
      <c r="BL81" s="2">
        <f t="shared" si="72"/>
        <v>0</v>
      </c>
      <c r="BM81" s="2">
        <f t="shared" si="72"/>
        <v>0</v>
      </c>
      <c r="BN81" s="2">
        <f t="shared" si="72"/>
        <v>0</v>
      </c>
      <c r="BO81" s="2">
        <f t="shared" si="72"/>
        <v>0</v>
      </c>
      <c r="BP81" s="2">
        <f t="shared" si="72"/>
        <v>0</v>
      </c>
      <c r="BQ81" s="2">
        <f t="shared" si="72"/>
        <v>0</v>
      </c>
      <c r="BR81" s="2">
        <f t="shared" si="72"/>
        <v>0</v>
      </c>
      <c r="BS81" s="2">
        <f t="shared" si="72"/>
        <v>0</v>
      </c>
      <c r="BT81" s="2">
        <f t="shared" si="72"/>
        <v>0</v>
      </c>
      <c r="BU81" s="2">
        <f t="shared" si="72"/>
        <v>0</v>
      </c>
      <c r="BV81" s="2">
        <f t="shared" si="72"/>
        <v>0</v>
      </c>
      <c r="BW81" s="2">
        <f t="shared" si="72"/>
        <v>0</v>
      </c>
      <c r="BX81" s="2">
        <f t="shared" si="72"/>
        <v>0</v>
      </c>
      <c r="BY81" s="2">
        <f t="shared" si="72"/>
        <v>0</v>
      </c>
      <c r="BZ81" s="2">
        <f t="shared" si="72"/>
        <v>0</v>
      </c>
      <c r="CA81" s="2">
        <f t="shared" ref="CA81:DF81" si="73">CA119</f>
        <v>336519.07</v>
      </c>
      <c r="CB81" s="2">
        <f t="shared" si="73"/>
        <v>329963.07</v>
      </c>
      <c r="CC81" s="2">
        <f t="shared" si="73"/>
        <v>6556</v>
      </c>
      <c r="CD81" s="2">
        <f t="shared" si="73"/>
        <v>0</v>
      </c>
      <c r="CE81" s="2">
        <f t="shared" si="73"/>
        <v>115956.28</v>
      </c>
      <c r="CF81" s="2">
        <f t="shared" si="73"/>
        <v>115956.28</v>
      </c>
      <c r="CG81" s="2">
        <f t="shared" si="73"/>
        <v>0</v>
      </c>
      <c r="CH81" s="2">
        <f t="shared" si="73"/>
        <v>115956.28</v>
      </c>
      <c r="CI81" s="2">
        <f t="shared" si="73"/>
        <v>0</v>
      </c>
      <c r="CJ81" s="2">
        <f t="shared" si="73"/>
        <v>0</v>
      </c>
      <c r="CK81" s="2">
        <f t="shared" si="73"/>
        <v>0</v>
      </c>
      <c r="CL81" s="2">
        <f t="shared" si="73"/>
        <v>0</v>
      </c>
      <c r="CM81" s="2">
        <f t="shared" si="73"/>
        <v>0</v>
      </c>
      <c r="CN81" s="2">
        <f t="shared" si="73"/>
        <v>0</v>
      </c>
      <c r="CO81" s="2">
        <f t="shared" si="73"/>
        <v>0</v>
      </c>
      <c r="CP81" s="2">
        <f t="shared" si="73"/>
        <v>0</v>
      </c>
      <c r="CQ81" s="2">
        <f t="shared" si="73"/>
        <v>0</v>
      </c>
      <c r="CR81" s="2">
        <f t="shared" si="73"/>
        <v>0</v>
      </c>
      <c r="CS81" s="2">
        <f t="shared" si="73"/>
        <v>0</v>
      </c>
      <c r="CT81" s="2">
        <f t="shared" si="73"/>
        <v>0</v>
      </c>
      <c r="CU81" s="2">
        <f t="shared" si="73"/>
        <v>0</v>
      </c>
      <c r="CV81" s="2">
        <f t="shared" si="73"/>
        <v>0</v>
      </c>
      <c r="CW81" s="2">
        <f t="shared" si="73"/>
        <v>0</v>
      </c>
      <c r="CX81" s="2">
        <f t="shared" si="73"/>
        <v>0</v>
      </c>
      <c r="CY81" s="2">
        <f t="shared" si="73"/>
        <v>0</v>
      </c>
      <c r="CZ81" s="2">
        <f t="shared" si="73"/>
        <v>0</v>
      </c>
      <c r="DA81" s="2">
        <f t="shared" si="73"/>
        <v>0</v>
      </c>
      <c r="DB81" s="2">
        <f t="shared" si="73"/>
        <v>0</v>
      </c>
      <c r="DC81" s="2">
        <f t="shared" si="73"/>
        <v>0</v>
      </c>
      <c r="DD81" s="2">
        <f t="shared" si="73"/>
        <v>0</v>
      </c>
      <c r="DE81" s="2">
        <f t="shared" si="73"/>
        <v>0</v>
      </c>
      <c r="DF81" s="2">
        <f t="shared" si="73"/>
        <v>0</v>
      </c>
      <c r="DG81" s="3">
        <f t="shared" ref="DG81:EL81" si="74">DG119</f>
        <v>0</v>
      </c>
      <c r="DH81" s="3">
        <f t="shared" si="74"/>
        <v>0</v>
      </c>
      <c r="DI81" s="3">
        <f t="shared" si="74"/>
        <v>0</v>
      </c>
      <c r="DJ81" s="3">
        <f t="shared" si="74"/>
        <v>0</v>
      </c>
      <c r="DK81" s="3">
        <f t="shared" si="74"/>
        <v>0</v>
      </c>
      <c r="DL81" s="3">
        <f t="shared" si="74"/>
        <v>0</v>
      </c>
      <c r="DM81" s="3">
        <f t="shared" si="74"/>
        <v>0</v>
      </c>
      <c r="DN81" s="3">
        <f t="shared" si="74"/>
        <v>0</v>
      </c>
      <c r="DO81" s="3">
        <f t="shared" si="74"/>
        <v>0</v>
      </c>
      <c r="DP81" s="3">
        <f t="shared" si="74"/>
        <v>0</v>
      </c>
      <c r="DQ81" s="3">
        <f t="shared" si="74"/>
        <v>0</v>
      </c>
      <c r="DR81" s="3">
        <f t="shared" si="74"/>
        <v>0</v>
      </c>
      <c r="DS81" s="3">
        <f t="shared" si="74"/>
        <v>0</v>
      </c>
      <c r="DT81" s="3">
        <f t="shared" si="74"/>
        <v>0</v>
      </c>
      <c r="DU81" s="3">
        <f t="shared" si="74"/>
        <v>0</v>
      </c>
      <c r="DV81" s="3">
        <f t="shared" si="74"/>
        <v>0</v>
      </c>
      <c r="DW81" s="3">
        <f t="shared" si="74"/>
        <v>0</v>
      </c>
      <c r="DX81" s="3">
        <f t="shared" si="74"/>
        <v>0</v>
      </c>
      <c r="DY81" s="3">
        <f t="shared" si="74"/>
        <v>0</v>
      </c>
      <c r="DZ81" s="3">
        <f t="shared" si="74"/>
        <v>0</v>
      </c>
      <c r="EA81" s="3">
        <f t="shared" si="74"/>
        <v>0</v>
      </c>
      <c r="EB81" s="3">
        <f t="shared" si="74"/>
        <v>0</v>
      </c>
      <c r="EC81" s="3">
        <f t="shared" si="74"/>
        <v>0</v>
      </c>
      <c r="ED81" s="3">
        <f t="shared" si="74"/>
        <v>0</v>
      </c>
      <c r="EE81" s="3">
        <f t="shared" si="74"/>
        <v>0</v>
      </c>
      <c r="EF81" s="3">
        <f t="shared" si="74"/>
        <v>0</v>
      </c>
      <c r="EG81" s="3">
        <f t="shared" si="74"/>
        <v>0</v>
      </c>
      <c r="EH81" s="3">
        <f t="shared" si="74"/>
        <v>0</v>
      </c>
      <c r="EI81" s="3">
        <f t="shared" si="74"/>
        <v>0</v>
      </c>
      <c r="EJ81" s="3">
        <f t="shared" si="74"/>
        <v>0</v>
      </c>
      <c r="EK81" s="3">
        <f t="shared" si="74"/>
        <v>0</v>
      </c>
      <c r="EL81" s="3">
        <f t="shared" si="74"/>
        <v>0</v>
      </c>
      <c r="EM81" s="3">
        <f t="shared" ref="EM81:FR81" si="75">EM119</f>
        <v>0</v>
      </c>
      <c r="EN81" s="3">
        <f t="shared" si="75"/>
        <v>0</v>
      </c>
      <c r="EO81" s="3">
        <f t="shared" si="75"/>
        <v>0</v>
      </c>
      <c r="EP81" s="3">
        <f t="shared" si="75"/>
        <v>0</v>
      </c>
      <c r="EQ81" s="3">
        <f t="shared" si="75"/>
        <v>0</v>
      </c>
      <c r="ER81" s="3">
        <f t="shared" si="75"/>
        <v>0</v>
      </c>
      <c r="ES81" s="3">
        <f t="shared" si="75"/>
        <v>0</v>
      </c>
      <c r="ET81" s="3">
        <f t="shared" si="75"/>
        <v>0</v>
      </c>
      <c r="EU81" s="3">
        <f t="shared" si="75"/>
        <v>0</v>
      </c>
      <c r="EV81" s="3">
        <f t="shared" si="75"/>
        <v>0</v>
      </c>
      <c r="EW81" s="3">
        <f t="shared" si="75"/>
        <v>0</v>
      </c>
      <c r="EX81" s="3">
        <f t="shared" si="75"/>
        <v>0</v>
      </c>
      <c r="EY81" s="3">
        <f t="shared" si="75"/>
        <v>0</v>
      </c>
      <c r="EZ81" s="3">
        <f t="shared" si="75"/>
        <v>0</v>
      </c>
      <c r="FA81" s="3">
        <f t="shared" si="75"/>
        <v>0</v>
      </c>
      <c r="FB81" s="3">
        <f t="shared" si="75"/>
        <v>0</v>
      </c>
      <c r="FC81" s="3">
        <f t="shared" si="75"/>
        <v>0</v>
      </c>
      <c r="FD81" s="3">
        <f t="shared" si="75"/>
        <v>0</v>
      </c>
      <c r="FE81" s="3">
        <f t="shared" si="75"/>
        <v>0</v>
      </c>
      <c r="FF81" s="3">
        <f t="shared" si="75"/>
        <v>0</v>
      </c>
      <c r="FG81" s="3">
        <f t="shared" si="75"/>
        <v>0</v>
      </c>
      <c r="FH81" s="3">
        <f t="shared" si="75"/>
        <v>0</v>
      </c>
      <c r="FI81" s="3">
        <f t="shared" si="75"/>
        <v>0</v>
      </c>
      <c r="FJ81" s="3">
        <f t="shared" si="75"/>
        <v>0</v>
      </c>
      <c r="FK81" s="3">
        <f t="shared" si="75"/>
        <v>0</v>
      </c>
      <c r="FL81" s="3">
        <f t="shared" si="75"/>
        <v>0</v>
      </c>
      <c r="FM81" s="3">
        <f t="shared" si="75"/>
        <v>0</v>
      </c>
      <c r="FN81" s="3">
        <f t="shared" si="75"/>
        <v>0</v>
      </c>
      <c r="FO81" s="3">
        <f t="shared" si="75"/>
        <v>0</v>
      </c>
      <c r="FP81" s="3">
        <f t="shared" si="75"/>
        <v>0</v>
      </c>
      <c r="FQ81" s="3">
        <f t="shared" si="75"/>
        <v>0</v>
      </c>
      <c r="FR81" s="3">
        <f t="shared" si="75"/>
        <v>0</v>
      </c>
      <c r="FS81" s="3">
        <f t="shared" ref="FS81:GX81" si="76">FS119</f>
        <v>0</v>
      </c>
      <c r="FT81" s="3">
        <f t="shared" si="76"/>
        <v>0</v>
      </c>
      <c r="FU81" s="3">
        <f t="shared" si="76"/>
        <v>0</v>
      </c>
      <c r="FV81" s="3">
        <f t="shared" si="76"/>
        <v>0</v>
      </c>
      <c r="FW81" s="3">
        <f t="shared" si="76"/>
        <v>0</v>
      </c>
      <c r="FX81" s="3">
        <f t="shared" si="76"/>
        <v>0</v>
      </c>
      <c r="FY81" s="3">
        <f t="shared" si="76"/>
        <v>0</v>
      </c>
      <c r="FZ81" s="3">
        <f t="shared" si="76"/>
        <v>0</v>
      </c>
      <c r="GA81" s="3">
        <f t="shared" si="76"/>
        <v>0</v>
      </c>
      <c r="GB81" s="3">
        <f t="shared" si="76"/>
        <v>0</v>
      </c>
      <c r="GC81" s="3">
        <f t="shared" si="76"/>
        <v>0</v>
      </c>
      <c r="GD81" s="3">
        <f t="shared" si="76"/>
        <v>0</v>
      </c>
      <c r="GE81" s="3">
        <f t="shared" si="76"/>
        <v>0</v>
      </c>
      <c r="GF81" s="3">
        <f t="shared" si="76"/>
        <v>0</v>
      </c>
      <c r="GG81" s="3">
        <f t="shared" si="76"/>
        <v>0</v>
      </c>
      <c r="GH81" s="3">
        <f t="shared" si="76"/>
        <v>0</v>
      </c>
      <c r="GI81" s="3">
        <f t="shared" si="76"/>
        <v>0</v>
      </c>
      <c r="GJ81" s="3">
        <f t="shared" si="76"/>
        <v>0</v>
      </c>
      <c r="GK81" s="3">
        <f t="shared" si="76"/>
        <v>0</v>
      </c>
      <c r="GL81" s="3">
        <f t="shared" si="76"/>
        <v>0</v>
      </c>
      <c r="GM81" s="3">
        <f t="shared" si="76"/>
        <v>0</v>
      </c>
      <c r="GN81" s="3">
        <f t="shared" si="76"/>
        <v>0</v>
      </c>
      <c r="GO81" s="3">
        <f t="shared" si="76"/>
        <v>0</v>
      </c>
      <c r="GP81" s="3">
        <f t="shared" si="76"/>
        <v>0</v>
      </c>
      <c r="GQ81" s="3">
        <f t="shared" si="76"/>
        <v>0</v>
      </c>
      <c r="GR81" s="3">
        <f t="shared" si="76"/>
        <v>0</v>
      </c>
      <c r="GS81" s="3">
        <f t="shared" si="76"/>
        <v>0</v>
      </c>
      <c r="GT81" s="3">
        <f t="shared" si="76"/>
        <v>0</v>
      </c>
      <c r="GU81" s="3">
        <f t="shared" si="76"/>
        <v>0</v>
      </c>
      <c r="GV81" s="3">
        <f t="shared" si="76"/>
        <v>0</v>
      </c>
      <c r="GW81" s="3">
        <f t="shared" si="76"/>
        <v>0</v>
      </c>
      <c r="GX81" s="3">
        <f t="shared" si="76"/>
        <v>0</v>
      </c>
    </row>
    <row r="83" spans="1:245">
      <c r="A83">
        <v>17</v>
      </c>
      <c r="B83">
        <v>1</v>
      </c>
      <c r="C83">
        <f>ROW(SmtRes!A32)</f>
        <v>32</v>
      </c>
      <c r="D83">
        <f>ROW(EtalonRes!A32)</f>
        <v>32</v>
      </c>
      <c r="E83" t="s">
        <v>16</v>
      </c>
      <c r="F83" t="s">
        <v>139</v>
      </c>
      <c r="G83" t="s">
        <v>140</v>
      </c>
      <c r="H83" t="s">
        <v>141</v>
      </c>
      <c r="I83">
        <f>ROUND(4.5/100,9)</f>
        <v>4.4999999999999998E-2</v>
      </c>
      <c r="J83">
        <v>0</v>
      </c>
      <c r="O83">
        <f t="shared" ref="O83:O117" si="77">ROUND(CP83,2)</f>
        <v>1176.96</v>
      </c>
      <c r="P83">
        <f t="shared" ref="P83:P117" si="78">ROUND(CQ83*I83,2)</f>
        <v>857.68</v>
      </c>
      <c r="Q83">
        <f t="shared" ref="Q83:Q117" si="79">ROUND(CR83*I83,2)</f>
        <v>8.92</v>
      </c>
      <c r="R83">
        <f t="shared" ref="R83:R117" si="80">ROUND(CS83*I83,2)</f>
        <v>1.02</v>
      </c>
      <c r="S83">
        <f t="shared" ref="S83:S117" si="81">ROUND(CT83*I83,2)</f>
        <v>310.36</v>
      </c>
      <c r="T83">
        <f t="shared" ref="T83:T117" si="82">ROUND(CU83*I83,2)</f>
        <v>0</v>
      </c>
      <c r="U83">
        <f t="shared" ref="U83:U117" si="83">CV83*I83</f>
        <v>1.0965825</v>
      </c>
      <c r="V83">
        <f t="shared" ref="V83:V117" si="84">CW83*I83</f>
        <v>2.2499999999999998E-3</v>
      </c>
      <c r="W83">
        <f t="shared" ref="W83:W117" si="85">ROUND(CX83*I83,2)</f>
        <v>0</v>
      </c>
      <c r="X83">
        <f t="shared" ref="X83:X117" si="86">ROUND(CY83,2)</f>
        <v>280.24</v>
      </c>
      <c r="Y83">
        <f t="shared" ref="Y83:Y117" si="87">ROUND(CZ83,2)</f>
        <v>133.88999999999999</v>
      </c>
      <c r="AA83">
        <v>35806607</v>
      </c>
      <c r="AB83">
        <f t="shared" ref="AB83:AB117" si="88">ROUND((AC83+AD83+AF83),2)</f>
        <v>4229.87</v>
      </c>
      <c r="AC83">
        <f t="shared" ref="AC83:AC117" si="89">ROUND((ES83),2)</f>
        <v>4004.09</v>
      </c>
      <c r="AD83">
        <f>ROUND(((((ET83*1.25))-((EU83*1.25)))+AE83),2)</f>
        <v>17.920000000000002</v>
      </c>
      <c r="AE83">
        <f>ROUND(((EU83*1.25)),2)</f>
        <v>0.68</v>
      </c>
      <c r="AF83">
        <f>ROUND(((EV83*1.15)),2)</f>
        <v>207.86</v>
      </c>
      <c r="AG83">
        <f t="shared" ref="AG83:AG117" si="90">ROUND((AP83),2)</f>
        <v>0</v>
      </c>
      <c r="AH83">
        <f>((EW83*1.15))</f>
        <v>24.368500000000001</v>
      </c>
      <c r="AI83">
        <f>((EX83*1.25))</f>
        <v>0.05</v>
      </c>
      <c r="AJ83">
        <f t="shared" ref="AJ83:AJ117" si="91">(AS83)</f>
        <v>0</v>
      </c>
      <c r="AK83">
        <v>4199.17</v>
      </c>
      <c r="AL83">
        <v>4004.09</v>
      </c>
      <c r="AM83">
        <v>14.33</v>
      </c>
      <c r="AN83">
        <v>0.54</v>
      </c>
      <c r="AO83">
        <v>180.75</v>
      </c>
      <c r="AP83">
        <v>0</v>
      </c>
      <c r="AQ83">
        <v>21.19</v>
      </c>
      <c r="AR83">
        <v>0.04</v>
      </c>
      <c r="AS83">
        <v>0</v>
      </c>
      <c r="AT83">
        <v>90</v>
      </c>
      <c r="AU83">
        <v>43</v>
      </c>
      <c r="AV83">
        <v>1</v>
      </c>
      <c r="AW83">
        <v>1</v>
      </c>
      <c r="AZ83">
        <v>1</v>
      </c>
      <c r="BA83">
        <v>33.18</v>
      </c>
      <c r="BB83">
        <v>11.06</v>
      </c>
      <c r="BC83">
        <v>4.76</v>
      </c>
      <c r="BD83" t="s">
        <v>3</v>
      </c>
      <c r="BE83" t="s">
        <v>3</v>
      </c>
      <c r="BF83" t="s">
        <v>3</v>
      </c>
      <c r="BG83" t="s">
        <v>3</v>
      </c>
      <c r="BH83">
        <v>0</v>
      </c>
      <c r="BI83">
        <v>1</v>
      </c>
      <c r="BJ83" t="s">
        <v>142</v>
      </c>
      <c r="BM83">
        <v>10001</v>
      </c>
      <c r="BN83">
        <v>0</v>
      </c>
      <c r="BO83" t="s">
        <v>139</v>
      </c>
      <c r="BP83">
        <v>1</v>
      </c>
      <c r="BQ83">
        <v>2</v>
      </c>
      <c r="BR83">
        <v>0</v>
      </c>
      <c r="BS83">
        <v>33.18</v>
      </c>
      <c r="BT83">
        <v>1</v>
      </c>
      <c r="BU83">
        <v>1</v>
      </c>
      <c r="BV83">
        <v>1</v>
      </c>
      <c r="BW83">
        <v>1</v>
      </c>
      <c r="BX83">
        <v>1</v>
      </c>
      <c r="BY83" t="s">
        <v>3</v>
      </c>
      <c r="BZ83">
        <v>118</v>
      </c>
      <c r="CA83">
        <v>63</v>
      </c>
      <c r="CE83">
        <v>0</v>
      </c>
      <c r="CF83">
        <v>0</v>
      </c>
      <c r="CG83">
        <v>0</v>
      </c>
      <c r="CM83">
        <v>0</v>
      </c>
      <c r="CN83" t="s">
        <v>3</v>
      </c>
      <c r="CO83">
        <v>0</v>
      </c>
      <c r="CP83">
        <f t="shared" ref="CP83:CP117" si="92">(P83+Q83+S83)</f>
        <v>1176.96</v>
      </c>
      <c r="CQ83">
        <f t="shared" ref="CQ83:CQ117" si="93">AC83*BC83</f>
        <v>19059.468400000002</v>
      </c>
      <c r="CR83">
        <f t="shared" ref="CR83:CR117" si="94">AD83*BB83</f>
        <v>198.19520000000003</v>
      </c>
      <c r="CS83">
        <f t="shared" ref="CS83:CS117" si="95">AE83*BS83</f>
        <v>22.5624</v>
      </c>
      <c r="CT83">
        <f t="shared" ref="CT83:CT117" si="96">AF83*BA83</f>
        <v>6896.7948000000006</v>
      </c>
      <c r="CU83">
        <f t="shared" ref="CU83:CU117" si="97">AG83</f>
        <v>0</v>
      </c>
      <c r="CV83">
        <f t="shared" ref="CV83:CV117" si="98">AH83</f>
        <v>24.368500000000001</v>
      </c>
      <c r="CW83">
        <f t="shared" ref="CW83:CW117" si="99">AI83</f>
        <v>0.05</v>
      </c>
      <c r="CX83">
        <f t="shared" ref="CX83:CX117" si="100">AJ83</f>
        <v>0</v>
      </c>
      <c r="CY83">
        <f t="shared" ref="CY83:CY117" si="101">(((S83+R83)*AT83)/100)</f>
        <v>280.24200000000002</v>
      </c>
      <c r="CZ83">
        <f t="shared" ref="CZ83:CZ117" si="102">(((S83+R83)*AU83)/100)</f>
        <v>133.89340000000001</v>
      </c>
      <c r="DC83" t="s">
        <v>3</v>
      </c>
      <c r="DD83" t="s">
        <v>3</v>
      </c>
      <c r="DE83" t="s">
        <v>143</v>
      </c>
      <c r="DF83" t="s">
        <v>143</v>
      </c>
      <c r="DG83" t="s">
        <v>144</v>
      </c>
      <c r="DH83" t="s">
        <v>3</v>
      </c>
      <c r="DI83" t="s">
        <v>144</v>
      </c>
      <c r="DJ83" t="s">
        <v>143</v>
      </c>
      <c r="DK83" t="s">
        <v>3</v>
      </c>
      <c r="DL83" t="s">
        <v>3</v>
      </c>
      <c r="DM83" t="s">
        <v>3</v>
      </c>
      <c r="DN83">
        <v>0</v>
      </c>
      <c r="DO83">
        <v>0</v>
      </c>
      <c r="DP83">
        <v>1</v>
      </c>
      <c r="DQ83">
        <v>1</v>
      </c>
      <c r="DU83">
        <v>1013</v>
      </c>
      <c r="DV83" t="s">
        <v>141</v>
      </c>
      <c r="DW83" t="s">
        <v>141</v>
      </c>
      <c r="DX83">
        <v>1</v>
      </c>
      <c r="DZ83" t="s">
        <v>3</v>
      </c>
      <c r="EA83" t="s">
        <v>3</v>
      </c>
      <c r="EB83" t="s">
        <v>3</v>
      </c>
      <c r="EC83" t="s">
        <v>3</v>
      </c>
      <c r="EE83">
        <v>29085510</v>
      </c>
      <c r="EF83">
        <v>2</v>
      </c>
      <c r="EG83" t="s">
        <v>145</v>
      </c>
      <c r="EH83">
        <v>0</v>
      </c>
      <c r="EI83" t="s">
        <v>3</v>
      </c>
      <c r="EJ83">
        <v>1</v>
      </c>
      <c r="EK83">
        <v>10001</v>
      </c>
      <c r="EL83" t="s">
        <v>146</v>
      </c>
      <c r="EM83" t="s">
        <v>147</v>
      </c>
      <c r="EO83" t="s">
        <v>3</v>
      </c>
      <c r="EQ83">
        <v>0</v>
      </c>
      <c r="ER83">
        <v>4199.17</v>
      </c>
      <c r="ES83">
        <v>4004.09</v>
      </c>
      <c r="ET83">
        <v>14.33</v>
      </c>
      <c r="EU83">
        <v>0.54</v>
      </c>
      <c r="EV83">
        <v>180.75</v>
      </c>
      <c r="EW83">
        <v>21.19</v>
      </c>
      <c r="EX83">
        <v>0.04</v>
      </c>
      <c r="EY83">
        <v>0</v>
      </c>
      <c r="FQ83">
        <v>0</v>
      </c>
      <c r="FR83">
        <f t="shared" ref="FR83:FR117" si="103">ROUND(IF(AND(BH83=3,BI83=3),P83,0),2)</f>
        <v>0</v>
      </c>
      <c r="FS83">
        <v>0</v>
      </c>
      <c r="FT83" t="s">
        <v>148</v>
      </c>
      <c r="FU83" t="s">
        <v>24</v>
      </c>
      <c r="FV83" t="s">
        <v>24</v>
      </c>
      <c r="FW83" t="s">
        <v>25</v>
      </c>
      <c r="FX83">
        <v>106.2</v>
      </c>
      <c r="FY83">
        <v>53.55</v>
      </c>
      <c r="GA83" t="s">
        <v>3</v>
      </c>
      <c r="GD83">
        <v>1</v>
      </c>
      <c r="GF83">
        <v>-1773683300</v>
      </c>
      <c r="GG83">
        <v>2</v>
      </c>
      <c r="GH83">
        <v>1</v>
      </c>
      <c r="GI83">
        <v>2</v>
      </c>
      <c r="GJ83">
        <v>0</v>
      </c>
      <c r="GK83">
        <v>0</v>
      </c>
      <c r="GL83">
        <f t="shared" ref="GL83:GL117" si="104">ROUND(IF(AND(BH83=3,BI83=3,FS83&lt;&gt;0),P83,0),2)</f>
        <v>0</v>
      </c>
      <c r="GM83">
        <f t="shared" ref="GM83:GM117" si="105">ROUND(O83+X83+Y83,2)+GX83</f>
        <v>1591.09</v>
      </c>
      <c r="GN83">
        <f t="shared" ref="GN83:GN117" si="106">IF(OR(BI83=0,BI83=1),ROUND(O83+X83+Y83,2),0)</f>
        <v>1591.09</v>
      </c>
      <c r="GO83">
        <f t="shared" ref="GO83:GO117" si="107">IF(BI83=2,ROUND(O83+X83+Y83,2),0)</f>
        <v>0</v>
      </c>
      <c r="GP83">
        <f t="shared" ref="GP83:GP117" si="108">IF(BI83=4,ROUND(O83+X83+Y83,2)+GX83,0)</f>
        <v>0</v>
      </c>
      <c r="GR83">
        <v>0</v>
      </c>
      <c r="GS83">
        <v>3</v>
      </c>
      <c r="GT83">
        <v>0</v>
      </c>
      <c r="GU83" t="s">
        <v>3</v>
      </c>
      <c r="GV83">
        <f t="shared" ref="GV83:GV117" si="109">ROUND((GT83),2)</f>
        <v>0</v>
      </c>
      <c r="GW83">
        <v>1</v>
      </c>
      <c r="GX83">
        <f t="shared" ref="GX83:GX117" si="110">ROUND(HC83*I83,2)</f>
        <v>0</v>
      </c>
      <c r="HA83">
        <v>0</v>
      </c>
      <c r="HB83">
        <v>0</v>
      </c>
      <c r="HC83">
        <f t="shared" ref="HC83:HC117" si="111">GV83*GW83</f>
        <v>0</v>
      </c>
      <c r="HE83" t="s">
        <v>3</v>
      </c>
      <c r="HF83" t="s">
        <v>3</v>
      </c>
      <c r="IK83">
        <v>0</v>
      </c>
    </row>
    <row r="84" spans="1:245">
      <c r="A84">
        <v>18</v>
      </c>
      <c r="B84">
        <v>1</v>
      </c>
      <c r="C84">
        <v>31</v>
      </c>
      <c r="E84" t="s">
        <v>26</v>
      </c>
      <c r="F84" t="s">
        <v>149</v>
      </c>
      <c r="G84" t="s">
        <v>150</v>
      </c>
      <c r="H84" t="s">
        <v>151</v>
      </c>
      <c r="I84">
        <f>I83*J84</f>
        <v>4.5</v>
      </c>
      <c r="J84">
        <v>100</v>
      </c>
      <c r="O84">
        <f t="shared" si="77"/>
        <v>810.71</v>
      </c>
      <c r="P84">
        <f t="shared" si="78"/>
        <v>810.71</v>
      </c>
      <c r="Q84">
        <f t="shared" si="79"/>
        <v>0</v>
      </c>
      <c r="R84">
        <f t="shared" si="80"/>
        <v>0</v>
      </c>
      <c r="S84">
        <f t="shared" si="81"/>
        <v>0</v>
      </c>
      <c r="T84">
        <f t="shared" si="82"/>
        <v>0</v>
      </c>
      <c r="U84">
        <f t="shared" si="83"/>
        <v>0</v>
      </c>
      <c r="V84">
        <f t="shared" si="84"/>
        <v>0</v>
      </c>
      <c r="W84">
        <f t="shared" si="85"/>
        <v>39.06</v>
      </c>
      <c r="X84">
        <f t="shared" si="86"/>
        <v>0</v>
      </c>
      <c r="Y84">
        <f t="shared" si="87"/>
        <v>0</v>
      </c>
      <c r="AA84">
        <v>35806607</v>
      </c>
      <c r="AB84">
        <f t="shared" si="88"/>
        <v>189.64</v>
      </c>
      <c r="AC84">
        <f t="shared" si="89"/>
        <v>189.64</v>
      </c>
      <c r="AD84">
        <f>ROUND((((ET84)-(EU84))+AE84),2)</f>
        <v>0</v>
      </c>
      <c r="AE84">
        <f t="shared" ref="AE84:AF87" si="112">ROUND((EU84),2)</f>
        <v>0</v>
      </c>
      <c r="AF84">
        <f t="shared" si="112"/>
        <v>0</v>
      </c>
      <c r="AG84">
        <f t="shared" si="90"/>
        <v>0</v>
      </c>
      <c r="AH84">
        <f t="shared" ref="AH84:AI87" si="113">(EW84)</f>
        <v>0</v>
      </c>
      <c r="AI84">
        <f t="shared" si="113"/>
        <v>0</v>
      </c>
      <c r="AJ84">
        <f t="shared" si="91"/>
        <v>8.68</v>
      </c>
      <c r="AK84">
        <v>189.64</v>
      </c>
      <c r="AL84">
        <v>189.64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8.68</v>
      </c>
      <c r="AT84">
        <v>0</v>
      </c>
      <c r="AU84">
        <v>0</v>
      </c>
      <c r="AV84">
        <v>1</v>
      </c>
      <c r="AW84">
        <v>1</v>
      </c>
      <c r="AZ84">
        <v>1</v>
      </c>
      <c r="BA84">
        <v>1</v>
      </c>
      <c r="BB84">
        <v>1</v>
      </c>
      <c r="BC84">
        <v>0.95</v>
      </c>
      <c r="BD84" t="s">
        <v>3</v>
      </c>
      <c r="BE84" t="s">
        <v>3</v>
      </c>
      <c r="BF84" t="s">
        <v>3</v>
      </c>
      <c r="BG84" t="s">
        <v>3</v>
      </c>
      <c r="BH84">
        <v>3</v>
      </c>
      <c r="BI84">
        <v>1</v>
      </c>
      <c r="BJ84" t="s">
        <v>152</v>
      </c>
      <c r="BM84">
        <v>500001</v>
      </c>
      <c r="BN84">
        <v>0</v>
      </c>
      <c r="BO84" t="s">
        <v>149</v>
      </c>
      <c r="BP84">
        <v>1</v>
      </c>
      <c r="BQ84">
        <v>8</v>
      </c>
      <c r="BR84">
        <v>0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 t="s">
        <v>3</v>
      </c>
      <c r="BZ84">
        <v>0</v>
      </c>
      <c r="CA84">
        <v>0</v>
      </c>
      <c r="CE84">
        <v>0</v>
      </c>
      <c r="CF84">
        <v>0</v>
      </c>
      <c r="CG84">
        <v>0</v>
      </c>
      <c r="CM84">
        <v>0</v>
      </c>
      <c r="CN84" t="s">
        <v>3</v>
      </c>
      <c r="CO84">
        <v>0</v>
      </c>
      <c r="CP84">
        <f t="shared" si="92"/>
        <v>810.71</v>
      </c>
      <c r="CQ84">
        <f t="shared" si="93"/>
        <v>180.15799999999999</v>
      </c>
      <c r="CR84">
        <f t="shared" si="94"/>
        <v>0</v>
      </c>
      <c r="CS84">
        <f t="shared" si="95"/>
        <v>0</v>
      </c>
      <c r="CT84">
        <f t="shared" si="96"/>
        <v>0</v>
      </c>
      <c r="CU84">
        <f t="shared" si="97"/>
        <v>0</v>
      </c>
      <c r="CV84">
        <f t="shared" si="98"/>
        <v>0</v>
      </c>
      <c r="CW84">
        <f t="shared" si="99"/>
        <v>0</v>
      </c>
      <c r="CX84">
        <f t="shared" si="100"/>
        <v>8.68</v>
      </c>
      <c r="CY84">
        <f t="shared" si="101"/>
        <v>0</v>
      </c>
      <c r="CZ84">
        <f t="shared" si="102"/>
        <v>0</v>
      </c>
      <c r="DC84" t="s">
        <v>3</v>
      </c>
      <c r="DD84" t="s">
        <v>3</v>
      </c>
      <c r="DE84" t="s">
        <v>3</v>
      </c>
      <c r="DF84" t="s">
        <v>3</v>
      </c>
      <c r="DG84" t="s">
        <v>3</v>
      </c>
      <c r="DH84" t="s">
        <v>3</v>
      </c>
      <c r="DI84" t="s">
        <v>3</v>
      </c>
      <c r="DJ84" t="s">
        <v>3</v>
      </c>
      <c r="DK84" t="s">
        <v>3</v>
      </c>
      <c r="DL84" t="s">
        <v>3</v>
      </c>
      <c r="DM84" t="s">
        <v>3</v>
      </c>
      <c r="DN84">
        <v>0</v>
      </c>
      <c r="DO84">
        <v>0</v>
      </c>
      <c r="DP84">
        <v>1</v>
      </c>
      <c r="DQ84">
        <v>1</v>
      </c>
      <c r="DU84">
        <v>1003</v>
      </c>
      <c r="DV84" t="s">
        <v>151</v>
      </c>
      <c r="DW84" t="s">
        <v>151</v>
      </c>
      <c r="DX84">
        <v>1</v>
      </c>
      <c r="DZ84" t="s">
        <v>3</v>
      </c>
      <c r="EA84" t="s">
        <v>3</v>
      </c>
      <c r="EB84" t="s">
        <v>3</v>
      </c>
      <c r="EC84" t="s">
        <v>3</v>
      </c>
      <c r="EE84">
        <v>29085443</v>
      </c>
      <c r="EF84">
        <v>8</v>
      </c>
      <c r="EG84" t="s">
        <v>153</v>
      </c>
      <c r="EH84">
        <v>0</v>
      </c>
      <c r="EI84" t="s">
        <v>3</v>
      </c>
      <c r="EJ84">
        <v>1</v>
      </c>
      <c r="EK84">
        <v>500001</v>
      </c>
      <c r="EL84" t="s">
        <v>154</v>
      </c>
      <c r="EM84" t="s">
        <v>155</v>
      </c>
      <c r="EO84" t="s">
        <v>3</v>
      </c>
      <c r="EQ84">
        <v>0</v>
      </c>
      <c r="ER84">
        <v>189.64</v>
      </c>
      <c r="ES84">
        <v>189.64</v>
      </c>
      <c r="ET84">
        <v>0</v>
      </c>
      <c r="EU84">
        <v>0</v>
      </c>
      <c r="EV84">
        <v>0</v>
      </c>
      <c r="EW84">
        <v>0</v>
      </c>
      <c r="EX84">
        <v>0</v>
      </c>
      <c r="FQ84">
        <v>0</v>
      </c>
      <c r="FR84">
        <f t="shared" si="103"/>
        <v>0</v>
      </c>
      <c r="FS84">
        <v>0</v>
      </c>
      <c r="FX84">
        <v>0</v>
      </c>
      <c r="FY84">
        <v>0</v>
      </c>
      <c r="GA84" t="s">
        <v>3</v>
      </c>
      <c r="GD84">
        <v>1</v>
      </c>
      <c r="GF84">
        <v>-1224981602</v>
      </c>
      <c r="GG84">
        <v>2</v>
      </c>
      <c r="GH84">
        <v>1</v>
      </c>
      <c r="GI84">
        <v>2</v>
      </c>
      <c r="GJ84">
        <v>0</v>
      </c>
      <c r="GK84">
        <v>0</v>
      </c>
      <c r="GL84">
        <f t="shared" si="104"/>
        <v>0</v>
      </c>
      <c r="GM84">
        <f t="shared" si="105"/>
        <v>810.71</v>
      </c>
      <c r="GN84">
        <f t="shared" si="106"/>
        <v>810.71</v>
      </c>
      <c r="GO84">
        <f t="shared" si="107"/>
        <v>0</v>
      </c>
      <c r="GP84">
        <f t="shared" si="108"/>
        <v>0</v>
      </c>
      <c r="GR84">
        <v>0</v>
      </c>
      <c r="GS84">
        <v>3</v>
      </c>
      <c r="GT84">
        <v>0</v>
      </c>
      <c r="GU84" t="s">
        <v>3</v>
      </c>
      <c r="GV84">
        <f t="shared" si="109"/>
        <v>0</v>
      </c>
      <c r="GW84">
        <v>1</v>
      </c>
      <c r="GX84">
        <f t="shared" si="110"/>
        <v>0</v>
      </c>
      <c r="HA84">
        <v>0</v>
      </c>
      <c r="HB84">
        <v>0</v>
      </c>
      <c r="HC84">
        <f t="shared" si="111"/>
        <v>0</v>
      </c>
      <c r="HE84" t="s">
        <v>3</v>
      </c>
      <c r="HF84" t="s">
        <v>3</v>
      </c>
      <c r="IK84">
        <v>0</v>
      </c>
    </row>
    <row r="85" spans="1:245">
      <c r="A85">
        <v>17</v>
      </c>
      <c r="B85">
        <v>1</v>
      </c>
      <c r="C85">
        <f>ROW(SmtRes!A41)</f>
        <v>41</v>
      </c>
      <c r="D85">
        <f>ROW(EtalonRes!A41)</f>
        <v>41</v>
      </c>
      <c r="E85" t="s">
        <v>34</v>
      </c>
      <c r="F85" t="s">
        <v>156</v>
      </c>
      <c r="G85" t="s">
        <v>157</v>
      </c>
      <c r="H85" t="s">
        <v>158</v>
      </c>
      <c r="I85">
        <f>ROUND(3.6/100,9)</f>
        <v>3.5999999999999997E-2</v>
      </c>
      <c r="J85">
        <v>0</v>
      </c>
      <c r="O85">
        <f t="shared" si="77"/>
        <v>1902.21</v>
      </c>
      <c r="P85">
        <f t="shared" si="78"/>
        <v>58.61</v>
      </c>
      <c r="Q85">
        <f t="shared" si="79"/>
        <v>18.21</v>
      </c>
      <c r="R85">
        <f t="shared" si="80"/>
        <v>1.29</v>
      </c>
      <c r="S85">
        <f t="shared" si="81"/>
        <v>1825.39</v>
      </c>
      <c r="T85">
        <f t="shared" si="82"/>
        <v>0</v>
      </c>
      <c r="U85">
        <f t="shared" si="83"/>
        <v>5.9929199999999998</v>
      </c>
      <c r="V85">
        <f t="shared" si="84"/>
        <v>2.8799999999999997E-3</v>
      </c>
      <c r="W85">
        <f t="shared" si="85"/>
        <v>0</v>
      </c>
      <c r="X85">
        <f t="shared" si="86"/>
        <v>1461.34</v>
      </c>
      <c r="Y85">
        <f t="shared" si="87"/>
        <v>675.87</v>
      </c>
      <c r="AA85">
        <v>35806607</v>
      </c>
      <c r="AB85">
        <f t="shared" si="88"/>
        <v>2053.38</v>
      </c>
      <c r="AC85">
        <f t="shared" si="89"/>
        <v>478.86</v>
      </c>
      <c r="AD85">
        <f>ROUND((((ET85)-(EU85))+AE85),2)</f>
        <v>46.33</v>
      </c>
      <c r="AE85">
        <f t="shared" si="112"/>
        <v>1.08</v>
      </c>
      <c r="AF85">
        <f t="shared" si="112"/>
        <v>1528.19</v>
      </c>
      <c r="AG85">
        <f t="shared" si="90"/>
        <v>0</v>
      </c>
      <c r="AH85">
        <f t="shared" si="113"/>
        <v>166.47</v>
      </c>
      <c r="AI85">
        <f t="shared" si="113"/>
        <v>0.08</v>
      </c>
      <c r="AJ85">
        <f t="shared" si="91"/>
        <v>0</v>
      </c>
      <c r="AK85">
        <v>2053.38</v>
      </c>
      <c r="AL85">
        <v>478.86</v>
      </c>
      <c r="AM85">
        <v>46.33</v>
      </c>
      <c r="AN85">
        <v>1.08</v>
      </c>
      <c r="AO85">
        <v>1528.19</v>
      </c>
      <c r="AP85">
        <v>0</v>
      </c>
      <c r="AQ85">
        <v>166.47</v>
      </c>
      <c r="AR85">
        <v>0.08</v>
      </c>
      <c r="AS85">
        <v>0</v>
      </c>
      <c r="AT85">
        <v>80</v>
      </c>
      <c r="AU85">
        <v>37</v>
      </c>
      <c r="AV85">
        <v>1</v>
      </c>
      <c r="AW85">
        <v>1</v>
      </c>
      <c r="AZ85">
        <v>1</v>
      </c>
      <c r="BA85">
        <v>33.18</v>
      </c>
      <c r="BB85">
        <v>10.92</v>
      </c>
      <c r="BC85">
        <v>3.4</v>
      </c>
      <c r="BD85" t="s">
        <v>3</v>
      </c>
      <c r="BE85" t="s">
        <v>3</v>
      </c>
      <c r="BF85" t="s">
        <v>3</v>
      </c>
      <c r="BG85" t="s">
        <v>3</v>
      </c>
      <c r="BH85">
        <v>0</v>
      </c>
      <c r="BI85">
        <v>1</v>
      </c>
      <c r="BJ85" t="s">
        <v>159</v>
      </c>
      <c r="BM85">
        <v>15001</v>
      </c>
      <c r="BN85">
        <v>0</v>
      </c>
      <c r="BO85" t="s">
        <v>156</v>
      </c>
      <c r="BP85">
        <v>1</v>
      </c>
      <c r="BQ85">
        <v>2</v>
      </c>
      <c r="BR85">
        <v>0</v>
      </c>
      <c r="BS85">
        <v>33.18</v>
      </c>
      <c r="BT85">
        <v>1</v>
      </c>
      <c r="BU85">
        <v>1</v>
      </c>
      <c r="BV85">
        <v>1</v>
      </c>
      <c r="BW85">
        <v>1</v>
      </c>
      <c r="BX85">
        <v>1</v>
      </c>
      <c r="BY85" t="s">
        <v>3</v>
      </c>
      <c r="BZ85">
        <v>105</v>
      </c>
      <c r="CA85">
        <v>55</v>
      </c>
      <c r="CE85">
        <v>0</v>
      </c>
      <c r="CF85">
        <v>0</v>
      </c>
      <c r="CG85">
        <v>0</v>
      </c>
      <c r="CM85">
        <v>0</v>
      </c>
      <c r="CN85" t="s">
        <v>3</v>
      </c>
      <c r="CO85">
        <v>0</v>
      </c>
      <c r="CP85">
        <f t="shared" si="92"/>
        <v>1902.21</v>
      </c>
      <c r="CQ85">
        <f t="shared" si="93"/>
        <v>1628.124</v>
      </c>
      <c r="CR85">
        <f t="shared" si="94"/>
        <v>505.92359999999996</v>
      </c>
      <c r="CS85">
        <f t="shared" si="95"/>
        <v>35.834400000000002</v>
      </c>
      <c r="CT85">
        <f t="shared" si="96"/>
        <v>50705.3442</v>
      </c>
      <c r="CU85">
        <f t="shared" si="97"/>
        <v>0</v>
      </c>
      <c r="CV85">
        <f t="shared" si="98"/>
        <v>166.47</v>
      </c>
      <c r="CW85">
        <f t="shared" si="99"/>
        <v>0.08</v>
      </c>
      <c r="CX85">
        <f t="shared" si="100"/>
        <v>0</v>
      </c>
      <c r="CY85">
        <f t="shared" si="101"/>
        <v>1461.3440000000001</v>
      </c>
      <c r="CZ85">
        <f t="shared" si="102"/>
        <v>675.87160000000006</v>
      </c>
      <c r="DC85" t="s">
        <v>3</v>
      </c>
      <c r="DD85" t="s">
        <v>3</v>
      </c>
      <c r="DE85" t="s">
        <v>3</v>
      </c>
      <c r="DF85" t="s">
        <v>3</v>
      </c>
      <c r="DG85" t="s">
        <v>3</v>
      </c>
      <c r="DH85" t="s">
        <v>3</v>
      </c>
      <c r="DI85" t="s">
        <v>3</v>
      </c>
      <c r="DJ85" t="s">
        <v>3</v>
      </c>
      <c r="DK85" t="s">
        <v>3</v>
      </c>
      <c r="DL85" t="s">
        <v>3</v>
      </c>
      <c r="DM85" t="s">
        <v>3</v>
      </c>
      <c r="DN85">
        <v>0</v>
      </c>
      <c r="DO85">
        <v>0</v>
      </c>
      <c r="DP85">
        <v>1</v>
      </c>
      <c r="DQ85">
        <v>1</v>
      </c>
      <c r="DU85">
        <v>1013</v>
      </c>
      <c r="DV85" t="s">
        <v>158</v>
      </c>
      <c r="DW85" t="s">
        <v>158</v>
      </c>
      <c r="DX85">
        <v>1</v>
      </c>
      <c r="DZ85" t="s">
        <v>3</v>
      </c>
      <c r="EA85" t="s">
        <v>3</v>
      </c>
      <c r="EB85" t="s">
        <v>3</v>
      </c>
      <c r="EC85" t="s">
        <v>3</v>
      </c>
      <c r="EE85">
        <v>29085536</v>
      </c>
      <c r="EF85">
        <v>2</v>
      </c>
      <c r="EG85" t="s">
        <v>145</v>
      </c>
      <c r="EH85">
        <v>0</v>
      </c>
      <c r="EI85" t="s">
        <v>3</v>
      </c>
      <c r="EJ85">
        <v>1</v>
      </c>
      <c r="EK85">
        <v>15001</v>
      </c>
      <c r="EL85" t="s">
        <v>160</v>
      </c>
      <c r="EM85" t="s">
        <v>161</v>
      </c>
      <c r="EO85" t="s">
        <v>3</v>
      </c>
      <c r="EQ85">
        <v>0</v>
      </c>
      <c r="ER85">
        <v>2053.38</v>
      </c>
      <c r="ES85">
        <v>478.86</v>
      </c>
      <c r="ET85">
        <v>46.33</v>
      </c>
      <c r="EU85">
        <v>1.08</v>
      </c>
      <c r="EV85">
        <v>1528.19</v>
      </c>
      <c r="EW85">
        <v>166.47</v>
      </c>
      <c r="EX85">
        <v>0.08</v>
      </c>
      <c r="EY85">
        <v>0</v>
      </c>
      <c r="FQ85">
        <v>0</v>
      </c>
      <c r="FR85">
        <f t="shared" si="103"/>
        <v>0</v>
      </c>
      <c r="FS85">
        <v>0</v>
      </c>
      <c r="FT85" t="s">
        <v>148</v>
      </c>
      <c r="FU85" t="s">
        <v>24</v>
      </c>
      <c r="FV85" t="s">
        <v>24</v>
      </c>
      <c r="FW85" t="s">
        <v>25</v>
      </c>
      <c r="FX85">
        <v>94.5</v>
      </c>
      <c r="FY85">
        <v>46.75</v>
      </c>
      <c r="GA85" t="s">
        <v>3</v>
      </c>
      <c r="GD85">
        <v>1</v>
      </c>
      <c r="GF85">
        <v>-222903101</v>
      </c>
      <c r="GG85">
        <v>2</v>
      </c>
      <c r="GH85">
        <v>1</v>
      </c>
      <c r="GI85">
        <v>2</v>
      </c>
      <c r="GJ85">
        <v>0</v>
      </c>
      <c r="GK85">
        <v>0</v>
      </c>
      <c r="GL85">
        <f t="shared" si="104"/>
        <v>0</v>
      </c>
      <c r="GM85">
        <f t="shared" si="105"/>
        <v>4039.42</v>
      </c>
      <c r="GN85">
        <f t="shared" si="106"/>
        <v>4039.42</v>
      </c>
      <c r="GO85">
        <f t="shared" si="107"/>
        <v>0</v>
      </c>
      <c r="GP85">
        <f t="shared" si="108"/>
        <v>0</v>
      </c>
      <c r="GR85">
        <v>0</v>
      </c>
      <c r="GS85">
        <v>3</v>
      </c>
      <c r="GT85">
        <v>0</v>
      </c>
      <c r="GU85" t="s">
        <v>3</v>
      </c>
      <c r="GV85">
        <f t="shared" si="109"/>
        <v>0</v>
      </c>
      <c r="GW85">
        <v>1</v>
      </c>
      <c r="GX85">
        <f t="shared" si="110"/>
        <v>0</v>
      </c>
      <c r="HA85">
        <v>0</v>
      </c>
      <c r="HB85">
        <v>0</v>
      </c>
      <c r="HC85">
        <f t="shared" si="111"/>
        <v>0</v>
      </c>
      <c r="HE85" t="s">
        <v>3</v>
      </c>
      <c r="HF85" t="s">
        <v>3</v>
      </c>
      <c r="IK85">
        <v>0</v>
      </c>
    </row>
    <row r="86" spans="1:245">
      <c r="A86">
        <v>18</v>
      </c>
      <c r="B86">
        <v>1</v>
      </c>
      <c r="C86">
        <v>41</v>
      </c>
      <c r="E86" t="s">
        <v>162</v>
      </c>
      <c r="F86" t="s">
        <v>163</v>
      </c>
      <c r="G86" t="s">
        <v>164</v>
      </c>
      <c r="H86" t="s">
        <v>165</v>
      </c>
      <c r="I86">
        <f>I85*J86</f>
        <v>3.78</v>
      </c>
      <c r="J86">
        <v>105</v>
      </c>
      <c r="O86">
        <f t="shared" si="77"/>
        <v>857.01</v>
      </c>
      <c r="P86">
        <f t="shared" si="78"/>
        <v>857.01</v>
      </c>
      <c r="Q86">
        <f t="shared" si="79"/>
        <v>0</v>
      </c>
      <c r="R86">
        <f t="shared" si="80"/>
        <v>0</v>
      </c>
      <c r="S86">
        <f t="shared" si="81"/>
        <v>0</v>
      </c>
      <c r="T86">
        <f t="shared" si="82"/>
        <v>0</v>
      </c>
      <c r="U86">
        <f t="shared" si="83"/>
        <v>0</v>
      </c>
      <c r="V86">
        <f t="shared" si="84"/>
        <v>0</v>
      </c>
      <c r="W86">
        <f t="shared" si="85"/>
        <v>0.38</v>
      </c>
      <c r="X86">
        <f t="shared" si="86"/>
        <v>0</v>
      </c>
      <c r="Y86">
        <f t="shared" si="87"/>
        <v>0</v>
      </c>
      <c r="AA86">
        <v>35806607</v>
      </c>
      <c r="AB86">
        <f t="shared" si="88"/>
        <v>377.87</v>
      </c>
      <c r="AC86">
        <f t="shared" si="89"/>
        <v>377.87</v>
      </c>
      <c r="AD86">
        <f>ROUND((((ET86)-(EU86))+AE86),2)</f>
        <v>0</v>
      </c>
      <c r="AE86">
        <f t="shared" si="112"/>
        <v>0</v>
      </c>
      <c r="AF86">
        <f t="shared" si="112"/>
        <v>0</v>
      </c>
      <c r="AG86">
        <f t="shared" si="90"/>
        <v>0</v>
      </c>
      <c r="AH86">
        <f t="shared" si="113"/>
        <v>0</v>
      </c>
      <c r="AI86">
        <f t="shared" si="113"/>
        <v>0</v>
      </c>
      <c r="AJ86">
        <f t="shared" si="91"/>
        <v>0.1</v>
      </c>
      <c r="AK86">
        <v>377.87</v>
      </c>
      <c r="AL86">
        <v>377.87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0.1</v>
      </c>
      <c r="AT86">
        <v>0</v>
      </c>
      <c r="AU86">
        <v>0</v>
      </c>
      <c r="AV86">
        <v>1</v>
      </c>
      <c r="AW86">
        <v>1</v>
      </c>
      <c r="AZ86">
        <v>1</v>
      </c>
      <c r="BA86">
        <v>1</v>
      </c>
      <c r="BB86">
        <v>1</v>
      </c>
      <c r="BC86">
        <v>0.6</v>
      </c>
      <c r="BD86" t="s">
        <v>3</v>
      </c>
      <c r="BE86" t="s">
        <v>3</v>
      </c>
      <c r="BF86" t="s">
        <v>3</v>
      </c>
      <c r="BG86" t="s">
        <v>3</v>
      </c>
      <c r="BH86">
        <v>3</v>
      </c>
      <c r="BI86">
        <v>1</v>
      </c>
      <c r="BJ86" t="s">
        <v>166</v>
      </c>
      <c r="BM86">
        <v>500001</v>
      </c>
      <c r="BN86">
        <v>0</v>
      </c>
      <c r="BO86" t="s">
        <v>163</v>
      </c>
      <c r="BP86">
        <v>1</v>
      </c>
      <c r="BQ86">
        <v>8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 t="s">
        <v>3</v>
      </c>
      <c r="BZ86">
        <v>0</v>
      </c>
      <c r="CA86">
        <v>0</v>
      </c>
      <c r="CE86">
        <v>0</v>
      </c>
      <c r="CF86">
        <v>0</v>
      </c>
      <c r="CG86">
        <v>0</v>
      </c>
      <c r="CM86">
        <v>0</v>
      </c>
      <c r="CN86" t="s">
        <v>3</v>
      </c>
      <c r="CO86">
        <v>0</v>
      </c>
      <c r="CP86">
        <f t="shared" si="92"/>
        <v>857.01</v>
      </c>
      <c r="CQ86">
        <f t="shared" si="93"/>
        <v>226.72200000000001</v>
      </c>
      <c r="CR86">
        <f t="shared" si="94"/>
        <v>0</v>
      </c>
      <c r="CS86">
        <f t="shared" si="95"/>
        <v>0</v>
      </c>
      <c r="CT86">
        <f t="shared" si="96"/>
        <v>0</v>
      </c>
      <c r="CU86">
        <f t="shared" si="97"/>
        <v>0</v>
      </c>
      <c r="CV86">
        <f t="shared" si="98"/>
        <v>0</v>
      </c>
      <c r="CW86">
        <f t="shared" si="99"/>
        <v>0</v>
      </c>
      <c r="CX86">
        <f t="shared" si="100"/>
        <v>0.1</v>
      </c>
      <c r="CY86">
        <f t="shared" si="101"/>
        <v>0</v>
      </c>
      <c r="CZ86">
        <f t="shared" si="102"/>
        <v>0</v>
      </c>
      <c r="DC86" t="s">
        <v>3</v>
      </c>
      <c r="DD86" t="s">
        <v>3</v>
      </c>
      <c r="DE86" t="s">
        <v>3</v>
      </c>
      <c r="DF86" t="s">
        <v>3</v>
      </c>
      <c r="DG86" t="s">
        <v>3</v>
      </c>
      <c r="DH86" t="s">
        <v>3</v>
      </c>
      <c r="DI86" t="s">
        <v>3</v>
      </c>
      <c r="DJ86" t="s">
        <v>3</v>
      </c>
      <c r="DK86" t="s">
        <v>3</v>
      </c>
      <c r="DL86" t="s">
        <v>3</v>
      </c>
      <c r="DM86" t="s">
        <v>3</v>
      </c>
      <c r="DN86">
        <v>0</v>
      </c>
      <c r="DO86">
        <v>0</v>
      </c>
      <c r="DP86">
        <v>1</v>
      </c>
      <c r="DQ86">
        <v>1</v>
      </c>
      <c r="DU86">
        <v>1005</v>
      </c>
      <c r="DV86" t="s">
        <v>165</v>
      </c>
      <c r="DW86" t="s">
        <v>165</v>
      </c>
      <c r="DX86">
        <v>1</v>
      </c>
      <c r="DZ86" t="s">
        <v>3</v>
      </c>
      <c r="EA86" t="s">
        <v>3</v>
      </c>
      <c r="EB86" t="s">
        <v>3</v>
      </c>
      <c r="EC86" t="s">
        <v>3</v>
      </c>
      <c r="EE86">
        <v>29085443</v>
      </c>
      <c r="EF86">
        <v>8</v>
      </c>
      <c r="EG86" t="s">
        <v>153</v>
      </c>
      <c r="EH86">
        <v>0</v>
      </c>
      <c r="EI86" t="s">
        <v>3</v>
      </c>
      <c r="EJ86">
        <v>1</v>
      </c>
      <c r="EK86">
        <v>500001</v>
      </c>
      <c r="EL86" t="s">
        <v>154</v>
      </c>
      <c r="EM86" t="s">
        <v>155</v>
      </c>
      <c r="EO86" t="s">
        <v>3</v>
      </c>
      <c r="EQ86">
        <v>0</v>
      </c>
      <c r="ER86">
        <v>377.87</v>
      </c>
      <c r="ES86">
        <v>377.87</v>
      </c>
      <c r="ET86">
        <v>0</v>
      </c>
      <c r="EU86">
        <v>0</v>
      </c>
      <c r="EV86">
        <v>0</v>
      </c>
      <c r="EW86">
        <v>0</v>
      </c>
      <c r="EX86">
        <v>0</v>
      </c>
      <c r="FQ86">
        <v>0</v>
      </c>
      <c r="FR86">
        <f t="shared" si="103"/>
        <v>0</v>
      </c>
      <c r="FS86">
        <v>0</v>
      </c>
      <c r="FX86">
        <v>0</v>
      </c>
      <c r="FY86">
        <v>0</v>
      </c>
      <c r="GA86" t="s">
        <v>3</v>
      </c>
      <c r="GD86">
        <v>1</v>
      </c>
      <c r="GF86">
        <v>80520630</v>
      </c>
      <c r="GG86">
        <v>2</v>
      </c>
      <c r="GH86">
        <v>1</v>
      </c>
      <c r="GI86">
        <v>2</v>
      </c>
      <c r="GJ86">
        <v>0</v>
      </c>
      <c r="GK86">
        <v>0</v>
      </c>
      <c r="GL86">
        <f t="shared" si="104"/>
        <v>0</v>
      </c>
      <c r="GM86">
        <f t="shared" si="105"/>
        <v>857.01</v>
      </c>
      <c r="GN86">
        <f t="shared" si="106"/>
        <v>857.01</v>
      </c>
      <c r="GO86">
        <f t="shared" si="107"/>
        <v>0</v>
      </c>
      <c r="GP86">
        <f t="shared" si="108"/>
        <v>0</v>
      </c>
      <c r="GR86">
        <v>0</v>
      </c>
      <c r="GS86">
        <v>3</v>
      </c>
      <c r="GT86">
        <v>0</v>
      </c>
      <c r="GU86" t="s">
        <v>3</v>
      </c>
      <c r="GV86">
        <f t="shared" si="109"/>
        <v>0</v>
      </c>
      <c r="GW86">
        <v>1</v>
      </c>
      <c r="GX86">
        <f t="shared" si="110"/>
        <v>0</v>
      </c>
      <c r="HA86">
        <v>0</v>
      </c>
      <c r="HB86">
        <v>0</v>
      </c>
      <c r="HC86">
        <f t="shared" si="111"/>
        <v>0</v>
      </c>
      <c r="HE86" t="s">
        <v>3</v>
      </c>
      <c r="HF86" t="s">
        <v>3</v>
      </c>
      <c r="IK86">
        <v>0</v>
      </c>
    </row>
    <row r="87" spans="1:245">
      <c r="A87">
        <v>18</v>
      </c>
      <c r="B87">
        <v>1</v>
      </c>
      <c r="C87">
        <v>39</v>
      </c>
      <c r="E87" t="s">
        <v>167</v>
      </c>
      <c r="F87" t="s">
        <v>168</v>
      </c>
      <c r="G87" t="s">
        <v>169</v>
      </c>
      <c r="H87" t="s">
        <v>170</v>
      </c>
      <c r="I87">
        <f>I85*J87</f>
        <v>0.32</v>
      </c>
      <c r="J87">
        <v>8.8888888888888893</v>
      </c>
      <c r="O87">
        <f t="shared" si="77"/>
        <v>42.89</v>
      </c>
      <c r="P87">
        <f t="shared" si="78"/>
        <v>42.89</v>
      </c>
      <c r="Q87">
        <f t="shared" si="79"/>
        <v>0</v>
      </c>
      <c r="R87">
        <f t="shared" si="80"/>
        <v>0</v>
      </c>
      <c r="S87">
        <f t="shared" si="81"/>
        <v>0</v>
      </c>
      <c r="T87">
        <f t="shared" si="82"/>
        <v>0</v>
      </c>
      <c r="U87">
        <f t="shared" si="83"/>
        <v>0</v>
      </c>
      <c r="V87">
        <f t="shared" si="84"/>
        <v>0</v>
      </c>
      <c r="W87">
        <f t="shared" si="85"/>
        <v>0.02</v>
      </c>
      <c r="X87">
        <f t="shared" si="86"/>
        <v>0</v>
      </c>
      <c r="Y87">
        <f t="shared" si="87"/>
        <v>0</v>
      </c>
      <c r="AA87">
        <v>35806607</v>
      </c>
      <c r="AB87">
        <f t="shared" si="88"/>
        <v>22.91</v>
      </c>
      <c r="AC87">
        <f t="shared" si="89"/>
        <v>22.91</v>
      </c>
      <c r="AD87">
        <f>ROUND((((ET87)-(EU87))+AE87),2)</f>
        <v>0</v>
      </c>
      <c r="AE87">
        <f t="shared" si="112"/>
        <v>0</v>
      </c>
      <c r="AF87">
        <f t="shared" si="112"/>
        <v>0</v>
      </c>
      <c r="AG87">
        <f t="shared" si="90"/>
        <v>0</v>
      </c>
      <c r="AH87">
        <f t="shared" si="113"/>
        <v>0</v>
      </c>
      <c r="AI87">
        <f t="shared" si="113"/>
        <v>0</v>
      </c>
      <c r="AJ87">
        <f t="shared" si="91"/>
        <v>0.06</v>
      </c>
      <c r="AK87">
        <v>22.91</v>
      </c>
      <c r="AL87">
        <v>22.91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0.06</v>
      </c>
      <c r="AT87">
        <v>0</v>
      </c>
      <c r="AU87">
        <v>0</v>
      </c>
      <c r="AV87">
        <v>1</v>
      </c>
      <c r="AW87">
        <v>1</v>
      </c>
      <c r="AZ87">
        <v>1</v>
      </c>
      <c r="BA87">
        <v>1</v>
      </c>
      <c r="BB87">
        <v>1</v>
      </c>
      <c r="BC87">
        <v>5.85</v>
      </c>
      <c r="BD87" t="s">
        <v>3</v>
      </c>
      <c r="BE87" t="s">
        <v>3</v>
      </c>
      <c r="BF87" t="s">
        <v>3</v>
      </c>
      <c r="BG87" t="s">
        <v>3</v>
      </c>
      <c r="BH87">
        <v>3</v>
      </c>
      <c r="BI87">
        <v>1</v>
      </c>
      <c r="BJ87" t="s">
        <v>171</v>
      </c>
      <c r="BM87">
        <v>500001</v>
      </c>
      <c r="BN87">
        <v>0</v>
      </c>
      <c r="BO87" t="s">
        <v>168</v>
      </c>
      <c r="BP87">
        <v>1</v>
      </c>
      <c r="BQ87">
        <v>8</v>
      </c>
      <c r="BR87">
        <v>0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 t="s">
        <v>3</v>
      </c>
      <c r="BZ87">
        <v>0</v>
      </c>
      <c r="CA87">
        <v>0</v>
      </c>
      <c r="CE87">
        <v>0</v>
      </c>
      <c r="CF87">
        <v>0</v>
      </c>
      <c r="CG87">
        <v>0</v>
      </c>
      <c r="CM87">
        <v>0</v>
      </c>
      <c r="CN87" t="s">
        <v>3</v>
      </c>
      <c r="CO87">
        <v>0</v>
      </c>
      <c r="CP87">
        <f t="shared" si="92"/>
        <v>42.89</v>
      </c>
      <c r="CQ87">
        <f t="shared" si="93"/>
        <v>134.02349999999998</v>
      </c>
      <c r="CR87">
        <f t="shared" si="94"/>
        <v>0</v>
      </c>
      <c r="CS87">
        <f t="shared" si="95"/>
        <v>0</v>
      </c>
      <c r="CT87">
        <f t="shared" si="96"/>
        <v>0</v>
      </c>
      <c r="CU87">
        <f t="shared" si="97"/>
        <v>0</v>
      </c>
      <c r="CV87">
        <f t="shared" si="98"/>
        <v>0</v>
      </c>
      <c r="CW87">
        <f t="shared" si="99"/>
        <v>0</v>
      </c>
      <c r="CX87">
        <f t="shared" si="100"/>
        <v>0.06</v>
      </c>
      <c r="CY87">
        <f t="shared" si="101"/>
        <v>0</v>
      </c>
      <c r="CZ87">
        <f t="shared" si="102"/>
        <v>0</v>
      </c>
      <c r="DC87" t="s">
        <v>3</v>
      </c>
      <c r="DD87" t="s">
        <v>3</v>
      </c>
      <c r="DE87" t="s">
        <v>3</v>
      </c>
      <c r="DF87" t="s">
        <v>3</v>
      </c>
      <c r="DG87" t="s">
        <v>3</v>
      </c>
      <c r="DH87" t="s">
        <v>3</v>
      </c>
      <c r="DI87" t="s">
        <v>3</v>
      </c>
      <c r="DJ87" t="s">
        <v>3</v>
      </c>
      <c r="DK87" t="s">
        <v>3</v>
      </c>
      <c r="DL87" t="s">
        <v>3</v>
      </c>
      <c r="DM87" t="s">
        <v>3</v>
      </c>
      <c r="DN87">
        <v>0</v>
      </c>
      <c r="DO87">
        <v>0</v>
      </c>
      <c r="DP87">
        <v>1</v>
      </c>
      <c r="DQ87">
        <v>1</v>
      </c>
      <c r="DU87">
        <v>1009</v>
      </c>
      <c r="DV87" t="s">
        <v>170</v>
      </c>
      <c r="DW87" t="s">
        <v>170</v>
      </c>
      <c r="DX87">
        <v>1</v>
      </c>
      <c r="DZ87" t="s">
        <v>3</v>
      </c>
      <c r="EA87" t="s">
        <v>3</v>
      </c>
      <c r="EB87" t="s">
        <v>3</v>
      </c>
      <c r="EC87" t="s">
        <v>3</v>
      </c>
      <c r="EE87">
        <v>29085443</v>
      </c>
      <c r="EF87">
        <v>8</v>
      </c>
      <c r="EG87" t="s">
        <v>153</v>
      </c>
      <c r="EH87">
        <v>0</v>
      </c>
      <c r="EI87" t="s">
        <v>3</v>
      </c>
      <c r="EJ87">
        <v>1</v>
      </c>
      <c r="EK87">
        <v>500001</v>
      </c>
      <c r="EL87" t="s">
        <v>154</v>
      </c>
      <c r="EM87" t="s">
        <v>155</v>
      </c>
      <c r="EO87" t="s">
        <v>3</v>
      </c>
      <c r="EQ87">
        <v>0</v>
      </c>
      <c r="ER87">
        <v>22.91</v>
      </c>
      <c r="ES87">
        <v>22.91</v>
      </c>
      <c r="ET87">
        <v>0</v>
      </c>
      <c r="EU87">
        <v>0</v>
      </c>
      <c r="EV87">
        <v>0</v>
      </c>
      <c r="EW87">
        <v>0</v>
      </c>
      <c r="EX87">
        <v>0</v>
      </c>
      <c r="FQ87">
        <v>0</v>
      </c>
      <c r="FR87">
        <f t="shared" si="103"/>
        <v>0</v>
      </c>
      <c r="FS87">
        <v>0</v>
      </c>
      <c r="FX87">
        <v>0</v>
      </c>
      <c r="FY87">
        <v>0</v>
      </c>
      <c r="GA87" t="s">
        <v>3</v>
      </c>
      <c r="GD87">
        <v>1</v>
      </c>
      <c r="GF87">
        <v>-1800780702</v>
      </c>
      <c r="GG87">
        <v>2</v>
      </c>
      <c r="GH87">
        <v>1</v>
      </c>
      <c r="GI87">
        <v>2</v>
      </c>
      <c r="GJ87">
        <v>0</v>
      </c>
      <c r="GK87">
        <v>0</v>
      </c>
      <c r="GL87">
        <f t="shared" si="104"/>
        <v>0</v>
      </c>
      <c r="GM87">
        <f t="shared" si="105"/>
        <v>42.89</v>
      </c>
      <c r="GN87">
        <f t="shared" si="106"/>
        <v>42.89</v>
      </c>
      <c r="GO87">
        <f t="shared" si="107"/>
        <v>0</v>
      </c>
      <c r="GP87">
        <f t="shared" si="108"/>
        <v>0</v>
      </c>
      <c r="GR87">
        <v>0</v>
      </c>
      <c r="GS87">
        <v>3</v>
      </c>
      <c r="GT87">
        <v>0</v>
      </c>
      <c r="GU87" t="s">
        <v>3</v>
      </c>
      <c r="GV87">
        <f t="shared" si="109"/>
        <v>0</v>
      </c>
      <c r="GW87">
        <v>1</v>
      </c>
      <c r="GX87">
        <f t="shared" si="110"/>
        <v>0</v>
      </c>
      <c r="HA87">
        <v>0</v>
      </c>
      <c r="HB87">
        <v>0</v>
      </c>
      <c r="HC87">
        <f t="shared" si="111"/>
        <v>0</v>
      </c>
      <c r="HE87" t="s">
        <v>3</v>
      </c>
      <c r="HF87" t="s">
        <v>3</v>
      </c>
      <c r="IK87">
        <v>0</v>
      </c>
    </row>
    <row r="88" spans="1:245">
      <c r="A88">
        <v>17</v>
      </c>
      <c r="B88">
        <v>1</v>
      </c>
      <c r="C88">
        <f>ROW(SmtRes!A53)</f>
        <v>53</v>
      </c>
      <c r="D88">
        <f>ROW(EtalonRes!A52)</f>
        <v>52</v>
      </c>
      <c r="E88" t="s">
        <v>39</v>
      </c>
      <c r="F88" t="s">
        <v>172</v>
      </c>
      <c r="G88" t="s">
        <v>173</v>
      </c>
      <c r="H88" t="s">
        <v>174</v>
      </c>
      <c r="I88">
        <f>ROUND(2/100,9)</f>
        <v>0.02</v>
      </c>
      <c r="J88">
        <v>0</v>
      </c>
      <c r="O88">
        <f t="shared" si="77"/>
        <v>3150.06</v>
      </c>
      <c r="P88">
        <f t="shared" si="78"/>
        <v>2261.08</v>
      </c>
      <c r="Q88">
        <f t="shared" si="79"/>
        <v>261.77</v>
      </c>
      <c r="R88">
        <f t="shared" si="80"/>
        <v>108.52</v>
      </c>
      <c r="S88">
        <f t="shared" si="81"/>
        <v>627.21</v>
      </c>
      <c r="T88">
        <f t="shared" si="82"/>
        <v>0</v>
      </c>
      <c r="U88">
        <f t="shared" si="83"/>
        <v>2.0591900000000001</v>
      </c>
      <c r="V88">
        <f t="shared" si="84"/>
        <v>0.24224999999999999</v>
      </c>
      <c r="W88">
        <f t="shared" si="85"/>
        <v>0</v>
      </c>
      <c r="X88">
        <f t="shared" si="86"/>
        <v>662.16</v>
      </c>
      <c r="Y88">
        <f t="shared" si="87"/>
        <v>316.36</v>
      </c>
      <c r="AA88">
        <v>35806607</v>
      </c>
      <c r="AB88">
        <f t="shared" si="88"/>
        <v>25001.64</v>
      </c>
      <c r="AC88">
        <f t="shared" si="89"/>
        <v>22793.11</v>
      </c>
      <c r="AD88">
        <f>ROUND(((((ET88*1.25))-((EU88*1.25)))+AE88),2)</f>
        <v>1263.3599999999999</v>
      </c>
      <c r="AE88">
        <f>ROUND(((EU88*1.25)),2)</f>
        <v>163.53</v>
      </c>
      <c r="AF88">
        <f>ROUND(((EV88*1.15)),2)</f>
        <v>945.17</v>
      </c>
      <c r="AG88">
        <f t="shared" si="90"/>
        <v>0</v>
      </c>
      <c r="AH88">
        <f>((EW88*1.15))</f>
        <v>102.95949999999999</v>
      </c>
      <c r="AI88">
        <f>((EX88*1.25))</f>
        <v>12.112499999999999</v>
      </c>
      <c r="AJ88">
        <f t="shared" si="91"/>
        <v>0</v>
      </c>
      <c r="AK88">
        <v>24625.68</v>
      </c>
      <c r="AL88">
        <v>22793.11</v>
      </c>
      <c r="AM88">
        <v>1010.68</v>
      </c>
      <c r="AN88">
        <v>130.82</v>
      </c>
      <c r="AO88">
        <v>821.89</v>
      </c>
      <c r="AP88">
        <v>0</v>
      </c>
      <c r="AQ88">
        <v>89.53</v>
      </c>
      <c r="AR88">
        <v>9.69</v>
      </c>
      <c r="AS88">
        <v>0</v>
      </c>
      <c r="AT88">
        <v>90</v>
      </c>
      <c r="AU88">
        <v>43</v>
      </c>
      <c r="AV88">
        <v>1</v>
      </c>
      <c r="AW88">
        <v>1</v>
      </c>
      <c r="AZ88">
        <v>1</v>
      </c>
      <c r="BA88">
        <v>33.18</v>
      </c>
      <c r="BB88">
        <v>10.36</v>
      </c>
      <c r="BC88">
        <v>4.96</v>
      </c>
      <c r="BD88" t="s">
        <v>3</v>
      </c>
      <c r="BE88" t="s">
        <v>3</v>
      </c>
      <c r="BF88" t="s">
        <v>3</v>
      </c>
      <c r="BG88" t="s">
        <v>3</v>
      </c>
      <c r="BH88">
        <v>0</v>
      </c>
      <c r="BI88">
        <v>1</v>
      </c>
      <c r="BJ88" t="s">
        <v>175</v>
      </c>
      <c r="BM88">
        <v>10001</v>
      </c>
      <c r="BN88">
        <v>0</v>
      </c>
      <c r="BO88" t="s">
        <v>172</v>
      </c>
      <c r="BP88">
        <v>1</v>
      </c>
      <c r="BQ88">
        <v>2</v>
      </c>
      <c r="BR88">
        <v>0</v>
      </c>
      <c r="BS88">
        <v>33.18</v>
      </c>
      <c r="BT88">
        <v>1</v>
      </c>
      <c r="BU88">
        <v>1</v>
      </c>
      <c r="BV88">
        <v>1</v>
      </c>
      <c r="BW88">
        <v>1</v>
      </c>
      <c r="BX88">
        <v>1</v>
      </c>
      <c r="BY88" t="s">
        <v>3</v>
      </c>
      <c r="BZ88">
        <v>118</v>
      </c>
      <c r="CA88">
        <v>63</v>
      </c>
      <c r="CE88">
        <v>0</v>
      </c>
      <c r="CF88">
        <v>0</v>
      </c>
      <c r="CG88">
        <v>0</v>
      </c>
      <c r="CM88">
        <v>0</v>
      </c>
      <c r="CN88" t="s">
        <v>3</v>
      </c>
      <c r="CO88">
        <v>0</v>
      </c>
      <c r="CP88">
        <f t="shared" si="92"/>
        <v>3150.06</v>
      </c>
      <c r="CQ88">
        <f t="shared" si="93"/>
        <v>113053.8256</v>
      </c>
      <c r="CR88">
        <f t="shared" si="94"/>
        <v>13088.409599999999</v>
      </c>
      <c r="CS88">
        <f t="shared" si="95"/>
        <v>5425.9254000000001</v>
      </c>
      <c r="CT88">
        <f t="shared" si="96"/>
        <v>31360.740599999997</v>
      </c>
      <c r="CU88">
        <f t="shared" si="97"/>
        <v>0</v>
      </c>
      <c r="CV88">
        <f t="shared" si="98"/>
        <v>102.95949999999999</v>
      </c>
      <c r="CW88">
        <f t="shared" si="99"/>
        <v>12.112499999999999</v>
      </c>
      <c r="CX88">
        <f t="shared" si="100"/>
        <v>0</v>
      </c>
      <c r="CY88">
        <f t="shared" si="101"/>
        <v>662.15699999999993</v>
      </c>
      <c r="CZ88">
        <f t="shared" si="102"/>
        <v>316.3639</v>
      </c>
      <c r="DC88" t="s">
        <v>3</v>
      </c>
      <c r="DD88" t="s">
        <v>3</v>
      </c>
      <c r="DE88" t="s">
        <v>143</v>
      </c>
      <c r="DF88" t="s">
        <v>143</v>
      </c>
      <c r="DG88" t="s">
        <v>144</v>
      </c>
      <c r="DH88" t="s">
        <v>3</v>
      </c>
      <c r="DI88" t="s">
        <v>144</v>
      </c>
      <c r="DJ88" t="s">
        <v>143</v>
      </c>
      <c r="DK88" t="s">
        <v>3</v>
      </c>
      <c r="DL88" t="s">
        <v>3</v>
      </c>
      <c r="DM88" t="s">
        <v>3</v>
      </c>
      <c r="DN88">
        <v>0</v>
      </c>
      <c r="DO88">
        <v>0</v>
      </c>
      <c r="DP88">
        <v>1</v>
      </c>
      <c r="DQ88">
        <v>1</v>
      </c>
      <c r="DU88">
        <v>1013</v>
      </c>
      <c r="DV88" t="s">
        <v>174</v>
      </c>
      <c r="DW88" t="s">
        <v>174</v>
      </c>
      <c r="DX88">
        <v>1</v>
      </c>
      <c r="DZ88" t="s">
        <v>3</v>
      </c>
      <c r="EA88" t="s">
        <v>3</v>
      </c>
      <c r="EB88" t="s">
        <v>3</v>
      </c>
      <c r="EC88" t="s">
        <v>3</v>
      </c>
      <c r="EE88">
        <v>29085510</v>
      </c>
      <c r="EF88">
        <v>2</v>
      </c>
      <c r="EG88" t="s">
        <v>145</v>
      </c>
      <c r="EH88">
        <v>0</v>
      </c>
      <c r="EI88" t="s">
        <v>3</v>
      </c>
      <c r="EJ88">
        <v>1</v>
      </c>
      <c r="EK88">
        <v>10001</v>
      </c>
      <c r="EL88" t="s">
        <v>146</v>
      </c>
      <c r="EM88" t="s">
        <v>147</v>
      </c>
      <c r="EO88" t="s">
        <v>3</v>
      </c>
      <c r="EQ88">
        <v>0</v>
      </c>
      <c r="ER88">
        <v>24625.68</v>
      </c>
      <c r="ES88">
        <v>22793.11</v>
      </c>
      <c r="ET88">
        <v>1010.68</v>
      </c>
      <c r="EU88">
        <v>130.82</v>
      </c>
      <c r="EV88">
        <v>821.89</v>
      </c>
      <c r="EW88">
        <v>89.53</v>
      </c>
      <c r="EX88">
        <v>9.69</v>
      </c>
      <c r="EY88">
        <v>0</v>
      </c>
      <c r="FQ88">
        <v>0</v>
      </c>
      <c r="FR88">
        <f t="shared" si="103"/>
        <v>0</v>
      </c>
      <c r="FS88">
        <v>0</v>
      </c>
      <c r="FT88" t="s">
        <v>148</v>
      </c>
      <c r="FU88" t="s">
        <v>24</v>
      </c>
      <c r="FV88" t="s">
        <v>24</v>
      </c>
      <c r="FW88" t="s">
        <v>25</v>
      </c>
      <c r="FX88">
        <v>106.2</v>
      </c>
      <c r="FY88">
        <v>53.55</v>
      </c>
      <c r="GA88" t="s">
        <v>3</v>
      </c>
      <c r="GD88">
        <v>1</v>
      </c>
      <c r="GF88">
        <v>1266167691</v>
      </c>
      <c r="GG88">
        <v>2</v>
      </c>
      <c r="GH88">
        <v>1</v>
      </c>
      <c r="GI88">
        <v>2</v>
      </c>
      <c r="GJ88">
        <v>0</v>
      </c>
      <c r="GK88">
        <v>0</v>
      </c>
      <c r="GL88">
        <f t="shared" si="104"/>
        <v>0</v>
      </c>
      <c r="GM88">
        <f t="shared" si="105"/>
        <v>4128.58</v>
      </c>
      <c r="GN88">
        <f t="shared" si="106"/>
        <v>4128.58</v>
      </c>
      <c r="GO88">
        <f t="shared" si="107"/>
        <v>0</v>
      </c>
      <c r="GP88">
        <f t="shared" si="108"/>
        <v>0</v>
      </c>
      <c r="GR88">
        <v>0</v>
      </c>
      <c r="GS88">
        <v>3</v>
      </c>
      <c r="GT88">
        <v>0</v>
      </c>
      <c r="GU88" t="s">
        <v>3</v>
      </c>
      <c r="GV88">
        <f t="shared" si="109"/>
        <v>0</v>
      </c>
      <c r="GW88">
        <v>1</v>
      </c>
      <c r="GX88">
        <f t="shared" si="110"/>
        <v>0</v>
      </c>
      <c r="HA88">
        <v>0</v>
      </c>
      <c r="HB88">
        <v>0</v>
      </c>
      <c r="HC88">
        <f t="shared" si="111"/>
        <v>0</v>
      </c>
      <c r="HE88" t="s">
        <v>3</v>
      </c>
      <c r="HF88" t="s">
        <v>3</v>
      </c>
      <c r="IK88">
        <v>0</v>
      </c>
    </row>
    <row r="89" spans="1:245">
      <c r="A89">
        <v>18</v>
      </c>
      <c r="B89">
        <v>1</v>
      </c>
      <c r="C89">
        <v>46</v>
      </c>
      <c r="E89" t="s">
        <v>43</v>
      </c>
      <c r="F89" t="s">
        <v>176</v>
      </c>
      <c r="G89" t="s">
        <v>177</v>
      </c>
      <c r="H89" t="s">
        <v>178</v>
      </c>
      <c r="I89">
        <f>I88*J89</f>
        <v>1</v>
      </c>
      <c r="J89">
        <v>50</v>
      </c>
      <c r="O89">
        <f t="shared" si="77"/>
        <v>196.01</v>
      </c>
      <c r="P89">
        <f t="shared" si="78"/>
        <v>196.01</v>
      </c>
      <c r="Q89">
        <f t="shared" si="79"/>
        <v>0</v>
      </c>
      <c r="R89">
        <f t="shared" si="80"/>
        <v>0</v>
      </c>
      <c r="S89">
        <f t="shared" si="81"/>
        <v>0</v>
      </c>
      <c r="T89">
        <f t="shared" si="82"/>
        <v>0</v>
      </c>
      <c r="U89">
        <f t="shared" si="83"/>
        <v>0</v>
      </c>
      <c r="V89">
        <f t="shared" si="84"/>
        <v>0</v>
      </c>
      <c r="W89">
        <f t="shared" si="85"/>
        <v>0.04</v>
      </c>
      <c r="X89">
        <f t="shared" si="86"/>
        <v>0</v>
      </c>
      <c r="Y89">
        <f t="shared" si="87"/>
        <v>0</v>
      </c>
      <c r="AA89">
        <v>35806607</v>
      </c>
      <c r="AB89">
        <f t="shared" si="88"/>
        <v>94.69</v>
      </c>
      <c r="AC89">
        <f t="shared" si="89"/>
        <v>94.69</v>
      </c>
      <c r="AD89">
        <f>ROUND((((ET89)-(EU89))+AE89),2)</f>
        <v>0</v>
      </c>
      <c r="AE89">
        <f t="shared" ref="AE89:AF91" si="114">ROUND((EU89),2)</f>
        <v>0</v>
      </c>
      <c r="AF89">
        <f t="shared" si="114"/>
        <v>0</v>
      </c>
      <c r="AG89">
        <f t="shared" si="90"/>
        <v>0</v>
      </c>
      <c r="AH89">
        <f t="shared" ref="AH89:AI91" si="115">(EW89)</f>
        <v>0</v>
      </c>
      <c r="AI89">
        <f t="shared" si="115"/>
        <v>0</v>
      </c>
      <c r="AJ89">
        <f t="shared" si="91"/>
        <v>0.04</v>
      </c>
      <c r="AK89">
        <v>94.69</v>
      </c>
      <c r="AL89">
        <v>94.69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0.04</v>
      </c>
      <c r="AT89">
        <v>0</v>
      </c>
      <c r="AU89">
        <v>0</v>
      </c>
      <c r="AV89">
        <v>1</v>
      </c>
      <c r="AW89">
        <v>1</v>
      </c>
      <c r="AZ89">
        <v>1</v>
      </c>
      <c r="BA89">
        <v>1</v>
      </c>
      <c r="BB89">
        <v>1</v>
      </c>
      <c r="BC89">
        <v>2.0699999999999998</v>
      </c>
      <c r="BD89" t="s">
        <v>3</v>
      </c>
      <c r="BE89" t="s">
        <v>3</v>
      </c>
      <c r="BF89" t="s">
        <v>3</v>
      </c>
      <c r="BG89" t="s">
        <v>3</v>
      </c>
      <c r="BH89">
        <v>3</v>
      </c>
      <c r="BI89">
        <v>1</v>
      </c>
      <c r="BJ89" t="s">
        <v>179</v>
      </c>
      <c r="BM89">
        <v>500001</v>
      </c>
      <c r="BN89">
        <v>0</v>
      </c>
      <c r="BO89" t="s">
        <v>176</v>
      </c>
      <c r="BP89">
        <v>1</v>
      </c>
      <c r="BQ89">
        <v>8</v>
      </c>
      <c r="BR89">
        <v>0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 t="s">
        <v>3</v>
      </c>
      <c r="BZ89">
        <v>0</v>
      </c>
      <c r="CA89">
        <v>0</v>
      </c>
      <c r="CE89">
        <v>0</v>
      </c>
      <c r="CF89">
        <v>0</v>
      </c>
      <c r="CG89">
        <v>0</v>
      </c>
      <c r="CM89">
        <v>0</v>
      </c>
      <c r="CN89" t="s">
        <v>3</v>
      </c>
      <c r="CO89">
        <v>0</v>
      </c>
      <c r="CP89">
        <f t="shared" si="92"/>
        <v>196.01</v>
      </c>
      <c r="CQ89">
        <f t="shared" si="93"/>
        <v>196.00829999999999</v>
      </c>
      <c r="CR89">
        <f t="shared" si="94"/>
        <v>0</v>
      </c>
      <c r="CS89">
        <f t="shared" si="95"/>
        <v>0</v>
      </c>
      <c r="CT89">
        <f t="shared" si="96"/>
        <v>0</v>
      </c>
      <c r="CU89">
        <f t="shared" si="97"/>
        <v>0</v>
      </c>
      <c r="CV89">
        <f t="shared" si="98"/>
        <v>0</v>
      </c>
      <c r="CW89">
        <f t="shared" si="99"/>
        <v>0</v>
      </c>
      <c r="CX89">
        <f t="shared" si="100"/>
        <v>0.04</v>
      </c>
      <c r="CY89">
        <f t="shared" si="101"/>
        <v>0</v>
      </c>
      <c r="CZ89">
        <f t="shared" si="102"/>
        <v>0</v>
      </c>
      <c r="DC89" t="s">
        <v>3</v>
      </c>
      <c r="DD89" t="s">
        <v>3</v>
      </c>
      <c r="DE89" t="s">
        <v>3</v>
      </c>
      <c r="DF89" t="s">
        <v>3</v>
      </c>
      <c r="DG89" t="s">
        <v>3</v>
      </c>
      <c r="DH89" t="s">
        <v>3</v>
      </c>
      <c r="DI89" t="s">
        <v>3</v>
      </c>
      <c r="DJ89" t="s">
        <v>3</v>
      </c>
      <c r="DK89" t="s">
        <v>3</v>
      </c>
      <c r="DL89" t="s">
        <v>3</v>
      </c>
      <c r="DM89" t="s">
        <v>3</v>
      </c>
      <c r="DN89">
        <v>0</v>
      </c>
      <c r="DO89">
        <v>0</v>
      </c>
      <c r="DP89">
        <v>1</v>
      </c>
      <c r="DQ89">
        <v>1</v>
      </c>
      <c r="DU89">
        <v>1013</v>
      </c>
      <c r="DV89" t="s">
        <v>178</v>
      </c>
      <c r="DW89" t="s">
        <v>178</v>
      </c>
      <c r="DX89">
        <v>1</v>
      </c>
      <c r="DZ89" t="s">
        <v>3</v>
      </c>
      <c r="EA89" t="s">
        <v>3</v>
      </c>
      <c r="EB89" t="s">
        <v>3</v>
      </c>
      <c r="EC89" t="s">
        <v>3</v>
      </c>
      <c r="EE89">
        <v>29085443</v>
      </c>
      <c r="EF89">
        <v>8</v>
      </c>
      <c r="EG89" t="s">
        <v>153</v>
      </c>
      <c r="EH89">
        <v>0</v>
      </c>
      <c r="EI89" t="s">
        <v>3</v>
      </c>
      <c r="EJ89">
        <v>1</v>
      </c>
      <c r="EK89">
        <v>500001</v>
      </c>
      <c r="EL89" t="s">
        <v>154</v>
      </c>
      <c r="EM89" t="s">
        <v>155</v>
      </c>
      <c r="EO89" t="s">
        <v>3</v>
      </c>
      <c r="EQ89">
        <v>0</v>
      </c>
      <c r="ER89">
        <v>94.69</v>
      </c>
      <c r="ES89">
        <v>94.69</v>
      </c>
      <c r="ET89">
        <v>0</v>
      </c>
      <c r="EU89">
        <v>0</v>
      </c>
      <c r="EV89">
        <v>0</v>
      </c>
      <c r="EW89">
        <v>0</v>
      </c>
      <c r="EX89">
        <v>0</v>
      </c>
      <c r="FQ89">
        <v>0</v>
      </c>
      <c r="FR89">
        <f t="shared" si="103"/>
        <v>0</v>
      </c>
      <c r="FS89">
        <v>0</v>
      </c>
      <c r="FX89">
        <v>0</v>
      </c>
      <c r="FY89">
        <v>0</v>
      </c>
      <c r="GA89" t="s">
        <v>3</v>
      </c>
      <c r="GD89">
        <v>1</v>
      </c>
      <c r="GF89">
        <v>1837586053</v>
      </c>
      <c r="GG89">
        <v>2</v>
      </c>
      <c r="GH89">
        <v>1</v>
      </c>
      <c r="GI89">
        <v>2</v>
      </c>
      <c r="GJ89">
        <v>0</v>
      </c>
      <c r="GK89">
        <v>0</v>
      </c>
      <c r="GL89">
        <f t="shared" si="104"/>
        <v>0</v>
      </c>
      <c r="GM89">
        <f t="shared" si="105"/>
        <v>196.01</v>
      </c>
      <c r="GN89">
        <f t="shared" si="106"/>
        <v>196.01</v>
      </c>
      <c r="GO89">
        <f t="shared" si="107"/>
        <v>0</v>
      </c>
      <c r="GP89">
        <f t="shared" si="108"/>
        <v>0</v>
      </c>
      <c r="GR89">
        <v>0</v>
      </c>
      <c r="GS89">
        <v>3</v>
      </c>
      <c r="GT89">
        <v>0</v>
      </c>
      <c r="GU89" t="s">
        <v>3</v>
      </c>
      <c r="GV89">
        <f t="shared" si="109"/>
        <v>0</v>
      </c>
      <c r="GW89">
        <v>1</v>
      </c>
      <c r="GX89">
        <f t="shared" si="110"/>
        <v>0</v>
      </c>
      <c r="HA89">
        <v>0</v>
      </c>
      <c r="HB89">
        <v>0</v>
      </c>
      <c r="HC89">
        <f t="shared" si="111"/>
        <v>0</v>
      </c>
      <c r="HE89" t="s">
        <v>3</v>
      </c>
      <c r="HF89" t="s">
        <v>3</v>
      </c>
      <c r="IK89">
        <v>0</v>
      </c>
    </row>
    <row r="90" spans="1:245">
      <c r="A90">
        <v>18</v>
      </c>
      <c r="B90">
        <v>1</v>
      </c>
      <c r="C90">
        <v>52</v>
      </c>
      <c r="E90" t="s">
        <v>180</v>
      </c>
      <c r="F90" t="s">
        <v>181</v>
      </c>
      <c r="G90" t="s">
        <v>182</v>
      </c>
      <c r="H90" t="s">
        <v>165</v>
      </c>
      <c r="I90">
        <f>I88*J90</f>
        <v>2</v>
      </c>
      <c r="J90">
        <v>100</v>
      </c>
      <c r="O90">
        <f t="shared" si="77"/>
        <v>10722.09</v>
      </c>
      <c r="P90">
        <f t="shared" si="78"/>
        <v>10722.09</v>
      </c>
      <c r="Q90">
        <f t="shared" si="79"/>
        <v>0</v>
      </c>
      <c r="R90">
        <f t="shared" si="80"/>
        <v>0</v>
      </c>
      <c r="S90">
        <f t="shared" si="81"/>
        <v>0</v>
      </c>
      <c r="T90">
        <f t="shared" si="82"/>
        <v>0</v>
      </c>
      <c r="U90">
        <f t="shared" si="83"/>
        <v>0</v>
      </c>
      <c r="V90">
        <f t="shared" si="84"/>
        <v>0</v>
      </c>
      <c r="W90">
        <f t="shared" si="85"/>
        <v>4.0199999999999996</v>
      </c>
      <c r="X90">
        <f t="shared" si="86"/>
        <v>0</v>
      </c>
      <c r="Y90">
        <f t="shared" si="87"/>
        <v>0</v>
      </c>
      <c r="AA90">
        <v>35806607</v>
      </c>
      <c r="AB90">
        <f t="shared" si="88"/>
        <v>2102.37</v>
      </c>
      <c r="AC90">
        <f t="shared" si="89"/>
        <v>2102.37</v>
      </c>
      <c r="AD90">
        <f>ROUND((((ET90)-(EU90))+AE90),2)</f>
        <v>0</v>
      </c>
      <c r="AE90">
        <f t="shared" si="114"/>
        <v>0</v>
      </c>
      <c r="AF90">
        <f t="shared" si="114"/>
        <v>0</v>
      </c>
      <c r="AG90">
        <f t="shared" si="90"/>
        <v>0</v>
      </c>
      <c r="AH90">
        <f t="shared" si="115"/>
        <v>0</v>
      </c>
      <c r="AI90">
        <f t="shared" si="115"/>
        <v>0</v>
      </c>
      <c r="AJ90">
        <f t="shared" si="91"/>
        <v>2.0099999999999998</v>
      </c>
      <c r="AK90">
        <v>2102.37</v>
      </c>
      <c r="AL90">
        <v>2102.37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2.0099999999999998</v>
      </c>
      <c r="AT90">
        <v>0</v>
      </c>
      <c r="AU90">
        <v>0</v>
      </c>
      <c r="AV90">
        <v>1</v>
      </c>
      <c r="AW90">
        <v>1</v>
      </c>
      <c r="AZ90">
        <v>1</v>
      </c>
      <c r="BA90">
        <v>1</v>
      </c>
      <c r="BB90">
        <v>1</v>
      </c>
      <c r="BC90">
        <v>2.5499999999999998</v>
      </c>
      <c r="BD90" t="s">
        <v>3</v>
      </c>
      <c r="BE90" t="s">
        <v>3</v>
      </c>
      <c r="BF90" t="s">
        <v>3</v>
      </c>
      <c r="BG90" t="s">
        <v>3</v>
      </c>
      <c r="BH90">
        <v>3</v>
      </c>
      <c r="BI90">
        <v>1</v>
      </c>
      <c r="BJ90" t="s">
        <v>183</v>
      </c>
      <c r="BM90">
        <v>500001</v>
      </c>
      <c r="BN90">
        <v>0</v>
      </c>
      <c r="BO90" t="s">
        <v>181</v>
      </c>
      <c r="BP90">
        <v>1</v>
      </c>
      <c r="BQ90">
        <v>8</v>
      </c>
      <c r="BR90">
        <v>0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 t="s">
        <v>3</v>
      </c>
      <c r="BZ90">
        <v>0</v>
      </c>
      <c r="CA90">
        <v>0</v>
      </c>
      <c r="CE90">
        <v>0</v>
      </c>
      <c r="CF90">
        <v>0</v>
      </c>
      <c r="CG90">
        <v>0</v>
      </c>
      <c r="CM90">
        <v>0</v>
      </c>
      <c r="CN90" t="s">
        <v>3</v>
      </c>
      <c r="CO90">
        <v>0</v>
      </c>
      <c r="CP90">
        <f t="shared" si="92"/>
        <v>10722.09</v>
      </c>
      <c r="CQ90">
        <f t="shared" si="93"/>
        <v>5361.0434999999998</v>
      </c>
      <c r="CR90">
        <f t="shared" si="94"/>
        <v>0</v>
      </c>
      <c r="CS90">
        <f t="shared" si="95"/>
        <v>0</v>
      </c>
      <c r="CT90">
        <f t="shared" si="96"/>
        <v>0</v>
      </c>
      <c r="CU90">
        <f t="shared" si="97"/>
        <v>0</v>
      </c>
      <c r="CV90">
        <f t="shared" si="98"/>
        <v>0</v>
      </c>
      <c r="CW90">
        <f t="shared" si="99"/>
        <v>0</v>
      </c>
      <c r="CX90">
        <f t="shared" si="100"/>
        <v>2.0099999999999998</v>
      </c>
      <c r="CY90">
        <f t="shared" si="101"/>
        <v>0</v>
      </c>
      <c r="CZ90">
        <f t="shared" si="102"/>
        <v>0</v>
      </c>
      <c r="DC90" t="s">
        <v>3</v>
      </c>
      <c r="DD90" t="s">
        <v>3</v>
      </c>
      <c r="DE90" t="s">
        <v>3</v>
      </c>
      <c r="DF90" t="s">
        <v>3</v>
      </c>
      <c r="DG90" t="s">
        <v>3</v>
      </c>
      <c r="DH90" t="s">
        <v>3</v>
      </c>
      <c r="DI90" t="s">
        <v>3</v>
      </c>
      <c r="DJ90" t="s">
        <v>3</v>
      </c>
      <c r="DK90" t="s">
        <v>3</v>
      </c>
      <c r="DL90" t="s">
        <v>3</v>
      </c>
      <c r="DM90" t="s">
        <v>3</v>
      </c>
      <c r="DN90">
        <v>0</v>
      </c>
      <c r="DO90">
        <v>0</v>
      </c>
      <c r="DP90">
        <v>1</v>
      </c>
      <c r="DQ90">
        <v>1</v>
      </c>
      <c r="DU90">
        <v>1005</v>
      </c>
      <c r="DV90" t="s">
        <v>165</v>
      </c>
      <c r="DW90" t="s">
        <v>165</v>
      </c>
      <c r="DX90">
        <v>1</v>
      </c>
      <c r="DZ90" t="s">
        <v>3</v>
      </c>
      <c r="EA90" t="s">
        <v>3</v>
      </c>
      <c r="EB90" t="s">
        <v>3</v>
      </c>
      <c r="EC90" t="s">
        <v>3</v>
      </c>
      <c r="EE90">
        <v>29085443</v>
      </c>
      <c r="EF90">
        <v>8</v>
      </c>
      <c r="EG90" t="s">
        <v>153</v>
      </c>
      <c r="EH90">
        <v>0</v>
      </c>
      <c r="EI90" t="s">
        <v>3</v>
      </c>
      <c r="EJ90">
        <v>1</v>
      </c>
      <c r="EK90">
        <v>500001</v>
      </c>
      <c r="EL90" t="s">
        <v>154</v>
      </c>
      <c r="EM90" t="s">
        <v>155</v>
      </c>
      <c r="EO90" t="s">
        <v>3</v>
      </c>
      <c r="EQ90">
        <v>0</v>
      </c>
      <c r="ER90">
        <v>2102.37</v>
      </c>
      <c r="ES90">
        <v>2102.37</v>
      </c>
      <c r="ET90">
        <v>0</v>
      </c>
      <c r="EU90">
        <v>0</v>
      </c>
      <c r="EV90">
        <v>0</v>
      </c>
      <c r="EW90">
        <v>0</v>
      </c>
      <c r="EX90">
        <v>0</v>
      </c>
      <c r="FQ90">
        <v>0</v>
      </c>
      <c r="FR90">
        <f t="shared" si="103"/>
        <v>0</v>
      </c>
      <c r="FS90">
        <v>0</v>
      </c>
      <c r="FX90">
        <v>0</v>
      </c>
      <c r="FY90">
        <v>0</v>
      </c>
      <c r="GA90" t="s">
        <v>3</v>
      </c>
      <c r="GD90">
        <v>1</v>
      </c>
      <c r="GF90">
        <v>-424580404</v>
      </c>
      <c r="GG90">
        <v>2</v>
      </c>
      <c r="GH90">
        <v>1</v>
      </c>
      <c r="GI90">
        <v>2</v>
      </c>
      <c r="GJ90">
        <v>0</v>
      </c>
      <c r="GK90">
        <v>0</v>
      </c>
      <c r="GL90">
        <f t="shared" si="104"/>
        <v>0</v>
      </c>
      <c r="GM90">
        <f t="shared" si="105"/>
        <v>10722.09</v>
      </c>
      <c r="GN90">
        <f t="shared" si="106"/>
        <v>10722.09</v>
      </c>
      <c r="GO90">
        <f t="shared" si="107"/>
        <v>0</v>
      </c>
      <c r="GP90">
        <f t="shared" si="108"/>
        <v>0</v>
      </c>
      <c r="GR90">
        <v>0</v>
      </c>
      <c r="GS90">
        <v>3</v>
      </c>
      <c r="GT90">
        <v>0</v>
      </c>
      <c r="GU90" t="s">
        <v>3</v>
      </c>
      <c r="GV90">
        <f t="shared" si="109"/>
        <v>0</v>
      </c>
      <c r="GW90">
        <v>1</v>
      </c>
      <c r="GX90">
        <f t="shared" si="110"/>
        <v>0</v>
      </c>
      <c r="HA90">
        <v>0</v>
      </c>
      <c r="HB90">
        <v>0</v>
      </c>
      <c r="HC90">
        <f t="shared" si="111"/>
        <v>0</v>
      </c>
      <c r="HE90" t="s">
        <v>3</v>
      </c>
      <c r="HF90" t="s">
        <v>3</v>
      </c>
      <c r="IK90">
        <v>0</v>
      </c>
    </row>
    <row r="91" spans="1:245">
      <c r="A91">
        <v>18</v>
      </c>
      <c r="B91">
        <v>1</v>
      </c>
      <c r="C91">
        <v>51</v>
      </c>
      <c r="E91" t="s">
        <v>184</v>
      </c>
      <c r="F91" t="s">
        <v>185</v>
      </c>
      <c r="G91" t="s">
        <v>186</v>
      </c>
      <c r="H91" t="s">
        <v>165</v>
      </c>
      <c r="I91">
        <f>I88*J91</f>
        <v>-2</v>
      </c>
      <c r="J91">
        <v>-100</v>
      </c>
      <c r="O91">
        <f t="shared" si="77"/>
        <v>-2078.2800000000002</v>
      </c>
      <c r="P91">
        <f t="shared" si="78"/>
        <v>-2078.2800000000002</v>
      </c>
      <c r="Q91">
        <f t="shared" si="79"/>
        <v>0</v>
      </c>
      <c r="R91">
        <f t="shared" si="80"/>
        <v>0</v>
      </c>
      <c r="S91">
        <f t="shared" si="81"/>
        <v>0</v>
      </c>
      <c r="T91">
        <f t="shared" si="82"/>
        <v>0</v>
      </c>
      <c r="U91">
        <f t="shared" si="83"/>
        <v>0</v>
      </c>
      <c r="V91">
        <f t="shared" si="84"/>
        <v>0</v>
      </c>
      <c r="W91">
        <f t="shared" si="85"/>
        <v>0</v>
      </c>
      <c r="X91">
        <f t="shared" si="86"/>
        <v>0</v>
      </c>
      <c r="Y91">
        <f t="shared" si="87"/>
        <v>0</v>
      </c>
      <c r="AA91">
        <v>35806607</v>
      </c>
      <c r="AB91">
        <f t="shared" si="88"/>
        <v>207</v>
      </c>
      <c r="AC91">
        <f t="shared" si="89"/>
        <v>207</v>
      </c>
      <c r="AD91">
        <f>ROUND((((ET91)-(EU91))+AE91),2)</f>
        <v>0</v>
      </c>
      <c r="AE91">
        <f t="shared" si="114"/>
        <v>0</v>
      </c>
      <c r="AF91">
        <f t="shared" si="114"/>
        <v>0</v>
      </c>
      <c r="AG91">
        <f t="shared" si="90"/>
        <v>0</v>
      </c>
      <c r="AH91">
        <f t="shared" si="115"/>
        <v>0</v>
      </c>
      <c r="AI91">
        <f t="shared" si="115"/>
        <v>0</v>
      </c>
      <c r="AJ91">
        <f t="shared" si="91"/>
        <v>0</v>
      </c>
      <c r="AK91">
        <v>207</v>
      </c>
      <c r="AL91">
        <v>207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1</v>
      </c>
      <c r="AZ91">
        <v>1</v>
      </c>
      <c r="BA91">
        <v>1</v>
      </c>
      <c r="BB91">
        <v>1</v>
      </c>
      <c r="BC91">
        <v>5.0199999999999996</v>
      </c>
      <c r="BD91" t="s">
        <v>3</v>
      </c>
      <c r="BE91" t="s">
        <v>3</v>
      </c>
      <c r="BF91" t="s">
        <v>3</v>
      </c>
      <c r="BG91" t="s">
        <v>3</v>
      </c>
      <c r="BH91">
        <v>3</v>
      </c>
      <c r="BI91">
        <v>1</v>
      </c>
      <c r="BJ91" t="s">
        <v>187</v>
      </c>
      <c r="BM91">
        <v>500001</v>
      </c>
      <c r="BN91">
        <v>0</v>
      </c>
      <c r="BO91" t="s">
        <v>185</v>
      </c>
      <c r="BP91">
        <v>1</v>
      </c>
      <c r="BQ91">
        <v>8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 t="s">
        <v>3</v>
      </c>
      <c r="BZ91">
        <v>0</v>
      </c>
      <c r="CA91">
        <v>0</v>
      </c>
      <c r="CE91">
        <v>0</v>
      </c>
      <c r="CF91">
        <v>0</v>
      </c>
      <c r="CG91">
        <v>0</v>
      </c>
      <c r="CM91">
        <v>0</v>
      </c>
      <c r="CN91" t="s">
        <v>3</v>
      </c>
      <c r="CO91">
        <v>0</v>
      </c>
      <c r="CP91">
        <f t="shared" si="92"/>
        <v>-2078.2800000000002</v>
      </c>
      <c r="CQ91">
        <f t="shared" si="93"/>
        <v>1039.1399999999999</v>
      </c>
      <c r="CR91">
        <f t="shared" si="94"/>
        <v>0</v>
      </c>
      <c r="CS91">
        <f t="shared" si="95"/>
        <v>0</v>
      </c>
      <c r="CT91">
        <f t="shared" si="96"/>
        <v>0</v>
      </c>
      <c r="CU91">
        <f t="shared" si="97"/>
        <v>0</v>
      </c>
      <c r="CV91">
        <f t="shared" si="98"/>
        <v>0</v>
      </c>
      <c r="CW91">
        <f t="shared" si="99"/>
        <v>0</v>
      </c>
      <c r="CX91">
        <f t="shared" si="100"/>
        <v>0</v>
      </c>
      <c r="CY91">
        <f t="shared" si="101"/>
        <v>0</v>
      </c>
      <c r="CZ91">
        <f t="shared" si="102"/>
        <v>0</v>
      </c>
      <c r="DC91" t="s">
        <v>3</v>
      </c>
      <c r="DD91" t="s">
        <v>3</v>
      </c>
      <c r="DE91" t="s">
        <v>3</v>
      </c>
      <c r="DF91" t="s">
        <v>3</v>
      </c>
      <c r="DG91" t="s">
        <v>3</v>
      </c>
      <c r="DH91" t="s">
        <v>3</v>
      </c>
      <c r="DI91" t="s">
        <v>3</v>
      </c>
      <c r="DJ91" t="s">
        <v>3</v>
      </c>
      <c r="DK91" t="s">
        <v>3</v>
      </c>
      <c r="DL91" t="s">
        <v>3</v>
      </c>
      <c r="DM91" t="s">
        <v>3</v>
      </c>
      <c r="DN91">
        <v>0</v>
      </c>
      <c r="DO91">
        <v>0</v>
      </c>
      <c r="DP91">
        <v>1</v>
      </c>
      <c r="DQ91">
        <v>1</v>
      </c>
      <c r="DU91">
        <v>1005</v>
      </c>
      <c r="DV91" t="s">
        <v>165</v>
      </c>
      <c r="DW91" t="s">
        <v>165</v>
      </c>
      <c r="DX91">
        <v>1</v>
      </c>
      <c r="DZ91" t="s">
        <v>3</v>
      </c>
      <c r="EA91" t="s">
        <v>3</v>
      </c>
      <c r="EB91" t="s">
        <v>3</v>
      </c>
      <c r="EC91" t="s">
        <v>3</v>
      </c>
      <c r="EE91">
        <v>29085443</v>
      </c>
      <c r="EF91">
        <v>8</v>
      </c>
      <c r="EG91" t="s">
        <v>153</v>
      </c>
      <c r="EH91">
        <v>0</v>
      </c>
      <c r="EI91" t="s">
        <v>3</v>
      </c>
      <c r="EJ91">
        <v>1</v>
      </c>
      <c r="EK91">
        <v>500001</v>
      </c>
      <c r="EL91" t="s">
        <v>154</v>
      </c>
      <c r="EM91" t="s">
        <v>155</v>
      </c>
      <c r="EO91" t="s">
        <v>3</v>
      </c>
      <c r="EQ91">
        <v>0</v>
      </c>
      <c r="ER91">
        <v>207</v>
      </c>
      <c r="ES91">
        <v>207</v>
      </c>
      <c r="ET91">
        <v>0</v>
      </c>
      <c r="EU91">
        <v>0</v>
      </c>
      <c r="EV91">
        <v>0</v>
      </c>
      <c r="EW91">
        <v>0</v>
      </c>
      <c r="EX91">
        <v>0</v>
      </c>
      <c r="FQ91">
        <v>0</v>
      </c>
      <c r="FR91">
        <f t="shared" si="103"/>
        <v>0</v>
      </c>
      <c r="FS91">
        <v>0</v>
      </c>
      <c r="FX91">
        <v>0</v>
      </c>
      <c r="FY91">
        <v>0</v>
      </c>
      <c r="GA91" t="s">
        <v>3</v>
      </c>
      <c r="GD91">
        <v>1</v>
      </c>
      <c r="GF91">
        <v>18916195</v>
      </c>
      <c r="GG91">
        <v>2</v>
      </c>
      <c r="GH91">
        <v>1</v>
      </c>
      <c r="GI91">
        <v>2</v>
      </c>
      <c r="GJ91">
        <v>0</v>
      </c>
      <c r="GK91">
        <v>0</v>
      </c>
      <c r="GL91">
        <f t="shared" si="104"/>
        <v>0</v>
      </c>
      <c r="GM91">
        <f t="shared" si="105"/>
        <v>-2078.2800000000002</v>
      </c>
      <c r="GN91">
        <f t="shared" si="106"/>
        <v>-2078.2800000000002</v>
      </c>
      <c r="GO91">
        <f t="shared" si="107"/>
        <v>0</v>
      </c>
      <c r="GP91">
        <f t="shared" si="108"/>
        <v>0</v>
      </c>
      <c r="GR91">
        <v>0</v>
      </c>
      <c r="GS91">
        <v>3</v>
      </c>
      <c r="GT91">
        <v>0</v>
      </c>
      <c r="GU91" t="s">
        <v>3</v>
      </c>
      <c r="GV91">
        <f t="shared" si="109"/>
        <v>0</v>
      </c>
      <c r="GW91">
        <v>1</v>
      </c>
      <c r="GX91">
        <f t="shared" si="110"/>
        <v>0</v>
      </c>
      <c r="HA91">
        <v>0</v>
      </c>
      <c r="HB91">
        <v>0</v>
      </c>
      <c r="HC91">
        <f t="shared" si="111"/>
        <v>0</v>
      </c>
      <c r="HE91" t="s">
        <v>3</v>
      </c>
      <c r="HF91" t="s">
        <v>3</v>
      </c>
      <c r="IK91">
        <v>0</v>
      </c>
    </row>
    <row r="92" spans="1:245">
      <c r="A92">
        <v>17</v>
      </c>
      <c r="B92">
        <v>1</v>
      </c>
      <c r="C92">
        <f>ROW(SmtRes!A62)</f>
        <v>62</v>
      </c>
      <c r="D92">
        <f>ROW(EtalonRes!A61)</f>
        <v>61</v>
      </c>
      <c r="E92" t="s">
        <v>52</v>
      </c>
      <c r="F92" t="s">
        <v>156</v>
      </c>
      <c r="G92" t="s">
        <v>157</v>
      </c>
      <c r="H92" t="s">
        <v>158</v>
      </c>
      <c r="I92">
        <f>ROUND(3.6/100,9)</f>
        <v>3.5999999999999997E-2</v>
      </c>
      <c r="J92">
        <v>0</v>
      </c>
      <c r="O92">
        <f t="shared" si="77"/>
        <v>2180.58</v>
      </c>
      <c r="P92">
        <f t="shared" si="78"/>
        <v>58.61</v>
      </c>
      <c r="Q92">
        <f t="shared" si="79"/>
        <v>22.77</v>
      </c>
      <c r="R92">
        <f t="shared" si="80"/>
        <v>1.61</v>
      </c>
      <c r="S92">
        <f t="shared" si="81"/>
        <v>2099.1999999999998</v>
      </c>
      <c r="T92">
        <f t="shared" si="82"/>
        <v>0</v>
      </c>
      <c r="U92">
        <f t="shared" si="83"/>
        <v>6.8918579999999992</v>
      </c>
      <c r="V92">
        <f t="shared" si="84"/>
        <v>3.5999999999999999E-3</v>
      </c>
      <c r="W92">
        <f t="shared" si="85"/>
        <v>0</v>
      </c>
      <c r="X92">
        <f t="shared" si="86"/>
        <v>1680.65</v>
      </c>
      <c r="Y92">
        <f t="shared" si="87"/>
        <v>777.3</v>
      </c>
      <c r="AA92">
        <v>35806607</v>
      </c>
      <c r="AB92">
        <f t="shared" si="88"/>
        <v>2294.19</v>
      </c>
      <c r="AC92">
        <f t="shared" si="89"/>
        <v>478.86</v>
      </c>
      <c r="AD92">
        <f>ROUND(((((ET92*1.25))-((EU92*1.25)))+AE92),2)</f>
        <v>57.91</v>
      </c>
      <c r="AE92">
        <f>ROUND(((EU92*1.25)),2)</f>
        <v>1.35</v>
      </c>
      <c r="AF92">
        <f>ROUND(((EV92*1.15)),2)</f>
        <v>1757.42</v>
      </c>
      <c r="AG92">
        <f t="shared" si="90"/>
        <v>0</v>
      </c>
      <c r="AH92">
        <f>((EW92*1.15))</f>
        <v>191.44049999999999</v>
      </c>
      <c r="AI92">
        <f>((EX92*1.25))</f>
        <v>0.1</v>
      </c>
      <c r="AJ92">
        <f t="shared" si="91"/>
        <v>0</v>
      </c>
      <c r="AK92">
        <v>2053.38</v>
      </c>
      <c r="AL92">
        <v>478.86</v>
      </c>
      <c r="AM92">
        <v>46.33</v>
      </c>
      <c r="AN92">
        <v>1.08</v>
      </c>
      <c r="AO92">
        <v>1528.19</v>
      </c>
      <c r="AP92">
        <v>0</v>
      </c>
      <c r="AQ92">
        <v>166.47</v>
      </c>
      <c r="AR92">
        <v>0.08</v>
      </c>
      <c r="AS92">
        <v>0</v>
      </c>
      <c r="AT92">
        <v>80</v>
      </c>
      <c r="AU92">
        <v>37</v>
      </c>
      <c r="AV92">
        <v>1</v>
      </c>
      <c r="AW92">
        <v>1</v>
      </c>
      <c r="AZ92">
        <v>1</v>
      </c>
      <c r="BA92">
        <v>33.18</v>
      </c>
      <c r="BB92">
        <v>10.92</v>
      </c>
      <c r="BC92">
        <v>3.4</v>
      </c>
      <c r="BD92" t="s">
        <v>3</v>
      </c>
      <c r="BE92" t="s">
        <v>3</v>
      </c>
      <c r="BF92" t="s">
        <v>3</v>
      </c>
      <c r="BG92" t="s">
        <v>3</v>
      </c>
      <c r="BH92">
        <v>0</v>
      </c>
      <c r="BI92">
        <v>1</v>
      </c>
      <c r="BJ92" t="s">
        <v>188</v>
      </c>
      <c r="BM92">
        <v>15001</v>
      </c>
      <c r="BN92">
        <v>0</v>
      </c>
      <c r="BO92" t="s">
        <v>156</v>
      </c>
      <c r="BP92">
        <v>1</v>
      </c>
      <c r="BQ92">
        <v>2</v>
      </c>
      <c r="BR92">
        <v>0</v>
      </c>
      <c r="BS92">
        <v>33.18</v>
      </c>
      <c r="BT92">
        <v>1</v>
      </c>
      <c r="BU92">
        <v>1</v>
      </c>
      <c r="BV92">
        <v>1</v>
      </c>
      <c r="BW92">
        <v>1</v>
      </c>
      <c r="BX92">
        <v>1</v>
      </c>
      <c r="BY92" t="s">
        <v>3</v>
      </c>
      <c r="BZ92">
        <v>105</v>
      </c>
      <c r="CA92">
        <v>55</v>
      </c>
      <c r="CE92">
        <v>0</v>
      </c>
      <c r="CF92">
        <v>0</v>
      </c>
      <c r="CG92">
        <v>0</v>
      </c>
      <c r="CM92">
        <v>0</v>
      </c>
      <c r="CN92" t="s">
        <v>3</v>
      </c>
      <c r="CO92">
        <v>0</v>
      </c>
      <c r="CP92">
        <f t="shared" si="92"/>
        <v>2180.58</v>
      </c>
      <c r="CQ92">
        <f t="shared" si="93"/>
        <v>1628.124</v>
      </c>
      <c r="CR92">
        <f t="shared" si="94"/>
        <v>632.3771999999999</v>
      </c>
      <c r="CS92">
        <f t="shared" si="95"/>
        <v>44.792999999999999</v>
      </c>
      <c r="CT92">
        <f t="shared" si="96"/>
        <v>58311.195599999999</v>
      </c>
      <c r="CU92">
        <f t="shared" si="97"/>
        <v>0</v>
      </c>
      <c r="CV92">
        <f t="shared" si="98"/>
        <v>191.44049999999999</v>
      </c>
      <c r="CW92">
        <f t="shared" si="99"/>
        <v>0.1</v>
      </c>
      <c r="CX92">
        <f t="shared" si="100"/>
        <v>0</v>
      </c>
      <c r="CY92">
        <f t="shared" si="101"/>
        <v>1680.6479999999999</v>
      </c>
      <c r="CZ92">
        <f t="shared" si="102"/>
        <v>777.29970000000003</v>
      </c>
      <c r="DC92" t="s">
        <v>3</v>
      </c>
      <c r="DD92" t="s">
        <v>3</v>
      </c>
      <c r="DE92" t="s">
        <v>143</v>
      </c>
      <c r="DF92" t="s">
        <v>143</v>
      </c>
      <c r="DG92" t="s">
        <v>144</v>
      </c>
      <c r="DH92" t="s">
        <v>3</v>
      </c>
      <c r="DI92" t="s">
        <v>144</v>
      </c>
      <c r="DJ92" t="s">
        <v>143</v>
      </c>
      <c r="DK92" t="s">
        <v>3</v>
      </c>
      <c r="DL92" t="s">
        <v>3</v>
      </c>
      <c r="DM92" t="s">
        <v>3</v>
      </c>
      <c r="DN92">
        <v>0</v>
      </c>
      <c r="DO92">
        <v>0</v>
      </c>
      <c r="DP92">
        <v>1</v>
      </c>
      <c r="DQ92">
        <v>1</v>
      </c>
      <c r="DU92">
        <v>1013</v>
      </c>
      <c r="DV92" t="s">
        <v>158</v>
      </c>
      <c r="DW92" t="s">
        <v>158</v>
      </c>
      <c r="DX92">
        <v>1</v>
      </c>
      <c r="DZ92" t="s">
        <v>3</v>
      </c>
      <c r="EA92" t="s">
        <v>3</v>
      </c>
      <c r="EB92" t="s">
        <v>3</v>
      </c>
      <c r="EC92" t="s">
        <v>3</v>
      </c>
      <c r="EE92">
        <v>29085536</v>
      </c>
      <c r="EF92">
        <v>2</v>
      </c>
      <c r="EG92" t="s">
        <v>145</v>
      </c>
      <c r="EH92">
        <v>0</v>
      </c>
      <c r="EI92" t="s">
        <v>3</v>
      </c>
      <c r="EJ92">
        <v>1</v>
      </c>
      <c r="EK92">
        <v>15001</v>
      </c>
      <c r="EL92" t="s">
        <v>160</v>
      </c>
      <c r="EM92" t="s">
        <v>161</v>
      </c>
      <c r="EO92" t="s">
        <v>3</v>
      </c>
      <c r="EQ92">
        <v>0</v>
      </c>
      <c r="ER92">
        <v>2053.38</v>
      </c>
      <c r="ES92">
        <v>478.86</v>
      </c>
      <c r="ET92">
        <v>46.33</v>
      </c>
      <c r="EU92">
        <v>1.08</v>
      </c>
      <c r="EV92">
        <v>1528.19</v>
      </c>
      <c r="EW92">
        <v>166.47</v>
      </c>
      <c r="EX92">
        <v>0.08</v>
      </c>
      <c r="EY92">
        <v>0</v>
      </c>
      <c r="FQ92">
        <v>0</v>
      </c>
      <c r="FR92">
        <f t="shared" si="103"/>
        <v>0</v>
      </c>
      <c r="FS92">
        <v>0</v>
      </c>
      <c r="FT92" t="s">
        <v>148</v>
      </c>
      <c r="FU92" t="s">
        <v>24</v>
      </c>
      <c r="FV92" t="s">
        <v>24</v>
      </c>
      <c r="FW92" t="s">
        <v>25</v>
      </c>
      <c r="FX92">
        <v>94.5</v>
      </c>
      <c r="FY92">
        <v>46.75</v>
      </c>
      <c r="GA92" t="s">
        <v>3</v>
      </c>
      <c r="GD92">
        <v>1</v>
      </c>
      <c r="GF92">
        <v>-1712335795</v>
      </c>
      <c r="GG92">
        <v>2</v>
      </c>
      <c r="GH92">
        <v>1</v>
      </c>
      <c r="GI92">
        <v>2</v>
      </c>
      <c r="GJ92">
        <v>0</v>
      </c>
      <c r="GK92">
        <v>0</v>
      </c>
      <c r="GL92">
        <f t="shared" si="104"/>
        <v>0</v>
      </c>
      <c r="GM92">
        <f t="shared" si="105"/>
        <v>4638.53</v>
      </c>
      <c r="GN92">
        <f t="shared" si="106"/>
        <v>4638.53</v>
      </c>
      <c r="GO92">
        <f t="shared" si="107"/>
        <v>0</v>
      </c>
      <c r="GP92">
        <f t="shared" si="108"/>
        <v>0</v>
      </c>
      <c r="GR92">
        <v>0</v>
      </c>
      <c r="GS92">
        <v>3</v>
      </c>
      <c r="GT92">
        <v>0</v>
      </c>
      <c r="GU92" t="s">
        <v>3</v>
      </c>
      <c r="GV92">
        <f t="shared" si="109"/>
        <v>0</v>
      </c>
      <c r="GW92">
        <v>1</v>
      </c>
      <c r="GX92">
        <f t="shared" si="110"/>
        <v>0</v>
      </c>
      <c r="HA92">
        <v>0</v>
      </c>
      <c r="HB92">
        <v>0</v>
      </c>
      <c r="HC92">
        <f t="shared" si="111"/>
        <v>0</v>
      </c>
      <c r="HE92" t="s">
        <v>3</v>
      </c>
      <c r="HF92" t="s">
        <v>3</v>
      </c>
      <c r="IK92">
        <v>0</v>
      </c>
    </row>
    <row r="93" spans="1:245">
      <c r="A93">
        <v>18</v>
      </c>
      <c r="B93">
        <v>1</v>
      </c>
      <c r="C93">
        <v>62</v>
      </c>
      <c r="E93" t="s">
        <v>57</v>
      </c>
      <c r="F93" t="s">
        <v>163</v>
      </c>
      <c r="G93" t="s">
        <v>164</v>
      </c>
      <c r="H93" t="s">
        <v>165</v>
      </c>
      <c r="I93">
        <f>I92*J93</f>
        <v>3.78</v>
      </c>
      <c r="J93">
        <v>105</v>
      </c>
      <c r="O93">
        <f t="shared" si="77"/>
        <v>857.01</v>
      </c>
      <c r="P93">
        <f t="shared" si="78"/>
        <v>857.01</v>
      </c>
      <c r="Q93">
        <f t="shared" si="79"/>
        <v>0</v>
      </c>
      <c r="R93">
        <f t="shared" si="80"/>
        <v>0</v>
      </c>
      <c r="S93">
        <f t="shared" si="81"/>
        <v>0</v>
      </c>
      <c r="T93">
        <f t="shared" si="82"/>
        <v>0</v>
      </c>
      <c r="U93">
        <f t="shared" si="83"/>
        <v>0</v>
      </c>
      <c r="V93">
        <f t="shared" si="84"/>
        <v>0</v>
      </c>
      <c r="W93">
        <f t="shared" si="85"/>
        <v>65.39</v>
      </c>
      <c r="X93">
        <f t="shared" si="86"/>
        <v>0</v>
      </c>
      <c r="Y93">
        <f t="shared" si="87"/>
        <v>0</v>
      </c>
      <c r="AA93">
        <v>35806607</v>
      </c>
      <c r="AB93">
        <f t="shared" si="88"/>
        <v>377.87</v>
      </c>
      <c r="AC93">
        <f t="shared" si="89"/>
        <v>377.87</v>
      </c>
      <c r="AD93">
        <f>ROUND((((ET93)-(EU93))+AE93),2)</f>
        <v>0</v>
      </c>
      <c r="AE93">
        <f>ROUND((EU93),2)</f>
        <v>0</v>
      </c>
      <c r="AF93">
        <f>ROUND((EV93),2)</f>
        <v>0</v>
      </c>
      <c r="AG93">
        <f t="shared" si="90"/>
        <v>0</v>
      </c>
      <c r="AH93">
        <f>(EW93)</f>
        <v>0</v>
      </c>
      <c r="AI93">
        <f>(EX93)</f>
        <v>0</v>
      </c>
      <c r="AJ93">
        <f t="shared" si="91"/>
        <v>17.3</v>
      </c>
      <c r="AK93">
        <v>377.87</v>
      </c>
      <c r="AL93">
        <v>377.87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17.3</v>
      </c>
      <c r="AT93">
        <v>0</v>
      </c>
      <c r="AU93">
        <v>0</v>
      </c>
      <c r="AV93">
        <v>1</v>
      </c>
      <c r="AW93">
        <v>1</v>
      </c>
      <c r="AZ93">
        <v>1</v>
      </c>
      <c r="BA93">
        <v>1</v>
      </c>
      <c r="BB93">
        <v>1</v>
      </c>
      <c r="BC93">
        <v>0.6</v>
      </c>
      <c r="BD93" t="s">
        <v>3</v>
      </c>
      <c r="BE93" t="s">
        <v>3</v>
      </c>
      <c r="BF93" t="s">
        <v>3</v>
      </c>
      <c r="BG93" t="s">
        <v>3</v>
      </c>
      <c r="BH93">
        <v>3</v>
      </c>
      <c r="BI93">
        <v>1</v>
      </c>
      <c r="BJ93" t="s">
        <v>189</v>
      </c>
      <c r="BM93">
        <v>500001</v>
      </c>
      <c r="BN93">
        <v>0</v>
      </c>
      <c r="BO93" t="s">
        <v>163</v>
      </c>
      <c r="BP93">
        <v>1</v>
      </c>
      <c r="BQ93">
        <v>8</v>
      </c>
      <c r="BR93">
        <v>0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 t="s">
        <v>3</v>
      </c>
      <c r="BZ93">
        <v>0</v>
      </c>
      <c r="CA93">
        <v>0</v>
      </c>
      <c r="CE93">
        <v>0</v>
      </c>
      <c r="CF93">
        <v>0</v>
      </c>
      <c r="CG93">
        <v>0</v>
      </c>
      <c r="CM93">
        <v>0</v>
      </c>
      <c r="CN93" t="s">
        <v>3</v>
      </c>
      <c r="CO93">
        <v>0</v>
      </c>
      <c r="CP93">
        <f t="shared" si="92"/>
        <v>857.01</v>
      </c>
      <c r="CQ93">
        <f t="shared" si="93"/>
        <v>226.72200000000001</v>
      </c>
      <c r="CR93">
        <f t="shared" si="94"/>
        <v>0</v>
      </c>
      <c r="CS93">
        <f t="shared" si="95"/>
        <v>0</v>
      </c>
      <c r="CT93">
        <f t="shared" si="96"/>
        <v>0</v>
      </c>
      <c r="CU93">
        <f t="shared" si="97"/>
        <v>0</v>
      </c>
      <c r="CV93">
        <f t="shared" si="98"/>
        <v>0</v>
      </c>
      <c r="CW93">
        <f t="shared" si="99"/>
        <v>0</v>
      </c>
      <c r="CX93">
        <f t="shared" si="100"/>
        <v>17.3</v>
      </c>
      <c r="CY93">
        <f t="shared" si="101"/>
        <v>0</v>
      </c>
      <c r="CZ93">
        <f t="shared" si="102"/>
        <v>0</v>
      </c>
      <c r="DC93" t="s">
        <v>3</v>
      </c>
      <c r="DD93" t="s">
        <v>3</v>
      </c>
      <c r="DE93" t="s">
        <v>3</v>
      </c>
      <c r="DF93" t="s">
        <v>3</v>
      </c>
      <c r="DG93" t="s">
        <v>3</v>
      </c>
      <c r="DH93" t="s">
        <v>3</v>
      </c>
      <c r="DI93" t="s">
        <v>3</v>
      </c>
      <c r="DJ93" t="s">
        <v>3</v>
      </c>
      <c r="DK93" t="s">
        <v>3</v>
      </c>
      <c r="DL93" t="s">
        <v>3</v>
      </c>
      <c r="DM93" t="s">
        <v>3</v>
      </c>
      <c r="DN93">
        <v>0</v>
      </c>
      <c r="DO93">
        <v>0</v>
      </c>
      <c r="DP93">
        <v>1</v>
      </c>
      <c r="DQ93">
        <v>1</v>
      </c>
      <c r="DU93">
        <v>1005</v>
      </c>
      <c r="DV93" t="s">
        <v>165</v>
      </c>
      <c r="DW93" t="s">
        <v>165</v>
      </c>
      <c r="DX93">
        <v>1</v>
      </c>
      <c r="DZ93" t="s">
        <v>3</v>
      </c>
      <c r="EA93" t="s">
        <v>3</v>
      </c>
      <c r="EB93" t="s">
        <v>3</v>
      </c>
      <c r="EC93" t="s">
        <v>3</v>
      </c>
      <c r="EE93">
        <v>29085443</v>
      </c>
      <c r="EF93">
        <v>8</v>
      </c>
      <c r="EG93" t="s">
        <v>153</v>
      </c>
      <c r="EH93">
        <v>0</v>
      </c>
      <c r="EI93" t="s">
        <v>3</v>
      </c>
      <c r="EJ93">
        <v>1</v>
      </c>
      <c r="EK93">
        <v>500001</v>
      </c>
      <c r="EL93" t="s">
        <v>154</v>
      </c>
      <c r="EM93" t="s">
        <v>155</v>
      </c>
      <c r="EO93" t="s">
        <v>3</v>
      </c>
      <c r="EQ93">
        <v>0</v>
      </c>
      <c r="ER93">
        <v>377.87</v>
      </c>
      <c r="ES93">
        <v>377.87</v>
      </c>
      <c r="ET93">
        <v>0</v>
      </c>
      <c r="EU93">
        <v>0</v>
      </c>
      <c r="EV93">
        <v>0</v>
      </c>
      <c r="EW93">
        <v>0</v>
      </c>
      <c r="EX93">
        <v>0</v>
      </c>
      <c r="FQ93">
        <v>0</v>
      </c>
      <c r="FR93">
        <f t="shared" si="103"/>
        <v>0</v>
      </c>
      <c r="FS93">
        <v>0</v>
      </c>
      <c r="FX93">
        <v>0</v>
      </c>
      <c r="FY93">
        <v>0</v>
      </c>
      <c r="GA93" t="s">
        <v>3</v>
      </c>
      <c r="GD93">
        <v>1</v>
      </c>
      <c r="GF93">
        <v>-1326923709</v>
      </c>
      <c r="GG93">
        <v>2</v>
      </c>
      <c r="GH93">
        <v>1</v>
      </c>
      <c r="GI93">
        <v>2</v>
      </c>
      <c r="GJ93">
        <v>0</v>
      </c>
      <c r="GK93">
        <v>0</v>
      </c>
      <c r="GL93">
        <f t="shared" si="104"/>
        <v>0</v>
      </c>
      <c r="GM93">
        <f t="shared" si="105"/>
        <v>857.01</v>
      </c>
      <c r="GN93">
        <f t="shared" si="106"/>
        <v>857.01</v>
      </c>
      <c r="GO93">
        <f t="shared" si="107"/>
        <v>0</v>
      </c>
      <c r="GP93">
        <f t="shared" si="108"/>
        <v>0</v>
      </c>
      <c r="GR93">
        <v>0</v>
      </c>
      <c r="GS93">
        <v>3</v>
      </c>
      <c r="GT93">
        <v>0</v>
      </c>
      <c r="GU93" t="s">
        <v>3</v>
      </c>
      <c r="GV93">
        <f t="shared" si="109"/>
        <v>0</v>
      </c>
      <c r="GW93">
        <v>1</v>
      </c>
      <c r="GX93">
        <f t="shared" si="110"/>
        <v>0</v>
      </c>
      <c r="HA93">
        <v>0</v>
      </c>
      <c r="HB93">
        <v>0</v>
      </c>
      <c r="HC93">
        <f t="shared" si="111"/>
        <v>0</v>
      </c>
      <c r="HE93" t="s">
        <v>3</v>
      </c>
      <c r="HF93" t="s">
        <v>3</v>
      </c>
      <c r="IK93">
        <v>0</v>
      </c>
    </row>
    <row r="94" spans="1:245">
      <c r="A94">
        <v>18</v>
      </c>
      <c r="B94">
        <v>1</v>
      </c>
      <c r="C94">
        <v>60</v>
      </c>
      <c r="E94" t="s">
        <v>190</v>
      </c>
      <c r="F94" t="s">
        <v>168</v>
      </c>
      <c r="G94" t="s">
        <v>169</v>
      </c>
      <c r="H94" t="s">
        <v>170</v>
      </c>
      <c r="I94">
        <f>I92*J94</f>
        <v>0.32</v>
      </c>
      <c r="J94">
        <v>8.8888888888888893</v>
      </c>
      <c r="O94">
        <f t="shared" si="77"/>
        <v>42.89</v>
      </c>
      <c r="P94">
        <f t="shared" si="78"/>
        <v>42.89</v>
      </c>
      <c r="Q94">
        <f t="shared" si="79"/>
        <v>0</v>
      </c>
      <c r="R94">
        <f t="shared" si="80"/>
        <v>0</v>
      </c>
      <c r="S94">
        <f t="shared" si="81"/>
        <v>0</v>
      </c>
      <c r="T94">
        <f t="shared" si="82"/>
        <v>0</v>
      </c>
      <c r="U94">
        <f t="shared" si="83"/>
        <v>0</v>
      </c>
      <c r="V94">
        <f t="shared" si="84"/>
        <v>0</v>
      </c>
      <c r="W94">
        <f t="shared" si="85"/>
        <v>0.34</v>
      </c>
      <c r="X94">
        <f t="shared" si="86"/>
        <v>0</v>
      </c>
      <c r="Y94">
        <f t="shared" si="87"/>
        <v>0</v>
      </c>
      <c r="AA94">
        <v>35806607</v>
      </c>
      <c r="AB94">
        <f t="shared" si="88"/>
        <v>22.91</v>
      </c>
      <c r="AC94">
        <f t="shared" si="89"/>
        <v>22.91</v>
      </c>
      <c r="AD94">
        <f>ROUND((((ET94)-(EU94))+AE94),2)</f>
        <v>0</v>
      </c>
      <c r="AE94">
        <f>ROUND((EU94),2)</f>
        <v>0</v>
      </c>
      <c r="AF94">
        <f>ROUND((EV94),2)</f>
        <v>0</v>
      </c>
      <c r="AG94">
        <f t="shared" si="90"/>
        <v>0</v>
      </c>
      <c r="AH94">
        <f>(EW94)</f>
        <v>0</v>
      </c>
      <c r="AI94">
        <f>(EX94)</f>
        <v>0</v>
      </c>
      <c r="AJ94">
        <f t="shared" si="91"/>
        <v>1.05</v>
      </c>
      <c r="AK94">
        <v>22.91</v>
      </c>
      <c r="AL94">
        <v>22.91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1.05</v>
      </c>
      <c r="AT94">
        <v>0</v>
      </c>
      <c r="AU94">
        <v>0</v>
      </c>
      <c r="AV94">
        <v>1</v>
      </c>
      <c r="AW94">
        <v>1</v>
      </c>
      <c r="AZ94">
        <v>1</v>
      </c>
      <c r="BA94">
        <v>1</v>
      </c>
      <c r="BB94">
        <v>1</v>
      </c>
      <c r="BC94">
        <v>5.85</v>
      </c>
      <c r="BD94" t="s">
        <v>3</v>
      </c>
      <c r="BE94" t="s">
        <v>3</v>
      </c>
      <c r="BF94" t="s">
        <v>3</v>
      </c>
      <c r="BG94" t="s">
        <v>3</v>
      </c>
      <c r="BH94">
        <v>3</v>
      </c>
      <c r="BI94">
        <v>1</v>
      </c>
      <c r="BJ94" t="s">
        <v>191</v>
      </c>
      <c r="BM94">
        <v>500001</v>
      </c>
      <c r="BN94">
        <v>0</v>
      </c>
      <c r="BO94" t="s">
        <v>168</v>
      </c>
      <c r="BP94">
        <v>1</v>
      </c>
      <c r="BQ94">
        <v>8</v>
      </c>
      <c r="BR94">
        <v>0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 t="s">
        <v>3</v>
      </c>
      <c r="BZ94">
        <v>0</v>
      </c>
      <c r="CA94">
        <v>0</v>
      </c>
      <c r="CE94">
        <v>0</v>
      </c>
      <c r="CF94">
        <v>0</v>
      </c>
      <c r="CG94">
        <v>0</v>
      </c>
      <c r="CM94">
        <v>0</v>
      </c>
      <c r="CN94" t="s">
        <v>3</v>
      </c>
      <c r="CO94">
        <v>0</v>
      </c>
      <c r="CP94">
        <f t="shared" si="92"/>
        <v>42.89</v>
      </c>
      <c r="CQ94">
        <f t="shared" si="93"/>
        <v>134.02349999999998</v>
      </c>
      <c r="CR94">
        <f t="shared" si="94"/>
        <v>0</v>
      </c>
      <c r="CS94">
        <f t="shared" si="95"/>
        <v>0</v>
      </c>
      <c r="CT94">
        <f t="shared" si="96"/>
        <v>0</v>
      </c>
      <c r="CU94">
        <f t="shared" si="97"/>
        <v>0</v>
      </c>
      <c r="CV94">
        <f t="shared" si="98"/>
        <v>0</v>
      </c>
      <c r="CW94">
        <f t="shared" si="99"/>
        <v>0</v>
      </c>
      <c r="CX94">
        <f t="shared" si="100"/>
        <v>1.05</v>
      </c>
      <c r="CY94">
        <f t="shared" si="101"/>
        <v>0</v>
      </c>
      <c r="CZ94">
        <f t="shared" si="102"/>
        <v>0</v>
      </c>
      <c r="DC94" t="s">
        <v>3</v>
      </c>
      <c r="DD94" t="s">
        <v>3</v>
      </c>
      <c r="DE94" t="s">
        <v>3</v>
      </c>
      <c r="DF94" t="s">
        <v>3</v>
      </c>
      <c r="DG94" t="s">
        <v>3</v>
      </c>
      <c r="DH94" t="s">
        <v>3</v>
      </c>
      <c r="DI94" t="s">
        <v>3</v>
      </c>
      <c r="DJ94" t="s">
        <v>3</v>
      </c>
      <c r="DK94" t="s">
        <v>3</v>
      </c>
      <c r="DL94" t="s">
        <v>3</v>
      </c>
      <c r="DM94" t="s">
        <v>3</v>
      </c>
      <c r="DN94">
        <v>0</v>
      </c>
      <c r="DO94">
        <v>0</v>
      </c>
      <c r="DP94">
        <v>1</v>
      </c>
      <c r="DQ94">
        <v>1</v>
      </c>
      <c r="DU94">
        <v>1009</v>
      </c>
      <c r="DV94" t="s">
        <v>170</v>
      </c>
      <c r="DW94" t="s">
        <v>170</v>
      </c>
      <c r="DX94">
        <v>1</v>
      </c>
      <c r="DZ94" t="s">
        <v>3</v>
      </c>
      <c r="EA94" t="s">
        <v>3</v>
      </c>
      <c r="EB94" t="s">
        <v>3</v>
      </c>
      <c r="EC94" t="s">
        <v>3</v>
      </c>
      <c r="EE94">
        <v>29085443</v>
      </c>
      <c r="EF94">
        <v>8</v>
      </c>
      <c r="EG94" t="s">
        <v>153</v>
      </c>
      <c r="EH94">
        <v>0</v>
      </c>
      <c r="EI94" t="s">
        <v>3</v>
      </c>
      <c r="EJ94">
        <v>1</v>
      </c>
      <c r="EK94">
        <v>500001</v>
      </c>
      <c r="EL94" t="s">
        <v>154</v>
      </c>
      <c r="EM94" t="s">
        <v>155</v>
      </c>
      <c r="EO94" t="s">
        <v>3</v>
      </c>
      <c r="EQ94">
        <v>0</v>
      </c>
      <c r="ER94">
        <v>22.91</v>
      </c>
      <c r="ES94">
        <v>22.91</v>
      </c>
      <c r="ET94">
        <v>0</v>
      </c>
      <c r="EU94">
        <v>0</v>
      </c>
      <c r="EV94">
        <v>0</v>
      </c>
      <c r="EW94">
        <v>0</v>
      </c>
      <c r="EX94">
        <v>0</v>
      </c>
      <c r="FQ94">
        <v>0</v>
      </c>
      <c r="FR94">
        <f t="shared" si="103"/>
        <v>0</v>
      </c>
      <c r="FS94">
        <v>0</v>
      </c>
      <c r="FX94">
        <v>0</v>
      </c>
      <c r="FY94">
        <v>0</v>
      </c>
      <c r="GA94" t="s">
        <v>3</v>
      </c>
      <c r="GD94">
        <v>1</v>
      </c>
      <c r="GF94">
        <v>-1686930993</v>
      </c>
      <c r="GG94">
        <v>2</v>
      </c>
      <c r="GH94">
        <v>1</v>
      </c>
      <c r="GI94">
        <v>2</v>
      </c>
      <c r="GJ94">
        <v>0</v>
      </c>
      <c r="GK94">
        <v>0</v>
      </c>
      <c r="GL94">
        <f t="shared" si="104"/>
        <v>0</v>
      </c>
      <c r="GM94">
        <f t="shared" si="105"/>
        <v>42.89</v>
      </c>
      <c r="GN94">
        <f t="shared" si="106"/>
        <v>42.89</v>
      </c>
      <c r="GO94">
        <f t="shared" si="107"/>
        <v>0</v>
      </c>
      <c r="GP94">
        <f t="shared" si="108"/>
        <v>0</v>
      </c>
      <c r="GR94">
        <v>0</v>
      </c>
      <c r="GS94">
        <v>3</v>
      </c>
      <c r="GT94">
        <v>0</v>
      </c>
      <c r="GU94" t="s">
        <v>3</v>
      </c>
      <c r="GV94">
        <f t="shared" si="109"/>
        <v>0</v>
      </c>
      <c r="GW94">
        <v>1</v>
      </c>
      <c r="GX94">
        <f t="shared" si="110"/>
        <v>0</v>
      </c>
      <c r="HA94">
        <v>0</v>
      </c>
      <c r="HB94">
        <v>0</v>
      </c>
      <c r="HC94">
        <f t="shared" si="111"/>
        <v>0</v>
      </c>
      <c r="HE94" t="s">
        <v>3</v>
      </c>
      <c r="HF94" t="s">
        <v>3</v>
      </c>
      <c r="IK94">
        <v>0</v>
      </c>
    </row>
    <row r="95" spans="1:245">
      <c r="A95">
        <v>17</v>
      </c>
      <c r="B95">
        <v>1</v>
      </c>
      <c r="C95">
        <f>ROW(SmtRes!A69)</f>
        <v>69</v>
      </c>
      <c r="D95">
        <f>ROW(EtalonRes!A68)</f>
        <v>68</v>
      </c>
      <c r="E95" t="s">
        <v>58</v>
      </c>
      <c r="F95" t="s">
        <v>192</v>
      </c>
      <c r="G95" t="s">
        <v>193</v>
      </c>
      <c r="H95" t="s">
        <v>194</v>
      </c>
      <c r="I95">
        <f>ROUND(40/100,9)</f>
        <v>0.4</v>
      </c>
      <c r="J95">
        <v>0</v>
      </c>
      <c r="O95">
        <f t="shared" si="77"/>
        <v>7247.22</v>
      </c>
      <c r="P95">
        <f t="shared" si="78"/>
        <v>2429.4499999999998</v>
      </c>
      <c r="Q95">
        <f t="shared" si="79"/>
        <v>164.74</v>
      </c>
      <c r="R95">
        <f t="shared" si="80"/>
        <v>40.35</v>
      </c>
      <c r="S95">
        <f t="shared" si="81"/>
        <v>4653.03</v>
      </c>
      <c r="T95">
        <f t="shared" si="82"/>
        <v>0</v>
      </c>
      <c r="U95">
        <f t="shared" si="83"/>
        <v>16.4404</v>
      </c>
      <c r="V95">
        <f t="shared" si="84"/>
        <v>0.09</v>
      </c>
      <c r="W95">
        <f t="shared" si="85"/>
        <v>0</v>
      </c>
      <c r="X95">
        <f t="shared" si="86"/>
        <v>4411.78</v>
      </c>
      <c r="Y95">
        <f t="shared" si="87"/>
        <v>2393.62</v>
      </c>
      <c r="AA95">
        <v>35806607</v>
      </c>
      <c r="AB95">
        <f t="shared" si="88"/>
        <v>2121.66</v>
      </c>
      <c r="AC95">
        <f t="shared" si="89"/>
        <v>1735.32</v>
      </c>
      <c r="AD95">
        <f>ROUND(((((ET95*1.25))-((EU95*1.25)))+AE95),2)</f>
        <v>35.75</v>
      </c>
      <c r="AE95">
        <f>ROUND(((EU95*1.25)),2)</f>
        <v>3.04</v>
      </c>
      <c r="AF95">
        <f>ROUND(((EV95*1.15)),2)</f>
        <v>350.59</v>
      </c>
      <c r="AG95">
        <f t="shared" si="90"/>
        <v>0</v>
      </c>
      <c r="AH95">
        <f>((EW95*1.15))</f>
        <v>41.100999999999999</v>
      </c>
      <c r="AI95">
        <f>((EX95*1.25))</f>
        <v>0.22499999999999998</v>
      </c>
      <c r="AJ95">
        <f t="shared" si="91"/>
        <v>0</v>
      </c>
      <c r="AK95">
        <v>2068.7800000000002</v>
      </c>
      <c r="AL95">
        <v>1735.32</v>
      </c>
      <c r="AM95">
        <v>28.6</v>
      </c>
      <c r="AN95">
        <v>2.4300000000000002</v>
      </c>
      <c r="AO95">
        <v>304.86</v>
      </c>
      <c r="AP95">
        <v>0</v>
      </c>
      <c r="AQ95">
        <v>35.74</v>
      </c>
      <c r="AR95">
        <v>0.18</v>
      </c>
      <c r="AS95">
        <v>0</v>
      </c>
      <c r="AT95">
        <v>94</v>
      </c>
      <c r="AU95">
        <v>51</v>
      </c>
      <c r="AV95">
        <v>1</v>
      </c>
      <c r="AW95">
        <v>1</v>
      </c>
      <c r="AZ95">
        <v>1</v>
      </c>
      <c r="BA95">
        <v>33.18</v>
      </c>
      <c r="BB95">
        <v>11.52</v>
      </c>
      <c r="BC95">
        <v>3.5</v>
      </c>
      <c r="BD95" t="s">
        <v>3</v>
      </c>
      <c r="BE95" t="s">
        <v>3</v>
      </c>
      <c r="BF95" t="s">
        <v>3</v>
      </c>
      <c r="BG95" t="s">
        <v>3</v>
      </c>
      <c r="BH95">
        <v>0</v>
      </c>
      <c r="BI95">
        <v>1</v>
      </c>
      <c r="BJ95" t="s">
        <v>195</v>
      </c>
      <c r="BM95">
        <v>11001</v>
      </c>
      <c r="BN95">
        <v>0</v>
      </c>
      <c r="BO95" t="s">
        <v>192</v>
      </c>
      <c r="BP95">
        <v>1</v>
      </c>
      <c r="BQ95">
        <v>2</v>
      </c>
      <c r="BR95">
        <v>0</v>
      </c>
      <c r="BS95">
        <v>33.18</v>
      </c>
      <c r="BT95">
        <v>1</v>
      </c>
      <c r="BU95">
        <v>1</v>
      </c>
      <c r="BV95">
        <v>1</v>
      </c>
      <c r="BW95">
        <v>1</v>
      </c>
      <c r="BX95">
        <v>1</v>
      </c>
      <c r="BY95" t="s">
        <v>3</v>
      </c>
      <c r="BZ95">
        <v>123</v>
      </c>
      <c r="CA95">
        <v>75</v>
      </c>
      <c r="CE95">
        <v>0</v>
      </c>
      <c r="CF95">
        <v>0</v>
      </c>
      <c r="CG95">
        <v>0</v>
      </c>
      <c r="CM95">
        <v>0</v>
      </c>
      <c r="CN95" t="s">
        <v>3</v>
      </c>
      <c r="CO95">
        <v>0</v>
      </c>
      <c r="CP95">
        <f t="shared" si="92"/>
        <v>7247.2199999999993</v>
      </c>
      <c r="CQ95">
        <f t="shared" si="93"/>
        <v>6073.62</v>
      </c>
      <c r="CR95">
        <f t="shared" si="94"/>
        <v>411.84</v>
      </c>
      <c r="CS95">
        <f t="shared" si="95"/>
        <v>100.8672</v>
      </c>
      <c r="CT95">
        <f t="shared" si="96"/>
        <v>11632.5762</v>
      </c>
      <c r="CU95">
        <f t="shared" si="97"/>
        <v>0</v>
      </c>
      <c r="CV95">
        <f t="shared" si="98"/>
        <v>41.100999999999999</v>
      </c>
      <c r="CW95">
        <f t="shared" si="99"/>
        <v>0.22499999999999998</v>
      </c>
      <c r="CX95">
        <f t="shared" si="100"/>
        <v>0</v>
      </c>
      <c r="CY95">
        <f t="shared" si="101"/>
        <v>4411.7772000000004</v>
      </c>
      <c r="CZ95">
        <f t="shared" si="102"/>
        <v>2393.6237999999998</v>
      </c>
      <c r="DC95" t="s">
        <v>3</v>
      </c>
      <c r="DD95" t="s">
        <v>3</v>
      </c>
      <c r="DE95" t="s">
        <v>143</v>
      </c>
      <c r="DF95" t="s">
        <v>143</v>
      </c>
      <c r="DG95" t="s">
        <v>144</v>
      </c>
      <c r="DH95" t="s">
        <v>3</v>
      </c>
      <c r="DI95" t="s">
        <v>144</v>
      </c>
      <c r="DJ95" t="s">
        <v>143</v>
      </c>
      <c r="DK95" t="s">
        <v>3</v>
      </c>
      <c r="DL95" t="s">
        <v>3</v>
      </c>
      <c r="DM95" t="s">
        <v>3</v>
      </c>
      <c r="DN95">
        <v>0</v>
      </c>
      <c r="DO95">
        <v>0</v>
      </c>
      <c r="DP95">
        <v>1</v>
      </c>
      <c r="DQ95">
        <v>1</v>
      </c>
      <c r="DU95">
        <v>1013</v>
      </c>
      <c r="DV95" t="s">
        <v>194</v>
      </c>
      <c r="DW95" t="s">
        <v>194</v>
      </c>
      <c r="DX95">
        <v>1</v>
      </c>
      <c r="DZ95" t="s">
        <v>3</v>
      </c>
      <c r="EA95" t="s">
        <v>3</v>
      </c>
      <c r="EB95" t="s">
        <v>3</v>
      </c>
      <c r="EC95" t="s">
        <v>3</v>
      </c>
      <c r="EE95">
        <v>29085511</v>
      </c>
      <c r="EF95">
        <v>2</v>
      </c>
      <c r="EG95" t="s">
        <v>145</v>
      </c>
      <c r="EH95">
        <v>0</v>
      </c>
      <c r="EI95" t="s">
        <v>3</v>
      </c>
      <c r="EJ95">
        <v>1</v>
      </c>
      <c r="EK95">
        <v>11001</v>
      </c>
      <c r="EL95" t="s">
        <v>22</v>
      </c>
      <c r="EM95" t="s">
        <v>196</v>
      </c>
      <c r="EO95" t="s">
        <v>3</v>
      </c>
      <c r="EQ95">
        <v>0</v>
      </c>
      <c r="ER95">
        <v>2068.7800000000002</v>
      </c>
      <c r="ES95">
        <v>1735.32</v>
      </c>
      <c r="ET95">
        <v>28.6</v>
      </c>
      <c r="EU95">
        <v>2.4300000000000002</v>
      </c>
      <c r="EV95">
        <v>304.86</v>
      </c>
      <c r="EW95">
        <v>35.74</v>
      </c>
      <c r="EX95">
        <v>0.18</v>
      </c>
      <c r="EY95">
        <v>0</v>
      </c>
      <c r="FQ95">
        <v>0</v>
      </c>
      <c r="FR95">
        <f t="shared" si="103"/>
        <v>0</v>
      </c>
      <c r="FS95">
        <v>0</v>
      </c>
      <c r="FT95" t="s">
        <v>148</v>
      </c>
      <c r="FU95" t="s">
        <v>24</v>
      </c>
      <c r="FV95" t="s">
        <v>24</v>
      </c>
      <c r="FW95" t="s">
        <v>25</v>
      </c>
      <c r="FX95">
        <v>110.7</v>
      </c>
      <c r="FY95">
        <v>63.75</v>
      </c>
      <c r="GA95" t="s">
        <v>3</v>
      </c>
      <c r="GD95">
        <v>1</v>
      </c>
      <c r="GF95">
        <v>-1478680915</v>
      </c>
      <c r="GG95">
        <v>2</v>
      </c>
      <c r="GH95">
        <v>1</v>
      </c>
      <c r="GI95">
        <v>2</v>
      </c>
      <c r="GJ95">
        <v>0</v>
      </c>
      <c r="GK95">
        <v>0</v>
      </c>
      <c r="GL95">
        <f t="shared" si="104"/>
        <v>0</v>
      </c>
      <c r="GM95">
        <f t="shared" si="105"/>
        <v>14052.62</v>
      </c>
      <c r="GN95">
        <f t="shared" si="106"/>
        <v>14052.62</v>
      </c>
      <c r="GO95">
        <f t="shared" si="107"/>
        <v>0</v>
      </c>
      <c r="GP95">
        <f t="shared" si="108"/>
        <v>0</v>
      </c>
      <c r="GR95">
        <v>0</v>
      </c>
      <c r="GS95">
        <v>3</v>
      </c>
      <c r="GT95">
        <v>0</v>
      </c>
      <c r="GU95" t="s">
        <v>3</v>
      </c>
      <c r="GV95">
        <f t="shared" si="109"/>
        <v>0</v>
      </c>
      <c r="GW95">
        <v>1</v>
      </c>
      <c r="GX95">
        <f t="shared" si="110"/>
        <v>0</v>
      </c>
      <c r="HA95">
        <v>0</v>
      </c>
      <c r="HB95">
        <v>0</v>
      </c>
      <c r="HC95">
        <f t="shared" si="111"/>
        <v>0</v>
      </c>
      <c r="HE95" t="s">
        <v>3</v>
      </c>
      <c r="HF95" t="s">
        <v>3</v>
      </c>
      <c r="IK95">
        <v>0</v>
      </c>
    </row>
    <row r="96" spans="1:245">
      <c r="A96">
        <v>17</v>
      </c>
      <c r="B96">
        <v>1</v>
      </c>
      <c r="C96">
        <f>ROW(SmtRes!A77)</f>
        <v>77</v>
      </c>
      <c r="D96">
        <f>ROW(EtalonRes!A76)</f>
        <v>76</v>
      </c>
      <c r="E96" t="s">
        <v>65</v>
      </c>
      <c r="F96" t="s">
        <v>197</v>
      </c>
      <c r="G96" t="s">
        <v>198</v>
      </c>
      <c r="H96" t="s">
        <v>37</v>
      </c>
      <c r="I96">
        <f>ROUND(40/100,9)</f>
        <v>0.4</v>
      </c>
      <c r="J96">
        <v>0</v>
      </c>
      <c r="O96">
        <f t="shared" si="77"/>
        <v>25099.360000000001</v>
      </c>
      <c r="P96">
        <f t="shared" si="78"/>
        <v>16628.97</v>
      </c>
      <c r="Q96">
        <f t="shared" si="79"/>
        <v>565.19000000000005</v>
      </c>
      <c r="R96">
        <f t="shared" si="80"/>
        <v>129.93</v>
      </c>
      <c r="S96">
        <f t="shared" si="81"/>
        <v>7905.2</v>
      </c>
      <c r="T96">
        <f t="shared" si="82"/>
        <v>0</v>
      </c>
      <c r="U96">
        <f t="shared" si="83"/>
        <v>27.931199999999997</v>
      </c>
      <c r="V96">
        <f t="shared" si="84"/>
        <v>0.28999999999999998</v>
      </c>
      <c r="W96">
        <f t="shared" si="85"/>
        <v>0</v>
      </c>
      <c r="X96">
        <f t="shared" si="86"/>
        <v>7553.02</v>
      </c>
      <c r="Y96">
        <f t="shared" si="87"/>
        <v>4097.92</v>
      </c>
      <c r="AA96">
        <v>35806607</v>
      </c>
      <c r="AB96">
        <f t="shared" si="88"/>
        <v>7074.5</v>
      </c>
      <c r="AC96">
        <f t="shared" si="89"/>
        <v>6356.64</v>
      </c>
      <c r="AD96">
        <f>ROUND(((((ET96*1.25))-((EU96*1.25)))+AE96),2)</f>
        <v>122.23</v>
      </c>
      <c r="AE96">
        <f>ROUND(((EU96*1.25)),2)</f>
        <v>9.7899999999999991</v>
      </c>
      <c r="AF96">
        <f>ROUND(((EV96*1.15)),2)</f>
        <v>595.63</v>
      </c>
      <c r="AG96">
        <f t="shared" si="90"/>
        <v>0</v>
      </c>
      <c r="AH96">
        <f>((EW96*1.15))</f>
        <v>69.827999999999989</v>
      </c>
      <c r="AI96">
        <f>((EX96*1.25))</f>
        <v>0.72499999999999998</v>
      </c>
      <c r="AJ96">
        <f t="shared" si="91"/>
        <v>0</v>
      </c>
      <c r="AK96">
        <v>6972.36</v>
      </c>
      <c r="AL96">
        <v>6356.64</v>
      </c>
      <c r="AM96">
        <v>97.78</v>
      </c>
      <c r="AN96">
        <v>7.83</v>
      </c>
      <c r="AO96">
        <v>517.94000000000005</v>
      </c>
      <c r="AP96">
        <v>0</v>
      </c>
      <c r="AQ96">
        <v>60.72</v>
      </c>
      <c r="AR96">
        <v>0.57999999999999996</v>
      </c>
      <c r="AS96">
        <v>0</v>
      </c>
      <c r="AT96">
        <v>94</v>
      </c>
      <c r="AU96">
        <v>51</v>
      </c>
      <c r="AV96">
        <v>1</v>
      </c>
      <c r="AW96">
        <v>1</v>
      </c>
      <c r="AZ96">
        <v>1</v>
      </c>
      <c r="BA96">
        <v>33.18</v>
      </c>
      <c r="BB96">
        <v>11.56</v>
      </c>
      <c r="BC96">
        <v>6.54</v>
      </c>
      <c r="BD96" t="s">
        <v>3</v>
      </c>
      <c r="BE96" t="s">
        <v>3</v>
      </c>
      <c r="BF96" t="s">
        <v>3</v>
      </c>
      <c r="BG96" t="s">
        <v>3</v>
      </c>
      <c r="BH96">
        <v>0</v>
      </c>
      <c r="BI96">
        <v>1</v>
      </c>
      <c r="BJ96" t="s">
        <v>199</v>
      </c>
      <c r="BM96">
        <v>11001</v>
      </c>
      <c r="BN96">
        <v>0</v>
      </c>
      <c r="BO96" t="s">
        <v>197</v>
      </c>
      <c r="BP96">
        <v>1</v>
      </c>
      <c r="BQ96">
        <v>2</v>
      </c>
      <c r="BR96">
        <v>0</v>
      </c>
      <c r="BS96">
        <v>33.18</v>
      </c>
      <c r="BT96">
        <v>1</v>
      </c>
      <c r="BU96">
        <v>1</v>
      </c>
      <c r="BV96">
        <v>1</v>
      </c>
      <c r="BW96">
        <v>1</v>
      </c>
      <c r="BX96">
        <v>1</v>
      </c>
      <c r="BY96" t="s">
        <v>3</v>
      </c>
      <c r="BZ96">
        <v>123</v>
      </c>
      <c r="CA96">
        <v>75</v>
      </c>
      <c r="CE96">
        <v>0</v>
      </c>
      <c r="CF96">
        <v>0</v>
      </c>
      <c r="CG96">
        <v>0</v>
      </c>
      <c r="CM96">
        <v>0</v>
      </c>
      <c r="CN96" t="s">
        <v>3</v>
      </c>
      <c r="CO96">
        <v>0</v>
      </c>
      <c r="CP96">
        <f t="shared" si="92"/>
        <v>25099.360000000001</v>
      </c>
      <c r="CQ96">
        <f t="shared" si="93"/>
        <v>41572.425600000002</v>
      </c>
      <c r="CR96">
        <f t="shared" si="94"/>
        <v>1412.9788000000001</v>
      </c>
      <c r="CS96">
        <f t="shared" si="95"/>
        <v>324.83219999999994</v>
      </c>
      <c r="CT96">
        <f t="shared" si="96"/>
        <v>19763.003400000001</v>
      </c>
      <c r="CU96">
        <f t="shared" si="97"/>
        <v>0</v>
      </c>
      <c r="CV96">
        <f t="shared" si="98"/>
        <v>69.827999999999989</v>
      </c>
      <c r="CW96">
        <f t="shared" si="99"/>
        <v>0.72499999999999998</v>
      </c>
      <c r="CX96">
        <f t="shared" si="100"/>
        <v>0</v>
      </c>
      <c r="CY96">
        <f t="shared" si="101"/>
        <v>7553.0221999999994</v>
      </c>
      <c r="CZ96">
        <f t="shared" si="102"/>
        <v>4097.9162999999999</v>
      </c>
      <c r="DC96" t="s">
        <v>3</v>
      </c>
      <c r="DD96" t="s">
        <v>3</v>
      </c>
      <c r="DE96" t="s">
        <v>143</v>
      </c>
      <c r="DF96" t="s">
        <v>143</v>
      </c>
      <c r="DG96" t="s">
        <v>144</v>
      </c>
      <c r="DH96" t="s">
        <v>3</v>
      </c>
      <c r="DI96" t="s">
        <v>144</v>
      </c>
      <c r="DJ96" t="s">
        <v>143</v>
      </c>
      <c r="DK96" t="s">
        <v>3</v>
      </c>
      <c r="DL96" t="s">
        <v>3</v>
      </c>
      <c r="DM96" t="s">
        <v>3</v>
      </c>
      <c r="DN96">
        <v>0</v>
      </c>
      <c r="DO96">
        <v>0</v>
      </c>
      <c r="DP96">
        <v>1</v>
      </c>
      <c r="DQ96">
        <v>1</v>
      </c>
      <c r="DU96">
        <v>1013</v>
      </c>
      <c r="DV96" t="s">
        <v>37</v>
      </c>
      <c r="DW96" t="s">
        <v>37</v>
      </c>
      <c r="DX96">
        <v>1</v>
      </c>
      <c r="DZ96" t="s">
        <v>3</v>
      </c>
      <c r="EA96" t="s">
        <v>3</v>
      </c>
      <c r="EB96" t="s">
        <v>3</v>
      </c>
      <c r="EC96" t="s">
        <v>3</v>
      </c>
      <c r="EE96">
        <v>29085511</v>
      </c>
      <c r="EF96">
        <v>2</v>
      </c>
      <c r="EG96" t="s">
        <v>145</v>
      </c>
      <c r="EH96">
        <v>0</v>
      </c>
      <c r="EI96" t="s">
        <v>3</v>
      </c>
      <c r="EJ96">
        <v>1</v>
      </c>
      <c r="EK96">
        <v>11001</v>
      </c>
      <c r="EL96" t="s">
        <v>22</v>
      </c>
      <c r="EM96" t="s">
        <v>196</v>
      </c>
      <c r="EO96" t="s">
        <v>3</v>
      </c>
      <c r="EQ96">
        <v>0</v>
      </c>
      <c r="ER96">
        <v>6972.36</v>
      </c>
      <c r="ES96">
        <v>6356.64</v>
      </c>
      <c r="ET96">
        <v>97.78</v>
      </c>
      <c r="EU96">
        <v>7.83</v>
      </c>
      <c r="EV96">
        <v>517.94000000000005</v>
      </c>
      <c r="EW96">
        <v>60.72</v>
      </c>
      <c r="EX96">
        <v>0.57999999999999996</v>
      </c>
      <c r="EY96">
        <v>0</v>
      </c>
      <c r="FQ96">
        <v>0</v>
      </c>
      <c r="FR96">
        <f t="shared" si="103"/>
        <v>0</v>
      </c>
      <c r="FS96">
        <v>0</v>
      </c>
      <c r="FT96" t="s">
        <v>148</v>
      </c>
      <c r="FU96" t="s">
        <v>24</v>
      </c>
      <c r="FV96" t="s">
        <v>24</v>
      </c>
      <c r="FW96" t="s">
        <v>25</v>
      </c>
      <c r="FX96">
        <v>110.7</v>
      </c>
      <c r="FY96">
        <v>63.75</v>
      </c>
      <c r="GA96" t="s">
        <v>3</v>
      </c>
      <c r="GD96">
        <v>1</v>
      </c>
      <c r="GF96">
        <v>1837524583</v>
      </c>
      <c r="GG96">
        <v>2</v>
      </c>
      <c r="GH96">
        <v>1</v>
      </c>
      <c r="GI96">
        <v>2</v>
      </c>
      <c r="GJ96">
        <v>0</v>
      </c>
      <c r="GK96">
        <v>0</v>
      </c>
      <c r="GL96">
        <f t="shared" si="104"/>
        <v>0</v>
      </c>
      <c r="GM96">
        <f t="shared" si="105"/>
        <v>36750.300000000003</v>
      </c>
      <c r="GN96">
        <f t="shared" si="106"/>
        <v>36750.300000000003</v>
      </c>
      <c r="GO96">
        <f t="shared" si="107"/>
        <v>0</v>
      </c>
      <c r="GP96">
        <f t="shared" si="108"/>
        <v>0</v>
      </c>
      <c r="GR96">
        <v>0</v>
      </c>
      <c r="GS96">
        <v>3</v>
      </c>
      <c r="GT96">
        <v>0</v>
      </c>
      <c r="GU96" t="s">
        <v>3</v>
      </c>
      <c r="GV96">
        <f t="shared" si="109"/>
        <v>0</v>
      </c>
      <c r="GW96">
        <v>1</v>
      </c>
      <c r="GX96">
        <f t="shared" si="110"/>
        <v>0</v>
      </c>
      <c r="HA96">
        <v>0</v>
      </c>
      <c r="HB96">
        <v>0</v>
      </c>
      <c r="HC96">
        <f t="shared" si="111"/>
        <v>0</v>
      </c>
      <c r="HE96" t="s">
        <v>3</v>
      </c>
      <c r="HF96" t="s">
        <v>3</v>
      </c>
      <c r="IK96">
        <v>0</v>
      </c>
    </row>
    <row r="97" spans="1:245">
      <c r="A97">
        <v>17</v>
      </c>
      <c r="B97">
        <v>1</v>
      </c>
      <c r="C97">
        <f>ROW(SmtRes!A84)</f>
        <v>84</v>
      </c>
      <c r="D97">
        <f>ROW(EtalonRes!A83)</f>
        <v>83</v>
      </c>
      <c r="E97" t="s">
        <v>70</v>
      </c>
      <c r="F97" t="s">
        <v>200</v>
      </c>
      <c r="G97" t="s">
        <v>201</v>
      </c>
      <c r="H97" t="s">
        <v>194</v>
      </c>
      <c r="I97">
        <f>ROUND(40/100,9)</f>
        <v>0.4</v>
      </c>
      <c r="J97">
        <v>0</v>
      </c>
      <c r="O97">
        <f t="shared" si="77"/>
        <v>20722.34</v>
      </c>
      <c r="P97">
        <f t="shared" si="78"/>
        <v>14785.58</v>
      </c>
      <c r="Q97">
        <f t="shared" si="79"/>
        <v>2038.77</v>
      </c>
      <c r="R97">
        <f t="shared" si="80"/>
        <v>1118.17</v>
      </c>
      <c r="S97">
        <f t="shared" si="81"/>
        <v>3897.99</v>
      </c>
      <c r="T97">
        <f t="shared" si="82"/>
        <v>0</v>
      </c>
      <c r="U97">
        <f t="shared" si="83"/>
        <v>14.3796</v>
      </c>
      <c r="V97">
        <f t="shared" si="84"/>
        <v>3.35</v>
      </c>
      <c r="W97">
        <f t="shared" si="85"/>
        <v>0</v>
      </c>
      <c r="X97">
        <f t="shared" si="86"/>
        <v>4715.1899999999996</v>
      </c>
      <c r="Y97">
        <f t="shared" si="87"/>
        <v>2558.2399999999998</v>
      </c>
      <c r="AA97">
        <v>35806607</v>
      </c>
      <c r="AB97">
        <f t="shared" si="88"/>
        <v>6346.71</v>
      </c>
      <c r="AC97">
        <f t="shared" si="89"/>
        <v>5583.68</v>
      </c>
      <c r="AD97">
        <f>ROUND(((((ET97*1.25))-((EU97*1.25)))+AE97),2)</f>
        <v>469.33</v>
      </c>
      <c r="AE97">
        <f>ROUND(((EU97*1.25)),2)</f>
        <v>84.25</v>
      </c>
      <c r="AF97">
        <f>ROUND(((EV97*1.15)),2)</f>
        <v>293.7</v>
      </c>
      <c r="AG97">
        <f t="shared" si="90"/>
        <v>0</v>
      </c>
      <c r="AH97">
        <f>((EW97*1.15))</f>
        <v>35.948999999999998</v>
      </c>
      <c r="AI97">
        <f>((EX97*1.25))</f>
        <v>8.375</v>
      </c>
      <c r="AJ97">
        <f t="shared" si="91"/>
        <v>0</v>
      </c>
      <c r="AK97">
        <v>6214.53</v>
      </c>
      <c r="AL97">
        <v>5583.68</v>
      </c>
      <c r="AM97">
        <v>375.46</v>
      </c>
      <c r="AN97">
        <v>67.400000000000006</v>
      </c>
      <c r="AO97">
        <v>255.39</v>
      </c>
      <c r="AP97">
        <v>0</v>
      </c>
      <c r="AQ97">
        <v>31.26</v>
      </c>
      <c r="AR97">
        <v>6.7</v>
      </c>
      <c r="AS97">
        <v>0</v>
      </c>
      <c r="AT97">
        <v>94</v>
      </c>
      <c r="AU97">
        <v>51</v>
      </c>
      <c r="AV97">
        <v>1</v>
      </c>
      <c r="AW97">
        <v>1</v>
      </c>
      <c r="AZ97">
        <v>1</v>
      </c>
      <c r="BA97">
        <v>33.18</v>
      </c>
      <c r="BB97">
        <v>10.86</v>
      </c>
      <c r="BC97">
        <v>6.62</v>
      </c>
      <c r="BD97" t="s">
        <v>3</v>
      </c>
      <c r="BE97" t="s">
        <v>3</v>
      </c>
      <c r="BF97" t="s">
        <v>3</v>
      </c>
      <c r="BG97" t="s">
        <v>3</v>
      </c>
      <c r="BH97">
        <v>0</v>
      </c>
      <c r="BI97">
        <v>1</v>
      </c>
      <c r="BJ97" t="s">
        <v>202</v>
      </c>
      <c r="BM97">
        <v>11001</v>
      </c>
      <c r="BN97">
        <v>0</v>
      </c>
      <c r="BO97" t="s">
        <v>200</v>
      </c>
      <c r="BP97">
        <v>1</v>
      </c>
      <c r="BQ97">
        <v>2</v>
      </c>
      <c r="BR97">
        <v>0</v>
      </c>
      <c r="BS97">
        <v>33.18</v>
      </c>
      <c r="BT97">
        <v>1</v>
      </c>
      <c r="BU97">
        <v>1</v>
      </c>
      <c r="BV97">
        <v>1</v>
      </c>
      <c r="BW97">
        <v>1</v>
      </c>
      <c r="BX97">
        <v>1</v>
      </c>
      <c r="BY97" t="s">
        <v>3</v>
      </c>
      <c r="BZ97">
        <v>123</v>
      </c>
      <c r="CA97">
        <v>75</v>
      </c>
      <c r="CE97">
        <v>0</v>
      </c>
      <c r="CF97">
        <v>0</v>
      </c>
      <c r="CG97">
        <v>0</v>
      </c>
      <c r="CM97">
        <v>0</v>
      </c>
      <c r="CN97" t="s">
        <v>3</v>
      </c>
      <c r="CO97">
        <v>0</v>
      </c>
      <c r="CP97">
        <f t="shared" si="92"/>
        <v>20722.339999999997</v>
      </c>
      <c r="CQ97">
        <f t="shared" si="93"/>
        <v>36963.961600000002</v>
      </c>
      <c r="CR97">
        <f t="shared" si="94"/>
        <v>5096.9237999999996</v>
      </c>
      <c r="CS97">
        <f t="shared" si="95"/>
        <v>2795.415</v>
      </c>
      <c r="CT97">
        <f t="shared" si="96"/>
        <v>9744.9660000000003</v>
      </c>
      <c r="CU97">
        <f t="shared" si="97"/>
        <v>0</v>
      </c>
      <c r="CV97">
        <f t="shared" si="98"/>
        <v>35.948999999999998</v>
      </c>
      <c r="CW97">
        <f t="shared" si="99"/>
        <v>8.375</v>
      </c>
      <c r="CX97">
        <f t="shared" si="100"/>
        <v>0</v>
      </c>
      <c r="CY97">
        <f t="shared" si="101"/>
        <v>4715.1903999999995</v>
      </c>
      <c r="CZ97">
        <f t="shared" si="102"/>
        <v>2558.2415999999998</v>
      </c>
      <c r="DC97" t="s">
        <v>3</v>
      </c>
      <c r="DD97" t="s">
        <v>3</v>
      </c>
      <c r="DE97" t="s">
        <v>143</v>
      </c>
      <c r="DF97" t="s">
        <v>143</v>
      </c>
      <c r="DG97" t="s">
        <v>144</v>
      </c>
      <c r="DH97" t="s">
        <v>3</v>
      </c>
      <c r="DI97" t="s">
        <v>144</v>
      </c>
      <c r="DJ97" t="s">
        <v>143</v>
      </c>
      <c r="DK97" t="s">
        <v>3</v>
      </c>
      <c r="DL97" t="s">
        <v>3</v>
      </c>
      <c r="DM97" t="s">
        <v>3</v>
      </c>
      <c r="DN97">
        <v>0</v>
      </c>
      <c r="DO97">
        <v>0</v>
      </c>
      <c r="DP97">
        <v>1</v>
      </c>
      <c r="DQ97">
        <v>1</v>
      </c>
      <c r="DU97">
        <v>1013</v>
      </c>
      <c r="DV97" t="s">
        <v>194</v>
      </c>
      <c r="DW97" t="s">
        <v>194</v>
      </c>
      <c r="DX97">
        <v>1</v>
      </c>
      <c r="DZ97" t="s">
        <v>3</v>
      </c>
      <c r="EA97" t="s">
        <v>3</v>
      </c>
      <c r="EB97" t="s">
        <v>3</v>
      </c>
      <c r="EC97" t="s">
        <v>3</v>
      </c>
      <c r="EE97">
        <v>29085511</v>
      </c>
      <c r="EF97">
        <v>2</v>
      </c>
      <c r="EG97" t="s">
        <v>145</v>
      </c>
      <c r="EH97">
        <v>0</v>
      </c>
      <c r="EI97" t="s">
        <v>3</v>
      </c>
      <c r="EJ97">
        <v>1</v>
      </c>
      <c r="EK97">
        <v>11001</v>
      </c>
      <c r="EL97" t="s">
        <v>22</v>
      </c>
      <c r="EM97" t="s">
        <v>196</v>
      </c>
      <c r="EO97" t="s">
        <v>3</v>
      </c>
      <c r="EQ97">
        <v>0</v>
      </c>
      <c r="ER97">
        <v>6214.53</v>
      </c>
      <c r="ES97">
        <v>5583.68</v>
      </c>
      <c r="ET97">
        <v>375.46</v>
      </c>
      <c r="EU97">
        <v>67.400000000000006</v>
      </c>
      <c r="EV97">
        <v>255.39</v>
      </c>
      <c r="EW97">
        <v>31.26</v>
      </c>
      <c r="EX97">
        <v>6.7</v>
      </c>
      <c r="EY97">
        <v>0</v>
      </c>
      <c r="FQ97">
        <v>0</v>
      </c>
      <c r="FR97">
        <f t="shared" si="103"/>
        <v>0</v>
      </c>
      <c r="FS97">
        <v>0</v>
      </c>
      <c r="FT97" t="s">
        <v>148</v>
      </c>
      <c r="FU97" t="s">
        <v>24</v>
      </c>
      <c r="FV97" t="s">
        <v>24</v>
      </c>
      <c r="FW97" t="s">
        <v>25</v>
      </c>
      <c r="FX97">
        <v>110.7</v>
      </c>
      <c r="FY97">
        <v>63.75</v>
      </c>
      <c r="GA97" t="s">
        <v>3</v>
      </c>
      <c r="GD97">
        <v>1</v>
      </c>
      <c r="GF97">
        <v>1220877284</v>
      </c>
      <c r="GG97">
        <v>2</v>
      </c>
      <c r="GH97">
        <v>1</v>
      </c>
      <c r="GI97">
        <v>2</v>
      </c>
      <c r="GJ97">
        <v>0</v>
      </c>
      <c r="GK97">
        <v>0</v>
      </c>
      <c r="GL97">
        <f t="shared" si="104"/>
        <v>0</v>
      </c>
      <c r="GM97">
        <f t="shared" si="105"/>
        <v>27995.77</v>
      </c>
      <c r="GN97">
        <f t="shared" si="106"/>
        <v>27995.77</v>
      </c>
      <c r="GO97">
        <f t="shared" si="107"/>
        <v>0</v>
      </c>
      <c r="GP97">
        <f t="shared" si="108"/>
        <v>0</v>
      </c>
      <c r="GR97">
        <v>0</v>
      </c>
      <c r="GS97">
        <v>3</v>
      </c>
      <c r="GT97">
        <v>0</v>
      </c>
      <c r="GU97" t="s">
        <v>3</v>
      </c>
      <c r="GV97">
        <f t="shared" si="109"/>
        <v>0</v>
      </c>
      <c r="GW97">
        <v>1</v>
      </c>
      <c r="GX97">
        <f t="shared" si="110"/>
        <v>0</v>
      </c>
      <c r="HA97">
        <v>0</v>
      </c>
      <c r="HB97">
        <v>0</v>
      </c>
      <c r="HC97">
        <f t="shared" si="111"/>
        <v>0</v>
      </c>
      <c r="HE97" t="s">
        <v>3</v>
      </c>
      <c r="HF97" t="s">
        <v>3</v>
      </c>
      <c r="IK97">
        <v>0</v>
      </c>
    </row>
    <row r="98" spans="1:245">
      <c r="A98">
        <v>17</v>
      </c>
      <c r="B98">
        <v>1</v>
      </c>
      <c r="C98">
        <f>ROW(SmtRes!A92)</f>
        <v>92</v>
      </c>
      <c r="D98">
        <f>ROW(EtalonRes!A91)</f>
        <v>91</v>
      </c>
      <c r="E98" t="s">
        <v>74</v>
      </c>
      <c r="F98" t="s">
        <v>203</v>
      </c>
      <c r="G98" t="s">
        <v>204</v>
      </c>
      <c r="H98" t="s">
        <v>77</v>
      </c>
      <c r="I98">
        <f>ROUND(40/100,9)</f>
        <v>0.4</v>
      </c>
      <c r="J98">
        <v>0</v>
      </c>
      <c r="O98">
        <f t="shared" si="77"/>
        <v>8309.2900000000009</v>
      </c>
      <c r="P98">
        <f t="shared" si="78"/>
        <v>2388.37</v>
      </c>
      <c r="Q98">
        <f t="shared" si="79"/>
        <v>28.42</v>
      </c>
      <c r="R98">
        <f t="shared" si="80"/>
        <v>9.02</v>
      </c>
      <c r="S98">
        <f t="shared" si="81"/>
        <v>5892.5</v>
      </c>
      <c r="T98">
        <f t="shared" si="82"/>
        <v>0</v>
      </c>
      <c r="U98">
        <f t="shared" si="83"/>
        <v>20.819599999999998</v>
      </c>
      <c r="V98">
        <f t="shared" si="84"/>
        <v>2.0000000000000004E-2</v>
      </c>
      <c r="W98">
        <f t="shared" si="85"/>
        <v>0</v>
      </c>
      <c r="X98">
        <f t="shared" si="86"/>
        <v>5547.43</v>
      </c>
      <c r="Y98">
        <f t="shared" si="87"/>
        <v>3009.78</v>
      </c>
      <c r="AA98">
        <v>35806607</v>
      </c>
      <c r="AB98">
        <f t="shared" si="88"/>
        <v>1239.96</v>
      </c>
      <c r="AC98">
        <f t="shared" si="89"/>
        <v>788.76</v>
      </c>
      <c r="AD98">
        <f>ROUND(((((ET98*1.25))-((EU98*1.25)))+AE98),2)</f>
        <v>7.22</v>
      </c>
      <c r="AE98">
        <f>ROUND(((EU98*1.25)),2)</f>
        <v>0.68</v>
      </c>
      <c r="AF98">
        <f>ROUND(((EV98*1.15)),2)</f>
        <v>443.98</v>
      </c>
      <c r="AG98">
        <f t="shared" si="90"/>
        <v>0</v>
      </c>
      <c r="AH98">
        <f>((EW98*1.15))</f>
        <v>52.048999999999992</v>
      </c>
      <c r="AI98">
        <f>((EX98*1.25))</f>
        <v>0.05</v>
      </c>
      <c r="AJ98">
        <f t="shared" si="91"/>
        <v>0</v>
      </c>
      <c r="AK98">
        <v>1180.5999999999999</v>
      </c>
      <c r="AL98">
        <v>788.76</v>
      </c>
      <c r="AM98">
        <v>5.77</v>
      </c>
      <c r="AN98">
        <v>0.54</v>
      </c>
      <c r="AO98">
        <v>386.07</v>
      </c>
      <c r="AP98">
        <v>0</v>
      </c>
      <c r="AQ98">
        <v>45.26</v>
      </c>
      <c r="AR98">
        <v>0.04</v>
      </c>
      <c r="AS98">
        <v>0</v>
      </c>
      <c r="AT98">
        <v>94</v>
      </c>
      <c r="AU98">
        <v>51</v>
      </c>
      <c r="AV98">
        <v>1</v>
      </c>
      <c r="AW98">
        <v>1</v>
      </c>
      <c r="AZ98">
        <v>1</v>
      </c>
      <c r="BA98">
        <v>33.18</v>
      </c>
      <c r="BB98">
        <v>9.84</v>
      </c>
      <c r="BC98">
        <v>7.57</v>
      </c>
      <c r="BD98" t="s">
        <v>3</v>
      </c>
      <c r="BE98" t="s">
        <v>3</v>
      </c>
      <c r="BF98" t="s">
        <v>3</v>
      </c>
      <c r="BG98" t="s">
        <v>3</v>
      </c>
      <c r="BH98">
        <v>0</v>
      </c>
      <c r="BI98">
        <v>1</v>
      </c>
      <c r="BJ98" t="s">
        <v>205</v>
      </c>
      <c r="BM98">
        <v>11001</v>
      </c>
      <c r="BN98">
        <v>0</v>
      </c>
      <c r="BO98" t="s">
        <v>203</v>
      </c>
      <c r="BP98">
        <v>1</v>
      </c>
      <c r="BQ98">
        <v>2</v>
      </c>
      <c r="BR98">
        <v>0</v>
      </c>
      <c r="BS98">
        <v>33.18</v>
      </c>
      <c r="BT98">
        <v>1</v>
      </c>
      <c r="BU98">
        <v>1</v>
      </c>
      <c r="BV98">
        <v>1</v>
      </c>
      <c r="BW98">
        <v>1</v>
      </c>
      <c r="BX98">
        <v>1</v>
      </c>
      <c r="BY98" t="s">
        <v>3</v>
      </c>
      <c r="BZ98">
        <v>123</v>
      </c>
      <c r="CA98">
        <v>75</v>
      </c>
      <c r="CE98">
        <v>0</v>
      </c>
      <c r="CF98">
        <v>0</v>
      </c>
      <c r="CG98">
        <v>0</v>
      </c>
      <c r="CM98">
        <v>0</v>
      </c>
      <c r="CN98" t="s">
        <v>3</v>
      </c>
      <c r="CO98">
        <v>0</v>
      </c>
      <c r="CP98">
        <f t="shared" si="92"/>
        <v>8309.2900000000009</v>
      </c>
      <c r="CQ98">
        <f t="shared" si="93"/>
        <v>5970.9132</v>
      </c>
      <c r="CR98">
        <f t="shared" si="94"/>
        <v>71.044799999999995</v>
      </c>
      <c r="CS98">
        <f t="shared" si="95"/>
        <v>22.5624</v>
      </c>
      <c r="CT98">
        <f t="shared" si="96"/>
        <v>14731.2564</v>
      </c>
      <c r="CU98">
        <f t="shared" si="97"/>
        <v>0</v>
      </c>
      <c r="CV98">
        <f t="shared" si="98"/>
        <v>52.048999999999992</v>
      </c>
      <c r="CW98">
        <f t="shared" si="99"/>
        <v>0.05</v>
      </c>
      <c r="CX98">
        <f t="shared" si="100"/>
        <v>0</v>
      </c>
      <c r="CY98">
        <f t="shared" si="101"/>
        <v>5547.4287999999997</v>
      </c>
      <c r="CZ98">
        <f t="shared" si="102"/>
        <v>3009.7752</v>
      </c>
      <c r="DC98" t="s">
        <v>3</v>
      </c>
      <c r="DD98" t="s">
        <v>3</v>
      </c>
      <c r="DE98" t="s">
        <v>143</v>
      </c>
      <c r="DF98" t="s">
        <v>143</v>
      </c>
      <c r="DG98" t="s">
        <v>144</v>
      </c>
      <c r="DH98" t="s">
        <v>3</v>
      </c>
      <c r="DI98" t="s">
        <v>144</v>
      </c>
      <c r="DJ98" t="s">
        <v>143</v>
      </c>
      <c r="DK98" t="s">
        <v>3</v>
      </c>
      <c r="DL98" t="s">
        <v>3</v>
      </c>
      <c r="DM98" t="s">
        <v>3</v>
      </c>
      <c r="DN98">
        <v>0</v>
      </c>
      <c r="DO98">
        <v>0</v>
      </c>
      <c r="DP98">
        <v>1</v>
      </c>
      <c r="DQ98">
        <v>1</v>
      </c>
      <c r="DU98">
        <v>1005</v>
      </c>
      <c r="DV98" t="s">
        <v>77</v>
      </c>
      <c r="DW98" t="s">
        <v>77</v>
      </c>
      <c r="DX98">
        <v>100</v>
      </c>
      <c r="DZ98" t="s">
        <v>3</v>
      </c>
      <c r="EA98" t="s">
        <v>3</v>
      </c>
      <c r="EB98" t="s">
        <v>3</v>
      </c>
      <c r="EC98" t="s">
        <v>3</v>
      </c>
      <c r="EE98">
        <v>29085511</v>
      </c>
      <c r="EF98">
        <v>2</v>
      </c>
      <c r="EG98" t="s">
        <v>145</v>
      </c>
      <c r="EH98">
        <v>0</v>
      </c>
      <c r="EI98" t="s">
        <v>3</v>
      </c>
      <c r="EJ98">
        <v>1</v>
      </c>
      <c r="EK98">
        <v>11001</v>
      </c>
      <c r="EL98" t="s">
        <v>22</v>
      </c>
      <c r="EM98" t="s">
        <v>196</v>
      </c>
      <c r="EO98" t="s">
        <v>3</v>
      </c>
      <c r="EQ98">
        <v>0</v>
      </c>
      <c r="ER98">
        <v>1180.5999999999999</v>
      </c>
      <c r="ES98">
        <v>788.76</v>
      </c>
      <c r="ET98">
        <v>5.77</v>
      </c>
      <c r="EU98">
        <v>0.54</v>
      </c>
      <c r="EV98">
        <v>386.07</v>
      </c>
      <c r="EW98">
        <v>45.26</v>
      </c>
      <c r="EX98">
        <v>0.04</v>
      </c>
      <c r="EY98">
        <v>0</v>
      </c>
      <c r="FQ98">
        <v>0</v>
      </c>
      <c r="FR98">
        <f t="shared" si="103"/>
        <v>0</v>
      </c>
      <c r="FS98">
        <v>0</v>
      </c>
      <c r="FT98" t="s">
        <v>148</v>
      </c>
      <c r="FU98" t="s">
        <v>24</v>
      </c>
      <c r="FV98" t="s">
        <v>24</v>
      </c>
      <c r="FW98" t="s">
        <v>25</v>
      </c>
      <c r="FX98">
        <v>110.7</v>
      </c>
      <c r="FY98">
        <v>63.75</v>
      </c>
      <c r="GA98" t="s">
        <v>3</v>
      </c>
      <c r="GD98">
        <v>1</v>
      </c>
      <c r="GF98">
        <v>-295419027</v>
      </c>
      <c r="GG98">
        <v>2</v>
      </c>
      <c r="GH98">
        <v>1</v>
      </c>
      <c r="GI98">
        <v>2</v>
      </c>
      <c r="GJ98">
        <v>0</v>
      </c>
      <c r="GK98">
        <v>0</v>
      </c>
      <c r="GL98">
        <f t="shared" si="104"/>
        <v>0</v>
      </c>
      <c r="GM98">
        <f t="shared" si="105"/>
        <v>16866.5</v>
      </c>
      <c r="GN98">
        <f t="shared" si="106"/>
        <v>16866.5</v>
      </c>
      <c r="GO98">
        <f t="shared" si="107"/>
        <v>0</v>
      </c>
      <c r="GP98">
        <f t="shared" si="108"/>
        <v>0</v>
      </c>
      <c r="GR98">
        <v>0</v>
      </c>
      <c r="GS98">
        <v>3</v>
      </c>
      <c r="GT98">
        <v>0</v>
      </c>
      <c r="GU98" t="s">
        <v>3</v>
      </c>
      <c r="GV98">
        <f t="shared" si="109"/>
        <v>0</v>
      </c>
      <c r="GW98">
        <v>1</v>
      </c>
      <c r="GX98">
        <f t="shared" si="110"/>
        <v>0</v>
      </c>
      <c r="HA98">
        <v>0</v>
      </c>
      <c r="HB98">
        <v>0</v>
      </c>
      <c r="HC98">
        <f t="shared" si="111"/>
        <v>0</v>
      </c>
      <c r="HE98" t="s">
        <v>3</v>
      </c>
      <c r="HF98" t="s">
        <v>3</v>
      </c>
      <c r="IK98">
        <v>0</v>
      </c>
    </row>
    <row r="99" spans="1:245">
      <c r="A99">
        <v>18</v>
      </c>
      <c r="B99">
        <v>1</v>
      </c>
      <c r="C99">
        <v>91</v>
      </c>
      <c r="E99" t="s">
        <v>79</v>
      </c>
      <c r="F99" t="s">
        <v>206</v>
      </c>
      <c r="G99" t="s">
        <v>207</v>
      </c>
      <c r="H99" t="s">
        <v>165</v>
      </c>
      <c r="I99">
        <f>I98*J99</f>
        <v>40.799999999999997</v>
      </c>
      <c r="J99">
        <v>101.99999999999999</v>
      </c>
      <c r="O99">
        <f t="shared" si="77"/>
        <v>21059.05</v>
      </c>
      <c r="P99">
        <f t="shared" si="78"/>
        <v>21059.05</v>
      </c>
      <c r="Q99">
        <f t="shared" si="79"/>
        <v>0</v>
      </c>
      <c r="R99">
        <f t="shared" si="80"/>
        <v>0</v>
      </c>
      <c r="S99">
        <f t="shared" si="81"/>
        <v>0</v>
      </c>
      <c r="T99">
        <f t="shared" si="82"/>
        <v>0</v>
      </c>
      <c r="U99">
        <f t="shared" si="83"/>
        <v>0</v>
      </c>
      <c r="V99">
        <f t="shared" si="84"/>
        <v>0</v>
      </c>
      <c r="W99">
        <f t="shared" si="85"/>
        <v>153.41</v>
      </c>
      <c r="X99">
        <f t="shared" si="86"/>
        <v>0</v>
      </c>
      <c r="Y99">
        <f t="shared" si="87"/>
        <v>0</v>
      </c>
      <c r="AA99">
        <v>35806607</v>
      </c>
      <c r="AB99">
        <f t="shared" si="88"/>
        <v>82.19</v>
      </c>
      <c r="AC99">
        <f t="shared" si="89"/>
        <v>82.19</v>
      </c>
      <c r="AD99">
        <f>ROUND((((ET99)-(EU99))+AE99),2)</f>
        <v>0</v>
      </c>
      <c r="AE99">
        <f>ROUND((EU99),2)</f>
        <v>0</v>
      </c>
      <c r="AF99">
        <f>ROUND((EV99),2)</f>
        <v>0</v>
      </c>
      <c r="AG99">
        <f t="shared" si="90"/>
        <v>0</v>
      </c>
      <c r="AH99">
        <f>(EW99)</f>
        <v>0</v>
      </c>
      <c r="AI99">
        <f>(EX99)</f>
        <v>0</v>
      </c>
      <c r="AJ99">
        <f t="shared" si="91"/>
        <v>3.76</v>
      </c>
      <c r="AK99">
        <v>82.19</v>
      </c>
      <c r="AL99">
        <v>82.19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3.76</v>
      </c>
      <c r="AT99">
        <v>0</v>
      </c>
      <c r="AU99">
        <v>0</v>
      </c>
      <c r="AV99">
        <v>1</v>
      </c>
      <c r="AW99">
        <v>1</v>
      </c>
      <c r="AZ99">
        <v>1</v>
      </c>
      <c r="BA99">
        <v>1</v>
      </c>
      <c r="BB99">
        <v>1</v>
      </c>
      <c r="BC99">
        <v>6.28</v>
      </c>
      <c r="BD99" t="s">
        <v>3</v>
      </c>
      <c r="BE99" t="s">
        <v>3</v>
      </c>
      <c r="BF99" t="s">
        <v>3</v>
      </c>
      <c r="BG99" t="s">
        <v>3</v>
      </c>
      <c r="BH99">
        <v>3</v>
      </c>
      <c r="BI99">
        <v>1</v>
      </c>
      <c r="BJ99" t="s">
        <v>208</v>
      </c>
      <c r="BM99">
        <v>500001</v>
      </c>
      <c r="BN99">
        <v>0</v>
      </c>
      <c r="BO99" t="s">
        <v>206</v>
      </c>
      <c r="BP99">
        <v>1</v>
      </c>
      <c r="BQ99">
        <v>8</v>
      </c>
      <c r="BR99">
        <v>0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 t="s">
        <v>3</v>
      </c>
      <c r="BZ99">
        <v>0</v>
      </c>
      <c r="CA99">
        <v>0</v>
      </c>
      <c r="CE99">
        <v>0</v>
      </c>
      <c r="CF99">
        <v>0</v>
      </c>
      <c r="CG99">
        <v>0</v>
      </c>
      <c r="CM99">
        <v>0</v>
      </c>
      <c r="CN99" t="s">
        <v>3</v>
      </c>
      <c r="CO99">
        <v>0</v>
      </c>
      <c r="CP99">
        <f t="shared" si="92"/>
        <v>21059.05</v>
      </c>
      <c r="CQ99">
        <f t="shared" si="93"/>
        <v>516.15319999999997</v>
      </c>
      <c r="CR99">
        <f t="shared" si="94"/>
        <v>0</v>
      </c>
      <c r="CS99">
        <f t="shared" si="95"/>
        <v>0</v>
      </c>
      <c r="CT99">
        <f t="shared" si="96"/>
        <v>0</v>
      </c>
      <c r="CU99">
        <f t="shared" si="97"/>
        <v>0</v>
      </c>
      <c r="CV99">
        <f t="shared" si="98"/>
        <v>0</v>
      </c>
      <c r="CW99">
        <f t="shared" si="99"/>
        <v>0</v>
      </c>
      <c r="CX99">
        <f t="shared" si="100"/>
        <v>3.76</v>
      </c>
      <c r="CY99">
        <f t="shared" si="101"/>
        <v>0</v>
      </c>
      <c r="CZ99">
        <f t="shared" si="102"/>
        <v>0</v>
      </c>
      <c r="DC99" t="s">
        <v>3</v>
      </c>
      <c r="DD99" t="s">
        <v>3</v>
      </c>
      <c r="DE99" t="s">
        <v>3</v>
      </c>
      <c r="DF99" t="s">
        <v>3</v>
      </c>
      <c r="DG99" t="s">
        <v>3</v>
      </c>
      <c r="DH99" t="s">
        <v>3</v>
      </c>
      <c r="DI99" t="s">
        <v>3</v>
      </c>
      <c r="DJ99" t="s">
        <v>3</v>
      </c>
      <c r="DK99" t="s">
        <v>3</v>
      </c>
      <c r="DL99" t="s">
        <v>3</v>
      </c>
      <c r="DM99" t="s">
        <v>3</v>
      </c>
      <c r="DN99">
        <v>0</v>
      </c>
      <c r="DO99">
        <v>0</v>
      </c>
      <c r="DP99">
        <v>1</v>
      </c>
      <c r="DQ99">
        <v>1</v>
      </c>
      <c r="DU99">
        <v>1005</v>
      </c>
      <c r="DV99" t="s">
        <v>165</v>
      </c>
      <c r="DW99" t="s">
        <v>165</v>
      </c>
      <c r="DX99">
        <v>1</v>
      </c>
      <c r="DZ99" t="s">
        <v>3</v>
      </c>
      <c r="EA99" t="s">
        <v>3</v>
      </c>
      <c r="EB99" t="s">
        <v>3</v>
      </c>
      <c r="EC99" t="s">
        <v>3</v>
      </c>
      <c r="EE99">
        <v>29085443</v>
      </c>
      <c r="EF99">
        <v>8</v>
      </c>
      <c r="EG99" t="s">
        <v>153</v>
      </c>
      <c r="EH99">
        <v>0</v>
      </c>
      <c r="EI99" t="s">
        <v>3</v>
      </c>
      <c r="EJ99">
        <v>1</v>
      </c>
      <c r="EK99">
        <v>500001</v>
      </c>
      <c r="EL99" t="s">
        <v>154</v>
      </c>
      <c r="EM99" t="s">
        <v>155</v>
      </c>
      <c r="EO99" t="s">
        <v>3</v>
      </c>
      <c r="EQ99">
        <v>0</v>
      </c>
      <c r="ER99">
        <v>82.19</v>
      </c>
      <c r="ES99">
        <v>82.19</v>
      </c>
      <c r="ET99">
        <v>0</v>
      </c>
      <c r="EU99">
        <v>0</v>
      </c>
      <c r="EV99">
        <v>0</v>
      </c>
      <c r="EW99">
        <v>0</v>
      </c>
      <c r="EX99">
        <v>0</v>
      </c>
      <c r="FQ99">
        <v>0</v>
      </c>
      <c r="FR99">
        <f t="shared" si="103"/>
        <v>0</v>
      </c>
      <c r="FS99">
        <v>0</v>
      </c>
      <c r="FX99">
        <v>0</v>
      </c>
      <c r="FY99">
        <v>0</v>
      </c>
      <c r="GA99" t="s">
        <v>3</v>
      </c>
      <c r="GD99">
        <v>1</v>
      </c>
      <c r="GF99">
        <v>-100917442</v>
      </c>
      <c r="GG99">
        <v>2</v>
      </c>
      <c r="GH99">
        <v>1</v>
      </c>
      <c r="GI99">
        <v>2</v>
      </c>
      <c r="GJ99">
        <v>0</v>
      </c>
      <c r="GK99">
        <v>0</v>
      </c>
      <c r="GL99">
        <f t="shared" si="104"/>
        <v>0</v>
      </c>
      <c r="GM99">
        <f t="shared" si="105"/>
        <v>21059.05</v>
      </c>
      <c r="GN99">
        <f t="shared" si="106"/>
        <v>21059.05</v>
      </c>
      <c r="GO99">
        <f t="shared" si="107"/>
        <v>0</v>
      </c>
      <c r="GP99">
        <f t="shared" si="108"/>
        <v>0</v>
      </c>
      <c r="GR99">
        <v>0</v>
      </c>
      <c r="GS99">
        <v>3</v>
      </c>
      <c r="GT99">
        <v>0</v>
      </c>
      <c r="GU99" t="s">
        <v>3</v>
      </c>
      <c r="GV99">
        <f t="shared" si="109"/>
        <v>0</v>
      </c>
      <c r="GW99">
        <v>1</v>
      </c>
      <c r="GX99">
        <f t="shared" si="110"/>
        <v>0</v>
      </c>
      <c r="HA99">
        <v>0</v>
      </c>
      <c r="HB99">
        <v>0</v>
      </c>
      <c r="HC99">
        <f t="shared" si="111"/>
        <v>0</v>
      </c>
      <c r="HE99" t="s">
        <v>3</v>
      </c>
      <c r="HF99" t="s">
        <v>3</v>
      </c>
      <c r="IK99">
        <v>0</v>
      </c>
    </row>
    <row r="100" spans="1:245">
      <c r="A100">
        <v>17</v>
      </c>
      <c r="B100">
        <v>1</v>
      </c>
      <c r="C100">
        <f>ROW(SmtRes!A104)</f>
        <v>104</v>
      </c>
      <c r="D100">
        <f>ROW(EtalonRes!A103)</f>
        <v>103</v>
      </c>
      <c r="E100" t="s">
        <v>209</v>
      </c>
      <c r="F100" t="s">
        <v>210</v>
      </c>
      <c r="G100" t="s">
        <v>211</v>
      </c>
      <c r="H100" t="s">
        <v>55</v>
      </c>
      <c r="I100">
        <f>ROUND(27/100,9)</f>
        <v>0.27</v>
      </c>
      <c r="J100">
        <v>0</v>
      </c>
      <c r="O100">
        <f t="shared" si="77"/>
        <v>1661.15</v>
      </c>
      <c r="P100">
        <f t="shared" si="78"/>
        <v>1009.91</v>
      </c>
      <c r="Q100">
        <f t="shared" si="79"/>
        <v>21.36</v>
      </c>
      <c r="R100">
        <f t="shared" si="80"/>
        <v>0</v>
      </c>
      <c r="S100">
        <f t="shared" si="81"/>
        <v>629.88</v>
      </c>
      <c r="T100">
        <f t="shared" si="82"/>
        <v>0</v>
      </c>
      <c r="U100">
        <f t="shared" si="83"/>
        <v>2.06793</v>
      </c>
      <c r="V100">
        <f t="shared" si="84"/>
        <v>0</v>
      </c>
      <c r="W100">
        <f t="shared" si="85"/>
        <v>0</v>
      </c>
      <c r="X100">
        <f t="shared" si="86"/>
        <v>592.09</v>
      </c>
      <c r="Y100">
        <f t="shared" si="87"/>
        <v>321.24</v>
      </c>
      <c r="AA100">
        <v>35806607</v>
      </c>
      <c r="AB100">
        <f t="shared" si="88"/>
        <v>1480.04</v>
      </c>
      <c r="AC100">
        <f t="shared" si="89"/>
        <v>1395.68</v>
      </c>
      <c r="AD100">
        <f>ROUND(((((ET100*1.25))-((EU100*1.25)))+AE100),2)</f>
        <v>14.05</v>
      </c>
      <c r="AE100">
        <f>ROUND(((EU100*1.25)),2)</f>
        <v>0</v>
      </c>
      <c r="AF100">
        <f>ROUND(((EV100*1.15)),2)</f>
        <v>70.31</v>
      </c>
      <c r="AG100">
        <f t="shared" si="90"/>
        <v>0</v>
      </c>
      <c r="AH100">
        <f>((EW100*1.15))</f>
        <v>7.6589999999999998</v>
      </c>
      <c r="AI100">
        <f>((EX100*1.25))</f>
        <v>0</v>
      </c>
      <c r="AJ100">
        <f t="shared" si="91"/>
        <v>0</v>
      </c>
      <c r="AK100">
        <v>1468.06</v>
      </c>
      <c r="AL100">
        <v>1395.68</v>
      </c>
      <c r="AM100">
        <v>11.24</v>
      </c>
      <c r="AN100">
        <v>0</v>
      </c>
      <c r="AO100">
        <v>61.14</v>
      </c>
      <c r="AP100">
        <v>0</v>
      </c>
      <c r="AQ100">
        <v>6.66</v>
      </c>
      <c r="AR100">
        <v>0</v>
      </c>
      <c r="AS100">
        <v>0</v>
      </c>
      <c r="AT100">
        <v>94</v>
      </c>
      <c r="AU100">
        <v>51</v>
      </c>
      <c r="AV100">
        <v>1</v>
      </c>
      <c r="AW100">
        <v>1</v>
      </c>
      <c r="AZ100">
        <v>1</v>
      </c>
      <c r="BA100">
        <v>33.18</v>
      </c>
      <c r="BB100">
        <v>5.63</v>
      </c>
      <c r="BC100">
        <v>2.68</v>
      </c>
      <c r="BD100" t="s">
        <v>3</v>
      </c>
      <c r="BE100" t="s">
        <v>3</v>
      </c>
      <c r="BF100" t="s">
        <v>3</v>
      </c>
      <c r="BG100" t="s">
        <v>3</v>
      </c>
      <c r="BH100">
        <v>0</v>
      </c>
      <c r="BI100">
        <v>1</v>
      </c>
      <c r="BJ100" t="s">
        <v>212</v>
      </c>
      <c r="BM100">
        <v>11001</v>
      </c>
      <c r="BN100">
        <v>0</v>
      </c>
      <c r="BO100" t="s">
        <v>210</v>
      </c>
      <c r="BP100">
        <v>1</v>
      </c>
      <c r="BQ100">
        <v>2</v>
      </c>
      <c r="BR100">
        <v>0</v>
      </c>
      <c r="BS100">
        <v>33.18</v>
      </c>
      <c r="BT100">
        <v>1</v>
      </c>
      <c r="BU100">
        <v>1</v>
      </c>
      <c r="BV100">
        <v>1</v>
      </c>
      <c r="BW100">
        <v>1</v>
      </c>
      <c r="BX100">
        <v>1</v>
      </c>
      <c r="BY100" t="s">
        <v>3</v>
      </c>
      <c r="BZ100">
        <v>123</v>
      </c>
      <c r="CA100">
        <v>75</v>
      </c>
      <c r="CE100">
        <v>0</v>
      </c>
      <c r="CF100">
        <v>0</v>
      </c>
      <c r="CG100">
        <v>0</v>
      </c>
      <c r="CM100">
        <v>0</v>
      </c>
      <c r="CN100" t="s">
        <v>3</v>
      </c>
      <c r="CO100">
        <v>0</v>
      </c>
      <c r="CP100">
        <f t="shared" si="92"/>
        <v>1661.15</v>
      </c>
      <c r="CQ100">
        <f t="shared" si="93"/>
        <v>3740.4224000000004</v>
      </c>
      <c r="CR100">
        <f t="shared" si="94"/>
        <v>79.101500000000001</v>
      </c>
      <c r="CS100">
        <f t="shared" si="95"/>
        <v>0</v>
      </c>
      <c r="CT100">
        <f t="shared" si="96"/>
        <v>2332.8858</v>
      </c>
      <c r="CU100">
        <f t="shared" si="97"/>
        <v>0</v>
      </c>
      <c r="CV100">
        <f t="shared" si="98"/>
        <v>7.6589999999999998</v>
      </c>
      <c r="CW100">
        <f t="shared" si="99"/>
        <v>0</v>
      </c>
      <c r="CX100">
        <f t="shared" si="100"/>
        <v>0</v>
      </c>
      <c r="CY100">
        <f t="shared" si="101"/>
        <v>592.08720000000005</v>
      </c>
      <c r="CZ100">
        <f t="shared" si="102"/>
        <v>321.23880000000003</v>
      </c>
      <c r="DC100" t="s">
        <v>3</v>
      </c>
      <c r="DD100" t="s">
        <v>3</v>
      </c>
      <c r="DE100" t="s">
        <v>143</v>
      </c>
      <c r="DF100" t="s">
        <v>143</v>
      </c>
      <c r="DG100" t="s">
        <v>144</v>
      </c>
      <c r="DH100" t="s">
        <v>3</v>
      </c>
      <c r="DI100" t="s">
        <v>144</v>
      </c>
      <c r="DJ100" t="s">
        <v>143</v>
      </c>
      <c r="DK100" t="s">
        <v>3</v>
      </c>
      <c r="DL100" t="s">
        <v>3</v>
      </c>
      <c r="DM100" t="s">
        <v>3</v>
      </c>
      <c r="DN100">
        <v>0</v>
      </c>
      <c r="DO100">
        <v>0</v>
      </c>
      <c r="DP100">
        <v>1</v>
      </c>
      <c r="DQ100">
        <v>1</v>
      </c>
      <c r="DU100">
        <v>1013</v>
      </c>
      <c r="DV100" t="s">
        <v>55</v>
      </c>
      <c r="DW100" t="s">
        <v>55</v>
      </c>
      <c r="DX100">
        <v>1</v>
      </c>
      <c r="DZ100" t="s">
        <v>3</v>
      </c>
      <c r="EA100" t="s">
        <v>3</v>
      </c>
      <c r="EB100" t="s">
        <v>3</v>
      </c>
      <c r="EC100" t="s">
        <v>3</v>
      </c>
      <c r="EE100">
        <v>29085511</v>
      </c>
      <c r="EF100">
        <v>2</v>
      </c>
      <c r="EG100" t="s">
        <v>145</v>
      </c>
      <c r="EH100">
        <v>0</v>
      </c>
      <c r="EI100" t="s">
        <v>3</v>
      </c>
      <c r="EJ100">
        <v>1</v>
      </c>
      <c r="EK100">
        <v>11001</v>
      </c>
      <c r="EL100" t="s">
        <v>22</v>
      </c>
      <c r="EM100" t="s">
        <v>196</v>
      </c>
      <c r="EO100" t="s">
        <v>3</v>
      </c>
      <c r="EQ100">
        <v>0</v>
      </c>
      <c r="ER100">
        <v>1468.06</v>
      </c>
      <c r="ES100">
        <v>1395.68</v>
      </c>
      <c r="ET100">
        <v>11.24</v>
      </c>
      <c r="EU100">
        <v>0</v>
      </c>
      <c r="EV100">
        <v>61.14</v>
      </c>
      <c r="EW100">
        <v>6.66</v>
      </c>
      <c r="EX100">
        <v>0</v>
      </c>
      <c r="EY100">
        <v>0</v>
      </c>
      <c r="FQ100">
        <v>0</v>
      </c>
      <c r="FR100">
        <f t="shared" si="103"/>
        <v>0</v>
      </c>
      <c r="FS100">
        <v>0</v>
      </c>
      <c r="FT100" t="s">
        <v>148</v>
      </c>
      <c r="FU100" t="s">
        <v>24</v>
      </c>
      <c r="FV100" t="s">
        <v>24</v>
      </c>
      <c r="FW100" t="s">
        <v>25</v>
      </c>
      <c r="FX100">
        <v>110.7</v>
      </c>
      <c r="FY100">
        <v>63.75</v>
      </c>
      <c r="GA100" t="s">
        <v>3</v>
      </c>
      <c r="GD100">
        <v>1</v>
      </c>
      <c r="GF100">
        <v>-1131838271</v>
      </c>
      <c r="GG100">
        <v>2</v>
      </c>
      <c r="GH100">
        <v>1</v>
      </c>
      <c r="GI100">
        <v>2</v>
      </c>
      <c r="GJ100">
        <v>0</v>
      </c>
      <c r="GK100">
        <v>0</v>
      </c>
      <c r="GL100">
        <f t="shared" si="104"/>
        <v>0</v>
      </c>
      <c r="GM100">
        <f t="shared" si="105"/>
        <v>2574.48</v>
      </c>
      <c r="GN100">
        <f t="shared" si="106"/>
        <v>2574.48</v>
      </c>
      <c r="GO100">
        <f t="shared" si="107"/>
        <v>0</v>
      </c>
      <c r="GP100">
        <f t="shared" si="108"/>
        <v>0</v>
      </c>
      <c r="GR100">
        <v>0</v>
      </c>
      <c r="GS100">
        <v>3</v>
      </c>
      <c r="GT100">
        <v>0</v>
      </c>
      <c r="GU100" t="s">
        <v>3</v>
      </c>
      <c r="GV100">
        <f t="shared" si="109"/>
        <v>0</v>
      </c>
      <c r="GW100">
        <v>1</v>
      </c>
      <c r="GX100">
        <f t="shared" si="110"/>
        <v>0</v>
      </c>
      <c r="HA100">
        <v>0</v>
      </c>
      <c r="HB100">
        <v>0</v>
      </c>
      <c r="HC100">
        <f t="shared" si="111"/>
        <v>0</v>
      </c>
      <c r="HE100" t="s">
        <v>3</v>
      </c>
      <c r="HF100" t="s">
        <v>3</v>
      </c>
      <c r="IK100">
        <v>0</v>
      </c>
    </row>
    <row r="101" spans="1:245">
      <c r="A101">
        <v>17</v>
      </c>
      <c r="B101">
        <v>1</v>
      </c>
      <c r="C101">
        <f>ROW(SmtRes!A123)</f>
        <v>123</v>
      </c>
      <c r="D101">
        <f>ROW(EtalonRes!A122)</f>
        <v>122</v>
      </c>
      <c r="E101" t="s">
        <v>213</v>
      </c>
      <c r="F101" t="s">
        <v>214</v>
      </c>
      <c r="G101" t="s">
        <v>215</v>
      </c>
      <c r="H101" t="s">
        <v>216</v>
      </c>
      <c r="I101">
        <f>ROUND(75.2/100,9)</f>
        <v>0.752</v>
      </c>
      <c r="J101">
        <v>0</v>
      </c>
      <c r="O101">
        <f t="shared" si="77"/>
        <v>54754.78</v>
      </c>
      <c r="P101">
        <f t="shared" si="78"/>
        <v>32811.11</v>
      </c>
      <c r="Q101">
        <f t="shared" si="79"/>
        <v>82.29</v>
      </c>
      <c r="R101">
        <f t="shared" si="80"/>
        <v>0</v>
      </c>
      <c r="S101">
        <f t="shared" si="81"/>
        <v>21861.38</v>
      </c>
      <c r="T101">
        <f t="shared" si="82"/>
        <v>0</v>
      </c>
      <c r="U101">
        <f t="shared" si="83"/>
        <v>72.643199999999993</v>
      </c>
      <c r="V101">
        <f t="shared" si="84"/>
        <v>0</v>
      </c>
      <c r="W101">
        <f t="shared" si="85"/>
        <v>0</v>
      </c>
      <c r="X101">
        <f t="shared" si="86"/>
        <v>19675.240000000002</v>
      </c>
      <c r="Y101">
        <f t="shared" si="87"/>
        <v>9400.39</v>
      </c>
      <c r="AA101">
        <v>35806607</v>
      </c>
      <c r="AB101">
        <f t="shared" si="88"/>
        <v>8548.51</v>
      </c>
      <c r="AC101">
        <f t="shared" si="89"/>
        <v>7654.7</v>
      </c>
      <c r="AD101">
        <f>ROUND(((((ET101*1.25))-((EU101*1.25)))+AE101),2)</f>
        <v>17.649999999999999</v>
      </c>
      <c r="AE101">
        <f>ROUND(((EU101*1.25)),2)</f>
        <v>0</v>
      </c>
      <c r="AF101">
        <f>ROUND(((EV101*1.15)),2)</f>
        <v>876.16</v>
      </c>
      <c r="AG101">
        <f t="shared" si="90"/>
        <v>0</v>
      </c>
      <c r="AH101">
        <f>((EW101*1.15))</f>
        <v>96.6</v>
      </c>
      <c r="AI101">
        <f>((EX101*1.25))</f>
        <v>0</v>
      </c>
      <c r="AJ101">
        <f t="shared" si="91"/>
        <v>0</v>
      </c>
      <c r="AK101">
        <v>8430.7000000000007</v>
      </c>
      <c r="AL101">
        <v>7654.7</v>
      </c>
      <c r="AM101">
        <v>14.12</v>
      </c>
      <c r="AN101">
        <v>0</v>
      </c>
      <c r="AO101">
        <v>761.88</v>
      </c>
      <c r="AP101">
        <v>0</v>
      </c>
      <c r="AQ101">
        <v>84</v>
      </c>
      <c r="AR101">
        <v>0</v>
      </c>
      <c r="AS101">
        <v>0</v>
      </c>
      <c r="AT101">
        <v>90</v>
      </c>
      <c r="AU101">
        <v>43</v>
      </c>
      <c r="AV101">
        <v>1</v>
      </c>
      <c r="AW101">
        <v>1</v>
      </c>
      <c r="AZ101">
        <v>1</v>
      </c>
      <c r="BA101">
        <v>33.18</v>
      </c>
      <c r="BB101">
        <v>6.2</v>
      </c>
      <c r="BC101">
        <v>5.7</v>
      </c>
      <c r="BD101" t="s">
        <v>3</v>
      </c>
      <c r="BE101" t="s">
        <v>3</v>
      </c>
      <c r="BF101" t="s">
        <v>3</v>
      </c>
      <c r="BG101" t="s">
        <v>3</v>
      </c>
      <c r="BH101">
        <v>0</v>
      </c>
      <c r="BI101">
        <v>1</v>
      </c>
      <c r="BJ101" t="s">
        <v>217</v>
      </c>
      <c r="BM101">
        <v>10001</v>
      </c>
      <c r="BN101">
        <v>0</v>
      </c>
      <c r="BO101" t="s">
        <v>214</v>
      </c>
      <c r="BP101">
        <v>1</v>
      </c>
      <c r="BQ101">
        <v>2</v>
      </c>
      <c r="BR101">
        <v>0</v>
      </c>
      <c r="BS101">
        <v>33.18</v>
      </c>
      <c r="BT101">
        <v>1</v>
      </c>
      <c r="BU101">
        <v>1</v>
      </c>
      <c r="BV101">
        <v>1</v>
      </c>
      <c r="BW101">
        <v>1</v>
      </c>
      <c r="BX101">
        <v>1</v>
      </c>
      <c r="BY101" t="s">
        <v>3</v>
      </c>
      <c r="BZ101">
        <v>118</v>
      </c>
      <c r="CA101">
        <v>63</v>
      </c>
      <c r="CE101">
        <v>0</v>
      </c>
      <c r="CF101">
        <v>0</v>
      </c>
      <c r="CG101">
        <v>0</v>
      </c>
      <c r="CM101">
        <v>0</v>
      </c>
      <c r="CN101" t="s">
        <v>3</v>
      </c>
      <c r="CO101">
        <v>0</v>
      </c>
      <c r="CP101">
        <f t="shared" si="92"/>
        <v>54754.78</v>
      </c>
      <c r="CQ101">
        <f t="shared" si="93"/>
        <v>43631.79</v>
      </c>
      <c r="CR101">
        <f t="shared" si="94"/>
        <v>109.42999999999999</v>
      </c>
      <c r="CS101">
        <f t="shared" si="95"/>
        <v>0</v>
      </c>
      <c r="CT101">
        <f t="shared" si="96"/>
        <v>29070.988799999999</v>
      </c>
      <c r="CU101">
        <f t="shared" si="97"/>
        <v>0</v>
      </c>
      <c r="CV101">
        <f t="shared" si="98"/>
        <v>96.6</v>
      </c>
      <c r="CW101">
        <f t="shared" si="99"/>
        <v>0</v>
      </c>
      <c r="CX101">
        <f t="shared" si="100"/>
        <v>0</v>
      </c>
      <c r="CY101">
        <f t="shared" si="101"/>
        <v>19675.242000000002</v>
      </c>
      <c r="CZ101">
        <f t="shared" si="102"/>
        <v>9400.3934000000008</v>
      </c>
      <c r="DC101" t="s">
        <v>3</v>
      </c>
      <c r="DD101" t="s">
        <v>3</v>
      </c>
      <c r="DE101" t="s">
        <v>143</v>
      </c>
      <c r="DF101" t="s">
        <v>143</v>
      </c>
      <c r="DG101" t="s">
        <v>144</v>
      </c>
      <c r="DH101" t="s">
        <v>3</v>
      </c>
      <c r="DI101" t="s">
        <v>144</v>
      </c>
      <c r="DJ101" t="s">
        <v>143</v>
      </c>
      <c r="DK101" t="s">
        <v>3</v>
      </c>
      <c r="DL101" t="s">
        <v>3</v>
      </c>
      <c r="DM101" t="s">
        <v>3</v>
      </c>
      <c r="DN101">
        <v>0</v>
      </c>
      <c r="DO101">
        <v>0</v>
      </c>
      <c r="DP101">
        <v>1</v>
      </c>
      <c r="DQ101">
        <v>1</v>
      </c>
      <c r="DU101">
        <v>1005</v>
      </c>
      <c r="DV101" t="s">
        <v>216</v>
      </c>
      <c r="DW101" t="s">
        <v>216</v>
      </c>
      <c r="DX101">
        <v>100</v>
      </c>
      <c r="DZ101" t="s">
        <v>3</v>
      </c>
      <c r="EA101" t="s">
        <v>3</v>
      </c>
      <c r="EB101" t="s">
        <v>3</v>
      </c>
      <c r="EC101" t="s">
        <v>3</v>
      </c>
      <c r="EE101">
        <v>29085510</v>
      </c>
      <c r="EF101">
        <v>2</v>
      </c>
      <c r="EG101" t="s">
        <v>145</v>
      </c>
      <c r="EH101">
        <v>0</v>
      </c>
      <c r="EI101" t="s">
        <v>3</v>
      </c>
      <c r="EJ101">
        <v>1</v>
      </c>
      <c r="EK101">
        <v>10001</v>
      </c>
      <c r="EL101" t="s">
        <v>146</v>
      </c>
      <c r="EM101" t="s">
        <v>147</v>
      </c>
      <c r="EO101" t="s">
        <v>3</v>
      </c>
      <c r="EQ101">
        <v>0</v>
      </c>
      <c r="ER101">
        <v>8430.7000000000007</v>
      </c>
      <c r="ES101">
        <v>7654.7</v>
      </c>
      <c r="ET101">
        <v>14.12</v>
      </c>
      <c r="EU101">
        <v>0</v>
      </c>
      <c r="EV101">
        <v>761.88</v>
      </c>
      <c r="EW101">
        <v>84</v>
      </c>
      <c r="EX101">
        <v>0</v>
      </c>
      <c r="EY101">
        <v>0</v>
      </c>
      <c r="FQ101">
        <v>0</v>
      </c>
      <c r="FR101">
        <f t="shared" si="103"/>
        <v>0</v>
      </c>
      <c r="FS101">
        <v>0</v>
      </c>
      <c r="FT101" t="s">
        <v>148</v>
      </c>
      <c r="FU101" t="s">
        <v>24</v>
      </c>
      <c r="FV101" t="s">
        <v>24</v>
      </c>
      <c r="FW101" t="s">
        <v>25</v>
      </c>
      <c r="FX101">
        <v>106.2</v>
      </c>
      <c r="FY101">
        <v>53.55</v>
      </c>
      <c r="GA101" t="s">
        <v>3</v>
      </c>
      <c r="GD101">
        <v>1</v>
      </c>
      <c r="GF101">
        <v>-219192979</v>
      </c>
      <c r="GG101">
        <v>2</v>
      </c>
      <c r="GH101">
        <v>1</v>
      </c>
      <c r="GI101">
        <v>2</v>
      </c>
      <c r="GJ101">
        <v>0</v>
      </c>
      <c r="GK101">
        <v>0</v>
      </c>
      <c r="GL101">
        <f t="shared" si="104"/>
        <v>0</v>
      </c>
      <c r="GM101">
        <f t="shared" si="105"/>
        <v>83830.41</v>
      </c>
      <c r="GN101">
        <f t="shared" si="106"/>
        <v>83830.41</v>
      </c>
      <c r="GO101">
        <f t="shared" si="107"/>
        <v>0</v>
      </c>
      <c r="GP101">
        <f t="shared" si="108"/>
        <v>0</v>
      </c>
      <c r="GR101">
        <v>0</v>
      </c>
      <c r="GS101">
        <v>3</v>
      </c>
      <c r="GT101">
        <v>0</v>
      </c>
      <c r="GU101" t="s">
        <v>3</v>
      </c>
      <c r="GV101">
        <f t="shared" si="109"/>
        <v>0</v>
      </c>
      <c r="GW101">
        <v>1</v>
      </c>
      <c r="GX101">
        <f t="shared" si="110"/>
        <v>0</v>
      </c>
      <c r="HA101">
        <v>0</v>
      </c>
      <c r="HB101">
        <v>0</v>
      </c>
      <c r="HC101">
        <f t="shared" si="111"/>
        <v>0</v>
      </c>
      <c r="HE101" t="s">
        <v>3</v>
      </c>
      <c r="HF101" t="s">
        <v>3</v>
      </c>
      <c r="IK101">
        <v>0</v>
      </c>
    </row>
    <row r="102" spans="1:245">
      <c r="A102">
        <v>18</v>
      </c>
      <c r="B102">
        <v>1</v>
      </c>
      <c r="C102">
        <v>116</v>
      </c>
      <c r="E102" t="s">
        <v>218</v>
      </c>
      <c r="F102" t="s">
        <v>219</v>
      </c>
      <c r="G102" t="s">
        <v>220</v>
      </c>
      <c r="H102" t="s">
        <v>165</v>
      </c>
      <c r="I102">
        <f>I101*J102</f>
        <v>-169.2</v>
      </c>
      <c r="J102">
        <v>-224.99999999999997</v>
      </c>
      <c r="O102">
        <f t="shared" si="77"/>
        <v>-12485.94</v>
      </c>
      <c r="P102">
        <f t="shared" si="78"/>
        <v>-12485.94</v>
      </c>
      <c r="Q102">
        <f t="shared" si="79"/>
        <v>0</v>
      </c>
      <c r="R102">
        <f t="shared" si="80"/>
        <v>0</v>
      </c>
      <c r="S102">
        <f t="shared" si="81"/>
        <v>0</v>
      </c>
      <c r="T102">
        <f t="shared" si="82"/>
        <v>0</v>
      </c>
      <c r="U102">
        <f t="shared" si="83"/>
        <v>0</v>
      </c>
      <c r="V102">
        <f t="shared" si="84"/>
        <v>0</v>
      </c>
      <c r="W102">
        <f t="shared" si="85"/>
        <v>0</v>
      </c>
      <c r="X102">
        <f t="shared" si="86"/>
        <v>0</v>
      </c>
      <c r="Y102">
        <f t="shared" si="87"/>
        <v>0</v>
      </c>
      <c r="AA102">
        <v>35806607</v>
      </c>
      <c r="AB102">
        <f t="shared" si="88"/>
        <v>15.06</v>
      </c>
      <c r="AC102">
        <f t="shared" si="89"/>
        <v>15.06</v>
      </c>
      <c r="AD102">
        <f>ROUND((((ET102)-(EU102))+AE102),2)</f>
        <v>0</v>
      </c>
      <c r="AE102">
        <f>ROUND((EU102),2)</f>
        <v>0</v>
      </c>
      <c r="AF102">
        <f>ROUND((EV102),2)</f>
        <v>0</v>
      </c>
      <c r="AG102">
        <f t="shared" si="90"/>
        <v>0</v>
      </c>
      <c r="AH102">
        <f>(EW102)</f>
        <v>0</v>
      </c>
      <c r="AI102">
        <f>(EX102)</f>
        <v>0</v>
      </c>
      <c r="AJ102">
        <f t="shared" si="91"/>
        <v>0</v>
      </c>
      <c r="AK102">
        <v>15.06</v>
      </c>
      <c r="AL102">
        <v>15.06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1</v>
      </c>
      <c r="AW102">
        <v>1</v>
      </c>
      <c r="AZ102">
        <v>1</v>
      </c>
      <c r="BA102">
        <v>1</v>
      </c>
      <c r="BB102">
        <v>1</v>
      </c>
      <c r="BC102">
        <v>4.9000000000000004</v>
      </c>
      <c r="BD102" t="s">
        <v>3</v>
      </c>
      <c r="BE102" t="s">
        <v>3</v>
      </c>
      <c r="BF102" t="s">
        <v>3</v>
      </c>
      <c r="BG102" t="s">
        <v>3</v>
      </c>
      <c r="BH102">
        <v>3</v>
      </c>
      <c r="BI102">
        <v>1</v>
      </c>
      <c r="BJ102" t="s">
        <v>221</v>
      </c>
      <c r="BM102">
        <v>500001</v>
      </c>
      <c r="BN102">
        <v>0</v>
      </c>
      <c r="BO102" t="s">
        <v>219</v>
      </c>
      <c r="BP102">
        <v>1</v>
      </c>
      <c r="BQ102">
        <v>8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 t="s">
        <v>3</v>
      </c>
      <c r="BZ102">
        <v>0</v>
      </c>
      <c r="CA102">
        <v>0</v>
      </c>
      <c r="CE102">
        <v>0</v>
      </c>
      <c r="CF102">
        <v>0</v>
      </c>
      <c r="CG102">
        <v>0</v>
      </c>
      <c r="CM102">
        <v>0</v>
      </c>
      <c r="CN102" t="s">
        <v>3</v>
      </c>
      <c r="CO102">
        <v>0</v>
      </c>
      <c r="CP102">
        <f t="shared" si="92"/>
        <v>-12485.94</v>
      </c>
      <c r="CQ102">
        <f t="shared" si="93"/>
        <v>73.794000000000011</v>
      </c>
      <c r="CR102">
        <f t="shared" si="94"/>
        <v>0</v>
      </c>
      <c r="CS102">
        <f t="shared" si="95"/>
        <v>0</v>
      </c>
      <c r="CT102">
        <f t="shared" si="96"/>
        <v>0</v>
      </c>
      <c r="CU102">
        <f t="shared" si="97"/>
        <v>0</v>
      </c>
      <c r="CV102">
        <f t="shared" si="98"/>
        <v>0</v>
      </c>
      <c r="CW102">
        <f t="shared" si="99"/>
        <v>0</v>
      </c>
      <c r="CX102">
        <f t="shared" si="100"/>
        <v>0</v>
      </c>
      <c r="CY102">
        <f t="shared" si="101"/>
        <v>0</v>
      </c>
      <c r="CZ102">
        <f t="shared" si="102"/>
        <v>0</v>
      </c>
      <c r="DC102" t="s">
        <v>3</v>
      </c>
      <c r="DD102" t="s">
        <v>3</v>
      </c>
      <c r="DE102" t="s">
        <v>3</v>
      </c>
      <c r="DF102" t="s">
        <v>3</v>
      </c>
      <c r="DG102" t="s">
        <v>3</v>
      </c>
      <c r="DH102" t="s">
        <v>3</v>
      </c>
      <c r="DI102" t="s">
        <v>3</v>
      </c>
      <c r="DJ102" t="s">
        <v>3</v>
      </c>
      <c r="DK102" t="s">
        <v>3</v>
      </c>
      <c r="DL102" t="s">
        <v>3</v>
      </c>
      <c r="DM102" t="s">
        <v>3</v>
      </c>
      <c r="DN102">
        <v>0</v>
      </c>
      <c r="DO102">
        <v>0</v>
      </c>
      <c r="DP102">
        <v>1</v>
      </c>
      <c r="DQ102">
        <v>1</v>
      </c>
      <c r="DU102">
        <v>1005</v>
      </c>
      <c r="DV102" t="s">
        <v>165</v>
      </c>
      <c r="DW102" t="s">
        <v>165</v>
      </c>
      <c r="DX102">
        <v>1</v>
      </c>
      <c r="DZ102" t="s">
        <v>3</v>
      </c>
      <c r="EA102" t="s">
        <v>3</v>
      </c>
      <c r="EB102" t="s">
        <v>3</v>
      </c>
      <c r="EC102" t="s">
        <v>3</v>
      </c>
      <c r="EE102">
        <v>29085443</v>
      </c>
      <c r="EF102">
        <v>8</v>
      </c>
      <c r="EG102" t="s">
        <v>153</v>
      </c>
      <c r="EH102">
        <v>0</v>
      </c>
      <c r="EI102" t="s">
        <v>3</v>
      </c>
      <c r="EJ102">
        <v>1</v>
      </c>
      <c r="EK102">
        <v>500001</v>
      </c>
      <c r="EL102" t="s">
        <v>154</v>
      </c>
      <c r="EM102" t="s">
        <v>155</v>
      </c>
      <c r="EO102" t="s">
        <v>3</v>
      </c>
      <c r="EQ102">
        <v>0</v>
      </c>
      <c r="ER102">
        <v>15.06</v>
      </c>
      <c r="ES102">
        <v>15.06</v>
      </c>
      <c r="ET102">
        <v>0</v>
      </c>
      <c r="EU102">
        <v>0</v>
      </c>
      <c r="EV102">
        <v>0</v>
      </c>
      <c r="EW102">
        <v>0</v>
      </c>
      <c r="EX102">
        <v>0</v>
      </c>
      <c r="FQ102">
        <v>0</v>
      </c>
      <c r="FR102">
        <f t="shared" si="103"/>
        <v>0</v>
      </c>
      <c r="FS102">
        <v>0</v>
      </c>
      <c r="FX102">
        <v>0</v>
      </c>
      <c r="FY102">
        <v>0</v>
      </c>
      <c r="GA102" t="s">
        <v>3</v>
      </c>
      <c r="GD102">
        <v>1</v>
      </c>
      <c r="GF102">
        <v>1477604143</v>
      </c>
      <c r="GG102">
        <v>2</v>
      </c>
      <c r="GH102">
        <v>1</v>
      </c>
      <c r="GI102">
        <v>2</v>
      </c>
      <c r="GJ102">
        <v>0</v>
      </c>
      <c r="GK102">
        <v>0</v>
      </c>
      <c r="GL102">
        <f t="shared" si="104"/>
        <v>0</v>
      </c>
      <c r="GM102">
        <f t="shared" si="105"/>
        <v>-12485.94</v>
      </c>
      <c r="GN102">
        <f t="shared" si="106"/>
        <v>-12485.94</v>
      </c>
      <c r="GO102">
        <f t="shared" si="107"/>
        <v>0</v>
      </c>
      <c r="GP102">
        <f t="shared" si="108"/>
        <v>0</v>
      </c>
      <c r="GR102">
        <v>0</v>
      </c>
      <c r="GS102">
        <v>3</v>
      </c>
      <c r="GT102">
        <v>0</v>
      </c>
      <c r="GU102" t="s">
        <v>3</v>
      </c>
      <c r="GV102">
        <f t="shared" si="109"/>
        <v>0</v>
      </c>
      <c r="GW102">
        <v>1</v>
      </c>
      <c r="GX102">
        <f t="shared" si="110"/>
        <v>0</v>
      </c>
      <c r="HA102">
        <v>0</v>
      </c>
      <c r="HB102">
        <v>0</v>
      </c>
      <c r="HC102">
        <f t="shared" si="111"/>
        <v>0</v>
      </c>
      <c r="HE102" t="s">
        <v>3</v>
      </c>
      <c r="HF102" t="s">
        <v>3</v>
      </c>
      <c r="IK102">
        <v>0</v>
      </c>
    </row>
    <row r="103" spans="1:245">
      <c r="A103">
        <v>17</v>
      </c>
      <c r="B103">
        <v>1</v>
      </c>
      <c r="C103">
        <f>ROW(SmtRes!A140)</f>
        <v>140</v>
      </c>
      <c r="D103">
        <f>ROW(EtalonRes!A140)</f>
        <v>140</v>
      </c>
      <c r="E103" t="s">
        <v>222</v>
      </c>
      <c r="F103" t="s">
        <v>223</v>
      </c>
      <c r="G103" t="s">
        <v>224</v>
      </c>
      <c r="H103" t="s">
        <v>225</v>
      </c>
      <c r="I103">
        <f>ROUND(17/100,9)</f>
        <v>0.17</v>
      </c>
      <c r="J103">
        <v>0</v>
      </c>
      <c r="O103">
        <f t="shared" si="77"/>
        <v>17196.349999999999</v>
      </c>
      <c r="P103">
        <f t="shared" si="78"/>
        <v>9411.14</v>
      </c>
      <c r="Q103">
        <f t="shared" si="79"/>
        <v>19.059999999999999</v>
      </c>
      <c r="R103">
        <f t="shared" si="80"/>
        <v>0</v>
      </c>
      <c r="S103">
        <f t="shared" si="81"/>
        <v>7766.15</v>
      </c>
      <c r="T103">
        <f t="shared" si="82"/>
        <v>0</v>
      </c>
      <c r="U103">
        <f t="shared" si="83"/>
        <v>25.805999999999997</v>
      </c>
      <c r="V103">
        <f t="shared" si="84"/>
        <v>0</v>
      </c>
      <c r="W103">
        <f t="shared" si="85"/>
        <v>0</v>
      </c>
      <c r="X103">
        <f t="shared" si="86"/>
        <v>6989.54</v>
      </c>
      <c r="Y103">
        <f t="shared" si="87"/>
        <v>3339.44</v>
      </c>
      <c r="AA103">
        <v>35806607</v>
      </c>
      <c r="AB103">
        <f t="shared" si="88"/>
        <v>12064.46</v>
      </c>
      <c r="AC103">
        <f t="shared" si="89"/>
        <v>10666.6</v>
      </c>
      <c r="AD103">
        <f>ROUND(((((ET103*1.25))-((EU103*1.25)))+AE103),2)</f>
        <v>21.03</v>
      </c>
      <c r="AE103">
        <f>ROUND(((EU103*1.25)),2)</f>
        <v>0</v>
      </c>
      <c r="AF103">
        <f>ROUND(((EV103*1.15)),2)</f>
        <v>1376.83</v>
      </c>
      <c r="AG103">
        <f t="shared" si="90"/>
        <v>0</v>
      </c>
      <c r="AH103">
        <f>((EW103*1.15))</f>
        <v>151.79999999999998</v>
      </c>
      <c r="AI103">
        <f>((EX103*1.25))</f>
        <v>0</v>
      </c>
      <c r="AJ103">
        <f t="shared" si="91"/>
        <v>0</v>
      </c>
      <c r="AK103">
        <v>11880.66</v>
      </c>
      <c r="AL103">
        <v>10666.6</v>
      </c>
      <c r="AM103">
        <v>16.82</v>
      </c>
      <c r="AN103">
        <v>0</v>
      </c>
      <c r="AO103">
        <v>1197.24</v>
      </c>
      <c r="AP103">
        <v>0</v>
      </c>
      <c r="AQ103">
        <v>132</v>
      </c>
      <c r="AR103">
        <v>0</v>
      </c>
      <c r="AS103">
        <v>0</v>
      </c>
      <c r="AT103">
        <v>90</v>
      </c>
      <c r="AU103">
        <v>43</v>
      </c>
      <c r="AV103">
        <v>1</v>
      </c>
      <c r="AW103">
        <v>1</v>
      </c>
      <c r="AZ103">
        <v>1</v>
      </c>
      <c r="BA103">
        <v>33.18</v>
      </c>
      <c r="BB103">
        <v>5.33</v>
      </c>
      <c r="BC103">
        <v>5.19</v>
      </c>
      <c r="BD103" t="s">
        <v>3</v>
      </c>
      <c r="BE103" t="s">
        <v>3</v>
      </c>
      <c r="BF103" t="s">
        <v>3</v>
      </c>
      <c r="BG103" t="s">
        <v>3</v>
      </c>
      <c r="BH103">
        <v>0</v>
      </c>
      <c r="BI103">
        <v>1</v>
      </c>
      <c r="BJ103" t="s">
        <v>226</v>
      </c>
      <c r="BM103">
        <v>10001</v>
      </c>
      <c r="BN103">
        <v>0</v>
      </c>
      <c r="BO103" t="s">
        <v>227</v>
      </c>
      <c r="BP103">
        <v>1</v>
      </c>
      <c r="BQ103">
        <v>2</v>
      </c>
      <c r="BR103">
        <v>0</v>
      </c>
      <c r="BS103">
        <v>33.18</v>
      </c>
      <c r="BT103">
        <v>1</v>
      </c>
      <c r="BU103">
        <v>1</v>
      </c>
      <c r="BV103">
        <v>1</v>
      </c>
      <c r="BW103">
        <v>1</v>
      </c>
      <c r="BX103">
        <v>1</v>
      </c>
      <c r="BY103" t="s">
        <v>3</v>
      </c>
      <c r="BZ103">
        <v>118</v>
      </c>
      <c r="CA103">
        <v>63</v>
      </c>
      <c r="CE103">
        <v>0</v>
      </c>
      <c r="CF103">
        <v>0</v>
      </c>
      <c r="CG103">
        <v>0</v>
      </c>
      <c r="CM103">
        <v>0</v>
      </c>
      <c r="CN103" t="s">
        <v>3</v>
      </c>
      <c r="CO103">
        <v>0</v>
      </c>
      <c r="CP103">
        <f t="shared" si="92"/>
        <v>17196.349999999999</v>
      </c>
      <c r="CQ103">
        <f t="shared" si="93"/>
        <v>55359.65400000001</v>
      </c>
      <c r="CR103">
        <f t="shared" si="94"/>
        <v>112.08990000000001</v>
      </c>
      <c r="CS103">
        <f t="shared" si="95"/>
        <v>0</v>
      </c>
      <c r="CT103">
        <f t="shared" si="96"/>
        <v>45683.219399999994</v>
      </c>
      <c r="CU103">
        <f t="shared" si="97"/>
        <v>0</v>
      </c>
      <c r="CV103">
        <f t="shared" si="98"/>
        <v>151.79999999999998</v>
      </c>
      <c r="CW103">
        <f t="shared" si="99"/>
        <v>0</v>
      </c>
      <c r="CX103">
        <f t="shared" si="100"/>
        <v>0</v>
      </c>
      <c r="CY103">
        <f t="shared" si="101"/>
        <v>6989.5349999999999</v>
      </c>
      <c r="CZ103">
        <f t="shared" si="102"/>
        <v>3339.4445000000001</v>
      </c>
      <c r="DC103" t="s">
        <v>3</v>
      </c>
      <c r="DD103" t="s">
        <v>3</v>
      </c>
      <c r="DE103" t="s">
        <v>143</v>
      </c>
      <c r="DF103" t="s">
        <v>143</v>
      </c>
      <c r="DG103" t="s">
        <v>144</v>
      </c>
      <c r="DH103" t="s">
        <v>3</v>
      </c>
      <c r="DI103" t="s">
        <v>144</v>
      </c>
      <c r="DJ103" t="s">
        <v>143</v>
      </c>
      <c r="DK103" t="s">
        <v>3</v>
      </c>
      <c r="DL103" t="s">
        <v>3</v>
      </c>
      <c r="DM103" t="s">
        <v>3</v>
      </c>
      <c r="DN103">
        <v>0</v>
      </c>
      <c r="DO103">
        <v>0</v>
      </c>
      <c r="DP103">
        <v>1</v>
      </c>
      <c r="DQ103">
        <v>1</v>
      </c>
      <c r="DU103">
        <v>1005</v>
      </c>
      <c r="DV103" t="s">
        <v>225</v>
      </c>
      <c r="DW103" t="s">
        <v>225</v>
      </c>
      <c r="DX103">
        <v>100</v>
      </c>
      <c r="DZ103" t="s">
        <v>3</v>
      </c>
      <c r="EA103" t="s">
        <v>3</v>
      </c>
      <c r="EB103" t="s">
        <v>3</v>
      </c>
      <c r="EC103" t="s">
        <v>3</v>
      </c>
      <c r="EE103">
        <v>29085510</v>
      </c>
      <c r="EF103">
        <v>2</v>
      </c>
      <c r="EG103" t="s">
        <v>145</v>
      </c>
      <c r="EH103">
        <v>0</v>
      </c>
      <c r="EI103" t="s">
        <v>3</v>
      </c>
      <c r="EJ103">
        <v>1</v>
      </c>
      <c r="EK103">
        <v>10001</v>
      </c>
      <c r="EL103" t="s">
        <v>146</v>
      </c>
      <c r="EM103" t="s">
        <v>147</v>
      </c>
      <c r="EO103" t="s">
        <v>3</v>
      </c>
      <c r="EQ103">
        <v>0</v>
      </c>
      <c r="ER103">
        <v>11880.66</v>
      </c>
      <c r="ES103">
        <v>10666.6</v>
      </c>
      <c r="ET103">
        <v>16.82</v>
      </c>
      <c r="EU103">
        <v>0</v>
      </c>
      <c r="EV103">
        <v>1197.24</v>
      </c>
      <c r="EW103">
        <v>132</v>
      </c>
      <c r="EX103">
        <v>0</v>
      </c>
      <c r="EY103">
        <v>0</v>
      </c>
      <c r="FQ103">
        <v>0</v>
      </c>
      <c r="FR103">
        <f t="shared" si="103"/>
        <v>0</v>
      </c>
      <c r="FS103">
        <v>0</v>
      </c>
      <c r="FT103" t="s">
        <v>148</v>
      </c>
      <c r="FU103" t="s">
        <v>24</v>
      </c>
      <c r="FV103" t="s">
        <v>24</v>
      </c>
      <c r="FW103" t="s">
        <v>25</v>
      </c>
      <c r="FX103">
        <v>106.2</v>
      </c>
      <c r="FY103">
        <v>53.55</v>
      </c>
      <c r="GA103" t="s">
        <v>3</v>
      </c>
      <c r="GD103">
        <v>1</v>
      </c>
      <c r="GF103">
        <v>-1939757776</v>
      </c>
      <c r="GG103">
        <v>2</v>
      </c>
      <c r="GH103">
        <v>1</v>
      </c>
      <c r="GI103">
        <v>2</v>
      </c>
      <c r="GJ103">
        <v>0</v>
      </c>
      <c r="GK103">
        <v>0</v>
      </c>
      <c r="GL103">
        <f t="shared" si="104"/>
        <v>0</v>
      </c>
      <c r="GM103">
        <f t="shared" si="105"/>
        <v>27525.33</v>
      </c>
      <c r="GN103">
        <f t="shared" si="106"/>
        <v>27525.33</v>
      </c>
      <c r="GO103">
        <f t="shared" si="107"/>
        <v>0</v>
      </c>
      <c r="GP103">
        <f t="shared" si="108"/>
        <v>0</v>
      </c>
      <c r="GR103">
        <v>0</v>
      </c>
      <c r="GS103">
        <v>3</v>
      </c>
      <c r="GT103">
        <v>0</v>
      </c>
      <c r="GU103" t="s">
        <v>3</v>
      </c>
      <c r="GV103">
        <f t="shared" si="109"/>
        <v>0</v>
      </c>
      <c r="GW103">
        <v>1</v>
      </c>
      <c r="GX103">
        <f t="shared" si="110"/>
        <v>0</v>
      </c>
      <c r="HA103">
        <v>0</v>
      </c>
      <c r="HB103">
        <v>0</v>
      </c>
      <c r="HC103">
        <f t="shared" si="111"/>
        <v>0</v>
      </c>
      <c r="HE103" t="s">
        <v>3</v>
      </c>
      <c r="HF103" t="s">
        <v>3</v>
      </c>
      <c r="IK103">
        <v>0</v>
      </c>
    </row>
    <row r="104" spans="1:245">
      <c r="A104">
        <v>18</v>
      </c>
      <c r="B104">
        <v>1</v>
      </c>
      <c r="C104">
        <v>134</v>
      </c>
      <c r="E104" t="s">
        <v>228</v>
      </c>
      <c r="F104" t="s">
        <v>219</v>
      </c>
      <c r="G104" t="s">
        <v>220</v>
      </c>
      <c r="H104" t="s">
        <v>165</v>
      </c>
      <c r="I104">
        <f>I103*J104</f>
        <v>-71.569999999999993</v>
      </c>
      <c r="J104">
        <v>-420.99999999999994</v>
      </c>
      <c r="O104">
        <f t="shared" si="77"/>
        <v>-5281.44</v>
      </c>
      <c r="P104">
        <f t="shared" si="78"/>
        <v>-5281.44</v>
      </c>
      <c r="Q104">
        <f t="shared" si="79"/>
        <v>0</v>
      </c>
      <c r="R104">
        <f t="shared" si="80"/>
        <v>0</v>
      </c>
      <c r="S104">
        <f t="shared" si="81"/>
        <v>0</v>
      </c>
      <c r="T104">
        <f t="shared" si="82"/>
        <v>0</v>
      </c>
      <c r="U104">
        <f t="shared" si="83"/>
        <v>0</v>
      </c>
      <c r="V104">
        <f t="shared" si="84"/>
        <v>0</v>
      </c>
      <c r="W104">
        <f t="shared" si="85"/>
        <v>0</v>
      </c>
      <c r="X104">
        <f t="shared" si="86"/>
        <v>0</v>
      </c>
      <c r="Y104">
        <f t="shared" si="87"/>
        <v>0</v>
      </c>
      <c r="AA104">
        <v>35806607</v>
      </c>
      <c r="AB104">
        <f t="shared" si="88"/>
        <v>15.06</v>
      </c>
      <c r="AC104">
        <f t="shared" si="89"/>
        <v>15.06</v>
      </c>
      <c r="AD104">
        <f>ROUND((((ET104)-(EU104))+AE104),2)</f>
        <v>0</v>
      </c>
      <c r="AE104">
        <f>ROUND((EU104),2)</f>
        <v>0</v>
      </c>
      <c r="AF104">
        <f>ROUND((EV104),2)</f>
        <v>0</v>
      </c>
      <c r="AG104">
        <f t="shared" si="90"/>
        <v>0</v>
      </c>
      <c r="AH104">
        <f>(EW104)</f>
        <v>0</v>
      </c>
      <c r="AI104">
        <f>(EX104)</f>
        <v>0</v>
      </c>
      <c r="AJ104">
        <f t="shared" si="91"/>
        <v>0</v>
      </c>
      <c r="AK104">
        <v>15.06</v>
      </c>
      <c r="AL104">
        <v>15.06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1</v>
      </c>
      <c r="AW104">
        <v>1</v>
      </c>
      <c r="AZ104">
        <v>1</v>
      </c>
      <c r="BA104">
        <v>1</v>
      </c>
      <c r="BB104">
        <v>1</v>
      </c>
      <c r="BC104">
        <v>4.9000000000000004</v>
      </c>
      <c r="BD104" t="s">
        <v>3</v>
      </c>
      <c r="BE104" t="s">
        <v>3</v>
      </c>
      <c r="BF104" t="s">
        <v>3</v>
      </c>
      <c r="BG104" t="s">
        <v>3</v>
      </c>
      <c r="BH104">
        <v>3</v>
      </c>
      <c r="BI104">
        <v>1</v>
      </c>
      <c r="BJ104" t="s">
        <v>221</v>
      </c>
      <c r="BM104">
        <v>500001</v>
      </c>
      <c r="BN104">
        <v>0</v>
      </c>
      <c r="BO104" t="s">
        <v>219</v>
      </c>
      <c r="BP104">
        <v>1</v>
      </c>
      <c r="BQ104">
        <v>8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 t="s">
        <v>3</v>
      </c>
      <c r="BZ104">
        <v>0</v>
      </c>
      <c r="CA104">
        <v>0</v>
      </c>
      <c r="CE104">
        <v>0</v>
      </c>
      <c r="CF104">
        <v>0</v>
      </c>
      <c r="CG104">
        <v>0</v>
      </c>
      <c r="CM104">
        <v>0</v>
      </c>
      <c r="CN104" t="s">
        <v>3</v>
      </c>
      <c r="CO104">
        <v>0</v>
      </c>
      <c r="CP104">
        <f t="shared" si="92"/>
        <v>-5281.44</v>
      </c>
      <c r="CQ104">
        <f t="shared" si="93"/>
        <v>73.794000000000011</v>
      </c>
      <c r="CR104">
        <f t="shared" si="94"/>
        <v>0</v>
      </c>
      <c r="CS104">
        <f t="shared" si="95"/>
        <v>0</v>
      </c>
      <c r="CT104">
        <f t="shared" si="96"/>
        <v>0</v>
      </c>
      <c r="CU104">
        <f t="shared" si="97"/>
        <v>0</v>
      </c>
      <c r="CV104">
        <f t="shared" si="98"/>
        <v>0</v>
      </c>
      <c r="CW104">
        <f t="shared" si="99"/>
        <v>0</v>
      </c>
      <c r="CX104">
        <f t="shared" si="100"/>
        <v>0</v>
      </c>
      <c r="CY104">
        <f t="shared" si="101"/>
        <v>0</v>
      </c>
      <c r="CZ104">
        <f t="shared" si="102"/>
        <v>0</v>
      </c>
      <c r="DC104" t="s">
        <v>3</v>
      </c>
      <c r="DD104" t="s">
        <v>3</v>
      </c>
      <c r="DE104" t="s">
        <v>3</v>
      </c>
      <c r="DF104" t="s">
        <v>3</v>
      </c>
      <c r="DG104" t="s">
        <v>3</v>
      </c>
      <c r="DH104" t="s">
        <v>3</v>
      </c>
      <c r="DI104" t="s">
        <v>3</v>
      </c>
      <c r="DJ104" t="s">
        <v>3</v>
      </c>
      <c r="DK104" t="s">
        <v>3</v>
      </c>
      <c r="DL104" t="s">
        <v>3</v>
      </c>
      <c r="DM104" t="s">
        <v>3</v>
      </c>
      <c r="DN104">
        <v>0</v>
      </c>
      <c r="DO104">
        <v>0</v>
      </c>
      <c r="DP104">
        <v>1</v>
      </c>
      <c r="DQ104">
        <v>1</v>
      </c>
      <c r="DU104">
        <v>1005</v>
      </c>
      <c r="DV104" t="s">
        <v>165</v>
      </c>
      <c r="DW104" t="s">
        <v>165</v>
      </c>
      <c r="DX104">
        <v>1</v>
      </c>
      <c r="DZ104" t="s">
        <v>3</v>
      </c>
      <c r="EA104" t="s">
        <v>3</v>
      </c>
      <c r="EB104" t="s">
        <v>3</v>
      </c>
      <c r="EC104" t="s">
        <v>3</v>
      </c>
      <c r="EE104">
        <v>29085443</v>
      </c>
      <c r="EF104">
        <v>8</v>
      </c>
      <c r="EG104" t="s">
        <v>153</v>
      </c>
      <c r="EH104">
        <v>0</v>
      </c>
      <c r="EI104" t="s">
        <v>3</v>
      </c>
      <c r="EJ104">
        <v>1</v>
      </c>
      <c r="EK104">
        <v>500001</v>
      </c>
      <c r="EL104" t="s">
        <v>154</v>
      </c>
      <c r="EM104" t="s">
        <v>155</v>
      </c>
      <c r="EO104" t="s">
        <v>3</v>
      </c>
      <c r="EQ104">
        <v>0</v>
      </c>
      <c r="ER104">
        <v>15.06</v>
      </c>
      <c r="ES104">
        <v>15.06</v>
      </c>
      <c r="ET104">
        <v>0</v>
      </c>
      <c r="EU104">
        <v>0</v>
      </c>
      <c r="EV104">
        <v>0</v>
      </c>
      <c r="EW104">
        <v>0</v>
      </c>
      <c r="EX104">
        <v>0</v>
      </c>
      <c r="FQ104">
        <v>0</v>
      </c>
      <c r="FR104">
        <f t="shared" si="103"/>
        <v>0</v>
      </c>
      <c r="FS104">
        <v>0</v>
      </c>
      <c r="FX104">
        <v>0</v>
      </c>
      <c r="FY104">
        <v>0</v>
      </c>
      <c r="GA104" t="s">
        <v>3</v>
      </c>
      <c r="GD104">
        <v>1</v>
      </c>
      <c r="GF104">
        <v>1477604143</v>
      </c>
      <c r="GG104">
        <v>2</v>
      </c>
      <c r="GH104">
        <v>1</v>
      </c>
      <c r="GI104">
        <v>2</v>
      </c>
      <c r="GJ104">
        <v>0</v>
      </c>
      <c r="GK104">
        <v>0</v>
      </c>
      <c r="GL104">
        <f t="shared" si="104"/>
        <v>0</v>
      </c>
      <c r="GM104">
        <f t="shared" si="105"/>
        <v>-5281.44</v>
      </c>
      <c r="GN104">
        <f t="shared" si="106"/>
        <v>-5281.44</v>
      </c>
      <c r="GO104">
        <f t="shared" si="107"/>
        <v>0</v>
      </c>
      <c r="GP104">
        <f t="shared" si="108"/>
        <v>0</v>
      </c>
      <c r="GR104">
        <v>0</v>
      </c>
      <c r="GS104">
        <v>3</v>
      </c>
      <c r="GT104">
        <v>0</v>
      </c>
      <c r="GU104" t="s">
        <v>3</v>
      </c>
      <c r="GV104">
        <f t="shared" si="109"/>
        <v>0</v>
      </c>
      <c r="GW104">
        <v>1</v>
      </c>
      <c r="GX104">
        <f t="shared" si="110"/>
        <v>0</v>
      </c>
      <c r="HA104">
        <v>0</v>
      </c>
      <c r="HB104">
        <v>0</v>
      </c>
      <c r="HC104">
        <f t="shared" si="111"/>
        <v>0</v>
      </c>
      <c r="HE104" t="s">
        <v>3</v>
      </c>
      <c r="HF104" t="s">
        <v>3</v>
      </c>
      <c r="IK104">
        <v>0</v>
      </c>
    </row>
    <row r="105" spans="1:245">
      <c r="A105">
        <v>17</v>
      </c>
      <c r="B105">
        <v>1</v>
      </c>
      <c r="C105">
        <f>ROW(SmtRes!A147)</f>
        <v>147</v>
      </c>
      <c r="D105">
        <f>ROW(EtalonRes!A147)</f>
        <v>147</v>
      </c>
      <c r="E105" t="s">
        <v>229</v>
      </c>
      <c r="F105" t="s">
        <v>230</v>
      </c>
      <c r="G105" t="s">
        <v>231</v>
      </c>
      <c r="H105" t="s">
        <v>232</v>
      </c>
      <c r="I105">
        <f>ROUND(34/100,9)</f>
        <v>0.34</v>
      </c>
      <c r="J105">
        <v>0</v>
      </c>
      <c r="O105">
        <f t="shared" si="77"/>
        <v>2024.05</v>
      </c>
      <c r="P105">
        <f t="shared" si="78"/>
        <v>530.96</v>
      </c>
      <c r="Q105">
        <f t="shared" si="79"/>
        <v>13.9</v>
      </c>
      <c r="R105">
        <f t="shared" si="80"/>
        <v>2.0299999999999998</v>
      </c>
      <c r="S105">
        <f t="shared" si="81"/>
        <v>1479.19</v>
      </c>
      <c r="T105">
        <f t="shared" si="82"/>
        <v>0</v>
      </c>
      <c r="U105">
        <f t="shared" si="83"/>
        <v>4.6880899999999999</v>
      </c>
      <c r="V105">
        <f t="shared" si="84"/>
        <v>4.2500000000000003E-3</v>
      </c>
      <c r="W105">
        <f t="shared" si="85"/>
        <v>0</v>
      </c>
      <c r="X105">
        <f t="shared" si="86"/>
        <v>1184.98</v>
      </c>
      <c r="Y105">
        <f t="shared" si="87"/>
        <v>548.04999999999995</v>
      </c>
      <c r="AA105">
        <v>35806607</v>
      </c>
      <c r="AB105">
        <f t="shared" si="88"/>
        <v>537.28</v>
      </c>
      <c r="AC105">
        <f t="shared" si="89"/>
        <v>402.49</v>
      </c>
      <c r="AD105">
        <f>ROUND(((((ET105*1.25))-((EU105*1.25)))+AE105),2)</f>
        <v>3.67</v>
      </c>
      <c r="AE105">
        <f>ROUND(((EU105*1.25)),2)</f>
        <v>0.18</v>
      </c>
      <c r="AF105">
        <f>ROUND(((EV105*1.15)),2)</f>
        <v>131.12</v>
      </c>
      <c r="AG105">
        <f t="shared" si="90"/>
        <v>0</v>
      </c>
      <c r="AH105">
        <f>((EW105*1.15))</f>
        <v>13.788499999999999</v>
      </c>
      <c r="AI105">
        <f>((EX105*1.25))</f>
        <v>1.2500000000000001E-2</v>
      </c>
      <c r="AJ105">
        <f t="shared" si="91"/>
        <v>0</v>
      </c>
      <c r="AK105">
        <v>519.44000000000005</v>
      </c>
      <c r="AL105">
        <v>402.49</v>
      </c>
      <c r="AM105">
        <v>2.93</v>
      </c>
      <c r="AN105">
        <v>0.14000000000000001</v>
      </c>
      <c r="AO105">
        <v>114.02</v>
      </c>
      <c r="AP105">
        <v>0</v>
      </c>
      <c r="AQ105">
        <v>11.99</v>
      </c>
      <c r="AR105">
        <v>0.01</v>
      </c>
      <c r="AS105">
        <v>0</v>
      </c>
      <c r="AT105">
        <v>80</v>
      </c>
      <c r="AU105">
        <v>37</v>
      </c>
      <c r="AV105">
        <v>1</v>
      </c>
      <c r="AW105">
        <v>1</v>
      </c>
      <c r="AZ105">
        <v>1</v>
      </c>
      <c r="BA105">
        <v>33.18</v>
      </c>
      <c r="BB105">
        <v>11.14</v>
      </c>
      <c r="BC105">
        <v>3.88</v>
      </c>
      <c r="BD105" t="s">
        <v>3</v>
      </c>
      <c r="BE105" t="s">
        <v>3</v>
      </c>
      <c r="BF105" t="s">
        <v>3</v>
      </c>
      <c r="BG105" t="s">
        <v>3</v>
      </c>
      <c r="BH105">
        <v>0</v>
      </c>
      <c r="BI105">
        <v>1</v>
      </c>
      <c r="BJ105" t="s">
        <v>233</v>
      </c>
      <c r="BM105">
        <v>15001</v>
      </c>
      <c r="BN105">
        <v>0</v>
      </c>
      <c r="BO105" t="s">
        <v>230</v>
      </c>
      <c r="BP105">
        <v>1</v>
      </c>
      <c r="BQ105">
        <v>2</v>
      </c>
      <c r="BR105">
        <v>0</v>
      </c>
      <c r="BS105">
        <v>33.18</v>
      </c>
      <c r="BT105">
        <v>1</v>
      </c>
      <c r="BU105">
        <v>1</v>
      </c>
      <c r="BV105">
        <v>1</v>
      </c>
      <c r="BW105">
        <v>1</v>
      </c>
      <c r="BX105">
        <v>1</v>
      </c>
      <c r="BY105" t="s">
        <v>3</v>
      </c>
      <c r="BZ105">
        <v>105</v>
      </c>
      <c r="CA105">
        <v>55</v>
      </c>
      <c r="CE105">
        <v>0</v>
      </c>
      <c r="CF105">
        <v>0</v>
      </c>
      <c r="CG105">
        <v>0</v>
      </c>
      <c r="CM105">
        <v>0</v>
      </c>
      <c r="CN105" t="s">
        <v>3</v>
      </c>
      <c r="CO105">
        <v>0</v>
      </c>
      <c r="CP105">
        <f t="shared" si="92"/>
        <v>2024.0500000000002</v>
      </c>
      <c r="CQ105">
        <f t="shared" si="93"/>
        <v>1561.6612</v>
      </c>
      <c r="CR105">
        <f t="shared" si="94"/>
        <v>40.883800000000001</v>
      </c>
      <c r="CS105">
        <f t="shared" si="95"/>
        <v>5.9723999999999995</v>
      </c>
      <c r="CT105">
        <f t="shared" si="96"/>
        <v>4350.5616</v>
      </c>
      <c r="CU105">
        <f t="shared" si="97"/>
        <v>0</v>
      </c>
      <c r="CV105">
        <f t="shared" si="98"/>
        <v>13.788499999999999</v>
      </c>
      <c r="CW105">
        <f t="shared" si="99"/>
        <v>1.2500000000000001E-2</v>
      </c>
      <c r="CX105">
        <f t="shared" si="100"/>
        <v>0</v>
      </c>
      <c r="CY105">
        <f t="shared" si="101"/>
        <v>1184.9760000000001</v>
      </c>
      <c r="CZ105">
        <f t="shared" si="102"/>
        <v>548.05139999999994</v>
      </c>
      <c r="DC105" t="s">
        <v>3</v>
      </c>
      <c r="DD105" t="s">
        <v>3</v>
      </c>
      <c r="DE105" t="s">
        <v>143</v>
      </c>
      <c r="DF105" t="s">
        <v>143</v>
      </c>
      <c r="DG105" t="s">
        <v>144</v>
      </c>
      <c r="DH105" t="s">
        <v>3</v>
      </c>
      <c r="DI105" t="s">
        <v>144</v>
      </c>
      <c r="DJ105" t="s">
        <v>143</v>
      </c>
      <c r="DK105" t="s">
        <v>3</v>
      </c>
      <c r="DL105" t="s">
        <v>3</v>
      </c>
      <c r="DM105" t="s">
        <v>3</v>
      </c>
      <c r="DN105">
        <v>0</v>
      </c>
      <c r="DO105">
        <v>0</v>
      </c>
      <c r="DP105">
        <v>1</v>
      </c>
      <c r="DQ105">
        <v>1</v>
      </c>
      <c r="DU105">
        <v>1005</v>
      </c>
      <c r="DV105" t="s">
        <v>232</v>
      </c>
      <c r="DW105" t="s">
        <v>232</v>
      </c>
      <c r="DX105">
        <v>100</v>
      </c>
      <c r="DZ105" t="s">
        <v>3</v>
      </c>
      <c r="EA105" t="s">
        <v>3</v>
      </c>
      <c r="EB105" t="s">
        <v>3</v>
      </c>
      <c r="EC105" t="s">
        <v>3</v>
      </c>
      <c r="EE105">
        <v>29085536</v>
      </c>
      <c r="EF105">
        <v>2</v>
      </c>
      <c r="EG105" t="s">
        <v>145</v>
      </c>
      <c r="EH105">
        <v>0</v>
      </c>
      <c r="EI105" t="s">
        <v>3</v>
      </c>
      <c r="EJ105">
        <v>1</v>
      </c>
      <c r="EK105">
        <v>15001</v>
      </c>
      <c r="EL105" t="s">
        <v>160</v>
      </c>
      <c r="EM105" t="s">
        <v>161</v>
      </c>
      <c r="EO105" t="s">
        <v>3</v>
      </c>
      <c r="EQ105">
        <v>0</v>
      </c>
      <c r="ER105">
        <v>519.44000000000005</v>
      </c>
      <c r="ES105">
        <v>402.49</v>
      </c>
      <c r="ET105">
        <v>2.93</v>
      </c>
      <c r="EU105">
        <v>0.14000000000000001</v>
      </c>
      <c r="EV105">
        <v>114.02</v>
      </c>
      <c r="EW105">
        <v>11.99</v>
      </c>
      <c r="EX105">
        <v>0.01</v>
      </c>
      <c r="EY105">
        <v>0</v>
      </c>
      <c r="FQ105">
        <v>0</v>
      </c>
      <c r="FR105">
        <f t="shared" si="103"/>
        <v>0</v>
      </c>
      <c r="FS105">
        <v>0</v>
      </c>
      <c r="FT105" t="s">
        <v>148</v>
      </c>
      <c r="FU105" t="s">
        <v>24</v>
      </c>
      <c r="FV105" t="s">
        <v>24</v>
      </c>
      <c r="FW105" t="s">
        <v>25</v>
      </c>
      <c r="FX105">
        <v>94.5</v>
      </c>
      <c r="FY105">
        <v>46.75</v>
      </c>
      <c r="GA105" t="s">
        <v>3</v>
      </c>
      <c r="GD105">
        <v>1</v>
      </c>
      <c r="GF105">
        <v>237281895</v>
      </c>
      <c r="GG105">
        <v>2</v>
      </c>
      <c r="GH105">
        <v>1</v>
      </c>
      <c r="GI105">
        <v>2</v>
      </c>
      <c r="GJ105">
        <v>0</v>
      </c>
      <c r="GK105">
        <v>0</v>
      </c>
      <c r="GL105">
        <f t="shared" si="104"/>
        <v>0</v>
      </c>
      <c r="GM105">
        <f t="shared" si="105"/>
        <v>3757.08</v>
      </c>
      <c r="GN105">
        <f t="shared" si="106"/>
        <v>3757.08</v>
      </c>
      <c r="GO105">
        <f t="shared" si="107"/>
        <v>0</v>
      </c>
      <c r="GP105">
        <f t="shared" si="108"/>
        <v>0</v>
      </c>
      <c r="GR105">
        <v>0</v>
      </c>
      <c r="GS105">
        <v>3</v>
      </c>
      <c r="GT105">
        <v>0</v>
      </c>
      <c r="GU105" t="s">
        <v>3</v>
      </c>
      <c r="GV105">
        <f t="shared" si="109"/>
        <v>0</v>
      </c>
      <c r="GW105">
        <v>1</v>
      </c>
      <c r="GX105">
        <f t="shared" si="110"/>
        <v>0</v>
      </c>
      <c r="HA105">
        <v>0</v>
      </c>
      <c r="HB105">
        <v>0</v>
      </c>
      <c r="HC105">
        <f t="shared" si="111"/>
        <v>0</v>
      </c>
      <c r="HE105" t="s">
        <v>3</v>
      </c>
      <c r="HF105" t="s">
        <v>3</v>
      </c>
      <c r="IK105">
        <v>0</v>
      </c>
    </row>
    <row r="106" spans="1:245">
      <c r="A106">
        <v>17</v>
      </c>
      <c r="B106">
        <v>1</v>
      </c>
      <c r="C106">
        <f>ROW(SmtRes!A156)</f>
        <v>156</v>
      </c>
      <c r="D106">
        <f>ROW(EtalonRes!A156)</f>
        <v>156</v>
      </c>
      <c r="E106" t="s">
        <v>234</v>
      </c>
      <c r="F106" t="s">
        <v>235</v>
      </c>
      <c r="G106" t="s">
        <v>236</v>
      </c>
      <c r="H106" t="s">
        <v>232</v>
      </c>
      <c r="I106">
        <f>ROUND(34/100,9)</f>
        <v>0.34</v>
      </c>
      <c r="J106">
        <v>0</v>
      </c>
      <c r="O106">
        <f t="shared" si="77"/>
        <v>5105.1899999999996</v>
      </c>
      <c r="P106">
        <f t="shared" si="78"/>
        <v>1301.56</v>
      </c>
      <c r="Q106">
        <f t="shared" si="79"/>
        <v>41.46</v>
      </c>
      <c r="R106">
        <f t="shared" si="80"/>
        <v>1.69</v>
      </c>
      <c r="S106">
        <f t="shared" si="81"/>
        <v>3762.17</v>
      </c>
      <c r="T106">
        <f t="shared" si="82"/>
        <v>0</v>
      </c>
      <c r="U106">
        <f t="shared" si="83"/>
        <v>12.797429999999999</v>
      </c>
      <c r="V106">
        <f t="shared" si="84"/>
        <v>4.2500000000000003E-3</v>
      </c>
      <c r="W106">
        <f t="shared" si="85"/>
        <v>0</v>
      </c>
      <c r="X106">
        <f t="shared" si="86"/>
        <v>3011.09</v>
      </c>
      <c r="Y106">
        <f t="shared" si="87"/>
        <v>1392.63</v>
      </c>
      <c r="AA106">
        <v>35806607</v>
      </c>
      <c r="AB106">
        <f t="shared" si="88"/>
        <v>909.35</v>
      </c>
      <c r="AC106">
        <f t="shared" si="89"/>
        <v>564.62</v>
      </c>
      <c r="AD106">
        <f>ROUND(((((ET106*1.25))-((EU106*1.25)))+AE106),2)</f>
        <v>11.24</v>
      </c>
      <c r="AE106">
        <f>ROUND(((EU106*1.25)),2)</f>
        <v>0.15</v>
      </c>
      <c r="AF106">
        <f>ROUND(((EV106*1.15)),2)</f>
        <v>333.49</v>
      </c>
      <c r="AG106">
        <f t="shared" si="90"/>
        <v>0</v>
      </c>
      <c r="AH106">
        <f>((EW106*1.15))</f>
        <v>37.639499999999991</v>
      </c>
      <c r="AI106">
        <f>((EX106*1.25))</f>
        <v>1.2500000000000001E-2</v>
      </c>
      <c r="AJ106">
        <f t="shared" si="91"/>
        <v>0</v>
      </c>
      <c r="AK106">
        <v>863.6</v>
      </c>
      <c r="AL106">
        <v>564.62</v>
      </c>
      <c r="AM106">
        <v>8.99</v>
      </c>
      <c r="AN106">
        <v>0.12</v>
      </c>
      <c r="AO106">
        <v>289.99</v>
      </c>
      <c r="AP106">
        <v>0</v>
      </c>
      <c r="AQ106">
        <v>32.729999999999997</v>
      </c>
      <c r="AR106">
        <v>0.01</v>
      </c>
      <c r="AS106">
        <v>0</v>
      </c>
      <c r="AT106">
        <v>80</v>
      </c>
      <c r="AU106">
        <v>37</v>
      </c>
      <c r="AV106">
        <v>1</v>
      </c>
      <c r="AW106">
        <v>1</v>
      </c>
      <c r="AZ106">
        <v>1</v>
      </c>
      <c r="BA106">
        <v>33.18</v>
      </c>
      <c r="BB106">
        <v>10.85</v>
      </c>
      <c r="BC106">
        <v>6.78</v>
      </c>
      <c r="BD106" t="s">
        <v>3</v>
      </c>
      <c r="BE106" t="s">
        <v>3</v>
      </c>
      <c r="BF106" t="s">
        <v>3</v>
      </c>
      <c r="BG106" t="s">
        <v>3</v>
      </c>
      <c r="BH106">
        <v>0</v>
      </c>
      <c r="BI106">
        <v>1</v>
      </c>
      <c r="BJ106" t="s">
        <v>237</v>
      </c>
      <c r="BM106">
        <v>15001</v>
      </c>
      <c r="BN106">
        <v>0</v>
      </c>
      <c r="BO106" t="s">
        <v>235</v>
      </c>
      <c r="BP106">
        <v>1</v>
      </c>
      <c r="BQ106">
        <v>2</v>
      </c>
      <c r="BR106">
        <v>0</v>
      </c>
      <c r="BS106">
        <v>33.18</v>
      </c>
      <c r="BT106">
        <v>1</v>
      </c>
      <c r="BU106">
        <v>1</v>
      </c>
      <c r="BV106">
        <v>1</v>
      </c>
      <c r="BW106">
        <v>1</v>
      </c>
      <c r="BX106">
        <v>1</v>
      </c>
      <c r="BY106" t="s">
        <v>3</v>
      </c>
      <c r="BZ106">
        <v>105</v>
      </c>
      <c r="CA106">
        <v>55</v>
      </c>
      <c r="CE106">
        <v>0</v>
      </c>
      <c r="CF106">
        <v>0</v>
      </c>
      <c r="CG106">
        <v>0</v>
      </c>
      <c r="CM106">
        <v>0</v>
      </c>
      <c r="CN106" t="s">
        <v>3</v>
      </c>
      <c r="CO106">
        <v>0</v>
      </c>
      <c r="CP106">
        <f t="shared" si="92"/>
        <v>5105.1900000000005</v>
      </c>
      <c r="CQ106">
        <f t="shared" si="93"/>
        <v>3828.1236000000004</v>
      </c>
      <c r="CR106">
        <f t="shared" si="94"/>
        <v>121.95399999999999</v>
      </c>
      <c r="CS106">
        <f t="shared" si="95"/>
        <v>4.9769999999999994</v>
      </c>
      <c r="CT106">
        <f t="shared" si="96"/>
        <v>11065.198200000001</v>
      </c>
      <c r="CU106">
        <f t="shared" si="97"/>
        <v>0</v>
      </c>
      <c r="CV106">
        <f t="shared" si="98"/>
        <v>37.639499999999991</v>
      </c>
      <c r="CW106">
        <f t="shared" si="99"/>
        <v>1.2500000000000001E-2</v>
      </c>
      <c r="CX106">
        <f t="shared" si="100"/>
        <v>0</v>
      </c>
      <c r="CY106">
        <f t="shared" si="101"/>
        <v>3011.0879999999997</v>
      </c>
      <c r="CZ106">
        <f t="shared" si="102"/>
        <v>1392.6282000000001</v>
      </c>
      <c r="DC106" t="s">
        <v>3</v>
      </c>
      <c r="DD106" t="s">
        <v>3</v>
      </c>
      <c r="DE106" t="s">
        <v>143</v>
      </c>
      <c r="DF106" t="s">
        <v>143</v>
      </c>
      <c r="DG106" t="s">
        <v>144</v>
      </c>
      <c r="DH106" t="s">
        <v>3</v>
      </c>
      <c r="DI106" t="s">
        <v>144</v>
      </c>
      <c r="DJ106" t="s">
        <v>143</v>
      </c>
      <c r="DK106" t="s">
        <v>3</v>
      </c>
      <c r="DL106" t="s">
        <v>3</v>
      </c>
      <c r="DM106" t="s">
        <v>3</v>
      </c>
      <c r="DN106">
        <v>0</v>
      </c>
      <c r="DO106">
        <v>0</v>
      </c>
      <c r="DP106">
        <v>1</v>
      </c>
      <c r="DQ106">
        <v>1</v>
      </c>
      <c r="DU106">
        <v>1005</v>
      </c>
      <c r="DV106" t="s">
        <v>232</v>
      </c>
      <c r="DW106" t="s">
        <v>232</v>
      </c>
      <c r="DX106">
        <v>100</v>
      </c>
      <c r="DZ106" t="s">
        <v>3</v>
      </c>
      <c r="EA106" t="s">
        <v>3</v>
      </c>
      <c r="EB106" t="s">
        <v>3</v>
      </c>
      <c r="EC106" t="s">
        <v>3</v>
      </c>
      <c r="EE106">
        <v>29085536</v>
      </c>
      <c r="EF106">
        <v>2</v>
      </c>
      <c r="EG106" t="s">
        <v>145</v>
      </c>
      <c r="EH106">
        <v>0</v>
      </c>
      <c r="EI106" t="s">
        <v>3</v>
      </c>
      <c r="EJ106">
        <v>1</v>
      </c>
      <c r="EK106">
        <v>15001</v>
      </c>
      <c r="EL106" t="s">
        <v>160</v>
      </c>
      <c r="EM106" t="s">
        <v>161</v>
      </c>
      <c r="EO106" t="s">
        <v>3</v>
      </c>
      <c r="EQ106">
        <v>0</v>
      </c>
      <c r="ER106">
        <v>863.6</v>
      </c>
      <c r="ES106">
        <v>564.62</v>
      </c>
      <c r="ET106">
        <v>8.99</v>
      </c>
      <c r="EU106">
        <v>0.12</v>
      </c>
      <c r="EV106">
        <v>289.99</v>
      </c>
      <c r="EW106">
        <v>32.729999999999997</v>
      </c>
      <c r="EX106">
        <v>0.01</v>
      </c>
      <c r="EY106">
        <v>0</v>
      </c>
      <c r="FQ106">
        <v>0</v>
      </c>
      <c r="FR106">
        <f t="shared" si="103"/>
        <v>0</v>
      </c>
      <c r="FS106">
        <v>0</v>
      </c>
      <c r="FT106" t="s">
        <v>148</v>
      </c>
      <c r="FU106" t="s">
        <v>24</v>
      </c>
      <c r="FV106" t="s">
        <v>24</v>
      </c>
      <c r="FW106" t="s">
        <v>25</v>
      </c>
      <c r="FX106">
        <v>94.5</v>
      </c>
      <c r="FY106">
        <v>46.75</v>
      </c>
      <c r="GA106" t="s">
        <v>3</v>
      </c>
      <c r="GD106">
        <v>1</v>
      </c>
      <c r="GF106">
        <v>-1159350602</v>
      </c>
      <c r="GG106">
        <v>2</v>
      </c>
      <c r="GH106">
        <v>1</v>
      </c>
      <c r="GI106">
        <v>2</v>
      </c>
      <c r="GJ106">
        <v>0</v>
      </c>
      <c r="GK106">
        <v>0</v>
      </c>
      <c r="GL106">
        <f t="shared" si="104"/>
        <v>0</v>
      </c>
      <c r="GM106">
        <f t="shared" si="105"/>
        <v>9508.91</v>
      </c>
      <c r="GN106">
        <f t="shared" si="106"/>
        <v>9508.91</v>
      </c>
      <c r="GO106">
        <f t="shared" si="107"/>
        <v>0</v>
      </c>
      <c r="GP106">
        <f t="shared" si="108"/>
        <v>0</v>
      </c>
      <c r="GR106">
        <v>0</v>
      </c>
      <c r="GS106">
        <v>3</v>
      </c>
      <c r="GT106">
        <v>0</v>
      </c>
      <c r="GU106" t="s">
        <v>3</v>
      </c>
      <c r="GV106">
        <f t="shared" si="109"/>
        <v>0</v>
      </c>
      <c r="GW106">
        <v>1</v>
      </c>
      <c r="GX106">
        <f t="shared" si="110"/>
        <v>0</v>
      </c>
      <c r="HA106">
        <v>0</v>
      </c>
      <c r="HB106">
        <v>0</v>
      </c>
      <c r="HC106">
        <f t="shared" si="111"/>
        <v>0</v>
      </c>
      <c r="HE106" t="s">
        <v>3</v>
      </c>
      <c r="HF106" t="s">
        <v>3</v>
      </c>
      <c r="IK106">
        <v>0</v>
      </c>
    </row>
    <row r="107" spans="1:245">
      <c r="A107">
        <v>17</v>
      </c>
      <c r="B107">
        <v>1</v>
      </c>
      <c r="C107">
        <f>ROW(SmtRes!A163)</f>
        <v>163</v>
      </c>
      <c r="D107">
        <f>ROW(EtalonRes!A163)</f>
        <v>163</v>
      </c>
      <c r="E107" t="s">
        <v>238</v>
      </c>
      <c r="F107" t="s">
        <v>239</v>
      </c>
      <c r="G107" t="s">
        <v>240</v>
      </c>
      <c r="H107" t="s">
        <v>241</v>
      </c>
      <c r="I107">
        <f>ROUND(75.2/100,9)</f>
        <v>0.752</v>
      </c>
      <c r="J107">
        <v>0</v>
      </c>
      <c r="O107">
        <f t="shared" si="77"/>
        <v>20896.93</v>
      </c>
      <c r="P107">
        <f t="shared" si="78"/>
        <v>5972.05</v>
      </c>
      <c r="Q107">
        <f t="shared" si="79"/>
        <v>13.2</v>
      </c>
      <c r="R107">
        <f t="shared" si="80"/>
        <v>4.49</v>
      </c>
      <c r="S107">
        <f t="shared" si="81"/>
        <v>14911.68</v>
      </c>
      <c r="T107">
        <f t="shared" si="82"/>
        <v>0</v>
      </c>
      <c r="U107">
        <f t="shared" si="83"/>
        <v>48.37691199999999</v>
      </c>
      <c r="V107">
        <f t="shared" si="84"/>
        <v>9.4000000000000004E-3</v>
      </c>
      <c r="W107">
        <f t="shared" si="85"/>
        <v>0</v>
      </c>
      <c r="X107">
        <f t="shared" si="86"/>
        <v>11932.94</v>
      </c>
      <c r="Y107">
        <f t="shared" si="87"/>
        <v>5518.98</v>
      </c>
      <c r="AA107">
        <v>35806607</v>
      </c>
      <c r="AB107">
        <f t="shared" si="88"/>
        <v>7162.38</v>
      </c>
      <c r="AC107">
        <f t="shared" si="89"/>
        <v>6563.27</v>
      </c>
      <c r="AD107">
        <f>ROUND(((((ET107*1.25))-((EU107*1.25)))+AE107),2)</f>
        <v>1.48</v>
      </c>
      <c r="AE107">
        <f>ROUND(((EU107*1.25)),2)</f>
        <v>0.18</v>
      </c>
      <c r="AF107">
        <f>ROUND(((EV107*1.15)),2)</f>
        <v>597.63</v>
      </c>
      <c r="AG107">
        <f t="shared" si="90"/>
        <v>0</v>
      </c>
      <c r="AH107">
        <f>((EW107*1.15))</f>
        <v>64.330999999999989</v>
      </c>
      <c r="AI107">
        <f>((EX107*1.25))</f>
        <v>1.2500000000000001E-2</v>
      </c>
      <c r="AJ107">
        <f t="shared" si="91"/>
        <v>0</v>
      </c>
      <c r="AK107">
        <v>7084.13</v>
      </c>
      <c r="AL107">
        <v>6563.27</v>
      </c>
      <c r="AM107">
        <v>1.18</v>
      </c>
      <c r="AN107">
        <v>0.14000000000000001</v>
      </c>
      <c r="AO107">
        <v>519.67999999999995</v>
      </c>
      <c r="AP107">
        <v>0</v>
      </c>
      <c r="AQ107">
        <v>55.94</v>
      </c>
      <c r="AR107">
        <v>0.01</v>
      </c>
      <c r="AS107">
        <v>0</v>
      </c>
      <c r="AT107">
        <v>80</v>
      </c>
      <c r="AU107">
        <v>37</v>
      </c>
      <c r="AV107">
        <v>1</v>
      </c>
      <c r="AW107">
        <v>1</v>
      </c>
      <c r="AZ107">
        <v>1</v>
      </c>
      <c r="BA107">
        <v>33.18</v>
      </c>
      <c r="BB107">
        <v>11.86</v>
      </c>
      <c r="BC107">
        <v>1.21</v>
      </c>
      <c r="BD107" t="s">
        <v>3</v>
      </c>
      <c r="BE107" t="s">
        <v>3</v>
      </c>
      <c r="BF107" t="s">
        <v>3</v>
      </c>
      <c r="BG107" t="s">
        <v>3</v>
      </c>
      <c r="BH107">
        <v>0</v>
      </c>
      <c r="BI107">
        <v>1</v>
      </c>
      <c r="BJ107" t="s">
        <v>242</v>
      </c>
      <c r="BM107">
        <v>15001</v>
      </c>
      <c r="BN107">
        <v>0</v>
      </c>
      <c r="BO107" t="s">
        <v>239</v>
      </c>
      <c r="BP107">
        <v>1</v>
      </c>
      <c r="BQ107">
        <v>2</v>
      </c>
      <c r="BR107">
        <v>0</v>
      </c>
      <c r="BS107">
        <v>33.18</v>
      </c>
      <c r="BT107">
        <v>1</v>
      </c>
      <c r="BU107">
        <v>1</v>
      </c>
      <c r="BV107">
        <v>1</v>
      </c>
      <c r="BW107">
        <v>1</v>
      </c>
      <c r="BX107">
        <v>1</v>
      </c>
      <c r="BY107" t="s">
        <v>3</v>
      </c>
      <c r="BZ107">
        <v>105</v>
      </c>
      <c r="CA107">
        <v>55</v>
      </c>
      <c r="CE107">
        <v>0</v>
      </c>
      <c r="CF107">
        <v>0</v>
      </c>
      <c r="CG107">
        <v>0</v>
      </c>
      <c r="CM107">
        <v>0</v>
      </c>
      <c r="CN107" t="s">
        <v>3</v>
      </c>
      <c r="CO107">
        <v>0</v>
      </c>
      <c r="CP107">
        <f t="shared" si="92"/>
        <v>20896.93</v>
      </c>
      <c r="CQ107">
        <f t="shared" si="93"/>
        <v>7941.5567000000001</v>
      </c>
      <c r="CR107">
        <f t="shared" si="94"/>
        <v>17.552799999999998</v>
      </c>
      <c r="CS107">
        <f t="shared" si="95"/>
        <v>5.9723999999999995</v>
      </c>
      <c r="CT107">
        <f t="shared" si="96"/>
        <v>19829.363399999998</v>
      </c>
      <c r="CU107">
        <f t="shared" si="97"/>
        <v>0</v>
      </c>
      <c r="CV107">
        <f t="shared" si="98"/>
        <v>64.330999999999989</v>
      </c>
      <c r="CW107">
        <f t="shared" si="99"/>
        <v>1.2500000000000001E-2</v>
      </c>
      <c r="CX107">
        <f t="shared" si="100"/>
        <v>0</v>
      </c>
      <c r="CY107">
        <f t="shared" si="101"/>
        <v>11932.936000000002</v>
      </c>
      <c r="CZ107">
        <f t="shared" si="102"/>
        <v>5518.9829</v>
      </c>
      <c r="DC107" t="s">
        <v>3</v>
      </c>
      <c r="DD107" t="s">
        <v>3</v>
      </c>
      <c r="DE107" t="s">
        <v>143</v>
      </c>
      <c r="DF107" t="s">
        <v>143</v>
      </c>
      <c r="DG107" t="s">
        <v>144</v>
      </c>
      <c r="DH107" t="s">
        <v>3</v>
      </c>
      <c r="DI107" t="s">
        <v>144</v>
      </c>
      <c r="DJ107" t="s">
        <v>143</v>
      </c>
      <c r="DK107" t="s">
        <v>3</v>
      </c>
      <c r="DL107" t="s">
        <v>3</v>
      </c>
      <c r="DM107" t="s">
        <v>3</v>
      </c>
      <c r="DN107">
        <v>0</v>
      </c>
      <c r="DO107">
        <v>0</v>
      </c>
      <c r="DP107">
        <v>1</v>
      </c>
      <c r="DQ107">
        <v>1</v>
      </c>
      <c r="DU107">
        <v>1013</v>
      </c>
      <c r="DV107" t="s">
        <v>241</v>
      </c>
      <c r="DW107" t="s">
        <v>241</v>
      </c>
      <c r="DX107">
        <v>1</v>
      </c>
      <c r="DZ107" t="s">
        <v>3</v>
      </c>
      <c r="EA107" t="s">
        <v>3</v>
      </c>
      <c r="EB107" t="s">
        <v>3</v>
      </c>
      <c r="EC107" t="s">
        <v>3</v>
      </c>
      <c r="EE107">
        <v>29085536</v>
      </c>
      <c r="EF107">
        <v>2</v>
      </c>
      <c r="EG107" t="s">
        <v>145</v>
      </c>
      <c r="EH107">
        <v>0</v>
      </c>
      <c r="EI107" t="s">
        <v>3</v>
      </c>
      <c r="EJ107">
        <v>1</v>
      </c>
      <c r="EK107">
        <v>15001</v>
      </c>
      <c r="EL107" t="s">
        <v>160</v>
      </c>
      <c r="EM107" t="s">
        <v>161</v>
      </c>
      <c r="EO107" t="s">
        <v>3</v>
      </c>
      <c r="EQ107">
        <v>0</v>
      </c>
      <c r="ER107">
        <v>7084.13</v>
      </c>
      <c r="ES107">
        <v>6563.27</v>
      </c>
      <c r="ET107">
        <v>1.18</v>
      </c>
      <c r="EU107">
        <v>0.14000000000000001</v>
      </c>
      <c r="EV107">
        <v>519.67999999999995</v>
      </c>
      <c r="EW107">
        <v>55.94</v>
      </c>
      <c r="EX107">
        <v>0.01</v>
      </c>
      <c r="EY107">
        <v>0</v>
      </c>
      <c r="FQ107">
        <v>0</v>
      </c>
      <c r="FR107">
        <f t="shared" si="103"/>
        <v>0</v>
      </c>
      <c r="FS107">
        <v>0</v>
      </c>
      <c r="FT107" t="s">
        <v>148</v>
      </c>
      <c r="FU107" t="s">
        <v>24</v>
      </c>
      <c r="FV107" t="s">
        <v>24</v>
      </c>
      <c r="FW107" t="s">
        <v>25</v>
      </c>
      <c r="FX107">
        <v>94.5</v>
      </c>
      <c r="FY107">
        <v>46.75</v>
      </c>
      <c r="GA107" t="s">
        <v>3</v>
      </c>
      <c r="GD107">
        <v>1</v>
      </c>
      <c r="GF107">
        <v>797186164</v>
      </c>
      <c r="GG107">
        <v>2</v>
      </c>
      <c r="GH107">
        <v>1</v>
      </c>
      <c r="GI107">
        <v>2</v>
      </c>
      <c r="GJ107">
        <v>0</v>
      </c>
      <c r="GK107">
        <v>0</v>
      </c>
      <c r="GL107">
        <f t="shared" si="104"/>
        <v>0</v>
      </c>
      <c r="GM107">
        <f t="shared" si="105"/>
        <v>38348.85</v>
      </c>
      <c r="GN107">
        <f t="shared" si="106"/>
        <v>38348.85</v>
      </c>
      <c r="GO107">
        <f t="shared" si="107"/>
        <v>0</v>
      </c>
      <c r="GP107">
        <f t="shared" si="108"/>
        <v>0</v>
      </c>
      <c r="GR107">
        <v>0</v>
      </c>
      <c r="GS107">
        <v>3</v>
      </c>
      <c r="GT107">
        <v>0</v>
      </c>
      <c r="GU107" t="s">
        <v>3</v>
      </c>
      <c r="GV107">
        <f t="shared" si="109"/>
        <v>0</v>
      </c>
      <c r="GW107">
        <v>1</v>
      </c>
      <c r="GX107">
        <f t="shared" si="110"/>
        <v>0</v>
      </c>
      <c r="HA107">
        <v>0</v>
      </c>
      <c r="HB107">
        <v>0</v>
      </c>
      <c r="HC107">
        <f t="shared" si="111"/>
        <v>0</v>
      </c>
      <c r="HE107" t="s">
        <v>3</v>
      </c>
      <c r="HF107" t="s">
        <v>3</v>
      </c>
      <c r="IK107">
        <v>0</v>
      </c>
    </row>
    <row r="108" spans="1:245">
      <c r="A108">
        <v>17</v>
      </c>
      <c r="B108">
        <v>1</v>
      </c>
      <c r="C108">
        <f>ROW(SmtRes!A174)</f>
        <v>174</v>
      </c>
      <c r="D108">
        <f>ROW(EtalonRes!A172)</f>
        <v>172</v>
      </c>
      <c r="E108" t="s">
        <v>243</v>
      </c>
      <c r="F108" t="s">
        <v>244</v>
      </c>
      <c r="G108" t="s">
        <v>245</v>
      </c>
      <c r="H108" t="s">
        <v>61</v>
      </c>
      <c r="I108">
        <f>ROUND(5/100,9)</f>
        <v>0.05</v>
      </c>
      <c r="J108">
        <v>0</v>
      </c>
      <c r="O108">
        <f t="shared" si="77"/>
        <v>526.87</v>
      </c>
      <c r="P108">
        <f t="shared" si="78"/>
        <v>22.65</v>
      </c>
      <c r="Q108">
        <f t="shared" si="79"/>
        <v>2.6</v>
      </c>
      <c r="R108">
        <f t="shared" si="80"/>
        <v>0.68</v>
      </c>
      <c r="S108">
        <f t="shared" si="81"/>
        <v>501.62</v>
      </c>
      <c r="T108">
        <f t="shared" si="82"/>
        <v>0</v>
      </c>
      <c r="U108">
        <f t="shared" si="83"/>
        <v>1.524</v>
      </c>
      <c r="V108">
        <f t="shared" si="84"/>
        <v>1.5E-3</v>
      </c>
      <c r="W108">
        <f t="shared" si="85"/>
        <v>0</v>
      </c>
      <c r="X108">
        <f t="shared" si="86"/>
        <v>406.86</v>
      </c>
      <c r="Y108">
        <f t="shared" si="87"/>
        <v>261.2</v>
      </c>
      <c r="AA108">
        <v>35806607</v>
      </c>
      <c r="AB108">
        <f t="shared" si="88"/>
        <v>371.42</v>
      </c>
      <c r="AC108">
        <f t="shared" si="89"/>
        <v>63.28</v>
      </c>
      <c r="AD108">
        <f t="shared" ref="AD108:AD113" si="116">ROUND((((ET108)-(EU108))+AE108),2)</f>
        <v>5.78</v>
      </c>
      <c r="AE108">
        <f t="shared" ref="AE108:AF113" si="117">ROUND((EU108),2)</f>
        <v>0.41</v>
      </c>
      <c r="AF108">
        <f t="shared" si="117"/>
        <v>302.36</v>
      </c>
      <c r="AG108">
        <f t="shared" si="90"/>
        <v>0</v>
      </c>
      <c r="AH108">
        <f t="shared" ref="AH108:AI113" si="118">(EW108)</f>
        <v>30.48</v>
      </c>
      <c r="AI108">
        <f t="shared" si="118"/>
        <v>0.03</v>
      </c>
      <c r="AJ108">
        <f t="shared" si="91"/>
        <v>0</v>
      </c>
      <c r="AK108">
        <v>371.42</v>
      </c>
      <c r="AL108">
        <v>63.28</v>
      </c>
      <c r="AM108">
        <v>5.78</v>
      </c>
      <c r="AN108">
        <v>0.41</v>
      </c>
      <c r="AO108">
        <v>302.36</v>
      </c>
      <c r="AP108">
        <v>0</v>
      </c>
      <c r="AQ108">
        <v>30.48</v>
      </c>
      <c r="AR108">
        <v>0.03</v>
      </c>
      <c r="AS108">
        <v>0</v>
      </c>
      <c r="AT108">
        <v>81</v>
      </c>
      <c r="AU108">
        <v>52</v>
      </c>
      <c r="AV108">
        <v>1</v>
      </c>
      <c r="AW108">
        <v>1</v>
      </c>
      <c r="AZ108">
        <v>1</v>
      </c>
      <c r="BA108">
        <v>33.18</v>
      </c>
      <c r="BB108">
        <v>9.01</v>
      </c>
      <c r="BC108">
        <v>7.16</v>
      </c>
      <c r="BD108" t="s">
        <v>3</v>
      </c>
      <c r="BE108" t="s">
        <v>3</v>
      </c>
      <c r="BF108" t="s">
        <v>3</v>
      </c>
      <c r="BG108" t="s">
        <v>3</v>
      </c>
      <c r="BH108">
        <v>0</v>
      </c>
      <c r="BI108">
        <v>2</v>
      </c>
      <c r="BJ108" t="s">
        <v>246</v>
      </c>
      <c r="BM108">
        <v>108001</v>
      </c>
      <c r="BN108">
        <v>0</v>
      </c>
      <c r="BO108" t="s">
        <v>244</v>
      </c>
      <c r="BP108">
        <v>1</v>
      </c>
      <c r="BQ108">
        <v>3</v>
      </c>
      <c r="BR108">
        <v>0</v>
      </c>
      <c r="BS108">
        <v>33.18</v>
      </c>
      <c r="BT108">
        <v>1</v>
      </c>
      <c r="BU108">
        <v>1</v>
      </c>
      <c r="BV108">
        <v>1</v>
      </c>
      <c r="BW108">
        <v>1</v>
      </c>
      <c r="BX108">
        <v>1</v>
      </c>
      <c r="BY108" t="s">
        <v>3</v>
      </c>
      <c r="BZ108">
        <v>95</v>
      </c>
      <c r="CA108">
        <v>65</v>
      </c>
      <c r="CE108">
        <v>0</v>
      </c>
      <c r="CF108">
        <v>0</v>
      </c>
      <c r="CG108">
        <v>0</v>
      </c>
      <c r="CM108">
        <v>0</v>
      </c>
      <c r="CN108" t="s">
        <v>3</v>
      </c>
      <c r="CO108">
        <v>0</v>
      </c>
      <c r="CP108">
        <f t="shared" si="92"/>
        <v>526.87</v>
      </c>
      <c r="CQ108">
        <f t="shared" si="93"/>
        <v>453.08480000000003</v>
      </c>
      <c r="CR108">
        <f t="shared" si="94"/>
        <v>52.077800000000003</v>
      </c>
      <c r="CS108">
        <f t="shared" si="95"/>
        <v>13.6038</v>
      </c>
      <c r="CT108">
        <f t="shared" si="96"/>
        <v>10032.3048</v>
      </c>
      <c r="CU108">
        <f t="shared" si="97"/>
        <v>0</v>
      </c>
      <c r="CV108">
        <f t="shared" si="98"/>
        <v>30.48</v>
      </c>
      <c r="CW108">
        <f t="shared" si="99"/>
        <v>0.03</v>
      </c>
      <c r="CX108">
        <f t="shared" si="100"/>
        <v>0</v>
      </c>
      <c r="CY108">
        <f t="shared" si="101"/>
        <v>406.86300000000006</v>
      </c>
      <c r="CZ108">
        <f t="shared" si="102"/>
        <v>261.19600000000003</v>
      </c>
      <c r="DC108" t="s">
        <v>3</v>
      </c>
      <c r="DD108" t="s">
        <v>3</v>
      </c>
      <c r="DE108" t="s">
        <v>3</v>
      </c>
      <c r="DF108" t="s">
        <v>3</v>
      </c>
      <c r="DG108" t="s">
        <v>3</v>
      </c>
      <c r="DH108" t="s">
        <v>3</v>
      </c>
      <c r="DI108" t="s">
        <v>3</v>
      </c>
      <c r="DJ108" t="s">
        <v>3</v>
      </c>
      <c r="DK108" t="s">
        <v>3</v>
      </c>
      <c r="DL108" t="s">
        <v>3</v>
      </c>
      <c r="DM108" t="s">
        <v>3</v>
      </c>
      <c r="DN108">
        <v>0</v>
      </c>
      <c r="DO108">
        <v>0</v>
      </c>
      <c r="DP108">
        <v>1</v>
      </c>
      <c r="DQ108">
        <v>1</v>
      </c>
      <c r="DU108">
        <v>1010</v>
      </c>
      <c r="DV108" t="s">
        <v>61</v>
      </c>
      <c r="DW108" t="s">
        <v>61</v>
      </c>
      <c r="DX108">
        <v>100</v>
      </c>
      <c r="DZ108" t="s">
        <v>3</v>
      </c>
      <c r="EA108" t="s">
        <v>3</v>
      </c>
      <c r="EB108" t="s">
        <v>3</v>
      </c>
      <c r="EC108" t="s">
        <v>3</v>
      </c>
      <c r="EE108">
        <v>29085386</v>
      </c>
      <c r="EF108">
        <v>3</v>
      </c>
      <c r="EG108" t="s">
        <v>247</v>
      </c>
      <c r="EH108">
        <v>0</v>
      </c>
      <c r="EI108" t="s">
        <v>3</v>
      </c>
      <c r="EJ108">
        <v>2</v>
      </c>
      <c r="EK108">
        <v>108001</v>
      </c>
      <c r="EL108" t="s">
        <v>248</v>
      </c>
      <c r="EM108" t="s">
        <v>249</v>
      </c>
      <c r="EO108" t="s">
        <v>3</v>
      </c>
      <c r="EQ108">
        <v>0</v>
      </c>
      <c r="ER108">
        <v>371.42</v>
      </c>
      <c r="ES108">
        <v>63.28</v>
      </c>
      <c r="ET108">
        <v>5.78</v>
      </c>
      <c r="EU108">
        <v>0.41</v>
      </c>
      <c r="EV108">
        <v>302.36</v>
      </c>
      <c r="EW108">
        <v>30.48</v>
      </c>
      <c r="EX108">
        <v>0.03</v>
      </c>
      <c r="EY108">
        <v>0</v>
      </c>
      <c r="FQ108">
        <v>0</v>
      </c>
      <c r="FR108">
        <f t="shared" si="103"/>
        <v>0</v>
      </c>
      <c r="FS108">
        <v>0</v>
      </c>
      <c r="FV108" t="s">
        <v>24</v>
      </c>
      <c r="FW108" t="s">
        <v>25</v>
      </c>
      <c r="FX108">
        <v>95</v>
      </c>
      <c r="FY108">
        <v>65</v>
      </c>
      <c r="GA108" t="s">
        <v>3</v>
      </c>
      <c r="GD108">
        <v>1</v>
      </c>
      <c r="GF108">
        <v>-1627028948</v>
      </c>
      <c r="GG108">
        <v>2</v>
      </c>
      <c r="GH108">
        <v>1</v>
      </c>
      <c r="GI108">
        <v>2</v>
      </c>
      <c r="GJ108">
        <v>0</v>
      </c>
      <c r="GK108">
        <v>0</v>
      </c>
      <c r="GL108">
        <f t="shared" si="104"/>
        <v>0</v>
      </c>
      <c r="GM108">
        <f t="shared" si="105"/>
        <v>1194.93</v>
      </c>
      <c r="GN108">
        <f t="shared" si="106"/>
        <v>0</v>
      </c>
      <c r="GO108">
        <f t="shared" si="107"/>
        <v>1194.93</v>
      </c>
      <c r="GP108">
        <f t="shared" si="108"/>
        <v>0</v>
      </c>
      <c r="GR108">
        <v>0</v>
      </c>
      <c r="GS108">
        <v>3</v>
      </c>
      <c r="GT108">
        <v>0</v>
      </c>
      <c r="GU108" t="s">
        <v>3</v>
      </c>
      <c r="GV108">
        <f t="shared" si="109"/>
        <v>0</v>
      </c>
      <c r="GW108">
        <v>1</v>
      </c>
      <c r="GX108">
        <f t="shared" si="110"/>
        <v>0</v>
      </c>
      <c r="HA108">
        <v>0</v>
      </c>
      <c r="HB108">
        <v>0</v>
      </c>
      <c r="HC108">
        <f t="shared" si="111"/>
        <v>0</v>
      </c>
      <c r="HE108" t="s">
        <v>3</v>
      </c>
      <c r="HF108" t="s">
        <v>3</v>
      </c>
      <c r="IK108">
        <v>0</v>
      </c>
    </row>
    <row r="109" spans="1:245">
      <c r="A109">
        <v>18</v>
      </c>
      <c r="B109">
        <v>1</v>
      </c>
      <c r="C109">
        <v>172</v>
      </c>
      <c r="E109" t="s">
        <v>250</v>
      </c>
      <c r="F109" t="s">
        <v>251</v>
      </c>
      <c r="G109" t="s">
        <v>252</v>
      </c>
      <c r="H109" t="s">
        <v>253</v>
      </c>
      <c r="I109">
        <f>I108*J109</f>
        <v>5.0000000000000001E-3</v>
      </c>
      <c r="J109">
        <v>9.9999999999999992E-2</v>
      </c>
      <c r="O109">
        <f t="shared" si="77"/>
        <v>25.58</v>
      </c>
      <c r="P109">
        <f t="shared" si="78"/>
        <v>25.58</v>
      </c>
      <c r="Q109">
        <f t="shared" si="79"/>
        <v>0</v>
      </c>
      <c r="R109">
        <f t="shared" si="80"/>
        <v>0</v>
      </c>
      <c r="S109">
        <f t="shared" si="81"/>
        <v>0</v>
      </c>
      <c r="T109">
        <f t="shared" si="82"/>
        <v>0</v>
      </c>
      <c r="U109">
        <f t="shared" si="83"/>
        <v>0</v>
      </c>
      <c r="V109">
        <f t="shared" si="84"/>
        <v>0</v>
      </c>
      <c r="W109">
        <f t="shared" si="85"/>
        <v>0.1</v>
      </c>
      <c r="X109">
        <f t="shared" si="86"/>
        <v>0</v>
      </c>
      <c r="Y109">
        <f t="shared" si="87"/>
        <v>0</v>
      </c>
      <c r="AA109">
        <v>35806607</v>
      </c>
      <c r="AB109">
        <f t="shared" si="88"/>
        <v>1998.42</v>
      </c>
      <c r="AC109">
        <f t="shared" si="89"/>
        <v>1998.42</v>
      </c>
      <c r="AD109">
        <f t="shared" si="116"/>
        <v>0</v>
      </c>
      <c r="AE109">
        <f t="shared" si="117"/>
        <v>0</v>
      </c>
      <c r="AF109">
        <f t="shared" si="117"/>
        <v>0</v>
      </c>
      <c r="AG109">
        <f t="shared" si="90"/>
        <v>0</v>
      </c>
      <c r="AH109">
        <f t="shared" si="118"/>
        <v>0</v>
      </c>
      <c r="AI109">
        <f t="shared" si="118"/>
        <v>0</v>
      </c>
      <c r="AJ109">
        <f t="shared" si="91"/>
        <v>19.399999999999999</v>
      </c>
      <c r="AK109">
        <v>1998.42</v>
      </c>
      <c r="AL109">
        <v>1998.42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19.399999999999999</v>
      </c>
      <c r="AT109">
        <v>0</v>
      </c>
      <c r="AU109">
        <v>0</v>
      </c>
      <c r="AV109">
        <v>1</v>
      </c>
      <c r="AW109">
        <v>1</v>
      </c>
      <c r="AZ109">
        <v>1</v>
      </c>
      <c r="BA109">
        <v>1</v>
      </c>
      <c r="BB109">
        <v>1</v>
      </c>
      <c r="BC109">
        <v>2.56</v>
      </c>
      <c r="BD109" t="s">
        <v>3</v>
      </c>
      <c r="BE109" t="s">
        <v>3</v>
      </c>
      <c r="BF109" t="s">
        <v>3</v>
      </c>
      <c r="BG109" t="s">
        <v>3</v>
      </c>
      <c r="BH109">
        <v>3</v>
      </c>
      <c r="BI109">
        <v>2</v>
      </c>
      <c r="BJ109" t="s">
        <v>254</v>
      </c>
      <c r="BM109">
        <v>500002</v>
      </c>
      <c r="BN109">
        <v>0</v>
      </c>
      <c r="BO109" t="s">
        <v>251</v>
      </c>
      <c r="BP109">
        <v>1</v>
      </c>
      <c r="BQ109">
        <v>12</v>
      </c>
      <c r="BR109">
        <v>0</v>
      </c>
      <c r="BS109">
        <v>1</v>
      </c>
      <c r="BT109">
        <v>1</v>
      </c>
      <c r="BU109">
        <v>1</v>
      </c>
      <c r="BV109">
        <v>1</v>
      </c>
      <c r="BW109">
        <v>1</v>
      </c>
      <c r="BX109">
        <v>1</v>
      </c>
      <c r="BY109" t="s">
        <v>3</v>
      </c>
      <c r="BZ109">
        <v>0</v>
      </c>
      <c r="CA109">
        <v>0</v>
      </c>
      <c r="CE109">
        <v>0</v>
      </c>
      <c r="CF109">
        <v>0</v>
      </c>
      <c r="CG109">
        <v>0</v>
      </c>
      <c r="CM109">
        <v>0</v>
      </c>
      <c r="CN109" t="s">
        <v>3</v>
      </c>
      <c r="CO109">
        <v>0</v>
      </c>
      <c r="CP109">
        <f t="shared" si="92"/>
        <v>25.58</v>
      </c>
      <c r="CQ109">
        <f t="shared" si="93"/>
        <v>5115.9552000000003</v>
      </c>
      <c r="CR109">
        <f t="shared" si="94"/>
        <v>0</v>
      </c>
      <c r="CS109">
        <f t="shared" si="95"/>
        <v>0</v>
      </c>
      <c r="CT109">
        <f t="shared" si="96"/>
        <v>0</v>
      </c>
      <c r="CU109">
        <f t="shared" si="97"/>
        <v>0</v>
      </c>
      <c r="CV109">
        <f t="shared" si="98"/>
        <v>0</v>
      </c>
      <c r="CW109">
        <f t="shared" si="99"/>
        <v>0</v>
      </c>
      <c r="CX109">
        <f t="shared" si="100"/>
        <v>19.399999999999999</v>
      </c>
      <c r="CY109">
        <f t="shared" si="101"/>
        <v>0</v>
      </c>
      <c r="CZ109">
        <f t="shared" si="102"/>
        <v>0</v>
      </c>
      <c r="DC109" t="s">
        <v>3</v>
      </c>
      <c r="DD109" t="s">
        <v>3</v>
      </c>
      <c r="DE109" t="s">
        <v>3</v>
      </c>
      <c r="DF109" t="s">
        <v>3</v>
      </c>
      <c r="DG109" t="s">
        <v>3</v>
      </c>
      <c r="DH109" t="s">
        <v>3</v>
      </c>
      <c r="DI109" t="s">
        <v>3</v>
      </c>
      <c r="DJ109" t="s">
        <v>3</v>
      </c>
      <c r="DK109" t="s">
        <v>3</v>
      </c>
      <c r="DL109" t="s">
        <v>3</v>
      </c>
      <c r="DM109" t="s">
        <v>3</v>
      </c>
      <c r="DN109">
        <v>0</v>
      </c>
      <c r="DO109">
        <v>0</v>
      </c>
      <c r="DP109">
        <v>1</v>
      </c>
      <c r="DQ109">
        <v>1</v>
      </c>
      <c r="DU109">
        <v>1010</v>
      </c>
      <c r="DV109" t="s">
        <v>253</v>
      </c>
      <c r="DW109" t="s">
        <v>253</v>
      </c>
      <c r="DX109">
        <v>1000</v>
      </c>
      <c r="DZ109" t="s">
        <v>3</v>
      </c>
      <c r="EA109" t="s">
        <v>3</v>
      </c>
      <c r="EB109" t="s">
        <v>3</v>
      </c>
      <c r="EC109" t="s">
        <v>3</v>
      </c>
      <c r="EE109">
        <v>29085444</v>
      </c>
      <c r="EF109">
        <v>12</v>
      </c>
      <c r="EG109" t="s">
        <v>31</v>
      </c>
      <c r="EH109">
        <v>0</v>
      </c>
      <c r="EI109" t="s">
        <v>3</v>
      </c>
      <c r="EJ109">
        <v>2</v>
      </c>
      <c r="EK109">
        <v>500002</v>
      </c>
      <c r="EL109" t="s">
        <v>32</v>
      </c>
      <c r="EM109" t="s">
        <v>33</v>
      </c>
      <c r="EO109" t="s">
        <v>3</v>
      </c>
      <c r="EQ109">
        <v>0</v>
      </c>
      <c r="ER109">
        <v>1998.42</v>
      </c>
      <c r="ES109">
        <v>1998.42</v>
      </c>
      <c r="ET109">
        <v>0</v>
      </c>
      <c r="EU109">
        <v>0</v>
      </c>
      <c r="EV109">
        <v>0</v>
      </c>
      <c r="EW109">
        <v>0</v>
      </c>
      <c r="EX109">
        <v>0</v>
      </c>
      <c r="FQ109">
        <v>0</v>
      </c>
      <c r="FR109">
        <f t="shared" si="103"/>
        <v>0</v>
      </c>
      <c r="FS109">
        <v>0</v>
      </c>
      <c r="FX109">
        <v>0</v>
      </c>
      <c r="FY109">
        <v>0</v>
      </c>
      <c r="GA109" t="s">
        <v>3</v>
      </c>
      <c r="GD109">
        <v>1</v>
      </c>
      <c r="GF109">
        <v>-1152774928</v>
      </c>
      <c r="GG109">
        <v>2</v>
      </c>
      <c r="GH109">
        <v>1</v>
      </c>
      <c r="GI109">
        <v>2</v>
      </c>
      <c r="GJ109">
        <v>0</v>
      </c>
      <c r="GK109">
        <v>0</v>
      </c>
      <c r="GL109">
        <f t="shared" si="104"/>
        <v>0</v>
      </c>
      <c r="GM109">
        <f t="shared" si="105"/>
        <v>25.58</v>
      </c>
      <c r="GN109">
        <f t="shared" si="106"/>
        <v>0</v>
      </c>
      <c r="GO109">
        <f t="shared" si="107"/>
        <v>25.58</v>
      </c>
      <c r="GP109">
        <f t="shared" si="108"/>
        <v>0</v>
      </c>
      <c r="GR109">
        <v>0</v>
      </c>
      <c r="GS109">
        <v>3</v>
      </c>
      <c r="GT109">
        <v>0</v>
      </c>
      <c r="GU109" t="s">
        <v>3</v>
      </c>
      <c r="GV109">
        <f t="shared" si="109"/>
        <v>0</v>
      </c>
      <c r="GW109">
        <v>1</v>
      </c>
      <c r="GX109">
        <f t="shared" si="110"/>
        <v>0</v>
      </c>
      <c r="HA109">
        <v>0</v>
      </c>
      <c r="HB109">
        <v>0</v>
      </c>
      <c r="HC109">
        <f t="shared" si="111"/>
        <v>0</v>
      </c>
      <c r="HE109" t="s">
        <v>3</v>
      </c>
      <c r="HF109" t="s">
        <v>3</v>
      </c>
      <c r="IK109">
        <v>0</v>
      </c>
    </row>
    <row r="110" spans="1:245">
      <c r="A110">
        <v>18</v>
      </c>
      <c r="B110">
        <v>1</v>
      </c>
      <c r="C110">
        <v>171</v>
      </c>
      <c r="E110" t="s">
        <v>255</v>
      </c>
      <c r="F110" t="s">
        <v>256</v>
      </c>
      <c r="G110" t="s">
        <v>257</v>
      </c>
      <c r="H110" t="s">
        <v>258</v>
      </c>
      <c r="I110">
        <f>I108*J110</f>
        <v>5</v>
      </c>
      <c r="J110">
        <v>100</v>
      </c>
      <c r="O110">
        <f t="shared" si="77"/>
        <v>262.51</v>
      </c>
      <c r="P110">
        <f t="shared" si="78"/>
        <v>262.51</v>
      </c>
      <c r="Q110">
        <f t="shared" si="79"/>
        <v>0</v>
      </c>
      <c r="R110">
        <f t="shared" si="80"/>
        <v>0</v>
      </c>
      <c r="S110">
        <f t="shared" si="81"/>
        <v>0</v>
      </c>
      <c r="T110">
        <f t="shared" si="82"/>
        <v>0</v>
      </c>
      <c r="U110">
        <f t="shared" si="83"/>
        <v>0</v>
      </c>
      <c r="V110">
        <f t="shared" si="84"/>
        <v>0</v>
      </c>
      <c r="W110">
        <f t="shared" si="85"/>
        <v>0.35</v>
      </c>
      <c r="X110">
        <f t="shared" si="86"/>
        <v>0</v>
      </c>
      <c r="Y110">
        <f t="shared" si="87"/>
        <v>0</v>
      </c>
      <c r="AA110">
        <v>35806607</v>
      </c>
      <c r="AB110">
        <f t="shared" si="88"/>
        <v>7.62</v>
      </c>
      <c r="AC110">
        <f t="shared" si="89"/>
        <v>7.62</v>
      </c>
      <c r="AD110">
        <f t="shared" si="116"/>
        <v>0</v>
      </c>
      <c r="AE110">
        <f t="shared" si="117"/>
        <v>0</v>
      </c>
      <c r="AF110">
        <f t="shared" si="117"/>
        <v>0</v>
      </c>
      <c r="AG110">
        <f t="shared" si="90"/>
        <v>0</v>
      </c>
      <c r="AH110">
        <f t="shared" si="118"/>
        <v>0</v>
      </c>
      <c r="AI110">
        <f t="shared" si="118"/>
        <v>0</v>
      </c>
      <c r="AJ110">
        <f t="shared" si="91"/>
        <v>7.0000000000000007E-2</v>
      </c>
      <c r="AK110">
        <v>7.62</v>
      </c>
      <c r="AL110">
        <v>7.62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7.0000000000000007E-2</v>
      </c>
      <c r="AT110">
        <v>0</v>
      </c>
      <c r="AU110">
        <v>0</v>
      </c>
      <c r="AV110">
        <v>1</v>
      </c>
      <c r="AW110">
        <v>1</v>
      </c>
      <c r="AZ110">
        <v>1</v>
      </c>
      <c r="BA110">
        <v>1</v>
      </c>
      <c r="BB110">
        <v>1</v>
      </c>
      <c r="BC110">
        <v>6.89</v>
      </c>
      <c r="BD110" t="s">
        <v>3</v>
      </c>
      <c r="BE110" t="s">
        <v>3</v>
      </c>
      <c r="BF110" t="s">
        <v>3</v>
      </c>
      <c r="BG110" t="s">
        <v>3</v>
      </c>
      <c r="BH110">
        <v>3</v>
      </c>
      <c r="BI110">
        <v>2</v>
      </c>
      <c r="BJ110" t="s">
        <v>259</v>
      </c>
      <c r="BM110">
        <v>500002</v>
      </c>
      <c r="BN110">
        <v>0</v>
      </c>
      <c r="BO110" t="s">
        <v>256</v>
      </c>
      <c r="BP110">
        <v>1</v>
      </c>
      <c r="BQ110">
        <v>12</v>
      </c>
      <c r="BR110">
        <v>0</v>
      </c>
      <c r="BS110">
        <v>1</v>
      </c>
      <c r="BT110">
        <v>1</v>
      </c>
      <c r="BU110">
        <v>1</v>
      </c>
      <c r="BV110">
        <v>1</v>
      </c>
      <c r="BW110">
        <v>1</v>
      </c>
      <c r="BX110">
        <v>1</v>
      </c>
      <c r="BY110" t="s">
        <v>3</v>
      </c>
      <c r="BZ110">
        <v>0</v>
      </c>
      <c r="CA110">
        <v>0</v>
      </c>
      <c r="CE110">
        <v>0</v>
      </c>
      <c r="CF110">
        <v>0</v>
      </c>
      <c r="CG110">
        <v>0</v>
      </c>
      <c r="CM110">
        <v>0</v>
      </c>
      <c r="CN110" t="s">
        <v>3</v>
      </c>
      <c r="CO110">
        <v>0</v>
      </c>
      <c r="CP110">
        <f t="shared" si="92"/>
        <v>262.51</v>
      </c>
      <c r="CQ110">
        <f t="shared" si="93"/>
        <v>52.501799999999996</v>
      </c>
      <c r="CR110">
        <f t="shared" si="94"/>
        <v>0</v>
      </c>
      <c r="CS110">
        <f t="shared" si="95"/>
        <v>0</v>
      </c>
      <c r="CT110">
        <f t="shared" si="96"/>
        <v>0</v>
      </c>
      <c r="CU110">
        <f t="shared" si="97"/>
        <v>0</v>
      </c>
      <c r="CV110">
        <f t="shared" si="98"/>
        <v>0</v>
      </c>
      <c r="CW110">
        <f t="shared" si="99"/>
        <v>0</v>
      </c>
      <c r="CX110">
        <f t="shared" si="100"/>
        <v>7.0000000000000007E-2</v>
      </c>
      <c r="CY110">
        <f t="shared" si="101"/>
        <v>0</v>
      </c>
      <c r="CZ110">
        <f t="shared" si="102"/>
        <v>0</v>
      </c>
      <c r="DC110" t="s">
        <v>3</v>
      </c>
      <c r="DD110" t="s">
        <v>3</v>
      </c>
      <c r="DE110" t="s">
        <v>3</v>
      </c>
      <c r="DF110" t="s">
        <v>3</v>
      </c>
      <c r="DG110" t="s">
        <v>3</v>
      </c>
      <c r="DH110" t="s">
        <v>3</v>
      </c>
      <c r="DI110" t="s">
        <v>3</v>
      </c>
      <c r="DJ110" t="s">
        <v>3</v>
      </c>
      <c r="DK110" t="s">
        <v>3</v>
      </c>
      <c r="DL110" t="s">
        <v>3</v>
      </c>
      <c r="DM110" t="s">
        <v>3</v>
      </c>
      <c r="DN110">
        <v>0</v>
      </c>
      <c r="DO110">
        <v>0</v>
      </c>
      <c r="DP110">
        <v>1</v>
      </c>
      <c r="DQ110">
        <v>1</v>
      </c>
      <c r="DU110">
        <v>1010</v>
      </c>
      <c r="DV110" t="s">
        <v>258</v>
      </c>
      <c r="DW110" t="s">
        <v>258</v>
      </c>
      <c r="DX110">
        <v>1</v>
      </c>
      <c r="DZ110" t="s">
        <v>3</v>
      </c>
      <c r="EA110" t="s">
        <v>3</v>
      </c>
      <c r="EB110" t="s">
        <v>3</v>
      </c>
      <c r="EC110" t="s">
        <v>3</v>
      </c>
      <c r="EE110">
        <v>29085444</v>
      </c>
      <c r="EF110">
        <v>12</v>
      </c>
      <c r="EG110" t="s">
        <v>31</v>
      </c>
      <c r="EH110">
        <v>0</v>
      </c>
      <c r="EI110" t="s">
        <v>3</v>
      </c>
      <c r="EJ110">
        <v>2</v>
      </c>
      <c r="EK110">
        <v>500002</v>
      </c>
      <c r="EL110" t="s">
        <v>32</v>
      </c>
      <c r="EM110" t="s">
        <v>33</v>
      </c>
      <c r="EO110" t="s">
        <v>3</v>
      </c>
      <c r="EQ110">
        <v>0</v>
      </c>
      <c r="ER110">
        <v>7.62</v>
      </c>
      <c r="ES110">
        <v>7.62</v>
      </c>
      <c r="ET110">
        <v>0</v>
      </c>
      <c r="EU110">
        <v>0</v>
      </c>
      <c r="EV110">
        <v>0</v>
      </c>
      <c r="EW110">
        <v>0</v>
      </c>
      <c r="EX110">
        <v>0</v>
      </c>
      <c r="FQ110">
        <v>0</v>
      </c>
      <c r="FR110">
        <f t="shared" si="103"/>
        <v>0</v>
      </c>
      <c r="FS110">
        <v>0</v>
      </c>
      <c r="FX110">
        <v>0</v>
      </c>
      <c r="FY110">
        <v>0</v>
      </c>
      <c r="GA110" t="s">
        <v>3</v>
      </c>
      <c r="GD110">
        <v>1</v>
      </c>
      <c r="GF110">
        <v>-652224790</v>
      </c>
      <c r="GG110">
        <v>2</v>
      </c>
      <c r="GH110">
        <v>1</v>
      </c>
      <c r="GI110">
        <v>2</v>
      </c>
      <c r="GJ110">
        <v>0</v>
      </c>
      <c r="GK110">
        <v>0</v>
      </c>
      <c r="GL110">
        <f t="shared" si="104"/>
        <v>0</v>
      </c>
      <c r="GM110">
        <f t="shared" si="105"/>
        <v>262.51</v>
      </c>
      <c r="GN110">
        <f t="shared" si="106"/>
        <v>0</v>
      </c>
      <c r="GO110">
        <f t="shared" si="107"/>
        <v>262.51</v>
      </c>
      <c r="GP110">
        <f t="shared" si="108"/>
        <v>0</v>
      </c>
      <c r="GR110">
        <v>0</v>
      </c>
      <c r="GS110">
        <v>3</v>
      </c>
      <c r="GT110">
        <v>0</v>
      </c>
      <c r="GU110" t="s">
        <v>3</v>
      </c>
      <c r="GV110">
        <f t="shared" si="109"/>
        <v>0</v>
      </c>
      <c r="GW110">
        <v>1</v>
      </c>
      <c r="GX110">
        <f t="shared" si="110"/>
        <v>0</v>
      </c>
      <c r="HA110">
        <v>0</v>
      </c>
      <c r="HB110">
        <v>0</v>
      </c>
      <c r="HC110">
        <f t="shared" si="111"/>
        <v>0</v>
      </c>
      <c r="HE110" t="s">
        <v>3</v>
      </c>
      <c r="HF110" t="s">
        <v>3</v>
      </c>
      <c r="IK110">
        <v>0</v>
      </c>
    </row>
    <row r="111" spans="1:245">
      <c r="A111">
        <v>17</v>
      </c>
      <c r="B111">
        <v>1</v>
      </c>
      <c r="C111">
        <f>ROW(SmtRes!A183)</f>
        <v>183</v>
      </c>
      <c r="D111">
        <f>ROW(EtalonRes!A179)</f>
        <v>179</v>
      </c>
      <c r="E111" t="s">
        <v>260</v>
      </c>
      <c r="F111" t="s">
        <v>261</v>
      </c>
      <c r="G111" t="s">
        <v>262</v>
      </c>
      <c r="H111" t="s">
        <v>61</v>
      </c>
      <c r="I111">
        <f>ROUND(1/100,9)</f>
        <v>0.01</v>
      </c>
      <c r="J111">
        <v>0</v>
      </c>
      <c r="O111">
        <f t="shared" si="77"/>
        <v>89.48</v>
      </c>
      <c r="P111">
        <f t="shared" si="78"/>
        <v>2.59</v>
      </c>
      <c r="Q111">
        <f t="shared" si="79"/>
        <v>0.52</v>
      </c>
      <c r="R111">
        <f t="shared" si="80"/>
        <v>0.14000000000000001</v>
      </c>
      <c r="S111">
        <f t="shared" si="81"/>
        <v>86.37</v>
      </c>
      <c r="T111">
        <f t="shared" si="82"/>
        <v>0</v>
      </c>
      <c r="U111">
        <f t="shared" si="83"/>
        <v>0.26239999999999997</v>
      </c>
      <c r="V111">
        <f t="shared" si="84"/>
        <v>2.9999999999999997E-4</v>
      </c>
      <c r="W111">
        <f t="shared" si="85"/>
        <v>0</v>
      </c>
      <c r="X111">
        <f t="shared" si="86"/>
        <v>70.069999999999993</v>
      </c>
      <c r="Y111">
        <f t="shared" si="87"/>
        <v>44.99</v>
      </c>
      <c r="AA111">
        <v>35806607</v>
      </c>
      <c r="AB111">
        <f t="shared" si="88"/>
        <v>302.14999999999998</v>
      </c>
      <c r="AC111">
        <f t="shared" si="89"/>
        <v>36.07</v>
      </c>
      <c r="AD111">
        <f t="shared" si="116"/>
        <v>5.78</v>
      </c>
      <c r="AE111">
        <f t="shared" si="117"/>
        <v>0.41</v>
      </c>
      <c r="AF111">
        <f t="shared" si="117"/>
        <v>260.3</v>
      </c>
      <c r="AG111">
        <f t="shared" si="90"/>
        <v>0</v>
      </c>
      <c r="AH111">
        <f t="shared" si="118"/>
        <v>26.24</v>
      </c>
      <c r="AI111">
        <f t="shared" si="118"/>
        <v>0.03</v>
      </c>
      <c r="AJ111">
        <f t="shared" si="91"/>
        <v>0</v>
      </c>
      <c r="AK111">
        <v>302.14999999999998</v>
      </c>
      <c r="AL111">
        <v>36.07</v>
      </c>
      <c r="AM111">
        <v>5.78</v>
      </c>
      <c r="AN111">
        <v>0.41</v>
      </c>
      <c r="AO111">
        <v>260.3</v>
      </c>
      <c r="AP111">
        <v>0</v>
      </c>
      <c r="AQ111">
        <v>26.24</v>
      </c>
      <c r="AR111">
        <v>0.03</v>
      </c>
      <c r="AS111">
        <v>0</v>
      </c>
      <c r="AT111">
        <v>81</v>
      </c>
      <c r="AU111">
        <v>52</v>
      </c>
      <c r="AV111">
        <v>1</v>
      </c>
      <c r="AW111">
        <v>1</v>
      </c>
      <c r="AZ111">
        <v>1</v>
      </c>
      <c r="BA111">
        <v>33.18</v>
      </c>
      <c r="BB111">
        <v>9.01</v>
      </c>
      <c r="BC111">
        <v>7.17</v>
      </c>
      <c r="BD111" t="s">
        <v>3</v>
      </c>
      <c r="BE111" t="s">
        <v>3</v>
      </c>
      <c r="BF111" t="s">
        <v>3</v>
      </c>
      <c r="BG111" t="s">
        <v>3</v>
      </c>
      <c r="BH111">
        <v>0</v>
      </c>
      <c r="BI111">
        <v>2</v>
      </c>
      <c r="BJ111" t="s">
        <v>263</v>
      </c>
      <c r="BM111">
        <v>108001</v>
      </c>
      <c r="BN111">
        <v>0</v>
      </c>
      <c r="BO111" t="s">
        <v>261</v>
      </c>
      <c r="BP111">
        <v>1</v>
      </c>
      <c r="BQ111">
        <v>3</v>
      </c>
      <c r="BR111">
        <v>0</v>
      </c>
      <c r="BS111">
        <v>33.18</v>
      </c>
      <c r="BT111">
        <v>1</v>
      </c>
      <c r="BU111">
        <v>1</v>
      </c>
      <c r="BV111">
        <v>1</v>
      </c>
      <c r="BW111">
        <v>1</v>
      </c>
      <c r="BX111">
        <v>1</v>
      </c>
      <c r="BY111" t="s">
        <v>3</v>
      </c>
      <c r="BZ111">
        <v>95</v>
      </c>
      <c r="CA111">
        <v>65</v>
      </c>
      <c r="CE111">
        <v>0</v>
      </c>
      <c r="CF111">
        <v>0</v>
      </c>
      <c r="CG111">
        <v>0</v>
      </c>
      <c r="CM111">
        <v>0</v>
      </c>
      <c r="CN111" t="s">
        <v>3</v>
      </c>
      <c r="CO111">
        <v>0</v>
      </c>
      <c r="CP111">
        <f t="shared" si="92"/>
        <v>89.48</v>
      </c>
      <c r="CQ111">
        <f t="shared" si="93"/>
        <v>258.62189999999998</v>
      </c>
      <c r="CR111">
        <f t="shared" si="94"/>
        <v>52.077800000000003</v>
      </c>
      <c r="CS111">
        <f t="shared" si="95"/>
        <v>13.6038</v>
      </c>
      <c r="CT111">
        <f t="shared" si="96"/>
        <v>8636.7540000000008</v>
      </c>
      <c r="CU111">
        <f t="shared" si="97"/>
        <v>0</v>
      </c>
      <c r="CV111">
        <f t="shared" si="98"/>
        <v>26.24</v>
      </c>
      <c r="CW111">
        <f t="shared" si="99"/>
        <v>0.03</v>
      </c>
      <c r="CX111">
        <f t="shared" si="100"/>
        <v>0</v>
      </c>
      <c r="CY111">
        <f t="shared" si="101"/>
        <v>70.073100000000011</v>
      </c>
      <c r="CZ111">
        <f t="shared" si="102"/>
        <v>44.985200000000006</v>
      </c>
      <c r="DC111" t="s">
        <v>3</v>
      </c>
      <c r="DD111" t="s">
        <v>3</v>
      </c>
      <c r="DE111" t="s">
        <v>3</v>
      </c>
      <c r="DF111" t="s">
        <v>3</v>
      </c>
      <c r="DG111" t="s">
        <v>3</v>
      </c>
      <c r="DH111" t="s">
        <v>3</v>
      </c>
      <c r="DI111" t="s">
        <v>3</v>
      </c>
      <c r="DJ111" t="s">
        <v>3</v>
      </c>
      <c r="DK111" t="s">
        <v>3</v>
      </c>
      <c r="DL111" t="s">
        <v>3</v>
      </c>
      <c r="DM111" t="s">
        <v>3</v>
      </c>
      <c r="DN111">
        <v>0</v>
      </c>
      <c r="DO111">
        <v>0</v>
      </c>
      <c r="DP111">
        <v>1</v>
      </c>
      <c r="DQ111">
        <v>1</v>
      </c>
      <c r="DU111">
        <v>1010</v>
      </c>
      <c r="DV111" t="s">
        <v>61</v>
      </c>
      <c r="DW111" t="s">
        <v>61</v>
      </c>
      <c r="DX111">
        <v>100</v>
      </c>
      <c r="DZ111" t="s">
        <v>3</v>
      </c>
      <c r="EA111" t="s">
        <v>3</v>
      </c>
      <c r="EB111" t="s">
        <v>3</v>
      </c>
      <c r="EC111" t="s">
        <v>3</v>
      </c>
      <c r="EE111">
        <v>29085386</v>
      </c>
      <c r="EF111">
        <v>3</v>
      </c>
      <c r="EG111" t="s">
        <v>247</v>
      </c>
      <c r="EH111">
        <v>0</v>
      </c>
      <c r="EI111" t="s">
        <v>3</v>
      </c>
      <c r="EJ111">
        <v>2</v>
      </c>
      <c r="EK111">
        <v>108001</v>
      </c>
      <c r="EL111" t="s">
        <v>248</v>
      </c>
      <c r="EM111" t="s">
        <v>249</v>
      </c>
      <c r="EO111" t="s">
        <v>3</v>
      </c>
      <c r="EQ111">
        <v>0</v>
      </c>
      <c r="ER111">
        <v>302.14999999999998</v>
      </c>
      <c r="ES111">
        <v>36.07</v>
      </c>
      <c r="ET111">
        <v>5.78</v>
      </c>
      <c r="EU111">
        <v>0.41</v>
      </c>
      <c r="EV111">
        <v>260.3</v>
      </c>
      <c r="EW111">
        <v>26.24</v>
      </c>
      <c r="EX111">
        <v>0.03</v>
      </c>
      <c r="EY111">
        <v>0</v>
      </c>
      <c r="FQ111">
        <v>0</v>
      </c>
      <c r="FR111">
        <f t="shared" si="103"/>
        <v>0</v>
      </c>
      <c r="FS111">
        <v>0</v>
      </c>
      <c r="FV111" t="s">
        <v>24</v>
      </c>
      <c r="FW111" t="s">
        <v>25</v>
      </c>
      <c r="FX111">
        <v>95</v>
      </c>
      <c r="FY111">
        <v>65</v>
      </c>
      <c r="GA111" t="s">
        <v>3</v>
      </c>
      <c r="GD111">
        <v>1</v>
      </c>
      <c r="GF111">
        <v>1949515482</v>
      </c>
      <c r="GG111">
        <v>2</v>
      </c>
      <c r="GH111">
        <v>1</v>
      </c>
      <c r="GI111">
        <v>2</v>
      </c>
      <c r="GJ111">
        <v>0</v>
      </c>
      <c r="GK111">
        <v>0</v>
      </c>
      <c r="GL111">
        <f t="shared" si="104"/>
        <v>0</v>
      </c>
      <c r="GM111">
        <f t="shared" si="105"/>
        <v>204.54</v>
      </c>
      <c r="GN111">
        <f t="shared" si="106"/>
        <v>0</v>
      </c>
      <c r="GO111">
        <f t="shared" si="107"/>
        <v>204.54</v>
      </c>
      <c r="GP111">
        <f t="shared" si="108"/>
        <v>0</v>
      </c>
      <c r="GR111">
        <v>0</v>
      </c>
      <c r="GS111">
        <v>3</v>
      </c>
      <c r="GT111">
        <v>0</v>
      </c>
      <c r="GU111" t="s">
        <v>3</v>
      </c>
      <c r="GV111">
        <f t="shared" si="109"/>
        <v>0</v>
      </c>
      <c r="GW111">
        <v>1</v>
      </c>
      <c r="GX111">
        <f t="shared" si="110"/>
        <v>0</v>
      </c>
      <c r="HA111">
        <v>0</v>
      </c>
      <c r="HB111">
        <v>0</v>
      </c>
      <c r="HC111">
        <f t="shared" si="111"/>
        <v>0</v>
      </c>
      <c r="HE111" t="s">
        <v>3</v>
      </c>
      <c r="HF111" t="s">
        <v>3</v>
      </c>
      <c r="IK111">
        <v>0</v>
      </c>
    </row>
    <row r="112" spans="1:245">
      <c r="A112">
        <v>18</v>
      </c>
      <c r="B112">
        <v>1</v>
      </c>
      <c r="C112">
        <v>180</v>
      </c>
      <c r="E112" t="s">
        <v>264</v>
      </c>
      <c r="F112" t="s">
        <v>251</v>
      </c>
      <c r="G112" t="s">
        <v>252</v>
      </c>
      <c r="H112" t="s">
        <v>253</v>
      </c>
      <c r="I112">
        <f>I111*J112</f>
        <v>1E-3</v>
      </c>
      <c r="J112">
        <v>0.1</v>
      </c>
      <c r="O112">
        <f t="shared" si="77"/>
        <v>5.12</v>
      </c>
      <c r="P112">
        <f t="shared" si="78"/>
        <v>5.12</v>
      </c>
      <c r="Q112">
        <f t="shared" si="79"/>
        <v>0</v>
      </c>
      <c r="R112">
        <f t="shared" si="80"/>
        <v>0</v>
      </c>
      <c r="S112">
        <f t="shared" si="81"/>
        <v>0</v>
      </c>
      <c r="T112">
        <f t="shared" si="82"/>
        <v>0</v>
      </c>
      <c r="U112">
        <f t="shared" si="83"/>
        <v>0</v>
      </c>
      <c r="V112">
        <f t="shared" si="84"/>
        <v>0</v>
      </c>
      <c r="W112">
        <f t="shared" si="85"/>
        <v>0.02</v>
      </c>
      <c r="X112">
        <f t="shared" si="86"/>
        <v>0</v>
      </c>
      <c r="Y112">
        <f t="shared" si="87"/>
        <v>0</v>
      </c>
      <c r="AA112">
        <v>35806607</v>
      </c>
      <c r="AB112">
        <f t="shared" si="88"/>
        <v>1998.42</v>
      </c>
      <c r="AC112">
        <f t="shared" si="89"/>
        <v>1998.42</v>
      </c>
      <c r="AD112">
        <f t="shared" si="116"/>
        <v>0</v>
      </c>
      <c r="AE112">
        <f t="shared" si="117"/>
        <v>0</v>
      </c>
      <c r="AF112">
        <f t="shared" si="117"/>
        <v>0</v>
      </c>
      <c r="AG112">
        <f t="shared" si="90"/>
        <v>0</v>
      </c>
      <c r="AH112">
        <f t="shared" si="118"/>
        <v>0</v>
      </c>
      <c r="AI112">
        <f t="shared" si="118"/>
        <v>0</v>
      </c>
      <c r="AJ112">
        <f t="shared" si="91"/>
        <v>19.399999999999999</v>
      </c>
      <c r="AK112">
        <v>1998.42</v>
      </c>
      <c r="AL112">
        <v>1998.42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19.399999999999999</v>
      </c>
      <c r="AT112">
        <v>0</v>
      </c>
      <c r="AU112">
        <v>0</v>
      </c>
      <c r="AV112">
        <v>1</v>
      </c>
      <c r="AW112">
        <v>1</v>
      </c>
      <c r="AZ112">
        <v>1</v>
      </c>
      <c r="BA112">
        <v>1</v>
      </c>
      <c r="BB112">
        <v>1</v>
      </c>
      <c r="BC112">
        <v>2.56</v>
      </c>
      <c r="BD112" t="s">
        <v>3</v>
      </c>
      <c r="BE112" t="s">
        <v>3</v>
      </c>
      <c r="BF112" t="s">
        <v>3</v>
      </c>
      <c r="BG112" t="s">
        <v>3</v>
      </c>
      <c r="BH112">
        <v>3</v>
      </c>
      <c r="BI112">
        <v>2</v>
      </c>
      <c r="BJ112" t="s">
        <v>254</v>
      </c>
      <c r="BM112">
        <v>500002</v>
      </c>
      <c r="BN112">
        <v>0</v>
      </c>
      <c r="BO112" t="s">
        <v>251</v>
      </c>
      <c r="BP112">
        <v>1</v>
      </c>
      <c r="BQ112">
        <v>12</v>
      </c>
      <c r="BR112">
        <v>0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0</v>
      </c>
      <c r="CA112">
        <v>0</v>
      </c>
      <c r="CE112">
        <v>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si="92"/>
        <v>5.12</v>
      </c>
      <c r="CQ112">
        <f t="shared" si="93"/>
        <v>5115.9552000000003</v>
      </c>
      <c r="CR112">
        <f t="shared" si="94"/>
        <v>0</v>
      </c>
      <c r="CS112">
        <f t="shared" si="95"/>
        <v>0</v>
      </c>
      <c r="CT112">
        <f t="shared" si="96"/>
        <v>0</v>
      </c>
      <c r="CU112">
        <f t="shared" si="97"/>
        <v>0</v>
      </c>
      <c r="CV112">
        <f t="shared" si="98"/>
        <v>0</v>
      </c>
      <c r="CW112">
        <f t="shared" si="99"/>
        <v>0</v>
      </c>
      <c r="CX112">
        <f t="shared" si="100"/>
        <v>19.399999999999999</v>
      </c>
      <c r="CY112">
        <f t="shared" si="101"/>
        <v>0</v>
      </c>
      <c r="CZ112">
        <f t="shared" si="102"/>
        <v>0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0</v>
      </c>
      <c r="DO112">
        <v>0</v>
      </c>
      <c r="DP112">
        <v>1</v>
      </c>
      <c r="DQ112">
        <v>1</v>
      </c>
      <c r="DU112">
        <v>1010</v>
      </c>
      <c r="DV112" t="s">
        <v>253</v>
      </c>
      <c r="DW112" t="s">
        <v>253</v>
      </c>
      <c r="DX112">
        <v>1000</v>
      </c>
      <c r="DZ112" t="s">
        <v>3</v>
      </c>
      <c r="EA112" t="s">
        <v>3</v>
      </c>
      <c r="EB112" t="s">
        <v>3</v>
      </c>
      <c r="EC112" t="s">
        <v>3</v>
      </c>
      <c r="EE112">
        <v>29085444</v>
      </c>
      <c r="EF112">
        <v>12</v>
      </c>
      <c r="EG112" t="s">
        <v>31</v>
      </c>
      <c r="EH112">
        <v>0</v>
      </c>
      <c r="EI112" t="s">
        <v>3</v>
      </c>
      <c r="EJ112">
        <v>2</v>
      </c>
      <c r="EK112">
        <v>500002</v>
      </c>
      <c r="EL112" t="s">
        <v>32</v>
      </c>
      <c r="EM112" t="s">
        <v>33</v>
      </c>
      <c r="EO112" t="s">
        <v>3</v>
      </c>
      <c r="EQ112">
        <v>0</v>
      </c>
      <c r="ER112">
        <v>1998.42</v>
      </c>
      <c r="ES112">
        <v>1998.42</v>
      </c>
      <c r="ET112">
        <v>0</v>
      </c>
      <c r="EU112">
        <v>0</v>
      </c>
      <c r="EV112">
        <v>0</v>
      </c>
      <c r="EW112">
        <v>0</v>
      </c>
      <c r="EX112">
        <v>0</v>
      </c>
      <c r="FQ112">
        <v>0</v>
      </c>
      <c r="FR112">
        <f t="shared" si="103"/>
        <v>0</v>
      </c>
      <c r="FS112">
        <v>0</v>
      </c>
      <c r="FX112">
        <v>0</v>
      </c>
      <c r="FY112">
        <v>0</v>
      </c>
      <c r="GA112" t="s">
        <v>3</v>
      </c>
      <c r="GD112">
        <v>1</v>
      </c>
      <c r="GF112">
        <v>-1152774928</v>
      </c>
      <c r="GG112">
        <v>2</v>
      </c>
      <c r="GH112">
        <v>1</v>
      </c>
      <c r="GI112">
        <v>2</v>
      </c>
      <c r="GJ112">
        <v>0</v>
      </c>
      <c r="GK112">
        <v>0</v>
      </c>
      <c r="GL112">
        <f t="shared" si="104"/>
        <v>0</v>
      </c>
      <c r="GM112">
        <f t="shared" si="105"/>
        <v>5.12</v>
      </c>
      <c r="GN112">
        <f t="shared" si="106"/>
        <v>0</v>
      </c>
      <c r="GO112">
        <f t="shared" si="107"/>
        <v>5.12</v>
      </c>
      <c r="GP112">
        <f t="shared" si="108"/>
        <v>0</v>
      </c>
      <c r="GR112">
        <v>0</v>
      </c>
      <c r="GS112">
        <v>3</v>
      </c>
      <c r="GT112">
        <v>0</v>
      </c>
      <c r="GU112" t="s">
        <v>3</v>
      </c>
      <c r="GV112">
        <f t="shared" si="109"/>
        <v>0</v>
      </c>
      <c r="GW112">
        <v>1</v>
      </c>
      <c r="GX112">
        <f t="shared" si="110"/>
        <v>0</v>
      </c>
      <c r="HA112">
        <v>0</v>
      </c>
      <c r="HB112">
        <v>0</v>
      </c>
      <c r="HC112">
        <f t="shared" si="111"/>
        <v>0</v>
      </c>
      <c r="HE112" t="s">
        <v>3</v>
      </c>
      <c r="HF112" t="s">
        <v>3</v>
      </c>
      <c r="IK112">
        <v>0</v>
      </c>
    </row>
    <row r="113" spans="1:245">
      <c r="A113">
        <v>18</v>
      </c>
      <c r="B113">
        <v>1</v>
      </c>
      <c r="C113">
        <v>182</v>
      </c>
      <c r="E113" t="s">
        <v>265</v>
      </c>
      <c r="F113" t="s">
        <v>266</v>
      </c>
      <c r="G113" t="s">
        <v>267</v>
      </c>
      <c r="H113" t="s">
        <v>258</v>
      </c>
      <c r="I113">
        <f>I111*J113</f>
        <v>1</v>
      </c>
      <c r="J113">
        <v>100</v>
      </c>
      <c r="O113">
        <f t="shared" si="77"/>
        <v>76.47</v>
      </c>
      <c r="P113">
        <f t="shared" si="78"/>
        <v>76.47</v>
      </c>
      <c r="Q113">
        <f t="shared" si="79"/>
        <v>0</v>
      </c>
      <c r="R113">
        <f t="shared" si="80"/>
        <v>0</v>
      </c>
      <c r="S113">
        <f t="shared" si="81"/>
        <v>0</v>
      </c>
      <c r="T113">
        <f t="shared" si="82"/>
        <v>0</v>
      </c>
      <c r="U113">
        <f t="shared" si="83"/>
        <v>0</v>
      </c>
      <c r="V113">
        <f t="shared" si="84"/>
        <v>0</v>
      </c>
      <c r="W113">
        <f t="shared" si="85"/>
        <v>0.09</v>
      </c>
      <c r="X113">
        <f t="shared" si="86"/>
        <v>0</v>
      </c>
      <c r="Y113">
        <f t="shared" si="87"/>
        <v>0</v>
      </c>
      <c r="AA113">
        <v>35806607</v>
      </c>
      <c r="AB113">
        <f t="shared" si="88"/>
        <v>8.81</v>
      </c>
      <c r="AC113">
        <f t="shared" si="89"/>
        <v>8.81</v>
      </c>
      <c r="AD113">
        <f t="shared" si="116"/>
        <v>0</v>
      </c>
      <c r="AE113">
        <f t="shared" si="117"/>
        <v>0</v>
      </c>
      <c r="AF113">
        <f t="shared" si="117"/>
        <v>0</v>
      </c>
      <c r="AG113">
        <f t="shared" si="90"/>
        <v>0</v>
      </c>
      <c r="AH113">
        <f t="shared" si="118"/>
        <v>0</v>
      </c>
      <c r="AI113">
        <f t="shared" si="118"/>
        <v>0</v>
      </c>
      <c r="AJ113">
        <f t="shared" si="91"/>
        <v>0.09</v>
      </c>
      <c r="AK113">
        <v>8.81</v>
      </c>
      <c r="AL113">
        <v>8.81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0.09</v>
      </c>
      <c r="AT113">
        <v>0</v>
      </c>
      <c r="AU113">
        <v>0</v>
      </c>
      <c r="AV113">
        <v>1</v>
      </c>
      <c r="AW113">
        <v>1</v>
      </c>
      <c r="AZ113">
        <v>1</v>
      </c>
      <c r="BA113">
        <v>1</v>
      </c>
      <c r="BB113">
        <v>1</v>
      </c>
      <c r="BC113">
        <v>8.68</v>
      </c>
      <c r="BD113" t="s">
        <v>3</v>
      </c>
      <c r="BE113" t="s">
        <v>3</v>
      </c>
      <c r="BF113" t="s">
        <v>3</v>
      </c>
      <c r="BG113" t="s">
        <v>3</v>
      </c>
      <c r="BH113">
        <v>3</v>
      </c>
      <c r="BI113">
        <v>2</v>
      </c>
      <c r="BJ113" t="s">
        <v>268</v>
      </c>
      <c r="BM113">
        <v>500002</v>
      </c>
      <c r="BN113">
        <v>0</v>
      </c>
      <c r="BO113" t="s">
        <v>266</v>
      </c>
      <c r="BP113">
        <v>1</v>
      </c>
      <c r="BQ113">
        <v>12</v>
      </c>
      <c r="BR113">
        <v>0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0</v>
      </c>
      <c r="CA113">
        <v>0</v>
      </c>
      <c r="CE113">
        <v>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92"/>
        <v>76.47</v>
      </c>
      <c r="CQ113">
        <f t="shared" si="93"/>
        <v>76.470799999999997</v>
      </c>
      <c r="CR113">
        <f t="shared" si="94"/>
        <v>0</v>
      </c>
      <c r="CS113">
        <f t="shared" si="95"/>
        <v>0</v>
      </c>
      <c r="CT113">
        <f t="shared" si="96"/>
        <v>0</v>
      </c>
      <c r="CU113">
        <f t="shared" si="97"/>
        <v>0</v>
      </c>
      <c r="CV113">
        <f t="shared" si="98"/>
        <v>0</v>
      </c>
      <c r="CW113">
        <f t="shared" si="99"/>
        <v>0</v>
      </c>
      <c r="CX113">
        <f t="shared" si="100"/>
        <v>0.09</v>
      </c>
      <c r="CY113">
        <f t="shared" si="101"/>
        <v>0</v>
      </c>
      <c r="CZ113">
        <f t="shared" si="102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0</v>
      </c>
      <c r="DO113">
        <v>0</v>
      </c>
      <c r="DP113">
        <v>1</v>
      </c>
      <c r="DQ113">
        <v>1</v>
      </c>
      <c r="DU113">
        <v>1010</v>
      </c>
      <c r="DV113" t="s">
        <v>258</v>
      </c>
      <c r="DW113" t="s">
        <v>258</v>
      </c>
      <c r="DX113">
        <v>1</v>
      </c>
      <c r="DZ113" t="s">
        <v>3</v>
      </c>
      <c r="EA113" t="s">
        <v>3</v>
      </c>
      <c r="EB113" t="s">
        <v>3</v>
      </c>
      <c r="EC113" t="s">
        <v>3</v>
      </c>
      <c r="EE113">
        <v>29085444</v>
      </c>
      <c r="EF113">
        <v>12</v>
      </c>
      <c r="EG113" t="s">
        <v>31</v>
      </c>
      <c r="EH113">
        <v>0</v>
      </c>
      <c r="EI113" t="s">
        <v>3</v>
      </c>
      <c r="EJ113">
        <v>2</v>
      </c>
      <c r="EK113">
        <v>500002</v>
      </c>
      <c r="EL113" t="s">
        <v>32</v>
      </c>
      <c r="EM113" t="s">
        <v>33</v>
      </c>
      <c r="EO113" t="s">
        <v>3</v>
      </c>
      <c r="EQ113">
        <v>0</v>
      </c>
      <c r="ER113">
        <v>8.81</v>
      </c>
      <c r="ES113">
        <v>8.81</v>
      </c>
      <c r="ET113">
        <v>0</v>
      </c>
      <c r="EU113">
        <v>0</v>
      </c>
      <c r="EV113">
        <v>0</v>
      </c>
      <c r="EW113">
        <v>0</v>
      </c>
      <c r="EX113">
        <v>0</v>
      </c>
      <c r="FQ113">
        <v>0</v>
      </c>
      <c r="FR113">
        <f t="shared" si="103"/>
        <v>0</v>
      </c>
      <c r="FS113">
        <v>0</v>
      </c>
      <c r="FX113">
        <v>0</v>
      </c>
      <c r="FY113">
        <v>0</v>
      </c>
      <c r="GA113" t="s">
        <v>3</v>
      </c>
      <c r="GD113">
        <v>1</v>
      </c>
      <c r="GF113">
        <v>-1190793685</v>
      </c>
      <c r="GG113">
        <v>2</v>
      </c>
      <c r="GH113">
        <v>1</v>
      </c>
      <c r="GI113">
        <v>2</v>
      </c>
      <c r="GJ113">
        <v>0</v>
      </c>
      <c r="GK113">
        <v>0</v>
      </c>
      <c r="GL113">
        <f t="shared" si="104"/>
        <v>0</v>
      </c>
      <c r="GM113">
        <f t="shared" si="105"/>
        <v>76.47</v>
      </c>
      <c r="GN113">
        <f t="shared" si="106"/>
        <v>0</v>
      </c>
      <c r="GO113">
        <f t="shared" si="107"/>
        <v>76.47</v>
      </c>
      <c r="GP113">
        <f t="shared" si="108"/>
        <v>0</v>
      </c>
      <c r="GR113">
        <v>0</v>
      </c>
      <c r="GS113">
        <v>3</v>
      </c>
      <c r="GT113">
        <v>0</v>
      </c>
      <c r="GU113" t="s">
        <v>3</v>
      </c>
      <c r="GV113">
        <f t="shared" si="109"/>
        <v>0</v>
      </c>
      <c r="GW113">
        <v>1</v>
      </c>
      <c r="GX113">
        <f t="shared" si="110"/>
        <v>0</v>
      </c>
      <c r="HA113">
        <v>0</v>
      </c>
      <c r="HB113">
        <v>0</v>
      </c>
      <c r="HC113">
        <f t="shared" si="111"/>
        <v>0</v>
      </c>
      <c r="HE113" t="s">
        <v>3</v>
      </c>
      <c r="HF113" t="s">
        <v>3</v>
      </c>
      <c r="IK113">
        <v>0</v>
      </c>
    </row>
    <row r="114" spans="1:245">
      <c r="A114">
        <v>17</v>
      </c>
      <c r="B114">
        <v>1</v>
      </c>
      <c r="C114">
        <f>ROW(SmtRes!A200)</f>
        <v>200</v>
      </c>
      <c r="D114">
        <f>ROW(EtalonRes!A197)</f>
        <v>197</v>
      </c>
      <c r="E114" t="s">
        <v>269</v>
      </c>
      <c r="F114" t="s">
        <v>270</v>
      </c>
      <c r="G114" t="s">
        <v>271</v>
      </c>
      <c r="H114" t="s">
        <v>272</v>
      </c>
      <c r="I114">
        <f>ROUND(40/100,9)</f>
        <v>0.4</v>
      </c>
      <c r="J114">
        <v>0</v>
      </c>
      <c r="O114">
        <f t="shared" si="77"/>
        <v>25980.37</v>
      </c>
      <c r="P114">
        <f t="shared" si="78"/>
        <v>13208.89</v>
      </c>
      <c r="Q114">
        <f t="shared" si="79"/>
        <v>35.54</v>
      </c>
      <c r="R114">
        <f t="shared" si="80"/>
        <v>0</v>
      </c>
      <c r="S114">
        <f t="shared" si="81"/>
        <v>12735.94</v>
      </c>
      <c r="T114">
        <f t="shared" si="82"/>
        <v>0</v>
      </c>
      <c r="U114">
        <f t="shared" si="83"/>
        <v>42.32</v>
      </c>
      <c r="V114">
        <f t="shared" si="84"/>
        <v>0</v>
      </c>
      <c r="W114">
        <f t="shared" si="85"/>
        <v>0</v>
      </c>
      <c r="X114">
        <f t="shared" si="86"/>
        <v>11462.35</v>
      </c>
      <c r="Y114">
        <f t="shared" si="87"/>
        <v>5476.45</v>
      </c>
      <c r="AA114">
        <v>35806607</v>
      </c>
      <c r="AB114">
        <f t="shared" si="88"/>
        <v>6552.65</v>
      </c>
      <c r="AC114">
        <f t="shared" si="89"/>
        <v>5578.08</v>
      </c>
      <c r="AD114">
        <f>ROUND(((((ET114*1.25))-((EU114*1.25)))+AE114),2)</f>
        <v>14.96</v>
      </c>
      <c r="AE114">
        <f>ROUND(((EU114*1.25)),2)</f>
        <v>0</v>
      </c>
      <c r="AF114">
        <f>ROUND(((EV114*1.15)),2)</f>
        <v>959.61</v>
      </c>
      <c r="AG114">
        <f t="shared" si="90"/>
        <v>0</v>
      </c>
      <c r="AH114">
        <f>((EW114*1.15))</f>
        <v>105.8</v>
      </c>
      <c r="AI114">
        <f>((EX114*1.25))</f>
        <v>0</v>
      </c>
      <c r="AJ114">
        <f t="shared" si="91"/>
        <v>0</v>
      </c>
      <c r="AK114">
        <v>6424.49</v>
      </c>
      <c r="AL114">
        <v>5578.08</v>
      </c>
      <c r="AM114">
        <v>11.97</v>
      </c>
      <c r="AN114">
        <v>0</v>
      </c>
      <c r="AO114">
        <v>834.44</v>
      </c>
      <c r="AP114">
        <v>0</v>
      </c>
      <c r="AQ114">
        <v>92</v>
      </c>
      <c r="AR114">
        <v>0</v>
      </c>
      <c r="AS114">
        <v>0</v>
      </c>
      <c r="AT114">
        <v>90</v>
      </c>
      <c r="AU114">
        <v>43</v>
      </c>
      <c r="AV114">
        <v>1</v>
      </c>
      <c r="AW114">
        <v>1</v>
      </c>
      <c r="AZ114">
        <v>1</v>
      </c>
      <c r="BA114">
        <v>33.18</v>
      </c>
      <c r="BB114">
        <v>5.94</v>
      </c>
      <c r="BC114">
        <v>5.92</v>
      </c>
      <c r="BD114" t="s">
        <v>3</v>
      </c>
      <c r="BE114" t="s">
        <v>3</v>
      </c>
      <c r="BF114" t="s">
        <v>3</v>
      </c>
      <c r="BG114" t="s">
        <v>3</v>
      </c>
      <c r="BH114">
        <v>0</v>
      </c>
      <c r="BI114">
        <v>1</v>
      </c>
      <c r="BJ114" t="s">
        <v>273</v>
      </c>
      <c r="BM114">
        <v>10001</v>
      </c>
      <c r="BN114">
        <v>0</v>
      </c>
      <c r="BO114" t="s">
        <v>270</v>
      </c>
      <c r="BP114">
        <v>1</v>
      </c>
      <c r="BQ114">
        <v>2</v>
      </c>
      <c r="BR114">
        <v>0</v>
      </c>
      <c r="BS114">
        <v>33.18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118</v>
      </c>
      <c r="CA114">
        <v>63</v>
      </c>
      <c r="CE114">
        <v>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92"/>
        <v>25980.370000000003</v>
      </c>
      <c r="CQ114">
        <f t="shared" si="93"/>
        <v>33022.2336</v>
      </c>
      <c r="CR114">
        <f t="shared" si="94"/>
        <v>88.862400000000008</v>
      </c>
      <c r="CS114">
        <f t="shared" si="95"/>
        <v>0</v>
      </c>
      <c r="CT114">
        <f t="shared" si="96"/>
        <v>31839.859800000002</v>
      </c>
      <c r="CU114">
        <f t="shared" si="97"/>
        <v>0</v>
      </c>
      <c r="CV114">
        <f t="shared" si="98"/>
        <v>105.8</v>
      </c>
      <c r="CW114">
        <f t="shared" si="99"/>
        <v>0</v>
      </c>
      <c r="CX114">
        <f t="shared" si="100"/>
        <v>0</v>
      </c>
      <c r="CY114">
        <f t="shared" si="101"/>
        <v>11462.346000000001</v>
      </c>
      <c r="CZ114">
        <f t="shared" si="102"/>
        <v>5476.4542000000001</v>
      </c>
      <c r="DC114" t="s">
        <v>3</v>
      </c>
      <c r="DD114" t="s">
        <v>3</v>
      </c>
      <c r="DE114" t="s">
        <v>143</v>
      </c>
      <c r="DF114" t="s">
        <v>143</v>
      </c>
      <c r="DG114" t="s">
        <v>144</v>
      </c>
      <c r="DH114" t="s">
        <v>3</v>
      </c>
      <c r="DI114" t="s">
        <v>144</v>
      </c>
      <c r="DJ114" t="s">
        <v>143</v>
      </c>
      <c r="DK114" t="s">
        <v>3</v>
      </c>
      <c r="DL114" t="s">
        <v>3</v>
      </c>
      <c r="DM114" t="s">
        <v>3</v>
      </c>
      <c r="DN114">
        <v>0</v>
      </c>
      <c r="DO114">
        <v>0</v>
      </c>
      <c r="DP114">
        <v>1</v>
      </c>
      <c r="DQ114">
        <v>1</v>
      </c>
      <c r="DU114">
        <v>1005</v>
      </c>
      <c r="DV114" t="s">
        <v>272</v>
      </c>
      <c r="DW114" t="s">
        <v>272</v>
      </c>
      <c r="DX114">
        <v>100</v>
      </c>
      <c r="DZ114" t="s">
        <v>3</v>
      </c>
      <c r="EA114" t="s">
        <v>3</v>
      </c>
      <c r="EB114" t="s">
        <v>3</v>
      </c>
      <c r="EC114" t="s">
        <v>3</v>
      </c>
      <c r="EE114">
        <v>29085510</v>
      </c>
      <c r="EF114">
        <v>2</v>
      </c>
      <c r="EG114" t="s">
        <v>145</v>
      </c>
      <c r="EH114">
        <v>0</v>
      </c>
      <c r="EI114" t="s">
        <v>3</v>
      </c>
      <c r="EJ114">
        <v>1</v>
      </c>
      <c r="EK114">
        <v>10001</v>
      </c>
      <c r="EL114" t="s">
        <v>146</v>
      </c>
      <c r="EM114" t="s">
        <v>147</v>
      </c>
      <c r="EO114" t="s">
        <v>3</v>
      </c>
      <c r="EQ114">
        <v>0</v>
      </c>
      <c r="ER114">
        <v>6424.49</v>
      </c>
      <c r="ES114">
        <v>5578.08</v>
      </c>
      <c r="ET114">
        <v>11.97</v>
      </c>
      <c r="EU114">
        <v>0</v>
      </c>
      <c r="EV114">
        <v>834.44</v>
      </c>
      <c r="EW114">
        <v>92</v>
      </c>
      <c r="EX114">
        <v>0</v>
      </c>
      <c r="EY114">
        <v>0</v>
      </c>
      <c r="FQ114">
        <v>0</v>
      </c>
      <c r="FR114">
        <f t="shared" si="103"/>
        <v>0</v>
      </c>
      <c r="FS114">
        <v>0</v>
      </c>
      <c r="FT114" t="s">
        <v>148</v>
      </c>
      <c r="FU114" t="s">
        <v>24</v>
      </c>
      <c r="FV114" t="s">
        <v>24</v>
      </c>
      <c r="FW114" t="s">
        <v>25</v>
      </c>
      <c r="FX114">
        <v>106.2</v>
      </c>
      <c r="FY114">
        <v>53.55</v>
      </c>
      <c r="GA114" t="s">
        <v>3</v>
      </c>
      <c r="GD114">
        <v>1</v>
      </c>
      <c r="GF114">
        <v>451878760</v>
      </c>
      <c r="GG114">
        <v>2</v>
      </c>
      <c r="GH114">
        <v>1</v>
      </c>
      <c r="GI114">
        <v>2</v>
      </c>
      <c r="GJ114">
        <v>0</v>
      </c>
      <c r="GK114">
        <v>0</v>
      </c>
      <c r="GL114">
        <f t="shared" si="104"/>
        <v>0</v>
      </c>
      <c r="GM114">
        <f t="shared" si="105"/>
        <v>42919.17</v>
      </c>
      <c r="GN114">
        <f t="shared" si="106"/>
        <v>42919.17</v>
      </c>
      <c r="GO114">
        <f t="shared" si="107"/>
        <v>0</v>
      </c>
      <c r="GP114">
        <f t="shared" si="108"/>
        <v>0</v>
      </c>
      <c r="GR114">
        <v>0</v>
      </c>
      <c r="GS114">
        <v>3</v>
      </c>
      <c r="GT114">
        <v>0</v>
      </c>
      <c r="GU114" t="s">
        <v>3</v>
      </c>
      <c r="GV114">
        <f t="shared" si="109"/>
        <v>0</v>
      </c>
      <c r="GW114">
        <v>1</v>
      </c>
      <c r="GX114">
        <f t="shared" si="110"/>
        <v>0</v>
      </c>
      <c r="HA114">
        <v>0</v>
      </c>
      <c r="HB114">
        <v>0</v>
      </c>
      <c r="HC114">
        <f t="shared" si="111"/>
        <v>0</v>
      </c>
      <c r="HE114" t="s">
        <v>3</v>
      </c>
      <c r="HF114" t="s">
        <v>3</v>
      </c>
      <c r="IK114">
        <v>0</v>
      </c>
    </row>
    <row r="115" spans="1:245">
      <c r="A115">
        <v>18</v>
      </c>
      <c r="B115">
        <v>1</v>
      </c>
      <c r="C115">
        <v>193</v>
      </c>
      <c r="E115" t="s">
        <v>274</v>
      </c>
      <c r="F115" t="s">
        <v>219</v>
      </c>
      <c r="G115" t="s">
        <v>220</v>
      </c>
      <c r="H115" t="s">
        <v>165</v>
      </c>
      <c r="I115">
        <f>I114*J115</f>
        <v>-44.8</v>
      </c>
      <c r="J115">
        <v>-111.99999999999999</v>
      </c>
      <c r="O115">
        <f t="shared" si="77"/>
        <v>-3305.97</v>
      </c>
      <c r="P115">
        <f t="shared" si="78"/>
        <v>-3305.97</v>
      </c>
      <c r="Q115">
        <f t="shared" si="79"/>
        <v>0</v>
      </c>
      <c r="R115">
        <f t="shared" si="80"/>
        <v>0</v>
      </c>
      <c r="S115">
        <f t="shared" si="81"/>
        <v>0</v>
      </c>
      <c r="T115">
        <f t="shared" si="82"/>
        <v>0</v>
      </c>
      <c r="U115">
        <f t="shared" si="83"/>
        <v>0</v>
      </c>
      <c r="V115">
        <f t="shared" si="84"/>
        <v>0</v>
      </c>
      <c r="W115">
        <f t="shared" si="85"/>
        <v>0</v>
      </c>
      <c r="X115">
        <f t="shared" si="86"/>
        <v>0</v>
      </c>
      <c r="Y115">
        <f t="shared" si="87"/>
        <v>0</v>
      </c>
      <c r="AA115">
        <v>35806607</v>
      </c>
      <c r="AB115">
        <f t="shared" si="88"/>
        <v>15.06</v>
      </c>
      <c r="AC115">
        <f t="shared" si="89"/>
        <v>15.06</v>
      </c>
      <c r="AD115">
        <f>ROUND((((ET115)-(EU115))+AE115),2)</f>
        <v>0</v>
      </c>
      <c r="AE115">
        <f t="shared" ref="AE115:AF117" si="119">ROUND((EU115),2)</f>
        <v>0</v>
      </c>
      <c r="AF115">
        <f t="shared" si="119"/>
        <v>0</v>
      </c>
      <c r="AG115">
        <f t="shared" si="90"/>
        <v>0</v>
      </c>
      <c r="AH115">
        <f t="shared" ref="AH115:AI117" si="120">(EW115)</f>
        <v>0</v>
      </c>
      <c r="AI115">
        <f t="shared" si="120"/>
        <v>0</v>
      </c>
      <c r="AJ115">
        <f t="shared" si="91"/>
        <v>0</v>
      </c>
      <c r="AK115">
        <v>15.06</v>
      </c>
      <c r="AL115">
        <v>15.06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</v>
      </c>
      <c r="AW115">
        <v>1</v>
      </c>
      <c r="AZ115">
        <v>1</v>
      </c>
      <c r="BA115">
        <v>1</v>
      </c>
      <c r="BB115">
        <v>1</v>
      </c>
      <c r="BC115">
        <v>4.9000000000000004</v>
      </c>
      <c r="BD115" t="s">
        <v>3</v>
      </c>
      <c r="BE115" t="s">
        <v>3</v>
      </c>
      <c r="BF115" t="s">
        <v>3</v>
      </c>
      <c r="BG115" t="s">
        <v>3</v>
      </c>
      <c r="BH115">
        <v>3</v>
      </c>
      <c r="BI115">
        <v>1</v>
      </c>
      <c r="BJ115" t="s">
        <v>275</v>
      </c>
      <c r="BM115">
        <v>500001</v>
      </c>
      <c r="BN115">
        <v>0</v>
      </c>
      <c r="BO115" t="s">
        <v>219</v>
      </c>
      <c r="BP115">
        <v>1</v>
      </c>
      <c r="BQ115">
        <v>8</v>
      </c>
      <c r="BR115">
        <v>1</v>
      </c>
      <c r="BS115">
        <v>1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0</v>
      </c>
      <c r="CA115">
        <v>0</v>
      </c>
      <c r="CE115">
        <v>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92"/>
        <v>-3305.97</v>
      </c>
      <c r="CQ115">
        <f t="shared" si="93"/>
        <v>73.794000000000011</v>
      </c>
      <c r="CR115">
        <f t="shared" si="94"/>
        <v>0</v>
      </c>
      <c r="CS115">
        <f t="shared" si="95"/>
        <v>0</v>
      </c>
      <c r="CT115">
        <f t="shared" si="96"/>
        <v>0</v>
      </c>
      <c r="CU115">
        <f t="shared" si="97"/>
        <v>0</v>
      </c>
      <c r="CV115">
        <f t="shared" si="98"/>
        <v>0</v>
      </c>
      <c r="CW115">
        <f t="shared" si="99"/>
        <v>0</v>
      </c>
      <c r="CX115">
        <f t="shared" si="100"/>
        <v>0</v>
      </c>
      <c r="CY115">
        <f t="shared" si="101"/>
        <v>0</v>
      </c>
      <c r="CZ115">
        <f t="shared" si="102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0</v>
      </c>
      <c r="DO115">
        <v>0</v>
      </c>
      <c r="DP115">
        <v>1</v>
      </c>
      <c r="DQ115">
        <v>1</v>
      </c>
      <c r="DU115">
        <v>1005</v>
      </c>
      <c r="DV115" t="s">
        <v>165</v>
      </c>
      <c r="DW115" t="s">
        <v>165</v>
      </c>
      <c r="DX115">
        <v>1</v>
      </c>
      <c r="DZ115" t="s">
        <v>3</v>
      </c>
      <c r="EA115" t="s">
        <v>3</v>
      </c>
      <c r="EB115" t="s">
        <v>3</v>
      </c>
      <c r="EC115" t="s">
        <v>3</v>
      </c>
      <c r="EE115">
        <v>29085443</v>
      </c>
      <c r="EF115">
        <v>8</v>
      </c>
      <c r="EG115" t="s">
        <v>153</v>
      </c>
      <c r="EH115">
        <v>0</v>
      </c>
      <c r="EI115" t="s">
        <v>3</v>
      </c>
      <c r="EJ115">
        <v>1</v>
      </c>
      <c r="EK115">
        <v>500001</v>
      </c>
      <c r="EL115" t="s">
        <v>154</v>
      </c>
      <c r="EM115" t="s">
        <v>155</v>
      </c>
      <c r="EO115" t="s">
        <v>3</v>
      </c>
      <c r="EQ115">
        <v>0</v>
      </c>
      <c r="ER115">
        <v>15.06</v>
      </c>
      <c r="ES115">
        <v>15.06</v>
      </c>
      <c r="ET115">
        <v>0</v>
      </c>
      <c r="EU115">
        <v>0</v>
      </c>
      <c r="EV115">
        <v>0</v>
      </c>
      <c r="EW115">
        <v>0</v>
      </c>
      <c r="EX115">
        <v>0</v>
      </c>
      <c r="FQ115">
        <v>0</v>
      </c>
      <c r="FR115">
        <f t="shared" si="103"/>
        <v>0</v>
      </c>
      <c r="FS115">
        <v>0</v>
      </c>
      <c r="FX115">
        <v>0</v>
      </c>
      <c r="FY115">
        <v>0</v>
      </c>
      <c r="GA115" t="s">
        <v>3</v>
      </c>
      <c r="GD115">
        <v>1</v>
      </c>
      <c r="GF115">
        <v>-1126346608</v>
      </c>
      <c r="GG115">
        <v>2</v>
      </c>
      <c r="GH115">
        <v>1</v>
      </c>
      <c r="GI115">
        <v>2</v>
      </c>
      <c r="GJ115">
        <v>0</v>
      </c>
      <c r="GK115">
        <v>0</v>
      </c>
      <c r="GL115">
        <f t="shared" si="104"/>
        <v>0</v>
      </c>
      <c r="GM115">
        <f t="shared" si="105"/>
        <v>-3305.97</v>
      </c>
      <c r="GN115">
        <f t="shared" si="106"/>
        <v>-3305.97</v>
      </c>
      <c r="GO115">
        <f t="shared" si="107"/>
        <v>0</v>
      </c>
      <c r="GP115">
        <f t="shared" si="108"/>
        <v>0</v>
      </c>
      <c r="GR115">
        <v>0</v>
      </c>
      <c r="GS115">
        <v>3</v>
      </c>
      <c r="GT115">
        <v>0</v>
      </c>
      <c r="GU115" t="s">
        <v>3</v>
      </c>
      <c r="GV115">
        <f t="shared" si="109"/>
        <v>0</v>
      </c>
      <c r="GW115">
        <v>1</v>
      </c>
      <c r="GX115">
        <f t="shared" si="110"/>
        <v>0</v>
      </c>
      <c r="HA115">
        <v>0</v>
      </c>
      <c r="HB115">
        <v>0</v>
      </c>
      <c r="HC115">
        <f t="shared" si="111"/>
        <v>0</v>
      </c>
      <c r="HE115" t="s">
        <v>3</v>
      </c>
      <c r="HF115" t="s">
        <v>3</v>
      </c>
      <c r="IK115">
        <v>0</v>
      </c>
    </row>
    <row r="116" spans="1:245">
      <c r="A116">
        <v>17</v>
      </c>
      <c r="B116">
        <v>1</v>
      </c>
      <c r="C116">
        <f>ROW(SmtRes!A207)</f>
        <v>207</v>
      </c>
      <c r="D116">
        <f>ROW(EtalonRes!A203)</f>
        <v>203</v>
      </c>
      <c r="E116" t="s">
        <v>276</v>
      </c>
      <c r="F116" t="s">
        <v>277</v>
      </c>
      <c r="G116" t="s">
        <v>278</v>
      </c>
      <c r="H116" t="s">
        <v>61</v>
      </c>
      <c r="I116">
        <f>ROUND(6/100,9)</f>
        <v>0.06</v>
      </c>
      <c r="J116">
        <v>0</v>
      </c>
      <c r="O116">
        <f t="shared" si="77"/>
        <v>1974.04</v>
      </c>
      <c r="P116">
        <f t="shared" si="78"/>
        <v>85.19</v>
      </c>
      <c r="Q116">
        <f t="shared" si="79"/>
        <v>24.57</v>
      </c>
      <c r="R116">
        <f t="shared" si="80"/>
        <v>5.38</v>
      </c>
      <c r="S116">
        <f t="shared" si="81"/>
        <v>1864.28</v>
      </c>
      <c r="T116">
        <f t="shared" si="82"/>
        <v>0</v>
      </c>
      <c r="U116">
        <f t="shared" si="83"/>
        <v>5.6639999999999997</v>
      </c>
      <c r="V116">
        <f t="shared" si="84"/>
        <v>1.2E-2</v>
      </c>
      <c r="W116">
        <f t="shared" si="85"/>
        <v>0</v>
      </c>
      <c r="X116">
        <f t="shared" si="86"/>
        <v>1514.42</v>
      </c>
      <c r="Y116">
        <f t="shared" si="87"/>
        <v>972.22</v>
      </c>
      <c r="AA116">
        <v>35806607</v>
      </c>
      <c r="AB116">
        <f t="shared" si="88"/>
        <v>1101.54</v>
      </c>
      <c r="AC116">
        <f t="shared" si="89"/>
        <v>120.73</v>
      </c>
      <c r="AD116">
        <f>ROUND((((ET116)-(EU116))+AE116),2)</f>
        <v>44.36</v>
      </c>
      <c r="AE116">
        <f t="shared" si="119"/>
        <v>2.7</v>
      </c>
      <c r="AF116">
        <f t="shared" si="119"/>
        <v>936.45</v>
      </c>
      <c r="AG116">
        <f t="shared" si="90"/>
        <v>0</v>
      </c>
      <c r="AH116">
        <f t="shared" si="120"/>
        <v>94.4</v>
      </c>
      <c r="AI116">
        <f t="shared" si="120"/>
        <v>0.2</v>
      </c>
      <c r="AJ116">
        <f t="shared" si="91"/>
        <v>0</v>
      </c>
      <c r="AK116">
        <v>1101.54</v>
      </c>
      <c r="AL116">
        <v>120.73</v>
      </c>
      <c r="AM116">
        <v>44.36</v>
      </c>
      <c r="AN116">
        <v>2.7</v>
      </c>
      <c r="AO116">
        <v>936.45</v>
      </c>
      <c r="AP116">
        <v>0</v>
      </c>
      <c r="AQ116">
        <v>94.4</v>
      </c>
      <c r="AR116">
        <v>0.2</v>
      </c>
      <c r="AS116">
        <v>0</v>
      </c>
      <c r="AT116">
        <v>81</v>
      </c>
      <c r="AU116">
        <v>52</v>
      </c>
      <c r="AV116">
        <v>1</v>
      </c>
      <c r="AW116">
        <v>1</v>
      </c>
      <c r="AZ116">
        <v>1</v>
      </c>
      <c r="BA116">
        <v>33.18</v>
      </c>
      <c r="BB116">
        <v>9.23</v>
      </c>
      <c r="BC116">
        <v>11.76</v>
      </c>
      <c r="BD116" t="s">
        <v>3</v>
      </c>
      <c r="BE116" t="s">
        <v>3</v>
      </c>
      <c r="BF116" t="s">
        <v>3</v>
      </c>
      <c r="BG116" t="s">
        <v>3</v>
      </c>
      <c r="BH116">
        <v>0</v>
      </c>
      <c r="BI116">
        <v>2</v>
      </c>
      <c r="BJ116" t="s">
        <v>279</v>
      </c>
      <c r="BM116">
        <v>108001</v>
      </c>
      <c r="BN116">
        <v>0</v>
      </c>
      <c r="BO116" t="s">
        <v>277</v>
      </c>
      <c r="BP116">
        <v>1</v>
      </c>
      <c r="BQ116">
        <v>3</v>
      </c>
      <c r="BR116">
        <v>0</v>
      </c>
      <c r="BS116">
        <v>33.18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95</v>
      </c>
      <c r="CA116">
        <v>65</v>
      </c>
      <c r="CE116">
        <v>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92"/>
        <v>1974.04</v>
      </c>
      <c r="CQ116">
        <f t="shared" si="93"/>
        <v>1419.7848000000001</v>
      </c>
      <c r="CR116">
        <f t="shared" si="94"/>
        <v>409.44280000000003</v>
      </c>
      <c r="CS116">
        <f t="shared" si="95"/>
        <v>89.585999999999999</v>
      </c>
      <c r="CT116">
        <f t="shared" si="96"/>
        <v>31071.411</v>
      </c>
      <c r="CU116">
        <f t="shared" si="97"/>
        <v>0</v>
      </c>
      <c r="CV116">
        <f t="shared" si="98"/>
        <v>94.4</v>
      </c>
      <c r="CW116">
        <f t="shared" si="99"/>
        <v>0.2</v>
      </c>
      <c r="CX116">
        <f t="shared" si="100"/>
        <v>0</v>
      </c>
      <c r="CY116">
        <f t="shared" si="101"/>
        <v>1514.4246000000003</v>
      </c>
      <c r="CZ116">
        <f t="shared" si="102"/>
        <v>972.22320000000002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0</v>
      </c>
      <c r="DO116">
        <v>0</v>
      </c>
      <c r="DP116">
        <v>1</v>
      </c>
      <c r="DQ116">
        <v>1</v>
      </c>
      <c r="DU116">
        <v>1010</v>
      </c>
      <c r="DV116" t="s">
        <v>61</v>
      </c>
      <c r="DW116" t="s">
        <v>61</v>
      </c>
      <c r="DX116">
        <v>100</v>
      </c>
      <c r="DZ116" t="s">
        <v>3</v>
      </c>
      <c r="EA116" t="s">
        <v>3</v>
      </c>
      <c r="EB116" t="s">
        <v>3</v>
      </c>
      <c r="EC116" t="s">
        <v>3</v>
      </c>
      <c r="EE116">
        <v>29085386</v>
      </c>
      <c r="EF116">
        <v>3</v>
      </c>
      <c r="EG116" t="s">
        <v>247</v>
      </c>
      <c r="EH116">
        <v>0</v>
      </c>
      <c r="EI116" t="s">
        <v>3</v>
      </c>
      <c r="EJ116">
        <v>2</v>
      </c>
      <c r="EK116">
        <v>108001</v>
      </c>
      <c r="EL116" t="s">
        <v>248</v>
      </c>
      <c r="EM116" t="s">
        <v>249</v>
      </c>
      <c r="EO116" t="s">
        <v>3</v>
      </c>
      <c r="EQ116">
        <v>0</v>
      </c>
      <c r="ER116">
        <v>1101.54</v>
      </c>
      <c r="ES116">
        <v>120.73</v>
      </c>
      <c r="ET116">
        <v>44.36</v>
      </c>
      <c r="EU116">
        <v>2.7</v>
      </c>
      <c r="EV116">
        <v>936.45</v>
      </c>
      <c r="EW116">
        <v>94.4</v>
      </c>
      <c r="EX116">
        <v>0.2</v>
      </c>
      <c r="EY116">
        <v>0</v>
      </c>
      <c r="FQ116">
        <v>0</v>
      </c>
      <c r="FR116">
        <f t="shared" si="103"/>
        <v>0</v>
      </c>
      <c r="FS116">
        <v>0</v>
      </c>
      <c r="FV116" t="s">
        <v>24</v>
      </c>
      <c r="FW116" t="s">
        <v>25</v>
      </c>
      <c r="FX116">
        <v>95</v>
      </c>
      <c r="FY116">
        <v>65</v>
      </c>
      <c r="GA116" t="s">
        <v>3</v>
      </c>
      <c r="GD116">
        <v>1</v>
      </c>
      <c r="GF116">
        <v>743134825</v>
      </c>
      <c r="GG116">
        <v>2</v>
      </c>
      <c r="GH116">
        <v>1</v>
      </c>
      <c r="GI116">
        <v>2</v>
      </c>
      <c r="GJ116">
        <v>0</v>
      </c>
      <c r="GK116">
        <v>0</v>
      </c>
      <c r="GL116">
        <f t="shared" si="104"/>
        <v>0</v>
      </c>
      <c r="GM116">
        <f t="shared" si="105"/>
        <v>4460.68</v>
      </c>
      <c r="GN116">
        <f t="shared" si="106"/>
        <v>0</v>
      </c>
      <c r="GO116">
        <f t="shared" si="107"/>
        <v>4460.68</v>
      </c>
      <c r="GP116">
        <f t="shared" si="108"/>
        <v>0</v>
      </c>
      <c r="GR116">
        <v>0</v>
      </c>
      <c r="GS116">
        <v>3</v>
      </c>
      <c r="GT116">
        <v>0</v>
      </c>
      <c r="GU116" t="s">
        <v>3</v>
      </c>
      <c r="GV116">
        <f t="shared" si="109"/>
        <v>0</v>
      </c>
      <c r="GW116">
        <v>1</v>
      </c>
      <c r="GX116">
        <f t="shared" si="110"/>
        <v>0</v>
      </c>
      <c r="HA116">
        <v>0</v>
      </c>
      <c r="HB116">
        <v>0</v>
      </c>
      <c r="HC116">
        <f t="shared" si="111"/>
        <v>0</v>
      </c>
      <c r="HE116" t="s">
        <v>3</v>
      </c>
      <c r="HF116" t="s">
        <v>3</v>
      </c>
      <c r="IK116">
        <v>0</v>
      </c>
    </row>
    <row r="117" spans="1:245">
      <c r="A117">
        <v>18</v>
      </c>
      <c r="B117">
        <v>1</v>
      </c>
      <c r="C117">
        <v>206</v>
      </c>
      <c r="E117" t="s">
        <v>280</v>
      </c>
      <c r="F117" t="s">
        <v>281</v>
      </c>
      <c r="G117" t="s">
        <v>282</v>
      </c>
      <c r="H117" t="s">
        <v>258</v>
      </c>
      <c r="I117">
        <f>I116*J117</f>
        <v>6</v>
      </c>
      <c r="J117">
        <v>100</v>
      </c>
      <c r="O117">
        <f t="shared" si="77"/>
        <v>326.17</v>
      </c>
      <c r="P117">
        <f t="shared" si="78"/>
        <v>326.17</v>
      </c>
      <c r="Q117">
        <f t="shared" si="79"/>
        <v>0</v>
      </c>
      <c r="R117">
        <f t="shared" si="80"/>
        <v>0</v>
      </c>
      <c r="S117">
        <f t="shared" si="81"/>
        <v>0</v>
      </c>
      <c r="T117">
        <f t="shared" si="82"/>
        <v>0</v>
      </c>
      <c r="U117">
        <f t="shared" si="83"/>
        <v>0</v>
      </c>
      <c r="V117">
        <f t="shared" si="84"/>
        <v>0</v>
      </c>
      <c r="W117">
        <f t="shared" si="85"/>
        <v>0.06</v>
      </c>
      <c r="X117">
        <f t="shared" si="86"/>
        <v>0</v>
      </c>
      <c r="Y117">
        <f t="shared" si="87"/>
        <v>0</v>
      </c>
      <c r="AA117">
        <v>35806607</v>
      </c>
      <c r="AB117">
        <f t="shared" si="88"/>
        <v>15.27</v>
      </c>
      <c r="AC117">
        <f t="shared" si="89"/>
        <v>15.27</v>
      </c>
      <c r="AD117">
        <f>ROUND((((ET117)-(EU117))+AE117),2)</f>
        <v>0</v>
      </c>
      <c r="AE117">
        <f t="shared" si="119"/>
        <v>0</v>
      </c>
      <c r="AF117">
        <f t="shared" si="119"/>
        <v>0</v>
      </c>
      <c r="AG117">
        <f t="shared" si="90"/>
        <v>0</v>
      </c>
      <c r="AH117">
        <f t="shared" si="120"/>
        <v>0</v>
      </c>
      <c r="AI117">
        <f t="shared" si="120"/>
        <v>0</v>
      </c>
      <c r="AJ117">
        <f t="shared" si="91"/>
        <v>0.01</v>
      </c>
      <c r="AK117">
        <v>15.27</v>
      </c>
      <c r="AL117">
        <v>15.27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0.01</v>
      </c>
      <c r="AT117">
        <v>0</v>
      </c>
      <c r="AU117">
        <v>0</v>
      </c>
      <c r="AV117">
        <v>1</v>
      </c>
      <c r="AW117">
        <v>1</v>
      </c>
      <c r="AZ117">
        <v>1</v>
      </c>
      <c r="BA117">
        <v>1</v>
      </c>
      <c r="BB117">
        <v>1</v>
      </c>
      <c r="BC117">
        <v>3.56</v>
      </c>
      <c r="BD117" t="s">
        <v>3</v>
      </c>
      <c r="BE117" t="s">
        <v>3</v>
      </c>
      <c r="BF117" t="s">
        <v>3</v>
      </c>
      <c r="BG117" t="s">
        <v>3</v>
      </c>
      <c r="BH117">
        <v>3</v>
      </c>
      <c r="BI117">
        <v>2</v>
      </c>
      <c r="BJ117" t="s">
        <v>283</v>
      </c>
      <c r="BM117">
        <v>500002</v>
      </c>
      <c r="BN117">
        <v>0</v>
      </c>
      <c r="BO117" t="s">
        <v>281</v>
      </c>
      <c r="BP117">
        <v>1</v>
      </c>
      <c r="BQ117">
        <v>12</v>
      </c>
      <c r="BR117">
        <v>0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0</v>
      </c>
      <c r="CA117">
        <v>0</v>
      </c>
      <c r="CE117">
        <v>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92"/>
        <v>326.17</v>
      </c>
      <c r="CQ117">
        <f t="shared" si="93"/>
        <v>54.361199999999997</v>
      </c>
      <c r="CR117">
        <f t="shared" si="94"/>
        <v>0</v>
      </c>
      <c r="CS117">
        <f t="shared" si="95"/>
        <v>0</v>
      </c>
      <c r="CT117">
        <f t="shared" si="96"/>
        <v>0</v>
      </c>
      <c r="CU117">
        <f t="shared" si="97"/>
        <v>0</v>
      </c>
      <c r="CV117">
        <f t="shared" si="98"/>
        <v>0</v>
      </c>
      <c r="CW117">
        <f t="shared" si="99"/>
        <v>0</v>
      </c>
      <c r="CX117">
        <f t="shared" si="100"/>
        <v>0.01</v>
      </c>
      <c r="CY117">
        <f t="shared" si="101"/>
        <v>0</v>
      </c>
      <c r="CZ117">
        <f t="shared" si="102"/>
        <v>0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1010</v>
      </c>
      <c r="DV117" t="s">
        <v>258</v>
      </c>
      <c r="DW117" t="s">
        <v>258</v>
      </c>
      <c r="DX117">
        <v>1</v>
      </c>
      <c r="DZ117" t="s">
        <v>3</v>
      </c>
      <c r="EA117" t="s">
        <v>3</v>
      </c>
      <c r="EB117" t="s">
        <v>3</v>
      </c>
      <c r="EC117" t="s">
        <v>3</v>
      </c>
      <c r="EE117">
        <v>29085444</v>
      </c>
      <c r="EF117">
        <v>12</v>
      </c>
      <c r="EG117" t="s">
        <v>31</v>
      </c>
      <c r="EH117">
        <v>0</v>
      </c>
      <c r="EI117" t="s">
        <v>3</v>
      </c>
      <c r="EJ117">
        <v>2</v>
      </c>
      <c r="EK117">
        <v>500002</v>
      </c>
      <c r="EL117" t="s">
        <v>32</v>
      </c>
      <c r="EM117" t="s">
        <v>33</v>
      </c>
      <c r="EO117" t="s">
        <v>3</v>
      </c>
      <c r="EQ117">
        <v>0</v>
      </c>
      <c r="ER117">
        <v>15.27</v>
      </c>
      <c r="ES117">
        <v>15.27</v>
      </c>
      <c r="ET117">
        <v>0</v>
      </c>
      <c r="EU117">
        <v>0</v>
      </c>
      <c r="EV117">
        <v>0</v>
      </c>
      <c r="EW117">
        <v>0</v>
      </c>
      <c r="EX117">
        <v>0</v>
      </c>
      <c r="FQ117">
        <v>0</v>
      </c>
      <c r="FR117">
        <f t="shared" si="103"/>
        <v>0</v>
      </c>
      <c r="FS117">
        <v>0</v>
      </c>
      <c r="FX117">
        <v>0</v>
      </c>
      <c r="FY117">
        <v>0</v>
      </c>
      <c r="GA117" t="s">
        <v>3</v>
      </c>
      <c r="GD117">
        <v>1</v>
      </c>
      <c r="GF117">
        <v>1246156436</v>
      </c>
      <c r="GG117">
        <v>2</v>
      </c>
      <c r="GH117">
        <v>1</v>
      </c>
      <c r="GI117">
        <v>2</v>
      </c>
      <c r="GJ117">
        <v>0</v>
      </c>
      <c r="GK117">
        <v>0</v>
      </c>
      <c r="GL117">
        <f t="shared" si="104"/>
        <v>0</v>
      </c>
      <c r="GM117">
        <f t="shared" si="105"/>
        <v>326.17</v>
      </c>
      <c r="GN117">
        <f t="shared" si="106"/>
        <v>0</v>
      </c>
      <c r="GO117">
        <f t="shared" si="107"/>
        <v>326.17</v>
      </c>
      <c r="GP117">
        <f t="shared" si="108"/>
        <v>0</v>
      </c>
      <c r="GR117">
        <v>0</v>
      </c>
      <c r="GS117">
        <v>3</v>
      </c>
      <c r="GT117">
        <v>0</v>
      </c>
      <c r="GU117" t="s">
        <v>3</v>
      </c>
      <c r="GV117">
        <f t="shared" si="109"/>
        <v>0</v>
      </c>
      <c r="GW117">
        <v>1</v>
      </c>
      <c r="GX117">
        <f t="shared" si="110"/>
        <v>0</v>
      </c>
      <c r="HA117">
        <v>0</v>
      </c>
      <c r="HB117">
        <v>0</v>
      </c>
      <c r="HC117">
        <f t="shared" si="111"/>
        <v>0</v>
      </c>
      <c r="HE117" t="s">
        <v>3</v>
      </c>
      <c r="HF117" t="s">
        <v>3</v>
      </c>
      <c r="IK117">
        <v>0</v>
      </c>
    </row>
    <row r="119" spans="1:245">
      <c r="A119" s="2">
        <v>51</v>
      </c>
      <c r="B119" s="2">
        <f>B79</f>
        <v>1</v>
      </c>
      <c r="C119" s="2">
        <f>A79</f>
        <v>5</v>
      </c>
      <c r="D119" s="2">
        <f>ROW(A79)</f>
        <v>79</v>
      </c>
      <c r="E119" s="2"/>
      <c r="F119" s="2" t="str">
        <f>IF(F79&lt;&gt;"",F79,"")</f>
        <v>Новый подраздел</v>
      </c>
      <c r="G119" s="2" t="str">
        <f>IF(G79&lt;&gt;"",G79,"")</f>
        <v>ремонт</v>
      </c>
      <c r="H119" s="2">
        <v>0</v>
      </c>
      <c r="I119" s="2"/>
      <c r="J119" s="2"/>
      <c r="K119" s="2"/>
      <c r="L119" s="2"/>
      <c r="M119" s="2"/>
      <c r="N119" s="2"/>
      <c r="O119" s="2">
        <f t="shared" ref="O119:T119" si="121">ROUND(AB119,2)</f>
        <v>212129.11</v>
      </c>
      <c r="P119" s="2">
        <f t="shared" si="121"/>
        <v>115956.28</v>
      </c>
      <c r="Q119" s="2">
        <f t="shared" si="121"/>
        <v>3363.29</v>
      </c>
      <c r="R119" s="2">
        <f t="shared" si="121"/>
        <v>1424.32</v>
      </c>
      <c r="S119" s="2">
        <f t="shared" si="121"/>
        <v>92809.54</v>
      </c>
      <c r="T119" s="2">
        <f t="shared" si="121"/>
        <v>0</v>
      </c>
      <c r="U119" s="2">
        <f>AH119</f>
        <v>311.76131249999992</v>
      </c>
      <c r="V119" s="2">
        <f>AI119</f>
        <v>4.0326799999999992</v>
      </c>
      <c r="W119" s="2">
        <f>ROUND(AJ119,2)</f>
        <v>263.27999999999997</v>
      </c>
      <c r="X119" s="2">
        <f>ROUND(AK119,2)</f>
        <v>83151.39</v>
      </c>
      <c r="Y119" s="2">
        <f>ROUND(AL119,2)</f>
        <v>41238.57</v>
      </c>
      <c r="Z119" s="2"/>
      <c r="AA119" s="2"/>
      <c r="AB119" s="2">
        <f>ROUND(SUMIF(AA83:AA117,"=35806607",O83:O117),2)</f>
        <v>212129.11</v>
      </c>
      <c r="AC119" s="2">
        <f>ROUND(SUMIF(AA83:AA117,"=35806607",P83:P117),2)</f>
        <v>115956.28</v>
      </c>
      <c r="AD119" s="2">
        <f>ROUND(SUMIF(AA83:AA117,"=35806607",Q83:Q117),2)</f>
        <v>3363.29</v>
      </c>
      <c r="AE119" s="2">
        <f>ROUND(SUMIF(AA83:AA117,"=35806607",R83:R117),2)</f>
        <v>1424.32</v>
      </c>
      <c r="AF119" s="2">
        <f>ROUND(SUMIF(AA83:AA117,"=35806607",S83:S117),2)</f>
        <v>92809.54</v>
      </c>
      <c r="AG119" s="2">
        <f>ROUND(SUMIF(AA83:AA117,"=35806607",T83:T117),2)</f>
        <v>0</v>
      </c>
      <c r="AH119" s="2">
        <f>SUMIF(AA83:AA117,"=35806607",U83:U117)</f>
        <v>311.76131249999992</v>
      </c>
      <c r="AI119" s="2">
        <f>SUMIF(AA83:AA117,"=35806607",V83:V117)</f>
        <v>4.0326799999999992</v>
      </c>
      <c r="AJ119" s="2">
        <f>ROUND(SUMIF(AA83:AA117,"=35806607",W83:W117),2)</f>
        <v>263.27999999999997</v>
      </c>
      <c r="AK119" s="2">
        <f>ROUND(SUMIF(AA83:AA117,"=35806607",X83:X117),2)</f>
        <v>83151.39</v>
      </c>
      <c r="AL119" s="2">
        <f>ROUND(SUMIF(AA83:AA117,"=35806607",Y83:Y117),2)</f>
        <v>41238.57</v>
      </c>
      <c r="AM119" s="2"/>
      <c r="AN119" s="2"/>
      <c r="AO119" s="2">
        <f t="shared" ref="AO119:BD119" si="122">ROUND(BX119,2)</f>
        <v>0</v>
      </c>
      <c r="AP119" s="2">
        <f t="shared" si="122"/>
        <v>0</v>
      </c>
      <c r="AQ119" s="2">
        <f t="shared" si="122"/>
        <v>0</v>
      </c>
      <c r="AR119" s="2">
        <f t="shared" si="122"/>
        <v>336519.07</v>
      </c>
      <c r="AS119" s="2">
        <f t="shared" si="122"/>
        <v>329963.07</v>
      </c>
      <c r="AT119" s="2">
        <f t="shared" si="122"/>
        <v>6556</v>
      </c>
      <c r="AU119" s="2">
        <f t="shared" si="122"/>
        <v>0</v>
      </c>
      <c r="AV119" s="2">
        <f t="shared" si="122"/>
        <v>115956.28</v>
      </c>
      <c r="AW119" s="2">
        <f t="shared" si="122"/>
        <v>115956.28</v>
      </c>
      <c r="AX119" s="2">
        <f t="shared" si="122"/>
        <v>0</v>
      </c>
      <c r="AY119" s="2">
        <f t="shared" si="122"/>
        <v>115956.28</v>
      </c>
      <c r="AZ119" s="2">
        <f t="shared" si="122"/>
        <v>0</v>
      </c>
      <c r="BA119" s="2">
        <f t="shared" si="122"/>
        <v>0</v>
      </c>
      <c r="BB119" s="2">
        <f t="shared" si="122"/>
        <v>0</v>
      </c>
      <c r="BC119" s="2">
        <f t="shared" si="122"/>
        <v>0</v>
      </c>
      <c r="BD119" s="2">
        <f t="shared" si="122"/>
        <v>0</v>
      </c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>
        <f>ROUND(SUMIF(AA83:AA117,"=35806607",FQ83:FQ117),2)</f>
        <v>0</v>
      </c>
      <c r="BY119" s="2">
        <f>ROUND(SUMIF(AA83:AA117,"=35806607",FR83:FR117),2)</f>
        <v>0</v>
      </c>
      <c r="BZ119" s="2">
        <f>ROUND(SUMIF(AA83:AA117,"=35806607",GL83:GL117),2)</f>
        <v>0</v>
      </c>
      <c r="CA119" s="2">
        <f>ROUND(SUMIF(AA83:AA117,"=35806607",GM83:GM117),2)</f>
        <v>336519.07</v>
      </c>
      <c r="CB119" s="2">
        <f>ROUND(SUMIF(AA83:AA117,"=35806607",GN83:GN117),2)</f>
        <v>329963.07</v>
      </c>
      <c r="CC119" s="2">
        <f>ROUND(SUMIF(AA83:AA117,"=35806607",GO83:GO117),2)</f>
        <v>6556</v>
      </c>
      <c r="CD119" s="2">
        <f>ROUND(SUMIF(AA83:AA117,"=35806607",GP83:GP117),2)</f>
        <v>0</v>
      </c>
      <c r="CE119" s="2">
        <f>AC119-BX119</f>
        <v>115956.28</v>
      </c>
      <c r="CF119" s="2">
        <f>AC119-BY119</f>
        <v>115956.28</v>
      </c>
      <c r="CG119" s="2">
        <f>BX119-BZ119</f>
        <v>0</v>
      </c>
      <c r="CH119" s="2">
        <f>AC119-BX119-BY119+BZ119</f>
        <v>115956.28</v>
      </c>
      <c r="CI119" s="2">
        <f>BY119-BZ119</f>
        <v>0</v>
      </c>
      <c r="CJ119" s="2">
        <f>ROUND(SUMIF(AA83:AA117,"=35806607",GX83:GX117),2)</f>
        <v>0</v>
      </c>
      <c r="CK119" s="2">
        <f>ROUND(SUMIF(AA83:AA117,"=35806607",GY83:GY117),2)</f>
        <v>0</v>
      </c>
      <c r="CL119" s="2">
        <f>ROUND(SUMIF(AA83:AA117,"=35806607",GZ83:GZ117),2)</f>
        <v>0</v>
      </c>
      <c r="CM119" s="2">
        <f>ROUND(SUMIF(AA83:AA117,"=35806607",HD83:HD117),2)</f>
        <v>0</v>
      </c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>
        <v>0</v>
      </c>
    </row>
    <row r="121" spans="1:245">
      <c r="A121" s="4">
        <v>50</v>
      </c>
      <c r="B121" s="4">
        <v>0</v>
      </c>
      <c r="C121" s="4">
        <v>0</v>
      </c>
      <c r="D121" s="4">
        <v>1</v>
      </c>
      <c r="E121" s="4">
        <v>201</v>
      </c>
      <c r="F121" s="4">
        <f>ROUND(Source!O119,O121)</f>
        <v>212129.11</v>
      </c>
      <c r="G121" s="4" t="s">
        <v>81</v>
      </c>
      <c r="H121" s="4" t="s">
        <v>82</v>
      </c>
      <c r="I121" s="4"/>
      <c r="J121" s="4"/>
      <c r="K121" s="4">
        <v>201</v>
      </c>
      <c r="L121" s="4">
        <v>1</v>
      </c>
      <c r="M121" s="4">
        <v>3</v>
      </c>
      <c r="N121" s="4" t="s">
        <v>3</v>
      </c>
      <c r="O121" s="4">
        <v>2</v>
      </c>
      <c r="P121" s="4"/>
      <c r="Q121" s="4"/>
      <c r="R121" s="4"/>
      <c r="S121" s="4"/>
      <c r="T121" s="4"/>
      <c r="U121" s="4"/>
      <c r="V121" s="4"/>
      <c r="W121" s="4"/>
    </row>
    <row r="122" spans="1:245">
      <c r="A122" s="4">
        <v>50</v>
      </c>
      <c r="B122" s="4">
        <v>0</v>
      </c>
      <c r="C122" s="4">
        <v>0</v>
      </c>
      <c r="D122" s="4">
        <v>1</v>
      </c>
      <c r="E122" s="4">
        <v>202</v>
      </c>
      <c r="F122" s="4">
        <f>ROUND(Source!P119,O122)</f>
        <v>115956.28</v>
      </c>
      <c r="G122" s="4" t="s">
        <v>83</v>
      </c>
      <c r="H122" s="4" t="s">
        <v>84</v>
      </c>
      <c r="I122" s="4"/>
      <c r="J122" s="4"/>
      <c r="K122" s="4">
        <v>202</v>
      </c>
      <c r="L122" s="4">
        <v>2</v>
      </c>
      <c r="M122" s="4">
        <v>3</v>
      </c>
      <c r="N122" s="4" t="s">
        <v>3</v>
      </c>
      <c r="O122" s="4">
        <v>2</v>
      </c>
      <c r="P122" s="4"/>
      <c r="Q122" s="4"/>
      <c r="R122" s="4"/>
      <c r="S122" s="4"/>
      <c r="T122" s="4"/>
      <c r="U122" s="4"/>
      <c r="V122" s="4"/>
      <c r="W122" s="4"/>
    </row>
    <row r="123" spans="1:245">
      <c r="A123" s="4">
        <v>50</v>
      </c>
      <c r="B123" s="4">
        <v>0</v>
      </c>
      <c r="C123" s="4">
        <v>0</v>
      </c>
      <c r="D123" s="4">
        <v>1</v>
      </c>
      <c r="E123" s="4">
        <v>222</v>
      </c>
      <c r="F123" s="4">
        <f>ROUND(Source!AO119,O123)</f>
        <v>0</v>
      </c>
      <c r="G123" s="4" t="s">
        <v>85</v>
      </c>
      <c r="H123" s="4" t="s">
        <v>86</v>
      </c>
      <c r="I123" s="4"/>
      <c r="J123" s="4"/>
      <c r="K123" s="4">
        <v>222</v>
      </c>
      <c r="L123" s="4">
        <v>3</v>
      </c>
      <c r="M123" s="4">
        <v>3</v>
      </c>
      <c r="N123" s="4" t="s">
        <v>3</v>
      </c>
      <c r="O123" s="4">
        <v>2</v>
      </c>
      <c r="P123" s="4"/>
      <c r="Q123" s="4"/>
      <c r="R123" s="4"/>
      <c r="S123" s="4"/>
      <c r="T123" s="4"/>
      <c r="U123" s="4"/>
      <c r="V123" s="4"/>
      <c r="W123" s="4"/>
    </row>
    <row r="124" spans="1:245">
      <c r="A124" s="4">
        <v>50</v>
      </c>
      <c r="B124" s="4">
        <v>0</v>
      </c>
      <c r="C124" s="4">
        <v>0</v>
      </c>
      <c r="D124" s="4">
        <v>1</v>
      </c>
      <c r="E124" s="4">
        <v>225</v>
      </c>
      <c r="F124" s="4">
        <f>ROUND(Source!AV119,O124)</f>
        <v>115956.28</v>
      </c>
      <c r="G124" s="4" t="s">
        <v>87</v>
      </c>
      <c r="H124" s="4" t="s">
        <v>88</v>
      </c>
      <c r="I124" s="4"/>
      <c r="J124" s="4"/>
      <c r="K124" s="4">
        <v>225</v>
      </c>
      <c r="L124" s="4">
        <v>4</v>
      </c>
      <c r="M124" s="4">
        <v>3</v>
      </c>
      <c r="N124" s="4" t="s">
        <v>3</v>
      </c>
      <c r="O124" s="4">
        <v>2</v>
      </c>
      <c r="P124" s="4"/>
      <c r="Q124" s="4"/>
      <c r="R124" s="4"/>
      <c r="S124" s="4"/>
      <c r="T124" s="4"/>
      <c r="U124" s="4"/>
      <c r="V124" s="4"/>
      <c r="W124" s="4"/>
    </row>
    <row r="125" spans="1:245">
      <c r="A125" s="4">
        <v>50</v>
      </c>
      <c r="B125" s="4">
        <v>0</v>
      </c>
      <c r="C125" s="4">
        <v>0</v>
      </c>
      <c r="D125" s="4">
        <v>1</v>
      </c>
      <c r="E125" s="4">
        <v>226</v>
      </c>
      <c r="F125" s="4">
        <f>ROUND(Source!AW119,O125)</f>
        <v>115956.28</v>
      </c>
      <c r="G125" s="4" t="s">
        <v>89</v>
      </c>
      <c r="H125" s="4" t="s">
        <v>90</v>
      </c>
      <c r="I125" s="4"/>
      <c r="J125" s="4"/>
      <c r="K125" s="4">
        <v>226</v>
      </c>
      <c r="L125" s="4">
        <v>5</v>
      </c>
      <c r="M125" s="4">
        <v>3</v>
      </c>
      <c r="N125" s="4" t="s">
        <v>3</v>
      </c>
      <c r="O125" s="4">
        <v>2</v>
      </c>
      <c r="P125" s="4"/>
      <c r="Q125" s="4"/>
      <c r="R125" s="4"/>
      <c r="S125" s="4"/>
      <c r="T125" s="4"/>
      <c r="U125" s="4"/>
      <c r="V125" s="4"/>
      <c r="W125" s="4"/>
    </row>
    <row r="126" spans="1:245">
      <c r="A126" s="4">
        <v>50</v>
      </c>
      <c r="B126" s="4">
        <v>0</v>
      </c>
      <c r="C126" s="4">
        <v>0</v>
      </c>
      <c r="D126" s="4">
        <v>1</v>
      </c>
      <c r="E126" s="4">
        <v>227</v>
      </c>
      <c r="F126" s="4">
        <f>ROUND(Source!AX119,O126)</f>
        <v>0</v>
      </c>
      <c r="G126" s="4" t="s">
        <v>91</v>
      </c>
      <c r="H126" s="4" t="s">
        <v>92</v>
      </c>
      <c r="I126" s="4"/>
      <c r="J126" s="4"/>
      <c r="K126" s="4">
        <v>227</v>
      </c>
      <c r="L126" s="4">
        <v>6</v>
      </c>
      <c r="M126" s="4">
        <v>3</v>
      </c>
      <c r="N126" s="4" t="s">
        <v>3</v>
      </c>
      <c r="O126" s="4">
        <v>2</v>
      </c>
      <c r="P126" s="4"/>
      <c r="Q126" s="4"/>
      <c r="R126" s="4"/>
      <c r="S126" s="4"/>
      <c r="T126" s="4"/>
      <c r="U126" s="4"/>
      <c r="V126" s="4"/>
      <c r="W126" s="4"/>
    </row>
    <row r="127" spans="1:245">
      <c r="A127" s="4">
        <v>50</v>
      </c>
      <c r="B127" s="4">
        <v>0</v>
      </c>
      <c r="C127" s="4">
        <v>0</v>
      </c>
      <c r="D127" s="4">
        <v>1</v>
      </c>
      <c r="E127" s="4">
        <v>228</v>
      </c>
      <c r="F127" s="4">
        <f>ROUND(Source!AY119,O127)</f>
        <v>115956.28</v>
      </c>
      <c r="G127" s="4" t="s">
        <v>93</v>
      </c>
      <c r="H127" s="4" t="s">
        <v>94</v>
      </c>
      <c r="I127" s="4"/>
      <c r="J127" s="4"/>
      <c r="K127" s="4">
        <v>228</v>
      </c>
      <c r="L127" s="4">
        <v>7</v>
      </c>
      <c r="M127" s="4">
        <v>3</v>
      </c>
      <c r="N127" s="4" t="s">
        <v>3</v>
      </c>
      <c r="O127" s="4">
        <v>2</v>
      </c>
      <c r="P127" s="4"/>
      <c r="Q127" s="4"/>
      <c r="R127" s="4"/>
      <c r="S127" s="4"/>
      <c r="T127" s="4"/>
      <c r="U127" s="4"/>
      <c r="V127" s="4"/>
      <c r="W127" s="4"/>
    </row>
    <row r="128" spans="1:245">
      <c r="A128" s="4">
        <v>50</v>
      </c>
      <c r="B128" s="4">
        <v>0</v>
      </c>
      <c r="C128" s="4">
        <v>0</v>
      </c>
      <c r="D128" s="4">
        <v>1</v>
      </c>
      <c r="E128" s="4">
        <v>216</v>
      </c>
      <c r="F128" s="4">
        <f>ROUND(Source!AP119,O128)</f>
        <v>0</v>
      </c>
      <c r="G128" s="4" t="s">
        <v>95</v>
      </c>
      <c r="H128" s="4" t="s">
        <v>96</v>
      </c>
      <c r="I128" s="4"/>
      <c r="J128" s="4"/>
      <c r="K128" s="4">
        <v>216</v>
      </c>
      <c r="L128" s="4">
        <v>8</v>
      </c>
      <c r="M128" s="4">
        <v>3</v>
      </c>
      <c r="N128" s="4" t="s">
        <v>3</v>
      </c>
      <c r="O128" s="4">
        <v>2</v>
      </c>
      <c r="P128" s="4"/>
      <c r="Q128" s="4"/>
      <c r="R128" s="4"/>
      <c r="S128" s="4"/>
      <c r="T128" s="4"/>
      <c r="U128" s="4"/>
      <c r="V128" s="4"/>
      <c r="W128" s="4"/>
    </row>
    <row r="129" spans="1:23">
      <c r="A129" s="4">
        <v>50</v>
      </c>
      <c r="B129" s="4">
        <v>0</v>
      </c>
      <c r="C129" s="4">
        <v>0</v>
      </c>
      <c r="D129" s="4">
        <v>1</v>
      </c>
      <c r="E129" s="4">
        <v>223</v>
      </c>
      <c r="F129" s="4">
        <f>ROUND(Source!AQ119,O129)</f>
        <v>0</v>
      </c>
      <c r="G129" s="4" t="s">
        <v>97</v>
      </c>
      <c r="H129" s="4" t="s">
        <v>98</v>
      </c>
      <c r="I129" s="4"/>
      <c r="J129" s="4"/>
      <c r="K129" s="4">
        <v>223</v>
      </c>
      <c r="L129" s="4">
        <v>9</v>
      </c>
      <c r="M129" s="4">
        <v>3</v>
      </c>
      <c r="N129" s="4" t="s">
        <v>3</v>
      </c>
      <c r="O129" s="4">
        <v>2</v>
      </c>
      <c r="P129" s="4"/>
      <c r="Q129" s="4"/>
      <c r="R129" s="4"/>
      <c r="S129" s="4"/>
      <c r="T129" s="4"/>
      <c r="U129" s="4"/>
      <c r="V129" s="4"/>
      <c r="W129" s="4"/>
    </row>
    <row r="130" spans="1:23">
      <c r="A130" s="4">
        <v>50</v>
      </c>
      <c r="B130" s="4">
        <v>0</v>
      </c>
      <c r="C130" s="4">
        <v>0</v>
      </c>
      <c r="D130" s="4">
        <v>1</v>
      </c>
      <c r="E130" s="4">
        <v>229</v>
      </c>
      <c r="F130" s="4">
        <f>ROUND(Source!AZ119,O130)</f>
        <v>0</v>
      </c>
      <c r="G130" s="4" t="s">
        <v>99</v>
      </c>
      <c r="H130" s="4" t="s">
        <v>100</v>
      </c>
      <c r="I130" s="4"/>
      <c r="J130" s="4"/>
      <c r="K130" s="4">
        <v>229</v>
      </c>
      <c r="L130" s="4">
        <v>10</v>
      </c>
      <c r="M130" s="4">
        <v>3</v>
      </c>
      <c r="N130" s="4" t="s">
        <v>3</v>
      </c>
      <c r="O130" s="4">
        <v>2</v>
      </c>
      <c r="P130" s="4"/>
      <c r="Q130" s="4"/>
      <c r="R130" s="4"/>
      <c r="S130" s="4"/>
      <c r="T130" s="4"/>
      <c r="U130" s="4"/>
      <c r="V130" s="4"/>
      <c r="W130" s="4"/>
    </row>
    <row r="131" spans="1:23">
      <c r="A131" s="4">
        <v>50</v>
      </c>
      <c r="B131" s="4">
        <v>0</v>
      </c>
      <c r="C131" s="4">
        <v>0</v>
      </c>
      <c r="D131" s="4">
        <v>1</v>
      </c>
      <c r="E131" s="4">
        <v>203</v>
      </c>
      <c r="F131" s="4">
        <f>ROUND(Source!Q119,O131)</f>
        <v>3363.29</v>
      </c>
      <c r="G131" s="4" t="s">
        <v>101</v>
      </c>
      <c r="H131" s="4" t="s">
        <v>102</v>
      </c>
      <c r="I131" s="4"/>
      <c r="J131" s="4"/>
      <c r="K131" s="4">
        <v>203</v>
      </c>
      <c r="L131" s="4">
        <v>11</v>
      </c>
      <c r="M131" s="4">
        <v>3</v>
      </c>
      <c r="N131" s="4" t="s">
        <v>3</v>
      </c>
      <c r="O131" s="4">
        <v>2</v>
      </c>
      <c r="P131" s="4"/>
      <c r="Q131" s="4"/>
      <c r="R131" s="4"/>
      <c r="S131" s="4"/>
      <c r="T131" s="4"/>
      <c r="U131" s="4"/>
      <c r="V131" s="4"/>
      <c r="W131" s="4"/>
    </row>
    <row r="132" spans="1:23">
      <c r="A132" s="4">
        <v>50</v>
      </c>
      <c r="B132" s="4">
        <v>0</v>
      </c>
      <c r="C132" s="4">
        <v>0</v>
      </c>
      <c r="D132" s="4">
        <v>1</v>
      </c>
      <c r="E132" s="4">
        <v>231</v>
      </c>
      <c r="F132" s="4">
        <f>ROUND(Source!BB119,O132)</f>
        <v>0</v>
      </c>
      <c r="G132" s="4" t="s">
        <v>103</v>
      </c>
      <c r="H132" s="4" t="s">
        <v>104</v>
      </c>
      <c r="I132" s="4"/>
      <c r="J132" s="4"/>
      <c r="K132" s="4">
        <v>231</v>
      </c>
      <c r="L132" s="4">
        <v>12</v>
      </c>
      <c r="M132" s="4">
        <v>3</v>
      </c>
      <c r="N132" s="4" t="s">
        <v>3</v>
      </c>
      <c r="O132" s="4">
        <v>2</v>
      </c>
      <c r="P132" s="4"/>
      <c r="Q132" s="4"/>
      <c r="R132" s="4"/>
      <c r="S132" s="4"/>
      <c r="T132" s="4"/>
      <c r="U132" s="4"/>
      <c r="V132" s="4"/>
      <c r="W132" s="4"/>
    </row>
    <row r="133" spans="1:23">
      <c r="A133" s="4">
        <v>50</v>
      </c>
      <c r="B133" s="4">
        <v>0</v>
      </c>
      <c r="C133" s="4">
        <v>0</v>
      </c>
      <c r="D133" s="4">
        <v>1</v>
      </c>
      <c r="E133" s="4">
        <v>204</v>
      </c>
      <c r="F133" s="4">
        <f>ROUND(Source!R119,O133)</f>
        <v>1424.32</v>
      </c>
      <c r="G133" s="4" t="s">
        <v>105</v>
      </c>
      <c r="H133" s="4" t="s">
        <v>106</v>
      </c>
      <c r="I133" s="4"/>
      <c r="J133" s="4"/>
      <c r="K133" s="4">
        <v>204</v>
      </c>
      <c r="L133" s="4">
        <v>13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/>
    </row>
    <row r="134" spans="1:23">
      <c r="A134" s="4">
        <v>50</v>
      </c>
      <c r="B134" s="4">
        <v>0</v>
      </c>
      <c r="C134" s="4">
        <v>0</v>
      </c>
      <c r="D134" s="4">
        <v>1</v>
      </c>
      <c r="E134" s="4">
        <v>205</v>
      </c>
      <c r="F134" s="4">
        <f>ROUND(Source!S119,O134)</f>
        <v>92809.54</v>
      </c>
      <c r="G134" s="4" t="s">
        <v>107</v>
      </c>
      <c r="H134" s="4" t="s">
        <v>108</v>
      </c>
      <c r="I134" s="4"/>
      <c r="J134" s="4"/>
      <c r="K134" s="4">
        <v>205</v>
      </c>
      <c r="L134" s="4">
        <v>14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3">
      <c r="A135" s="4">
        <v>50</v>
      </c>
      <c r="B135" s="4">
        <v>0</v>
      </c>
      <c r="C135" s="4">
        <v>0</v>
      </c>
      <c r="D135" s="4">
        <v>1</v>
      </c>
      <c r="E135" s="4">
        <v>232</v>
      </c>
      <c r="F135" s="4">
        <f>ROUND(Source!BC119,O135)</f>
        <v>0</v>
      </c>
      <c r="G135" s="4" t="s">
        <v>109</v>
      </c>
      <c r="H135" s="4" t="s">
        <v>110</v>
      </c>
      <c r="I135" s="4"/>
      <c r="J135" s="4"/>
      <c r="K135" s="4">
        <v>232</v>
      </c>
      <c r="L135" s="4">
        <v>15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3">
      <c r="A136" s="4">
        <v>50</v>
      </c>
      <c r="B136" s="4">
        <v>0</v>
      </c>
      <c r="C136" s="4">
        <v>0</v>
      </c>
      <c r="D136" s="4">
        <v>1</v>
      </c>
      <c r="E136" s="4">
        <v>214</v>
      </c>
      <c r="F136" s="4">
        <f>ROUND(Source!AS119,O136)</f>
        <v>329963.07</v>
      </c>
      <c r="G136" s="4" t="s">
        <v>111</v>
      </c>
      <c r="H136" s="4" t="s">
        <v>112</v>
      </c>
      <c r="I136" s="4"/>
      <c r="J136" s="4"/>
      <c r="K136" s="4">
        <v>214</v>
      </c>
      <c r="L136" s="4">
        <v>16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3">
      <c r="A137" s="4">
        <v>50</v>
      </c>
      <c r="B137" s="4">
        <v>0</v>
      </c>
      <c r="C137" s="4">
        <v>0</v>
      </c>
      <c r="D137" s="4">
        <v>1</v>
      </c>
      <c r="E137" s="4">
        <v>215</v>
      </c>
      <c r="F137" s="4">
        <f>ROUND(Source!AT119,O137)</f>
        <v>6556</v>
      </c>
      <c r="G137" s="4" t="s">
        <v>113</v>
      </c>
      <c r="H137" s="4" t="s">
        <v>114</v>
      </c>
      <c r="I137" s="4"/>
      <c r="J137" s="4"/>
      <c r="K137" s="4">
        <v>215</v>
      </c>
      <c r="L137" s="4">
        <v>17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3">
      <c r="A138" s="4">
        <v>50</v>
      </c>
      <c r="B138" s="4">
        <v>0</v>
      </c>
      <c r="C138" s="4">
        <v>0</v>
      </c>
      <c r="D138" s="4">
        <v>1</v>
      </c>
      <c r="E138" s="4">
        <v>217</v>
      </c>
      <c r="F138" s="4">
        <f>ROUND(Source!AU119,O138)</f>
        <v>0</v>
      </c>
      <c r="G138" s="4" t="s">
        <v>115</v>
      </c>
      <c r="H138" s="4" t="s">
        <v>116</v>
      </c>
      <c r="I138" s="4"/>
      <c r="J138" s="4"/>
      <c r="K138" s="4">
        <v>217</v>
      </c>
      <c r="L138" s="4">
        <v>18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3">
      <c r="A139" s="4">
        <v>50</v>
      </c>
      <c r="B139" s="4">
        <v>0</v>
      </c>
      <c r="C139" s="4">
        <v>0</v>
      </c>
      <c r="D139" s="4">
        <v>1</v>
      </c>
      <c r="E139" s="4">
        <v>230</v>
      </c>
      <c r="F139" s="4">
        <f>ROUND(Source!BA119,O139)</f>
        <v>0</v>
      </c>
      <c r="G139" s="4" t="s">
        <v>117</v>
      </c>
      <c r="H139" s="4" t="s">
        <v>118</v>
      </c>
      <c r="I139" s="4"/>
      <c r="J139" s="4"/>
      <c r="K139" s="4">
        <v>230</v>
      </c>
      <c r="L139" s="4">
        <v>19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/>
    </row>
    <row r="140" spans="1:23">
      <c r="A140" s="4">
        <v>50</v>
      </c>
      <c r="B140" s="4">
        <v>0</v>
      </c>
      <c r="C140" s="4">
        <v>0</v>
      </c>
      <c r="D140" s="4">
        <v>1</v>
      </c>
      <c r="E140" s="4">
        <v>206</v>
      </c>
      <c r="F140" s="4">
        <f>ROUND(Source!T119,O140)</f>
        <v>0</v>
      </c>
      <c r="G140" s="4" t="s">
        <v>119</v>
      </c>
      <c r="H140" s="4" t="s">
        <v>120</v>
      </c>
      <c r="I140" s="4"/>
      <c r="J140" s="4"/>
      <c r="K140" s="4">
        <v>206</v>
      </c>
      <c r="L140" s="4">
        <v>20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/>
    </row>
    <row r="141" spans="1:23">
      <c r="A141" s="4">
        <v>50</v>
      </c>
      <c r="B141" s="4">
        <v>0</v>
      </c>
      <c r="C141" s="4">
        <v>0</v>
      </c>
      <c r="D141" s="4">
        <v>1</v>
      </c>
      <c r="E141" s="4">
        <v>207</v>
      </c>
      <c r="F141" s="4">
        <f>Source!U119</f>
        <v>311.76131249999992</v>
      </c>
      <c r="G141" s="4" t="s">
        <v>121</v>
      </c>
      <c r="H141" s="4" t="s">
        <v>122</v>
      </c>
      <c r="I141" s="4"/>
      <c r="J141" s="4"/>
      <c r="K141" s="4">
        <v>207</v>
      </c>
      <c r="L141" s="4">
        <v>21</v>
      </c>
      <c r="M141" s="4">
        <v>3</v>
      </c>
      <c r="N141" s="4" t="s">
        <v>3</v>
      </c>
      <c r="O141" s="4">
        <v>-1</v>
      </c>
      <c r="P141" s="4"/>
      <c r="Q141" s="4"/>
      <c r="R141" s="4"/>
      <c r="S141" s="4"/>
      <c r="T141" s="4"/>
      <c r="U141" s="4"/>
      <c r="V141" s="4"/>
      <c r="W141" s="4"/>
    </row>
    <row r="142" spans="1:23">
      <c r="A142" s="4">
        <v>50</v>
      </c>
      <c r="B142" s="4">
        <v>0</v>
      </c>
      <c r="C142" s="4">
        <v>0</v>
      </c>
      <c r="D142" s="4">
        <v>1</v>
      </c>
      <c r="E142" s="4">
        <v>208</v>
      </c>
      <c r="F142" s="4">
        <f>Source!V119</f>
        <v>4.0326799999999992</v>
      </c>
      <c r="G142" s="4" t="s">
        <v>123</v>
      </c>
      <c r="H142" s="4" t="s">
        <v>124</v>
      </c>
      <c r="I142" s="4"/>
      <c r="J142" s="4"/>
      <c r="K142" s="4">
        <v>208</v>
      </c>
      <c r="L142" s="4">
        <v>22</v>
      </c>
      <c r="M142" s="4">
        <v>3</v>
      </c>
      <c r="N142" s="4" t="s">
        <v>3</v>
      </c>
      <c r="O142" s="4">
        <v>-1</v>
      </c>
      <c r="P142" s="4"/>
      <c r="Q142" s="4"/>
      <c r="R142" s="4"/>
      <c r="S142" s="4"/>
      <c r="T142" s="4"/>
      <c r="U142" s="4"/>
      <c r="V142" s="4"/>
      <c r="W142" s="4"/>
    </row>
    <row r="143" spans="1:23">
      <c r="A143" s="4">
        <v>50</v>
      </c>
      <c r="B143" s="4">
        <v>0</v>
      </c>
      <c r="C143" s="4">
        <v>0</v>
      </c>
      <c r="D143" s="4">
        <v>1</v>
      </c>
      <c r="E143" s="4">
        <v>209</v>
      </c>
      <c r="F143" s="4">
        <f>ROUND(Source!W119,O143)</f>
        <v>263.27999999999997</v>
      </c>
      <c r="G143" s="4" t="s">
        <v>125</v>
      </c>
      <c r="H143" s="4" t="s">
        <v>126</v>
      </c>
      <c r="I143" s="4"/>
      <c r="J143" s="4"/>
      <c r="K143" s="4">
        <v>209</v>
      </c>
      <c r="L143" s="4">
        <v>23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3">
      <c r="A144" s="4">
        <v>50</v>
      </c>
      <c r="B144" s="4">
        <v>0</v>
      </c>
      <c r="C144" s="4">
        <v>0</v>
      </c>
      <c r="D144" s="4">
        <v>1</v>
      </c>
      <c r="E144" s="4">
        <v>233</v>
      </c>
      <c r="F144" s="4">
        <f>ROUND(Source!BD119,O144)</f>
        <v>0</v>
      </c>
      <c r="G144" s="4" t="s">
        <v>127</v>
      </c>
      <c r="H144" s="4" t="s">
        <v>128</v>
      </c>
      <c r="I144" s="4"/>
      <c r="J144" s="4"/>
      <c r="K144" s="4">
        <v>233</v>
      </c>
      <c r="L144" s="4">
        <v>24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06">
      <c r="A145" s="4">
        <v>50</v>
      </c>
      <c r="B145" s="4">
        <v>0</v>
      </c>
      <c r="C145" s="4">
        <v>0</v>
      </c>
      <c r="D145" s="4">
        <v>1</v>
      </c>
      <c r="E145" s="4">
        <v>210</v>
      </c>
      <c r="F145" s="4">
        <f>ROUND(Source!X119,O145)</f>
        <v>83151.39</v>
      </c>
      <c r="G145" s="4" t="s">
        <v>129</v>
      </c>
      <c r="H145" s="4" t="s">
        <v>130</v>
      </c>
      <c r="I145" s="4"/>
      <c r="J145" s="4"/>
      <c r="K145" s="4">
        <v>210</v>
      </c>
      <c r="L145" s="4">
        <v>25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06">
      <c r="A146" s="4">
        <v>50</v>
      </c>
      <c r="B146" s="4">
        <v>0</v>
      </c>
      <c r="C146" s="4">
        <v>0</v>
      </c>
      <c r="D146" s="4">
        <v>1</v>
      </c>
      <c r="E146" s="4">
        <v>211</v>
      </c>
      <c r="F146" s="4">
        <f>ROUND(Source!Y119,O146)</f>
        <v>41238.57</v>
      </c>
      <c r="G146" s="4" t="s">
        <v>131</v>
      </c>
      <c r="H146" s="4" t="s">
        <v>132</v>
      </c>
      <c r="I146" s="4"/>
      <c r="J146" s="4"/>
      <c r="K146" s="4">
        <v>211</v>
      </c>
      <c r="L146" s="4">
        <v>26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06">
      <c r="A147" s="4">
        <v>50</v>
      </c>
      <c r="B147" s="4">
        <v>0</v>
      </c>
      <c r="C147" s="4">
        <v>0</v>
      </c>
      <c r="D147" s="4">
        <v>1</v>
      </c>
      <c r="E147" s="4">
        <v>0</v>
      </c>
      <c r="F147" s="4">
        <f>ROUND(Source!AR119,O147)</f>
        <v>336519.07</v>
      </c>
      <c r="G147" s="4" t="s">
        <v>133</v>
      </c>
      <c r="H147" s="4" t="s">
        <v>134</v>
      </c>
      <c r="I147" s="4"/>
      <c r="J147" s="4"/>
      <c r="K147" s="4">
        <v>224</v>
      </c>
      <c r="L147" s="4">
        <v>27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06">
      <c r="A148" s="4">
        <v>50</v>
      </c>
      <c r="B148" s="4">
        <v>1</v>
      </c>
      <c r="C148" s="4">
        <v>0</v>
      </c>
      <c r="D148" s="4">
        <v>2</v>
      </c>
      <c r="E148" s="4">
        <v>0</v>
      </c>
      <c r="F148" s="4">
        <f>ROUND(F147*0.18,O148)</f>
        <v>60573.4</v>
      </c>
      <c r="G148" s="4" t="s">
        <v>135</v>
      </c>
      <c r="H148" s="4" t="s">
        <v>135</v>
      </c>
      <c r="I148" s="4"/>
      <c r="J148" s="4"/>
      <c r="K148" s="4">
        <v>212</v>
      </c>
      <c r="L148" s="4">
        <v>28</v>
      </c>
      <c r="M148" s="4">
        <v>0</v>
      </c>
      <c r="N148" s="4" t="s">
        <v>3</v>
      </c>
      <c r="O148" s="4">
        <v>1</v>
      </c>
      <c r="P148" s="4"/>
      <c r="Q148" s="4"/>
      <c r="R148" s="4"/>
      <c r="S148" s="4"/>
      <c r="T148" s="4"/>
      <c r="U148" s="4"/>
      <c r="V148" s="4"/>
      <c r="W148" s="4"/>
    </row>
    <row r="149" spans="1:206">
      <c r="A149" s="4">
        <v>50</v>
      </c>
      <c r="B149" s="4">
        <v>1</v>
      </c>
      <c r="C149" s="4">
        <v>0</v>
      </c>
      <c r="D149" s="4">
        <v>2</v>
      </c>
      <c r="E149" s="4">
        <v>224</v>
      </c>
      <c r="F149" s="4">
        <f>ROUND(F147*1.18,O149)</f>
        <v>397092.5</v>
      </c>
      <c r="G149" s="4" t="s">
        <v>136</v>
      </c>
      <c r="H149" s="4" t="s">
        <v>137</v>
      </c>
      <c r="I149" s="4"/>
      <c r="J149" s="4"/>
      <c r="K149" s="4">
        <v>212</v>
      </c>
      <c r="L149" s="4">
        <v>29</v>
      </c>
      <c r="M149" s="4">
        <v>0</v>
      </c>
      <c r="N149" s="4" t="s">
        <v>3</v>
      </c>
      <c r="O149" s="4">
        <v>1</v>
      </c>
      <c r="P149" s="4"/>
      <c r="Q149" s="4"/>
      <c r="R149" s="4"/>
      <c r="S149" s="4"/>
      <c r="T149" s="4"/>
      <c r="U149" s="4"/>
      <c r="V149" s="4"/>
      <c r="W149" s="4"/>
    </row>
    <row r="151" spans="1:206">
      <c r="A151" s="2">
        <v>51</v>
      </c>
      <c r="B151" s="2">
        <f>B24</f>
        <v>1</v>
      </c>
      <c r="C151" s="2">
        <f>A24</f>
        <v>4</v>
      </c>
      <c r="D151" s="2">
        <f>ROW(A24)</f>
        <v>24</v>
      </c>
      <c r="E151" s="2"/>
      <c r="F151" s="2" t="str">
        <f>IF(F24&lt;&gt;"",F24,"")</f>
        <v>Новый раздел</v>
      </c>
      <c r="G151" s="2" t="str">
        <f>IF(G24&lt;&gt;"",G24,"")</f>
        <v>комната 27</v>
      </c>
      <c r="H151" s="2">
        <v>0</v>
      </c>
      <c r="I151" s="2"/>
      <c r="J151" s="2"/>
      <c r="K151" s="2"/>
      <c r="L151" s="2"/>
      <c r="M151" s="2"/>
      <c r="N151" s="2"/>
      <c r="O151" s="2">
        <f t="shared" ref="O151:T151" si="123">ROUND(O47+O119+AB151,2)</f>
        <v>219505.26</v>
      </c>
      <c r="P151" s="2">
        <f t="shared" si="123"/>
        <v>115956.28</v>
      </c>
      <c r="Q151" s="2">
        <f t="shared" si="123"/>
        <v>4096.25</v>
      </c>
      <c r="R151" s="2">
        <f t="shared" si="123"/>
        <v>2120.25</v>
      </c>
      <c r="S151" s="2">
        <f t="shared" si="123"/>
        <v>99452.73</v>
      </c>
      <c r="T151" s="2">
        <f t="shared" si="123"/>
        <v>0</v>
      </c>
      <c r="U151" s="2">
        <f>U47+U119+AH151</f>
        <v>337.33259249999992</v>
      </c>
      <c r="V151" s="2">
        <f>V47+V119+AI151</f>
        <v>5.5961399999999992</v>
      </c>
      <c r="W151" s="2">
        <f>ROUND(W47+W119+AJ151,2)</f>
        <v>263.27999999999997</v>
      </c>
      <c r="X151" s="2">
        <f>ROUND(X47+X119+AK151,2)</f>
        <v>85570.11</v>
      </c>
      <c r="Y151" s="2">
        <f>ROUND(Y47+Y119+AL151,2)</f>
        <v>43091.8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>
        <f t="shared" ref="AO151:BD151" si="124">ROUND(AO47+AO119+BX151,2)</f>
        <v>0</v>
      </c>
      <c r="AP151" s="2">
        <f t="shared" si="124"/>
        <v>0</v>
      </c>
      <c r="AQ151" s="2">
        <f t="shared" si="124"/>
        <v>0</v>
      </c>
      <c r="AR151" s="2">
        <f t="shared" si="124"/>
        <v>348167.17</v>
      </c>
      <c r="AS151" s="2">
        <f t="shared" si="124"/>
        <v>341611.17</v>
      </c>
      <c r="AT151" s="2">
        <f t="shared" si="124"/>
        <v>6556</v>
      </c>
      <c r="AU151" s="2">
        <f t="shared" si="124"/>
        <v>0</v>
      </c>
      <c r="AV151" s="2">
        <f t="shared" si="124"/>
        <v>115956.28</v>
      </c>
      <c r="AW151" s="2">
        <f t="shared" si="124"/>
        <v>115956.28</v>
      </c>
      <c r="AX151" s="2">
        <f t="shared" si="124"/>
        <v>0</v>
      </c>
      <c r="AY151" s="2">
        <f t="shared" si="124"/>
        <v>115956.28</v>
      </c>
      <c r="AZ151" s="2">
        <f t="shared" si="124"/>
        <v>0</v>
      </c>
      <c r="BA151" s="2">
        <f t="shared" si="124"/>
        <v>0</v>
      </c>
      <c r="BB151" s="2">
        <f t="shared" si="124"/>
        <v>0</v>
      </c>
      <c r="BC151" s="2">
        <f t="shared" si="124"/>
        <v>0</v>
      </c>
      <c r="BD151" s="2">
        <f t="shared" si="124"/>
        <v>0</v>
      </c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>
        <v>0</v>
      </c>
    </row>
    <row r="153" spans="1:206">
      <c r="A153" s="4">
        <v>50</v>
      </c>
      <c r="B153" s="4">
        <v>0</v>
      </c>
      <c r="C153" s="4">
        <v>0</v>
      </c>
      <c r="D153" s="4">
        <v>1</v>
      </c>
      <c r="E153" s="4">
        <v>201</v>
      </c>
      <c r="F153" s="4">
        <f>ROUND(Source!O151,O153)</f>
        <v>219505.26</v>
      </c>
      <c r="G153" s="4" t="s">
        <v>81</v>
      </c>
      <c r="H153" s="4" t="s">
        <v>82</v>
      </c>
      <c r="I153" s="4"/>
      <c r="J153" s="4"/>
      <c r="K153" s="4">
        <v>201</v>
      </c>
      <c r="L153" s="4">
        <v>1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06">
      <c r="A154" s="4">
        <v>50</v>
      </c>
      <c r="B154" s="4">
        <v>0</v>
      </c>
      <c r="C154" s="4">
        <v>0</v>
      </c>
      <c r="D154" s="4">
        <v>1</v>
      </c>
      <c r="E154" s="4">
        <v>202</v>
      </c>
      <c r="F154" s="4">
        <f>ROUND(Source!P151,O154)</f>
        <v>115956.28</v>
      </c>
      <c r="G154" s="4" t="s">
        <v>83</v>
      </c>
      <c r="H154" s="4" t="s">
        <v>84</v>
      </c>
      <c r="I154" s="4"/>
      <c r="J154" s="4"/>
      <c r="K154" s="4">
        <v>202</v>
      </c>
      <c r="L154" s="4">
        <v>2</v>
      </c>
      <c r="M154" s="4">
        <v>3</v>
      </c>
      <c r="N154" s="4" t="s">
        <v>3</v>
      </c>
      <c r="O154" s="4">
        <v>2</v>
      </c>
      <c r="P154" s="4"/>
      <c r="Q154" s="4"/>
      <c r="R154" s="4"/>
      <c r="S154" s="4"/>
      <c r="T154" s="4"/>
      <c r="U154" s="4"/>
      <c r="V154" s="4"/>
      <c r="W154" s="4"/>
    </row>
    <row r="155" spans="1:206">
      <c r="A155" s="4">
        <v>50</v>
      </c>
      <c r="B155" s="4">
        <v>0</v>
      </c>
      <c r="C155" s="4">
        <v>0</v>
      </c>
      <c r="D155" s="4">
        <v>1</v>
      </c>
      <c r="E155" s="4">
        <v>222</v>
      </c>
      <c r="F155" s="4">
        <f>ROUND(Source!AO151,O155)</f>
        <v>0</v>
      </c>
      <c r="G155" s="4" t="s">
        <v>85</v>
      </c>
      <c r="H155" s="4" t="s">
        <v>86</v>
      </c>
      <c r="I155" s="4"/>
      <c r="J155" s="4"/>
      <c r="K155" s="4">
        <v>222</v>
      </c>
      <c r="L155" s="4">
        <v>3</v>
      </c>
      <c r="M155" s="4">
        <v>3</v>
      </c>
      <c r="N155" s="4" t="s">
        <v>3</v>
      </c>
      <c r="O155" s="4">
        <v>2</v>
      </c>
      <c r="P155" s="4"/>
      <c r="Q155" s="4"/>
      <c r="R155" s="4"/>
      <c r="S155" s="4"/>
      <c r="T155" s="4"/>
      <c r="U155" s="4"/>
      <c r="V155" s="4"/>
      <c r="W155" s="4"/>
    </row>
    <row r="156" spans="1:206">
      <c r="A156" s="4">
        <v>50</v>
      </c>
      <c r="B156" s="4">
        <v>0</v>
      </c>
      <c r="C156" s="4">
        <v>0</v>
      </c>
      <c r="D156" s="4">
        <v>1</v>
      </c>
      <c r="E156" s="4">
        <v>225</v>
      </c>
      <c r="F156" s="4">
        <f>ROUND(Source!AV151,O156)</f>
        <v>115956.28</v>
      </c>
      <c r="G156" s="4" t="s">
        <v>87</v>
      </c>
      <c r="H156" s="4" t="s">
        <v>88</v>
      </c>
      <c r="I156" s="4"/>
      <c r="J156" s="4"/>
      <c r="K156" s="4">
        <v>225</v>
      </c>
      <c r="L156" s="4">
        <v>4</v>
      </c>
      <c r="M156" s="4">
        <v>3</v>
      </c>
      <c r="N156" s="4" t="s">
        <v>3</v>
      </c>
      <c r="O156" s="4">
        <v>2</v>
      </c>
      <c r="P156" s="4"/>
      <c r="Q156" s="4"/>
      <c r="R156" s="4"/>
      <c r="S156" s="4"/>
      <c r="T156" s="4"/>
      <c r="U156" s="4"/>
      <c r="V156" s="4"/>
      <c r="W156" s="4"/>
    </row>
    <row r="157" spans="1:206">
      <c r="A157" s="4">
        <v>50</v>
      </c>
      <c r="B157" s="4">
        <v>0</v>
      </c>
      <c r="C157" s="4">
        <v>0</v>
      </c>
      <c r="D157" s="4">
        <v>1</v>
      </c>
      <c r="E157" s="4">
        <v>226</v>
      </c>
      <c r="F157" s="4">
        <f>ROUND(Source!AW151,O157)</f>
        <v>115956.28</v>
      </c>
      <c r="G157" s="4" t="s">
        <v>89</v>
      </c>
      <c r="H157" s="4" t="s">
        <v>90</v>
      </c>
      <c r="I157" s="4"/>
      <c r="J157" s="4"/>
      <c r="K157" s="4">
        <v>226</v>
      </c>
      <c r="L157" s="4">
        <v>5</v>
      </c>
      <c r="M157" s="4">
        <v>3</v>
      </c>
      <c r="N157" s="4" t="s">
        <v>3</v>
      </c>
      <c r="O157" s="4">
        <v>2</v>
      </c>
      <c r="P157" s="4"/>
      <c r="Q157" s="4"/>
      <c r="R157" s="4"/>
      <c r="S157" s="4"/>
      <c r="T157" s="4"/>
      <c r="U157" s="4"/>
      <c r="V157" s="4"/>
      <c r="W157" s="4"/>
    </row>
    <row r="158" spans="1:206">
      <c r="A158" s="4">
        <v>50</v>
      </c>
      <c r="B158" s="4">
        <v>0</v>
      </c>
      <c r="C158" s="4">
        <v>0</v>
      </c>
      <c r="D158" s="4">
        <v>1</v>
      </c>
      <c r="E158" s="4">
        <v>227</v>
      </c>
      <c r="F158" s="4">
        <f>ROUND(Source!AX151,O158)</f>
        <v>0</v>
      </c>
      <c r="G158" s="4" t="s">
        <v>91</v>
      </c>
      <c r="H158" s="4" t="s">
        <v>92</v>
      </c>
      <c r="I158" s="4"/>
      <c r="J158" s="4"/>
      <c r="K158" s="4">
        <v>227</v>
      </c>
      <c r="L158" s="4">
        <v>6</v>
      </c>
      <c r="M158" s="4">
        <v>3</v>
      </c>
      <c r="N158" s="4" t="s">
        <v>3</v>
      </c>
      <c r="O158" s="4">
        <v>2</v>
      </c>
      <c r="P158" s="4"/>
      <c r="Q158" s="4"/>
      <c r="R158" s="4"/>
      <c r="S158" s="4"/>
      <c r="T158" s="4"/>
      <c r="U158" s="4"/>
      <c r="V158" s="4"/>
      <c r="W158" s="4"/>
    </row>
    <row r="159" spans="1:206">
      <c r="A159" s="4">
        <v>50</v>
      </c>
      <c r="B159" s="4">
        <v>0</v>
      </c>
      <c r="C159" s="4">
        <v>0</v>
      </c>
      <c r="D159" s="4">
        <v>1</v>
      </c>
      <c r="E159" s="4">
        <v>228</v>
      </c>
      <c r="F159" s="4">
        <f>ROUND(Source!AY151,O159)</f>
        <v>115956.28</v>
      </c>
      <c r="G159" s="4" t="s">
        <v>93</v>
      </c>
      <c r="H159" s="4" t="s">
        <v>94</v>
      </c>
      <c r="I159" s="4"/>
      <c r="J159" s="4"/>
      <c r="K159" s="4">
        <v>228</v>
      </c>
      <c r="L159" s="4">
        <v>7</v>
      </c>
      <c r="M159" s="4">
        <v>3</v>
      </c>
      <c r="N159" s="4" t="s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</row>
    <row r="160" spans="1:206">
      <c r="A160" s="4">
        <v>50</v>
      </c>
      <c r="B160" s="4">
        <v>0</v>
      </c>
      <c r="C160" s="4">
        <v>0</v>
      </c>
      <c r="D160" s="4">
        <v>1</v>
      </c>
      <c r="E160" s="4">
        <v>216</v>
      </c>
      <c r="F160" s="4">
        <f>ROUND(Source!AP151,O160)</f>
        <v>0</v>
      </c>
      <c r="G160" s="4" t="s">
        <v>95</v>
      </c>
      <c r="H160" s="4" t="s">
        <v>96</v>
      </c>
      <c r="I160" s="4"/>
      <c r="J160" s="4"/>
      <c r="K160" s="4">
        <v>216</v>
      </c>
      <c r="L160" s="4">
        <v>8</v>
      </c>
      <c r="M160" s="4">
        <v>3</v>
      </c>
      <c r="N160" s="4" t="s">
        <v>3</v>
      </c>
      <c r="O160" s="4">
        <v>2</v>
      </c>
      <c r="P160" s="4"/>
      <c r="Q160" s="4"/>
      <c r="R160" s="4"/>
      <c r="S160" s="4"/>
      <c r="T160" s="4"/>
      <c r="U160" s="4"/>
      <c r="V160" s="4"/>
      <c r="W160" s="4"/>
    </row>
    <row r="161" spans="1:23">
      <c r="A161" s="4">
        <v>50</v>
      </c>
      <c r="B161" s="4">
        <v>0</v>
      </c>
      <c r="C161" s="4">
        <v>0</v>
      </c>
      <c r="D161" s="4">
        <v>1</v>
      </c>
      <c r="E161" s="4">
        <v>223</v>
      </c>
      <c r="F161" s="4">
        <f>ROUND(Source!AQ151,O161)</f>
        <v>0</v>
      </c>
      <c r="G161" s="4" t="s">
        <v>97</v>
      </c>
      <c r="H161" s="4" t="s">
        <v>98</v>
      </c>
      <c r="I161" s="4"/>
      <c r="J161" s="4"/>
      <c r="K161" s="4">
        <v>223</v>
      </c>
      <c r="L161" s="4">
        <v>9</v>
      </c>
      <c r="M161" s="4">
        <v>3</v>
      </c>
      <c r="N161" s="4" t="s">
        <v>3</v>
      </c>
      <c r="O161" s="4">
        <v>2</v>
      </c>
      <c r="P161" s="4"/>
      <c r="Q161" s="4"/>
      <c r="R161" s="4"/>
      <c r="S161" s="4"/>
      <c r="T161" s="4"/>
      <c r="U161" s="4"/>
      <c r="V161" s="4"/>
      <c r="W161" s="4"/>
    </row>
    <row r="162" spans="1:23">
      <c r="A162" s="4">
        <v>50</v>
      </c>
      <c r="B162" s="4">
        <v>0</v>
      </c>
      <c r="C162" s="4">
        <v>0</v>
      </c>
      <c r="D162" s="4">
        <v>1</v>
      </c>
      <c r="E162" s="4">
        <v>229</v>
      </c>
      <c r="F162" s="4">
        <f>ROUND(Source!AZ151,O162)</f>
        <v>0</v>
      </c>
      <c r="G162" s="4" t="s">
        <v>99</v>
      </c>
      <c r="H162" s="4" t="s">
        <v>100</v>
      </c>
      <c r="I162" s="4"/>
      <c r="J162" s="4"/>
      <c r="K162" s="4">
        <v>229</v>
      </c>
      <c r="L162" s="4">
        <v>10</v>
      </c>
      <c r="M162" s="4">
        <v>3</v>
      </c>
      <c r="N162" s="4" t="s">
        <v>3</v>
      </c>
      <c r="O162" s="4">
        <v>2</v>
      </c>
      <c r="P162" s="4"/>
      <c r="Q162" s="4"/>
      <c r="R162" s="4"/>
      <c r="S162" s="4"/>
      <c r="T162" s="4"/>
      <c r="U162" s="4"/>
      <c r="V162" s="4"/>
      <c r="W162" s="4"/>
    </row>
    <row r="163" spans="1:23">
      <c r="A163" s="4">
        <v>50</v>
      </c>
      <c r="B163" s="4">
        <v>0</v>
      </c>
      <c r="C163" s="4">
        <v>0</v>
      </c>
      <c r="D163" s="4">
        <v>1</v>
      </c>
      <c r="E163" s="4">
        <v>203</v>
      </c>
      <c r="F163" s="4">
        <f>ROUND(Source!Q151,O163)</f>
        <v>4096.25</v>
      </c>
      <c r="G163" s="4" t="s">
        <v>101</v>
      </c>
      <c r="H163" s="4" t="s">
        <v>102</v>
      </c>
      <c r="I163" s="4"/>
      <c r="J163" s="4"/>
      <c r="K163" s="4">
        <v>203</v>
      </c>
      <c r="L163" s="4">
        <v>11</v>
      </c>
      <c r="M163" s="4">
        <v>3</v>
      </c>
      <c r="N163" s="4" t="s">
        <v>3</v>
      </c>
      <c r="O163" s="4">
        <v>2</v>
      </c>
      <c r="P163" s="4"/>
      <c r="Q163" s="4"/>
      <c r="R163" s="4"/>
      <c r="S163" s="4"/>
      <c r="T163" s="4"/>
      <c r="U163" s="4"/>
      <c r="V163" s="4"/>
      <c r="W163" s="4"/>
    </row>
    <row r="164" spans="1:23">
      <c r="A164" s="4">
        <v>50</v>
      </c>
      <c r="B164" s="4">
        <v>0</v>
      </c>
      <c r="C164" s="4">
        <v>0</v>
      </c>
      <c r="D164" s="4">
        <v>1</v>
      </c>
      <c r="E164" s="4">
        <v>231</v>
      </c>
      <c r="F164" s="4">
        <f>ROUND(Source!BB151,O164)</f>
        <v>0</v>
      </c>
      <c r="G164" s="4" t="s">
        <v>103</v>
      </c>
      <c r="H164" s="4" t="s">
        <v>104</v>
      </c>
      <c r="I164" s="4"/>
      <c r="J164" s="4"/>
      <c r="K164" s="4">
        <v>231</v>
      </c>
      <c r="L164" s="4">
        <v>12</v>
      </c>
      <c r="M164" s="4">
        <v>3</v>
      </c>
      <c r="N164" s="4" t="s">
        <v>3</v>
      </c>
      <c r="O164" s="4">
        <v>2</v>
      </c>
      <c r="P164" s="4"/>
      <c r="Q164" s="4"/>
      <c r="R164" s="4"/>
      <c r="S164" s="4"/>
      <c r="T164" s="4"/>
      <c r="U164" s="4"/>
      <c r="V164" s="4"/>
      <c r="W164" s="4"/>
    </row>
    <row r="165" spans="1:23">
      <c r="A165" s="4">
        <v>50</v>
      </c>
      <c r="B165" s="4">
        <v>0</v>
      </c>
      <c r="C165" s="4">
        <v>0</v>
      </c>
      <c r="D165" s="4">
        <v>1</v>
      </c>
      <c r="E165" s="4">
        <v>204</v>
      </c>
      <c r="F165" s="4">
        <f>ROUND(Source!R151,O165)</f>
        <v>2120.25</v>
      </c>
      <c r="G165" s="4" t="s">
        <v>105</v>
      </c>
      <c r="H165" s="4" t="s">
        <v>106</v>
      </c>
      <c r="I165" s="4"/>
      <c r="J165" s="4"/>
      <c r="K165" s="4">
        <v>204</v>
      </c>
      <c r="L165" s="4">
        <v>13</v>
      </c>
      <c r="M165" s="4">
        <v>3</v>
      </c>
      <c r="N165" s="4" t="s">
        <v>3</v>
      </c>
      <c r="O165" s="4">
        <v>2</v>
      </c>
      <c r="P165" s="4"/>
      <c r="Q165" s="4"/>
      <c r="R165" s="4"/>
      <c r="S165" s="4"/>
      <c r="T165" s="4"/>
      <c r="U165" s="4"/>
      <c r="V165" s="4"/>
      <c r="W165" s="4"/>
    </row>
    <row r="166" spans="1:23">
      <c r="A166" s="4">
        <v>50</v>
      </c>
      <c r="B166" s="4">
        <v>0</v>
      </c>
      <c r="C166" s="4">
        <v>0</v>
      </c>
      <c r="D166" s="4">
        <v>1</v>
      </c>
      <c r="E166" s="4">
        <v>205</v>
      </c>
      <c r="F166" s="4">
        <f>ROUND(Source!S151,O166)</f>
        <v>99452.73</v>
      </c>
      <c r="G166" s="4" t="s">
        <v>107</v>
      </c>
      <c r="H166" s="4" t="s">
        <v>108</v>
      </c>
      <c r="I166" s="4"/>
      <c r="J166" s="4"/>
      <c r="K166" s="4">
        <v>205</v>
      </c>
      <c r="L166" s="4">
        <v>14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/>
    </row>
    <row r="167" spans="1:23">
      <c r="A167" s="4">
        <v>50</v>
      </c>
      <c r="B167" s="4">
        <v>0</v>
      </c>
      <c r="C167" s="4">
        <v>0</v>
      </c>
      <c r="D167" s="4">
        <v>1</v>
      </c>
      <c r="E167" s="4">
        <v>232</v>
      </c>
      <c r="F167" s="4">
        <f>ROUND(Source!BC151,O167)</f>
        <v>0</v>
      </c>
      <c r="G167" s="4" t="s">
        <v>109</v>
      </c>
      <c r="H167" s="4" t="s">
        <v>110</v>
      </c>
      <c r="I167" s="4"/>
      <c r="J167" s="4"/>
      <c r="K167" s="4">
        <v>232</v>
      </c>
      <c r="L167" s="4">
        <v>15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/>
    </row>
    <row r="168" spans="1:23">
      <c r="A168" s="4">
        <v>50</v>
      </c>
      <c r="B168" s="4">
        <v>0</v>
      </c>
      <c r="C168" s="4">
        <v>0</v>
      </c>
      <c r="D168" s="4">
        <v>1</v>
      </c>
      <c r="E168" s="4">
        <v>214</v>
      </c>
      <c r="F168" s="4">
        <f>ROUND(Source!AS151,O168)</f>
        <v>341611.17</v>
      </c>
      <c r="G168" s="4" t="s">
        <v>111</v>
      </c>
      <c r="H168" s="4" t="s">
        <v>112</v>
      </c>
      <c r="I168" s="4"/>
      <c r="J168" s="4"/>
      <c r="K168" s="4">
        <v>214</v>
      </c>
      <c r="L168" s="4">
        <v>16</v>
      </c>
      <c r="M168" s="4">
        <v>3</v>
      </c>
      <c r="N168" s="4" t="s">
        <v>3</v>
      </c>
      <c r="O168" s="4">
        <v>2</v>
      </c>
      <c r="P168" s="4"/>
      <c r="Q168" s="4"/>
      <c r="R168" s="4"/>
      <c r="S168" s="4"/>
      <c r="T168" s="4"/>
      <c r="U168" s="4"/>
      <c r="V168" s="4"/>
      <c r="W168" s="4"/>
    </row>
    <row r="169" spans="1:23">
      <c r="A169" s="4">
        <v>50</v>
      </c>
      <c r="B169" s="4">
        <v>0</v>
      </c>
      <c r="C169" s="4">
        <v>0</v>
      </c>
      <c r="D169" s="4">
        <v>1</v>
      </c>
      <c r="E169" s="4">
        <v>215</v>
      </c>
      <c r="F169" s="4">
        <f>ROUND(Source!AT151,O169)</f>
        <v>6556</v>
      </c>
      <c r="G169" s="4" t="s">
        <v>113</v>
      </c>
      <c r="H169" s="4" t="s">
        <v>114</v>
      </c>
      <c r="I169" s="4"/>
      <c r="J169" s="4"/>
      <c r="K169" s="4">
        <v>215</v>
      </c>
      <c r="L169" s="4">
        <v>17</v>
      </c>
      <c r="M169" s="4">
        <v>3</v>
      </c>
      <c r="N169" s="4" t="s">
        <v>3</v>
      </c>
      <c r="O169" s="4">
        <v>2</v>
      </c>
      <c r="P169" s="4"/>
      <c r="Q169" s="4"/>
      <c r="R169" s="4"/>
      <c r="S169" s="4"/>
      <c r="T169" s="4"/>
      <c r="U169" s="4"/>
      <c r="V169" s="4"/>
      <c r="W169" s="4"/>
    </row>
    <row r="170" spans="1:23">
      <c r="A170" s="4">
        <v>50</v>
      </c>
      <c r="B170" s="4">
        <v>0</v>
      </c>
      <c r="C170" s="4">
        <v>0</v>
      </c>
      <c r="D170" s="4">
        <v>1</v>
      </c>
      <c r="E170" s="4">
        <v>217</v>
      </c>
      <c r="F170" s="4">
        <f>ROUND(Source!AU151,O170)</f>
        <v>0</v>
      </c>
      <c r="G170" s="4" t="s">
        <v>115</v>
      </c>
      <c r="H170" s="4" t="s">
        <v>116</v>
      </c>
      <c r="I170" s="4"/>
      <c r="J170" s="4"/>
      <c r="K170" s="4">
        <v>217</v>
      </c>
      <c r="L170" s="4">
        <v>18</v>
      </c>
      <c r="M170" s="4">
        <v>3</v>
      </c>
      <c r="N170" s="4" t="s">
        <v>3</v>
      </c>
      <c r="O170" s="4">
        <v>2</v>
      </c>
      <c r="P170" s="4"/>
      <c r="Q170" s="4"/>
      <c r="R170" s="4"/>
      <c r="S170" s="4"/>
      <c r="T170" s="4"/>
      <c r="U170" s="4"/>
      <c r="V170" s="4"/>
      <c r="W170" s="4"/>
    </row>
    <row r="171" spans="1:23">
      <c r="A171" s="4">
        <v>50</v>
      </c>
      <c r="B171" s="4">
        <v>0</v>
      </c>
      <c r="C171" s="4">
        <v>0</v>
      </c>
      <c r="D171" s="4">
        <v>1</v>
      </c>
      <c r="E171" s="4">
        <v>230</v>
      </c>
      <c r="F171" s="4">
        <f>ROUND(Source!BA151,O171)</f>
        <v>0</v>
      </c>
      <c r="G171" s="4" t="s">
        <v>117</v>
      </c>
      <c r="H171" s="4" t="s">
        <v>118</v>
      </c>
      <c r="I171" s="4"/>
      <c r="J171" s="4"/>
      <c r="K171" s="4">
        <v>230</v>
      </c>
      <c r="L171" s="4">
        <v>19</v>
      </c>
      <c r="M171" s="4">
        <v>3</v>
      </c>
      <c r="N171" s="4" t="s">
        <v>3</v>
      </c>
      <c r="O171" s="4">
        <v>2</v>
      </c>
      <c r="P171" s="4"/>
      <c r="Q171" s="4"/>
      <c r="R171" s="4"/>
      <c r="S171" s="4"/>
      <c r="T171" s="4"/>
      <c r="U171" s="4"/>
      <c r="V171" s="4"/>
      <c r="W171" s="4"/>
    </row>
    <row r="172" spans="1:23">
      <c r="A172" s="4">
        <v>50</v>
      </c>
      <c r="B172" s="4">
        <v>0</v>
      </c>
      <c r="C172" s="4">
        <v>0</v>
      </c>
      <c r="D172" s="4">
        <v>1</v>
      </c>
      <c r="E172" s="4">
        <v>206</v>
      </c>
      <c r="F172" s="4">
        <f>ROUND(Source!T151,O172)</f>
        <v>0</v>
      </c>
      <c r="G172" s="4" t="s">
        <v>119</v>
      </c>
      <c r="H172" s="4" t="s">
        <v>120</v>
      </c>
      <c r="I172" s="4"/>
      <c r="J172" s="4"/>
      <c r="K172" s="4">
        <v>206</v>
      </c>
      <c r="L172" s="4">
        <v>20</v>
      </c>
      <c r="M172" s="4">
        <v>3</v>
      </c>
      <c r="N172" s="4" t="s">
        <v>3</v>
      </c>
      <c r="O172" s="4">
        <v>2</v>
      </c>
      <c r="P172" s="4"/>
      <c r="Q172" s="4"/>
      <c r="R172" s="4"/>
      <c r="S172" s="4"/>
      <c r="T172" s="4"/>
      <c r="U172" s="4"/>
      <c r="V172" s="4"/>
      <c r="W172" s="4"/>
    </row>
    <row r="173" spans="1:23">
      <c r="A173" s="4">
        <v>50</v>
      </c>
      <c r="B173" s="4">
        <v>0</v>
      </c>
      <c r="C173" s="4">
        <v>0</v>
      </c>
      <c r="D173" s="4">
        <v>1</v>
      </c>
      <c r="E173" s="4">
        <v>207</v>
      </c>
      <c r="F173" s="4">
        <f>Source!U151</f>
        <v>337.33259249999992</v>
      </c>
      <c r="G173" s="4" t="s">
        <v>121</v>
      </c>
      <c r="H173" s="4" t="s">
        <v>122</v>
      </c>
      <c r="I173" s="4"/>
      <c r="J173" s="4"/>
      <c r="K173" s="4">
        <v>207</v>
      </c>
      <c r="L173" s="4">
        <v>21</v>
      </c>
      <c r="M173" s="4">
        <v>3</v>
      </c>
      <c r="N173" s="4" t="s">
        <v>3</v>
      </c>
      <c r="O173" s="4">
        <v>-1</v>
      </c>
      <c r="P173" s="4"/>
      <c r="Q173" s="4"/>
      <c r="R173" s="4"/>
      <c r="S173" s="4"/>
      <c r="T173" s="4"/>
      <c r="U173" s="4"/>
      <c r="V173" s="4"/>
      <c r="W173" s="4"/>
    </row>
    <row r="174" spans="1:23">
      <c r="A174" s="4">
        <v>50</v>
      </c>
      <c r="B174" s="4">
        <v>0</v>
      </c>
      <c r="C174" s="4">
        <v>0</v>
      </c>
      <c r="D174" s="4">
        <v>1</v>
      </c>
      <c r="E174" s="4">
        <v>208</v>
      </c>
      <c r="F174" s="4">
        <f>Source!V151</f>
        <v>5.5961399999999992</v>
      </c>
      <c r="G174" s="4" t="s">
        <v>123</v>
      </c>
      <c r="H174" s="4" t="s">
        <v>124</v>
      </c>
      <c r="I174" s="4"/>
      <c r="J174" s="4"/>
      <c r="K174" s="4">
        <v>208</v>
      </c>
      <c r="L174" s="4">
        <v>22</v>
      </c>
      <c r="M174" s="4">
        <v>3</v>
      </c>
      <c r="N174" s="4" t="s">
        <v>3</v>
      </c>
      <c r="O174" s="4">
        <v>-1</v>
      </c>
      <c r="P174" s="4"/>
      <c r="Q174" s="4"/>
      <c r="R174" s="4"/>
      <c r="S174" s="4"/>
      <c r="T174" s="4"/>
      <c r="U174" s="4"/>
      <c r="V174" s="4"/>
      <c r="W174" s="4"/>
    </row>
    <row r="175" spans="1:23">
      <c r="A175" s="4">
        <v>50</v>
      </c>
      <c r="B175" s="4">
        <v>0</v>
      </c>
      <c r="C175" s="4">
        <v>0</v>
      </c>
      <c r="D175" s="4">
        <v>1</v>
      </c>
      <c r="E175" s="4">
        <v>209</v>
      </c>
      <c r="F175" s="4">
        <f>ROUND(Source!W151,O175)</f>
        <v>263.27999999999997</v>
      </c>
      <c r="G175" s="4" t="s">
        <v>125</v>
      </c>
      <c r="H175" s="4" t="s">
        <v>126</v>
      </c>
      <c r="I175" s="4"/>
      <c r="J175" s="4"/>
      <c r="K175" s="4">
        <v>209</v>
      </c>
      <c r="L175" s="4">
        <v>23</v>
      </c>
      <c r="M175" s="4">
        <v>3</v>
      </c>
      <c r="N175" s="4" t="s">
        <v>3</v>
      </c>
      <c r="O175" s="4">
        <v>2</v>
      </c>
      <c r="P175" s="4"/>
      <c r="Q175" s="4"/>
      <c r="R175" s="4"/>
      <c r="S175" s="4"/>
      <c r="T175" s="4"/>
      <c r="U175" s="4"/>
      <c r="V175" s="4"/>
      <c r="W175" s="4"/>
    </row>
    <row r="176" spans="1:23">
      <c r="A176" s="4">
        <v>50</v>
      </c>
      <c r="B176" s="4">
        <v>0</v>
      </c>
      <c r="C176" s="4">
        <v>0</v>
      </c>
      <c r="D176" s="4">
        <v>1</v>
      </c>
      <c r="E176" s="4">
        <v>233</v>
      </c>
      <c r="F176" s="4">
        <f>ROUND(Source!BD151,O176)</f>
        <v>0</v>
      </c>
      <c r="G176" s="4" t="s">
        <v>127</v>
      </c>
      <c r="H176" s="4" t="s">
        <v>128</v>
      </c>
      <c r="I176" s="4"/>
      <c r="J176" s="4"/>
      <c r="K176" s="4">
        <v>233</v>
      </c>
      <c r="L176" s="4">
        <v>24</v>
      </c>
      <c r="M176" s="4">
        <v>3</v>
      </c>
      <c r="N176" s="4" t="s">
        <v>3</v>
      </c>
      <c r="O176" s="4">
        <v>2</v>
      </c>
      <c r="P176" s="4"/>
      <c r="Q176" s="4"/>
      <c r="R176" s="4"/>
      <c r="S176" s="4"/>
      <c r="T176" s="4"/>
      <c r="U176" s="4"/>
      <c r="V176" s="4"/>
      <c r="W176" s="4"/>
    </row>
    <row r="177" spans="1:245">
      <c r="A177" s="4">
        <v>50</v>
      </c>
      <c r="B177" s="4">
        <v>0</v>
      </c>
      <c r="C177" s="4">
        <v>0</v>
      </c>
      <c r="D177" s="4">
        <v>1</v>
      </c>
      <c r="E177" s="4">
        <v>210</v>
      </c>
      <c r="F177" s="4">
        <f>ROUND(Source!X151,O177)</f>
        <v>85570.11</v>
      </c>
      <c r="G177" s="4" t="s">
        <v>129</v>
      </c>
      <c r="H177" s="4" t="s">
        <v>130</v>
      </c>
      <c r="I177" s="4"/>
      <c r="J177" s="4"/>
      <c r="K177" s="4">
        <v>210</v>
      </c>
      <c r="L177" s="4">
        <v>25</v>
      </c>
      <c r="M177" s="4">
        <v>3</v>
      </c>
      <c r="N177" s="4" t="s">
        <v>3</v>
      </c>
      <c r="O177" s="4">
        <v>2</v>
      </c>
      <c r="P177" s="4"/>
      <c r="Q177" s="4"/>
      <c r="R177" s="4"/>
      <c r="S177" s="4"/>
      <c r="T177" s="4"/>
      <c r="U177" s="4"/>
      <c r="V177" s="4"/>
      <c r="W177" s="4"/>
    </row>
    <row r="178" spans="1:245">
      <c r="A178" s="4">
        <v>50</v>
      </c>
      <c r="B178" s="4">
        <v>0</v>
      </c>
      <c r="C178" s="4">
        <v>0</v>
      </c>
      <c r="D178" s="4">
        <v>1</v>
      </c>
      <c r="E178" s="4">
        <v>211</v>
      </c>
      <c r="F178" s="4">
        <f>ROUND(Source!Y151,O178)</f>
        <v>43091.8</v>
      </c>
      <c r="G178" s="4" t="s">
        <v>131</v>
      </c>
      <c r="H178" s="4" t="s">
        <v>132</v>
      </c>
      <c r="I178" s="4"/>
      <c r="J178" s="4"/>
      <c r="K178" s="4">
        <v>211</v>
      </c>
      <c r="L178" s="4">
        <v>26</v>
      </c>
      <c r="M178" s="4">
        <v>3</v>
      </c>
      <c r="N178" s="4" t="s">
        <v>3</v>
      </c>
      <c r="O178" s="4">
        <v>2</v>
      </c>
      <c r="P178" s="4"/>
      <c r="Q178" s="4"/>
      <c r="R178" s="4"/>
      <c r="S178" s="4"/>
      <c r="T178" s="4"/>
      <c r="U178" s="4"/>
      <c r="V178" s="4"/>
      <c r="W178" s="4"/>
    </row>
    <row r="179" spans="1:245">
      <c r="A179" s="4">
        <v>50</v>
      </c>
      <c r="B179" s="4">
        <v>0</v>
      </c>
      <c r="C179" s="4">
        <v>0</v>
      </c>
      <c r="D179" s="4">
        <v>1</v>
      </c>
      <c r="E179" s="4">
        <v>0</v>
      </c>
      <c r="F179" s="4">
        <f>ROUND(Source!AR151,O179)</f>
        <v>348167.17</v>
      </c>
      <c r="G179" s="4" t="s">
        <v>133</v>
      </c>
      <c r="H179" s="4" t="s">
        <v>134</v>
      </c>
      <c r="I179" s="4"/>
      <c r="J179" s="4"/>
      <c r="K179" s="4">
        <v>224</v>
      </c>
      <c r="L179" s="4">
        <v>27</v>
      </c>
      <c r="M179" s="4">
        <v>3</v>
      </c>
      <c r="N179" s="4" t="s">
        <v>3</v>
      </c>
      <c r="O179" s="4">
        <v>2</v>
      </c>
      <c r="P179" s="4"/>
      <c r="Q179" s="4"/>
      <c r="R179" s="4"/>
      <c r="S179" s="4"/>
      <c r="T179" s="4"/>
      <c r="U179" s="4"/>
      <c r="V179" s="4"/>
      <c r="W179" s="4"/>
    </row>
    <row r="180" spans="1:245">
      <c r="A180" s="4">
        <v>50</v>
      </c>
      <c r="B180" s="4">
        <v>1</v>
      </c>
      <c r="C180" s="4">
        <v>0</v>
      </c>
      <c r="D180" s="4">
        <v>2</v>
      </c>
      <c r="E180" s="4">
        <v>0</v>
      </c>
      <c r="F180" s="4">
        <f>ROUND(F179*0.18,O180)</f>
        <v>62670.1</v>
      </c>
      <c r="G180" s="4" t="s">
        <v>135</v>
      </c>
      <c r="H180" s="4" t="s">
        <v>135</v>
      </c>
      <c r="I180" s="4"/>
      <c r="J180" s="4"/>
      <c r="K180" s="4">
        <v>212</v>
      </c>
      <c r="L180" s="4">
        <v>28</v>
      </c>
      <c r="M180" s="4">
        <v>0</v>
      </c>
      <c r="N180" s="4" t="s">
        <v>3</v>
      </c>
      <c r="O180" s="4">
        <v>1</v>
      </c>
      <c r="P180" s="4"/>
      <c r="Q180" s="4"/>
      <c r="R180" s="4"/>
      <c r="S180" s="4"/>
      <c r="T180" s="4"/>
      <c r="U180" s="4"/>
      <c r="V180" s="4"/>
      <c r="W180" s="4"/>
    </row>
    <row r="181" spans="1:245">
      <c r="A181" s="4">
        <v>50</v>
      </c>
      <c r="B181" s="4">
        <v>1</v>
      </c>
      <c r="C181" s="4">
        <v>0</v>
      </c>
      <c r="D181" s="4">
        <v>2</v>
      </c>
      <c r="E181" s="4">
        <v>224</v>
      </c>
      <c r="F181" s="4">
        <f>ROUND(F179*1.18,O181)</f>
        <v>410837.3</v>
      </c>
      <c r="G181" s="4" t="s">
        <v>136</v>
      </c>
      <c r="H181" s="4" t="s">
        <v>137</v>
      </c>
      <c r="I181" s="4"/>
      <c r="J181" s="4"/>
      <c r="K181" s="4">
        <v>212</v>
      </c>
      <c r="L181" s="4">
        <v>29</v>
      </c>
      <c r="M181" s="4">
        <v>0</v>
      </c>
      <c r="N181" s="4" t="s">
        <v>3</v>
      </c>
      <c r="O181" s="4">
        <v>1</v>
      </c>
      <c r="P181" s="4"/>
      <c r="Q181" s="4"/>
      <c r="R181" s="4"/>
      <c r="S181" s="4"/>
      <c r="T181" s="4"/>
      <c r="U181" s="4"/>
      <c r="V181" s="4"/>
      <c r="W181" s="4"/>
    </row>
    <row r="183" spans="1:245">
      <c r="A183" s="1">
        <v>4</v>
      </c>
      <c r="B183" s="1">
        <v>1</v>
      </c>
      <c r="C183" s="1"/>
      <c r="D183" s="1">
        <f>ROW(A303)</f>
        <v>303</v>
      </c>
      <c r="E183" s="1"/>
      <c r="F183" s="1" t="s">
        <v>12</v>
      </c>
      <c r="G183" s="1" t="s">
        <v>284</v>
      </c>
      <c r="H183" s="1" t="s">
        <v>3</v>
      </c>
      <c r="I183" s="1">
        <v>0</v>
      </c>
      <c r="J183" s="1"/>
      <c r="K183" s="1">
        <v>-1</v>
      </c>
      <c r="L183" s="1"/>
      <c r="M183" s="1" t="s">
        <v>3</v>
      </c>
      <c r="N183" s="1"/>
      <c r="O183" s="1"/>
      <c r="P183" s="1"/>
      <c r="Q183" s="1"/>
      <c r="R183" s="1"/>
      <c r="S183" s="1">
        <v>0</v>
      </c>
      <c r="T183" s="1"/>
      <c r="U183" s="1" t="s">
        <v>3</v>
      </c>
      <c r="V183" s="1">
        <v>0</v>
      </c>
      <c r="W183" s="1"/>
      <c r="X183" s="1"/>
      <c r="Y183" s="1"/>
      <c r="Z183" s="1"/>
      <c r="AA183" s="1"/>
      <c r="AB183" s="1" t="s">
        <v>3</v>
      </c>
      <c r="AC183" s="1" t="s">
        <v>3</v>
      </c>
      <c r="AD183" s="1" t="s">
        <v>3</v>
      </c>
      <c r="AE183" s="1" t="s">
        <v>3</v>
      </c>
      <c r="AF183" s="1" t="s">
        <v>3</v>
      </c>
      <c r="AG183" s="1" t="s">
        <v>3</v>
      </c>
      <c r="AH183" s="1"/>
      <c r="AI183" s="1"/>
      <c r="AJ183" s="1"/>
      <c r="AK183" s="1"/>
      <c r="AL183" s="1"/>
      <c r="AM183" s="1"/>
      <c r="AN183" s="1"/>
      <c r="AO183" s="1"/>
      <c r="AP183" s="1" t="s">
        <v>3</v>
      </c>
      <c r="AQ183" s="1" t="s">
        <v>3</v>
      </c>
      <c r="AR183" s="1" t="s">
        <v>3</v>
      </c>
      <c r="AS183" s="1"/>
      <c r="AT183" s="1"/>
      <c r="AU183" s="1"/>
      <c r="AV183" s="1"/>
      <c r="AW183" s="1"/>
      <c r="AX183" s="1"/>
      <c r="AY183" s="1"/>
      <c r="AZ183" s="1" t="s">
        <v>3</v>
      </c>
      <c r="BA183" s="1"/>
      <c r="BB183" s="1" t="s">
        <v>3</v>
      </c>
      <c r="BC183" s="1" t="s">
        <v>3</v>
      </c>
      <c r="BD183" s="1" t="s">
        <v>3</v>
      </c>
      <c r="BE183" s="1" t="s">
        <v>3</v>
      </c>
      <c r="BF183" s="1" t="s">
        <v>3</v>
      </c>
      <c r="BG183" s="1" t="s">
        <v>3</v>
      </c>
      <c r="BH183" s="1" t="s">
        <v>3</v>
      </c>
      <c r="BI183" s="1" t="s">
        <v>3</v>
      </c>
      <c r="BJ183" s="1" t="s">
        <v>3</v>
      </c>
      <c r="BK183" s="1" t="s">
        <v>3</v>
      </c>
      <c r="BL183" s="1" t="s">
        <v>3</v>
      </c>
      <c r="BM183" s="1" t="s">
        <v>3</v>
      </c>
      <c r="BN183" s="1" t="s">
        <v>3</v>
      </c>
      <c r="BO183" s="1" t="s">
        <v>3</v>
      </c>
      <c r="BP183" s="1" t="s">
        <v>3</v>
      </c>
      <c r="BQ183" s="1"/>
      <c r="BR183" s="1"/>
      <c r="BS183" s="1"/>
      <c r="BT183" s="1"/>
      <c r="BU183" s="1"/>
      <c r="BV183" s="1"/>
      <c r="BW183" s="1"/>
      <c r="BX183" s="1">
        <v>0</v>
      </c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>
        <v>0</v>
      </c>
    </row>
    <row r="185" spans="1:245">
      <c r="A185" s="2">
        <v>52</v>
      </c>
      <c r="B185" s="2">
        <f t="shared" ref="B185:G185" si="125">B303</f>
        <v>1</v>
      </c>
      <c r="C185" s="2">
        <f t="shared" si="125"/>
        <v>4</v>
      </c>
      <c r="D185" s="2">
        <f t="shared" si="125"/>
        <v>183</v>
      </c>
      <c r="E185" s="2">
        <f t="shared" si="125"/>
        <v>0</v>
      </c>
      <c r="F185" s="2" t="str">
        <f t="shared" si="125"/>
        <v>Новый раздел</v>
      </c>
      <c r="G185" s="2" t="str">
        <f t="shared" si="125"/>
        <v>комната 26</v>
      </c>
      <c r="H185" s="2"/>
      <c r="I185" s="2"/>
      <c r="J185" s="2"/>
      <c r="K185" s="2"/>
      <c r="L185" s="2"/>
      <c r="M185" s="2"/>
      <c r="N185" s="2"/>
      <c r="O185" s="2">
        <f t="shared" ref="O185:AT185" si="126">O303</f>
        <v>158860.46</v>
      </c>
      <c r="P185" s="2">
        <f t="shared" si="126"/>
        <v>87175.03</v>
      </c>
      <c r="Q185" s="2">
        <f t="shared" si="126"/>
        <v>3035.4</v>
      </c>
      <c r="R185" s="2">
        <f t="shared" si="126"/>
        <v>1582.35</v>
      </c>
      <c r="S185" s="2">
        <f t="shared" si="126"/>
        <v>68650.03</v>
      </c>
      <c r="T185" s="2">
        <f t="shared" si="126"/>
        <v>0</v>
      </c>
      <c r="U185" s="2">
        <f t="shared" si="126"/>
        <v>233.06072949999998</v>
      </c>
      <c r="V185" s="2">
        <f t="shared" si="126"/>
        <v>4.1669150000000004</v>
      </c>
      <c r="W185" s="2">
        <f t="shared" si="126"/>
        <v>221.75</v>
      </c>
      <c r="X185" s="2">
        <f t="shared" si="126"/>
        <v>59061.67</v>
      </c>
      <c r="Y185" s="2">
        <f t="shared" si="126"/>
        <v>30033.29</v>
      </c>
      <c r="Z185" s="2">
        <f t="shared" si="126"/>
        <v>0</v>
      </c>
      <c r="AA185" s="2">
        <f t="shared" si="126"/>
        <v>0</v>
      </c>
      <c r="AB185" s="2">
        <f t="shared" si="126"/>
        <v>0</v>
      </c>
      <c r="AC185" s="2">
        <f t="shared" si="126"/>
        <v>0</v>
      </c>
      <c r="AD185" s="2">
        <f t="shared" si="126"/>
        <v>0</v>
      </c>
      <c r="AE185" s="2">
        <f t="shared" si="126"/>
        <v>0</v>
      </c>
      <c r="AF185" s="2">
        <f t="shared" si="126"/>
        <v>0</v>
      </c>
      <c r="AG185" s="2">
        <f t="shared" si="126"/>
        <v>0</v>
      </c>
      <c r="AH185" s="2">
        <f t="shared" si="126"/>
        <v>0</v>
      </c>
      <c r="AI185" s="2">
        <f t="shared" si="126"/>
        <v>0</v>
      </c>
      <c r="AJ185" s="2">
        <f t="shared" si="126"/>
        <v>0</v>
      </c>
      <c r="AK185" s="2">
        <f t="shared" si="126"/>
        <v>0</v>
      </c>
      <c r="AL185" s="2">
        <f t="shared" si="126"/>
        <v>0</v>
      </c>
      <c r="AM185" s="2">
        <f t="shared" si="126"/>
        <v>0</v>
      </c>
      <c r="AN185" s="2">
        <f t="shared" si="126"/>
        <v>0</v>
      </c>
      <c r="AO185" s="2">
        <f t="shared" si="126"/>
        <v>0</v>
      </c>
      <c r="AP185" s="2">
        <f t="shared" si="126"/>
        <v>0</v>
      </c>
      <c r="AQ185" s="2">
        <f t="shared" si="126"/>
        <v>0</v>
      </c>
      <c r="AR185" s="2">
        <f t="shared" si="126"/>
        <v>247955.42</v>
      </c>
      <c r="AS185" s="2">
        <f t="shared" si="126"/>
        <v>241696.05</v>
      </c>
      <c r="AT185" s="2">
        <f t="shared" si="126"/>
        <v>6259.37</v>
      </c>
      <c r="AU185" s="2">
        <f t="shared" ref="AU185:BZ185" si="127">AU303</f>
        <v>0</v>
      </c>
      <c r="AV185" s="2">
        <f t="shared" si="127"/>
        <v>87175.03</v>
      </c>
      <c r="AW185" s="2">
        <f t="shared" si="127"/>
        <v>87175.03</v>
      </c>
      <c r="AX185" s="2">
        <f t="shared" si="127"/>
        <v>0</v>
      </c>
      <c r="AY185" s="2">
        <f t="shared" si="127"/>
        <v>87175.03</v>
      </c>
      <c r="AZ185" s="2">
        <f t="shared" si="127"/>
        <v>0</v>
      </c>
      <c r="BA185" s="2">
        <f t="shared" si="127"/>
        <v>0</v>
      </c>
      <c r="BB185" s="2">
        <f t="shared" si="127"/>
        <v>0</v>
      </c>
      <c r="BC185" s="2">
        <f t="shared" si="127"/>
        <v>0</v>
      </c>
      <c r="BD185" s="2">
        <f t="shared" si="127"/>
        <v>0</v>
      </c>
      <c r="BE185" s="2">
        <f t="shared" si="127"/>
        <v>0</v>
      </c>
      <c r="BF185" s="2">
        <f t="shared" si="127"/>
        <v>0</v>
      </c>
      <c r="BG185" s="2">
        <f t="shared" si="127"/>
        <v>0</v>
      </c>
      <c r="BH185" s="2">
        <f t="shared" si="127"/>
        <v>0</v>
      </c>
      <c r="BI185" s="2">
        <f t="shared" si="127"/>
        <v>0</v>
      </c>
      <c r="BJ185" s="2">
        <f t="shared" si="127"/>
        <v>0</v>
      </c>
      <c r="BK185" s="2">
        <f t="shared" si="127"/>
        <v>0</v>
      </c>
      <c r="BL185" s="2">
        <f t="shared" si="127"/>
        <v>0</v>
      </c>
      <c r="BM185" s="2">
        <f t="shared" si="127"/>
        <v>0</v>
      </c>
      <c r="BN185" s="2">
        <f t="shared" si="127"/>
        <v>0</v>
      </c>
      <c r="BO185" s="2">
        <f t="shared" si="127"/>
        <v>0</v>
      </c>
      <c r="BP185" s="2">
        <f t="shared" si="127"/>
        <v>0</v>
      </c>
      <c r="BQ185" s="2">
        <f t="shared" si="127"/>
        <v>0</v>
      </c>
      <c r="BR185" s="2">
        <f t="shared" si="127"/>
        <v>0</v>
      </c>
      <c r="BS185" s="2">
        <f t="shared" si="127"/>
        <v>0</v>
      </c>
      <c r="BT185" s="2">
        <f t="shared" si="127"/>
        <v>0</v>
      </c>
      <c r="BU185" s="2">
        <f t="shared" si="127"/>
        <v>0</v>
      </c>
      <c r="BV185" s="2">
        <f t="shared" si="127"/>
        <v>0</v>
      </c>
      <c r="BW185" s="2">
        <f t="shared" si="127"/>
        <v>0</v>
      </c>
      <c r="BX185" s="2">
        <f t="shared" si="127"/>
        <v>0</v>
      </c>
      <c r="BY185" s="2">
        <f t="shared" si="127"/>
        <v>0</v>
      </c>
      <c r="BZ185" s="2">
        <f t="shared" si="127"/>
        <v>0</v>
      </c>
      <c r="CA185" s="2">
        <f t="shared" ref="CA185:DF185" si="128">CA303</f>
        <v>0</v>
      </c>
      <c r="CB185" s="2">
        <f t="shared" si="128"/>
        <v>0</v>
      </c>
      <c r="CC185" s="2">
        <f t="shared" si="128"/>
        <v>0</v>
      </c>
      <c r="CD185" s="2">
        <f t="shared" si="128"/>
        <v>0</v>
      </c>
      <c r="CE185" s="2">
        <f t="shared" si="128"/>
        <v>0</v>
      </c>
      <c r="CF185" s="2">
        <f t="shared" si="128"/>
        <v>0</v>
      </c>
      <c r="CG185" s="2">
        <f t="shared" si="128"/>
        <v>0</v>
      </c>
      <c r="CH185" s="2">
        <f t="shared" si="128"/>
        <v>0</v>
      </c>
      <c r="CI185" s="2">
        <f t="shared" si="128"/>
        <v>0</v>
      </c>
      <c r="CJ185" s="2">
        <f t="shared" si="128"/>
        <v>0</v>
      </c>
      <c r="CK185" s="2">
        <f t="shared" si="128"/>
        <v>0</v>
      </c>
      <c r="CL185" s="2">
        <f t="shared" si="128"/>
        <v>0</v>
      </c>
      <c r="CM185" s="2">
        <f t="shared" si="128"/>
        <v>0</v>
      </c>
      <c r="CN185" s="2">
        <f t="shared" si="128"/>
        <v>0</v>
      </c>
      <c r="CO185" s="2">
        <f t="shared" si="128"/>
        <v>0</v>
      </c>
      <c r="CP185" s="2">
        <f t="shared" si="128"/>
        <v>0</v>
      </c>
      <c r="CQ185" s="2">
        <f t="shared" si="128"/>
        <v>0</v>
      </c>
      <c r="CR185" s="2">
        <f t="shared" si="128"/>
        <v>0</v>
      </c>
      <c r="CS185" s="2">
        <f t="shared" si="128"/>
        <v>0</v>
      </c>
      <c r="CT185" s="2">
        <f t="shared" si="128"/>
        <v>0</v>
      </c>
      <c r="CU185" s="2">
        <f t="shared" si="128"/>
        <v>0</v>
      </c>
      <c r="CV185" s="2">
        <f t="shared" si="128"/>
        <v>0</v>
      </c>
      <c r="CW185" s="2">
        <f t="shared" si="128"/>
        <v>0</v>
      </c>
      <c r="CX185" s="2">
        <f t="shared" si="128"/>
        <v>0</v>
      </c>
      <c r="CY185" s="2">
        <f t="shared" si="128"/>
        <v>0</v>
      </c>
      <c r="CZ185" s="2">
        <f t="shared" si="128"/>
        <v>0</v>
      </c>
      <c r="DA185" s="2">
        <f t="shared" si="128"/>
        <v>0</v>
      </c>
      <c r="DB185" s="2">
        <f t="shared" si="128"/>
        <v>0</v>
      </c>
      <c r="DC185" s="2">
        <f t="shared" si="128"/>
        <v>0</v>
      </c>
      <c r="DD185" s="2">
        <f t="shared" si="128"/>
        <v>0</v>
      </c>
      <c r="DE185" s="2">
        <f t="shared" si="128"/>
        <v>0</v>
      </c>
      <c r="DF185" s="2">
        <f t="shared" si="128"/>
        <v>0</v>
      </c>
      <c r="DG185" s="3">
        <f t="shared" ref="DG185:EL185" si="129">DG303</f>
        <v>0</v>
      </c>
      <c r="DH185" s="3">
        <f t="shared" si="129"/>
        <v>0</v>
      </c>
      <c r="DI185" s="3">
        <f t="shared" si="129"/>
        <v>0</v>
      </c>
      <c r="DJ185" s="3">
        <f t="shared" si="129"/>
        <v>0</v>
      </c>
      <c r="DK185" s="3">
        <f t="shared" si="129"/>
        <v>0</v>
      </c>
      <c r="DL185" s="3">
        <f t="shared" si="129"/>
        <v>0</v>
      </c>
      <c r="DM185" s="3">
        <f t="shared" si="129"/>
        <v>0</v>
      </c>
      <c r="DN185" s="3">
        <f t="shared" si="129"/>
        <v>0</v>
      </c>
      <c r="DO185" s="3">
        <f t="shared" si="129"/>
        <v>0</v>
      </c>
      <c r="DP185" s="3">
        <f t="shared" si="129"/>
        <v>0</v>
      </c>
      <c r="DQ185" s="3">
        <f t="shared" si="129"/>
        <v>0</v>
      </c>
      <c r="DR185" s="3">
        <f t="shared" si="129"/>
        <v>0</v>
      </c>
      <c r="DS185" s="3">
        <f t="shared" si="129"/>
        <v>0</v>
      </c>
      <c r="DT185" s="3">
        <f t="shared" si="129"/>
        <v>0</v>
      </c>
      <c r="DU185" s="3">
        <f t="shared" si="129"/>
        <v>0</v>
      </c>
      <c r="DV185" s="3">
        <f t="shared" si="129"/>
        <v>0</v>
      </c>
      <c r="DW185" s="3">
        <f t="shared" si="129"/>
        <v>0</v>
      </c>
      <c r="DX185" s="3">
        <f t="shared" si="129"/>
        <v>0</v>
      </c>
      <c r="DY185" s="3">
        <f t="shared" si="129"/>
        <v>0</v>
      </c>
      <c r="DZ185" s="3">
        <f t="shared" si="129"/>
        <v>0</v>
      </c>
      <c r="EA185" s="3">
        <f t="shared" si="129"/>
        <v>0</v>
      </c>
      <c r="EB185" s="3">
        <f t="shared" si="129"/>
        <v>0</v>
      </c>
      <c r="EC185" s="3">
        <f t="shared" si="129"/>
        <v>0</v>
      </c>
      <c r="ED185" s="3">
        <f t="shared" si="129"/>
        <v>0</v>
      </c>
      <c r="EE185" s="3">
        <f t="shared" si="129"/>
        <v>0</v>
      </c>
      <c r="EF185" s="3">
        <f t="shared" si="129"/>
        <v>0</v>
      </c>
      <c r="EG185" s="3">
        <f t="shared" si="129"/>
        <v>0</v>
      </c>
      <c r="EH185" s="3">
        <f t="shared" si="129"/>
        <v>0</v>
      </c>
      <c r="EI185" s="3">
        <f t="shared" si="129"/>
        <v>0</v>
      </c>
      <c r="EJ185" s="3">
        <f t="shared" si="129"/>
        <v>0</v>
      </c>
      <c r="EK185" s="3">
        <f t="shared" si="129"/>
        <v>0</v>
      </c>
      <c r="EL185" s="3">
        <f t="shared" si="129"/>
        <v>0</v>
      </c>
      <c r="EM185" s="3">
        <f t="shared" ref="EM185:FR185" si="130">EM303</f>
        <v>0</v>
      </c>
      <c r="EN185" s="3">
        <f t="shared" si="130"/>
        <v>0</v>
      </c>
      <c r="EO185" s="3">
        <f t="shared" si="130"/>
        <v>0</v>
      </c>
      <c r="EP185" s="3">
        <f t="shared" si="130"/>
        <v>0</v>
      </c>
      <c r="EQ185" s="3">
        <f t="shared" si="130"/>
        <v>0</v>
      </c>
      <c r="ER185" s="3">
        <f t="shared" si="130"/>
        <v>0</v>
      </c>
      <c r="ES185" s="3">
        <f t="shared" si="130"/>
        <v>0</v>
      </c>
      <c r="ET185" s="3">
        <f t="shared" si="130"/>
        <v>0</v>
      </c>
      <c r="EU185" s="3">
        <f t="shared" si="130"/>
        <v>0</v>
      </c>
      <c r="EV185" s="3">
        <f t="shared" si="130"/>
        <v>0</v>
      </c>
      <c r="EW185" s="3">
        <f t="shared" si="130"/>
        <v>0</v>
      </c>
      <c r="EX185" s="3">
        <f t="shared" si="130"/>
        <v>0</v>
      </c>
      <c r="EY185" s="3">
        <f t="shared" si="130"/>
        <v>0</v>
      </c>
      <c r="EZ185" s="3">
        <f t="shared" si="130"/>
        <v>0</v>
      </c>
      <c r="FA185" s="3">
        <f t="shared" si="130"/>
        <v>0</v>
      </c>
      <c r="FB185" s="3">
        <f t="shared" si="130"/>
        <v>0</v>
      </c>
      <c r="FC185" s="3">
        <f t="shared" si="130"/>
        <v>0</v>
      </c>
      <c r="FD185" s="3">
        <f t="shared" si="130"/>
        <v>0</v>
      </c>
      <c r="FE185" s="3">
        <f t="shared" si="130"/>
        <v>0</v>
      </c>
      <c r="FF185" s="3">
        <f t="shared" si="130"/>
        <v>0</v>
      </c>
      <c r="FG185" s="3">
        <f t="shared" si="130"/>
        <v>0</v>
      </c>
      <c r="FH185" s="3">
        <f t="shared" si="130"/>
        <v>0</v>
      </c>
      <c r="FI185" s="3">
        <f t="shared" si="130"/>
        <v>0</v>
      </c>
      <c r="FJ185" s="3">
        <f t="shared" si="130"/>
        <v>0</v>
      </c>
      <c r="FK185" s="3">
        <f t="shared" si="130"/>
        <v>0</v>
      </c>
      <c r="FL185" s="3">
        <f t="shared" si="130"/>
        <v>0</v>
      </c>
      <c r="FM185" s="3">
        <f t="shared" si="130"/>
        <v>0</v>
      </c>
      <c r="FN185" s="3">
        <f t="shared" si="130"/>
        <v>0</v>
      </c>
      <c r="FO185" s="3">
        <f t="shared" si="130"/>
        <v>0</v>
      </c>
      <c r="FP185" s="3">
        <f t="shared" si="130"/>
        <v>0</v>
      </c>
      <c r="FQ185" s="3">
        <f t="shared" si="130"/>
        <v>0</v>
      </c>
      <c r="FR185" s="3">
        <f t="shared" si="130"/>
        <v>0</v>
      </c>
      <c r="FS185" s="3">
        <f t="shared" ref="FS185:GX185" si="131">FS303</f>
        <v>0</v>
      </c>
      <c r="FT185" s="3">
        <f t="shared" si="131"/>
        <v>0</v>
      </c>
      <c r="FU185" s="3">
        <f t="shared" si="131"/>
        <v>0</v>
      </c>
      <c r="FV185" s="3">
        <f t="shared" si="131"/>
        <v>0</v>
      </c>
      <c r="FW185" s="3">
        <f t="shared" si="131"/>
        <v>0</v>
      </c>
      <c r="FX185" s="3">
        <f t="shared" si="131"/>
        <v>0</v>
      </c>
      <c r="FY185" s="3">
        <f t="shared" si="131"/>
        <v>0</v>
      </c>
      <c r="FZ185" s="3">
        <f t="shared" si="131"/>
        <v>0</v>
      </c>
      <c r="GA185" s="3">
        <f t="shared" si="131"/>
        <v>0</v>
      </c>
      <c r="GB185" s="3">
        <f t="shared" si="131"/>
        <v>0</v>
      </c>
      <c r="GC185" s="3">
        <f t="shared" si="131"/>
        <v>0</v>
      </c>
      <c r="GD185" s="3">
        <f t="shared" si="131"/>
        <v>0</v>
      </c>
      <c r="GE185" s="3">
        <f t="shared" si="131"/>
        <v>0</v>
      </c>
      <c r="GF185" s="3">
        <f t="shared" si="131"/>
        <v>0</v>
      </c>
      <c r="GG185" s="3">
        <f t="shared" si="131"/>
        <v>0</v>
      </c>
      <c r="GH185" s="3">
        <f t="shared" si="131"/>
        <v>0</v>
      </c>
      <c r="GI185" s="3">
        <f t="shared" si="131"/>
        <v>0</v>
      </c>
      <c r="GJ185" s="3">
        <f t="shared" si="131"/>
        <v>0</v>
      </c>
      <c r="GK185" s="3">
        <f t="shared" si="131"/>
        <v>0</v>
      </c>
      <c r="GL185" s="3">
        <f t="shared" si="131"/>
        <v>0</v>
      </c>
      <c r="GM185" s="3">
        <f t="shared" si="131"/>
        <v>0</v>
      </c>
      <c r="GN185" s="3">
        <f t="shared" si="131"/>
        <v>0</v>
      </c>
      <c r="GO185" s="3">
        <f t="shared" si="131"/>
        <v>0</v>
      </c>
      <c r="GP185" s="3">
        <f t="shared" si="131"/>
        <v>0</v>
      </c>
      <c r="GQ185" s="3">
        <f t="shared" si="131"/>
        <v>0</v>
      </c>
      <c r="GR185" s="3">
        <f t="shared" si="131"/>
        <v>0</v>
      </c>
      <c r="GS185" s="3">
        <f t="shared" si="131"/>
        <v>0</v>
      </c>
      <c r="GT185" s="3">
        <f t="shared" si="131"/>
        <v>0</v>
      </c>
      <c r="GU185" s="3">
        <f t="shared" si="131"/>
        <v>0</v>
      </c>
      <c r="GV185" s="3">
        <f t="shared" si="131"/>
        <v>0</v>
      </c>
      <c r="GW185" s="3">
        <f t="shared" si="131"/>
        <v>0</v>
      </c>
      <c r="GX185" s="3">
        <f t="shared" si="131"/>
        <v>0</v>
      </c>
    </row>
    <row r="187" spans="1:245">
      <c r="A187" s="1">
        <v>5</v>
      </c>
      <c r="B187" s="1">
        <v>1</v>
      </c>
      <c r="C187" s="1"/>
      <c r="D187" s="1">
        <f>ROW(A206)</f>
        <v>206</v>
      </c>
      <c r="E187" s="1"/>
      <c r="F187" s="1" t="s">
        <v>14</v>
      </c>
      <c r="G187" s="1" t="s">
        <v>15</v>
      </c>
      <c r="H187" s="1" t="s">
        <v>3</v>
      </c>
      <c r="I187" s="1">
        <v>0</v>
      </c>
      <c r="J187" s="1"/>
      <c r="K187" s="1">
        <v>0</v>
      </c>
      <c r="L187" s="1"/>
      <c r="M187" s="1" t="s">
        <v>3</v>
      </c>
      <c r="N187" s="1"/>
      <c r="O187" s="1"/>
      <c r="P187" s="1"/>
      <c r="Q187" s="1"/>
      <c r="R187" s="1"/>
      <c r="S187" s="1">
        <v>0</v>
      </c>
      <c r="T187" s="1"/>
      <c r="U187" s="1" t="s">
        <v>3</v>
      </c>
      <c r="V187" s="1">
        <v>0</v>
      </c>
      <c r="W187" s="1"/>
      <c r="X187" s="1"/>
      <c r="Y187" s="1"/>
      <c r="Z187" s="1"/>
      <c r="AA187" s="1"/>
      <c r="AB187" s="1" t="s">
        <v>3</v>
      </c>
      <c r="AC187" s="1" t="s">
        <v>3</v>
      </c>
      <c r="AD187" s="1" t="s">
        <v>3</v>
      </c>
      <c r="AE187" s="1" t="s">
        <v>3</v>
      </c>
      <c r="AF187" s="1" t="s">
        <v>3</v>
      </c>
      <c r="AG187" s="1" t="s">
        <v>3</v>
      </c>
      <c r="AH187" s="1"/>
      <c r="AI187" s="1"/>
      <c r="AJ187" s="1"/>
      <c r="AK187" s="1"/>
      <c r="AL187" s="1"/>
      <c r="AM187" s="1"/>
      <c r="AN187" s="1"/>
      <c r="AO187" s="1"/>
      <c r="AP187" s="1" t="s">
        <v>3</v>
      </c>
      <c r="AQ187" s="1" t="s">
        <v>3</v>
      </c>
      <c r="AR187" s="1" t="s">
        <v>3</v>
      </c>
      <c r="AS187" s="1"/>
      <c r="AT187" s="1"/>
      <c r="AU187" s="1"/>
      <c r="AV187" s="1"/>
      <c r="AW187" s="1"/>
      <c r="AX187" s="1"/>
      <c r="AY187" s="1"/>
      <c r="AZ187" s="1" t="s">
        <v>3</v>
      </c>
      <c r="BA187" s="1"/>
      <c r="BB187" s="1" t="s">
        <v>3</v>
      </c>
      <c r="BC187" s="1" t="s">
        <v>3</v>
      </c>
      <c r="BD187" s="1" t="s">
        <v>3</v>
      </c>
      <c r="BE187" s="1" t="s">
        <v>3</v>
      </c>
      <c r="BF187" s="1" t="s">
        <v>3</v>
      </c>
      <c r="BG187" s="1" t="s">
        <v>3</v>
      </c>
      <c r="BH187" s="1" t="s">
        <v>3</v>
      </c>
      <c r="BI187" s="1" t="s">
        <v>3</v>
      </c>
      <c r="BJ187" s="1" t="s">
        <v>3</v>
      </c>
      <c r="BK187" s="1" t="s">
        <v>3</v>
      </c>
      <c r="BL187" s="1" t="s">
        <v>3</v>
      </c>
      <c r="BM187" s="1" t="s">
        <v>3</v>
      </c>
      <c r="BN187" s="1" t="s">
        <v>3</v>
      </c>
      <c r="BO187" s="1" t="s">
        <v>3</v>
      </c>
      <c r="BP187" s="1" t="s">
        <v>3</v>
      </c>
      <c r="BQ187" s="1"/>
      <c r="BR187" s="1"/>
      <c r="BS187" s="1"/>
      <c r="BT187" s="1"/>
      <c r="BU187" s="1"/>
      <c r="BV187" s="1"/>
      <c r="BW187" s="1"/>
      <c r="BX187" s="1">
        <v>0</v>
      </c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>
        <v>0</v>
      </c>
    </row>
    <row r="189" spans="1:245">
      <c r="A189" s="2">
        <v>52</v>
      </c>
      <c r="B189" s="2">
        <f t="shared" ref="B189:G189" si="132">B206</f>
        <v>1</v>
      </c>
      <c r="C189" s="2">
        <f t="shared" si="132"/>
        <v>5</v>
      </c>
      <c r="D189" s="2">
        <f t="shared" si="132"/>
        <v>187</v>
      </c>
      <c r="E189" s="2">
        <f t="shared" si="132"/>
        <v>0</v>
      </c>
      <c r="F189" s="2" t="str">
        <f t="shared" si="132"/>
        <v>Новый подраздел</v>
      </c>
      <c r="G189" s="2" t="str">
        <f t="shared" si="132"/>
        <v>демонтаж</v>
      </c>
      <c r="H189" s="2"/>
      <c r="I189" s="2"/>
      <c r="J189" s="2"/>
      <c r="K189" s="2"/>
      <c r="L189" s="2"/>
      <c r="M189" s="2"/>
      <c r="N189" s="2"/>
      <c r="O189" s="2">
        <f t="shared" ref="O189:AT189" si="133">O206</f>
        <v>5901.3</v>
      </c>
      <c r="P189" s="2">
        <f t="shared" si="133"/>
        <v>0</v>
      </c>
      <c r="Q189" s="2">
        <f t="shared" si="133"/>
        <v>540.16</v>
      </c>
      <c r="R189" s="2">
        <f t="shared" si="133"/>
        <v>510.87</v>
      </c>
      <c r="S189" s="2">
        <f t="shared" si="133"/>
        <v>5361.14</v>
      </c>
      <c r="T189" s="2">
        <f t="shared" si="133"/>
        <v>0</v>
      </c>
      <c r="U189" s="2">
        <f t="shared" si="133"/>
        <v>20.61422</v>
      </c>
      <c r="V189" s="2">
        <f t="shared" si="133"/>
        <v>1.1503400000000001</v>
      </c>
      <c r="W189" s="2">
        <f t="shared" si="133"/>
        <v>0</v>
      </c>
      <c r="X189" s="2">
        <f t="shared" si="133"/>
        <v>2131.6</v>
      </c>
      <c r="Y189" s="2">
        <f t="shared" si="133"/>
        <v>1616.65</v>
      </c>
      <c r="Z189" s="2">
        <f t="shared" si="133"/>
        <v>0</v>
      </c>
      <c r="AA189" s="2">
        <f t="shared" si="133"/>
        <v>0</v>
      </c>
      <c r="AB189" s="2">
        <f t="shared" si="133"/>
        <v>5901.3</v>
      </c>
      <c r="AC189" s="2">
        <f t="shared" si="133"/>
        <v>0</v>
      </c>
      <c r="AD189" s="2">
        <f t="shared" si="133"/>
        <v>540.16</v>
      </c>
      <c r="AE189" s="2">
        <f t="shared" si="133"/>
        <v>510.87</v>
      </c>
      <c r="AF189" s="2">
        <f t="shared" si="133"/>
        <v>5361.14</v>
      </c>
      <c r="AG189" s="2">
        <f t="shared" si="133"/>
        <v>0</v>
      </c>
      <c r="AH189" s="2">
        <f t="shared" si="133"/>
        <v>20.61422</v>
      </c>
      <c r="AI189" s="2">
        <f t="shared" si="133"/>
        <v>1.1503400000000001</v>
      </c>
      <c r="AJ189" s="2">
        <f t="shared" si="133"/>
        <v>0</v>
      </c>
      <c r="AK189" s="2">
        <f t="shared" si="133"/>
        <v>2131.6</v>
      </c>
      <c r="AL189" s="2">
        <f t="shared" si="133"/>
        <v>1616.65</v>
      </c>
      <c r="AM189" s="2">
        <f t="shared" si="133"/>
        <v>0</v>
      </c>
      <c r="AN189" s="2">
        <f t="shared" si="133"/>
        <v>0</v>
      </c>
      <c r="AO189" s="2">
        <f t="shared" si="133"/>
        <v>0</v>
      </c>
      <c r="AP189" s="2">
        <f t="shared" si="133"/>
        <v>0</v>
      </c>
      <c r="AQ189" s="2">
        <f t="shared" si="133"/>
        <v>0</v>
      </c>
      <c r="AR189" s="2">
        <f t="shared" si="133"/>
        <v>9649.5499999999993</v>
      </c>
      <c r="AS189" s="2">
        <f t="shared" si="133"/>
        <v>9649.5499999999993</v>
      </c>
      <c r="AT189" s="2">
        <f t="shared" si="133"/>
        <v>0</v>
      </c>
      <c r="AU189" s="2">
        <f t="shared" ref="AU189:BZ189" si="134">AU206</f>
        <v>0</v>
      </c>
      <c r="AV189" s="2">
        <f t="shared" si="134"/>
        <v>0</v>
      </c>
      <c r="AW189" s="2">
        <f t="shared" si="134"/>
        <v>0</v>
      </c>
      <c r="AX189" s="2">
        <f t="shared" si="134"/>
        <v>0</v>
      </c>
      <c r="AY189" s="2">
        <f t="shared" si="134"/>
        <v>0</v>
      </c>
      <c r="AZ189" s="2">
        <f t="shared" si="134"/>
        <v>0</v>
      </c>
      <c r="BA189" s="2">
        <f t="shared" si="134"/>
        <v>0</v>
      </c>
      <c r="BB189" s="2">
        <f t="shared" si="134"/>
        <v>0</v>
      </c>
      <c r="BC189" s="2">
        <f t="shared" si="134"/>
        <v>0</v>
      </c>
      <c r="BD189" s="2">
        <f t="shared" si="134"/>
        <v>0</v>
      </c>
      <c r="BE189" s="2">
        <f t="shared" si="134"/>
        <v>0</v>
      </c>
      <c r="BF189" s="2">
        <f t="shared" si="134"/>
        <v>0</v>
      </c>
      <c r="BG189" s="2">
        <f t="shared" si="134"/>
        <v>0</v>
      </c>
      <c r="BH189" s="2">
        <f t="shared" si="134"/>
        <v>0</v>
      </c>
      <c r="BI189" s="2">
        <f t="shared" si="134"/>
        <v>0</v>
      </c>
      <c r="BJ189" s="2">
        <f t="shared" si="134"/>
        <v>0</v>
      </c>
      <c r="BK189" s="2">
        <f t="shared" si="134"/>
        <v>0</v>
      </c>
      <c r="BL189" s="2">
        <f t="shared" si="134"/>
        <v>0</v>
      </c>
      <c r="BM189" s="2">
        <f t="shared" si="134"/>
        <v>0</v>
      </c>
      <c r="BN189" s="2">
        <f t="shared" si="134"/>
        <v>0</v>
      </c>
      <c r="BO189" s="2">
        <f t="shared" si="134"/>
        <v>0</v>
      </c>
      <c r="BP189" s="2">
        <f t="shared" si="134"/>
        <v>0</v>
      </c>
      <c r="BQ189" s="2">
        <f t="shared" si="134"/>
        <v>0</v>
      </c>
      <c r="BR189" s="2">
        <f t="shared" si="134"/>
        <v>0</v>
      </c>
      <c r="BS189" s="2">
        <f t="shared" si="134"/>
        <v>0</v>
      </c>
      <c r="BT189" s="2">
        <f t="shared" si="134"/>
        <v>0</v>
      </c>
      <c r="BU189" s="2">
        <f t="shared" si="134"/>
        <v>0</v>
      </c>
      <c r="BV189" s="2">
        <f t="shared" si="134"/>
        <v>0</v>
      </c>
      <c r="BW189" s="2">
        <f t="shared" si="134"/>
        <v>0</v>
      </c>
      <c r="BX189" s="2">
        <f t="shared" si="134"/>
        <v>0</v>
      </c>
      <c r="BY189" s="2">
        <f t="shared" si="134"/>
        <v>0</v>
      </c>
      <c r="BZ189" s="2">
        <f t="shared" si="134"/>
        <v>0</v>
      </c>
      <c r="CA189" s="2">
        <f t="shared" ref="CA189:DF189" si="135">CA206</f>
        <v>9649.5499999999993</v>
      </c>
      <c r="CB189" s="2">
        <f t="shared" si="135"/>
        <v>9649.5499999999993</v>
      </c>
      <c r="CC189" s="2">
        <f t="shared" si="135"/>
        <v>0</v>
      </c>
      <c r="CD189" s="2">
        <f t="shared" si="135"/>
        <v>0</v>
      </c>
      <c r="CE189" s="2">
        <f t="shared" si="135"/>
        <v>0</v>
      </c>
      <c r="CF189" s="2">
        <f t="shared" si="135"/>
        <v>0</v>
      </c>
      <c r="CG189" s="2">
        <f t="shared" si="135"/>
        <v>0</v>
      </c>
      <c r="CH189" s="2">
        <f t="shared" si="135"/>
        <v>0</v>
      </c>
      <c r="CI189" s="2">
        <f t="shared" si="135"/>
        <v>0</v>
      </c>
      <c r="CJ189" s="2">
        <f t="shared" si="135"/>
        <v>0</v>
      </c>
      <c r="CK189" s="2">
        <f t="shared" si="135"/>
        <v>0</v>
      </c>
      <c r="CL189" s="2">
        <f t="shared" si="135"/>
        <v>0</v>
      </c>
      <c r="CM189" s="2">
        <f t="shared" si="135"/>
        <v>0</v>
      </c>
      <c r="CN189" s="2">
        <f t="shared" si="135"/>
        <v>0</v>
      </c>
      <c r="CO189" s="2">
        <f t="shared" si="135"/>
        <v>0</v>
      </c>
      <c r="CP189" s="2">
        <f t="shared" si="135"/>
        <v>0</v>
      </c>
      <c r="CQ189" s="2">
        <f t="shared" si="135"/>
        <v>0</v>
      </c>
      <c r="CR189" s="2">
        <f t="shared" si="135"/>
        <v>0</v>
      </c>
      <c r="CS189" s="2">
        <f t="shared" si="135"/>
        <v>0</v>
      </c>
      <c r="CT189" s="2">
        <f t="shared" si="135"/>
        <v>0</v>
      </c>
      <c r="CU189" s="2">
        <f t="shared" si="135"/>
        <v>0</v>
      </c>
      <c r="CV189" s="2">
        <f t="shared" si="135"/>
        <v>0</v>
      </c>
      <c r="CW189" s="2">
        <f t="shared" si="135"/>
        <v>0</v>
      </c>
      <c r="CX189" s="2">
        <f t="shared" si="135"/>
        <v>0</v>
      </c>
      <c r="CY189" s="2">
        <f t="shared" si="135"/>
        <v>0</v>
      </c>
      <c r="CZ189" s="2">
        <f t="shared" si="135"/>
        <v>0</v>
      </c>
      <c r="DA189" s="2">
        <f t="shared" si="135"/>
        <v>0</v>
      </c>
      <c r="DB189" s="2">
        <f t="shared" si="135"/>
        <v>0</v>
      </c>
      <c r="DC189" s="2">
        <f t="shared" si="135"/>
        <v>0</v>
      </c>
      <c r="DD189" s="2">
        <f t="shared" si="135"/>
        <v>0</v>
      </c>
      <c r="DE189" s="2">
        <f t="shared" si="135"/>
        <v>0</v>
      </c>
      <c r="DF189" s="2">
        <f t="shared" si="135"/>
        <v>0</v>
      </c>
      <c r="DG189" s="3">
        <f t="shared" ref="DG189:EL189" si="136">DG206</f>
        <v>0</v>
      </c>
      <c r="DH189" s="3">
        <f t="shared" si="136"/>
        <v>0</v>
      </c>
      <c r="DI189" s="3">
        <f t="shared" si="136"/>
        <v>0</v>
      </c>
      <c r="DJ189" s="3">
        <f t="shared" si="136"/>
        <v>0</v>
      </c>
      <c r="DK189" s="3">
        <f t="shared" si="136"/>
        <v>0</v>
      </c>
      <c r="DL189" s="3">
        <f t="shared" si="136"/>
        <v>0</v>
      </c>
      <c r="DM189" s="3">
        <f t="shared" si="136"/>
        <v>0</v>
      </c>
      <c r="DN189" s="3">
        <f t="shared" si="136"/>
        <v>0</v>
      </c>
      <c r="DO189" s="3">
        <f t="shared" si="136"/>
        <v>0</v>
      </c>
      <c r="DP189" s="3">
        <f t="shared" si="136"/>
        <v>0</v>
      </c>
      <c r="DQ189" s="3">
        <f t="shared" si="136"/>
        <v>0</v>
      </c>
      <c r="DR189" s="3">
        <f t="shared" si="136"/>
        <v>0</v>
      </c>
      <c r="DS189" s="3">
        <f t="shared" si="136"/>
        <v>0</v>
      </c>
      <c r="DT189" s="3">
        <f t="shared" si="136"/>
        <v>0</v>
      </c>
      <c r="DU189" s="3">
        <f t="shared" si="136"/>
        <v>0</v>
      </c>
      <c r="DV189" s="3">
        <f t="shared" si="136"/>
        <v>0</v>
      </c>
      <c r="DW189" s="3">
        <f t="shared" si="136"/>
        <v>0</v>
      </c>
      <c r="DX189" s="3">
        <f t="shared" si="136"/>
        <v>0</v>
      </c>
      <c r="DY189" s="3">
        <f t="shared" si="136"/>
        <v>0</v>
      </c>
      <c r="DZ189" s="3">
        <f t="shared" si="136"/>
        <v>0</v>
      </c>
      <c r="EA189" s="3">
        <f t="shared" si="136"/>
        <v>0</v>
      </c>
      <c r="EB189" s="3">
        <f t="shared" si="136"/>
        <v>0</v>
      </c>
      <c r="EC189" s="3">
        <f t="shared" si="136"/>
        <v>0</v>
      </c>
      <c r="ED189" s="3">
        <f t="shared" si="136"/>
        <v>0</v>
      </c>
      <c r="EE189" s="3">
        <f t="shared" si="136"/>
        <v>0</v>
      </c>
      <c r="EF189" s="3">
        <f t="shared" si="136"/>
        <v>0</v>
      </c>
      <c r="EG189" s="3">
        <f t="shared" si="136"/>
        <v>0</v>
      </c>
      <c r="EH189" s="3">
        <f t="shared" si="136"/>
        <v>0</v>
      </c>
      <c r="EI189" s="3">
        <f t="shared" si="136"/>
        <v>0</v>
      </c>
      <c r="EJ189" s="3">
        <f t="shared" si="136"/>
        <v>0</v>
      </c>
      <c r="EK189" s="3">
        <f t="shared" si="136"/>
        <v>0</v>
      </c>
      <c r="EL189" s="3">
        <f t="shared" si="136"/>
        <v>0</v>
      </c>
      <c r="EM189" s="3">
        <f t="shared" ref="EM189:FR189" si="137">EM206</f>
        <v>0</v>
      </c>
      <c r="EN189" s="3">
        <f t="shared" si="137"/>
        <v>0</v>
      </c>
      <c r="EO189" s="3">
        <f t="shared" si="137"/>
        <v>0</v>
      </c>
      <c r="EP189" s="3">
        <f t="shared" si="137"/>
        <v>0</v>
      </c>
      <c r="EQ189" s="3">
        <f t="shared" si="137"/>
        <v>0</v>
      </c>
      <c r="ER189" s="3">
        <f t="shared" si="137"/>
        <v>0</v>
      </c>
      <c r="ES189" s="3">
        <f t="shared" si="137"/>
        <v>0</v>
      </c>
      <c r="ET189" s="3">
        <f t="shared" si="137"/>
        <v>0</v>
      </c>
      <c r="EU189" s="3">
        <f t="shared" si="137"/>
        <v>0</v>
      </c>
      <c r="EV189" s="3">
        <f t="shared" si="137"/>
        <v>0</v>
      </c>
      <c r="EW189" s="3">
        <f t="shared" si="137"/>
        <v>0</v>
      </c>
      <c r="EX189" s="3">
        <f t="shared" si="137"/>
        <v>0</v>
      </c>
      <c r="EY189" s="3">
        <f t="shared" si="137"/>
        <v>0</v>
      </c>
      <c r="EZ189" s="3">
        <f t="shared" si="137"/>
        <v>0</v>
      </c>
      <c r="FA189" s="3">
        <f t="shared" si="137"/>
        <v>0</v>
      </c>
      <c r="FB189" s="3">
        <f t="shared" si="137"/>
        <v>0</v>
      </c>
      <c r="FC189" s="3">
        <f t="shared" si="137"/>
        <v>0</v>
      </c>
      <c r="FD189" s="3">
        <f t="shared" si="137"/>
        <v>0</v>
      </c>
      <c r="FE189" s="3">
        <f t="shared" si="137"/>
        <v>0</v>
      </c>
      <c r="FF189" s="3">
        <f t="shared" si="137"/>
        <v>0</v>
      </c>
      <c r="FG189" s="3">
        <f t="shared" si="137"/>
        <v>0</v>
      </c>
      <c r="FH189" s="3">
        <f t="shared" si="137"/>
        <v>0</v>
      </c>
      <c r="FI189" s="3">
        <f t="shared" si="137"/>
        <v>0</v>
      </c>
      <c r="FJ189" s="3">
        <f t="shared" si="137"/>
        <v>0</v>
      </c>
      <c r="FK189" s="3">
        <f t="shared" si="137"/>
        <v>0</v>
      </c>
      <c r="FL189" s="3">
        <f t="shared" si="137"/>
        <v>0</v>
      </c>
      <c r="FM189" s="3">
        <f t="shared" si="137"/>
        <v>0</v>
      </c>
      <c r="FN189" s="3">
        <f t="shared" si="137"/>
        <v>0</v>
      </c>
      <c r="FO189" s="3">
        <f t="shared" si="137"/>
        <v>0</v>
      </c>
      <c r="FP189" s="3">
        <f t="shared" si="137"/>
        <v>0</v>
      </c>
      <c r="FQ189" s="3">
        <f t="shared" si="137"/>
        <v>0</v>
      </c>
      <c r="FR189" s="3">
        <f t="shared" si="137"/>
        <v>0</v>
      </c>
      <c r="FS189" s="3">
        <f t="shared" ref="FS189:GX189" si="138">FS206</f>
        <v>0</v>
      </c>
      <c r="FT189" s="3">
        <f t="shared" si="138"/>
        <v>0</v>
      </c>
      <c r="FU189" s="3">
        <f t="shared" si="138"/>
        <v>0</v>
      </c>
      <c r="FV189" s="3">
        <f t="shared" si="138"/>
        <v>0</v>
      </c>
      <c r="FW189" s="3">
        <f t="shared" si="138"/>
        <v>0</v>
      </c>
      <c r="FX189" s="3">
        <f t="shared" si="138"/>
        <v>0</v>
      </c>
      <c r="FY189" s="3">
        <f t="shared" si="138"/>
        <v>0</v>
      </c>
      <c r="FZ189" s="3">
        <f t="shared" si="138"/>
        <v>0</v>
      </c>
      <c r="GA189" s="3">
        <f t="shared" si="138"/>
        <v>0</v>
      </c>
      <c r="GB189" s="3">
        <f t="shared" si="138"/>
        <v>0</v>
      </c>
      <c r="GC189" s="3">
        <f t="shared" si="138"/>
        <v>0</v>
      </c>
      <c r="GD189" s="3">
        <f t="shared" si="138"/>
        <v>0</v>
      </c>
      <c r="GE189" s="3">
        <f t="shared" si="138"/>
        <v>0</v>
      </c>
      <c r="GF189" s="3">
        <f t="shared" si="138"/>
        <v>0</v>
      </c>
      <c r="GG189" s="3">
        <f t="shared" si="138"/>
        <v>0</v>
      </c>
      <c r="GH189" s="3">
        <f t="shared" si="138"/>
        <v>0</v>
      </c>
      <c r="GI189" s="3">
        <f t="shared" si="138"/>
        <v>0</v>
      </c>
      <c r="GJ189" s="3">
        <f t="shared" si="138"/>
        <v>0</v>
      </c>
      <c r="GK189" s="3">
        <f t="shared" si="138"/>
        <v>0</v>
      </c>
      <c r="GL189" s="3">
        <f t="shared" si="138"/>
        <v>0</v>
      </c>
      <c r="GM189" s="3">
        <f t="shared" si="138"/>
        <v>0</v>
      </c>
      <c r="GN189" s="3">
        <f t="shared" si="138"/>
        <v>0</v>
      </c>
      <c r="GO189" s="3">
        <f t="shared" si="138"/>
        <v>0</v>
      </c>
      <c r="GP189" s="3">
        <f t="shared" si="138"/>
        <v>0</v>
      </c>
      <c r="GQ189" s="3">
        <f t="shared" si="138"/>
        <v>0</v>
      </c>
      <c r="GR189" s="3">
        <f t="shared" si="138"/>
        <v>0</v>
      </c>
      <c r="GS189" s="3">
        <f t="shared" si="138"/>
        <v>0</v>
      </c>
      <c r="GT189" s="3">
        <f t="shared" si="138"/>
        <v>0</v>
      </c>
      <c r="GU189" s="3">
        <f t="shared" si="138"/>
        <v>0</v>
      </c>
      <c r="GV189" s="3">
        <f t="shared" si="138"/>
        <v>0</v>
      </c>
      <c r="GW189" s="3">
        <f t="shared" si="138"/>
        <v>0</v>
      </c>
      <c r="GX189" s="3">
        <f t="shared" si="138"/>
        <v>0</v>
      </c>
    </row>
    <row r="191" spans="1:245">
      <c r="A191">
        <v>17</v>
      </c>
      <c r="B191">
        <v>1</v>
      </c>
      <c r="C191">
        <f>ROW(SmtRes!A209)</f>
        <v>209</v>
      </c>
      <c r="D191">
        <f>ROW(EtalonRes!A205)</f>
        <v>205</v>
      </c>
      <c r="E191" t="s">
        <v>16</v>
      </c>
      <c r="F191" t="s">
        <v>17</v>
      </c>
      <c r="G191" t="s">
        <v>18</v>
      </c>
      <c r="H191" t="s">
        <v>19</v>
      </c>
      <c r="I191">
        <f>ROUND(29.3/100,9)</f>
        <v>0.29299999999999998</v>
      </c>
      <c r="J191">
        <v>0</v>
      </c>
      <c r="O191">
        <f t="shared" ref="O191:O204" si="139">ROUND(CP191,2)</f>
        <v>581.65</v>
      </c>
      <c r="P191">
        <f t="shared" ref="P191:P204" si="140">ROUND(CQ191*I191,2)</f>
        <v>0</v>
      </c>
      <c r="Q191">
        <f t="shared" ref="Q191:Q204" si="141">ROUND(CR191*I191,2)</f>
        <v>0</v>
      </c>
      <c r="R191">
        <f t="shared" ref="R191:R204" si="142">ROUND(CS191*I191,2)</f>
        <v>0</v>
      </c>
      <c r="S191">
        <f t="shared" ref="S191:S204" si="143">ROUND(CT191*I191,2)</f>
        <v>581.65</v>
      </c>
      <c r="T191">
        <f t="shared" ref="T191:T204" si="144">ROUND(CU191*I191,2)</f>
        <v>0</v>
      </c>
      <c r="U191">
        <f t="shared" ref="U191:U204" si="145">CV191*I191</f>
        <v>2.2473099999999997</v>
      </c>
      <c r="V191">
        <f t="shared" ref="V191:V204" si="146">CW191*I191</f>
        <v>0</v>
      </c>
      <c r="W191">
        <f t="shared" ref="W191:W204" si="147">ROUND(CX191*I191,2)</f>
        <v>0</v>
      </c>
      <c r="X191">
        <f t="shared" ref="X191:X204" si="148">ROUND(CY191,2)</f>
        <v>395.52</v>
      </c>
      <c r="Y191">
        <f t="shared" ref="Y191:Y204" si="149">ROUND(CZ191,2)</f>
        <v>314.08999999999997</v>
      </c>
      <c r="AA191">
        <v>35806607</v>
      </c>
      <c r="AB191">
        <f t="shared" ref="AB191:AB204" si="150">ROUND((AC191+AD191+AF191),2)</f>
        <v>59.83</v>
      </c>
      <c r="AC191">
        <f t="shared" ref="AC191:AC204" si="151">ROUND((ES191),2)</f>
        <v>0</v>
      </c>
      <c r="AD191">
        <f>ROUND((((ET191)-(EU191))+AE191),2)</f>
        <v>0</v>
      </c>
      <c r="AE191">
        <f t="shared" ref="AE191:AE204" si="152">ROUND((EU191),2)</f>
        <v>0</v>
      </c>
      <c r="AF191">
        <f t="shared" ref="AF191:AF204" si="153">ROUND((EV191),2)</f>
        <v>59.83</v>
      </c>
      <c r="AG191">
        <f t="shared" ref="AG191:AG204" si="154">ROUND((AP191),2)</f>
        <v>0</v>
      </c>
      <c r="AH191">
        <f t="shared" ref="AH191:AH204" si="155">(EW191)</f>
        <v>7.67</v>
      </c>
      <c r="AI191">
        <f t="shared" ref="AI191:AI204" si="156">(EX191)</f>
        <v>0</v>
      </c>
      <c r="AJ191">
        <f t="shared" ref="AJ191:AJ204" si="157">(AS191)</f>
        <v>0</v>
      </c>
      <c r="AK191">
        <v>59.83</v>
      </c>
      <c r="AL191">
        <v>0</v>
      </c>
      <c r="AM191">
        <v>0</v>
      </c>
      <c r="AN191">
        <v>0</v>
      </c>
      <c r="AO191">
        <v>59.83</v>
      </c>
      <c r="AP191">
        <v>0</v>
      </c>
      <c r="AQ191">
        <v>7.67</v>
      </c>
      <c r="AR191">
        <v>0</v>
      </c>
      <c r="AS191">
        <v>0</v>
      </c>
      <c r="AT191">
        <v>68</v>
      </c>
      <c r="AU191">
        <v>54</v>
      </c>
      <c r="AV191">
        <v>1</v>
      </c>
      <c r="AW191">
        <v>1</v>
      </c>
      <c r="AZ191">
        <v>1</v>
      </c>
      <c r="BA191">
        <v>33.18</v>
      </c>
      <c r="BB191">
        <v>1</v>
      </c>
      <c r="BC191">
        <v>1</v>
      </c>
      <c r="BD191" t="s">
        <v>3</v>
      </c>
      <c r="BE191" t="s">
        <v>3</v>
      </c>
      <c r="BF191" t="s">
        <v>3</v>
      </c>
      <c r="BG191" t="s">
        <v>3</v>
      </c>
      <c r="BH191">
        <v>0</v>
      </c>
      <c r="BI191">
        <v>1</v>
      </c>
      <c r="BJ191" t="s">
        <v>20</v>
      </c>
      <c r="BM191">
        <v>57001</v>
      </c>
      <c r="BN191">
        <v>0</v>
      </c>
      <c r="BO191" t="s">
        <v>17</v>
      </c>
      <c r="BP191">
        <v>1</v>
      </c>
      <c r="BQ191">
        <v>6</v>
      </c>
      <c r="BR191">
        <v>0</v>
      </c>
      <c r="BS191">
        <v>33.18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80</v>
      </c>
      <c r="CA191">
        <v>68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ref="CP191:CP204" si="158">(P191+Q191+S191)</f>
        <v>581.65</v>
      </c>
      <c r="CQ191">
        <f t="shared" ref="CQ191:CQ204" si="159">AC191*BC191</f>
        <v>0</v>
      </c>
      <c r="CR191">
        <f t="shared" ref="CR191:CR204" si="160">AD191*BB191</f>
        <v>0</v>
      </c>
      <c r="CS191">
        <f t="shared" ref="CS191:CS204" si="161">AE191*BS191</f>
        <v>0</v>
      </c>
      <c r="CT191">
        <f t="shared" ref="CT191:CT204" si="162">AF191*BA191</f>
        <v>1985.1594</v>
      </c>
      <c r="CU191">
        <f t="shared" ref="CU191:CU204" si="163">AG191</f>
        <v>0</v>
      </c>
      <c r="CV191">
        <f t="shared" ref="CV191:CV204" si="164">AH191</f>
        <v>7.67</v>
      </c>
      <c r="CW191">
        <f t="shared" ref="CW191:CW204" si="165">AI191</f>
        <v>0</v>
      </c>
      <c r="CX191">
        <f t="shared" ref="CX191:CX204" si="166">AJ191</f>
        <v>0</v>
      </c>
      <c r="CY191">
        <f>(((S191+R191)*AT191)/100)</f>
        <v>395.52199999999999</v>
      </c>
      <c r="CZ191">
        <f>(((S191+R191)*AU191)/100)</f>
        <v>314.09100000000001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1013</v>
      </c>
      <c r="DV191" t="s">
        <v>19</v>
      </c>
      <c r="DW191" t="s">
        <v>19</v>
      </c>
      <c r="DX191">
        <v>1</v>
      </c>
      <c r="DZ191" t="s">
        <v>3</v>
      </c>
      <c r="EA191" t="s">
        <v>3</v>
      </c>
      <c r="EB191" t="s">
        <v>3</v>
      </c>
      <c r="EC191" t="s">
        <v>3</v>
      </c>
      <c r="EE191">
        <v>29085590</v>
      </c>
      <c r="EF191">
        <v>6</v>
      </c>
      <c r="EG191" t="s">
        <v>21</v>
      </c>
      <c r="EH191">
        <v>0</v>
      </c>
      <c r="EI191" t="s">
        <v>3</v>
      </c>
      <c r="EJ191">
        <v>1</v>
      </c>
      <c r="EK191">
        <v>57001</v>
      </c>
      <c r="EL191" t="s">
        <v>22</v>
      </c>
      <c r="EM191" t="s">
        <v>23</v>
      </c>
      <c r="EO191" t="s">
        <v>3</v>
      </c>
      <c r="EQ191">
        <v>0</v>
      </c>
      <c r="ER191">
        <v>59.83</v>
      </c>
      <c r="ES191">
        <v>0</v>
      </c>
      <c r="ET191">
        <v>0</v>
      </c>
      <c r="EU191">
        <v>0</v>
      </c>
      <c r="EV191">
        <v>59.83</v>
      </c>
      <c r="EW191">
        <v>7.67</v>
      </c>
      <c r="EX191">
        <v>0</v>
      </c>
      <c r="EY191">
        <v>0</v>
      </c>
      <c r="FQ191">
        <v>0</v>
      </c>
      <c r="FR191">
        <f t="shared" ref="FR191:FR204" si="167">ROUND(IF(AND(BH191=3,BI191=3),P191,0),2)</f>
        <v>0</v>
      </c>
      <c r="FS191">
        <v>0</v>
      </c>
      <c r="FV191" t="s">
        <v>24</v>
      </c>
      <c r="FW191" t="s">
        <v>25</v>
      </c>
      <c r="FX191">
        <v>80</v>
      </c>
      <c r="FY191">
        <v>68</v>
      </c>
      <c r="GA191" t="s">
        <v>3</v>
      </c>
      <c r="GD191">
        <v>1</v>
      </c>
      <c r="GF191">
        <v>1095792533</v>
      </c>
      <c r="GG191">
        <v>2</v>
      </c>
      <c r="GH191">
        <v>1</v>
      </c>
      <c r="GI191">
        <v>2</v>
      </c>
      <c r="GJ191">
        <v>0</v>
      </c>
      <c r="GK191">
        <v>0</v>
      </c>
      <c r="GL191">
        <f t="shared" ref="GL191:GL204" si="168">ROUND(IF(AND(BH191=3,BI191=3,FS191&lt;&gt;0),P191,0),2)</f>
        <v>0</v>
      </c>
      <c r="GM191">
        <f t="shared" ref="GM191:GM204" si="169">ROUND(O191+X191+Y191,2)+GX191</f>
        <v>1291.26</v>
      </c>
      <c r="GN191">
        <f t="shared" ref="GN191:GN204" si="170">IF(OR(BI191=0,BI191=1),ROUND(O191+X191+Y191,2),0)</f>
        <v>1291.26</v>
      </c>
      <c r="GO191">
        <f t="shared" ref="GO191:GO204" si="171">IF(BI191=2,ROUND(O191+X191+Y191,2),0)</f>
        <v>0</v>
      </c>
      <c r="GP191">
        <f t="shared" ref="GP191:GP204" si="172">IF(BI191=4,ROUND(O191+X191+Y191,2)+GX191,0)</f>
        <v>0</v>
      </c>
      <c r="GR191">
        <v>0</v>
      </c>
      <c r="GS191">
        <v>3</v>
      </c>
      <c r="GT191">
        <v>0</v>
      </c>
      <c r="GU191" t="s">
        <v>3</v>
      </c>
      <c r="GV191">
        <f t="shared" ref="GV191:GV204" si="173">ROUND((GT191),2)</f>
        <v>0</v>
      </c>
      <c r="GW191">
        <v>1</v>
      </c>
      <c r="GX191">
        <f t="shared" ref="GX191:GX204" si="174">ROUND(HC191*I191,2)</f>
        <v>0</v>
      </c>
      <c r="HA191">
        <v>0</v>
      </c>
      <c r="HB191">
        <v>0</v>
      </c>
      <c r="HC191">
        <f t="shared" ref="HC191:HC204" si="175">GV191*GW191</f>
        <v>0</v>
      </c>
      <c r="HE191" t="s">
        <v>3</v>
      </c>
      <c r="HF191" t="s">
        <v>3</v>
      </c>
      <c r="IK191">
        <v>0</v>
      </c>
    </row>
    <row r="192" spans="1:245">
      <c r="A192">
        <v>18</v>
      </c>
      <c r="B192">
        <v>1</v>
      </c>
      <c r="C192">
        <v>209</v>
      </c>
      <c r="E192" t="s">
        <v>26</v>
      </c>
      <c r="F192" t="s">
        <v>27</v>
      </c>
      <c r="G192" t="s">
        <v>28</v>
      </c>
      <c r="H192" t="s">
        <v>29</v>
      </c>
      <c r="I192">
        <f>I191*J192</f>
        <v>0.2051</v>
      </c>
      <c r="J192">
        <v>0.70000000000000007</v>
      </c>
      <c r="O192">
        <f t="shared" si="139"/>
        <v>0</v>
      </c>
      <c r="P192">
        <f t="shared" si="140"/>
        <v>0</v>
      </c>
      <c r="Q192">
        <f t="shared" si="141"/>
        <v>0</v>
      </c>
      <c r="R192">
        <f t="shared" si="142"/>
        <v>0</v>
      </c>
      <c r="S192">
        <f t="shared" si="143"/>
        <v>0</v>
      </c>
      <c r="T192">
        <f t="shared" si="144"/>
        <v>0</v>
      </c>
      <c r="U192">
        <f t="shared" si="145"/>
        <v>0</v>
      </c>
      <c r="V192">
        <f t="shared" si="146"/>
        <v>0</v>
      </c>
      <c r="W192">
        <f t="shared" si="147"/>
        <v>0</v>
      </c>
      <c r="X192">
        <f t="shared" si="148"/>
        <v>0</v>
      </c>
      <c r="Y192">
        <f t="shared" si="149"/>
        <v>0</v>
      </c>
      <c r="AA192">
        <v>35806607</v>
      </c>
      <c r="AB192">
        <f t="shared" si="150"/>
        <v>0</v>
      </c>
      <c r="AC192">
        <f t="shared" si="151"/>
        <v>0</v>
      </c>
      <c r="AD192">
        <f>ROUND((((ET192)-(EU192))+AE192),2)</f>
        <v>0</v>
      </c>
      <c r="AE192">
        <f t="shared" si="152"/>
        <v>0</v>
      </c>
      <c r="AF192">
        <f t="shared" si="153"/>
        <v>0</v>
      </c>
      <c r="AG192">
        <f t="shared" si="154"/>
        <v>0</v>
      </c>
      <c r="AH192">
        <f t="shared" si="155"/>
        <v>0</v>
      </c>
      <c r="AI192">
        <f t="shared" si="156"/>
        <v>0</v>
      </c>
      <c r="AJ192">
        <f t="shared" si="157"/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1</v>
      </c>
      <c r="AW192">
        <v>1</v>
      </c>
      <c r="AZ192">
        <v>1</v>
      </c>
      <c r="BA192">
        <v>1</v>
      </c>
      <c r="BB192">
        <v>1</v>
      </c>
      <c r="BC192">
        <v>1</v>
      </c>
      <c r="BD192" t="s">
        <v>3</v>
      </c>
      <c r="BE192" t="s">
        <v>3</v>
      </c>
      <c r="BF192" t="s">
        <v>3</v>
      </c>
      <c r="BG192" t="s">
        <v>3</v>
      </c>
      <c r="BH192">
        <v>3</v>
      </c>
      <c r="BI192">
        <v>2</v>
      </c>
      <c r="BJ192" t="s">
        <v>30</v>
      </c>
      <c r="BM192">
        <v>500002</v>
      </c>
      <c r="BN192">
        <v>0</v>
      </c>
      <c r="BO192" t="s">
        <v>3</v>
      </c>
      <c r="BP192">
        <v>0</v>
      </c>
      <c r="BQ192">
        <v>12</v>
      </c>
      <c r="BR192">
        <v>0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0</v>
      </c>
      <c r="CA192">
        <v>0</v>
      </c>
      <c r="CE192">
        <v>0</v>
      </c>
      <c r="CF192">
        <v>0</v>
      </c>
      <c r="CG192">
        <v>0</v>
      </c>
      <c r="CM192">
        <v>0</v>
      </c>
      <c r="CN192" t="s">
        <v>3</v>
      </c>
      <c r="CO192">
        <v>0</v>
      </c>
      <c r="CP192">
        <f t="shared" si="158"/>
        <v>0</v>
      </c>
      <c r="CQ192">
        <f t="shared" si="159"/>
        <v>0</v>
      </c>
      <c r="CR192">
        <f t="shared" si="160"/>
        <v>0</v>
      </c>
      <c r="CS192">
        <f t="shared" si="161"/>
        <v>0</v>
      </c>
      <c r="CT192">
        <f t="shared" si="162"/>
        <v>0</v>
      </c>
      <c r="CU192">
        <f t="shared" si="163"/>
        <v>0</v>
      </c>
      <c r="CV192">
        <f t="shared" si="164"/>
        <v>0</v>
      </c>
      <c r="CW192">
        <f t="shared" si="165"/>
        <v>0</v>
      </c>
      <c r="CX192">
        <f t="shared" si="166"/>
        <v>0</v>
      </c>
      <c r="CY192">
        <f>(((S192+R192)*AT192)/100)</f>
        <v>0</v>
      </c>
      <c r="CZ192">
        <f>(((S192+R192)*AU192)/100)</f>
        <v>0</v>
      </c>
      <c r="DC192" t="s">
        <v>3</v>
      </c>
      <c r="DD192" t="s">
        <v>3</v>
      </c>
      <c r="DE192" t="s">
        <v>3</v>
      </c>
      <c r="DF192" t="s">
        <v>3</v>
      </c>
      <c r="DG192" t="s">
        <v>3</v>
      </c>
      <c r="DH192" t="s">
        <v>3</v>
      </c>
      <c r="DI192" t="s">
        <v>3</v>
      </c>
      <c r="DJ192" t="s">
        <v>3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1009</v>
      </c>
      <c r="DV192" t="s">
        <v>29</v>
      </c>
      <c r="DW192" t="s">
        <v>29</v>
      </c>
      <c r="DX192">
        <v>1000</v>
      </c>
      <c r="DZ192" t="s">
        <v>3</v>
      </c>
      <c r="EA192" t="s">
        <v>3</v>
      </c>
      <c r="EB192" t="s">
        <v>3</v>
      </c>
      <c r="EC192" t="s">
        <v>3</v>
      </c>
      <c r="EE192">
        <v>29085444</v>
      </c>
      <c r="EF192">
        <v>12</v>
      </c>
      <c r="EG192" t="s">
        <v>31</v>
      </c>
      <c r="EH192">
        <v>0</v>
      </c>
      <c r="EI192" t="s">
        <v>3</v>
      </c>
      <c r="EJ192">
        <v>2</v>
      </c>
      <c r="EK192">
        <v>500002</v>
      </c>
      <c r="EL192" t="s">
        <v>32</v>
      </c>
      <c r="EM192" t="s">
        <v>33</v>
      </c>
      <c r="EO192" t="s">
        <v>3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FQ192">
        <v>0</v>
      </c>
      <c r="FR192">
        <f t="shared" si="167"/>
        <v>0</v>
      </c>
      <c r="FS192">
        <v>0</v>
      </c>
      <c r="FX192">
        <v>0</v>
      </c>
      <c r="FY192">
        <v>0</v>
      </c>
      <c r="GA192" t="s">
        <v>3</v>
      </c>
      <c r="GD192">
        <v>1</v>
      </c>
      <c r="GF192">
        <v>-304821490</v>
      </c>
      <c r="GG192">
        <v>2</v>
      </c>
      <c r="GH192">
        <v>1</v>
      </c>
      <c r="GI192">
        <v>-2</v>
      </c>
      <c r="GJ192">
        <v>0</v>
      </c>
      <c r="GK192">
        <v>0</v>
      </c>
      <c r="GL192">
        <f t="shared" si="168"/>
        <v>0</v>
      </c>
      <c r="GM192">
        <f t="shared" si="169"/>
        <v>0</v>
      </c>
      <c r="GN192">
        <f t="shared" si="170"/>
        <v>0</v>
      </c>
      <c r="GO192">
        <f t="shared" si="171"/>
        <v>0</v>
      </c>
      <c r="GP192">
        <f t="shared" si="172"/>
        <v>0</v>
      </c>
      <c r="GR192">
        <v>0</v>
      </c>
      <c r="GS192">
        <v>3</v>
      </c>
      <c r="GT192">
        <v>0</v>
      </c>
      <c r="GU192" t="s">
        <v>3</v>
      </c>
      <c r="GV192">
        <f t="shared" si="173"/>
        <v>0</v>
      </c>
      <c r="GW192">
        <v>1</v>
      </c>
      <c r="GX192">
        <f t="shared" si="174"/>
        <v>0</v>
      </c>
      <c r="HA192">
        <v>0</v>
      </c>
      <c r="HB192">
        <v>0</v>
      </c>
      <c r="HC192">
        <f t="shared" si="175"/>
        <v>0</v>
      </c>
      <c r="HE192" t="s">
        <v>3</v>
      </c>
      <c r="HF192" t="s">
        <v>3</v>
      </c>
      <c r="IK192">
        <v>0</v>
      </c>
    </row>
    <row r="193" spans="1:245">
      <c r="A193">
        <v>17</v>
      </c>
      <c r="B193">
        <v>1</v>
      </c>
      <c r="C193">
        <f>ROW(SmtRes!A212)</f>
        <v>212</v>
      </c>
      <c r="D193">
        <f>ROW(EtalonRes!A208)</f>
        <v>208</v>
      </c>
      <c r="E193" t="s">
        <v>34</v>
      </c>
      <c r="F193" t="s">
        <v>35</v>
      </c>
      <c r="G193" t="s">
        <v>36</v>
      </c>
      <c r="H193" t="s">
        <v>37</v>
      </c>
      <c r="I193">
        <f>ROUND(29.3/100,9)</f>
        <v>0.29299999999999998</v>
      </c>
      <c r="J193">
        <v>0</v>
      </c>
      <c r="O193">
        <f t="shared" si="139"/>
        <v>2814.17</v>
      </c>
      <c r="P193">
        <f t="shared" si="140"/>
        <v>0</v>
      </c>
      <c r="Q193">
        <f t="shared" si="141"/>
        <v>499.13</v>
      </c>
      <c r="R193">
        <f t="shared" si="142"/>
        <v>479.09</v>
      </c>
      <c r="S193">
        <f t="shared" si="143"/>
        <v>2315.04</v>
      </c>
      <c r="T193">
        <f t="shared" si="144"/>
        <v>0</v>
      </c>
      <c r="U193">
        <f t="shared" si="145"/>
        <v>8.94529</v>
      </c>
      <c r="V193">
        <f t="shared" si="146"/>
        <v>1.06945</v>
      </c>
      <c r="W193">
        <f t="shared" si="147"/>
        <v>0</v>
      </c>
      <c r="X193">
        <f t="shared" si="148"/>
        <v>0</v>
      </c>
      <c r="Y193">
        <f t="shared" si="149"/>
        <v>0</v>
      </c>
      <c r="AA193">
        <v>35806607</v>
      </c>
      <c r="AB193">
        <f t="shared" si="150"/>
        <v>352.23</v>
      </c>
      <c r="AC193">
        <f t="shared" si="151"/>
        <v>0</v>
      </c>
      <c r="AD193">
        <f>ROUND((ET193),2)</f>
        <v>114.1</v>
      </c>
      <c r="AE193">
        <f t="shared" si="152"/>
        <v>49.28</v>
      </c>
      <c r="AF193">
        <f t="shared" si="153"/>
        <v>238.13</v>
      </c>
      <c r="AG193">
        <f t="shared" si="154"/>
        <v>0</v>
      </c>
      <c r="AH193">
        <f t="shared" si="155"/>
        <v>30.53</v>
      </c>
      <c r="AI193">
        <f t="shared" si="156"/>
        <v>3.65</v>
      </c>
      <c r="AJ193">
        <f t="shared" si="157"/>
        <v>0</v>
      </c>
      <c r="AK193">
        <v>352.23</v>
      </c>
      <c r="AL193">
        <v>0</v>
      </c>
      <c r="AM193">
        <v>114.1</v>
      </c>
      <c r="AN193">
        <v>49.28</v>
      </c>
      <c r="AO193">
        <v>238.13</v>
      </c>
      <c r="AP193">
        <v>0</v>
      </c>
      <c r="AQ193">
        <v>30.53</v>
      </c>
      <c r="AR193">
        <v>3.65</v>
      </c>
      <c r="AS193">
        <v>0</v>
      </c>
      <c r="AT193">
        <v>0</v>
      </c>
      <c r="AU193">
        <v>0</v>
      </c>
      <c r="AV193">
        <v>1</v>
      </c>
      <c r="AW193">
        <v>1</v>
      </c>
      <c r="AZ193">
        <v>1</v>
      </c>
      <c r="BA193">
        <v>33.18</v>
      </c>
      <c r="BB193">
        <v>14.93</v>
      </c>
      <c r="BC193">
        <v>1</v>
      </c>
      <c r="BD193" t="s">
        <v>3</v>
      </c>
      <c r="BE193" t="s">
        <v>3</v>
      </c>
      <c r="BF193" t="s">
        <v>3</v>
      </c>
      <c r="BG193" t="s">
        <v>3</v>
      </c>
      <c r="BH193">
        <v>0</v>
      </c>
      <c r="BI193">
        <v>1</v>
      </c>
      <c r="BJ193" t="s">
        <v>38</v>
      </c>
      <c r="BM193">
        <v>46003</v>
      </c>
      <c r="BN193">
        <v>0</v>
      </c>
      <c r="BO193" t="s">
        <v>35</v>
      </c>
      <c r="BP193">
        <v>1</v>
      </c>
      <c r="BQ193">
        <v>0</v>
      </c>
      <c r="BR193">
        <v>0</v>
      </c>
      <c r="BS193">
        <v>33.18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0</v>
      </c>
      <c r="CA193">
        <v>0</v>
      </c>
      <c r="CE193">
        <v>0</v>
      </c>
      <c r="CF193">
        <v>0</v>
      </c>
      <c r="CG193">
        <v>0</v>
      </c>
      <c r="CM193">
        <v>0</v>
      </c>
      <c r="CN193" t="s">
        <v>3</v>
      </c>
      <c r="CO193">
        <v>0</v>
      </c>
      <c r="CP193">
        <f t="shared" si="158"/>
        <v>2814.17</v>
      </c>
      <c r="CQ193">
        <f t="shared" si="159"/>
        <v>0</v>
      </c>
      <c r="CR193">
        <f t="shared" si="160"/>
        <v>1703.5129999999999</v>
      </c>
      <c r="CS193">
        <f t="shared" si="161"/>
        <v>1635.1104</v>
      </c>
      <c r="CT193">
        <f t="shared" si="162"/>
        <v>7901.1534000000001</v>
      </c>
      <c r="CU193">
        <f t="shared" si="163"/>
        <v>0</v>
      </c>
      <c r="CV193">
        <f t="shared" si="164"/>
        <v>30.53</v>
      </c>
      <c r="CW193">
        <f t="shared" si="165"/>
        <v>3.65</v>
      </c>
      <c r="CX193">
        <f t="shared" si="166"/>
        <v>0</v>
      </c>
      <c r="CY193">
        <f>0</f>
        <v>0</v>
      </c>
      <c r="CZ193">
        <f>0</f>
        <v>0</v>
      </c>
      <c r="DC193" t="s">
        <v>3</v>
      </c>
      <c r="DD193" t="s">
        <v>3</v>
      </c>
      <c r="DE193" t="s">
        <v>3</v>
      </c>
      <c r="DF193" t="s">
        <v>3</v>
      </c>
      <c r="DG193" t="s">
        <v>3</v>
      </c>
      <c r="DH193" t="s">
        <v>3</v>
      </c>
      <c r="DI193" t="s">
        <v>3</v>
      </c>
      <c r="DJ193" t="s">
        <v>3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1013</v>
      </c>
      <c r="DV193" t="s">
        <v>37</v>
      </c>
      <c r="DW193" t="s">
        <v>37</v>
      </c>
      <c r="DX193">
        <v>1</v>
      </c>
      <c r="DZ193" t="s">
        <v>3</v>
      </c>
      <c r="EA193" t="s">
        <v>3</v>
      </c>
      <c r="EB193" t="s">
        <v>3</v>
      </c>
      <c r="EC193" t="s">
        <v>3</v>
      </c>
      <c r="EE193">
        <v>0</v>
      </c>
      <c r="EF193">
        <v>0</v>
      </c>
      <c r="EG193" t="s">
        <v>3</v>
      </c>
      <c r="EH193">
        <v>0</v>
      </c>
      <c r="EI193" t="s">
        <v>3</v>
      </c>
      <c r="EJ193">
        <v>0</v>
      </c>
      <c r="EK193">
        <v>46003</v>
      </c>
      <c r="EL193" t="s">
        <v>3</v>
      </c>
      <c r="EM193" t="s">
        <v>3</v>
      </c>
      <c r="EO193" t="s">
        <v>3</v>
      </c>
      <c r="EQ193">
        <v>0</v>
      </c>
      <c r="ER193">
        <v>352.23</v>
      </c>
      <c r="ES193">
        <v>0</v>
      </c>
      <c r="ET193">
        <v>114.1</v>
      </c>
      <c r="EU193">
        <v>49.28</v>
      </c>
      <c r="EV193">
        <v>238.13</v>
      </c>
      <c r="EW193">
        <v>30.53</v>
      </c>
      <c r="EX193">
        <v>3.65</v>
      </c>
      <c r="EY193">
        <v>0</v>
      </c>
      <c r="FQ193">
        <v>0</v>
      </c>
      <c r="FR193">
        <f t="shared" si="167"/>
        <v>0</v>
      </c>
      <c r="FS193">
        <v>0</v>
      </c>
      <c r="FX193">
        <v>0</v>
      </c>
      <c r="FY193">
        <v>0</v>
      </c>
      <c r="GA193" t="s">
        <v>3</v>
      </c>
      <c r="GD193">
        <v>1</v>
      </c>
      <c r="GF193">
        <v>-1150632743</v>
      </c>
      <c r="GG193">
        <v>2</v>
      </c>
      <c r="GH193">
        <v>1</v>
      </c>
      <c r="GI193">
        <v>2</v>
      </c>
      <c r="GJ193">
        <v>0</v>
      </c>
      <c r="GK193">
        <v>0</v>
      </c>
      <c r="GL193">
        <f t="shared" si="168"/>
        <v>0</v>
      </c>
      <c r="GM193">
        <f t="shared" si="169"/>
        <v>2814.17</v>
      </c>
      <c r="GN193">
        <f t="shared" si="170"/>
        <v>2814.17</v>
      </c>
      <c r="GO193">
        <f t="shared" si="171"/>
        <v>0</v>
      </c>
      <c r="GP193">
        <f t="shared" si="172"/>
        <v>0</v>
      </c>
      <c r="GR193">
        <v>0</v>
      </c>
      <c r="GS193">
        <v>3</v>
      </c>
      <c r="GT193">
        <v>0</v>
      </c>
      <c r="GU193" t="s">
        <v>3</v>
      </c>
      <c r="GV193">
        <f t="shared" si="173"/>
        <v>0</v>
      </c>
      <c r="GW193">
        <v>1</v>
      </c>
      <c r="GX193">
        <f t="shared" si="174"/>
        <v>0</v>
      </c>
      <c r="HA193">
        <v>0</v>
      </c>
      <c r="HB193">
        <v>0</v>
      </c>
      <c r="HC193">
        <f t="shared" si="175"/>
        <v>0</v>
      </c>
      <c r="HE193" t="s">
        <v>3</v>
      </c>
      <c r="HF193" t="s">
        <v>3</v>
      </c>
      <c r="IK193">
        <v>0</v>
      </c>
    </row>
    <row r="194" spans="1:245">
      <c r="A194">
        <v>17</v>
      </c>
      <c r="B194">
        <v>1</v>
      </c>
      <c r="C194">
        <f>ROW(SmtRes!A216)</f>
        <v>216</v>
      </c>
      <c r="D194">
        <f>ROW(EtalonRes!A212)</f>
        <v>212</v>
      </c>
      <c r="E194" t="s">
        <v>39</v>
      </c>
      <c r="F194" t="s">
        <v>40</v>
      </c>
      <c r="G194" t="s">
        <v>41</v>
      </c>
      <c r="H194" t="s">
        <v>37</v>
      </c>
      <c r="I194">
        <f>ROUND(29.3/100,9)</f>
        <v>0.29299999999999998</v>
      </c>
      <c r="J194">
        <v>0</v>
      </c>
      <c r="O194">
        <f t="shared" si="139"/>
        <v>881.45</v>
      </c>
      <c r="P194">
        <f t="shared" si="140"/>
        <v>0</v>
      </c>
      <c r="Q194">
        <f t="shared" si="141"/>
        <v>17.77</v>
      </c>
      <c r="R194">
        <f t="shared" si="142"/>
        <v>17.11</v>
      </c>
      <c r="S194">
        <f t="shared" si="143"/>
        <v>863.68</v>
      </c>
      <c r="T194">
        <f t="shared" si="144"/>
        <v>0</v>
      </c>
      <c r="U194">
        <f t="shared" si="145"/>
        <v>3.3372700000000002</v>
      </c>
      <c r="V194">
        <f t="shared" si="146"/>
        <v>3.8089999999999999E-2</v>
      </c>
      <c r="W194">
        <f t="shared" si="147"/>
        <v>0</v>
      </c>
      <c r="X194">
        <f t="shared" si="148"/>
        <v>598.94000000000005</v>
      </c>
      <c r="Y194">
        <f t="shared" si="149"/>
        <v>475.63</v>
      </c>
      <c r="AA194">
        <v>35806607</v>
      </c>
      <c r="AB194">
        <f t="shared" si="150"/>
        <v>92.9</v>
      </c>
      <c r="AC194">
        <f t="shared" si="151"/>
        <v>0</v>
      </c>
      <c r="AD194">
        <f t="shared" ref="AD194:AD204" si="176">ROUND((((ET194)-(EU194))+AE194),2)</f>
        <v>4.0599999999999996</v>
      </c>
      <c r="AE194">
        <f t="shared" si="152"/>
        <v>1.76</v>
      </c>
      <c r="AF194">
        <f t="shared" si="153"/>
        <v>88.84</v>
      </c>
      <c r="AG194">
        <f t="shared" si="154"/>
        <v>0</v>
      </c>
      <c r="AH194">
        <f t="shared" si="155"/>
        <v>11.39</v>
      </c>
      <c r="AI194">
        <f t="shared" si="156"/>
        <v>0.13</v>
      </c>
      <c r="AJ194">
        <f t="shared" si="157"/>
        <v>0</v>
      </c>
      <c r="AK194">
        <v>92.9</v>
      </c>
      <c r="AL194">
        <v>0</v>
      </c>
      <c r="AM194">
        <v>4.0599999999999996</v>
      </c>
      <c r="AN194">
        <v>1.76</v>
      </c>
      <c r="AO194">
        <v>88.84</v>
      </c>
      <c r="AP194">
        <v>0</v>
      </c>
      <c r="AQ194">
        <v>11.39</v>
      </c>
      <c r="AR194">
        <v>0.13</v>
      </c>
      <c r="AS194">
        <v>0</v>
      </c>
      <c r="AT194">
        <v>68</v>
      </c>
      <c r="AU194">
        <v>54</v>
      </c>
      <c r="AV194">
        <v>1</v>
      </c>
      <c r="AW194">
        <v>1</v>
      </c>
      <c r="AZ194">
        <v>1</v>
      </c>
      <c r="BA194">
        <v>33.18</v>
      </c>
      <c r="BB194">
        <v>14.94</v>
      </c>
      <c r="BC194">
        <v>1</v>
      </c>
      <c r="BD194" t="s">
        <v>3</v>
      </c>
      <c r="BE194" t="s">
        <v>3</v>
      </c>
      <c r="BF194" t="s">
        <v>3</v>
      </c>
      <c r="BG194" t="s">
        <v>3</v>
      </c>
      <c r="BH194">
        <v>0</v>
      </c>
      <c r="BI194">
        <v>1</v>
      </c>
      <c r="BJ194" t="s">
        <v>42</v>
      </c>
      <c r="BM194">
        <v>57001</v>
      </c>
      <c r="BN194">
        <v>0</v>
      </c>
      <c r="BO194" t="s">
        <v>40</v>
      </c>
      <c r="BP194">
        <v>1</v>
      </c>
      <c r="BQ194">
        <v>6</v>
      </c>
      <c r="BR194">
        <v>0</v>
      </c>
      <c r="BS194">
        <v>33.18</v>
      </c>
      <c r="BT194">
        <v>1</v>
      </c>
      <c r="BU194">
        <v>1</v>
      </c>
      <c r="BV194">
        <v>1</v>
      </c>
      <c r="BW194">
        <v>1</v>
      </c>
      <c r="BX194">
        <v>1</v>
      </c>
      <c r="BY194" t="s">
        <v>3</v>
      </c>
      <c r="BZ194">
        <v>80</v>
      </c>
      <c r="CA194">
        <v>68</v>
      </c>
      <c r="CE194">
        <v>0</v>
      </c>
      <c r="CF194">
        <v>0</v>
      </c>
      <c r="CG194">
        <v>0</v>
      </c>
      <c r="CM194">
        <v>0</v>
      </c>
      <c r="CN194" t="s">
        <v>3</v>
      </c>
      <c r="CO194">
        <v>0</v>
      </c>
      <c r="CP194">
        <f t="shared" si="158"/>
        <v>881.44999999999993</v>
      </c>
      <c r="CQ194">
        <f t="shared" si="159"/>
        <v>0</v>
      </c>
      <c r="CR194">
        <f t="shared" si="160"/>
        <v>60.656399999999991</v>
      </c>
      <c r="CS194">
        <f t="shared" si="161"/>
        <v>58.396799999999999</v>
      </c>
      <c r="CT194">
        <f t="shared" si="162"/>
        <v>2947.7112000000002</v>
      </c>
      <c r="CU194">
        <f t="shared" si="163"/>
        <v>0</v>
      </c>
      <c r="CV194">
        <f t="shared" si="164"/>
        <v>11.39</v>
      </c>
      <c r="CW194">
        <f t="shared" si="165"/>
        <v>0.13</v>
      </c>
      <c r="CX194">
        <f t="shared" si="166"/>
        <v>0</v>
      </c>
      <c r="CY194">
        <f t="shared" ref="CY194:CY204" si="177">(((S194+R194)*AT194)/100)</f>
        <v>598.93719999999996</v>
      </c>
      <c r="CZ194">
        <f t="shared" ref="CZ194:CZ204" si="178">(((S194+R194)*AU194)/100)</f>
        <v>475.62659999999994</v>
      </c>
      <c r="DC194" t="s">
        <v>3</v>
      </c>
      <c r="DD194" t="s">
        <v>3</v>
      </c>
      <c r="DE194" t="s">
        <v>3</v>
      </c>
      <c r="DF194" t="s">
        <v>3</v>
      </c>
      <c r="DG194" t="s">
        <v>3</v>
      </c>
      <c r="DH194" t="s">
        <v>3</v>
      </c>
      <c r="DI194" t="s">
        <v>3</v>
      </c>
      <c r="DJ194" t="s">
        <v>3</v>
      </c>
      <c r="DK194" t="s">
        <v>3</v>
      </c>
      <c r="DL194" t="s">
        <v>3</v>
      </c>
      <c r="DM194" t="s">
        <v>3</v>
      </c>
      <c r="DN194">
        <v>0</v>
      </c>
      <c r="DO194">
        <v>0</v>
      </c>
      <c r="DP194">
        <v>1</v>
      </c>
      <c r="DQ194">
        <v>1</v>
      </c>
      <c r="DU194">
        <v>1013</v>
      </c>
      <c r="DV194" t="s">
        <v>37</v>
      </c>
      <c r="DW194" t="s">
        <v>37</v>
      </c>
      <c r="DX194">
        <v>1</v>
      </c>
      <c r="DZ194" t="s">
        <v>3</v>
      </c>
      <c r="EA194" t="s">
        <v>3</v>
      </c>
      <c r="EB194" t="s">
        <v>3</v>
      </c>
      <c r="EC194" t="s">
        <v>3</v>
      </c>
      <c r="EE194">
        <v>29085590</v>
      </c>
      <c r="EF194">
        <v>6</v>
      </c>
      <c r="EG194" t="s">
        <v>21</v>
      </c>
      <c r="EH194">
        <v>0</v>
      </c>
      <c r="EI194" t="s">
        <v>3</v>
      </c>
      <c r="EJ194">
        <v>1</v>
      </c>
      <c r="EK194">
        <v>57001</v>
      </c>
      <c r="EL194" t="s">
        <v>22</v>
      </c>
      <c r="EM194" t="s">
        <v>23</v>
      </c>
      <c r="EO194" t="s">
        <v>3</v>
      </c>
      <c r="EQ194">
        <v>0</v>
      </c>
      <c r="ER194">
        <v>92.9</v>
      </c>
      <c r="ES194">
        <v>0</v>
      </c>
      <c r="ET194">
        <v>4.0599999999999996</v>
      </c>
      <c r="EU194">
        <v>1.76</v>
      </c>
      <c r="EV194">
        <v>88.84</v>
      </c>
      <c r="EW194">
        <v>11.39</v>
      </c>
      <c r="EX194">
        <v>0.13</v>
      </c>
      <c r="EY194">
        <v>0</v>
      </c>
      <c r="FQ194">
        <v>0</v>
      </c>
      <c r="FR194">
        <f t="shared" si="167"/>
        <v>0</v>
      </c>
      <c r="FS194">
        <v>0</v>
      </c>
      <c r="FV194" t="s">
        <v>24</v>
      </c>
      <c r="FW194" t="s">
        <v>25</v>
      </c>
      <c r="FX194">
        <v>80</v>
      </c>
      <c r="FY194">
        <v>68</v>
      </c>
      <c r="GA194" t="s">
        <v>3</v>
      </c>
      <c r="GD194">
        <v>1</v>
      </c>
      <c r="GF194">
        <v>-1629810845</v>
      </c>
      <c r="GG194">
        <v>2</v>
      </c>
      <c r="GH194">
        <v>1</v>
      </c>
      <c r="GI194">
        <v>2</v>
      </c>
      <c r="GJ194">
        <v>0</v>
      </c>
      <c r="GK194">
        <v>0</v>
      </c>
      <c r="GL194">
        <f t="shared" si="168"/>
        <v>0</v>
      </c>
      <c r="GM194">
        <f t="shared" si="169"/>
        <v>1956.02</v>
      </c>
      <c r="GN194">
        <f t="shared" si="170"/>
        <v>1956.02</v>
      </c>
      <c r="GO194">
        <f t="shared" si="171"/>
        <v>0</v>
      </c>
      <c r="GP194">
        <f t="shared" si="172"/>
        <v>0</v>
      </c>
      <c r="GR194">
        <v>0</v>
      </c>
      <c r="GS194">
        <v>3</v>
      </c>
      <c r="GT194">
        <v>0</v>
      </c>
      <c r="GU194" t="s">
        <v>3</v>
      </c>
      <c r="GV194">
        <f t="shared" si="173"/>
        <v>0</v>
      </c>
      <c r="GW194">
        <v>1</v>
      </c>
      <c r="GX194">
        <f t="shared" si="174"/>
        <v>0</v>
      </c>
      <c r="HA194">
        <v>0</v>
      </c>
      <c r="HB194">
        <v>0</v>
      </c>
      <c r="HC194">
        <f t="shared" si="175"/>
        <v>0</v>
      </c>
      <c r="HE194" t="s">
        <v>3</v>
      </c>
      <c r="HF194" t="s">
        <v>3</v>
      </c>
      <c r="IK194">
        <v>0</v>
      </c>
    </row>
    <row r="195" spans="1:245">
      <c r="A195">
        <v>18</v>
      </c>
      <c r="B195">
        <v>1</v>
      </c>
      <c r="C195">
        <v>216</v>
      </c>
      <c r="E195" t="s">
        <v>43</v>
      </c>
      <c r="F195" t="s">
        <v>27</v>
      </c>
      <c r="G195" t="s">
        <v>28</v>
      </c>
      <c r="H195" t="s">
        <v>29</v>
      </c>
      <c r="I195">
        <f>I194*J195</f>
        <v>0.13771</v>
      </c>
      <c r="J195">
        <v>0.47000000000000003</v>
      </c>
      <c r="O195">
        <f t="shared" si="139"/>
        <v>0</v>
      </c>
      <c r="P195">
        <f t="shared" si="140"/>
        <v>0</v>
      </c>
      <c r="Q195">
        <f t="shared" si="141"/>
        <v>0</v>
      </c>
      <c r="R195">
        <f t="shared" si="142"/>
        <v>0</v>
      </c>
      <c r="S195">
        <f t="shared" si="143"/>
        <v>0</v>
      </c>
      <c r="T195">
        <f t="shared" si="144"/>
        <v>0</v>
      </c>
      <c r="U195">
        <f t="shared" si="145"/>
        <v>0</v>
      </c>
      <c r="V195">
        <f t="shared" si="146"/>
        <v>0</v>
      </c>
      <c r="W195">
        <f t="shared" si="147"/>
        <v>0</v>
      </c>
      <c r="X195">
        <f t="shared" si="148"/>
        <v>0</v>
      </c>
      <c r="Y195">
        <f t="shared" si="149"/>
        <v>0</v>
      </c>
      <c r="AA195">
        <v>35806607</v>
      </c>
      <c r="AB195">
        <f t="shared" si="150"/>
        <v>0</v>
      </c>
      <c r="AC195">
        <f t="shared" si="151"/>
        <v>0</v>
      </c>
      <c r="AD195">
        <f t="shared" si="176"/>
        <v>0</v>
      </c>
      <c r="AE195">
        <f t="shared" si="152"/>
        <v>0</v>
      </c>
      <c r="AF195">
        <f t="shared" si="153"/>
        <v>0</v>
      </c>
      <c r="AG195">
        <f t="shared" si="154"/>
        <v>0</v>
      </c>
      <c r="AH195">
        <f t="shared" si="155"/>
        <v>0</v>
      </c>
      <c r="AI195">
        <f t="shared" si="156"/>
        <v>0</v>
      </c>
      <c r="AJ195">
        <f t="shared" si="157"/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1</v>
      </c>
      <c r="AW195">
        <v>1</v>
      </c>
      <c r="AZ195">
        <v>1</v>
      </c>
      <c r="BA195">
        <v>1</v>
      </c>
      <c r="BB195">
        <v>1</v>
      </c>
      <c r="BC195">
        <v>1</v>
      </c>
      <c r="BD195" t="s">
        <v>3</v>
      </c>
      <c r="BE195" t="s">
        <v>3</v>
      </c>
      <c r="BF195" t="s">
        <v>3</v>
      </c>
      <c r="BG195" t="s">
        <v>3</v>
      </c>
      <c r="BH195">
        <v>3</v>
      </c>
      <c r="BI195">
        <v>2</v>
      </c>
      <c r="BJ195" t="s">
        <v>30</v>
      </c>
      <c r="BM195">
        <v>500002</v>
      </c>
      <c r="BN195">
        <v>0</v>
      </c>
      <c r="BO195" t="s">
        <v>3</v>
      </c>
      <c r="BP195">
        <v>0</v>
      </c>
      <c r="BQ195">
        <v>12</v>
      </c>
      <c r="BR195">
        <v>0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0</v>
      </c>
      <c r="CA195">
        <v>0</v>
      </c>
      <c r="CE195">
        <v>0</v>
      </c>
      <c r="CF195">
        <v>0</v>
      </c>
      <c r="CG195">
        <v>0</v>
      </c>
      <c r="CM195">
        <v>0</v>
      </c>
      <c r="CN195" t="s">
        <v>3</v>
      </c>
      <c r="CO195">
        <v>0</v>
      </c>
      <c r="CP195">
        <f t="shared" si="158"/>
        <v>0</v>
      </c>
      <c r="CQ195">
        <f t="shared" si="159"/>
        <v>0</v>
      </c>
      <c r="CR195">
        <f t="shared" si="160"/>
        <v>0</v>
      </c>
      <c r="CS195">
        <f t="shared" si="161"/>
        <v>0</v>
      </c>
      <c r="CT195">
        <f t="shared" si="162"/>
        <v>0</v>
      </c>
      <c r="CU195">
        <f t="shared" si="163"/>
        <v>0</v>
      </c>
      <c r="CV195">
        <f t="shared" si="164"/>
        <v>0</v>
      </c>
      <c r="CW195">
        <f t="shared" si="165"/>
        <v>0</v>
      </c>
      <c r="CX195">
        <f t="shared" si="166"/>
        <v>0</v>
      </c>
      <c r="CY195">
        <f t="shared" si="177"/>
        <v>0</v>
      </c>
      <c r="CZ195">
        <f t="shared" si="178"/>
        <v>0</v>
      </c>
      <c r="DC195" t="s">
        <v>3</v>
      </c>
      <c r="DD195" t="s">
        <v>3</v>
      </c>
      <c r="DE195" t="s">
        <v>3</v>
      </c>
      <c r="DF195" t="s">
        <v>3</v>
      </c>
      <c r="DG195" t="s">
        <v>3</v>
      </c>
      <c r="DH195" t="s">
        <v>3</v>
      </c>
      <c r="DI195" t="s">
        <v>3</v>
      </c>
      <c r="DJ195" t="s">
        <v>3</v>
      </c>
      <c r="DK195" t="s">
        <v>3</v>
      </c>
      <c r="DL195" t="s">
        <v>3</v>
      </c>
      <c r="DM195" t="s">
        <v>3</v>
      </c>
      <c r="DN195">
        <v>0</v>
      </c>
      <c r="DO195">
        <v>0</v>
      </c>
      <c r="DP195">
        <v>1</v>
      </c>
      <c r="DQ195">
        <v>1</v>
      </c>
      <c r="DU195">
        <v>1009</v>
      </c>
      <c r="DV195" t="s">
        <v>29</v>
      </c>
      <c r="DW195" t="s">
        <v>29</v>
      </c>
      <c r="DX195">
        <v>1000</v>
      </c>
      <c r="DZ195" t="s">
        <v>3</v>
      </c>
      <c r="EA195" t="s">
        <v>3</v>
      </c>
      <c r="EB195" t="s">
        <v>3</v>
      </c>
      <c r="EC195" t="s">
        <v>3</v>
      </c>
      <c r="EE195">
        <v>29085444</v>
      </c>
      <c r="EF195">
        <v>12</v>
      </c>
      <c r="EG195" t="s">
        <v>31</v>
      </c>
      <c r="EH195">
        <v>0</v>
      </c>
      <c r="EI195" t="s">
        <v>3</v>
      </c>
      <c r="EJ195">
        <v>2</v>
      </c>
      <c r="EK195">
        <v>500002</v>
      </c>
      <c r="EL195" t="s">
        <v>32</v>
      </c>
      <c r="EM195" t="s">
        <v>33</v>
      </c>
      <c r="EO195" t="s">
        <v>3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FQ195">
        <v>0</v>
      </c>
      <c r="FR195">
        <f t="shared" si="167"/>
        <v>0</v>
      </c>
      <c r="FS195">
        <v>0</v>
      </c>
      <c r="FX195">
        <v>0</v>
      </c>
      <c r="FY195">
        <v>0</v>
      </c>
      <c r="GA195" t="s">
        <v>3</v>
      </c>
      <c r="GD195">
        <v>1</v>
      </c>
      <c r="GF195">
        <v>-304821490</v>
      </c>
      <c r="GG195">
        <v>2</v>
      </c>
      <c r="GH195">
        <v>1</v>
      </c>
      <c r="GI195">
        <v>-2</v>
      </c>
      <c r="GJ195">
        <v>0</v>
      </c>
      <c r="GK195">
        <v>0</v>
      </c>
      <c r="GL195">
        <f t="shared" si="168"/>
        <v>0</v>
      </c>
      <c r="GM195">
        <f t="shared" si="169"/>
        <v>0</v>
      </c>
      <c r="GN195">
        <f t="shared" si="170"/>
        <v>0</v>
      </c>
      <c r="GO195">
        <f t="shared" si="171"/>
        <v>0</v>
      </c>
      <c r="GP195">
        <f t="shared" si="172"/>
        <v>0</v>
      </c>
      <c r="GR195">
        <v>0</v>
      </c>
      <c r="GS195">
        <v>0</v>
      </c>
      <c r="GT195">
        <v>0</v>
      </c>
      <c r="GU195" t="s">
        <v>3</v>
      </c>
      <c r="GV195">
        <f t="shared" si="173"/>
        <v>0</v>
      </c>
      <c r="GW195">
        <v>1</v>
      </c>
      <c r="GX195">
        <f t="shared" si="174"/>
        <v>0</v>
      </c>
      <c r="HA195">
        <v>0</v>
      </c>
      <c r="HB195">
        <v>0</v>
      </c>
      <c r="HC195">
        <f t="shared" si="175"/>
        <v>0</v>
      </c>
      <c r="HE195" t="s">
        <v>3</v>
      </c>
      <c r="HF195" t="s">
        <v>3</v>
      </c>
      <c r="IK195">
        <v>0</v>
      </c>
    </row>
    <row r="196" spans="1:245">
      <c r="A196">
        <v>17</v>
      </c>
      <c r="B196">
        <v>1</v>
      </c>
      <c r="C196">
        <f>ROW(SmtRes!A218)</f>
        <v>218</v>
      </c>
      <c r="D196">
        <f>ROW(EtalonRes!A214)</f>
        <v>214</v>
      </c>
      <c r="E196" t="s">
        <v>44</v>
      </c>
      <c r="F196" t="s">
        <v>53</v>
      </c>
      <c r="G196" t="s">
        <v>54</v>
      </c>
      <c r="H196" t="s">
        <v>55</v>
      </c>
      <c r="I196">
        <f>ROUND(22/100,9)</f>
        <v>0.22</v>
      </c>
      <c r="J196">
        <v>0</v>
      </c>
      <c r="O196">
        <f t="shared" si="139"/>
        <v>214.68</v>
      </c>
      <c r="P196">
        <f t="shared" si="140"/>
        <v>0</v>
      </c>
      <c r="Q196">
        <f t="shared" si="141"/>
        <v>0</v>
      </c>
      <c r="R196">
        <f t="shared" si="142"/>
        <v>0</v>
      </c>
      <c r="S196">
        <f t="shared" si="143"/>
        <v>214.68</v>
      </c>
      <c r="T196">
        <f t="shared" si="144"/>
        <v>0</v>
      </c>
      <c r="U196">
        <f t="shared" si="145"/>
        <v>0.82940000000000003</v>
      </c>
      <c r="V196">
        <f t="shared" si="146"/>
        <v>0</v>
      </c>
      <c r="W196">
        <f t="shared" si="147"/>
        <v>0</v>
      </c>
      <c r="X196">
        <f t="shared" si="148"/>
        <v>145.97999999999999</v>
      </c>
      <c r="Y196">
        <f t="shared" si="149"/>
        <v>115.93</v>
      </c>
      <c r="AA196">
        <v>35806607</v>
      </c>
      <c r="AB196">
        <f t="shared" si="150"/>
        <v>29.41</v>
      </c>
      <c r="AC196">
        <f t="shared" si="151"/>
        <v>0</v>
      </c>
      <c r="AD196">
        <f t="shared" si="176"/>
        <v>0</v>
      </c>
      <c r="AE196">
        <f t="shared" si="152"/>
        <v>0</v>
      </c>
      <c r="AF196">
        <f t="shared" si="153"/>
        <v>29.41</v>
      </c>
      <c r="AG196">
        <f t="shared" si="154"/>
        <v>0</v>
      </c>
      <c r="AH196">
        <f t="shared" si="155"/>
        <v>3.77</v>
      </c>
      <c r="AI196">
        <f t="shared" si="156"/>
        <v>0</v>
      </c>
      <c r="AJ196">
        <f t="shared" si="157"/>
        <v>0</v>
      </c>
      <c r="AK196">
        <v>29.41</v>
      </c>
      <c r="AL196">
        <v>0</v>
      </c>
      <c r="AM196">
        <v>0</v>
      </c>
      <c r="AN196">
        <v>0</v>
      </c>
      <c r="AO196">
        <v>29.41</v>
      </c>
      <c r="AP196">
        <v>0</v>
      </c>
      <c r="AQ196">
        <v>3.77</v>
      </c>
      <c r="AR196">
        <v>0</v>
      </c>
      <c r="AS196">
        <v>0</v>
      </c>
      <c r="AT196">
        <v>68</v>
      </c>
      <c r="AU196">
        <v>54</v>
      </c>
      <c r="AV196">
        <v>1</v>
      </c>
      <c r="AW196">
        <v>1</v>
      </c>
      <c r="AZ196">
        <v>1</v>
      </c>
      <c r="BA196">
        <v>33.18</v>
      </c>
      <c r="BB196">
        <v>1</v>
      </c>
      <c r="BC196">
        <v>1</v>
      </c>
      <c r="BD196" t="s">
        <v>3</v>
      </c>
      <c r="BE196" t="s">
        <v>3</v>
      </c>
      <c r="BF196" t="s">
        <v>3</v>
      </c>
      <c r="BG196" t="s">
        <v>3</v>
      </c>
      <c r="BH196">
        <v>0</v>
      </c>
      <c r="BI196">
        <v>1</v>
      </c>
      <c r="BJ196" t="s">
        <v>56</v>
      </c>
      <c r="BM196">
        <v>57001</v>
      </c>
      <c r="BN196">
        <v>0</v>
      </c>
      <c r="BO196" t="s">
        <v>53</v>
      </c>
      <c r="BP196">
        <v>1</v>
      </c>
      <c r="BQ196">
        <v>6</v>
      </c>
      <c r="BR196">
        <v>0</v>
      </c>
      <c r="BS196">
        <v>33.18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80</v>
      </c>
      <c r="CA196">
        <v>68</v>
      </c>
      <c r="CE196">
        <v>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158"/>
        <v>214.68</v>
      </c>
      <c r="CQ196">
        <f t="shared" si="159"/>
        <v>0</v>
      </c>
      <c r="CR196">
        <f t="shared" si="160"/>
        <v>0</v>
      </c>
      <c r="CS196">
        <f t="shared" si="161"/>
        <v>0</v>
      </c>
      <c r="CT196">
        <f t="shared" si="162"/>
        <v>975.82380000000001</v>
      </c>
      <c r="CU196">
        <f t="shared" si="163"/>
        <v>0</v>
      </c>
      <c r="CV196">
        <f t="shared" si="164"/>
        <v>3.77</v>
      </c>
      <c r="CW196">
        <f t="shared" si="165"/>
        <v>0</v>
      </c>
      <c r="CX196">
        <f t="shared" si="166"/>
        <v>0</v>
      </c>
      <c r="CY196">
        <f t="shared" si="177"/>
        <v>145.98239999999998</v>
      </c>
      <c r="CZ196">
        <f t="shared" si="178"/>
        <v>115.92720000000001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0</v>
      </c>
      <c r="DO196">
        <v>0</v>
      </c>
      <c r="DP196">
        <v>1</v>
      </c>
      <c r="DQ196">
        <v>1</v>
      </c>
      <c r="DU196">
        <v>1013</v>
      </c>
      <c r="DV196" t="s">
        <v>55</v>
      </c>
      <c r="DW196" t="s">
        <v>55</v>
      </c>
      <c r="DX196">
        <v>1</v>
      </c>
      <c r="DZ196" t="s">
        <v>3</v>
      </c>
      <c r="EA196" t="s">
        <v>3</v>
      </c>
      <c r="EB196" t="s">
        <v>3</v>
      </c>
      <c r="EC196" t="s">
        <v>3</v>
      </c>
      <c r="EE196">
        <v>29085590</v>
      </c>
      <c r="EF196">
        <v>6</v>
      </c>
      <c r="EG196" t="s">
        <v>21</v>
      </c>
      <c r="EH196">
        <v>0</v>
      </c>
      <c r="EI196" t="s">
        <v>3</v>
      </c>
      <c r="EJ196">
        <v>1</v>
      </c>
      <c r="EK196">
        <v>57001</v>
      </c>
      <c r="EL196" t="s">
        <v>22</v>
      </c>
      <c r="EM196" t="s">
        <v>23</v>
      </c>
      <c r="EO196" t="s">
        <v>3</v>
      </c>
      <c r="EQ196">
        <v>0</v>
      </c>
      <c r="ER196">
        <v>29.41</v>
      </c>
      <c r="ES196">
        <v>0</v>
      </c>
      <c r="ET196">
        <v>0</v>
      </c>
      <c r="EU196">
        <v>0</v>
      </c>
      <c r="EV196">
        <v>29.41</v>
      </c>
      <c r="EW196">
        <v>3.77</v>
      </c>
      <c r="EX196">
        <v>0</v>
      </c>
      <c r="EY196">
        <v>0</v>
      </c>
      <c r="FQ196">
        <v>0</v>
      </c>
      <c r="FR196">
        <f t="shared" si="167"/>
        <v>0</v>
      </c>
      <c r="FS196">
        <v>0</v>
      </c>
      <c r="FV196" t="s">
        <v>24</v>
      </c>
      <c r="FW196" t="s">
        <v>25</v>
      </c>
      <c r="FX196">
        <v>80</v>
      </c>
      <c r="FY196">
        <v>68</v>
      </c>
      <c r="GA196" t="s">
        <v>3</v>
      </c>
      <c r="GD196">
        <v>1</v>
      </c>
      <c r="GF196">
        <v>1266291680</v>
      </c>
      <c r="GG196">
        <v>2</v>
      </c>
      <c r="GH196">
        <v>1</v>
      </c>
      <c r="GI196">
        <v>2</v>
      </c>
      <c r="GJ196">
        <v>0</v>
      </c>
      <c r="GK196">
        <v>0</v>
      </c>
      <c r="GL196">
        <f t="shared" si="168"/>
        <v>0</v>
      </c>
      <c r="GM196">
        <f t="shared" si="169"/>
        <v>476.59</v>
      </c>
      <c r="GN196">
        <f t="shared" si="170"/>
        <v>476.59</v>
      </c>
      <c r="GO196">
        <f t="shared" si="171"/>
        <v>0</v>
      </c>
      <c r="GP196">
        <f t="shared" si="172"/>
        <v>0</v>
      </c>
      <c r="GR196">
        <v>0</v>
      </c>
      <c r="GS196">
        <v>3</v>
      </c>
      <c r="GT196">
        <v>0</v>
      </c>
      <c r="GU196" t="s">
        <v>3</v>
      </c>
      <c r="GV196">
        <f t="shared" si="173"/>
        <v>0</v>
      </c>
      <c r="GW196">
        <v>1</v>
      </c>
      <c r="GX196">
        <f t="shared" si="174"/>
        <v>0</v>
      </c>
      <c r="HA196">
        <v>0</v>
      </c>
      <c r="HB196">
        <v>0</v>
      </c>
      <c r="HC196">
        <f t="shared" si="175"/>
        <v>0</v>
      </c>
      <c r="HE196" t="s">
        <v>3</v>
      </c>
      <c r="HF196" t="s">
        <v>3</v>
      </c>
      <c r="IK196">
        <v>0</v>
      </c>
    </row>
    <row r="197" spans="1:245">
      <c r="A197">
        <v>18</v>
      </c>
      <c r="B197">
        <v>1</v>
      </c>
      <c r="C197">
        <v>218</v>
      </c>
      <c r="E197" t="s">
        <v>51</v>
      </c>
      <c r="F197" t="s">
        <v>27</v>
      </c>
      <c r="G197" t="s">
        <v>28</v>
      </c>
      <c r="H197" t="s">
        <v>29</v>
      </c>
      <c r="I197">
        <f>I196*J197</f>
        <v>2.4199999999999999E-2</v>
      </c>
      <c r="J197">
        <v>0.11</v>
      </c>
      <c r="O197">
        <f t="shared" si="139"/>
        <v>0</v>
      </c>
      <c r="P197">
        <f t="shared" si="140"/>
        <v>0</v>
      </c>
      <c r="Q197">
        <f t="shared" si="141"/>
        <v>0</v>
      </c>
      <c r="R197">
        <f t="shared" si="142"/>
        <v>0</v>
      </c>
      <c r="S197">
        <f t="shared" si="143"/>
        <v>0</v>
      </c>
      <c r="T197">
        <f t="shared" si="144"/>
        <v>0</v>
      </c>
      <c r="U197">
        <f t="shared" si="145"/>
        <v>0</v>
      </c>
      <c r="V197">
        <f t="shared" si="146"/>
        <v>0</v>
      </c>
      <c r="W197">
        <f t="shared" si="147"/>
        <v>0</v>
      </c>
      <c r="X197">
        <f t="shared" si="148"/>
        <v>0</v>
      </c>
      <c r="Y197">
        <f t="shared" si="149"/>
        <v>0</v>
      </c>
      <c r="AA197">
        <v>35806607</v>
      </c>
      <c r="AB197">
        <f t="shared" si="150"/>
        <v>0</v>
      </c>
      <c r="AC197">
        <f t="shared" si="151"/>
        <v>0</v>
      </c>
      <c r="AD197">
        <f t="shared" si="176"/>
        <v>0</v>
      </c>
      <c r="AE197">
        <f t="shared" si="152"/>
        <v>0</v>
      </c>
      <c r="AF197">
        <f t="shared" si="153"/>
        <v>0</v>
      </c>
      <c r="AG197">
        <f t="shared" si="154"/>
        <v>0</v>
      </c>
      <c r="AH197">
        <f t="shared" si="155"/>
        <v>0</v>
      </c>
      <c r="AI197">
        <f t="shared" si="156"/>
        <v>0</v>
      </c>
      <c r="AJ197">
        <f t="shared" si="157"/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1</v>
      </c>
      <c r="AZ197">
        <v>1</v>
      </c>
      <c r="BA197">
        <v>1</v>
      </c>
      <c r="BB197">
        <v>1</v>
      </c>
      <c r="BC197">
        <v>1</v>
      </c>
      <c r="BD197" t="s">
        <v>3</v>
      </c>
      <c r="BE197" t="s">
        <v>3</v>
      </c>
      <c r="BF197" t="s">
        <v>3</v>
      </c>
      <c r="BG197" t="s">
        <v>3</v>
      </c>
      <c r="BH197">
        <v>3</v>
      </c>
      <c r="BI197">
        <v>2</v>
      </c>
      <c r="BJ197" t="s">
        <v>30</v>
      </c>
      <c r="BM197">
        <v>500002</v>
      </c>
      <c r="BN197">
        <v>0</v>
      </c>
      <c r="BO197" t="s">
        <v>3</v>
      </c>
      <c r="BP197">
        <v>0</v>
      </c>
      <c r="BQ197">
        <v>12</v>
      </c>
      <c r="BR197">
        <v>0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0</v>
      </c>
      <c r="CA197">
        <v>0</v>
      </c>
      <c r="CE197">
        <v>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158"/>
        <v>0</v>
      </c>
      <c r="CQ197">
        <f t="shared" si="159"/>
        <v>0</v>
      </c>
      <c r="CR197">
        <f t="shared" si="160"/>
        <v>0</v>
      </c>
      <c r="CS197">
        <f t="shared" si="161"/>
        <v>0</v>
      </c>
      <c r="CT197">
        <f t="shared" si="162"/>
        <v>0</v>
      </c>
      <c r="CU197">
        <f t="shared" si="163"/>
        <v>0</v>
      </c>
      <c r="CV197">
        <f t="shared" si="164"/>
        <v>0</v>
      </c>
      <c r="CW197">
        <f t="shared" si="165"/>
        <v>0</v>
      </c>
      <c r="CX197">
        <f t="shared" si="166"/>
        <v>0</v>
      </c>
      <c r="CY197">
        <f t="shared" si="177"/>
        <v>0</v>
      </c>
      <c r="CZ197">
        <f t="shared" si="178"/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0</v>
      </c>
      <c r="DO197">
        <v>0</v>
      </c>
      <c r="DP197">
        <v>1</v>
      </c>
      <c r="DQ197">
        <v>1</v>
      </c>
      <c r="DU197">
        <v>1009</v>
      </c>
      <c r="DV197" t="s">
        <v>29</v>
      </c>
      <c r="DW197" t="s">
        <v>29</v>
      </c>
      <c r="DX197">
        <v>1000</v>
      </c>
      <c r="DZ197" t="s">
        <v>3</v>
      </c>
      <c r="EA197" t="s">
        <v>3</v>
      </c>
      <c r="EB197" t="s">
        <v>3</v>
      </c>
      <c r="EC197" t="s">
        <v>3</v>
      </c>
      <c r="EE197">
        <v>29085444</v>
      </c>
      <c r="EF197">
        <v>12</v>
      </c>
      <c r="EG197" t="s">
        <v>31</v>
      </c>
      <c r="EH197">
        <v>0</v>
      </c>
      <c r="EI197" t="s">
        <v>3</v>
      </c>
      <c r="EJ197">
        <v>2</v>
      </c>
      <c r="EK197">
        <v>500002</v>
      </c>
      <c r="EL197" t="s">
        <v>32</v>
      </c>
      <c r="EM197" t="s">
        <v>33</v>
      </c>
      <c r="EO197" t="s">
        <v>3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FQ197">
        <v>0</v>
      </c>
      <c r="FR197">
        <f t="shared" si="167"/>
        <v>0</v>
      </c>
      <c r="FS197">
        <v>0</v>
      </c>
      <c r="FX197">
        <v>0</v>
      </c>
      <c r="FY197">
        <v>0</v>
      </c>
      <c r="GA197" t="s">
        <v>3</v>
      </c>
      <c r="GD197">
        <v>1</v>
      </c>
      <c r="GF197">
        <v>-304821490</v>
      </c>
      <c r="GG197">
        <v>2</v>
      </c>
      <c r="GH197">
        <v>1</v>
      </c>
      <c r="GI197">
        <v>-2</v>
      </c>
      <c r="GJ197">
        <v>0</v>
      </c>
      <c r="GK197">
        <v>0</v>
      </c>
      <c r="GL197">
        <f t="shared" si="168"/>
        <v>0</v>
      </c>
      <c r="GM197">
        <f t="shared" si="169"/>
        <v>0</v>
      </c>
      <c r="GN197">
        <f t="shared" si="170"/>
        <v>0</v>
      </c>
      <c r="GO197">
        <f t="shared" si="171"/>
        <v>0</v>
      </c>
      <c r="GP197">
        <f t="shared" si="172"/>
        <v>0</v>
      </c>
      <c r="GR197">
        <v>0</v>
      </c>
      <c r="GS197">
        <v>0</v>
      </c>
      <c r="GT197">
        <v>0</v>
      </c>
      <c r="GU197" t="s">
        <v>3</v>
      </c>
      <c r="GV197">
        <f t="shared" si="173"/>
        <v>0</v>
      </c>
      <c r="GW197">
        <v>1</v>
      </c>
      <c r="GX197">
        <f t="shared" si="174"/>
        <v>0</v>
      </c>
      <c r="HA197">
        <v>0</v>
      </c>
      <c r="HB197">
        <v>0</v>
      </c>
      <c r="HC197">
        <f t="shared" si="175"/>
        <v>0</v>
      </c>
      <c r="HE197" t="s">
        <v>3</v>
      </c>
      <c r="HF197" t="s">
        <v>3</v>
      </c>
      <c r="IK197">
        <v>0</v>
      </c>
    </row>
    <row r="198" spans="1:245">
      <c r="A198">
        <v>17</v>
      </c>
      <c r="B198">
        <v>1</v>
      </c>
      <c r="C198">
        <f>ROW(SmtRes!A219)</f>
        <v>219</v>
      </c>
      <c r="D198">
        <f>ROW(EtalonRes!A215)</f>
        <v>215</v>
      </c>
      <c r="E198" t="s">
        <v>52</v>
      </c>
      <c r="F198" t="s">
        <v>59</v>
      </c>
      <c r="G198" t="s">
        <v>60</v>
      </c>
      <c r="H198" t="s">
        <v>61</v>
      </c>
      <c r="I198">
        <f>ROUND(4/100,9)</f>
        <v>0.04</v>
      </c>
      <c r="J198">
        <v>0</v>
      </c>
      <c r="O198">
        <f t="shared" si="139"/>
        <v>60.45</v>
      </c>
      <c r="P198">
        <f t="shared" si="140"/>
        <v>0</v>
      </c>
      <c r="Q198">
        <f t="shared" si="141"/>
        <v>0</v>
      </c>
      <c r="R198">
        <f t="shared" si="142"/>
        <v>0</v>
      </c>
      <c r="S198">
        <f t="shared" si="143"/>
        <v>60.45</v>
      </c>
      <c r="T198">
        <f t="shared" si="144"/>
        <v>0</v>
      </c>
      <c r="U198">
        <f t="shared" si="145"/>
        <v>0.2336</v>
      </c>
      <c r="V198">
        <f t="shared" si="146"/>
        <v>0</v>
      </c>
      <c r="W198">
        <f t="shared" si="147"/>
        <v>0</v>
      </c>
      <c r="X198">
        <f t="shared" si="148"/>
        <v>43.52</v>
      </c>
      <c r="Y198">
        <f t="shared" si="149"/>
        <v>31.43</v>
      </c>
      <c r="AA198">
        <v>35806607</v>
      </c>
      <c r="AB198">
        <f t="shared" si="150"/>
        <v>45.55</v>
      </c>
      <c r="AC198">
        <f t="shared" si="151"/>
        <v>0</v>
      </c>
      <c r="AD198">
        <f t="shared" si="176"/>
        <v>0</v>
      </c>
      <c r="AE198">
        <f t="shared" si="152"/>
        <v>0</v>
      </c>
      <c r="AF198">
        <f t="shared" si="153"/>
        <v>45.55</v>
      </c>
      <c r="AG198">
        <f t="shared" si="154"/>
        <v>0</v>
      </c>
      <c r="AH198">
        <f t="shared" si="155"/>
        <v>5.84</v>
      </c>
      <c r="AI198">
        <f t="shared" si="156"/>
        <v>0</v>
      </c>
      <c r="AJ198">
        <f t="shared" si="157"/>
        <v>0</v>
      </c>
      <c r="AK198">
        <v>45.55</v>
      </c>
      <c r="AL198">
        <v>0</v>
      </c>
      <c r="AM198">
        <v>0</v>
      </c>
      <c r="AN198">
        <v>0</v>
      </c>
      <c r="AO198">
        <v>45.55</v>
      </c>
      <c r="AP198">
        <v>0</v>
      </c>
      <c r="AQ198">
        <v>5.84</v>
      </c>
      <c r="AR198">
        <v>0</v>
      </c>
      <c r="AS198">
        <v>0</v>
      </c>
      <c r="AT198">
        <v>72</v>
      </c>
      <c r="AU198">
        <v>52</v>
      </c>
      <c r="AV198">
        <v>1</v>
      </c>
      <c r="AW198">
        <v>1</v>
      </c>
      <c r="AZ198">
        <v>1</v>
      </c>
      <c r="BA198">
        <v>33.18</v>
      </c>
      <c r="BB198">
        <v>1</v>
      </c>
      <c r="BC198">
        <v>1</v>
      </c>
      <c r="BD198" t="s">
        <v>3</v>
      </c>
      <c r="BE198" t="s">
        <v>3</v>
      </c>
      <c r="BF198" t="s">
        <v>3</v>
      </c>
      <c r="BG198" t="s">
        <v>3</v>
      </c>
      <c r="BH198">
        <v>0</v>
      </c>
      <c r="BI198">
        <v>1</v>
      </c>
      <c r="BJ198" t="s">
        <v>62</v>
      </c>
      <c r="BM198">
        <v>67001</v>
      </c>
      <c r="BN198">
        <v>0</v>
      </c>
      <c r="BO198" t="s">
        <v>59</v>
      </c>
      <c r="BP198">
        <v>1</v>
      </c>
      <c r="BQ198">
        <v>6</v>
      </c>
      <c r="BR198">
        <v>0</v>
      </c>
      <c r="BS198">
        <v>33.18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85</v>
      </c>
      <c r="CA198">
        <v>65</v>
      </c>
      <c r="CE198">
        <v>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158"/>
        <v>60.45</v>
      </c>
      <c r="CQ198">
        <f t="shared" si="159"/>
        <v>0</v>
      </c>
      <c r="CR198">
        <f t="shared" si="160"/>
        <v>0</v>
      </c>
      <c r="CS198">
        <f t="shared" si="161"/>
        <v>0</v>
      </c>
      <c r="CT198">
        <f t="shared" si="162"/>
        <v>1511.3489999999999</v>
      </c>
      <c r="CU198">
        <f t="shared" si="163"/>
        <v>0</v>
      </c>
      <c r="CV198">
        <f t="shared" si="164"/>
        <v>5.84</v>
      </c>
      <c r="CW198">
        <f t="shared" si="165"/>
        <v>0</v>
      </c>
      <c r="CX198">
        <f t="shared" si="166"/>
        <v>0</v>
      </c>
      <c r="CY198">
        <f t="shared" si="177"/>
        <v>43.524000000000008</v>
      </c>
      <c r="CZ198">
        <f t="shared" si="178"/>
        <v>31.434000000000001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0</v>
      </c>
      <c r="DO198">
        <v>0</v>
      </c>
      <c r="DP198">
        <v>1</v>
      </c>
      <c r="DQ198">
        <v>1</v>
      </c>
      <c r="DU198">
        <v>1010</v>
      </c>
      <c r="DV198" t="s">
        <v>61</v>
      </c>
      <c r="DW198" t="s">
        <v>61</v>
      </c>
      <c r="DX198">
        <v>100</v>
      </c>
      <c r="DZ198" t="s">
        <v>3</v>
      </c>
      <c r="EA198" t="s">
        <v>3</v>
      </c>
      <c r="EB198" t="s">
        <v>3</v>
      </c>
      <c r="EC198" t="s">
        <v>3</v>
      </c>
      <c r="EE198">
        <v>29085636</v>
      </c>
      <c r="EF198">
        <v>6</v>
      </c>
      <c r="EG198" t="s">
        <v>21</v>
      </c>
      <c r="EH198">
        <v>0</v>
      </c>
      <c r="EI198" t="s">
        <v>3</v>
      </c>
      <c r="EJ198">
        <v>1</v>
      </c>
      <c r="EK198">
        <v>67001</v>
      </c>
      <c r="EL198" t="s">
        <v>63</v>
      </c>
      <c r="EM198" t="s">
        <v>64</v>
      </c>
      <c r="EO198" t="s">
        <v>3</v>
      </c>
      <c r="EQ198">
        <v>0</v>
      </c>
      <c r="ER198">
        <v>45.55</v>
      </c>
      <c r="ES198">
        <v>0</v>
      </c>
      <c r="ET198">
        <v>0</v>
      </c>
      <c r="EU198">
        <v>0</v>
      </c>
      <c r="EV198">
        <v>45.55</v>
      </c>
      <c r="EW198">
        <v>5.84</v>
      </c>
      <c r="EX198">
        <v>0</v>
      </c>
      <c r="EY198">
        <v>0</v>
      </c>
      <c r="FQ198">
        <v>0</v>
      </c>
      <c r="FR198">
        <f t="shared" si="167"/>
        <v>0</v>
      </c>
      <c r="FS198">
        <v>0</v>
      </c>
      <c r="FV198" t="s">
        <v>24</v>
      </c>
      <c r="FW198" t="s">
        <v>25</v>
      </c>
      <c r="FX198">
        <v>85</v>
      </c>
      <c r="FY198">
        <v>65</v>
      </c>
      <c r="GA198" t="s">
        <v>3</v>
      </c>
      <c r="GD198">
        <v>1</v>
      </c>
      <c r="GF198">
        <v>-1255865036</v>
      </c>
      <c r="GG198">
        <v>2</v>
      </c>
      <c r="GH198">
        <v>1</v>
      </c>
      <c r="GI198">
        <v>2</v>
      </c>
      <c r="GJ198">
        <v>0</v>
      </c>
      <c r="GK198">
        <v>0</v>
      </c>
      <c r="GL198">
        <f t="shared" si="168"/>
        <v>0</v>
      </c>
      <c r="GM198">
        <f t="shared" si="169"/>
        <v>135.4</v>
      </c>
      <c r="GN198">
        <f t="shared" si="170"/>
        <v>135.4</v>
      </c>
      <c r="GO198">
        <f t="shared" si="171"/>
        <v>0</v>
      </c>
      <c r="GP198">
        <f t="shared" si="172"/>
        <v>0</v>
      </c>
      <c r="GR198">
        <v>0</v>
      </c>
      <c r="GS198">
        <v>3</v>
      </c>
      <c r="GT198">
        <v>0</v>
      </c>
      <c r="GU198" t="s">
        <v>3</v>
      </c>
      <c r="GV198">
        <f t="shared" si="173"/>
        <v>0</v>
      </c>
      <c r="GW198">
        <v>1</v>
      </c>
      <c r="GX198">
        <f t="shared" si="174"/>
        <v>0</v>
      </c>
      <c r="HA198">
        <v>0</v>
      </c>
      <c r="HB198">
        <v>0</v>
      </c>
      <c r="HC198">
        <f t="shared" si="175"/>
        <v>0</v>
      </c>
      <c r="HE198" t="s">
        <v>3</v>
      </c>
      <c r="HF198" t="s">
        <v>3</v>
      </c>
      <c r="IK198">
        <v>0</v>
      </c>
    </row>
    <row r="199" spans="1:245">
      <c r="A199">
        <v>17</v>
      </c>
      <c r="B199">
        <v>1</v>
      </c>
      <c r="C199">
        <f>ROW(SmtRes!A222)</f>
        <v>222</v>
      </c>
      <c r="D199">
        <f>ROW(EtalonRes!A218)</f>
        <v>218</v>
      </c>
      <c r="E199" t="s">
        <v>58</v>
      </c>
      <c r="F199" t="s">
        <v>66</v>
      </c>
      <c r="G199" t="s">
        <v>67</v>
      </c>
      <c r="H199" t="s">
        <v>68</v>
      </c>
      <c r="I199">
        <f>ROUND(15/100,9)</f>
        <v>0.15</v>
      </c>
      <c r="J199">
        <v>0</v>
      </c>
      <c r="O199">
        <f t="shared" si="139"/>
        <v>374.92</v>
      </c>
      <c r="P199">
        <f t="shared" si="140"/>
        <v>0</v>
      </c>
      <c r="Q199">
        <f t="shared" si="141"/>
        <v>0.7</v>
      </c>
      <c r="R199">
        <f t="shared" si="142"/>
        <v>0.7</v>
      </c>
      <c r="S199">
        <f t="shared" si="143"/>
        <v>374.22</v>
      </c>
      <c r="T199">
        <f t="shared" si="144"/>
        <v>0</v>
      </c>
      <c r="U199">
        <f t="shared" si="145"/>
        <v>1.446</v>
      </c>
      <c r="V199">
        <f t="shared" si="146"/>
        <v>1.5E-3</v>
      </c>
      <c r="W199">
        <f t="shared" si="147"/>
        <v>0</v>
      </c>
      <c r="X199">
        <f t="shared" si="148"/>
        <v>269.94</v>
      </c>
      <c r="Y199">
        <f t="shared" si="149"/>
        <v>194.96</v>
      </c>
      <c r="AA199">
        <v>35806607</v>
      </c>
      <c r="AB199">
        <f t="shared" si="150"/>
        <v>75.5</v>
      </c>
      <c r="AC199">
        <f t="shared" si="151"/>
        <v>0</v>
      </c>
      <c r="AD199">
        <f t="shared" si="176"/>
        <v>0.31</v>
      </c>
      <c r="AE199">
        <f t="shared" si="152"/>
        <v>0.14000000000000001</v>
      </c>
      <c r="AF199">
        <f t="shared" si="153"/>
        <v>75.19</v>
      </c>
      <c r="AG199">
        <f t="shared" si="154"/>
        <v>0</v>
      </c>
      <c r="AH199">
        <f t="shared" si="155"/>
        <v>9.64</v>
      </c>
      <c r="AI199">
        <f t="shared" si="156"/>
        <v>0.01</v>
      </c>
      <c r="AJ199">
        <f t="shared" si="157"/>
        <v>0</v>
      </c>
      <c r="AK199">
        <v>75.5</v>
      </c>
      <c r="AL199">
        <v>0</v>
      </c>
      <c r="AM199">
        <v>0.31</v>
      </c>
      <c r="AN199">
        <v>0.14000000000000001</v>
      </c>
      <c r="AO199">
        <v>75.19</v>
      </c>
      <c r="AP199">
        <v>0</v>
      </c>
      <c r="AQ199">
        <v>9.64</v>
      </c>
      <c r="AR199">
        <v>0.01</v>
      </c>
      <c r="AS199">
        <v>0</v>
      </c>
      <c r="AT199">
        <v>72</v>
      </c>
      <c r="AU199">
        <v>52</v>
      </c>
      <c r="AV199">
        <v>1</v>
      </c>
      <c r="AW199">
        <v>1</v>
      </c>
      <c r="AZ199">
        <v>1</v>
      </c>
      <c r="BA199">
        <v>33.18</v>
      </c>
      <c r="BB199">
        <v>15.06</v>
      </c>
      <c r="BC199">
        <v>1</v>
      </c>
      <c r="BD199" t="s">
        <v>3</v>
      </c>
      <c r="BE199" t="s">
        <v>3</v>
      </c>
      <c r="BF199" t="s">
        <v>3</v>
      </c>
      <c r="BG199" t="s">
        <v>3</v>
      </c>
      <c r="BH199">
        <v>0</v>
      </c>
      <c r="BI199">
        <v>1</v>
      </c>
      <c r="BJ199" t="s">
        <v>69</v>
      </c>
      <c r="BM199">
        <v>67001</v>
      </c>
      <c r="BN199">
        <v>0</v>
      </c>
      <c r="BO199" t="s">
        <v>66</v>
      </c>
      <c r="BP199">
        <v>1</v>
      </c>
      <c r="BQ199">
        <v>6</v>
      </c>
      <c r="BR199">
        <v>0</v>
      </c>
      <c r="BS199">
        <v>33.18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85</v>
      </c>
      <c r="CA199">
        <v>65</v>
      </c>
      <c r="CE199">
        <v>0</v>
      </c>
      <c r="CF199">
        <v>0</v>
      </c>
      <c r="CG199">
        <v>0</v>
      </c>
      <c r="CM199">
        <v>0</v>
      </c>
      <c r="CN199" t="s">
        <v>3</v>
      </c>
      <c r="CO199">
        <v>0</v>
      </c>
      <c r="CP199">
        <f t="shared" si="158"/>
        <v>374.92</v>
      </c>
      <c r="CQ199">
        <f t="shared" si="159"/>
        <v>0</v>
      </c>
      <c r="CR199">
        <f t="shared" si="160"/>
        <v>4.6686000000000005</v>
      </c>
      <c r="CS199">
        <f t="shared" si="161"/>
        <v>4.6452</v>
      </c>
      <c r="CT199">
        <f t="shared" si="162"/>
        <v>2494.8042</v>
      </c>
      <c r="CU199">
        <f t="shared" si="163"/>
        <v>0</v>
      </c>
      <c r="CV199">
        <f t="shared" si="164"/>
        <v>9.64</v>
      </c>
      <c r="CW199">
        <f t="shared" si="165"/>
        <v>0.01</v>
      </c>
      <c r="CX199">
        <f t="shared" si="166"/>
        <v>0</v>
      </c>
      <c r="CY199">
        <f t="shared" si="177"/>
        <v>269.94240000000002</v>
      </c>
      <c r="CZ199">
        <f t="shared" si="178"/>
        <v>194.95840000000001</v>
      </c>
      <c r="DC199" t="s">
        <v>3</v>
      </c>
      <c r="DD199" t="s">
        <v>3</v>
      </c>
      <c r="DE199" t="s">
        <v>3</v>
      </c>
      <c r="DF199" t="s">
        <v>3</v>
      </c>
      <c r="DG199" t="s">
        <v>3</v>
      </c>
      <c r="DH199" t="s">
        <v>3</v>
      </c>
      <c r="DI199" t="s">
        <v>3</v>
      </c>
      <c r="DJ199" t="s">
        <v>3</v>
      </c>
      <c r="DK199" t="s">
        <v>3</v>
      </c>
      <c r="DL199" t="s">
        <v>3</v>
      </c>
      <c r="DM199" t="s">
        <v>3</v>
      </c>
      <c r="DN199">
        <v>0</v>
      </c>
      <c r="DO199">
        <v>0</v>
      </c>
      <c r="DP199">
        <v>1</v>
      </c>
      <c r="DQ199">
        <v>1</v>
      </c>
      <c r="DU199">
        <v>1003</v>
      </c>
      <c r="DV199" t="s">
        <v>68</v>
      </c>
      <c r="DW199" t="s">
        <v>68</v>
      </c>
      <c r="DX199">
        <v>100</v>
      </c>
      <c r="DZ199" t="s">
        <v>3</v>
      </c>
      <c r="EA199" t="s">
        <v>3</v>
      </c>
      <c r="EB199" t="s">
        <v>3</v>
      </c>
      <c r="EC199" t="s">
        <v>3</v>
      </c>
      <c r="EE199">
        <v>29085636</v>
      </c>
      <c r="EF199">
        <v>6</v>
      </c>
      <c r="EG199" t="s">
        <v>21</v>
      </c>
      <c r="EH199">
        <v>0</v>
      </c>
      <c r="EI199" t="s">
        <v>3</v>
      </c>
      <c r="EJ199">
        <v>1</v>
      </c>
      <c r="EK199">
        <v>67001</v>
      </c>
      <c r="EL199" t="s">
        <v>63</v>
      </c>
      <c r="EM199" t="s">
        <v>64</v>
      </c>
      <c r="EO199" t="s">
        <v>3</v>
      </c>
      <c r="EQ199">
        <v>0</v>
      </c>
      <c r="ER199">
        <v>75.5</v>
      </c>
      <c r="ES199">
        <v>0</v>
      </c>
      <c r="ET199">
        <v>0.31</v>
      </c>
      <c r="EU199">
        <v>0.14000000000000001</v>
      </c>
      <c r="EV199">
        <v>75.19</v>
      </c>
      <c r="EW199">
        <v>9.64</v>
      </c>
      <c r="EX199">
        <v>0.01</v>
      </c>
      <c r="EY199">
        <v>0</v>
      </c>
      <c r="FQ199">
        <v>0</v>
      </c>
      <c r="FR199">
        <f t="shared" si="167"/>
        <v>0</v>
      </c>
      <c r="FS199">
        <v>0</v>
      </c>
      <c r="FV199" t="s">
        <v>24</v>
      </c>
      <c r="FW199" t="s">
        <v>25</v>
      </c>
      <c r="FX199">
        <v>85</v>
      </c>
      <c r="FY199">
        <v>65</v>
      </c>
      <c r="GA199" t="s">
        <v>3</v>
      </c>
      <c r="GD199">
        <v>1</v>
      </c>
      <c r="GF199">
        <v>-1480086875</v>
      </c>
      <c r="GG199">
        <v>2</v>
      </c>
      <c r="GH199">
        <v>1</v>
      </c>
      <c r="GI199">
        <v>2</v>
      </c>
      <c r="GJ199">
        <v>0</v>
      </c>
      <c r="GK199">
        <v>0</v>
      </c>
      <c r="GL199">
        <f t="shared" si="168"/>
        <v>0</v>
      </c>
      <c r="GM199">
        <f t="shared" si="169"/>
        <v>839.82</v>
      </c>
      <c r="GN199">
        <f t="shared" si="170"/>
        <v>839.82</v>
      </c>
      <c r="GO199">
        <f t="shared" si="171"/>
        <v>0</v>
      </c>
      <c r="GP199">
        <f t="shared" si="172"/>
        <v>0</v>
      </c>
      <c r="GR199">
        <v>0</v>
      </c>
      <c r="GS199">
        <v>3</v>
      </c>
      <c r="GT199">
        <v>0</v>
      </c>
      <c r="GU199" t="s">
        <v>3</v>
      </c>
      <c r="GV199">
        <f t="shared" si="173"/>
        <v>0</v>
      </c>
      <c r="GW199">
        <v>1</v>
      </c>
      <c r="GX199">
        <f t="shared" si="174"/>
        <v>0</v>
      </c>
      <c r="HA199">
        <v>0</v>
      </c>
      <c r="HB199">
        <v>0</v>
      </c>
      <c r="HC199">
        <f t="shared" si="175"/>
        <v>0</v>
      </c>
      <c r="HE199" t="s">
        <v>3</v>
      </c>
      <c r="HF199" t="s">
        <v>3</v>
      </c>
      <c r="IK199">
        <v>0</v>
      </c>
    </row>
    <row r="200" spans="1:245">
      <c r="A200">
        <v>17</v>
      </c>
      <c r="B200">
        <v>1</v>
      </c>
      <c r="C200">
        <f>ROW(SmtRes!A225)</f>
        <v>225</v>
      </c>
      <c r="D200">
        <f>ROW(EtalonRes!A221)</f>
        <v>221</v>
      </c>
      <c r="E200" t="s">
        <v>65</v>
      </c>
      <c r="F200" t="s">
        <v>71</v>
      </c>
      <c r="G200" t="s">
        <v>72</v>
      </c>
      <c r="H200" t="s">
        <v>61</v>
      </c>
      <c r="I200">
        <f>ROUND(2/100,9)</f>
        <v>0.02</v>
      </c>
      <c r="J200">
        <v>0</v>
      </c>
      <c r="O200">
        <f t="shared" si="139"/>
        <v>95.96</v>
      </c>
      <c r="P200">
        <f t="shared" si="140"/>
        <v>0</v>
      </c>
      <c r="Q200">
        <f t="shared" si="141"/>
        <v>0.75</v>
      </c>
      <c r="R200">
        <f t="shared" si="142"/>
        <v>0.72</v>
      </c>
      <c r="S200">
        <f t="shared" si="143"/>
        <v>95.21</v>
      </c>
      <c r="T200">
        <f t="shared" si="144"/>
        <v>0</v>
      </c>
      <c r="U200">
        <f t="shared" si="145"/>
        <v>0.35780000000000001</v>
      </c>
      <c r="V200">
        <f t="shared" si="146"/>
        <v>1.6000000000000001E-3</v>
      </c>
      <c r="W200">
        <f t="shared" si="147"/>
        <v>0</v>
      </c>
      <c r="X200">
        <f t="shared" si="148"/>
        <v>69.069999999999993</v>
      </c>
      <c r="Y200">
        <f t="shared" si="149"/>
        <v>49.88</v>
      </c>
      <c r="AA200">
        <v>35806607</v>
      </c>
      <c r="AB200">
        <f t="shared" si="150"/>
        <v>145.97999999999999</v>
      </c>
      <c r="AC200">
        <f t="shared" si="151"/>
        <v>0</v>
      </c>
      <c r="AD200">
        <f t="shared" si="176"/>
        <v>2.5</v>
      </c>
      <c r="AE200">
        <f t="shared" si="152"/>
        <v>1.08</v>
      </c>
      <c r="AF200">
        <f t="shared" si="153"/>
        <v>143.47999999999999</v>
      </c>
      <c r="AG200">
        <f t="shared" si="154"/>
        <v>0</v>
      </c>
      <c r="AH200">
        <f t="shared" si="155"/>
        <v>17.89</v>
      </c>
      <c r="AI200">
        <f t="shared" si="156"/>
        <v>0.08</v>
      </c>
      <c r="AJ200">
        <f t="shared" si="157"/>
        <v>0</v>
      </c>
      <c r="AK200">
        <v>145.97999999999999</v>
      </c>
      <c r="AL200">
        <v>0</v>
      </c>
      <c r="AM200">
        <v>2.5</v>
      </c>
      <c r="AN200">
        <v>1.08</v>
      </c>
      <c r="AO200">
        <v>143.47999999999999</v>
      </c>
      <c r="AP200">
        <v>0</v>
      </c>
      <c r="AQ200">
        <v>17.89</v>
      </c>
      <c r="AR200">
        <v>0.08</v>
      </c>
      <c r="AS200">
        <v>0</v>
      </c>
      <c r="AT200">
        <v>72</v>
      </c>
      <c r="AU200">
        <v>52</v>
      </c>
      <c r="AV200">
        <v>1</v>
      </c>
      <c r="AW200">
        <v>1</v>
      </c>
      <c r="AZ200">
        <v>1</v>
      </c>
      <c r="BA200">
        <v>33.18</v>
      </c>
      <c r="BB200">
        <v>14.94</v>
      </c>
      <c r="BC200">
        <v>1</v>
      </c>
      <c r="BD200" t="s">
        <v>3</v>
      </c>
      <c r="BE200" t="s">
        <v>3</v>
      </c>
      <c r="BF200" t="s">
        <v>3</v>
      </c>
      <c r="BG200" t="s">
        <v>3</v>
      </c>
      <c r="BH200">
        <v>0</v>
      </c>
      <c r="BI200">
        <v>1</v>
      </c>
      <c r="BJ200" t="s">
        <v>73</v>
      </c>
      <c r="BM200">
        <v>67001</v>
      </c>
      <c r="BN200">
        <v>0</v>
      </c>
      <c r="BO200" t="s">
        <v>71</v>
      </c>
      <c r="BP200">
        <v>1</v>
      </c>
      <c r="BQ200">
        <v>6</v>
      </c>
      <c r="BR200">
        <v>0</v>
      </c>
      <c r="BS200">
        <v>33.18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85</v>
      </c>
      <c r="CA200">
        <v>65</v>
      </c>
      <c r="CE200">
        <v>0</v>
      </c>
      <c r="CF200">
        <v>0</v>
      </c>
      <c r="CG200">
        <v>0</v>
      </c>
      <c r="CM200">
        <v>0</v>
      </c>
      <c r="CN200" t="s">
        <v>3</v>
      </c>
      <c r="CO200">
        <v>0</v>
      </c>
      <c r="CP200">
        <f t="shared" si="158"/>
        <v>95.96</v>
      </c>
      <c r="CQ200">
        <f t="shared" si="159"/>
        <v>0</v>
      </c>
      <c r="CR200">
        <f t="shared" si="160"/>
        <v>37.35</v>
      </c>
      <c r="CS200">
        <f t="shared" si="161"/>
        <v>35.834400000000002</v>
      </c>
      <c r="CT200">
        <f t="shared" si="162"/>
        <v>4760.6664000000001</v>
      </c>
      <c r="CU200">
        <f t="shared" si="163"/>
        <v>0</v>
      </c>
      <c r="CV200">
        <f t="shared" si="164"/>
        <v>17.89</v>
      </c>
      <c r="CW200">
        <f t="shared" si="165"/>
        <v>0.08</v>
      </c>
      <c r="CX200">
        <f t="shared" si="166"/>
        <v>0</v>
      </c>
      <c r="CY200">
        <f t="shared" si="177"/>
        <v>69.069599999999994</v>
      </c>
      <c r="CZ200">
        <f t="shared" si="178"/>
        <v>49.883599999999994</v>
      </c>
      <c r="DC200" t="s">
        <v>3</v>
      </c>
      <c r="DD200" t="s">
        <v>3</v>
      </c>
      <c r="DE200" t="s">
        <v>3</v>
      </c>
      <c r="DF200" t="s">
        <v>3</v>
      </c>
      <c r="DG200" t="s">
        <v>3</v>
      </c>
      <c r="DH200" t="s">
        <v>3</v>
      </c>
      <c r="DI200" t="s">
        <v>3</v>
      </c>
      <c r="DJ200" t="s">
        <v>3</v>
      </c>
      <c r="DK200" t="s">
        <v>3</v>
      </c>
      <c r="DL200" t="s">
        <v>3</v>
      </c>
      <c r="DM200" t="s">
        <v>3</v>
      </c>
      <c r="DN200">
        <v>0</v>
      </c>
      <c r="DO200">
        <v>0</v>
      </c>
      <c r="DP200">
        <v>1</v>
      </c>
      <c r="DQ200">
        <v>1</v>
      </c>
      <c r="DU200">
        <v>1010</v>
      </c>
      <c r="DV200" t="s">
        <v>61</v>
      </c>
      <c r="DW200" t="s">
        <v>61</v>
      </c>
      <c r="DX200">
        <v>100</v>
      </c>
      <c r="DZ200" t="s">
        <v>3</v>
      </c>
      <c r="EA200" t="s">
        <v>3</v>
      </c>
      <c r="EB200" t="s">
        <v>3</v>
      </c>
      <c r="EC200" t="s">
        <v>3</v>
      </c>
      <c r="EE200">
        <v>29085636</v>
      </c>
      <c r="EF200">
        <v>6</v>
      </c>
      <c r="EG200" t="s">
        <v>21</v>
      </c>
      <c r="EH200">
        <v>0</v>
      </c>
      <c r="EI200" t="s">
        <v>3</v>
      </c>
      <c r="EJ200">
        <v>1</v>
      </c>
      <c r="EK200">
        <v>67001</v>
      </c>
      <c r="EL200" t="s">
        <v>63</v>
      </c>
      <c r="EM200" t="s">
        <v>64</v>
      </c>
      <c r="EO200" t="s">
        <v>3</v>
      </c>
      <c r="EQ200">
        <v>0</v>
      </c>
      <c r="ER200">
        <v>145.97999999999999</v>
      </c>
      <c r="ES200">
        <v>0</v>
      </c>
      <c r="ET200">
        <v>2.5</v>
      </c>
      <c r="EU200">
        <v>1.08</v>
      </c>
      <c r="EV200">
        <v>143.47999999999999</v>
      </c>
      <c r="EW200">
        <v>17.89</v>
      </c>
      <c r="EX200">
        <v>0.08</v>
      </c>
      <c r="EY200">
        <v>0</v>
      </c>
      <c r="FQ200">
        <v>0</v>
      </c>
      <c r="FR200">
        <f t="shared" si="167"/>
        <v>0</v>
      </c>
      <c r="FS200">
        <v>0</v>
      </c>
      <c r="FV200" t="s">
        <v>24</v>
      </c>
      <c r="FW200" t="s">
        <v>25</v>
      </c>
      <c r="FX200">
        <v>85</v>
      </c>
      <c r="FY200">
        <v>65</v>
      </c>
      <c r="GA200" t="s">
        <v>3</v>
      </c>
      <c r="GD200">
        <v>1</v>
      </c>
      <c r="GF200">
        <v>1945260508</v>
      </c>
      <c r="GG200">
        <v>2</v>
      </c>
      <c r="GH200">
        <v>1</v>
      </c>
      <c r="GI200">
        <v>2</v>
      </c>
      <c r="GJ200">
        <v>0</v>
      </c>
      <c r="GK200">
        <v>0</v>
      </c>
      <c r="GL200">
        <f t="shared" si="168"/>
        <v>0</v>
      </c>
      <c r="GM200">
        <f t="shared" si="169"/>
        <v>214.91</v>
      </c>
      <c r="GN200">
        <f t="shared" si="170"/>
        <v>214.91</v>
      </c>
      <c r="GO200">
        <f t="shared" si="171"/>
        <v>0</v>
      </c>
      <c r="GP200">
        <f t="shared" si="172"/>
        <v>0</v>
      </c>
      <c r="GR200">
        <v>0</v>
      </c>
      <c r="GS200">
        <v>3</v>
      </c>
      <c r="GT200">
        <v>0</v>
      </c>
      <c r="GU200" t="s">
        <v>3</v>
      </c>
      <c r="GV200">
        <f t="shared" si="173"/>
        <v>0</v>
      </c>
      <c r="GW200">
        <v>1</v>
      </c>
      <c r="GX200">
        <f t="shared" si="174"/>
        <v>0</v>
      </c>
      <c r="HA200">
        <v>0</v>
      </c>
      <c r="HB200">
        <v>0</v>
      </c>
      <c r="HC200">
        <f t="shared" si="175"/>
        <v>0</v>
      </c>
      <c r="HE200" t="s">
        <v>3</v>
      </c>
      <c r="HF200" t="s">
        <v>3</v>
      </c>
      <c r="IK200">
        <v>0</v>
      </c>
    </row>
    <row r="201" spans="1:245">
      <c r="A201">
        <v>17</v>
      </c>
      <c r="B201">
        <v>1</v>
      </c>
      <c r="C201">
        <f>ROW(SmtRes!A227)</f>
        <v>227</v>
      </c>
      <c r="D201">
        <f>ROW(EtalonRes!A223)</f>
        <v>223</v>
      </c>
      <c r="E201" t="s">
        <v>70</v>
      </c>
      <c r="F201" t="s">
        <v>75</v>
      </c>
      <c r="G201" t="s">
        <v>76</v>
      </c>
      <c r="H201" t="s">
        <v>77</v>
      </c>
      <c r="I201">
        <f>ROUND(1.5/100,9)</f>
        <v>1.4999999999999999E-2</v>
      </c>
      <c r="J201">
        <v>0</v>
      </c>
      <c r="O201">
        <f t="shared" si="139"/>
        <v>379.08</v>
      </c>
      <c r="P201">
        <f t="shared" si="140"/>
        <v>0</v>
      </c>
      <c r="Q201">
        <f t="shared" si="141"/>
        <v>0</v>
      </c>
      <c r="R201">
        <f t="shared" si="142"/>
        <v>0</v>
      </c>
      <c r="S201">
        <f t="shared" si="143"/>
        <v>379.08</v>
      </c>
      <c r="T201">
        <f t="shared" si="144"/>
        <v>0</v>
      </c>
      <c r="U201">
        <f t="shared" si="145"/>
        <v>1.42455</v>
      </c>
      <c r="V201">
        <f t="shared" si="146"/>
        <v>0</v>
      </c>
      <c r="W201">
        <f t="shared" si="147"/>
        <v>0</v>
      </c>
      <c r="X201">
        <f t="shared" si="148"/>
        <v>265.36</v>
      </c>
      <c r="Y201">
        <f t="shared" si="149"/>
        <v>189.54</v>
      </c>
      <c r="AA201">
        <v>35806607</v>
      </c>
      <c r="AB201">
        <f t="shared" si="150"/>
        <v>761.66</v>
      </c>
      <c r="AC201">
        <f t="shared" si="151"/>
        <v>0</v>
      </c>
      <c r="AD201">
        <f t="shared" si="176"/>
        <v>0</v>
      </c>
      <c r="AE201">
        <f t="shared" si="152"/>
        <v>0</v>
      </c>
      <c r="AF201">
        <f t="shared" si="153"/>
        <v>761.66</v>
      </c>
      <c r="AG201">
        <f t="shared" si="154"/>
        <v>0</v>
      </c>
      <c r="AH201">
        <f t="shared" si="155"/>
        <v>94.97</v>
      </c>
      <c r="AI201">
        <f t="shared" si="156"/>
        <v>0</v>
      </c>
      <c r="AJ201">
        <f t="shared" si="157"/>
        <v>0</v>
      </c>
      <c r="AK201">
        <v>761.66</v>
      </c>
      <c r="AL201">
        <v>0</v>
      </c>
      <c r="AM201">
        <v>0</v>
      </c>
      <c r="AN201">
        <v>0</v>
      </c>
      <c r="AO201">
        <v>761.66</v>
      </c>
      <c r="AP201">
        <v>0</v>
      </c>
      <c r="AQ201">
        <v>94.97</v>
      </c>
      <c r="AR201">
        <v>0</v>
      </c>
      <c r="AS201">
        <v>0</v>
      </c>
      <c r="AT201">
        <v>70</v>
      </c>
      <c r="AU201">
        <v>50</v>
      </c>
      <c r="AV201">
        <v>1</v>
      </c>
      <c r="AW201">
        <v>1</v>
      </c>
      <c r="AZ201">
        <v>1</v>
      </c>
      <c r="BA201">
        <v>33.18</v>
      </c>
      <c r="BB201">
        <v>1</v>
      </c>
      <c r="BC201">
        <v>1</v>
      </c>
      <c r="BD201" t="s">
        <v>3</v>
      </c>
      <c r="BE201" t="s">
        <v>3</v>
      </c>
      <c r="BF201" t="s">
        <v>3</v>
      </c>
      <c r="BG201" t="s">
        <v>3</v>
      </c>
      <c r="BH201">
        <v>0</v>
      </c>
      <c r="BI201">
        <v>1</v>
      </c>
      <c r="BJ201" t="s">
        <v>78</v>
      </c>
      <c r="BM201">
        <v>56001</v>
      </c>
      <c r="BN201">
        <v>0</v>
      </c>
      <c r="BO201" t="s">
        <v>75</v>
      </c>
      <c r="BP201">
        <v>1</v>
      </c>
      <c r="BQ201">
        <v>6</v>
      </c>
      <c r="BR201">
        <v>0</v>
      </c>
      <c r="BS201">
        <v>33.18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82</v>
      </c>
      <c r="CA201">
        <v>62</v>
      </c>
      <c r="CE201">
        <v>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si="158"/>
        <v>379.08</v>
      </c>
      <c r="CQ201">
        <f t="shared" si="159"/>
        <v>0</v>
      </c>
      <c r="CR201">
        <f t="shared" si="160"/>
        <v>0</v>
      </c>
      <c r="CS201">
        <f t="shared" si="161"/>
        <v>0</v>
      </c>
      <c r="CT201">
        <f t="shared" si="162"/>
        <v>25271.878799999999</v>
      </c>
      <c r="CU201">
        <f t="shared" si="163"/>
        <v>0</v>
      </c>
      <c r="CV201">
        <f t="shared" si="164"/>
        <v>94.97</v>
      </c>
      <c r="CW201">
        <f t="shared" si="165"/>
        <v>0</v>
      </c>
      <c r="CX201">
        <f t="shared" si="166"/>
        <v>0</v>
      </c>
      <c r="CY201">
        <f t="shared" si="177"/>
        <v>265.35599999999999</v>
      </c>
      <c r="CZ201">
        <f t="shared" si="178"/>
        <v>189.54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0</v>
      </c>
      <c r="DO201">
        <v>0</v>
      </c>
      <c r="DP201">
        <v>1</v>
      </c>
      <c r="DQ201">
        <v>1</v>
      </c>
      <c r="DU201">
        <v>1005</v>
      </c>
      <c r="DV201" t="s">
        <v>77</v>
      </c>
      <c r="DW201" t="s">
        <v>77</v>
      </c>
      <c r="DX201">
        <v>100</v>
      </c>
      <c r="DZ201" t="s">
        <v>3</v>
      </c>
      <c r="EA201" t="s">
        <v>3</v>
      </c>
      <c r="EB201" t="s">
        <v>3</v>
      </c>
      <c r="EC201" t="s">
        <v>3</v>
      </c>
      <c r="EE201">
        <v>29085589</v>
      </c>
      <c r="EF201">
        <v>6</v>
      </c>
      <c r="EG201" t="s">
        <v>21</v>
      </c>
      <c r="EH201">
        <v>0</v>
      </c>
      <c r="EI201" t="s">
        <v>3</v>
      </c>
      <c r="EJ201">
        <v>1</v>
      </c>
      <c r="EK201">
        <v>56001</v>
      </c>
      <c r="EL201" t="s">
        <v>49</v>
      </c>
      <c r="EM201" t="s">
        <v>50</v>
      </c>
      <c r="EO201" t="s">
        <v>3</v>
      </c>
      <c r="EQ201">
        <v>0</v>
      </c>
      <c r="ER201">
        <v>761.66</v>
      </c>
      <c r="ES201">
        <v>0</v>
      </c>
      <c r="ET201">
        <v>0</v>
      </c>
      <c r="EU201">
        <v>0</v>
      </c>
      <c r="EV201">
        <v>761.66</v>
      </c>
      <c r="EW201">
        <v>94.97</v>
      </c>
      <c r="EX201">
        <v>0</v>
      </c>
      <c r="EY201">
        <v>0</v>
      </c>
      <c r="FQ201">
        <v>0</v>
      </c>
      <c r="FR201">
        <f t="shared" si="167"/>
        <v>0</v>
      </c>
      <c r="FS201">
        <v>0</v>
      </c>
      <c r="FV201" t="s">
        <v>24</v>
      </c>
      <c r="FW201" t="s">
        <v>25</v>
      </c>
      <c r="FX201">
        <v>82</v>
      </c>
      <c r="FY201">
        <v>62</v>
      </c>
      <c r="GA201" t="s">
        <v>3</v>
      </c>
      <c r="GD201">
        <v>1</v>
      </c>
      <c r="GF201">
        <v>-1608728029</v>
      </c>
      <c r="GG201">
        <v>2</v>
      </c>
      <c r="GH201">
        <v>1</v>
      </c>
      <c r="GI201">
        <v>2</v>
      </c>
      <c r="GJ201">
        <v>0</v>
      </c>
      <c r="GK201">
        <v>0</v>
      </c>
      <c r="GL201">
        <f t="shared" si="168"/>
        <v>0</v>
      </c>
      <c r="GM201">
        <f t="shared" si="169"/>
        <v>833.98</v>
      </c>
      <c r="GN201">
        <f t="shared" si="170"/>
        <v>833.98</v>
      </c>
      <c r="GO201">
        <f t="shared" si="171"/>
        <v>0</v>
      </c>
      <c r="GP201">
        <f t="shared" si="172"/>
        <v>0</v>
      </c>
      <c r="GR201">
        <v>0</v>
      </c>
      <c r="GS201">
        <v>3</v>
      </c>
      <c r="GT201">
        <v>0</v>
      </c>
      <c r="GU201" t="s">
        <v>3</v>
      </c>
      <c r="GV201">
        <f t="shared" si="173"/>
        <v>0</v>
      </c>
      <c r="GW201">
        <v>1</v>
      </c>
      <c r="GX201">
        <f t="shared" si="174"/>
        <v>0</v>
      </c>
      <c r="HA201">
        <v>0</v>
      </c>
      <c r="HB201">
        <v>0</v>
      </c>
      <c r="HC201">
        <f t="shared" si="175"/>
        <v>0</v>
      </c>
      <c r="HE201" t="s">
        <v>3</v>
      </c>
      <c r="HF201" t="s">
        <v>3</v>
      </c>
      <c r="IK201">
        <v>0</v>
      </c>
    </row>
    <row r="202" spans="1:245">
      <c r="A202">
        <v>18</v>
      </c>
      <c r="B202">
        <v>1</v>
      </c>
      <c r="C202">
        <v>227</v>
      </c>
      <c r="E202" t="s">
        <v>285</v>
      </c>
      <c r="F202" t="s">
        <v>27</v>
      </c>
      <c r="G202" t="s">
        <v>28</v>
      </c>
      <c r="H202" t="s">
        <v>29</v>
      </c>
      <c r="I202">
        <f>I201*J202</f>
        <v>5.2499999999999998E-2</v>
      </c>
      <c r="J202">
        <v>3.5</v>
      </c>
      <c r="O202">
        <f t="shared" si="139"/>
        <v>0</v>
      </c>
      <c r="P202">
        <f t="shared" si="140"/>
        <v>0</v>
      </c>
      <c r="Q202">
        <f t="shared" si="141"/>
        <v>0</v>
      </c>
      <c r="R202">
        <f t="shared" si="142"/>
        <v>0</v>
      </c>
      <c r="S202">
        <f t="shared" si="143"/>
        <v>0</v>
      </c>
      <c r="T202">
        <f t="shared" si="144"/>
        <v>0</v>
      </c>
      <c r="U202">
        <f t="shared" si="145"/>
        <v>0</v>
      </c>
      <c r="V202">
        <f t="shared" si="146"/>
        <v>0</v>
      </c>
      <c r="W202">
        <f t="shared" si="147"/>
        <v>0</v>
      </c>
      <c r="X202">
        <f t="shared" si="148"/>
        <v>0</v>
      </c>
      <c r="Y202">
        <f t="shared" si="149"/>
        <v>0</v>
      </c>
      <c r="AA202">
        <v>35806607</v>
      </c>
      <c r="AB202">
        <f t="shared" si="150"/>
        <v>0</v>
      </c>
      <c r="AC202">
        <f t="shared" si="151"/>
        <v>0</v>
      </c>
      <c r="AD202">
        <f t="shared" si="176"/>
        <v>0</v>
      </c>
      <c r="AE202">
        <f t="shared" si="152"/>
        <v>0</v>
      </c>
      <c r="AF202">
        <f t="shared" si="153"/>
        <v>0</v>
      </c>
      <c r="AG202">
        <f t="shared" si="154"/>
        <v>0</v>
      </c>
      <c r="AH202">
        <f t="shared" si="155"/>
        <v>0</v>
      </c>
      <c r="AI202">
        <f t="shared" si="156"/>
        <v>0</v>
      </c>
      <c r="AJ202">
        <f t="shared" si="157"/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1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2</v>
      </c>
      <c r="BJ202" t="s">
        <v>80</v>
      </c>
      <c r="BM202">
        <v>500002</v>
      </c>
      <c r="BN202">
        <v>0</v>
      </c>
      <c r="BO202" t="s">
        <v>3</v>
      </c>
      <c r="BP202">
        <v>0</v>
      </c>
      <c r="BQ202">
        <v>12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0</v>
      </c>
      <c r="CA202">
        <v>0</v>
      </c>
      <c r="CE202">
        <v>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158"/>
        <v>0</v>
      </c>
      <c r="CQ202">
        <f t="shared" si="159"/>
        <v>0</v>
      </c>
      <c r="CR202">
        <f t="shared" si="160"/>
        <v>0</v>
      </c>
      <c r="CS202">
        <f t="shared" si="161"/>
        <v>0</v>
      </c>
      <c r="CT202">
        <f t="shared" si="162"/>
        <v>0</v>
      </c>
      <c r="CU202">
        <f t="shared" si="163"/>
        <v>0</v>
      </c>
      <c r="CV202">
        <f t="shared" si="164"/>
        <v>0</v>
      </c>
      <c r="CW202">
        <f t="shared" si="165"/>
        <v>0</v>
      </c>
      <c r="CX202">
        <f t="shared" si="166"/>
        <v>0</v>
      </c>
      <c r="CY202">
        <f t="shared" si="177"/>
        <v>0</v>
      </c>
      <c r="CZ202">
        <f t="shared" si="178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0</v>
      </c>
      <c r="DO202">
        <v>0</v>
      </c>
      <c r="DP202">
        <v>1</v>
      </c>
      <c r="DQ202">
        <v>1</v>
      </c>
      <c r="DU202">
        <v>1009</v>
      </c>
      <c r="DV202" t="s">
        <v>29</v>
      </c>
      <c r="DW202" t="s">
        <v>29</v>
      </c>
      <c r="DX202">
        <v>1000</v>
      </c>
      <c r="DZ202" t="s">
        <v>3</v>
      </c>
      <c r="EA202" t="s">
        <v>3</v>
      </c>
      <c r="EB202" t="s">
        <v>3</v>
      </c>
      <c r="EC202" t="s">
        <v>3</v>
      </c>
      <c r="EE202">
        <v>29085444</v>
      </c>
      <c r="EF202">
        <v>12</v>
      </c>
      <c r="EG202" t="s">
        <v>31</v>
      </c>
      <c r="EH202">
        <v>0</v>
      </c>
      <c r="EI202" t="s">
        <v>3</v>
      </c>
      <c r="EJ202">
        <v>2</v>
      </c>
      <c r="EK202">
        <v>500002</v>
      </c>
      <c r="EL202" t="s">
        <v>32</v>
      </c>
      <c r="EM202" t="s">
        <v>33</v>
      </c>
      <c r="EO202" t="s">
        <v>3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FQ202">
        <v>0</v>
      </c>
      <c r="FR202">
        <f t="shared" si="167"/>
        <v>0</v>
      </c>
      <c r="FS202">
        <v>0</v>
      </c>
      <c r="FX202">
        <v>0</v>
      </c>
      <c r="FY202">
        <v>0</v>
      </c>
      <c r="GA202" t="s">
        <v>3</v>
      </c>
      <c r="GD202">
        <v>1</v>
      </c>
      <c r="GF202">
        <v>1876412176</v>
      </c>
      <c r="GG202">
        <v>2</v>
      </c>
      <c r="GH202">
        <v>1</v>
      </c>
      <c r="GI202">
        <v>-2</v>
      </c>
      <c r="GJ202">
        <v>0</v>
      </c>
      <c r="GK202">
        <v>0</v>
      </c>
      <c r="GL202">
        <f t="shared" si="168"/>
        <v>0</v>
      </c>
      <c r="GM202">
        <f t="shared" si="169"/>
        <v>0</v>
      </c>
      <c r="GN202">
        <f t="shared" si="170"/>
        <v>0</v>
      </c>
      <c r="GO202">
        <f t="shared" si="171"/>
        <v>0</v>
      </c>
      <c r="GP202">
        <f t="shared" si="172"/>
        <v>0</v>
      </c>
      <c r="GR202">
        <v>0</v>
      </c>
      <c r="GS202">
        <v>3</v>
      </c>
      <c r="GT202">
        <v>0</v>
      </c>
      <c r="GU202" t="s">
        <v>3</v>
      </c>
      <c r="GV202">
        <f t="shared" si="173"/>
        <v>0</v>
      </c>
      <c r="GW202">
        <v>1</v>
      </c>
      <c r="GX202">
        <f t="shared" si="174"/>
        <v>0</v>
      </c>
      <c r="HA202">
        <v>0</v>
      </c>
      <c r="HB202">
        <v>0</v>
      </c>
      <c r="HC202">
        <f t="shared" si="175"/>
        <v>0</v>
      </c>
      <c r="HE202" t="s">
        <v>3</v>
      </c>
      <c r="HF202" t="s">
        <v>3</v>
      </c>
      <c r="IK202">
        <v>0</v>
      </c>
    </row>
    <row r="203" spans="1:245">
      <c r="A203">
        <v>17</v>
      </c>
      <c r="B203">
        <v>1</v>
      </c>
      <c r="C203">
        <f>ROW(SmtRes!A232)</f>
        <v>232</v>
      </c>
      <c r="D203">
        <f>ROW(EtalonRes!A228)</f>
        <v>228</v>
      </c>
      <c r="E203" t="s">
        <v>74</v>
      </c>
      <c r="F203" t="s">
        <v>45</v>
      </c>
      <c r="G203" t="s">
        <v>46</v>
      </c>
      <c r="H203" t="s">
        <v>47</v>
      </c>
      <c r="I203">
        <f>ROUND(1/100,9)</f>
        <v>0.01</v>
      </c>
      <c r="J203">
        <v>0</v>
      </c>
      <c r="O203">
        <f t="shared" si="139"/>
        <v>498.94</v>
      </c>
      <c r="P203">
        <f t="shared" si="140"/>
        <v>0</v>
      </c>
      <c r="Q203">
        <f t="shared" si="141"/>
        <v>21.81</v>
      </c>
      <c r="R203">
        <f t="shared" si="142"/>
        <v>13.25</v>
      </c>
      <c r="S203">
        <f t="shared" si="143"/>
        <v>477.13</v>
      </c>
      <c r="T203">
        <f t="shared" si="144"/>
        <v>0</v>
      </c>
      <c r="U203">
        <f t="shared" si="145"/>
        <v>1.7930000000000001</v>
      </c>
      <c r="V203">
        <f t="shared" si="146"/>
        <v>3.9700000000000006E-2</v>
      </c>
      <c r="W203">
        <f t="shared" si="147"/>
        <v>0</v>
      </c>
      <c r="X203">
        <f t="shared" si="148"/>
        <v>343.27</v>
      </c>
      <c r="Y203">
        <f t="shared" si="149"/>
        <v>245.19</v>
      </c>
      <c r="AA203">
        <v>35806607</v>
      </c>
      <c r="AB203">
        <f t="shared" si="150"/>
        <v>1634.97</v>
      </c>
      <c r="AC203">
        <f t="shared" si="151"/>
        <v>0</v>
      </c>
      <c r="AD203">
        <f t="shared" si="176"/>
        <v>196.98</v>
      </c>
      <c r="AE203">
        <f t="shared" si="152"/>
        <v>39.94</v>
      </c>
      <c r="AF203">
        <f t="shared" si="153"/>
        <v>1437.99</v>
      </c>
      <c r="AG203">
        <f t="shared" si="154"/>
        <v>0</v>
      </c>
      <c r="AH203">
        <f t="shared" si="155"/>
        <v>179.3</v>
      </c>
      <c r="AI203">
        <f t="shared" si="156"/>
        <v>3.97</v>
      </c>
      <c r="AJ203">
        <f t="shared" si="157"/>
        <v>0</v>
      </c>
      <c r="AK203">
        <v>1634.97</v>
      </c>
      <c r="AL203">
        <v>0</v>
      </c>
      <c r="AM203">
        <v>196.98</v>
      </c>
      <c r="AN203">
        <v>39.94</v>
      </c>
      <c r="AO203">
        <v>1437.99</v>
      </c>
      <c r="AP203">
        <v>0</v>
      </c>
      <c r="AQ203">
        <v>179.3</v>
      </c>
      <c r="AR203">
        <v>3.97</v>
      </c>
      <c r="AS203">
        <v>0</v>
      </c>
      <c r="AT203">
        <v>70</v>
      </c>
      <c r="AU203">
        <v>50</v>
      </c>
      <c r="AV203">
        <v>1</v>
      </c>
      <c r="AW203">
        <v>1</v>
      </c>
      <c r="AZ203">
        <v>1</v>
      </c>
      <c r="BA203">
        <v>33.18</v>
      </c>
      <c r="BB203">
        <v>11.07</v>
      </c>
      <c r="BC203">
        <v>1</v>
      </c>
      <c r="BD203" t="s">
        <v>3</v>
      </c>
      <c r="BE203" t="s">
        <v>3</v>
      </c>
      <c r="BF203" t="s">
        <v>3</v>
      </c>
      <c r="BG203" t="s">
        <v>3</v>
      </c>
      <c r="BH203">
        <v>0</v>
      </c>
      <c r="BI203">
        <v>1</v>
      </c>
      <c r="BJ203" t="s">
        <v>48</v>
      </c>
      <c r="BM203">
        <v>56001</v>
      </c>
      <c r="BN203">
        <v>0</v>
      </c>
      <c r="BO203" t="s">
        <v>45</v>
      </c>
      <c r="BP203">
        <v>1</v>
      </c>
      <c r="BQ203">
        <v>6</v>
      </c>
      <c r="BR203">
        <v>0</v>
      </c>
      <c r="BS203">
        <v>33.18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82</v>
      </c>
      <c r="CA203">
        <v>62</v>
      </c>
      <c r="CE203">
        <v>0</v>
      </c>
      <c r="CF203">
        <v>0</v>
      </c>
      <c r="CG203">
        <v>0</v>
      </c>
      <c r="CM203">
        <v>0</v>
      </c>
      <c r="CN203" t="s">
        <v>3</v>
      </c>
      <c r="CO203">
        <v>0</v>
      </c>
      <c r="CP203">
        <f t="shared" si="158"/>
        <v>498.94</v>
      </c>
      <c r="CQ203">
        <f t="shared" si="159"/>
        <v>0</v>
      </c>
      <c r="CR203">
        <f t="shared" si="160"/>
        <v>2180.5686000000001</v>
      </c>
      <c r="CS203">
        <f t="shared" si="161"/>
        <v>1325.2092</v>
      </c>
      <c r="CT203">
        <f t="shared" si="162"/>
        <v>47712.508199999997</v>
      </c>
      <c r="CU203">
        <f t="shared" si="163"/>
        <v>0</v>
      </c>
      <c r="CV203">
        <f t="shared" si="164"/>
        <v>179.3</v>
      </c>
      <c r="CW203">
        <f t="shared" si="165"/>
        <v>3.97</v>
      </c>
      <c r="CX203">
        <f t="shared" si="166"/>
        <v>0</v>
      </c>
      <c r="CY203">
        <f t="shared" si="177"/>
        <v>343.26599999999996</v>
      </c>
      <c r="CZ203">
        <f t="shared" si="178"/>
        <v>245.19</v>
      </c>
      <c r="DC203" t="s">
        <v>3</v>
      </c>
      <c r="DD203" t="s">
        <v>3</v>
      </c>
      <c r="DE203" t="s">
        <v>3</v>
      </c>
      <c r="DF203" t="s">
        <v>3</v>
      </c>
      <c r="DG203" t="s">
        <v>3</v>
      </c>
      <c r="DH203" t="s">
        <v>3</v>
      </c>
      <c r="DI203" t="s">
        <v>3</v>
      </c>
      <c r="DJ203" t="s">
        <v>3</v>
      </c>
      <c r="DK203" t="s">
        <v>3</v>
      </c>
      <c r="DL203" t="s">
        <v>3</v>
      </c>
      <c r="DM203" t="s">
        <v>3</v>
      </c>
      <c r="DN203">
        <v>0</v>
      </c>
      <c r="DO203">
        <v>0</v>
      </c>
      <c r="DP203">
        <v>1</v>
      </c>
      <c r="DQ203">
        <v>1</v>
      </c>
      <c r="DU203">
        <v>1013</v>
      </c>
      <c r="DV203" t="s">
        <v>47</v>
      </c>
      <c r="DW203" t="s">
        <v>47</v>
      </c>
      <c r="DX203">
        <v>1</v>
      </c>
      <c r="DZ203" t="s">
        <v>3</v>
      </c>
      <c r="EA203" t="s">
        <v>3</v>
      </c>
      <c r="EB203" t="s">
        <v>3</v>
      </c>
      <c r="EC203" t="s">
        <v>3</v>
      </c>
      <c r="EE203">
        <v>29085589</v>
      </c>
      <c r="EF203">
        <v>6</v>
      </c>
      <c r="EG203" t="s">
        <v>21</v>
      </c>
      <c r="EH203">
        <v>0</v>
      </c>
      <c r="EI203" t="s">
        <v>3</v>
      </c>
      <c r="EJ203">
        <v>1</v>
      </c>
      <c r="EK203">
        <v>56001</v>
      </c>
      <c r="EL203" t="s">
        <v>49</v>
      </c>
      <c r="EM203" t="s">
        <v>50</v>
      </c>
      <c r="EO203" t="s">
        <v>3</v>
      </c>
      <c r="EQ203">
        <v>0</v>
      </c>
      <c r="ER203">
        <v>1634.97</v>
      </c>
      <c r="ES203">
        <v>0</v>
      </c>
      <c r="ET203">
        <v>196.98</v>
      </c>
      <c r="EU203">
        <v>39.94</v>
      </c>
      <c r="EV203">
        <v>1437.99</v>
      </c>
      <c r="EW203">
        <v>179.3</v>
      </c>
      <c r="EX203">
        <v>3.97</v>
      </c>
      <c r="EY203">
        <v>0</v>
      </c>
      <c r="FQ203">
        <v>0</v>
      </c>
      <c r="FR203">
        <f t="shared" si="167"/>
        <v>0</v>
      </c>
      <c r="FS203">
        <v>0</v>
      </c>
      <c r="FV203" t="s">
        <v>24</v>
      </c>
      <c r="FW203" t="s">
        <v>25</v>
      </c>
      <c r="FX203">
        <v>82</v>
      </c>
      <c r="FY203">
        <v>62</v>
      </c>
      <c r="GA203" t="s">
        <v>3</v>
      </c>
      <c r="GD203">
        <v>1</v>
      </c>
      <c r="GF203">
        <v>395004222</v>
      </c>
      <c r="GG203">
        <v>2</v>
      </c>
      <c r="GH203">
        <v>1</v>
      </c>
      <c r="GI203">
        <v>2</v>
      </c>
      <c r="GJ203">
        <v>0</v>
      </c>
      <c r="GK203">
        <v>0</v>
      </c>
      <c r="GL203">
        <f t="shared" si="168"/>
        <v>0</v>
      </c>
      <c r="GM203">
        <f t="shared" si="169"/>
        <v>1087.4000000000001</v>
      </c>
      <c r="GN203">
        <f t="shared" si="170"/>
        <v>1087.4000000000001</v>
      </c>
      <c r="GO203">
        <f t="shared" si="171"/>
        <v>0</v>
      </c>
      <c r="GP203">
        <f t="shared" si="172"/>
        <v>0</v>
      </c>
      <c r="GR203">
        <v>0</v>
      </c>
      <c r="GS203">
        <v>3</v>
      </c>
      <c r="GT203">
        <v>0</v>
      </c>
      <c r="GU203" t="s">
        <v>3</v>
      </c>
      <c r="GV203">
        <f t="shared" si="173"/>
        <v>0</v>
      </c>
      <c r="GW203">
        <v>1</v>
      </c>
      <c r="GX203">
        <f t="shared" si="174"/>
        <v>0</v>
      </c>
      <c r="HA203">
        <v>0</v>
      </c>
      <c r="HB203">
        <v>0</v>
      </c>
      <c r="HC203">
        <f t="shared" si="175"/>
        <v>0</v>
      </c>
      <c r="HE203" t="s">
        <v>3</v>
      </c>
      <c r="HF203" t="s">
        <v>3</v>
      </c>
      <c r="IK203">
        <v>0</v>
      </c>
    </row>
    <row r="204" spans="1:245">
      <c r="A204">
        <v>18</v>
      </c>
      <c r="B204">
        <v>1</v>
      </c>
      <c r="C204">
        <v>232</v>
      </c>
      <c r="E204" t="s">
        <v>79</v>
      </c>
      <c r="F204" t="s">
        <v>27</v>
      </c>
      <c r="G204" t="s">
        <v>28</v>
      </c>
      <c r="H204" t="s">
        <v>29</v>
      </c>
      <c r="I204">
        <f>I203*J204</f>
        <v>0.105</v>
      </c>
      <c r="J204">
        <v>10.5</v>
      </c>
      <c r="O204">
        <f t="shared" si="139"/>
        <v>0</v>
      </c>
      <c r="P204">
        <f t="shared" si="140"/>
        <v>0</v>
      </c>
      <c r="Q204">
        <f t="shared" si="141"/>
        <v>0</v>
      </c>
      <c r="R204">
        <f t="shared" si="142"/>
        <v>0</v>
      </c>
      <c r="S204">
        <f t="shared" si="143"/>
        <v>0</v>
      </c>
      <c r="T204">
        <f t="shared" si="144"/>
        <v>0</v>
      </c>
      <c r="U204">
        <f t="shared" si="145"/>
        <v>0</v>
      </c>
      <c r="V204">
        <f t="shared" si="146"/>
        <v>0</v>
      </c>
      <c r="W204">
        <f t="shared" si="147"/>
        <v>0</v>
      </c>
      <c r="X204">
        <f t="shared" si="148"/>
        <v>0</v>
      </c>
      <c r="Y204">
        <f t="shared" si="149"/>
        <v>0</v>
      </c>
      <c r="AA204">
        <v>35806607</v>
      </c>
      <c r="AB204">
        <f t="shared" si="150"/>
        <v>0</v>
      </c>
      <c r="AC204">
        <f t="shared" si="151"/>
        <v>0</v>
      </c>
      <c r="AD204">
        <f t="shared" si="176"/>
        <v>0</v>
      </c>
      <c r="AE204">
        <f t="shared" si="152"/>
        <v>0</v>
      </c>
      <c r="AF204">
        <f t="shared" si="153"/>
        <v>0</v>
      </c>
      <c r="AG204">
        <f t="shared" si="154"/>
        <v>0</v>
      </c>
      <c r="AH204">
        <f t="shared" si="155"/>
        <v>0</v>
      </c>
      <c r="AI204">
        <f t="shared" si="156"/>
        <v>0</v>
      </c>
      <c r="AJ204">
        <f t="shared" si="157"/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</v>
      </c>
      <c r="AW204">
        <v>1</v>
      </c>
      <c r="AZ204">
        <v>1</v>
      </c>
      <c r="BA204">
        <v>1</v>
      </c>
      <c r="BB204">
        <v>1</v>
      </c>
      <c r="BC204">
        <v>1</v>
      </c>
      <c r="BD204" t="s">
        <v>3</v>
      </c>
      <c r="BE204" t="s">
        <v>3</v>
      </c>
      <c r="BF204" t="s">
        <v>3</v>
      </c>
      <c r="BG204" t="s">
        <v>3</v>
      </c>
      <c r="BH204">
        <v>3</v>
      </c>
      <c r="BI204">
        <v>2</v>
      </c>
      <c r="BJ204" t="s">
        <v>30</v>
      </c>
      <c r="BM204">
        <v>500002</v>
      </c>
      <c r="BN204">
        <v>0</v>
      </c>
      <c r="BO204" t="s">
        <v>3</v>
      </c>
      <c r="BP204">
        <v>0</v>
      </c>
      <c r="BQ204">
        <v>12</v>
      </c>
      <c r="BR204">
        <v>0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0</v>
      </c>
      <c r="CA204">
        <v>0</v>
      </c>
      <c r="CE204">
        <v>0</v>
      </c>
      <c r="CF204">
        <v>0</v>
      </c>
      <c r="CG204">
        <v>0</v>
      </c>
      <c r="CM204">
        <v>0</v>
      </c>
      <c r="CN204" t="s">
        <v>3</v>
      </c>
      <c r="CO204">
        <v>0</v>
      </c>
      <c r="CP204">
        <f t="shared" si="158"/>
        <v>0</v>
      </c>
      <c r="CQ204">
        <f t="shared" si="159"/>
        <v>0</v>
      </c>
      <c r="CR204">
        <f t="shared" si="160"/>
        <v>0</v>
      </c>
      <c r="CS204">
        <f t="shared" si="161"/>
        <v>0</v>
      </c>
      <c r="CT204">
        <f t="shared" si="162"/>
        <v>0</v>
      </c>
      <c r="CU204">
        <f t="shared" si="163"/>
        <v>0</v>
      </c>
      <c r="CV204">
        <f t="shared" si="164"/>
        <v>0</v>
      </c>
      <c r="CW204">
        <f t="shared" si="165"/>
        <v>0</v>
      </c>
      <c r="CX204">
        <f t="shared" si="166"/>
        <v>0</v>
      </c>
      <c r="CY204">
        <f t="shared" si="177"/>
        <v>0</v>
      </c>
      <c r="CZ204">
        <f t="shared" si="178"/>
        <v>0</v>
      </c>
      <c r="DC204" t="s">
        <v>3</v>
      </c>
      <c r="DD204" t="s">
        <v>3</v>
      </c>
      <c r="DE204" t="s">
        <v>3</v>
      </c>
      <c r="DF204" t="s">
        <v>3</v>
      </c>
      <c r="DG204" t="s">
        <v>3</v>
      </c>
      <c r="DH204" t="s">
        <v>3</v>
      </c>
      <c r="DI204" t="s">
        <v>3</v>
      </c>
      <c r="DJ204" t="s">
        <v>3</v>
      </c>
      <c r="DK204" t="s">
        <v>3</v>
      </c>
      <c r="DL204" t="s">
        <v>3</v>
      </c>
      <c r="DM204" t="s">
        <v>3</v>
      </c>
      <c r="DN204">
        <v>0</v>
      </c>
      <c r="DO204">
        <v>0</v>
      </c>
      <c r="DP204">
        <v>1</v>
      </c>
      <c r="DQ204">
        <v>1</v>
      </c>
      <c r="DU204">
        <v>1009</v>
      </c>
      <c r="DV204" t="s">
        <v>29</v>
      </c>
      <c r="DW204" t="s">
        <v>29</v>
      </c>
      <c r="DX204">
        <v>1000</v>
      </c>
      <c r="DZ204" t="s">
        <v>3</v>
      </c>
      <c r="EA204" t="s">
        <v>3</v>
      </c>
      <c r="EB204" t="s">
        <v>3</v>
      </c>
      <c r="EC204" t="s">
        <v>3</v>
      </c>
      <c r="EE204">
        <v>29085444</v>
      </c>
      <c r="EF204">
        <v>12</v>
      </c>
      <c r="EG204" t="s">
        <v>31</v>
      </c>
      <c r="EH204">
        <v>0</v>
      </c>
      <c r="EI204" t="s">
        <v>3</v>
      </c>
      <c r="EJ204">
        <v>2</v>
      </c>
      <c r="EK204">
        <v>500002</v>
      </c>
      <c r="EL204" t="s">
        <v>32</v>
      </c>
      <c r="EM204" t="s">
        <v>33</v>
      </c>
      <c r="EO204" t="s">
        <v>3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FQ204">
        <v>0</v>
      </c>
      <c r="FR204">
        <f t="shared" si="167"/>
        <v>0</v>
      </c>
      <c r="FS204">
        <v>0</v>
      </c>
      <c r="FX204">
        <v>0</v>
      </c>
      <c r="FY204">
        <v>0</v>
      </c>
      <c r="GA204" t="s">
        <v>3</v>
      </c>
      <c r="GD204">
        <v>1</v>
      </c>
      <c r="GF204">
        <v>-304821490</v>
      </c>
      <c r="GG204">
        <v>2</v>
      </c>
      <c r="GH204">
        <v>1</v>
      </c>
      <c r="GI204">
        <v>-2</v>
      </c>
      <c r="GJ204">
        <v>0</v>
      </c>
      <c r="GK204">
        <v>0</v>
      </c>
      <c r="GL204">
        <f t="shared" si="168"/>
        <v>0</v>
      </c>
      <c r="GM204">
        <f t="shared" si="169"/>
        <v>0</v>
      </c>
      <c r="GN204">
        <f t="shared" si="170"/>
        <v>0</v>
      </c>
      <c r="GO204">
        <f t="shared" si="171"/>
        <v>0</v>
      </c>
      <c r="GP204">
        <f t="shared" si="172"/>
        <v>0</v>
      </c>
      <c r="GR204">
        <v>0</v>
      </c>
      <c r="GS204">
        <v>3</v>
      </c>
      <c r="GT204">
        <v>0</v>
      </c>
      <c r="GU204" t="s">
        <v>3</v>
      </c>
      <c r="GV204">
        <f t="shared" si="173"/>
        <v>0</v>
      </c>
      <c r="GW204">
        <v>1</v>
      </c>
      <c r="GX204">
        <f t="shared" si="174"/>
        <v>0</v>
      </c>
      <c r="HA204">
        <v>0</v>
      </c>
      <c r="HB204">
        <v>0</v>
      </c>
      <c r="HC204">
        <f t="shared" si="175"/>
        <v>0</v>
      </c>
      <c r="HE204" t="s">
        <v>3</v>
      </c>
      <c r="HF204" t="s">
        <v>3</v>
      </c>
      <c r="IK204">
        <v>0</v>
      </c>
    </row>
    <row r="206" spans="1:245">
      <c r="A206" s="2">
        <v>51</v>
      </c>
      <c r="B206" s="2">
        <f>B187</f>
        <v>1</v>
      </c>
      <c r="C206" s="2">
        <f>A187</f>
        <v>5</v>
      </c>
      <c r="D206" s="2">
        <f>ROW(A187)</f>
        <v>187</v>
      </c>
      <c r="E206" s="2"/>
      <c r="F206" s="2" t="str">
        <f>IF(F187&lt;&gt;"",F187,"")</f>
        <v>Новый подраздел</v>
      </c>
      <c r="G206" s="2" t="str">
        <f>IF(G187&lt;&gt;"",G187,"")</f>
        <v>демонтаж</v>
      </c>
      <c r="H206" s="2">
        <v>0</v>
      </c>
      <c r="I206" s="2"/>
      <c r="J206" s="2"/>
      <c r="K206" s="2"/>
      <c r="L206" s="2"/>
      <c r="M206" s="2"/>
      <c r="N206" s="2"/>
      <c r="O206" s="2">
        <f t="shared" ref="O206:T206" si="179">ROUND(AB206,2)</f>
        <v>5901.3</v>
      </c>
      <c r="P206" s="2">
        <f t="shared" si="179"/>
        <v>0</v>
      </c>
      <c r="Q206" s="2">
        <f t="shared" si="179"/>
        <v>540.16</v>
      </c>
      <c r="R206" s="2">
        <f t="shared" si="179"/>
        <v>510.87</v>
      </c>
      <c r="S206" s="2">
        <f t="shared" si="179"/>
        <v>5361.14</v>
      </c>
      <c r="T206" s="2">
        <f t="shared" si="179"/>
        <v>0</v>
      </c>
      <c r="U206" s="2">
        <f>AH206</f>
        <v>20.61422</v>
      </c>
      <c r="V206" s="2">
        <f>AI206</f>
        <v>1.1503400000000001</v>
      </c>
      <c r="W206" s="2">
        <f>ROUND(AJ206,2)</f>
        <v>0</v>
      </c>
      <c r="X206" s="2">
        <f>ROUND(AK206,2)</f>
        <v>2131.6</v>
      </c>
      <c r="Y206" s="2">
        <f>ROUND(AL206,2)</f>
        <v>1616.65</v>
      </c>
      <c r="Z206" s="2"/>
      <c r="AA206" s="2"/>
      <c r="AB206" s="2">
        <f>ROUND(SUMIF(AA191:AA204,"=35806607",O191:O204),2)</f>
        <v>5901.3</v>
      </c>
      <c r="AC206" s="2">
        <f>ROUND(SUMIF(AA191:AA204,"=35806607",P191:P204),2)</f>
        <v>0</v>
      </c>
      <c r="AD206" s="2">
        <f>ROUND(SUMIF(AA191:AA204,"=35806607",Q191:Q204),2)</f>
        <v>540.16</v>
      </c>
      <c r="AE206" s="2">
        <f>ROUND(SUMIF(AA191:AA204,"=35806607",R191:R204),2)</f>
        <v>510.87</v>
      </c>
      <c r="AF206" s="2">
        <f>ROUND(SUMIF(AA191:AA204,"=35806607",S191:S204),2)</f>
        <v>5361.14</v>
      </c>
      <c r="AG206" s="2">
        <f>ROUND(SUMIF(AA191:AA204,"=35806607",T191:T204),2)</f>
        <v>0</v>
      </c>
      <c r="AH206" s="2">
        <f>SUMIF(AA191:AA204,"=35806607",U191:U204)</f>
        <v>20.61422</v>
      </c>
      <c r="AI206" s="2">
        <f>SUMIF(AA191:AA204,"=35806607",V191:V204)</f>
        <v>1.1503400000000001</v>
      </c>
      <c r="AJ206" s="2">
        <f>ROUND(SUMIF(AA191:AA204,"=35806607",W191:W204),2)</f>
        <v>0</v>
      </c>
      <c r="AK206" s="2">
        <f>ROUND(SUMIF(AA191:AA204,"=35806607",X191:X204),2)</f>
        <v>2131.6</v>
      </c>
      <c r="AL206" s="2">
        <f>ROUND(SUMIF(AA191:AA204,"=35806607",Y191:Y204),2)</f>
        <v>1616.65</v>
      </c>
      <c r="AM206" s="2"/>
      <c r="AN206" s="2"/>
      <c r="AO206" s="2">
        <f t="shared" ref="AO206:BD206" si="180">ROUND(BX206,2)</f>
        <v>0</v>
      </c>
      <c r="AP206" s="2">
        <f t="shared" si="180"/>
        <v>0</v>
      </c>
      <c r="AQ206" s="2">
        <f t="shared" si="180"/>
        <v>0</v>
      </c>
      <c r="AR206" s="2">
        <f t="shared" si="180"/>
        <v>9649.5499999999993</v>
      </c>
      <c r="AS206" s="2">
        <f t="shared" si="180"/>
        <v>9649.5499999999993</v>
      </c>
      <c r="AT206" s="2">
        <f t="shared" si="180"/>
        <v>0</v>
      </c>
      <c r="AU206" s="2">
        <f t="shared" si="180"/>
        <v>0</v>
      </c>
      <c r="AV206" s="2">
        <f t="shared" si="180"/>
        <v>0</v>
      </c>
      <c r="AW206" s="2">
        <f t="shared" si="180"/>
        <v>0</v>
      </c>
      <c r="AX206" s="2">
        <f t="shared" si="180"/>
        <v>0</v>
      </c>
      <c r="AY206" s="2">
        <f t="shared" si="180"/>
        <v>0</v>
      </c>
      <c r="AZ206" s="2">
        <f t="shared" si="180"/>
        <v>0</v>
      </c>
      <c r="BA206" s="2">
        <f t="shared" si="180"/>
        <v>0</v>
      </c>
      <c r="BB206" s="2">
        <f t="shared" si="180"/>
        <v>0</v>
      </c>
      <c r="BC206" s="2">
        <f t="shared" si="180"/>
        <v>0</v>
      </c>
      <c r="BD206" s="2">
        <f t="shared" si="180"/>
        <v>0</v>
      </c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>
        <f>ROUND(SUMIF(AA191:AA204,"=35806607",FQ191:FQ204),2)</f>
        <v>0</v>
      </c>
      <c r="BY206" s="2">
        <f>ROUND(SUMIF(AA191:AA204,"=35806607",FR191:FR204),2)</f>
        <v>0</v>
      </c>
      <c r="BZ206" s="2">
        <f>ROUND(SUMIF(AA191:AA204,"=35806607",GL191:GL204),2)</f>
        <v>0</v>
      </c>
      <c r="CA206" s="2">
        <f>ROUND(SUMIF(AA191:AA204,"=35806607",GM191:GM204),2)</f>
        <v>9649.5499999999993</v>
      </c>
      <c r="CB206" s="2">
        <f>ROUND(SUMIF(AA191:AA204,"=35806607",GN191:GN204),2)</f>
        <v>9649.5499999999993</v>
      </c>
      <c r="CC206" s="2">
        <f>ROUND(SUMIF(AA191:AA204,"=35806607",GO191:GO204),2)</f>
        <v>0</v>
      </c>
      <c r="CD206" s="2">
        <f>ROUND(SUMIF(AA191:AA204,"=35806607",GP191:GP204),2)</f>
        <v>0</v>
      </c>
      <c r="CE206" s="2">
        <f>AC206-BX206</f>
        <v>0</v>
      </c>
      <c r="CF206" s="2">
        <f>AC206-BY206</f>
        <v>0</v>
      </c>
      <c r="CG206" s="2">
        <f>BX206-BZ206</f>
        <v>0</v>
      </c>
      <c r="CH206" s="2">
        <f>AC206-BX206-BY206+BZ206</f>
        <v>0</v>
      </c>
      <c r="CI206" s="2">
        <f>BY206-BZ206</f>
        <v>0</v>
      </c>
      <c r="CJ206" s="2">
        <f>ROUND(SUMIF(AA191:AA204,"=35806607",GX191:GX204),2)</f>
        <v>0</v>
      </c>
      <c r="CK206" s="2">
        <f>ROUND(SUMIF(AA191:AA204,"=35806607",GY191:GY204),2)</f>
        <v>0</v>
      </c>
      <c r="CL206" s="2">
        <f>ROUND(SUMIF(AA191:AA204,"=35806607",GZ191:GZ204),2)</f>
        <v>0</v>
      </c>
      <c r="CM206" s="2">
        <f>ROUND(SUMIF(AA191:AA204,"=35806607",HD191:HD204),2)</f>
        <v>0</v>
      </c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>
        <v>0</v>
      </c>
    </row>
    <row r="208" spans="1:245">
      <c r="A208" s="4">
        <v>50</v>
      </c>
      <c r="B208" s="4">
        <v>0</v>
      </c>
      <c r="C208" s="4">
        <v>0</v>
      </c>
      <c r="D208" s="4">
        <v>1</v>
      </c>
      <c r="E208" s="4">
        <v>201</v>
      </c>
      <c r="F208" s="4">
        <f>ROUND(Source!O206,O208)</f>
        <v>5901.3</v>
      </c>
      <c r="G208" s="4" t="s">
        <v>81</v>
      </c>
      <c r="H208" s="4" t="s">
        <v>82</v>
      </c>
      <c r="I208" s="4"/>
      <c r="J208" s="4"/>
      <c r="K208" s="4">
        <v>201</v>
      </c>
      <c r="L208" s="4">
        <v>1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3">
      <c r="A209" s="4">
        <v>50</v>
      </c>
      <c r="B209" s="4">
        <v>0</v>
      </c>
      <c r="C209" s="4">
        <v>0</v>
      </c>
      <c r="D209" s="4">
        <v>1</v>
      </c>
      <c r="E209" s="4">
        <v>202</v>
      </c>
      <c r="F209" s="4">
        <f>ROUND(Source!P206,O209)</f>
        <v>0</v>
      </c>
      <c r="G209" s="4" t="s">
        <v>83</v>
      </c>
      <c r="H209" s="4" t="s">
        <v>84</v>
      </c>
      <c r="I209" s="4"/>
      <c r="J209" s="4"/>
      <c r="K209" s="4">
        <v>202</v>
      </c>
      <c r="L209" s="4">
        <v>2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0" spans="1:23">
      <c r="A210" s="4">
        <v>50</v>
      </c>
      <c r="B210" s="4">
        <v>0</v>
      </c>
      <c r="C210" s="4">
        <v>0</v>
      </c>
      <c r="D210" s="4">
        <v>1</v>
      </c>
      <c r="E210" s="4">
        <v>222</v>
      </c>
      <c r="F210" s="4">
        <f>ROUND(Source!AO206,O210)</f>
        <v>0</v>
      </c>
      <c r="G210" s="4" t="s">
        <v>85</v>
      </c>
      <c r="H210" s="4" t="s">
        <v>86</v>
      </c>
      <c r="I210" s="4"/>
      <c r="J210" s="4"/>
      <c r="K210" s="4">
        <v>222</v>
      </c>
      <c r="L210" s="4">
        <v>3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3">
      <c r="A211" s="4">
        <v>50</v>
      </c>
      <c r="B211" s="4">
        <v>0</v>
      </c>
      <c r="C211" s="4">
        <v>0</v>
      </c>
      <c r="D211" s="4">
        <v>1</v>
      </c>
      <c r="E211" s="4">
        <v>225</v>
      </c>
      <c r="F211" s="4">
        <f>ROUND(Source!AV206,O211)</f>
        <v>0</v>
      </c>
      <c r="G211" s="4" t="s">
        <v>87</v>
      </c>
      <c r="H211" s="4" t="s">
        <v>88</v>
      </c>
      <c r="I211" s="4"/>
      <c r="J211" s="4"/>
      <c r="K211" s="4">
        <v>225</v>
      </c>
      <c r="L211" s="4">
        <v>4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3">
      <c r="A212" s="4">
        <v>50</v>
      </c>
      <c r="B212" s="4">
        <v>0</v>
      </c>
      <c r="C212" s="4">
        <v>0</v>
      </c>
      <c r="D212" s="4">
        <v>1</v>
      </c>
      <c r="E212" s="4">
        <v>226</v>
      </c>
      <c r="F212" s="4">
        <f>ROUND(Source!AW206,O212)</f>
        <v>0</v>
      </c>
      <c r="G212" s="4" t="s">
        <v>89</v>
      </c>
      <c r="H212" s="4" t="s">
        <v>90</v>
      </c>
      <c r="I212" s="4"/>
      <c r="J212" s="4"/>
      <c r="K212" s="4">
        <v>226</v>
      </c>
      <c r="L212" s="4">
        <v>5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3">
      <c r="A213" s="4">
        <v>50</v>
      </c>
      <c r="B213" s="4">
        <v>0</v>
      </c>
      <c r="C213" s="4">
        <v>0</v>
      </c>
      <c r="D213" s="4">
        <v>1</v>
      </c>
      <c r="E213" s="4">
        <v>227</v>
      </c>
      <c r="F213" s="4">
        <f>ROUND(Source!AX206,O213)</f>
        <v>0</v>
      </c>
      <c r="G213" s="4" t="s">
        <v>91</v>
      </c>
      <c r="H213" s="4" t="s">
        <v>92</v>
      </c>
      <c r="I213" s="4"/>
      <c r="J213" s="4"/>
      <c r="K213" s="4">
        <v>227</v>
      </c>
      <c r="L213" s="4">
        <v>6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4" spans="1:23">
      <c r="A214" s="4">
        <v>50</v>
      </c>
      <c r="B214" s="4">
        <v>0</v>
      </c>
      <c r="C214" s="4">
        <v>0</v>
      </c>
      <c r="D214" s="4">
        <v>1</v>
      </c>
      <c r="E214" s="4">
        <v>228</v>
      </c>
      <c r="F214" s="4">
        <f>ROUND(Source!AY206,O214)</f>
        <v>0</v>
      </c>
      <c r="G214" s="4" t="s">
        <v>93</v>
      </c>
      <c r="H214" s="4" t="s">
        <v>94</v>
      </c>
      <c r="I214" s="4"/>
      <c r="J214" s="4"/>
      <c r="K214" s="4">
        <v>228</v>
      </c>
      <c r="L214" s="4">
        <v>7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/>
    </row>
    <row r="215" spans="1:23">
      <c r="A215" s="4">
        <v>50</v>
      </c>
      <c r="B215" s="4">
        <v>0</v>
      </c>
      <c r="C215" s="4">
        <v>0</v>
      </c>
      <c r="D215" s="4">
        <v>1</v>
      </c>
      <c r="E215" s="4">
        <v>216</v>
      </c>
      <c r="F215" s="4">
        <f>ROUND(Source!AP206,O215)</f>
        <v>0</v>
      </c>
      <c r="G215" s="4" t="s">
        <v>95</v>
      </c>
      <c r="H215" s="4" t="s">
        <v>96</v>
      </c>
      <c r="I215" s="4"/>
      <c r="J215" s="4"/>
      <c r="K215" s="4">
        <v>216</v>
      </c>
      <c r="L215" s="4">
        <v>8</v>
      </c>
      <c r="M215" s="4">
        <v>3</v>
      </c>
      <c r="N215" s="4" t="s">
        <v>3</v>
      </c>
      <c r="O215" s="4">
        <v>2</v>
      </c>
      <c r="P215" s="4"/>
      <c r="Q215" s="4"/>
      <c r="R215" s="4"/>
      <c r="S215" s="4"/>
      <c r="T215" s="4"/>
      <c r="U215" s="4"/>
      <c r="V215" s="4"/>
      <c r="W215" s="4"/>
    </row>
    <row r="216" spans="1:23">
      <c r="A216" s="4">
        <v>50</v>
      </c>
      <c r="B216" s="4">
        <v>0</v>
      </c>
      <c r="C216" s="4">
        <v>0</v>
      </c>
      <c r="D216" s="4">
        <v>1</v>
      </c>
      <c r="E216" s="4">
        <v>223</v>
      </c>
      <c r="F216" s="4">
        <f>ROUND(Source!AQ206,O216)</f>
        <v>0</v>
      </c>
      <c r="G216" s="4" t="s">
        <v>97</v>
      </c>
      <c r="H216" s="4" t="s">
        <v>98</v>
      </c>
      <c r="I216" s="4"/>
      <c r="J216" s="4"/>
      <c r="K216" s="4">
        <v>223</v>
      </c>
      <c r="L216" s="4">
        <v>9</v>
      </c>
      <c r="M216" s="4">
        <v>3</v>
      </c>
      <c r="N216" s="4" t="s">
        <v>3</v>
      </c>
      <c r="O216" s="4">
        <v>2</v>
      </c>
      <c r="P216" s="4"/>
      <c r="Q216" s="4"/>
      <c r="R216" s="4"/>
      <c r="S216" s="4"/>
      <c r="T216" s="4"/>
      <c r="U216" s="4"/>
      <c r="V216" s="4"/>
      <c r="W216" s="4"/>
    </row>
    <row r="217" spans="1:23">
      <c r="A217" s="4">
        <v>50</v>
      </c>
      <c r="B217" s="4">
        <v>0</v>
      </c>
      <c r="C217" s="4">
        <v>0</v>
      </c>
      <c r="D217" s="4">
        <v>1</v>
      </c>
      <c r="E217" s="4">
        <v>229</v>
      </c>
      <c r="F217" s="4">
        <f>ROUND(Source!AZ206,O217)</f>
        <v>0</v>
      </c>
      <c r="G217" s="4" t="s">
        <v>99</v>
      </c>
      <c r="H217" s="4" t="s">
        <v>100</v>
      </c>
      <c r="I217" s="4"/>
      <c r="J217" s="4"/>
      <c r="K217" s="4">
        <v>229</v>
      </c>
      <c r="L217" s="4">
        <v>10</v>
      </c>
      <c r="M217" s="4">
        <v>3</v>
      </c>
      <c r="N217" s="4" t="s">
        <v>3</v>
      </c>
      <c r="O217" s="4">
        <v>2</v>
      </c>
      <c r="P217" s="4"/>
      <c r="Q217" s="4"/>
      <c r="R217" s="4"/>
      <c r="S217" s="4"/>
      <c r="T217" s="4"/>
      <c r="U217" s="4"/>
      <c r="V217" s="4"/>
      <c r="W217" s="4"/>
    </row>
    <row r="218" spans="1:23">
      <c r="A218" s="4">
        <v>50</v>
      </c>
      <c r="B218" s="4">
        <v>0</v>
      </c>
      <c r="C218" s="4">
        <v>0</v>
      </c>
      <c r="D218" s="4">
        <v>1</v>
      </c>
      <c r="E218" s="4">
        <v>203</v>
      </c>
      <c r="F218" s="4">
        <f>ROUND(Source!Q206,O218)</f>
        <v>540.16</v>
      </c>
      <c r="G218" s="4" t="s">
        <v>101</v>
      </c>
      <c r="H218" s="4" t="s">
        <v>102</v>
      </c>
      <c r="I218" s="4"/>
      <c r="J218" s="4"/>
      <c r="K218" s="4">
        <v>203</v>
      </c>
      <c r="L218" s="4">
        <v>11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/>
    </row>
    <row r="219" spans="1:23">
      <c r="A219" s="4">
        <v>50</v>
      </c>
      <c r="B219" s="4">
        <v>0</v>
      </c>
      <c r="C219" s="4">
        <v>0</v>
      </c>
      <c r="D219" s="4">
        <v>1</v>
      </c>
      <c r="E219" s="4">
        <v>231</v>
      </c>
      <c r="F219" s="4">
        <f>ROUND(Source!BB206,O219)</f>
        <v>0</v>
      </c>
      <c r="G219" s="4" t="s">
        <v>103</v>
      </c>
      <c r="H219" s="4" t="s">
        <v>104</v>
      </c>
      <c r="I219" s="4"/>
      <c r="J219" s="4"/>
      <c r="K219" s="4">
        <v>231</v>
      </c>
      <c r="L219" s="4">
        <v>12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/>
    </row>
    <row r="220" spans="1:23">
      <c r="A220" s="4">
        <v>50</v>
      </c>
      <c r="B220" s="4">
        <v>0</v>
      </c>
      <c r="C220" s="4">
        <v>0</v>
      </c>
      <c r="D220" s="4">
        <v>1</v>
      </c>
      <c r="E220" s="4">
        <v>204</v>
      </c>
      <c r="F220" s="4">
        <f>ROUND(Source!R206,O220)</f>
        <v>510.87</v>
      </c>
      <c r="G220" s="4" t="s">
        <v>105</v>
      </c>
      <c r="H220" s="4" t="s">
        <v>106</v>
      </c>
      <c r="I220" s="4"/>
      <c r="J220" s="4"/>
      <c r="K220" s="4">
        <v>204</v>
      </c>
      <c r="L220" s="4">
        <v>13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3">
      <c r="A221" s="4">
        <v>50</v>
      </c>
      <c r="B221" s="4">
        <v>0</v>
      </c>
      <c r="C221" s="4">
        <v>0</v>
      </c>
      <c r="D221" s="4">
        <v>1</v>
      </c>
      <c r="E221" s="4">
        <v>205</v>
      </c>
      <c r="F221" s="4">
        <f>ROUND(Source!S206,O221)</f>
        <v>5361.14</v>
      </c>
      <c r="G221" s="4" t="s">
        <v>107</v>
      </c>
      <c r="H221" s="4" t="s">
        <v>108</v>
      </c>
      <c r="I221" s="4"/>
      <c r="J221" s="4"/>
      <c r="K221" s="4">
        <v>205</v>
      </c>
      <c r="L221" s="4">
        <v>14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3">
      <c r="A222" s="4">
        <v>50</v>
      </c>
      <c r="B222" s="4">
        <v>0</v>
      </c>
      <c r="C222" s="4">
        <v>0</v>
      </c>
      <c r="D222" s="4">
        <v>1</v>
      </c>
      <c r="E222" s="4">
        <v>232</v>
      </c>
      <c r="F222" s="4">
        <f>ROUND(Source!BC206,O222)</f>
        <v>0</v>
      </c>
      <c r="G222" s="4" t="s">
        <v>109</v>
      </c>
      <c r="H222" s="4" t="s">
        <v>110</v>
      </c>
      <c r="I222" s="4"/>
      <c r="J222" s="4"/>
      <c r="K222" s="4">
        <v>232</v>
      </c>
      <c r="L222" s="4">
        <v>15</v>
      </c>
      <c r="M222" s="4">
        <v>3</v>
      </c>
      <c r="N222" s="4" t="s">
        <v>3</v>
      </c>
      <c r="O222" s="4">
        <v>2</v>
      </c>
      <c r="P222" s="4"/>
      <c r="Q222" s="4"/>
      <c r="R222" s="4"/>
      <c r="S222" s="4"/>
      <c r="T222" s="4"/>
      <c r="U222" s="4"/>
      <c r="V222" s="4"/>
      <c r="W222" s="4"/>
    </row>
    <row r="223" spans="1:23">
      <c r="A223" s="4">
        <v>50</v>
      </c>
      <c r="B223" s="4">
        <v>0</v>
      </c>
      <c r="C223" s="4">
        <v>0</v>
      </c>
      <c r="D223" s="4">
        <v>1</v>
      </c>
      <c r="E223" s="4">
        <v>214</v>
      </c>
      <c r="F223" s="4">
        <f>ROUND(Source!AS206,O223)</f>
        <v>9649.5499999999993</v>
      </c>
      <c r="G223" s="4" t="s">
        <v>111</v>
      </c>
      <c r="H223" s="4" t="s">
        <v>112</v>
      </c>
      <c r="I223" s="4"/>
      <c r="J223" s="4"/>
      <c r="K223" s="4">
        <v>214</v>
      </c>
      <c r="L223" s="4">
        <v>16</v>
      </c>
      <c r="M223" s="4">
        <v>3</v>
      </c>
      <c r="N223" s="4" t="s">
        <v>3</v>
      </c>
      <c r="O223" s="4">
        <v>2</v>
      </c>
      <c r="P223" s="4"/>
      <c r="Q223" s="4"/>
      <c r="R223" s="4"/>
      <c r="S223" s="4"/>
      <c r="T223" s="4"/>
      <c r="U223" s="4"/>
      <c r="V223" s="4"/>
      <c r="W223" s="4"/>
    </row>
    <row r="224" spans="1:23">
      <c r="A224" s="4">
        <v>50</v>
      </c>
      <c r="B224" s="4">
        <v>0</v>
      </c>
      <c r="C224" s="4">
        <v>0</v>
      </c>
      <c r="D224" s="4">
        <v>1</v>
      </c>
      <c r="E224" s="4">
        <v>215</v>
      </c>
      <c r="F224" s="4">
        <f>ROUND(Source!AT206,O224)</f>
        <v>0</v>
      </c>
      <c r="G224" s="4" t="s">
        <v>113</v>
      </c>
      <c r="H224" s="4" t="s">
        <v>114</v>
      </c>
      <c r="I224" s="4"/>
      <c r="J224" s="4"/>
      <c r="K224" s="4">
        <v>215</v>
      </c>
      <c r="L224" s="4">
        <v>17</v>
      </c>
      <c r="M224" s="4">
        <v>3</v>
      </c>
      <c r="N224" s="4" t="s">
        <v>3</v>
      </c>
      <c r="O224" s="4">
        <v>2</v>
      </c>
      <c r="P224" s="4"/>
      <c r="Q224" s="4"/>
      <c r="R224" s="4"/>
      <c r="S224" s="4"/>
      <c r="T224" s="4"/>
      <c r="U224" s="4"/>
      <c r="V224" s="4"/>
      <c r="W224" s="4"/>
    </row>
    <row r="225" spans="1:206">
      <c r="A225" s="4">
        <v>50</v>
      </c>
      <c r="B225" s="4">
        <v>0</v>
      </c>
      <c r="C225" s="4">
        <v>0</v>
      </c>
      <c r="D225" s="4">
        <v>1</v>
      </c>
      <c r="E225" s="4">
        <v>217</v>
      </c>
      <c r="F225" s="4">
        <f>ROUND(Source!AU206,O225)</f>
        <v>0</v>
      </c>
      <c r="G225" s="4" t="s">
        <v>115</v>
      </c>
      <c r="H225" s="4" t="s">
        <v>116</v>
      </c>
      <c r="I225" s="4"/>
      <c r="J225" s="4"/>
      <c r="K225" s="4">
        <v>217</v>
      </c>
      <c r="L225" s="4">
        <v>18</v>
      </c>
      <c r="M225" s="4">
        <v>3</v>
      </c>
      <c r="N225" s="4" t="s">
        <v>3</v>
      </c>
      <c r="O225" s="4">
        <v>2</v>
      </c>
      <c r="P225" s="4"/>
      <c r="Q225" s="4"/>
      <c r="R225" s="4"/>
      <c r="S225" s="4"/>
      <c r="T225" s="4"/>
      <c r="U225" s="4"/>
      <c r="V225" s="4"/>
      <c r="W225" s="4"/>
    </row>
    <row r="226" spans="1:206">
      <c r="A226" s="4">
        <v>50</v>
      </c>
      <c r="B226" s="4">
        <v>0</v>
      </c>
      <c r="C226" s="4">
        <v>0</v>
      </c>
      <c r="D226" s="4">
        <v>1</v>
      </c>
      <c r="E226" s="4">
        <v>230</v>
      </c>
      <c r="F226" s="4">
        <f>ROUND(Source!BA206,O226)</f>
        <v>0</v>
      </c>
      <c r="G226" s="4" t="s">
        <v>117</v>
      </c>
      <c r="H226" s="4" t="s">
        <v>118</v>
      </c>
      <c r="I226" s="4"/>
      <c r="J226" s="4"/>
      <c r="K226" s="4">
        <v>230</v>
      </c>
      <c r="L226" s="4">
        <v>19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06">
      <c r="A227" s="4">
        <v>50</v>
      </c>
      <c r="B227" s="4">
        <v>0</v>
      </c>
      <c r="C227" s="4">
        <v>0</v>
      </c>
      <c r="D227" s="4">
        <v>1</v>
      </c>
      <c r="E227" s="4">
        <v>206</v>
      </c>
      <c r="F227" s="4">
        <f>ROUND(Source!T206,O227)</f>
        <v>0</v>
      </c>
      <c r="G227" s="4" t="s">
        <v>119</v>
      </c>
      <c r="H227" s="4" t="s">
        <v>120</v>
      </c>
      <c r="I227" s="4"/>
      <c r="J227" s="4"/>
      <c r="K227" s="4">
        <v>206</v>
      </c>
      <c r="L227" s="4">
        <v>20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06">
      <c r="A228" s="4">
        <v>50</v>
      </c>
      <c r="B228" s="4">
        <v>0</v>
      </c>
      <c r="C228" s="4">
        <v>0</v>
      </c>
      <c r="D228" s="4">
        <v>1</v>
      </c>
      <c r="E228" s="4">
        <v>207</v>
      </c>
      <c r="F228" s="4">
        <f>Source!U206</f>
        <v>20.61422</v>
      </c>
      <c r="G228" s="4" t="s">
        <v>121</v>
      </c>
      <c r="H228" s="4" t="s">
        <v>122</v>
      </c>
      <c r="I228" s="4"/>
      <c r="J228" s="4"/>
      <c r="K228" s="4">
        <v>207</v>
      </c>
      <c r="L228" s="4">
        <v>21</v>
      </c>
      <c r="M228" s="4">
        <v>3</v>
      </c>
      <c r="N228" s="4" t="s">
        <v>3</v>
      </c>
      <c r="O228" s="4">
        <v>-1</v>
      </c>
      <c r="P228" s="4"/>
      <c r="Q228" s="4"/>
      <c r="R228" s="4"/>
      <c r="S228" s="4"/>
      <c r="T228" s="4"/>
      <c r="U228" s="4"/>
      <c r="V228" s="4"/>
      <c r="W228" s="4"/>
    </row>
    <row r="229" spans="1:206">
      <c r="A229" s="4">
        <v>50</v>
      </c>
      <c r="B229" s="4">
        <v>0</v>
      </c>
      <c r="C229" s="4">
        <v>0</v>
      </c>
      <c r="D229" s="4">
        <v>1</v>
      </c>
      <c r="E229" s="4">
        <v>208</v>
      </c>
      <c r="F229" s="4">
        <f>Source!V206</f>
        <v>1.1503400000000001</v>
      </c>
      <c r="G229" s="4" t="s">
        <v>123</v>
      </c>
      <c r="H229" s="4" t="s">
        <v>124</v>
      </c>
      <c r="I229" s="4"/>
      <c r="J229" s="4"/>
      <c r="K229" s="4">
        <v>208</v>
      </c>
      <c r="L229" s="4">
        <v>22</v>
      </c>
      <c r="M229" s="4">
        <v>3</v>
      </c>
      <c r="N229" s="4" t="s">
        <v>3</v>
      </c>
      <c r="O229" s="4">
        <v>-1</v>
      </c>
      <c r="P229" s="4"/>
      <c r="Q229" s="4"/>
      <c r="R229" s="4"/>
      <c r="S229" s="4"/>
      <c r="T229" s="4"/>
      <c r="U229" s="4"/>
      <c r="V229" s="4"/>
      <c r="W229" s="4"/>
    </row>
    <row r="230" spans="1:206">
      <c r="A230" s="4">
        <v>50</v>
      </c>
      <c r="B230" s="4">
        <v>0</v>
      </c>
      <c r="C230" s="4">
        <v>0</v>
      </c>
      <c r="D230" s="4">
        <v>1</v>
      </c>
      <c r="E230" s="4">
        <v>209</v>
      </c>
      <c r="F230" s="4">
        <f>ROUND(Source!W206,O230)</f>
        <v>0</v>
      </c>
      <c r="G230" s="4" t="s">
        <v>125</v>
      </c>
      <c r="H230" s="4" t="s">
        <v>126</v>
      </c>
      <c r="I230" s="4"/>
      <c r="J230" s="4"/>
      <c r="K230" s="4">
        <v>209</v>
      </c>
      <c r="L230" s="4">
        <v>23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06">
      <c r="A231" s="4">
        <v>50</v>
      </c>
      <c r="B231" s="4">
        <v>0</v>
      </c>
      <c r="C231" s="4">
        <v>0</v>
      </c>
      <c r="D231" s="4">
        <v>1</v>
      </c>
      <c r="E231" s="4">
        <v>233</v>
      </c>
      <c r="F231" s="4">
        <f>ROUND(Source!BD206,O231)</f>
        <v>0</v>
      </c>
      <c r="G231" s="4" t="s">
        <v>127</v>
      </c>
      <c r="H231" s="4" t="s">
        <v>128</v>
      </c>
      <c r="I231" s="4"/>
      <c r="J231" s="4"/>
      <c r="K231" s="4">
        <v>233</v>
      </c>
      <c r="L231" s="4">
        <v>24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06">
      <c r="A232" s="4">
        <v>50</v>
      </c>
      <c r="B232" s="4">
        <v>0</v>
      </c>
      <c r="C232" s="4">
        <v>0</v>
      </c>
      <c r="D232" s="4">
        <v>1</v>
      </c>
      <c r="E232" s="4">
        <v>210</v>
      </c>
      <c r="F232" s="4">
        <f>ROUND(Source!X206,O232)</f>
        <v>2131.6</v>
      </c>
      <c r="G232" s="4" t="s">
        <v>129</v>
      </c>
      <c r="H232" s="4" t="s">
        <v>130</v>
      </c>
      <c r="I232" s="4"/>
      <c r="J232" s="4"/>
      <c r="K232" s="4">
        <v>210</v>
      </c>
      <c r="L232" s="4">
        <v>25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06">
      <c r="A233" s="4">
        <v>50</v>
      </c>
      <c r="B233" s="4">
        <v>0</v>
      </c>
      <c r="C233" s="4">
        <v>0</v>
      </c>
      <c r="D233" s="4">
        <v>1</v>
      </c>
      <c r="E233" s="4">
        <v>211</v>
      </c>
      <c r="F233" s="4">
        <f>ROUND(Source!Y206,O233)</f>
        <v>1616.65</v>
      </c>
      <c r="G233" s="4" t="s">
        <v>131</v>
      </c>
      <c r="H233" s="4" t="s">
        <v>132</v>
      </c>
      <c r="I233" s="4"/>
      <c r="J233" s="4"/>
      <c r="K233" s="4">
        <v>211</v>
      </c>
      <c r="L233" s="4">
        <v>26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06">
      <c r="A234" s="4">
        <v>50</v>
      </c>
      <c r="B234" s="4">
        <v>0</v>
      </c>
      <c r="C234" s="4">
        <v>0</v>
      </c>
      <c r="D234" s="4">
        <v>1</v>
      </c>
      <c r="E234" s="4">
        <v>0</v>
      </c>
      <c r="F234" s="4">
        <f>ROUND(Source!AR206,O234)</f>
        <v>9649.5499999999993</v>
      </c>
      <c r="G234" s="4" t="s">
        <v>133</v>
      </c>
      <c r="H234" s="4" t="s">
        <v>134</v>
      </c>
      <c r="I234" s="4"/>
      <c r="J234" s="4"/>
      <c r="K234" s="4">
        <v>224</v>
      </c>
      <c r="L234" s="4">
        <v>27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06">
      <c r="A235" s="4">
        <v>50</v>
      </c>
      <c r="B235" s="4">
        <v>1</v>
      </c>
      <c r="C235" s="4">
        <v>0</v>
      </c>
      <c r="D235" s="4">
        <v>2</v>
      </c>
      <c r="E235" s="4">
        <v>0</v>
      </c>
      <c r="F235" s="4">
        <f>ROUND(F234*0.18,O235)</f>
        <v>1736.9</v>
      </c>
      <c r="G235" s="4" t="s">
        <v>135</v>
      </c>
      <c r="H235" s="4" t="s">
        <v>135</v>
      </c>
      <c r="I235" s="4"/>
      <c r="J235" s="4"/>
      <c r="K235" s="4">
        <v>212</v>
      </c>
      <c r="L235" s="4">
        <v>28</v>
      </c>
      <c r="M235" s="4">
        <v>0</v>
      </c>
      <c r="N235" s="4" t="s">
        <v>3</v>
      </c>
      <c r="O235" s="4">
        <v>1</v>
      </c>
      <c r="P235" s="4"/>
      <c r="Q235" s="4"/>
      <c r="R235" s="4"/>
      <c r="S235" s="4"/>
      <c r="T235" s="4"/>
      <c r="U235" s="4"/>
      <c r="V235" s="4"/>
      <c r="W235" s="4"/>
    </row>
    <row r="236" spans="1:206">
      <c r="A236" s="4">
        <v>50</v>
      </c>
      <c r="B236" s="4">
        <v>1</v>
      </c>
      <c r="C236" s="4">
        <v>0</v>
      </c>
      <c r="D236" s="4">
        <v>2</v>
      </c>
      <c r="E236" s="4">
        <v>224</v>
      </c>
      <c r="F236" s="4">
        <f>ROUND(F234*1.18,O236)</f>
        <v>11386.5</v>
      </c>
      <c r="G236" s="4" t="s">
        <v>136</v>
      </c>
      <c r="H236" s="4" t="s">
        <v>137</v>
      </c>
      <c r="I236" s="4"/>
      <c r="J236" s="4"/>
      <c r="K236" s="4">
        <v>212</v>
      </c>
      <c r="L236" s="4">
        <v>29</v>
      </c>
      <c r="M236" s="4">
        <v>0</v>
      </c>
      <c r="N236" s="4" t="s">
        <v>3</v>
      </c>
      <c r="O236" s="4">
        <v>1</v>
      </c>
      <c r="P236" s="4"/>
      <c r="Q236" s="4"/>
      <c r="R236" s="4"/>
      <c r="S236" s="4"/>
      <c r="T236" s="4"/>
      <c r="U236" s="4"/>
      <c r="V236" s="4"/>
      <c r="W236" s="4"/>
    </row>
    <row r="238" spans="1:206">
      <c r="A238" s="1">
        <v>5</v>
      </c>
      <c r="B238" s="1">
        <v>1</v>
      </c>
      <c r="C238" s="1"/>
      <c r="D238" s="1">
        <f>ROW(A271)</f>
        <v>271</v>
      </c>
      <c r="E238" s="1"/>
      <c r="F238" s="1" t="s">
        <v>14</v>
      </c>
      <c r="G238" s="1" t="s">
        <v>138</v>
      </c>
      <c r="H238" s="1" t="s">
        <v>3</v>
      </c>
      <c r="I238" s="1">
        <v>0</v>
      </c>
      <c r="J238" s="1"/>
      <c r="K238" s="1">
        <v>0</v>
      </c>
      <c r="L238" s="1"/>
      <c r="M238" s="1" t="s">
        <v>3</v>
      </c>
      <c r="N238" s="1"/>
      <c r="O238" s="1"/>
      <c r="P238" s="1"/>
      <c r="Q238" s="1"/>
      <c r="R238" s="1"/>
      <c r="S238" s="1">
        <v>0</v>
      </c>
      <c r="T238" s="1"/>
      <c r="U238" s="1" t="s">
        <v>3</v>
      </c>
      <c r="V238" s="1">
        <v>0</v>
      </c>
      <c r="W238" s="1"/>
      <c r="X238" s="1"/>
      <c r="Y238" s="1"/>
      <c r="Z238" s="1"/>
      <c r="AA238" s="1"/>
      <c r="AB238" s="1" t="s">
        <v>3</v>
      </c>
      <c r="AC238" s="1" t="s">
        <v>3</v>
      </c>
      <c r="AD238" s="1" t="s">
        <v>3</v>
      </c>
      <c r="AE238" s="1" t="s">
        <v>3</v>
      </c>
      <c r="AF238" s="1" t="s">
        <v>3</v>
      </c>
      <c r="AG238" s="1" t="s">
        <v>3</v>
      </c>
      <c r="AH238" s="1"/>
      <c r="AI238" s="1"/>
      <c r="AJ238" s="1"/>
      <c r="AK238" s="1"/>
      <c r="AL238" s="1"/>
      <c r="AM238" s="1"/>
      <c r="AN238" s="1"/>
      <c r="AO238" s="1"/>
      <c r="AP238" s="1" t="s">
        <v>3</v>
      </c>
      <c r="AQ238" s="1" t="s">
        <v>3</v>
      </c>
      <c r="AR238" s="1" t="s">
        <v>3</v>
      </c>
      <c r="AS238" s="1"/>
      <c r="AT238" s="1"/>
      <c r="AU238" s="1"/>
      <c r="AV238" s="1"/>
      <c r="AW238" s="1"/>
      <c r="AX238" s="1"/>
      <c r="AY238" s="1"/>
      <c r="AZ238" s="1" t="s">
        <v>3</v>
      </c>
      <c r="BA238" s="1"/>
      <c r="BB238" s="1" t="s">
        <v>3</v>
      </c>
      <c r="BC238" s="1" t="s">
        <v>3</v>
      </c>
      <c r="BD238" s="1" t="s">
        <v>3</v>
      </c>
      <c r="BE238" s="1" t="s">
        <v>3</v>
      </c>
      <c r="BF238" s="1" t="s">
        <v>3</v>
      </c>
      <c r="BG238" s="1" t="s">
        <v>3</v>
      </c>
      <c r="BH238" s="1" t="s">
        <v>3</v>
      </c>
      <c r="BI238" s="1" t="s">
        <v>3</v>
      </c>
      <c r="BJ238" s="1" t="s">
        <v>3</v>
      </c>
      <c r="BK238" s="1" t="s">
        <v>3</v>
      </c>
      <c r="BL238" s="1" t="s">
        <v>3</v>
      </c>
      <c r="BM238" s="1" t="s">
        <v>3</v>
      </c>
      <c r="BN238" s="1" t="s">
        <v>3</v>
      </c>
      <c r="BO238" s="1" t="s">
        <v>3</v>
      </c>
      <c r="BP238" s="1" t="s">
        <v>3</v>
      </c>
      <c r="BQ238" s="1"/>
      <c r="BR238" s="1"/>
      <c r="BS238" s="1"/>
      <c r="BT238" s="1"/>
      <c r="BU238" s="1"/>
      <c r="BV238" s="1"/>
      <c r="BW238" s="1"/>
      <c r="BX238" s="1">
        <v>0</v>
      </c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>
        <v>0</v>
      </c>
    </row>
    <row r="240" spans="1:206">
      <c r="A240" s="2">
        <v>52</v>
      </c>
      <c r="B240" s="2">
        <f t="shared" ref="B240:G240" si="181">B271</f>
        <v>1</v>
      </c>
      <c r="C240" s="2">
        <f t="shared" si="181"/>
        <v>5</v>
      </c>
      <c r="D240" s="2">
        <f t="shared" si="181"/>
        <v>238</v>
      </c>
      <c r="E240" s="2">
        <f t="shared" si="181"/>
        <v>0</v>
      </c>
      <c r="F240" s="2" t="str">
        <f t="shared" si="181"/>
        <v>Новый подраздел</v>
      </c>
      <c r="G240" s="2" t="str">
        <f t="shared" si="181"/>
        <v>ремонт</v>
      </c>
      <c r="H240" s="2"/>
      <c r="I240" s="2"/>
      <c r="J240" s="2"/>
      <c r="K240" s="2"/>
      <c r="L240" s="2"/>
      <c r="M240" s="2"/>
      <c r="N240" s="2"/>
      <c r="O240" s="2">
        <f t="shared" ref="O240:AT240" si="182">O271</f>
        <v>152959.16</v>
      </c>
      <c r="P240" s="2">
        <f t="shared" si="182"/>
        <v>87175.03</v>
      </c>
      <c r="Q240" s="2">
        <f t="shared" si="182"/>
        <v>2495.2399999999998</v>
      </c>
      <c r="R240" s="2">
        <f t="shared" si="182"/>
        <v>1071.48</v>
      </c>
      <c r="S240" s="2">
        <f t="shared" si="182"/>
        <v>63288.89</v>
      </c>
      <c r="T240" s="2">
        <f t="shared" si="182"/>
        <v>0</v>
      </c>
      <c r="U240" s="2">
        <f t="shared" si="182"/>
        <v>212.44650949999999</v>
      </c>
      <c r="V240" s="2">
        <f t="shared" si="182"/>
        <v>3.0165750000000005</v>
      </c>
      <c r="W240" s="2">
        <f t="shared" si="182"/>
        <v>221.75</v>
      </c>
      <c r="X240" s="2">
        <f t="shared" si="182"/>
        <v>56930.07</v>
      </c>
      <c r="Y240" s="2">
        <f t="shared" si="182"/>
        <v>28416.639999999999</v>
      </c>
      <c r="Z240" s="2">
        <f t="shared" si="182"/>
        <v>0</v>
      </c>
      <c r="AA240" s="2">
        <f t="shared" si="182"/>
        <v>0</v>
      </c>
      <c r="AB240" s="2">
        <f t="shared" si="182"/>
        <v>152959.16</v>
      </c>
      <c r="AC240" s="2">
        <f t="shared" si="182"/>
        <v>87175.03</v>
      </c>
      <c r="AD240" s="2">
        <f t="shared" si="182"/>
        <v>2495.2399999999998</v>
      </c>
      <c r="AE240" s="2">
        <f t="shared" si="182"/>
        <v>1071.48</v>
      </c>
      <c r="AF240" s="2">
        <f t="shared" si="182"/>
        <v>63288.89</v>
      </c>
      <c r="AG240" s="2">
        <f t="shared" si="182"/>
        <v>0</v>
      </c>
      <c r="AH240" s="2">
        <f t="shared" si="182"/>
        <v>212.44650949999999</v>
      </c>
      <c r="AI240" s="2">
        <f t="shared" si="182"/>
        <v>3.0165750000000005</v>
      </c>
      <c r="AJ240" s="2">
        <f t="shared" si="182"/>
        <v>221.75</v>
      </c>
      <c r="AK240" s="2">
        <f t="shared" si="182"/>
        <v>56930.07</v>
      </c>
      <c r="AL240" s="2">
        <f t="shared" si="182"/>
        <v>28416.639999999999</v>
      </c>
      <c r="AM240" s="2">
        <f t="shared" si="182"/>
        <v>0</v>
      </c>
      <c r="AN240" s="2">
        <f t="shared" si="182"/>
        <v>0</v>
      </c>
      <c r="AO240" s="2">
        <f t="shared" si="182"/>
        <v>0</v>
      </c>
      <c r="AP240" s="2">
        <f t="shared" si="182"/>
        <v>0</v>
      </c>
      <c r="AQ240" s="2">
        <f t="shared" si="182"/>
        <v>0</v>
      </c>
      <c r="AR240" s="2">
        <f t="shared" si="182"/>
        <v>238305.87</v>
      </c>
      <c r="AS240" s="2">
        <f t="shared" si="182"/>
        <v>232046.5</v>
      </c>
      <c r="AT240" s="2">
        <f t="shared" si="182"/>
        <v>6259.37</v>
      </c>
      <c r="AU240" s="2">
        <f t="shared" ref="AU240:BZ240" si="183">AU271</f>
        <v>0</v>
      </c>
      <c r="AV240" s="2">
        <f t="shared" si="183"/>
        <v>87175.03</v>
      </c>
      <c r="AW240" s="2">
        <f t="shared" si="183"/>
        <v>87175.03</v>
      </c>
      <c r="AX240" s="2">
        <f t="shared" si="183"/>
        <v>0</v>
      </c>
      <c r="AY240" s="2">
        <f t="shared" si="183"/>
        <v>87175.03</v>
      </c>
      <c r="AZ240" s="2">
        <f t="shared" si="183"/>
        <v>0</v>
      </c>
      <c r="BA240" s="2">
        <f t="shared" si="183"/>
        <v>0</v>
      </c>
      <c r="BB240" s="2">
        <f t="shared" si="183"/>
        <v>0</v>
      </c>
      <c r="BC240" s="2">
        <f t="shared" si="183"/>
        <v>0</v>
      </c>
      <c r="BD240" s="2">
        <f t="shared" si="183"/>
        <v>0</v>
      </c>
      <c r="BE240" s="2">
        <f t="shared" si="183"/>
        <v>0</v>
      </c>
      <c r="BF240" s="2">
        <f t="shared" si="183"/>
        <v>0</v>
      </c>
      <c r="BG240" s="2">
        <f t="shared" si="183"/>
        <v>0</v>
      </c>
      <c r="BH240" s="2">
        <f t="shared" si="183"/>
        <v>0</v>
      </c>
      <c r="BI240" s="2">
        <f t="shared" si="183"/>
        <v>0</v>
      </c>
      <c r="BJ240" s="2">
        <f t="shared" si="183"/>
        <v>0</v>
      </c>
      <c r="BK240" s="2">
        <f t="shared" si="183"/>
        <v>0</v>
      </c>
      <c r="BL240" s="2">
        <f t="shared" si="183"/>
        <v>0</v>
      </c>
      <c r="BM240" s="2">
        <f t="shared" si="183"/>
        <v>0</v>
      </c>
      <c r="BN240" s="2">
        <f t="shared" si="183"/>
        <v>0</v>
      </c>
      <c r="BO240" s="2">
        <f t="shared" si="183"/>
        <v>0</v>
      </c>
      <c r="BP240" s="2">
        <f t="shared" si="183"/>
        <v>0</v>
      </c>
      <c r="BQ240" s="2">
        <f t="shared" si="183"/>
        <v>0</v>
      </c>
      <c r="BR240" s="2">
        <f t="shared" si="183"/>
        <v>0</v>
      </c>
      <c r="BS240" s="2">
        <f t="shared" si="183"/>
        <v>0</v>
      </c>
      <c r="BT240" s="2">
        <f t="shared" si="183"/>
        <v>0</v>
      </c>
      <c r="BU240" s="2">
        <f t="shared" si="183"/>
        <v>0</v>
      </c>
      <c r="BV240" s="2">
        <f t="shared" si="183"/>
        <v>0</v>
      </c>
      <c r="BW240" s="2">
        <f t="shared" si="183"/>
        <v>0</v>
      </c>
      <c r="BX240" s="2">
        <f t="shared" si="183"/>
        <v>0</v>
      </c>
      <c r="BY240" s="2">
        <f t="shared" si="183"/>
        <v>0</v>
      </c>
      <c r="BZ240" s="2">
        <f t="shared" si="183"/>
        <v>0</v>
      </c>
      <c r="CA240" s="2">
        <f t="shared" ref="CA240:DF240" si="184">CA271</f>
        <v>238305.87</v>
      </c>
      <c r="CB240" s="2">
        <f t="shared" si="184"/>
        <v>232046.5</v>
      </c>
      <c r="CC240" s="2">
        <f t="shared" si="184"/>
        <v>6259.37</v>
      </c>
      <c r="CD240" s="2">
        <f t="shared" si="184"/>
        <v>0</v>
      </c>
      <c r="CE240" s="2">
        <f t="shared" si="184"/>
        <v>87175.03</v>
      </c>
      <c r="CF240" s="2">
        <f t="shared" si="184"/>
        <v>87175.03</v>
      </c>
      <c r="CG240" s="2">
        <f t="shared" si="184"/>
        <v>0</v>
      </c>
      <c r="CH240" s="2">
        <f t="shared" si="184"/>
        <v>87175.03</v>
      </c>
      <c r="CI240" s="2">
        <f t="shared" si="184"/>
        <v>0</v>
      </c>
      <c r="CJ240" s="2">
        <f t="shared" si="184"/>
        <v>0</v>
      </c>
      <c r="CK240" s="2">
        <f t="shared" si="184"/>
        <v>0</v>
      </c>
      <c r="CL240" s="2">
        <f t="shared" si="184"/>
        <v>0</v>
      </c>
      <c r="CM240" s="2">
        <f t="shared" si="184"/>
        <v>0</v>
      </c>
      <c r="CN240" s="2">
        <f t="shared" si="184"/>
        <v>0</v>
      </c>
      <c r="CO240" s="2">
        <f t="shared" si="184"/>
        <v>0</v>
      </c>
      <c r="CP240" s="2">
        <f t="shared" si="184"/>
        <v>0</v>
      </c>
      <c r="CQ240" s="2">
        <f t="shared" si="184"/>
        <v>0</v>
      </c>
      <c r="CR240" s="2">
        <f t="shared" si="184"/>
        <v>0</v>
      </c>
      <c r="CS240" s="2">
        <f t="shared" si="184"/>
        <v>0</v>
      </c>
      <c r="CT240" s="2">
        <f t="shared" si="184"/>
        <v>0</v>
      </c>
      <c r="CU240" s="2">
        <f t="shared" si="184"/>
        <v>0</v>
      </c>
      <c r="CV240" s="2">
        <f t="shared" si="184"/>
        <v>0</v>
      </c>
      <c r="CW240" s="2">
        <f t="shared" si="184"/>
        <v>0</v>
      </c>
      <c r="CX240" s="2">
        <f t="shared" si="184"/>
        <v>0</v>
      </c>
      <c r="CY240" s="2">
        <f t="shared" si="184"/>
        <v>0</v>
      </c>
      <c r="CZ240" s="2">
        <f t="shared" si="184"/>
        <v>0</v>
      </c>
      <c r="DA240" s="2">
        <f t="shared" si="184"/>
        <v>0</v>
      </c>
      <c r="DB240" s="2">
        <f t="shared" si="184"/>
        <v>0</v>
      </c>
      <c r="DC240" s="2">
        <f t="shared" si="184"/>
        <v>0</v>
      </c>
      <c r="DD240" s="2">
        <f t="shared" si="184"/>
        <v>0</v>
      </c>
      <c r="DE240" s="2">
        <f t="shared" si="184"/>
        <v>0</v>
      </c>
      <c r="DF240" s="2">
        <f t="shared" si="184"/>
        <v>0</v>
      </c>
      <c r="DG240" s="3">
        <f t="shared" ref="DG240:EL240" si="185">DG271</f>
        <v>0</v>
      </c>
      <c r="DH240" s="3">
        <f t="shared" si="185"/>
        <v>0</v>
      </c>
      <c r="DI240" s="3">
        <f t="shared" si="185"/>
        <v>0</v>
      </c>
      <c r="DJ240" s="3">
        <f t="shared" si="185"/>
        <v>0</v>
      </c>
      <c r="DK240" s="3">
        <f t="shared" si="185"/>
        <v>0</v>
      </c>
      <c r="DL240" s="3">
        <f t="shared" si="185"/>
        <v>0</v>
      </c>
      <c r="DM240" s="3">
        <f t="shared" si="185"/>
        <v>0</v>
      </c>
      <c r="DN240" s="3">
        <f t="shared" si="185"/>
        <v>0</v>
      </c>
      <c r="DO240" s="3">
        <f t="shared" si="185"/>
        <v>0</v>
      </c>
      <c r="DP240" s="3">
        <f t="shared" si="185"/>
        <v>0</v>
      </c>
      <c r="DQ240" s="3">
        <f t="shared" si="185"/>
        <v>0</v>
      </c>
      <c r="DR240" s="3">
        <f t="shared" si="185"/>
        <v>0</v>
      </c>
      <c r="DS240" s="3">
        <f t="shared" si="185"/>
        <v>0</v>
      </c>
      <c r="DT240" s="3">
        <f t="shared" si="185"/>
        <v>0</v>
      </c>
      <c r="DU240" s="3">
        <f t="shared" si="185"/>
        <v>0</v>
      </c>
      <c r="DV240" s="3">
        <f t="shared" si="185"/>
        <v>0</v>
      </c>
      <c r="DW240" s="3">
        <f t="shared" si="185"/>
        <v>0</v>
      </c>
      <c r="DX240" s="3">
        <f t="shared" si="185"/>
        <v>0</v>
      </c>
      <c r="DY240" s="3">
        <f t="shared" si="185"/>
        <v>0</v>
      </c>
      <c r="DZ240" s="3">
        <f t="shared" si="185"/>
        <v>0</v>
      </c>
      <c r="EA240" s="3">
        <f t="shared" si="185"/>
        <v>0</v>
      </c>
      <c r="EB240" s="3">
        <f t="shared" si="185"/>
        <v>0</v>
      </c>
      <c r="EC240" s="3">
        <f t="shared" si="185"/>
        <v>0</v>
      </c>
      <c r="ED240" s="3">
        <f t="shared" si="185"/>
        <v>0</v>
      </c>
      <c r="EE240" s="3">
        <f t="shared" si="185"/>
        <v>0</v>
      </c>
      <c r="EF240" s="3">
        <f t="shared" si="185"/>
        <v>0</v>
      </c>
      <c r="EG240" s="3">
        <f t="shared" si="185"/>
        <v>0</v>
      </c>
      <c r="EH240" s="3">
        <f t="shared" si="185"/>
        <v>0</v>
      </c>
      <c r="EI240" s="3">
        <f t="shared" si="185"/>
        <v>0</v>
      </c>
      <c r="EJ240" s="3">
        <f t="shared" si="185"/>
        <v>0</v>
      </c>
      <c r="EK240" s="3">
        <f t="shared" si="185"/>
        <v>0</v>
      </c>
      <c r="EL240" s="3">
        <f t="shared" si="185"/>
        <v>0</v>
      </c>
      <c r="EM240" s="3">
        <f t="shared" ref="EM240:FR240" si="186">EM271</f>
        <v>0</v>
      </c>
      <c r="EN240" s="3">
        <f t="shared" si="186"/>
        <v>0</v>
      </c>
      <c r="EO240" s="3">
        <f t="shared" si="186"/>
        <v>0</v>
      </c>
      <c r="EP240" s="3">
        <f t="shared" si="186"/>
        <v>0</v>
      </c>
      <c r="EQ240" s="3">
        <f t="shared" si="186"/>
        <v>0</v>
      </c>
      <c r="ER240" s="3">
        <f t="shared" si="186"/>
        <v>0</v>
      </c>
      <c r="ES240" s="3">
        <f t="shared" si="186"/>
        <v>0</v>
      </c>
      <c r="ET240" s="3">
        <f t="shared" si="186"/>
        <v>0</v>
      </c>
      <c r="EU240" s="3">
        <f t="shared" si="186"/>
        <v>0</v>
      </c>
      <c r="EV240" s="3">
        <f t="shared" si="186"/>
        <v>0</v>
      </c>
      <c r="EW240" s="3">
        <f t="shared" si="186"/>
        <v>0</v>
      </c>
      <c r="EX240" s="3">
        <f t="shared" si="186"/>
        <v>0</v>
      </c>
      <c r="EY240" s="3">
        <f t="shared" si="186"/>
        <v>0</v>
      </c>
      <c r="EZ240" s="3">
        <f t="shared" si="186"/>
        <v>0</v>
      </c>
      <c r="FA240" s="3">
        <f t="shared" si="186"/>
        <v>0</v>
      </c>
      <c r="FB240" s="3">
        <f t="shared" si="186"/>
        <v>0</v>
      </c>
      <c r="FC240" s="3">
        <f t="shared" si="186"/>
        <v>0</v>
      </c>
      <c r="FD240" s="3">
        <f t="shared" si="186"/>
        <v>0</v>
      </c>
      <c r="FE240" s="3">
        <f t="shared" si="186"/>
        <v>0</v>
      </c>
      <c r="FF240" s="3">
        <f t="shared" si="186"/>
        <v>0</v>
      </c>
      <c r="FG240" s="3">
        <f t="shared" si="186"/>
        <v>0</v>
      </c>
      <c r="FH240" s="3">
        <f t="shared" si="186"/>
        <v>0</v>
      </c>
      <c r="FI240" s="3">
        <f t="shared" si="186"/>
        <v>0</v>
      </c>
      <c r="FJ240" s="3">
        <f t="shared" si="186"/>
        <v>0</v>
      </c>
      <c r="FK240" s="3">
        <f t="shared" si="186"/>
        <v>0</v>
      </c>
      <c r="FL240" s="3">
        <f t="shared" si="186"/>
        <v>0</v>
      </c>
      <c r="FM240" s="3">
        <f t="shared" si="186"/>
        <v>0</v>
      </c>
      <c r="FN240" s="3">
        <f t="shared" si="186"/>
        <v>0</v>
      </c>
      <c r="FO240" s="3">
        <f t="shared" si="186"/>
        <v>0</v>
      </c>
      <c r="FP240" s="3">
        <f t="shared" si="186"/>
        <v>0</v>
      </c>
      <c r="FQ240" s="3">
        <f t="shared" si="186"/>
        <v>0</v>
      </c>
      <c r="FR240" s="3">
        <f t="shared" si="186"/>
        <v>0</v>
      </c>
      <c r="FS240" s="3">
        <f t="shared" ref="FS240:GX240" si="187">FS271</f>
        <v>0</v>
      </c>
      <c r="FT240" s="3">
        <f t="shared" si="187"/>
        <v>0</v>
      </c>
      <c r="FU240" s="3">
        <f t="shared" si="187"/>
        <v>0</v>
      </c>
      <c r="FV240" s="3">
        <f t="shared" si="187"/>
        <v>0</v>
      </c>
      <c r="FW240" s="3">
        <f t="shared" si="187"/>
        <v>0</v>
      </c>
      <c r="FX240" s="3">
        <f t="shared" si="187"/>
        <v>0</v>
      </c>
      <c r="FY240" s="3">
        <f t="shared" si="187"/>
        <v>0</v>
      </c>
      <c r="FZ240" s="3">
        <f t="shared" si="187"/>
        <v>0</v>
      </c>
      <c r="GA240" s="3">
        <f t="shared" si="187"/>
        <v>0</v>
      </c>
      <c r="GB240" s="3">
        <f t="shared" si="187"/>
        <v>0</v>
      </c>
      <c r="GC240" s="3">
        <f t="shared" si="187"/>
        <v>0</v>
      </c>
      <c r="GD240" s="3">
        <f t="shared" si="187"/>
        <v>0</v>
      </c>
      <c r="GE240" s="3">
        <f t="shared" si="187"/>
        <v>0</v>
      </c>
      <c r="GF240" s="3">
        <f t="shared" si="187"/>
        <v>0</v>
      </c>
      <c r="GG240" s="3">
        <f t="shared" si="187"/>
        <v>0</v>
      </c>
      <c r="GH240" s="3">
        <f t="shared" si="187"/>
        <v>0</v>
      </c>
      <c r="GI240" s="3">
        <f t="shared" si="187"/>
        <v>0</v>
      </c>
      <c r="GJ240" s="3">
        <f t="shared" si="187"/>
        <v>0</v>
      </c>
      <c r="GK240" s="3">
        <f t="shared" si="187"/>
        <v>0</v>
      </c>
      <c r="GL240" s="3">
        <f t="shared" si="187"/>
        <v>0</v>
      </c>
      <c r="GM240" s="3">
        <f t="shared" si="187"/>
        <v>0</v>
      </c>
      <c r="GN240" s="3">
        <f t="shared" si="187"/>
        <v>0</v>
      </c>
      <c r="GO240" s="3">
        <f t="shared" si="187"/>
        <v>0</v>
      </c>
      <c r="GP240" s="3">
        <f t="shared" si="187"/>
        <v>0</v>
      </c>
      <c r="GQ240" s="3">
        <f t="shared" si="187"/>
        <v>0</v>
      </c>
      <c r="GR240" s="3">
        <f t="shared" si="187"/>
        <v>0</v>
      </c>
      <c r="GS240" s="3">
        <f t="shared" si="187"/>
        <v>0</v>
      </c>
      <c r="GT240" s="3">
        <f t="shared" si="187"/>
        <v>0</v>
      </c>
      <c r="GU240" s="3">
        <f t="shared" si="187"/>
        <v>0</v>
      </c>
      <c r="GV240" s="3">
        <f t="shared" si="187"/>
        <v>0</v>
      </c>
      <c r="GW240" s="3">
        <f t="shared" si="187"/>
        <v>0</v>
      </c>
      <c r="GX240" s="3">
        <f t="shared" si="187"/>
        <v>0</v>
      </c>
    </row>
    <row r="242" spans="1:245">
      <c r="A242">
        <v>17</v>
      </c>
      <c r="B242">
        <v>1</v>
      </c>
      <c r="C242">
        <f>ROW(SmtRes!A239)</f>
        <v>239</v>
      </c>
      <c r="D242">
        <f>ROW(EtalonRes!A235)</f>
        <v>235</v>
      </c>
      <c r="E242" t="s">
        <v>16</v>
      </c>
      <c r="F242" t="s">
        <v>139</v>
      </c>
      <c r="G242" t="s">
        <v>140</v>
      </c>
      <c r="H242" t="s">
        <v>141</v>
      </c>
      <c r="I242">
        <f>ROUND(4.5/100,9)</f>
        <v>4.4999999999999998E-2</v>
      </c>
      <c r="J242">
        <v>0</v>
      </c>
      <c r="O242">
        <f t="shared" ref="O242:O269" si="188">ROUND(CP242,2)</f>
        <v>1176.96</v>
      </c>
      <c r="P242">
        <f t="shared" ref="P242:P269" si="189">ROUND(CQ242*I242,2)</f>
        <v>857.68</v>
      </c>
      <c r="Q242">
        <f t="shared" ref="Q242:Q269" si="190">ROUND(CR242*I242,2)</f>
        <v>8.92</v>
      </c>
      <c r="R242">
        <f t="shared" ref="R242:R269" si="191">ROUND(CS242*I242,2)</f>
        <v>1.02</v>
      </c>
      <c r="S242">
        <f t="shared" ref="S242:S269" si="192">ROUND(CT242*I242,2)</f>
        <v>310.36</v>
      </c>
      <c r="T242">
        <f t="shared" ref="T242:T269" si="193">ROUND(CU242*I242,2)</f>
        <v>0</v>
      </c>
      <c r="U242">
        <f t="shared" ref="U242:U269" si="194">CV242*I242</f>
        <v>1.0965825</v>
      </c>
      <c r="V242">
        <f t="shared" ref="V242:V269" si="195">CW242*I242</f>
        <v>2.2499999999999998E-3</v>
      </c>
      <c r="W242">
        <f t="shared" ref="W242:W269" si="196">ROUND(CX242*I242,2)</f>
        <v>0</v>
      </c>
      <c r="X242">
        <f t="shared" ref="X242:X269" si="197">ROUND(CY242,2)</f>
        <v>280.24</v>
      </c>
      <c r="Y242">
        <f t="shared" ref="Y242:Y269" si="198">ROUND(CZ242,2)</f>
        <v>133.88999999999999</v>
      </c>
      <c r="AA242">
        <v>35806607</v>
      </c>
      <c r="AB242">
        <f t="shared" ref="AB242:AB269" si="199">ROUND((AC242+AD242+AF242),2)</f>
        <v>4229.87</v>
      </c>
      <c r="AC242">
        <f t="shared" ref="AC242:AC269" si="200">ROUND((ES242),2)</f>
        <v>4004.09</v>
      </c>
      <c r="AD242">
        <f>ROUND(((((ET242*1.25))-((EU242*1.25)))+AE242),2)</f>
        <v>17.920000000000002</v>
      </c>
      <c r="AE242">
        <f>ROUND(((EU242*1.25)),2)</f>
        <v>0.68</v>
      </c>
      <c r="AF242">
        <f>ROUND(((EV242*1.15)),2)</f>
        <v>207.86</v>
      </c>
      <c r="AG242">
        <f t="shared" ref="AG242:AG269" si="201">ROUND((AP242),2)</f>
        <v>0</v>
      </c>
      <c r="AH242">
        <f>((EW242*1.15))</f>
        <v>24.368500000000001</v>
      </c>
      <c r="AI242">
        <f>((EX242*1.25))</f>
        <v>0.05</v>
      </c>
      <c r="AJ242">
        <f t="shared" ref="AJ242:AJ269" si="202">(AS242)</f>
        <v>0</v>
      </c>
      <c r="AK242">
        <v>4199.17</v>
      </c>
      <c r="AL242">
        <v>4004.09</v>
      </c>
      <c r="AM242">
        <v>14.33</v>
      </c>
      <c r="AN242">
        <v>0.54</v>
      </c>
      <c r="AO242">
        <v>180.75</v>
      </c>
      <c r="AP242">
        <v>0</v>
      </c>
      <c r="AQ242">
        <v>21.19</v>
      </c>
      <c r="AR242">
        <v>0.04</v>
      </c>
      <c r="AS242">
        <v>0</v>
      </c>
      <c r="AT242">
        <v>90</v>
      </c>
      <c r="AU242">
        <v>43</v>
      </c>
      <c r="AV242">
        <v>1</v>
      </c>
      <c r="AW242">
        <v>1</v>
      </c>
      <c r="AZ242">
        <v>1</v>
      </c>
      <c r="BA242">
        <v>33.18</v>
      </c>
      <c r="BB242">
        <v>11.06</v>
      </c>
      <c r="BC242">
        <v>4.76</v>
      </c>
      <c r="BD242" t="s">
        <v>3</v>
      </c>
      <c r="BE242" t="s">
        <v>3</v>
      </c>
      <c r="BF242" t="s">
        <v>3</v>
      </c>
      <c r="BG242" t="s">
        <v>3</v>
      </c>
      <c r="BH242">
        <v>0</v>
      </c>
      <c r="BI242">
        <v>1</v>
      </c>
      <c r="BJ242" t="s">
        <v>142</v>
      </c>
      <c r="BM242">
        <v>10001</v>
      </c>
      <c r="BN242">
        <v>0</v>
      </c>
      <c r="BO242" t="s">
        <v>139</v>
      </c>
      <c r="BP242">
        <v>1</v>
      </c>
      <c r="BQ242">
        <v>2</v>
      </c>
      <c r="BR242">
        <v>0</v>
      </c>
      <c r="BS242">
        <v>33.18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3</v>
      </c>
      <c r="BZ242">
        <v>118</v>
      </c>
      <c r="CA242">
        <v>63</v>
      </c>
      <c r="CE242">
        <v>0</v>
      </c>
      <c r="CF242">
        <v>0</v>
      </c>
      <c r="CG242">
        <v>0</v>
      </c>
      <c r="CM242">
        <v>0</v>
      </c>
      <c r="CN242" t="s">
        <v>3</v>
      </c>
      <c r="CO242">
        <v>0</v>
      </c>
      <c r="CP242">
        <f t="shared" ref="CP242:CP269" si="203">(P242+Q242+S242)</f>
        <v>1176.96</v>
      </c>
      <c r="CQ242">
        <f t="shared" ref="CQ242:CQ269" si="204">AC242*BC242</f>
        <v>19059.468400000002</v>
      </c>
      <c r="CR242">
        <f t="shared" ref="CR242:CR269" si="205">AD242*BB242</f>
        <v>198.19520000000003</v>
      </c>
      <c r="CS242">
        <f t="shared" ref="CS242:CS269" si="206">AE242*BS242</f>
        <v>22.5624</v>
      </c>
      <c r="CT242">
        <f t="shared" ref="CT242:CT269" si="207">AF242*BA242</f>
        <v>6896.7948000000006</v>
      </c>
      <c r="CU242">
        <f t="shared" ref="CU242:CU269" si="208">AG242</f>
        <v>0</v>
      </c>
      <c r="CV242">
        <f t="shared" ref="CV242:CV269" si="209">AH242</f>
        <v>24.368500000000001</v>
      </c>
      <c r="CW242">
        <f t="shared" ref="CW242:CW269" si="210">AI242</f>
        <v>0.05</v>
      </c>
      <c r="CX242">
        <f t="shared" ref="CX242:CX269" si="211">AJ242</f>
        <v>0</v>
      </c>
      <c r="CY242">
        <f t="shared" ref="CY242:CY269" si="212">(((S242+R242)*AT242)/100)</f>
        <v>280.24200000000002</v>
      </c>
      <c r="CZ242">
        <f t="shared" ref="CZ242:CZ269" si="213">(((S242+R242)*AU242)/100)</f>
        <v>133.89340000000001</v>
      </c>
      <c r="DC242" t="s">
        <v>3</v>
      </c>
      <c r="DD242" t="s">
        <v>3</v>
      </c>
      <c r="DE242" t="s">
        <v>143</v>
      </c>
      <c r="DF242" t="s">
        <v>143</v>
      </c>
      <c r="DG242" t="s">
        <v>144</v>
      </c>
      <c r="DH242" t="s">
        <v>3</v>
      </c>
      <c r="DI242" t="s">
        <v>144</v>
      </c>
      <c r="DJ242" t="s">
        <v>143</v>
      </c>
      <c r="DK242" t="s">
        <v>3</v>
      </c>
      <c r="DL242" t="s">
        <v>3</v>
      </c>
      <c r="DM242" t="s">
        <v>3</v>
      </c>
      <c r="DN242">
        <v>0</v>
      </c>
      <c r="DO242">
        <v>0</v>
      </c>
      <c r="DP242">
        <v>1</v>
      </c>
      <c r="DQ242">
        <v>1</v>
      </c>
      <c r="DU242">
        <v>1013</v>
      </c>
      <c r="DV242" t="s">
        <v>141</v>
      </c>
      <c r="DW242" t="s">
        <v>141</v>
      </c>
      <c r="DX242">
        <v>1</v>
      </c>
      <c r="DZ242" t="s">
        <v>3</v>
      </c>
      <c r="EA242" t="s">
        <v>3</v>
      </c>
      <c r="EB242" t="s">
        <v>3</v>
      </c>
      <c r="EC242" t="s">
        <v>3</v>
      </c>
      <c r="EE242">
        <v>29085510</v>
      </c>
      <c r="EF242">
        <v>2</v>
      </c>
      <c r="EG242" t="s">
        <v>145</v>
      </c>
      <c r="EH242">
        <v>0</v>
      </c>
      <c r="EI242" t="s">
        <v>3</v>
      </c>
      <c r="EJ242">
        <v>1</v>
      </c>
      <c r="EK242">
        <v>10001</v>
      </c>
      <c r="EL242" t="s">
        <v>146</v>
      </c>
      <c r="EM242" t="s">
        <v>147</v>
      </c>
      <c r="EO242" t="s">
        <v>3</v>
      </c>
      <c r="EQ242">
        <v>0</v>
      </c>
      <c r="ER242">
        <v>4199.17</v>
      </c>
      <c r="ES242">
        <v>4004.09</v>
      </c>
      <c r="ET242">
        <v>14.33</v>
      </c>
      <c r="EU242">
        <v>0.54</v>
      </c>
      <c r="EV242">
        <v>180.75</v>
      </c>
      <c r="EW242">
        <v>21.19</v>
      </c>
      <c r="EX242">
        <v>0.04</v>
      </c>
      <c r="EY242">
        <v>0</v>
      </c>
      <c r="FQ242">
        <v>0</v>
      </c>
      <c r="FR242">
        <f t="shared" ref="FR242:FR269" si="214">ROUND(IF(AND(BH242=3,BI242=3),P242,0),2)</f>
        <v>0</v>
      </c>
      <c r="FS242">
        <v>0</v>
      </c>
      <c r="FT242" t="s">
        <v>148</v>
      </c>
      <c r="FU242" t="s">
        <v>24</v>
      </c>
      <c r="FV242" t="s">
        <v>24</v>
      </c>
      <c r="FW242" t="s">
        <v>25</v>
      </c>
      <c r="FX242">
        <v>106.2</v>
      </c>
      <c r="FY242">
        <v>53.55</v>
      </c>
      <c r="GA242" t="s">
        <v>3</v>
      </c>
      <c r="GD242">
        <v>1</v>
      </c>
      <c r="GF242">
        <v>-1773683300</v>
      </c>
      <c r="GG242">
        <v>2</v>
      </c>
      <c r="GH242">
        <v>1</v>
      </c>
      <c r="GI242">
        <v>2</v>
      </c>
      <c r="GJ242">
        <v>0</v>
      </c>
      <c r="GK242">
        <v>0</v>
      </c>
      <c r="GL242">
        <f t="shared" ref="GL242:GL269" si="215">ROUND(IF(AND(BH242=3,BI242=3,FS242&lt;&gt;0),P242,0),2)</f>
        <v>0</v>
      </c>
      <c r="GM242">
        <f t="shared" ref="GM242:GM269" si="216">ROUND(O242+X242+Y242,2)+GX242</f>
        <v>1591.09</v>
      </c>
      <c r="GN242">
        <f t="shared" ref="GN242:GN269" si="217">IF(OR(BI242=0,BI242=1),ROUND(O242+X242+Y242,2),0)</f>
        <v>1591.09</v>
      </c>
      <c r="GO242">
        <f t="shared" ref="GO242:GO269" si="218">IF(BI242=2,ROUND(O242+X242+Y242,2),0)</f>
        <v>0</v>
      </c>
      <c r="GP242">
        <f t="shared" ref="GP242:GP269" si="219">IF(BI242=4,ROUND(O242+X242+Y242,2)+GX242,0)</f>
        <v>0</v>
      </c>
      <c r="GR242">
        <v>0</v>
      </c>
      <c r="GS242">
        <v>3</v>
      </c>
      <c r="GT242">
        <v>0</v>
      </c>
      <c r="GU242" t="s">
        <v>3</v>
      </c>
      <c r="GV242">
        <f t="shared" ref="GV242:GV269" si="220">ROUND((GT242),2)</f>
        <v>0</v>
      </c>
      <c r="GW242">
        <v>1</v>
      </c>
      <c r="GX242">
        <f t="shared" ref="GX242:GX269" si="221">ROUND(HC242*I242,2)</f>
        <v>0</v>
      </c>
      <c r="HA242">
        <v>0</v>
      </c>
      <c r="HB242">
        <v>0</v>
      </c>
      <c r="HC242">
        <f t="shared" ref="HC242:HC269" si="222">GV242*GW242</f>
        <v>0</v>
      </c>
      <c r="HE242" t="s">
        <v>3</v>
      </c>
      <c r="HF242" t="s">
        <v>3</v>
      </c>
      <c r="IK242">
        <v>0</v>
      </c>
    </row>
    <row r="243" spans="1:245">
      <c r="A243">
        <v>18</v>
      </c>
      <c r="B243">
        <v>1</v>
      </c>
      <c r="C243">
        <v>238</v>
      </c>
      <c r="E243" t="s">
        <v>26</v>
      </c>
      <c r="F243" t="s">
        <v>149</v>
      </c>
      <c r="G243" t="s">
        <v>150</v>
      </c>
      <c r="H243" t="s">
        <v>151</v>
      </c>
      <c r="I243">
        <f>I242*J243</f>
        <v>4.5</v>
      </c>
      <c r="J243">
        <v>100</v>
      </c>
      <c r="O243">
        <f t="shared" si="188"/>
        <v>810.71</v>
      </c>
      <c r="P243">
        <f t="shared" si="189"/>
        <v>810.71</v>
      </c>
      <c r="Q243">
        <f t="shared" si="190"/>
        <v>0</v>
      </c>
      <c r="R243">
        <f t="shared" si="191"/>
        <v>0</v>
      </c>
      <c r="S243">
        <f t="shared" si="192"/>
        <v>0</v>
      </c>
      <c r="T243">
        <f t="shared" si="193"/>
        <v>0</v>
      </c>
      <c r="U243">
        <f t="shared" si="194"/>
        <v>0</v>
      </c>
      <c r="V243">
        <f t="shared" si="195"/>
        <v>0</v>
      </c>
      <c r="W243">
        <f t="shared" si="196"/>
        <v>39.06</v>
      </c>
      <c r="X243">
        <f t="shared" si="197"/>
        <v>0</v>
      </c>
      <c r="Y243">
        <f t="shared" si="198"/>
        <v>0</v>
      </c>
      <c r="AA243">
        <v>35806607</v>
      </c>
      <c r="AB243">
        <f t="shared" si="199"/>
        <v>189.64</v>
      </c>
      <c r="AC243">
        <f t="shared" si="200"/>
        <v>189.64</v>
      </c>
      <c r="AD243">
        <f>ROUND((((ET243)-(EU243))+AE243),2)</f>
        <v>0</v>
      </c>
      <c r="AE243">
        <f>ROUND((EU243),2)</f>
        <v>0</v>
      </c>
      <c r="AF243">
        <f>ROUND((EV243),2)</f>
        <v>0</v>
      </c>
      <c r="AG243">
        <f t="shared" si="201"/>
        <v>0</v>
      </c>
      <c r="AH243">
        <f>(EW243)</f>
        <v>0</v>
      </c>
      <c r="AI243">
        <f>(EX243)</f>
        <v>0</v>
      </c>
      <c r="AJ243">
        <f t="shared" si="202"/>
        <v>8.68</v>
      </c>
      <c r="AK243">
        <v>189.64</v>
      </c>
      <c r="AL243">
        <v>189.64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8.68</v>
      </c>
      <c r="AT243">
        <v>0</v>
      </c>
      <c r="AU243">
        <v>0</v>
      </c>
      <c r="AV243">
        <v>1</v>
      </c>
      <c r="AW243">
        <v>1</v>
      </c>
      <c r="AZ243">
        <v>1</v>
      </c>
      <c r="BA243">
        <v>1</v>
      </c>
      <c r="BB243">
        <v>1</v>
      </c>
      <c r="BC243">
        <v>0.95</v>
      </c>
      <c r="BD243" t="s">
        <v>3</v>
      </c>
      <c r="BE243" t="s">
        <v>3</v>
      </c>
      <c r="BF243" t="s">
        <v>3</v>
      </c>
      <c r="BG243" t="s">
        <v>3</v>
      </c>
      <c r="BH243">
        <v>3</v>
      </c>
      <c r="BI243">
        <v>1</v>
      </c>
      <c r="BJ243" t="s">
        <v>152</v>
      </c>
      <c r="BM243">
        <v>500001</v>
      </c>
      <c r="BN243">
        <v>0</v>
      </c>
      <c r="BO243" t="s">
        <v>149</v>
      </c>
      <c r="BP243">
        <v>1</v>
      </c>
      <c r="BQ243">
        <v>8</v>
      </c>
      <c r="BR243">
        <v>0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 t="s">
        <v>3</v>
      </c>
      <c r="BZ243">
        <v>0</v>
      </c>
      <c r="CA243">
        <v>0</v>
      </c>
      <c r="CE243">
        <v>0</v>
      </c>
      <c r="CF243">
        <v>0</v>
      </c>
      <c r="CG243">
        <v>0</v>
      </c>
      <c r="CM243">
        <v>0</v>
      </c>
      <c r="CN243" t="s">
        <v>3</v>
      </c>
      <c r="CO243">
        <v>0</v>
      </c>
      <c r="CP243">
        <f t="shared" si="203"/>
        <v>810.71</v>
      </c>
      <c r="CQ243">
        <f t="shared" si="204"/>
        <v>180.15799999999999</v>
      </c>
      <c r="CR243">
        <f t="shared" si="205"/>
        <v>0</v>
      </c>
      <c r="CS243">
        <f t="shared" si="206"/>
        <v>0</v>
      </c>
      <c r="CT243">
        <f t="shared" si="207"/>
        <v>0</v>
      </c>
      <c r="CU243">
        <f t="shared" si="208"/>
        <v>0</v>
      </c>
      <c r="CV243">
        <f t="shared" si="209"/>
        <v>0</v>
      </c>
      <c r="CW243">
        <f t="shared" si="210"/>
        <v>0</v>
      </c>
      <c r="CX243">
        <f t="shared" si="211"/>
        <v>8.68</v>
      </c>
      <c r="CY243">
        <f t="shared" si="212"/>
        <v>0</v>
      </c>
      <c r="CZ243">
        <f t="shared" si="213"/>
        <v>0</v>
      </c>
      <c r="DC243" t="s">
        <v>3</v>
      </c>
      <c r="DD243" t="s">
        <v>3</v>
      </c>
      <c r="DE243" t="s">
        <v>3</v>
      </c>
      <c r="DF243" t="s">
        <v>3</v>
      </c>
      <c r="DG243" t="s">
        <v>3</v>
      </c>
      <c r="DH243" t="s">
        <v>3</v>
      </c>
      <c r="DI243" t="s">
        <v>3</v>
      </c>
      <c r="DJ243" t="s">
        <v>3</v>
      </c>
      <c r="DK243" t="s">
        <v>3</v>
      </c>
      <c r="DL243" t="s">
        <v>3</v>
      </c>
      <c r="DM243" t="s">
        <v>3</v>
      </c>
      <c r="DN243">
        <v>0</v>
      </c>
      <c r="DO243">
        <v>0</v>
      </c>
      <c r="DP243">
        <v>1</v>
      </c>
      <c r="DQ243">
        <v>1</v>
      </c>
      <c r="DU243">
        <v>1003</v>
      </c>
      <c r="DV243" t="s">
        <v>151</v>
      </c>
      <c r="DW243" t="s">
        <v>151</v>
      </c>
      <c r="DX243">
        <v>1</v>
      </c>
      <c r="DZ243" t="s">
        <v>3</v>
      </c>
      <c r="EA243" t="s">
        <v>3</v>
      </c>
      <c r="EB243" t="s">
        <v>3</v>
      </c>
      <c r="EC243" t="s">
        <v>3</v>
      </c>
      <c r="EE243">
        <v>29085443</v>
      </c>
      <c r="EF243">
        <v>8</v>
      </c>
      <c r="EG243" t="s">
        <v>153</v>
      </c>
      <c r="EH243">
        <v>0</v>
      </c>
      <c r="EI243" t="s">
        <v>3</v>
      </c>
      <c r="EJ243">
        <v>1</v>
      </c>
      <c r="EK243">
        <v>500001</v>
      </c>
      <c r="EL243" t="s">
        <v>154</v>
      </c>
      <c r="EM243" t="s">
        <v>155</v>
      </c>
      <c r="EO243" t="s">
        <v>3</v>
      </c>
      <c r="EQ243">
        <v>0</v>
      </c>
      <c r="ER243">
        <v>189.64</v>
      </c>
      <c r="ES243">
        <v>189.64</v>
      </c>
      <c r="ET243">
        <v>0</v>
      </c>
      <c r="EU243">
        <v>0</v>
      </c>
      <c r="EV243">
        <v>0</v>
      </c>
      <c r="EW243">
        <v>0</v>
      </c>
      <c r="EX243">
        <v>0</v>
      </c>
      <c r="FQ243">
        <v>0</v>
      </c>
      <c r="FR243">
        <f t="shared" si="214"/>
        <v>0</v>
      </c>
      <c r="FS243">
        <v>0</v>
      </c>
      <c r="FX243">
        <v>0</v>
      </c>
      <c r="FY243">
        <v>0</v>
      </c>
      <c r="GA243" t="s">
        <v>3</v>
      </c>
      <c r="GD243">
        <v>1</v>
      </c>
      <c r="GF243">
        <v>-1224981602</v>
      </c>
      <c r="GG243">
        <v>2</v>
      </c>
      <c r="GH243">
        <v>1</v>
      </c>
      <c r="GI243">
        <v>2</v>
      </c>
      <c r="GJ243">
        <v>0</v>
      </c>
      <c r="GK243">
        <v>0</v>
      </c>
      <c r="GL243">
        <f t="shared" si="215"/>
        <v>0</v>
      </c>
      <c r="GM243">
        <f t="shared" si="216"/>
        <v>810.71</v>
      </c>
      <c r="GN243">
        <f t="shared" si="217"/>
        <v>810.71</v>
      </c>
      <c r="GO243">
        <f t="shared" si="218"/>
        <v>0</v>
      </c>
      <c r="GP243">
        <f t="shared" si="219"/>
        <v>0</v>
      </c>
      <c r="GR243">
        <v>0</v>
      </c>
      <c r="GS243">
        <v>3</v>
      </c>
      <c r="GT243">
        <v>0</v>
      </c>
      <c r="GU243" t="s">
        <v>3</v>
      </c>
      <c r="GV243">
        <f t="shared" si="220"/>
        <v>0</v>
      </c>
      <c r="GW243">
        <v>1</v>
      </c>
      <c r="GX243">
        <f t="shared" si="221"/>
        <v>0</v>
      </c>
      <c r="HA243">
        <v>0</v>
      </c>
      <c r="HB243">
        <v>0</v>
      </c>
      <c r="HC243">
        <f t="shared" si="222"/>
        <v>0</v>
      </c>
      <c r="HE243" t="s">
        <v>3</v>
      </c>
      <c r="HF243" t="s">
        <v>3</v>
      </c>
      <c r="IK243">
        <v>0</v>
      </c>
    </row>
    <row r="244" spans="1:245">
      <c r="A244">
        <v>17</v>
      </c>
      <c r="B244">
        <v>1</v>
      </c>
      <c r="C244">
        <f>ROW(SmtRes!A248)</f>
        <v>248</v>
      </c>
      <c r="D244">
        <f>ROW(EtalonRes!A244)</f>
        <v>244</v>
      </c>
      <c r="E244" t="s">
        <v>34</v>
      </c>
      <c r="F244" t="s">
        <v>156</v>
      </c>
      <c r="G244" t="s">
        <v>157</v>
      </c>
      <c r="H244" t="s">
        <v>158</v>
      </c>
      <c r="I244">
        <f>ROUND(3.6/100,9)</f>
        <v>3.5999999999999997E-2</v>
      </c>
      <c r="J244">
        <v>0</v>
      </c>
      <c r="O244">
        <f t="shared" si="188"/>
        <v>2180.58</v>
      </c>
      <c r="P244">
        <f t="shared" si="189"/>
        <v>58.61</v>
      </c>
      <c r="Q244">
        <f t="shared" si="190"/>
        <v>22.77</v>
      </c>
      <c r="R244">
        <f t="shared" si="191"/>
        <v>1.61</v>
      </c>
      <c r="S244">
        <f t="shared" si="192"/>
        <v>2099.1999999999998</v>
      </c>
      <c r="T244">
        <f t="shared" si="193"/>
        <v>0</v>
      </c>
      <c r="U244">
        <f t="shared" si="194"/>
        <v>6.8918579999999992</v>
      </c>
      <c r="V244">
        <f t="shared" si="195"/>
        <v>3.5999999999999999E-3</v>
      </c>
      <c r="W244">
        <f t="shared" si="196"/>
        <v>0</v>
      </c>
      <c r="X244">
        <f t="shared" si="197"/>
        <v>1680.65</v>
      </c>
      <c r="Y244">
        <f t="shared" si="198"/>
        <v>777.3</v>
      </c>
      <c r="AA244">
        <v>35806607</v>
      </c>
      <c r="AB244">
        <f t="shared" si="199"/>
        <v>2294.19</v>
      </c>
      <c r="AC244">
        <f t="shared" si="200"/>
        <v>478.86</v>
      </c>
      <c r="AD244">
        <f>ROUND(((((ET244*1.25))-((EU244*1.25)))+AE244),2)</f>
        <v>57.91</v>
      </c>
      <c r="AE244">
        <f>ROUND(((EU244*1.25)),2)</f>
        <v>1.35</v>
      </c>
      <c r="AF244">
        <f>ROUND(((EV244*1.15)),2)</f>
        <v>1757.42</v>
      </c>
      <c r="AG244">
        <f t="shared" si="201"/>
        <v>0</v>
      </c>
      <c r="AH244">
        <f>((EW244*1.15))</f>
        <v>191.44049999999999</v>
      </c>
      <c r="AI244">
        <f>((EX244*1.25))</f>
        <v>0.1</v>
      </c>
      <c r="AJ244">
        <f t="shared" si="202"/>
        <v>0</v>
      </c>
      <c r="AK244">
        <v>2053.38</v>
      </c>
      <c r="AL244">
        <v>478.86</v>
      </c>
      <c r="AM244">
        <v>46.33</v>
      </c>
      <c r="AN244">
        <v>1.08</v>
      </c>
      <c r="AO244">
        <v>1528.19</v>
      </c>
      <c r="AP244">
        <v>0</v>
      </c>
      <c r="AQ244">
        <v>166.47</v>
      </c>
      <c r="AR244">
        <v>0.08</v>
      </c>
      <c r="AS244">
        <v>0</v>
      </c>
      <c r="AT244">
        <v>80</v>
      </c>
      <c r="AU244">
        <v>37</v>
      </c>
      <c r="AV244">
        <v>1</v>
      </c>
      <c r="AW244">
        <v>1</v>
      </c>
      <c r="AZ244">
        <v>1</v>
      </c>
      <c r="BA244">
        <v>33.18</v>
      </c>
      <c r="BB244">
        <v>10.92</v>
      </c>
      <c r="BC244">
        <v>3.4</v>
      </c>
      <c r="BD244" t="s">
        <v>3</v>
      </c>
      <c r="BE244" t="s">
        <v>3</v>
      </c>
      <c r="BF244" t="s">
        <v>3</v>
      </c>
      <c r="BG244" t="s">
        <v>3</v>
      </c>
      <c r="BH244">
        <v>0</v>
      </c>
      <c r="BI244">
        <v>1</v>
      </c>
      <c r="BJ244" t="s">
        <v>188</v>
      </c>
      <c r="BM244">
        <v>15001</v>
      </c>
      <c r="BN244">
        <v>0</v>
      </c>
      <c r="BO244" t="s">
        <v>156</v>
      </c>
      <c r="BP244">
        <v>1</v>
      </c>
      <c r="BQ244">
        <v>2</v>
      </c>
      <c r="BR244">
        <v>0</v>
      </c>
      <c r="BS244">
        <v>33.18</v>
      </c>
      <c r="BT244">
        <v>1</v>
      </c>
      <c r="BU244">
        <v>1</v>
      </c>
      <c r="BV244">
        <v>1</v>
      </c>
      <c r="BW244">
        <v>1</v>
      </c>
      <c r="BX244">
        <v>1</v>
      </c>
      <c r="BY244" t="s">
        <v>3</v>
      </c>
      <c r="BZ244">
        <v>105</v>
      </c>
      <c r="CA244">
        <v>55</v>
      </c>
      <c r="CE244">
        <v>0</v>
      </c>
      <c r="CF244">
        <v>0</v>
      </c>
      <c r="CG244">
        <v>0</v>
      </c>
      <c r="CM244">
        <v>0</v>
      </c>
      <c r="CN244" t="s">
        <v>3</v>
      </c>
      <c r="CO244">
        <v>0</v>
      </c>
      <c r="CP244">
        <f t="shared" si="203"/>
        <v>2180.58</v>
      </c>
      <c r="CQ244">
        <f t="shared" si="204"/>
        <v>1628.124</v>
      </c>
      <c r="CR244">
        <f t="shared" si="205"/>
        <v>632.3771999999999</v>
      </c>
      <c r="CS244">
        <f t="shared" si="206"/>
        <v>44.792999999999999</v>
      </c>
      <c r="CT244">
        <f t="shared" si="207"/>
        <v>58311.195599999999</v>
      </c>
      <c r="CU244">
        <f t="shared" si="208"/>
        <v>0</v>
      </c>
      <c r="CV244">
        <f t="shared" si="209"/>
        <v>191.44049999999999</v>
      </c>
      <c r="CW244">
        <f t="shared" si="210"/>
        <v>0.1</v>
      </c>
      <c r="CX244">
        <f t="shared" si="211"/>
        <v>0</v>
      </c>
      <c r="CY244">
        <f t="shared" si="212"/>
        <v>1680.6479999999999</v>
      </c>
      <c r="CZ244">
        <f t="shared" si="213"/>
        <v>777.29970000000003</v>
      </c>
      <c r="DC244" t="s">
        <v>3</v>
      </c>
      <c r="DD244" t="s">
        <v>3</v>
      </c>
      <c r="DE244" t="s">
        <v>143</v>
      </c>
      <c r="DF244" t="s">
        <v>143</v>
      </c>
      <c r="DG244" t="s">
        <v>144</v>
      </c>
      <c r="DH244" t="s">
        <v>3</v>
      </c>
      <c r="DI244" t="s">
        <v>144</v>
      </c>
      <c r="DJ244" t="s">
        <v>143</v>
      </c>
      <c r="DK244" t="s">
        <v>3</v>
      </c>
      <c r="DL244" t="s">
        <v>3</v>
      </c>
      <c r="DM244" t="s">
        <v>3</v>
      </c>
      <c r="DN244">
        <v>0</v>
      </c>
      <c r="DO244">
        <v>0</v>
      </c>
      <c r="DP244">
        <v>1</v>
      </c>
      <c r="DQ244">
        <v>1</v>
      </c>
      <c r="DU244">
        <v>1013</v>
      </c>
      <c r="DV244" t="s">
        <v>158</v>
      </c>
      <c r="DW244" t="s">
        <v>158</v>
      </c>
      <c r="DX244">
        <v>1</v>
      </c>
      <c r="DZ244" t="s">
        <v>3</v>
      </c>
      <c r="EA244" t="s">
        <v>3</v>
      </c>
      <c r="EB244" t="s">
        <v>3</v>
      </c>
      <c r="EC244" t="s">
        <v>3</v>
      </c>
      <c r="EE244">
        <v>29085536</v>
      </c>
      <c r="EF244">
        <v>2</v>
      </c>
      <c r="EG244" t="s">
        <v>145</v>
      </c>
      <c r="EH244">
        <v>0</v>
      </c>
      <c r="EI244" t="s">
        <v>3</v>
      </c>
      <c r="EJ244">
        <v>1</v>
      </c>
      <c r="EK244">
        <v>15001</v>
      </c>
      <c r="EL244" t="s">
        <v>160</v>
      </c>
      <c r="EM244" t="s">
        <v>161</v>
      </c>
      <c r="EO244" t="s">
        <v>3</v>
      </c>
      <c r="EQ244">
        <v>0</v>
      </c>
      <c r="ER244">
        <v>2053.38</v>
      </c>
      <c r="ES244">
        <v>478.86</v>
      </c>
      <c r="ET244">
        <v>46.33</v>
      </c>
      <c r="EU244">
        <v>1.08</v>
      </c>
      <c r="EV244">
        <v>1528.19</v>
      </c>
      <c r="EW244">
        <v>166.47</v>
      </c>
      <c r="EX244">
        <v>0.08</v>
      </c>
      <c r="EY244">
        <v>0</v>
      </c>
      <c r="FQ244">
        <v>0</v>
      </c>
      <c r="FR244">
        <f t="shared" si="214"/>
        <v>0</v>
      </c>
      <c r="FS244">
        <v>0</v>
      </c>
      <c r="FT244" t="s">
        <v>148</v>
      </c>
      <c r="FU244" t="s">
        <v>24</v>
      </c>
      <c r="FV244" t="s">
        <v>24</v>
      </c>
      <c r="FW244" t="s">
        <v>25</v>
      </c>
      <c r="FX244">
        <v>94.5</v>
      </c>
      <c r="FY244">
        <v>46.75</v>
      </c>
      <c r="GA244" t="s">
        <v>3</v>
      </c>
      <c r="GD244">
        <v>1</v>
      </c>
      <c r="GF244">
        <v>-1841865788</v>
      </c>
      <c r="GG244">
        <v>2</v>
      </c>
      <c r="GH244">
        <v>1</v>
      </c>
      <c r="GI244">
        <v>2</v>
      </c>
      <c r="GJ244">
        <v>0</v>
      </c>
      <c r="GK244">
        <v>0</v>
      </c>
      <c r="GL244">
        <f t="shared" si="215"/>
        <v>0</v>
      </c>
      <c r="GM244">
        <f t="shared" si="216"/>
        <v>4638.53</v>
      </c>
      <c r="GN244">
        <f t="shared" si="217"/>
        <v>4638.53</v>
      </c>
      <c r="GO244">
        <f t="shared" si="218"/>
        <v>0</v>
      </c>
      <c r="GP244">
        <f t="shared" si="219"/>
        <v>0</v>
      </c>
      <c r="GR244">
        <v>0</v>
      </c>
      <c r="GS244">
        <v>3</v>
      </c>
      <c r="GT244">
        <v>0</v>
      </c>
      <c r="GU244" t="s">
        <v>3</v>
      </c>
      <c r="GV244">
        <f t="shared" si="220"/>
        <v>0</v>
      </c>
      <c r="GW244">
        <v>1</v>
      </c>
      <c r="GX244">
        <f t="shared" si="221"/>
        <v>0</v>
      </c>
      <c r="HA244">
        <v>0</v>
      </c>
      <c r="HB244">
        <v>0</v>
      </c>
      <c r="HC244">
        <f t="shared" si="222"/>
        <v>0</v>
      </c>
      <c r="HE244" t="s">
        <v>3</v>
      </c>
      <c r="HF244" t="s">
        <v>3</v>
      </c>
      <c r="IK244">
        <v>0</v>
      </c>
    </row>
    <row r="245" spans="1:245">
      <c r="A245">
        <v>18</v>
      </c>
      <c r="B245">
        <v>1</v>
      </c>
      <c r="C245">
        <v>248</v>
      </c>
      <c r="E245" t="s">
        <v>162</v>
      </c>
      <c r="F245" t="s">
        <v>163</v>
      </c>
      <c r="G245" t="s">
        <v>164</v>
      </c>
      <c r="H245" t="s">
        <v>165</v>
      </c>
      <c r="I245">
        <f>I244*J245</f>
        <v>3.78</v>
      </c>
      <c r="J245">
        <v>105</v>
      </c>
      <c r="O245">
        <f t="shared" si="188"/>
        <v>857.01</v>
      </c>
      <c r="P245">
        <f t="shared" si="189"/>
        <v>857.01</v>
      </c>
      <c r="Q245">
        <f t="shared" si="190"/>
        <v>0</v>
      </c>
      <c r="R245">
        <f t="shared" si="191"/>
        <v>0</v>
      </c>
      <c r="S245">
        <f t="shared" si="192"/>
        <v>0</v>
      </c>
      <c r="T245">
        <f t="shared" si="193"/>
        <v>0</v>
      </c>
      <c r="U245">
        <f t="shared" si="194"/>
        <v>0</v>
      </c>
      <c r="V245">
        <f t="shared" si="195"/>
        <v>0</v>
      </c>
      <c r="W245">
        <f t="shared" si="196"/>
        <v>65.39</v>
      </c>
      <c r="X245">
        <f t="shared" si="197"/>
        <v>0</v>
      </c>
      <c r="Y245">
        <f t="shared" si="198"/>
        <v>0</v>
      </c>
      <c r="AA245">
        <v>35806607</v>
      </c>
      <c r="AB245">
        <f t="shared" si="199"/>
        <v>377.87</v>
      </c>
      <c r="AC245">
        <f t="shared" si="200"/>
        <v>377.87</v>
      </c>
      <c r="AD245">
        <f>ROUND((((ET245)-(EU245))+AE245),2)</f>
        <v>0</v>
      </c>
      <c r="AE245">
        <f>ROUND((EU245),2)</f>
        <v>0</v>
      </c>
      <c r="AF245">
        <f>ROUND((EV245),2)</f>
        <v>0</v>
      </c>
      <c r="AG245">
        <f t="shared" si="201"/>
        <v>0</v>
      </c>
      <c r="AH245">
        <f>(EW245)</f>
        <v>0</v>
      </c>
      <c r="AI245">
        <f>(EX245)</f>
        <v>0</v>
      </c>
      <c r="AJ245">
        <f t="shared" si="202"/>
        <v>17.3</v>
      </c>
      <c r="AK245">
        <v>377.87</v>
      </c>
      <c r="AL245">
        <v>377.87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17.3</v>
      </c>
      <c r="AT245">
        <v>0</v>
      </c>
      <c r="AU245">
        <v>0</v>
      </c>
      <c r="AV245">
        <v>1</v>
      </c>
      <c r="AW245">
        <v>1</v>
      </c>
      <c r="AZ245">
        <v>1</v>
      </c>
      <c r="BA245">
        <v>1</v>
      </c>
      <c r="BB245">
        <v>1</v>
      </c>
      <c r="BC245">
        <v>0.6</v>
      </c>
      <c r="BD245" t="s">
        <v>3</v>
      </c>
      <c r="BE245" t="s">
        <v>3</v>
      </c>
      <c r="BF245" t="s">
        <v>3</v>
      </c>
      <c r="BG245" t="s">
        <v>3</v>
      </c>
      <c r="BH245">
        <v>3</v>
      </c>
      <c r="BI245">
        <v>1</v>
      </c>
      <c r="BJ245" t="s">
        <v>189</v>
      </c>
      <c r="BM245">
        <v>500001</v>
      </c>
      <c r="BN245">
        <v>0</v>
      </c>
      <c r="BO245" t="s">
        <v>163</v>
      </c>
      <c r="BP245">
        <v>1</v>
      </c>
      <c r="BQ245">
        <v>8</v>
      </c>
      <c r="BR245">
        <v>0</v>
      </c>
      <c r="BS245">
        <v>1</v>
      </c>
      <c r="BT245">
        <v>1</v>
      </c>
      <c r="BU245">
        <v>1</v>
      </c>
      <c r="BV245">
        <v>1</v>
      </c>
      <c r="BW245">
        <v>1</v>
      </c>
      <c r="BX245">
        <v>1</v>
      </c>
      <c r="BY245" t="s">
        <v>3</v>
      </c>
      <c r="BZ245">
        <v>0</v>
      </c>
      <c r="CA245">
        <v>0</v>
      </c>
      <c r="CE245">
        <v>0</v>
      </c>
      <c r="CF245">
        <v>0</v>
      </c>
      <c r="CG245">
        <v>0</v>
      </c>
      <c r="CM245">
        <v>0</v>
      </c>
      <c r="CN245" t="s">
        <v>3</v>
      </c>
      <c r="CO245">
        <v>0</v>
      </c>
      <c r="CP245">
        <f t="shared" si="203"/>
        <v>857.01</v>
      </c>
      <c r="CQ245">
        <f t="shared" si="204"/>
        <v>226.72200000000001</v>
      </c>
      <c r="CR245">
        <f t="shared" si="205"/>
        <v>0</v>
      </c>
      <c r="CS245">
        <f t="shared" si="206"/>
        <v>0</v>
      </c>
      <c r="CT245">
        <f t="shared" si="207"/>
        <v>0</v>
      </c>
      <c r="CU245">
        <f t="shared" si="208"/>
        <v>0</v>
      </c>
      <c r="CV245">
        <f t="shared" si="209"/>
        <v>0</v>
      </c>
      <c r="CW245">
        <f t="shared" si="210"/>
        <v>0</v>
      </c>
      <c r="CX245">
        <f t="shared" si="211"/>
        <v>17.3</v>
      </c>
      <c r="CY245">
        <f t="shared" si="212"/>
        <v>0</v>
      </c>
      <c r="CZ245">
        <f t="shared" si="213"/>
        <v>0</v>
      </c>
      <c r="DC245" t="s">
        <v>3</v>
      </c>
      <c r="DD245" t="s">
        <v>3</v>
      </c>
      <c r="DE245" t="s">
        <v>3</v>
      </c>
      <c r="DF245" t="s">
        <v>3</v>
      </c>
      <c r="DG245" t="s">
        <v>3</v>
      </c>
      <c r="DH245" t="s">
        <v>3</v>
      </c>
      <c r="DI245" t="s">
        <v>3</v>
      </c>
      <c r="DJ245" t="s">
        <v>3</v>
      </c>
      <c r="DK245" t="s">
        <v>3</v>
      </c>
      <c r="DL245" t="s">
        <v>3</v>
      </c>
      <c r="DM245" t="s">
        <v>3</v>
      </c>
      <c r="DN245">
        <v>0</v>
      </c>
      <c r="DO245">
        <v>0</v>
      </c>
      <c r="DP245">
        <v>1</v>
      </c>
      <c r="DQ245">
        <v>1</v>
      </c>
      <c r="DU245">
        <v>1005</v>
      </c>
      <c r="DV245" t="s">
        <v>165</v>
      </c>
      <c r="DW245" t="s">
        <v>165</v>
      </c>
      <c r="DX245">
        <v>1</v>
      </c>
      <c r="DZ245" t="s">
        <v>3</v>
      </c>
      <c r="EA245" t="s">
        <v>3</v>
      </c>
      <c r="EB245" t="s">
        <v>3</v>
      </c>
      <c r="EC245" t="s">
        <v>3</v>
      </c>
      <c r="EE245">
        <v>29085443</v>
      </c>
      <c r="EF245">
        <v>8</v>
      </c>
      <c r="EG245" t="s">
        <v>153</v>
      </c>
      <c r="EH245">
        <v>0</v>
      </c>
      <c r="EI245" t="s">
        <v>3</v>
      </c>
      <c r="EJ245">
        <v>1</v>
      </c>
      <c r="EK245">
        <v>500001</v>
      </c>
      <c r="EL245" t="s">
        <v>154</v>
      </c>
      <c r="EM245" t="s">
        <v>155</v>
      </c>
      <c r="EO245" t="s">
        <v>3</v>
      </c>
      <c r="EQ245">
        <v>0</v>
      </c>
      <c r="ER245">
        <v>377.87</v>
      </c>
      <c r="ES245">
        <v>377.87</v>
      </c>
      <c r="ET245">
        <v>0</v>
      </c>
      <c r="EU245">
        <v>0</v>
      </c>
      <c r="EV245">
        <v>0</v>
      </c>
      <c r="EW245">
        <v>0</v>
      </c>
      <c r="EX245">
        <v>0</v>
      </c>
      <c r="FQ245">
        <v>0</v>
      </c>
      <c r="FR245">
        <f t="shared" si="214"/>
        <v>0</v>
      </c>
      <c r="FS245">
        <v>0</v>
      </c>
      <c r="FX245">
        <v>0</v>
      </c>
      <c r="FY245">
        <v>0</v>
      </c>
      <c r="GA245" t="s">
        <v>3</v>
      </c>
      <c r="GD245">
        <v>1</v>
      </c>
      <c r="GF245">
        <v>-1326923709</v>
      </c>
      <c r="GG245">
        <v>2</v>
      </c>
      <c r="GH245">
        <v>1</v>
      </c>
      <c r="GI245">
        <v>2</v>
      </c>
      <c r="GJ245">
        <v>0</v>
      </c>
      <c r="GK245">
        <v>0</v>
      </c>
      <c r="GL245">
        <f t="shared" si="215"/>
        <v>0</v>
      </c>
      <c r="GM245">
        <f t="shared" si="216"/>
        <v>857.01</v>
      </c>
      <c r="GN245">
        <f t="shared" si="217"/>
        <v>857.01</v>
      </c>
      <c r="GO245">
        <f t="shared" si="218"/>
        <v>0</v>
      </c>
      <c r="GP245">
        <f t="shared" si="219"/>
        <v>0</v>
      </c>
      <c r="GR245">
        <v>0</v>
      </c>
      <c r="GS245">
        <v>3</v>
      </c>
      <c r="GT245">
        <v>0</v>
      </c>
      <c r="GU245" t="s">
        <v>3</v>
      </c>
      <c r="GV245">
        <f t="shared" si="220"/>
        <v>0</v>
      </c>
      <c r="GW245">
        <v>1</v>
      </c>
      <c r="GX245">
        <f t="shared" si="221"/>
        <v>0</v>
      </c>
      <c r="HA245">
        <v>0</v>
      </c>
      <c r="HB245">
        <v>0</v>
      </c>
      <c r="HC245">
        <f t="shared" si="222"/>
        <v>0</v>
      </c>
      <c r="HE245" t="s">
        <v>3</v>
      </c>
      <c r="HF245" t="s">
        <v>3</v>
      </c>
      <c r="IK245">
        <v>0</v>
      </c>
    </row>
    <row r="246" spans="1:245">
      <c r="A246">
        <v>18</v>
      </c>
      <c r="B246">
        <v>1</v>
      </c>
      <c r="C246">
        <v>246</v>
      </c>
      <c r="E246" t="s">
        <v>167</v>
      </c>
      <c r="F246" t="s">
        <v>168</v>
      </c>
      <c r="G246" t="s">
        <v>169</v>
      </c>
      <c r="H246" t="s">
        <v>170</v>
      </c>
      <c r="I246">
        <f>I244*J246</f>
        <v>0.32</v>
      </c>
      <c r="J246">
        <v>8.8888888888888893</v>
      </c>
      <c r="O246">
        <f t="shared" si="188"/>
        <v>42.89</v>
      </c>
      <c r="P246">
        <f t="shared" si="189"/>
        <v>42.89</v>
      </c>
      <c r="Q246">
        <f t="shared" si="190"/>
        <v>0</v>
      </c>
      <c r="R246">
        <f t="shared" si="191"/>
        <v>0</v>
      </c>
      <c r="S246">
        <f t="shared" si="192"/>
        <v>0</v>
      </c>
      <c r="T246">
        <f t="shared" si="193"/>
        <v>0</v>
      </c>
      <c r="U246">
        <f t="shared" si="194"/>
        <v>0</v>
      </c>
      <c r="V246">
        <f t="shared" si="195"/>
        <v>0</v>
      </c>
      <c r="W246">
        <f t="shared" si="196"/>
        <v>0.34</v>
      </c>
      <c r="X246">
        <f t="shared" si="197"/>
        <v>0</v>
      </c>
      <c r="Y246">
        <f t="shared" si="198"/>
        <v>0</v>
      </c>
      <c r="AA246">
        <v>35806607</v>
      </c>
      <c r="AB246">
        <f t="shared" si="199"/>
        <v>22.91</v>
      </c>
      <c r="AC246">
        <f t="shared" si="200"/>
        <v>22.91</v>
      </c>
      <c r="AD246">
        <f>ROUND((((ET246)-(EU246))+AE246),2)</f>
        <v>0</v>
      </c>
      <c r="AE246">
        <f>ROUND((EU246),2)</f>
        <v>0</v>
      </c>
      <c r="AF246">
        <f>ROUND((EV246),2)</f>
        <v>0</v>
      </c>
      <c r="AG246">
        <f t="shared" si="201"/>
        <v>0</v>
      </c>
      <c r="AH246">
        <f>(EW246)</f>
        <v>0</v>
      </c>
      <c r="AI246">
        <f>(EX246)</f>
        <v>0</v>
      </c>
      <c r="AJ246">
        <f t="shared" si="202"/>
        <v>1.05</v>
      </c>
      <c r="AK246">
        <v>22.91</v>
      </c>
      <c r="AL246">
        <v>22.91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1.05</v>
      </c>
      <c r="AT246">
        <v>0</v>
      </c>
      <c r="AU246">
        <v>0</v>
      </c>
      <c r="AV246">
        <v>1</v>
      </c>
      <c r="AW246">
        <v>1</v>
      </c>
      <c r="AZ246">
        <v>1</v>
      </c>
      <c r="BA246">
        <v>1</v>
      </c>
      <c r="BB246">
        <v>1</v>
      </c>
      <c r="BC246">
        <v>5.85</v>
      </c>
      <c r="BD246" t="s">
        <v>3</v>
      </c>
      <c r="BE246" t="s">
        <v>3</v>
      </c>
      <c r="BF246" t="s">
        <v>3</v>
      </c>
      <c r="BG246" t="s">
        <v>3</v>
      </c>
      <c r="BH246">
        <v>3</v>
      </c>
      <c r="BI246">
        <v>1</v>
      </c>
      <c r="BJ246" t="s">
        <v>191</v>
      </c>
      <c r="BM246">
        <v>500001</v>
      </c>
      <c r="BN246">
        <v>0</v>
      </c>
      <c r="BO246" t="s">
        <v>168</v>
      </c>
      <c r="BP246">
        <v>1</v>
      </c>
      <c r="BQ246">
        <v>8</v>
      </c>
      <c r="BR246">
        <v>0</v>
      </c>
      <c r="BS246">
        <v>1</v>
      </c>
      <c r="BT246">
        <v>1</v>
      </c>
      <c r="BU246">
        <v>1</v>
      </c>
      <c r="BV246">
        <v>1</v>
      </c>
      <c r="BW246">
        <v>1</v>
      </c>
      <c r="BX246">
        <v>1</v>
      </c>
      <c r="BY246" t="s">
        <v>3</v>
      </c>
      <c r="BZ246">
        <v>0</v>
      </c>
      <c r="CA246">
        <v>0</v>
      </c>
      <c r="CE246">
        <v>0</v>
      </c>
      <c r="CF246">
        <v>0</v>
      </c>
      <c r="CG246">
        <v>0</v>
      </c>
      <c r="CM246">
        <v>0</v>
      </c>
      <c r="CN246" t="s">
        <v>3</v>
      </c>
      <c r="CO246">
        <v>0</v>
      </c>
      <c r="CP246">
        <f t="shared" si="203"/>
        <v>42.89</v>
      </c>
      <c r="CQ246">
        <f t="shared" si="204"/>
        <v>134.02349999999998</v>
      </c>
      <c r="CR246">
        <f t="shared" si="205"/>
        <v>0</v>
      </c>
      <c r="CS246">
        <f t="shared" si="206"/>
        <v>0</v>
      </c>
      <c r="CT246">
        <f t="shared" si="207"/>
        <v>0</v>
      </c>
      <c r="CU246">
        <f t="shared" si="208"/>
        <v>0</v>
      </c>
      <c r="CV246">
        <f t="shared" si="209"/>
        <v>0</v>
      </c>
      <c r="CW246">
        <f t="shared" si="210"/>
        <v>0</v>
      </c>
      <c r="CX246">
        <f t="shared" si="211"/>
        <v>1.05</v>
      </c>
      <c r="CY246">
        <f t="shared" si="212"/>
        <v>0</v>
      </c>
      <c r="CZ246">
        <f t="shared" si="213"/>
        <v>0</v>
      </c>
      <c r="DC246" t="s">
        <v>3</v>
      </c>
      <c r="DD246" t="s">
        <v>3</v>
      </c>
      <c r="DE246" t="s">
        <v>3</v>
      </c>
      <c r="DF246" t="s">
        <v>3</v>
      </c>
      <c r="DG246" t="s">
        <v>3</v>
      </c>
      <c r="DH246" t="s">
        <v>3</v>
      </c>
      <c r="DI246" t="s">
        <v>3</v>
      </c>
      <c r="DJ246" t="s">
        <v>3</v>
      </c>
      <c r="DK246" t="s">
        <v>3</v>
      </c>
      <c r="DL246" t="s">
        <v>3</v>
      </c>
      <c r="DM246" t="s">
        <v>3</v>
      </c>
      <c r="DN246">
        <v>0</v>
      </c>
      <c r="DO246">
        <v>0</v>
      </c>
      <c r="DP246">
        <v>1</v>
      </c>
      <c r="DQ246">
        <v>1</v>
      </c>
      <c r="DU246">
        <v>1009</v>
      </c>
      <c r="DV246" t="s">
        <v>170</v>
      </c>
      <c r="DW246" t="s">
        <v>170</v>
      </c>
      <c r="DX246">
        <v>1</v>
      </c>
      <c r="DZ246" t="s">
        <v>3</v>
      </c>
      <c r="EA246" t="s">
        <v>3</v>
      </c>
      <c r="EB246" t="s">
        <v>3</v>
      </c>
      <c r="EC246" t="s">
        <v>3</v>
      </c>
      <c r="EE246">
        <v>29085443</v>
      </c>
      <c r="EF246">
        <v>8</v>
      </c>
      <c r="EG246" t="s">
        <v>153</v>
      </c>
      <c r="EH246">
        <v>0</v>
      </c>
      <c r="EI246" t="s">
        <v>3</v>
      </c>
      <c r="EJ246">
        <v>1</v>
      </c>
      <c r="EK246">
        <v>500001</v>
      </c>
      <c r="EL246" t="s">
        <v>154</v>
      </c>
      <c r="EM246" t="s">
        <v>155</v>
      </c>
      <c r="EO246" t="s">
        <v>3</v>
      </c>
      <c r="EQ246">
        <v>0</v>
      </c>
      <c r="ER246">
        <v>22.91</v>
      </c>
      <c r="ES246">
        <v>22.91</v>
      </c>
      <c r="ET246">
        <v>0</v>
      </c>
      <c r="EU246">
        <v>0</v>
      </c>
      <c r="EV246">
        <v>0</v>
      </c>
      <c r="EW246">
        <v>0</v>
      </c>
      <c r="EX246">
        <v>0</v>
      </c>
      <c r="FQ246">
        <v>0</v>
      </c>
      <c r="FR246">
        <f t="shared" si="214"/>
        <v>0</v>
      </c>
      <c r="FS246">
        <v>0</v>
      </c>
      <c r="FX246">
        <v>0</v>
      </c>
      <c r="FY246">
        <v>0</v>
      </c>
      <c r="GA246" t="s">
        <v>3</v>
      </c>
      <c r="GD246">
        <v>1</v>
      </c>
      <c r="GF246">
        <v>-1686930993</v>
      </c>
      <c r="GG246">
        <v>2</v>
      </c>
      <c r="GH246">
        <v>1</v>
      </c>
      <c r="GI246">
        <v>2</v>
      </c>
      <c r="GJ246">
        <v>0</v>
      </c>
      <c r="GK246">
        <v>0</v>
      </c>
      <c r="GL246">
        <f t="shared" si="215"/>
        <v>0</v>
      </c>
      <c r="GM246">
        <f t="shared" si="216"/>
        <v>42.89</v>
      </c>
      <c r="GN246">
        <f t="shared" si="217"/>
        <v>42.89</v>
      </c>
      <c r="GO246">
        <f t="shared" si="218"/>
        <v>0</v>
      </c>
      <c r="GP246">
        <f t="shared" si="219"/>
        <v>0</v>
      </c>
      <c r="GR246">
        <v>0</v>
      </c>
      <c r="GS246">
        <v>3</v>
      </c>
      <c r="GT246">
        <v>0</v>
      </c>
      <c r="GU246" t="s">
        <v>3</v>
      </c>
      <c r="GV246">
        <f t="shared" si="220"/>
        <v>0</v>
      </c>
      <c r="GW246">
        <v>1</v>
      </c>
      <c r="GX246">
        <f t="shared" si="221"/>
        <v>0</v>
      </c>
      <c r="HA246">
        <v>0</v>
      </c>
      <c r="HB246">
        <v>0</v>
      </c>
      <c r="HC246">
        <f t="shared" si="222"/>
        <v>0</v>
      </c>
      <c r="HE246" t="s">
        <v>3</v>
      </c>
      <c r="HF246" t="s">
        <v>3</v>
      </c>
      <c r="IK246">
        <v>0</v>
      </c>
    </row>
    <row r="247" spans="1:245">
      <c r="A247">
        <v>17</v>
      </c>
      <c r="B247">
        <v>1</v>
      </c>
      <c r="C247">
        <f>ROW(SmtRes!A260)</f>
        <v>260</v>
      </c>
      <c r="D247">
        <f>ROW(EtalonRes!A255)</f>
        <v>255</v>
      </c>
      <c r="E247" t="s">
        <v>39</v>
      </c>
      <c r="F247" t="s">
        <v>172</v>
      </c>
      <c r="G247" t="s">
        <v>173</v>
      </c>
      <c r="H247" t="s">
        <v>174</v>
      </c>
      <c r="I247">
        <f>ROUND(2/100,9)</f>
        <v>0.02</v>
      </c>
      <c r="J247">
        <v>0</v>
      </c>
      <c r="O247">
        <f t="shared" si="188"/>
        <v>3150.06</v>
      </c>
      <c r="P247">
        <f t="shared" si="189"/>
        <v>2261.08</v>
      </c>
      <c r="Q247">
        <f t="shared" si="190"/>
        <v>261.77</v>
      </c>
      <c r="R247">
        <f t="shared" si="191"/>
        <v>108.52</v>
      </c>
      <c r="S247">
        <f t="shared" si="192"/>
        <v>627.21</v>
      </c>
      <c r="T247">
        <f t="shared" si="193"/>
        <v>0</v>
      </c>
      <c r="U247">
        <f t="shared" si="194"/>
        <v>2.0591900000000001</v>
      </c>
      <c r="V247">
        <f t="shared" si="195"/>
        <v>0.24224999999999999</v>
      </c>
      <c r="W247">
        <f t="shared" si="196"/>
        <v>0</v>
      </c>
      <c r="X247">
        <f t="shared" si="197"/>
        <v>662.16</v>
      </c>
      <c r="Y247">
        <f t="shared" si="198"/>
        <v>316.36</v>
      </c>
      <c r="AA247">
        <v>35806607</v>
      </c>
      <c r="AB247">
        <f t="shared" si="199"/>
        <v>25001.64</v>
      </c>
      <c r="AC247">
        <f t="shared" si="200"/>
        <v>22793.11</v>
      </c>
      <c r="AD247">
        <f>ROUND(((((ET247*1.25))-((EU247*1.25)))+AE247),2)</f>
        <v>1263.3599999999999</v>
      </c>
      <c r="AE247">
        <f>ROUND(((EU247*1.25)),2)</f>
        <v>163.53</v>
      </c>
      <c r="AF247">
        <f>ROUND(((EV247*1.15)),2)</f>
        <v>945.17</v>
      </c>
      <c r="AG247">
        <f t="shared" si="201"/>
        <v>0</v>
      </c>
      <c r="AH247">
        <f>((EW247*1.15))</f>
        <v>102.95949999999999</v>
      </c>
      <c r="AI247">
        <f>((EX247*1.25))</f>
        <v>12.112499999999999</v>
      </c>
      <c r="AJ247">
        <f t="shared" si="202"/>
        <v>0</v>
      </c>
      <c r="AK247">
        <v>24625.68</v>
      </c>
      <c r="AL247">
        <v>22793.11</v>
      </c>
      <c r="AM247">
        <v>1010.68</v>
      </c>
      <c r="AN247">
        <v>130.82</v>
      </c>
      <c r="AO247">
        <v>821.89</v>
      </c>
      <c r="AP247">
        <v>0</v>
      </c>
      <c r="AQ247">
        <v>89.53</v>
      </c>
      <c r="AR247">
        <v>9.69</v>
      </c>
      <c r="AS247">
        <v>0</v>
      </c>
      <c r="AT247">
        <v>90</v>
      </c>
      <c r="AU247">
        <v>43</v>
      </c>
      <c r="AV247">
        <v>1</v>
      </c>
      <c r="AW247">
        <v>1</v>
      </c>
      <c r="AZ247">
        <v>1</v>
      </c>
      <c r="BA247">
        <v>33.18</v>
      </c>
      <c r="BB247">
        <v>10.36</v>
      </c>
      <c r="BC247">
        <v>4.96</v>
      </c>
      <c r="BD247" t="s">
        <v>3</v>
      </c>
      <c r="BE247" t="s">
        <v>3</v>
      </c>
      <c r="BF247" t="s">
        <v>3</v>
      </c>
      <c r="BG247" t="s">
        <v>3</v>
      </c>
      <c r="BH247">
        <v>0</v>
      </c>
      <c r="BI247">
        <v>1</v>
      </c>
      <c r="BJ247" t="s">
        <v>175</v>
      </c>
      <c r="BM247">
        <v>10001</v>
      </c>
      <c r="BN247">
        <v>0</v>
      </c>
      <c r="BO247" t="s">
        <v>172</v>
      </c>
      <c r="BP247">
        <v>1</v>
      </c>
      <c r="BQ247">
        <v>2</v>
      </c>
      <c r="BR247">
        <v>0</v>
      </c>
      <c r="BS247">
        <v>33.18</v>
      </c>
      <c r="BT247">
        <v>1</v>
      </c>
      <c r="BU247">
        <v>1</v>
      </c>
      <c r="BV247">
        <v>1</v>
      </c>
      <c r="BW247">
        <v>1</v>
      </c>
      <c r="BX247">
        <v>1</v>
      </c>
      <c r="BY247" t="s">
        <v>3</v>
      </c>
      <c r="BZ247">
        <v>118</v>
      </c>
      <c r="CA247">
        <v>63</v>
      </c>
      <c r="CE247">
        <v>0</v>
      </c>
      <c r="CF247">
        <v>0</v>
      </c>
      <c r="CG247">
        <v>0</v>
      </c>
      <c r="CM247">
        <v>0</v>
      </c>
      <c r="CN247" t="s">
        <v>3</v>
      </c>
      <c r="CO247">
        <v>0</v>
      </c>
      <c r="CP247">
        <f t="shared" si="203"/>
        <v>3150.06</v>
      </c>
      <c r="CQ247">
        <f t="shared" si="204"/>
        <v>113053.8256</v>
      </c>
      <c r="CR247">
        <f t="shared" si="205"/>
        <v>13088.409599999999</v>
      </c>
      <c r="CS247">
        <f t="shared" si="206"/>
        <v>5425.9254000000001</v>
      </c>
      <c r="CT247">
        <f t="shared" si="207"/>
        <v>31360.740599999997</v>
      </c>
      <c r="CU247">
        <f t="shared" si="208"/>
        <v>0</v>
      </c>
      <c r="CV247">
        <f t="shared" si="209"/>
        <v>102.95949999999999</v>
      </c>
      <c r="CW247">
        <f t="shared" si="210"/>
        <v>12.112499999999999</v>
      </c>
      <c r="CX247">
        <f t="shared" si="211"/>
        <v>0</v>
      </c>
      <c r="CY247">
        <f t="shared" si="212"/>
        <v>662.15699999999993</v>
      </c>
      <c r="CZ247">
        <f t="shared" si="213"/>
        <v>316.3639</v>
      </c>
      <c r="DC247" t="s">
        <v>3</v>
      </c>
      <c r="DD247" t="s">
        <v>3</v>
      </c>
      <c r="DE247" t="s">
        <v>143</v>
      </c>
      <c r="DF247" t="s">
        <v>143</v>
      </c>
      <c r="DG247" t="s">
        <v>144</v>
      </c>
      <c r="DH247" t="s">
        <v>3</v>
      </c>
      <c r="DI247" t="s">
        <v>144</v>
      </c>
      <c r="DJ247" t="s">
        <v>143</v>
      </c>
      <c r="DK247" t="s">
        <v>3</v>
      </c>
      <c r="DL247" t="s">
        <v>3</v>
      </c>
      <c r="DM247" t="s">
        <v>3</v>
      </c>
      <c r="DN247">
        <v>0</v>
      </c>
      <c r="DO247">
        <v>0</v>
      </c>
      <c r="DP247">
        <v>1</v>
      </c>
      <c r="DQ247">
        <v>1</v>
      </c>
      <c r="DU247">
        <v>1013</v>
      </c>
      <c r="DV247" t="s">
        <v>174</v>
      </c>
      <c r="DW247" t="s">
        <v>174</v>
      </c>
      <c r="DX247">
        <v>1</v>
      </c>
      <c r="DZ247" t="s">
        <v>3</v>
      </c>
      <c r="EA247" t="s">
        <v>3</v>
      </c>
      <c r="EB247" t="s">
        <v>3</v>
      </c>
      <c r="EC247" t="s">
        <v>3</v>
      </c>
      <c r="EE247">
        <v>29085510</v>
      </c>
      <c r="EF247">
        <v>2</v>
      </c>
      <c r="EG247" t="s">
        <v>145</v>
      </c>
      <c r="EH247">
        <v>0</v>
      </c>
      <c r="EI247" t="s">
        <v>3</v>
      </c>
      <c r="EJ247">
        <v>1</v>
      </c>
      <c r="EK247">
        <v>10001</v>
      </c>
      <c r="EL247" t="s">
        <v>146</v>
      </c>
      <c r="EM247" t="s">
        <v>147</v>
      </c>
      <c r="EO247" t="s">
        <v>3</v>
      </c>
      <c r="EQ247">
        <v>0</v>
      </c>
      <c r="ER247">
        <v>24625.68</v>
      </c>
      <c r="ES247">
        <v>22793.11</v>
      </c>
      <c r="ET247">
        <v>1010.68</v>
      </c>
      <c r="EU247">
        <v>130.82</v>
      </c>
      <c r="EV247">
        <v>821.89</v>
      </c>
      <c r="EW247">
        <v>89.53</v>
      </c>
      <c r="EX247">
        <v>9.69</v>
      </c>
      <c r="EY247">
        <v>0</v>
      </c>
      <c r="FQ247">
        <v>0</v>
      </c>
      <c r="FR247">
        <f t="shared" si="214"/>
        <v>0</v>
      </c>
      <c r="FS247">
        <v>0</v>
      </c>
      <c r="FT247" t="s">
        <v>148</v>
      </c>
      <c r="FU247" t="s">
        <v>24</v>
      </c>
      <c r="FV247" t="s">
        <v>24</v>
      </c>
      <c r="FW247" t="s">
        <v>25</v>
      </c>
      <c r="FX247">
        <v>106.2</v>
      </c>
      <c r="FY247">
        <v>53.55</v>
      </c>
      <c r="GA247" t="s">
        <v>3</v>
      </c>
      <c r="GD247">
        <v>1</v>
      </c>
      <c r="GF247">
        <v>1266167691</v>
      </c>
      <c r="GG247">
        <v>2</v>
      </c>
      <c r="GH247">
        <v>1</v>
      </c>
      <c r="GI247">
        <v>2</v>
      </c>
      <c r="GJ247">
        <v>0</v>
      </c>
      <c r="GK247">
        <v>0</v>
      </c>
      <c r="GL247">
        <f t="shared" si="215"/>
        <v>0</v>
      </c>
      <c r="GM247">
        <f t="shared" si="216"/>
        <v>4128.58</v>
      </c>
      <c r="GN247">
        <f t="shared" si="217"/>
        <v>4128.58</v>
      </c>
      <c r="GO247">
        <f t="shared" si="218"/>
        <v>0</v>
      </c>
      <c r="GP247">
        <f t="shared" si="219"/>
        <v>0</v>
      </c>
      <c r="GR247">
        <v>0</v>
      </c>
      <c r="GS247">
        <v>3</v>
      </c>
      <c r="GT247">
        <v>0</v>
      </c>
      <c r="GU247" t="s">
        <v>3</v>
      </c>
      <c r="GV247">
        <f t="shared" si="220"/>
        <v>0</v>
      </c>
      <c r="GW247">
        <v>1</v>
      </c>
      <c r="GX247">
        <f t="shared" si="221"/>
        <v>0</v>
      </c>
      <c r="HA247">
        <v>0</v>
      </c>
      <c r="HB247">
        <v>0</v>
      </c>
      <c r="HC247">
        <f t="shared" si="222"/>
        <v>0</v>
      </c>
      <c r="HE247" t="s">
        <v>3</v>
      </c>
      <c r="HF247" t="s">
        <v>3</v>
      </c>
      <c r="IK247">
        <v>0</v>
      </c>
    </row>
    <row r="248" spans="1:245">
      <c r="A248">
        <v>18</v>
      </c>
      <c r="B248">
        <v>1</v>
      </c>
      <c r="C248">
        <v>253</v>
      </c>
      <c r="E248" t="s">
        <v>43</v>
      </c>
      <c r="F248" t="s">
        <v>176</v>
      </c>
      <c r="G248" t="s">
        <v>177</v>
      </c>
      <c r="H248" t="s">
        <v>178</v>
      </c>
      <c r="I248">
        <f>I247*J248</f>
        <v>1</v>
      </c>
      <c r="J248">
        <v>50</v>
      </c>
      <c r="O248">
        <f t="shared" si="188"/>
        <v>196.01</v>
      </c>
      <c r="P248">
        <f t="shared" si="189"/>
        <v>196.01</v>
      </c>
      <c r="Q248">
        <f t="shared" si="190"/>
        <v>0</v>
      </c>
      <c r="R248">
        <f t="shared" si="191"/>
        <v>0</v>
      </c>
      <c r="S248">
        <f t="shared" si="192"/>
        <v>0</v>
      </c>
      <c r="T248">
        <f t="shared" si="193"/>
        <v>0</v>
      </c>
      <c r="U248">
        <f t="shared" si="194"/>
        <v>0</v>
      </c>
      <c r="V248">
        <f t="shared" si="195"/>
        <v>0</v>
      </c>
      <c r="W248">
        <f t="shared" si="196"/>
        <v>0.04</v>
      </c>
      <c r="X248">
        <f t="shared" si="197"/>
        <v>0</v>
      </c>
      <c r="Y248">
        <f t="shared" si="198"/>
        <v>0</v>
      </c>
      <c r="AA248">
        <v>35806607</v>
      </c>
      <c r="AB248">
        <f t="shared" si="199"/>
        <v>94.69</v>
      </c>
      <c r="AC248">
        <f t="shared" si="200"/>
        <v>94.69</v>
      </c>
      <c r="AD248">
        <f>ROUND((((ET248)-(EU248))+AE248),2)</f>
        <v>0</v>
      </c>
      <c r="AE248">
        <f t="shared" ref="AE248:AF250" si="223">ROUND((EU248),2)</f>
        <v>0</v>
      </c>
      <c r="AF248">
        <f t="shared" si="223"/>
        <v>0</v>
      </c>
      <c r="AG248">
        <f t="shared" si="201"/>
        <v>0</v>
      </c>
      <c r="AH248">
        <f t="shared" ref="AH248:AI250" si="224">(EW248)</f>
        <v>0</v>
      </c>
      <c r="AI248">
        <f t="shared" si="224"/>
        <v>0</v>
      </c>
      <c r="AJ248">
        <f t="shared" si="202"/>
        <v>0.04</v>
      </c>
      <c r="AK248">
        <v>94.69</v>
      </c>
      <c r="AL248">
        <v>94.69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0.04</v>
      </c>
      <c r="AT248">
        <v>0</v>
      </c>
      <c r="AU248">
        <v>0</v>
      </c>
      <c r="AV248">
        <v>1</v>
      </c>
      <c r="AW248">
        <v>1</v>
      </c>
      <c r="AZ248">
        <v>1</v>
      </c>
      <c r="BA248">
        <v>1</v>
      </c>
      <c r="BB248">
        <v>1</v>
      </c>
      <c r="BC248">
        <v>2.0699999999999998</v>
      </c>
      <c r="BD248" t="s">
        <v>3</v>
      </c>
      <c r="BE248" t="s">
        <v>3</v>
      </c>
      <c r="BF248" t="s">
        <v>3</v>
      </c>
      <c r="BG248" t="s">
        <v>3</v>
      </c>
      <c r="BH248">
        <v>3</v>
      </c>
      <c r="BI248">
        <v>1</v>
      </c>
      <c r="BJ248" t="s">
        <v>179</v>
      </c>
      <c r="BM248">
        <v>500001</v>
      </c>
      <c r="BN248">
        <v>0</v>
      </c>
      <c r="BO248" t="s">
        <v>176</v>
      </c>
      <c r="BP248">
        <v>1</v>
      </c>
      <c r="BQ248">
        <v>8</v>
      </c>
      <c r="BR248">
        <v>0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 t="s">
        <v>3</v>
      </c>
      <c r="BZ248">
        <v>0</v>
      </c>
      <c r="CA248">
        <v>0</v>
      </c>
      <c r="CE248">
        <v>0</v>
      </c>
      <c r="CF248">
        <v>0</v>
      </c>
      <c r="CG248">
        <v>0</v>
      </c>
      <c r="CM248">
        <v>0</v>
      </c>
      <c r="CN248" t="s">
        <v>3</v>
      </c>
      <c r="CO248">
        <v>0</v>
      </c>
      <c r="CP248">
        <f t="shared" si="203"/>
        <v>196.01</v>
      </c>
      <c r="CQ248">
        <f t="shared" si="204"/>
        <v>196.00829999999999</v>
      </c>
      <c r="CR248">
        <f t="shared" si="205"/>
        <v>0</v>
      </c>
      <c r="CS248">
        <f t="shared" si="206"/>
        <v>0</v>
      </c>
      <c r="CT248">
        <f t="shared" si="207"/>
        <v>0</v>
      </c>
      <c r="CU248">
        <f t="shared" si="208"/>
        <v>0</v>
      </c>
      <c r="CV248">
        <f t="shared" si="209"/>
        <v>0</v>
      </c>
      <c r="CW248">
        <f t="shared" si="210"/>
        <v>0</v>
      </c>
      <c r="CX248">
        <f t="shared" si="211"/>
        <v>0.04</v>
      </c>
      <c r="CY248">
        <f t="shared" si="212"/>
        <v>0</v>
      </c>
      <c r="CZ248">
        <f t="shared" si="213"/>
        <v>0</v>
      </c>
      <c r="DC248" t="s">
        <v>3</v>
      </c>
      <c r="DD248" t="s">
        <v>3</v>
      </c>
      <c r="DE248" t="s">
        <v>3</v>
      </c>
      <c r="DF248" t="s">
        <v>3</v>
      </c>
      <c r="DG248" t="s">
        <v>3</v>
      </c>
      <c r="DH248" t="s">
        <v>3</v>
      </c>
      <c r="DI248" t="s">
        <v>3</v>
      </c>
      <c r="DJ248" t="s">
        <v>3</v>
      </c>
      <c r="DK248" t="s">
        <v>3</v>
      </c>
      <c r="DL248" t="s">
        <v>3</v>
      </c>
      <c r="DM248" t="s">
        <v>3</v>
      </c>
      <c r="DN248">
        <v>0</v>
      </c>
      <c r="DO248">
        <v>0</v>
      </c>
      <c r="DP248">
        <v>1</v>
      </c>
      <c r="DQ248">
        <v>1</v>
      </c>
      <c r="DU248">
        <v>1013</v>
      </c>
      <c r="DV248" t="s">
        <v>178</v>
      </c>
      <c r="DW248" t="s">
        <v>178</v>
      </c>
      <c r="DX248">
        <v>1</v>
      </c>
      <c r="DZ248" t="s">
        <v>3</v>
      </c>
      <c r="EA248" t="s">
        <v>3</v>
      </c>
      <c r="EB248" t="s">
        <v>3</v>
      </c>
      <c r="EC248" t="s">
        <v>3</v>
      </c>
      <c r="EE248">
        <v>29085443</v>
      </c>
      <c r="EF248">
        <v>8</v>
      </c>
      <c r="EG248" t="s">
        <v>153</v>
      </c>
      <c r="EH248">
        <v>0</v>
      </c>
      <c r="EI248" t="s">
        <v>3</v>
      </c>
      <c r="EJ248">
        <v>1</v>
      </c>
      <c r="EK248">
        <v>500001</v>
      </c>
      <c r="EL248" t="s">
        <v>154</v>
      </c>
      <c r="EM248" t="s">
        <v>155</v>
      </c>
      <c r="EO248" t="s">
        <v>3</v>
      </c>
      <c r="EQ248">
        <v>0</v>
      </c>
      <c r="ER248">
        <v>94.69</v>
      </c>
      <c r="ES248">
        <v>94.69</v>
      </c>
      <c r="ET248">
        <v>0</v>
      </c>
      <c r="EU248">
        <v>0</v>
      </c>
      <c r="EV248">
        <v>0</v>
      </c>
      <c r="EW248">
        <v>0</v>
      </c>
      <c r="EX248">
        <v>0</v>
      </c>
      <c r="FQ248">
        <v>0</v>
      </c>
      <c r="FR248">
        <f t="shared" si="214"/>
        <v>0</v>
      </c>
      <c r="FS248">
        <v>0</v>
      </c>
      <c r="FX248">
        <v>0</v>
      </c>
      <c r="FY248">
        <v>0</v>
      </c>
      <c r="GA248" t="s">
        <v>3</v>
      </c>
      <c r="GD248">
        <v>1</v>
      </c>
      <c r="GF248">
        <v>1837586053</v>
      </c>
      <c r="GG248">
        <v>2</v>
      </c>
      <c r="GH248">
        <v>1</v>
      </c>
      <c r="GI248">
        <v>2</v>
      </c>
      <c r="GJ248">
        <v>0</v>
      </c>
      <c r="GK248">
        <v>0</v>
      </c>
      <c r="GL248">
        <f t="shared" si="215"/>
        <v>0</v>
      </c>
      <c r="GM248">
        <f t="shared" si="216"/>
        <v>196.01</v>
      </c>
      <c r="GN248">
        <f t="shared" si="217"/>
        <v>196.01</v>
      </c>
      <c r="GO248">
        <f t="shared" si="218"/>
        <v>0</v>
      </c>
      <c r="GP248">
        <f t="shared" si="219"/>
        <v>0</v>
      </c>
      <c r="GR248">
        <v>0</v>
      </c>
      <c r="GS248">
        <v>3</v>
      </c>
      <c r="GT248">
        <v>0</v>
      </c>
      <c r="GU248" t="s">
        <v>3</v>
      </c>
      <c r="GV248">
        <f t="shared" si="220"/>
        <v>0</v>
      </c>
      <c r="GW248">
        <v>1</v>
      </c>
      <c r="GX248">
        <f t="shared" si="221"/>
        <v>0</v>
      </c>
      <c r="HA248">
        <v>0</v>
      </c>
      <c r="HB248">
        <v>0</v>
      </c>
      <c r="HC248">
        <f t="shared" si="222"/>
        <v>0</v>
      </c>
      <c r="HE248" t="s">
        <v>3</v>
      </c>
      <c r="HF248" t="s">
        <v>3</v>
      </c>
      <c r="IK248">
        <v>0</v>
      </c>
    </row>
    <row r="249" spans="1:245">
      <c r="A249">
        <v>18</v>
      </c>
      <c r="B249">
        <v>1</v>
      </c>
      <c r="C249">
        <v>259</v>
      </c>
      <c r="E249" t="s">
        <v>286</v>
      </c>
      <c r="F249" t="s">
        <v>181</v>
      </c>
      <c r="G249" t="s">
        <v>182</v>
      </c>
      <c r="H249" t="s">
        <v>165</v>
      </c>
      <c r="I249">
        <f>I247*J249</f>
        <v>2</v>
      </c>
      <c r="J249">
        <v>100</v>
      </c>
      <c r="O249">
        <f t="shared" si="188"/>
        <v>10722.09</v>
      </c>
      <c r="P249">
        <f t="shared" si="189"/>
        <v>10722.09</v>
      </c>
      <c r="Q249">
        <f t="shared" si="190"/>
        <v>0</v>
      </c>
      <c r="R249">
        <f t="shared" si="191"/>
        <v>0</v>
      </c>
      <c r="S249">
        <f t="shared" si="192"/>
        <v>0</v>
      </c>
      <c r="T249">
        <f t="shared" si="193"/>
        <v>0</v>
      </c>
      <c r="U249">
        <f t="shared" si="194"/>
        <v>0</v>
      </c>
      <c r="V249">
        <f t="shared" si="195"/>
        <v>0</v>
      </c>
      <c r="W249">
        <f t="shared" si="196"/>
        <v>4.0199999999999996</v>
      </c>
      <c r="X249">
        <f t="shared" si="197"/>
        <v>0</v>
      </c>
      <c r="Y249">
        <f t="shared" si="198"/>
        <v>0</v>
      </c>
      <c r="AA249">
        <v>35806607</v>
      </c>
      <c r="AB249">
        <f t="shared" si="199"/>
        <v>2102.37</v>
      </c>
      <c r="AC249">
        <f t="shared" si="200"/>
        <v>2102.37</v>
      </c>
      <c r="AD249">
        <f>ROUND((((ET249)-(EU249))+AE249),2)</f>
        <v>0</v>
      </c>
      <c r="AE249">
        <f t="shared" si="223"/>
        <v>0</v>
      </c>
      <c r="AF249">
        <f t="shared" si="223"/>
        <v>0</v>
      </c>
      <c r="AG249">
        <f t="shared" si="201"/>
        <v>0</v>
      </c>
      <c r="AH249">
        <f t="shared" si="224"/>
        <v>0</v>
      </c>
      <c r="AI249">
        <f t="shared" si="224"/>
        <v>0</v>
      </c>
      <c r="AJ249">
        <f t="shared" si="202"/>
        <v>2.0099999999999998</v>
      </c>
      <c r="AK249">
        <v>2102.37</v>
      </c>
      <c r="AL249">
        <v>2102.37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2.0099999999999998</v>
      </c>
      <c r="AT249">
        <v>0</v>
      </c>
      <c r="AU249">
        <v>0</v>
      </c>
      <c r="AV249">
        <v>1</v>
      </c>
      <c r="AW249">
        <v>1</v>
      </c>
      <c r="AZ249">
        <v>1</v>
      </c>
      <c r="BA249">
        <v>1</v>
      </c>
      <c r="BB249">
        <v>1</v>
      </c>
      <c r="BC249">
        <v>2.5499999999999998</v>
      </c>
      <c r="BD249" t="s">
        <v>3</v>
      </c>
      <c r="BE249" t="s">
        <v>3</v>
      </c>
      <c r="BF249" t="s">
        <v>3</v>
      </c>
      <c r="BG249" t="s">
        <v>3</v>
      </c>
      <c r="BH249">
        <v>3</v>
      </c>
      <c r="BI249">
        <v>1</v>
      </c>
      <c r="BJ249" t="s">
        <v>183</v>
      </c>
      <c r="BM249">
        <v>500001</v>
      </c>
      <c r="BN249">
        <v>0</v>
      </c>
      <c r="BO249" t="s">
        <v>181</v>
      </c>
      <c r="BP249">
        <v>1</v>
      </c>
      <c r="BQ249">
        <v>8</v>
      </c>
      <c r="BR249">
        <v>0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 t="s">
        <v>3</v>
      </c>
      <c r="BZ249">
        <v>0</v>
      </c>
      <c r="CA249">
        <v>0</v>
      </c>
      <c r="CE249">
        <v>0</v>
      </c>
      <c r="CF249">
        <v>0</v>
      </c>
      <c r="CG249">
        <v>0</v>
      </c>
      <c r="CM249">
        <v>0</v>
      </c>
      <c r="CN249" t="s">
        <v>3</v>
      </c>
      <c r="CO249">
        <v>0</v>
      </c>
      <c r="CP249">
        <f t="shared" si="203"/>
        <v>10722.09</v>
      </c>
      <c r="CQ249">
        <f t="shared" si="204"/>
        <v>5361.0434999999998</v>
      </c>
      <c r="CR249">
        <f t="shared" si="205"/>
        <v>0</v>
      </c>
      <c r="CS249">
        <f t="shared" si="206"/>
        <v>0</v>
      </c>
      <c r="CT249">
        <f t="shared" si="207"/>
        <v>0</v>
      </c>
      <c r="CU249">
        <f t="shared" si="208"/>
        <v>0</v>
      </c>
      <c r="CV249">
        <f t="shared" si="209"/>
        <v>0</v>
      </c>
      <c r="CW249">
        <f t="shared" si="210"/>
        <v>0</v>
      </c>
      <c r="CX249">
        <f t="shared" si="211"/>
        <v>2.0099999999999998</v>
      </c>
      <c r="CY249">
        <f t="shared" si="212"/>
        <v>0</v>
      </c>
      <c r="CZ249">
        <f t="shared" si="213"/>
        <v>0</v>
      </c>
      <c r="DC249" t="s">
        <v>3</v>
      </c>
      <c r="DD249" t="s">
        <v>3</v>
      </c>
      <c r="DE249" t="s">
        <v>3</v>
      </c>
      <c r="DF249" t="s">
        <v>3</v>
      </c>
      <c r="DG249" t="s">
        <v>3</v>
      </c>
      <c r="DH249" t="s">
        <v>3</v>
      </c>
      <c r="DI249" t="s">
        <v>3</v>
      </c>
      <c r="DJ249" t="s">
        <v>3</v>
      </c>
      <c r="DK249" t="s">
        <v>3</v>
      </c>
      <c r="DL249" t="s">
        <v>3</v>
      </c>
      <c r="DM249" t="s">
        <v>3</v>
      </c>
      <c r="DN249">
        <v>0</v>
      </c>
      <c r="DO249">
        <v>0</v>
      </c>
      <c r="DP249">
        <v>1</v>
      </c>
      <c r="DQ249">
        <v>1</v>
      </c>
      <c r="DU249">
        <v>1005</v>
      </c>
      <c r="DV249" t="s">
        <v>165</v>
      </c>
      <c r="DW249" t="s">
        <v>165</v>
      </c>
      <c r="DX249">
        <v>1</v>
      </c>
      <c r="DZ249" t="s">
        <v>3</v>
      </c>
      <c r="EA249" t="s">
        <v>3</v>
      </c>
      <c r="EB249" t="s">
        <v>3</v>
      </c>
      <c r="EC249" t="s">
        <v>3</v>
      </c>
      <c r="EE249">
        <v>29085443</v>
      </c>
      <c r="EF249">
        <v>8</v>
      </c>
      <c r="EG249" t="s">
        <v>153</v>
      </c>
      <c r="EH249">
        <v>0</v>
      </c>
      <c r="EI249" t="s">
        <v>3</v>
      </c>
      <c r="EJ249">
        <v>1</v>
      </c>
      <c r="EK249">
        <v>500001</v>
      </c>
      <c r="EL249" t="s">
        <v>154</v>
      </c>
      <c r="EM249" t="s">
        <v>155</v>
      </c>
      <c r="EO249" t="s">
        <v>3</v>
      </c>
      <c r="EQ249">
        <v>0</v>
      </c>
      <c r="ER249">
        <v>2102.37</v>
      </c>
      <c r="ES249">
        <v>2102.37</v>
      </c>
      <c r="ET249">
        <v>0</v>
      </c>
      <c r="EU249">
        <v>0</v>
      </c>
      <c r="EV249">
        <v>0</v>
      </c>
      <c r="EW249">
        <v>0</v>
      </c>
      <c r="EX249">
        <v>0</v>
      </c>
      <c r="FQ249">
        <v>0</v>
      </c>
      <c r="FR249">
        <f t="shared" si="214"/>
        <v>0</v>
      </c>
      <c r="FS249">
        <v>0</v>
      </c>
      <c r="FX249">
        <v>0</v>
      </c>
      <c r="FY249">
        <v>0</v>
      </c>
      <c r="GA249" t="s">
        <v>3</v>
      </c>
      <c r="GD249">
        <v>1</v>
      </c>
      <c r="GF249">
        <v>-424580404</v>
      </c>
      <c r="GG249">
        <v>2</v>
      </c>
      <c r="GH249">
        <v>1</v>
      </c>
      <c r="GI249">
        <v>2</v>
      </c>
      <c r="GJ249">
        <v>0</v>
      </c>
      <c r="GK249">
        <v>0</v>
      </c>
      <c r="GL249">
        <f t="shared" si="215"/>
        <v>0</v>
      </c>
      <c r="GM249">
        <f t="shared" si="216"/>
        <v>10722.09</v>
      </c>
      <c r="GN249">
        <f t="shared" si="217"/>
        <v>10722.09</v>
      </c>
      <c r="GO249">
        <f t="shared" si="218"/>
        <v>0</v>
      </c>
      <c r="GP249">
        <f t="shared" si="219"/>
        <v>0</v>
      </c>
      <c r="GR249">
        <v>0</v>
      </c>
      <c r="GS249">
        <v>3</v>
      </c>
      <c r="GT249">
        <v>0</v>
      </c>
      <c r="GU249" t="s">
        <v>3</v>
      </c>
      <c r="GV249">
        <f t="shared" si="220"/>
        <v>0</v>
      </c>
      <c r="GW249">
        <v>1</v>
      </c>
      <c r="GX249">
        <f t="shared" si="221"/>
        <v>0</v>
      </c>
      <c r="HA249">
        <v>0</v>
      </c>
      <c r="HB249">
        <v>0</v>
      </c>
      <c r="HC249">
        <f t="shared" si="222"/>
        <v>0</v>
      </c>
      <c r="HE249" t="s">
        <v>3</v>
      </c>
      <c r="HF249" t="s">
        <v>3</v>
      </c>
      <c r="IK249">
        <v>0</v>
      </c>
    </row>
    <row r="250" spans="1:245">
      <c r="A250">
        <v>18</v>
      </c>
      <c r="B250">
        <v>1</v>
      </c>
      <c r="C250">
        <v>258</v>
      </c>
      <c r="E250" t="s">
        <v>180</v>
      </c>
      <c r="F250" t="s">
        <v>185</v>
      </c>
      <c r="G250" t="s">
        <v>186</v>
      </c>
      <c r="H250" t="s">
        <v>165</v>
      </c>
      <c r="I250">
        <f>I247*J250</f>
        <v>-2</v>
      </c>
      <c r="J250">
        <v>-100</v>
      </c>
      <c r="O250">
        <f t="shared" si="188"/>
        <v>-2078.2800000000002</v>
      </c>
      <c r="P250">
        <f t="shared" si="189"/>
        <v>-2078.2800000000002</v>
      </c>
      <c r="Q250">
        <f t="shared" si="190"/>
        <v>0</v>
      </c>
      <c r="R250">
        <f t="shared" si="191"/>
        <v>0</v>
      </c>
      <c r="S250">
        <f t="shared" si="192"/>
        <v>0</v>
      </c>
      <c r="T250">
        <f t="shared" si="193"/>
        <v>0</v>
      </c>
      <c r="U250">
        <f t="shared" si="194"/>
        <v>0</v>
      </c>
      <c r="V250">
        <f t="shared" si="195"/>
        <v>0</v>
      </c>
      <c r="W250">
        <f t="shared" si="196"/>
        <v>0</v>
      </c>
      <c r="X250">
        <f t="shared" si="197"/>
        <v>0</v>
      </c>
      <c r="Y250">
        <f t="shared" si="198"/>
        <v>0</v>
      </c>
      <c r="AA250">
        <v>35806607</v>
      </c>
      <c r="AB250">
        <f t="shared" si="199"/>
        <v>207</v>
      </c>
      <c r="AC250">
        <f t="shared" si="200"/>
        <v>207</v>
      </c>
      <c r="AD250">
        <f>ROUND((((ET250)-(EU250))+AE250),2)</f>
        <v>0</v>
      </c>
      <c r="AE250">
        <f t="shared" si="223"/>
        <v>0</v>
      </c>
      <c r="AF250">
        <f t="shared" si="223"/>
        <v>0</v>
      </c>
      <c r="AG250">
        <f t="shared" si="201"/>
        <v>0</v>
      </c>
      <c r="AH250">
        <f t="shared" si="224"/>
        <v>0</v>
      </c>
      <c r="AI250">
        <f t="shared" si="224"/>
        <v>0</v>
      </c>
      <c r="AJ250">
        <f t="shared" si="202"/>
        <v>0</v>
      </c>
      <c r="AK250">
        <v>207</v>
      </c>
      <c r="AL250">
        <v>207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1</v>
      </c>
      <c r="AW250">
        <v>1</v>
      </c>
      <c r="AZ250">
        <v>1</v>
      </c>
      <c r="BA250">
        <v>1</v>
      </c>
      <c r="BB250">
        <v>1</v>
      </c>
      <c r="BC250">
        <v>5.0199999999999996</v>
      </c>
      <c r="BD250" t="s">
        <v>3</v>
      </c>
      <c r="BE250" t="s">
        <v>3</v>
      </c>
      <c r="BF250" t="s">
        <v>3</v>
      </c>
      <c r="BG250" t="s">
        <v>3</v>
      </c>
      <c r="BH250">
        <v>3</v>
      </c>
      <c r="BI250">
        <v>1</v>
      </c>
      <c r="BJ250" t="s">
        <v>187</v>
      </c>
      <c r="BM250">
        <v>500001</v>
      </c>
      <c r="BN250">
        <v>0</v>
      </c>
      <c r="BO250" t="s">
        <v>185</v>
      </c>
      <c r="BP250">
        <v>1</v>
      </c>
      <c r="BQ250">
        <v>8</v>
      </c>
      <c r="BR250">
        <v>1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 t="s">
        <v>3</v>
      </c>
      <c r="BZ250">
        <v>0</v>
      </c>
      <c r="CA250">
        <v>0</v>
      </c>
      <c r="CE250">
        <v>0</v>
      </c>
      <c r="CF250">
        <v>0</v>
      </c>
      <c r="CG250">
        <v>0</v>
      </c>
      <c r="CM250">
        <v>0</v>
      </c>
      <c r="CN250" t="s">
        <v>3</v>
      </c>
      <c r="CO250">
        <v>0</v>
      </c>
      <c r="CP250">
        <f t="shared" si="203"/>
        <v>-2078.2800000000002</v>
      </c>
      <c r="CQ250">
        <f t="shared" si="204"/>
        <v>1039.1399999999999</v>
      </c>
      <c r="CR250">
        <f t="shared" si="205"/>
        <v>0</v>
      </c>
      <c r="CS250">
        <f t="shared" si="206"/>
        <v>0</v>
      </c>
      <c r="CT250">
        <f t="shared" si="207"/>
        <v>0</v>
      </c>
      <c r="CU250">
        <f t="shared" si="208"/>
        <v>0</v>
      </c>
      <c r="CV250">
        <f t="shared" si="209"/>
        <v>0</v>
      </c>
      <c r="CW250">
        <f t="shared" si="210"/>
        <v>0</v>
      </c>
      <c r="CX250">
        <f t="shared" si="211"/>
        <v>0</v>
      </c>
      <c r="CY250">
        <f t="shared" si="212"/>
        <v>0</v>
      </c>
      <c r="CZ250">
        <f t="shared" si="213"/>
        <v>0</v>
      </c>
      <c r="DC250" t="s">
        <v>3</v>
      </c>
      <c r="DD250" t="s">
        <v>3</v>
      </c>
      <c r="DE250" t="s">
        <v>3</v>
      </c>
      <c r="DF250" t="s">
        <v>3</v>
      </c>
      <c r="DG250" t="s">
        <v>3</v>
      </c>
      <c r="DH250" t="s">
        <v>3</v>
      </c>
      <c r="DI250" t="s">
        <v>3</v>
      </c>
      <c r="DJ250" t="s">
        <v>3</v>
      </c>
      <c r="DK250" t="s">
        <v>3</v>
      </c>
      <c r="DL250" t="s">
        <v>3</v>
      </c>
      <c r="DM250" t="s">
        <v>3</v>
      </c>
      <c r="DN250">
        <v>0</v>
      </c>
      <c r="DO250">
        <v>0</v>
      </c>
      <c r="DP250">
        <v>1</v>
      </c>
      <c r="DQ250">
        <v>1</v>
      </c>
      <c r="DU250">
        <v>1005</v>
      </c>
      <c r="DV250" t="s">
        <v>165</v>
      </c>
      <c r="DW250" t="s">
        <v>165</v>
      </c>
      <c r="DX250">
        <v>1</v>
      </c>
      <c r="DZ250" t="s">
        <v>3</v>
      </c>
      <c r="EA250" t="s">
        <v>3</v>
      </c>
      <c r="EB250" t="s">
        <v>3</v>
      </c>
      <c r="EC250" t="s">
        <v>3</v>
      </c>
      <c r="EE250">
        <v>29085443</v>
      </c>
      <c r="EF250">
        <v>8</v>
      </c>
      <c r="EG250" t="s">
        <v>153</v>
      </c>
      <c r="EH250">
        <v>0</v>
      </c>
      <c r="EI250" t="s">
        <v>3</v>
      </c>
      <c r="EJ250">
        <v>1</v>
      </c>
      <c r="EK250">
        <v>500001</v>
      </c>
      <c r="EL250" t="s">
        <v>154</v>
      </c>
      <c r="EM250" t="s">
        <v>155</v>
      </c>
      <c r="EO250" t="s">
        <v>3</v>
      </c>
      <c r="EQ250">
        <v>0</v>
      </c>
      <c r="ER250">
        <v>207</v>
      </c>
      <c r="ES250">
        <v>207</v>
      </c>
      <c r="ET250">
        <v>0</v>
      </c>
      <c r="EU250">
        <v>0</v>
      </c>
      <c r="EV250">
        <v>0</v>
      </c>
      <c r="EW250">
        <v>0</v>
      </c>
      <c r="EX250">
        <v>0</v>
      </c>
      <c r="FQ250">
        <v>0</v>
      </c>
      <c r="FR250">
        <f t="shared" si="214"/>
        <v>0</v>
      </c>
      <c r="FS250">
        <v>0</v>
      </c>
      <c r="FX250">
        <v>0</v>
      </c>
      <c r="FY250">
        <v>0</v>
      </c>
      <c r="GA250" t="s">
        <v>3</v>
      </c>
      <c r="GD250">
        <v>1</v>
      </c>
      <c r="GF250">
        <v>18916195</v>
      </c>
      <c r="GG250">
        <v>2</v>
      </c>
      <c r="GH250">
        <v>1</v>
      </c>
      <c r="GI250">
        <v>2</v>
      </c>
      <c r="GJ250">
        <v>0</v>
      </c>
      <c r="GK250">
        <v>0</v>
      </c>
      <c r="GL250">
        <f t="shared" si="215"/>
        <v>0</v>
      </c>
      <c r="GM250">
        <f t="shared" si="216"/>
        <v>-2078.2800000000002</v>
      </c>
      <c r="GN250">
        <f t="shared" si="217"/>
        <v>-2078.2800000000002</v>
      </c>
      <c r="GO250">
        <f t="shared" si="218"/>
        <v>0</v>
      </c>
      <c r="GP250">
        <f t="shared" si="219"/>
        <v>0</v>
      </c>
      <c r="GR250">
        <v>0</v>
      </c>
      <c r="GS250">
        <v>3</v>
      </c>
      <c r="GT250">
        <v>0</v>
      </c>
      <c r="GU250" t="s">
        <v>3</v>
      </c>
      <c r="GV250">
        <f t="shared" si="220"/>
        <v>0</v>
      </c>
      <c r="GW250">
        <v>1</v>
      </c>
      <c r="GX250">
        <f t="shared" si="221"/>
        <v>0</v>
      </c>
      <c r="HA250">
        <v>0</v>
      </c>
      <c r="HB250">
        <v>0</v>
      </c>
      <c r="HC250">
        <f t="shared" si="222"/>
        <v>0</v>
      </c>
      <c r="HE250" t="s">
        <v>3</v>
      </c>
      <c r="HF250" t="s">
        <v>3</v>
      </c>
      <c r="IK250">
        <v>0</v>
      </c>
    </row>
    <row r="251" spans="1:245">
      <c r="A251">
        <v>17</v>
      </c>
      <c r="B251">
        <v>1</v>
      </c>
      <c r="C251">
        <f>ROW(SmtRes!A267)</f>
        <v>267</v>
      </c>
      <c r="D251">
        <f>ROW(EtalonRes!A262)</f>
        <v>262</v>
      </c>
      <c r="E251" t="s">
        <v>58</v>
      </c>
      <c r="F251" t="s">
        <v>192</v>
      </c>
      <c r="G251" t="s">
        <v>193</v>
      </c>
      <c r="H251" t="s">
        <v>194</v>
      </c>
      <c r="I251">
        <f>ROUND(29.3/100,9)</f>
        <v>0.29299999999999998</v>
      </c>
      <c r="J251">
        <v>0</v>
      </c>
      <c r="O251">
        <f t="shared" si="188"/>
        <v>5308.58</v>
      </c>
      <c r="P251">
        <f t="shared" si="189"/>
        <v>1779.57</v>
      </c>
      <c r="Q251">
        <f t="shared" si="190"/>
        <v>120.67</v>
      </c>
      <c r="R251">
        <f t="shared" si="191"/>
        <v>29.55</v>
      </c>
      <c r="S251">
        <f t="shared" si="192"/>
        <v>3408.34</v>
      </c>
      <c r="T251">
        <f t="shared" si="193"/>
        <v>0</v>
      </c>
      <c r="U251">
        <f t="shared" si="194"/>
        <v>12.042592999999998</v>
      </c>
      <c r="V251">
        <f t="shared" si="195"/>
        <v>6.5924999999999984E-2</v>
      </c>
      <c r="W251">
        <f t="shared" si="196"/>
        <v>0</v>
      </c>
      <c r="X251">
        <f t="shared" si="197"/>
        <v>3231.62</v>
      </c>
      <c r="Y251">
        <f t="shared" si="198"/>
        <v>1753.32</v>
      </c>
      <c r="AA251">
        <v>35806607</v>
      </c>
      <c r="AB251">
        <f t="shared" si="199"/>
        <v>2121.66</v>
      </c>
      <c r="AC251">
        <f t="shared" si="200"/>
        <v>1735.32</v>
      </c>
      <c r="AD251">
        <f>ROUND(((((ET251*1.25))-((EU251*1.25)))+AE251),2)</f>
        <v>35.75</v>
      </c>
      <c r="AE251">
        <f>ROUND(((EU251*1.25)),2)</f>
        <v>3.04</v>
      </c>
      <c r="AF251">
        <f>ROUND(((EV251*1.15)),2)</f>
        <v>350.59</v>
      </c>
      <c r="AG251">
        <f t="shared" si="201"/>
        <v>0</v>
      </c>
      <c r="AH251">
        <f>((EW251*1.15))</f>
        <v>41.100999999999999</v>
      </c>
      <c r="AI251">
        <f>((EX251*1.25))</f>
        <v>0.22499999999999998</v>
      </c>
      <c r="AJ251">
        <f t="shared" si="202"/>
        <v>0</v>
      </c>
      <c r="AK251">
        <v>2068.7800000000002</v>
      </c>
      <c r="AL251">
        <v>1735.32</v>
      </c>
      <c r="AM251">
        <v>28.6</v>
      </c>
      <c r="AN251">
        <v>2.4300000000000002</v>
      </c>
      <c r="AO251">
        <v>304.86</v>
      </c>
      <c r="AP251">
        <v>0</v>
      </c>
      <c r="AQ251">
        <v>35.74</v>
      </c>
      <c r="AR251">
        <v>0.18</v>
      </c>
      <c r="AS251">
        <v>0</v>
      </c>
      <c r="AT251">
        <v>94</v>
      </c>
      <c r="AU251">
        <v>51</v>
      </c>
      <c r="AV251">
        <v>1</v>
      </c>
      <c r="AW251">
        <v>1</v>
      </c>
      <c r="AZ251">
        <v>1</v>
      </c>
      <c r="BA251">
        <v>33.18</v>
      </c>
      <c r="BB251">
        <v>11.52</v>
      </c>
      <c r="BC251">
        <v>3.5</v>
      </c>
      <c r="BD251" t="s">
        <v>3</v>
      </c>
      <c r="BE251" t="s">
        <v>3</v>
      </c>
      <c r="BF251" t="s">
        <v>3</v>
      </c>
      <c r="BG251" t="s">
        <v>3</v>
      </c>
      <c r="BH251">
        <v>0</v>
      </c>
      <c r="BI251">
        <v>1</v>
      </c>
      <c r="BJ251" t="s">
        <v>195</v>
      </c>
      <c r="BM251">
        <v>11001</v>
      </c>
      <c r="BN251">
        <v>0</v>
      </c>
      <c r="BO251" t="s">
        <v>192</v>
      </c>
      <c r="BP251">
        <v>1</v>
      </c>
      <c r="BQ251">
        <v>2</v>
      </c>
      <c r="BR251">
        <v>0</v>
      </c>
      <c r="BS251">
        <v>33.18</v>
      </c>
      <c r="BT251">
        <v>1</v>
      </c>
      <c r="BU251">
        <v>1</v>
      </c>
      <c r="BV251">
        <v>1</v>
      </c>
      <c r="BW251">
        <v>1</v>
      </c>
      <c r="BX251">
        <v>1</v>
      </c>
      <c r="BY251" t="s">
        <v>3</v>
      </c>
      <c r="BZ251">
        <v>123</v>
      </c>
      <c r="CA251">
        <v>75</v>
      </c>
      <c r="CE251">
        <v>0</v>
      </c>
      <c r="CF251">
        <v>0</v>
      </c>
      <c r="CG251">
        <v>0</v>
      </c>
      <c r="CM251">
        <v>0</v>
      </c>
      <c r="CN251" t="s">
        <v>3</v>
      </c>
      <c r="CO251">
        <v>0</v>
      </c>
      <c r="CP251">
        <f t="shared" si="203"/>
        <v>5308.58</v>
      </c>
      <c r="CQ251">
        <f t="shared" si="204"/>
        <v>6073.62</v>
      </c>
      <c r="CR251">
        <f t="shared" si="205"/>
        <v>411.84</v>
      </c>
      <c r="CS251">
        <f t="shared" si="206"/>
        <v>100.8672</v>
      </c>
      <c r="CT251">
        <f t="shared" si="207"/>
        <v>11632.5762</v>
      </c>
      <c r="CU251">
        <f t="shared" si="208"/>
        <v>0</v>
      </c>
      <c r="CV251">
        <f t="shared" si="209"/>
        <v>41.100999999999999</v>
      </c>
      <c r="CW251">
        <f t="shared" si="210"/>
        <v>0.22499999999999998</v>
      </c>
      <c r="CX251">
        <f t="shared" si="211"/>
        <v>0</v>
      </c>
      <c r="CY251">
        <f t="shared" si="212"/>
        <v>3231.6166000000003</v>
      </c>
      <c r="CZ251">
        <f t="shared" si="213"/>
        <v>1753.3239000000001</v>
      </c>
      <c r="DC251" t="s">
        <v>3</v>
      </c>
      <c r="DD251" t="s">
        <v>3</v>
      </c>
      <c r="DE251" t="s">
        <v>143</v>
      </c>
      <c r="DF251" t="s">
        <v>143</v>
      </c>
      <c r="DG251" t="s">
        <v>144</v>
      </c>
      <c r="DH251" t="s">
        <v>3</v>
      </c>
      <c r="DI251" t="s">
        <v>144</v>
      </c>
      <c r="DJ251" t="s">
        <v>143</v>
      </c>
      <c r="DK251" t="s">
        <v>3</v>
      </c>
      <c r="DL251" t="s">
        <v>3</v>
      </c>
      <c r="DM251" t="s">
        <v>3</v>
      </c>
      <c r="DN251">
        <v>0</v>
      </c>
      <c r="DO251">
        <v>0</v>
      </c>
      <c r="DP251">
        <v>1</v>
      </c>
      <c r="DQ251">
        <v>1</v>
      </c>
      <c r="DU251">
        <v>1013</v>
      </c>
      <c r="DV251" t="s">
        <v>194</v>
      </c>
      <c r="DW251" t="s">
        <v>194</v>
      </c>
      <c r="DX251">
        <v>1</v>
      </c>
      <c r="DZ251" t="s">
        <v>3</v>
      </c>
      <c r="EA251" t="s">
        <v>3</v>
      </c>
      <c r="EB251" t="s">
        <v>3</v>
      </c>
      <c r="EC251" t="s">
        <v>3</v>
      </c>
      <c r="EE251">
        <v>29085511</v>
      </c>
      <c r="EF251">
        <v>2</v>
      </c>
      <c r="EG251" t="s">
        <v>145</v>
      </c>
      <c r="EH251">
        <v>0</v>
      </c>
      <c r="EI251" t="s">
        <v>3</v>
      </c>
      <c r="EJ251">
        <v>1</v>
      </c>
      <c r="EK251">
        <v>11001</v>
      </c>
      <c r="EL251" t="s">
        <v>22</v>
      </c>
      <c r="EM251" t="s">
        <v>196</v>
      </c>
      <c r="EO251" t="s">
        <v>3</v>
      </c>
      <c r="EQ251">
        <v>0</v>
      </c>
      <c r="ER251">
        <v>2068.7800000000002</v>
      </c>
      <c r="ES251">
        <v>1735.32</v>
      </c>
      <c r="ET251">
        <v>28.6</v>
      </c>
      <c r="EU251">
        <v>2.4300000000000002</v>
      </c>
      <c r="EV251">
        <v>304.86</v>
      </c>
      <c r="EW251">
        <v>35.74</v>
      </c>
      <c r="EX251">
        <v>0.18</v>
      </c>
      <c r="EY251">
        <v>0</v>
      </c>
      <c r="FQ251">
        <v>0</v>
      </c>
      <c r="FR251">
        <f t="shared" si="214"/>
        <v>0</v>
      </c>
      <c r="FS251">
        <v>0</v>
      </c>
      <c r="FT251" t="s">
        <v>148</v>
      </c>
      <c r="FU251" t="s">
        <v>24</v>
      </c>
      <c r="FV251" t="s">
        <v>24</v>
      </c>
      <c r="FW251" t="s">
        <v>25</v>
      </c>
      <c r="FX251">
        <v>110.7</v>
      </c>
      <c r="FY251">
        <v>63.75</v>
      </c>
      <c r="GA251" t="s">
        <v>3</v>
      </c>
      <c r="GD251">
        <v>1</v>
      </c>
      <c r="GF251">
        <v>-1478680915</v>
      </c>
      <c r="GG251">
        <v>2</v>
      </c>
      <c r="GH251">
        <v>1</v>
      </c>
      <c r="GI251">
        <v>2</v>
      </c>
      <c r="GJ251">
        <v>0</v>
      </c>
      <c r="GK251">
        <v>0</v>
      </c>
      <c r="GL251">
        <f t="shared" si="215"/>
        <v>0</v>
      </c>
      <c r="GM251">
        <f t="shared" si="216"/>
        <v>10293.52</v>
      </c>
      <c r="GN251">
        <f t="shared" si="217"/>
        <v>10293.52</v>
      </c>
      <c r="GO251">
        <f t="shared" si="218"/>
        <v>0</v>
      </c>
      <c r="GP251">
        <f t="shared" si="219"/>
        <v>0</v>
      </c>
      <c r="GR251">
        <v>0</v>
      </c>
      <c r="GS251">
        <v>3</v>
      </c>
      <c r="GT251">
        <v>0</v>
      </c>
      <c r="GU251" t="s">
        <v>3</v>
      </c>
      <c r="GV251">
        <f t="shared" si="220"/>
        <v>0</v>
      </c>
      <c r="GW251">
        <v>1</v>
      </c>
      <c r="GX251">
        <f t="shared" si="221"/>
        <v>0</v>
      </c>
      <c r="HA251">
        <v>0</v>
      </c>
      <c r="HB251">
        <v>0</v>
      </c>
      <c r="HC251">
        <f t="shared" si="222"/>
        <v>0</v>
      </c>
      <c r="HE251" t="s">
        <v>3</v>
      </c>
      <c r="HF251" t="s">
        <v>3</v>
      </c>
      <c r="IK251">
        <v>0</v>
      </c>
    </row>
    <row r="252" spans="1:245">
      <c r="A252">
        <v>17</v>
      </c>
      <c r="B252">
        <v>1</v>
      </c>
      <c r="C252">
        <f>ROW(SmtRes!A275)</f>
        <v>275</v>
      </c>
      <c r="D252">
        <f>ROW(EtalonRes!A270)</f>
        <v>270</v>
      </c>
      <c r="E252" t="s">
        <v>65</v>
      </c>
      <c r="F252" t="s">
        <v>197</v>
      </c>
      <c r="G252" t="s">
        <v>198</v>
      </c>
      <c r="H252" t="s">
        <v>37</v>
      </c>
      <c r="I252">
        <f>ROUND(29.3/100,9)</f>
        <v>0.29299999999999998</v>
      </c>
      <c r="J252">
        <v>0</v>
      </c>
      <c r="O252">
        <f t="shared" si="188"/>
        <v>18385.28</v>
      </c>
      <c r="P252">
        <f t="shared" si="189"/>
        <v>12180.72</v>
      </c>
      <c r="Q252">
        <f t="shared" si="190"/>
        <v>414</v>
      </c>
      <c r="R252">
        <f t="shared" si="191"/>
        <v>95.18</v>
      </c>
      <c r="S252">
        <f t="shared" si="192"/>
        <v>5790.56</v>
      </c>
      <c r="T252">
        <f t="shared" si="193"/>
        <v>0</v>
      </c>
      <c r="U252">
        <f t="shared" si="194"/>
        <v>20.459603999999995</v>
      </c>
      <c r="V252">
        <f t="shared" si="195"/>
        <v>0.21242499999999997</v>
      </c>
      <c r="W252">
        <f t="shared" si="196"/>
        <v>0</v>
      </c>
      <c r="X252">
        <f t="shared" si="197"/>
        <v>5532.6</v>
      </c>
      <c r="Y252">
        <f t="shared" si="198"/>
        <v>3001.73</v>
      </c>
      <c r="AA252">
        <v>35806607</v>
      </c>
      <c r="AB252">
        <f t="shared" si="199"/>
        <v>7074.5</v>
      </c>
      <c r="AC252">
        <f t="shared" si="200"/>
        <v>6356.64</v>
      </c>
      <c r="AD252">
        <f>ROUND(((((ET252*1.25))-((EU252*1.25)))+AE252),2)</f>
        <v>122.23</v>
      </c>
      <c r="AE252">
        <f>ROUND(((EU252*1.25)),2)</f>
        <v>9.7899999999999991</v>
      </c>
      <c r="AF252">
        <f>ROUND(((EV252*1.15)),2)</f>
        <v>595.63</v>
      </c>
      <c r="AG252">
        <f t="shared" si="201"/>
        <v>0</v>
      </c>
      <c r="AH252">
        <f>((EW252*1.15))</f>
        <v>69.827999999999989</v>
      </c>
      <c r="AI252">
        <f>((EX252*1.25))</f>
        <v>0.72499999999999998</v>
      </c>
      <c r="AJ252">
        <f t="shared" si="202"/>
        <v>0</v>
      </c>
      <c r="AK252">
        <v>6972.36</v>
      </c>
      <c r="AL252">
        <v>6356.64</v>
      </c>
      <c r="AM252">
        <v>97.78</v>
      </c>
      <c r="AN252">
        <v>7.83</v>
      </c>
      <c r="AO252">
        <v>517.94000000000005</v>
      </c>
      <c r="AP252">
        <v>0</v>
      </c>
      <c r="AQ252">
        <v>60.72</v>
      </c>
      <c r="AR252">
        <v>0.57999999999999996</v>
      </c>
      <c r="AS252">
        <v>0</v>
      </c>
      <c r="AT252">
        <v>94</v>
      </c>
      <c r="AU252">
        <v>51</v>
      </c>
      <c r="AV252">
        <v>1</v>
      </c>
      <c r="AW252">
        <v>1</v>
      </c>
      <c r="AZ252">
        <v>1</v>
      </c>
      <c r="BA252">
        <v>33.18</v>
      </c>
      <c r="BB252">
        <v>11.56</v>
      </c>
      <c r="BC252">
        <v>6.54</v>
      </c>
      <c r="BD252" t="s">
        <v>3</v>
      </c>
      <c r="BE252" t="s">
        <v>3</v>
      </c>
      <c r="BF252" t="s">
        <v>3</v>
      </c>
      <c r="BG252" t="s">
        <v>3</v>
      </c>
      <c r="BH252">
        <v>0</v>
      </c>
      <c r="BI252">
        <v>1</v>
      </c>
      <c r="BJ252" t="s">
        <v>199</v>
      </c>
      <c r="BM252">
        <v>11001</v>
      </c>
      <c r="BN252">
        <v>0</v>
      </c>
      <c r="BO252" t="s">
        <v>197</v>
      </c>
      <c r="BP252">
        <v>1</v>
      </c>
      <c r="BQ252">
        <v>2</v>
      </c>
      <c r="BR252">
        <v>0</v>
      </c>
      <c r="BS252">
        <v>33.18</v>
      </c>
      <c r="BT252">
        <v>1</v>
      </c>
      <c r="BU252">
        <v>1</v>
      </c>
      <c r="BV252">
        <v>1</v>
      </c>
      <c r="BW252">
        <v>1</v>
      </c>
      <c r="BX252">
        <v>1</v>
      </c>
      <c r="BY252" t="s">
        <v>3</v>
      </c>
      <c r="BZ252">
        <v>123</v>
      </c>
      <c r="CA252">
        <v>75</v>
      </c>
      <c r="CE252">
        <v>0</v>
      </c>
      <c r="CF252">
        <v>0</v>
      </c>
      <c r="CG252">
        <v>0</v>
      </c>
      <c r="CM252">
        <v>0</v>
      </c>
      <c r="CN252" t="s">
        <v>3</v>
      </c>
      <c r="CO252">
        <v>0</v>
      </c>
      <c r="CP252">
        <f t="shared" si="203"/>
        <v>18385.28</v>
      </c>
      <c r="CQ252">
        <f t="shared" si="204"/>
        <v>41572.425600000002</v>
      </c>
      <c r="CR252">
        <f t="shared" si="205"/>
        <v>1412.9788000000001</v>
      </c>
      <c r="CS252">
        <f t="shared" si="206"/>
        <v>324.83219999999994</v>
      </c>
      <c r="CT252">
        <f t="shared" si="207"/>
        <v>19763.003400000001</v>
      </c>
      <c r="CU252">
        <f t="shared" si="208"/>
        <v>0</v>
      </c>
      <c r="CV252">
        <f t="shared" si="209"/>
        <v>69.827999999999989</v>
      </c>
      <c r="CW252">
        <f t="shared" si="210"/>
        <v>0.72499999999999998</v>
      </c>
      <c r="CX252">
        <f t="shared" si="211"/>
        <v>0</v>
      </c>
      <c r="CY252">
        <f t="shared" si="212"/>
        <v>5532.5956000000006</v>
      </c>
      <c r="CZ252">
        <f t="shared" si="213"/>
        <v>3001.7274000000007</v>
      </c>
      <c r="DC252" t="s">
        <v>3</v>
      </c>
      <c r="DD252" t="s">
        <v>3</v>
      </c>
      <c r="DE252" t="s">
        <v>143</v>
      </c>
      <c r="DF252" t="s">
        <v>143</v>
      </c>
      <c r="DG252" t="s">
        <v>144</v>
      </c>
      <c r="DH252" t="s">
        <v>3</v>
      </c>
      <c r="DI252" t="s">
        <v>144</v>
      </c>
      <c r="DJ252" t="s">
        <v>143</v>
      </c>
      <c r="DK252" t="s">
        <v>3</v>
      </c>
      <c r="DL252" t="s">
        <v>3</v>
      </c>
      <c r="DM252" t="s">
        <v>3</v>
      </c>
      <c r="DN252">
        <v>0</v>
      </c>
      <c r="DO252">
        <v>0</v>
      </c>
      <c r="DP252">
        <v>1</v>
      </c>
      <c r="DQ252">
        <v>1</v>
      </c>
      <c r="DU252">
        <v>1013</v>
      </c>
      <c r="DV252" t="s">
        <v>37</v>
      </c>
      <c r="DW252" t="s">
        <v>37</v>
      </c>
      <c r="DX252">
        <v>1</v>
      </c>
      <c r="DZ252" t="s">
        <v>3</v>
      </c>
      <c r="EA252" t="s">
        <v>3</v>
      </c>
      <c r="EB252" t="s">
        <v>3</v>
      </c>
      <c r="EC252" t="s">
        <v>3</v>
      </c>
      <c r="EE252">
        <v>29085511</v>
      </c>
      <c r="EF252">
        <v>2</v>
      </c>
      <c r="EG252" t="s">
        <v>145</v>
      </c>
      <c r="EH252">
        <v>0</v>
      </c>
      <c r="EI252" t="s">
        <v>3</v>
      </c>
      <c r="EJ252">
        <v>1</v>
      </c>
      <c r="EK252">
        <v>11001</v>
      </c>
      <c r="EL252" t="s">
        <v>22</v>
      </c>
      <c r="EM252" t="s">
        <v>196</v>
      </c>
      <c r="EO252" t="s">
        <v>3</v>
      </c>
      <c r="EQ252">
        <v>0</v>
      </c>
      <c r="ER252">
        <v>6972.36</v>
      </c>
      <c r="ES252">
        <v>6356.64</v>
      </c>
      <c r="ET252">
        <v>97.78</v>
      </c>
      <c r="EU252">
        <v>7.83</v>
      </c>
      <c r="EV252">
        <v>517.94000000000005</v>
      </c>
      <c r="EW252">
        <v>60.72</v>
      </c>
      <c r="EX252">
        <v>0.57999999999999996</v>
      </c>
      <c r="EY252">
        <v>0</v>
      </c>
      <c r="FQ252">
        <v>0</v>
      </c>
      <c r="FR252">
        <f t="shared" si="214"/>
        <v>0</v>
      </c>
      <c r="FS252">
        <v>0</v>
      </c>
      <c r="FT252" t="s">
        <v>148</v>
      </c>
      <c r="FU252" t="s">
        <v>24</v>
      </c>
      <c r="FV252" t="s">
        <v>24</v>
      </c>
      <c r="FW252" t="s">
        <v>25</v>
      </c>
      <c r="FX252">
        <v>110.7</v>
      </c>
      <c r="FY252">
        <v>63.75</v>
      </c>
      <c r="GA252" t="s">
        <v>3</v>
      </c>
      <c r="GD252">
        <v>1</v>
      </c>
      <c r="GF252">
        <v>1837524583</v>
      </c>
      <c r="GG252">
        <v>2</v>
      </c>
      <c r="GH252">
        <v>1</v>
      </c>
      <c r="GI252">
        <v>2</v>
      </c>
      <c r="GJ252">
        <v>0</v>
      </c>
      <c r="GK252">
        <v>0</v>
      </c>
      <c r="GL252">
        <f t="shared" si="215"/>
        <v>0</v>
      </c>
      <c r="GM252">
        <f t="shared" si="216"/>
        <v>26919.61</v>
      </c>
      <c r="GN252">
        <f t="shared" si="217"/>
        <v>26919.61</v>
      </c>
      <c r="GO252">
        <f t="shared" si="218"/>
        <v>0</v>
      </c>
      <c r="GP252">
        <f t="shared" si="219"/>
        <v>0</v>
      </c>
      <c r="GR252">
        <v>0</v>
      </c>
      <c r="GS252">
        <v>3</v>
      </c>
      <c r="GT252">
        <v>0</v>
      </c>
      <c r="GU252" t="s">
        <v>3</v>
      </c>
      <c r="GV252">
        <f t="shared" si="220"/>
        <v>0</v>
      </c>
      <c r="GW252">
        <v>1</v>
      </c>
      <c r="GX252">
        <f t="shared" si="221"/>
        <v>0</v>
      </c>
      <c r="HA252">
        <v>0</v>
      </c>
      <c r="HB252">
        <v>0</v>
      </c>
      <c r="HC252">
        <f t="shared" si="222"/>
        <v>0</v>
      </c>
      <c r="HE252" t="s">
        <v>3</v>
      </c>
      <c r="HF252" t="s">
        <v>3</v>
      </c>
      <c r="IK252">
        <v>0</v>
      </c>
    </row>
    <row r="253" spans="1:245">
      <c r="A253">
        <v>17</v>
      </c>
      <c r="B253">
        <v>1</v>
      </c>
      <c r="C253">
        <f>ROW(SmtRes!A282)</f>
        <v>282</v>
      </c>
      <c r="D253">
        <f>ROW(EtalonRes!A277)</f>
        <v>277</v>
      </c>
      <c r="E253" t="s">
        <v>70</v>
      </c>
      <c r="F253" t="s">
        <v>200</v>
      </c>
      <c r="G253" t="s">
        <v>201</v>
      </c>
      <c r="H253" t="s">
        <v>194</v>
      </c>
      <c r="I253">
        <f>ROUND(29.3/100,9)</f>
        <v>0.29299999999999998</v>
      </c>
      <c r="J253">
        <v>0</v>
      </c>
      <c r="O253">
        <f t="shared" si="188"/>
        <v>15179.12</v>
      </c>
      <c r="P253">
        <f t="shared" si="189"/>
        <v>10830.44</v>
      </c>
      <c r="Q253">
        <f t="shared" si="190"/>
        <v>1493.4</v>
      </c>
      <c r="R253">
        <f t="shared" si="191"/>
        <v>819.06</v>
      </c>
      <c r="S253">
        <f t="shared" si="192"/>
        <v>2855.28</v>
      </c>
      <c r="T253">
        <f t="shared" si="193"/>
        <v>0</v>
      </c>
      <c r="U253">
        <f t="shared" si="194"/>
        <v>10.533056999999999</v>
      </c>
      <c r="V253">
        <f t="shared" si="195"/>
        <v>2.453875</v>
      </c>
      <c r="W253">
        <f t="shared" si="196"/>
        <v>0</v>
      </c>
      <c r="X253">
        <f t="shared" si="197"/>
        <v>3453.88</v>
      </c>
      <c r="Y253">
        <f t="shared" si="198"/>
        <v>1873.91</v>
      </c>
      <c r="AA253">
        <v>35806607</v>
      </c>
      <c r="AB253">
        <f t="shared" si="199"/>
        <v>6346.71</v>
      </c>
      <c r="AC253">
        <f t="shared" si="200"/>
        <v>5583.68</v>
      </c>
      <c r="AD253">
        <f>ROUND(((((ET253*1.25))-((EU253*1.25)))+AE253),2)</f>
        <v>469.33</v>
      </c>
      <c r="AE253">
        <f>ROUND(((EU253*1.25)),2)</f>
        <v>84.25</v>
      </c>
      <c r="AF253">
        <f>ROUND(((EV253*1.15)),2)</f>
        <v>293.7</v>
      </c>
      <c r="AG253">
        <f t="shared" si="201"/>
        <v>0</v>
      </c>
      <c r="AH253">
        <f>((EW253*1.15))</f>
        <v>35.948999999999998</v>
      </c>
      <c r="AI253">
        <f>((EX253*1.25))</f>
        <v>8.375</v>
      </c>
      <c r="AJ253">
        <f t="shared" si="202"/>
        <v>0</v>
      </c>
      <c r="AK253">
        <v>6214.53</v>
      </c>
      <c r="AL253">
        <v>5583.68</v>
      </c>
      <c r="AM253">
        <v>375.46</v>
      </c>
      <c r="AN253">
        <v>67.400000000000006</v>
      </c>
      <c r="AO253">
        <v>255.39</v>
      </c>
      <c r="AP253">
        <v>0</v>
      </c>
      <c r="AQ253">
        <v>31.26</v>
      </c>
      <c r="AR253">
        <v>6.7</v>
      </c>
      <c r="AS253">
        <v>0</v>
      </c>
      <c r="AT253">
        <v>94</v>
      </c>
      <c r="AU253">
        <v>51</v>
      </c>
      <c r="AV253">
        <v>1</v>
      </c>
      <c r="AW253">
        <v>1</v>
      </c>
      <c r="AZ253">
        <v>1</v>
      </c>
      <c r="BA253">
        <v>33.18</v>
      </c>
      <c r="BB253">
        <v>10.86</v>
      </c>
      <c r="BC253">
        <v>6.62</v>
      </c>
      <c r="BD253" t="s">
        <v>3</v>
      </c>
      <c r="BE253" t="s">
        <v>3</v>
      </c>
      <c r="BF253" t="s">
        <v>3</v>
      </c>
      <c r="BG253" t="s">
        <v>3</v>
      </c>
      <c r="BH253">
        <v>0</v>
      </c>
      <c r="BI253">
        <v>1</v>
      </c>
      <c r="BJ253" t="s">
        <v>202</v>
      </c>
      <c r="BM253">
        <v>11001</v>
      </c>
      <c r="BN253">
        <v>0</v>
      </c>
      <c r="BO253" t="s">
        <v>200</v>
      </c>
      <c r="BP253">
        <v>1</v>
      </c>
      <c r="BQ253">
        <v>2</v>
      </c>
      <c r="BR253">
        <v>0</v>
      </c>
      <c r="BS253">
        <v>33.18</v>
      </c>
      <c r="BT253">
        <v>1</v>
      </c>
      <c r="BU253">
        <v>1</v>
      </c>
      <c r="BV253">
        <v>1</v>
      </c>
      <c r="BW253">
        <v>1</v>
      </c>
      <c r="BX253">
        <v>1</v>
      </c>
      <c r="BY253" t="s">
        <v>3</v>
      </c>
      <c r="BZ253">
        <v>123</v>
      </c>
      <c r="CA253">
        <v>75</v>
      </c>
      <c r="CE253">
        <v>0</v>
      </c>
      <c r="CF253">
        <v>0</v>
      </c>
      <c r="CG253">
        <v>0</v>
      </c>
      <c r="CM253">
        <v>0</v>
      </c>
      <c r="CN253" t="s">
        <v>3</v>
      </c>
      <c r="CO253">
        <v>0</v>
      </c>
      <c r="CP253">
        <f t="shared" si="203"/>
        <v>15179.12</v>
      </c>
      <c r="CQ253">
        <f t="shared" si="204"/>
        <v>36963.961600000002</v>
      </c>
      <c r="CR253">
        <f t="shared" si="205"/>
        <v>5096.9237999999996</v>
      </c>
      <c r="CS253">
        <f t="shared" si="206"/>
        <v>2795.415</v>
      </c>
      <c r="CT253">
        <f t="shared" si="207"/>
        <v>9744.9660000000003</v>
      </c>
      <c r="CU253">
        <f t="shared" si="208"/>
        <v>0</v>
      </c>
      <c r="CV253">
        <f t="shared" si="209"/>
        <v>35.948999999999998</v>
      </c>
      <c r="CW253">
        <f t="shared" si="210"/>
        <v>8.375</v>
      </c>
      <c r="CX253">
        <f t="shared" si="211"/>
        <v>0</v>
      </c>
      <c r="CY253">
        <f t="shared" si="212"/>
        <v>3453.8796000000002</v>
      </c>
      <c r="CZ253">
        <f t="shared" si="213"/>
        <v>1873.9133999999999</v>
      </c>
      <c r="DC253" t="s">
        <v>3</v>
      </c>
      <c r="DD253" t="s">
        <v>3</v>
      </c>
      <c r="DE253" t="s">
        <v>143</v>
      </c>
      <c r="DF253" t="s">
        <v>143</v>
      </c>
      <c r="DG253" t="s">
        <v>144</v>
      </c>
      <c r="DH253" t="s">
        <v>3</v>
      </c>
      <c r="DI253" t="s">
        <v>144</v>
      </c>
      <c r="DJ253" t="s">
        <v>143</v>
      </c>
      <c r="DK253" t="s">
        <v>3</v>
      </c>
      <c r="DL253" t="s">
        <v>3</v>
      </c>
      <c r="DM253" t="s">
        <v>3</v>
      </c>
      <c r="DN253">
        <v>0</v>
      </c>
      <c r="DO253">
        <v>0</v>
      </c>
      <c r="DP253">
        <v>1</v>
      </c>
      <c r="DQ253">
        <v>1</v>
      </c>
      <c r="DU253">
        <v>1013</v>
      </c>
      <c r="DV253" t="s">
        <v>194</v>
      </c>
      <c r="DW253" t="s">
        <v>194</v>
      </c>
      <c r="DX253">
        <v>1</v>
      </c>
      <c r="DZ253" t="s">
        <v>3</v>
      </c>
      <c r="EA253" t="s">
        <v>3</v>
      </c>
      <c r="EB253" t="s">
        <v>3</v>
      </c>
      <c r="EC253" t="s">
        <v>3</v>
      </c>
      <c r="EE253">
        <v>29085511</v>
      </c>
      <c r="EF253">
        <v>2</v>
      </c>
      <c r="EG253" t="s">
        <v>145</v>
      </c>
      <c r="EH253">
        <v>0</v>
      </c>
      <c r="EI253" t="s">
        <v>3</v>
      </c>
      <c r="EJ253">
        <v>1</v>
      </c>
      <c r="EK253">
        <v>11001</v>
      </c>
      <c r="EL253" t="s">
        <v>22</v>
      </c>
      <c r="EM253" t="s">
        <v>196</v>
      </c>
      <c r="EO253" t="s">
        <v>3</v>
      </c>
      <c r="EQ253">
        <v>0</v>
      </c>
      <c r="ER253">
        <v>6214.53</v>
      </c>
      <c r="ES253">
        <v>5583.68</v>
      </c>
      <c r="ET253">
        <v>375.46</v>
      </c>
      <c r="EU253">
        <v>67.400000000000006</v>
      </c>
      <c r="EV253">
        <v>255.39</v>
      </c>
      <c r="EW253">
        <v>31.26</v>
      </c>
      <c r="EX253">
        <v>6.7</v>
      </c>
      <c r="EY253">
        <v>0</v>
      </c>
      <c r="FQ253">
        <v>0</v>
      </c>
      <c r="FR253">
        <f t="shared" si="214"/>
        <v>0</v>
      </c>
      <c r="FS253">
        <v>0</v>
      </c>
      <c r="FT253" t="s">
        <v>148</v>
      </c>
      <c r="FU253" t="s">
        <v>24</v>
      </c>
      <c r="FV253" t="s">
        <v>24</v>
      </c>
      <c r="FW253" t="s">
        <v>25</v>
      </c>
      <c r="FX253">
        <v>110.7</v>
      </c>
      <c r="FY253">
        <v>63.75</v>
      </c>
      <c r="GA253" t="s">
        <v>3</v>
      </c>
      <c r="GD253">
        <v>1</v>
      </c>
      <c r="GF253">
        <v>1220877284</v>
      </c>
      <c r="GG253">
        <v>2</v>
      </c>
      <c r="GH253">
        <v>1</v>
      </c>
      <c r="GI253">
        <v>2</v>
      </c>
      <c r="GJ253">
        <v>0</v>
      </c>
      <c r="GK253">
        <v>0</v>
      </c>
      <c r="GL253">
        <f t="shared" si="215"/>
        <v>0</v>
      </c>
      <c r="GM253">
        <f t="shared" si="216"/>
        <v>20506.91</v>
      </c>
      <c r="GN253">
        <f t="shared" si="217"/>
        <v>20506.91</v>
      </c>
      <c r="GO253">
        <f t="shared" si="218"/>
        <v>0</v>
      </c>
      <c r="GP253">
        <f t="shared" si="219"/>
        <v>0</v>
      </c>
      <c r="GR253">
        <v>0</v>
      </c>
      <c r="GS253">
        <v>3</v>
      </c>
      <c r="GT253">
        <v>0</v>
      </c>
      <c r="GU253" t="s">
        <v>3</v>
      </c>
      <c r="GV253">
        <f t="shared" si="220"/>
        <v>0</v>
      </c>
      <c r="GW253">
        <v>1</v>
      </c>
      <c r="GX253">
        <f t="shared" si="221"/>
        <v>0</v>
      </c>
      <c r="HA253">
        <v>0</v>
      </c>
      <c r="HB253">
        <v>0</v>
      </c>
      <c r="HC253">
        <f t="shared" si="222"/>
        <v>0</v>
      </c>
      <c r="HE253" t="s">
        <v>3</v>
      </c>
      <c r="HF253" t="s">
        <v>3</v>
      </c>
      <c r="IK253">
        <v>0</v>
      </c>
    </row>
    <row r="254" spans="1:245">
      <c r="A254">
        <v>17</v>
      </c>
      <c r="B254">
        <v>1</v>
      </c>
      <c r="C254">
        <f>ROW(SmtRes!A290)</f>
        <v>290</v>
      </c>
      <c r="D254">
        <f>ROW(EtalonRes!A285)</f>
        <v>285</v>
      </c>
      <c r="E254" t="s">
        <v>74</v>
      </c>
      <c r="F254" t="s">
        <v>203</v>
      </c>
      <c r="G254" t="s">
        <v>204</v>
      </c>
      <c r="H254" t="s">
        <v>77</v>
      </c>
      <c r="I254">
        <f>ROUND(29.3/100,9)</f>
        <v>0.29299999999999998</v>
      </c>
      <c r="J254">
        <v>0</v>
      </c>
      <c r="O254">
        <f t="shared" si="188"/>
        <v>6086.56</v>
      </c>
      <c r="P254">
        <f t="shared" si="189"/>
        <v>1749.48</v>
      </c>
      <c r="Q254">
        <f t="shared" si="190"/>
        <v>20.82</v>
      </c>
      <c r="R254">
        <f t="shared" si="191"/>
        <v>6.61</v>
      </c>
      <c r="S254">
        <f t="shared" si="192"/>
        <v>4316.26</v>
      </c>
      <c r="T254">
        <f t="shared" si="193"/>
        <v>0</v>
      </c>
      <c r="U254">
        <f t="shared" si="194"/>
        <v>15.250356999999997</v>
      </c>
      <c r="V254">
        <f t="shared" si="195"/>
        <v>1.465E-2</v>
      </c>
      <c r="W254">
        <f t="shared" si="196"/>
        <v>0</v>
      </c>
      <c r="X254">
        <f t="shared" si="197"/>
        <v>4063.5</v>
      </c>
      <c r="Y254">
        <f t="shared" si="198"/>
        <v>2204.66</v>
      </c>
      <c r="AA254">
        <v>35806607</v>
      </c>
      <c r="AB254">
        <f t="shared" si="199"/>
        <v>1239.96</v>
      </c>
      <c r="AC254">
        <f t="shared" si="200"/>
        <v>788.76</v>
      </c>
      <c r="AD254">
        <f>ROUND(((((ET254*1.25))-((EU254*1.25)))+AE254),2)</f>
        <v>7.22</v>
      </c>
      <c r="AE254">
        <f>ROUND(((EU254*1.25)),2)</f>
        <v>0.68</v>
      </c>
      <c r="AF254">
        <f>ROUND(((EV254*1.15)),2)</f>
        <v>443.98</v>
      </c>
      <c r="AG254">
        <f t="shared" si="201"/>
        <v>0</v>
      </c>
      <c r="AH254">
        <f>((EW254*1.15))</f>
        <v>52.048999999999992</v>
      </c>
      <c r="AI254">
        <f>((EX254*1.25))</f>
        <v>0.05</v>
      </c>
      <c r="AJ254">
        <f t="shared" si="202"/>
        <v>0</v>
      </c>
      <c r="AK254">
        <v>1180.5999999999999</v>
      </c>
      <c r="AL254">
        <v>788.76</v>
      </c>
      <c r="AM254">
        <v>5.77</v>
      </c>
      <c r="AN254">
        <v>0.54</v>
      </c>
      <c r="AO254">
        <v>386.07</v>
      </c>
      <c r="AP254">
        <v>0</v>
      </c>
      <c r="AQ254">
        <v>45.26</v>
      </c>
      <c r="AR254">
        <v>0.04</v>
      </c>
      <c r="AS254">
        <v>0</v>
      </c>
      <c r="AT254">
        <v>94</v>
      </c>
      <c r="AU254">
        <v>51</v>
      </c>
      <c r="AV254">
        <v>1</v>
      </c>
      <c r="AW254">
        <v>1</v>
      </c>
      <c r="AZ254">
        <v>1</v>
      </c>
      <c r="BA254">
        <v>33.18</v>
      </c>
      <c r="BB254">
        <v>9.84</v>
      </c>
      <c r="BC254">
        <v>7.57</v>
      </c>
      <c r="BD254" t="s">
        <v>3</v>
      </c>
      <c r="BE254" t="s">
        <v>3</v>
      </c>
      <c r="BF254" t="s">
        <v>3</v>
      </c>
      <c r="BG254" t="s">
        <v>3</v>
      </c>
      <c r="BH254">
        <v>0</v>
      </c>
      <c r="BI254">
        <v>1</v>
      </c>
      <c r="BJ254" t="s">
        <v>205</v>
      </c>
      <c r="BM254">
        <v>11001</v>
      </c>
      <c r="BN254">
        <v>0</v>
      </c>
      <c r="BO254" t="s">
        <v>203</v>
      </c>
      <c r="BP254">
        <v>1</v>
      </c>
      <c r="BQ254">
        <v>2</v>
      </c>
      <c r="BR254">
        <v>0</v>
      </c>
      <c r="BS254">
        <v>33.18</v>
      </c>
      <c r="BT254">
        <v>1</v>
      </c>
      <c r="BU254">
        <v>1</v>
      </c>
      <c r="BV254">
        <v>1</v>
      </c>
      <c r="BW254">
        <v>1</v>
      </c>
      <c r="BX254">
        <v>1</v>
      </c>
      <c r="BY254" t="s">
        <v>3</v>
      </c>
      <c r="BZ254">
        <v>123</v>
      </c>
      <c r="CA254">
        <v>75</v>
      </c>
      <c r="CE254">
        <v>0</v>
      </c>
      <c r="CF254">
        <v>0</v>
      </c>
      <c r="CG254">
        <v>0</v>
      </c>
      <c r="CM254">
        <v>0</v>
      </c>
      <c r="CN254" t="s">
        <v>3</v>
      </c>
      <c r="CO254">
        <v>0</v>
      </c>
      <c r="CP254">
        <f t="shared" si="203"/>
        <v>6086.56</v>
      </c>
      <c r="CQ254">
        <f t="shared" si="204"/>
        <v>5970.9132</v>
      </c>
      <c r="CR254">
        <f t="shared" si="205"/>
        <v>71.044799999999995</v>
      </c>
      <c r="CS254">
        <f t="shared" si="206"/>
        <v>22.5624</v>
      </c>
      <c r="CT254">
        <f t="shared" si="207"/>
        <v>14731.2564</v>
      </c>
      <c r="CU254">
        <f t="shared" si="208"/>
        <v>0</v>
      </c>
      <c r="CV254">
        <f t="shared" si="209"/>
        <v>52.048999999999992</v>
      </c>
      <c r="CW254">
        <f t="shared" si="210"/>
        <v>0.05</v>
      </c>
      <c r="CX254">
        <f t="shared" si="211"/>
        <v>0</v>
      </c>
      <c r="CY254">
        <f t="shared" si="212"/>
        <v>4063.4977999999996</v>
      </c>
      <c r="CZ254">
        <f t="shared" si="213"/>
        <v>2204.6637000000001</v>
      </c>
      <c r="DC254" t="s">
        <v>3</v>
      </c>
      <c r="DD254" t="s">
        <v>3</v>
      </c>
      <c r="DE254" t="s">
        <v>143</v>
      </c>
      <c r="DF254" t="s">
        <v>143</v>
      </c>
      <c r="DG254" t="s">
        <v>144</v>
      </c>
      <c r="DH254" t="s">
        <v>3</v>
      </c>
      <c r="DI254" t="s">
        <v>144</v>
      </c>
      <c r="DJ254" t="s">
        <v>143</v>
      </c>
      <c r="DK254" t="s">
        <v>3</v>
      </c>
      <c r="DL254" t="s">
        <v>3</v>
      </c>
      <c r="DM254" t="s">
        <v>3</v>
      </c>
      <c r="DN254">
        <v>0</v>
      </c>
      <c r="DO254">
        <v>0</v>
      </c>
      <c r="DP254">
        <v>1</v>
      </c>
      <c r="DQ254">
        <v>1</v>
      </c>
      <c r="DU254">
        <v>1005</v>
      </c>
      <c r="DV254" t="s">
        <v>77</v>
      </c>
      <c r="DW254" t="s">
        <v>77</v>
      </c>
      <c r="DX254">
        <v>100</v>
      </c>
      <c r="DZ254" t="s">
        <v>3</v>
      </c>
      <c r="EA254" t="s">
        <v>3</v>
      </c>
      <c r="EB254" t="s">
        <v>3</v>
      </c>
      <c r="EC254" t="s">
        <v>3</v>
      </c>
      <c r="EE254">
        <v>29085511</v>
      </c>
      <c r="EF254">
        <v>2</v>
      </c>
      <c r="EG254" t="s">
        <v>145</v>
      </c>
      <c r="EH254">
        <v>0</v>
      </c>
      <c r="EI254" t="s">
        <v>3</v>
      </c>
      <c r="EJ254">
        <v>1</v>
      </c>
      <c r="EK254">
        <v>11001</v>
      </c>
      <c r="EL254" t="s">
        <v>22</v>
      </c>
      <c r="EM254" t="s">
        <v>196</v>
      </c>
      <c r="EO254" t="s">
        <v>3</v>
      </c>
      <c r="EQ254">
        <v>0</v>
      </c>
      <c r="ER254">
        <v>1180.5999999999999</v>
      </c>
      <c r="ES254">
        <v>788.76</v>
      </c>
      <c r="ET254">
        <v>5.77</v>
      </c>
      <c r="EU254">
        <v>0.54</v>
      </c>
      <c r="EV254">
        <v>386.07</v>
      </c>
      <c r="EW254">
        <v>45.26</v>
      </c>
      <c r="EX254">
        <v>0.04</v>
      </c>
      <c r="EY254">
        <v>0</v>
      </c>
      <c r="FQ254">
        <v>0</v>
      </c>
      <c r="FR254">
        <f t="shared" si="214"/>
        <v>0</v>
      </c>
      <c r="FS254">
        <v>0</v>
      </c>
      <c r="FT254" t="s">
        <v>148</v>
      </c>
      <c r="FU254" t="s">
        <v>24</v>
      </c>
      <c r="FV254" t="s">
        <v>24</v>
      </c>
      <c r="FW254" t="s">
        <v>25</v>
      </c>
      <c r="FX254">
        <v>110.7</v>
      </c>
      <c r="FY254">
        <v>63.75</v>
      </c>
      <c r="GA254" t="s">
        <v>3</v>
      </c>
      <c r="GD254">
        <v>1</v>
      </c>
      <c r="GF254">
        <v>-295419027</v>
      </c>
      <c r="GG254">
        <v>2</v>
      </c>
      <c r="GH254">
        <v>1</v>
      </c>
      <c r="GI254">
        <v>2</v>
      </c>
      <c r="GJ254">
        <v>0</v>
      </c>
      <c r="GK254">
        <v>0</v>
      </c>
      <c r="GL254">
        <f t="shared" si="215"/>
        <v>0</v>
      </c>
      <c r="GM254">
        <f t="shared" si="216"/>
        <v>12354.72</v>
      </c>
      <c r="GN254">
        <f t="shared" si="217"/>
        <v>12354.72</v>
      </c>
      <c r="GO254">
        <f t="shared" si="218"/>
        <v>0</v>
      </c>
      <c r="GP254">
        <f t="shared" si="219"/>
        <v>0</v>
      </c>
      <c r="GR254">
        <v>0</v>
      </c>
      <c r="GS254">
        <v>3</v>
      </c>
      <c r="GT254">
        <v>0</v>
      </c>
      <c r="GU254" t="s">
        <v>3</v>
      </c>
      <c r="GV254">
        <f t="shared" si="220"/>
        <v>0</v>
      </c>
      <c r="GW254">
        <v>1</v>
      </c>
      <c r="GX254">
        <f t="shared" si="221"/>
        <v>0</v>
      </c>
      <c r="HA254">
        <v>0</v>
      </c>
      <c r="HB254">
        <v>0</v>
      </c>
      <c r="HC254">
        <f t="shared" si="222"/>
        <v>0</v>
      </c>
      <c r="HE254" t="s">
        <v>3</v>
      </c>
      <c r="HF254" t="s">
        <v>3</v>
      </c>
      <c r="IK254">
        <v>0</v>
      </c>
    </row>
    <row r="255" spans="1:245">
      <c r="A255">
        <v>18</v>
      </c>
      <c r="B255">
        <v>1</v>
      </c>
      <c r="C255">
        <v>289</v>
      </c>
      <c r="E255" t="s">
        <v>79</v>
      </c>
      <c r="F255" t="s">
        <v>206</v>
      </c>
      <c r="G255" t="s">
        <v>207</v>
      </c>
      <c r="H255" t="s">
        <v>165</v>
      </c>
      <c r="I255">
        <f>I254*J255</f>
        <v>29.885999999999999</v>
      </c>
      <c r="J255">
        <v>102</v>
      </c>
      <c r="O255">
        <f t="shared" si="188"/>
        <v>15425.75</v>
      </c>
      <c r="P255">
        <f t="shared" si="189"/>
        <v>15425.75</v>
      </c>
      <c r="Q255">
        <f t="shared" si="190"/>
        <v>0</v>
      </c>
      <c r="R255">
        <f t="shared" si="191"/>
        <v>0</v>
      </c>
      <c r="S255">
        <f t="shared" si="192"/>
        <v>0</v>
      </c>
      <c r="T255">
        <f t="shared" si="193"/>
        <v>0</v>
      </c>
      <c r="U255">
        <f t="shared" si="194"/>
        <v>0</v>
      </c>
      <c r="V255">
        <f t="shared" si="195"/>
        <v>0</v>
      </c>
      <c r="W255">
        <f t="shared" si="196"/>
        <v>112.37</v>
      </c>
      <c r="X255">
        <f t="shared" si="197"/>
        <v>0</v>
      </c>
      <c r="Y255">
        <f t="shared" si="198"/>
        <v>0</v>
      </c>
      <c r="AA255">
        <v>35806607</v>
      </c>
      <c r="AB255">
        <f t="shared" si="199"/>
        <v>82.19</v>
      </c>
      <c r="AC255">
        <f t="shared" si="200"/>
        <v>82.19</v>
      </c>
      <c r="AD255">
        <f>ROUND((((ET255)-(EU255))+AE255),2)</f>
        <v>0</v>
      </c>
      <c r="AE255">
        <f>ROUND((EU255),2)</f>
        <v>0</v>
      </c>
      <c r="AF255">
        <f>ROUND((EV255),2)</f>
        <v>0</v>
      </c>
      <c r="AG255">
        <f t="shared" si="201"/>
        <v>0</v>
      </c>
      <c r="AH255">
        <f>(EW255)</f>
        <v>0</v>
      </c>
      <c r="AI255">
        <f>(EX255)</f>
        <v>0</v>
      </c>
      <c r="AJ255">
        <f t="shared" si="202"/>
        <v>3.76</v>
      </c>
      <c r="AK255">
        <v>82.19</v>
      </c>
      <c r="AL255">
        <v>82.19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3.76</v>
      </c>
      <c r="AT255">
        <v>0</v>
      </c>
      <c r="AU255">
        <v>0</v>
      </c>
      <c r="AV255">
        <v>1</v>
      </c>
      <c r="AW255">
        <v>1</v>
      </c>
      <c r="AZ255">
        <v>1</v>
      </c>
      <c r="BA255">
        <v>1</v>
      </c>
      <c r="BB255">
        <v>1</v>
      </c>
      <c r="BC255">
        <v>6.28</v>
      </c>
      <c r="BD255" t="s">
        <v>3</v>
      </c>
      <c r="BE255" t="s">
        <v>3</v>
      </c>
      <c r="BF255" t="s">
        <v>3</v>
      </c>
      <c r="BG255" t="s">
        <v>3</v>
      </c>
      <c r="BH255">
        <v>3</v>
      </c>
      <c r="BI255">
        <v>1</v>
      </c>
      <c r="BJ255" t="s">
        <v>208</v>
      </c>
      <c r="BM255">
        <v>500001</v>
      </c>
      <c r="BN255">
        <v>0</v>
      </c>
      <c r="BO255" t="s">
        <v>206</v>
      </c>
      <c r="BP255">
        <v>1</v>
      </c>
      <c r="BQ255">
        <v>8</v>
      </c>
      <c r="BR255">
        <v>0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 t="s">
        <v>3</v>
      </c>
      <c r="BZ255">
        <v>0</v>
      </c>
      <c r="CA255">
        <v>0</v>
      </c>
      <c r="CE255">
        <v>0</v>
      </c>
      <c r="CF255">
        <v>0</v>
      </c>
      <c r="CG255">
        <v>0</v>
      </c>
      <c r="CM255">
        <v>0</v>
      </c>
      <c r="CN255" t="s">
        <v>3</v>
      </c>
      <c r="CO255">
        <v>0</v>
      </c>
      <c r="CP255">
        <f t="shared" si="203"/>
        <v>15425.75</v>
      </c>
      <c r="CQ255">
        <f t="shared" si="204"/>
        <v>516.15319999999997</v>
      </c>
      <c r="CR255">
        <f t="shared" si="205"/>
        <v>0</v>
      </c>
      <c r="CS255">
        <f t="shared" si="206"/>
        <v>0</v>
      </c>
      <c r="CT255">
        <f t="shared" si="207"/>
        <v>0</v>
      </c>
      <c r="CU255">
        <f t="shared" si="208"/>
        <v>0</v>
      </c>
      <c r="CV255">
        <f t="shared" si="209"/>
        <v>0</v>
      </c>
      <c r="CW255">
        <f t="shared" si="210"/>
        <v>0</v>
      </c>
      <c r="CX255">
        <f t="shared" si="211"/>
        <v>3.76</v>
      </c>
      <c r="CY255">
        <f t="shared" si="212"/>
        <v>0</v>
      </c>
      <c r="CZ255">
        <f t="shared" si="213"/>
        <v>0</v>
      </c>
      <c r="DC255" t="s">
        <v>3</v>
      </c>
      <c r="DD255" t="s">
        <v>3</v>
      </c>
      <c r="DE255" t="s">
        <v>3</v>
      </c>
      <c r="DF255" t="s">
        <v>3</v>
      </c>
      <c r="DG255" t="s">
        <v>3</v>
      </c>
      <c r="DH255" t="s">
        <v>3</v>
      </c>
      <c r="DI255" t="s">
        <v>3</v>
      </c>
      <c r="DJ255" t="s">
        <v>3</v>
      </c>
      <c r="DK255" t="s">
        <v>3</v>
      </c>
      <c r="DL255" t="s">
        <v>3</v>
      </c>
      <c r="DM255" t="s">
        <v>3</v>
      </c>
      <c r="DN255">
        <v>0</v>
      </c>
      <c r="DO255">
        <v>0</v>
      </c>
      <c r="DP255">
        <v>1</v>
      </c>
      <c r="DQ255">
        <v>1</v>
      </c>
      <c r="DU255">
        <v>1005</v>
      </c>
      <c r="DV255" t="s">
        <v>165</v>
      </c>
      <c r="DW255" t="s">
        <v>165</v>
      </c>
      <c r="DX255">
        <v>1</v>
      </c>
      <c r="DZ255" t="s">
        <v>3</v>
      </c>
      <c r="EA255" t="s">
        <v>3</v>
      </c>
      <c r="EB255" t="s">
        <v>3</v>
      </c>
      <c r="EC255" t="s">
        <v>3</v>
      </c>
      <c r="EE255">
        <v>29085443</v>
      </c>
      <c r="EF255">
        <v>8</v>
      </c>
      <c r="EG255" t="s">
        <v>153</v>
      </c>
      <c r="EH255">
        <v>0</v>
      </c>
      <c r="EI255" t="s">
        <v>3</v>
      </c>
      <c r="EJ255">
        <v>1</v>
      </c>
      <c r="EK255">
        <v>500001</v>
      </c>
      <c r="EL255" t="s">
        <v>154</v>
      </c>
      <c r="EM255" t="s">
        <v>155</v>
      </c>
      <c r="EO255" t="s">
        <v>3</v>
      </c>
      <c r="EQ255">
        <v>0</v>
      </c>
      <c r="ER255">
        <v>82.19</v>
      </c>
      <c r="ES255">
        <v>82.19</v>
      </c>
      <c r="ET255">
        <v>0</v>
      </c>
      <c r="EU255">
        <v>0</v>
      </c>
      <c r="EV255">
        <v>0</v>
      </c>
      <c r="EW255">
        <v>0</v>
      </c>
      <c r="EX255">
        <v>0</v>
      </c>
      <c r="FQ255">
        <v>0</v>
      </c>
      <c r="FR255">
        <f t="shared" si="214"/>
        <v>0</v>
      </c>
      <c r="FS255">
        <v>0</v>
      </c>
      <c r="FX255">
        <v>0</v>
      </c>
      <c r="FY255">
        <v>0</v>
      </c>
      <c r="GA255" t="s">
        <v>3</v>
      </c>
      <c r="GD255">
        <v>1</v>
      </c>
      <c r="GF255">
        <v>-100917442</v>
      </c>
      <c r="GG255">
        <v>2</v>
      </c>
      <c r="GH255">
        <v>1</v>
      </c>
      <c r="GI255">
        <v>2</v>
      </c>
      <c r="GJ255">
        <v>0</v>
      </c>
      <c r="GK255">
        <v>0</v>
      </c>
      <c r="GL255">
        <f t="shared" si="215"/>
        <v>0</v>
      </c>
      <c r="GM255">
        <f t="shared" si="216"/>
        <v>15425.75</v>
      </c>
      <c r="GN255">
        <f t="shared" si="217"/>
        <v>15425.75</v>
      </c>
      <c r="GO255">
        <f t="shared" si="218"/>
        <v>0</v>
      </c>
      <c r="GP255">
        <f t="shared" si="219"/>
        <v>0</v>
      </c>
      <c r="GR255">
        <v>0</v>
      </c>
      <c r="GS255">
        <v>3</v>
      </c>
      <c r="GT255">
        <v>0</v>
      </c>
      <c r="GU255" t="s">
        <v>3</v>
      </c>
      <c r="GV255">
        <f t="shared" si="220"/>
        <v>0</v>
      </c>
      <c r="GW255">
        <v>1</v>
      </c>
      <c r="GX255">
        <f t="shared" si="221"/>
        <v>0</v>
      </c>
      <c r="HA255">
        <v>0</v>
      </c>
      <c r="HB255">
        <v>0</v>
      </c>
      <c r="HC255">
        <f t="shared" si="222"/>
        <v>0</v>
      </c>
      <c r="HE255" t="s">
        <v>3</v>
      </c>
      <c r="HF255" t="s">
        <v>3</v>
      </c>
      <c r="IK255">
        <v>0</v>
      </c>
    </row>
    <row r="256" spans="1:245">
      <c r="A256">
        <v>17</v>
      </c>
      <c r="B256">
        <v>1</v>
      </c>
      <c r="C256">
        <f>ROW(SmtRes!A302)</f>
        <v>302</v>
      </c>
      <c r="D256">
        <f>ROW(EtalonRes!A297)</f>
        <v>297</v>
      </c>
      <c r="E256" t="s">
        <v>209</v>
      </c>
      <c r="F256" t="s">
        <v>210</v>
      </c>
      <c r="G256" t="s">
        <v>211</v>
      </c>
      <c r="H256" t="s">
        <v>55</v>
      </c>
      <c r="I256">
        <f>ROUND(22/100,9)</f>
        <v>0.22</v>
      </c>
      <c r="J256">
        <v>0</v>
      </c>
      <c r="O256">
        <f t="shared" si="188"/>
        <v>1353.52</v>
      </c>
      <c r="P256">
        <f t="shared" si="189"/>
        <v>822.89</v>
      </c>
      <c r="Q256">
        <f t="shared" si="190"/>
        <v>17.399999999999999</v>
      </c>
      <c r="R256">
        <f t="shared" si="191"/>
        <v>0</v>
      </c>
      <c r="S256">
        <f t="shared" si="192"/>
        <v>513.23</v>
      </c>
      <c r="T256">
        <f t="shared" si="193"/>
        <v>0</v>
      </c>
      <c r="U256">
        <f t="shared" si="194"/>
        <v>1.6849799999999999</v>
      </c>
      <c r="V256">
        <f t="shared" si="195"/>
        <v>0</v>
      </c>
      <c r="W256">
        <f t="shared" si="196"/>
        <v>0</v>
      </c>
      <c r="X256">
        <f t="shared" si="197"/>
        <v>482.44</v>
      </c>
      <c r="Y256">
        <f t="shared" si="198"/>
        <v>261.75</v>
      </c>
      <c r="AA256">
        <v>35806607</v>
      </c>
      <c r="AB256">
        <f t="shared" si="199"/>
        <v>1480.04</v>
      </c>
      <c r="AC256">
        <f t="shared" si="200"/>
        <v>1395.68</v>
      </c>
      <c r="AD256">
        <f>ROUND(((((ET256*1.25))-((EU256*1.25)))+AE256),2)</f>
        <v>14.05</v>
      </c>
      <c r="AE256">
        <f>ROUND(((EU256*1.25)),2)</f>
        <v>0</v>
      </c>
      <c r="AF256">
        <f>ROUND(((EV256*1.15)),2)</f>
        <v>70.31</v>
      </c>
      <c r="AG256">
        <f t="shared" si="201"/>
        <v>0</v>
      </c>
      <c r="AH256">
        <f>((EW256*1.15))</f>
        <v>7.6589999999999998</v>
      </c>
      <c r="AI256">
        <f>((EX256*1.25))</f>
        <v>0</v>
      </c>
      <c r="AJ256">
        <f t="shared" si="202"/>
        <v>0</v>
      </c>
      <c r="AK256">
        <v>1468.06</v>
      </c>
      <c r="AL256">
        <v>1395.68</v>
      </c>
      <c r="AM256">
        <v>11.24</v>
      </c>
      <c r="AN256">
        <v>0</v>
      </c>
      <c r="AO256">
        <v>61.14</v>
      </c>
      <c r="AP256">
        <v>0</v>
      </c>
      <c r="AQ256">
        <v>6.66</v>
      </c>
      <c r="AR256">
        <v>0</v>
      </c>
      <c r="AS256">
        <v>0</v>
      </c>
      <c r="AT256">
        <v>94</v>
      </c>
      <c r="AU256">
        <v>51</v>
      </c>
      <c r="AV256">
        <v>1</v>
      </c>
      <c r="AW256">
        <v>1</v>
      </c>
      <c r="AZ256">
        <v>1</v>
      </c>
      <c r="BA256">
        <v>33.18</v>
      </c>
      <c r="BB256">
        <v>5.63</v>
      </c>
      <c r="BC256">
        <v>2.68</v>
      </c>
      <c r="BD256" t="s">
        <v>3</v>
      </c>
      <c r="BE256" t="s">
        <v>3</v>
      </c>
      <c r="BF256" t="s">
        <v>3</v>
      </c>
      <c r="BG256" t="s">
        <v>3</v>
      </c>
      <c r="BH256">
        <v>0</v>
      </c>
      <c r="BI256">
        <v>1</v>
      </c>
      <c r="BJ256" t="s">
        <v>212</v>
      </c>
      <c r="BM256">
        <v>11001</v>
      </c>
      <c r="BN256">
        <v>0</v>
      </c>
      <c r="BO256" t="s">
        <v>210</v>
      </c>
      <c r="BP256">
        <v>1</v>
      </c>
      <c r="BQ256">
        <v>2</v>
      </c>
      <c r="BR256">
        <v>0</v>
      </c>
      <c r="BS256">
        <v>33.18</v>
      </c>
      <c r="BT256">
        <v>1</v>
      </c>
      <c r="BU256">
        <v>1</v>
      </c>
      <c r="BV256">
        <v>1</v>
      </c>
      <c r="BW256">
        <v>1</v>
      </c>
      <c r="BX256">
        <v>1</v>
      </c>
      <c r="BY256" t="s">
        <v>3</v>
      </c>
      <c r="BZ256">
        <v>123</v>
      </c>
      <c r="CA256">
        <v>75</v>
      </c>
      <c r="CE256">
        <v>0</v>
      </c>
      <c r="CF256">
        <v>0</v>
      </c>
      <c r="CG256">
        <v>0</v>
      </c>
      <c r="CM256">
        <v>0</v>
      </c>
      <c r="CN256" t="s">
        <v>3</v>
      </c>
      <c r="CO256">
        <v>0</v>
      </c>
      <c r="CP256">
        <f t="shared" si="203"/>
        <v>1353.52</v>
      </c>
      <c r="CQ256">
        <f t="shared" si="204"/>
        <v>3740.4224000000004</v>
      </c>
      <c r="CR256">
        <f t="shared" si="205"/>
        <v>79.101500000000001</v>
      </c>
      <c r="CS256">
        <f t="shared" si="206"/>
        <v>0</v>
      </c>
      <c r="CT256">
        <f t="shared" si="207"/>
        <v>2332.8858</v>
      </c>
      <c r="CU256">
        <f t="shared" si="208"/>
        <v>0</v>
      </c>
      <c r="CV256">
        <f t="shared" si="209"/>
        <v>7.6589999999999998</v>
      </c>
      <c r="CW256">
        <f t="shared" si="210"/>
        <v>0</v>
      </c>
      <c r="CX256">
        <f t="shared" si="211"/>
        <v>0</v>
      </c>
      <c r="CY256">
        <f t="shared" si="212"/>
        <v>482.43620000000004</v>
      </c>
      <c r="CZ256">
        <f t="shared" si="213"/>
        <v>261.7473</v>
      </c>
      <c r="DC256" t="s">
        <v>3</v>
      </c>
      <c r="DD256" t="s">
        <v>3</v>
      </c>
      <c r="DE256" t="s">
        <v>143</v>
      </c>
      <c r="DF256" t="s">
        <v>143</v>
      </c>
      <c r="DG256" t="s">
        <v>144</v>
      </c>
      <c r="DH256" t="s">
        <v>3</v>
      </c>
      <c r="DI256" t="s">
        <v>144</v>
      </c>
      <c r="DJ256" t="s">
        <v>143</v>
      </c>
      <c r="DK256" t="s">
        <v>3</v>
      </c>
      <c r="DL256" t="s">
        <v>3</v>
      </c>
      <c r="DM256" t="s">
        <v>3</v>
      </c>
      <c r="DN256">
        <v>0</v>
      </c>
      <c r="DO256">
        <v>0</v>
      </c>
      <c r="DP256">
        <v>1</v>
      </c>
      <c r="DQ256">
        <v>1</v>
      </c>
      <c r="DU256">
        <v>1013</v>
      </c>
      <c r="DV256" t="s">
        <v>55</v>
      </c>
      <c r="DW256" t="s">
        <v>55</v>
      </c>
      <c r="DX256">
        <v>1</v>
      </c>
      <c r="DZ256" t="s">
        <v>3</v>
      </c>
      <c r="EA256" t="s">
        <v>3</v>
      </c>
      <c r="EB256" t="s">
        <v>3</v>
      </c>
      <c r="EC256" t="s">
        <v>3</v>
      </c>
      <c r="EE256">
        <v>29085511</v>
      </c>
      <c r="EF256">
        <v>2</v>
      </c>
      <c r="EG256" t="s">
        <v>145</v>
      </c>
      <c r="EH256">
        <v>0</v>
      </c>
      <c r="EI256" t="s">
        <v>3</v>
      </c>
      <c r="EJ256">
        <v>1</v>
      </c>
      <c r="EK256">
        <v>11001</v>
      </c>
      <c r="EL256" t="s">
        <v>22</v>
      </c>
      <c r="EM256" t="s">
        <v>196</v>
      </c>
      <c r="EO256" t="s">
        <v>3</v>
      </c>
      <c r="EQ256">
        <v>0</v>
      </c>
      <c r="ER256">
        <v>1468.06</v>
      </c>
      <c r="ES256">
        <v>1395.68</v>
      </c>
      <c r="ET256">
        <v>11.24</v>
      </c>
      <c r="EU256">
        <v>0</v>
      </c>
      <c r="EV256">
        <v>61.14</v>
      </c>
      <c r="EW256">
        <v>6.66</v>
      </c>
      <c r="EX256">
        <v>0</v>
      </c>
      <c r="EY256">
        <v>0</v>
      </c>
      <c r="FQ256">
        <v>0</v>
      </c>
      <c r="FR256">
        <f t="shared" si="214"/>
        <v>0</v>
      </c>
      <c r="FS256">
        <v>0</v>
      </c>
      <c r="FT256" t="s">
        <v>148</v>
      </c>
      <c r="FU256" t="s">
        <v>24</v>
      </c>
      <c r="FV256" t="s">
        <v>24</v>
      </c>
      <c r="FW256" t="s">
        <v>25</v>
      </c>
      <c r="FX256">
        <v>110.7</v>
      </c>
      <c r="FY256">
        <v>63.75</v>
      </c>
      <c r="GA256" t="s">
        <v>3</v>
      </c>
      <c r="GD256">
        <v>1</v>
      </c>
      <c r="GF256">
        <v>-1131838271</v>
      </c>
      <c r="GG256">
        <v>2</v>
      </c>
      <c r="GH256">
        <v>1</v>
      </c>
      <c r="GI256">
        <v>2</v>
      </c>
      <c r="GJ256">
        <v>0</v>
      </c>
      <c r="GK256">
        <v>0</v>
      </c>
      <c r="GL256">
        <f t="shared" si="215"/>
        <v>0</v>
      </c>
      <c r="GM256">
        <f t="shared" si="216"/>
        <v>2097.71</v>
      </c>
      <c r="GN256">
        <f t="shared" si="217"/>
        <v>2097.71</v>
      </c>
      <c r="GO256">
        <f t="shared" si="218"/>
        <v>0</v>
      </c>
      <c r="GP256">
        <f t="shared" si="219"/>
        <v>0</v>
      </c>
      <c r="GR256">
        <v>0</v>
      </c>
      <c r="GS256">
        <v>3</v>
      </c>
      <c r="GT256">
        <v>0</v>
      </c>
      <c r="GU256" t="s">
        <v>3</v>
      </c>
      <c r="GV256">
        <f t="shared" si="220"/>
        <v>0</v>
      </c>
      <c r="GW256">
        <v>1</v>
      </c>
      <c r="GX256">
        <f t="shared" si="221"/>
        <v>0</v>
      </c>
      <c r="HA256">
        <v>0</v>
      </c>
      <c r="HB256">
        <v>0</v>
      </c>
      <c r="HC256">
        <f t="shared" si="222"/>
        <v>0</v>
      </c>
      <c r="HE256" t="s">
        <v>3</v>
      </c>
      <c r="HF256" t="s">
        <v>3</v>
      </c>
      <c r="IK256">
        <v>0</v>
      </c>
    </row>
    <row r="257" spans="1:245">
      <c r="A257">
        <v>17</v>
      </c>
      <c r="B257">
        <v>1</v>
      </c>
      <c r="C257">
        <f>ROW(SmtRes!A321)</f>
        <v>321</v>
      </c>
      <c r="D257">
        <f>ROW(EtalonRes!A316)</f>
        <v>316</v>
      </c>
      <c r="E257" t="s">
        <v>222</v>
      </c>
      <c r="F257" t="s">
        <v>214</v>
      </c>
      <c r="G257" t="s">
        <v>215</v>
      </c>
      <c r="H257" t="s">
        <v>216</v>
      </c>
      <c r="I257">
        <f>ROUND(64.8/100,9)</f>
        <v>0.64800000000000002</v>
      </c>
      <c r="J257">
        <v>0</v>
      </c>
      <c r="O257">
        <f t="shared" si="188"/>
        <v>47182.31</v>
      </c>
      <c r="P257">
        <f t="shared" si="189"/>
        <v>28273.4</v>
      </c>
      <c r="Q257">
        <f t="shared" si="190"/>
        <v>70.91</v>
      </c>
      <c r="R257">
        <f t="shared" si="191"/>
        <v>0</v>
      </c>
      <c r="S257">
        <f t="shared" si="192"/>
        <v>18838</v>
      </c>
      <c r="T257">
        <f t="shared" si="193"/>
        <v>0</v>
      </c>
      <c r="U257">
        <f t="shared" si="194"/>
        <v>62.596800000000002</v>
      </c>
      <c r="V257">
        <f t="shared" si="195"/>
        <v>0</v>
      </c>
      <c r="W257">
        <f t="shared" si="196"/>
        <v>0</v>
      </c>
      <c r="X257">
        <f t="shared" si="197"/>
        <v>16954.2</v>
      </c>
      <c r="Y257">
        <f t="shared" si="198"/>
        <v>8100.34</v>
      </c>
      <c r="AA257">
        <v>35806607</v>
      </c>
      <c r="AB257">
        <f t="shared" si="199"/>
        <v>8548.51</v>
      </c>
      <c r="AC257">
        <f t="shared" si="200"/>
        <v>7654.7</v>
      </c>
      <c r="AD257">
        <f>ROUND(((((ET257*1.25))-((EU257*1.25)))+AE257),2)</f>
        <v>17.649999999999999</v>
      </c>
      <c r="AE257">
        <f>ROUND(((EU257*1.25)),2)</f>
        <v>0</v>
      </c>
      <c r="AF257">
        <f>ROUND(((EV257*1.15)),2)</f>
        <v>876.16</v>
      </c>
      <c r="AG257">
        <f t="shared" si="201"/>
        <v>0</v>
      </c>
      <c r="AH257">
        <f>((EW257*1.15))</f>
        <v>96.6</v>
      </c>
      <c r="AI257">
        <f>((EX257*1.25))</f>
        <v>0</v>
      </c>
      <c r="AJ257">
        <f t="shared" si="202"/>
        <v>0</v>
      </c>
      <c r="AK257">
        <v>8430.7000000000007</v>
      </c>
      <c r="AL257">
        <v>7654.7</v>
      </c>
      <c r="AM257">
        <v>14.12</v>
      </c>
      <c r="AN257">
        <v>0</v>
      </c>
      <c r="AO257">
        <v>761.88</v>
      </c>
      <c r="AP257">
        <v>0</v>
      </c>
      <c r="AQ257">
        <v>84</v>
      </c>
      <c r="AR257">
        <v>0</v>
      </c>
      <c r="AS257">
        <v>0</v>
      </c>
      <c r="AT257">
        <v>90</v>
      </c>
      <c r="AU257">
        <v>43</v>
      </c>
      <c r="AV257">
        <v>1</v>
      </c>
      <c r="AW257">
        <v>1</v>
      </c>
      <c r="AZ257">
        <v>1</v>
      </c>
      <c r="BA257">
        <v>33.18</v>
      </c>
      <c r="BB257">
        <v>6.2</v>
      </c>
      <c r="BC257">
        <v>5.7</v>
      </c>
      <c r="BD257" t="s">
        <v>3</v>
      </c>
      <c r="BE257" t="s">
        <v>3</v>
      </c>
      <c r="BF257" t="s">
        <v>3</v>
      </c>
      <c r="BG257" t="s">
        <v>3</v>
      </c>
      <c r="BH257">
        <v>0</v>
      </c>
      <c r="BI257">
        <v>1</v>
      </c>
      <c r="BJ257" t="s">
        <v>217</v>
      </c>
      <c r="BM257">
        <v>10001</v>
      </c>
      <c r="BN257">
        <v>0</v>
      </c>
      <c r="BO257" t="s">
        <v>214</v>
      </c>
      <c r="BP257">
        <v>1</v>
      </c>
      <c r="BQ257">
        <v>2</v>
      </c>
      <c r="BR257">
        <v>0</v>
      </c>
      <c r="BS257">
        <v>33.18</v>
      </c>
      <c r="BT257">
        <v>1</v>
      </c>
      <c r="BU257">
        <v>1</v>
      </c>
      <c r="BV257">
        <v>1</v>
      </c>
      <c r="BW257">
        <v>1</v>
      </c>
      <c r="BX257">
        <v>1</v>
      </c>
      <c r="BY257" t="s">
        <v>3</v>
      </c>
      <c r="BZ257">
        <v>118</v>
      </c>
      <c r="CA257">
        <v>63</v>
      </c>
      <c r="CE257">
        <v>0</v>
      </c>
      <c r="CF257">
        <v>0</v>
      </c>
      <c r="CG257">
        <v>0</v>
      </c>
      <c r="CM257">
        <v>0</v>
      </c>
      <c r="CN257" t="s">
        <v>3</v>
      </c>
      <c r="CO257">
        <v>0</v>
      </c>
      <c r="CP257">
        <f t="shared" si="203"/>
        <v>47182.31</v>
      </c>
      <c r="CQ257">
        <f t="shared" si="204"/>
        <v>43631.79</v>
      </c>
      <c r="CR257">
        <f t="shared" si="205"/>
        <v>109.42999999999999</v>
      </c>
      <c r="CS257">
        <f t="shared" si="206"/>
        <v>0</v>
      </c>
      <c r="CT257">
        <f t="shared" si="207"/>
        <v>29070.988799999999</v>
      </c>
      <c r="CU257">
        <f t="shared" si="208"/>
        <v>0</v>
      </c>
      <c r="CV257">
        <f t="shared" si="209"/>
        <v>96.6</v>
      </c>
      <c r="CW257">
        <f t="shared" si="210"/>
        <v>0</v>
      </c>
      <c r="CX257">
        <f t="shared" si="211"/>
        <v>0</v>
      </c>
      <c r="CY257">
        <f t="shared" si="212"/>
        <v>16954.2</v>
      </c>
      <c r="CZ257">
        <f t="shared" si="213"/>
        <v>8100.34</v>
      </c>
      <c r="DC257" t="s">
        <v>3</v>
      </c>
      <c r="DD257" t="s">
        <v>3</v>
      </c>
      <c r="DE257" t="s">
        <v>143</v>
      </c>
      <c r="DF257" t="s">
        <v>143</v>
      </c>
      <c r="DG257" t="s">
        <v>144</v>
      </c>
      <c r="DH257" t="s">
        <v>3</v>
      </c>
      <c r="DI257" t="s">
        <v>144</v>
      </c>
      <c r="DJ257" t="s">
        <v>143</v>
      </c>
      <c r="DK257" t="s">
        <v>3</v>
      </c>
      <c r="DL257" t="s">
        <v>3</v>
      </c>
      <c r="DM257" t="s">
        <v>3</v>
      </c>
      <c r="DN257">
        <v>0</v>
      </c>
      <c r="DO257">
        <v>0</v>
      </c>
      <c r="DP257">
        <v>1</v>
      </c>
      <c r="DQ257">
        <v>1</v>
      </c>
      <c r="DU257">
        <v>1005</v>
      </c>
      <c r="DV257" t="s">
        <v>216</v>
      </c>
      <c r="DW257" t="s">
        <v>216</v>
      </c>
      <c r="DX257">
        <v>100</v>
      </c>
      <c r="DZ257" t="s">
        <v>3</v>
      </c>
      <c r="EA257" t="s">
        <v>3</v>
      </c>
      <c r="EB257" t="s">
        <v>3</v>
      </c>
      <c r="EC257" t="s">
        <v>3</v>
      </c>
      <c r="EE257">
        <v>29085510</v>
      </c>
      <c r="EF257">
        <v>2</v>
      </c>
      <c r="EG257" t="s">
        <v>145</v>
      </c>
      <c r="EH257">
        <v>0</v>
      </c>
      <c r="EI257" t="s">
        <v>3</v>
      </c>
      <c r="EJ257">
        <v>1</v>
      </c>
      <c r="EK257">
        <v>10001</v>
      </c>
      <c r="EL257" t="s">
        <v>146</v>
      </c>
      <c r="EM257" t="s">
        <v>147</v>
      </c>
      <c r="EO257" t="s">
        <v>3</v>
      </c>
      <c r="EQ257">
        <v>0</v>
      </c>
      <c r="ER257">
        <v>8430.7000000000007</v>
      </c>
      <c r="ES257">
        <v>7654.7</v>
      </c>
      <c r="ET257">
        <v>14.12</v>
      </c>
      <c r="EU257">
        <v>0</v>
      </c>
      <c r="EV257">
        <v>761.88</v>
      </c>
      <c r="EW257">
        <v>84</v>
      </c>
      <c r="EX257">
        <v>0</v>
      </c>
      <c r="EY257">
        <v>0</v>
      </c>
      <c r="FQ257">
        <v>0</v>
      </c>
      <c r="FR257">
        <f t="shared" si="214"/>
        <v>0</v>
      </c>
      <c r="FS257">
        <v>0</v>
      </c>
      <c r="FT257" t="s">
        <v>148</v>
      </c>
      <c r="FU257" t="s">
        <v>24</v>
      </c>
      <c r="FV257" t="s">
        <v>24</v>
      </c>
      <c r="FW257" t="s">
        <v>25</v>
      </c>
      <c r="FX257">
        <v>106.2</v>
      </c>
      <c r="FY257">
        <v>53.55</v>
      </c>
      <c r="GA257" t="s">
        <v>3</v>
      </c>
      <c r="GD257">
        <v>1</v>
      </c>
      <c r="GF257">
        <v>-219192979</v>
      </c>
      <c r="GG257">
        <v>2</v>
      </c>
      <c r="GH257">
        <v>1</v>
      </c>
      <c r="GI257">
        <v>2</v>
      </c>
      <c r="GJ257">
        <v>0</v>
      </c>
      <c r="GK257">
        <v>0</v>
      </c>
      <c r="GL257">
        <f t="shared" si="215"/>
        <v>0</v>
      </c>
      <c r="GM257">
        <f t="shared" si="216"/>
        <v>72236.850000000006</v>
      </c>
      <c r="GN257">
        <f t="shared" si="217"/>
        <v>72236.850000000006</v>
      </c>
      <c r="GO257">
        <f t="shared" si="218"/>
        <v>0</v>
      </c>
      <c r="GP257">
        <f t="shared" si="219"/>
        <v>0</v>
      </c>
      <c r="GR257">
        <v>0</v>
      </c>
      <c r="GS257">
        <v>3</v>
      </c>
      <c r="GT257">
        <v>0</v>
      </c>
      <c r="GU257" t="s">
        <v>3</v>
      </c>
      <c r="GV257">
        <f t="shared" si="220"/>
        <v>0</v>
      </c>
      <c r="GW257">
        <v>1</v>
      </c>
      <c r="GX257">
        <f t="shared" si="221"/>
        <v>0</v>
      </c>
      <c r="HA257">
        <v>0</v>
      </c>
      <c r="HB257">
        <v>0</v>
      </c>
      <c r="HC257">
        <f t="shared" si="222"/>
        <v>0</v>
      </c>
      <c r="HE257" t="s">
        <v>3</v>
      </c>
      <c r="HF257" t="s">
        <v>3</v>
      </c>
      <c r="IK257">
        <v>0</v>
      </c>
    </row>
    <row r="258" spans="1:245">
      <c r="A258">
        <v>18</v>
      </c>
      <c r="B258">
        <v>1</v>
      </c>
      <c r="C258">
        <v>314</v>
      </c>
      <c r="E258" t="s">
        <v>287</v>
      </c>
      <c r="F258" t="s">
        <v>219</v>
      </c>
      <c r="G258" t="s">
        <v>220</v>
      </c>
      <c r="H258" t="s">
        <v>165</v>
      </c>
      <c r="I258">
        <f>I257*J258</f>
        <v>-145.80000000000001</v>
      </c>
      <c r="J258">
        <v>-225</v>
      </c>
      <c r="O258">
        <f t="shared" si="188"/>
        <v>-10759.17</v>
      </c>
      <c r="P258">
        <f t="shared" si="189"/>
        <v>-10759.17</v>
      </c>
      <c r="Q258">
        <f t="shared" si="190"/>
        <v>0</v>
      </c>
      <c r="R258">
        <f t="shared" si="191"/>
        <v>0</v>
      </c>
      <c r="S258">
        <f t="shared" si="192"/>
        <v>0</v>
      </c>
      <c r="T258">
        <f t="shared" si="193"/>
        <v>0</v>
      </c>
      <c r="U258">
        <f t="shared" si="194"/>
        <v>0</v>
      </c>
      <c r="V258">
        <f t="shared" si="195"/>
        <v>0</v>
      </c>
      <c r="W258">
        <f t="shared" si="196"/>
        <v>0</v>
      </c>
      <c r="X258">
        <f t="shared" si="197"/>
        <v>0</v>
      </c>
      <c r="Y258">
        <f t="shared" si="198"/>
        <v>0</v>
      </c>
      <c r="AA258">
        <v>35806607</v>
      </c>
      <c r="AB258">
        <f t="shared" si="199"/>
        <v>15.06</v>
      </c>
      <c r="AC258">
        <f t="shared" si="200"/>
        <v>15.06</v>
      </c>
      <c r="AD258">
        <f>ROUND((((ET258)-(EU258))+AE258),2)</f>
        <v>0</v>
      </c>
      <c r="AE258">
        <f>ROUND((EU258),2)</f>
        <v>0</v>
      </c>
      <c r="AF258">
        <f>ROUND((EV258),2)</f>
        <v>0</v>
      </c>
      <c r="AG258">
        <f t="shared" si="201"/>
        <v>0</v>
      </c>
      <c r="AH258">
        <f>(EW258)</f>
        <v>0</v>
      </c>
      <c r="AI258">
        <f>(EX258)</f>
        <v>0</v>
      </c>
      <c r="AJ258">
        <f t="shared" si="202"/>
        <v>0</v>
      </c>
      <c r="AK258">
        <v>15.06</v>
      </c>
      <c r="AL258">
        <v>15.06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1</v>
      </c>
      <c r="AW258">
        <v>1</v>
      </c>
      <c r="AZ258">
        <v>1</v>
      </c>
      <c r="BA258">
        <v>1</v>
      </c>
      <c r="BB258">
        <v>1</v>
      </c>
      <c r="BC258">
        <v>4.9000000000000004</v>
      </c>
      <c r="BD258" t="s">
        <v>3</v>
      </c>
      <c r="BE258" t="s">
        <v>3</v>
      </c>
      <c r="BF258" t="s">
        <v>3</v>
      </c>
      <c r="BG258" t="s">
        <v>3</v>
      </c>
      <c r="BH258">
        <v>3</v>
      </c>
      <c r="BI258">
        <v>1</v>
      </c>
      <c r="BJ258" t="s">
        <v>221</v>
      </c>
      <c r="BM258">
        <v>500001</v>
      </c>
      <c r="BN258">
        <v>0</v>
      </c>
      <c r="BO258" t="s">
        <v>219</v>
      </c>
      <c r="BP258">
        <v>1</v>
      </c>
      <c r="BQ258">
        <v>8</v>
      </c>
      <c r="BR258">
        <v>1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 t="s">
        <v>3</v>
      </c>
      <c r="BZ258">
        <v>0</v>
      </c>
      <c r="CA258">
        <v>0</v>
      </c>
      <c r="CE258">
        <v>0</v>
      </c>
      <c r="CF258">
        <v>0</v>
      </c>
      <c r="CG258">
        <v>0</v>
      </c>
      <c r="CM258">
        <v>0</v>
      </c>
      <c r="CN258" t="s">
        <v>3</v>
      </c>
      <c r="CO258">
        <v>0</v>
      </c>
      <c r="CP258">
        <f t="shared" si="203"/>
        <v>-10759.17</v>
      </c>
      <c r="CQ258">
        <f t="shared" si="204"/>
        <v>73.794000000000011</v>
      </c>
      <c r="CR258">
        <f t="shared" si="205"/>
        <v>0</v>
      </c>
      <c r="CS258">
        <f t="shared" si="206"/>
        <v>0</v>
      </c>
      <c r="CT258">
        <f t="shared" si="207"/>
        <v>0</v>
      </c>
      <c r="CU258">
        <f t="shared" si="208"/>
        <v>0</v>
      </c>
      <c r="CV258">
        <f t="shared" si="209"/>
        <v>0</v>
      </c>
      <c r="CW258">
        <f t="shared" si="210"/>
        <v>0</v>
      </c>
      <c r="CX258">
        <f t="shared" si="211"/>
        <v>0</v>
      </c>
      <c r="CY258">
        <f t="shared" si="212"/>
        <v>0</v>
      </c>
      <c r="CZ258">
        <f t="shared" si="213"/>
        <v>0</v>
      </c>
      <c r="DC258" t="s">
        <v>3</v>
      </c>
      <c r="DD258" t="s">
        <v>3</v>
      </c>
      <c r="DE258" t="s">
        <v>3</v>
      </c>
      <c r="DF258" t="s">
        <v>3</v>
      </c>
      <c r="DG258" t="s">
        <v>3</v>
      </c>
      <c r="DH258" t="s">
        <v>3</v>
      </c>
      <c r="DI258" t="s">
        <v>3</v>
      </c>
      <c r="DJ258" t="s">
        <v>3</v>
      </c>
      <c r="DK258" t="s">
        <v>3</v>
      </c>
      <c r="DL258" t="s">
        <v>3</v>
      </c>
      <c r="DM258" t="s">
        <v>3</v>
      </c>
      <c r="DN258">
        <v>0</v>
      </c>
      <c r="DO258">
        <v>0</v>
      </c>
      <c r="DP258">
        <v>1</v>
      </c>
      <c r="DQ258">
        <v>1</v>
      </c>
      <c r="DU258">
        <v>1005</v>
      </c>
      <c r="DV258" t="s">
        <v>165</v>
      </c>
      <c r="DW258" t="s">
        <v>165</v>
      </c>
      <c r="DX258">
        <v>1</v>
      </c>
      <c r="DZ258" t="s">
        <v>3</v>
      </c>
      <c r="EA258" t="s">
        <v>3</v>
      </c>
      <c r="EB258" t="s">
        <v>3</v>
      </c>
      <c r="EC258" t="s">
        <v>3</v>
      </c>
      <c r="EE258">
        <v>29085443</v>
      </c>
      <c r="EF258">
        <v>8</v>
      </c>
      <c r="EG258" t="s">
        <v>153</v>
      </c>
      <c r="EH258">
        <v>0</v>
      </c>
      <c r="EI258" t="s">
        <v>3</v>
      </c>
      <c r="EJ258">
        <v>1</v>
      </c>
      <c r="EK258">
        <v>500001</v>
      </c>
      <c r="EL258" t="s">
        <v>154</v>
      </c>
      <c r="EM258" t="s">
        <v>155</v>
      </c>
      <c r="EO258" t="s">
        <v>3</v>
      </c>
      <c r="EQ258">
        <v>0</v>
      </c>
      <c r="ER258">
        <v>15.06</v>
      </c>
      <c r="ES258">
        <v>15.06</v>
      </c>
      <c r="ET258">
        <v>0</v>
      </c>
      <c r="EU258">
        <v>0</v>
      </c>
      <c r="EV258">
        <v>0</v>
      </c>
      <c r="EW258">
        <v>0</v>
      </c>
      <c r="EX258">
        <v>0</v>
      </c>
      <c r="FQ258">
        <v>0</v>
      </c>
      <c r="FR258">
        <f t="shared" si="214"/>
        <v>0</v>
      </c>
      <c r="FS258">
        <v>0</v>
      </c>
      <c r="FX258">
        <v>0</v>
      </c>
      <c r="FY258">
        <v>0</v>
      </c>
      <c r="GA258" t="s">
        <v>3</v>
      </c>
      <c r="GD258">
        <v>1</v>
      </c>
      <c r="GF258">
        <v>1477604143</v>
      </c>
      <c r="GG258">
        <v>2</v>
      </c>
      <c r="GH258">
        <v>1</v>
      </c>
      <c r="GI258">
        <v>2</v>
      </c>
      <c r="GJ258">
        <v>0</v>
      </c>
      <c r="GK258">
        <v>0</v>
      </c>
      <c r="GL258">
        <f t="shared" si="215"/>
        <v>0</v>
      </c>
      <c r="GM258">
        <f t="shared" si="216"/>
        <v>-10759.17</v>
      </c>
      <c r="GN258">
        <f t="shared" si="217"/>
        <v>-10759.17</v>
      </c>
      <c r="GO258">
        <f t="shared" si="218"/>
        <v>0</v>
      </c>
      <c r="GP258">
        <f t="shared" si="219"/>
        <v>0</v>
      </c>
      <c r="GR258">
        <v>0</v>
      </c>
      <c r="GS258">
        <v>3</v>
      </c>
      <c r="GT258">
        <v>0</v>
      </c>
      <c r="GU258" t="s">
        <v>3</v>
      </c>
      <c r="GV258">
        <f t="shared" si="220"/>
        <v>0</v>
      </c>
      <c r="GW258">
        <v>1</v>
      </c>
      <c r="GX258">
        <f t="shared" si="221"/>
        <v>0</v>
      </c>
      <c r="HA258">
        <v>0</v>
      </c>
      <c r="HB258">
        <v>0</v>
      </c>
      <c r="HC258">
        <f t="shared" si="222"/>
        <v>0</v>
      </c>
      <c r="HE258" t="s">
        <v>3</v>
      </c>
      <c r="HF258" t="s">
        <v>3</v>
      </c>
      <c r="IK258">
        <v>0</v>
      </c>
    </row>
    <row r="259" spans="1:245">
      <c r="A259">
        <v>17</v>
      </c>
      <c r="B259">
        <v>1</v>
      </c>
      <c r="C259">
        <f>ROW(SmtRes!A328)</f>
        <v>328</v>
      </c>
      <c r="D259">
        <f>ROW(EtalonRes!A323)</f>
        <v>323</v>
      </c>
      <c r="E259" t="s">
        <v>288</v>
      </c>
      <c r="F259" t="s">
        <v>239</v>
      </c>
      <c r="G259" t="s">
        <v>240</v>
      </c>
      <c r="H259" t="s">
        <v>241</v>
      </c>
      <c r="I259">
        <f>ROUND(64.8/100,9)</f>
        <v>0.64800000000000002</v>
      </c>
      <c r="J259">
        <v>0</v>
      </c>
      <c r="O259">
        <f t="shared" si="188"/>
        <v>18006.93</v>
      </c>
      <c r="P259">
        <f t="shared" si="189"/>
        <v>5146.13</v>
      </c>
      <c r="Q259">
        <f t="shared" si="190"/>
        <v>11.37</v>
      </c>
      <c r="R259">
        <f t="shared" si="191"/>
        <v>3.87</v>
      </c>
      <c r="S259">
        <f t="shared" si="192"/>
        <v>12849.43</v>
      </c>
      <c r="T259">
        <f t="shared" si="193"/>
        <v>0</v>
      </c>
      <c r="U259">
        <f t="shared" si="194"/>
        <v>41.686487999999997</v>
      </c>
      <c r="V259">
        <f t="shared" si="195"/>
        <v>8.1000000000000013E-3</v>
      </c>
      <c r="W259">
        <f t="shared" si="196"/>
        <v>0</v>
      </c>
      <c r="X259">
        <f t="shared" si="197"/>
        <v>10282.64</v>
      </c>
      <c r="Y259">
        <f t="shared" si="198"/>
        <v>4755.72</v>
      </c>
      <c r="AA259">
        <v>35806607</v>
      </c>
      <c r="AB259">
        <f t="shared" si="199"/>
        <v>7162.38</v>
      </c>
      <c r="AC259">
        <f t="shared" si="200"/>
        <v>6563.27</v>
      </c>
      <c r="AD259">
        <f>ROUND(((((ET259*1.25))-((EU259*1.25)))+AE259),2)</f>
        <v>1.48</v>
      </c>
      <c r="AE259">
        <f>ROUND(((EU259*1.25)),2)</f>
        <v>0.18</v>
      </c>
      <c r="AF259">
        <f>ROUND(((EV259*1.15)),2)</f>
        <v>597.63</v>
      </c>
      <c r="AG259">
        <f t="shared" si="201"/>
        <v>0</v>
      </c>
      <c r="AH259">
        <f>((EW259*1.15))</f>
        <v>64.330999999999989</v>
      </c>
      <c r="AI259">
        <f>((EX259*1.25))</f>
        <v>1.2500000000000001E-2</v>
      </c>
      <c r="AJ259">
        <f t="shared" si="202"/>
        <v>0</v>
      </c>
      <c r="AK259">
        <v>7084.13</v>
      </c>
      <c r="AL259">
        <v>6563.27</v>
      </c>
      <c r="AM259">
        <v>1.18</v>
      </c>
      <c r="AN259">
        <v>0.14000000000000001</v>
      </c>
      <c r="AO259">
        <v>519.67999999999995</v>
      </c>
      <c r="AP259">
        <v>0</v>
      </c>
      <c r="AQ259">
        <v>55.94</v>
      </c>
      <c r="AR259">
        <v>0.01</v>
      </c>
      <c r="AS259">
        <v>0</v>
      </c>
      <c r="AT259">
        <v>80</v>
      </c>
      <c r="AU259">
        <v>37</v>
      </c>
      <c r="AV259">
        <v>1</v>
      </c>
      <c r="AW259">
        <v>1</v>
      </c>
      <c r="AZ259">
        <v>1</v>
      </c>
      <c r="BA259">
        <v>33.18</v>
      </c>
      <c r="BB259">
        <v>11.86</v>
      </c>
      <c r="BC259">
        <v>1.21</v>
      </c>
      <c r="BD259" t="s">
        <v>3</v>
      </c>
      <c r="BE259" t="s">
        <v>3</v>
      </c>
      <c r="BF259" t="s">
        <v>3</v>
      </c>
      <c r="BG259" t="s">
        <v>3</v>
      </c>
      <c r="BH259">
        <v>0</v>
      </c>
      <c r="BI259">
        <v>1</v>
      </c>
      <c r="BJ259" t="s">
        <v>242</v>
      </c>
      <c r="BM259">
        <v>15001</v>
      </c>
      <c r="BN259">
        <v>0</v>
      </c>
      <c r="BO259" t="s">
        <v>239</v>
      </c>
      <c r="BP259">
        <v>1</v>
      </c>
      <c r="BQ259">
        <v>2</v>
      </c>
      <c r="BR259">
        <v>0</v>
      </c>
      <c r="BS259">
        <v>33.18</v>
      </c>
      <c r="BT259">
        <v>1</v>
      </c>
      <c r="BU259">
        <v>1</v>
      </c>
      <c r="BV259">
        <v>1</v>
      </c>
      <c r="BW259">
        <v>1</v>
      </c>
      <c r="BX259">
        <v>1</v>
      </c>
      <c r="BY259" t="s">
        <v>3</v>
      </c>
      <c r="BZ259">
        <v>105</v>
      </c>
      <c r="CA259">
        <v>55</v>
      </c>
      <c r="CE259">
        <v>0</v>
      </c>
      <c r="CF259">
        <v>0</v>
      </c>
      <c r="CG259">
        <v>0</v>
      </c>
      <c r="CM259">
        <v>0</v>
      </c>
      <c r="CN259" t="s">
        <v>3</v>
      </c>
      <c r="CO259">
        <v>0</v>
      </c>
      <c r="CP259">
        <f t="shared" si="203"/>
        <v>18006.93</v>
      </c>
      <c r="CQ259">
        <f t="shared" si="204"/>
        <v>7941.5567000000001</v>
      </c>
      <c r="CR259">
        <f t="shared" si="205"/>
        <v>17.552799999999998</v>
      </c>
      <c r="CS259">
        <f t="shared" si="206"/>
        <v>5.9723999999999995</v>
      </c>
      <c r="CT259">
        <f t="shared" si="207"/>
        <v>19829.363399999998</v>
      </c>
      <c r="CU259">
        <f t="shared" si="208"/>
        <v>0</v>
      </c>
      <c r="CV259">
        <f t="shared" si="209"/>
        <v>64.330999999999989</v>
      </c>
      <c r="CW259">
        <f t="shared" si="210"/>
        <v>1.2500000000000001E-2</v>
      </c>
      <c r="CX259">
        <f t="shared" si="211"/>
        <v>0</v>
      </c>
      <c r="CY259">
        <f t="shared" si="212"/>
        <v>10282.640000000001</v>
      </c>
      <c r="CZ259">
        <f t="shared" si="213"/>
        <v>4755.7210000000005</v>
      </c>
      <c r="DC259" t="s">
        <v>3</v>
      </c>
      <c r="DD259" t="s">
        <v>3</v>
      </c>
      <c r="DE259" t="s">
        <v>143</v>
      </c>
      <c r="DF259" t="s">
        <v>143</v>
      </c>
      <c r="DG259" t="s">
        <v>144</v>
      </c>
      <c r="DH259" t="s">
        <v>3</v>
      </c>
      <c r="DI259" t="s">
        <v>144</v>
      </c>
      <c r="DJ259" t="s">
        <v>143</v>
      </c>
      <c r="DK259" t="s">
        <v>3</v>
      </c>
      <c r="DL259" t="s">
        <v>3</v>
      </c>
      <c r="DM259" t="s">
        <v>3</v>
      </c>
      <c r="DN259">
        <v>0</v>
      </c>
      <c r="DO259">
        <v>0</v>
      </c>
      <c r="DP259">
        <v>1</v>
      </c>
      <c r="DQ259">
        <v>1</v>
      </c>
      <c r="DU259">
        <v>1013</v>
      </c>
      <c r="DV259" t="s">
        <v>241</v>
      </c>
      <c r="DW259" t="s">
        <v>241</v>
      </c>
      <c r="DX259">
        <v>1</v>
      </c>
      <c r="DZ259" t="s">
        <v>3</v>
      </c>
      <c r="EA259" t="s">
        <v>3</v>
      </c>
      <c r="EB259" t="s">
        <v>3</v>
      </c>
      <c r="EC259" t="s">
        <v>3</v>
      </c>
      <c r="EE259">
        <v>29085536</v>
      </c>
      <c r="EF259">
        <v>2</v>
      </c>
      <c r="EG259" t="s">
        <v>145</v>
      </c>
      <c r="EH259">
        <v>0</v>
      </c>
      <c r="EI259" t="s">
        <v>3</v>
      </c>
      <c r="EJ259">
        <v>1</v>
      </c>
      <c r="EK259">
        <v>15001</v>
      </c>
      <c r="EL259" t="s">
        <v>160</v>
      </c>
      <c r="EM259" t="s">
        <v>161</v>
      </c>
      <c r="EO259" t="s">
        <v>3</v>
      </c>
      <c r="EQ259">
        <v>0</v>
      </c>
      <c r="ER259">
        <v>7084.13</v>
      </c>
      <c r="ES259">
        <v>6563.27</v>
      </c>
      <c r="ET259">
        <v>1.18</v>
      </c>
      <c r="EU259">
        <v>0.14000000000000001</v>
      </c>
      <c r="EV259">
        <v>519.67999999999995</v>
      </c>
      <c r="EW259">
        <v>55.94</v>
      </c>
      <c r="EX259">
        <v>0.01</v>
      </c>
      <c r="EY259">
        <v>0</v>
      </c>
      <c r="FQ259">
        <v>0</v>
      </c>
      <c r="FR259">
        <f t="shared" si="214"/>
        <v>0</v>
      </c>
      <c r="FS259">
        <v>0</v>
      </c>
      <c r="FT259" t="s">
        <v>148</v>
      </c>
      <c r="FU259" t="s">
        <v>24</v>
      </c>
      <c r="FV259" t="s">
        <v>24</v>
      </c>
      <c r="FW259" t="s">
        <v>25</v>
      </c>
      <c r="FX259">
        <v>94.5</v>
      </c>
      <c r="FY259">
        <v>46.75</v>
      </c>
      <c r="GA259" t="s">
        <v>3</v>
      </c>
      <c r="GD259">
        <v>1</v>
      </c>
      <c r="GF259">
        <v>797186164</v>
      </c>
      <c r="GG259">
        <v>2</v>
      </c>
      <c r="GH259">
        <v>1</v>
      </c>
      <c r="GI259">
        <v>2</v>
      </c>
      <c r="GJ259">
        <v>0</v>
      </c>
      <c r="GK259">
        <v>0</v>
      </c>
      <c r="GL259">
        <f t="shared" si="215"/>
        <v>0</v>
      </c>
      <c r="GM259">
        <f t="shared" si="216"/>
        <v>33045.29</v>
      </c>
      <c r="GN259">
        <f t="shared" si="217"/>
        <v>33045.29</v>
      </c>
      <c r="GO259">
        <f t="shared" si="218"/>
        <v>0</v>
      </c>
      <c r="GP259">
        <f t="shared" si="219"/>
        <v>0</v>
      </c>
      <c r="GR259">
        <v>0</v>
      </c>
      <c r="GS259">
        <v>3</v>
      </c>
      <c r="GT259">
        <v>0</v>
      </c>
      <c r="GU259" t="s">
        <v>3</v>
      </c>
      <c r="GV259">
        <f t="shared" si="220"/>
        <v>0</v>
      </c>
      <c r="GW259">
        <v>1</v>
      </c>
      <c r="GX259">
        <f t="shared" si="221"/>
        <v>0</v>
      </c>
      <c r="HA259">
        <v>0</v>
      </c>
      <c r="HB259">
        <v>0</v>
      </c>
      <c r="HC259">
        <f t="shared" si="222"/>
        <v>0</v>
      </c>
      <c r="HE259" t="s">
        <v>3</v>
      </c>
      <c r="HF259" t="s">
        <v>3</v>
      </c>
      <c r="IK259">
        <v>0</v>
      </c>
    </row>
    <row r="260" spans="1:245">
      <c r="A260">
        <v>17</v>
      </c>
      <c r="B260">
        <v>1</v>
      </c>
      <c r="C260">
        <f>ROW(SmtRes!A339)</f>
        <v>339</v>
      </c>
      <c r="D260">
        <f>ROW(EtalonRes!A332)</f>
        <v>332</v>
      </c>
      <c r="E260" t="s">
        <v>229</v>
      </c>
      <c r="F260" t="s">
        <v>244</v>
      </c>
      <c r="G260" t="s">
        <v>245</v>
      </c>
      <c r="H260" t="s">
        <v>61</v>
      </c>
      <c r="I260">
        <f>ROUND(4/100,9)</f>
        <v>0.04</v>
      </c>
      <c r="J260">
        <v>0</v>
      </c>
      <c r="O260">
        <f t="shared" si="188"/>
        <v>421.49</v>
      </c>
      <c r="P260">
        <f t="shared" si="189"/>
        <v>18.12</v>
      </c>
      <c r="Q260">
        <f t="shared" si="190"/>
        <v>2.08</v>
      </c>
      <c r="R260">
        <f t="shared" si="191"/>
        <v>0.54</v>
      </c>
      <c r="S260">
        <f t="shared" si="192"/>
        <v>401.29</v>
      </c>
      <c r="T260">
        <f t="shared" si="193"/>
        <v>0</v>
      </c>
      <c r="U260">
        <f t="shared" si="194"/>
        <v>1.2192000000000001</v>
      </c>
      <c r="V260">
        <f t="shared" si="195"/>
        <v>1.1999999999999999E-3</v>
      </c>
      <c r="W260">
        <f t="shared" si="196"/>
        <v>0</v>
      </c>
      <c r="X260">
        <f t="shared" si="197"/>
        <v>325.48</v>
      </c>
      <c r="Y260">
        <f t="shared" si="198"/>
        <v>208.95</v>
      </c>
      <c r="AA260">
        <v>35806607</v>
      </c>
      <c r="AB260">
        <f t="shared" si="199"/>
        <v>371.42</v>
      </c>
      <c r="AC260">
        <f t="shared" si="200"/>
        <v>63.28</v>
      </c>
      <c r="AD260">
        <f t="shared" ref="AD260:AD265" si="225">ROUND((((ET260)-(EU260))+AE260),2)</f>
        <v>5.78</v>
      </c>
      <c r="AE260">
        <f t="shared" ref="AE260:AF265" si="226">ROUND((EU260),2)</f>
        <v>0.41</v>
      </c>
      <c r="AF260">
        <f t="shared" si="226"/>
        <v>302.36</v>
      </c>
      <c r="AG260">
        <f t="shared" si="201"/>
        <v>0</v>
      </c>
      <c r="AH260">
        <f t="shared" ref="AH260:AI265" si="227">(EW260)</f>
        <v>30.48</v>
      </c>
      <c r="AI260">
        <f t="shared" si="227"/>
        <v>0.03</v>
      </c>
      <c r="AJ260">
        <f t="shared" si="202"/>
        <v>0</v>
      </c>
      <c r="AK260">
        <v>371.42</v>
      </c>
      <c r="AL260">
        <v>63.28</v>
      </c>
      <c r="AM260">
        <v>5.78</v>
      </c>
      <c r="AN260">
        <v>0.41</v>
      </c>
      <c r="AO260">
        <v>302.36</v>
      </c>
      <c r="AP260">
        <v>0</v>
      </c>
      <c r="AQ260">
        <v>30.48</v>
      </c>
      <c r="AR260">
        <v>0.03</v>
      </c>
      <c r="AS260">
        <v>0</v>
      </c>
      <c r="AT260">
        <v>81</v>
      </c>
      <c r="AU260">
        <v>52</v>
      </c>
      <c r="AV260">
        <v>1</v>
      </c>
      <c r="AW260">
        <v>1</v>
      </c>
      <c r="AZ260">
        <v>1</v>
      </c>
      <c r="BA260">
        <v>33.18</v>
      </c>
      <c r="BB260">
        <v>9.01</v>
      </c>
      <c r="BC260">
        <v>7.16</v>
      </c>
      <c r="BD260" t="s">
        <v>3</v>
      </c>
      <c r="BE260" t="s">
        <v>3</v>
      </c>
      <c r="BF260" t="s">
        <v>3</v>
      </c>
      <c r="BG260" t="s">
        <v>3</v>
      </c>
      <c r="BH260">
        <v>0</v>
      </c>
      <c r="BI260">
        <v>2</v>
      </c>
      <c r="BJ260" t="s">
        <v>246</v>
      </c>
      <c r="BM260">
        <v>108001</v>
      </c>
      <c r="BN260">
        <v>0</v>
      </c>
      <c r="BO260" t="s">
        <v>244</v>
      </c>
      <c r="BP260">
        <v>1</v>
      </c>
      <c r="BQ260">
        <v>3</v>
      </c>
      <c r="BR260">
        <v>0</v>
      </c>
      <c r="BS260">
        <v>33.18</v>
      </c>
      <c r="BT260">
        <v>1</v>
      </c>
      <c r="BU260">
        <v>1</v>
      </c>
      <c r="BV260">
        <v>1</v>
      </c>
      <c r="BW260">
        <v>1</v>
      </c>
      <c r="BX260">
        <v>1</v>
      </c>
      <c r="BY260" t="s">
        <v>3</v>
      </c>
      <c r="BZ260">
        <v>95</v>
      </c>
      <c r="CA260">
        <v>65</v>
      </c>
      <c r="CE260">
        <v>0</v>
      </c>
      <c r="CF260">
        <v>0</v>
      </c>
      <c r="CG260">
        <v>0</v>
      </c>
      <c r="CM260">
        <v>0</v>
      </c>
      <c r="CN260" t="s">
        <v>3</v>
      </c>
      <c r="CO260">
        <v>0</v>
      </c>
      <c r="CP260">
        <f t="shared" si="203"/>
        <v>421.49</v>
      </c>
      <c r="CQ260">
        <f t="shared" si="204"/>
        <v>453.08480000000003</v>
      </c>
      <c r="CR260">
        <f t="shared" si="205"/>
        <v>52.077800000000003</v>
      </c>
      <c r="CS260">
        <f t="shared" si="206"/>
        <v>13.6038</v>
      </c>
      <c r="CT260">
        <f t="shared" si="207"/>
        <v>10032.3048</v>
      </c>
      <c r="CU260">
        <f t="shared" si="208"/>
        <v>0</v>
      </c>
      <c r="CV260">
        <f t="shared" si="209"/>
        <v>30.48</v>
      </c>
      <c r="CW260">
        <f t="shared" si="210"/>
        <v>0.03</v>
      </c>
      <c r="CX260">
        <f t="shared" si="211"/>
        <v>0</v>
      </c>
      <c r="CY260">
        <f t="shared" si="212"/>
        <v>325.48230000000001</v>
      </c>
      <c r="CZ260">
        <f t="shared" si="213"/>
        <v>208.95160000000004</v>
      </c>
      <c r="DC260" t="s">
        <v>3</v>
      </c>
      <c r="DD260" t="s">
        <v>3</v>
      </c>
      <c r="DE260" t="s">
        <v>3</v>
      </c>
      <c r="DF260" t="s">
        <v>3</v>
      </c>
      <c r="DG260" t="s">
        <v>3</v>
      </c>
      <c r="DH260" t="s">
        <v>3</v>
      </c>
      <c r="DI260" t="s">
        <v>3</v>
      </c>
      <c r="DJ260" t="s">
        <v>3</v>
      </c>
      <c r="DK260" t="s">
        <v>3</v>
      </c>
      <c r="DL260" t="s">
        <v>3</v>
      </c>
      <c r="DM260" t="s">
        <v>3</v>
      </c>
      <c r="DN260">
        <v>0</v>
      </c>
      <c r="DO260">
        <v>0</v>
      </c>
      <c r="DP260">
        <v>1</v>
      </c>
      <c r="DQ260">
        <v>1</v>
      </c>
      <c r="DU260">
        <v>1010</v>
      </c>
      <c r="DV260" t="s">
        <v>61</v>
      </c>
      <c r="DW260" t="s">
        <v>61</v>
      </c>
      <c r="DX260">
        <v>100</v>
      </c>
      <c r="DZ260" t="s">
        <v>3</v>
      </c>
      <c r="EA260" t="s">
        <v>3</v>
      </c>
      <c r="EB260" t="s">
        <v>3</v>
      </c>
      <c r="EC260" t="s">
        <v>3</v>
      </c>
      <c r="EE260">
        <v>29085386</v>
      </c>
      <c r="EF260">
        <v>3</v>
      </c>
      <c r="EG260" t="s">
        <v>247</v>
      </c>
      <c r="EH260">
        <v>0</v>
      </c>
      <c r="EI260" t="s">
        <v>3</v>
      </c>
      <c r="EJ260">
        <v>2</v>
      </c>
      <c r="EK260">
        <v>108001</v>
      </c>
      <c r="EL260" t="s">
        <v>248</v>
      </c>
      <c r="EM260" t="s">
        <v>249</v>
      </c>
      <c r="EO260" t="s">
        <v>3</v>
      </c>
      <c r="EQ260">
        <v>0</v>
      </c>
      <c r="ER260">
        <v>371.42</v>
      </c>
      <c r="ES260">
        <v>63.28</v>
      </c>
      <c r="ET260">
        <v>5.78</v>
      </c>
      <c r="EU260">
        <v>0.41</v>
      </c>
      <c r="EV260">
        <v>302.36</v>
      </c>
      <c r="EW260">
        <v>30.48</v>
      </c>
      <c r="EX260">
        <v>0.03</v>
      </c>
      <c r="EY260">
        <v>0</v>
      </c>
      <c r="FQ260">
        <v>0</v>
      </c>
      <c r="FR260">
        <f t="shared" si="214"/>
        <v>0</v>
      </c>
      <c r="FS260">
        <v>0</v>
      </c>
      <c r="FV260" t="s">
        <v>24</v>
      </c>
      <c r="FW260" t="s">
        <v>25</v>
      </c>
      <c r="FX260">
        <v>95</v>
      </c>
      <c r="FY260">
        <v>65</v>
      </c>
      <c r="GA260" t="s">
        <v>3</v>
      </c>
      <c r="GD260">
        <v>1</v>
      </c>
      <c r="GF260">
        <v>-1627028948</v>
      </c>
      <c r="GG260">
        <v>2</v>
      </c>
      <c r="GH260">
        <v>1</v>
      </c>
      <c r="GI260">
        <v>2</v>
      </c>
      <c r="GJ260">
        <v>0</v>
      </c>
      <c r="GK260">
        <v>0</v>
      </c>
      <c r="GL260">
        <f t="shared" si="215"/>
        <v>0</v>
      </c>
      <c r="GM260">
        <f t="shared" si="216"/>
        <v>955.92</v>
      </c>
      <c r="GN260">
        <f t="shared" si="217"/>
        <v>0</v>
      </c>
      <c r="GO260">
        <f t="shared" si="218"/>
        <v>955.92</v>
      </c>
      <c r="GP260">
        <f t="shared" si="219"/>
        <v>0</v>
      </c>
      <c r="GR260">
        <v>0</v>
      </c>
      <c r="GS260">
        <v>3</v>
      </c>
      <c r="GT260">
        <v>0</v>
      </c>
      <c r="GU260" t="s">
        <v>3</v>
      </c>
      <c r="GV260">
        <f t="shared" si="220"/>
        <v>0</v>
      </c>
      <c r="GW260">
        <v>1</v>
      </c>
      <c r="GX260">
        <f t="shared" si="221"/>
        <v>0</v>
      </c>
      <c r="HA260">
        <v>0</v>
      </c>
      <c r="HB260">
        <v>0</v>
      </c>
      <c r="HC260">
        <f t="shared" si="222"/>
        <v>0</v>
      </c>
      <c r="HE260" t="s">
        <v>3</v>
      </c>
      <c r="HF260" t="s">
        <v>3</v>
      </c>
      <c r="IK260">
        <v>0</v>
      </c>
    </row>
    <row r="261" spans="1:245">
      <c r="A261">
        <v>18</v>
      </c>
      <c r="B261">
        <v>1</v>
      </c>
      <c r="C261">
        <v>337</v>
      </c>
      <c r="E261" t="s">
        <v>289</v>
      </c>
      <c r="F261" t="s">
        <v>251</v>
      </c>
      <c r="G261" t="s">
        <v>252</v>
      </c>
      <c r="H261" t="s">
        <v>253</v>
      </c>
      <c r="I261">
        <f>I260*J261</f>
        <v>4.0000000000000001E-3</v>
      </c>
      <c r="J261">
        <v>0.1</v>
      </c>
      <c r="O261">
        <f t="shared" si="188"/>
        <v>20.46</v>
      </c>
      <c r="P261">
        <f t="shared" si="189"/>
        <v>20.46</v>
      </c>
      <c r="Q261">
        <f t="shared" si="190"/>
        <v>0</v>
      </c>
      <c r="R261">
        <f t="shared" si="191"/>
        <v>0</v>
      </c>
      <c r="S261">
        <f t="shared" si="192"/>
        <v>0</v>
      </c>
      <c r="T261">
        <f t="shared" si="193"/>
        <v>0</v>
      </c>
      <c r="U261">
        <f t="shared" si="194"/>
        <v>0</v>
      </c>
      <c r="V261">
        <f t="shared" si="195"/>
        <v>0</v>
      </c>
      <c r="W261">
        <f t="shared" si="196"/>
        <v>0.08</v>
      </c>
      <c r="X261">
        <f t="shared" si="197"/>
        <v>0</v>
      </c>
      <c r="Y261">
        <f t="shared" si="198"/>
        <v>0</v>
      </c>
      <c r="AA261">
        <v>35806607</v>
      </c>
      <c r="AB261">
        <f t="shared" si="199"/>
        <v>1998.42</v>
      </c>
      <c r="AC261">
        <f t="shared" si="200"/>
        <v>1998.42</v>
      </c>
      <c r="AD261">
        <f t="shared" si="225"/>
        <v>0</v>
      </c>
      <c r="AE261">
        <f t="shared" si="226"/>
        <v>0</v>
      </c>
      <c r="AF261">
        <f t="shared" si="226"/>
        <v>0</v>
      </c>
      <c r="AG261">
        <f t="shared" si="201"/>
        <v>0</v>
      </c>
      <c r="AH261">
        <f t="shared" si="227"/>
        <v>0</v>
      </c>
      <c r="AI261">
        <f t="shared" si="227"/>
        <v>0</v>
      </c>
      <c r="AJ261">
        <f t="shared" si="202"/>
        <v>19.399999999999999</v>
      </c>
      <c r="AK261">
        <v>1998.42</v>
      </c>
      <c r="AL261">
        <v>1998.42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19.399999999999999</v>
      </c>
      <c r="AT261">
        <v>0</v>
      </c>
      <c r="AU261">
        <v>0</v>
      </c>
      <c r="AV261">
        <v>1</v>
      </c>
      <c r="AW261">
        <v>1</v>
      </c>
      <c r="AZ261">
        <v>1</v>
      </c>
      <c r="BA261">
        <v>1</v>
      </c>
      <c r="BB261">
        <v>1</v>
      </c>
      <c r="BC261">
        <v>2.56</v>
      </c>
      <c r="BD261" t="s">
        <v>3</v>
      </c>
      <c r="BE261" t="s">
        <v>3</v>
      </c>
      <c r="BF261" t="s">
        <v>3</v>
      </c>
      <c r="BG261" t="s">
        <v>3</v>
      </c>
      <c r="BH261">
        <v>3</v>
      </c>
      <c r="BI261">
        <v>2</v>
      </c>
      <c r="BJ261" t="s">
        <v>254</v>
      </c>
      <c r="BM261">
        <v>500002</v>
      </c>
      <c r="BN261">
        <v>0</v>
      </c>
      <c r="BO261" t="s">
        <v>251</v>
      </c>
      <c r="BP261">
        <v>1</v>
      </c>
      <c r="BQ261">
        <v>12</v>
      </c>
      <c r="BR261">
        <v>0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 t="s">
        <v>3</v>
      </c>
      <c r="BZ261">
        <v>0</v>
      </c>
      <c r="CA261">
        <v>0</v>
      </c>
      <c r="CE261">
        <v>0</v>
      </c>
      <c r="CF261">
        <v>0</v>
      </c>
      <c r="CG261">
        <v>0</v>
      </c>
      <c r="CM261">
        <v>0</v>
      </c>
      <c r="CN261" t="s">
        <v>3</v>
      </c>
      <c r="CO261">
        <v>0</v>
      </c>
      <c r="CP261">
        <f t="shared" si="203"/>
        <v>20.46</v>
      </c>
      <c r="CQ261">
        <f t="shared" si="204"/>
        <v>5115.9552000000003</v>
      </c>
      <c r="CR261">
        <f t="shared" si="205"/>
        <v>0</v>
      </c>
      <c r="CS261">
        <f t="shared" si="206"/>
        <v>0</v>
      </c>
      <c r="CT261">
        <f t="shared" si="207"/>
        <v>0</v>
      </c>
      <c r="CU261">
        <f t="shared" si="208"/>
        <v>0</v>
      </c>
      <c r="CV261">
        <f t="shared" si="209"/>
        <v>0</v>
      </c>
      <c r="CW261">
        <f t="shared" si="210"/>
        <v>0</v>
      </c>
      <c r="CX261">
        <f t="shared" si="211"/>
        <v>19.399999999999999</v>
      </c>
      <c r="CY261">
        <f t="shared" si="212"/>
        <v>0</v>
      </c>
      <c r="CZ261">
        <f t="shared" si="213"/>
        <v>0</v>
      </c>
      <c r="DC261" t="s">
        <v>3</v>
      </c>
      <c r="DD261" t="s">
        <v>3</v>
      </c>
      <c r="DE261" t="s">
        <v>3</v>
      </c>
      <c r="DF261" t="s">
        <v>3</v>
      </c>
      <c r="DG261" t="s">
        <v>3</v>
      </c>
      <c r="DH261" t="s">
        <v>3</v>
      </c>
      <c r="DI261" t="s">
        <v>3</v>
      </c>
      <c r="DJ261" t="s">
        <v>3</v>
      </c>
      <c r="DK261" t="s">
        <v>3</v>
      </c>
      <c r="DL261" t="s">
        <v>3</v>
      </c>
      <c r="DM261" t="s">
        <v>3</v>
      </c>
      <c r="DN261">
        <v>0</v>
      </c>
      <c r="DO261">
        <v>0</v>
      </c>
      <c r="DP261">
        <v>1</v>
      </c>
      <c r="DQ261">
        <v>1</v>
      </c>
      <c r="DU261">
        <v>1010</v>
      </c>
      <c r="DV261" t="s">
        <v>253</v>
      </c>
      <c r="DW261" t="s">
        <v>253</v>
      </c>
      <c r="DX261">
        <v>1000</v>
      </c>
      <c r="DZ261" t="s">
        <v>3</v>
      </c>
      <c r="EA261" t="s">
        <v>3</v>
      </c>
      <c r="EB261" t="s">
        <v>3</v>
      </c>
      <c r="EC261" t="s">
        <v>3</v>
      </c>
      <c r="EE261">
        <v>29085444</v>
      </c>
      <c r="EF261">
        <v>12</v>
      </c>
      <c r="EG261" t="s">
        <v>31</v>
      </c>
      <c r="EH261">
        <v>0</v>
      </c>
      <c r="EI261" t="s">
        <v>3</v>
      </c>
      <c r="EJ261">
        <v>2</v>
      </c>
      <c r="EK261">
        <v>500002</v>
      </c>
      <c r="EL261" t="s">
        <v>32</v>
      </c>
      <c r="EM261" t="s">
        <v>33</v>
      </c>
      <c r="EO261" t="s">
        <v>3</v>
      </c>
      <c r="EQ261">
        <v>0</v>
      </c>
      <c r="ER261">
        <v>1998.42</v>
      </c>
      <c r="ES261">
        <v>1998.42</v>
      </c>
      <c r="ET261">
        <v>0</v>
      </c>
      <c r="EU261">
        <v>0</v>
      </c>
      <c r="EV261">
        <v>0</v>
      </c>
      <c r="EW261">
        <v>0</v>
      </c>
      <c r="EX261">
        <v>0</v>
      </c>
      <c r="FQ261">
        <v>0</v>
      </c>
      <c r="FR261">
        <f t="shared" si="214"/>
        <v>0</v>
      </c>
      <c r="FS261">
        <v>0</v>
      </c>
      <c r="FX261">
        <v>0</v>
      </c>
      <c r="FY261">
        <v>0</v>
      </c>
      <c r="GA261" t="s">
        <v>3</v>
      </c>
      <c r="GD261">
        <v>1</v>
      </c>
      <c r="GF261">
        <v>-1152774928</v>
      </c>
      <c r="GG261">
        <v>2</v>
      </c>
      <c r="GH261">
        <v>1</v>
      </c>
      <c r="GI261">
        <v>2</v>
      </c>
      <c r="GJ261">
        <v>0</v>
      </c>
      <c r="GK261">
        <v>0</v>
      </c>
      <c r="GL261">
        <f t="shared" si="215"/>
        <v>0</v>
      </c>
      <c r="GM261">
        <f t="shared" si="216"/>
        <v>20.46</v>
      </c>
      <c r="GN261">
        <f t="shared" si="217"/>
        <v>0</v>
      </c>
      <c r="GO261">
        <f t="shared" si="218"/>
        <v>20.46</v>
      </c>
      <c r="GP261">
        <f t="shared" si="219"/>
        <v>0</v>
      </c>
      <c r="GR261">
        <v>0</v>
      </c>
      <c r="GS261">
        <v>3</v>
      </c>
      <c r="GT261">
        <v>0</v>
      </c>
      <c r="GU261" t="s">
        <v>3</v>
      </c>
      <c r="GV261">
        <f t="shared" si="220"/>
        <v>0</v>
      </c>
      <c r="GW261">
        <v>1</v>
      </c>
      <c r="GX261">
        <f t="shared" si="221"/>
        <v>0</v>
      </c>
      <c r="HA261">
        <v>0</v>
      </c>
      <c r="HB261">
        <v>0</v>
      </c>
      <c r="HC261">
        <f t="shared" si="222"/>
        <v>0</v>
      </c>
      <c r="HE261" t="s">
        <v>3</v>
      </c>
      <c r="HF261" t="s">
        <v>3</v>
      </c>
      <c r="IK261">
        <v>0</v>
      </c>
    </row>
    <row r="262" spans="1:245">
      <c r="A262">
        <v>18</v>
      </c>
      <c r="B262">
        <v>1</v>
      </c>
      <c r="C262">
        <v>336</v>
      </c>
      <c r="E262" t="s">
        <v>290</v>
      </c>
      <c r="F262" t="s">
        <v>256</v>
      </c>
      <c r="G262" t="s">
        <v>257</v>
      </c>
      <c r="H262" t="s">
        <v>258</v>
      </c>
      <c r="I262">
        <f>I260*J262</f>
        <v>4</v>
      </c>
      <c r="J262">
        <v>100</v>
      </c>
      <c r="O262">
        <f t="shared" si="188"/>
        <v>210.01</v>
      </c>
      <c r="P262">
        <f t="shared" si="189"/>
        <v>210.01</v>
      </c>
      <c r="Q262">
        <f t="shared" si="190"/>
        <v>0</v>
      </c>
      <c r="R262">
        <f t="shared" si="191"/>
        <v>0</v>
      </c>
      <c r="S262">
        <f t="shared" si="192"/>
        <v>0</v>
      </c>
      <c r="T262">
        <f t="shared" si="193"/>
        <v>0</v>
      </c>
      <c r="U262">
        <f t="shared" si="194"/>
        <v>0</v>
      </c>
      <c r="V262">
        <f t="shared" si="195"/>
        <v>0</v>
      </c>
      <c r="W262">
        <f t="shared" si="196"/>
        <v>0.28000000000000003</v>
      </c>
      <c r="X262">
        <f t="shared" si="197"/>
        <v>0</v>
      </c>
      <c r="Y262">
        <f t="shared" si="198"/>
        <v>0</v>
      </c>
      <c r="AA262">
        <v>35806607</v>
      </c>
      <c r="AB262">
        <f t="shared" si="199"/>
        <v>7.62</v>
      </c>
      <c r="AC262">
        <f t="shared" si="200"/>
        <v>7.62</v>
      </c>
      <c r="AD262">
        <f t="shared" si="225"/>
        <v>0</v>
      </c>
      <c r="AE262">
        <f t="shared" si="226"/>
        <v>0</v>
      </c>
      <c r="AF262">
        <f t="shared" si="226"/>
        <v>0</v>
      </c>
      <c r="AG262">
        <f t="shared" si="201"/>
        <v>0</v>
      </c>
      <c r="AH262">
        <f t="shared" si="227"/>
        <v>0</v>
      </c>
      <c r="AI262">
        <f t="shared" si="227"/>
        <v>0</v>
      </c>
      <c r="AJ262">
        <f t="shared" si="202"/>
        <v>7.0000000000000007E-2</v>
      </c>
      <c r="AK262">
        <v>7.62</v>
      </c>
      <c r="AL262">
        <v>7.62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7.0000000000000007E-2</v>
      </c>
      <c r="AT262">
        <v>0</v>
      </c>
      <c r="AU262">
        <v>0</v>
      </c>
      <c r="AV262">
        <v>1</v>
      </c>
      <c r="AW262">
        <v>1</v>
      </c>
      <c r="AZ262">
        <v>1</v>
      </c>
      <c r="BA262">
        <v>1</v>
      </c>
      <c r="BB262">
        <v>1</v>
      </c>
      <c r="BC262">
        <v>6.89</v>
      </c>
      <c r="BD262" t="s">
        <v>3</v>
      </c>
      <c r="BE262" t="s">
        <v>3</v>
      </c>
      <c r="BF262" t="s">
        <v>3</v>
      </c>
      <c r="BG262" t="s">
        <v>3</v>
      </c>
      <c r="BH262">
        <v>3</v>
      </c>
      <c r="BI262">
        <v>2</v>
      </c>
      <c r="BJ262" t="s">
        <v>259</v>
      </c>
      <c r="BM262">
        <v>500002</v>
      </c>
      <c r="BN262">
        <v>0</v>
      </c>
      <c r="BO262" t="s">
        <v>256</v>
      </c>
      <c r="BP262">
        <v>1</v>
      </c>
      <c r="BQ262">
        <v>12</v>
      </c>
      <c r="BR262">
        <v>0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 t="s">
        <v>3</v>
      </c>
      <c r="BZ262">
        <v>0</v>
      </c>
      <c r="CA262">
        <v>0</v>
      </c>
      <c r="CE262">
        <v>0</v>
      </c>
      <c r="CF262">
        <v>0</v>
      </c>
      <c r="CG262">
        <v>0</v>
      </c>
      <c r="CM262">
        <v>0</v>
      </c>
      <c r="CN262" t="s">
        <v>3</v>
      </c>
      <c r="CO262">
        <v>0</v>
      </c>
      <c r="CP262">
        <f t="shared" si="203"/>
        <v>210.01</v>
      </c>
      <c r="CQ262">
        <f t="shared" si="204"/>
        <v>52.501799999999996</v>
      </c>
      <c r="CR262">
        <f t="shared" si="205"/>
        <v>0</v>
      </c>
      <c r="CS262">
        <f t="shared" si="206"/>
        <v>0</v>
      </c>
      <c r="CT262">
        <f t="shared" si="207"/>
        <v>0</v>
      </c>
      <c r="CU262">
        <f t="shared" si="208"/>
        <v>0</v>
      </c>
      <c r="CV262">
        <f t="shared" si="209"/>
        <v>0</v>
      </c>
      <c r="CW262">
        <f t="shared" si="210"/>
        <v>0</v>
      </c>
      <c r="CX262">
        <f t="shared" si="211"/>
        <v>7.0000000000000007E-2</v>
      </c>
      <c r="CY262">
        <f t="shared" si="212"/>
        <v>0</v>
      </c>
      <c r="CZ262">
        <f t="shared" si="213"/>
        <v>0</v>
      </c>
      <c r="DC262" t="s">
        <v>3</v>
      </c>
      <c r="DD262" t="s">
        <v>3</v>
      </c>
      <c r="DE262" t="s">
        <v>3</v>
      </c>
      <c r="DF262" t="s">
        <v>3</v>
      </c>
      <c r="DG262" t="s">
        <v>3</v>
      </c>
      <c r="DH262" t="s">
        <v>3</v>
      </c>
      <c r="DI262" t="s">
        <v>3</v>
      </c>
      <c r="DJ262" t="s">
        <v>3</v>
      </c>
      <c r="DK262" t="s">
        <v>3</v>
      </c>
      <c r="DL262" t="s">
        <v>3</v>
      </c>
      <c r="DM262" t="s">
        <v>3</v>
      </c>
      <c r="DN262">
        <v>0</v>
      </c>
      <c r="DO262">
        <v>0</v>
      </c>
      <c r="DP262">
        <v>1</v>
      </c>
      <c r="DQ262">
        <v>1</v>
      </c>
      <c r="DU262">
        <v>1010</v>
      </c>
      <c r="DV262" t="s">
        <v>258</v>
      </c>
      <c r="DW262" t="s">
        <v>258</v>
      </c>
      <c r="DX262">
        <v>1</v>
      </c>
      <c r="DZ262" t="s">
        <v>3</v>
      </c>
      <c r="EA262" t="s">
        <v>3</v>
      </c>
      <c r="EB262" t="s">
        <v>3</v>
      </c>
      <c r="EC262" t="s">
        <v>3</v>
      </c>
      <c r="EE262">
        <v>29085444</v>
      </c>
      <c r="EF262">
        <v>12</v>
      </c>
      <c r="EG262" t="s">
        <v>31</v>
      </c>
      <c r="EH262">
        <v>0</v>
      </c>
      <c r="EI262" t="s">
        <v>3</v>
      </c>
      <c r="EJ262">
        <v>2</v>
      </c>
      <c r="EK262">
        <v>500002</v>
      </c>
      <c r="EL262" t="s">
        <v>32</v>
      </c>
      <c r="EM262" t="s">
        <v>33</v>
      </c>
      <c r="EO262" t="s">
        <v>3</v>
      </c>
      <c r="EQ262">
        <v>0</v>
      </c>
      <c r="ER262">
        <v>7.62</v>
      </c>
      <c r="ES262">
        <v>7.62</v>
      </c>
      <c r="ET262">
        <v>0</v>
      </c>
      <c r="EU262">
        <v>0</v>
      </c>
      <c r="EV262">
        <v>0</v>
      </c>
      <c r="EW262">
        <v>0</v>
      </c>
      <c r="EX262">
        <v>0</v>
      </c>
      <c r="FQ262">
        <v>0</v>
      </c>
      <c r="FR262">
        <f t="shared" si="214"/>
        <v>0</v>
      </c>
      <c r="FS262">
        <v>0</v>
      </c>
      <c r="FX262">
        <v>0</v>
      </c>
      <c r="FY262">
        <v>0</v>
      </c>
      <c r="GA262" t="s">
        <v>3</v>
      </c>
      <c r="GD262">
        <v>1</v>
      </c>
      <c r="GF262">
        <v>-652224790</v>
      </c>
      <c r="GG262">
        <v>2</v>
      </c>
      <c r="GH262">
        <v>1</v>
      </c>
      <c r="GI262">
        <v>2</v>
      </c>
      <c r="GJ262">
        <v>0</v>
      </c>
      <c r="GK262">
        <v>0</v>
      </c>
      <c r="GL262">
        <f t="shared" si="215"/>
        <v>0</v>
      </c>
      <c r="GM262">
        <f t="shared" si="216"/>
        <v>210.01</v>
      </c>
      <c r="GN262">
        <f t="shared" si="217"/>
        <v>0</v>
      </c>
      <c r="GO262">
        <f t="shared" si="218"/>
        <v>210.01</v>
      </c>
      <c r="GP262">
        <f t="shared" si="219"/>
        <v>0</v>
      </c>
      <c r="GR262">
        <v>0</v>
      </c>
      <c r="GS262">
        <v>3</v>
      </c>
      <c r="GT262">
        <v>0</v>
      </c>
      <c r="GU262" t="s">
        <v>3</v>
      </c>
      <c r="GV262">
        <f t="shared" si="220"/>
        <v>0</v>
      </c>
      <c r="GW262">
        <v>1</v>
      </c>
      <c r="GX262">
        <f t="shared" si="221"/>
        <v>0</v>
      </c>
      <c r="HA262">
        <v>0</v>
      </c>
      <c r="HB262">
        <v>0</v>
      </c>
      <c r="HC262">
        <f t="shared" si="222"/>
        <v>0</v>
      </c>
      <c r="HE262" t="s">
        <v>3</v>
      </c>
      <c r="HF262" t="s">
        <v>3</v>
      </c>
      <c r="IK262">
        <v>0</v>
      </c>
    </row>
    <row r="263" spans="1:245">
      <c r="A263">
        <v>17</v>
      </c>
      <c r="B263">
        <v>1</v>
      </c>
      <c r="C263">
        <f>ROW(SmtRes!A348)</f>
        <v>348</v>
      </c>
      <c r="D263">
        <f>ROW(EtalonRes!A339)</f>
        <v>339</v>
      </c>
      <c r="E263" t="s">
        <v>238</v>
      </c>
      <c r="F263" t="s">
        <v>261</v>
      </c>
      <c r="G263" t="s">
        <v>262</v>
      </c>
      <c r="H263" t="s">
        <v>61</v>
      </c>
      <c r="I263">
        <f>ROUND(1/100,9)</f>
        <v>0.01</v>
      </c>
      <c r="J263">
        <v>0</v>
      </c>
      <c r="O263">
        <f t="shared" si="188"/>
        <v>89.48</v>
      </c>
      <c r="P263">
        <f t="shared" si="189"/>
        <v>2.59</v>
      </c>
      <c r="Q263">
        <f t="shared" si="190"/>
        <v>0.52</v>
      </c>
      <c r="R263">
        <f t="shared" si="191"/>
        <v>0.14000000000000001</v>
      </c>
      <c r="S263">
        <f t="shared" si="192"/>
        <v>86.37</v>
      </c>
      <c r="T263">
        <f t="shared" si="193"/>
        <v>0</v>
      </c>
      <c r="U263">
        <f t="shared" si="194"/>
        <v>0.26239999999999997</v>
      </c>
      <c r="V263">
        <f t="shared" si="195"/>
        <v>2.9999999999999997E-4</v>
      </c>
      <c r="W263">
        <f t="shared" si="196"/>
        <v>0</v>
      </c>
      <c r="X263">
        <f t="shared" si="197"/>
        <v>70.069999999999993</v>
      </c>
      <c r="Y263">
        <f t="shared" si="198"/>
        <v>44.99</v>
      </c>
      <c r="AA263">
        <v>35806607</v>
      </c>
      <c r="AB263">
        <f t="shared" si="199"/>
        <v>302.14999999999998</v>
      </c>
      <c r="AC263">
        <f t="shared" si="200"/>
        <v>36.07</v>
      </c>
      <c r="AD263">
        <f t="shared" si="225"/>
        <v>5.78</v>
      </c>
      <c r="AE263">
        <f t="shared" si="226"/>
        <v>0.41</v>
      </c>
      <c r="AF263">
        <f t="shared" si="226"/>
        <v>260.3</v>
      </c>
      <c r="AG263">
        <f t="shared" si="201"/>
        <v>0</v>
      </c>
      <c r="AH263">
        <f t="shared" si="227"/>
        <v>26.24</v>
      </c>
      <c r="AI263">
        <f t="shared" si="227"/>
        <v>0.03</v>
      </c>
      <c r="AJ263">
        <f t="shared" si="202"/>
        <v>0</v>
      </c>
      <c r="AK263">
        <v>302.14999999999998</v>
      </c>
      <c r="AL263">
        <v>36.07</v>
      </c>
      <c r="AM263">
        <v>5.78</v>
      </c>
      <c r="AN263">
        <v>0.41</v>
      </c>
      <c r="AO263">
        <v>260.3</v>
      </c>
      <c r="AP263">
        <v>0</v>
      </c>
      <c r="AQ263">
        <v>26.24</v>
      </c>
      <c r="AR263">
        <v>0.03</v>
      </c>
      <c r="AS263">
        <v>0</v>
      </c>
      <c r="AT263">
        <v>81</v>
      </c>
      <c r="AU263">
        <v>52</v>
      </c>
      <c r="AV263">
        <v>1</v>
      </c>
      <c r="AW263">
        <v>1</v>
      </c>
      <c r="AZ263">
        <v>1</v>
      </c>
      <c r="BA263">
        <v>33.18</v>
      </c>
      <c r="BB263">
        <v>9.01</v>
      </c>
      <c r="BC263">
        <v>7.17</v>
      </c>
      <c r="BD263" t="s">
        <v>3</v>
      </c>
      <c r="BE263" t="s">
        <v>3</v>
      </c>
      <c r="BF263" t="s">
        <v>3</v>
      </c>
      <c r="BG263" t="s">
        <v>3</v>
      </c>
      <c r="BH263">
        <v>0</v>
      </c>
      <c r="BI263">
        <v>2</v>
      </c>
      <c r="BJ263" t="s">
        <v>263</v>
      </c>
      <c r="BM263">
        <v>108001</v>
      </c>
      <c r="BN263">
        <v>0</v>
      </c>
      <c r="BO263" t="s">
        <v>261</v>
      </c>
      <c r="BP263">
        <v>1</v>
      </c>
      <c r="BQ263">
        <v>3</v>
      </c>
      <c r="BR263">
        <v>0</v>
      </c>
      <c r="BS263">
        <v>33.18</v>
      </c>
      <c r="BT263">
        <v>1</v>
      </c>
      <c r="BU263">
        <v>1</v>
      </c>
      <c r="BV263">
        <v>1</v>
      </c>
      <c r="BW263">
        <v>1</v>
      </c>
      <c r="BX263">
        <v>1</v>
      </c>
      <c r="BY263" t="s">
        <v>3</v>
      </c>
      <c r="BZ263">
        <v>95</v>
      </c>
      <c r="CA263">
        <v>65</v>
      </c>
      <c r="CE263">
        <v>0</v>
      </c>
      <c r="CF263">
        <v>0</v>
      </c>
      <c r="CG263">
        <v>0</v>
      </c>
      <c r="CM263">
        <v>0</v>
      </c>
      <c r="CN263" t="s">
        <v>3</v>
      </c>
      <c r="CO263">
        <v>0</v>
      </c>
      <c r="CP263">
        <f t="shared" si="203"/>
        <v>89.48</v>
      </c>
      <c r="CQ263">
        <f t="shared" si="204"/>
        <v>258.62189999999998</v>
      </c>
      <c r="CR263">
        <f t="shared" si="205"/>
        <v>52.077800000000003</v>
      </c>
      <c r="CS263">
        <f t="shared" si="206"/>
        <v>13.6038</v>
      </c>
      <c r="CT263">
        <f t="shared" si="207"/>
        <v>8636.7540000000008</v>
      </c>
      <c r="CU263">
        <f t="shared" si="208"/>
        <v>0</v>
      </c>
      <c r="CV263">
        <f t="shared" si="209"/>
        <v>26.24</v>
      </c>
      <c r="CW263">
        <f t="shared" si="210"/>
        <v>0.03</v>
      </c>
      <c r="CX263">
        <f t="shared" si="211"/>
        <v>0</v>
      </c>
      <c r="CY263">
        <f t="shared" si="212"/>
        <v>70.073100000000011</v>
      </c>
      <c r="CZ263">
        <f t="shared" si="213"/>
        <v>44.985200000000006</v>
      </c>
      <c r="DC263" t="s">
        <v>3</v>
      </c>
      <c r="DD263" t="s">
        <v>3</v>
      </c>
      <c r="DE263" t="s">
        <v>3</v>
      </c>
      <c r="DF263" t="s">
        <v>3</v>
      </c>
      <c r="DG263" t="s">
        <v>3</v>
      </c>
      <c r="DH263" t="s">
        <v>3</v>
      </c>
      <c r="DI263" t="s">
        <v>3</v>
      </c>
      <c r="DJ263" t="s">
        <v>3</v>
      </c>
      <c r="DK263" t="s">
        <v>3</v>
      </c>
      <c r="DL263" t="s">
        <v>3</v>
      </c>
      <c r="DM263" t="s">
        <v>3</v>
      </c>
      <c r="DN263">
        <v>0</v>
      </c>
      <c r="DO263">
        <v>0</v>
      </c>
      <c r="DP263">
        <v>1</v>
      </c>
      <c r="DQ263">
        <v>1</v>
      </c>
      <c r="DU263">
        <v>1010</v>
      </c>
      <c r="DV263" t="s">
        <v>61</v>
      </c>
      <c r="DW263" t="s">
        <v>61</v>
      </c>
      <c r="DX263">
        <v>100</v>
      </c>
      <c r="DZ263" t="s">
        <v>3</v>
      </c>
      <c r="EA263" t="s">
        <v>3</v>
      </c>
      <c r="EB263" t="s">
        <v>3</v>
      </c>
      <c r="EC263" t="s">
        <v>3</v>
      </c>
      <c r="EE263">
        <v>29085386</v>
      </c>
      <c r="EF263">
        <v>3</v>
      </c>
      <c r="EG263" t="s">
        <v>247</v>
      </c>
      <c r="EH263">
        <v>0</v>
      </c>
      <c r="EI263" t="s">
        <v>3</v>
      </c>
      <c r="EJ263">
        <v>2</v>
      </c>
      <c r="EK263">
        <v>108001</v>
      </c>
      <c r="EL263" t="s">
        <v>248</v>
      </c>
      <c r="EM263" t="s">
        <v>249</v>
      </c>
      <c r="EO263" t="s">
        <v>3</v>
      </c>
      <c r="EQ263">
        <v>0</v>
      </c>
      <c r="ER263">
        <v>302.14999999999998</v>
      </c>
      <c r="ES263">
        <v>36.07</v>
      </c>
      <c r="ET263">
        <v>5.78</v>
      </c>
      <c r="EU263">
        <v>0.41</v>
      </c>
      <c r="EV263">
        <v>260.3</v>
      </c>
      <c r="EW263">
        <v>26.24</v>
      </c>
      <c r="EX263">
        <v>0.03</v>
      </c>
      <c r="EY263">
        <v>0</v>
      </c>
      <c r="FQ263">
        <v>0</v>
      </c>
      <c r="FR263">
        <f t="shared" si="214"/>
        <v>0</v>
      </c>
      <c r="FS263">
        <v>0</v>
      </c>
      <c r="FV263" t="s">
        <v>24</v>
      </c>
      <c r="FW263" t="s">
        <v>25</v>
      </c>
      <c r="FX263">
        <v>95</v>
      </c>
      <c r="FY263">
        <v>65</v>
      </c>
      <c r="GA263" t="s">
        <v>3</v>
      </c>
      <c r="GD263">
        <v>1</v>
      </c>
      <c r="GF263">
        <v>1949515482</v>
      </c>
      <c r="GG263">
        <v>2</v>
      </c>
      <c r="GH263">
        <v>1</v>
      </c>
      <c r="GI263">
        <v>2</v>
      </c>
      <c r="GJ263">
        <v>0</v>
      </c>
      <c r="GK263">
        <v>0</v>
      </c>
      <c r="GL263">
        <f t="shared" si="215"/>
        <v>0</v>
      </c>
      <c r="GM263">
        <f t="shared" si="216"/>
        <v>204.54</v>
      </c>
      <c r="GN263">
        <f t="shared" si="217"/>
        <v>0</v>
      </c>
      <c r="GO263">
        <f t="shared" si="218"/>
        <v>204.54</v>
      </c>
      <c r="GP263">
        <f t="shared" si="219"/>
        <v>0</v>
      </c>
      <c r="GR263">
        <v>0</v>
      </c>
      <c r="GS263">
        <v>3</v>
      </c>
      <c r="GT263">
        <v>0</v>
      </c>
      <c r="GU263" t="s">
        <v>3</v>
      </c>
      <c r="GV263">
        <f t="shared" si="220"/>
        <v>0</v>
      </c>
      <c r="GW263">
        <v>1</v>
      </c>
      <c r="GX263">
        <f t="shared" si="221"/>
        <v>0</v>
      </c>
      <c r="HA263">
        <v>0</v>
      </c>
      <c r="HB263">
        <v>0</v>
      </c>
      <c r="HC263">
        <f t="shared" si="222"/>
        <v>0</v>
      </c>
      <c r="HE263" t="s">
        <v>3</v>
      </c>
      <c r="HF263" t="s">
        <v>3</v>
      </c>
      <c r="IK263">
        <v>0</v>
      </c>
    </row>
    <row r="264" spans="1:245">
      <c r="A264">
        <v>18</v>
      </c>
      <c r="B264">
        <v>1</v>
      </c>
      <c r="C264">
        <v>345</v>
      </c>
      <c r="E264" t="s">
        <v>291</v>
      </c>
      <c r="F264" t="s">
        <v>251</v>
      </c>
      <c r="G264" t="s">
        <v>252</v>
      </c>
      <c r="H264" t="s">
        <v>253</v>
      </c>
      <c r="I264">
        <f>I263*J264</f>
        <v>1E-3</v>
      </c>
      <c r="J264">
        <v>0.1</v>
      </c>
      <c r="O264">
        <f t="shared" si="188"/>
        <v>5.12</v>
      </c>
      <c r="P264">
        <f t="shared" si="189"/>
        <v>5.12</v>
      </c>
      <c r="Q264">
        <f t="shared" si="190"/>
        <v>0</v>
      </c>
      <c r="R264">
        <f t="shared" si="191"/>
        <v>0</v>
      </c>
      <c r="S264">
        <f t="shared" si="192"/>
        <v>0</v>
      </c>
      <c r="T264">
        <f t="shared" si="193"/>
        <v>0</v>
      </c>
      <c r="U264">
        <f t="shared" si="194"/>
        <v>0</v>
      </c>
      <c r="V264">
        <f t="shared" si="195"/>
        <v>0</v>
      </c>
      <c r="W264">
        <f t="shared" si="196"/>
        <v>0.02</v>
      </c>
      <c r="X264">
        <f t="shared" si="197"/>
        <v>0</v>
      </c>
      <c r="Y264">
        <f t="shared" si="198"/>
        <v>0</v>
      </c>
      <c r="AA264">
        <v>35806607</v>
      </c>
      <c r="AB264">
        <f t="shared" si="199"/>
        <v>1998.42</v>
      </c>
      <c r="AC264">
        <f t="shared" si="200"/>
        <v>1998.42</v>
      </c>
      <c r="AD264">
        <f t="shared" si="225"/>
        <v>0</v>
      </c>
      <c r="AE264">
        <f t="shared" si="226"/>
        <v>0</v>
      </c>
      <c r="AF264">
        <f t="shared" si="226"/>
        <v>0</v>
      </c>
      <c r="AG264">
        <f t="shared" si="201"/>
        <v>0</v>
      </c>
      <c r="AH264">
        <f t="shared" si="227"/>
        <v>0</v>
      </c>
      <c r="AI264">
        <f t="shared" si="227"/>
        <v>0</v>
      </c>
      <c r="AJ264">
        <f t="shared" si="202"/>
        <v>19.399999999999999</v>
      </c>
      <c r="AK264">
        <v>1998.42</v>
      </c>
      <c r="AL264">
        <v>1998.42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19.399999999999999</v>
      </c>
      <c r="AT264">
        <v>0</v>
      </c>
      <c r="AU264">
        <v>0</v>
      </c>
      <c r="AV264">
        <v>1</v>
      </c>
      <c r="AW264">
        <v>1</v>
      </c>
      <c r="AZ264">
        <v>1</v>
      </c>
      <c r="BA264">
        <v>1</v>
      </c>
      <c r="BB264">
        <v>1</v>
      </c>
      <c r="BC264">
        <v>2.56</v>
      </c>
      <c r="BD264" t="s">
        <v>3</v>
      </c>
      <c r="BE264" t="s">
        <v>3</v>
      </c>
      <c r="BF264" t="s">
        <v>3</v>
      </c>
      <c r="BG264" t="s">
        <v>3</v>
      </c>
      <c r="BH264">
        <v>3</v>
      </c>
      <c r="BI264">
        <v>2</v>
      </c>
      <c r="BJ264" t="s">
        <v>254</v>
      </c>
      <c r="BM264">
        <v>500002</v>
      </c>
      <c r="BN264">
        <v>0</v>
      </c>
      <c r="BO264" t="s">
        <v>251</v>
      </c>
      <c r="BP264">
        <v>1</v>
      </c>
      <c r="BQ264">
        <v>12</v>
      </c>
      <c r="BR264">
        <v>0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1</v>
      </c>
      <c r="BY264" t="s">
        <v>3</v>
      </c>
      <c r="BZ264">
        <v>0</v>
      </c>
      <c r="CA264">
        <v>0</v>
      </c>
      <c r="CE264">
        <v>0</v>
      </c>
      <c r="CF264">
        <v>0</v>
      </c>
      <c r="CG264">
        <v>0</v>
      </c>
      <c r="CM264">
        <v>0</v>
      </c>
      <c r="CN264" t="s">
        <v>3</v>
      </c>
      <c r="CO264">
        <v>0</v>
      </c>
      <c r="CP264">
        <f t="shared" si="203"/>
        <v>5.12</v>
      </c>
      <c r="CQ264">
        <f t="shared" si="204"/>
        <v>5115.9552000000003</v>
      </c>
      <c r="CR264">
        <f t="shared" si="205"/>
        <v>0</v>
      </c>
      <c r="CS264">
        <f t="shared" si="206"/>
        <v>0</v>
      </c>
      <c r="CT264">
        <f t="shared" si="207"/>
        <v>0</v>
      </c>
      <c r="CU264">
        <f t="shared" si="208"/>
        <v>0</v>
      </c>
      <c r="CV264">
        <f t="shared" si="209"/>
        <v>0</v>
      </c>
      <c r="CW264">
        <f t="shared" si="210"/>
        <v>0</v>
      </c>
      <c r="CX264">
        <f t="shared" si="211"/>
        <v>19.399999999999999</v>
      </c>
      <c r="CY264">
        <f t="shared" si="212"/>
        <v>0</v>
      </c>
      <c r="CZ264">
        <f t="shared" si="213"/>
        <v>0</v>
      </c>
      <c r="DC264" t="s">
        <v>3</v>
      </c>
      <c r="DD264" t="s">
        <v>3</v>
      </c>
      <c r="DE264" t="s">
        <v>3</v>
      </c>
      <c r="DF264" t="s">
        <v>3</v>
      </c>
      <c r="DG264" t="s">
        <v>3</v>
      </c>
      <c r="DH264" t="s">
        <v>3</v>
      </c>
      <c r="DI264" t="s">
        <v>3</v>
      </c>
      <c r="DJ264" t="s">
        <v>3</v>
      </c>
      <c r="DK264" t="s">
        <v>3</v>
      </c>
      <c r="DL264" t="s">
        <v>3</v>
      </c>
      <c r="DM264" t="s">
        <v>3</v>
      </c>
      <c r="DN264">
        <v>0</v>
      </c>
      <c r="DO264">
        <v>0</v>
      </c>
      <c r="DP264">
        <v>1</v>
      </c>
      <c r="DQ264">
        <v>1</v>
      </c>
      <c r="DU264">
        <v>1010</v>
      </c>
      <c r="DV264" t="s">
        <v>253</v>
      </c>
      <c r="DW264" t="s">
        <v>253</v>
      </c>
      <c r="DX264">
        <v>1000</v>
      </c>
      <c r="DZ264" t="s">
        <v>3</v>
      </c>
      <c r="EA264" t="s">
        <v>3</v>
      </c>
      <c r="EB264" t="s">
        <v>3</v>
      </c>
      <c r="EC264" t="s">
        <v>3</v>
      </c>
      <c r="EE264">
        <v>29085444</v>
      </c>
      <c r="EF264">
        <v>12</v>
      </c>
      <c r="EG264" t="s">
        <v>31</v>
      </c>
      <c r="EH264">
        <v>0</v>
      </c>
      <c r="EI264" t="s">
        <v>3</v>
      </c>
      <c r="EJ264">
        <v>2</v>
      </c>
      <c r="EK264">
        <v>500002</v>
      </c>
      <c r="EL264" t="s">
        <v>32</v>
      </c>
      <c r="EM264" t="s">
        <v>33</v>
      </c>
      <c r="EO264" t="s">
        <v>3</v>
      </c>
      <c r="EQ264">
        <v>0</v>
      </c>
      <c r="ER264">
        <v>1998.42</v>
      </c>
      <c r="ES264">
        <v>1998.42</v>
      </c>
      <c r="ET264">
        <v>0</v>
      </c>
      <c r="EU264">
        <v>0</v>
      </c>
      <c r="EV264">
        <v>0</v>
      </c>
      <c r="EW264">
        <v>0</v>
      </c>
      <c r="EX264">
        <v>0</v>
      </c>
      <c r="FQ264">
        <v>0</v>
      </c>
      <c r="FR264">
        <f t="shared" si="214"/>
        <v>0</v>
      </c>
      <c r="FS264">
        <v>0</v>
      </c>
      <c r="FX264">
        <v>0</v>
      </c>
      <c r="FY264">
        <v>0</v>
      </c>
      <c r="GA264" t="s">
        <v>3</v>
      </c>
      <c r="GD264">
        <v>1</v>
      </c>
      <c r="GF264">
        <v>-1152774928</v>
      </c>
      <c r="GG264">
        <v>2</v>
      </c>
      <c r="GH264">
        <v>1</v>
      </c>
      <c r="GI264">
        <v>2</v>
      </c>
      <c r="GJ264">
        <v>0</v>
      </c>
      <c r="GK264">
        <v>0</v>
      </c>
      <c r="GL264">
        <f t="shared" si="215"/>
        <v>0</v>
      </c>
      <c r="GM264">
        <f t="shared" si="216"/>
        <v>5.12</v>
      </c>
      <c r="GN264">
        <f t="shared" si="217"/>
        <v>0</v>
      </c>
      <c r="GO264">
        <f t="shared" si="218"/>
        <v>5.12</v>
      </c>
      <c r="GP264">
        <f t="shared" si="219"/>
        <v>0</v>
      </c>
      <c r="GR264">
        <v>0</v>
      </c>
      <c r="GS264">
        <v>3</v>
      </c>
      <c r="GT264">
        <v>0</v>
      </c>
      <c r="GU264" t="s">
        <v>3</v>
      </c>
      <c r="GV264">
        <f t="shared" si="220"/>
        <v>0</v>
      </c>
      <c r="GW264">
        <v>1</v>
      </c>
      <c r="GX264">
        <f t="shared" si="221"/>
        <v>0</v>
      </c>
      <c r="HA264">
        <v>0</v>
      </c>
      <c r="HB264">
        <v>0</v>
      </c>
      <c r="HC264">
        <f t="shared" si="222"/>
        <v>0</v>
      </c>
      <c r="HE264" t="s">
        <v>3</v>
      </c>
      <c r="HF264" t="s">
        <v>3</v>
      </c>
      <c r="IK264">
        <v>0</v>
      </c>
    </row>
    <row r="265" spans="1:245">
      <c r="A265">
        <v>18</v>
      </c>
      <c r="B265">
        <v>1</v>
      </c>
      <c r="C265">
        <v>347</v>
      </c>
      <c r="E265" t="s">
        <v>292</v>
      </c>
      <c r="F265" t="s">
        <v>266</v>
      </c>
      <c r="G265" t="s">
        <v>267</v>
      </c>
      <c r="H265" t="s">
        <v>258</v>
      </c>
      <c r="I265">
        <f>I263*J265</f>
        <v>1</v>
      </c>
      <c r="J265">
        <v>100</v>
      </c>
      <c r="O265">
        <f t="shared" si="188"/>
        <v>76.47</v>
      </c>
      <c r="P265">
        <f t="shared" si="189"/>
        <v>76.47</v>
      </c>
      <c r="Q265">
        <f t="shared" si="190"/>
        <v>0</v>
      </c>
      <c r="R265">
        <f t="shared" si="191"/>
        <v>0</v>
      </c>
      <c r="S265">
        <f t="shared" si="192"/>
        <v>0</v>
      </c>
      <c r="T265">
        <f t="shared" si="193"/>
        <v>0</v>
      </c>
      <c r="U265">
        <f t="shared" si="194"/>
        <v>0</v>
      </c>
      <c r="V265">
        <f t="shared" si="195"/>
        <v>0</v>
      </c>
      <c r="W265">
        <f t="shared" si="196"/>
        <v>0.09</v>
      </c>
      <c r="X265">
        <f t="shared" si="197"/>
        <v>0</v>
      </c>
      <c r="Y265">
        <f t="shared" si="198"/>
        <v>0</v>
      </c>
      <c r="AA265">
        <v>35806607</v>
      </c>
      <c r="AB265">
        <f t="shared" si="199"/>
        <v>8.81</v>
      </c>
      <c r="AC265">
        <f t="shared" si="200"/>
        <v>8.81</v>
      </c>
      <c r="AD265">
        <f t="shared" si="225"/>
        <v>0</v>
      </c>
      <c r="AE265">
        <f t="shared" si="226"/>
        <v>0</v>
      </c>
      <c r="AF265">
        <f t="shared" si="226"/>
        <v>0</v>
      </c>
      <c r="AG265">
        <f t="shared" si="201"/>
        <v>0</v>
      </c>
      <c r="AH265">
        <f t="shared" si="227"/>
        <v>0</v>
      </c>
      <c r="AI265">
        <f t="shared" si="227"/>
        <v>0</v>
      </c>
      <c r="AJ265">
        <f t="shared" si="202"/>
        <v>0.09</v>
      </c>
      <c r="AK265">
        <v>8.81</v>
      </c>
      <c r="AL265">
        <v>8.81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0.09</v>
      </c>
      <c r="AT265">
        <v>0</v>
      </c>
      <c r="AU265">
        <v>0</v>
      </c>
      <c r="AV265">
        <v>1</v>
      </c>
      <c r="AW265">
        <v>1</v>
      </c>
      <c r="AZ265">
        <v>1</v>
      </c>
      <c r="BA265">
        <v>1</v>
      </c>
      <c r="BB265">
        <v>1</v>
      </c>
      <c r="BC265">
        <v>8.68</v>
      </c>
      <c r="BD265" t="s">
        <v>3</v>
      </c>
      <c r="BE265" t="s">
        <v>3</v>
      </c>
      <c r="BF265" t="s">
        <v>3</v>
      </c>
      <c r="BG265" t="s">
        <v>3</v>
      </c>
      <c r="BH265">
        <v>3</v>
      </c>
      <c r="BI265">
        <v>2</v>
      </c>
      <c r="BJ265" t="s">
        <v>268</v>
      </c>
      <c r="BM265">
        <v>500002</v>
      </c>
      <c r="BN265">
        <v>0</v>
      </c>
      <c r="BO265" t="s">
        <v>266</v>
      </c>
      <c r="BP265">
        <v>1</v>
      </c>
      <c r="BQ265">
        <v>12</v>
      </c>
      <c r="BR265">
        <v>0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 t="s">
        <v>3</v>
      </c>
      <c r="BZ265">
        <v>0</v>
      </c>
      <c r="CA265">
        <v>0</v>
      </c>
      <c r="CE265">
        <v>0</v>
      </c>
      <c r="CF265">
        <v>0</v>
      </c>
      <c r="CG265">
        <v>0</v>
      </c>
      <c r="CM265">
        <v>0</v>
      </c>
      <c r="CN265" t="s">
        <v>3</v>
      </c>
      <c r="CO265">
        <v>0</v>
      </c>
      <c r="CP265">
        <f t="shared" si="203"/>
        <v>76.47</v>
      </c>
      <c r="CQ265">
        <f t="shared" si="204"/>
        <v>76.470799999999997</v>
      </c>
      <c r="CR265">
        <f t="shared" si="205"/>
        <v>0</v>
      </c>
      <c r="CS265">
        <f t="shared" si="206"/>
        <v>0</v>
      </c>
      <c r="CT265">
        <f t="shared" si="207"/>
        <v>0</v>
      </c>
      <c r="CU265">
        <f t="shared" si="208"/>
        <v>0</v>
      </c>
      <c r="CV265">
        <f t="shared" si="209"/>
        <v>0</v>
      </c>
      <c r="CW265">
        <f t="shared" si="210"/>
        <v>0</v>
      </c>
      <c r="CX265">
        <f t="shared" si="211"/>
        <v>0.09</v>
      </c>
      <c r="CY265">
        <f t="shared" si="212"/>
        <v>0</v>
      </c>
      <c r="CZ265">
        <f t="shared" si="213"/>
        <v>0</v>
      </c>
      <c r="DC265" t="s">
        <v>3</v>
      </c>
      <c r="DD265" t="s">
        <v>3</v>
      </c>
      <c r="DE265" t="s">
        <v>3</v>
      </c>
      <c r="DF265" t="s">
        <v>3</v>
      </c>
      <c r="DG265" t="s">
        <v>3</v>
      </c>
      <c r="DH265" t="s">
        <v>3</v>
      </c>
      <c r="DI265" t="s">
        <v>3</v>
      </c>
      <c r="DJ265" t="s">
        <v>3</v>
      </c>
      <c r="DK265" t="s">
        <v>3</v>
      </c>
      <c r="DL265" t="s">
        <v>3</v>
      </c>
      <c r="DM265" t="s">
        <v>3</v>
      </c>
      <c r="DN265">
        <v>0</v>
      </c>
      <c r="DO265">
        <v>0</v>
      </c>
      <c r="DP265">
        <v>1</v>
      </c>
      <c r="DQ265">
        <v>1</v>
      </c>
      <c r="DU265">
        <v>1010</v>
      </c>
      <c r="DV265" t="s">
        <v>258</v>
      </c>
      <c r="DW265" t="s">
        <v>258</v>
      </c>
      <c r="DX265">
        <v>1</v>
      </c>
      <c r="DZ265" t="s">
        <v>3</v>
      </c>
      <c r="EA265" t="s">
        <v>3</v>
      </c>
      <c r="EB265" t="s">
        <v>3</v>
      </c>
      <c r="EC265" t="s">
        <v>3</v>
      </c>
      <c r="EE265">
        <v>29085444</v>
      </c>
      <c r="EF265">
        <v>12</v>
      </c>
      <c r="EG265" t="s">
        <v>31</v>
      </c>
      <c r="EH265">
        <v>0</v>
      </c>
      <c r="EI265" t="s">
        <v>3</v>
      </c>
      <c r="EJ265">
        <v>2</v>
      </c>
      <c r="EK265">
        <v>500002</v>
      </c>
      <c r="EL265" t="s">
        <v>32</v>
      </c>
      <c r="EM265" t="s">
        <v>33</v>
      </c>
      <c r="EO265" t="s">
        <v>3</v>
      </c>
      <c r="EQ265">
        <v>0</v>
      </c>
      <c r="ER265">
        <v>8.81</v>
      </c>
      <c r="ES265">
        <v>8.81</v>
      </c>
      <c r="ET265">
        <v>0</v>
      </c>
      <c r="EU265">
        <v>0</v>
      </c>
      <c r="EV265">
        <v>0</v>
      </c>
      <c r="EW265">
        <v>0</v>
      </c>
      <c r="EX265">
        <v>0</v>
      </c>
      <c r="FQ265">
        <v>0</v>
      </c>
      <c r="FR265">
        <f t="shared" si="214"/>
        <v>0</v>
      </c>
      <c r="FS265">
        <v>0</v>
      </c>
      <c r="FX265">
        <v>0</v>
      </c>
      <c r="FY265">
        <v>0</v>
      </c>
      <c r="GA265" t="s">
        <v>3</v>
      </c>
      <c r="GD265">
        <v>1</v>
      </c>
      <c r="GF265">
        <v>-1190793685</v>
      </c>
      <c r="GG265">
        <v>2</v>
      </c>
      <c r="GH265">
        <v>1</v>
      </c>
      <c r="GI265">
        <v>2</v>
      </c>
      <c r="GJ265">
        <v>0</v>
      </c>
      <c r="GK265">
        <v>0</v>
      </c>
      <c r="GL265">
        <f t="shared" si="215"/>
        <v>0</v>
      </c>
      <c r="GM265">
        <f t="shared" si="216"/>
        <v>76.47</v>
      </c>
      <c r="GN265">
        <f t="shared" si="217"/>
        <v>0</v>
      </c>
      <c r="GO265">
        <f t="shared" si="218"/>
        <v>76.47</v>
      </c>
      <c r="GP265">
        <f t="shared" si="219"/>
        <v>0</v>
      </c>
      <c r="GR265">
        <v>0</v>
      </c>
      <c r="GS265">
        <v>3</v>
      </c>
      <c r="GT265">
        <v>0</v>
      </c>
      <c r="GU265" t="s">
        <v>3</v>
      </c>
      <c r="GV265">
        <f t="shared" si="220"/>
        <v>0</v>
      </c>
      <c r="GW265">
        <v>1</v>
      </c>
      <c r="GX265">
        <f t="shared" si="221"/>
        <v>0</v>
      </c>
      <c r="HA265">
        <v>0</v>
      </c>
      <c r="HB265">
        <v>0</v>
      </c>
      <c r="HC265">
        <f t="shared" si="222"/>
        <v>0</v>
      </c>
      <c r="HE265" t="s">
        <v>3</v>
      </c>
      <c r="HF265" t="s">
        <v>3</v>
      </c>
      <c r="IK265">
        <v>0</v>
      </c>
    </row>
    <row r="266" spans="1:245">
      <c r="A266">
        <v>17</v>
      </c>
      <c r="B266">
        <v>1</v>
      </c>
      <c r="C266">
        <f>ROW(SmtRes!A365)</f>
        <v>365</v>
      </c>
      <c r="D266">
        <f>ROW(EtalonRes!A357)</f>
        <v>357</v>
      </c>
      <c r="E266" t="s">
        <v>243</v>
      </c>
      <c r="F266" t="s">
        <v>270</v>
      </c>
      <c r="G266" t="s">
        <v>271</v>
      </c>
      <c r="H266" t="s">
        <v>272</v>
      </c>
      <c r="I266">
        <f>ROUND(29.3/100,9)</f>
        <v>0.29299999999999998</v>
      </c>
      <c r="J266">
        <v>0</v>
      </c>
      <c r="O266">
        <f t="shared" si="188"/>
        <v>19030.63</v>
      </c>
      <c r="P266">
        <f t="shared" si="189"/>
        <v>9675.51</v>
      </c>
      <c r="Q266">
        <f t="shared" si="190"/>
        <v>26.04</v>
      </c>
      <c r="R266">
        <f t="shared" si="191"/>
        <v>0</v>
      </c>
      <c r="S266">
        <f t="shared" si="192"/>
        <v>9329.08</v>
      </c>
      <c r="T266">
        <f t="shared" si="193"/>
        <v>0</v>
      </c>
      <c r="U266">
        <f t="shared" si="194"/>
        <v>30.999399999999998</v>
      </c>
      <c r="V266">
        <f t="shared" si="195"/>
        <v>0</v>
      </c>
      <c r="W266">
        <f t="shared" si="196"/>
        <v>0</v>
      </c>
      <c r="X266">
        <f t="shared" si="197"/>
        <v>8396.17</v>
      </c>
      <c r="Y266">
        <f t="shared" si="198"/>
        <v>4011.5</v>
      </c>
      <c r="AA266">
        <v>35806607</v>
      </c>
      <c r="AB266">
        <f t="shared" si="199"/>
        <v>6552.65</v>
      </c>
      <c r="AC266">
        <f t="shared" si="200"/>
        <v>5578.08</v>
      </c>
      <c r="AD266">
        <f>ROUND(((((ET266*1.25))-((EU266*1.25)))+AE266),2)</f>
        <v>14.96</v>
      </c>
      <c r="AE266">
        <f>ROUND(((EU266*1.25)),2)</f>
        <v>0</v>
      </c>
      <c r="AF266">
        <f>ROUND(((EV266*1.15)),2)</f>
        <v>959.61</v>
      </c>
      <c r="AG266">
        <f t="shared" si="201"/>
        <v>0</v>
      </c>
      <c r="AH266">
        <f>((EW266*1.15))</f>
        <v>105.8</v>
      </c>
      <c r="AI266">
        <f>((EX266*1.25))</f>
        <v>0</v>
      </c>
      <c r="AJ266">
        <f t="shared" si="202"/>
        <v>0</v>
      </c>
      <c r="AK266">
        <v>6424.49</v>
      </c>
      <c r="AL266">
        <v>5578.08</v>
      </c>
      <c r="AM266">
        <v>11.97</v>
      </c>
      <c r="AN266">
        <v>0</v>
      </c>
      <c r="AO266">
        <v>834.44</v>
      </c>
      <c r="AP266">
        <v>0</v>
      </c>
      <c r="AQ266">
        <v>92</v>
      </c>
      <c r="AR266">
        <v>0</v>
      </c>
      <c r="AS266">
        <v>0</v>
      </c>
      <c r="AT266">
        <v>90</v>
      </c>
      <c r="AU266">
        <v>43</v>
      </c>
      <c r="AV266">
        <v>1</v>
      </c>
      <c r="AW266">
        <v>1</v>
      </c>
      <c r="AZ266">
        <v>1</v>
      </c>
      <c r="BA266">
        <v>33.18</v>
      </c>
      <c r="BB266">
        <v>5.94</v>
      </c>
      <c r="BC266">
        <v>5.92</v>
      </c>
      <c r="BD266" t="s">
        <v>3</v>
      </c>
      <c r="BE266" t="s">
        <v>3</v>
      </c>
      <c r="BF266" t="s">
        <v>3</v>
      </c>
      <c r="BG266" t="s">
        <v>3</v>
      </c>
      <c r="BH266">
        <v>0</v>
      </c>
      <c r="BI266">
        <v>1</v>
      </c>
      <c r="BJ266" t="s">
        <v>273</v>
      </c>
      <c r="BM266">
        <v>10001</v>
      </c>
      <c r="BN266">
        <v>0</v>
      </c>
      <c r="BO266" t="s">
        <v>270</v>
      </c>
      <c r="BP266">
        <v>1</v>
      </c>
      <c r="BQ266">
        <v>2</v>
      </c>
      <c r="BR266">
        <v>0</v>
      </c>
      <c r="BS266">
        <v>33.18</v>
      </c>
      <c r="BT266">
        <v>1</v>
      </c>
      <c r="BU266">
        <v>1</v>
      </c>
      <c r="BV266">
        <v>1</v>
      </c>
      <c r="BW266">
        <v>1</v>
      </c>
      <c r="BX266">
        <v>1</v>
      </c>
      <c r="BY266" t="s">
        <v>3</v>
      </c>
      <c r="BZ266">
        <v>118</v>
      </c>
      <c r="CA266">
        <v>63</v>
      </c>
      <c r="CE266">
        <v>0</v>
      </c>
      <c r="CF266">
        <v>0</v>
      </c>
      <c r="CG266">
        <v>0</v>
      </c>
      <c r="CM266">
        <v>0</v>
      </c>
      <c r="CN266" t="s">
        <v>3</v>
      </c>
      <c r="CO266">
        <v>0</v>
      </c>
      <c r="CP266">
        <f t="shared" si="203"/>
        <v>19030.63</v>
      </c>
      <c r="CQ266">
        <f t="shared" si="204"/>
        <v>33022.2336</v>
      </c>
      <c r="CR266">
        <f t="shared" si="205"/>
        <v>88.862400000000008</v>
      </c>
      <c r="CS266">
        <f t="shared" si="206"/>
        <v>0</v>
      </c>
      <c r="CT266">
        <f t="shared" si="207"/>
        <v>31839.859800000002</v>
      </c>
      <c r="CU266">
        <f t="shared" si="208"/>
        <v>0</v>
      </c>
      <c r="CV266">
        <f t="shared" si="209"/>
        <v>105.8</v>
      </c>
      <c r="CW266">
        <f t="shared" si="210"/>
        <v>0</v>
      </c>
      <c r="CX266">
        <f t="shared" si="211"/>
        <v>0</v>
      </c>
      <c r="CY266">
        <f t="shared" si="212"/>
        <v>8396.1719999999987</v>
      </c>
      <c r="CZ266">
        <f t="shared" si="213"/>
        <v>4011.5043999999998</v>
      </c>
      <c r="DC266" t="s">
        <v>3</v>
      </c>
      <c r="DD266" t="s">
        <v>3</v>
      </c>
      <c r="DE266" t="s">
        <v>143</v>
      </c>
      <c r="DF266" t="s">
        <v>143</v>
      </c>
      <c r="DG266" t="s">
        <v>144</v>
      </c>
      <c r="DH266" t="s">
        <v>3</v>
      </c>
      <c r="DI266" t="s">
        <v>144</v>
      </c>
      <c r="DJ266" t="s">
        <v>143</v>
      </c>
      <c r="DK266" t="s">
        <v>3</v>
      </c>
      <c r="DL266" t="s">
        <v>3</v>
      </c>
      <c r="DM266" t="s">
        <v>3</v>
      </c>
      <c r="DN266">
        <v>0</v>
      </c>
      <c r="DO266">
        <v>0</v>
      </c>
      <c r="DP266">
        <v>1</v>
      </c>
      <c r="DQ266">
        <v>1</v>
      </c>
      <c r="DU266">
        <v>1005</v>
      </c>
      <c r="DV266" t="s">
        <v>272</v>
      </c>
      <c r="DW266" t="s">
        <v>272</v>
      </c>
      <c r="DX266">
        <v>100</v>
      </c>
      <c r="DZ266" t="s">
        <v>3</v>
      </c>
      <c r="EA266" t="s">
        <v>3</v>
      </c>
      <c r="EB266" t="s">
        <v>3</v>
      </c>
      <c r="EC266" t="s">
        <v>3</v>
      </c>
      <c r="EE266">
        <v>29085510</v>
      </c>
      <c r="EF266">
        <v>2</v>
      </c>
      <c r="EG266" t="s">
        <v>145</v>
      </c>
      <c r="EH266">
        <v>0</v>
      </c>
      <c r="EI266" t="s">
        <v>3</v>
      </c>
      <c r="EJ266">
        <v>1</v>
      </c>
      <c r="EK266">
        <v>10001</v>
      </c>
      <c r="EL266" t="s">
        <v>146</v>
      </c>
      <c r="EM266" t="s">
        <v>147</v>
      </c>
      <c r="EO266" t="s">
        <v>3</v>
      </c>
      <c r="EQ266">
        <v>0</v>
      </c>
      <c r="ER266">
        <v>6424.49</v>
      </c>
      <c r="ES266">
        <v>5578.08</v>
      </c>
      <c r="ET266">
        <v>11.97</v>
      </c>
      <c r="EU266">
        <v>0</v>
      </c>
      <c r="EV266">
        <v>834.44</v>
      </c>
      <c r="EW266">
        <v>92</v>
      </c>
      <c r="EX266">
        <v>0</v>
      </c>
      <c r="EY266">
        <v>0</v>
      </c>
      <c r="FQ266">
        <v>0</v>
      </c>
      <c r="FR266">
        <f t="shared" si="214"/>
        <v>0</v>
      </c>
      <c r="FS266">
        <v>0</v>
      </c>
      <c r="FT266" t="s">
        <v>148</v>
      </c>
      <c r="FU266" t="s">
        <v>24</v>
      </c>
      <c r="FV266" t="s">
        <v>24</v>
      </c>
      <c r="FW266" t="s">
        <v>25</v>
      </c>
      <c r="FX266">
        <v>106.2</v>
      </c>
      <c r="FY266">
        <v>53.55</v>
      </c>
      <c r="GA266" t="s">
        <v>3</v>
      </c>
      <c r="GD266">
        <v>1</v>
      </c>
      <c r="GF266">
        <v>-1939472772</v>
      </c>
      <c r="GG266">
        <v>2</v>
      </c>
      <c r="GH266">
        <v>1</v>
      </c>
      <c r="GI266">
        <v>2</v>
      </c>
      <c r="GJ266">
        <v>0</v>
      </c>
      <c r="GK266">
        <v>0</v>
      </c>
      <c r="GL266">
        <f t="shared" si="215"/>
        <v>0</v>
      </c>
      <c r="GM266">
        <f t="shared" si="216"/>
        <v>31438.3</v>
      </c>
      <c r="GN266">
        <f t="shared" si="217"/>
        <v>31438.3</v>
      </c>
      <c r="GO266">
        <f t="shared" si="218"/>
        <v>0</v>
      </c>
      <c r="GP266">
        <f t="shared" si="219"/>
        <v>0</v>
      </c>
      <c r="GR266">
        <v>0</v>
      </c>
      <c r="GS266">
        <v>3</v>
      </c>
      <c r="GT266">
        <v>0</v>
      </c>
      <c r="GU266" t="s">
        <v>3</v>
      </c>
      <c r="GV266">
        <f t="shared" si="220"/>
        <v>0</v>
      </c>
      <c r="GW266">
        <v>1</v>
      </c>
      <c r="GX266">
        <f t="shared" si="221"/>
        <v>0</v>
      </c>
      <c r="HA266">
        <v>0</v>
      </c>
      <c r="HB266">
        <v>0</v>
      </c>
      <c r="HC266">
        <f t="shared" si="222"/>
        <v>0</v>
      </c>
      <c r="HE266" t="s">
        <v>3</v>
      </c>
      <c r="HF266" t="s">
        <v>3</v>
      </c>
      <c r="IK266">
        <v>0</v>
      </c>
    </row>
    <row r="267" spans="1:245">
      <c r="A267">
        <v>18</v>
      </c>
      <c r="B267">
        <v>1</v>
      </c>
      <c r="C267">
        <v>358</v>
      </c>
      <c r="E267" t="s">
        <v>250</v>
      </c>
      <c r="F267" t="s">
        <v>219</v>
      </c>
      <c r="G267" t="s">
        <v>220</v>
      </c>
      <c r="H267" t="s">
        <v>165</v>
      </c>
      <c r="I267">
        <f>I266*J267</f>
        <v>-32.816000000000003</v>
      </c>
      <c r="J267">
        <v>-112.00000000000001</v>
      </c>
      <c r="O267">
        <f t="shared" si="188"/>
        <v>-2421.62</v>
      </c>
      <c r="P267">
        <f t="shared" si="189"/>
        <v>-2421.62</v>
      </c>
      <c r="Q267">
        <f t="shared" si="190"/>
        <v>0</v>
      </c>
      <c r="R267">
        <f t="shared" si="191"/>
        <v>0</v>
      </c>
      <c r="S267">
        <f t="shared" si="192"/>
        <v>0</v>
      </c>
      <c r="T267">
        <f t="shared" si="193"/>
        <v>0</v>
      </c>
      <c r="U267">
        <f t="shared" si="194"/>
        <v>0</v>
      </c>
      <c r="V267">
        <f t="shared" si="195"/>
        <v>0</v>
      </c>
      <c r="W267">
        <f t="shared" si="196"/>
        <v>0</v>
      </c>
      <c r="X267">
        <f t="shared" si="197"/>
        <v>0</v>
      </c>
      <c r="Y267">
        <f t="shared" si="198"/>
        <v>0</v>
      </c>
      <c r="AA267">
        <v>35806607</v>
      </c>
      <c r="AB267">
        <f t="shared" si="199"/>
        <v>15.06</v>
      </c>
      <c r="AC267">
        <f t="shared" si="200"/>
        <v>15.06</v>
      </c>
      <c r="AD267">
        <f>ROUND((((ET267)-(EU267))+AE267),2)</f>
        <v>0</v>
      </c>
      <c r="AE267">
        <f t="shared" ref="AE267:AF269" si="228">ROUND((EU267),2)</f>
        <v>0</v>
      </c>
      <c r="AF267">
        <f t="shared" si="228"/>
        <v>0</v>
      </c>
      <c r="AG267">
        <f t="shared" si="201"/>
        <v>0</v>
      </c>
      <c r="AH267">
        <f t="shared" ref="AH267:AI269" si="229">(EW267)</f>
        <v>0</v>
      </c>
      <c r="AI267">
        <f t="shared" si="229"/>
        <v>0</v>
      </c>
      <c r="AJ267">
        <f t="shared" si="202"/>
        <v>0</v>
      </c>
      <c r="AK267">
        <v>15.06</v>
      </c>
      <c r="AL267">
        <v>15.06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1</v>
      </c>
      <c r="AZ267">
        <v>1</v>
      </c>
      <c r="BA267">
        <v>1</v>
      </c>
      <c r="BB267">
        <v>1</v>
      </c>
      <c r="BC267">
        <v>4.9000000000000004</v>
      </c>
      <c r="BD267" t="s">
        <v>3</v>
      </c>
      <c r="BE267" t="s">
        <v>3</v>
      </c>
      <c r="BF267" t="s">
        <v>3</v>
      </c>
      <c r="BG267" t="s">
        <v>3</v>
      </c>
      <c r="BH267">
        <v>3</v>
      </c>
      <c r="BI267">
        <v>1</v>
      </c>
      <c r="BJ267" t="s">
        <v>275</v>
      </c>
      <c r="BM267">
        <v>500001</v>
      </c>
      <c r="BN267">
        <v>0</v>
      </c>
      <c r="BO267" t="s">
        <v>219</v>
      </c>
      <c r="BP267">
        <v>1</v>
      </c>
      <c r="BQ267">
        <v>8</v>
      </c>
      <c r="BR267">
        <v>1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 t="s">
        <v>3</v>
      </c>
      <c r="BZ267">
        <v>0</v>
      </c>
      <c r="CA267">
        <v>0</v>
      </c>
      <c r="CE267">
        <v>0</v>
      </c>
      <c r="CF267">
        <v>0</v>
      </c>
      <c r="CG267">
        <v>0</v>
      </c>
      <c r="CM267">
        <v>0</v>
      </c>
      <c r="CN267" t="s">
        <v>3</v>
      </c>
      <c r="CO267">
        <v>0</v>
      </c>
      <c r="CP267">
        <f t="shared" si="203"/>
        <v>-2421.62</v>
      </c>
      <c r="CQ267">
        <f t="shared" si="204"/>
        <v>73.794000000000011</v>
      </c>
      <c r="CR267">
        <f t="shared" si="205"/>
        <v>0</v>
      </c>
      <c r="CS267">
        <f t="shared" si="206"/>
        <v>0</v>
      </c>
      <c r="CT267">
        <f t="shared" si="207"/>
        <v>0</v>
      </c>
      <c r="CU267">
        <f t="shared" si="208"/>
        <v>0</v>
      </c>
      <c r="CV267">
        <f t="shared" si="209"/>
        <v>0</v>
      </c>
      <c r="CW267">
        <f t="shared" si="210"/>
        <v>0</v>
      </c>
      <c r="CX267">
        <f t="shared" si="211"/>
        <v>0</v>
      </c>
      <c r="CY267">
        <f t="shared" si="212"/>
        <v>0</v>
      </c>
      <c r="CZ267">
        <f t="shared" si="213"/>
        <v>0</v>
      </c>
      <c r="DC267" t="s">
        <v>3</v>
      </c>
      <c r="DD267" t="s">
        <v>3</v>
      </c>
      <c r="DE267" t="s">
        <v>3</v>
      </c>
      <c r="DF267" t="s">
        <v>3</v>
      </c>
      <c r="DG267" t="s">
        <v>3</v>
      </c>
      <c r="DH267" t="s">
        <v>3</v>
      </c>
      <c r="DI267" t="s">
        <v>3</v>
      </c>
      <c r="DJ267" t="s">
        <v>3</v>
      </c>
      <c r="DK267" t="s">
        <v>3</v>
      </c>
      <c r="DL267" t="s">
        <v>3</v>
      </c>
      <c r="DM267" t="s">
        <v>3</v>
      </c>
      <c r="DN267">
        <v>0</v>
      </c>
      <c r="DO267">
        <v>0</v>
      </c>
      <c r="DP267">
        <v>1</v>
      </c>
      <c r="DQ267">
        <v>1</v>
      </c>
      <c r="DU267">
        <v>1005</v>
      </c>
      <c r="DV267" t="s">
        <v>165</v>
      </c>
      <c r="DW267" t="s">
        <v>165</v>
      </c>
      <c r="DX267">
        <v>1</v>
      </c>
      <c r="DZ267" t="s">
        <v>3</v>
      </c>
      <c r="EA267" t="s">
        <v>3</v>
      </c>
      <c r="EB267" t="s">
        <v>3</v>
      </c>
      <c r="EC267" t="s">
        <v>3</v>
      </c>
      <c r="EE267">
        <v>29085443</v>
      </c>
      <c r="EF267">
        <v>8</v>
      </c>
      <c r="EG267" t="s">
        <v>153</v>
      </c>
      <c r="EH267">
        <v>0</v>
      </c>
      <c r="EI267" t="s">
        <v>3</v>
      </c>
      <c r="EJ267">
        <v>1</v>
      </c>
      <c r="EK267">
        <v>500001</v>
      </c>
      <c r="EL267" t="s">
        <v>154</v>
      </c>
      <c r="EM267" t="s">
        <v>155</v>
      </c>
      <c r="EO267" t="s">
        <v>3</v>
      </c>
      <c r="EQ267">
        <v>0</v>
      </c>
      <c r="ER267">
        <v>15.06</v>
      </c>
      <c r="ES267">
        <v>15.06</v>
      </c>
      <c r="ET267">
        <v>0</v>
      </c>
      <c r="EU267">
        <v>0</v>
      </c>
      <c r="EV267">
        <v>0</v>
      </c>
      <c r="EW267">
        <v>0</v>
      </c>
      <c r="EX267">
        <v>0</v>
      </c>
      <c r="FQ267">
        <v>0</v>
      </c>
      <c r="FR267">
        <f t="shared" si="214"/>
        <v>0</v>
      </c>
      <c r="FS267">
        <v>0</v>
      </c>
      <c r="FX267">
        <v>0</v>
      </c>
      <c r="FY267">
        <v>0</v>
      </c>
      <c r="GA267" t="s">
        <v>3</v>
      </c>
      <c r="GD267">
        <v>1</v>
      </c>
      <c r="GF267">
        <v>-1126346608</v>
      </c>
      <c r="GG267">
        <v>2</v>
      </c>
      <c r="GH267">
        <v>1</v>
      </c>
      <c r="GI267">
        <v>2</v>
      </c>
      <c r="GJ267">
        <v>0</v>
      </c>
      <c r="GK267">
        <v>0</v>
      </c>
      <c r="GL267">
        <f t="shared" si="215"/>
        <v>0</v>
      </c>
      <c r="GM267">
        <f t="shared" si="216"/>
        <v>-2421.62</v>
      </c>
      <c r="GN267">
        <f t="shared" si="217"/>
        <v>-2421.62</v>
      </c>
      <c r="GO267">
        <f t="shared" si="218"/>
        <v>0</v>
      </c>
      <c r="GP267">
        <f t="shared" si="219"/>
        <v>0</v>
      </c>
      <c r="GR267">
        <v>0</v>
      </c>
      <c r="GS267">
        <v>3</v>
      </c>
      <c r="GT267">
        <v>0</v>
      </c>
      <c r="GU267" t="s">
        <v>3</v>
      </c>
      <c r="GV267">
        <f t="shared" si="220"/>
        <v>0</v>
      </c>
      <c r="GW267">
        <v>1</v>
      </c>
      <c r="GX267">
        <f t="shared" si="221"/>
        <v>0</v>
      </c>
      <c r="HA267">
        <v>0</v>
      </c>
      <c r="HB267">
        <v>0</v>
      </c>
      <c r="HC267">
        <f t="shared" si="222"/>
        <v>0</v>
      </c>
      <c r="HE267" t="s">
        <v>3</v>
      </c>
      <c r="HF267" t="s">
        <v>3</v>
      </c>
      <c r="IK267">
        <v>0</v>
      </c>
    </row>
    <row r="268" spans="1:245">
      <c r="A268">
        <v>17</v>
      </c>
      <c r="B268">
        <v>1</v>
      </c>
      <c r="C268">
        <f>ROW(SmtRes!A372)</f>
        <v>372</v>
      </c>
      <c r="D268">
        <f>ROW(EtalonRes!A363)</f>
        <v>363</v>
      </c>
      <c r="E268" t="s">
        <v>260</v>
      </c>
      <c r="F268" t="s">
        <v>277</v>
      </c>
      <c r="G268" t="s">
        <v>278</v>
      </c>
      <c r="H268" t="s">
        <v>61</v>
      </c>
      <c r="I268">
        <f>ROUND(6/100,9)</f>
        <v>0.06</v>
      </c>
      <c r="J268">
        <v>0</v>
      </c>
      <c r="O268">
        <f t="shared" si="188"/>
        <v>1974.04</v>
      </c>
      <c r="P268">
        <f t="shared" si="189"/>
        <v>85.19</v>
      </c>
      <c r="Q268">
        <f t="shared" si="190"/>
        <v>24.57</v>
      </c>
      <c r="R268">
        <f t="shared" si="191"/>
        <v>5.38</v>
      </c>
      <c r="S268">
        <f t="shared" si="192"/>
        <v>1864.28</v>
      </c>
      <c r="T268">
        <f t="shared" si="193"/>
        <v>0</v>
      </c>
      <c r="U268">
        <f t="shared" si="194"/>
        <v>5.6639999999999997</v>
      </c>
      <c r="V268">
        <f t="shared" si="195"/>
        <v>1.2E-2</v>
      </c>
      <c r="W268">
        <f t="shared" si="196"/>
        <v>0</v>
      </c>
      <c r="X268">
        <f t="shared" si="197"/>
        <v>1514.42</v>
      </c>
      <c r="Y268">
        <f t="shared" si="198"/>
        <v>972.22</v>
      </c>
      <c r="AA268">
        <v>35806607</v>
      </c>
      <c r="AB268">
        <f t="shared" si="199"/>
        <v>1101.54</v>
      </c>
      <c r="AC268">
        <f t="shared" si="200"/>
        <v>120.73</v>
      </c>
      <c r="AD268">
        <f>ROUND((((ET268)-(EU268))+AE268),2)</f>
        <v>44.36</v>
      </c>
      <c r="AE268">
        <f t="shared" si="228"/>
        <v>2.7</v>
      </c>
      <c r="AF268">
        <f t="shared" si="228"/>
        <v>936.45</v>
      </c>
      <c r="AG268">
        <f t="shared" si="201"/>
        <v>0</v>
      </c>
      <c r="AH268">
        <f t="shared" si="229"/>
        <v>94.4</v>
      </c>
      <c r="AI268">
        <f t="shared" si="229"/>
        <v>0.2</v>
      </c>
      <c r="AJ268">
        <f t="shared" si="202"/>
        <v>0</v>
      </c>
      <c r="AK268">
        <v>1101.54</v>
      </c>
      <c r="AL268">
        <v>120.73</v>
      </c>
      <c r="AM268">
        <v>44.36</v>
      </c>
      <c r="AN268">
        <v>2.7</v>
      </c>
      <c r="AO268">
        <v>936.45</v>
      </c>
      <c r="AP268">
        <v>0</v>
      </c>
      <c r="AQ268">
        <v>94.4</v>
      </c>
      <c r="AR268">
        <v>0.2</v>
      </c>
      <c r="AS268">
        <v>0</v>
      </c>
      <c r="AT268">
        <v>81</v>
      </c>
      <c r="AU268">
        <v>52</v>
      </c>
      <c r="AV268">
        <v>1</v>
      </c>
      <c r="AW268">
        <v>1</v>
      </c>
      <c r="AZ268">
        <v>1</v>
      </c>
      <c r="BA268">
        <v>33.18</v>
      </c>
      <c r="BB268">
        <v>9.23</v>
      </c>
      <c r="BC268">
        <v>11.76</v>
      </c>
      <c r="BD268" t="s">
        <v>3</v>
      </c>
      <c r="BE268" t="s">
        <v>3</v>
      </c>
      <c r="BF268" t="s">
        <v>3</v>
      </c>
      <c r="BG268" t="s">
        <v>3</v>
      </c>
      <c r="BH268">
        <v>0</v>
      </c>
      <c r="BI268">
        <v>2</v>
      </c>
      <c r="BJ268" t="s">
        <v>279</v>
      </c>
      <c r="BM268">
        <v>108001</v>
      </c>
      <c r="BN268">
        <v>0</v>
      </c>
      <c r="BO268" t="s">
        <v>277</v>
      </c>
      <c r="BP268">
        <v>1</v>
      </c>
      <c r="BQ268">
        <v>3</v>
      </c>
      <c r="BR268">
        <v>0</v>
      </c>
      <c r="BS268">
        <v>33.18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3</v>
      </c>
      <c r="BZ268">
        <v>95</v>
      </c>
      <c r="CA268">
        <v>65</v>
      </c>
      <c r="CE268">
        <v>0</v>
      </c>
      <c r="CF268">
        <v>0</v>
      </c>
      <c r="CG268">
        <v>0</v>
      </c>
      <c r="CM268">
        <v>0</v>
      </c>
      <c r="CN268" t="s">
        <v>3</v>
      </c>
      <c r="CO268">
        <v>0</v>
      </c>
      <c r="CP268">
        <f t="shared" si="203"/>
        <v>1974.04</v>
      </c>
      <c r="CQ268">
        <f t="shared" si="204"/>
        <v>1419.7848000000001</v>
      </c>
      <c r="CR268">
        <f t="shared" si="205"/>
        <v>409.44280000000003</v>
      </c>
      <c r="CS268">
        <f t="shared" si="206"/>
        <v>89.585999999999999</v>
      </c>
      <c r="CT268">
        <f t="shared" si="207"/>
        <v>31071.411</v>
      </c>
      <c r="CU268">
        <f t="shared" si="208"/>
        <v>0</v>
      </c>
      <c r="CV268">
        <f t="shared" si="209"/>
        <v>94.4</v>
      </c>
      <c r="CW268">
        <f t="shared" si="210"/>
        <v>0.2</v>
      </c>
      <c r="CX268">
        <f t="shared" si="211"/>
        <v>0</v>
      </c>
      <c r="CY268">
        <f t="shared" si="212"/>
        <v>1514.4246000000003</v>
      </c>
      <c r="CZ268">
        <f t="shared" si="213"/>
        <v>972.22320000000002</v>
      </c>
      <c r="DC268" t="s">
        <v>3</v>
      </c>
      <c r="DD268" t="s">
        <v>3</v>
      </c>
      <c r="DE268" t="s">
        <v>3</v>
      </c>
      <c r="DF268" t="s">
        <v>3</v>
      </c>
      <c r="DG268" t="s">
        <v>3</v>
      </c>
      <c r="DH268" t="s">
        <v>3</v>
      </c>
      <c r="DI268" t="s">
        <v>3</v>
      </c>
      <c r="DJ268" t="s">
        <v>3</v>
      </c>
      <c r="DK268" t="s">
        <v>3</v>
      </c>
      <c r="DL268" t="s">
        <v>3</v>
      </c>
      <c r="DM268" t="s">
        <v>3</v>
      </c>
      <c r="DN268">
        <v>0</v>
      </c>
      <c r="DO268">
        <v>0</v>
      </c>
      <c r="DP268">
        <v>1</v>
      </c>
      <c r="DQ268">
        <v>1</v>
      </c>
      <c r="DU268">
        <v>1010</v>
      </c>
      <c r="DV268" t="s">
        <v>61</v>
      </c>
      <c r="DW268" t="s">
        <v>61</v>
      </c>
      <c r="DX268">
        <v>100</v>
      </c>
      <c r="DZ268" t="s">
        <v>3</v>
      </c>
      <c r="EA268" t="s">
        <v>3</v>
      </c>
      <c r="EB268" t="s">
        <v>3</v>
      </c>
      <c r="EC268" t="s">
        <v>3</v>
      </c>
      <c r="EE268">
        <v>29085386</v>
      </c>
      <c r="EF268">
        <v>3</v>
      </c>
      <c r="EG268" t="s">
        <v>247</v>
      </c>
      <c r="EH268">
        <v>0</v>
      </c>
      <c r="EI268" t="s">
        <v>3</v>
      </c>
      <c r="EJ268">
        <v>2</v>
      </c>
      <c r="EK268">
        <v>108001</v>
      </c>
      <c r="EL268" t="s">
        <v>248</v>
      </c>
      <c r="EM268" t="s">
        <v>249</v>
      </c>
      <c r="EO268" t="s">
        <v>3</v>
      </c>
      <c r="EQ268">
        <v>0</v>
      </c>
      <c r="ER268">
        <v>1101.54</v>
      </c>
      <c r="ES268">
        <v>120.73</v>
      </c>
      <c r="ET268">
        <v>44.36</v>
      </c>
      <c r="EU268">
        <v>2.7</v>
      </c>
      <c r="EV268">
        <v>936.45</v>
      </c>
      <c r="EW268">
        <v>94.4</v>
      </c>
      <c r="EX268">
        <v>0.2</v>
      </c>
      <c r="EY268">
        <v>0</v>
      </c>
      <c r="FQ268">
        <v>0</v>
      </c>
      <c r="FR268">
        <f t="shared" si="214"/>
        <v>0</v>
      </c>
      <c r="FS268">
        <v>0</v>
      </c>
      <c r="FV268" t="s">
        <v>24</v>
      </c>
      <c r="FW268" t="s">
        <v>25</v>
      </c>
      <c r="FX268">
        <v>95</v>
      </c>
      <c r="FY268">
        <v>65</v>
      </c>
      <c r="GA268" t="s">
        <v>3</v>
      </c>
      <c r="GD268">
        <v>1</v>
      </c>
      <c r="GF268">
        <v>743134825</v>
      </c>
      <c r="GG268">
        <v>2</v>
      </c>
      <c r="GH268">
        <v>1</v>
      </c>
      <c r="GI268">
        <v>2</v>
      </c>
      <c r="GJ268">
        <v>0</v>
      </c>
      <c r="GK268">
        <v>0</v>
      </c>
      <c r="GL268">
        <f t="shared" si="215"/>
        <v>0</v>
      </c>
      <c r="GM268">
        <f t="shared" si="216"/>
        <v>4460.68</v>
      </c>
      <c r="GN268">
        <f t="shared" si="217"/>
        <v>0</v>
      </c>
      <c r="GO268">
        <f t="shared" si="218"/>
        <v>4460.68</v>
      </c>
      <c r="GP268">
        <f t="shared" si="219"/>
        <v>0</v>
      </c>
      <c r="GR268">
        <v>0</v>
      </c>
      <c r="GS268">
        <v>3</v>
      </c>
      <c r="GT268">
        <v>0</v>
      </c>
      <c r="GU268" t="s">
        <v>3</v>
      </c>
      <c r="GV268">
        <f t="shared" si="220"/>
        <v>0</v>
      </c>
      <c r="GW268">
        <v>1</v>
      </c>
      <c r="GX268">
        <f t="shared" si="221"/>
        <v>0</v>
      </c>
      <c r="HA268">
        <v>0</v>
      </c>
      <c r="HB268">
        <v>0</v>
      </c>
      <c r="HC268">
        <f t="shared" si="222"/>
        <v>0</v>
      </c>
      <c r="HE268" t="s">
        <v>3</v>
      </c>
      <c r="HF268" t="s">
        <v>3</v>
      </c>
      <c r="IK268">
        <v>0</v>
      </c>
    </row>
    <row r="269" spans="1:245">
      <c r="A269">
        <v>18</v>
      </c>
      <c r="B269">
        <v>1</v>
      </c>
      <c r="C269">
        <v>371</v>
      </c>
      <c r="E269" t="s">
        <v>264</v>
      </c>
      <c r="F269" t="s">
        <v>281</v>
      </c>
      <c r="G269" t="s">
        <v>282</v>
      </c>
      <c r="H269" t="s">
        <v>258</v>
      </c>
      <c r="I269">
        <f>I268*J269</f>
        <v>6</v>
      </c>
      <c r="J269">
        <v>100</v>
      </c>
      <c r="O269">
        <f t="shared" si="188"/>
        <v>326.17</v>
      </c>
      <c r="P269">
        <f t="shared" si="189"/>
        <v>326.17</v>
      </c>
      <c r="Q269">
        <f t="shared" si="190"/>
        <v>0</v>
      </c>
      <c r="R269">
        <f t="shared" si="191"/>
        <v>0</v>
      </c>
      <c r="S269">
        <f t="shared" si="192"/>
        <v>0</v>
      </c>
      <c r="T269">
        <f t="shared" si="193"/>
        <v>0</v>
      </c>
      <c r="U269">
        <f t="shared" si="194"/>
        <v>0</v>
      </c>
      <c r="V269">
        <f t="shared" si="195"/>
        <v>0</v>
      </c>
      <c r="W269">
        <f t="shared" si="196"/>
        <v>0.06</v>
      </c>
      <c r="X269">
        <f t="shared" si="197"/>
        <v>0</v>
      </c>
      <c r="Y269">
        <f t="shared" si="198"/>
        <v>0</v>
      </c>
      <c r="AA269">
        <v>35806607</v>
      </c>
      <c r="AB269">
        <f t="shared" si="199"/>
        <v>15.27</v>
      </c>
      <c r="AC269">
        <f t="shared" si="200"/>
        <v>15.27</v>
      </c>
      <c r="AD269">
        <f>ROUND((((ET269)-(EU269))+AE269),2)</f>
        <v>0</v>
      </c>
      <c r="AE269">
        <f t="shared" si="228"/>
        <v>0</v>
      </c>
      <c r="AF269">
        <f t="shared" si="228"/>
        <v>0</v>
      </c>
      <c r="AG269">
        <f t="shared" si="201"/>
        <v>0</v>
      </c>
      <c r="AH269">
        <f t="shared" si="229"/>
        <v>0</v>
      </c>
      <c r="AI269">
        <f t="shared" si="229"/>
        <v>0</v>
      </c>
      <c r="AJ269">
        <f t="shared" si="202"/>
        <v>0.01</v>
      </c>
      <c r="AK269">
        <v>15.27</v>
      </c>
      <c r="AL269">
        <v>15.27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0.01</v>
      </c>
      <c r="AT269">
        <v>0</v>
      </c>
      <c r="AU269">
        <v>0</v>
      </c>
      <c r="AV269">
        <v>1</v>
      </c>
      <c r="AW269">
        <v>1</v>
      </c>
      <c r="AZ269">
        <v>1</v>
      </c>
      <c r="BA269">
        <v>1</v>
      </c>
      <c r="BB269">
        <v>1</v>
      </c>
      <c r="BC269">
        <v>3.56</v>
      </c>
      <c r="BD269" t="s">
        <v>3</v>
      </c>
      <c r="BE269" t="s">
        <v>3</v>
      </c>
      <c r="BF269" t="s">
        <v>3</v>
      </c>
      <c r="BG269" t="s">
        <v>3</v>
      </c>
      <c r="BH269">
        <v>3</v>
      </c>
      <c r="BI269">
        <v>2</v>
      </c>
      <c r="BJ269" t="s">
        <v>283</v>
      </c>
      <c r="BM269">
        <v>500002</v>
      </c>
      <c r="BN269">
        <v>0</v>
      </c>
      <c r="BO269" t="s">
        <v>281</v>
      </c>
      <c r="BP269">
        <v>1</v>
      </c>
      <c r="BQ269">
        <v>12</v>
      </c>
      <c r="BR269">
        <v>0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0</v>
      </c>
      <c r="CA269">
        <v>0</v>
      </c>
      <c r="CE269">
        <v>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203"/>
        <v>326.17</v>
      </c>
      <c r="CQ269">
        <f t="shared" si="204"/>
        <v>54.361199999999997</v>
      </c>
      <c r="CR269">
        <f t="shared" si="205"/>
        <v>0</v>
      </c>
      <c r="CS269">
        <f t="shared" si="206"/>
        <v>0</v>
      </c>
      <c r="CT269">
        <f t="shared" si="207"/>
        <v>0</v>
      </c>
      <c r="CU269">
        <f t="shared" si="208"/>
        <v>0</v>
      </c>
      <c r="CV269">
        <f t="shared" si="209"/>
        <v>0</v>
      </c>
      <c r="CW269">
        <f t="shared" si="210"/>
        <v>0</v>
      </c>
      <c r="CX269">
        <f t="shared" si="211"/>
        <v>0.01</v>
      </c>
      <c r="CY269">
        <f t="shared" si="212"/>
        <v>0</v>
      </c>
      <c r="CZ269">
        <f t="shared" si="213"/>
        <v>0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1010</v>
      </c>
      <c r="DV269" t="s">
        <v>258</v>
      </c>
      <c r="DW269" t="s">
        <v>258</v>
      </c>
      <c r="DX269">
        <v>1</v>
      </c>
      <c r="DZ269" t="s">
        <v>3</v>
      </c>
      <c r="EA269" t="s">
        <v>3</v>
      </c>
      <c r="EB269" t="s">
        <v>3</v>
      </c>
      <c r="EC269" t="s">
        <v>3</v>
      </c>
      <c r="EE269">
        <v>29085444</v>
      </c>
      <c r="EF269">
        <v>12</v>
      </c>
      <c r="EG269" t="s">
        <v>31</v>
      </c>
      <c r="EH269">
        <v>0</v>
      </c>
      <c r="EI269" t="s">
        <v>3</v>
      </c>
      <c r="EJ269">
        <v>2</v>
      </c>
      <c r="EK269">
        <v>500002</v>
      </c>
      <c r="EL269" t="s">
        <v>32</v>
      </c>
      <c r="EM269" t="s">
        <v>33</v>
      </c>
      <c r="EO269" t="s">
        <v>3</v>
      </c>
      <c r="EQ269">
        <v>0</v>
      </c>
      <c r="ER269">
        <v>15.27</v>
      </c>
      <c r="ES269">
        <v>15.27</v>
      </c>
      <c r="ET269">
        <v>0</v>
      </c>
      <c r="EU269">
        <v>0</v>
      </c>
      <c r="EV269">
        <v>0</v>
      </c>
      <c r="EW269">
        <v>0</v>
      </c>
      <c r="EX269">
        <v>0</v>
      </c>
      <c r="FQ269">
        <v>0</v>
      </c>
      <c r="FR269">
        <f t="shared" si="214"/>
        <v>0</v>
      </c>
      <c r="FS269">
        <v>0</v>
      </c>
      <c r="FX269">
        <v>0</v>
      </c>
      <c r="FY269">
        <v>0</v>
      </c>
      <c r="GA269" t="s">
        <v>3</v>
      </c>
      <c r="GD269">
        <v>1</v>
      </c>
      <c r="GF269">
        <v>1246156436</v>
      </c>
      <c r="GG269">
        <v>2</v>
      </c>
      <c r="GH269">
        <v>1</v>
      </c>
      <c r="GI269">
        <v>2</v>
      </c>
      <c r="GJ269">
        <v>0</v>
      </c>
      <c r="GK269">
        <v>0</v>
      </c>
      <c r="GL269">
        <f t="shared" si="215"/>
        <v>0</v>
      </c>
      <c r="GM269">
        <f t="shared" si="216"/>
        <v>326.17</v>
      </c>
      <c r="GN269">
        <f t="shared" si="217"/>
        <v>0</v>
      </c>
      <c r="GO269">
        <f t="shared" si="218"/>
        <v>326.17</v>
      </c>
      <c r="GP269">
        <f t="shared" si="219"/>
        <v>0</v>
      </c>
      <c r="GR269">
        <v>0</v>
      </c>
      <c r="GS269">
        <v>3</v>
      </c>
      <c r="GT269">
        <v>0</v>
      </c>
      <c r="GU269" t="s">
        <v>3</v>
      </c>
      <c r="GV269">
        <f t="shared" si="220"/>
        <v>0</v>
      </c>
      <c r="GW269">
        <v>1</v>
      </c>
      <c r="GX269">
        <f t="shared" si="221"/>
        <v>0</v>
      </c>
      <c r="HA269">
        <v>0</v>
      </c>
      <c r="HB269">
        <v>0</v>
      </c>
      <c r="HC269">
        <f t="shared" si="222"/>
        <v>0</v>
      </c>
      <c r="HE269" t="s">
        <v>3</v>
      </c>
      <c r="HF269" t="s">
        <v>3</v>
      </c>
      <c r="IK269">
        <v>0</v>
      </c>
    </row>
    <row r="271" spans="1:245">
      <c r="A271" s="2">
        <v>51</v>
      </c>
      <c r="B271" s="2">
        <f>B238</f>
        <v>1</v>
      </c>
      <c r="C271" s="2">
        <f>A238</f>
        <v>5</v>
      </c>
      <c r="D271" s="2">
        <f>ROW(A238)</f>
        <v>238</v>
      </c>
      <c r="E271" s="2"/>
      <c r="F271" s="2" t="str">
        <f>IF(F238&lt;&gt;"",F238,"")</f>
        <v>Новый подраздел</v>
      </c>
      <c r="G271" s="2" t="str">
        <f>IF(G238&lt;&gt;"",G238,"")</f>
        <v>ремонт</v>
      </c>
      <c r="H271" s="2">
        <v>0</v>
      </c>
      <c r="I271" s="2"/>
      <c r="J271" s="2"/>
      <c r="K271" s="2"/>
      <c r="L271" s="2"/>
      <c r="M271" s="2"/>
      <c r="N271" s="2"/>
      <c r="O271" s="2">
        <f t="shared" ref="O271:T271" si="230">ROUND(AB271,2)</f>
        <v>152959.16</v>
      </c>
      <c r="P271" s="2">
        <f t="shared" si="230"/>
        <v>87175.03</v>
      </c>
      <c r="Q271" s="2">
        <f t="shared" si="230"/>
        <v>2495.2399999999998</v>
      </c>
      <c r="R271" s="2">
        <f t="shared" si="230"/>
        <v>1071.48</v>
      </c>
      <c r="S271" s="2">
        <f t="shared" si="230"/>
        <v>63288.89</v>
      </c>
      <c r="T271" s="2">
        <f t="shared" si="230"/>
        <v>0</v>
      </c>
      <c r="U271" s="2">
        <f>AH271</f>
        <v>212.44650949999999</v>
      </c>
      <c r="V271" s="2">
        <f>AI271</f>
        <v>3.0165750000000005</v>
      </c>
      <c r="W271" s="2">
        <f>ROUND(AJ271,2)</f>
        <v>221.75</v>
      </c>
      <c r="X271" s="2">
        <f>ROUND(AK271,2)</f>
        <v>56930.07</v>
      </c>
      <c r="Y271" s="2">
        <f>ROUND(AL271,2)</f>
        <v>28416.639999999999</v>
      </c>
      <c r="Z271" s="2"/>
      <c r="AA271" s="2"/>
      <c r="AB271" s="2">
        <f>ROUND(SUMIF(AA242:AA269,"=35806607",O242:O269),2)</f>
        <v>152959.16</v>
      </c>
      <c r="AC271" s="2">
        <f>ROUND(SUMIF(AA242:AA269,"=35806607",P242:P269),2)</f>
        <v>87175.03</v>
      </c>
      <c r="AD271" s="2">
        <f>ROUND(SUMIF(AA242:AA269,"=35806607",Q242:Q269),2)</f>
        <v>2495.2399999999998</v>
      </c>
      <c r="AE271" s="2">
        <f>ROUND(SUMIF(AA242:AA269,"=35806607",R242:R269),2)</f>
        <v>1071.48</v>
      </c>
      <c r="AF271" s="2">
        <f>ROUND(SUMIF(AA242:AA269,"=35806607",S242:S269),2)</f>
        <v>63288.89</v>
      </c>
      <c r="AG271" s="2">
        <f>ROUND(SUMIF(AA242:AA269,"=35806607",T242:T269),2)</f>
        <v>0</v>
      </c>
      <c r="AH271" s="2">
        <f>SUMIF(AA242:AA269,"=35806607",U242:U269)</f>
        <v>212.44650949999999</v>
      </c>
      <c r="AI271" s="2">
        <f>SUMIF(AA242:AA269,"=35806607",V242:V269)</f>
        <v>3.0165750000000005</v>
      </c>
      <c r="AJ271" s="2">
        <f>ROUND(SUMIF(AA242:AA269,"=35806607",W242:W269),2)</f>
        <v>221.75</v>
      </c>
      <c r="AK271" s="2">
        <f>ROUND(SUMIF(AA242:AA269,"=35806607",X242:X269),2)</f>
        <v>56930.07</v>
      </c>
      <c r="AL271" s="2">
        <f>ROUND(SUMIF(AA242:AA269,"=35806607",Y242:Y269),2)</f>
        <v>28416.639999999999</v>
      </c>
      <c r="AM271" s="2"/>
      <c r="AN271" s="2"/>
      <c r="AO271" s="2">
        <f t="shared" ref="AO271:BD271" si="231">ROUND(BX271,2)</f>
        <v>0</v>
      </c>
      <c r="AP271" s="2">
        <f t="shared" si="231"/>
        <v>0</v>
      </c>
      <c r="AQ271" s="2">
        <f t="shared" si="231"/>
        <v>0</v>
      </c>
      <c r="AR271" s="2">
        <f t="shared" si="231"/>
        <v>238305.87</v>
      </c>
      <c r="AS271" s="2">
        <f t="shared" si="231"/>
        <v>232046.5</v>
      </c>
      <c r="AT271" s="2">
        <f t="shared" si="231"/>
        <v>6259.37</v>
      </c>
      <c r="AU271" s="2">
        <f t="shared" si="231"/>
        <v>0</v>
      </c>
      <c r="AV271" s="2">
        <f t="shared" si="231"/>
        <v>87175.03</v>
      </c>
      <c r="AW271" s="2">
        <f t="shared" si="231"/>
        <v>87175.03</v>
      </c>
      <c r="AX271" s="2">
        <f t="shared" si="231"/>
        <v>0</v>
      </c>
      <c r="AY271" s="2">
        <f t="shared" si="231"/>
        <v>87175.03</v>
      </c>
      <c r="AZ271" s="2">
        <f t="shared" si="231"/>
        <v>0</v>
      </c>
      <c r="BA271" s="2">
        <f t="shared" si="231"/>
        <v>0</v>
      </c>
      <c r="BB271" s="2">
        <f t="shared" si="231"/>
        <v>0</v>
      </c>
      <c r="BC271" s="2">
        <f t="shared" si="231"/>
        <v>0</v>
      </c>
      <c r="BD271" s="2">
        <f t="shared" si="231"/>
        <v>0</v>
      </c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>
        <f>ROUND(SUMIF(AA242:AA269,"=35806607",FQ242:FQ269),2)</f>
        <v>0</v>
      </c>
      <c r="BY271" s="2">
        <f>ROUND(SUMIF(AA242:AA269,"=35806607",FR242:FR269),2)</f>
        <v>0</v>
      </c>
      <c r="BZ271" s="2">
        <f>ROUND(SUMIF(AA242:AA269,"=35806607",GL242:GL269),2)</f>
        <v>0</v>
      </c>
      <c r="CA271" s="2">
        <f>ROUND(SUMIF(AA242:AA269,"=35806607",GM242:GM269),2)</f>
        <v>238305.87</v>
      </c>
      <c r="CB271" s="2">
        <f>ROUND(SUMIF(AA242:AA269,"=35806607",GN242:GN269),2)</f>
        <v>232046.5</v>
      </c>
      <c r="CC271" s="2">
        <f>ROUND(SUMIF(AA242:AA269,"=35806607",GO242:GO269),2)</f>
        <v>6259.37</v>
      </c>
      <c r="CD271" s="2">
        <f>ROUND(SUMIF(AA242:AA269,"=35806607",GP242:GP269),2)</f>
        <v>0</v>
      </c>
      <c r="CE271" s="2">
        <f>AC271-BX271</f>
        <v>87175.03</v>
      </c>
      <c r="CF271" s="2">
        <f>AC271-BY271</f>
        <v>87175.03</v>
      </c>
      <c r="CG271" s="2">
        <f>BX271-BZ271</f>
        <v>0</v>
      </c>
      <c r="CH271" s="2">
        <f>AC271-BX271-BY271+BZ271</f>
        <v>87175.03</v>
      </c>
      <c r="CI271" s="2">
        <f>BY271-BZ271</f>
        <v>0</v>
      </c>
      <c r="CJ271" s="2">
        <f>ROUND(SUMIF(AA242:AA269,"=35806607",GX242:GX269),2)</f>
        <v>0</v>
      </c>
      <c r="CK271" s="2">
        <f>ROUND(SUMIF(AA242:AA269,"=35806607",GY242:GY269),2)</f>
        <v>0</v>
      </c>
      <c r="CL271" s="2">
        <f>ROUND(SUMIF(AA242:AA269,"=35806607",GZ242:GZ269),2)</f>
        <v>0</v>
      </c>
      <c r="CM271" s="2">
        <f>ROUND(SUMIF(AA242:AA269,"=35806607",HD242:HD269),2)</f>
        <v>0</v>
      </c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>
        <v>0</v>
      </c>
    </row>
    <row r="273" spans="1:23">
      <c r="A273" s="4">
        <v>50</v>
      </c>
      <c r="B273" s="4">
        <v>0</v>
      </c>
      <c r="C273" s="4">
        <v>0</v>
      </c>
      <c r="D273" s="4">
        <v>1</v>
      </c>
      <c r="E273" s="4">
        <v>201</v>
      </c>
      <c r="F273" s="4">
        <f>ROUND(Source!O271,O273)</f>
        <v>152959.16</v>
      </c>
      <c r="G273" s="4" t="s">
        <v>81</v>
      </c>
      <c r="H273" s="4" t="s">
        <v>82</v>
      </c>
      <c r="I273" s="4"/>
      <c r="J273" s="4"/>
      <c r="K273" s="4">
        <v>201</v>
      </c>
      <c r="L273" s="4">
        <v>1</v>
      </c>
      <c r="M273" s="4">
        <v>3</v>
      </c>
      <c r="N273" s="4" t="s">
        <v>3</v>
      </c>
      <c r="O273" s="4">
        <v>2</v>
      </c>
      <c r="P273" s="4"/>
      <c r="Q273" s="4"/>
      <c r="R273" s="4"/>
      <c r="S273" s="4"/>
      <c r="T273" s="4"/>
      <c r="U273" s="4"/>
      <c r="V273" s="4"/>
      <c r="W273" s="4"/>
    </row>
    <row r="274" spans="1:23">
      <c r="A274" s="4">
        <v>50</v>
      </c>
      <c r="B274" s="4">
        <v>0</v>
      </c>
      <c r="C274" s="4">
        <v>0</v>
      </c>
      <c r="D274" s="4">
        <v>1</v>
      </c>
      <c r="E274" s="4">
        <v>202</v>
      </c>
      <c r="F274" s="4">
        <f>ROUND(Source!P271,O274)</f>
        <v>87175.03</v>
      </c>
      <c r="G274" s="4" t="s">
        <v>83</v>
      </c>
      <c r="H274" s="4" t="s">
        <v>84</v>
      </c>
      <c r="I274" s="4"/>
      <c r="J274" s="4"/>
      <c r="K274" s="4">
        <v>202</v>
      </c>
      <c r="L274" s="4">
        <v>2</v>
      </c>
      <c r="M274" s="4">
        <v>3</v>
      </c>
      <c r="N274" s="4" t="s">
        <v>3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</row>
    <row r="275" spans="1:23">
      <c r="A275" s="4">
        <v>50</v>
      </c>
      <c r="B275" s="4">
        <v>0</v>
      </c>
      <c r="C275" s="4">
        <v>0</v>
      </c>
      <c r="D275" s="4">
        <v>1</v>
      </c>
      <c r="E275" s="4">
        <v>222</v>
      </c>
      <c r="F275" s="4">
        <f>ROUND(Source!AO271,O275)</f>
        <v>0</v>
      </c>
      <c r="G275" s="4" t="s">
        <v>85</v>
      </c>
      <c r="H275" s="4" t="s">
        <v>86</v>
      </c>
      <c r="I275" s="4"/>
      <c r="J275" s="4"/>
      <c r="K275" s="4">
        <v>222</v>
      </c>
      <c r="L275" s="4">
        <v>3</v>
      </c>
      <c r="M275" s="4">
        <v>3</v>
      </c>
      <c r="N275" s="4" t="s">
        <v>3</v>
      </c>
      <c r="O275" s="4">
        <v>2</v>
      </c>
      <c r="P275" s="4"/>
      <c r="Q275" s="4"/>
      <c r="R275" s="4"/>
      <c r="S275" s="4"/>
      <c r="T275" s="4"/>
      <c r="U275" s="4"/>
      <c r="V275" s="4"/>
      <c r="W275" s="4"/>
    </row>
    <row r="276" spans="1:23">
      <c r="A276" s="4">
        <v>50</v>
      </c>
      <c r="B276" s="4">
        <v>0</v>
      </c>
      <c r="C276" s="4">
        <v>0</v>
      </c>
      <c r="D276" s="4">
        <v>1</v>
      </c>
      <c r="E276" s="4">
        <v>225</v>
      </c>
      <c r="F276" s="4">
        <f>ROUND(Source!AV271,O276)</f>
        <v>87175.03</v>
      </c>
      <c r="G276" s="4" t="s">
        <v>87</v>
      </c>
      <c r="H276" s="4" t="s">
        <v>88</v>
      </c>
      <c r="I276" s="4"/>
      <c r="J276" s="4"/>
      <c r="K276" s="4">
        <v>225</v>
      </c>
      <c r="L276" s="4">
        <v>4</v>
      </c>
      <c r="M276" s="4">
        <v>3</v>
      </c>
      <c r="N276" s="4" t="s">
        <v>3</v>
      </c>
      <c r="O276" s="4">
        <v>2</v>
      </c>
      <c r="P276" s="4"/>
      <c r="Q276" s="4"/>
      <c r="R276" s="4"/>
      <c r="S276" s="4"/>
      <c r="T276" s="4"/>
      <c r="U276" s="4"/>
      <c r="V276" s="4"/>
      <c r="W276" s="4"/>
    </row>
    <row r="277" spans="1:23">
      <c r="A277" s="4">
        <v>50</v>
      </c>
      <c r="B277" s="4">
        <v>0</v>
      </c>
      <c r="C277" s="4">
        <v>0</v>
      </c>
      <c r="D277" s="4">
        <v>1</v>
      </c>
      <c r="E277" s="4">
        <v>226</v>
      </c>
      <c r="F277" s="4">
        <f>ROUND(Source!AW271,O277)</f>
        <v>87175.03</v>
      </c>
      <c r="G277" s="4" t="s">
        <v>89</v>
      </c>
      <c r="H277" s="4" t="s">
        <v>90</v>
      </c>
      <c r="I277" s="4"/>
      <c r="J277" s="4"/>
      <c r="K277" s="4">
        <v>226</v>
      </c>
      <c r="L277" s="4">
        <v>5</v>
      </c>
      <c r="M277" s="4">
        <v>3</v>
      </c>
      <c r="N277" s="4" t="s">
        <v>3</v>
      </c>
      <c r="O277" s="4">
        <v>2</v>
      </c>
      <c r="P277" s="4"/>
      <c r="Q277" s="4"/>
      <c r="R277" s="4"/>
      <c r="S277" s="4"/>
      <c r="T277" s="4"/>
      <c r="U277" s="4"/>
      <c r="V277" s="4"/>
      <c r="W277" s="4"/>
    </row>
    <row r="278" spans="1:23">
      <c r="A278" s="4">
        <v>50</v>
      </c>
      <c r="B278" s="4">
        <v>0</v>
      </c>
      <c r="C278" s="4">
        <v>0</v>
      </c>
      <c r="D278" s="4">
        <v>1</v>
      </c>
      <c r="E278" s="4">
        <v>227</v>
      </c>
      <c r="F278" s="4">
        <f>ROUND(Source!AX271,O278)</f>
        <v>0</v>
      </c>
      <c r="G278" s="4" t="s">
        <v>91</v>
      </c>
      <c r="H278" s="4" t="s">
        <v>92</v>
      </c>
      <c r="I278" s="4"/>
      <c r="J278" s="4"/>
      <c r="K278" s="4">
        <v>227</v>
      </c>
      <c r="L278" s="4">
        <v>6</v>
      </c>
      <c r="M278" s="4">
        <v>3</v>
      </c>
      <c r="N278" s="4" t="s">
        <v>3</v>
      </c>
      <c r="O278" s="4">
        <v>2</v>
      </c>
      <c r="P278" s="4"/>
      <c r="Q278" s="4"/>
      <c r="R278" s="4"/>
      <c r="S278" s="4"/>
      <c r="T278" s="4"/>
      <c r="U278" s="4"/>
      <c r="V278" s="4"/>
      <c r="W278" s="4"/>
    </row>
    <row r="279" spans="1:23">
      <c r="A279" s="4">
        <v>50</v>
      </c>
      <c r="B279" s="4">
        <v>0</v>
      </c>
      <c r="C279" s="4">
        <v>0</v>
      </c>
      <c r="D279" s="4">
        <v>1</v>
      </c>
      <c r="E279" s="4">
        <v>228</v>
      </c>
      <c r="F279" s="4">
        <f>ROUND(Source!AY271,O279)</f>
        <v>87175.03</v>
      </c>
      <c r="G279" s="4" t="s">
        <v>93</v>
      </c>
      <c r="H279" s="4" t="s">
        <v>94</v>
      </c>
      <c r="I279" s="4"/>
      <c r="J279" s="4"/>
      <c r="K279" s="4">
        <v>228</v>
      </c>
      <c r="L279" s="4">
        <v>7</v>
      </c>
      <c r="M279" s="4">
        <v>3</v>
      </c>
      <c r="N279" s="4" t="s">
        <v>3</v>
      </c>
      <c r="O279" s="4">
        <v>2</v>
      </c>
      <c r="P279" s="4"/>
      <c r="Q279" s="4"/>
      <c r="R279" s="4"/>
      <c r="S279" s="4"/>
      <c r="T279" s="4"/>
      <c r="U279" s="4"/>
      <c r="V279" s="4"/>
      <c r="W279" s="4"/>
    </row>
    <row r="280" spans="1:23">
      <c r="A280" s="4">
        <v>50</v>
      </c>
      <c r="B280" s="4">
        <v>0</v>
      </c>
      <c r="C280" s="4">
        <v>0</v>
      </c>
      <c r="D280" s="4">
        <v>1</v>
      </c>
      <c r="E280" s="4">
        <v>216</v>
      </c>
      <c r="F280" s="4">
        <f>ROUND(Source!AP271,O280)</f>
        <v>0</v>
      </c>
      <c r="G280" s="4" t="s">
        <v>95</v>
      </c>
      <c r="H280" s="4" t="s">
        <v>96</v>
      </c>
      <c r="I280" s="4"/>
      <c r="J280" s="4"/>
      <c r="K280" s="4">
        <v>216</v>
      </c>
      <c r="L280" s="4">
        <v>8</v>
      </c>
      <c r="M280" s="4">
        <v>3</v>
      </c>
      <c r="N280" s="4" t="s">
        <v>3</v>
      </c>
      <c r="O280" s="4">
        <v>2</v>
      </c>
      <c r="P280" s="4"/>
      <c r="Q280" s="4"/>
      <c r="R280" s="4"/>
      <c r="S280" s="4"/>
      <c r="T280" s="4"/>
      <c r="U280" s="4"/>
      <c r="V280" s="4"/>
      <c r="W280" s="4"/>
    </row>
    <row r="281" spans="1:23">
      <c r="A281" s="4">
        <v>50</v>
      </c>
      <c r="B281" s="4">
        <v>0</v>
      </c>
      <c r="C281" s="4">
        <v>0</v>
      </c>
      <c r="D281" s="4">
        <v>1</v>
      </c>
      <c r="E281" s="4">
        <v>223</v>
      </c>
      <c r="F281" s="4">
        <f>ROUND(Source!AQ271,O281)</f>
        <v>0</v>
      </c>
      <c r="G281" s="4" t="s">
        <v>97</v>
      </c>
      <c r="H281" s="4" t="s">
        <v>98</v>
      </c>
      <c r="I281" s="4"/>
      <c r="J281" s="4"/>
      <c r="K281" s="4">
        <v>223</v>
      </c>
      <c r="L281" s="4">
        <v>9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3">
      <c r="A282" s="4">
        <v>50</v>
      </c>
      <c r="B282" s="4">
        <v>0</v>
      </c>
      <c r="C282" s="4">
        <v>0</v>
      </c>
      <c r="D282" s="4">
        <v>1</v>
      </c>
      <c r="E282" s="4">
        <v>229</v>
      </c>
      <c r="F282" s="4">
        <f>ROUND(Source!AZ271,O282)</f>
        <v>0</v>
      </c>
      <c r="G282" s="4" t="s">
        <v>99</v>
      </c>
      <c r="H282" s="4" t="s">
        <v>100</v>
      </c>
      <c r="I282" s="4"/>
      <c r="J282" s="4"/>
      <c r="K282" s="4">
        <v>229</v>
      </c>
      <c r="L282" s="4">
        <v>10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3" spans="1:23">
      <c r="A283" s="4">
        <v>50</v>
      </c>
      <c r="B283" s="4">
        <v>0</v>
      </c>
      <c r="C283" s="4">
        <v>0</v>
      </c>
      <c r="D283" s="4">
        <v>1</v>
      </c>
      <c r="E283" s="4">
        <v>203</v>
      </c>
      <c r="F283" s="4">
        <f>ROUND(Source!Q271,O283)</f>
        <v>2495.2399999999998</v>
      </c>
      <c r="G283" s="4" t="s">
        <v>101</v>
      </c>
      <c r="H283" s="4" t="s">
        <v>102</v>
      </c>
      <c r="I283" s="4"/>
      <c r="J283" s="4"/>
      <c r="K283" s="4">
        <v>203</v>
      </c>
      <c r="L283" s="4">
        <v>11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</row>
    <row r="284" spans="1:23">
      <c r="A284" s="4">
        <v>50</v>
      </c>
      <c r="B284" s="4">
        <v>0</v>
      </c>
      <c r="C284" s="4">
        <v>0</v>
      </c>
      <c r="D284" s="4">
        <v>1</v>
      </c>
      <c r="E284" s="4">
        <v>231</v>
      </c>
      <c r="F284" s="4">
        <f>ROUND(Source!BB271,O284)</f>
        <v>0</v>
      </c>
      <c r="G284" s="4" t="s">
        <v>103</v>
      </c>
      <c r="H284" s="4" t="s">
        <v>104</v>
      </c>
      <c r="I284" s="4"/>
      <c r="J284" s="4"/>
      <c r="K284" s="4">
        <v>231</v>
      </c>
      <c r="L284" s="4">
        <v>12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/>
    </row>
    <row r="285" spans="1:23">
      <c r="A285" s="4">
        <v>50</v>
      </c>
      <c r="B285" s="4">
        <v>0</v>
      </c>
      <c r="C285" s="4">
        <v>0</v>
      </c>
      <c r="D285" s="4">
        <v>1</v>
      </c>
      <c r="E285" s="4">
        <v>204</v>
      </c>
      <c r="F285" s="4">
        <f>ROUND(Source!R271,O285)</f>
        <v>1071.48</v>
      </c>
      <c r="G285" s="4" t="s">
        <v>105</v>
      </c>
      <c r="H285" s="4" t="s">
        <v>106</v>
      </c>
      <c r="I285" s="4"/>
      <c r="J285" s="4"/>
      <c r="K285" s="4">
        <v>204</v>
      </c>
      <c r="L285" s="4">
        <v>13</v>
      </c>
      <c r="M285" s="4">
        <v>3</v>
      </c>
      <c r="N285" s="4" t="s">
        <v>3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</row>
    <row r="286" spans="1:23">
      <c r="A286" s="4">
        <v>50</v>
      </c>
      <c r="B286" s="4">
        <v>0</v>
      </c>
      <c r="C286" s="4">
        <v>0</v>
      </c>
      <c r="D286" s="4">
        <v>1</v>
      </c>
      <c r="E286" s="4">
        <v>205</v>
      </c>
      <c r="F286" s="4">
        <f>ROUND(Source!S271,O286)</f>
        <v>63288.89</v>
      </c>
      <c r="G286" s="4" t="s">
        <v>107</v>
      </c>
      <c r="H286" s="4" t="s">
        <v>108</v>
      </c>
      <c r="I286" s="4"/>
      <c r="J286" s="4"/>
      <c r="K286" s="4">
        <v>205</v>
      </c>
      <c r="L286" s="4">
        <v>14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3">
      <c r="A287" s="4">
        <v>50</v>
      </c>
      <c r="B287" s="4">
        <v>0</v>
      </c>
      <c r="C287" s="4">
        <v>0</v>
      </c>
      <c r="D287" s="4">
        <v>1</v>
      </c>
      <c r="E287" s="4">
        <v>232</v>
      </c>
      <c r="F287" s="4">
        <f>ROUND(Source!BC271,O287)</f>
        <v>0</v>
      </c>
      <c r="G287" s="4" t="s">
        <v>109</v>
      </c>
      <c r="H287" s="4" t="s">
        <v>110</v>
      </c>
      <c r="I287" s="4"/>
      <c r="J287" s="4"/>
      <c r="K287" s="4">
        <v>232</v>
      </c>
      <c r="L287" s="4">
        <v>15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3">
      <c r="A288" s="4">
        <v>50</v>
      </c>
      <c r="B288" s="4">
        <v>0</v>
      </c>
      <c r="C288" s="4">
        <v>0</v>
      </c>
      <c r="D288" s="4">
        <v>1</v>
      </c>
      <c r="E288" s="4">
        <v>214</v>
      </c>
      <c r="F288" s="4">
        <f>ROUND(Source!AS271,O288)</f>
        <v>232046.5</v>
      </c>
      <c r="G288" s="4" t="s">
        <v>111</v>
      </c>
      <c r="H288" s="4" t="s">
        <v>112</v>
      </c>
      <c r="I288" s="4"/>
      <c r="J288" s="4"/>
      <c r="K288" s="4">
        <v>214</v>
      </c>
      <c r="L288" s="4">
        <v>16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06">
      <c r="A289" s="4">
        <v>50</v>
      </c>
      <c r="B289" s="4">
        <v>0</v>
      </c>
      <c r="C289" s="4">
        <v>0</v>
      </c>
      <c r="D289" s="4">
        <v>1</v>
      </c>
      <c r="E289" s="4">
        <v>215</v>
      </c>
      <c r="F289" s="4">
        <f>ROUND(Source!AT271,O289)</f>
        <v>6259.37</v>
      </c>
      <c r="G289" s="4" t="s">
        <v>113</v>
      </c>
      <c r="H289" s="4" t="s">
        <v>114</v>
      </c>
      <c r="I289" s="4"/>
      <c r="J289" s="4"/>
      <c r="K289" s="4">
        <v>215</v>
      </c>
      <c r="L289" s="4">
        <v>17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06">
      <c r="A290" s="4">
        <v>50</v>
      </c>
      <c r="B290" s="4">
        <v>0</v>
      </c>
      <c r="C290" s="4">
        <v>0</v>
      </c>
      <c r="D290" s="4">
        <v>1</v>
      </c>
      <c r="E290" s="4">
        <v>217</v>
      </c>
      <c r="F290" s="4">
        <f>ROUND(Source!AU271,O290)</f>
        <v>0</v>
      </c>
      <c r="G290" s="4" t="s">
        <v>115</v>
      </c>
      <c r="H290" s="4" t="s">
        <v>116</v>
      </c>
      <c r="I290" s="4"/>
      <c r="J290" s="4"/>
      <c r="K290" s="4">
        <v>217</v>
      </c>
      <c r="L290" s="4">
        <v>18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1" spans="1:206">
      <c r="A291" s="4">
        <v>50</v>
      </c>
      <c r="B291" s="4">
        <v>0</v>
      </c>
      <c r="C291" s="4">
        <v>0</v>
      </c>
      <c r="D291" s="4">
        <v>1</v>
      </c>
      <c r="E291" s="4">
        <v>230</v>
      </c>
      <c r="F291" s="4">
        <f>ROUND(Source!BA271,O291)</f>
        <v>0</v>
      </c>
      <c r="G291" s="4" t="s">
        <v>117</v>
      </c>
      <c r="H291" s="4" t="s">
        <v>118</v>
      </c>
      <c r="I291" s="4"/>
      <c r="J291" s="4"/>
      <c r="K291" s="4">
        <v>230</v>
      </c>
      <c r="L291" s="4">
        <v>19</v>
      </c>
      <c r="M291" s="4">
        <v>3</v>
      </c>
      <c r="N291" s="4" t="s">
        <v>3</v>
      </c>
      <c r="O291" s="4">
        <v>2</v>
      </c>
      <c r="P291" s="4"/>
      <c r="Q291" s="4"/>
      <c r="R291" s="4"/>
      <c r="S291" s="4"/>
      <c r="T291" s="4"/>
      <c r="U291" s="4"/>
      <c r="V291" s="4"/>
      <c r="W291" s="4"/>
    </row>
    <row r="292" spans="1:206">
      <c r="A292" s="4">
        <v>50</v>
      </c>
      <c r="B292" s="4">
        <v>0</v>
      </c>
      <c r="C292" s="4">
        <v>0</v>
      </c>
      <c r="D292" s="4">
        <v>1</v>
      </c>
      <c r="E292" s="4">
        <v>206</v>
      </c>
      <c r="F292" s="4">
        <f>ROUND(Source!T271,O292)</f>
        <v>0</v>
      </c>
      <c r="G292" s="4" t="s">
        <v>119</v>
      </c>
      <c r="H292" s="4" t="s">
        <v>120</v>
      </c>
      <c r="I292" s="4"/>
      <c r="J292" s="4"/>
      <c r="K292" s="4">
        <v>206</v>
      </c>
      <c r="L292" s="4">
        <v>20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06">
      <c r="A293" s="4">
        <v>50</v>
      </c>
      <c r="B293" s="4">
        <v>0</v>
      </c>
      <c r="C293" s="4">
        <v>0</v>
      </c>
      <c r="D293" s="4">
        <v>1</v>
      </c>
      <c r="E293" s="4">
        <v>207</v>
      </c>
      <c r="F293" s="4">
        <f>Source!U271</f>
        <v>212.44650949999999</v>
      </c>
      <c r="G293" s="4" t="s">
        <v>121</v>
      </c>
      <c r="H293" s="4" t="s">
        <v>122</v>
      </c>
      <c r="I293" s="4"/>
      <c r="J293" s="4"/>
      <c r="K293" s="4">
        <v>207</v>
      </c>
      <c r="L293" s="4">
        <v>21</v>
      </c>
      <c r="M293" s="4">
        <v>3</v>
      </c>
      <c r="N293" s="4" t="s">
        <v>3</v>
      </c>
      <c r="O293" s="4">
        <v>-1</v>
      </c>
      <c r="P293" s="4"/>
      <c r="Q293" s="4"/>
      <c r="R293" s="4"/>
      <c r="S293" s="4"/>
      <c r="T293" s="4"/>
      <c r="U293" s="4"/>
      <c r="V293" s="4"/>
      <c r="W293" s="4"/>
    </row>
    <row r="294" spans="1:206">
      <c r="A294" s="4">
        <v>50</v>
      </c>
      <c r="B294" s="4">
        <v>0</v>
      </c>
      <c r="C294" s="4">
        <v>0</v>
      </c>
      <c r="D294" s="4">
        <v>1</v>
      </c>
      <c r="E294" s="4">
        <v>208</v>
      </c>
      <c r="F294" s="4">
        <f>Source!V271</f>
        <v>3.0165750000000005</v>
      </c>
      <c r="G294" s="4" t="s">
        <v>123</v>
      </c>
      <c r="H294" s="4" t="s">
        <v>124</v>
      </c>
      <c r="I294" s="4"/>
      <c r="J294" s="4"/>
      <c r="K294" s="4">
        <v>208</v>
      </c>
      <c r="L294" s="4">
        <v>22</v>
      </c>
      <c r="M294" s="4">
        <v>3</v>
      </c>
      <c r="N294" s="4" t="s">
        <v>3</v>
      </c>
      <c r="O294" s="4">
        <v>-1</v>
      </c>
      <c r="P294" s="4"/>
      <c r="Q294" s="4"/>
      <c r="R294" s="4"/>
      <c r="S294" s="4"/>
      <c r="T294" s="4"/>
      <c r="U294" s="4"/>
      <c r="V294" s="4"/>
      <c r="W294" s="4"/>
    </row>
    <row r="295" spans="1:206">
      <c r="A295" s="4">
        <v>50</v>
      </c>
      <c r="B295" s="4">
        <v>0</v>
      </c>
      <c r="C295" s="4">
        <v>0</v>
      </c>
      <c r="D295" s="4">
        <v>1</v>
      </c>
      <c r="E295" s="4">
        <v>209</v>
      </c>
      <c r="F295" s="4">
        <f>ROUND(Source!W271,O295)</f>
        <v>221.75</v>
      </c>
      <c r="G295" s="4" t="s">
        <v>125</v>
      </c>
      <c r="H295" s="4" t="s">
        <v>126</v>
      </c>
      <c r="I295" s="4"/>
      <c r="J295" s="4"/>
      <c r="K295" s="4">
        <v>209</v>
      </c>
      <c r="L295" s="4">
        <v>23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06">
      <c r="A296" s="4">
        <v>50</v>
      </c>
      <c r="B296" s="4">
        <v>0</v>
      </c>
      <c r="C296" s="4">
        <v>0</v>
      </c>
      <c r="D296" s="4">
        <v>1</v>
      </c>
      <c r="E296" s="4">
        <v>233</v>
      </c>
      <c r="F296" s="4">
        <f>ROUND(Source!BD271,O296)</f>
        <v>0</v>
      </c>
      <c r="G296" s="4" t="s">
        <v>127</v>
      </c>
      <c r="H296" s="4" t="s">
        <v>128</v>
      </c>
      <c r="I296" s="4"/>
      <c r="J296" s="4"/>
      <c r="K296" s="4">
        <v>233</v>
      </c>
      <c r="L296" s="4">
        <v>24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06">
      <c r="A297" s="4">
        <v>50</v>
      </c>
      <c r="B297" s="4">
        <v>0</v>
      </c>
      <c r="C297" s="4">
        <v>0</v>
      </c>
      <c r="D297" s="4">
        <v>1</v>
      </c>
      <c r="E297" s="4">
        <v>210</v>
      </c>
      <c r="F297" s="4">
        <f>ROUND(Source!X271,O297)</f>
        <v>56930.07</v>
      </c>
      <c r="G297" s="4" t="s">
        <v>129</v>
      </c>
      <c r="H297" s="4" t="s">
        <v>130</v>
      </c>
      <c r="I297" s="4"/>
      <c r="J297" s="4"/>
      <c r="K297" s="4">
        <v>210</v>
      </c>
      <c r="L297" s="4">
        <v>25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06">
      <c r="A298" s="4">
        <v>50</v>
      </c>
      <c r="B298" s="4">
        <v>0</v>
      </c>
      <c r="C298" s="4">
        <v>0</v>
      </c>
      <c r="D298" s="4">
        <v>1</v>
      </c>
      <c r="E298" s="4">
        <v>211</v>
      </c>
      <c r="F298" s="4">
        <f>ROUND(Source!Y271,O298)</f>
        <v>28416.639999999999</v>
      </c>
      <c r="G298" s="4" t="s">
        <v>131</v>
      </c>
      <c r="H298" s="4" t="s">
        <v>132</v>
      </c>
      <c r="I298" s="4"/>
      <c r="J298" s="4"/>
      <c r="K298" s="4">
        <v>211</v>
      </c>
      <c r="L298" s="4">
        <v>26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06">
      <c r="A299" s="4">
        <v>50</v>
      </c>
      <c r="B299" s="4">
        <v>0</v>
      </c>
      <c r="C299" s="4">
        <v>0</v>
      </c>
      <c r="D299" s="4">
        <v>1</v>
      </c>
      <c r="E299" s="4">
        <v>0</v>
      </c>
      <c r="F299" s="4">
        <f>ROUND(Source!AR271,O299)</f>
        <v>238305.87</v>
      </c>
      <c r="G299" s="4" t="s">
        <v>133</v>
      </c>
      <c r="H299" s="4" t="s">
        <v>134</v>
      </c>
      <c r="I299" s="4"/>
      <c r="J299" s="4"/>
      <c r="K299" s="4">
        <v>224</v>
      </c>
      <c r="L299" s="4">
        <v>27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06">
      <c r="A300" s="4">
        <v>50</v>
      </c>
      <c r="B300" s="4">
        <v>1</v>
      </c>
      <c r="C300" s="4">
        <v>0</v>
      </c>
      <c r="D300" s="4">
        <v>2</v>
      </c>
      <c r="E300" s="4">
        <v>0</v>
      </c>
      <c r="F300" s="4">
        <f>ROUND(F299*0.18,O300)</f>
        <v>42895.1</v>
      </c>
      <c r="G300" s="4" t="s">
        <v>135</v>
      </c>
      <c r="H300" s="4" t="s">
        <v>135</v>
      </c>
      <c r="I300" s="4"/>
      <c r="J300" s="4"/>
      <c r="K300" s="4">
        <v>212</v>
      </c>
      <c r="L300" s="4">
        <v>28</v>
      </c>
      <c r="M300" s="4">
        <v>0</v>
      </c>
      <c r="N300" s="4" t="s">
        <v>3</v>
      </c>
      <c r="O300" s="4">
        <v>1</v>
      </c>
      <c r="P300" s="4"/>
      <c r="Q300" s="4"/>
      <c r="R300" s="4"/>
      <c r="S300" s="4"/>
      <c r="T300" s="4"/>
      <c r="U300" s="4"/>
      <c r="V300" s="4"/>
      <c r="W300" s="4"/>
    </row>
    <row r="301" spans="1:206">
      <c r="A301" s="4">
        <v>50</v>
      </c>
      <c r="B301" s="4">
        <v>1</v>
      </c>
      <c r="C301" s="4">
        <v>0</v>
      </c>
      <c r="D301" s="4">
        <v>2</v>
      </c>
      <c r="E301" s="4">
        <v>224</v>
      </c>
      <c r="F301" s="4">
        <f>ROUND(F299*1.18,O301)</f>
        <v>281200.90000000002</v>
      </c>
      <c r="G301" s="4" t="s">
        <v>136</v>
      </c>
      <c r="H301" s="4" t="s">
        <v>137</v>
      </c>
      <c r="I301" s="4"/>
      <c r="J301" s="4"/>
      <c r="K301" s="4">
        <v>212</v>
      </c>
      <c r="L301" s="4">
        <v>29</v>
      </c>
      <c r="M301" s="4">
        <v>0</v>
      </c>
      <c r="N301" s="4" t="s">
        <v>3</v>
      </c>
      <c r="O301" s="4">
        <v>1</v>
      </c>
      <c r="P301" s="4"/>
      <c r="Q301" s="4"/>
      <c r="R301" s="4"/>
      <c r="S301" s="4"/>
      <c r="T301" s="4"/>
      <c r="U301" s="4"/>
      <c r="V301" s="4"/>
      <c r="W301" s="4"/>
    </row>
    <row r="303" spans="1:206">
      <c r="A303" s="2">
        <v>51</v>
      </c>
      <c r="B303" s="2">
        <f>B183</f>
        <v>1</v>
      </c>
      <c r="C303" s="2">
        <f>A183</f>
        <v>4</v>
      </c>
      <c r="D303" s="2">
        <f>ROW(A183)</f>
        <v>183</v>
      </c>
      <c r="E303" s="2"/>
      <c r="F303" s="2" t="str">
        <f>IF(F183&lt;&gt;"",F183,"")</f>
        <v>Новый раздел</v>
      </c>
      <c r="G303" s="2" t="str">
        <f>IF(G183&lt;&gt;"",G183,"")</f>
        <v>комната 26</v>
      </c>
      <c r="H303" s="2">
        <v>0</v>
      </c>
      <c r="I303" s="2"/>
      <c r="J303" s="2"/>
      <c r="K303" s="2"/>
      <c r="L303" s="2"/>
      <c r="M303" s="2"/>
      <c r="N303" s="2"/>
      <c r="O303" s="2">
        <f t="shared" ref="O303:T303" si="232">ROUND(O206+O271+AB303,2)</f>
        <v>158860.46</v>
      </c>
      <c r="P303" s="2">
        <f t="shared" si="232"/>
        <v>87175.03</v>
      </c>
      <c r="Q303" s="2">
        <f t="shared" si="232"/>
        <v>3035.4</v>
      </c>
      <c r="R303" s="2">
        <f t="shared" si="232"/>
        <v>1582.35</v>
      </c>
      <c r="S303" s="2">
        <f t="shared" si="232"/>
        <v>68650.03</v>
      </c>
      <c r="T303" s="2">
        <f t="shared" si="232"/>
        <v>0</v>
      </c>
      <c r="U303" s="2">
        <f>U206+U271+AH303</f>
        <v>233.06072949999998</v>
      </c>
      <c r="V303" s="2">
        <f>V206+V271+AI303</f>
        <v>4.1669150000000004</v>
      </c>
      <c r="W303" s="2">
        <f>ROUND(W206+W271+AJ303,2)</f>
        <v>221.75</v>
      </c>
      <c r="X303" s="2">
        <f>ROUND(X206+X271+AK303,2)</f>
        <v>59061.67</v>
      </c>
      <c r="Y303" s="2">
        <f>ROUND(Y206+Y271+AL303,2)</f>
        <v>30033.29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>
        <f t="shared" ref="AO303:BD303" si="233">ROUND(AO206+AO271+BX303,2)</f>
        <v>0</v>
      </c>
      <c r="AP303" s="2">
        <f t="shared" si="233"/>
        <v>0</v>
      </c>
      <c r="AQ303" s="2">
        <f t="shared" si="233"/>
        <v>0</v>
      </c>
      <c r="AR303" s="2">
        <f t="shared" si="233"/>
        <v>247955.42</v>
      </c>
      <c r="AS303" s="2">
        <f t="shared" si="233"/>
        <v>241696.05</v>
      </c>
      <c r="AT303" s="2">
        <f t="shared" si="233"/>
        <v>6259.37</v>
      </c>
      <c r="AU303" s="2">
        <f t="shared" si="233"/>
        <v>0</v>
      </c>
      <c r="AV303" s="2">
        <f t="shared" si="233"/>
        <v>87175.03</v>
      </c>
      <c r="AW303" s="2">
        <f t="shared" si="233"/>
        <v>87175.03</v>
      </c>
      <c r="AX303" s="2">
        <f t="shared" si="233"/>
        <v>0</v>
      </c>
      <c r="AY303" s="2">
        <f t="shared" si="233"/>
        <v>87175.03</v>
      </c>
      <c r="AZ303" s="2">
        <f t="shared" si="233"/>
        <v>0</v>
      </c>
      <c r="BA303" s="2">
        <f t="shared" si="233"/>
        <v>0</v>
      </c>
      <c r="BB303" s="2">
        <f t="shared" si="233"/>
        <v>0</v>
      </c>
      <c r="BC303" s="2">
        <f t="shared" si="233"/>
        <v>0</v>
      </c>
      <c r="BD303" s="2">
        <f t="shared" si="233"/>
        <v>0</v>
      </c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>
        <v>0</v>
      </c>
    </row>
    <row r="305" spans="1:23">
      <c r="A305" s="4">
        <v>50</v>
      </c>
      <c r="B305" s="4">
        <v>0</v>
      </c>
      <c r="C305" s="4">
        <v>0</v>
      </c>
      <c r="D305" s="4">
        <v>1</v>
      </c>
      <c r="E305" s="4">
        <v>201</v>
      </c>
      <c r="F305" s="4">
        <f>ROUND(Source!O303,O305)</f>
        <v>158860.46</v>
      </c>
      <c r="G305" s="4" t="s">
        <v>81</v>
      </c>
      <c r="H305" s="4" t="s">
        <v>82</v>
      </c>
      <c r="I305" s="4"/>
      <c r="J305" s="4"/>
      <c r="K305" s="4">
        <v>201</v>
      </c>
      <c r="L305" s="4">
        <v>1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3">
      <c r="A306" s="4">
        <v>50</v>
      </c>
      <c r="B306" s="4">
        <v>0</v>
      </c>
      <c r="C306" s="4">
        <v>0</v>
      </c>
      <c r="D306" s="4">
        <v>1</v>
      </c>
      <c r="E306" s="4">
        <v>202</v>
      </c>
      <c r="F306" s="4">
        <f>ROUND(Source!P303,O306)</f>
        <v>87175.03</v>
      </c>
      <c r="G306" s="4" t="s">
        <v>83</v>
      </c>
      <c r="H306" s="4" t="s">
        <v>84</v>
      </c>
      <c r="I306" s="4"/>
      <c r="J306" s="4"/>
      <c r="K306" s="4">
        <v>202</v>
      </c>
      <c r="L306" s="4">
        <v>2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3">
      <c r="A307" s="4">
        <v>50</v>
      </c>
      <c r="B307" s="4">
        <v>0</v>
      </c>
      <c r="C307" s="4">
        <v>0</v>
      </c>
      <c r="D307" s="4">
        <v>1</v>
      </c>
      <c r="E307" s="4">
        <v>222</v>
      </c>
      <c r="F307" s="4">
        <f>ROUND(Source!AO303,O307)</f>
        <v>0</v>
      </c>
      <c r="G307" s="4" t="s">
        <v>85</v>
      </c>
      <c r="H307" s="4" t="s">
        <v>86</v>
      </c>
      <c r="I307" s="4"/>
      <c r="J307" s="4"/>
      <c r="K307" s="4">
        <v>222</v>
      </c>
      <c r="L307" s="4">
        <v>3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8" spans="1:23">
      <c r="A308" s="4">
        <v>50</v>
      </c>
      <c r="B308" s="4">
        <v>0</v>
      </c>
      <c r="C308" s="4">
        <v>0</v>
      </c>
      <c r="D308" s="4">
        <v>1</v>
      </c>
      <c r="E308" s="4">
        <v>225</v>
      </c>
      <c r="F308" s="4">
        <f>ROUND(Source!AV303,O308)</f>
        <v>87175.03</v>
      </c>
      <c r="G308" s="4" t="s">
        <v>87</v>
      </c>
      <c r="H308" s="4" t="s">
        <v>88</v>
      </c>
      <c r="I308" s="4"/>
      <c r="J308" s="4"/>
      <c r="K308" s="4">
        <v>225</v>
      </c>
      <c r="L308" s="4">
        <v>4</v>
      </c>
      <c r="M308" s="4">
        <v>3</v>
      </c>
      <c r="N308" s="4" t="s">
        <v>3</v>
      </c>
      <c r="O308" s="4">
        <v>2</v>
      </c>
      <c r="P308" s="4"/>
      <c r="Q308" s="4"/>
      <c r="R308" s="4"/>
      <c r="S308" s="4"/>
      <c r="T308" s="4"/>
      <c r="U308" s="4"/>
      <c r="V308" s="4"/>
      <c r="W308" s="4"/>
    </row>
    <row r="309" spans="1:23">
      <c r="A309" s="4">
        <v>50</v>
      </c>
      <c r="B309" s="4">
        <v>0</v>
      </c>
      <c r="C309" s="4">
        <v>0</v>
      </c>
      <c r="D309" s="4">
        <v>1</v>
      </c>
      <c r="E309" s="4">
        <v>226</v>
      </c>
      <c r="F309" s="4">
        <f>ROUND(Source!AW303,O309)</f>
        <v>87175.03</v>
      </c>
      <c r="G309" s="4" t="s">
        <v>89</v>
      </c>
      <c r="H309" s="4" t="s">
        <v>90</v>
      </c>
      <c r="I309" s="4"/>
      <c r="J309" s="4"/>
      <c r="K309" s="4">
        <v>226</v>
      </c>
      <c r="L309" s="4">
        <v>5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3">
      <c r="A310" s="4">
        <v>50</v>
      </c>
      <c r="B310" s="4">
        <v>0</v>
      </c>
      <c r="C310" s="4">
        <v>0</v>
      </c>
      <c r="D310" s="4">
        <v>1</v>
      </c>
      <c r="E310" s="4">
        <v>227</v>
      </c>
      <c r="F310" s="4">
        <f>ROUND(Source!AX303,O310)</f>
        <v>0</v>
      </c>
      <c r="G310" s="4" t="s">
        <v>91</v>
      </c>
      <c r="H310" s="4" t="s">
        <v>92</v>
      </c>
      <c r="I310" s="4"/>
      <c r="J310" s="4"/>
      <c r="K310" s="4">
        <v>227</v>
      </c>
      <c r="L310" s="4">
        <v>6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3">
      <c r="A311" s="4">
        <v>50</v>
      </c>
      <c r="B311" s="4">
        <v>0</v>
      </c>
      <c r="C311" s="4">
        <v>0</v>
      </c>
      <c r="D311" s="4">
        <v>1</v>
      </c>
      <c r="E311" s="4">
        <v>228</v>
      </c>
      <c r="F311" s="4">
        <f>ROUND(Source!AY303,O311)</f>
        <v>87175.03</v>
      </c>
      <c r="G311" s="4" t="s">
        <v>93</v>
      </c>
      <c r="H311" s="4" t="s">
        <v>94</v>
      </c>
      <c r="I311" s="4"/>
      <c r="J311" s="4"/>
      <c r="K311" s="4">
        <v>228</v>
      </c>
      <c r="L311" s="4">
        <v>7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3">
      <c r="A312" s="4">
        <v>50</v>
      </c>
      <c r="B312" s="4">
        <v>0</v>
      </c>
      <c r="C312" s="4">
        <v>0</v>
      </c>
      <c r="D312" s="4">
        <v>1</v>
      </c>
      <c r="E312" s="4">
        <v>216</v>
      </c>
      <c r="F312" s="4">
        <f>ROUND(Source!AP303,O312)</f>
        <v>0</v>
      </c>
      <c r="G312" s="4" t="s">
        <v>95</v>
      </c>
      <c r="H312" s="4" t="s">
        <v>96</v>
      </c>
      <c r="I312" s="4"/>
      <c r="J312" s="4"/>
      <c r="K312" s="4">
        <v>216</v>
      </c>
      <c r="L312" s="4">
        <v>8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3" spans="1:23">
      <c r="A313" s="4">
        <v>50</v>
      </c>
      <c r="B313" s="4">
        <v>0</v>
      </c>
      <c r="C313" s="4">
        <v>0</v>
      </c>
      <c r="D313" s="4">
        <v>1</v>
      </c>
      <c r="E313" s="4">
        <v>223</v>
      </c>
      <c r="F313" s="4">
        <f>ROUND(Source!AQ303,O313)</f>
        <v>0</v>
      </c>
      <c r="G313" s="4" t="s">
        <v>97</v>
      </c>
      <c r="H313" s="4" t="s">
        <v>98</v>
      </c>
      <c r="I313" s="4"/>
      <c r="J313" s="4"/>
      <c r="K313" s="4">
        <v>223</v>
      </c>
      <c r="L313" s="4">
        <v>9</v>
      </c>
      <c r="M313" s="4">
        <v>3</v>
      </c>
      <c r="N313" s="4" t="s">
        <v>3</v>
      </c>
      <c r="O313" s="4">
        <v>2</v>
      </c>
      <c r="P313" s="4"/>
      <c r="Q313" s="4"/>
      <c r="R313" s="4"/>
      <c r="S313" s="4"/>
      <c r="T313" s="4"/>
      <c r="U313" s="4"/>
      <c r="V313" s="4"/>
      <c r="W313" s="4"/>
    </row>
    <row r="314" spans="1:23">
      <c r="A314" s="4">
        <v>50</v>
      </c>
      <c r="B314" s="4">
        <v>0</v>
      </c>
      <c r="C314" s="4">
        <v>0</v>
      </c>
      <c r="D314" s="4">
        <v>1</v>
      </c>
      <c r="E314" s="4">
        <v>229</v>
      </c>
      <c r="F314" s="4">
        <f>ROUND(Source!AZ303,O314)</f>
        <v>0</v>
      </c>
      <c r="G314" s="4" t="s">
        <v>99</v>
      </c>
      <c r="H314" s="4" t="s">
        <v>100</v>
      </c>
      <c r="I314" s="4"/>
      <c r="J314" s="4"/>
      <c r="K314" s="4">
        <v>229</v>
      </c>
      <c r="L314" s="4">
        <v>10</v>
      </c>
      <c r="M314" s="4">
        <v>3</v>
      </c>
      <c r="N314" s="4" t="s">
        <v>3</v>
      </c>
      <c r="O314" s="4">
        <v>2</v>
      </c>
      <c r="P314" s="4"/>
      <c r="Q314" s="4"/>
      <c r="R314" s="4"/>
      <c r="S314" s="4"/>
      <c r="T314" s="4"/>
      <c r="U314" s="4"/>
      <c r="V314" s="4"/>
      <c r="W314" s="4"/>
    </row>
    <row r="315" spans="1:23">
      <c r="A315" s="4">
        <v>50</v>
      </c>
      <c r="B315" s="4">
        <v>0</v>
      </c>
      <c r="C315" s="4">
        <v>0</v>
      </c>
      <c r="D315" s="4">
        <v>1</v>
      </c>
      <c r="E315" s="4">
        <v>203</v>
      </c>
      <c r="F315" s="4">
        <f>ROUND(Source!Q303,O315)</f>
        <v>3035.4</v>
      </c>
      <c r="G315" s="4" t="s">
        <v>101</v>
      </c>
      <c r="H315" s="4" t="s">
        <v>102</v>
      </c>
      <c r="I315" s="4"/>
      <c r="J315" s="4"/>
      <c r="K315" s="4">
        <v>203</v>
      </c>
      <c r="L315" s="4">
        <v>11</v>
      </c>
      <c r="M315" s="4">
        <v>3</v>
      </c>
      <c r="N315" s="4" t="s">
        <v>3</v>
      </c>
      <c r="O315" s="4">
        <v>2</v>
      </c>
      <c r="P315" s="4"/>
      <c r="Q315" s="4"/>
      <c r="R315" s="4"/>
      <c r="S315" s="4"/>
      <c r="T315" s="4"/>
      <c r="U315" s="4"/>
      <c r="V315" s="4"/>
      <c r="W315" s="4"/>
    </row>
    <row r="316" spans="1:23">
      <c r="A316" s="4">
        <v>50</v>
      </c>
      <c r="B316" s="4">
        <v>0</v>
      </c>
      <c r="C316" s="4">
        <v>0</v>
      </c>
      <c r="D316" s="4">
        <v>1</v>
      </c>
      <c r="E316" s="4">
        <v>231</v>
      </c>
      <c r="F316" s="4">
        <f>ROUND(Source!BB303,O316)</f>
        <v>0</v>
      </c>
      <c r="G316" s="4" t="s">
        <v>103</v>
      </c>
      <c r="H316" s="4" t="s">
        <v>104</v>
      </c>
      <c r="I316" s="4"/>
      <c r="J316" s="4"/>
      <c r="K316" s="4">
        <v>231</v>
      </c>
      <c r="L316" s="4">
        <v>12</v>
      </c>
      <c r="M316" s="4">
        <v>3</v>
      </c>
      <c r="N316" s="4" t="s">
        <v>3</v>
      </c>
      <c r="O316" s="4">
        <v>2</v>
      </c>
      <c r="P316" s="4"/>
      <c r="Q316" s="4"/>
      <c r="R316" s="4"/>
      <c r="S316" s="4"/>
      <c r="T316" s="4"/>
      <c r="U316" s="4"/>
      <c r="V316" s="4"/>
      <c r="W316" s="4"/>
    </row>
    <row r="317" spans="1:23">
      <c r="A317" s="4">
        <v>50</v>
      </c>
      <c r="B317" s="4">
        <v>0</v>
      </c>
      <c r="C317" s="4">
        <v>0</v>
      </c>
      <c r="D317" s="4">
        <v>1</v>
      </c>
      <c r="E317" s="4">
        <v>204</v>
      </c>
      <c r="F317" s="4">
        <f>ROUND(Source!R303,O317)</f>
        <v>1582.35</v>
      </c>
      <c r="G317" s="4" t="s">
        <v>105</v>
      </c>
      <c r="H317" s="4" t="s">
        <v>106</v>
      </c>
      <c r="I317" s="4"/>
      <c r="J317" s="4"/>
      <c r="K317" s="4">
        <v>204</v>
      </c>
      <c r="L317" s="4">
        <v>13</v>
      </c>
      <c r="M317" s="4">
        <v>3</v>
      </c>
      <c r="N317" s="4" t="s">
        <v>3</v>
      </c>
      <c r="O317" s="4">
        <v>2</v>
      </c>
      <c r="P317" s="4"/>
      <c r="Q317" s="4"/>
      <c r="R317" s="4"/>
      <c r="S317" s="4"/>
      <c r="T317" s="4"/>
      <c r="U317" s="4"/>
      <c r="V317" s="4"/>
      <c r="W317" s="4"/>
    </row>
    <row r="318" spans="1:23">
      <c r="A318" s="4">
        <v>50</v>
      </c>
      <c r="B318" s="4">
        <v>0</v>
      </c>
      <c r="C318" s="4">
        <v>0</v>
      </c>
      <c r="D318" s="4">
        <v>1</v>
      </c>
      <c r="E318" s="4">
        <v>205</v>
      </c>
      <c r="F318" s="4">
        <f>ROUND(Source!S303,O318)</f>
        <v>68650.03</v>
      </c>
      <c r="G318" s="4" t="s">
        <v>107</v>
      </c>
      <c r="H318" s="4" t="s">
        <v>108</v>
      </c>
      <c r="I318" s="4"/>
      <c r="J318" s="4"/>
      <c r="K318" s="4">
        <v>205</v>
      </c>
      <c r="L318" s="4">
        <v>14</v>
      </c>
      <c r="M318" s="4">
        <v>3</v>
      </c>
      <c r="N318" s="4" t="s">
        <v>3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</row>
    <row r="319" spans="1:23">
      <c r="A319" s="4">
        <v>50</v>
      </c>
      <c r="B319" s="4">
        <v>0</v>
      </c>
      <c r="C319" s="4">
        <v>0</v>
      </c>
      <c r="D319" s="4">
        <v>1</v>
      </c>
      <c r="E319" s="4">
        <v>232</v>
      </c>
      <c r="F319" s="4">
        <f>ROUND(Source!BC303,O319)</f>
        <v>0</v>
      </c>
      <c r="G319" s="4" t="s">
        <v>109</v>
      </c>
      <c r="H319" s="4" t="s">
        <v>110</v>
      </c>
      <c r="I319" s="4"/>
      <c r="J319" s="4"/>
      <c r="K319" s="4">
        <v>232</v>
      </c>
      <c r="L319" s="4">
        <v>15</v>
      </c>
      <c r="M319" s="4">
        <v>3</v>
      </c>
      <c r="N319" s="4" t="s">
        <v>3</v>
      </c>
      <c r="O319" s="4">
        <v>2</v>
      </c>
      <c r="P319" s="4"/>
      <c r="Q319" s="4"/>
      <c r="R319" s="4"/>
      <c r="S319" s="4"/>
      <c r="T319" s="4"/>
      <c r="U319" s="4"/>
      <c r="V319" s="4"/>
      <c r="W319" s="4"/>
    </row>
    <row r="320" spans="1:23">
      <c r="A320" s="4">
        <v>50</v>
      </c>
      <c r="B320" s="4">
        <v>0</v>
      </c>
      <c r="C320" s="4">
        <v>0</v>
      </c>
      <c r="D320" s="4">
        <v>1</v>
      </c>
      <c r="E320" s="4">
        <v>214</v>
      </c>
      <c r="F320" s="4">
        <f>ROUND(Source!AS303,O320)</f>
        <v>241696.05</v>
      </c>
      <c r="G320" s="4" t="s">
        <v>111</v>
      </c>
      <c r="H320" s="4" t="s">
        <v>112</v>
      </c>
      <c r="I320" s="4"/>
      <c r="J320" s="4"/>
      <c r="K320" s="4">
        <v>214</v>
      </c>
      <c r="L320" s="4">
        <v>16</v>
      </c>
      <c r="M320" s="4">
        <v>3</v>
      </c>
      <c r="N320" s="4" t="s">
        <v>3</v>
      </c>
      <c r="O320" s="4">
        <v>2</v>
      </c>
      <c r="P320" s="4"/>
      <c r="Q320" s="4"/>
      <c r="R320" s="4"/>
      <c r="S320" s="4"/>
      <c r="T320" s="4"/>
      <c r="U320" s="4"/>
      <c r="V320" s="4"/>
      <c r="W320" s="4"/>
    </row>
    <row r="321" spans="1:88">
      <c r="A321" s="4">
        <v>50</v>
      </c>
      <c r="B321" s="4">
        <v>0</v>
      </c>
      <c r="C321" s="4">
        <v>0</v>
      </c>
      <c r="D321" s="4">
        <v>1</v>
      </c>
      <c r="E321" s="4">
        <v>215</v>
      </c>
      <c r="F321" s="4">
        <f>ROUND(Source!AT303,O321)</f>
        <v>6259.37</v>
      </c>
      <c r="G321" s="4" t="s">
        <v>113</v>
      </c>
      <c r="H321" s="4" t="s">
        <v>114</v>
      </c>
      <c r="I321" s="4"/>
      <c r="J321" s="4"/>
      <c r="K321" s="4">
        <v>215</v>
      </c>
      <c r="L321" s="4">
        <v>17</v>
      </c>
      <c r="M321" s="4">
        <v>3</v>
      </c>
      <c r="N321" s="4" t="s">
        <v>3</v>
      </c>
      <c r="O321" s="4">
        <v>2</v>
      </c>
      <c r="P321" s="4"/>
      <c r="Q321" s="4"/>
      <c r="R321" s="4"/>
      <c r="S321" s="4"/>
      <c r="T321" s="4"/>
      <c r="U321" s="4"/>
      <c r="V321" s="4"/>
      <c r="W321" s="4"/>
    </row>
    <row r="322" spans="1:88">
      <c r="A322" s="4">
        <v>50</v>
      </c>
      <c r="B322" s="4">
        <v>0</v>
      </c>
      <c r="C322" s="4">
        <v>0</v>
      </c>
      <c r="D322" s="4">
        <v>1</v>
      </c>
      <c r="E322" s="4">
        <v>217</v>
      </c>
      <c r="F322" s="4">
        <f>ROUND(Source!AU303,O322)</f>
        <v>0</v>
      </c>
      <c r="G322" s="4" t="s">
        <v>115</v>
      </c>
      <c r="H322" s="4" t="s">
        <v>116</v>
      </c>
      <c r="I322" s="4"/>
      <c r="J322" s="4"/>
      <c r="K322" s="4">
        <v>217</v>
      </c>
      <c r="L322" s="4">
        <v>18</v>
      </c>
      <c r="M322" s="4">
        <v>3</v>
      </c>
      <c r="N322" s="4" t="s">
        <v>3</v>
      </c>
      <c r="O322" s="4">
        <v>2</v>
      </c>
      <c r="P322" s="4"/>
      <c r="Q322" s="4"/>
      <c r="R322" s="4"/>
      <c r="S322" s="4"/>
      <c r="T322" s="4"/>
      <c r="U322" s="4"/>
      <c r="V322" s="4"/>
      <c r="W322" s="4"/>
    </row>
    <row r="323" spans="1:88">
      <c r="A323" s="4">
        <v>50</v>
      </c>
      <c r="B323" s="4">
        <v>0</v>
      </c>
      <c r="C323" s="4">
        <v>0</v>
      </c>
      <c r="D323" s="4">
        <v>1</v>
      </c>
      <c r="E323" s="4">
        <v>230</v>
      </c>
      <c r="F323" s="4">
        <f>ROUND(Source!BA303,O323)</f>
        <v>0</v>
      </c>
      <c r="G323" s="4" t="s">
        <v>117</v>
      </c>
      <c r="H323" s="4" t="s">
        <v>118</v>
      </c>
      <c r="I323" s="4"/>
      <c r="J323" s="4"/>
      <c r="K323" s="4">
        <v>230</v>
      </c>
      <c r="L323" s="4">
        <v>19</v>
      </c>
      <c r="M323" s="4">
        <v>3</v>
      </c>
      <c r="N323" s="4" t="s">
        <v>3</v>
      </c>
      <c r="O323" s="4">
        <v>2</v>
      </c>
      <c r="P323" s="4"/>
      <c r="Q323" s="4"/>
      <c r="R323" s="4"/>
      <c r="S323" s="4"/>
      <c r="T323" s="4"/>
      <c r="U323" s="4"/>
      <c r="V323" s="4"/>
      <c r="W323" s="4"/>
    </row>
    <row r="324" spans="1:88">
      <c r="A324" s="4">
        <v>50</v>
      </c>
      <c r="B324" s="4">
        <v>0</v>
      </c>
      <c r="C324" s="4">
        <v>0</v>
      </c>
      <c r="D324" s="4">
        <v>1</v>
      </c>
      <c r="E324" s="4">
        <v>206</v>
      </c>
      <c r="F324" s="4">
        <f>ROUND(Source!T303,O324)</f>
        <v>0</v>
      </c>
      <c r="G324" s="4" t="s">
        <v>119</v>
      </c>
      <c r="H324" s="4" t="s">
        <v>120</v>
      </c>
      <c r="I324" s="4"/>
      <c r="J324" s="4"/>
      <c r="K324" s="4">
        <v>206</v>
      </c>
      <c r="L324" s="4">
        <v>20</v>
      </c>
      <c r="M324" s="4">
        <v>3</v>
      </c>
      <c r="N324" s="4" t="s">
        <v>3</v>
      </c>
      <c r="O324" s="4">
        <v>2</v>
      </c>
      <c r="P324" s="4"/>
      <c r="Q324" s="4"/>
      <c r="R324" s="4"/>
      <c r="S324" s="4"/>
      <c r="T324" s="4"/>
      <c r="U324" s="4"/>
      <c r="V324" s="4"/>
      <c r="W324" s="4"/>
    </row>
    <row r="325" spans="1:88">
      <c r="A325" s="4">
        <v>50</v>
      </c>
      <c r="B325" s="4">
        <v>0</v>
      </c>
      <c r="C325" s="4">
        <v>0</v>
      </c>
      <c r="D325" s="4">
        <v>1</v>
      </c>
      <c r="E325" s="4">
        <v>207</v>
      </c>
      <c r="F325" s="4">
        <f>Source!U303</f>
        <v>233.06072949999998</v>
      </c>
      <c r="G325" s="4" t="s">
        <v>121</v>
      </c>
      <c r="H325" s="4" t="s">
        <v>122</v>
      </c>
      <c r="I325" s="4"/>
      <c r="J325" s="4"/>
      <c r="K325" s="4">
        <v>207</v>
      </c>
      <c r="L325" s="4">
        <v>21</v>
      </c>
      <c r="M325" s="4">
        <v>3</v>
      </c>
      <c r="N325" s="4" t="s">
        <v>3</v>
      </c>
      <c r="O325" s="4">
        <v>-1</v>
      </c>
      <c r="P325" s="4"/>
      <c r="Q325" s="4"/>
      <c r="R325" s="4"/>
      <c r="S325" s="4"/>
      <c r="T325" s="4"/>
      <c r="U325" s="4"/>
      <c r="V325" s="4"/>
      <c r="W325" s="4"/>
    </row>
    <row r="326" spans="1:88">
      <c r="A326" s="4">
        <v>50</v>
      </c>
      <c r="B326" s="4">
        <v>0</v>
      </c>
      <c r="C326" s="4">
        <v>0</v>
      </c>
      <c r="D326" s="4">
        <v>1</v>
      </c>
      <c r="E326" s="4">
        <v>208</v>
      </c>
      <c r="F326" s="4">
        <f>Source!V303</f>
        <v>4.1669150000000004</v>
      </c>
      <c r="G326" s="4" t="s">
        <v>123</v>
      </c>
      <c r="H326" s="4" t="s">
        <v>124</v>
      </c>
      <c r="I326" s="4"/>
      <c r="J326" s="4"/>
      <c r="K326" s="4">
        <v>208</v>
      </c>
      <c r="L326" s="4">
        <v>22</v>
      </c>
      <c r="M326" s="4">
        <v>3</v>
      </c>
      <c r="N326" s="4" t="s">
        <v>3</v>
      </c>
      <c r="O326" s="4">
        <v>-1</v>
      </c>
      <c r="P326" s="4"/>
      <c r="Q326" s="4"/>
      <c r="R326" s="4"/>
      <c r="S326" s="4"/>
      <c r="T326" s="4"/>
      <c r="U326" s="4"/>
      <c r="V326" s="4"/>
      <c r="W326" s="4"/>
    </row>
    <row r="327" spans="1:88">
      <c r="A327" s="4">
        <v>50</v>
      </c>
      <c r="B327" s="4">
        <v>0</v>
      </c>
      <c r="C327" s="4">
        <v>0</v>
      </c>
      <c r="D327" s="4">
        <v>1</v>
      </c>
      <c r="E327" s="4">
        <v>209</v>
      </c>
      <c r="F327" s="4">
        <f>ROUND(Source!W303,O327)</f>
        <v>221.75</v>
      </c>
      <c r="G327" s="4" t="s">
        <v>125</v>
      </c>
      <c r="H327" s="4" t="s">
        <v>126</v>
      </c>
      <c r="I327" s="4"/>
      <c r="J327" s="4"/>
      <c r="K327" s="4">
        <v>209</v>
      </c>
      <c r="L327" s="4">
        <v>23</v>
      </c>
      <c r="M327" s="4">
        <v>3</v>
      </c>
      <c r="N327" s="4" t="s">
        <v>3</v>
      </c>
      <c r="O327" s="4">
        <v>2</v>
      </c>
      <c r="P327" s="4"/>
      <c r="Q327" s="4"/>
      <c r="R327" s="4"/>
      <c r="S327" s="4"/>
      <c r="T327" s="4"/>
      <c r="U327" s="4"/>
      <c r="V327" s="4"/>
      <c r="W327" s="4"/>
    </row>
    <row r="328" spans="1:88">
      <c r="A328" s="4">
        <v>50</v>
      </c>
      <c r="B328" s="4">
        <v>0</v>
      </c>
      <c r="C328" s="4">
        <v>0</v>
      </c>
      <c r="D328" s="4">
        <v>1</v>
      </c>
      <c r="E328" s="4">
        <v>233</v>
      </c>
      <c r="F328" s="4">
        <f>ROUND(Source!BD303,O328)</f>
        <v>0</v>
      </c>
      <c r="G328" s="4" t="s">
        <v>127</v>
      </c>
      <c r="H328" s="4" t="s">
        <v>128</v>
      </c>
      <c r="I328" s="4"/>
      <c r="J328" s="4"/>
      <c r="K328" s="4">
        <v>233</v>
      </c>
      <c r="L328" s="4">
        <v>24</v>
      </c>
      <c r="M328" s="4">
        <v>3</v>
      </c>
      <c r="N328" s="4" t="s">
        <v>3</v>
      </c>
      <c r="O328" s="4">
        <v>2</v>
      </c>
      <c r="P328" s="4"/>
      <c r="Q328" s="4"/>
      <c r="R328" s="4"/>
      <c r="S328" s="4"/>
      <c r="T328" s="4"/>
      <c r="U328" s="4"/>
      <c r="V328" s="4"/>
      <c r="W328" s="4"/>
    </row>
    <row r="329" spans="1:88">
      <c r="A329" s="4">
        <v>50</v>
      </c>
      <c r="B329" s="4">
        <v>0</v>
      </c>
      <c r="C329" s="4">
        <v>0</v>
      </c>
      <c r="D329" s="4">
        <v>1</v>
      </c>
      <c r="E329" s="4">
        <v>210</v>
      </c>
      <c r="F329" s="4">
        <f>ROUND(Source!X303,O329)</f>
        <v>59061.67</v>
      </c>
      <c r="G329" s="4" t="s">
        <v>129</v>
      </c>
      <c r="H329" s="4" t="s">
        <v>130</v>
      </c>
      <c r="I329" s="4"/>
      <c r="J329" s="4"/>
      <c r="K329" s="4">
        <v>210</v>
      </c>
      <c r="L329" s="4">
        <v>25</v>
      </c>
      <c r="M329" s="4">
        <v>3</v>
      </c>
      <c r="N329" s="4" t="s">
        <v>3</v>
      </c>
      <c r="O329" s="4">
        <v>2</v>
      </c>
      <c r="P329" s="4"/>
      <c r="Q329" s="4"/>
      <c r="R329" s="4"/>
      <c r="S329" s="4"/>
      <c r="T329" s="4"/>
      <c r="U329" s="4"/>
      <c r="V329" s="4"/>
      <c r="W329" s="4"/>
    </row>
    <row r="330" spans="1:88">
      <c r="A330" s="4">
        <v>50</v>
      </c>
      <c r="B330" s="4">
        <v>0</v>
      </c>
      <c r="C330" s="4">
        <v>0</v>
      </c>
      <c r="D330" s="4">
        <v>1</v>
      </c>
      <c r="E330" s="4">
        <v>211</v>
      </c>
      <c r="F330" s="4">
        <f>ROUND(Source!Y303,O330)</f>
        <v>30033.29</v>
      </c>
      <c r="G330" s="4" t="s">
        <v>131</v>
      </c>
      <c r="H330" s="4" t="s">
        <v>132</v>
      </c>
      <c r="I330" s="4"/>
      <c r="J330" s="4"/>
      <c r="K330" s="4">
        <v>211</v>
      </c>
      <c r="L330" s="4">
        <v>26</v>
      </c>
      <c r="M330" s="4">
        <v>3</v>
      </c>
      <c r="N330" s="4" t="s">
        <v>3</v>
      </c>
      <c r="O330" s="4">
        <v>2</v>
      </c>
      <c r="P330" s="4"/>
      <c r="Q330" s="4"/>
      <c r="R330" s="4"/>
      <c r="S330" s="4"/>
      <c r="T330" s="4"/>
      <c r="U330" s="4"/>
      <c r="V330" s="4"/>
      <c r="W330" s="4"/>
    </row>
    <row r="331" spans="1:88">
      <c r="A331" s="4">
        <v>50</v>
      </c>
      <c r="B331" s="4">
        <v>0</v>
      </c>
      <c r="C331" s="4">
        <v>0</v>
      </c>
      <c r="D331" s="4">
        <v>1</v>
      </c>
      <c r="E331" s="4">
        <v>0</v>
      </c>
      <c r="F331" s="4">
        <f>ROUND(Source!AR303,O331)</f>
        <v>247955.42</v>
      </c>
      <c r="G331" s="4" t="s">
        <v>133</v>
      </c>
      <c r="H331" s="4" t="s">
        <v>134</v>
      </c>
      <c r="I331" s="4"/>
      <c r="J331" s="4"/>
      <c r="K331" s="4">
        <v>224</v>
      </c>
      <c r="L331" s="4">
        <v>27</v>
      </c>
      <c r="M331" s="4">
        <v>3</v>
      </c>
      <c r="N331" s="4" t="s">
        <v>3</v>
      </c>
      <c r="O331" s="4">
        <v>2</v>
      </c>
      <c r="P331" s="4"/>
      <c r="Q331" s="4"/>
      <c r="R331" s="4"/>
      <c r="S331" s="4"/>
      <c r="T331" s="4"/>
      <c r="U331" s="4"/>
      <c r="V331" s="4"/>
      <c r="W331" s="4"/>
    </row>
    <row r="332" spans="1:88">
      <c r="A332" s="4">
        <v>50</v>
      </c>
      <c r="B332" s="4">
        <v>1</v>
      </c>
      <c r="C332" s="4">
        <v>0</v>
      </c>
      <c r="D332" s="4">
        <v>2</v>
      </c>
      <c r="E332" s="4">
        <v>0</v>
      </c>
      <c r="F332" s="4">
        <f>ROUND(F331*0.18,O332)</f>
        <v>44632</v>
      </c>
      <c r="G332" s="4" t="s">
        <v>135</v>
      </c>
      <c r="H332" s="4" t="s">
        <v>135</v>
      </c>
      <c r="I332" s="4"/>
      <c r="J332" s="4"/>
      <c r="K332" s="4">
        <v>212</v>
      </c>
      <c r="L332" s="4">
        <v>28</v>
      </c>
      <c r="M332" s="4">
        <v>0</v>
      </c>
      <c r="N332" s="4" t="s">
        <v>3</v>
      </c>
      <c r="O332" s="4">
        <v>1</v>
      </c>
      <c r="P332" s="4"/>
      <c r="Q332" s="4"/>
      <c r="R332" s="4"/>
      <c r="S332" s="4"/>
      <c r="T332" s="4"/>
      <c r="U332" s="4"/>
      <c r="V332" s="4"/>
      <c r="W332" s="4"/>
    </row>
    <row r="333" spans="1:88">
      <c r="A333" s="4">
        <v>50</v>
      </c>
      <c r="B333" s="4">
        <v>1</v>
      </c>
      <c r="C333" s="4">
        <v>0</v>
      </c>
      <c r="D333" s="4">
        <v>2</v>
      </c>
      <c r="E333" s="4">
        <v>224</v>
      </c>
      <c r="F333" s="4">
        <f>ROUND(F331*1.18,O333)</f>
        <v>292587.40000000002</v>
      </c>
      <c r="G333" s="4" t="s">
        <v>136</v>
      </c>
      <c r="H333" s="4" t="s">
        <v>137</v>
      </c>
      <c r="I333" s="4"/>
      <c r="J333" s="4"/>
      <c r="K333" s="4">
        <v>212</v>
      </c>
      <c r="L333" s="4">
        <v>29</v>
      </c>
      <c r="M333" s="4">
        <v>0</v>
      </c>
      <c r="N333" s="4" t="s">
        <v>3</v>
      </c>
      <c r="O333" s="4">
        <v>1</v>
      </c>
      <c r="P333" s="4"/>
      <c r="Q333" s="4"/>
      <c r="R333" s="4"/>
      <c r="S333" s="4"/>
      <c r="T333" s="4"/>
      <c r="U333" s="4"/>
      <c r="V333" s="4"/>
      <c r="W333" s="4"/>
    </row>
    <row r="335" spans="1:88">
      <c r="A335" s="1">
        <v>4</v>
      </c>
      <c r="B335" s="1">
        <v>1</v>
      </c>
      <c r="C335" s="1"/>
      <c r="D335" s="1">
        <f>ROW(A459)</f>
        <v>459</v>
      </c>
      <c r="E335" s="1"/>
      <c r="F335" s="1" t="s">
        <v>12</v>
      </c>
      <c r="G335" s="1" t="s">
        <v>293</v>
      </c>
      <c r="H335" s="1" t="s">
        <v>3</v>
      </c>
      <c r="I335" s="1">
        <v>0</v>
      </c>
      <c r="J335" s="1"/>
      <c r="K335" s="1">
        <v>-1</v>
      </c>
      <c r="L335" s="1"/>
      <c r="M335" s="1" t="s">
        <v>3</v>
      </c>
      <c r="N335" s="1"/>
      <c r="O335" s="1"/>
      <c r="P335" s="1"/>
      <c r="Q335" s="1"/>
      <c r="R335" s="1"/>
      <c r="S335" s="1">
        <v>0</v>
      </c>
      <c r="T335" s="1"/>
      <c r="U335" s="1" t="s">
        <v>3</v>
      </c>
      <c r="V335" s="1">
        <v>0</v>
      </c>
      <c r="W335" s="1"/>
      <c r="X335" s="1"/>
      <c r="Y335" s="1"/>
      <c r="Z335" s="1"/>
      <c r="AA335" s="1"/>
      <c r="AB335" s="1" t="s">
        <v>3</v>
      </c>
      <c r="AC335" s="1" t="s">
        <v>3</v>
      </c>
      <c r="AD335" s="1" t="s">
        <v>3</v>
      </c>
      <c r="AE335" s="1" t="s">
        <v>3</v>
      </c>
      <c r="AF335" s="1" t="s">
        <v>3</v>
      </c>
      <c r="AG335" s="1" t="s">
        <v>3</v>
      </c>
      <c r="AH335" s="1"/>
      <c r="AI335" s="1"/>
      <c r="AJ335" s="1"/>
      <c r="AK335" s="1"/>
      <c r="AL335" s="1"/>
      <c r="AM335" s="1"/>
      <c r="AN335" s="1"/>
      <c r="AO335" s="1"/>
      <c r="AP335" s="1" t="s">
        <v>3</v>
      </c>
      <c r="AQ335" s="1" t="s">
        <v>3</v>
      </c>
      <c r="AR335" s="1" t="s">
        <v>3</v>
      </c>
      <c r="AS335" s="1"/>
      <c r="AT335" s="1"/>
      <c r="AU335" s="1"/>
      <c r="AV335" s="1"/>
      <c r="AW335" s="1"/>
      <c r="AX335" s="1"/>
      <c r="AY335" s="1"/>
      <c r="AZ335" s="1" t="s">
        <v>3</v>
      </c>
      <c r="BA335" s="1"/>
      <c r="BB335" s="1" t="s">
        <v>3</v>
      </c>
      <c r="BC335" s="1" t="s">
        <v>3</v>
      </c>
      <c r="BD335" s="1" t="s">
        <v>3</v>
      </c>
      <c r="BE335" s="1" t="s">
        <v>3</v>
      </c>
      <c r="BF335" s="1" t="s">
        <v>3</v>
      </c>
      <c r="BG335" s="1" t="s">
        <v>3</v>
      </c>
      <c r="BH335" s="1" t="s">
        <v>3</v>
      </c>
      <c r="BI335" s="1" t="s">
        <v>3</v>
      </c>
      <c r="BJ335" s="1" t="s">
        <v>3</v>
      </c>
      <c r="BK335" s="1" t="s">
        <v>3</v>
      </c>
      <c r="BL335" s="1" t="s">
        <v>3</v>
      </c>
      <c r="BM335" s="1" t="s">
        <v>3</v>
      </c>
      <c r="BN335" s="1" t="s">
        <v>3</v>
      </c>
      <c r="BO335" s="1" t="s">
        <v>3</v>
      </c>
      <c r="BP335" s="1" t="s">
        <v>3</v>
      </c>
      <c r="BQ335" s="1"/>
      <c r="BR335" s="1"/>
      <c r="BS335" s="1"/>
      <c r="BT335" s="1"/>
      <c r="BU335" s="1"/>
      <c r="BV335" s="1"/>
      <c r="BW335" s="1"/>
      <c r="BX335" s="1">
        <v>0</v>
      </c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>
        <v>0</v>
      </c>
    </row>
    <row r="337" spans="1:245">
      <c r="A337" s="2">
        <v>52</v>
      </c>
      <c r="B337" s="2">
        <f t="shared" ref="B337:G337" si="234">B459</f>
        <v>1</v>
      </c>
      <c r="C337" s="2">
        <f t="shared" si="234"/>
        <v>4</v>
      </c>
      <c r="D337" s="2">
        <f t="shared" si="234"/>
        <v>335</v>
      </c>
      <c r="E337" s="2">
        <f t="shared" si="234"/>
        <v>0</v>
      </c>
      <c r="F337" s="2" t="str">
        <f t="shared" si="234"/>
        <v>Новый раздел</v>
      </c>
      <c r="G337" s="2" t="str">
        <f t="shared" si="234"/>
        <v>комната 25</v>
      </c>
      <c r="H337" s="2"/>
      <c r="I337" s="2"/>
      <c r="J337" s="2"/>
      <c r="K337" s="2"/>
      <c r="L337" s="2"/>
      <c r="M337" s="2"/>
      <c r="N337" s="2"/>
      <c r="O337" s="2">
        <f t="shared" ref="O337:AT337" si="235">O459</f>
        <v>210184.03</v>
      </c>
      <c r="P337" s="2">
        <f t="shared" si="235"/>
        <v>113436.66</v>
      </c>
      <c r="Q337" s="2">
        <f t="shared" si="235"/>
        <v>3653.66</v>
      </c>
      <c r="R337" s="2">
        <f t="shared" si="235"/>
        <v>1895.31</v>
      </c>
      <c r="S337" s="2">
        <f t="shared" si="235"/>
        <v>93093.71</v>
      </c>
      <c r="T337" s="2">
        <f t="shared" si="235"/>
        <v>0</v>
      </c>
      <c r="U337" s="2">
        <f t="shared" si="235"/>
        <v>315.56651449999998</v>
      </c>
      <c r="V337" s="2">
        <f t="shared" si="235"/>
        <v>5.0086599999999999</v>
      </c>
      <c r="W337" s="2">
        <f t="shared" si="235"/>
        <v>266.92</v>
      </c>
      <c r="X337" s="2">
        <f t="shared" si="235"/>
        <v>80148.45</v>
      </c>
      <c r="Y337" s="2">
        <f t="shared" si="235"/>
        <v>40381.699999999997</v>
      </c>
      <c r="Z337" s="2">
        <f t="shared" si="235"/>
        <v>0</v>
      </c>
      <c r="AA337" s="2">
        <f t="shared" si="235"/>
        <v>0</v>
      </c>
      <c r="AB337" s="2">
        <f t="shared" si="235"/>
        <v>0</v>
      </c>
      <c r="AC337" s="2">
        <f t="shared" si="235"/>
        <v>0</v>
      </c>
      <c r="AD337" s="2">
        <f t="shared" si="235"/>
        <v>0</v>
      </c>
      <c r="AE337" s="2">
        <f t="shared" si="235"/>
        <v>0</v>
      </c>
      <c r="AF337" s="2">
        <f t="shared" si="235"/>
        <v>0</v>
      </c>
      <c r="AG337" s="2">
        <f t="shared" si="235"/>
        <v>0</v>
      </c>
      <c r="AH337" s="2">
        <f t="shared" si="235"/>
        <v>0</v>
      </c>
      <c r="AI337" s="2">
        <f t="shared" si="235"/>
        <v>0</v>
      </c>
      <c r="AJ337" s="2">
        <f t="shared" si="235"/>
        <v>0</v>
      </c>
      <c r="AK337" s="2">
        <f t="shared" si="235"/>
        <v>0</v>
      </c>
      <c r="AL337" s="2">
        <f t="shared" si="235"/>
        <v>0</v>
      </c>
      <c r="AM337" s="2">
        <f t="shared" si="235"/>
        <v>0</v>
      </c>
      <c r="AN337" s="2">
        <f t="shared" si="235"/>
        <v>0</v>
      </c>
      <c r="AO337" s="2">
        <f t="shared" si="235"/>
        <v>0</v>
      </c>
      <c r="AP337" s="2">
        <f t="shared" si="235"/>
        <v>0</v>
      </c>
      <c r="AQ337" s="2">
        <f t="shared" si="235"/>
        <v>0</v>
      </c>
      <c r="AR337" s="2">
        <f t="shared" si="235"/>
        <v>330714.18</v>
      </c>
      <c r="AS337" s="2">
        <f t="shared" si="235"/>
        <v>319047.34000000003</v>
      </c>
      <c r="AT337" s="2">
        <f t="shared" si="235"/>
        <v>11666.84</v>
      </c>
      <c r="AU337" s="2">
        <f t="shared" ref="AU337:BZ337" si="236">AU459</f>
        <v>0</v>
      </c>
      <c r="AV337" s="2">
        <f t="shared" si="236"/>
        <v>113436.66</v>
      </c>
      <c r="AW337" s="2">
        <f t="shared" si="236"/>
        <v>113436.66</v>
      </c>
      <c r="AX337" s="2">
        <f t="shared" si="236"/>
        <v>0</v>
      </c>
      <c r="AY337" s="2">
        <f t="shared" si="236"/>
        <v>113436.66</v>
      </c>
      <c r="AZ337" s="2">
        <f t="shared" si="236"/>
        <v>0</v>
      </c>
      <c r="BA337" s="2">
        <f t="shared" si="236"/>
        <v>0</v>
      </c>
      <c r="BB337" s="2">
        <f t="shared" si="236"/>
        <v>0</v>
      </c>
      <c r="BC337" s="2">
        <f t="shared" si="236"/>
        <v>0</v>
      </c>
      <c r="BD337" s="2">
        <f t="shared" si="236"/>
        <v>0</v>
      </c>
      <c r="BE337" s="2">
        <f t="shared" si="236"/>
        <v>0</v>
      </c>
      <c r="BF337" s="2">
        <f t="shared" si="236"/>
        <v>0</v>
      </c>
      <c r="BG337" s="2">
        <f t="shared" si="236"/>
        <v>0</v>
      </c>
      <c r="BH337" s="2">
        <f t="shared" si="236"/>
        <v>0</v>
      </c>
      <c r="BI337" s="2">
        <f t="shared" si="236"/>
        <v>0</v>
      </c>
      <c r="BJ337" s="2">
        <f t="shared" si="236"/>
        <v>0</v>
      </c>
      <c r="BK337" s="2">
        <f t="shared" si="236"/>
        <v>0</v>
      </c>
      <c r="BL337" s="2">
        <f t="shared" si="236"/>
        <v>0</v>
      </c>
      <c r="BM337" s="2">
        <f t="shared" si="236"/>
        <v>0</v>
      </c>
      <c r="BN337" s="2">
        <f t="shared" si="236"/>
        <v>0</v>
      </c>
      <c r="BO337" s="2">
        <f t="shared" si="236"/>
        <v>0</v>
      </c>
      <c r="BP337" s="2">
        <f t="shared" si="236"/>
        <v>0</v>
      </c>
      <c r="BQ337" s="2">
        <f t="shared" si="236"/>
        <v>0</v>
      </c>
      <c r="BR337" s="2">
        <f t="shared" si="236"/>
        <v>0</v>
      </c>
      <c r="BS337" s="2">
        <f t="shared" si="236"/>
        <v>0</v>
      </c>
      <c r="BT337" s="2">
        <f t="shared" si="236"/>
        <v>0</v>
      </c>
      <c r="BU337" s="2">
        <f t="shared" si="236"/>
        <v>0</v>
      </c>
      <c r="BV337" s="2">
        <f t="shared" si="236"/>
        <v>0</v>
      </c>
      <c r="BW337" s="2">
        <f t="shared" si="236"/>
        <v>0</v>
      </c>
      <c r="BX337" s="2">
        <f t="shared" si="236"/>
        <v>0</v>
      </c>
      <c r="BY337" s="2">
        <f t="shared" si="236"/>
        <v>0</v>
      </c>
      <c r="BZ337" s="2">
        <f t="shared" si="236"/>
        <v>0</v>
      </c>
      <c r="CA337" s="2">
        <f t="shared" ref="CA337:DF337" si="237">CA459</f>
        <v>0</v>
      </c>
      <c r="CB337" s="2">
        <f t="shared" si="237"/>
        <v>0</v>
      </c>
      <c r="CC337" s="2">
        <f t="shared" si="237"/>
        <v>0</v>
      </c>
      <c r="CD337" s="2">
        <f t="shared" si="237"/>
        <v>0</v>
      </c>
      <c r="CE337" s="2">
        <f t="shared" si="237"/>
        <v>0</v>
      </c>
      <c r="CF337" s="2">
        <f t="shared" si="237"/>
        <v>0</v>
      </c>
      <c r="CG337" s="2">
        <f t="shared" si="237"/>
        <v>0</v>
      </c>
      <c r="CH337" s="2">
        <f t="shared" si="237"/>
        <v>0</v>
      </c>
      <c r="CI337" s="2">
        <f t="shared" si="237"/>
        <v>0</v>
      </c>
      <c r="CJ337" s="2">
        <f t="shared" si="237"/>
        <v>0</v>
      </c>
      <c r="CK337" s="2">
        <f t="shared" si="237"/>
        <v>0</v>
      </c>
      <c r="CL337" s="2">
        <f t="shared" si="237"/>
        <v>0</v>
      </c>
      <c r="CM337" s="2">
        <f t="shared" si="237"/>
        <v>0</v>
      </c>
      <c r="CN337" s="2">
        <f t="shared" si="237"/>
        <v>0</v>
      </c>
      <c r="CO337" s="2">
        <f t="shared" si="237"/>
        <v>0</v>
      </c>
      <c r="CP337" s="2">
        <f t="shared" si="237"/>
        <v>0</v>
      </c>
      <c r="CQ337" s="2">
        <f t="shared" si="237"/>
        <v>0</v>
      </c>
      <c r="CR337" s="2">
        <f t="shared" si="237"/>
        <v>0</v>
      </c>
      <c r="CS337" s="2">
        <f t="shared" si="237"/>
        <v>0</v>
      </c>
      <c r="CT337" s="2">
        <f t="shared" si="237"/>
        <v>0</v>
      </c>
      <c r="CU337" s="2">
        <f t="shared" si="237"/>
        <v>0</v>
      </c>
      <c r="CV337" s="2">
        <f t="shared" si="237"/>
        <v>0</v>
      </c>
      <c r="CW337" s="2">
        <f t="shared" si="237"/>
        <v>0</v>
      </c>
      <c r="CX337" s="2">
        <f t="shared" si="237"/>
        <v>0</v>
      </c>
      <c r="CY337" s="2">
        <f t="shared" si="237"/>
        <v>0</v>
      </c>
      <c r="CZ337" s="2">
        <f t="shared" si="237"/>
        <v>0</v>
      </c>
      <c r="DA337" s="2">
        <f t="shared" si="237"/>
        <v>0</v>
      </c>
      <c r="DB337" s="2">
        <f t="shared" si="237"/>
        <v>0</v>
      </c>
      <c r="DC337" s="2">
        <f t="shared" si="237"/>
        <v>0</v>
      </c>
      <c r="DD337" s="2">
        <f t="shared" si="237"/>
        <v>0</v>
      </c>
      <c r="DE337" s="2">
        <f t="shared" si="237"/>
        <v>0</v>
      </c>
      <c r="DF337" s="2">
        <f t="shared" si="237"/>
        <v>0</v>
      </c>
      <c r="DG337" s="3">
        <f t="shared" ref="DG337:EL337" si="238">DG459</f>
        <v>0</v>
      </c>
      <c r="DH337" s="3">
        <f t="shared" si="238"/>
        <v>0</v>
      </c>
      <c r="DI337" s="3">
        <f t="shared" si="238"/>
        <v>0</v>
      </c>
      <c r="DJ337" s="3">
        <f t="shared" si="238"/>
        <v>0</v>
      </c>
      <c r="DK337" s="3">
        <f t="shared" si="238"/>
        <v>0</v>
      </c>
      <c r="DL337" s="3">
        <f t="shared" si="238"/>
        <v>0</v>
      </c>
      <c r="DM337" s="3">
        <f t="shared" si="238"/>
        <v>0</v>
      </c>
      <c r="DN337" s="3">
        <f t="shared" si="238"/>
        <v>0</v>
      </c>
      <c r="DO337" s="3">
        <f t="shared" si="238"/>
        <v>0</v>
      </c>
      <c r="DP337" s="3">
        <f t="shared" si="238"/>
        <v>0</v>
      </c>
      <c r="DQ337" s="3">
        <f t="shared" si="238"/>
        <v>0</v>
      </c>
      <c r="DR337" s="3">
        <f t="shared" si="238"/>
        <v>0</v>
      </c>
      <c r="DS337" s="3">
        <f t="shared" si="238"/>
        <v>0</v>
      </c>
      <c r="DT337" s="3">
        <f t="shared" si="238"/>
        <v>0</v>
      </c>
      <c r="DU337" s="3">
        <f t="shared" si="238"/>
        <v>0</v>
      </c>
      <c r="DV337" s="3">
        <f t="shared" si="238"/>
        <v>0</v>
      </c>
      <c r="DW337" s="3">
        <f t="shared" si="238"/>
        <v>0</v>
      </c>
      <c r="DX337" s="3">
        <f t="shared" si="238"/>
        <v>0</v>
      </c>
      <c r="DY337" s="3">
        <f t="shared" si="238"/>
        <v>0</v>
      </c>
      <c r="DZ337" s="3">
        <f t="shared" si="238"/>
        <v>0</v>
      </c>
      <c r="EA337" s="3">
        <f t="shared" si="238"/>
        <v>0</v>
      </c>
      <c r="EB337" s="3">
        <f t="shared" si="238"/>
        <v>0</v>
      </c>
      <c r="EC337" s="3">
        <f t="shared" si="238"/>
        <v>0</v>
      </c>
      <c r="ED337" s="3">
        <f t="shared" si="238"/>
        <v>0</v>
      </c>
      <c r="EE337" s="3">
        <f t="shared" si="238"/>
        <v>0</v>
      </c>
      <c r="EF337" s="3">
        <f t="shared" si="238"/>
        <v>0</v>
      </c>
      <c r="EG337" s="3">
        <f t="shared" si="238"/>
        <v>0</v>
      </c>
      <c r="EH337" s="3">
        <f t="shared" si="238"/>
        <v>0</v>
      </c>
      <c r="EI337" s="3">
        <f t="shared" si="238"/>
        <v>0</v>
      </c>
      <c r="EJ337" s="3">
        <f t="shared" si="238"/>
        <v>0</v>
      </c>
      <c r="EK337" s="3">
        <f t="shared" si="238"/>
        <v>0</v>
      </c>
      <c r="EL337" s="3">
        <f t="shared" si="238"/>
        <v>0</v>
      </c>
      <c r="EM337" s="3">
        <f t="shared" ref="EM337:FR337" si="239">EM459</f>
        <v>0</v>
      </c>
      <c r="EN337" s="3">
        <f t="shared" si="239"/>
        <v>0</v>
      </c>
      <c r="EO337" s="3">
        <f t="shared" si="239"/>
        <v>0</v>
      </c>
      <c r="EP337" s="3">
        <f t="shared" si="239"/>
        <v>0</v>
      </c>
      <c r="EQ337" s="3">
        <f t="shared" si="239"/>
        <v>0</v>
      </c>
      <c r="ER337" s="3">
        <f t="shared" si="239"/>
        <v>0</v>
      </c>
      <c r="ES337" s="3">
        <f t="shared" si="239"/>
        <v>0</v>
      </c>
      <c r="ET337" s="3">
        <f t="shared" si="239"/>
        <v>0</v>
      </c>
      <c r="EU337" s="3">
        <f t="shared" si="239"/>
        <v>0</v>
      </c>
      <c r="EV337" s="3">
        <f t="shared" si="239"/>
        <v>0</v>
      </c>
      <c r="EW337" s="3">
        <f t="shared" si="239"/>
        <v>0</v>
      </c>
      <c r="EX337" s="3">
        <f t="shared" si="239"/>
        <v>0</v>
      </c>
      <c r="EY337" s="3">
        <f t="shared" si="239"/>
        <v>0</v>
      </c>
      <c r="EZ337" s="3">
        <f t="shared" si="239"/>
        <v>0</v>
      </c>
      <c r="FA337" s="3">
        <f t="shared" si="239"/>
        <v>0</v>
      </c>
      <c r="FB337" s="3">
        <f t="shared" si="239"/>
        <v>0</v>
      </c>
      <c r="FC337" s="3">
        <f t="shared" si="239"/>
        <v>0</v>
      </c>
      <c r="FD337" s="3">
        <f t="shared" si="239"/>
        <v>0</v>
      </c>
      <c r="FE337" s="3">
        <f t="shared" si="239"/>
        <v>0</v>
      </c>
      <c r="FF337" s="3">
        <f t="shared" si="239"/>
        <v>0</v>
      </c>
      <c r="FG337" s="3">
        <f t="shared" si="239"/>
        <v>0</v>
      </c>
      <c r="FH337" s="3">
        <f t="shared" si="239"/>
        <v>0</v>
      </c>
      <c r="FI337" s="3">
        <f t="shared" si="239"/>
        <v>0</v>
      </c>
      <c r="FJ337" s="3">
        <f t="shared" si="239"/>
        <v>0</v>
      </c>
      <c r="FK337" s="3">
        <f t="shared" si="239"/>
        <v>0</v>
      </c>
      <c r="FL337" s="3">
        <f t="shared" si="239"/>
        <v>0</v>
      </c>
      <c r="FM337" s="3">
        <f t="shared" si="239"/>
        <v>0</v>
      </c>
      <c r="FN337" s="3">
        <f t="shared" si="239"/>
        <v>0</v>
      </c>
      <c r="FO337" s="3">
        <f t="shared" si="239"/>
        <v>0</v>
      </c>
      <c r="FP337" s="3">
        <f t="shared" si="239"/>
        <v>0</v>
      </c>
      <c r="FQ337" s="3">
        <f t="shared" si="239"/>
        <v>0</v>
      </c>
      <c r="FR337" s="3">
        <f t="shared" si="239"/>
        <v>0</v>
      </c>
      <c r="FS337" s="3">
        <f t="shared" ref="FS337:GX337" si="240">FS459</f>
        <v>0</v>
      </c>
      <c r="FT337" s="3">
        <f t="shared" si="240"/>
        <v>0</v>
      </c>
      <c r="FU337" s="3">
        <f t="shared" si="240"/>
        <v>0</v>
      </c>
      <c r="FV337" s="3">
        <f t="shared" si="240"/>
        <v>0</v>
      </c>
      <c r="FW337" s="3">
        <f t="shared" si="240"/>
        <v>0</v>
      </c>
      <c r="FX337" s="3">
        <f t="shared" si="240"/>
        <v>0</v>
      </c>
      <c r="FY337" s="3">
        <f t="shared" si="240"/>
        <v>0</v>
      </c>
      <c r="FZ337" s="3">
        <f t="shared" si="240"/>
        <v>0</v>
      </c>
      <c r="GA337" s="3">
        <f t="shared" si="240"/>
        <v>0</v>
      </c>
      <c r="GB337" s="3">
        <f t="shared" si="240"/>
        <v>0</v>
      </c>
      <c r="GC337" s="3">
        <f t="shared" si="240"/>
        <v>0</v>
      </c>
      <c r="GD337" s="3">
        <f t="shared" si="240"/>
        <v>0</v>
      </c>
      <c r="GE337" s="3">
        <f t="shared" si="240"/>
        <v>0</v>
      </c>
      <c r="GF337" s="3">
        <f t="shared" si="240"/>
        <v>0</v>
      </c>
      <c r="GG337" s="3">
        <f t="shared" si="240"/>
        <v>0</v>
      </c>
      <c r="GH337" s="3">
        <f t="shared" si="240"/>
        <v>0</v>
      </c>
      <c r="GI337" s="3">
        <f t="shared" si="240"/>
        <v>0</v>
      </c>
      <c r="GJ337" s="3">
        <f t="shared" si="240"/>
        <v>0</v>
      </c>
      <c r="GK337" s="3">
        <f t="shared" si="240"/>
        <v>0</v>
      </c>
      <c r="GL337" s="3">
        <f t="shared" si="240"/>
        <v>0</v>
      </c>
      <c r="GM337" s="3">
        <f t="shared" si="240"/>
        <v>0</v>
      </c>
      <c r="GN337" s="3">
        <f t="shared" si="240"/>
        <v>0</v>
      </c>
      <c r="GO337" s="3">
        <f t="shared" si="240"/>
        <v>0</v>
      </c>
      <c r="GP337" s="3">
        <f t="shared" si="240"/>
        <v>0</v>
      </c>
      <c r="GQ337" s="3">
        <f t="shared" si="240"/>
        <v>0</v>
      </c>
      <c r="GR337" s="3">
        <f t="shared" si="240"/>
        <v>0</v>
      </c>
      <c r="GS337" s="3">
        <f t="shared" si="240"/>
        <v>0</v>
      </c>
      <c r="GT337" s="3">
        <f t="shared" si="240"/>
        <v>0</v>
      </c>
      <c r="GU337" s="3">
        <f t="shared" si="240"/>
        <v>0</v>
      </c>
      <c r="GV337" s="3">
        <f t="shared" si="240"/>
        <v>0</v>
      </c>
      <c r="GW337" s="3">
        <f t="shared" si="240"/>
        <v>0</v>
      </c>
      <c r="GX337" s="3">
        <f t="shared" si="240"/>
        <v>0</v>
      </c>
    </row>
    <row r="339" spans="1:245">
      <c r="A339" s="1">
        <v>5</v>
      </c>
      <c r="B339" s="1">
        <v>1</v>
      </c>
      <c r="C339" s="1"/>
      <c r="D339" s="1">
        <f>ROW(A358)</f>
        <v>358</v>
      </c>
      <c r="E339" s="1"/>
      <c r="F339" s="1" t="s">
        <v>14</v>
      </c>
      <c r="G339" s="1" t="s">
        <v>15</v>
      </c>
      <c r="H339" s="1" t="s">
        <v>3</v>
      </c>
      <c r="I339" s="1">
        <v>0</v>
      </c>
      <c r="J339" s="1"/>
      <c r="K339" s="1">
        <v>0</v>
      </c>
      <c r="L339" s="1"/>
      <c r="M339" s="1" t="s">
        <v>3</v>
      </c>
      <c r="N339" s="1"/>
      <c r="O339" s="1"/>
      <c r="P339" s="1"/>
      <c r="Q339" s="1"/>
      <c r="R339" s="1"/>
      <c r="S339" s="1">
        <v>0</v>
      </c>
      <c r="T339" s="1"/>
      <c r="U339" s="1" t="s">
        <v>3</v>
      </c>
      <c r="V339" s="1">
        <v>0</v>
      </c>
      <c r="W339" s="1"/>
      <c r="X339" s="1"/>
      <c r="Y339" s="1"/>
      <c r="Z339" s="1"/>
      <c r="AA339" s="1"/>
      <c r="AB339" s="1" t="s">
        <v>3</v>
      </c>
      <c r="AC339" s="1" t="s">
        <v>3</v>
      </c>
      <c r="AD339" s="1" t="s">
        <v>3</v>
      </c>
      <c r="AE339" s="1" t="s">
        <v>3</v>
      </c>
      <c r="AF339" s="1" t="s">
        <v>3</v>
      </c>
      <c r="AG339" s="1" t="s">
        <v>3</v>
      </c>
      <c r="AH339" s="1"/>
      <c r="AI339" s="1"/>
      <c r="AJ339" s="1"/>
      <c r="AK339" s="1"/>
      <c r="AL339" s="1"/>
      <c r="AM339" s="1"/>
      <c r="AN339" s="1"/>
      <c r="AO339" s="1"/>
      <c r="AP339" s="1" t="s">
        <v>3</v>
      </c>
      <c r="AQ339" s="1" t="s">
        <v>3</v>
      </c>
      <c r="AR339" s="1" t="s">
        <v>3</v>
      </c>
      <c r="AS339" s="1"/>
      <c r="AT339" s="1"/>
      <c r="AU339" s="1"/>
      <c r="AV339" s="1"/>
      <c r="AW339" s="1"/>
      <c r="AX339" s="1"/>
      <c r="AY339" s="1"/>
      <c r="AZ339" s="1" t="s">
        <v>3</v>
      </c>
      <c r="BA339" s="1"/>
      <c r="BB339" s="1" t="s">
        <v>3</v>
      </c>
      <c r="BC339" s="1" t="s">
        <v>3</v>
      </c>
      <c r="BD339" s="1" t="s">
        <v>3</v>
      </c>
      <c r="BE339" s="1" t="s">
        <v>3</v>
      </c>
      <c r="BF339" s="1" t="s">
        <v>3</v>
      </c>
      <c r="BG339" s="1" t="s">
        <v>3</v>
      </c>
      <c r="BH339" s="1" t="s">
        <v>3</v>
      </c>
      <c r="BI339" s="1" t="s">
        <v>3</v>
      </c>
      <c r="BJ339" s="1" t="s">
        <v>3</v>
      </c>
      <c r="BK339" s="1" t="s">
        <v>3</v>
      </c>
      <c r="BL339" s="1" t="s">
        <v>3</v>
      </c>
      <c r="BM339" s="1" t="s">
        <v>3</v>
      </c>
      <c r="BN339" s="1" t="s">
        <v>3</v>
      </c>
      <c r="BO339" s="1" t="s">
        <v>3</v>
      </c>
      <c r="BP339" s="1" t="s">
        <v>3</v>
      </c>
      <c r="BQ339" s="1"/>
      <c r="BR339" s="1"/>
      <c r="BS339" s="1"/>
      <c r="BT339" s="1"/>
      <c r="BU339" s="1"/>
      <c r="BV339" s="1"/>
      <c r="BW339" s="1"/>
      <c r="BX339" s="1">
        <v>0</v>
      </c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>
        <v>0</v>
      </c>
    </row>
    <row r="341" spans="1:245">
      <c r="A341" s="2">
        <v>52</v>
      </c>
      <c r="B341" s="2">
        <f t="shared" ref="B341:G341" si="241">B358</f>
        <v>1</v>
      </c>
      <c r="C341" s="2">
        <f t="shared" si="241"/>
        <v>5</v>
      </c>
      <c r="D341" s="2">
        <f t="shared" si="241"/>
        <v>339</v>
      </c>
      <c r="E341" s="2">
        <f t="shared" si="241"/>
        <v>0</v>
      </c>
      <c r="F341" s="2" t="str">
        <f t="shared" si="241"/>
        <v>Новый подраздел</v>
      </c>
      <c r="G341" s="2" t="str">
        <f t="shared" si="241"/>
        <v>демонтаж</v>
      </c>
      <c r="H341" s="2"/>
      <c r="I341" s="2"/>
      <c r="J341" s="2"/>
      <c r="K341" s="2"/>
      <c r="L341" s="2"/>
      <c r="M341" s="2"/>
      <c r="N341" s="2"/>
      <c r="O341" s="2">
        <f t="shared" ref="O341:AT341" si="242">O358</f>
        <v>7023.88</v>
      </c>
      <c r="P341" s="2">
        <f t="shared" si="242"/>
        <v>0</v>
      </c>
      <c r="Q341" s="2">
        <f t="shared" si="242"/>
        <v>658.59</v>
      </c>
      <c r="R341" s="2">
        <f t="shared" si="242"/>
        <v>624.55999999999995</v>
      </c>
      <c r="S341" s="2">
        <f t="shared" si="242"/>
        <v>6365.29</v>
      </c>
      <c r="T341" s="2">
        <f t="shared" si="242"/>
        <v>0</v>
      </c>
      <c r="U341" s="2">
        <f t="shared" si="242"/>
        <v>24.494150000000001</v>
      </c>
      <c r="V341" s="2">
        <f t="shared" si="242"/>
        <v>1.4040999999999999</v>
      </c>
      <c r="W341" s="2">
        <f t="shared" si="242"/>
        <v>0</v>
      </c>
      <c r="X341" s="2">
        <f t="shared" si="242"/>
        <v>2462.27</v>
      </c>
      <c r="Y341" s="2">
        <f t="shared" si="242"/>
        <v>1872.76</v>
      </c>
      <c r="Z341" s="2">
        <f t="shared" si="242"/>
        <v>0</v>
      </c>
      <c r="AA341" s="2">
        <f t="shared" si="242"/>
        <v>0</v>
      </c>
      <c r="AB341" s="2">
        <f t="shared" si="242"/>
        <v>7023.88</v>
      </c>
      <c r="AC341" s="2">
        <f t="shared" si="242"/>
        <v>0</v>
      </c>
      <c r="AD341" s="2">
        <f t="shared" si="242"/>
        <v>658.59</v>
      </c>
      <c r="AE341" s="2">
        <f t="shared" si="242"/>
        <v>624.55999999999995</v>
      </c>
      <c r="AF341" s="2">
        <f t="shared" si="242"/>
        <v>6365.29</v>
      </c>
      <c r="AG341" s="2">
        <f t="shared" si="242"/>
        <v>0</v>
      </c>
      <c r="AH341" s="2">
        <f t="shared" si="242"/>
        <v>24.494150000000001</v>
      </c>
      <c r="AI341" s="2">
        <f t="shared" si="242"/>
        <v>1.4040999999999999</v>
      </c>
      <c r="AJ341" s="2">
        <f t="shared" si="242"/>
        <v>0</v>
      </c>
      <c r="AK341" s="2">
        <f t="shared" si="242"/>
        <v>2462.27</v>
      </c>
      <c r="AL341" s="2">
        <f t="shared" si="242"/>
        <v>1872.76</v>
      </c>
      <c r="AM341" s="2">
        <f t="shared" si="242"/>
        <v>0</v>
      </c>
      <c r="AN341" s="2">
        <f t="shared" si="242"/>
        <v>0</v>
      </c>
      <c r="AO341" s="2">
        <f t="shared" si="242"/>
        <v>0</v>
      </c>
      <c r="AP341" s="2">
        <f t="shared" si="242"/>
        <v>0</v>
      </c>
      <c r="AQ341" s="2">
        <f t="shared" si="242"/>
        <v>0</v>
      </c>
      <c r="AR341" s="2">
        <f t="shared" si="242"/>
        <v>11358.91</v>
      </c>
      <c r="AS341" s="2">
        <f t="shared" si="242"/>
        <v>11358.91</v>
      </c>
      <c r="AT341" s="2">
        <f t="shared" si="242"/>
        <v>0</v>
      </c>
      <c r="AU341" s="2">
        <f t="shared" ref="AU341:BZ341" si="243">AU358</f>
        <v>0</v>
      </c>
      <c r="AV341" s="2">
        <f t="shared" si="243"/>
        <v>0</v>
      </c>
      <c r="AW341" s="2">
        <f t="shared" si="243"/>
        <v>0</v>
      </c>
      <c r="AX341" s="2">
        <f t="shared" si="243"/>
        <v>0</v>
      </c>
      <c r="AY341" s="2">
        <f t="shared" si="243"/>
        <v>0</v>
      </c>
      <c r="AZ341" s="2">
        <f t="shared" si="243"/>
        <v>0</v>
      </c>
      <c r="BA341" s="2">
        <f t="shared" si="243"/>
        <v>0</v>
      </c>
      <c r="BB341" s="2">
        <f t="shared" si="243"/>
        <v>0</v>
      </c>
      <c r="BC341" s="2">
        <f t="shared" si="243"/>
        <v>0</v>
      </c>
      <c r="BD341" s="2">
        <f t="shared" si="243"/>
        <v>0</v>
      </c>
      <c r="BE341" s="2">
        <f t="shared" si="243"/>
        <v>0</v>
      </c>
      <c r="BF341" s="2">
        <f t="shared" si="243"/>
        <v>0</v>
      </c>
      <c r="BG341" s="2">
        <f t="shared" si="243"/>
        <v>0</v>
      </c>
      <c r="BH341" s="2">
        <f t="shared" si="243"/>
        <v>0</v>
      </c>
      <c r="BI341" s="2">
        <f t="shared" si="243"/>
        <v>0</v>
      </c>
      <c r="BJ341" s="2">
        <f t="shared" si="243"/>
        <v>0</v>
      </c>
      <c r="BK341" s="2">
        <f t="shared" si="243"/>
        <v>0</v>
      </c>
      <c r="BL341" s="2">
        <f t="shared" si="243"/>
        <v>0</v>
      </c>
      <c r="BM341" s="2">
        <f t="shared" si="243"/>
        <v>0</v>
      </c>
      <c r="BN341" s="2">
        <f t="shared" si="243"/>
        <v>0</v>
      </c>
      <c r="BO341" s="2">
        <f t="shared" si="243"/>
        <v>0</v>
      </c>
      <c r="BP341" s="2">
        <f t="shared" si="243"/>
        <v>0</v>
      </c>
      <c r="BQ341" s="2">
        <f t="shared" si="243"/>
        <v>0</v>
      </c>
      <c r="BR341" s="2">
        <f t="shared" si="243"/>
        <v>0</v>
      </c>
      <c r="BS341" s="2">
        <f t="shared" si="243"/>
        <v>0</v>
      </c>
      <c r="BT341" s="2">
        <f t="shared" si="243"/>
        <v>0</v>
      </c>
      <c r="BU341" s="2">
        <f t="shared" si="243"/>
        <v>0</v>
      </c>
      <c r="BV341" s="2">
        <f t="shared" si="243"/>
        <v>0</v>
      </c>
      <c r="BW341" s="2">
        <f t="shared" si="243"/>
        <v>0</v>
      </c>
      <c r="BX341" s="2">
        <f t="shared" si="243"/>
        <v>0</v>
      </c>
      <c r="BY341" s="2">
        <f t="shared" si="243"/>
        <v>0</v>
      </c>
      <c r="BZ341" s="2">
        <f t="shared" si="243"/>
        <v>0</v>
      </c>
      <c r="CA341" s="2">
        <f t="shared" ref="CA341:DF341" si="244">CA358</f>
        <v>11358.91</v>
      </c>
      <c r="CB341" s="2">
        <f t="shared" si="244"/>
        <v>11358.91</v>
      </c>
      <c r="CC341" s="2">
        <f t="shared" si="244"/>
        <v>0</v>
      </c>
      <c r="CD341" s="2">
        <f t="shared" si="244"/>
        <v>0</v>
      </c>
      <c r="CE341" s="2">
        <f t="shared" si="244"/>
        <v>0</v>
      </c>
      <c r="CF341" s="2">
        <f t="shared" si="244"/>
        <v>0</v>
      </c>
      <c r="CG341" s="2">
        <f t="shared" si="244"/>
        <v>0</v>
      </c>
      <c r="CH341" s="2">
        <f t="shared" si="244"/>
        <v>0</v>
      </c>
      <c r="CI341" s="2">
        <f t="shared" si="244"/>
        <v>0</v>
      </c>
      <c r="CJ341" s="2">
        <f t="shared" si="244"/>
        <v>0</v>
      </c>
      <c r="CK341" s="2">
        <f t="shared" si="244"/>
        <v>0</v>
      </c>
      <c r="CL341" s="2">
        <f t="shared" si="244"/>
        <v>0</v>
      </c>
      <c r="CM341" s="2">
        <f t="shared" si="244"/>
        <v>0</v>
      </c>
      <c r="CN341" s="2">
        <f t="shared" si="244"/>
        <v>0</v>
      </c>
      <c r="CO341" s="2">
        <f t="shared" si="244"/>
        <v>0</v>
      </c>
      <c r="CP341" s="2">
        <f t="shared" si="244"/>
        <v>0</v>
      </c>
      <c r="CQ341" s="2">
        <f t="shared" si="244"/>
        <v>0</v>
      </c>
      <c r="CR341" s="2">
        <f t="shared" si="244"/>
        <v>0</v>
      </c>
      <c r="CS341" s="2">
        <f t="shared" si="244"/>
        <v>0</v>
      </c>
      <c r="CT341" s="2">
        <f t="shared" si="244"/>
        <v>0</v>
      </c>
      <c r="CU341" s="2">
        <f t="shared" si="244"/>
        <v>0</v>
      </c>
      <c r="CV341" s="2">
        <f t="shared" si="244"/>
        <v>0</v>
      </c>
      <c r="CW341" s="2">
        <f t="shared" si="244"/>
        <v>0</v>
      </c>
      <c r="CX341" s="2">
        <f t="shared" si="244"/>
        <v>0</v>
      </c>
      <c r="CY341" s="2">
        <f t="shared" si="244"/>
        <v>0</v>
      </c>
      <c r="CZ341" s="2">
        <f t="shared" si="244"/>
        <v>0</v>
      </c>
      <c r="DA341" s="2">
        <f t="shared" si="244"/>
        <v>0</v>
      </c>
      <c r="DB341" s="2">
        <f t="shared" si="244"/>
        <v>0</v>
      </c>
      <c r="DC341" s="2">
        <f t="shared" si="244"/>
        <v>0</v>
      </c>
      <c r="DD341" s="2">
        <f t="shared" si="244"/>
        <v>0</v>
      </c>
      <c r="DE341" s="2">
        <f t="shared" si="244"/>
        <v>0</v>
      </c>
      <c r="DF341" s="2">
        <f t="shared" si="244"/>
        <v>0</v>
      </c>
      <c r="DG341" s="3">
        <f t="shared" ref="DG341:EL341" si="245">DG358</f>
        <v>0</v>
      </c>
      <c r="DH341" s="3">
        <f t="shared" si="245"/>
        <v>0</v>
      </c>
      <c r="DI341" s="3">
        <f t="shared" si="245"/>
        <v>0</v>
      </c>
      <c r="DJ341" s="3">
        <f t="shared" si="245"/>
        <v>0</v>
      </c>
      <c r="DK341" s="3">
        <f t="shared" si="245"/>
        <v>0</v>
      </c>
      <c r="DL341" s="3">
        <f t="shared" si="245"/>
        <v>0</v>
      </c>
      <c r="DM341" s="3">
        <f t="shared" si="245"/>
        <v>0</v>
      </c>
      <c r="DN341" s="3">
        <f t="shared" si="245"/>
        <v>0</v>
      </c>
      <c r="DO341" s="3">
        <f t="shared" si="245"/>
        <v>0</v>
      </c>
      <c r="DP341" s="3">
        <f t="shared" si="245"/>
        <v>0</v>
      </c>
      <c r="DQ341" s="3">
        <f t="shared" si="245"/>
        <v>0</v>
      </c>
      <c r="DR341" s="3">
        <f t="shared" si="245"/>
        <v>0</v>
      </c>
      <c r="DS341" s="3">
        <f t="shared" si="245"/>
        <v>0</v>
      </c>
      <c r="DT341" s="3">
        <f t="shared" si="245"/>
        <v>0</v>
      </c>
      <c r="DU341" s="3">
        <f t="shared" si="245"/>
        <v>0</v>
      </c>
      <c r="DV341" s="3">
        <f t="shared" si="245"/>
        <v>0</v>
      </c>
      <c r="DW341" s="3">
        <f t="shared" si="245"/>
        <v>0</v>
      </c>
      <c r="DX341" s="3">
        <f t="shared" si="245"/>
        <v>0</v>
      </c>
      <c r="DY341" s="3">
        <f t="shared" si="245"/>
        <v>0</v>
      </c>
      <c r="DZ341" s="3">
        <f t="shared" si="245"/>
        <v>0</v>
      </c>
      <c r="EA341" s="3">
        <f t="shared" si="245"/>
        <v>0</v>
      </c>
      <c r="EB341" s="3">
        <f t="shared" si="245"/>
        <v>0</v>
      </c>
      <c r="EC341" s="3">
        <f t="shared" si="245"/>
        <v>0</v>
      </c>
      <c r="ED341" s="3">
        <f t="shared" si="245"/>
        <v>0</v>
      </c>
      <c r="EE341" s="3">
        <f t="shared" si="245"/>
        <v>0</v>
      </c>
      <c r="EF341" s="3">
        <f t="shared" si="245"/>
        <v>0</v>
      </c>
      <c r="EG341" s="3">
        <f t="shared" si="245"/>
        <v>0</v>
      </c>
      <c r="EH341" s="3">
        <f t="shared" si="245"/>
        <v>0</v>
      </c>
      <c r="EI341" s="3">
        <f t="shared" si="245"/>
        <v>0</v>
      </c>
      <c r="EJ341" s="3">
        <f t="shared" si="245"/>
        <v>0</v>
      </c>
      <c r="EK341" s="3">
        <f t="shared" si="245"/>
        <v>0</v>
      </c>
      <c r="EL341" s="3">
        <f t="shared" si="245"/>
        <v>0</v>
      </c>
      <c r="EM341" s="3">
        <f t="shared" ref="EM341:FR341" si="246">EM358</f>
        <v>0</v>
      </c>
      <c r="EN341" s="3">
        <f t="shared" si="246"/>
        <v>0</v>
      </c>
      <c r="EO341" s="3">
        <f t="shared" si="246"/>
        <v>0</v>
      </c>
      <c r="EP341" s="3">
        <f t="shared" si="246"/>
        <v>0</v>
      </c>
      <c r="EQ341" s="3">
        <f t="shared" si="246"/>
        <v>0</v>
      </c>
      <c r="ER341" s="3">
        <f t="shared" si="246"/>
        <v>0</v>
      </c>
      <c r="ES341" s="3">
        <f t="shared" si="246"/>
        <v>0</v>
      </c>
      <c r="ET341" s="3">
        <f t="shared" si="246"/>
        <v>0</v>
      </c>
      <c r="EU341" s="3">
        <f t="shared" si="246"/>
        <v>0</v>
      </c>
      <c r="EV341" s="3">
        <f t="shared" si="246"/>
        <v>0</v>
      </c>
      <c r="EW341" s="3">
        <f t="shared" si="246"/>
        <v>0</v>
      </c>
      <c r="EX341" s="3">
        <f t="shared" si="246"/>
        <v>0</v>
      </c>
      <c r="EY341" s="3">
        <f t="shared" si="246"/>
        <v>0</v>
      </c>
      <c r="EZ341" s="3">
        <f t="shared" si="246"/>
        <v>0</v>
      </c>
      <c r="FA341" s="3">
        <f t="shared" si="246"/>
        <v>0</v>
      </c>
      <c r="FB341" s="3">
        <f t="shared" si="246"/>
        <v>0</v>
      </c>
      <c r="FC341" s="3">
        <f t="shared" si="246"/>
        <v>0</v>
      </c>
      <c r="FD341" s="3">
        <f t="shared" si="246"/>
        <v>0</v>
      </c>
      <c r="FE341" s="3">
        <f t="shared" si="246"/>
        <v>0</v>
      </c>
      <c r="FF341" s="3">
        <f t="shared" si="246"/>
        <v>0</v>
      </c>
      <c r="FG341" s="3">
        <f t="shared" si="246"/>
        <v>0</v>
      </c>
      <c r="FH341" s="3">
        <f t="shared" si="246"/>
        <v>0</v>
      </c>
      <c r="FI341" s="3">
        <f t="shared" si="246"/>
        <v>0</v>
      </c>
      <c r="FJ341" s="3">
        <f t="shared" si="246"/>
        <v>0</v>
      </c>
      <c r="FK341" s="3">
        <f t="shared" si="246"/>
        <v>0</v>
      </c>
      <c r="FL341" s="3">
        <f t="shared" si="246"/>
        <v>0</v>
      </c>
      <c r="FM341" s="3">
        <f t="shared" si="246"/>
        <v>0</v>
      </c>
      <c r="FN341" s="3">
        <f t="shared" si="246"/>
        <v>0</v>
      </c>
      <c r="FO341" s="3">
        <f t="shared" si="246"/>
        <v>0</v>
      </c>
      <c r="FP341" s="3">
        <f t="shared" si="246"/>
        <v>0</v>
      </c>
      <c r="FQ341" s="3">
        <f t="shared" si="246"/>
        <v>0</v>
      </c>
      <c r="FR341" s="3">
        <f t="shared" si="246"/>
        <v>0</v>
      </c>
      <c r="FS341" s="3">
        <f t="shared" ref="FS341:GX341" si="247">FS358</f>
        <v>0</v>
      </c>
      <c r="FT341" s="3">
        <f t="shared" si="247"/>
        <v>0</v>
      </c>
      <c r="FU341" s="3">
        <f t="shared" si="247"/>
        <v>0</v>
      </c>
      <c r="FV341" s="3">
        <f t="shared" si="247"/>
        <v>0</v>
      </c>
      <c r="FW341" s="3">
        <f t="shared" si="247"/>
        <v>0</v>
      </c>
      <c r="FX341" s="3">
        <f t="shared" si="247"/>
        <v>0</v>
      </c>
      <c r="FY341" s="3">
        <f t="shared" si="247"/>
        <v>0</v>
      </c>
      <c r="FZ341" s="3">
        <f t="shared" si="247"/>
        <v>0</v>
      </c>
      <c r="GA341" s="3">
        <f t="shared" si="247"/>
        <v>0</v>
      </c>
      <c r="GB341" s="3">
        <f t="shared" si="247"/>
        <v>0</v>
      </c>
      <c r="GC341" s="3">
        <f t="shared" si="247"/>
        <v>0</v>
      </c>
      <c r="GD341" s="3">
        <f t="shared" si="247"/>
        <v>0</v>
      </c>
      <c r="GE341" s="3">
        <f t="shared" si="247"/>
        <v>0</v>
      </c>
      <c r="GF341" s="3">
        <f t="shared" si="247"/>
        <v>0</v>
      </c>
      <c r="GG341" s="3">
        <f t="shared" si="247"/>
        <v>0</v>
      </c>
      <c r="GH341" s="3">
        <f t="shared" si="247"/>
        <v>0</v>
      </c>
      <c r="GI341" s="3">
        <f t="shared" si="247"/>
        <v>0</v>
      </c>
      <c r="GJ341" s="3">
        <f t="shared" si="247"/>
        <v>0</v>
      </c>
      <c r="GK341" s="3">
        <f t="shared" si="247"/>
        <v>0</v>
      </c>
      <c r="GL341" s="3">
        <f t="shared" si="247"/>
        <v>0</v>
      </c>
      <c r="GM341" s="3">
        <f t="shared" si="247"/>
        <v>0</v>
      </c>
      <c r="GN341" s="3">
        <f t="shared" si="247"/>
        <v>0</v>
      </c>
      <c r="GO341" s="3">
        <f t="shared" si="247"/>
        <v>0</v>
      </c>
      <c r="GP341" s="3">
        <f t="shared" si="247"/>
        <v>0</v>
      </c>
      <c r="GQ341" s="3">
        <f t="shared" si="247"/>
        <v>0</v>
      </c>
      <c r="GR341" s="3">
        <f t="shared" si="247"/>
        <v>0</v>
      </c>
      <c r="GS341" s="3">
        <f t="shared" si="247"/>
        <v>0</v>
      </c>
      <c r="GT341" s="3">
        <f t="shared" si="247"/>
        <v>0</v>
      </c>
      <c r="GU341" s="3">
        <f t="shared" si="247"/>
        <v>0</v>
      </c>
      <c r="GV341" s="3">
        <f t="shared" si="247"/>
        <v>0</v>
      </c>
      <c r="GW341" s="3">
        <f t="shared" si="247"/>
        <v>0</v>
      </c>
      <c r="GX341" s="3">
        <f t="shared" si="247"/>
        <v>0</v>
      </c>
    </row>
    <row r="343" spans="1:245">
      <c r="A343">
        <v>17</v>
      </c>
      <c r="B343">
        <v>1</v>
      </c>
      <c r="C343">
        <f>ROW(SmtRes!A374)</f>
        <v>374</v>
      </c>
      <c r="D343">
        <f>ROW(EtalonRes!A365)</f>
        <v>365</v>
      </c>
      <c r="E343" t="s">
        <v>16</v>
      </c>
      <c r="F343" t="s">
        <v>17</v>
      </c>
      <c r="G343" t="s">
        <v>18</v>
      </c>
      <c r="H343" t="s">
        <v>19</v>
      </c>
      <c r="I343">
        <f>ROUND(36/100,9)</f>
        <v>0.36</v>
      </c>
      <c r="J343">
        <v>0</v>
      </c>
      <c r="O343">
        <f t="shared" ref="O343:O356" si="248">ROUND(CP343,2)</f>
        <v>714.66</v>
      </c>
      <c r="P343">
        <f t="shared" ref="P343:P356" si="249">ROUND(CQ343*I343,2)</f>
        <v>0</v>
      </c>
      <c r="Q343">
        <f t="shared" ref="Q343:Q356" si="250">ROUND(CR343*I343,2)</f>
        <v>0</v>
      </c>
      <c r="R343">
        <f t="shared" ref="R343:R356" si="251">ROUND(CS343*I343,2)</f>
        <v>0</v>
      </c>
      <c r="S343">
        <f t="shared" ref="S343:S356" si="252">ROUND(CT343*I343,2)</f>
        <v>714.66</v>
      </c>
      <c r="T343">
        <f t="shared" ref="T343:T356" si="253">ROUND(CU343*I343,2)</f>
        <v>0</v>
      </c>
      <c r="U343">
        <f t="shared" ref="U343:U356" si="254">CV343*I343</f>
        <v>2.7611999999999997</v>
      </c>
      <c r="V343">
        <f t="shared" ref="V343:V356" si="255">CW343*I343</f>
        <v>0</v>
      </c>
      <c r="W343">
        <f t="shared" ref="W343:W356" si="256">ROUND(CX343*I343,2)</f>
        <v>0</v>
      </c>
      <c r="X343">
        <f t="shared" ref="X343:X356" si="257">ROUND(CY343,2)</f>
        <v>485.97</v>
      </c>
      <c r="Y343">
        <f t="shared" ref="Y343:Y356" si="258">ROUND(CZ343,2)</f>
        <v>385.92</v>
      </c>
      <c r="AA343">
        <v>35806607</v>
      </c>
      <c r="AB343">
        <f t="shared" ref="AB343:AB356" si="259">ROUND((AC343+AD343+AF343),2)</f>
        <v>59.83</v>
      </c>
      <c r="AC343">
        <f t="shared" ref="AC343:AC356" si="260">ROUND((ES343),2)</f>
        <v>0</v>
      </c>
      <c r="AD343">
        <f>ROUND((((ET343)-(EU343))+AE343),2)</f>
        <v>0</v>
      </c>
      <c r="AE343">
        <f t="shared" ref="AE343:AE356" si="261">ROUND((EU343),2)</f>
        <v>0</v>
      </c>
      <c r="AF343">
        <f t="shared" ref="AF343:AF356" si="262">ROUND((EV343),2)</f>
        <v>59.83</v>
      </c>
      <c r="AG343">
        <f t="shared" ref="AG343:AG356" si="263">ROUND((AP343),2)</f>
        <v>0</v>
      </c>
      <c r="AH343">
        <f t="shared" ref="AH343:AH356" si="264">(EW343)</f>
        <v>7.67</v>
      </c>
      <c r="AI343">
        <f t="shared" ref="AI343:AI356" si="265">(EX343)</f>
        <v>0</v>
      </c>
      <c r="AJ343">
        <f t="shared" ref="AJ343:AJ356" si="266">(AS343)</f>
        <v>0</v>
      </c>
      <c r="AK343">
        <v>59.83</v>
      </c>
      <c r="AL343">
        <v>0</v>
      </c>
      <c r="AM343">
        <v>0</v>
      </c>
      <c r="AN343">
        <v>0</v>
      </c>
      <c r="AO343">
        <v>59.83</v>
      </c>
      <c r="AP343">
        <v>0</v>
      </c>
      <c r="AQ343">
        <v>7.67</v>
      </c>
      <c r="AR343">
        <v>0</v>
      </c>
      <c r="AS343">
        <v>0</v>
      </c>
      <c r="AT343">
        <v>68</v>
      </c>
      <c r="AU343">
        <v>54</v>
      </c>
      <c r="AV343">
        <v>1</v>
      </c>
      <c r="AW343">
        <v>1</v>
      </c>
      <c r="AZ343">
        <v>1</v>
      </c>
      <c r="BA343">
        <v>33.18</v>
      </c>
      <c r="BB343">
        <v>1</v>
      </c>
      <c r="BC343">
        <v>1</v>
      </c>
      <c r="BD343" t="s">
        <v>3</v>
      </c>
      <c r="BE343" t="s">
        <v>3</v>
      </c>
      <c r="BF343" t="s">
        <v>3</v>
      </c>
      <c r="BG343" t="s">
        <v>3</v>
      </c>
      <c r="BH343">
        <v>0</v>
      </c>
      <c r="BI343">
        <v>1</v>
      </c>
      <c r="BJ343" t="s">
        <v>20</v>
      </c>
      <c r="BM343">
        <v>57001</v>
      </c>
      <c r="BN343">
        <v>0</v>
      </c>
      <c r="BO343" t="s">
        <v>17</v>
      </c>
      <c r="BP343">
        <v>1</v>
      </c>
      <c r="BQ343">
        <v>6</v>
      </c>
      <c r="BR343">
        <v>0</v>
      </c>
      <c r="BS343">
        <v>33.18</v>
      </c>
      <c r="BT343">
        <v>1</v>
      </c>
      <c r="BU343">
        <v>1</v>
      </c>
      <c r="BV343">
        <v>1</v>
      </c>
      <c r="BW343">
        <v>1</v>
      </c>
      <c r="BX343">
        <v>1</v>
      </c>
      <c r="BY343" t="s">
        <v>3</v>
      </c>
      <c r="BZ343">
        <v>80</v>
      </c>
      <c r="CA343">
        <v>68</v>
      </c>
      <c r="CE343">
        <v>0</v>
      </c>
      <c r="CF343">
        <v>0</v>
      </c>
      <c r="CG343">
        <v>0</v>
      </c>
      <c r="CM343">
        <v>0</v>
      </c>
      <c r="CN343" t="s">
        <v>3</v>
      </c>
      <c r="CO343">
        <v>0</v>
      </c>
      <c r="CP343">
        <f t="shared" ref="CP343:CP356" si="267">(P343+Q343+S343)</f>
        <v>714.66</v>
      </c>
      <c r="CQ343">
        <f t="shared" ref="CQ343:CQ356" si="268">AC343*BC343</f>
        <v>0</v>
      </c>
      <c r="CR343">
        <f t="shared" ref="CR343:CR356" si="269">AD343*BB343</f>
        <v>0</v>
      </c>
      <c r="CS343">
        <f t="shared" ref="CS343:CS356" si="270">AE343*BS343</f>
        <v>0</v>
      </c>
      <c r="CT343">
        <f t="shared" ref="CT343:CT356" si="271">AF343*BA343</f>
        <v>1985.1594</v>
      </c>
      <c r="CU343">
        <f t="shared" ref="CU343:CU356" si="272">AG343</f>
        <v>0</v>
      </c>
      <c r="CV343">
        <f t="shared" ref="CV343:CV356" si="273">AH343</f>
        <v>7.67</v>
      </c>
      <c r="CW343">
        <f t="shared" ref="CW343:CW356" si="274">AI343</f>
        <v>0</v>
      </c>
      <c r="CX343">
        <f t="shared" ref="CX343:CX356" si="275">AJ343</f>
        <v>0</v>
      </c>
      <c r="CY343">
        <f>(((S343+R343)*AT343)/100)</f>
        <v>485.96879999999999</v>
      </c>
      <c r="CZ343">
        <f>(((S343+R343)*AU343)/100)</f>
        <v>385.91640000000001</v>
      </c>
      <c r="DC343" t="s">
        <v>3</v>
      </c>
      <c r="DD343" t="s">
        <v>3</v>
      </c>
      <c r="DE343" t="s">
        <v>3</v>
      </c>
      <c r="DF343" t="s">
        <v>3</v>
      </c>
      <c r="DG343" t="s">
        <v>3</v>
      </c>
      <c r="DH343" t="s">
        <v>3</v>
      </c>
      <c r="DI343" t="s">
        <v>3</v>
      </c>
      <c r="DJ343" t="s">
        <v>3</v>
      </c>
      <c r="DK343" t="s">
        <v>3</v>
      </c>
      <c r="DL343" t="s">
        <v>3</v>
      </c>
      <c r="DM343" t="s">
        <v>3</v>
      </c>
      <c r="DN343">
        <v>0</v>
      </c>
      <c r="DO343">
        <v>0</v>
      </c>
      <c r="DP343">
        <v>1</v>
      </c>
      <c r="DQ343">
        <v>1</v>
      </c>
      <c r="DU343">
        <v>1013</v>
      </c>
      <c r="DV343" t="s">
        <v>19</v>
      </c>
      <c r="DW343" t="s">
        <v>19</v>
      </c>
      <c r="DX343">
        <v>1</v>
      </c>
      <c r="DZ343" t="s">
        <v>3</v>
      </c>
      <c r="EA343" t="s">
        <v>3</v>
      </c>
      <c r="EB343" t="s">
        <v>3</v>
      </c>
      <c r="EC343" t="s">
        <v>3</v>
      </c>
      <c r="EE343">
        <v>29085590</v>
      </c>
      <c r="EF343">
        <v>6</v>
      </c>
      <c r="EG343" t="s">
        <v>21</v>
      </c>
      <c r="EH343">
        <v>0</v>
      </c>
      <c r="EI343" t="s">
        <v>3</v>
      </c>
      <c r="EJ343">
        <v>1</v>
      </c>
      <c r="EK343">
        <v>57001</v>
      </c>
      <c r="EL343" t="s">
        <v>22</v>
      </c>
      <c r="EM343" t="s">
        <v>23</v>
      </c>
      <c r="EO343" t="s">
        <v>3</v>
      </c>
      <c r="EQ343">
        <v>0</v>
      </c>
      <c r="ER343">
        <v>59.83</v>
      </c>
      <c r="ES343">
        <v>0</v>
      </c>
      <c r="ET343">
        <v>0</v>
      </c>
      <c r="EU343">
        <v>0</v>
      </c>
      <c r="EV343">
        <v>59.83</v>
      </c>
      <c r="EW343">
        <v>7.67</v>
      </c>
      <c r="EX343">
        <v>0</v>
      </c>
      <c r="EY343">
        <v>0</v>
      </c>
      <c r="FQ343">
        <v>0</v>
      </c>
      <c r="FR343">
        <f t="shared" ref="FR343:FR356" si="276">ROUND(IF(AND(BH343=3,BI343=3),P343,0),2)</f>
        <v>0</v>
      </c>
      <c r="FS343">
        <v>0</v>
      </c>
      <c r="FV343" t="s">
        <v>24</v>
      </c>
      <c r="FW343" t="s">
        <v>25</v>
      </c>
      <c r="FX343">
        <v>80</v>
      </c>
      <c r="FY343">
        <v>68</v>
      </c>
      <c r="GA343" t="s">
        <v>3</v>
      </c>
      <c r="GD343">
        <v>1</v>
      </c>
      <c r="GF343">
        <v>1095792533</v>
      </c>
      <c r="GG343">
        <v>2</v>
      </c>
      <c r="GH343">
        <v>1</v>
      </c>
      <c r="GI343">
        <v>2</v>
      </c>
      <c r="GJ343">
        <v>0</v>
      </c>
      <c r="GK343">
        <v>0</v>
      </c>
      <c r="GL343">
        <f t="shared" ref="GL343:GL356" si="277">ROUND(IF(AND(BH343=3,BI343=3,FS343&lt;&gt;0),P343,0),2)</f>
        <v>0</v>
      </c>
      <c r="GM343">
        <f t="shared" ref="GM343:GM356" si="278">ROUND(O343+X343+Y343,2)+GX343</f>
        <v>1586.55</v>
      </c>
      <c r="GN343">
        <f t="shared" ref="GN343:GN356" si="279">IF(OR(BI343=0,BI343=1),ROUND(O343+X343+Y343,2),0)</f>
        <v>1586.55</v>
      </c>
      <c r="GO343">
        <f t="shared" ref="GO343:GO356" si="280">IF(BI343=2,ROUND(O343+X343+Y343,2),0)</f>
        <v>0</v>
      </c>
      <c r="GP343">
        <f t="shared" ref="GP343:GP356" si="281">IF(BI343=4,ROUND(O343+X343+Y343,2)+GX343,0)</f>
        <v>0</v>
      </c>
      <c r="GR343">
        <v>0</v>
      </c>
      <c r="GS343">
        <v>3</v>
      </c>
      <c r="GT343">
        <v>0</v>
      </c>
      <c r="GU343" t="s">
        <v>3</v>
      </c>
      <c r="GV343">
        <f t="shared" ref="GV343:GV356" si="282">ROUND((GT343),2)</f>
        <v>0</v>
      </c>
      <c r="GW343">
        <v>1</v>
      </c>
      <c r="GX343">
        <f t="shared" ref="GX343:GX356" si="283">ROUND(HC343*I343,2)</f>
        <v>0</v>
      </c>
      <c r="HA343">
        <v>0</v>
      </c>
      <c r="HB343">
        <v>0</v>
      </c>
      <c r="HC343">
        <f t="shared" ref="HC343:HC356" si="284">GV343*GW343</f>
        <v>0</v>
      </c>
      <c r="HE343" t="s">
        <v>3</v>
      </c>
      <c r="HF343" t="s">
        <v>3</v>
      </c>
      <c r="IK343">
        <v>0</v>
      </c>
    </row>
    <row r="344" spans="1:245">
      <c r="A344">
        <v>18</v>
      </c>
      <c r="B344">
        <v>1</v>
      </c>
      <c r="C344">
        <v>374</v>
      </c>
      <c r="E344" t="s">
        <v>26</v>
      </c>
      <c r="F344" t="s">
        <v>27</v>
      </c>
      <c r="G344" t="s">
        <v>28</v>
      </c>
      <c r="H344" t="s">
        <v>29</v>
      </c>
      <c r="I344">
        <f>I343*J344</f>
        <v>0.252</v>
      </c>
      <c r="J344">
        <v>0.70000000000000007</v>
      </c>
      <c r="O344">
        <f t="shared" si="248"/>
        <v>0</v>
      </c>
      <c r="P344">
        <f t="shared" si="249"/>
        <v>0</v>
      </c>
      <c r="Q344">
        <f t="shared" si="250"/>
        <v>0</v>
      </c>
      <c r="R344">
        <f t="shared" si="251"/>
        <v>0</v>
      </c>
      <c r="S344">
        <f t="shared" si="252"/>
        <v>0</v>
      </c>
      <c r="T344">
        <f t="shared" si="253"/>
        <v>0</v>
      </c>
      <c r="U344">
        <f t="shared" si="254"/>
        <v>0</v>
      </c>
      <c r="V344">
        <f t="shared" si="255"/>
        <v>0</v>
      </c>
      <c r="W344">
        <f t="shared" si="256"/>
        <v>0</v>
      </c>
      <c r="X344">
        <f t="shared" si="257"/>
        <v>0</v>
      </c>
      <c r="Y344">
        <f t="shared" si="258"/>
        <v>0</v>
      </c>
      <c r="AA344">
        <v>35806607</v>
      </c>
      <c r="AB344">
        <f t="shared" si="259"/>
        <v>0</v>
      </c>
      <c r="AC344">
        <f t="shared" si="260"/>
        <v>0</v>
      </c>
      <c r="AD344">
        <f>ROUND((((ET344)-(EU344))+AE344),2)</f>
        <v>0</v>
      </c>
      <c r="AE344">
        <f t="shared" si="261"/>
        <v>0</v>
      </c>
      <c r="AF344">
        <f t="shared" si="262"/>
        <v>0</v>
      </c>
      <c r="AG344">
        <f t="shared" si="263"/>
        <v>0</v>
      </c>
      <c r="AH344">
        <f t="shared" si="264"/>
        <v>0</v>
      </c>
      <c r="AI344">
        <f t="shared" si="265"/>
        <v>0</v>
      </c>
      <c r="AJ344">
        <f t="shared" si="266"/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1</v>
      </c>
      <c r="AW344">
        <v>1</v>
      </c>
      <c r="AZ344">
        <v>1</v>
      </c>
      <c r="BA344">
        <v>1</v>
      </c>
      <c r="BB344">
        <v>1</v>
      </c>
      <c r="BC344">
        <v>1</v>
      </c>
      <c r="BD344" t="s">
        <v>3</v>
      </c>
      <c r="BE344" t="s">
        <v>3</v>
      </c>
      <c r="BF344" t="s">
        <v>3</v>
      </c>
      <c r="BG344" t="s">
        <v>3</v>
      </c>
      <c r="BH344">
        <v>3</v>
      </c>
      <c r="BI344">
        <v>2</v>
      </c>
      <c r="BJ344" t="s">
        <v>30</v>
      </c>
      <c r="BM344">
        <v>500002</v>
      </c>
      <c r="BN344">
        <v>0</v>
      </c>
      <c r="BO344" t="s">
        <v>3</v>
      </c>
      <c r="BP344">
        <v>0</v>
      </c>
      <c r="BQ344">
        <v>12</v>
      </c>
      <c r="BR344">
        <v>0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 t="s">
        <v>3</v>
      </c>
      <c r="BZ344">
        <v>0</v>
      </c>
      <c r="CA344">
        <v>0</v>
      </c>
      <c r="CE344">
        <v>0</v>
      </c>
      <c r="CF344">
        <v>0</v>
      </c>
      <c r="CG344">
        <v>0</v>
      </c>
      <c r="CM344">
        <v>0</v>
      </c>
      <c r="CN344" t="s">
        <v>3</v>
      </c>
      <c r="CO344">
        <v>0</v>
      </c>
      <c r="CP344">
        <f t="shared" si="267"/>
        <v>0</v>
      </c>
      <c r="CQ344">
        <f t="shared" si="268"/>
        <v>0</v>
      </c>
      <c r="CR344">
        <f t="shared" si="269"/>
        <v>0</v>
      </c>
      <c r="CS344">
        <f t="shared" si="270"/>
        <v>0</v>
      </c>
      <c r="CT344">
        <f t="shared" si="271"/>
        <v>0</v>
      </c>
      <c r="CU344">
        <f t="shared" si="272"/>
        <v>0</v>
      </c>
      <c r="CV344">
        <f t="shared" si="273"/>
        <v>0</v>
      </c>
      <c r="CW344">
        <f t="shared" si="274"/>
        <v>0</v>
      </c>
      <c r="CX344">
        <f t="shared" si="275"/>
        <v>0</v>
      </c>
      <c r="CY344">
        <f>(((S344+R344)*AT344)/100)</f>
        <v>0</v>
      </c>
      <c r="CZ344">
        <f>(((S344+R344)*AU344)/100)</f>
        <v>0</v>
      </c>
      <c r="DC344" t="s">
        <v>3</v>
      </c>
      <c r="DD344" t="s">
        <v>3</v>
      </c>
      <c r="DE344" t="s">
        <v>3</v>
      </c>
      <c r="DF344" t="s">
        <v>3</v>
      </c>
      <c r="DG344" t="s">
        <v>3</v>
      </c>
      <c r="DH344" t="s">
        <v>3</v>
      </c>
      <c r="DI344" t="s">
        <v>3</v>
      </c>
      <c r="DJ344" t="s">
        <v>3</v>
      </c>
      <c r="DK344" t="s">
        <v>3</v>
      </c>
      <c r="DL344" t="s">
        <v>3</v>
      </c>
      <c r="DM344" t="s">
        <v>3</v>
      </c>
      <c r="DN344">
        <v>0</v>
      </c>
      <c r="DO344">
        <v>0</v>
      </c>
      <c r="DP344">
        <v>1</v>
      </c>
      <c r="DQ344">
        <v>1</v>
      </c>
      <c r="DU344">
        <v>1009</v>
      </c>
      <c r="DV344" t="s">
        <v>29</v>
      </c>
      <c r="DW344" t="s">
        <v>29</v>
      </c>
      <c r="DX344">
        <v>1000</v>
      </c>
      <c r="DZ344" t="s">
        <v>3</v>
      </c>
      <c r="EA344" t="s">
        <v>3</v>
      </c>
      <c r="EB344" t="s">
        <v>3</v>
      </c>
      <c r="EC344" t="s">
        <v>3</v>
      </c>
      <c r="EE344">
        <v>29085444</v>
      </c>
      <c r="EF344">
        <v>12</v>
      </c>
      <c r="EG344" t="s">
        <v>31</v>
      </c>
      <c r="EH344">
        <v>0</v>
      </c>
      <c r="EI344" t="s">
        <v>3</v>
      </c>
      <c r="EJ344">
        <v>2</v>
      </c>
      <c r="EK344">
        <v>500002</v>
      </c>
      <c r="EL344" t="s">
        <v>32</v>
      </c>
      <c r="EM344" t="s">
        <v>33</v>
      </c>
      <c r="EO344" t="s">
        <v>3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FQ344">
        <v>0</v>
      </c>
      <c r="FR344">
        <f t="shared" si="276"/>
        <v>0</v>
      </c>
      <c r="FS344">
        <v>0</v>
      </c>
      <c r="FX344">
        <v>0</v>
      </c>
      <c r="FY344">
        <v>0</v>
      </c>
      <c r="GA344" t="s">
        <v>3</v>
      </c>
      <c r="GD344">
        <v>1</v>
      </c>
      <c r="GF344">
        <v>-304821490</v>
      </c>
      <c r="GG344">
        <v>2</v>
      </c>
      <c r="GH344">
        <v>1</v>
      </c>
      <c r="GI344">
        <v>-2</v>
      </c>
      <c r="GJ344">
        <v>0</v>
      </c>
      <c r="GK344">
        <v>0</v>
      </c>
      <c r="GL344">
        <f t="shared" si="277"/>
        <v>0</v>
      </c>
      <c r="GM344">
        <f t="shared" si="278"/>
        <v>0</v>
      </c>
      <c r="GN344">
        <f t="shared" si="279"/>
        <v>0</v>
      </c>
      <c r="GO344">
        <f t="shared" si="280"/>
        <v>0</v>
      </c>
      <c r="GP344">
        <f t="shared" si="281"/>
        <v>0</v>
      </c>
      <c r="GR344">
        <v>0</v>
      </c>
      <c r="GS344">
        <v>3</v>
      </c>
      <c r="GT344">
        <v>0</v>
      </c>
      <c r="GU344" t="s">
        <v>3</v>
      </c>
      <c r="GV344">
        <f t="shared" si="282"/>
        <v>0</v>
      </c>
      <c r="GW344">
        <v>1</v>
      </c>
      <c r="GX344">
        <f t="shared" si="283"/>
        <v>0</v>
      </c>
      <c r="HA344">
        <v>0</v>
      </c>
      <c r="HB344">
        <v>0</v>
      </c>
      <c r="HC344">
        <f t="shared" si="284"/>
        <v>0</v>
      </c>
      <c r="HE344" t="s">
        <v>3</v>
      </c>
      <c r="HF344" t="s">
        <v>3</v>
      </c>
      <c r="IK344">
        <v>0</v>
      </c>
    </row>
    <row r="345" spans="1:245">
      <c r="A345">
        <v>17</v>
      </c>
      <c r="B345">
        <v>1</v>
      </c>
      <c r="C345">
        <f>ROW(SmtRes!A377)</f>
        <v>377</v>
      </c>
      <c r="D345">
        <f>ROW(EtalonRes!A368)</f>
        <v>368</v>
      </c>
      <c r="E345" t="s">
        <v>34</v>
      </c>
      <c r="F345" t="s">
        <v>35</v>
      </c>
      <c r="G345" t="s">
        <v>36</v>
      </c>
      <c r="H345" t="s">
        <v>37</v>
      </c>
      <c r="I345">
        <f>ROUND(36/100,9)</f>
        <v>0.36</v>
      </c>
      <c r="J345">
        <v>0</v>
      </c>
      <c r="O345">
        <f t="shared" si="248"/>
        <v>3457.68</v>
      </c>
      <c r="P345">
        <f t="shared" si="249"/>
        <v>0</v>
      </c>
      <c r="Q345">
        <f t="shared" si="250"/>
        <v>613.26</v>
      </c>
      <c r="R345">
        <f t="shared" si="251"/>
        <v>588.64</v>
      </c>
      <c r="S345">
        <f t="shared" si="252"/>
        <v>2844.42</v>
      </c>
      <c r="T345">
        <f t="shared" si="253"/>
        <v>0</v>
      </c>
      <c r="U345">
        <f t="shared" si="254"/>
        <v>10.9908</v>
      </c>
      <c r="V345">
        <f t="shared" si="255"/>
        <v>1.3139999999999998</v>
      </c>
      <c r="W345">
        <f t="shared" si="256"/>
        <v>0</v>
      </c>
      <c r="X345">
        <f t="shared" si="257"/>
        <v>0</v>
      </c>
      <c r="Y345">
        <f t="shared" si="258"/>
        <v>0</v>
      </c>
      <c r="AA345">
        <v>35806607</v>
      </c>
      <c r="AB345">
        <f t="shared" si="259"/>
        <v>352.23</v>
      </c>
      <c r="AC345">
        <f t="shared" si="260"/>
        <v>0</v>
      </c>
      <c r="AD345">
        <f>ROUND((ET345),2)</f>
        <v>114.1</v>
      </c>
      <c r="AE345">
        <f t="shared" si="261"/>
        <v>49.28</v>
      </c>
      <c r="AF345">
        <f t="shared" si="262"/>
        <v>238.13</v>
      </c>
      <c r="AG345">
        <f t="shared" si="263"/>
        <v>0</v>
      </c>
      <c r="AH345">
        <f t="shared" si="264"/>
        <v>30.53</v>
      </c>
      <c r="AI345">
        <f t="shared" si="265"/>
        <v>3.65</v>
      </c>
      <c r="AJ345">
        <f t="shared" si="266"/>
        <v>0</v>
      </c>
      <c r="AK345">
        <v>352.23</v>
      </c>
      <c r="AL345">
        <v>0</v>
      </c>
      <c r="AM345">
        <v>114.1</v>
      </c>
      <c r="AN345">
        <v>49.28</v>
      </c>
      <c r="AO345">
        <v>238.13</v>
      </c>
      <c r="AP345">
        <v>0</v>
      </c>
      <c r="AQ345">
        <v>30.53</v>
      </c>
      <c r="AR345">
        <v>3.65</v>
      </c>
      <c r="AS345">
        <v>0</v>
      </c>
      <c r="AT345">
        <v>0</v>
      </c>
      <c r="AU345">
        <v>0</v>
      </c>
      <c r="AV345">
        <v>1</v>
      </c>
      <c r="AW345">
        <v>1</v>
      </c>
      <c r="AZ345">
        <v>1</v>
      </c>
      <c r="BA345">
        <v>33.18</v>
      </c>
      <c r="BB345">
        <v>14.93</v>
      </c>
      <c r="BC345">
        <v>1</v>
      </c>
      <c r="BD345" t="s">
        <v>3</v>
      </c>
      <c r="BE345" t="s">
        <v>3</v>
      </c>
      <c r="BF345" t="s">
        <v>3</v>
      </c>
      <c r="BG345" t="s">
        <v>3</v>
      </c>
      <c r="BH345">
        <v>0</v>
      </c>
      <c r="BI345">
        <v>1</v>
      </c>
      <c r="BJ345" t="s">
        <v>38</v>
      </c>
      <c r="BM345">
        <v>46003</v>
      </c>
      <c r="BN345">
        <v>0</v>
      </c>
      <c r="BO345" t="s">
        <v>35</v>
      </c>
      <c r="BP345">
        <v>1</v>
      </c>
      <c r="BQ345">
        <v>0</v>
      </c>
      <c r="BR345">
        <v>0</v>
      </c>
      <c r="BS345">
        <v>33.18</v>
      </c>
      <c r="BT345">
        <v>1</v>
      </c>
      <c r="BU345">
        <v>1</v>
      </c>
      <c r="BV345">
        <v>1</v>
      </c>
      <c r="BW345">
        <v>1</v>
      </c>
      <c r="BX345">
        <v>1</v>
      </c>
      <c r="BY345" t="s">
        <v>3</v>
      </c>
      <c r="BZ345">
        <v>0</v>
      </c>
      <c r="CA345">
        <v>0</v>
      </c>
      <c r="CE345">
        <v>0</v>
      </c>
      <c r="CF345">
        <v>0</v>
      </c>
      <c r="CG345">
        <v>0</v>
      </c>
      <c r="CM345">
        <v>0</v>
      </c>
      <c r="CN345" t="s">
        <v>3</v>
      </c>
      <c r="CO345">
        <v>0</v>
      </c>
      <c r="CP345">
        <f t="shared" si="267"/>
        <v>3457.6800000000003</v>
      </c>
      <c r="CQ345">
        <f t="shared" si="268"/>
        <v>0</v>
      </c>
      <c r="CR345">
        <f t="shared" si="269"/>
        <v>1703.5129999999999</v>
      </c>
      <c r="CS345">
        <f t="shared" si="270"/>
        <v>1635.1104</v>
      </c>
      <c r="CT345">
        <f t="shared" si="271"/>
        <v>7901.1534000000001</v>
      </c>
      <c r="CU345">
        <f t="shared" si="272"/>
        <v>0</v>
      </c>
      <c r="CV345">
        <f t="shared" si="273"/>
        <v>30.53</v>
      </c>
      <c r="CW345">
        <f t="shared" si="274"/>
        <v>3.65</v>
      </c>
      <c r="CX345">
        <f t="shared" si="275"/>
        <v>0</v>
      </c>
      <c r="CY345">
        <f>0</f>
        <v>0</v>
      </c>
      <c r="CZ345">
        <f>0</f>
        <v>0</v>
      </c>
      <c r="DC345" t="s">
        <v>3</v>
      </c>
      <c r="DD345" t="s">
        <v>3</v>
      </c>
      <c r="DE345" t="s">
        <v>3</v>
      </c>
      <c r="DF345" t="s">
        <v>3</v>
      </c>
      <c r="DG345" t="s">
        <v>3</v>
      </c>
      <c r="DH345" t="s">
        <v>3</v>
      </c>
      <c r="DI345" t="s">
        <v>3</v>
      </c>
      <c r="DJ345" t="s">
        <v>3</v>
      </c>
      <c r="DK345" t="s">
        <v>3</v>
      </c>
      <c r="DL345" t="s">
        <v>3</v>
      </c>
      <c r="DM345" t="s">
        <v>3</v>
      </c>
      <c r="DN345">
        <v>0</v>
      </c>
      <c r="DO345">
        <v>0</v>
      </c>
      <c r="DP345">
        <v>1</v>
      </c>
      <c r="DQ345">
        <v>1</v>
      </c>
      <c r="DU345">
        <v>1013</v>
      </c>
      <c r="DV345" t="s">
        <v>37</v>
      </c>
      <c r="DW345" t="s">
        <v>37</v>
      </c>
      <c r="DX345">
        <v>1</v>
      </c>
      <c r="DZ345" t="s">
        <v>3</v>
      </c>
      <c r="EA345" t="s">
        <v>3</v>
      </c>
      <c r="EB345" t="s">
        <v>3</v>
      </c>
      <c r="EC345" t="s">
        <v>3</v>
      </c>
      <c r="EE345">
        <v>0</v>
      </c>
      <c r="EF345">
        <v>0</v>
      </c>
      <c r="EG345" t="s">
        <v>3</v>
      </c>
      <c r="EH345">
        <v>0</v>
      </c>
      <c r="EI345" t="s">
        <v>3</v>
      </c>
      <c r="EJ345">
        <v>0</v>
      </c>
      <c r="EK345">
        <v>46003</v>
      </c>
      <c r="EL345" t="s">
        <v>3</v>
      </c>
      <c r="EM345" t="s">
        <v>3</v>
      </c>
      <c r="EO345" t="s">
        <v>3</v>
      </c>
      <c r="EQ345">
        <v>0</v>
      </c>
      <c r="ER345">
        <v>352.23</v>
      </c>
      <c r="ES345">
        <v>0</v>
      </c>
      <c r="ET345">
        <v>114.1</v>
      </c>
      <c r="EU345">
        <v>49.28</v>
      </c>
      <c r="EV345">
        <v>238.13</v>
      </c>
      <c r="EW345">
        <v>30.53</v>
      </c>
      <c r="EX345">
        <v>3.65</v>
      </c>
      <c r="EY345">
        <v>0</v>
      </c>
      <c r="FQ345">
        <v>0</v>
      </c>
      <c r="FR345">
        <f t="shared" si="276"/>
        <v>0</v>
      </c>
      <c r="FS345">
        <v>0</v>
      </c>
      <c r="FX345">
        <v>0</v>
      </c>
      <c r="FY345">
        <v>0</v>
      </c>
      <c r="GA345" t="s">
        <v>3</v>
      </c>
      <c r="GD345">
        <v>1</v>
      </c>
      <c r="GF345">
        <v>-1150632743</v>
      </c>
      <c r="GG345">
        <v>2</v>
      </c>
      <c r="GH345">
        <v>1</v>
      </c>
      <c r="GI345">
        <v>2</v>
      </c>
      <c r="GJ345">
        <v>0</v>
      </c>
      <c r="GK345">
        <v>0</v>
      </c>
      <c r="GL345">
        <f t="shared" si="277"/>
        <v>0</v>
      </c>
      <c r="GM345">
        <f t="shared" si="278"/>
        <v>3457.68</v>
      </c>
      <c r="GN345">
        <f t="shared" si="279"/>
        <v>3457.68</v>
      </c>
      <c r="GO345">
        <f t="shared" si="280"/>
        <v>0</v>
      </c>
      <c r="GP345">
        <f t="shared" si="281"/>
        <v>0</v>
      </c>
      <c r="GR345">
        <v>0</v>
      </c>
      <c r="GS345">
        <v>3</v>
      </c>
      <c r="GT345">
        <v>0</v>
      </c>
      <c r="GU345" t="s">
        <v>3</v>
      </c>
      <c r="GV345">
        <f t="shared" si="282"/>
        <v>0</v>
      </c>
      <c r="GW345">
        <v>1</v>
      </c>
      <c r="GX345">
        <f t="shared" si="283"/>
        <v>0</v>
      </c>
      <c r="HA345">
        <v>0</v>
      </c>
      <c r="HB345">
        <v>0</v>
      </c>
      <c r="HC345">
        <f t="shared" si="284"/>
        <v>0</v>
      </c>
      <c r="HE345" t="s">
        <v>3</v>
      </c>
      <c r="HF345" t="s">
        <v>3</v>
      </c>
      <c r="IK345">
        <v>0</v>
      </c>
    </row>
    <row r="346" spans="1:245">
      <c r="A346">
        <v>17</v>
      </c>
      <c r="B346">
        <v>1</v>
      </c>
      <c r="C346">
        <f>ROW(SmtRes!A381)</f>
        <v>381</v>
      </c>
      <c r="D346">
        <f>ROW(EtalonRes!A372)</f>
        <v>372</v>
      </c>
      <c r="E346" t="s">
        <v>39</v>
      </c>
      <c r="F346" t="s">
        <v>40</v>
      </c>
      <c r="G346" t="s">
        <v>41</v>
      </c>
      <c r="H346" t="s">
        <v>37</v>
      </c>
      <c r="I346">
        <f>ROUND(36/100,9)</f>
        <v>0.36</v>
      </c>
      <c r="J346">
        <v>0</v>
      </c>
      <c r="O346">
        <f t="shared" si="248"/>
        <v>1083.02</v>
      </c>
      <c r="P346">
        <f t="shared" si="249"/>
        <v>0</v>
      </c>
      <c r="Q346">
        <f t="shared" si="250"/>
        <v>21.84</v>
      </c>
      <c r="R346">
        <f t="shared" si="251"/>
        <v>21.02</v>
      </c>
      <c r="S346">
        <f t="shared" si="252"/>
        <v>1061.18</v>
      </c>
      <c r="T346">
        <f t="shared" si="253"/>
        <v>0</v>
      </c>
      <c r="U346">
        <f t="shared" si="254"/>
        <v>4.1004000000000005</v>
      </c>
      <c r="V346">
        <f t="shared" si="255"/>
        <v>4.6800000000000001E-2</v>
      </c>
      <c r="W346">
        <f t="shared" si="256"/>
        <v>0</v>
      </c>
      <c r="X346">
        <f t="shared" si="257"/>
        <v>735.9</v>
      </c>
      <c r="Y346">
        <f t="shared" si="258"/>
        <v>584.39</v>
      </c>
      <c r="AA346">
        <v>35806607</v>
      </c>
      <c r="AB346">
        <f t="shared" si="259"/>
        <v>92.9</v>
      </c>
      <c r="AC346">
        <f t="shared" si="260"/>
        <v>0</v>
      </c>
      <c r="AD346">
        <f t="shared" ref="AD346:AD356" si="285">ROUND((((ET346)-(EU346))+AE346),2)</f>
        <v>4.0599999999999996</v>
      </c>
      <c r="AE346">
        <f t="shared" si="261"/>
        <v>1.76</v>
      </c>
      <c r="AF346">
        <f t="shared" si="262"/>
        <v>88.84</v>
      </c>
      <c r="AG346">
        <f t="shared" si="263"/>
        <v>0</v>
      </c>
      <c r="AH346">
        <f t="shared" si="264"/>
        <v>11.39</v>
      </c>
      <c r="AI346">
        <f t="shared" si="265"/>
        <v>0.13</v>
      </c>
      <c r="AJ346">
        <f t="shared" si="266"/>
        <v>0</v>
      </c>
      <c r="AK346">
        <v>92.9</v>
      </c>
      <c r="AL346">
        <v>0</v>
      </c>
      <c r="AM346">
        <v>4.0599999999999996</v>
      </c>
      <c r="AN346">
        <v>1.76</v>
      </c>
      <c r="AO346">
        <v>88.84</v>
      </c>
      <c r="AP346">
        <v>0</v>
      </c>
      <c r="AQ346">
        <v>11.39</v>
      </c>
      <c r="AR346">
        <v>0.13</v>
      </c>
      <c r="AS346">
        <v>0</v>
      </c>
      <c r="AT346">
        <v>68</v>
      </c>
      <c r="AU346">
        <v>54</v>
      </c>
      <c r="AV346">
        <v>1</v>
      </c>
      <c r="AW346">
        <v>1</v>
      </c>
      <c r="AZ346">
        <v>1</v>
      </c>
      <c r="BA346">
        <v>33.18</v>
      </c>
      <c r="BB346">
        <v>14.94</v>
      </c>
      <c r="BC346">
        <v>1</v>
      </c>
      <c r="BD346" t="s">
        <v>3</v>
      </c>
      <c r="BE346" t="s">
        <v>3</v>
      </c>
      <c r="BF346" t="s">
        <v>3</v>
      </c>
      <c r="BG346" t="s">
        <v>3</v>
      </c>
      <c r="BH346">
        <v>0</v>
      </c>
      <c r="BI346">
        <v>1</v>
      </c>
      <c r="BJ346" t="s">
        <v>42</v>
      </c>
      <c r="BM346">
        <v>57001</v>
      </c>
      <c r="BN346">
        <v>0</v>
      </c>
      <c r="BO346" t="s">
        <v>40</v>
      </c>
      <c r="BP346">
        <v>1</v>
      </c>
      <c r="BQ346">
        <v>6</v>
      </c>
      <c r="BR346">
        <v>0</v>
      </c>
      <c r="BS346">
        <v>33.18</v>
      </c>
      <c r="BT346">
        <v>1</v>
      </c>
      <c r="BU346">
        <v>1</v>
      </c>
      <c r="BV346">
        <v>1</v>
      </c>
      <c r="BW346">
        <v>1</v>
      </c>
      <c r="BX346">
        <v>1</v>
      </c>
      <c r="BY346" t="s">
        <v>3</v>
      </c>
      <c r="BZ346">
        <v>80</v>
      </c>
      <c r="CA346">
        <v>68</v>
      </c>
      <c r="CE346">
        <v>0</v>
      </c>
      <c r="CF346">
        <v>0</v>
      </c>
      <c r="CG346">
        <v>0</v>
      </c>
      <c r="CM346">
        <v>0</v>
      </c>
      <c r="CN346" t="s">
        <v>3</v>
      </c>
      <c r="CO346">
        <v>0</v>
      </c>
      <c r="CP346">
        <f t="shared" si="267"/>
        <v>1083.02</v>
      </c>
      <c r="CQ346">
        <f t="shared" si="268"/>
        <v>0</v>
      </c>
      <c r="CR346">
        <f t="shared" si="269"/>
        <v>60.656399999999991</v>
      </c>
      <c r="CS346">
        <f t="shared" si="270"/>
        <v>58.396799999999999</v>
      </c>
      <c r="CT346">
        <f t="shared" si="271"/>
        <v>2947.7112000000002</v>
      </c>
      <c r="CU346">
        <f t="shared" si="272"/>
        <v>0</v>
      </c>
      <c r="CV346">
        <f t="shared" si="273"/>
        <v>11.39</v>
      </c>
      <c r="CW346">
        <f t="shared" si="274"/>
        <v>0.13</v>
      </c>
      <c r="CX346">
        <f t="shared" si="275"/>
        <v>0</v>
      </c>
      <c r="CY346">
        <f t="shared" ref="CY346:CY356" si="286">(((S346+R346)*AT346)/100)</f>
        <v>735.89600000000007</v>
      </c>
      <c r="CZ346">
        <f t="shared" ref="CZ346:CZ356" si="287">(((S346+R346)*AU346)/100)</f>
        <v>584.38800000000003</v>
      </c>
      <c r="DC346" t="s">
        <v>3</v>
      </c>
      <c r="DD346" t="s">
        <v>3</v>
      </c>
      <c r="DE346" t="s">
        <v>3</v>
      </c>
      <c r="DF346" t="s">
        <v>3</v>
      </c>
      <c r="DG346" t="s">
        <v>3</v>
      </c>
      <c r="DH346" t="s">
        <v>3</v>
      </c>
      <c r="DI346" t="s">
        <v>3</v>
      </c>
      <c r="DJ346" t="s">
        <v>3</v>
      </c>
      <c r="DK346" t="s">
        <v>3</v>
      </c>
      <c r="DL346" t="s">
        <v>3</v>
      </c>
      <c r="DM346" t="s">
        <v>3</v>
      </c>
      <c r="DN346">
        <v>0</v>
      </c>
      <c r="DO346">
        <v>0</v>
      </c>
      <c r="DP346">
        <v>1</v>
      </c>
      <c r="DQ346">
        <v>1</v>
      </c>
      <c r="DU346">
        <v>1013</v>
      </c>
      <c r="DV346" t="s">
        <v>37</v>
      </c>
      <c r="DW346" t="s">
        <v>37</v>
      </c>
      <c r="DX346">
        <v>1</v>
      </c>
      <c r="DZ346" t="s">
        <v>3</v>
      </c>
      <c r="EA346" t="s">
        <v>3</v>
      </c>
      <c r="EB346" t="s">
        <v>3</v>
      </c>
      <c r="EC346" t="s">
        <v>3</v>
      </c>
      <c r="EE346">
        <v>29085590</v>
      </c>
      <c r="EF346">
        <v>6</v>
      </c>
      <c r="EG346" t="s">
        <v>21</v>
      </c>
      <c r="EH346">
        <v>0</v>
      </c>
      <c r="EI346" t="s">
        <v>3</v>
      </c>
      <c r="EJ346">
        <v>1</v>
      </c>
      <c r="EK346">
        <v>57001</v>
      </c>
      <c r="EL346" t="s">
        <v>22</v>
      </c>
      <c r="EM346" t="s">
        <v>23</v>
      </c>
      <c r="EO346" t="s">
        <v>3</v>
      </c>
      <c r="EQ346">
        <v>0</v>
      </c>
      <c r="ER346">
        <v>92.9</v>
      </c>
      <c r="ES346">
        <v>0</v>
      </c>
      <c r="ET346">
        <v>4.0599999999999996</v>
      </c>
      <c r="EU346">
        <v>1.76</v>
      </c>
      <c r="EV346">
        <v>88.84</v>
      </c>
      <c r="EW346">
        <v>11.39</v>
      </c>
      <c r="EX346">
        <v>0.13</v>
      </c>
      <c r="EY346">
        <v>0</v>
      </c>
      <c r="FQ346">
        <v>0</v>
      </c>
      <c r="FR346">
        <f t="shared" si="276"/>
        <v>0</v>
      </c>
      <c r="FS346">
        <v>0</v>
      </c>
      <c r="FV346" t="s">
        <v>24</v>
      </c>
      <c r="FW346" t="s">
        <v>25</v>
      </c>
      <c r="FX346">
        <v>80</v>
      </c>
      <c r="FY346">
        <v>68</v>
      </c>
      <c r="GA346" t="s">
        <v>3</v>
      </c>
      <c r="GD346">
        <v>1</v>
      </c>
      <c r="GF346">
        <v>-1629810845</v>
      </c>
      <c r="GG346">
        <v>2</v>
      </c>
      <c r="GH346">
        <v>1</v>
      </c>
      <c r="GI346">
        <v>2</v>
      </c>
      <c r="GJ346">
        <v>0</v>
      </c>
      <c r="GK346">
        <v>0</v>
      </c>
      <c r="GL346">
        <f t="shared" si="277"/>
        <v>0</v>
      </c>
      <c r="GM346">
        <f t="shared" si="278"/>
        <v>2403.31</v>
      </c>
      <c r="GN346">
        <f t="shared" si="279"/>
        <v>2403.31</v>
      </c>
      <c r="GO346">
        <f t="shared" si="280"/>
        <v>0</v>
      </c>
      <c r="GP346">
        <f t="shared" si="281"/>
        <v>0</v>
      </c>
      <c r="GR346">
        <v>0</v>
      </c>
      <c r="GS346">
        <v>3</v>
      </c>
      <c r="GT346">
        <v>0</v>
      </c>
      <c r="GU346" t="s">
        <v>3</v>
      </c>
      <c r="GV346">
        <f t="shared" si="282"/>
        <v>0</v>
      </c>
      <c r="GW346">
        <v>1</v>
      </c>
      <c r="GX346">
        <f t="shared" si="283"/>
        <v>0</v>
      </c>
      <c r="HA346">
        <v>0</v>
      </c>
      <c r="HB346">
        <v>0</v>
      </c>
      <c r="HC346">
        <f t="shared" si="284"/>
        <v>0</v>
      </c>
      <c r="HE346" t="s">
        <v>3</v>
      </c>
      <c r="HF346" t="s">
        <v>3</v>
      </c>
      <c r="IK346">
        <v>0</v>
      </c>
    </row>
    <row r="347" spans="1:245">
      <c r="A347">
        <v>18</v>
      </c>
      <c r="B347">
        <v>1</v>
      </c>
      <c r="C347">
        <v>381</v>
      </c>
      <c r="E347" t="s">
        <v>43</v>
      </c>
      <c r="F347" t="s">
        <v>27</v>
      </c>
      <c r="G347" t="s">
        <v>28</v>
      </c>
      <c r="H347" t="s">
        <v>29</v>
      </c>
      <c r="I347">
        <f>I346*J347</f>
        <v>0.16919999999999999</v>
      </c>
      <c r="J347">
        <v>0.47</v>
      </c>
      <c r="O347">
        <f t="shared" si="248"/>
        <v>0</v>
      </c>
      <c r="P347">
        <f t="shared" si="249"/>
        <v>0</v>
      </c>
      <c r="Q347">
        <f t="shared" si="250"/>
        <v>0</v>
      </c>
      <c r="R347">
        <f t="shared" si="251"/>
        <v>0</v>
      </c>
      <c r="S347">
        <f t="shared" si="252"/>
        <v>0</v>
      </c>
      <c r="T347">
        <f t="shared" si="253"/>
        <v>0</v>
      </c>
      <c r="U347">
        <f t="shared" si="254"/>
        <v>0</v>
      </c>
      <c r="V347">
        <f t="shared" si="255"/>
        <v>0</v>
      </c>
      <c r="W347">
        <f t="shared" si="256"/>
        <v>0</v>
      </c>
      <c r="X347">
        <f t="shared" si="257"/>
        <v>0</v>
      </c>
      <c r="Y347">
        <f t="shared" si="258"/>
        <v>0</v>
      </c>
      <c r="AA347">
        <v>35806607</v>
      </c>
      <c r="AB347">
        <f t="shared" si="259"/>
        <v>0</v>
      </c>
      <c r="AC347">
        <f t="shared" si="260"/>
        <v>0</v>
      </c>
      <c r="AD347">
        <f t="shared" si="285"/>
        <v>0</v>
      </c>
      <c r="AE347">
        <f t="shared" si="261"/>
        <v>0</v>
      </c>
      <c r="AF347">
        <f t="shared" si="262"/>
        <v>0</v>
      </c>
      <c r="AG347">
        <f t="shared" si="263"/>
        <v>0</v>
      </c>
      <c r="AH347">
        <f t="shared" si="264"/>
        <v>0</v>
      </c>
      <c r="AI347">
        <f t="shared" si="265"/>
        <v>0</v>
      </c>
      <c r="AJ347">
        <f t="shared" si="266"/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</v>
      </c>
      <c r="AW347">
        <v>1</v>
      </c>
      <c r="AZ347">
        <v>1</v>
      </c>
      <c r="BA347">
        <v>1</v>
      </c>
      <c r="BB347">
        <v>1</v>
      </c>
      <c r="BC347">
        <v>1</v>
      </c>
      <c r="BD347" t="s">
        <v>3</v>
      </c>
      <c r="BE347" t="s">
        <v>3</v>
      </c>
      <c r="BF347" t="s">
        <v>3</v>
      </c>
      <c r="BG347" t="s">
        <v>3</v>
      </c>
      <c r="BH347">
        <v>3</v>
      </c>
      <c r="BI347">
        <v>2</v>
      </c>
      <c r="BJ347" t="s">
        <v>30</v>
      </c>
      <c r="BM347">
        <v>500002</v>
      </c>
      <c r="BN347">
        <v>0</v>
      </c>
      <c r="BO347" t="s">
        <v>3</v>
      </c>
      <c r="BP347">
        <v>0</v>
      </c>
      <c r="BQ347">
        <v>12</v>
      </c>
      <c r="BR347">
        <v>0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 t="s">
        <v>3</v>
      </c>
      <c r="BZ347">
        <v>0</v>
      </c>
      <c r="CA347">
        <v>0</v>
      </c>
      <c r="CE347">
        <v>0</v>
      </c>
      <c r="CF347">
        <v>0</v>
      </c>
      <c r="CG347">
        <v>0</v>
      </c>
      <c r="CM347">
        <v>0</v>
      </c>
      <c r="CN347" t="s">
        <v>3</v>
      </c>
      <c r="CO347">
        <v>0</v>
      </c>
      <c r="CP347">
        <f t="shared" si="267"/>
        <v>0</v>
      </c>
      <c r="CQ347">
        <f t="shared" si="268"/>
        <v>0</v>
      </c>
      <c r="CR347">
        <f t="shared" si="269"/>
        <v>0</v>
      </c>
      <c r="CS347">
        <f t="shared" si="270"/>
        <v>0</v>
      </c>
      <c r="CT347">
        <f t="shared" si="271"/>
        <v>0</v>
      </c>
      <c r="CU347">
        <f t="shared" si="272"/>
        <v>0</v>
      </c>
      <c r="CV347">
        <f t="shared" si="273"/>
        <v>0</v>
      </c>
      <c r="CW347">
        <f t="shared" si="274"/>
        <v>0</v>
      </c>
      <c r="CX347">
        <f t="shared" si="275"/>
        <v>0</v>
      </c>
      <c r="CY347">
        <f t="shared" si="286"/>
        <v>0</v>
      </c>
      <c r="CZ347">
        <f t="shared" si="287"/>
        <v>0</v>
      </c>
      <c r="DC347" t="s">
        <v>3</v>
      </c>
      <c r="DD347" t="s">
        <v>3</v>
      </c>
      <c r="DE347" t="s">
        <v>3</v>
      </c>
      <c r="DF347" t="s">
        <v>3</v>
      </c>
      <c r="DG347" t="s">
        <v>3</v>
      </c>
      <c r="DH347" t="s">
        <v>3</v>
      </c>
      <c r="DI347" t="s">
        <v>3</v>
      </c>
      <c r="DJ347" t="s">
        <v>3</v>
      </c>
      <c r="DK347" t="s">
        <v>3</v>
      </c>
      <c r="DL347" t="s">
        <v>3</v>
      </c>
      <c r="DM347" t="s">
        <v>3</v>
      </c>
      <c r="DN347">
        <v>0</v>
      </c>
      <c r="DO347">
        <v>0</v>
      </c>
      <c r="DP347">
        <v>1</v>
      </c>
      <c r="DQ347">
        <v>1</v>
      </c>
      <c r="DU347">
        <v>1009</v>
      </c>
      <c r="DV347" t="s">
        <v>29</v>
      </c>
      <c r="DW347" t="s">
        <v>29</v>
      </c>
      <c r="DX347">
        <v>1000</v>
      </c>
      <c r="DZ347" t="s">
        <v>3</v>
      </c>
      <c r="EA347" t="s">
        <v>3</v>
      </c>
      <c r="EB347" t="s">
        <v>3</v>
      </c>
      <c r="EC347" t="s">
        <v>3</v>
      </c>
      <c r="EE347">
        <v>29085444</v>
      </c>
      <c r="EF347">
        <v>12</v>
      </c>
      <c r="EG347" t="s">
        <v>31</v>
      </c>
      <c r="EH347">
        <v>0</v>
      </c>
      <c r="EI347" t="s">
        <v>3</v>
      </c>
      <c r="EJ347">
        <v>2</v>
      </c>
      <c r="EK347">
        <v>500002</v>
      </c>
      <c r="EL347" t="s">
        <v>32</v>
      </c>
      <c r="EM347" t="s">
        <v>33</v>
      </c>
      <c r="EO347" t="s">
        <v>3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FQ347">
        <v>0</v>
      </c>
      <c r="FR347">
        <f t="shared" si="276"/>
        <v>0</v>
      </c>
      <c r="FS347">
        <v>0</v>
      </c>
      <c r="FX347">
        <v>0</v>
      </c>
      <c r="FY347">
        <v>0</v>
      </c>
      <c r="GA347" t="s">
        <v>3</v>
      </c>
      <c r="GD347">
        <v>1</v>
      </c>
      <c r="GF347">
        <v>-304821490</v>
      </c>
      <c r="GG347">
        <v>2</v>
      </c>
      <c r="GH347">
        <v>1</v>
      </c>
      <c r="GI347">
        <v>-2</v>
      </c>
      <c r="GJ347">
        <v>0</v>
      </c>
      <c r="GK347">
        <v>0</v>
      </c>
      <c r="GL347">
        <f t="shared" si="277"/>
        <v>0</v>
      </c>
      <c r="GM347">
        <f t="shared" si="278"/>
        <v>0</v>
      </c>
      <c r="GN347">
        <f t="shared" si="279"/>
        <v>0</v>
      </c>
      <c r="GO347">
        <f t="shared" si="280"/>
        <v>0</v>
      </c>
      <c r="GP347">
        <f t="shared" si="281"/>
        <v>0</v>
      </c>
      <c r="GR347">
        <v>0</v>
      </c>
      <c r="GS347">
        <v>0</v>
      </c>
      <c r="GT347">
        <v>0</v>
      </c>
      <c r="GU347" t="s">
        <v>3</v>
      </c>
      <c r="GV347">
        <f t="shared" si="282"/>
        <v>0</v>
      </c>
      <c r="GW347">
        <v>1</v>
      </c>
      <c r="GX347">
        <f t="shared" si="283"/>
        <v>0</v>
      </c>
      <c r="HA347">
        <v>0</v>
      </c>
      <c r="HB347">
        <v>0</v>
      </c>
      <c r="HC347">
        <f t="shared" si="284"/>
        <v>0</v>
      </c>
      <c r="HE347" t="s">
        <v>3</v>
      </c>
      <c r="HF347" t="s">
        <v>3</v>
      </c>
      <c r="IK347">
        <v>0</v>
      </c>
    </row>
    <row r="348" spans="1:245">
      <c r="A348">
        <v>17</v>
      </c>
      <c r="B348">
        <v>1</v>
      </c>
      <c r="C348">
        <f>ROW(SmtRes!A383)</f>
        <v>383</v>
      </c>
      <c r="D348">
        <f>ROW(EtalonRes!A374)</f>
        <v>374</v>
      </c>
      <c r="E348" t="s">
        <v>44</v>
      </c>
      <c r="F348" t="s">
        <v>53</v>
      </c>
      <c r="G348" t="s">
        <v>54</v>
      </c>
      <c r="H348" t="s">
        <v>55</v>
      </c>
      <c r="I348">
        <f>ROUND(24/100,9)</f>
        <v>0.24</v>
      </c>
      <c r="J348">
        <v>0</v>
      </c>
      <c r="O348">
        <f t="shared" si="248"/>
        <v>234.2</v>
      </c>
      <c r="P348">
        <f t="shared" si="249"/>
        <v>0</v>
      </c>
      <c r="Q348">
        <f t="shared" si="250"/>
        <v>0</v>
      </c>
      <c r="R348">
        <f t="shared" si="251"/>
        <v>0</v>
      </c>
      <c r="S348">
        <f t="shared" si="252"/>
        <v>234.2</v>
      </c>
      <c r="T348">
        <f t="shared" si="253"/>
        <v>0</v>
      </c>
      <c r="U348">
        <f t="shared" si="254"/>
        <v>0.90479999999999994</v>
      </c>
      <c r="V348">
        <f t="shared" si="255"/>
        <v>0</v>
      </c>
      <c r="W348">
        <f t="shared" si="256"/>
        <v>0</v>
      </c>
      <c r="X348">
        <f t="shared" si="257"/>
        <v>159.26</v>
      </c>
      <c r="Y348">
        <f t="shared" si="258"/>
        <v>126.47</v>
      </c>
      <c r="AA348">
        <v>35806607</v>
      </c>
      <c r="AB348">
        <f t="shared" si="259"/>
        <v>29.41</v>
      </c>
      <c r="AC348">
        <f t="shared" si="260"/>
        <v>0</v>
      </c>
      <c r="AD348">
        <f t="shared" si="285"/>
        <v>0</v>
      </c>
      <c r="AE348">
        <f t="shared" si="261"/>
        <v>0</v>
      </c>
      <c r="AF348">
        <f t="shared" si="262"/>
        <v>29.41</v>
      </c>
      <c r="AG348">
        <f t="shared" si="263"/>
        <v>0</v>
      </c>
      <c r="AH348">
        <f t="shared" si="264"/>
        <v>3.77</v>
      </c>
      <c r="AI348">
        <f t="shared" si="265"/>
        <v>0</v>
      </c>
      <c r="AJ348">
        <f t="shared" si="266"/>
        <v>0</v>
      </c>
      <c r="AK348">
        <v>29.41</v>
      </c>
      <c r="AL348">
        <v>0</v>
      </c>
      <c r="AM348">
        <v>0</v>
      </c>
      <c r="AN348">
        <v>0</v>
      </c>
      <c r="AO348">
        <v>29.41</v>
      </c>
      <c r="AP348">
        <v>0</v>
      </c>
      <c r="AQ348">
        <v>3.77</v>
      </c>
      <c r="AR348">
        <v>0</v>
      </c>
      <c r="AS348">
        <v>0</v>
      </c>
      <c r="AT348">
        <v>68</v>
      </c>
      <c r="AU348">
        <v>54</v>
      </c>
      <c r="AV348">
        <v>1</v>
      </c>
      <c r="AW348">
        <v>1</v>
      </c>
      <c r="AZ348">
        <v>1</v>
      </c>
      <c r="BA348">
        <v>33.18</v>
      </c>
      <c r="BB348">
        <v>1</v>
      </c>
      <c r="BC348">
        <v>1</v>
      </c>
      <c r="BD348" t="s">
        <v>3</v>
      </c>
      <c r="BE348" t="s">
        <v>3</v>
      </c>
      <c r="BF348" t="s">
        <v>3</v>
      </c>
      <c r="BG348" t="s">
        <v>3</v>
      </c>
      <c r="BH348">
        <v>0</v>
      </c>
      <c r="BI348">
        <v>1</v>
      </c>
      <c r="BJ348" t="s">
        <v>56</v>
      </c>
      <c r="BM348">
        <v>57001</v>
      </c>
      <c r="BN348">
        <v>0</v>
      </c>
      <c r="BO348" t="s">
        <v>53</v>
      </c>
      <c r="BP348">
        <v>1</v>
      </c>
      <c r="BQ348">
        <v>6</v>
      </c>
      <c r="BR348">
        <v>0</v>
      </c>
      <c r="BS348">
        <v>33.18</v>
      </c>
      <c r="BT348">
        <v>1</v>
      </c>
      <c r="BU348">
        <v>1</v>
      </c>
      <c r="BV348">
        <v>1</v>
      </c>
      <c r="BW348">
        <v>1</v>
      </c>
      <c r="BX348">
        <v>1</v>
      </c>
      <c r="BY348" t="s">
        <v>3</v>
      </c>
      <c r="BZ348">
        <v>80</v>
      </c>
      <c r="CA348">
        <v>68</v>
      </c>
      <c r="CE348">
        <v>0</v>
      </c>
      <c r="CF348">
        <v>0</v>
      </c>
      <c r="CG348">
        <v>0</v>
      </c>
      <c r="CM348">
        <v>0</v>
      </c>
      <c r="CN348" t="s">
        <v>3</v>
      </c>
      <c r="CO348">
        <v>0</v>
      </c>
      <c r="CP348">
        <f t="shared" si="267"/>
        <v>234.2</v>
      </c>
      <c r="CQ348">
        <f t="shared" si="268"/>
        <v>0</v>
      </c>
      <c r="CR348">
        <f t="shared" si="269"/>
        <v>0</v>
      </c>
      <c r="CS348">
        <f t="shared" si="270"/>
        <v>0</v>
      </c>
      <c r="CT348">
        <f t="shared" si="271"/>
        <v>975.82380000000001</v>
      </c>
      <c r="CU348">
        <f t="shared" si="272"/>
        <v>0</v>
      </c>
      <c r="CV348">
        <f t="shared" si="273"/>
        <v>3.77</v>
      </c>
      <c r="CW348">
        <f t="shared" si="274"/>
        <v>0</v>
      </c>
      <c r="CX348">
        <f t="shared" si="275"/>
        <v>0</v>
      </c>
      <c r="CY348">
        <f t="shared" si="286"/>
        <v>159.25599999999997</v>
      </c>
      <c r="CZ348">
        <f t="shared" si="287"/>
        <v>126.46799999999999</v>
      </c>
      <c r="DC348" t="s">
        <v>3</v>
      </c>
      <c r="DD348" t="s">
        <v>3</v>
      </c>
      <c r="DE348" t="s">
        <v>3</v>
      </c>
      <c r="DF348" t="s">
        <v>3</v>
      </c>
      <c r="DG348" t="s">
        <v>3</v>
      </c>
      <c r="DH348" t="s">
        <v>3</v>
      </c>
      <c r="DI348" t="s">
        <v>3</v>
      </c>
      <c r="DJ348" t="s">
        <v>3</v>
      </c>
      <c r="DK348" t="s">
        <v>3</v>
      </c>
      <c r="DL348" t="s">
        <v>3</v>
      </c>
      <c r="DM348" t="s">
        <v>3</v>
      </c>
      <c r="DN348">
        <v>0</v>
      </c>
      <c r="DO348">
        <v>0</v>
      </c>
      <c r="DP348">
        <v>1</v>
      </c>
      <c r="DQ348">
        <v>1</v>
      </c>
      <c r="DU348">
        <v>1013</v>
      </c>
      <c r="DV348" t="s">
        <v>55</v>
      </c>
      <c r="DW348" t="s">
        <v>55</v>
      </c>
      <c r="DX348">
        <v>1</v>
      </c>
      <c r="DZ348" t="s">
        <v>3</v>
      </c>
      <c r="EA348" t="s">
        <v>3</v>
      </c>
      <c r="EB348" t="s">
        <v>3</v>
      </c>
      <c r="EC348" t="s">
        <v>3</v>
      </c>
      <c r="EE348">
        <v>29085590</v>
      </c>
      <c r="EF348">
        <v>6</v>
      </c>
      <c r="EG348" t="s">
        <v>21</v>
      </c>
      <c r="EH348">
        <v>0</v>
      </c>
      <c r="EI348" t="s">
        <v>3</v>
      </c>
      <c r="EJ348">
        <v>1</v>
      </c>
      <c r="EK348">
        <v>57001</v>
      </c>
      <c r="EL348" t="s">
        <v>22</v>
      </c>
      <c r="EM348" t="s">
        <v>23</v>
      </c>
      <c r="EO348" t="s">
        <v>3</v>
      </c>
      <c r="EQ348">
        <v>0</v>
      </c>
      <c r="ER348">
        <v>29.41</v>
      </c>
      <c r="ES348">
        <v>0</v>
      </c>
      <c r="ET348">
        <v>0</v>
      </c>
      <c r="EU348">
        <v>0</v>
      </c>
      <c r="EV348">
        <v>29.41</v>
      </c>
      <c r="EW348">
        <v>3.77</v>
      </c>
      <c r="EX348">
        <v>0</v>
      </c>
      <c r="EY348">
        <v>0</v>
      </c>
      <c r="FQ348">
        <v>0</v>
      </c>
      <c r="FR348">
        <f t="shared" si="276"/>
        <v>0</v>
      </c>
      <c r="FS348">
        <v>0</v>
      </c>
      <c r="FV348" t="s">
        <v>24</v>
      </c>
      <c r="FW348" t="s">
        <v>25</v>
      </c>
      <c r="FX348">
        <v>80</v>
      </c>
      <c r="FY348">
        <v>68</v>
      </c>
      <c r="GA348" t="s">
        <v>3</v>
      </c>
      <c r="GD348">
        <v>1</v>
      </c>
      <c r="GF348">
        <v>1266291680</v>
      </c>
      <c r="GG348">
        <v>2</v>
      </c>
      <c r="GH348">
        <v>1</v>
      </c>
      <c r="GI348">
        <v>2</v>
      </c>
      <c r="GJ348">
        <v>0</v>
      </c>
      <c r="GK348">
        <v>0</v>
      </c>
      <c r="GL348">
        <f t="shared" si="277"/>
        <v>0</v>
      </c>
      <c r="GM348">
        <f t="shared" si="278"/>
        <v>519.92999999999995</v>
      </c>
      <c r="GN348">
        <f t="shared" si="279"/>
        <v>519.92999999999995</v>
      </c>
      <c r="GO348">
        <f t="shared" si="280"/>
        <v>0</v>
      </c>
      <c r="GP348">
        <f t="shared" si="281"/>
        <v>0</v>
      </c>
      <c r="GR348">
        <v>0</v>
      </c>
      <c r="GS348">
        <v>3</v>
      </c>
      <c r="GT348">
        <v>0</v>
      </c>
      <c r="GU348" t="s">
        <v>3</v>
      </c>
      <c r="GV348">
        <f t="shared" si="282"/>
        <v>0</v>
      </c>
      <c r="GW348">
        <v>1</v>
      </c>
      <c r="GX348">
        <f t="shared" si="283"/>
        <v>0</v>
      </c>
      <c r="HA348">
        <v>0</v>
      </c>
      <c r="HB348">
        <v>0</v>
      </c>
      <c r="HC348">
        <f t="shared" si="284"/>
        <v>0</v>
      </c>
      <c r="HE348" t="s">
        <v>3</v>
      </c>
      <c r="HF348" t="s">
        <v>3</v>
      </c>
      <c r="IK348">
        <v>0</v>
      </c>
    </row>
    <row r="349" spans="1:245">
      <c r="A349">
        <v>18</v>
      </c>
      <c r="B349">
        <v>1</v>
      </c>
      <c r="C349">
        <v>383</v>
      </c>
      <c r="E349" t="s">
        <v>51</v>
      </c>
      <c r="F349" t="s">
        <v>27</v>
      </c>
      <c r="G349" t="s">
        <v>28</v>
      </c>
      <c r="H349" t="s">
        <v>29</v>
      </c>
      <c r="I349">
        <f>I348*J349</f>
        <v>2.64E-2</v>
      </c>
      <c r="J349">
        <v>0.11</v>
      </c>
      <c r="O349">
        <f t="shared" si="248"/>
        <v>0</v>
      </c>
      <c r="P349">
        <f t="shared" si="249"/>
        <v>0</v>
      </c>
      <c r="Q349">
        <f t="shared" si="250"/>
        <v>0</v>
      </c>
      <c r="R349">
        <f t="shared" si="251"/>
        <v>0</v>
      </c>
      <c r="S349">
        <f t="shared" si="252"/>
        <v>0</v>
      </c>
      <c r="T349">
        <f t="shared" si="253"/>
        <v>0</v>
      </c>
      <c r="U349">
        <f t="shared" si="254"/>
        <v>0</v>
      </c>
      <c r="V349">
        <f t="shared" si="255"/>
        <v>0</v>
      </c>
      <c r="W349">
        <f t="shared" si="256"/>
        <v>0</v>
      </c>
      <c r="X349">
        <f t="shared" si="257"/>
        <v>0</v>
      </c>
      <c r="Y349">
        <f t="shared" si="258"/>
        <v>0</v>
      </c>
      <c r="AA349">
        <v>35806607</v>
      </c>
      <c r="AB349">
        <f t="shared" si="259"/>
        <v>0</v>
      </c>
      <c r="AC349">
        <f t="shared" si="260"/>
        <v>0</v>
      </c>
      <c r="AD349">
        <f t="shared" si="285"/>
        <v>0</v>
      </c>
      <c r="AE349">
        <f t="shared" si="261"/>
        <v>0</v>
      </c>
      <c r="AF349">
        <f t="shared" si="262"/>
        <v>0</v>
      </c>
      <c r="AG349">
        <f t="shared" si="263"/>
        <v>0</v>
      </c>
      <c r="AH349">
        <f t="shared" si="264"/>
        <v>0</v>
      </c>
      <c r="AI349">
        <f t="shared" si="265"/>
        <v>0</v>
      </c>
      <c r="AJ349">
        <f t="shared" si="266"/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1</v>
      </c>
      <c r="AW349">
        <v>1</v>
      </c>
      <c r="AZ349">
        <v>1</v>
      </c>
      <c r="BA349">
        <v>1</v>
      </c>
      <c r="BB349">
        <v>1</v>
      </c>
      <c r="BC349">
        <v>1</v>
      </c>
      <c r="BD349" t="s">
        <v>3</v>
      </c>
      <c r="BE349" t="s">
        <v>3</v>
      </c>
      <c r="BF349" t="s">
        <v>3</v>
      </c>
      <c r="BG349" t="s">
        <v>3</v>
      </c>
      <c r="BH349">
        <v>3</v>
      </c>
      <c r="BI349">
        <v>2</v>
      </c>
      <c r="BJ349" t="s">
        <v>30</v>
      </c>
      <c r="BM349">
        <v>500002</v>
      </c>
      <c r="BN349">
        <v>0</v>
      </c>
      <c r="BO349" t="s">
        <v>3</v>
      </c>
      <c r="BP349">
        <v>0</v>
      </c>
      <c r="BQ349">
        <v>12</v>
      </c>
      <c r="BR349">
        <v>0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 t="s">
        <v>3</v>
      </c>
      <c r="BZ349">
        <v>0</v>
      </c>
      <c r="CA349">
        <v>0</v>
      </c>
      <c r="CE349">
        <v>0</v>
      </c>
      <c r="CF349">
        <v>0</v>
      </c>
      <c r="CG349">
        <v>0</v>
      </c>
      <c r="CM349">
        <v>0</v>
      </c>
      <c r="CN349" t="s">
        <v>3</v>
      </c>
      <c r="CO349">
        <v>0</v>
      </c>
      <c r="CP349">
        <f t="shared" si="267"/>
        <v>0</v>
      </c>
      <c r="CQ349">
        <f t="shared" si="268"/>
        <v>0</v>
      </c>
      <c r="CR349">
        <f t="shared" si="269"/>
        <v>0</v>
      </c>
      <c r="CS349">
        <f t="shared" si="270"/>
        <v>0</v>
      </c>
      <c r="CT349">
        <f t="shared" si="271"/>
        <v>0</v>
      </c>
      <c r="CU349">
        <f t="shared" si="272"/>
        <v>0</v>
      </c>
      <c r="CV349">
        <f t="shared" si="273"/>
        <v>0</v>
      </c>
      <c r="CW349">
        <f t="shared" si="274"/>
        <v>0</v>
      </c>
      <c r="CX349">
        <f t="shared" si="275"/>
        <v>0</v>
      </c>
      <c r="CY349">
        <f t="shared" si="286"/>
        <v>0</v>
      </c>
      <c r="CZ349">
        <f t="shared" si="287"/>
        <v>0</v>
      </c>
      <c r="DC349" t="s">
        <v>3</v>
      </c>
      <c r="DD349" t="s">
        <v>3</v>
      </c>
      <c r="DE349" t="s">
        <v>3</v>
      </c>
      <c r="DF349" t="s">
        <v>3</v>
      </c>
      <c r="DG349" t="s">
        <v>3</v>
      </c>
      <c r="DH349" t="s">
        <v>3</v>
      </c>
      <c r="DI349" t="s">
        <v>3</v>
      </c>
      <c r="DJ349" t="s">
        <v>3</v>
      </c>
      <c r="DK349" t="s">
        <v>3</v>
      </c>
      <c r="DL349" t="s">
        <v>3</v>
      </c>
      <c r="DM349" t="s">
        <v>3</v>
      </c>
      <c r="DN349">
        <v>0</v>
      </c>
      <c r="DO349">
        <v>0</v>
      </c>
      <c r="DP349">
        <v>1</v>
      </c>
      <c r="DQ349">
        <v>1</v>
      </c>
      <c r="DU349">
        <v>1009</v>
      </c>
      <c r="DV349" t="s">
        <v>29</v>
      </c>
      <c r="DW349" t="s">
        <v>29</v>
      </c>
      <c r="DX349">
        <v>1000</v>
      </c>
      <c r="DZ349" t="s">
        <v>3</v>
      </c>
      <c r="EA349" t="s">
        <v>3</v>
      </c>
      <c r="EB349" t="s">
        <v>3</v>
      </c>
      <c r="EC349" t="s">
        <v>3</v>
      </c>
      <c r="EE349">
        <v>29085444</v>
      </c>
      <c r="EF349">
        <v>12</v>
      </c>
      <c r="EG349" t="s">
        <v>31</v>
      </c>
      <c r="EH349">
        <v>0</v>
      </c>
      <c r="EI349" t="s">
        <v>3</v>
      </c>
      <c r="EJ349">
        <v>2</v>
      </c>
      <c r="EK349">
        <v>500002</v>
      </c>
      <c r="EL349" t="s">
        <v>32</v>
      </c>
      <c r="EM349" t="s">
        <v>33</v>
      </c>
      <c r="EO349" t="s">
        <v>3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FQ349">
        <v>0</v>
      </c>
      <c r="FR349">
        <f t="shared" si="276"/>
        <v>0</v>
      </c>
      <c r="FS349">
        <v>0</v>
      </c>
      <c r="FX349">
        <v>0</v>
      </c>
      <c r="FY349">
        <v>0</v>
      </c>
      <c r="GA349" t="s">
        <v>3</v>
      </c>
      <c r="GD349">
        <v>1</v>
      </c>
      <c r="GF349">
        <v>-304821490</v>
      </c>
      <c r="GG349">
        <v>2</v>
      </c>
      <c r="GH349">
        <v>1</v>
      </c>
      <c r="GI349">
        <v>-2</v>
      </c>
      <c r="GJ349">
        <v>0</v>
      </c>
      <c r="GK349">
        <v>0</v>
      </c>
      <c r="GL349">
        <f t="shared" si="277"/>
        <v>0</v>
      </c>
      <c r="GM349">
        <f t="shared" si="278"/>
        <v>0</v>
      </c>
      <c r="GN349">
        <f t="shared" si="279"/>
        <v>0</v>
      </c>
      <c r="GO349">
        <f t="shared" si="280"/>
        <v>0</v>
      </c>
      <c r="GP349">
        <f t="shared" si="281"/>
        <v>0</v>
      </c>
      <c r="GR349">
        <v>0</v>
      </c>
      <c r="GS349">
        <v>0</v>
      </c>
      <c r="GT349">
        <v>0</v>
      </c>
      <c r="GU349" t="s">
        <v>3</v>
      </c>
      <c r="GV349">
        <f t="shared" si="282"/>
        <v>0</v>
      </c>
      <c r="GW349">
        <v>1</v>
      </c>
      <c r="GX349">
        <f t="shared" si="283"/>
        <v>0</v>
      </c>
      <c r="HA349">
        <v>0</v>
      </c>
      <c r="HB349">
        <v>0</v>
      </c>
      <c r="HC349">
        <f t="shared" si="284"/>
        <v>0</v>
      </c>
      <c r="HE349" t="s">
        <v>3</v>
      </c>
      <c r="HF349" t="s">
        <v>3</v>
      </c>
      <c r="IK349">
        <v>0</v>
      </c>
    </row>
    <row r="350" spans="1:245">
      <c r="A350">
        <v>17</v>
      </c>
      <c r="B350">
        <v>1</v>
      </c>
      <c r="C350">
        <f>ROW(SmtRes!A384)</f>
        <v>384</v>
      </c>
      <c r="D350">
        <f>ROW(EtalonRes!A375)</f>
        <v>375</v>
      </c>
      <c r="E350" t="s">
        <v>52</v>
      </c>
      <c r="F350" t="s">
        <v>59</v>
      </c>
      <c r="G350" t="s">
        <v>60</v>
      </c>
      <c r="H350" t="s">
        <v>61</v>
      </c>
      <c r="I350">
        <f>ROUND(4/100,9)</f>
        <v>0.04</v>
      </c>
      <c r="J350">
        <v>0</v>
      </c>
      <c r="O350">
        <f t="shared" si="248"/>
        <v>60.45</v>
      </c>
      <c r="P350">
        <f t="shared" si="249"/>
        <v>0</v>
      </c>
      <c r="Q350">
        <f t="shared" si="250"/>
        <v>0</v>
      </c>
      <c r="R350">
        <f t="shared" si="251"/>
        <v>0</v>
      </c>
      <c r="S350">
        <f t="shared" si="252"/>
        <v>60.45</v>
      </c>
      <c r="T350">
        <f t="shared" si="253"/>
        <v>0</v>
      </c>
      <c r="U350">
        <f t="shared" si="254"/>
        <v>0.2336</v>
      </c>
      <c r="V350">
        <f t="shared" si="255"/>
        <v>0</v>
      </c>
      <c r="W350">
        <f t="shared" si="256"/>
        <v>0</v>
      </c>
      <c r="X350">
        <f t="shared" si="257"/>
        <v>43.52</v>
      </c>
      <c r="Y350">
        <f t="shared" si="258"/>
        <v>31.43</v>
      </c>
      <c r="AA350">
        <v>35806607</v>
      </c>
      <c r="AB350">
        <f t="shared" si="259"/>
        <v>45.55</v>
      </c>
      <c r="AC350">
        <f t="shared" si="260"/>
        <v>0</v>
      </c>
      <c r="AD350">
        <f t="shared" si="285"/>
        <v>0</v>
      </c>
      <c r="AE350">
        <f t="shared" si="261"/>
        <v>0</v>
      </c>
      <c r="AF350">
        <f t="shared" si="262"/>
        <v>45.55</v>
      </c>
      <c r="AG350">
        <f t="shared" si="263"/>
        <v>0</v>
      </c>
      <c r="AH350">
        <f t="shared" si="264"/>
        <v>5.84</v>
      </c>
      <c r="AI350">
        <f t="shared" si="265"/>
        <v>0</v>
      </c>
      <c r="AJ350">
        <f t="shared" si="266"/>
        <v>0</v>
      </c>
      <c r="AK350">
        <v>45.55</v>
      </c>
      <c r="AL350">
        <v>0</v>
      </c>
      <c r="AM350">
        <v>0</v>
      </c>
      <c r="AN350">
        <v>0</v>
      </c>
      <c r="AO350">
        <v>45.55</v>
      </c>
      <c r="AP350">
        <v>0</v>
      </c>
      <c r="AQ350">
        <v>5.84</v>
      </c>
      <c r="AR350">
        <v>0</v>
      </c>
      <c r="AS350">
        <v>0</v>
      </c>
      <c r="AT350">
        <v>72</v>
      </c>
      <c r="AU350">
        <v>52</v>
      </c>
      <c r="AV350">
        <v>1</v>
      </c>
      <c r="AW350">
        <v>1</v>
      </c>
      <c r="AZ350">
        <v>1</v>
      </c>
      <c r="BA350">
        <v>33.18</v>
      </c>
      <c r="BB350">
        <v>1</v>
      </c>
      <c r="BC350">
        <v>1</v>
      </c>
      <c r="BD350" t="s">
        <v>3</v>
      </c>
      <c r="BE350" t="s">
        <v>3</v>
      </c>
      <c r="BF350" t="s">
        <v>3</v>
      </c>
      <c r="BG350" t="s">
        <v>3</v>
      </c>
      <c r="BH350">
        <v>0</v>
      </c>
      <c r="BI350">
        <v>1</v>
      </c>
      <c r="BJ350" t="s">
        <v>62</v>
      </c>
      <c r="BM350">
        <v>67001</v>
      </c>
      <c r="BN350">
        <v>0</v>
      </c>
      <c r="BO350" t="s">
        <v>59</v>
      </c>
      <c r="BP350">
        <v>1</v>
      </c>
      <c r="BQ350">
        <v>6</v>
      </c>
      <c r="BR350">
        <v>0</v>
      </c>
      <c r="BS350">
        <v>33.18</v>
      </c>
      <c r="BT350">
        <v>1</v>
      </c>
      <c r="BU350">
        <v>1</v>
      </c>
      <c r="BV350">
        <v>1</v>
      </c>
      <c r="BW350">
        <v>1</v>
      </c>
      <c r="BX350">
        <v>1</v>
      </c>
      <c r="BY350" t="s">
        <v>3</v>
      </c>
      <c r="BZ350">
        <v>85</v>
      </c>
      <c r="CA350">
        <v>65</v>
      </c>
      <c r="CE350">
        <v>0</v>
      </c>
      <c r="CF350">
        <v>0</v>
      </c>
      <c r="CG350">
        <v>0</v>
      </c>
      <c r="CM350">
        <v>0</v>
      </c>
      <c r="CN350" t="s">
        <v>3</v>
      </c>
      <c r="CO350">
        <v>0</v>
      </c>
      <c r="CP350">
        <f t="shared" si="267"/>
        <v>60.45</v>
      </c>
      <c r="CQ350">
        <f t="shared" si="268"/>
        <v>0</v>
      </c>
      <c r="CR350">
        <f t="shared" si="269"/>
        <v>0</v>
      </c>
      <c r="CS350">
        <f t="shared" si="270"/>
        <v>0</v>
      </c>
      <c r="CT350">
        <f t="shared" si="271"/>
        <v>1511.3489999999999</v>
      </c>
      <c r="CU350">
        <f t="shared" si="272"/>
        <v>0</v>
      </c>
      <c r="CV350">
        <f t="shared" si="273"/>
        <v>5.84</v>
      </c>
      <c r="CW350">
        <f t="shared" si="274"/>
        <v>0</v>
      </c>
      <c r="CX350">
        <f t="shared" si="275"/>
        <v>0</v>
      </c>
      <c r="CY350">
        <f t="shared" si="286"/>
        <v>43.524000000000008</v>
      </c>
      <c r="CZ350">
        <f t="shared" si="287"/>
        <v>31.434000000000001</v>
      </c>
      <c r="DC350" t="s">
        <v>3</v>
      </c>
      <c r="DD350" t="s">
        <v>3</v>
      </c>
      <c r="DE350" t="s">
        <v>3</v>
      </c>
      <c r="DF350" t="s">
        <v>3</v>
      </c>
      <c r="DG350" t="s">
        <v>3</v>
      </c>
      <c r="DH350" t="s">
        <v>3</v>
      </c>
      <c r="DI350" t="s">
        <v>3</v>
      </c>
      <c r="DJ350" t="s">
        <v>3</v>
      </c>
      <c r="DK350" t="s">
        <v>3</v>
      </c>
      <c r="DL350" t="s">
        <v>3</v>
      </c>
      <c r="DM350" t="s">
        <v>3</v>
      </c>
      <c r="DN350">
        <v>0</v>
      </c>
      <c r="DO350">
        <v>0</v>
      </c>
      <c r="DP350">
        <v>1</v>
      </c>
      <c r="DQ350">
        <v>1</v>
      </c>
      <c r="DU350">
        <v>1010</v>
      </c>
      <c r="DV350" t="s">
        <v>61</v>
      </c>
      <c r="DW350" t="s">
        <v>61</v>
      </c>
      <c r="DX350">
        <v>100</v>
      </c>
      <c r="DZ350" t="s">
        <v>3</v>
      </c>
      <c r="EA350" t="s">
        <v>3</v>
      </c>
      <c r="EB350" t="s">
        <v>3</v>
      </c>
      <c r="EC350" t="s">
        <v>3</v>
      </c>
      <c r="EE350">
        <v>29085636</v>
      </c>
      <c r="EF350">
        <v>6</v>
      </c>
      <c r="EG350" t="s">
        <v>21</v>
      </c>
      <c r="EH350">
        <v>0</v>
      </c>
      <c r="EI350" t="s">
        <v>3</v>
      </c>
      <c r="EJ350">
        <v>1</v>
      </c>
      <c r="EK350">
        <v>67001</v>
      </c>
      <c r="EL350" t="s">
        <v>63</v>
      </c>
      <c r="EM350" t="s">
        <v>64</v>
      </c>
      <c r="EO350" t="s">
        <v>3</v>
      </c>
      <c r="EQ350">
        <v>0</v>
      </c>
      <c r="ER350">
        <v>45.55</v>
      </c>
      <c r="ES350">
        <v>0</v>
      </c>
      <c r="ET350">
        <v>0</v>
      </c>
      <c r="EU350">
        <v>0</v>
      </c>
      <c r="EV350">
        <v>45.55</v>
      </c>
      <c r="EW350">
        <v>5.84</v>
      </c>
      <c r="EX350">
        <v>0</v>
      </c>
      <c r="EY350">
        <v>0</v>
      </c>
      <c r="FQ350">
        <v>0</v>
      </c>
      <c r="FR350">
        <f t="shared" si="276"/>
        <v>0</v>
      </c>
      <c r="FS350">
        <v>0</v>
      </c>
      <c r="FV350" t="s">
        <v>24</v>
      </c>
      <c r="FW350" t="s">
        <v>25</v>
      </c>
      <c r="FX350">
        <v>85</v>
      </c>
      <c r="FY350">
        <v>65</v>
      </c>
      <c r="GA350" t="s">
        <v>3</v>
      </c>
      <c r="GD350">
        <v>1</v>
      </c>
      <c r="GF350">
        <v>-1255865036</v>
      </c>
      <c r="GG350">
        <v>2</v>
      </c>
      <c r="GH350">
        <v>1</v>
      </c>
      <c r="GI350">
        <v>2</v>
      </c>
      <c r="GJ350">
        <v>0</v>
      </c>
      <c r="GK350">
        <v>0</v>
      </c>
      <c r="GL350">
        <f t="shared" si="277"/>
        <v>0</v>
      </c>
      <c r="GM350">
        <f t="shared" si="278"/>
        <v>135.4</v>
      </c>
      <c r="GN350">
        <f t="shared" si="279"/>
        <v>135.4</v>
      </c>
      <c r="GO350">
        <f t="shared" si="280"/>
        <v>0</v>
      </c>
      <c r="GP350">
        <f t="shared" si="281"/>
        <v>0</v>
      </c>
      <c r="GR350">
        <v>0</v>
      </c>
      <c r="GS350">
        <v>3</v>
      </c>
      <c r="GT350">
        <v>0</v>
      </c>
      <c r="GU350" t="s">
        <v>3</v>
      </c>
      <c r="GV350">
        <f t="shared" si="282"/>
        <v>0</v>
      </c>
      <c r="GW350">
        <v>1</v>
      </c>
      <c r="GX350">
        <f t="shared" si="283"/>
        <v>0</v>
      </c>
      <c r="HA350">
        <v>0</v>
      </c>
      <c r="HB350">
        <v>0</v>
      </c>
      <c r="HC350">
        <f t="shared" si="284"/>
        <v>0</v>
      </c>
      <c r="HE350" t="s">
        <v>3</v>
      </c>
      <c r="HF350" t="s">
        <v>3</v>
      </c>
      <c r="IK350">
        <v>0</v>
      </c>
    </row>
    <row r="351" spans="1:245">
      <c r="A351">
        <v>17</v>
      </c>
      <c r="B351">
        <v>1</v>
      </c>
      <c r="C351">
        <f>ROW(SmtRes!A387)</f>
        <v>387</v>
      </c>
      <c r="D351">
        <f>ROW(EtalonRes!A378)</f>
        <v>378</v>
      </c>
      <c r="E351" t="s">
        <v>58</v>
      </c>
      <c r="F351" t="s">
        <v>66</v>
      </c>
      <c r="G351" t="s">
        <v>67</v>
      </c>
      <c r="H351" t="s">
        <v>68</v>
      </c>
      <c r="I351">
        <f>ROUND(20/100,9)</f>
        <v>0.2</v>
      </c>
      <c r="J351">
        <v>0</v>
      </c>
      <c r="O351">
        <f t="shared" si="248"/>
        <v>499.89</v>
      </c>
      <c r="P351">
        <f t="shared" si="249"/>
        <v>0</v>
      </c>
      <c r="Q351">
        <f t="shared" si="250"/>
        <v>0.93</v>
      </c>
      <c r="R351">
        <f t="shared" si="251"/>
        <v>0.93</v>
      </c>
      <c r="S351">
        <f t="shared" si="252"/>
        <v>498.96</v>
      </c>
      <c r="T351">
        <f t="shared" si="253"/>
        <v>0</v>
      </c>
      <c r="U351">
        <f t="shared" si="254"/>
        <v>1.9280000000000002</v>
      </c>
      <c r="V351">
        <f t="shared" si="255"/>
        <v>2E-3</v>
      </c>
      <c r="W351">
        <f t="shared" si="256"/>
        <v>0</v>
      </c>
      <c r="X351">
        <f t="shared" si="257"/>
        <v>359.92</v>
      </c>
      <c r="Y351">
        <f t="shared" si="258"/>
        <v>259.94</v>
      </c>
      <c r="AA351">
        <v>35806607</v>
      </c>
      <c r="AB351">
        <f t="shared" si="259"/>
        <v>75.5</v>
      </c>
      <c r="AC351">
        <f t="shared" si="260"/>
        <v>0</v>
      </c>
      <c r="AD351">
        <f t="shared" si="285"/>
        <v>0.31</v>
      </c>
      <c r="AE351">
        <f t="shared" si="261"/>
        <v>0.14000000000000001</v>
      </c>
      <c r="AF351">
        <f t="shared" si="262"/>
        <v>75.19</v>
      </c>
      <c r="AG351">
        <f t="shared" si="263"/>
        <v>0</v>
      </c>
      <c r="AH351">
        <f t="shared" si="264"/>
        <v>9.64</v>
      </c>
      <c r="AI351">
        <f t="shared" si="265"/>
        <v>0.01</v>
      </c>
      <c r="AJ351">
        <f t="shared" si="266"/>
        <v>0</v>
      </c>
      <c r="AK351">
        <v>75.5</v>
      </c>
      <c r="AL351">
        <v>0</v>
      </c>
      <c r="AM351">
        <v>0.31</v>
      </c>
      <c r="AN351">
        <v>0.14000000000000001</v>
      </c>
      <c r="AO351">
        <v>75.19</v>
      </c>
      <c r="AP351">
        <v>0</v>
      </c>
      <c r="AQ351">
        <v>9.64</v>
      </c>
      <c r="AR351">
        <v>0.01</v>
      </c>
      <c r="AS351">
        <v>0</v>
      </c>
      <c r="AT351">
        <v>72</v>
      </c>
      <c r="AU351">
        <v>52</v>
      </c>
      <c r="AV351">
        <v>1</v>
      </c>
      <c r="AW351">
        <v>1</v>
      </c>
      <c r="AZ351">
        <v>1</v>
      </c>
      <c r="BA351">
        <v>33.18</v>
      </c>
      <c r="BB351">
        <v>15.06</v>
      </c>
      <c r="BC351">
        <v>1</v>
      </c>
      <c r="BD351" t="s">
        <v>3</v>
      </c>
      <c r="BE351" t="s">
        <v>3</v>
      </c>
      <c r="BF351" t="s">
        <v>3</v>
      </c>
      <c r="BG351" t="s">
        <v>3</v>
      </c>
      <c r="BH351">
        <v>0</v>
      </c>
      <c r="BI351">
        <v>1</v>
      </c>
      <c r="BJ351" t="s">
        <v>69</v>
      </c>
      <c r="BM351">
        <v>67001</v>
      </c>
      <c r="BN351">
        <v>0</v>
      </c>
      <c r="BO351" t="s">
        <v>66</v>
      </c>
      <c r="BP351">
        <v>1</v>
      </c>
      <c r="BQ351">
        <v>6</v>
      </c>
      <c r="BR351">
        <v>0</v>
      </c>
      <c r="BS351">
        <v>33.18</v>
      </c>
      <c r="BT351">
        <v>1</v>
      </c>
      <c r="BU351">
        <v>1</v>
      </c>
      <c r="BV351">
        <v>1</v>
      </c>
      <c r="BW351">
        <v>1</v>
      </c>
      <c r="BX351">
        <v>1</v>
      </c>
      <c r="BY351" t="s">
        <v>3</v>
      </c>
      <c r="BZ351">
        <v>85</v>
      </c>
      <c r="CA351">
        <v>65</v>
      </c>
      <c r="CE351">
        <v>0</v>
      </c>
      <c r="CF351">
        <v>0</v>
      </c>
      <c r="CG351">
        <v>0</v>
      </c>
      <c r="CM351">
        <v>0</v>
      </c>
      <c r="CN351" t="s">
        <v>3</v>
      </c>
      <c r="CO351">
        <v>0</v>
      </c>
      <c r="CP351">
        <f t="shared" si="267"/>
        <v>499.89</v>
      </c>
      <c r="CQ351">
        <f t="shared" si="268"/>
        <v>0</v>
      </c>
      <c r="CR351">
        <f t="shared" si="269"/>
        <v>4.6686000000000005</v>
      </c>
      <c r="CS351">
        <f t="shared" si="270"/>
        <v>4.6452</v>
      </c>
      <c r="CT351">
        <f t="shared" si="271"/>
        <v>2494.8042</v>
      </c>
      <c r="CU351">
        <f t="shared" si="272"/>
        <v>0</v>
      </c>
      <c r="CV351">
        <f t="shared" si="273"/>
        <v>9.64</v>
      </c>
      <c r="CW351">
        <f t="shared" si="274"/>
        <v>0.01</v>
      </c>
      <c r="CX351">
        <f t="shared" si="275"/>
        <v>0</v>
      </c>
      <c r="CY351">
        <f t="shared" si="286"/>
        <v>359.92080000000004</v>
      </c>
      <c r="CZ351">
        <f t="shared" si="287"/>
        <v>259.94279999999998</v>
      </c>
      <c r="DC351" t="s">
        <v>3</v>
      </c>
      <c r="DD351" t="s">
        <v>3</v>
      </c>
      <c r="DE351" t="s">
        <v>3</v>
      </c>
      <c r="DF351" t="s">
        <v>3</v>
      </c>
      <c r="DG351" t="s">
        <v>3</v>
      </c>
      <c r="DH351" t="s">
        <v>3</v>
      </c>
      <c r="DI351" t="s">
        <v>3</v>
      </c>
      <c r="DJ351" t="s">
        <v>3</v>
      </c>
      <c r="DK351" t="s">
        <v>3</v>
      </c>
      <c r="DL351" t="s">
        <v>3</v>
      </c>
      <c r="DM351" t="s">
        <v>3</v>
      </c>
      <c r="DN351">
        <v>0</v>
      </c>
      <c r="DO351">
        <v>0</v>
      </c>
      <c r="DP351">
        <v>1</v>
      </c>
      <c r="DQ351">
        <v>1</v>
      </c>
      <c r="DU351">
        <v>1003</v>
      </c>
      <c r="DV351" t="s">
        <v>68</v>
      </c>
      <c r="DW351" t="s">
        <v>68</v>
      </c>
      <c r="DX351">
        <v>100</v>
      </c>
      <c r="DZ351" t="s">
        <v>3</v>
      </c>
      <c r="EA351" t="s">
        <v>3</v>
      </c>
      <c r="EB351" t="s">
        <v>3</v>
      </c>
      <c r="EC351" t="s">
        <v>3</v>
      </c>
      <c r="EE351">
        <v>29085636</v>
      </c>
      <c r="EF351">
        <v>6</v>
      </c>
      <c r="EG351" t="s">
        <v>21</v>
      </c>
      <c r="EH351">
        <v>0</v>
      </c>
      <c r="EI351" t="s">
        <v>3</v>
      </c>
      <c r="EJ351">
        <v>1</v>
      </c>
      <c r="EK351">
        <v>67001</v>
      </c>
      <c r="EL351" t="s">
        <v>63</v>
      </c>
      <c r="EM351" t="s">
        <v>64</v>
      </c>
      <c r="EO351" t="s">
        <v>3</v>
      </c>
      <c r="EQ351">
        <v>0</v>
      </c>
      <c r="ER351">
        <v>75.5</v>
      </c>
      <c r="ES351">
        <v>0</v>
      </c>
      <c r="ET351">
        <v>0.31</v>
      </c>
      <c r="EU351">
        <v>0.14000000000000001</v>
      </c>
      <c r="EV351">
        <v>75.19</v>
      </c>
      <c r="EW351">
        <v>9.64</v>
      </c>
      <c r="EX351">
        <v>0.01</v>
      </c>
      <c r="EY351">
        <v>0</v>
      </c>
      <c r="FQ351">
        <v>0</v>
      </c>
      <c r="FR351">
        <f t="shared" si="276"/>
        <v>0</v>
      </c>
      <c r="FS351">
        <v>0</v>
      </c>
      <c r="FV351" t="s">
        <v>24</v>
      </c>
      <c r="FW351" t="s">
        <v>25</v>
      </c>
      <c r="FX351">
        <v>85</v>
      </c>
      <c r="FY351">
        <v>65</v>
      </c>
      <c r="GA351" t="s">
        <v>3</v>
      </c>
      <c r="GD351">
        <v>1</v>
      </c>
      <c r="GF351">
        <v>-1480086875</v>
      </c>
      <c r="GG351">
        <v>2</v>
      </c>
      <c r="GH351">
        <v>1</v>
      </c>
      <c r="GI351">
        <v>2</v>
      </c>
      <c r="GJ351">
        <v>0</v>
      </c>
      <c r="GK351">
        <v>0</v>
      </c>
      <c r="GL351">
        <f t="shared" si="277"/>
        <v>0</v>
      </c>
      <c r="GM351">
        <f t="shared" si="278"/>
        <v>1119.75</v>
      </c>
      <c r="GN351">
        <f t="shared" si="279"/>
        <v>1119.75</v>
      </c>
      <c r="GO351">
        <f t="shared" si="280"/>
        <v>0</v>
      </c>
      <c r="GP351">
        <f t="shared" si="281"/>
        <v>0</v>
      </c>
      <c r="GR351">
        <v>0</v>
      </c>
      <c r="GS351">
        <v>3</v>
      </c>
      <c r="GT351">
        <v>0</v>
      </c>
      <c r="GU351" t="s">
        <v>3</v>
      </c>
      <c r="GV351">
        <f t="shared" si="282"/>
        <v>0</v>
      </c>
      <c r="GW351">
        <v>1</v>
      </c>
      <c r="GX351">
        <f t="shared" si="283"/>
        <v>0</v>
      </c>
      <c r="HA351">
        <v>0</v>
      </c>
      <c r="HB351">
        <v>0</v>
      </c>
      <c r="HC351">
        <f t="shared" si="284"/>
        <v>0</v>
      </c>
      <c r="HE351" t="s">
        <v>3</v>
      </c>
      <c r="HF351" t="s">
        <v>3</v>
      </c>
      <c r="IK351">
        <v>0</v>
      </c>
    </row>
    <row r="352" spans="1:245">
      <c r="A352">
        <v>17</v>
      </c>
      <c r="B352">
        <v>1</v>
      </c>
      <c r="C352">
        <f>ROW(SmtRes!A390)</f>
        <v>390</v>
      </c>
      <c r="D352">
        <f>ROW(EtalonRes!A381)</f>
        <v>381</v>
      </c>
      <c r="E352" t="s">
        <v>65</v>
      </c>
      <c r="F352" t="s">
        <v>71</v>
      </c>
      <c r="G352" t="s">
        <v>72</v>
      </c>
      <c r="H352" t="s">
        <v>61</v>
      </c>
      <c r="I352">
        <f>ROUND(2/100,9)</f>
        <v>0.02</v>
      </c>
      <c r="J352">
        <v>0</v>
      </c>
      <c r="O352">
        <f t="shared" si="248"/>
        <v>95.96</v>
      </c>
      <c r="P352">
        <f t="shared" si="249"/>
        <v>0</v>
      </c>
      <c r="Q352">
        <f t="shared" si="250"/>
        <v>0.75</v>
      </c>
      <c r="R352">
        <f t="shared" si="251"/>
        <v>0.72</v>
      </c>
      <c r="S352">
        <f t="shared" si="252"/>
        <v>95.21</v>
      </c>
      <c r="T352">
        <f t="shared" si="253"/>
        <v>0</v>
      </c>
      <c r="U352">
        <f t="shared" si="254"/>
        <v>0.35780000000000001</v>
      </c>
      <c r="V352">
        <f t="shared" si="255"/>
        <v>1.6000000000000001E-3</v>
      </c>
      <c r="W352">
        <f t="shared" si="256"/>
        <v>0</v>
      </c>
      <c r="X352">
        <f t="shared" si="257"/>
        <v>69.069999999999993</v>
      </c>
      <c r="Y352">
        <f t="shared" si="258"/>
        <v>49.88</v>
      </c>
      <c r="AA352">
        <v>35806607</v>
      </c>
      <c r="AB352">
        <f t="shared" si="259"/>
        <v>145.97999999999999</v>
      </c>
      <c r="AC352">
        <f t="shared" si="260"/>
        <v>0</v>
      </c>
      <c r="AD352">
        <f t="shared" si="285"/>
        <v>2.5</v>
      </c>
      <c r="AE352">
        <f t="shared" si="261"/>
        <v>1.08</v>
      </c>
      <c r="AF352">
        <f t="shared" si="262"/>
        <v>143.47999999999999</v>
      </c>
      <c r="AG352">
        <f t="shared" si="263"/>
        <v>0</v>
      </c>
      <c r="AH352">
        <f t="shared" si="264"/>
        <v>17.89</v>
      </c>
      <c r="AI352">
        <f t="shared" si="265"/>
        <v>0.08</v>
      </c>
      <c r="AJ352">
        <f t="shared" si="266"/>
        <v>0</v>
      </c>
      <c r="AK352">
        <v>145.97999999999999</v>
      </c>
      <c r="AL352">
        <v>0</v>
      </c>
      <c r="AM352">
        <v>2.5</v>
      </c>
      <c r="AN352">
        <v>1.08</v>
      </c>
      <c r="AO352">
        <v>143.47999999999999</v>
      </c>
      <c r="AP352">
        <v>0</v>
      </c>
      <c r="AQ352">
        <v>17.89</v>
      </c>
      <c r="AR352">
        <v>0.08</v>
      </c>
      <c r="AS352">
        <v>0</v>
      </c>
      <c r="AT352">
        <v>72</v>
      </c>
      <c r="AU352">
        <v>52</v>
      </c>
      <c r="AV352">
        <v>1</v>
      </c>
      <c r="AW352">
        <v>1</v>
      </c>
      <c r="AZ352">
        <v>1</v>
      </c>
      <c r="BA352">
        <v>33.18</v>
      </c>
      <c r="BB352">
        <v>14.94</v>
      </c>
      <c r="BC352">
        <v>1</v>
      </c>
      <c r="BD352" t="s">
        <v>3</v>
      </c>
      <c r="BE352" t="s">
        <v>3</v>
      </c>
      <c r="BF352" t="s">
        <v>3</v>
      </c>
      <c r="BG352" t="s">
        <v>3</v>
      </c>
      <c r="BH352">
        <v>0</v>
      </c>
      <c r="BI352">
        <v>1</v>
      </c>
      <c r="BJ352" t="s">
        <v>73</v>
      </c>
      <c r="BM352">
        <v>67001</v>
      </c>
      <c r="BN352">
        <v>0</v>
      </c>
      <c r="BO352" t="s">
        <v>71</v>
      </c>
      <c r="BP352">
        <v>1</v>
      </c>
      <c r="BQ352">
        <v>6</v>
      </c>
      <c r="BR352">
        <v>0</v>
      </c>
      <c r="BS352">
        <v>33.18</v>
      </c>
      <c r="BT352">
        <v>1</v>
      </c>
      <c r="BU352">
        <v>1</v>
      </c>
      <c r="BV352">
        <v>1</v>
      </c>
      <c r="BW352">
        <v>1</v>
      </c>
      <c r="BX352">
        <v>1</v>
      </c>
      <c r="BY352" t="s">
        <v>3</v>
      </c>
      <c r="BZ352">
        <v>85</v>
      </c>
      <c r="CA352">
        <v>65</v>
      </c>
      <c r="CE352">
        <v>0</v>
      </c>
      <c r="CF352">
        <v>0</v>
      </c>
      <c r="CG352">
        <v>0</v>
      </c>
      <c r="CM352">
        <v>0</v>
      </c>
      <c r="CN352" t="s">
        <v>3</v>
      </c>
      <c r="CO352">
        <v>0</v>
      </c>
      <c r="CP352">
        <f t="shared" si="267"/>
        <v>95.96</v>
      </c>
      <c r="CQ352">
        <f t="shared" si="268"/>
        <v>0</v>
      </c>
      <c r="CR352">
        <f t="shared" si="269"/>
        <v>37.35</v>
      </c>
      <c r="CS352">
        <f t="shared" si="270"/>
        <v>35.834400000000002</v>
      </c>
      <c r="CT352">
        <f t="shared" si="271"/>
        <v>4760.6664000000001</v>
      </c>
      <c r="CU352">
        <f t="shared" si="272"/>
        <v>0</v>
      </c>
      <c r="CV352">
        <f t="shared" si="273"/>
        <v>17.89</v>
      </c>
      <c r="CW352">
        <f t="shared" si="274"/>
        <v>0.08</v>
      </c>
      <c r="CX352">
        <f t="shared" si="275"/>
        <v>0</v>
      </c>
      <c r="CY352">
        <f t="shared" si="286"/>
        <v>69.069599999999994</v>
      </c>
      <c r="CZ352">
        <f t="shared" si="287"/>
        <v>49.883599999999994</v>
      </c>
      <c r="DC352" t="s">
        <v>3</v>
      </c>
      <c r="DD352" t="s">
        <v>3</v>
      </c>
      <c r="DE352" t="s">
        <v>3</v>
      </c>
      <c r="DF352" t="s">
        <v>3</v>
      </c>
      <c r="DG352" t="s">
        <v>3</v>
      </c>
      <c r="DH352" t="s">
        <v>3</v>
      </c>
      <c r="DI352" t="s">
        <v>3</v>
      </c>
      <c r="DJ352" t="s">
        <v>3</v>
      </c>
      <c r="DK352" t="s">
        <v>3</v>
      </c>
      <c r="DL352" t="s">
        <v>3</v>
      </c>
      <c r="DM352" t="s">
        <v>3</v>
      </c>
      <c r="DN352">
        <v>0</v>
      </c>
      <c r="DO352">
        <v>0</v>
      </c>
      <c r="DP352">
        <v>1</v>
      </c>
      <c r="DQ352">
        <v>1</v>
      </c>
      <c r="DU352">
        <v>1010</v>
      </c>
      <c r="DV352" t="s">
        <v>61</v>
      </c>
      <c r="DW352" t="s">
        <v>61</v>
      </c>
      <c r="DX352">
        <v>100</v>
      </c>
      <c r="DZ352" t="s">
        <v>3</v>
      </c>
      <c r="EA352" t="s">
        <v>3</v>
      </c>
      <c r="EB352" t="s">
        <v>3</v>
      </c>
      <c r="EC352" t="s">
        <v>3</v>
      </c>
      <c r="EE352">
        <v>29085636</v>
      </c>
      <c r="EF352">
        <v>6</v>
      </c>
      <c r="EG352" t="s">
        <v>21</v>
      </c>
      <c r="EH352">
        <v>0</v>
      </c>
      <c r="EI352" t="s">
        <v>3</v>
      </c>
      <c r="EJ352">
        <v>1</v>
      </c>
      <c r="EK352">
        <v>67001</v>
      </c>
      <c r="EL352" t="s">
        <v>63</v>
      </c>
      <c r="EM352" t="s">
        <v>64</v>
      </c>
      <c r="EO352" t="s">
        <v>3</v>
      </c>
      <c r="EQ352">
        <v>0</v>
      </c>
      <c r="ER352">
        <v>145.97999999999999</v>
      </c>
      <c r="ES352">
        <v>0</v>
      </c>
      <c r="ET352">
        <v>2.5</v>
      </c>
      <c r="EU352">
        <v>1.08</v>
      </c>
      <c r="EV352">
        <v>143.47999999999999</v>
      </c>
      <c r="EW352">
        <v>17.89</v>
      </c>
      <c r="EX352">
        <v>0.08</v>
      </c>
      <c r="EY352">
        <v>0</v>
      </c>
      <c r="FQ352">
        <v>0</v>
      </c>
      <c r="FR352">
        <f t="shared" si="276"/>
        <v>0</v>
      </c>
      <c r="FS352">
        <v>0</v>
      </c>
      <c r="FV352" t="s">
        <v>24</v>
      </c>
      <c r="FW352" t="s">
        <v>25</v>
      </c>
      <c r="FX352">
        <v>85</v>
      </c>
      <c r="FY352">
        <v>65</v>
      </c>
      <c r="GA352" t="s">
        <v>3</v>
      </c>
      <c r="GD352">
        <v>1</v>
      </c>
      <c r="GF352">
        <v>1945260508</v>
      </c>
      <c r="GG352">
        <v>2</v>
      </c>
      <c r="GH352">
        <v>1</v>
      </c>
      <c r="GI352">
        <v>2</v>
      </c>
      <c r="GJ352">
        <v>0</v>
      </c>
      <c r="GK352">
        <v>0</v>
      </c>
      <c r="GL352">
        <f t="shared" si="277"/>
        <v>0</v>
      </c>
      <c r="GM352">
        <f t="shared" si="278"/>
        <v>214.91</v>
      </c>
      <c r="GN352">
        <f t="shared" si="279"/>
        <v>214.91</v>
      </c>
      <c r="GO352">
        <f t="shared" si="280"/>
        <v>0</v>
      </c>
      <c r="GP352">
        <f t="shared" si="281"/>
        <v>0</v>
      </c>
      <c r="GR352">
        <v>0</v>
      </c>
      <c r="GS352">
        <v>3</v>
      </c>
      <c r="GT352">
        <v>0</v>
      </c>
      <c r="GU352" t="s">
        <v>3</v>
      </c>
      <c r="GV352">
        <f t="shared" si="282"/>
        <v>0</v>
      </c>
      <c r="GW352">
        <v>1</v>
      </c>
      <c r="GX352">
        <f t="shared" si="283"/>
        <v>0</v>
      </c>
      <c r="HA352">
        <v>0</v>
      </c>
      <c r="HB352">
        <v>0</v>
      </c>
      <c r="HC352">
        <f t="shared" si="284"/>
        <v>0</v>
      </c>
      <c r="HE352" t="s">
        <v>3</v>
      </c>
      <c r="HF352" t="s">
        <v>3</v>
      </c>
      <c r="IK352">
        <v>0</v>
      </c>
    </row>
    <row r="353" spans="1:245">
      <c r="A353">
        <v>17</v>
      </c>
      <c r="B353">
        <v>1</v>
      </c>
      <c r="C353">
        <f>ROW(SmtRes!A392)</f>
        <v>392</v>
      </c>
      <c r="D353">
        <f>ROW(EtalonRes!A383)</f>
        <v>383</v>
      </c>
      <c r="E353" t="s">
        <v>70</v>
      </c>
      <c r="F353" t="s">
        <v>75</v>
      </c>
      <c r="G353" t="s">
        <v>76</v>
      </c>
      <c r="H353" t="s">
        <v>77</v>
      </c>
      <c r="I353">
        <f>ROUND(1.5/100,9)</f>
        <v>1.4999999999999999E-2</v>
      </c>
      <c r="J353">
        <v>0</v>
      </c>
      <c r="O353">
        <f t="shared" si="248"/>
        <v>379.08</v>
      </c>
      <c r="P353">
        <f t="shared" si="249"/>
        <v>0</v>
      </c>
      <c r="Q353">
        <f t="shared" si="250"/>
        <v>0</v>
      </c>
      <c r="R353">
        <f t="shared" si="251"/>
        <v>0</v>
      </c>
      <c r="S353">
        <f t="shared" si="252"/>
        <v>379.08</v>
      </c>
      <c r="T353">
        <f t="shared" si="253"/>
        <v>0</v>
      </c>
      <c r="U353">
        <f t="shared" si="254"/>
        <v>1.42455</v>
      </c>
      <c r="V353">
        <f t="shared" si="255"/>
        <v>0</v>
      </c>
      <c r="W353">
        <f t="shared" si="256"/>
        <v>0</v>
      </c>
      <c r="X353">
        <f t="shared" si="257"/>
        <v>265.36</v>
      </c>
      <c r="Y353">
        <f t="shared" si="258"/>
        <v>189.54</v>
      </c>
      <c r="AA353">
        <v>35806607</v>
      </c>
      <c r="AB353">
        <f t="shared" si="259"/>
        <v>761.66</v>
      </c>
      <c r="AC353">
        <f t="shared" si="260"/>
        <v>0</v>
      </c>
      <c r="AD353">
        <f t="shared" si="285"/>
        <v>0</v>
      </c>
      <c r="AE353">
        <f t="shared" si="261"/>
        <v>0</v>
      </c>
      <c r="AF353">
        <f t="shared" si="262"/>
        <v>761.66</v>
      </c>
      <c r="AG353">
        <f t="shared" si="263"/>
        <v>0</v>
      </c>
      <c r="AH353">
        <f t="shared" si="264"/>
        <v>94.97</v>
      </c>
      <c r="AI353">
        <f t="shared" si="265"/>
        <v>0</v>
      </c>
      <c r="AJ353">
        <f t="shared" si="266"/>
        <v>0</v>
      </c>
      <c r="AK353">
        <v>761.66</v>
      </c>
      <c r="AL353">
        <v>0</v>
      </c>
      <c r="AM353">
        <v>0</v>
      </c>
      <c r="AN353">
        <v>0</v>
      </c>
      <c r="AO353">
        <v>761.66</v>
      </c>
      <c r="AP353">
        <v>0</v>
      </c>
      <c r="AQ353">
        <v>94.97</v>
      </c>
      <c r="AR353">
        <v>0</v>
      </c>
      <c r="AS353">
        <v>0</v>
      </c>
      <c r="AT353">
        <v>70</v>
      </c>
      <c r="AU353">
        <v>50</v>
      </c>
      <c r="AV353">
        <v>1</v>
      </c>
      <c r="AW353">
        <v>1</v>
      </c>
      <c r="AZ353">
        <v>1</v>
      </c>
      <c r="BA353">
        <v>33.18</v>
      </c>
      <c r="BB353">
        <v>1</v>
      </c>
      <c r="BC353">
        <v>1</v>
      </c>
      <c r="BD353" t="s">
        <v>3</v>
      </c>
      <c r="BE353" t="s">
        <v>3</v>
      </c>
      <c r="BF353" t="s">
        <v>3</v>
      </c>
      <c r="BG353" t="s">
        <v>3</v>
      </c>
      <c r="BH353">
        <v>0</v>
      </c>
      <c r="BI353">
        <v>1</v>
      </c>
      <c r="BJ353" t="s">
        <v>78</v>
      </c>
      <c r="BM353">
        <v>56001</v>
      </c>
      <c r="BN353">
        <v>0</v>
      </c>
      <c r="BO353" t="s">
        <v>75</v>
      </c>
      <c r="BP353">
        <v>1</v>
      </c>
      <c r="BQ353">
        <v>6</v>
      </c>
      <c r="BR353">
        <v>0</v>
      </c>
      <c r="BS353">
        <v>33.18</v>
      </c>
      <c r="BT353">
        <v>1</v>
      </c>
      <c r="BU353">
        <v>1</v>
      </c>
      <c r="BV353">
        <v>1</v>
      </c>
      <c r="BW353">
        <v>1</v>
      </c>
      <c r="BX353">
        <v>1</v>
      </c>
      <c r="BY353" t="s">
        <v>3</v>
      </c>
      <c r="BZ353">
        <v>82</v>
      </c>
      <c r="CA353">
        <v>62</v>
      </c>
      <c r="CE353">
        <v>0</v>
      </c>
      <c r="CF353">
        <v>0</v>
      </c>
      <c r="CG353">
        <v>0</v>
      </c>
      <c r="CM353">
        <v>0</v>
      </c>
      <c r="CN353" t="s">
        <v>3</v>
      </c>
      <c r="CO353">
        <v>0</v>
      </c>
      <c r="CP353">
        <f t="shared" si="267"/>
        <v>379.08</v>
      </c>
      <c r="CQ353">
        <f t="shared" si="268"/>
        <v>0</v>
      </c>
      <c r="CR353">
        <f t="shared" si="269"/>
        <v>0</v>
      </c>
      <c r="CS353">
        <f t="shared" si="270"/>
        <v>0</v>
      </c>
      <c r="CT353">
        <f t="shared" si="271"/>
        <v>25271.878799999999</v>
      </c>
      <c r="CU353">
        <f t="shared" si="272"/>
        <v>0</v>
      </c>
      <c r="CV353">
        <f t="shared" si="273"/>
        <v>94.97</v>
      </c>
      <c r="CW353">
        <f t="shared" si="274"/>
        <v>0</v>
      </c>
      <c r="CX353">
        <f t="shared" si="275"/>
        <v>0</v>
      </c>
      <c r="CY353">
        <f t="shared" si="286"/>
        <v>265.35599999999999</v>
      </c>
      <c r="CZ353">
        <f t="shared" si="287"/>
        <v>189.54</v>
      </c>
      <c r="DC353" t="s">
        <v>3</v>
      </c>
      <c r="DD353" t="s">
        <v>3</v>
      </c>
      <c r="DE353" t="s">
        <v>3</v>
      </c>
      <c r="DF353" t="s">
        <v>3</v>
      </c>
      <c r="DG353" t="s">
        <v>3</v>
      </c>
      <c r="DH353" t="s">
        <v>3</v>
      </c>
      <c r="DI353" t="s">
        <v>3</v>
      </c>
      <c r="DJ353" t="s">
        <v>3</v>
      </c>
      <c r="DK353" t="s">
        <v>3</v>
      </c>
      <c r="DL353" t="s">
        <v>3</v>
      </c>
      <c r="DM353" t="s">
        <v>3</v>
      </c>
      <c r="DN353">
        <v>0</v>
      </c>
      <c r="DO353">
        <v>0</v>
      </c>
      <c r="DP353">
        <v>1</v>
      </c>
      <c r="DQ353">
        <v>1</v>
      </c>
      <c r="DU353">
        <v>1005</v>
      </c>
      <c r="DV353" t="s">
        <v>77</v>
      </c>
      <c r="DW353" t="s">
        <v>77</v>
      </c>
      <c r="DX353">
        <v>100</v>
      </c>
      <c r="DZ353" t="s">
        <v>3</v>
      </c>
      <c r="EA353" t="s">
        <v>3</v>
      </c>
      <c r="EB353" t="s">
        <v>3</v>
      </c>
      <c r="EC353" t="s">
        <v>3</v>
      </c>
      <c r="EE353">
        <v>29085589</v>
      </c>
      <c r="EF353">
        <v>6</v>
      </c>
      <c r="EG353" t="s">
        <v>21</v>
      </c>
      <c r="EH353">
        <v>0</v>
      </c>
      <c r="EI353" t="s">
        <v>3</v>
      </c>
      <c r="EJ353">
        <v>1</v>
      </c>
      <c r="EK353">
        <v>56001</v>
      </c>
      <c r="EL353" t="s">
        <v>49</v>
      </c>
      <c r="EM353" t="s">
        <v>50</v>
      </c>
      <c r="EO353" t="s">
        <v>3</v>
      </c>
      <c r="EQ353">
        <v>0</v>
      </c>
      <c r="ER353">
        <v>761.66</v>
      </c>
      <c r="ES353">
        <v>0</v>
      </c>
      <c r="ET353">
        <v>0</v>
      </c>
      <c r="EU353">
        <v>0</v>
      </c>
      <c r="EV353">
        <v>761.66</v>
      </c>
      <c r="EW353">
        <v>94.97</v>
      </c>
      <c r="EX353">
        <v>0</v>
      </c>
      <c r="EY353">
        <v>0</v>
      </c>
      <c r="FQ353">
        <v>0</v>
      </c>
      <c r="FR353">
        <f t="shared" si="276"/>
        <v>0</v>
      </c>
      <c r="FS353">
        <v>0</v>
      </c>
      <c r="FV353" t="s">
        <v>24</v>
      </c>
      <c r="FW353" t="s">
        <v>25</v>
      </c>
      <c r="FX353">
        <v>82</v>
      </c>
      <c r="FY353">
        <v>62</v>
      </c>
      <c r="GA353" t="s">
        <v>3</v>
      </c>
      <c r="GD353">
        <v>1</v>
      </c>
      <c r="GF353">
        <v>-1608728029</v>
      </c>
      <c r="GG353">
        <v>2</v>
      </c>
      <c r="GH353">
        <v>1</v>
      </c>
      <c r="GI353">
        <v>2</v>
      </c>
      <c r="GJ353">
        <v>0</v>
      </c>
      <c r="GK353">
        <v>0</v>
      </c>
      <c r="GL353">
        <f t="shared" si="277"/>
        <v>0</v>
      </c>
      <c r="GM353">
        <f t="shared" si="278"/>
        <v>833.98</v>
      </c>
      <c r="GN353">
        <f t="shared" si="279"/>
        <v>833.98</v>
      </c>
      <c r="GO353">
        <f t="shared" si="280"/>
        <v>0</v>
      </c>
      <c r="GP353">
        <f t="shared" si="281"/>
        <v>0</v>
      </c>
      <c r="GR353">
        <v>0</v>
      </c>
      <c r="GS353">
        <v>3</v>
      </c>
      <c r="GT353">
        <v>0</v>
      </c>
      <c r="GU353" t="s">
        <v>3</v>
      </c>
      <c r="GV353">
        <f t="shared" si="282"/>
        <v>0</v>
      </c>
      <c r="GW353">
        <v>1</v>
      </c>
      <c r="GX353">
        <f t="shared" si="283"/>
        <v>0</v>
      </c>
      <c r="HA353">
        <v>0</v>
      </c>
      <c r="HB353">
        <v>0</v>
      </c>
      <c r="HC353">
        <f t="shared" si="284"/>
        <v>0</v>
      </c>
      <c r="HE353" t="s">
        <v>3</v>
      </c>
      <c r="HF353" t="s">
        <v>3</v>
      </c>
      <c r="IK353">
        <v>0</v>
      </c>
    </row>
    <row r="354" spans="1:245">
      <c r="A354">
        <v>18</v>
      </c>
      <c r="B354">
        <v>1</v>
      </c>
      <c r="C354">
        <v>392</v>
      </c>
      <c r="E354" t="s">
        <v>285</v>
      </c>
      <c r="F354" t="s">
        <v>27</v>
      </c>
      <c r="G354" t="s">
        <v>28</v>
      </c>
      <c r="H354" t="s">
        <v>29</v>
      </c>
      <c r="I354">
        <f>I353*J354</f>
        <v>5.2499999999999998E-2</v>
      </c>
      <c r="J354">
        <v>3.5</v>
      </c>
      <c r="O354">
        <f t="shared" si="248"/>
        <v>0</v>
      </c>
      <c r="P354">
        <f t="shared" si="249"/>
        <v>0</v>
      </c>
      <c r="Q354">
        <f t="shared" si="250"/>
        <v>0</v>
      </c>
      <c r="R354">
        <f t="shared" si="251"/>
        <v>0</v>
      </c>
      <c r="S354">
        <f t="shared" si="252"/>
        <v>0</v>
      </c>
      <c r="T354">
        <f t="shared" si="253"/>
        <v>0</v>
      </c>
      <c r="U354">
        <f t="shared" si="254"/>
        <v>0</v>
      </c>
      <c r="V354">
        <f t="shared" si="255"/>
        <v>0</v>
      </c>
      <c r="W354">
        <f t="shared" si="256"/>
        <v>0</v>
      </c>
      <c r="X354">
        <f t="shared" si="257"/>
        <v>0</v>
      </c>
      <c r="Y354">
        <f t="shared" si="258"/>
        <v>0</v>
      </c>
      <c r="AA354">
        <v>35806607</v>
      </c>
      <c r="AB354">
        <f t="shared" si="259"/>
        <v>0</v>
      </c>
      <c r="AC354">
        <f t="shared" si="260"/>
        <v>0</v>
      </c>
      <c r="AD354">
        <f t="shared" si="285"/>
        <v>0</v>
      </c>
      <c r="AE354">
        <f t="shared" si="261"/>
        <v>0</v>
      </c>
      <c r="AF354">
        <f t="shared" si="262"/>
        <v>0</v>
      </c>
      <c r="AG354">
        <f t="shared" si="263"/>
        <v>0</v>
      </c>
      <c r="AH354">
        <f t="shared" si="264"/>
        <v>0</v>
      </c>
      <c r="AI354">
        <f t="shared" si="265"/>
        <v>0</v>
      </c>
      <c r="AJ354">
        <f t="shared" si="266"/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1</v>
      </c>
      <c r="AZ354">
        <v>1</v>
      </c>
      <c r="BA354">
        <v>1</v>
      </c>
      <c r="BB354">
        <v>1</v>
      </c>
      <c r="BC354">
        <v>1</v>
      </c>
      <c r="BD354" t="s">
        <v>3</v>
      </c>
      <c r="BE354" t="s">
        <v>3</v>
      </c>
      <c r="BF354" t="s">
        <v>3</v>
      </c>
      <c r="BG354" t="s">
        <v>3</v>
      </c>
      <c r="BH354">
        <v>3</v>
      </c>
      <c r="BI354">
        <v>2</v>
      </c>
      <c r="BJ354" t="s">
        <v>80</v>
      </c>
      <c r="BM354">
        <v>500002</v>
      </c>
      <c r="BN354">
        <v>0</v>
      </c>
      <c r="BO354" t="s">
        <v>3</v>
      </c>
      <c r="BP354">
        <v>0</v>
      </c>
      <c r="BQ354">
        <v>12</v>
      </c>
      <c r="BR354">
        <v>0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 t="s">
        <v>3</v>
      </c>
      <c r="BZ354">
        <v>0</v>
      </c>
      <c r="CA354">
        <v>0</v>
      </c>
      <c r="CE354">
        <v>0</v>
      </c>
      <c r="CF354">
        <v>0</v>
      </c>
      <c r="CG354">
        <v>0</v>
      </c>
      <c r="CM354">
        <v>0</v>
      </c>
      <c r="CN354" t="s">
        <v>3</v>
      </c>
      <c r="CO354">
        <v>0</v>
      </c>
      <c r="CP354">
        <f t="shared" si="267"/>
        <v>0</v>
      </c>
      <c r="CQ354">
        <f t="shared" si="268"/>
        <v>0</v>
      </c>
      <c r="CR354">
        <f t="shared" si="269"/>
        <v>0</v>
      </c>
      <c r="CS354">
        <f t="shared" si="270"/>
        <v>0</v>
      </c>
      <c r="CT354">
        <f t="shared" si="271"/>
        <v>0</v>
      </c>
      <c r="CU354">
        <f t="shared" si="272"/>
        <v>0</v>
      </c>
      <c r="CV354">
        <f t="shared" si="273"/>
        <v>0</v>
      </c>
      <c r="CW354">
        <f t="shared" si="274"/>
        <v>0</v>
      </c>
      <c r="CX354">
        <f t="shared" si="275"/>
        <v>0</v>
      </c>
      <c r="CY354">
        <f t="shared" si="286"/>
        <v>0</v>
      </c>
      <c r="CZ354">
        <f t="shared" si="287"/>
        <v>0</v>
      </c>
      <c r="DC354" t="s">
        <v>3</v>
      </c>
      <c r="DD354" t="s">
        <v>3</v>
      </c>
      <c r="DE354" t="s">
        <v>3</v>
      </c>
      <c r="DF354" t="s">
        <v>3</v>
      </c>
      <c r="DG354" t="s">
        <v>3</v>
      </c>
      <c r="DH354" t="s">
        <v>3</v>
      </c>
      <c r="DI354" t="s">
        <v>3</v>
      </c>
      <c r="DJ354" t="s">
        <v>3</v>
      </c>
      <c r="DK354" t="s">
        <v>3</v>
      </c>
      <c r="DL354" t="s">
        <v>3</v>
      </c>
      <c r="DM354" t="s">
        <v>3</v>
      </c>
      <c r="DN354">
        <v>0</v>
      </c>
      <c r="DO354">
        <v>0</v>
      </c>
      <c r="DP354">
        <v>1</v>
      </c>
      <c r="DQ354">
        <v>1</v>
      </c>
      <c r="DU354">
        <v>1009</v>
      </c>
      <c r="DV354" t="s">
        <v>29</v>
      </c>
      <c r="DW354" t="s">
        <v>29</v>
      </c>
      <c r="DX354">
        <v>1000</v>
      </c>
      <c r="DZ354" t="s">
        <v>3</v>
      </c>
      <c r="EA354" t="s">
        <v>3</v>
      </c>
      <c r="EB354" t="s">
        <v>3</v>
      </c>
      <c r="EC354" t="s">
        <v>3</v>
      </c>
      <c r="EE354">
        <v>29085444</v>
      </c>
      <c r="EF354">
        <v>12</v>
      </c>
      <c r="EG354" t="s">
        <v>31</v>
      </c>
      <c r="EH354">
        <v>0</v>
      </c>
      <c r="EI354" t="s">
        <v>3</v>
      </c>
      <c r="EJ354">
        <v>2</v>
      </c>
      <c r="EK354">
        <v>500002</v>
      </c>
      <c r="EL354" t="s">
        <v>32</v>
      </c>
      <c r="EM354" t="s">
        <v>33</v>
      </c>
      <c r="EO354" t="s">
        <v>3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FQ354">
        <v>0</v>
      </c>
      <c r="FR354">
        <f t="shared" si="276"/>
        <v>0</v>
      </c>
      <c r="FS354">
        <v>0</v>
      </c>
      <c r="FX354">
        <v>0</v>
      </c>
      <c r="FY354">
        <v>0</v>
      </c>
      <c r="GA354" t="s">
        <v>3</v>
      </c>
      <c r="GD354">
        <v>1</v>
      </c>
      <c r="GF354">
        <v>1876412176</v>
      </c>
      <c r="GG354">
        <v>2</v>
      </c>
      <c r="GH354">
        <v>1</v>
      </c>
      <c r="GI354">
        <v>-2</v>
      </c>
      <c r="GJ354">
        <v>0</v>
      </c>
      <c r="GK354">
        <v>0</v>
      </c>
      <c r="GL354">
        <f t="shared" si="277"/>
        <v>0</v>
      </c>
      <c r="GM354">
        <f t="shared" si="278"/>
        <v>0</v>
      </c>
      <c r="GN354">
        <f t="shared" si="279"/>
        <v>0</v>
      </c>
      <c r="GO354">
        <f t="shared" si="280"/>
        <v>0</v>
      </c>
      <c r="GP354">
        <f t="shared" si="281"/>
        <v>0</v>
      </c>
      <c r="GR354">
        <v>0</v>
      </c>
      <c r="GS354">
        <v>3</v>
      </c>
      <c r="GT354">
        <v>0</v>
      </c>
      <c r="GU354" t="s">
        <v>3</v>
      </c>
      <c r="GV354">
        <f t="shared" si="282"/>
        <v>0</v>
      </c>
      <c r="GW354">
        <v>1</v>
      </c>
      <c r="GX354">
        <f t="shared" si="283"/>
        <v>0</v>
      </c>
      <c r="HA354">
        <v>0</v>
      </c>
      <c r="HB354">
        <v>0</v>
      </c>
      <c r="HC354">
        <f t="shared" si="284"/>
        <v>0</v>
      </c>
      <c r="HE354" t="s">
        <v>3</v>
      </c>
      <c r="HF354" t="s">
        <v>3</v>
      </c>
      <c r="IK354">
        <v>0</v>
      </c>
    </row>
    <row r="355" spans="1:245">
      <c r="A355">
        <v>17</v>
      </c>
      <c r="B355">
        <v>1</v>
      </c>
      <c r="C355">
        <f>ROW(SmtRes!A397)</f>
        <v>397</v>
      </c>
      <c r="D355">
        <f>ROW(EtalonRes!A388)</f>
        <v>388</v>
      </c>
      <c r="E355" t="s">
        <v>74</v>
      </c>
      <c r="F355" t="s">
        <v>45</v>
      </c>
      <c r="G355" t="s">
        <v>46</v>
      </c>
      <c r="H355" t="s">
        <v>47</v>
      </c>
      <c r="I355">
        <f>ROUND(1/100,9)</f>
        <v>0.01</v>
      </c>
      <c r="J355">
        <v>0</v>
      </c>
      <c r="O355">
        <f t="shared" si="248"/>
        <v>498.94</v>
      </c>
      <c r="P355">
        <f t="shared" si="249"/>
        <v>0</v>
      </c>
      <c r="Q355">
        <f t="shared" si="250"/>
        <v>21.81</v>
      </c>
      <c r="R355">
        <f t="shared" si="251"/>
        <v>13.25</v>
      </c>
      <c r="S355">
        <f t="shared" si="252"/>
        <v>477.13</v>
      </c>
      <c r="T355">
        <f t="shared" si="253"/>
        <v>0</v>
      </c>
      <c r="U355">
        <f t="shared" si="254"/>
        <v>1.7930000000000001</v>
      </c>
      <c r="V355">
        <f t="shared" si="255"/>
        <v>3.9700000000000006E-2</v>
      </c>
      <c r="W355">
        <f t="shared" si="256"/>
        <v>0</v>
      </c>
      <c r="X355">
        <f t="shared" si="257"/>
        <v>343.27</v>
      </c>
      <c r="Y355">
        <f t="shared" si="258"/>
        <v>245.19</v>
      </c>
      <c r="AA355">
        <v>35806607</v>
      </c>
      <c r="AB355">
        <f t="shared" si="259"/>
        <v>1634.97</v>
      </c>
      <c r="AC355">
        <f t="shared" si="260"/>
        <v>0</v>
      </c>
      <c r="AD355">
        <f t="shared" si="285"/>
        <v>196.98</v>
      </c>
      <c r="AE355">
        <f t="shared" si="261"/>
        <v>39.94</v>
      </c>
      <c r="AF355">
        <f t="shared" si="262"/>
        <v>1437.99</v>
      </c>
      <c r="AG355">
        <f t="shared" si="263"/>
        <v>0</v>
      </c>
      <c r="AH355">
        <f t="shared" si="264"/>
        <v>179.3</v>
      </c>
      <c r="AI355">
        <f t="shared" si="265"/>
        <v>3.97</v>
      </c>
      <c r="AJ355">
        <f t="shared" si="266"/>
        <v>0</v>
      </c>
      <c r="AK355">
        <v>1634.97</v>
      </c>
      <c r="AL355">
        <v>0</v>
      </c>
      <c r="AM355">
        <v>196.98</v>
      </c>
      <c r="AN355">
        <v>39.94</v>
      </c>
      <c r="AO355">
        <v>1437.99</v>
      </c>
      <c r="AP355">
        <v>0</v>
      </c>
      <c r="AQ355">
        <v>179.3</v>
      </c>
      <c r="AR355">
        <v>3.97</v>
      </c>
      <c r="AS355">
        <v>0</v>
      </c>
      <c r="AT355">
        <v>70</v>
      </c>
      <c r="AU355">
        <v>50</v>
      </c>
      <c r="AV355">
        <v>1</v>
      </c>
      <c r="AW355">
        <v>1</v>
      </c>
      <c r="AZ355">
        <v>1</v>
      </c>
      <c r="BA355">
        <v>33.18</v>
      </c>
      <c r="BB355">
        <v>11.07</v>
      </c>
      <c r="BC355">
        <v>1</v>
      </c>
      <c r="BD355" t="s">
        <v>3</v>
      </c>
      <c r="BE355" t="s">
        <v>3</v>
      </c>
      <c r="BF355" t="s">
        <v>3</v>
      </c>
      <c r="BG355" t="s">
        <v>3</v>
      </c>
      <c r="BH355">
        <v>0</v>
      </c>
      <c r="BI355">
        <v>1</v>
      </c>
      <c r="BJ355" t="s">
        <v>48</v>
      </c>
      <c r="BM355">
        <v>56001</v>
      </c>
      <c r="BN355">
        <v>0</v>
      </c>
      <c r="BO355" t="s">
        <v>45</v>
      </c>
      <c r="BP355">
        <v>1</v>
      </c>
      <c r="BQ355">
        <v>6</v>
      </c>
      <c r="BR355">
        <v>0</v>
      </c>
      <c r="BS355">
        <v>33.18</v>
      </c>
      <c r="BT355">
        <v>1</v>
      </c>
      <c r="BU355">
        <v>1</v>
      </c>
      <c r="BV355">
        <v>1</v>
      </c>
      <c r="BW355">
        <v>1</v>
      </c>
      <c r="BX355">
        <v>1</v>
      </c>
      <c r="BY355" t="s">
        <v>3</v>
      </c>
      <c r="BZ355">
        <v>82</v>
      </c>
      <c r="CA355">
        <v>62</v>
      </c>
      <c r="CE355">
        <v>0</v>
      </c>
      <c r="CF355">
        <v>0</v>
      </c>
      <c r="CG355">
        <v>0</v>
      </c>
      <c r="CM355">
        <v>0</v>
      </c>
      <c r="CN355" t="s">
        <v>3</v>
      </c>
      <c r="CO355">
        <v>0</v>
      </c>
      <c r="CP355">
        <f t="shared" si="267"/>
        <v>498.94</v>
      </c>
      <c r="CQ355">
        <f t="shared" si="268"/>
        <v>0</v>
      </c>
      <c r="CR355">
        <f t="shared" si="269"/>
        <v>2180.5686000000001</v>
      </c>
      <c r="CS355">
        <f t="shared" si="270"/>
        <v>1325.2092</v>
      </c>
      <c r="CT355">
        <f t="shared" si="271"/>
        <v>47712.508199999997</v>
      </c>
      <c r="CU355">
        <f t="shared" si="272"/>
        <v>0</v>
      </c>
      <c r="CV355">
        <f t="shared" si="273"/>
        <v>179.3</v>
      </c>
      <c r="CW355">
        <f t="shared" si="274"/>
        <v>3.97</v>
      </c>
      <c r="CX355">
        <f t="shared" si="275"/>
        <v>0</v>
      </c>
      <c r="CY355">
        <f t="shared" si="286"/>
        <v>343.26599999999996</v>
      </c>
      <c r="CZ355">
        <f t="shared" si="287"/>
        <v>245.19</v>
      </c>
      <c r="DC355" t="s">
        <v>3</v>
      </c>
      <c r="DD355" t="s">
        <v>3</v>
      </c>
      <c r="DE355" t="s">
        <v>3</v>
      </c>
      <c r="DF355" t="s">
        <v>3</v>
      </c>
      <c r="DG355" t="s">
        <v>3</v>
      </c>
      <c r="DH355" t="s">
        <v>3</v>
      </c>
      <c r="DI355" t="s">
        <v>3</v>
      </c>
      <c r="DJ355" t="s">
        <v>3</v>
      </c>
      <c r="DK355" t="s">
        <v>3</v>
      </c>
      <c r="DL355" t="s">
        <v>3</v>
      </c>
      <c r="DM355" t="s">
        <v>3</v>
      </c>
      <c r="DN355">
        <v>0</v>
      </c>
      <c r="DO355">
        <v>0</v>
      </c>
      <c r="DP355">
        <v>1</v>
      </c>
      <c r="DQ355">
        <v>1</v>
      </c>
      <c r="DU355">
        <v>1013</v>
      </c>
      <c r="DV355" t="s">
        <v>47</v>
      </c>
      <c r="DW355" t="s">
        <v>47</v>
      </c>
      <c r="DX355">
        <v>1</v>
      </c>
      <c r="DZ355" t="s">
        <v>3</v>
      </c>
      <c r="EA355" t="s">
        <v>3</v>
      </c>
      <c r="EB355" t="s">
        <v>3</v>
      </c>
      <c r="EC355" t="s">
        <v>3</v>
      </c>
      <c r="EE355">
        <v>29085589</v>
      </c>
      <c r="EF355">
        <v>6</v>
      </c>
      <c r="EG355" t="s">
        <v>21</v>
      </c>
      <c r="EH355">
        <v>0</v>
      </c>
      <c r="EI355" t="s">
        <v>3</v>
      </c>
      <c r="EJ355">
        <v>1</v>
      </c>
      <c r="EK355">
        <v>56001</v>
      </c>
      <c r="EL355" t="s">
        <v>49</v>
      </c>
      <c r="EM355" t="s">
        <v>50</v>
      </c>
      <c r="EO355" t="s">
        <v>3</v>
      </c>
      <c r="EQ355">
        <v>0</v>
      </c>
      <c r="ER355">
        <v>1634.97</v>
      </c>
      <c r="ES355">
        <v>0</v>
      </c>
      <c r="ET355">
        <v>196.98</v>
      </c>
      <c r="EU355">
        <v>39.94</v>
      </c>
      <c r="EV355">
        <v>1437.99</v>
      </c>
      <c r="EW355">
        <v>179.3</v>
      </c>
      <c r="EX355">
        <v>3.97</v>
      </c>
      <c r="EY355">
        <v>0</v>
      </c>
      <c r="FQ355">
        <v>0</v>
      </c>
      <c r="FR355">
        <f t="shared" si="276"/>
        <v>0</v>
      </c>
      <c r="FS355">
        <v>0</v>
      </c>
      <c r="FV355" t="s">
        <v>24</v>
      </c>
      <c r="FW355" t="s">
        <v>25</v>
      </c>
      <c r="FX355">
        <v>82</v>
      </c>
      <c r="FY355">
        <v>62</v>
      </c>
      <c r="GA355" t="s">
        <v>3</v>
      </c>
      <c r="GD355">
        <v>1</v>
      </c>
      <c r="GF355">
        <v>395004222</v>
      </c>
      <c r="GG355">
        <v>2</v>
      </c>
      <c r="GH355">
        <v>1</v>
      </c>
      <c r="GI355">
        <v>2</v>
      </c>
      <c r="GJ355">
        <v>0</v>
      </c>
      <c r="GK355">
        <v>0</v>
      </c>
      <c r="GL355">
        <f t="shared" si="277"/>
        <v>0</v>
      </c>
      <c r="GM355">
        <f t="shared" si="278"/>
        <v>1087.4000000000001</v>
      </c>
      <c r="GN355">
        <f t="shared" si="279"/>
        <v>1087.4000000000001</v>
      </c>
      <c r="GO355">
        <f t="shared" si="280"/>
        <v>0</v>
      </c>
      <c r="GP355">
        <f t="shared" si="281"/>
        <v>0</v>
      </c>
      <c r="GR355">
        <v>0</v>
      </c>
      <c r="GS355">
        <v>3</v>
      </c>
      <c r="GT355">
        <v>0</v>
      </c>
      <c r="GU355" t="s">
        <v>3</v>
      </c>
      <c r="GV355">
        <f t="shared" si="282"/>
        <v>0</v>
      </c>
      <c r="GW355">
        <v>1</v>
      </c>
      <c r="GX355">
        <f t="shared" si="283"/>
        <v>0</v>
      </c>
      <c r="HA355">
        <v>0</v>
      </c>
      <c r="HB355">
        <v>0</v>
      </c>
      <c r="HC355">
        <f t="shared" si="284"/>
        <v>0</v>
      </c>
      <c r="HE355" t="s">
        <v>3</v>
      </c>
      <c r="HF355" t="s">
        <v>3</v>
      </c>
      <c r="IK355">
        <v>0</v>
      </c>
    </row>
    <row r="356" spans="1:245">
      <c r="A356">
        <v>18</v>
      </c>
      <c r="B356">
        <v>1</v>
      </c>
      <c r="C356">
        <v>397</v>
      </c>
      <c r="E356" t="s">
        <v>79</v>
      </c>
      <c r="F356" t="s">
        <v>27</v>
      </c>
      <c r="G356" t="s">
        <v>28</v>
      </c>
      <c r="H356" t="s">
        <v>29</v>
      </c>
      <c r="I356">
        <f>I355*J356</f>
        <v>0.105</v>
      </c>
      <c r="J356">
        <v>10.5</v>
      </c>
      <c r="O356">
        <f t="shared" si="248"/>
        <v>0</v>
      </c>
      <c r="P356">
        <f t="shared" si="249"/>
        <v>0</v>
      </c>
      <c r="Q356">
        <f t="shared" si="250"/>
        <v>0</v>
      </c>
      <c r="R356">
        <f t="shared" si="251"/>
        <v>0</v>
      </c>
      <c r="S356">
        <f t="shared" si="252"/>
        <v>0</v>
      </c>
      <c r="T356">
        <f t="shared" si="253"/>
        <v>0</v>
      </c>
      <c r="U356">
        <f t="shared" si="254"/>
        <v>0</v>
      </c>
      <c r="V356">
        <f t="shared" si="255"/>
        <v>0</v>
      </c>
      <c r="W356">
        <f t="shared" si="256"/>
        <v>0</v>
      </c>
      <c r="X356">
        <f t="shared" si="257"/>
        <v>0</v>
      </c>
      <c r="Y356">
        <f t="shared" si="258"/>
        <v>0</v>
      </c>
      <c r="AA356">
        <v>35806607</v>
      </c>
      <c r="AB356">
        <f t="shared" si="259"/>
        <v>0</v>
      </c>
      <c r="AC356">
        <f t="shared" si="260"/>
        <v>0</v>
      </c>
      <c r="AD356">
        <f t="shared" si="285"/>
        <v>0</v>
      </c>
      <c r="AE356">
        <f t="shared" si="261"/>
        <v>0</v>
      </c>
      <c r="AF356">
        <f t="shared" si="262"/>
        <v>0</v>
      </c>
      <c r="AG356">
        <f t="shared" si="263"/>
        <v>0</v>
      </c>
      <c r="AH356">
        <f t="shared" si="264"/>
        <v>0</v>
      </c>
      <c r="AI356">
        <f t="shared" si="265"/>
        <v>0</v>
      </c>
      <c r="AJ356">
        <f t="shared" si="266"/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1</v>
      </c>
      <c r="AW356">
        <v>1</v>
      </c>
      <c r="AZ356">
        <v>1</v>
      </c>
      <c r="BA356">
        <v>1</v>
      </c>
      <c r="BB356">
        <v>1</v>
      </c>
      <c r="BC356">
        <v>1</v>
      </c>
      <c r="BD356" t="s">
        <v>3</v>
      </c>
      <c r="BE356" t="s">
        <v>3</v>
      </c>
      <c r="BF356" t="s">
        <v>3</v>
      </c>
      <c r="BG356" t="s">
        <v>3</v>
      </c>
      <c r="BH356">
        <v>3</v>
      </c>
      <c r="BI356">
        <v>2</v>
      </c>
      <c r="BJ356" t="s">
        <v>30</v>
      </c>
      <c r="BM356">
        <v>500002</v>
      </c>
      <c r="BN356">
        <v>0</v>
      </c>
      <c r="BO356" t="s">
        <v>3</v>
      </c>
      <c r="BP356">
        <v>0</v>
      </c>
      <c r="BQ356">
        <v>12</v>
      </c>
      <c r="BR356">
        <v>0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 t="s">
        <v>3</v>
      </c>
      <c r="BZ356">
        <v>0</v>
      </c>
      <c r="CA356">
        <v>0</v>
      </c>
      <c r="CE356">
        <v>0</v>
      </c>
      <c r="CF356">
        <v>0</v>
      </c>
      <c r="CG356">
        <v>0</v>
      </c>
      <c r="CM356">
        <v>0</v>
      </c>
      <c r="CN356" t="s">
        <v>3</v>
      </c>
      <c r="CO356">
        <v>0</v>
      </c>
      <c r="CP356">
        <f t="shared" si="267"/>
        <v>0</v>
      </c>
      <c r="CQ356">
        <f t="shared" si="268"/>
        <v>0</v>
      </c>
      <c r="CR356">
        <f t="shared" si="269"/>
        <v>0</v>
      </c>
      <c r="CS356">
        <f t="shared" si="270"/>
        <v>0</v>
      </c>
      <c r="CT356">
        <f t="shared" si="271"/>
        <v>0</v>
      </c>
      <c r="CU356">
        <f t="shared" si="272"/>
        <v>0</v>
      </c>
      <c r="CV356">
        <f t="shared" si="273"/>
        <v>0</v>
      </c>
      <c r="CW356">
        <f t="shared" si="274"/>
        <v>0</v>
      </c>
      <c r="CX356">
        <f t="shared" si="275"/>
        <v>0</v>
      </c>
      <c r="CY356">
        <f t="shared" si="286"/>
        <v>0</v>
      </c>
      <c r="CZ356">
        <f t="shared" si="287"/>
        <v>0</v>
      </c>
      <c r="DC356" t="s">
        <v>3</v>
      </c>
      <c r="DD356" t="s">
        <v>3</v>
      </c>
      <c r="DE356" t="s">
        <v>3</v>
      </c>
      <c r="DF356" t="s">
        <v>3</v>
      </c>
      <c r="DG356" t="s">
        <v>3</v>
      </c>
      <c r="DH356" t="s">
        <v>3</v>
      </c>
      <c r="DI356" t="s">
        <v>3</v>
      </c>
      <c r="DJ356" t="s">
        <v>3</v>
      </c>
      <c r="DK356" t="s">
        <v>3</v>
      </c>
      <c r="DL356" t="s">
        <v>3</v>
      </c>
      <c r="DM356" t="s">
        <v>3</v>
      </c>
      <c r="DN356">
        <v>0</v>
      </c>
      <c r="DO356">
        <v>0</v>
      </c>
      <c r="DP356">
        <v>1</v>
      </c>
      <c r="DQ356">
        <v>1</v>
      </c>
      <c r="DU356">
        <v>1009</v>
      </c>
      <c r="DV356" t="s">
        <v>29</v>
      </c>
      <c r="DW356" t="s">
        <v>29</v>
      </c>
      <c r="DX356">
        <v>1000</v>
      </c>
      <c r="DZ356" t="s">
        <v>3</v>
      </c>
      <c r="EA356" t="s">
        <v>3</v>
      </c>
      <c r="EB356" t="s">
        <v>3</v>
      </c>
      <c r="EC356" t="s">
        <v>3</v>
      </c>
      <c r="EE356">
        <v>29085444</v>
      </c>
      <c r="EF356">
        <v>12</v>
      </c>
      <c r="EG356" t="s">
        <v>31</v>
      </c>
      <c r="EH356">
        <v>0</v>
      </c>
      <c r="EI356" t="s">
        <v>3</v>
      </c>
      <c r="EJ356">
        <v>2</v>
      </c>
      <c r="EK356">
        <v>500002</v>
      </c>
      <c r="EL356" t="s">
        <v>32</v>
      </c>
      <c r="EM356" t="s">
        <v>33</v>
      </c>
      <c r="EO356" t="s">
        <v>3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FQ356">
        <v>0</v>
      </c>
      <c r="FR356">
        <f t="shared" si="276"/>
        <v>0</v>
      </c>
      <c r="FS356">
        <v>0</v>
      </c>
      <c r="FX356">
        <v>0</v>
      </c>
      <c r="FY356">
        <v>0</v>
      </c>
      <c r="GA356" t="s">
        <v>3</v>
      </c>
      <c r="GD356">
        <v>1</v>
      </c>
      <c r="GF356">
        <v>-304821490</v>
      </c>
      <c r="GG356">
        <v>2</v>
      </c>
      <c r="GH356">
        <v>1</v>
      </c>
      <c r="GI356">
        <v>-2</v>
      </c>
      <c r="GJ356">
        <v>0</v>
      </c>
      <c r="GK356">
        <v>0</v>
      </c>
      <c r="GL356">
        <f t="shared" si="277"/>
        <v>0</v>
      </c>
      <c r="GM356">
        <f t="shared" si="278"/>
        <v>0</v>
      </c>
      <c r="GN356">
        <f t="shared" si="279"/>
        <v>0</v>
      </c>
      <c r="GO356">
        <f t="shared" si="280"/>
        <v>0</v>
      </c>
      <c r="GP356">
        <f t="shared" si="281"/>
        <v>0</v>
      </c>
      <c r="GR356">
        <v>0</v>
      </c>
      <c r="GS356">
        <v>3</v>
      </c>
      <c r="GT356">
        <v>0</v>
      </c>
      <c r="GU356" t="s">
        <v>3</v>
      </c>
      <c r="GV356">
        <f t="shared" si="282"/>
        <v>0</v>
      </c>
      <c r="GW356">
        <v>1</v>
      </c>
      <c r="GX356">
        <f t="shared" si="283"/>
        <v>0</v>
      </c>
      <c r="HA356">
        <v>0</v>
      </c>
      <c r="HB356">
        <v>0</v>
      </c>
      <c r="HC356">
        <f t="shared" si="284"/>
        <v>0</v>
      </c>
      <c r="HE356" t="s">
        <v>3</v>
      </c>
      <c r="HF356" t="s">
        <v>3</v>
      </c>
      <c r="IK356">
        <v>0</v>
      </c>
    </row>
    <row r="358" spans="1:245">
      <c r="A358" s="2">
        <v>51</v>
      </c>
      <c r="B358" s="2">
        <f>B339</f>
        <v>1</v>
      </c>
      <c r="C358" s="2">
        <f>A339</f>
        <v>5</v>
      </c>
      <c r="D358" s="2">
        <f>ROW(A339)</f>
        <v>339</v>
      </c>
      <c r="E358" s="2"/>
      <c r="F358" s="2" t="str">
        <f>IF(F339&lt;&gt;"",F339,"")</f>
        <v>Новый подраздел</v>
      </c>
      <c r="G358" s="2" t="str">
        <f>IF(G339&lt;&gt;"",G339,"")</f>
        <v>демонтаж</v>
      </c>
      <c r="H358" s="2">
        <v>0</v>
      </c>
      <c r="I358" s="2"/>
      <c r="J358" s="2"/>
      <c r="K358" s="2"/>
      <c r="L358" s="2"/>
      <c r="M358" s="2"/>
      <c r="N358" s="2"/>
      <c r="O358" s="2">
        <f t="shared" ref="O358:T358" si="288">ROUND(AB358,2)</f>
        <v>7023.88</v>
      </c>
      <c r="P358" s="2">
        <f t="shared" si="288"/>
        <v>0</v>
      </c>
      <c r="Q358" s="2">
        <f t="shared" si="288"/>
        <v>658.59</v>
      </c>
      <c r="R358" s="2">
        <f t="shared" si="288"/>
        <v>624.55999999999995</v>
      </c>
      <c r="S358" s="2">
        <f t="shared" si="288"/>
        <v>6365.29</v>
      </c>
      <c r="T358" s="2">
        <f t="shared" si="288"/>
        <v>0</v>
      </c>
      <c r="U358" s="2">
        <f>AH358</f>
        <v>24.494150000000001</v>
      </c>
      <c r="V358" s="2">
        <f>AI358</f>
        <v>1.4040999999999999</v>
      </c>
      <c r="W358" s="2">
        <f>ROUND(AJ358,2)</f>
        <v>0</v>
      </c>
      <c r="X358" s="2">
        <f>ROUND(AK358,2)</f>
        <v>2462.27</v>
      </c>
      <c r="Y358" s="2">
        <f>ROUND(AL358,2)</f>
        <v>1872.76</v>
      </c>
      <c r="Z358" s="2"/>
      <c r="AA358" s="2"/>
      <c r="AB358" s="2">
        <f>ROUND(SUMIF(AA343:AA356,"=35806607",O343:O356),2)</f>
        <v>7023.88</v>
      </c>
      <c r="AC358" s="2">
        <f>ROUND(SUMIF(AA343:AA356,"=35806607",P343:P356),2)</f>
        <v>0</v>
      </c>
      <c r="AD358" s="2">
        <f>ROUND(SUMIF(AA343:AA356,"=35806607",Q343:Q356),2)</f>
        <v>658.59</v>
      </c>
      <c r="AE358" s="2">
        <f>ROUND(SUMIF(AA343:AA356,"=35806607",R343:R356),2)</f>
        <v>624.55999999999995</v>
      </c>
      <c r="AF358" s="2">
        <f>ROUND(SUMIF(AA343:AA356,"=35806607",S343:S356),2)</f>
        <v>6365.29</v>
      </c>
      <c r="AG358" s="2">
        <f>ROUND(SUMIF(AA343:AA356,"=35806607",T343:T356),2)</f>
        <v>0</v>
      </c>
      <c r="AH358" s="2">
        <f>SUMIF(AA343:AA356,"=35806607",U343:U356)</f>
        <v>24.494150000000001</v>
      </c>
      <c r="AI358" s="2">
        <f>SUMIF(AA343:AA356,"=35806607",V343:V356)</f>
        <v>1.4040999999999999</v>
      </c>
      <c r="AJ358" s="2">
        <f>ROUND(SUMIF(AA343:AA356,"=35806607",W343:W356),2)</f>
        <v>0</v>
      </c>
      <c r="AK358" s="2">
        <f>ROUND(SUMIF(AA343:AA356,"=35806607",X343:X356),2)</f>
        <v>2462.27</v>
      </c>
      <c r="AL358" s="2">
        <f>ROUND(SUMIF(AA343:AA356,"=35806607",Y343:Y356),2)</f>
        <v>1872.76</v>
      </c>
      <c r="AM358" s="2"/>
      <c r="AN358" s="2"/>
      <c r="AO358" s="2">
        <f t="shared" ref="AO358:BD358" si="289">ROUND(BX358,2)</f>
        <v>0</v>
      </c>
      <c r="AP358" s="2">
        <f t="shared" si="289"/>
        <v>0</v>
      </c>
      <c r="AQ358" s="2">
        <f t="shared" si="289"/>
        <v>0</v>
      </c>
      <c r="AR358" s="2">
        <f t="shared" si="289"/>
        <v>11358.91</v>
      </c>
      <c r="AS358" s="2">
        <f t="shared" si="289"/>
        <v>11358.91</v>
      </c>
      <c r="AT358" s="2">
        <f t="shared" si="289"/>
        <v>0</v>
      </c>
      <c r="AU358" s="2">
        <f t="shared" si="289"/>
        <v>0</v>
      </c>
      <c r="AV358" s="2">
        <f t="shared" si="289"/>
        <v>0</v>
      </c>
      <c r="AW358" s="2">
        <f t="shared" si="289"/>
        <v>0</v>
      </c>
      <c r="AX358" s="2">
        <f t="shared" si="289"/>
        <v>0</v>
      </c>
      <c r="AY358" s="2">
        <f t="shared" si="289"/>
        <v>0</v>
      </c>
      <c r="AZ358" s="2">
        <f t="shared" si="289"/>
        <v>0</v>
      </c>
      <c r="BA358" s="2">
        <f t="shared" si="289"/>
        <v>0</v>
      </c>
      <c r="BB358" s="2">
        <f t="shared" si="289"/>
        <v>0</v>
      </c>
      <c r="BC358" s="2">
        <f t="shared" si="289"/>
        <v>0</v>
      </c>
      <c r="BD358" s="2">
        <f t="shared" si="289"/>
        <v>0</v>
      </c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>
        <f>ROUND(SUMIF(AA343:AA356,"=35806607",FQ343:FQ356),2)</f>
        <v>0</v>
      </c>
      <c r="BY358" s="2">
        <f>ROUND(SUMIF(AA343:AA356,"=35806607",FR343:FR356),2)</f>
        <v>0</v>
      </c>
      <c r="BZ358" s="2">
        <f>ROUND(SUMIF(AA343:AA356,"=35806607",GL343:GL356),2)</f>
        <v>0</v>
      </c>
      <c r="CA358" s="2">
        <f>ROUND(SUMIF(AA343:AA356,"=35806607",GM343:GM356),2)</f>
        <v>11358.91</v>
      </c>
      <c r="CB358" s="2">
        <f>ROUND(SUMIF(AA343:AA356,"=35806607",GN343:GN356),2)</f>
        <v>11358.91</v>
      </c>
      <c r="CC358" s="2">
        <f>ROUND(SUMIF(AA343:AA356,"=35806607",GO343:GO356),2)</f>
        <v>0</v>
      </c>
      <c r="CD358" s="2">
        <f>ROUND(SUMIF(AA343:AA356,"=35806607",GP343:GP356),2)</f>
        <v>0</v>
      </c>
      <c r="CE358" s="2">
        <f>AC358-BX358</f>
        <v>0</v>
      </c>
      <c r="CF358" s="2">
        <f>AC358-BY358</f>
        <v>0</v>
      </c>
      <c r="CG358" s="2">
        <f>BX358-BZ358</f>
        <v>0</v>
      </c>
      <c r="CH358" s="2">
        <f>AC358-BX358-BY358+BZ358</f>
        <v>0</v>
      </c>
      <c r="CI358" s="2">
        <f>BY358-BZ358</f>
        <v>0</v>
      </c>
      <c r="CJ358" s="2">
        <f>ROUND(SUMIF(AA343:AA356,"=35806607",GX343:GX356),2)</f>
        <v>0</v>
      </c>
      <c r="CK358" s="2">
        <f>ROUND(SUMIF(AA343:AA356,"=35806607",GY343:GY356),2)</f>
        <v>0</v>
      </c>
      <c r="CL358" s="2">
        <f>ROUND(SUMIF(AA343:AA356,"=35806607",GZ343:GZ356),2)</f>
        <v>0</v>
      </c>
      <c r="CM358" s="2">
        <f>ROUND(SUMIF(AA343:AA356,"=35806607",HD343:HD356),2)</f>
        <v>0</v>
      </c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>
        <v>0</v>
      </c>
    </row>
    <row r="360" spans="1:245">
      <c r="A360" s="4">
        <v>50</v>
      </c>
      <c r="B360" s="4">
        <v>0</v>
      </c>
      <c r="C360" s="4">
        <v>0</v>
      </c>
      <c r="D360" s="4">
        <v>1</v>
      </c>
      <c r="E360" s="4">
        <v>201</v>
      </c>
      <c r="F360" s="4">
        <f>ROUND(Source!O358,O360)</f>
        <v>7023.88</v>
      </c>
      <c r="G360" s="4" t="s">
        <v>81</v>
      </c>
      <c r="H360" s="4" t="s">
        <v>82</v>
      </c>
      <c r="I360" s="4"/>
      <c r="J360" s="4"/>
      <c r="K360" s="4">
        <v>201</v>
      </c>
      <c r="L360" s="4">
        <v>1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45">
      <c r="A361" s="4">
        <v>50</v>
      </c>
      <c r="B361" s="4">
        <v>0</v>
      </c>
      <c r="C361" s="4">
        <v>0</v>
      </c>
      <c r="D361" s="4">
        <v>1</v>
      </c>
      <c r="E361" s="4">
        <v>202</v>
      </c>
      <c r="F361" s="4">
        <f>ROUND(Source!P358,O361)</f>
        <v>0</v>
      </c>
      <c r="G361" s="4" t="s">
        <v>83</v>
      </c>
      <c r="H361" s="4" t="s">
        <v>84</v>
      </c>
      <c r="I361" s="4"/>
      <c r="J361" s="4"/>
      <c r="K361" s="4">
        <v>202</v>
      </c>
      <c r="L361" s="4">
        <v>2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45">
      <c r="A362" s="4">
        <v>50</v>
      </c>
      <c r="B362" s="4">
        <v>0</v>
      </c>
      <c r="C362" s="4">
        <v>0</v>
      </c>
      <c r="D362" s="4">
        <v>1</v>
      </c>
      <c r="E362" s="4">
        <v>222</v>
      </c>
      <c r="F362" s="4">
        <f>ROUND(Source!AO358,O362)</f>
        <v>0</v>
      </c>
      <c r="G362" s="4" t="s">
        <v>85</v>
      </c>
      <c r="H362" s="4" t="s">
        <v>86</v>
      </c>
      <c r="I362" s="4"/>
      <c r="J362" s="4"/>
      <c r="K362" s="4">
        <v>222</v>
      </c>
      <c r="L362" s="4">
        <v>3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45">
      <c r="A363" s="4">
        <v>50</v>
      </c>
      <c r="B363" s="4">
        <v>0</v>
      </c>
      <c r="C363" s="4">
        <v>0</v>
      </c>
      <c r="D363" s="4">
        <v>1</v>
      </c>
      <c r="E363" s="4">
        <v>225</v>
      </c>
      <c r="F363" s="4">
        <f>ROUND(Source!AV358,O363)</f>
        <v>0</v>
      </c>
      <c r="G363" s="4" t="s">
        <v>87</v>
      </c>
      <c r="H363" s="4" t="s">
        <v>88</v>
      </c>
      <c r="I363" s="4"/>
      <c r="J363" s="4"/>
      <c r="K363" s="4">
        <v>225</v>
      </c>
      <c r="L363" s="4">
        <v>4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45">
      <c r="A364" s="4">
        <v>50</v>
      </c>
      <c r="B364" s="4">
        <v>0</v>
      </c>
      <c r="C364" s="4">
        <v>0</v>
      </c>
      <c r="D364" s="4">
        <v>1</v>
      </c>
      <c r="E364" s="4">
        <v>226</v>
      </c>
      <c r="F364" s="4">
        <f>ROUND(Source!AW358,O364)</f>
        <v>0</v>
      </c>
      <c r="G364" s="4" t="s">
        <v>89</v>
      </c>
      <c r="H364" s="4" t="s">
        <v>90</v>
      </c>
      <c r="I364" s="4"/>
      <c r="J364" s="4"/>
      <c r="K364" s="4">
        <v>226</v>
      </c>
      <c r="L364" s="4">
        <v>5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45">
      <c r="A365" s="4">
        <v>50</v>
      </c>
      <c r="B365" s="4">
        <v>0</v>
      </c>
      <c r="C365" s="4">
        <v>0</v>
      </c>
      <c r="D365" s="4">
        <v>1</v>
      </c>
      <c r="E365" s="4">
        <v>227</v>
      </c>
      <c r="F365" s="4">
        <f>ROUND(Source!AX358,O365)</f>
        <v>0</v>
      </c>
      <c r="G365" s="4" t="s">
        <v>91</v>
      </c>
      <c r="H365" s="4" t="s">
        <v>92</v>
      </c>
      <c r="I365" s="4"/>
      <c r="J365" s="4"/>
      <c r="K365" s="4">
        <v>227</v>
      </c>
      <c r="L365" s="4">
        <v>6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45">
      <c r="A366" s="4">
        <v>50</v>
      </c>
      <c r="B366" s="4">
        <v>0</v>
      </c>
      <c r="C366" s="4">
        <v>0</v>
      </c>
      <c r="D366" s="4">
        <v>1</v>
      </c>
      <c r="E366" s="4">
        <v>228</v>
      </c>
      <c r="F366" s="4">
        <f>ROUND(Source!AY358,O366)</f>
        <v>0</v>
      </c>
      <c r="G366" s="4" t="s">
        <v>93</v>
      </c>
      <c r="H366" s="4" t="s">
        <v>94</v>
      </c>
      <c r="I366" s="4"/>
      <c r="J366" s="4"/>
      <c r="K366" s="4">
        <v>228</v>
      </c>
      <c r="L366" s="4">
        <v>7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45">
      <c r="A367" s="4">
        <v>50</v>
      </c>
      <c r="B367" s="4">
        <v>0</v>
      </c>
      <c r="C367" s="4">
        <v>0</v>
      </c>
      <c r="D367" s="4">
        <v>1</v>
      </c>
      <c r="E367" s="4">
        <v>216</v>
      </c>
      <c r="F367" s="4">
        <f>ROUND(Source!AP358,O367)</f>
        <v>0</v>
      </c>
      <c r="G367" s="4" t="s">
        <v>95</v>
      </c>
      <c r="H367" s="4" t="s">
        <v>96</v>
      </c>
      <c r="I367" s="4"/>
      <c r="J367" s="4"/>
      <c r="K367" s="4">
        <v>216</v>
      </c>
      <c r="L367" s="4">
        <v>8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45">
      <c r="A368" s="4">
        <v>50</v>
      </c>
      <c r="B368" s="4">
        <v>0</v>
      </c>
      <c r="C368" s="4">
        <v>0</v>
      </c>
      <c r="D368" s="4">
        <v>1</v>
      </c>
      <c r="E368" s="4">
        <v>223</v>
      </c>
      <c r="F368" s="4">
        <f>ROUND(Source!AQ358,O368)</f>
        <v>0</v>
      </c>
      <c r="G368" s="4" t="s">
        <v>97</v>
      </c>
      <c r="H368" s="4" t="s">
        <v>98</v>
      </c>
      <c r="I368" s="4"/>
      <c r="J368" s="4"/>
      <c r="K368" s="4">
        <v>223</v>
      </c>
      <c r="L368" s="4">
        <v>9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3">
      <c r="A369" s="4">
        <v>50</v>
      </c>
      <c r="B369" s="4">
        <v>0</v>
      </c>
      <c r="C369" s="4">
        <v>0</v>
      </c>
      <c r="D369" s="4">
        <v>1</v>
      </c>
      <c r="E369" s="4">
        <v>229</v>
      </c>
      <c r="F369" s="4">
        <f>ROUND(Source!AZ358,O369)</f>
        <v>0</v>
      </c>
      <c r="G369" s="4" t="s">
        <v>99</v>
      </c>
      <c r="H369" s="4" t="s">
        <v>100</v>
      </c>
      <c r="I369" s="4"/>
      <c r="J369" s="4"/>
      <c r="K369" s="4">
        <v>229</v>
      </c>
      <c r="L369" s="4">
        <v>10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3">
      <c r="A370" s="4">
        <v>50</v>
      </c>
      <c r="B370" s="4">
        <v>0</v>
      </c>
      <c r="C370" s="4">
        <v>0</v>
      </c>
      <c r="D370" s="4">
        <v>1</v>
      </c>
      <c r="E370" s="4">
        <v>203</v>
      </c>
      <c r="F370" s="4">
        <f>ROUND(Source!Q358,O370)</f>
        <v>658.59</v>
      </c>
      <c r="G370" s="4" t="s">
        <v>101</v>
      </c>
      <c r="H370" s="4" t="s">
        <v>102</v>
      </c>
      <c r="I370" s="4"/>
      <c r="J370" s="4"/>
      <c r="K370" s="4">
        <v>203</v>
      </c>
      <c r="L370" s="4">
        <v>11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3">
      <c r="A371" s="4">
        <v>50</v>
      </c>
      <c r="B371" s="4">
        <v>0</v>
      </c>
      <c r="C371" s="4">
        <v>0</v>
      </c>
      <c r="D371" s="4">
        <v>1</v>
      </c>
      <c r="E371" s="4">
        <v>231</v>
      </c>
      <c r="F371" s="4">
        <f>ROUND(Source!BB358,O371)</f>
        <v>0</v>
      </c>
      <c r="G371" s="4" t="s">
        <v>103</v>
      </c>
      <c r="H371" s="4" t="s">
        <v>104</v>
      </c>
      <c r="I371" s="4"/>
      <c r="J371" s="4"/>
      <c r="K371" s="4">
        <v>231</v>
      </c>
      <c r="L371" s="4">
        <v>12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3">
      <c r="A372" s="4">
        <v>50</v>
      </c>
      <c r="B372" s="4">
        <v>0</v>
      </c>
      <c r="C372" s="4">
        <v>0</v>
      </c>
      <c r="D372" s="4">
        <v>1</v>
      </c>
      <c r="E372" s="4">
        <v>204</v>
      </c>
      <c r="F372" s="4">
        <f>ROUND(Source!R358,O372)</f>
        <v>624.55999999999995</v>
      </c>
      <c r="G372" s="4" t="s">
        <v>105</v>
      </c>
      <c r="H372" s="4" t="s">
        <v>106</v>
      </c>
      <c r="I372" s="4"/>
      <c r="J372" s="4"/>
      <c r="K372" s="4">
        <v>204</v>
      </c>
      <c r="L372" s="4">
        <v>13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3">
      <c r="A373" s="4">
        <v>50</v>
      </c>
      <c r="B373" s="4">
        <v>0</v>
      </c>
      <c r="C373" s="4">
        <v>0</v>
      </c>
      <c r="D373" s="4">
        <v>1</v>
      </c>
      <c r="E373" s="4">
        <v>205</v>
      </c>
      <c r="F373" s="4">
        <f>ROUND(Source!S358,O373)</f>
        <v>6365.29</v>
      </c>
      <c r="G373" s="4" t="s">
        <v>107</v>
      </c>
      <c r="H373" s="4" t="s">
        <v>108</v>
      </c>
      <c r="I373" s="4"/>
      <c r="J373" s="4"/>
      <c r="K373" s="4">
        <v>205</v>
      </c>
      <c r="L373" s="4">
        <v>14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/>
    </row>
    <row r="374" spans="1:23">
      <c r="A374" s="4">
        <v>50</v>
      </c>
      <c r="B374" s="4">
        <v>0</v>
      </c>
      <c r="C374" s="4">
        <v>0</v>
      </c>
      <c r="D374" s="4">
        <v>1</v>
      </c>
      <c r="E374" s="4">
        <v>232</v>
      </c>
      <c r="F374" s="4">
        <f>ROUND(Source!BC358,O374)</f>
        <v>0</v>
      </c>
      <c r="G374" s="4" t="s">
        <v>109</v>
      </c>
      <c r="H374" s="4" t="s">
        <v>110</v>
      </c>
      <c r="I374" s="4"/>
      <c r="J374" s="4"/>
      <c r="K374" s="4">
        <v>232</v>
      </c>
      <c r="L374" s="4">
        <v>15</v>
      </c>
      <c r="M374" s="4">
        <v>3</v>
      </c>
      <c r="N374" s="4" t="s">
        <v>3</v>
      </c>
      <c r="O374" s="4">
        <v>2</v>
      </c>
      <c r="P374" s="4"/>
      <c r="Q374" s="4"/>
      <c r="R374" s="4"/>
      <c r="S374" s="4"/>
      <c r="T374" s="4"/>
      <c r="U374" s="4"/>
      <c r="V374" s="4"/>
      <c r="W374" s="4"/>
    </row>
    <row r="375" spans="1:23">
      <c r="A375" s="4">
        <v>50</v>
      </c>
      <c r="B375" s="4">
        <v>0</v>
      </c>
      <c r="C375" s="4">
        <v>0</v>
      </c>
      <c r="D375" s="4">
        <v>1</v>
      </c>
      <c r="E375" s="4">
        <v>214</v>
      </c>
      <c r="F375" s="4">
        <f>ROUND(Source!AS358,O375)</f>
        <v>11358.91</v>
      </c>
      <c r="G375" s="4" t="s">
        <v>111</v>
      </c>
      <c r="H375" s="4" t="s">
        <v>112</v>
      </c>
      <c r="I375" s="4"/>
      <c r="J375" s="4"/>
      <c r="K375" s="4">
        <v>214</v>
      </c>
      <c r="L375" s="4">
        <v>16</v>
      </c>
      <c r="M375" s="4">
        <v>3</v>
      </c>
      <c r="N375" s="4" t="s">
        <v>3</v>
      </c>
      <c r="O375" s="4">
        <v>2</v>
      </c>
      <c r="P375" s="4"/>
      <c r="Q375" s="4"/>
      <c r="R375" s="4"/>
      <c r="S375" s="4"/>
      <c r="T375" s="4"/>
      <c r="U375" s="4"/>
      <c r="V375" s="4"/>
      <c r="W375" s="4"/>
    </row>
    <row r="376" spans="1:23">
      <c r="A376" s="4">
        <v>50</v>
      </c>
      <c r="B376" s="4">
        <v>0</v>
      </c>
      <c r="C376" s="4">
        <v>0</v>
      </c>
      <c r="D376" s="4">
        <v>1</v>
      </c>
      <c r="E376" s="4">
        <v>215</v>
      </c>
      <c r="F376" s="4">
        <f>ROUND(Source!AT358,O376)</f>
        <v>0</v>
      </c>
      <c r="G376" s="4" t="s">
        <v>113</v>
      </c>
      <c r="H376" s="4" t="s">
        <v>114</v>
      </c>
      <c r="I376" s="4"/>
      <c r="J376" s="4"/>
      <c r="K376" s="4">
        <v>215</v>
      </c>
      <c r="L376" s="4">
        <v>17</v>
      </c>
      <c r="M376" s="4">
        <v>3</v>
      </c>
      <c r="N376" s="4" t="s">
        <v>3</v>
      </c>
      <c r="O376" s="4">
        <v>2</v>
      </c>
      <c r="P376" s="4"/>
      <c r="Q376" s="4"/>
      <c r="R376" s="4"/>
      <c r="S376" s="4"/>
      <c r="T376" s="4"/>
      <c r="U376" s="4"/>
      <c r="V376" s="4"/>
      <c r="W376" s="4"/>
    </row>
    <row r="377" spans="1:23">
      <c r="A377" s="4">
        <v>50</v>
      </c>
      <c r="B377" s="4">
        <v>0</v>
      </c>
      <c r="C377" s="4">
        <v>0</v>
      </c>
      <c r="D377" s="4">
        <v>1</v>
      </c>
      <c r="E377" s="4">
        <v>217</v>
      </c>
      <c r="F377" s="4">
        <f>ROUND(Source!AU358,O377)</f>
        <v>0</v>
      </c>
      <c r="G377" s="4" t="s">
        <v>115</v>
      </c>
      <c r="H377" s="4" t="s">
        <v>116</v>
      </c>
      <c r="I377" s="4"/>
      <c r="J377" s="4"/>
      <c r="K377" s="4">
        <v>217</v>
      </c>
      <c r="L377" s="4">
        <v>18</v>
      </c>
      <c r="M377" s="4">
        <v>3</v>
      </c>
      <c r="N377" s="4" t="s">
        <v>3</v>
      </c>
      <c r="O377" s="4">
        <v>2</v>
      </c>
      <c r="P377" s="4"/>
      <c r="Q377" s="4"/>
      <c r="R377" s="4"/>
      <c r="S377" s="4"/>
      <c r="T377" s="4"/>
      <c r="U377" s="4"/>
      <c r="V377" s="4"/>
      <c r="W377" s="4"/>
    </row>
    <row r="378" spans="1:23">
      <c r="A378" s="4">
        <v>50</v>
      </c>
      <c r="B378" s="4">
        <v>0</v>
      </c>
      <c r="C378" s="4">
        <v>0</v>
      </c>
      <c r="D378" s="4">
        <v>1</v>
      </c>
      <c r="E378" s="4">
        <v>230</v>
      </c>
      <c r="F378" s="4">
        <f>ROUND(Source!BA358,O378)</f>
        <v>0</v>
      </c>
      <c r="G378" s="4" t="s">
        <v>117</v>
      </c>
      <c r="H378" s="4" t="s">
        <v>118</v>
      </c>
      <c r="I378" s="4"/>
      <c r="J378" s="4"/>
      <c r="K378" s="4">
        <v>230</v>
      </c>
      <c r="L378" s="4">
        <v>19</v>
      </c>
      <c r="M378" s="4">
        <v>3</v>
      </c>
      <c r="N378" s="4" t="s">
        <v>3</v>
      </c>
      <c r="O378" s="4">
        <v>2</v>
      </c>
      <c r="P378" s="4"/>
      <c r="Q378" s="4"/>
      <c r="R378" s="4"/>
      <c r="S378" s="4"/>
      <c r="T378" s="4"/>
      <c r="U378" s="4"/>
      <c r="V378" s="4"/>
      <c r="W378" s="4"/>
    </row>
    <row r="379" spans="1:23">
      <c r="A379" s="4">
        <v>50</v>
      </c>
      <c r="B379" s="4">
        <v>0</v>
      </c>
      <c r="C379" s="4">
        <v>0</v>
      </c>
      <c r="D379" s="4">
        <v>1</v>
      </c>
      <c r="E379" s="4">
        <v>206</v>
      </c>
      <c r="F379" s="4">
        <f>ROUND(Source!T358,O379)</f>
        <v>0</v>
      </c>
      <c r="G379" s="4" t="s">
        <v>119</v>
      </c>
      <c r="H379" s="4" t="s">
        <v>120</v>
      </c>
      <c r="I379" s="4"/>
      <c r="J379" s="4"/>
      <c r="K379" s="4">
        <v>206</v>
      </c>
      <c r="L379" s="4">
        <v>20</v>
      </c>
      <c r="M379" s="4">
        <v>3</v>
      </c>
      <c r="N379" s="4" t="s">
        <v>3</v>
      </c>
      <c r="O379" s="4">
        <v>2</v>
      </c>
      <c r="P379" s="4"/>
      <c r="Q379" s="4"/>
      <c r="R379" s="4"/>
      <c r="S379" s="4"/>
      <c r="T379" s="4"/>
      <c r="U379" s="4"/>
      <c r="V379" s="4"/>
      <c r="W379" s="4"/>
    </row>
    <row r="380" spans="1:23">
      <c r="A380" s="4">
        <v>50</v>
      </c>
      <c r="B380" s="4">
        <v>0</v>
      </c>
      <c r="C380" s="4">
        <v>0</v>
      </c>
      <c r="D380" s="4">
        <v>1</v>
      </c>
      <c r="E380" s="4">
        <v>207</v>
      </c>
      <c r="F380" s="4">
        <f>Source!U358</f>
        <v>24.494150000000001</v>
      </c>
      <c r="G380" s="4" t="s">
        <v>121</v>
      </c>
      <c r="H380" s="4" t="s">
        <v>122</v>
      </c>
      <c r="I380" s="4"/>
      <c r="J380" s="4"/>
      <c r="K380" s="4">
        <v>207</v>
      </c>
      <c r="L380" s="4">
        <v>21</v>
      </c>
      <c r="M380" s="4">
        <v>3</v>
      </c>
      <c r="N380" s="4" t="s">
        <v>3</v>
      </c>
      <c r="O380" s="4">
        <v>-1</v>
      </c>
      <c r="P380" s="4"/>
      <c r="Q380" s="4"/>
      <c r="R380" s="4"/>
      <c r="S380" s="4"/>
      <c r="T380" s="4"/>
      <c r="U380" s="4"/>
      <c r="V380" s="4"/>
      <c r="W380" s="4"/>
    </row>
    <row r="381" spans="1:23">
      <c r="A381" s="4">
        <v>50</v>
      </c>
      <c r="B381" s="4">
        <v>0</v>
      </c>
      <c r="C381" s="4">
        <v>0</v>
      </c>
      <c r="D381" s="4">
        <v>1</v>
      </c>
      <c r="E381" s="4">
        <v>208</v>
      </c>
      <c r="F381" s="4">
        <f>Source!V358</f>
        <v>1.4040999999999999</v>
      </c>
      <c r="G381" s="4" t="s">
        <v>123</v>
      </c>
      <c r="H381" s="4" t="s">
        <v>124</v>
      </c>
      <c r="I381" s="4"/>
      <c r="J381" s="4"/>
      <c r="K381" s="4">
        <v>208</v>
      </c>
      <c r="L381" s="4">
        <v>22</v>
      </c>
      <c r="M381" s="4">
        <v>3</v>
      </c>
      <c r="N381" s="4" t="s">
        <v>3</v>
      </c>
      <c r="O381" s="4">
        <v>-1</v>
      </c>
      <c r="P381" s="4"/>
      <c r="Q381" s="4"/>
      <c r="R381" s="4"/>
      <c r="S381" s="4"/>
      <c r="T381" s="4"/>
      <c r="U381" s="4"/>
      <c r="V381" s="4"/>
      <c r="W381" s="4"/>
    </row>
    <row r="382" spans="1:23">
      <c r="A382" s="4">
        <v>50</v>
      </c>
      <c r="B382" s="4">
        <v>0</v>
      </c>
      <c r="C382" s="4">
        <v>0</v>
      </c>
      <c r="D382" s="4">
        <v>1</v>
      </c>
      <c r="E382" s="4">
        <v>209</v>
      </c>
      <c r="F382" s="4">
        <f>ROUND(Source!W358,O382)</f>
        <v>0</v>
      </c>
      <c r="G382" s="4" t="s">
        <v>125</v>
      </c>
      <c r="H382" s="4" t="s">
        <v>126</v>
      </c>
      <c r="I382" s="4"/>
      <c r="J382" s="4"/>
      <c r="K382" s="4">
        <v>209</v>
      </c>
      <c r="L382" s="4">
        <v>23</v>
      </c>
      <c r="M382" s="4">
        <v>3</v>
      </c>
      <c r="N382" s="4" t="s">
        <v>3</v>
      </c>
      <c r="O382" s="4">
        <v>2</v>
      </c>
      <c r="P382" s="4"/>
      <c r="Q382" s="4"/>
      <c r="R382" s="4"/>
      <c r="S382" s="4"/>
      <c r="T382" s="4"/>
      <c r="U382" s="4"/>
      <c r="V382" s="4"/>
      <c r="W382" s="4"/>
    </row>
    <row r="383" spans="1:23">
      <c r="A383" s="4">
        <v>50</v>
      </c>
      <c r="B383" s="4">
        <v>0</v>
      </c>
      <c r="C383" s="4">
        <v>0</v>
      </c>
      <c r="D383" s="4">
        <v>1</v>
      </c>
      <c r="E383" s="4">
        <v>233</v>
      </c>
      <c r="F383" s="4">
        <f>ROUND(Source!BD358,O383)</f>
        <v>0</v>
      </c>
      <c r="G383" s="4" t="s">
        <v>127</v>
      </c>
      <c r="H383" s="4" t="s">
        <v>128</v>
      </c>
      <c r="I383" s="4"/>
      <c r="J383" s="4"/>
      <c r="K383" s="4">
        <v>233</v>
      </c>
      <c r="L383" s="4">
        <v>24</v>
      </c>
      <c r="M383" s="4">
        <v>3</v>
      </c>
      <c r="N383" s="4" t="s">
        <v>3</v>
      </c>
      <c r="O383" s="4">
        <v>2</v>
      </c>
      <c r="P383" s="4"/>
      <c r="Q383" s="4"/>
      <c r="R383" s="4"/>
      <c r="S383" s="4"/>
      <c r="T383" s="4"/>
      <c r="U383" s="4"/>
      <c r="V383" s="4"/>
      <c r="W383" s="4"/>
    </row>
    <row r="384" spans="1:23">
      <c r="A384" s="4">
        <v>50</v>
      </c>
      <c r="B384" s="4">
        <v>0</v>
      </c>
      <c r="C384" s="4">
        <v>0</v>
      </c>
      <c r="D384" s="4">
        <v>1</v>
      </c>
      <c r="E384" s="4">
        <v>210</v>
      </c>
      <c r="F384" s="4">
        <f>ROUND(Source!X358,O384)</f>
        <v>2462.27</v>
      </c>
      <c r="G384" s="4" t="s">
        <v>129</v>
      </c>
      <c r="H384" s="4" t="s">
        <v>130</v>
      </c>
      <c r="I384" s="4"/>
      <c r="J384" s="4"/>
      <c r="K384" s="4">
        <v>210</v>
      </c>
      <c r="L384" s="4">
        <v>25</v>
      </c>
      <c r="M384" s="4">
        <v>3</v>
      </c>
      <c r="N384" s="4" t="s">
        <v>3</v>
      </c>
      <c r="O384" s="4">
        <v>2</v>
      </c>
      <c r="P384" s="4"/>
      <c r="Q384" s="4"/>
      <c r="R384" s="4"/>
      <c r="S384" s="4"/>
      <c r="T384" s="4"/>
      <c r="U384" s="4"/>
      <c r="V384" s="4"/>
      <c r="W384" s="4"/>
    </row>
    <row r="385" spans="1:245">
      <c r="A385" s="4">
        <v>50</v>
      </c>
      <c r="B385" s="4">
        <v>0</v>
      </c>
      <c r="C385" s="4">
        <v>0</v>
      </c>
      <c r="D385" s="4">
        <v>1</v>
      </c>
      <c r="E385" s="4">
        <v>211</v>
      </c>
      <c r="F385" s="4">
        <f>ROUND(Source!Y358,O385)</f>
        <v>1872.76</v>
      </c>
      <c r="G385" s="4" t="s">
        <v>131</v>
      </c>
      <c r="H385" s="4" t="s">
        <v>132</v>
      </c>
      <c r="I385" s="4"/>
      <c r="J385" s="4"/>
      <c r="K385" s="4">
        <v>211</v>
      </c>
      <c r="L385" s="4">
        <v>26</v>
      </c>
      <c r="M385" s="4">
        <v>3</v>
      </c>
      <c r="N385" s="4" t="s">
        <v>3</v>
      </c>
      <c r="O385" s="4">
        <v>2</v>
      </c>
      <c r="P385" s="4"/>
      <c r="Q385" s="4"/>
      <c r="R385" s="4"/>
      <c r="S385" s="4"/>
      <c r="T385" s="4"/>
      <c r="U385" s="4"/>
      <c r="V385" s="4"/>
      <c r="W385" s="4"/>
    </row>
    <row r="386" spans="1:245">
      <c r="A386" s="4">
        <v>50</v>
      </c>
      <c r="B386" s="4">
        <v>0</v>
      </c>
      <c r="C386" s="4">
        <v>0</v>
      </c>
      <c r="D386" s="4">
        <v>1</v>
      </c>
      <c r="E386" s="4">
        <v>0</v>
      </c>
      <c r="F386" s="4">
        <f>ROUND(Source!AR358,O386)</f>
        <v>11358.91</v>
      </c>
      <c r="G386" s="4" t="s">
        <v>133</v>
      </c>
      <c r="H386" s="4" t="s">
        <v>134</v>
      </c>
      <c r="I386" s="4"/>
      <c r="J386" s="4"/>
      <c r="K386" s="4">
        <v>224</v>
      </c>
      <c r="L386" s="4">
        <v>27</v>
      </c>
      <c r="M386" s="4">
        <v>3</v>
      </c>
      <c r="N386" s="4" t="s">
        <v>3</v>
      </c>
      <c r="O386" s="4">
        <v>2</v>
      </c>
      <c r="P386" s="4"/>
      <c r="Q386" s="4"/>
      <c r="R386" s="4"/>
      <c r="S386" s="4"/>
      <c r="T386" s="4"/>
      <c r="U386" s="4"/>
      <c r="V386" s="4"/>
      <c r="W386" s="4"/>
    </row>
    <row r="387" spans="1:245">
      <c r="A387" s="4">
        <v>50</v>
      </c>
      <c r="B387" s="4">
        <v>1</v>
      </c>
      <c r="C387" s="4">
        <v>0</v>
      </c>
      <c r="D387" s="4">
        <v>2</v>
      </c>
      <c r="E387" s="4">
        <v>0</v>
      </c>
      <c r="F387" s="4">
        <f>ROUND(F386*0.18,O387)</f>
        <v>2044.6</v>
      </c>
      <c r="G387" s="4" t="s">
        <v>135</v>
      </c>
      <c r="H387" s="4" t="s">
        <v>135</v>
      </c>
      <c r="I387" s="4"/>
      <c r="J387" s="4"/>
      <c r="K387" s="4">
        <v>212</v>
      </c>
      <c r="L387" s="4">
        <v>28</v>
      </c>
      <c r="M387" s="4">
        <v>0</v>
      </c>
      <c r="N387" s="4" t="s">
        <v>3</v>
      </c>
      <c r="O387" s="4">
        <v>1</v>
      </c>
      <c r="P387" s="4"/>
      <c r="Q387" s="4"/>
      <c r="R387" s="4"/>
      <c r="S387" s="4"/>
      <c r="T387" s="4"/>
      <c r="U387" s="4"/>
      <c r="V387" s="4"/>
      <c r="W387" s="4"/>
    </row>
    <row r="388" spans="1:245">
      <c r="A388" s="4">
        <v>50</v>
      </c>
      <c r="B388" s="4">
        <v>1</v>
      </c>
      <c r="C388" s="4">
        <v>0</v>
      </c>
      <c r="D388" s="4">
        <v>2</v>
      </c>
      <c r="E388" s="4">
        <v>224</v>
      </c>
      <c r="F388" s="4">
        <f>ROUND(F386*1.18,O388)</f>
        <v>13403.5</v>
      </c>
      <c r="G388" s="4" t="s">
        <v>136</v>
      </c>
      <c r="H388" s="4" t="s">
        <v>137</v>
      </c>
      <c r="I388" s="4"/>
      <c r="J388" s="4"/>
      <c r="K388" s="4">
        <v>212</v>
      </c>
      <c r="L388" s="4">
        <v>29</v>
      </c>
      <c r="M388" s="4">
        <v>0</v>
      </c>
      <c r="N388" s="4" t="s">
        <v>3</v>
      </c>
      <c r="O388" s="4">
        <v>1</v>
      </c>
      <c r="P388" s="4"/>
      <c r="Q388" s="4"/>
      <c r="R388" s="4"/>
      <c r="S388" s="4"/>
      <c r="T388" s="4"/>
      <c r="U388" s="4"/>
      <c r="V388" s="4"/>
      <c r="W388" s="4"/>
    </row>
    <row r="390" spans="1:245">
      <c r="A390" s="1">
        <v>5</v>
      </c>
      <c r="B390" s="1">
        <v>1</v>
      </c>
      <c r="C390" s="1"/>
      <c r="D390" s="1">
        <f>ROW(A427)</f>
        <v>427</v>
      </c>
      <c r="E390" s="1"/>
      <c r="F390" s="1" t="s">
        <v>14</v>
      </c>
      <c r="G390" s="1" t="s">
        <v>138</v>
      </c>
      <c r="H390" s="1" t="s">
        <v>3</v>
      </c>
      <c r="I390" s="1">
        <v>0</v>
      </c>
      <c r="J390" s="1"/>
      <c r="K390" s="1">
        <v>0</v>
      </c>
      <c r="L390" s="1"/>
      <c r="M390" s="1" t="s">
        <v>3</v>
      </c>
      <c r="N390" s="1"/>
      <c r="O390" s="1"/>
      <c r="P390" s="1"/>
      <c r="Q390" s="1"/>
      <c r="R390" s="1"/>
      <c r="S390" s="1">
        <v>0</v>
      </c>
      <c r="T390" s="1"/>
      <c r="U390" s="1" t="s">
        <v>3</v>
      </c>
      <c r="V390" s="1">
        <v>0</v>
      </c>
      <c r="W390" s="1"/>
      <c r="X390" s="1"/>
      <c r="Y390" s="1"/>
      <c r="Z390" s="1"/>
      <c r="AA390" s="1"/>
      <c r="AB390" s="1" t="s">
        <v>3</v>
      </c>
      <c r="AC390" s="1" t="s">
        <v>3</v>
      </c>
      <c r="AD390" s="1" t="s">
        <v>3</v>
      </c>
      <c r="AE390" s="1" t="s">
        <v>3</v>
      </c>
      <c r="AF390" s="1" t="s">
        <v>3</v>
      </c>
      <c r="AG390" s="1" t="s">
        <v>3</v>
      </c>
      <c r="AH390" s="1"/>
      <c r="AI390" s="1"/>
      <c r="AJ390" s="1"/>
      <c r="AK390" s="1"/>
      <c r="AL390" s="1"/>
      <c r="AM390" s="1"/>
      <c r="AN390" s="1"/>
      <c r="AO390" s="1"/>
      <c r="AP390" s="1" t="s">
        <v>3</v>
      </c>
      <c r="AQ390" s="1" t="s">
        <v>3</v>
      </c>
      <c r="AR390" s="1" t="s">
        <v>3</v>
      </c>
      <c r="AS390" s="1"/>
      <c r="AT390" s="1"/>
      <c r="AU390" s="1"/>
      <c r="AV390" s="1"/>
      <c r="AW390" s="1"/>
      <c r="AX390" s="1"/>
      <c r="AY390" s="1"/>
      <c r="AZ390" s="1" t="s">
        <v>3</v>
      </c>
      <c r="BA390" s="1"/>
      <c r="BB390" s="1" t="s">
        <v>3</v>
      </c>
      <c r="BC390" s="1" t="s">
        <v>3</v>
      </c>
      <c r="BD390" s="1" t="s">
        <v>3</v>
      </c>
      <c r="BE390" s="1" t="s">
        <v>3</v>
      </c>
      <c r="BF390" s="1" t="s">
        <v>3</v>
      </c>
      <c r="BG390" s="1" t="s">
        <v>3</v>
      </c>
      <c r="BH390" s="1" t="s">
        <v>3</v>
      </c>
      <c r="BI390" s="1" t="s">
        <v>3</v>
      </c>
      <c r="BJ390" s="1" t="s">
        <v>3</v>
      </c>
      <c r="BK390" s="1" t="s">
        <v>3</v>
      </c>
      <c r="BL390" s="1" t="s">
        <v>3</v>
      </c>
      <c r="BM390" s="1" t="s">
        <v>3</v>
      </c>
      <c r="BN390" s="1" t="s">
        <v>3</v>
      </c>
      <c r="BO390" s="1" t="s">
        <v>3</v>
      </c>
      <c r="BP390" s="1" t="s">
        <v>3</v>
      </c>
      <c r="BQ390" s="1"/>
      <c r="BR390" s="1"/>
      <c r="BS390" s="1"/>
      <c r="BT390" s="1"/>
      <c r="BU390" s="1"/>
      <c r="BV390" s="1"/>
      <c r="BW390" s="1"/>
      <c r="BX390" s="1">
        <v>0</v>
      </c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>
        <v>0</v>
      </c>
    </row>
    <row r="392" spans="1:245">
      <c r="A392" s="2">
        <v>52</v>
      </c>
      <c r="B392" s="2">
        <f t="shared" ref="B392:G392" si="290">B427</f>
        <v>1</v>
      </c>
      <c r="C392" s="2">
        <f t="shared" si="290"/>
        <v>5</v>
      </c>
      <c r="D392" s="2">
        <f t="shared" si="290"/>
        <v>390</v>
      </c>
      <c r="E392" s="2">
        <f t="shared" si="290"/>
        <v>0</v>
      </c>
      <c r="F392" s="2" t="str">
        <f t="shared" si="290"/>
        <v>Новый подраздел</v>
      </c>
      <c r="G392" s="2" t="str">
        <f t="shared" si="290"/>
        <v>ремонт</v>
      </c>
      <c r="H392" s="2"/>
      <c r="I392" s="2"/>
      <c r="J392" s="2"/>
      <c r="K392" s="2"/>
      <c r="L392" s="2"/>
      <c r="M392" s="2"/>
      <c r="N392" s="2"/>
      <c r="O392" s="2">
        <f t="shared" ref="O392:AT392" si="291">O427</f>
        <v>203160.15</v>
      </c>
      <c r="P392" s="2">
        <f t="shared" si="291"/>
        <v>113436.66</v>
      </c>
      <c r="Q392" s="2">
        <f t="shared" si="291"/>
        <v>2995.07</v>
      </c>
      <c r="R392" s="2">
        <f t="shared" si="291"/>
        <v>1270.75</v>
      </c>
      <c r="S392" s="2">
        <f t="shared" si="291"/>
        <v>86728.42</v>
      </c>
      <c r="T392" s="2">
        <f t="shared" si="291"/>
        <v>0</v>
      </c>
      <c r="U392" s="2">
        <f t="shared" si="291"/>
        <v>291.07236449999999</v>
      </c>
      <c r="V392" s="2">
        <f t="shared" si="291"/>
        <v>3.6045599999999998</v>
      </c>
      <c r="W392" s="2">
        <f t="shared" si="291"/>
        <v>266.92</v>
      </c>
      <c r="X392" s="2">
        <f t="shared" si="291"/>
        <v>77686.179999999993</v>
      </c>
      <c r="Y392" s="2">
        <f t="shared" si="291"/>
        <v>38508.94</v>
      </c>
      <c r="Z392" s="2">
        <f t="shared" si="291"/>
        <v>0</v>
      </c>
      <c r="AA392" s="2">
        <f t="shared" si="291"/>
        <v>0</v>
      </c>
      <c r="AB392" s="2">
        <f t="shared" si="291"/>
        <v>203160.15</v>
      </c>
      <c r="AC392" s="2">
        <f t="shared" si="291"/>
        <v>113436.66</v>
      </c>
      <c r="AD392" s="2">
        <f t="shared" si="291"/>
        <v>2995.07</v>
      </c>
      <c r="AE392" s="2">
        <f t="shared" si="291"/>
        <v>1270.75</v>
      </c>
      <c r="AF392" s="2">
        <f t="shared" si="291"/>
        <v>86728.42</v>
      </c>
      <c r="AG392" s="2">
        <f t="shared" si="291"/>
        <v>0</v>
      </c>
      <c r="AH392" s="2">
        <f t="shared" si="291"/>
        <v>291.07236449999999</v>
      </c>
      <c r="AI392" s="2">
        <f t="shared" si="291"/>
        <v>3.6045599999999998</v>
      </c>
      <c r="AJ392" s="2">
        <f t="shared" si="291"/>
        <v>266.92</v>
      </c>
      <c r="AK392" s="2">
        <f t="shared" si="291"/>
        <v>77686.179999999993</v>
      </c>
      <c r="AL392" s="2">
        <f t="shared" si="291"/>
        <v>38508.94</v>
      </c>
      <c r="AM392" s="2">
        <f t="shared" si="291"/>
        <v>0</v>
      </c>
      <c r="AN392" s="2">
        <f t="shared" si="291"/>
        <v>0</v>
      </c>
      <c r="AO392" s="2">
        <f t="shared" si="291"/>
        <v>0</v>
      </c>
      <c r="AP392" s="2">
        <f t="shared" si="291"/>
        <v>0</v>
      </c>
      <c r="AQ392" s="2">
        <f t="shared" si="291"/>
        <v>0</v>
      </c>
      <c r="AR392" s="2">
        <f t="shared" si="291"/>
        <v>319355.27</v>
      </c>
      <c r="AS392" s="2">
        <f t="shared" si="291"/>
        <v>307688.43</v>
      </c>
      <c r="AT392" s="2">
        <f t="shared" si="291"/>
        <v>11666.84</v>
      </c>
      <c r="AU392" s="2">
        <f t="shared" ref="AU392:BZ392" si="292">AU427</f>
        <v>0</v>
      </c>
      <c r="AV392" s="2">
        <f t="shared" si="292"/>
        <v>113436.66</v>
      </c>
      <c r="AW392" s="2">
        <f t="shared" si="292"/>
        <v>113436.66</v>
      </c>
      <c r="AX392" s="2">
        <f t="shared" si="292"/>
        <v>0</v>
      </c>
      <c r="AY392" s="2">
        <f t="shared" si="292"/>
        <v>113436.66</v>
      </c>
      <c r="AZ392" s="2">
        <f t="shared" si="292"/>
        <v>0</v>
      </c>
      <c r="BA392" s="2">
        <f t="shared" si="292"/>
        <v>0</v>
      </c>
      <c r="BB392" s="2">
        <f t="shared" si="292"/>
        <v>0</v>
      </c>
      <c r="BC392" s="2">
        <f t="shared" si="292"/>
        <v>0</v>
      </c>
      <c r="BD392" s="2">
        <f t="shared" si="292"/>
        <v>0</v>
      </c>
      <c r="BE392" s="2">
        <f t="shared" si="292"/>
        <v>0</v>
      </c>
      <c r="BF392" s="2">
        <f t="shared" si="292"/>
        <v>0</v>
      </c>
      <c r="BG392" s="2">
        <f t="shared" si="292"/>
        <v>0</v>
      </c>
      <c r="BH392" s="2">
        <f t="shared" si="292"/>
        <v>0</v>
      </c>
      <c r="BI392" s="2">
        <f t="shared" si="292"/>
        <v>0</v>
      </c>
      <c r="BJ392" s="2">
        <f t="shared" si="292"/>
        <v>0</v>
      </c>
      <c r="BK392" s="2">
        <f t="shared" si="292"/>
        <v>0</v>
      </c>
      <c r="BL392" s="2">
        <f t="shared" si="292"/>
        <v>0</v>
      </c>
      <c r="BM392" s="2">
        <f t="shared" si="292"/>
        <v>0</v>
      </c>
      <c r="BN392" s="2">
        <f t="shared" si="292"/>
        <v>0</v>
      </c>
      <c r="BO392" s="2">
        <f t="shared" si="292"/>
        <v>0</v>
      </c>
      <c r="BP392" s="2">
        <f t="shared" si="292"/>
        <v>0</v>
      </c>
      <c r="BQ392" s="2">
        <f t="shared" si="292"/>
        <v>0</v>
      </c>
      <c r="BR392" s="2">
        <f t="shared" si="292"/>
        <v>0</v>
      </c>
      <c r="BS392" s="2">
        <f t="shared" si="292"/>
        <v>0</v>
      </c>
      <c r="BT392" s="2">
        <f t="shared" si="292"/>
        <v>0</v>
      </c>
      <c r="BU392" s="2">
        <f t="shared" si="292"/>
        <v>0</v>
      </c>
      <c r="BV392" s="2">
        <f t="shared" si="292"/>
        <v>0</v>
      </c>
      <c r="BW392" s="2">
        <f t="shared" si="292"/>
        <v>0</v>
      </c>
      <c r="BX392" s="2">
        <f t="shared" si="292"/>
        <v>0</v>
      </c>
      <c r="BY392" s="2">
        <f t="shared" si="292"/>
        <v>0</v>
      </c>
      <c r="BZ392" s="2">
        <f t="shared" si="292"/>
        <v>0</v>
      </c>
      <c r="CA392" s="2">
        <f t="shared" ref="CA392:DF392" si="293">CA427</f>
        <v>319355.27</v>
      </c>
      <c r="CB392" s="2">
        <f t="shared" si="293"/>
        <v>307688.43</v>
      </c>
      <c r="CC392" s="2">
        <f t="shared" si="293"/>
        <v>11666.84</v>
      </c>
      <c r="CD392" s="2">
        <f t="shared" si="293"/>
        <v>0</v>
      </c>
      <c r="CE392" s="2">
        <f t="shared" si="293"/>
        <v>113436.66</v>
      </c>
      <c r="CF392" s="2">
        <f t="shared" si="293"/>
        <v>113436.66</v>
      </c>
      <c r="CG392" s="2">
        <f t="shared" si="293"/>
        <v>0</v>
      </c>
      <c r="CH392" s="2">
        <f t="shared" si="293"/>
        <v>113436.66</v>
      </c>
      <c r="CI392" s="2">
        <f t="shared" si="293"/>
        <v>0</v>
      </c>
      <c r="CJ392" s="2">
        <f t="shared" si="293"/>
        <v>0</v>
      </c>
      <c r="CK392" s="2">
        <f t="shared" si="293"/>
        <v>0</v>
      </c>
      <c r="CL392" s="2">
        <f t="shared" si="293"/>
        <v>0</v>
      </c>
      <c r="CM392" s="2">
        <f t="shared" si="293"/>
        <v>0</v>
      </c>
      <c r="CN392" s="2">
        <f t="shared" si="293"/>
        <v>0</v>
      </c>
      <c r="CO392" s="2">
        <f t="shared" si="293"/>
        <v>0</v>
      </c>
      <c r="CP392" s="2">
        <f t="shared" si="293"/>
        <v>0</v>
      </c>
      <c r="CQ392" s="2">
        <f t="shared" si="293"/>
        <v>0</v>
      </c>
      <c r="CR392" s="2">
        <f t="shared" si="293"/>
        <v>0</v>
      </c>
      <c r="CS392" s="2">
        <f t="shared" si="293"/>
        <v>0</v>
      </c>
      <c r="CT392" s="2">
        <f t="shared" si="293"/>
        <v>0</v>
      </c>
      <c r="CU392" s="2">
        <f t="shared" si="293"/>
        <v>0</v>
      </c>
      <c r="CV392" s="2">
        <f t="shared" si="293"/>
        <v>0</v>
      </c>
      <c r="CW392" s="2">
        <f t="shared" si="293"/>
        <v>0</v>
      </c>
      <c r="CX392" s="2">
        <f t="shared" si="293"/>
        <v>0</v>
      </c>
      <c r="CY392" s="2">
        <f t="shared" si="293"/>
        <v>0</v>
      </c>
      <c r="CZ392" s="2">
        <f t="shared" si="293"/>
        <v>0</v>
      </c>
      <c r="DA392" s="2">
        <f t="shared" si="293"/>
        <v>0</v>
      </c>
      <c r="DB392" s="2">
        <f t="shared" si="293"/>
        <v>0</v>
      </c>
      <c r="DC392" s="2">
        <f t="shared" si="293"/>
        <v>0</v>
      </c>
      <c r="DD392" s="2">
        <f t="shared" si="293"/>
        <v>0</v>
      </c>
      <c r="DE392" s="2">
        <f t="shared" si="293"/>
        <v>0</v>
      </c>
      <c r="DF392" s="2">
        <f t="shared" si="293"/>
        <v>0</v>
      </c>
      <c r="DG392" s="3">
        <f t="shared" ref="DG392:EL392" si="294">DG427</f>
        <v>0</v>
      </c>
      <c r="DH392" s="3">
        <f t="shared" si="294"/>
        <v>0</v>
      </c>
      <c r="DI392" s="3">
        <f t="shared" si="294"/>
        <v>0</v>
      </c>
      <c r="DJ392" s="3">
        <f t="shared" si="294"/>
        <v>0</v>
      </c>
      <c r="DK392" s="3">
        <f t="shared" si="294"/>
        <v>0</v>
      </c>
      <c r="DL392" s="3">
        <f t="shared" si="294"/>
        <v>0</v>
      </c>
      <c r="DM392" s="3">
        <f t="shared" si="294"/>
        <v>0</v>
      </c>
      <c r="DN392" s="3">
        <f t="shared" si="294"/>
        <v>0</v>
      </c>
      <c r="DO392" s="3">
        <f t="shared" si="294"/>
        <v>0</v>
      </c>
      <c r="DP392" s="3">
        <f t="shared" si="294"/>
        <v>0</v>
      </c>
      <c r="DQ392" s="3">
        <f t="shared" si="294"/>
        <v>0</v>
      </c>
      <c r="DR392" s="3">
        <f t="shared" si="294"/>
        <v>0</v>
      </c>
      <c r="DS392" s="3">
        <f t="shared" si="294"/>
        <v>0</v>
      </c>
      <c r="DT392" s="3">
        <f t="shared" si="294"/>
        <v>0</v>
      </c>
      <c r="DU392" s="3">
        <f t="shared" si="294"/>
        <v>0</v>
      </c>
      <c r="DV392" s="3">
        <f t="shared" si="294"/>
        <v>0</v>
      </c>
      <c r="DW392" s="3">
        <f t="shared" si="294"/>
        <v>0</v>
      </c>
      <c r="DX392" s="3">
        <f t="shared" si="294"/>
        <v>0</v>
      </c>
      <c r="DY392" s="3">
        <f t="shared" si="294"/>
        <v>0</v>
      </c>
      <c r="DZ392" s="3">
        <f t="shared" si="294"/>
        <v>0</v>
      </c>
      <c r="EA392" s="3">
        <f t="shared" si="294"/>
        <v>0</v>
      </c>
      <c r="EB392" s="3">
        <f t="shared" si="294"/>
        <v>0</v>
      </c>
      <c r="EC392" s="3">
        <f t="shared" si="294"/>
        <v>0</v>
      </c>
      <c r="ED392" s="3">
        <f t="shared" si="294"/>
        <v>0</v>
      </c>
      <c r="EE392" s="3">
        <f t="shared" si="294"/>
        <v>0</v>
      </c>
      <c r="EF392" s="3">
        <f t="shared" si="294"/>
        <v>0</v>
      </c>
      <c r="EG392" s="3">
        <f t="shared" si="294"/>
        <v>0</v>
      </c>
      <c r="EH392" s="3">
        <f t="shared" si="294"/>
        <v>0</v>
      </c>
      <c r="EI392" s="3">
        <f t="shared" si="294"/>
        <v>0</v>
      </c>
      <c r="EJ392" s="3">
        <f t="shared" si="294"/>
        <v>0</v>
      </c>
      <c r="EK392" s="3">
        <f t="shared" si="294"/>
        <v>0</v>
      </c>
      <c r="EL392" s="3">
        <f t="shared" si="294"/>
        <v>0</v>
      </c>
      <c r="EM392" s="3">
        <f t="shared" ref="EM392:FR392" si="295">EM427</f>
        <v>0</v>
      </c>
      <c r="EN392" s="3">
        <f t="shared" si="295"/>
        <v>0</v>
      </c>
      <c r="EO392" s="3">
        <f t="shared" si="295"/>
        <v>0</v>
      </c>
      <c r="EP392" s="3">
        <f t="shared" si="295"/>
        <v>0</v>
      </c>
      <c r="EQ392" s="3">
        <f t="shared" si="295"/>
        <v>0</v>
      </c>
      <c r="ER392" s="3">
        <f t="shared" si="295"/>
        <v>0</v>
      </c>
      <c r="ES392" s="3">
        <f t="shared" si="295"/>
        <v>0</v>
      </c>
      <c r="ET392" s="3">
        <f t="shared" si="295"/>
        <v>0</v>
      </c>
      <c r="EU392" s="3">
        <f t="shared" si="295"/>
        <v>0</v>
      </c>
      <c r="EV392" s="3">
        <f t="shared" si="295"/>
        <v>0</v>
      </c>
      <c r="EW392" s="3">
        <f t="shared" si="295"/>
        <v>0</v>
      </c>
      <c r="EX392" s="3">
        <f t="shared" si="295"/>
        <v>0</v>
      </c>
      <c r="EY392" s="3">
        <f t="shared" si="295"/>
        <v>0</v>
      </c>
      <c r="EZ392" s="3">
        <f t="shared" si="295"/>
        <v>0</v>
      </c>
      <c r="FA392" s="3">
        <f t="shared" si="295"/>
        <v>0</v>
      </c>
      <c r="FB392" s="3">
        <f t="shared" si="295"/>
        <v>0</v>
      </c>
      <c r="FC392" s="3">
        <f t="shared" si="295"/>
        <v>0</v>
      </c>
      <c r="FD392" s="3">
        <f t="shared" si="295"/>
        <v>0</v>
      </c>
      <c r="FE392" s="3">
        <f t="shared" si="295"/>
        <v>0</v>
      </c>
      <c r="FF392" s="3">
        <f t="shared" si="295"/>
        <v>0</v>
      </c>
      <c r="FG392" s="3">
        <f t="shared" si="295"/>
        <v>0</v>
      </c>
      <c r="FH392" s="3">
        <f t="shared" si="295"/>
        <v>0</v>
      </c>
      <c r="FI392" s="3">
        <f t="shared" si="295"/>
        <v>0</v>
      </c>
      <c r="FJ392" s="3">
        <f t="shared" si="295"/>
        <v>0</v>
      </c>
      <c r="FK392" s="3">
        <f t="shared" si="295"/>
        <v>0</v>
      </c>
      <c r="FL392" s="3">
        <f t="shared" si="295"/>
        <v>0</v>
      </c>
      <c r="FM392" s="3">
        <f t="shared" si="295"/>
        <v>0</v>
      </c>
      <c r="FN392" s="3">
        <f t="shared" si="295"/>
        <v>0</v>
      </c>
      <c r="FO392" s="3">
        <f t="shared" si="295"/>
        <v>0</v>
      </c>
      <c r="FP392" s="3">
        <f t="shared" si="295"/>
        <v>0</v>
      </c>
      <c r="FQ392" s="3">
        <f t="shared" si="295"/>
        <v>0</v>
      </c>
      <c r="FR392" s="3">
        <f t="shared" si="295"/>
        <v>0</v>
      </c>
      <c r="FS392" s="3">
        <f t="shared" ref="FS392:GX392" si="296">FS427</f>
        <v>0</v>
      </c>
      <c r="FT392" s="3">
        <f t="shared" si="296"/>
        <v>0</v>
      </c>
      <c r="FU392" s="3">
        <f t="shared" si="296"/>
        <v>0</v>
      </c>
      <c r="FV392" s="3">
        <f t="shared" si="296"/>
        <v>0</v>
      </c>
      <c r="FW392" s="3">
        <f t="shared" si="296"/>
        <v>0</v>
      </c>
      <c r="FX392" s="3">
        <f t="shared" si="296"/>
        <v>0</v>
      </c>
      <c r="FY392" s="3">
        <f t="shared" si="296"/>
        <v>0</v>
      </c>
      <c r="FZ392" s="3">
        <f t="shared" si="296"/>
        <v>0</v>
      </c>
      <c r="GA392" s="3">
        <f t="shared" si="296"/>
        <v>0</v>
      </c>
      <c r="GB392" s="3">
        <f t="shared" si="296"/>
        <v>0</v>
      </c>
      <c r="GC392" s="3">
        <f t="shared" si="296"/>
        <v>0</v>
      </c>
      <c r="GD392" s="3">
        <f t="shared" si="296"/>
        <v>0</v>
      </c>
      <c r="GE392" s="3">
        <f t="shared" si="296"/>
        <v>0</v>
      </c>
      <c r="GF392" s="3">
        <f t="shared" si="296"/>
        <v>0</v>
      </c>
      <c r="GG392" s="3">
        <f t="shared" si="296"/>
        <v>0</v>
      </c>
      <c r="GH392" s="3">
        <f t="shared" si="296"/>
        <v>0</v>
      </c>
      <c r="GI392" s="3">
        <f t="shared" si="296"/>
        <v>0</v>
      </c>
      <c r="GJ392" s="3">
        <f t="shared" si="296"/>
        <v>0</v>
      </c>
      <c r="GK392" s="3">
        <f t="shared" si="296"/>
        <v>0</v>
      </c>
      <c r="GL392" s="3">
        <f t="shared" si="296"/>
        <v>0</v>
      </c>
      <c r="GM392" s="3">
        <f t="shared" si="296"/>
        <v>0</v>
      </c>
      <c r="GN392" s="3">
        <f t="shared" si="296"/>
        <v>0</v>
      </c>
      <c r="GO392" s="3">
        <f t="shared" si="296"/>
        <v>0</v>
      </c>
      <c r="GP392" s="3">
        <f t="shared" si="296"/>
        <v>0</v>
      </c>
      <c r="GQ392" s="3">
        <f t="shared" si="296"/>
        <v>0</v>
      </c>
      <c r="GR392" s="3">
        <f t="shared" si="296"/>
        <v>0</v>
      </c>
      <c r="GS392" s="3">
        <f t="shared" si="296"/>
        <v>0</v>
      </c>
      <c r="GT392" s="3">
        <f t="shared" si="296"/>
        <v>0</v>
      </c>
      <c r="GU392" s="3">
        <f t="shared" si="296"/>
        <v>0</v>
      </c>
      <c r="GV392" s="3">
        <f t="shared" si="296"/>
        <v>0</v>
      </c>
      <c r="GW392" s="3">
        <f t="shared" si="296"/>
        <v>0</v>
      </c>
      <c r="GX392" s="3">
        <f t="shared" si="296"/>
        <v>0</v>
      </c>
    </row>
    <row r="394" spans="1:245">
      <c r="A394">
        <v>17</v>
      </c>
      <c r="B394">
        <v>1</v>
      </c>
      <c r="C394">
        <f>ROW(SmtRes!A404)</f>
        <v>404</v>
      </c>
      <c r="D394">
        <f>ROW(EtalonRes!A395)</f>
        <v>395</v>
      </c>
      <c r="E394" t="s">
        <v>16</v>
      </c>
      <c r="F394" t="s">
        <v>139</v>
      </c>
      <c r="G394" t="s">
        <v>140</v>
      </c>
      <c r="H394" t="s">
        <v>141</v>
      </c>
      <c r="I394">
        <f>ROUND(4.5/100,9)</f>
        <v>4.4999999999999998E-2</v>
      </c>
      <c r="J394">
        <v>0</v>
      </c>
      <c r="O394">
        <f t="shared" ref="O394:O425" si="297">ROUND(CP394,2)</f>
        <v>1176.96</v>
      </c>
      <c r="P394">
        <f t="shared" ref="P394:P425" si="298">ROUND(CQ394*I394,2)</f>
        <v>857.68</v>
      </c>
      <c r="Q394">
        <f t="shared" ref="Q394:Q425" si="299">ROUND(CR394*I394,2)</f>
        <v>8.92</v>
      </c>
      <c r="R394">
        <f t="shared" ref="R394:R425" si="300">ROUND(CS394*I394,2)</f>
        <v>1.02</v>
      </c>
      <c r="S394">
        <f t="shared" ref="S394:S425" si="301">ROUND(CT394*I394,2)</f>
        <v>310.36</v>
      </c>
      <c r="T394">
        <f t="shared" ref="T394:T425" si="302">ROUND(CU394*I394,2)</f>
        <v>0</v>
      </c>
      <c r="U394">
        <f t="shared" ref="U394:U425" si="303">CV394*I394</f>
        <v>1.0965825</v>
      </c>
      <c r="V394">
        <f t="shared" ref="V394:V425" si="304">CW394*I394</f>
        <v>2.2499999999999998E-3</v>
      </c>
      <c r="W394">
        <f t="shared" ref="W394:W425" si="305">ROUND(CX394*I394,2)</f>
        <v>0</v>
      </c>
      <c r="X394">
        <f t="shared" ref="X394:X425" si="306">ROUND(CY394,2)</f>
        <v>280.24</v>
      </c>
      <c r="Y394">
        <f t="shared" ref="Y394:Y425" si="307">ROUND(CZ394,2)</f>
        <v>133.88999999999999</v>
      </c>
      <c r="AA394">
        <v>35806607</v>
      </c>
      <c r="AB394">
        <f t="shared" ref="AB394:AB425" si="308">ROUND((AC394+AD394+AF394),2)</f>
        <v>4229.87</v>
      </c>
      <c r="AC394">
        <f t="shared" ref="AC394:AC425" si="309">ROUND((ES394),2)</f>
        <v>4004.09</v>
      </c>
      <c r="AD394">
        <f>ROUND(((((ET394*1.25))-((EU394*1.25)))+AE394),2)</f>
        <v>17.920000000000002</v>
      </c>
      <c r="AE394">
        <f>ROUND(((EU394*1.25)),2)</f>
        <v>0.68</v>
      </c>
      <c r="AF394">
        <f>ROUND(((EV394*1.15)),2)</f>
        <v>207.86</v>
      </c>
      <c r="AG394">
        <f t="shared" ref="AG394:AG425" si="310">ROUND((AP394),2)</f>
        <v>0</v>
      </c>
      <c r="AH394">
        <f>((EW394*1.15))</f>
        <v>24.368500000000001</v>
      </c>
      <c r="AI394">
        <f>((EX394*1.25))</f>
        <v>0.05</v>
      </c>
      <c r="AJ394">
        <f t="shared" ref="AJ394:AJ425" si="311">(AS394)</f>
        <v>0</v>
      </c>
      <c r="AK394">
        <v>4199.17</v>
      </c>
      <c r="AL394">
        <v>4004.09</v>
      </c>
      <c r="AM394">
        <v>14.33</v>
      </c>
      <c r="AN394">
        <v>0.54</v>
      </c>
      <c r="AO394">
        <v>180.75</v>
      </c>
      <c r="AP394">
        <v>0</v>
      </c>
      <c r="AQ394">
        <v>21.19</v>
      </c>
      <c r="AR394">
        <v>0.04</v>
      </c>
      <c r="AS394">
        <v>0</v>
      </c>
      <c r="AT394">
        <v>90</v>
      </c>
      <c r="AU394">
        <v>43</v>
      </c>
      <c r="AV394">
        <v>1</v>
      </c>
      <c r="AW394">
        <v>1</v>
      </c>
      <c r="AZ394">
        <v>1</v>
      </c>
      <c r="BA394">
        <v>33.18</v>
      </c>
      <c r="BB394">
        <v>11.06</v>
      </c>
      <c r="BC394">
        <v>4.76</v>
      </c>
      <c r="BD394" t="s">
        <v>3</v>
      </c>
      <c r="BE394" t="s">
        <v>3</v>
      </c>
      <c r="BF394" t="s">
        <v>3</v>
      </c>
      <c r="BG394" t="s">
        <v>3</v>
      </c>
      <c r="BH394">
        <v>0</v>
      </c>
      <c r="BI394">
        <v>1</v>
      </c>
      <c r="BJ394" t="s">
        <v>142</v>
      </c>
      <c r="BM394">
        <v>10001</v>
      </c>
      <c r="BN394">
        <v>0</v>
      </c>
      <c r="BO394" t="s">
        <v>139</v>
      </c>
      <c r="BP394">
        <v>1</v>
      </c>
      <c r="BQ394">
        <v>2</v>
      </c>
      <c r="BR394">
        <v>0</v>
      </c>
      <c r="BS394">
        <v>33.18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118</v>
      </c>
      <c r="CA394">
        <v>63</v>
      </c>
      <c r="CE394">
        <v>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ref="CP394:CP425" si="312">(P394+Q394+S394)</f>
        <v>1176.96</v>
      </c>
      <c r="CQ394">
        <f t="shared" ref="CQ394:CQ425" si="313">AC394*BC394</f>
        <v>19059.468400000002</v>
      </c>
      <c r="CR394">
        <f t="shared" ref="CR394:CR425" si="314">AD394*BB394</f>
        <v>198.19520000000003</v>
      </c>
      <c r="CS394">
        <f t="shared" ref="CS394:CS425" si="315">AE394*BS394</f>
        <v>22.5624</v>
      </c>
      <c r="CT394">
        <f t="shared" ref="CT394:CT425" si="316">AF394*BA394</f>
        <v>6896.7948000000006</v>
      </c>
      <c r="CU394">
        <f t="shared" ref="CU394:CU425" si="317">AG394</f>
        <v>0</v>
      </c>
      <c r="CV394">
        <f t="shared" ref="CV394:CV425" si="318">AH394</f>
        <v>24.368500000000001</v>
      </c>
      <c r="CW394">
        <f t="shared" ref="CW394:CW425" si="319">AI394</f>
        <v>0.05</v>
      </c>
      <c r="CX394">
        <f t="shared" ref="CX394:CX425" si="320">AJ394</f>
        <v>0</v>
      </c>
      <c r="CY394">
        <f t="shared" ref="CY394:CY425" si="321">(((S394+R394)*AT394)/100)</f>
        <v>280.24200000000002</v>
      </c>
      <c r="CZ394">
        <f t="shared" ref="CZ394:CZ425" si="322">(((S394+R394)*AU394)/100)</f>
        <v>133.89340000000001</v>
      </c>
      <c r="DC394" t="s">
        <v>3</v>
      </c>
      <c r="DD394" t="s">
        <v>3</v>
      </c>
      <c r="DE394" t="s">
        <v>143</v>
      </c>
      <c r="DF394" t="s">
        <v>143</v>
      </c>
      <c r="DG394" t="s">
        <v>144</v>
      </c>
      <c r="DH394" t="s">
        <v>3</v>
      </c>
      <c r="DI394" t="s">
        <v>144</v>
      </c>
      <c r="DJ394" t="s">
        <v>143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1013</v>
      </c>
      <c r="DV394" t="s">
        <v>141</v>
      </c>
      <c r="DW394" t="s">
        <v>141</v>
      </c>
      <c r="DX394">
        <v>1</v>
      </c>
      <c r="DZ394" t="s">
        <v>3</v>
      </c>
      <c r="EA394" t="s">
        <v>3</v>
      </c>
      <c r="EB394" t="s">
        <v>3</v>
      </c>
      <c r="EC394" t="s">
        <v>3</v>
      </c>
      <c r="EE394">
        <v>29085510</v>
      </c>
      <c r="EF394">
        <v>2</v>
      </c>
      <c r="EG394" t="s">
        <v>145</v>
      </c>
      <c r="EH394">
        <v>0</v>
      </c>
      <c r="EI394" t="s">
        <v>3</v>
      </c>
      <c r="EJ394">
        <v>1</v>
      </c>
      <c r="EK394">
        <v>10001</v>
      </c>
      <c r="EL394" t="s">
        <v>146</v>
      </c>
      <c r="EM394" t="s">
        <v>147</v>
      </c>
      <c r="EO394" t="s">
        <v>3</v>
      </c>
      <c r="EQ394">
        <v>0</v>
      </c>
      <c r="ER394">
        <v>4199.17</v>
      </c>
      <c r="ES394">
        <v>4004.09</v>
      </c>
      <c r="ET394">
        <v>14.33</v>
      </c>
      <c r="EU394">
        <v>0.54</v>
      </c>
      <c r="EV394">
        <v>180.75</v>
      </c>
      <c r="EW394">
        <v>21.19</v>
      </c>
      <c r="EX394">
        <v>0.04</v>
      </c>
      <c r="EY394">
        <v>0</v>
      </c>
      <c r="FQ394">
        <v>0</v>
      </c>
      <c r="FR394">
        <f t="shared" ref="FR394:FR425" si="323">ROUND(IF(AND(BH394=3,BI394=3),P394,0),2)</f>
        <v>0</v>
      </c>
      <c r="FS394">
        <v>0</v>
      </c>
      <c r="FT394" t="s">
        <v>148</v>
      </c>
      <c r="FU394" t="s">
        <v>24</v>
      </c>
      <c r="FV394" t="s">
        <v>24</v>
      </c>
      <c r="FW394" t="s">
        <v>25</v>
      </c>
      <c r="FX394">
        <v>106.2</v>
      </c>
      <c r="FY394">
        <v>53.55</v>
      </c>
      <c r="GA394" t="s">
        <v>3</v>
      </c>
      <c r="GD394">
        <v>1</v>
      </c>
      <c r="GF394">
        <v>-1773683300</v>
      </c>
      <c r="GG394">
        <v>2</v>
      </c>
      <c r="GH394">
        <v>1</v>
      </c>
      <c r="GI394">
        <v>2</v>
      </c>
      <c r="GJ394">
        <v>0</v>
      </c>
      <c r="GK394">
        <v>0</v>
      </c>
      <c r="GL394">
        <f t="shared" ref="GL394:GL425" si="324">ROUND(IF(AND(BH394=3,BI394=3,FS394&lt;&gt;0),P394,0),2)</f>
        <v>0</v>
      </c>
      <c r="GM394">
        <f t="shared" ref="GM394:GM425" si="325">ROUND(O394+X394+Y394,2)+GX394</f>
        <v>1591.09</v>
      </c>
      <c r="GN394">
        <f t="shared" ref="GN394:GN425" si="326">IF(OR(BI394=0,BI394=1),ROUND(O394+X394+Y394,2),0)</f>
        <v>1591.09</v>
      </c>
      <c r="GO394">
        <f t="shared" ref="GO394:GO425" si="327">IF(BI394=2,ROUND(O394+X394+Y394,2),0)</f>
        <v>0</v>
      </c>
      <c r="GP394">
        <f t="shared" ref="GP394:GP425" si="328">IF(BI394=4,ROUND(O394+X394+Y394,2)+GX394,0)</f>
        <v>0</v>
      </c>
      <c r="GR394">
        <v>0</v>
      </c>
      <c r="GS394">
        <v>3</v>
      </c>
      <c r="GT394">
        <v>0</v>
      </c>
      <c r="GU394" t="s">
        <v>3</v>
      </c>
      <c r="GV394">
        <f t="shared" ref="GV394:GV425" si="329">ROUND((GT394),2)</f>
        <v>0</v>
      </c>
      <c r="GW394">
        <v>1</v>
      </c>
      <c r="GX394">
        <f t="shared" ref="GX394:GX425" si="330">ROUND(HC394*I394,2)</f>
        <v>0</v>
      </c>
      <c r="HA394">
        <v>0</v>
      </c>
      <c r="HB394">
        <v>0</v>
      </c>
      <c r="HC394">
        <f t="shared" ref="HC394:HC425" si="331">GV394*GW394</f>
        <v>0</v>
      </c>
      <c r="HE394" t="s">
        <v>3</v>
      </c>
      <c r="HF394" t="s">
        <v>3</v>
      </c>
      <c r="IK394">
        <v>0</v>
      </c>
    </row>
    <row r="395" spans="1:245">
      <c r="A395">
        <v>18</v>
      </c>
      <c r="B395">
        <v>1</v>
      </c>
      <c r="C395">
        <v>403</v>
      </c>
      <c r="E395" t="s">
        <v>26</v>
      </c>
      <c r="F395" t="s">
        <v>149</v>
      </c>
      <c r="G395" t="s">
        <v>150</v>
      </c>
      <c r="H395" t="s">
        <v>151</v>
      </c>
      <c r="I395">
        <f>I394*J395</f>
        <v>4.5</v>
      </c>
      <c r="J395">
        <v>100</v>
      </c>
      <c r="O395">
        <f t="shared" si="297"/>
        <v>810.71</v>
      </c>
      <c r="P395">
        <f t="shared" si="298"/>
        <v>810.71</v>
      </c>
      <c r="Q395">
        <f t="shared" si="299"/>
        <v>0</v>
      </c>
      <c r="R395">
        <f t="shared" si="300"/>
        <v>0</v>
      </c>
      <c r="S395">
        <f t="shared" si="301"/>
        <v>0</v>
      </c>
      <c r="T395">
        <f t="shared" si="302"/>
        <v>0</v>
      </c>
      <c r="U395">
        <f t="shared" si="303"/>
        <v>0</v>
      </c>
      <c r="V395">
        <f t="shared" si="304"/>
        <v>0</v>
      </c>
      <c r="W395">
        <f t="shared" si="305"/>
        <v>39.06</v>
      </c>
      <c r="X395">
        <f t="shared" si="306"/>
        <v>0</v>
      </c>
      <c r="Y395">
        <f t="shared" si="307"/>
        <v>0</v>
      </c>
      <c r="AA395">
        <v>35806607</v>
      </c>
      <c r="AB395">
        <f t="shared" si="308"/>
        <v>189.64</v>
      </c>
      <c r="AC395">
        <f t="shared" si="309"/>
        <v>189.64</v>
      </c>
      <c r="AD395">
        <f>ROUND((((ET395)-(EU395))+AE395),2)</f>
        <v>0</v>
      </c>
      <c r="AE395">
        <f>ROUND((EU395),2)</f>
        <v>0</v>
      </c>
      <c r="AF395">
        <f>ROUND((EV395),2)</f>
        <v>0</v>
      </c>
      <c r="AG395">
        <f t="shared" si="310"/>
        <v>0</v>
      </c>
      <c r="AH395">
        <f>(EW395)</f>
        <v>0</v>
      </c>
      <c r="AI395">
        <f>(EX395)</f>
        <v>0</v>
      </c>
      <c r="AJ395">
        <f t="shared" si="311"/>
        <v>8.68</v>
      </c>
      <c r="AK395">
        <v>189.64</v>
      </c>
      <c r="AL395">
        <v>189.64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8.68</v>
      </c>
      <c r="AT395">
        <v>0</v>
      </c>
      <c r="AU395">
        <v>0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0.95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1</v>
      </c>
      <c r="BJ395" t="s">
        <v>152</v>
      </c>
      <c r="BM395">
        <v>500001</v>
      </c>
      <c r="BN395">
        <v>0</v>
      </c>
      <c r="BO395" t="s">
        <v>149</v>
      </c>
      <c r="BP395">
        <v>1</v>
      </c>
      <c r="BQ395">
        <v>8</v>
      </c>
      <c r="BR395">
        <v>0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0</v>
      </c>
      <c r="CA395">
        <v>0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312"/>
        <v>810.71</v>
      </c>
      <c r="CQ395">
        <f t="shared" si="313"/>
        <v>180.15799999999999</v>
      </c>
      <c r="CR395">
        <f t="shared" si="314"/>
        <v>0</v>
      </c>
      <c r="CS395">
        <f t="shared" si="315"/>
        <v>0</v>
      </c>
      <c r="CT395">
        <f t="shared" si="316"/>
        <v>0</v>
      </c>
      <c r="CU395">
        <f t="shared" si="317"/>
        <v>0</v>
      </c>
      <c r="CV395">
        <f t="shared" si="318"/>
        <v>0</v>
      </c>
      <c r="CW395">
        <f t="shared" si="319"/>
        <v>0</v>
      </c>
      <c r="CX395">
        <f t="shared" si="320"/>
        <v>8.68</v>
      </c>
      <c r="CY395">
        <f t="shared" si="321"/>
        <v>0</v>
      </c>
      <c r="CZ395">
        <f t="shared" si="322"/>
        <v>0</v>
      </c>
      <c r="DC395" t="s">
        <v>3</v>
      </c>
      <c r="DD395" t="s">
        <v>3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1003</v>
      </c>
      <c r="DV395" t="s">
        <v>151</v>
      </c>
      <c r="DW395" t="s">
        <v>151</v>
      </c>
      <c r="DX395">
        <v>1</v>
      </c>
      <c r="DZ395" t="s">
        <v>3</v>
      </c>
      <c r="EA395" t="s">
        <v>3</v>
      </c>
      <c r="EB395" t="s">
        <v>3</v>
      </c>
      <c r="EC395" t="s">
        <v>3</v>
      </c>
      <c r="EE395">
        <v>29085443</v>
      </c>
      <c r="EF395">
        <v>8</v>
      </c>
      <c r="EG395" t="s">
        <v>153</v>
      </c>
      <c r="EH395">
        <v>0</v>
      </c>
      <c r="EI395" t="s">
        <v>3</v>
      </c>
      <c r="EJ395">
        <v>1</v>
      </c>
      <c r="EK395">
        <v>500001</v>
      </c>
      <c r="EL395" t="s">
        <v>154</v>
      </c>
      <c r="EM395" t="s">
        <v>155</v>
      </c>
      <c r="EO395" t="s">
        <v>3</v>
      </c>
      <c r="EQ395">
        <v>0</v>
      </c>
      <c r="ER395">
        <v>189.64</v>
      </c>
      <c r="ES395">
        <v>189.64</v>
      </c>
      <c r="ET395">
        <v>0</v>
      </c>
      <c r="EU395">
        <v>0</v>
      </c>
      <c r="EV395">
        <v>0</v>
      </c>
      <c r="EW395">
        <v>0</v>
      </c>
      <c r="EX395">
        <v>0</v>
      </c>
      <c r="FQ395">
        <v>0</v>
      </c>
      <c r="FR395">
        <f t="shared" si="323"/>
        <v>0</v>
      </c>
      <c r="FS395">
        <v>0</v>
      </c>
      <c r="FX395">
        <v>0</v>
      </c>
      <c r="FY395">
        <v>0</v>
      </c>
      <c r="GA395" t="s">
        <v>3</v>
      </c>
      <c r="GD395">
        <v>1</v>
      </c>
      <c r="GF395">
        <v>-1224981602</v>
      </c>
      <c r="GG395">
        <v>2</v>
      </c>
      <c r="GH395">
        <v>1</v>
      </c>
      <c r="GI395">
        <v>2</v>
      </c>
      <c r="GJ395">
        <v>0</v>
      </c>
      <c r="GK395">
        <v>0</v>
      </c>
      <c r="GL395">
        <f t="shared" si="324"/>
        <v>0</v>
      </c>
      <c r="GM395">
        <f t="shared" si="325"/>
        <v>810.71</v>
      </c>
      <c r="GN395">
        <f t="shared" si="326"/>
        <v>810.71</v>
      </c>
      <c r="GO395">
        <f t="shared" si="327"/>
        <v>0</v>
      </c>
      <c r="GP395">
        <f t="shared" si="328"/>
        <v>0</v>
      </c>
      <c r="GR395">
        <v>0</v>
      </c>
      <c r="GS395">
        <v>3</v>
      </c>
      <c r="GT395">
        <v>0</v>
      </c>
      <c r="GU395" t="s">
        <v>3</v>
      </c>
      <c r="GV395">
        <f t="shared" si="329"/>
        <v>0</v>
      </c>
      <c r="GW395">
        <v>1</v>
      </c>
      <c r="GX395">
        <f t="shared" si="330"/>
        <v>0</v>
      </c>
      <c r="HA395">
        <v>0</v>
      </c>
      <c r="HB395">
        <v>0</v>
      </c>
      <c r="HC395">
        <f t="shared" si="331"/>
        <v>0</v>
      </c>
      <c r="HE395" t="s">
        <v>3</v>
      </c>
      <c r="HF395" t="s">
        <v>3</v>
      </c>
      <c r="IK395">
        <v>0</v>
      </c>
    </row>
    <row r="396" spans="1:245">
      <c r="A396">
        <v>17</v>
      </c>
      <c r="B396">
        <v>1</v>
      </c>
      <c r="C396">
        <f>ROW(SmtRes!A413)</f>
        <v>413</v>
      </c>
      <c r="D396">
        <f>ROW(EtalonRes!A404)</f>
        <v>404</v>
      </c>
      <c r="E396" t="s">
        <v>34</v>
      </c>
      <c r="F396" t="s">
        <v>156</v>
      </c>
      <c r="G396" t="s">
        <v>157</v>
      </c>
      <c r="H396" t="s">
        <v>158</v>
      </c>
      <c r="I396">
        <f>ROUND(3.6/100,9)</f>
        <v>3.5999999999999997E-2</v>
      </c>
      <c r="J396">
        <v>0</v>
      </c>
      <c r="O396">
        <f t="shared" si="297"/>
        <v>2180.58</v>
      </c>
      <c r="P396">
        <f t="shared" si="298"/>
        <v>58.61</v>
      </c>
      <c r="Q396">
        <f t="shared" si="299"/>
        <v>22.77</v>
      </c>
      <c r="R396">
        <f t="shared" si="300"/>
        <v>1.61</v>
      </c>
      <c r="S396">
        <f t="shared" si="301"/>
        <v>2099.1999999999998</v>
      </c>
      <c r="T396">
        <f t="shared" si="302"/>
        <v>0</v>
      </c>
      <c r="U396">
        <f t="shared" si="303"/>
        <v>6.8918579999999992</v>
      </c>
      <c r="V396">
        <f t="shared" si="304"/>
        <v>3.5999999999999999E-3</v>
      </c>
      <c r="W396">
        <f t="shared" si="305"/>
        <v>0</v>
      </c>
      <c r="X396">
        <f t="shared" si="306"/>
        <v>1680.65</v>
      </c>
      <c r="Y396">
        <f t="shared" si="307"/>
        <v>777.3</v>
      </c>
      <c r="AA396">
        <v>35806607</v>
      </c>
      <c r="AB396">
        <f t="shared" si="308"/>
        <v>2294.19</v>
      </c>
      <c r="AC396">
        <f t="shared" si="309"/>
        <v>478.86</v>
      </c>
      <c r="AD396">
        <f>ROUND(((((ET396*1.25))-((EU396*1.25)))+AE396),2)</f>
        <v>57.91</v>
      </c>
      <c r="AE396">
        <f>ROUND(((EU396*1.25)),2)</f>
        <v>1.35</v>
      </c>
      <c r="AF396">
        <f>ROUND(((EV396*1.15)),2)</f>
        <v>1757.42</v>
      </c>
      <c r="AG396">
        <f t="shared" si="310"/>
        <v>0</v>
      </c>
      <c r="AH396">
        <f>((EW396*1.15))</f>
        <v>191.44049999999999</v>
      </c>
      <c r="AI396">
        <f>((EX396*1.25))</f>
        <v>0.1</v>
      </c>
      <c r="AJ396">
        <f t="shared" si="311"/>
        <v>0</v>
      </c>
      <c r="AK396">
        <v>2053.38</v>
      </c>
      <c r="AL396">
        <v>478.86</v>
      </c>
      <c r="AM396">
        <v>46.33</v>
      </c>
      <c r="AN396">
        <v>1.08</v>
      </c>
      <c r="AO396">
        <v>1528.19</v>
      </c>
      <c r="AP396">
        <v>0</v>
      </c>
      <c r="AQ396">
        <v>166.47</v>
      </c>
      <c r="AR396">
        <v>0.08</v>
      </c>
      <c r="AS396">
        <v>0</v>
      </c>
      <c r="AT396">
        <v>80</v>
      </c>
      <c r="AU396">
        <v>37</v>
      </c>
      <c r="AV396">
        <v>1</v>
      </c>
      <c r="AW396">
        <v>1</v>
      </c>
      <c r="AZ396">
        <v>1</v>
      </c>
      <c r="BA396">
        <v>33.18</v>
      </c>
      <c r="BB396">
        <v>10.92</v>
      </c>
      <c r="BC396">
        <v>3.4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1</v>
      </c>
      <c r="BJ396" t="s">
        <v>188</v>
      </c>
      <c r="BM396">
        <v>15001</v>
      </c>
      <c r="BN396">
        <v>0</v>
      </c>
      <c r="BO396" t="s">
        <v>156</v>
      </c>
      <c r="BP396">
        <v>1</v>
      </c>
      <c r="BQ396">
        <v>2</v>
      </c>
      <c r="BR396">
        <v>0</v>
      </c>
      <c r="BS396">
        <v>33.18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105</v>
      </c>
      <c r="CA396">
        <v>55</v>
      </c>
      <c r="CE396">
        <v>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312"/>
        <v>2180.58</v>
      </c>
      <c r="CQ396">
        <f t="shared" si="313"/>
        <v>1628.124</v>
      </c>
      <c r="CR396">
        <f t="shared" si="314"/>
        <v>632.3771999999999</v>
      </c>
      <c r="CS396">
        <f t="shared" si="315"/>
        <v>44.792999999999999</v>
      </c>
      <c r="CT396">
        <f t="shared" si="316"/>
        <v>58311.195599999999</v>
      </c>
      <c r="CU396">
        <f t="shared" si="317"/>
        <v>0</v>
      </c>
      <c r="CV396">
        <f t="shared" si="318"/>
        <v>191.44049999999999</v>
      </c>
      <c r="CW396">
        <f t="shared" si="319"/>
        <v>0.1</v>
      </c>
      <c r="CX396">
        <f t="shared" si="320"/>
        <v>0</v>
      </c>
      <c r="CY396">
        <f t="shared" si="321"/>
        <v>1680.6479999999999</v>
      </c>
      <c r="CZ396">
        <f t="shared" si="322"/>
        <v>777.29970000000003</v>
      </c>
      <c r="DC396" t="s">
        <v>3</v>
      </c>
      <c r="DD396" t="s">
        <v>3</v>
      </c>
      <c r="DE396" t="s">
        <v>143</v>
      </c>
      <c r="DF396" t="s">
        <v>143</v>
      </c>
      <c r="DG396" t="s">
        <v>144</v>
      </c>
      <c r="DH396" t="s">
        <v>3</v>
      </c>
      <c r="DI396" t="s">
        <v>144</v>
      </c>
      <c r="DJ396" t="s">
        <v>143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1013</v>
      </c>
      <c r="DV396" t="s">
        <v>158</v>
      </c>
      <c r="DW396" t="s">
        <v>158</v>
      </c>
      <c r="DX396">
        <v>1</v>
      </c>
      <c r="DZ396" t="s">
        <v>3</v>
      </c>
      <c r="EA396" t="s">
        <v>3</v>
      </c>
      <c r="EB396" t="s">
        <v>3</v>
      </c>
      <c r="EC396" t="s">
        <v>3</v>
      </c>
      <c r="EE396">
        <v>29085536</v>
      </c>
      <c r="EF396">
        <v>2</v>
      </c>
      <c r="EG396" t="s">
        <v>145</v>
      </c>
      <c r="EH396">
        <v>0</v>
      </c>
      <c r="EI396" t="s">
        <v>3</v>
      </c>
      <c r="EJ396">
        <v>1</v>
      </c>
      <c r="EK396">
        <v>15001</v>
      </c>
      <c r="EL396" t="s">
        <v>160</v>
      </c>
      <c r="EM396" t="s">
        <v>161</v>
      </c>
      <c r="EO396" t="s">
        <v>3</v>
      </c>
      <c r="EQ396">
        <v>0</v>
      </c>
      <c r="ER396">
        <v>2053.38</v>
      </c>
      <c r="ES396">
        <v>478.86</v>
      </c>
      <c r="ET396">
        <v>46.33</v>
      </c>
      <c r="EU396">
        <v>1.08</v>
      </c>
      <c r="EV396">
        <v>1528.19</v>
      </c>
      <c r="EW396">
        <v>166.47</v>
      </c>
      <c r="EX396">
        <v>0.08</v>
      </c>
      <c r="EY396">
        <v>0</v>
      </c>
      <c r="FQ396">
        <v>0</v>
      </c>
      <c r="FR396">
        <f t="shared" si="323"/>
        <v>0</v>
      </c>
      <c r="FS396">
        <v>0</v>
      </c>
      <c r="FT396" t="s">
        <v>148</v>
      </c>
      <c r="FU396" t="s">
        <v>24</v>
      </c>
      <c r="FV396" t="s">
        <v>24</v>
      </c>
      <c r="FW396" t="s">
        <v>25</v>
      </c>
      <c r="FX396">
        <v>94.5</v>
      </c>
      <c r="FY396">
        <v>46.75</v>
      </c>
      <c r="GA396" t="s">
        <v>3</v>
      </c>
      <c r="GD396">
        <v>1</v>
      </c>
      <c r="GF396">
        <v>-1841865788</v>
      </c>
      <c r="GG396">
        <v>2</v>
      </c>
      <c r="GH396">
        <v>1</v>
      </c>
      <c r="GI396">
        <v>2</v>
      </c>
      <c r="GJ396">
        <v>0</v>
      </c>
      <c r="GK396">
        <v>0</v>
      </c>
      <c r="GL396">
        <f t="shared" si="324"/>
        <v>0</v>
      </c>
      <c r="GM396">
        <f t="shared" si="325"/>
        <v>4638.53</v>
      </c>
      <c r="GN396">
        <f t="shared" si="326"/>
        <v>4638.53</v>
      </c>
      <c r="GO396">
        <f t="shared" si="327"/>
        <v>0</v>
      </c>
      <c r="GP396">
        <f t="shared" si="328"/>
        <v>0</v>
      </c>
      <c r="GR396">
        <v>0</v>
      </c>
      <c r="GS396">
        <v>3</v>
      </c>
      <c r="GT396">
        <v>0</v>
      </c>
      <c r="GU396" t="s">
        <v>3</v>
      </c>
      <c r="GV396">
        <f t="shared" si="329"/>
        <v>0</v>
      </c>
      <c r="GW396">
        <v>1</v>
      </c>
      <c r="GX396">
        <f t="shared" si="330"/>
        <v>0</v>
      </c>
      <c r="HA396">
        <v>0</v>
      </c>
      <c r="HB396">
        <v>0</v>
      </c>
      <c r="HC396">
        <f t="shared" si="331"/>
        <v>0</v>
      </c>
      <c r="HE396" t="s">
        <v>3</v>
      </c>
      <c r="HF396" t="s">
        <v>3</v>
      </c>
      <c r="IK396">
        <v>0</v>
      </c>
    </row>
    <row r="397" spans="1:245">
      <c r="A397">
        <v>18</v>
      </c>
      <c r="B397">
        <v>1</v>
      </c>
      <c r="C397">
        <v>413</v>
      </c>
      <c r="E397" t="s">
        <v>162</v>
      </c>
      <c r="F397" t="s">
        <v>163</v>
      </c>
      <c r="G397" t="s">
        <v>164</v>
      </c>
      <c r="H397" t="s">
        <v>165</v>
      </c>
      <c r="I397">
        <f>I396*J397</f>
        <v>3.78</v>
      </c>
      <c r="J397">
        <v>105</v>
      </c>
      <c r="O397">
        <f t="shared" si="297"/>
        <v>857.01</v>
      </c>
      <c r="P397">
        <f t="shared" si="298"/>
        <v>857.01</v>
      </c>
      <c r="Q397">
        <f t="shared" si="299"/>
        <v>0</v>
      </c>
      <c r="R397">
        <f t="shared" si="300"/>
        <v>0</v>
      </c>
      <c r="S397">
        <f t="shared" si="301"/>
        <v>0</v>
      </c>
      <c r="T397">
        <f t="shared" si="302"/>
        <v>0</v>
      </c>
      <c r="U397">
        <f t="shared" si="303"/>
        <v>0</v>
      </c>
      <c r="V397">
        <f t="shared" si="304"/>
        <v>0</v>
      </c>
      <c r="W397">
        <f t="shared" si="305"/>
        <v>65.39</v>
      </c>
      <c r="X397">
        <f t="shared" si="306"/>
        <v>0</v>
      </c>
      <c r="Y397">
        <f t="shared" si="307"/>
        <v>0</v>
      </c>
      <c r="AA397">
        <v>35806607</v>
      </c>
      <c r="AB397">
        <f t="shared" si="308"/>
        <v>377.87</v>
      </c>
      <c r="AC397">
        <f t="shared" si="309"/>
        <v>377.87</v>
      </c>
      <c r="AD397">
        <f t="shared" ref="AD397:AD402" si="332">ROUND((((ET397)-(EU397))+AE397),2)</f>
        <v>0</v>
      </c>
      <c r="AE397">
        <f t="shared" ref="AE397:AF402" si="333">ROUND((EU397),2)</f>
        <v>0</v>
      </c>
      <c r="AF397">
        <f t="shared" si="333"/>
        <v>0</v>
      </c>
      <c r="AG397">
        <f t="shared" si="310"/>
        <v>0</v>
      </c>
      <c r="AH397">
        <f t="shared" ref="AH397:AI402" si="334">(EW397)</f>
        <v>0</v>
      </c>
      <c r="AI397">
        <f t="shared" si="334"/>
        <v>0</v>
      </c>
      <c r="AJ397">
        <f t="shared" si="311"/>
        <v>17.3</v>
      </c>
      <c r="AK397">
        <v>377.87</v>
      </c>
      <c r="AL397">
        <v>377.87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17.3</v>
      </c>
      <c r="AT397">
        <v>0</v>
      </c>
      <c r="AU397">
        <v>0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0.6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1</v>
      </c>
      <c r="BJ397" t="s">
        <v>189</v>
      </c>
      <c r="BM397">
        <v>500001</v>
      </c>
      <c r="BN397">
        <v>0</v>
      </c>
      <c r="BO397" t="s">
        <v>163</v>
      </c>
      <c r="BP397">
        <v>1</v>
      </c>
      <c r="BQ397">
        <v>8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0</v>
      </c>
      <c r="CA397">
        <v>0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312"/>
        <v>857.01</v>
      </c>
      <c r="CQ397">
        <f t="shared" si="313"/>
        <v>226.72200000000001</v>
      </c>
      <c r="CR397">
        <f t="shared" si="314"/>
        <v>0</v>
      </c>
      <c r="CS397">
        <f t="shared" si="315"/>
        <v>0</v>
      </c>
      <c r="CT397">
        <f t="shared" si="316"/>
        <v>0</v>
      </c>
      <c r="CU397">
        <f t="shared" si="317"/>
        <v>0</v>
      </c>
      <c r="CV397">
        <f t="shared" si="318"/>
        <v>0</v>
      </c>
      <c r="CW397">
        <f t="shared" si="319"/>
        <v>0</v>
      </c>
      <c r="CX397">
        <f t="shared" si="320"/>
        <v>17.3</v>
      </c>
      <c r="CY397">
        <f t="shared" si="321"/>
        <v>0</v>
      </c>
      <c r="CZ397">
        <f t="shared" si="322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1005</v>
      </c>
      <c r="DV397" t="s">
        <v>165</v>
      </c>
      <c r="DW397" t="s">
        <v>165</v>
      </c>
      <c r="DX397">
        <v>1</v>
      </c>
      <c r="DZ397" t="s">
        <v>3</v>
      </c>
      <c r="EA397" t="s">
        <v>3</v>
      </c>
      <c r="EB397" t="s">
        <v>3</v>
      </c>
      <c r="EC397" t="s">
        <v>3</v>
      </c>
      <c r="EE397">
        <v>29085443</v>
      </c>
      <c r="EF397">
        <v>8</v>
      </c>
      <c r="EG397" t="s">
        <v>153</v>
      </c>
      <c r="EH397">
        <v>0</v>
      </c>
      <c r="EI397" t="s">
        <v>3</v>
      </c>
      <c r="EJ397">
        <v>1</v>
      </c>
      <c r="EK397">
        <v>500001</v>
      </c>
      <c r="EL397" t="s">
        <v>154</v>
      </c>
      <c r="EM397" t="s">
        <v>155</v>
      </c>
      <c r="EO397" t="s">
        <v>3</v>
      </c>
      <c r="EQ397">
        <v>0</v>
      </c>
      <c r="ER397">
        <v>377.87</v>
      </c>
      <c r="ES397">
        <v>377.87</v>
      </c>
      <c r="ET397">
        <v>0</v>
      </c>
      <c r="EU397">
        <v>0</v>
      </c>
      <c r="EV397">
        <v>0</v>
      </c>
      <c r="EW397">
        <v>0</v>
      </c>
      <c r="EX397">
        <v>0</v>
      </c>
      <c r="FQ397">
        <v>0</v>
      </c>
      <c r="FR397">
        <f t="shared" si="323"/>
        <v>0</v>
      </c>
      <c r="FS397">
        <v>0</v>
      </c>
      <c r="FX397">
        <v>0</v>
      </c>
      <c r="FY397">
        <v>0</v>
      </c>
      <c r="GA397" t="s">
        <v>3</v>
      </c>
      <c r="GD397">
        <v>1</v>
      </c>
      <c r="GF397">
        <v>-1326923709</v>
      </c>
      <c r="GG397">
        <v>2</v>
      </c>
      <c r="GH397">
        <v>1</v>
      </c>
      <c r="GI397">
        <v>2</v>
      </c>
      <c r="GJ397">
        <v>0</v>
      </c>
      <c r="GK397">
        <v>0</v>
      </c>
      <c r="GL397">
        <f t="shared" si="324"/>
        <v>0</v>
      </c>
      <c r="GM397">
        <f t="shared" si="325"/>
        <v>857.01</v>
      </c>
      <c r="GN397">
        <f t="shared" si="326"/>
        <v>857.01</v>
      </c>
      <c r="GO397">
        <f t="shared" si="327"/>
        <v>0</v>
      </c>
      <c r="GP397">
        <f t="shared" si="328"/>
        <v>0</v>
      </c>
      <c r="GR397">
        <v>0</v>
      </c>
      <c r="GS397">
        <v>3</v>
      </c>
      <c r="GT397">
        <v>0</v>
      </c>
      <c r="GU397" t="s">
        <v>3</v>
      </c>
      <c r="GV397">
        <f t="shared" si="329"/>
        <v>0</v>
      </c>
      <c r="GW397">
        <v>1</v>
      </c>
      <c r="GX397">
        <f t="shared" si="330"/>
        <v>0</v>
      </c>
      <c r="HA397">
        <v>0</v>
      </c>
      <c r="HB397">
        <v>0</v>
      </c>
      <c r="HC397">
        <f t="shared" si="331"/>
        <v>0</v>
      </c>
      <c r="HE397" t="s">
        <v>3</v>
      </c>
      <c r="HF397" t="s">
        <v>3</v>
      </c>
      <c r="IK397">
        <v>0</v>
      </c>
    </row>
    <row r="398" spans="1:245">
      <c r="A398">
        <v>18</v>
      </c>
      <c r="B398">
        <v>1</v>
      </c>
      <c r="C398">
        <v>411</v>
      </c>
      <c r="E398" t="s">
        <v>167</v>
      </c>
      <c r="F398" t="s">
        <v>168</v>
      </c>
      <c r="G398" t="s">
        <v>169</v>
      </c>
      <c r="H398" t="s">
        <v>170</v>
      </c>
      <c r="I398">
        <f>I396*J398</f>
        <v>0.32</v>
      </c>
      <c r="J398">
        <v>8.8888888888888893</v>
      </c>
      <c r="O398">
        <f t="shared" si="297"/>
        <v>42.89</v>
      </c>
      <c r="P398">
        <f t="shared" si="298"/>
        <v>42.89</v>
      </c>
      <c r="Q398">
        <f t="shared" si="299"/>
        <v>0</v>
      </c>
      <c r="R398">
        <f t="shared" si="300"/>
        <v>0</v>
      </c>
      <c r="S398">
        <f t="shared" si="301"/>
        <v>0</v>
      </c>
      <c r="T398">
        <f t="shared" si="302"/>
        <v>0</v>
      </c>
      <c r="U398">
        <f t="shared" si="303"/>
        <v>0</v>
      </c>
      <c r="V398">
        <f t="shared" si="304"/>
        <v>0</v>
      </c>
      <c r="W398">
        <f t="shared" si="305"/>
        <v>0.34</v>
      </c>
      <c r="X398">
        <f t="shared" si="306"/>
        <v>0</v>
      </c>
      <c r="Y398">
        <f t="shared" si="307"/>
        <v>0</v>
      </c>
      <c r="AA398">
        <v>35806607</v>
      </c>
      <c r="AB398">
        <f t="shared" si="308"/>
        <v>22.91</v>
      </c>
      <c r="AC398">
        <f t="shared" si="309"/>
        <v>22.91</v>
      </c>
      <c r="AD398">
        <f t="shared" si="332"/>
        <v>0</v>
      </c>
      <c r="AE398">
        <f t="shared" si="333"/>
        <v>0</v>
      </c>
      <c r="AF398">
        <f t="shared" si="333"/>
        <v>0</v>
      </c>
      <c r="AG398">
        <f t="shared" si="310"/>
        <v>0</v>
      </c>
      <c r="AH398">
        <f t="shared" si="334"/>
        <v>0</v>
      </c>
      <c r="AI398">
        <f t="shared" si="334"/>
        <v>0</v>
      </c>
      <c r="AJ398">
        <f t="shared" si="311"/>
        <v>1.05</v>
      </c>
      <c r="AK398">
        <v>22.91</v>
      </c>
      <c r="AL398">
        <v>22.91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1.05</v>
      </c>
      <c r="AT398">
        <v>0</v>
      </c>
      <c r="AU398">
        <v>0</v>
      </c>
      <c r="AV398">
        <v>1</v>
      </c>
      <c r="AW398">
        <v>1</v>
      </c>
      <c r="AZ398">
        <v>1</v>
      </c>
      <c r="BA398">
        <v>1</v>
      </c>
      <c r="BB398">
        <v>1</v>
      </c>
      <c r="BC398">
        <v>5.85</v>
      </c>
      <c r="BD398" t="s">
        <v>3</v>
      </c>
      <c r="BE398" t="s">
        <v>3</v>
      </c>
      <c r="BF398" t="s">
        <v>3</v>
      </c>
      <c r="BG398" t="s">
        <v>3</v>
      </c>
      <c r="BH398">
        <v>3</v>
      </c>
      <c r="BI398">
        <v>1</v>
      </c>
      <c r="BJ398" t="s">
        <v>191</v>
      </c>
      <c r="BM398">
        <v>500001</v>
      </c>
      <c r="BN398">
        <v>0</v>
      </c>
      <c r="BO398" t="s">
        <v>168</v>
      </c>
      <c r="BP398">
        <v>1</v>
      </c>
      <c r="BQ398">
        <v>8</v>
      </c>
      <c r="BR398">
        <v>0</v>
      </c>
      <c r="BS398">
        <v>1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0</v>
      </c>
      <c r="CA398">
        <v>0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312"/>
        <v>42.89</v>
      </c>
      <c r="CQ398">
        <f t="shared" si="313"/>
        <v>134.02349999999998</v>
      </c>
      <c r="CR398">
        <f t="shared" si="314"/>
        <v>0</v>
      </c>
      <c r="CS398">
        <f t="shared" si="315"/>
        <v>0</v>
      </c>
      <c r="CT398">
        <f t="shared" si="316"/>
        <v>0</v>
      </c>
      <c r="CU398">
        <f t="shared" si="317"/>
        <v>0</v>
      </c>
      <c r="CV398">
        <f t="shared" si="318"/>
        <v>0</v>
      </c>
      <c r="CW398">
        <f t="shared" si="319"/>
        <v>0</v>
      </c>
      <c r="CX398">
        <f t="shared" si="320"/>
        <v>1.05</v>
      </c>
      <c r="CY398">
        <f t="shared" si="321"/>
        <v>0</v>
      </c>
      <c r="CZ398">
        <f t="shared" si="322"/>
        <v>0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1009</v>
      </c>
      <c r="DV398" t="s">
        <v>170</v>
      </c>
      <c r="DW398" t="s">
        <v>170</v>
      </c>
      <c r="DX398">
        <v>1</v>
      </c>
      <c r="DZ398" t="s">
        <v>3</v>
      </c>
      <c r="EA398" t="s">
        <v>3</v>
      </c>
      <c r="EB398" t="s">
        <v>3</v>
      </c>
      <c r="EC398" t="s">
        <v>3</v>
      </c>
      <c r="EE398">
        <v>29085443</v>
      </c>
      <c r="EF398">
        <v>8</v>
      </c>
      <c r="EG398" t="s">
        <v>153</v>
      </c>
      <c r="EH398">
        <v>0</v>
      </c>
      <c r="EI398" t="s">
        <v>3</v>
      </c>
      <c r="EJ398">
        <v>1</v>
      </c>
      <c r="EK398">
        <v>500001</v>
      </c>
      <c r="EL398" t="s">
        <v>154</v>
      </c>
      <c r="EM398" t="s">
        <v>155</v>
      </c>
      <c r="EO398" t="s">
        <v>3</v>
      </c>
      <c r="EQ398">
        <v>0</v>
      </c>
      <c r="ER398">
        <v>22.91</v>
      </c>
      <c r="ES398">
        <v>22.91</v>
      </c>
      <c r="ET398">
        <v>0</v>
      </c>
      <c r="EU398">
        <v>0</v>
      </c>
      <c r="EV398">
        <v>0</v>
      </c>
      <c r="EW398">
        <v>0</v>
      </c>
      <c r="EX398">
        <v>0</v>
      </c>
      <c r="FQ398">
        <v>0</v>
      </c>
      <c r="FR398">
        <f t="shared" si="323"/>
        <v>0</v>
      </c>
      <c r="FS398">
        <v>0</v>
      </c>
      <c r="FX398">
        <v>0</v>
      </c>
      <c r="FY398">
        <v>0</v>
      </c>
      <c r="GA398" t="s">
        <v>3</v>
      </c>
      <c r="GD398">
        <v>1</v>
      </c>
      <c r="GF398">
        <v>-1686930993</v>
      </c>
      <c r="GG398">
        <v>2</v>
      </c>
      <c r="GH398">
        <v>1</v>
      </c>
      <c r="GI398">
        <v>2</v>
      </c>
      <c r="GJ398">
        <v>0</v>
      </c>
      <c r="GK398">
        <v>0</v>
      </c>
      <c r="GL398">
        <f t="shared" si="324"/>
        <v>0</v>
      </c>
      <c r="GM398">
        <f t="shared" si="325"/>
        <v>42.89</v>
      </c>
      <c r="GN398">
        <f t="shared" si="326"/>
        <v>42.89</v>
      </c>
      <c r="GO398">
        <f t="shared" si="327"/>
        <v>0</v>
      </c>
      <c r="GP398">
        <f t="shared" si="328"/>
        <v>0</v>
      </c>
      <c r="GR398">
        <v>0</v>
      </c>
      <c r="GS398">
        <v>3</v>
      </c>
      <c r="GT398">
        <v>0</v>
      </c>
      <c r="GU398" t="s">
        <v>3</v>
      </c>
      <c r="GV398">
        <f t="shared" si="329"/>
        <v>0</v>
      </c>
      <c r="GW398">
        <v>1</v>
      </c>
      <c r="GX398">
        <f t="shared" si="330"/>
        <v>0</v>
      </c>
      <c r="HA398">
        <v>0</v>
      </c>
      <c r="HB398">
        <v>0</v>
      </c>
      <c r="HC398">
        <f t="shared" si="331"/>
        <v>0</v>
      </c>
      <c r="HE398" t="s">
        <v>3</v>
      </c>
      <c r="HF398" t="s">
        <v>3</v>
      </c>
      <c r="IK398">
        <v>0</v>
      </c>
    </row>
    <row r="399" spans="1:245">
      <c r="A399">
        <v>17</v>
      </c>
      <c r="B399">
        <v>1</v>
      </c>
      <c r="C399">
        <f>ROW(SmtRes!A425)</f>
        <v>425</v>
      </c>
      <c r="D399">
        <f>ROW(EtalonRes!A415)</f>
        <v>415</v>
      </c>
      <c r="E399" t="s">
        <v>39</v>
      </c>
      <c r="F399" t="s">
        <v>172</v>
      </c>
      <c r="G399" t="s">
        <v>173</v>
      </c>
      <c r="H399" t="s">
        <v>174</v>
      </c>
      <c r="I399">
        <f>ROUND(2/100,9)</f>
        <v>0.02</v>
      </c>
      <c r="J399">
        <v>0</v>
      </c>
      <c r="O399">
        <f t="shared" si="297"/>
        <v>3015.9</v>
      </c>
      <c r="P399">
        <f t="shared" si="298"/>
        <v>2261.08</v>
      </c>
      <c r="Q399">
        <f t="shared" si="299"/>
        <v>209.41</v>
      </c>
      <c r="R399">
        <f t="shared" si="300"/>
        <v>86.81</v>
      </c>
      <c r="S399">
        <f t="shared" si="301"/>
        <v>545.41</v>
      </c>
      <c r="T399">
        <f t="shared" si="302"/>
        <v>0</v>
      </c>
      <c r="U399">
        <f t="shared" si="303"/>
        <v>1.7906</v>
      </c>
      <c r="V399">
        <f t="shared" si="304"/>
        <v>0.1938</v>
      </c>
      <c r="W399">
        <f t="shared" si="305"/>
        <v>0</v>
      </c>
      <c r="X399">
        <f t="shared" si="306"/>
        <v>569</v>
      </c>
      <c r="Y399">
        <f t="shared" si="307"/>
        <v>271.85000000000002</v>
      </c>
      <c r="AA399">
        <v>35806607</v>
      </c>
      <c r="AB399">
        <f t="shared" si="308"/>
        <v>24625.68</v>
      </c>
      <c r="AC399">
        <f t="shared" si="309"/>
        <v>22793.11</v>
      </c>
      <c r="AD399">
        <f t="shared" si="332"/>
        <v>1010.68</v>
      </c>
      <c r="AE399">
        <f t="shared" si="333"/>
        <v>130.82</v>
      </c>
      <c r="AF399">
        <f t="shared" si="333"/>
        <v>821.89</v>
      </c>
      <c r="AG399">
        <f t="shared" si="310"/>
        <v>0</v>
      </c>
      <c r="AH399">
        <f t="shared" si="334"/>
        <v>89.53</v>
      </c>
      <c r="AI399">
        <f t="shared" si="334"/>
        <v>9.69</v>
      </c>
      <c r="AJ399">
        <f t="shared" si="311"/>
        <v>0</v>
      </c>
      <c r="AK399">
        <v>24625.68</v>
      </c>
      <c r="AL399">
        <v>22793.11</v>
      </c>
      <c r="AM399">
        <v>1010.68</v>
      </c>
      <c r="AN399">
        <v>130.82</v>
      </c>
      <c r="AO399">
        <v>821.89</v>
      </c>
      <c r="AP399">
        <v>0</v>
      </c>
      <c r="AQ399">
        <v>89.53</v>
      </c>
      <c r="AR399">
        <v>9.69</v>
      </c>
      <c r="AS399">
        <v>0</v>
      </c>
      <c r="AT399">
        <v>90</v>
      </c>
      <c r="AU399">
        <v>43</v>
      </c>
      <c r="AV399">
        <v>1</v>
      </c>
      <c r="AW399">
        <v>1</v>
      </c>
      <c r="AZ399">
        <v>1</v>
      </c>
      <c r="BA399">
        <v>33.18</v>
      </c>
      <c r="BB399">
        <v>10.36</v>
      </c>
      <c r="BC399">
        <v>4.96</v>
      </c>
      <c r="BD399" t="s">
        <v>3</v>
      </c>
      <c r="BE399" t="s">
        <v>3</v>
      </c>
      <c r="BF399" t="s">
        <v>3</v>
      </c>
      <c r="BG399" t="s">
        <v>3</v>
      </c>
      <c r="BH399">
        <v>0</v>
      </c>
      <c r="BI399">
        <v>1</v>
      </c>
      <c r="BJ399" t="s">
        <v>175</v>
      </c>
      <c r="BM399">
        <v>10001</v>
      </c>
      <c r="BN399">
        <v>0</v>
      </c>
      <c r="BO399" t="s">
        <v>172</v>
      </c>
      <c r="BP399">
        <v>1</v>
      </c>
      <c r="BQ399">
        <v>2</v>
      </c>
      <c r="BR399">
        <v>0</v>
      </c>
      <c r="BS399">
        <v>33.18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118</v>
      </c>
      <c r="CA399">
        <v>63</v>
      </c>
      <c r="CE399">
        <v>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312"/>
        <v>3015.8999999999996</v>
      </c>
      <c r="CQ399">
        <f t="shared" si="313"/>
        <v>113053.8256</v>
      </c>
      <c r="CR399">
        <f t="shared" si="314"/>
        <v>10470.644799999998</v>
      </c>
      <c r="CS399">
        <f t="shared" si="315"/>
        <v>4340.6075999999994</v>
      </c>
      <c r="CT399">
        <f t="shared" si="316"/>
        <v>27270.3102</v>
      </c>
      <c r="CU399">
        <f t="shared" si="317"/>
        <v>0</v>
      </c>
      <c r="CV399">
        <f t="shared" si="318"/>
        <v>89.53</v>
      </c>
      <c r="CW399">
        <f t="shared" si="319"/>
        <v>9.69</v>
      </c>
      <c r="CX399">
        <f t="shared" si="320"/>
        <v>0</v>
      </c>
      <c r="CY399">
        <f t="shared" si="321"/>
        <v>568.99800000000005</v>
      </c>
      <c r="CZ399">
        <f t="shared" si="322"/>
        <v>271.8546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1013</v>
      </c>
      <c r="DV399" t="s">
        <v>174</v>
      </c>
      <c r="DW399" t="s">
        <v>174</v>
      </c>
      <c r="DX399">
        <v>1</v>
      </c>
      <c r="DZ399" t="s">
        <v>3</v>
      </c>
      <c r="EA399" t="s">
        <v>3</v>
      </c>
      <c r="EB399" t="s">
        <v>3</v>
      </c>
      <c r="EC399" t="s">
        <v>3</v>
      </c>
      <c r="EE399">
        <v>29085510</v>
      </c>
      <c r="EF399">
        <v>2</v>
      </c>
      <c r="EG399" t="s">
        <v>145</v>
      </c>
      <c r="EH399">
        <v>0</v>
      </c>
      <c r="EI399" t="s">
        <v>3</v>
      </c>
      <c r="EJ399">
        <v>1</v>
      </c>
      <c r="EK399">
        <v>10001</v>
      </c>
      <c r="EL399" t="s">
        <v>146</v>
      </c>
      <c r="EM399" t="s">
        <v>147</v>
      </c>
      <c r="EO399" t="s">
        <v>3</v>
      </c>
      <c r="EQ399">
        <v>0</v>
      </c>
      <c r="ER399">
        <v>24625.68</v>
      </c>
      <c r="ES399">
        <v>22793.11</v>
      </c>
      <c r="ET399">
        <v>1010.68</v>
      </c>
      <c r="EU399">
        <v>130.82</v>
      </c>
      <c r="EV399">
        <v>821.89</v>
      </c>
      <c r="EW399">
        <v>89.53</v>
      </c>
      <c r="EX399">
        <v>9.69</v>
      </c>
      <c r="EY399">
        <v>0</v>
      </c>
      <c r="FQ399">
        <v>0</v>
      </c>
      <c r="FR399">
        <f t="shared" si="323"/>
        <v>0</v>
      </c>
      <c r="FS399">
        <v>0</v>
      </c>
      <c r="FT399" t="s">
        <v>148</v>
      </c>
      <c r="FU399" t="s">
        <v>24</v>
      </c>
      <c r="FV399" t="s">
        <v>24</v>
      </c>
      <c r="FW399" t="s">
        <v>25</v>
      </c>
      <c r="FX399">
        <v>106.2</v>
      </c>
      <c r="FY399">
        <v>53.55</v>
      </c>
      <c r="GA399" t="s">
        <v>3</v>
      </c>
      <c r="GD399">
        <v>1</v>
      </c>
      <c r="GF399">
        <v>1266167691</v>
      </c>
      <c r="GG399">
        <v>2</v>
      </c>
      <c r="GH399">
        <v>1</v>
      </c>
      <c r="GI399">
        <v>2</v>
      </c>
      <c r="GJ399">
        <v>0</v>
      </c>
      <c r="GK399">
        <v>0</v>
      </c>
      <c r="GL399">
        <f t="shared" si="324"/>
        <v>0</v>
      </c>
      <c r="GM399">
        <f t="shared" si="325"/>
        <v>3856.75</v>
      </c>
      <c r="GN399">
        <f t="shared" si="326"/>
        <v>3856.75</v>
      </c>
      <c r="GO399">
        <f t="shared" si="327"/>
        <v>0</v>
      </c>
      <c r="GP399">
        <f t="shared" si="328"/>
        <v>0</v>
      </c>
      <c r="GR399">
        <v>0</v>
      </c>
      <c r="GS399">
        <v>3</v>
      </c>
      <c r="GT399">
        <v>0</v>
      </c>
      <c r="GU399" t="s">
        <v>3</v>
      </c>
      <c r="GV399">
        <f t="shared" si="329"/>
        <v>0</v>
      </c>
      <c r="GW399">
        <v>1</v>
      </c>
      <c r="GX399">
        <f t="shared" si="330"/>
        <v>0</v>
      </c>
      <c r="HA399">
        <v>0</v>
      </c>
      <c r="HB399">
        <v>0</v>
      </c>
      <c r="HC399">
        <f t="shared" si="331"/>
        <v>0</v>
      </c>
      <c r="HE399" t="s">
        <v>3</v>
      </c>
      <c r="HF399" t="s">
        <v>3</v>
      </c>
      <c r="IK399">
        <v>0</v>
      </c>
    </row>
    <row r="400" spans="1:245">
      <c r="A400">
        <v>18</v>
      </c>
      <c r="B400">
        <v>1</v>
      </c>
      <c r="C400">
        <v>424</v>
      </c>
      <c r="E400" t="s">
        <v>43</v>
      </c>
      <c r="F400" t="s">
        <v>181</v>
      </c>
      <c r="G400" t="s">
        <v>182</v>
      </c>
      <c r="H400" t="s">
        <v>165</v>
      </c>
      <c r="I400">
        <f>I399*J400</f>
        <v>2</v>
      </c>
      <c r="J400">
        <v>100</v>
      </c>
      <c r="O400">
        <f t="shared" si="297"/>
        <v>10722.09</v>
      </c>
      <c r="P400">
        <f t="shared" si="298"/>
        <v>10722.09</v>
      </c>
      <c r="Q400">
        <f t="shared" si="299"/>
        <v>0</v>
      </c>
      <c r="R400">
        <f t="shared" si="300"/>
        <v>0</v>
      </c>
      <c r="S400">
        <f t="shared" si="301"/>
        <v>0</v>
      </c>
      <c r="T400">
        <f t="shared" si="302"/>
        <v>0</v>
      </c>
      <c r="U400">
        <f t="shared" si="303"/>
        <v>0</v>
      </c>
      <c r="V400">
        <f t="shared" si="304"/>
        <v>0</v>
      </c>
      <c r="W400">
        <f t="shared" si="305"/>
        <v>4.0199999999999996</v>
      </c>
      <c r="X400">
        <f t="shared" si="306"/>
        <v>0</v>
      </c>
      <c r="Y400">
        <f t="shared" si="307"/>
        <v>0</v>
      </c>
      <c r="AA400">
        <v>35806607</v>
      </c>
      <c r="AB400">
        <f t="shared" si="308"/>
        <v>2102.37</v>
      </c>
      <c r="AC400">
        <f t="shared" si="309"/>
        <v>2102.37</v>
      </c>
      <c r="AD400">
        <f t="shared" si="332"/>
        <v>0</v>
      </c>
      <c r="AE400">
        <f t="shared" si="333"/>
        <v>0</v>
      </c>
      <c r="AF400">
        <f t="shared" si="333"/>
        <v>0</v>
      </c>
      <c r="AG400">
        <f t="shared" si="310"/>
        <v>0</v>
      </c>
      <c r="AH400">
        <f t="shared" si="334"/>
        <v>0</v>
      </c>
      <c r="AI400">
        <f t="shared" si="334"/>
        <v>0</v>
      </c>
      <c r="AJ400">
        <f t="shared" si="311"/>
        <v>2.0099999999999998</v>
      </c>
      <c r="AK400">
        <v>2102.37</v>
      </c>
      <c r="AL400">
        <v>2102.37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2.0099999999999998</v>
      </c>
      <c r="AT400">
        <v>0</v>
      </c>
      <c r="AU400">
        <v>0</v>
      </c>
      <c r="AV400">
        <v>1</v>
      </c>
      <c r="AW400">
        <v>1</v>
      </c>
      <c r="AZ400">
        <v>1</v>
      </c>
      <c r="BA400">
        <v>1</v>
      </c>
      <c r="BB400">
        <v>1</v>
      </c>
      <c r="BC400">
        <v>2.5499999999999998</v>
      </c>
      <c r="BD400" t="s">
        <v>3</v>
      </c>
      <c r="BE400" t="s">
        <v>3</v>
      </c>
      <c r="BF400" t="s">
        <v>3</v>
      </c>
      <c r="BG400" t="s">
        <v>3</v>
      </c>
      <c r="BH400">
        <v>3</v>
      </c>
      <c r="BI400">
        <v>1</v>
      </c>
      <c r="BJ400" t="s">
        <v>183</v>
      </c>
      <c r="BM400">
        <v>500001</v>
      </c>
      <c r="BN400">
        <v>0</v>
      </c>
      <c r="BO400" t="s">
        <v>181</v>
      </c>
      <c r="BP400">
        <v>1</v>
      </c>
      <c r="BQ400">
        <v>8</v>
      </c>
      <c r="BR400">
        <v>0</v>
      </c>
      <c r="BS400">
        <v>1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0</v>
      </c>
      <c r="CA400">
        <v>0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12"/>
        <v>10722.09</v>
      </c>
      <c r="CQ400">
        <f t="shared" si="313"/>
        <v>5361.0434999999998</v>
      </c>
      <c r="CR400">
        <f t="shared" si="314"/>
        <v>0</v>
      </c>
      <c r="CS400">
        <f t="shared" si="315"/>
        <v>0</v>
      </c>
      <c r="CT400">
        <f t="shared" si="316"/>
        <v>0</v>
      </c>
      <c r="CU400">
        <f t="shared" si="317"/>
        <v>0</v>
      </c>
      <c r="CV400">
        <f t="shared" si="318"/>
        <v>0</v>
      </c>
      <c r="CW400">
        <f t="shared" si="319"/>
        <v>0</v>
      </c>
      <c r="CX400">
        <f t="shared" si="320"/>
        <v>2.0099999999999998</v>
      </c>
      <c r="CY400">
        <f t="shared" si="321"/>
        <v>0</v>
      </c>
      <c r="CZ400">
        <f t="shared" si="322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1005</v>
      </c>
      <c r="DV400" t="s">
        <v>165</v>
      </c>
      <c r="DW400" t="s">
        <v>165</v>
      </c>
      <c r="DX400">
        <v>1</v>
      </c>
      <c r="DZ400" t="s">
        <v>3</v>
      </c>
      <c r="EA400" t="s">
        <v>3</v>
      </c>
      <c r="EB400" t="s">
        <v>3</v>
      </c>
      <c r="EC400" t="s">
        <v>3</v>
      </c>
      <c r="EE400">
        <v>29085443</v>
      </c>
      <c r="EF400">
        <v>8</v>
      </c>
      <c r="EG400" t="s">
        <v>153</v>
      </c>
      <c r="EH400">
        <v>0</v>
      </c>
      <c r="EI400" t="s">
        <v>3</v>
      </c>
      <c r="EJ400">
        <v>1</v>
      </c>
      <c r="EK400">
        <v>500001</v>
      </c>
      <c r="EL400" t="s">
        <v>154</v>
      </c>
      <c r="EM400" t="s">
        <v>155</v>
      </c>
      <c r="EO400" t="s">
        <v>3</v>
      </c>
      <c r="EQ400">
        <v>0</v>
      </c>
      <c r="ER400">
        <v>2102.37</v>
      </c>
      <c r="ES400">
        <v>2102.37</v>
      </c>
      <c r="ET400">
        <v>0</v>
      </c>
      <c r="EU400">
        <v>0</v>
      </c>
      <c r="EV400">
        <v>0</v>
      </c>
      <c r="EW400">
        <v>0</v>
      </c>
      <c r="EX400">
        <v>0</v>
      </c>
      <c r="FQ400">
        <v>0</v>
      </c>
      <c r="FR400">
        <f t="shared" si="323"/>
        <v>0</v>
      </c>
      <c r="FS400">
        <v>0</v>
      </c>
      <c r="FX400">
        <v>0</v>
      </c>
      <c r="FY400">
        <v>0</v>
      </c>
      <c r="GA400" t="s">
        <v>3</v>
      </c>
      <c r="GD400">
        <v>1</v>
      </c>
      <c r="GF400">
        <v>-424580404</v>
      </c>
      <c r="GG400">
        <v>2</v>
      </c>
      <c r="GH400">
        <v>1</v>
      </c>
      <c r="GI400">
        <v>2</v>
      </c>
      <c r="GJ400">
        <v>0</v>
      </c>
      <c r="GK400">
        <v>0</v>
      </c>
      <c r="GL400">
        <f t="shared" si="324"/>
        <v>0</v>
      </c>
      <c r="GM400">
        <f t="shared" si="325"/>
        <v>10722.09</v>
      </c>
      <c r="GN400">
        <f t="shared" si="326"/>
        <v>10722.09</v>
      </c>
      <c r="GO400">
        <f t="shared" si="327"/>
        <v>0</v>
      </c>
      <c r="GP400">
        <f t="shared" si="328"/>
        <v>0</v>
      </c>
      <c r="GR400">
        <v>0</v>
      </c>
      <c r="GS400">
        <v>3</v>
      </c>
      <c r="GT400">
        <v>0</v>
      </c>
      <c r="GU400" t="s">
        <v>3</v>
      </c>
      <c r="GV400">
        <f t="shared" si="329"/>
        <v>0</v>
      </c>
      <c r="GW400">
        <v>1</v>
      </c>
      <c r="GX400">
        <f t="shared" si="330"/>
        <v>0</v>
      </c>
      <c r="HA400">
        <v>0</v>
      </c>
      <c r="HB400">
        <v>0</v>
      </c>
      <c r="HC400">
        <f t="shared" si="331"/>
        <v>0</v>
      </c>
      <c r="HE400" t="s">
        <v>3</v>
      </c>
      <c r="HF400" t="s">
        <v>3</v>
      </c>
      <c r="IK400">
        <v>0</v>
      </c>
    </row>
    <row r="401" spans="1:245">
      <c r="A401">
        <v>18</v>
      </c>
      <c r="B401">
        <v>1</v>
      </c>
      <c r="C401">
        <v>418</v>
      </c>
      <c r="E401" t="s">
        <v>286</v>
      </c>
      <c r="F401" t="s">
        <v>176</v>
      </c>
      <c r="G401" t="s">
        <v>177</v>
      </c>
      <c r="H401" t="s">
        <v>178</v>
      </c>
      <c r="I401">
        <f>I399*J401</f>
        <v>1</v>
      </c>
      <c r="J401">
        <v>50</v>
      </c>
      <c r="O401">
        <f t="shared" si="297"/>
        <v>196.01</v>
      </c>
      <c r="P401">
        <f t="shared" si="298"/>
        <v>196.01</v>
      </c>
      <c r="Q401">
        <f t="shared" si="299"/>
        <v>0</v>
      </c>
      <c r="R401">
        <f t="shared" si="300"/>
        <v>0</v>
      </c>
      <c r="S401">
        <f t="shared" si="301"/>
        <v>0</v>
      </c>
      <c r="T401">
        <f t="shared" si="302"/>
        <v>0</v>
      </c>
      <c r="U401">
        <f t="shared" si="303"/>
        <v>0</v>
      </c>
      <c r="V401">
        <f t="shared" si="304"/>
        <v>0</v>
      </c>
      <c r="W401">
        <f t="shared" si="305"/>
        <v>0.04</v>
      </c>
      <c r="X401">
        <f t="shared" si="306"/>
        <v>0</v>
      </c>
      <c r="Y401">
        <f t="shared" si="307"/>
        <v>0</v>
      </c>
      <c r="AA401">
        <v>35806607</v>
      </c>
      <c r="AB401">
        <f t="shared" si="308"/>
        <v>94.69</v>
      </c>
      <c r="AC401">
        <f t="shared" si="309"/>
        <v>94.69</v>
      </c>
      <c r="AD401">
        <f t="shared" si="332"/>
        <v>0</v>
      </c>
      <c r="AE401">
        <f t="shared" si="333"/>
        <v>0</v>
      </c>
      <c r="AF401">
        <f t="shared" si="333"/>
        <v>0</v>
      </c>
      <c r="AG401">
        <f t="shared" si="310"/>
        <v>0</v>
      </c>
      <c r="AH401">
        <f t="shared" si="334"/>
        <v>0</v>
      </c>
      <c r="AI401">
        <f t="shared" si="334"/>
        <v>0</v>
      </c>
      <c r="AJ401">
        <f t="shared" si="311"/>
        <v>0.04</v>
      </c>
      <c r="AK401">
        <v>94.69</v>
      </c>
      <c r="AL401">
        <v>94.69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0.04</v>
      </c>
      <c r="AT401">
        <v>0</v>
      </c>
      <c r="AU401">
        <v>0</v>
      </c>
      <c r="AV401">
        <v>1</v>
      </c>
      <c r="AW401">
        <v>1</v>
      </c>
      <c r="AZ401">
        <v>1</v>
      </c>
      <c r="BA401">
        <v>1</v>
      </c>
      <c r="BB401">
        <v>1</v>
      </c>
      <c r="BC401">
        <v>2.0699999999999998</v>
      </c>
      <c r="BD401" t="s">
        <v>3</v>
      </c>
      <c r="BE401" t="s">
        <v>3</v>
      </c>
      <c r="BF401" t="s">
        <v>3</v>
      </c>
      <c r="BG401" t="s">
        <v>3</v>
      </c>
      <c r="BH401">
        <v>3</v>
      </c>
      <c r="BI401">
        <v>1</v>
      </c>
      <c r="BJ401" t="s">
        <v>179</v>
      </c>
      <c r="BM401">
        <v>500001</v>
      </c>
      <c r="BN401">
        <v>0</v>
      </c>
      <c r="BO401" t="s">
        <v>176</v>
      </c>
      <c r="BP401">
        <v>1</v>
      </c>
      <c r="BQ401">
        <v>8</v>
      </c>
      <c r="BR401">
        <v>0</v>
      </c>
      <c r="BS401">
        <v>1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0</v>
      </c>
      <c r="CA401">
        <v>0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12"/>
        <v>196.01</v>
      </c>
      <c r="CQ401">
        <f t="shared" si="313"/>
        <v>196.00829999999999</v>
      </c>
      <c r="CR401">
        <f t="shared" si="314"/>
        <v>0</v>
      </c>
      <c r="CS401">
        <f t="shared" si="315"/>
        <v>0</v>
      </c>
      <c r="CT401">
        <f t="shared" si="316"/>
        <v>0</v>
      </c>
      <c r="CU401">
        <f t="shared" si="317"/>
        <v>0</v>
      </c>
      <c r="CV401">
        <f t="shared" si="318"/>
        <v>0</v>
      </c>
      <c r="CW401">
        <f t="shared" si="319"/>
        <v>0</v>
      </c>
      <c r="CX401">
        <f t="shared" si="320"/>
        <v>0.04</v>
      </c>
      <c r="CY401">
        <f t="shared" si="321"/>
        <v>0</v>
      </c>
      <c r="CZ401">
        <f t="shared" si="322"/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1013</v>
      </c>
      <c r="DV401" t="s">
        <v>178</v>
      </c>
      <c r="DW401" t="s">
        <v>178</v>
      </c>
      <c r="DX401">
        <v>1</v>
      </c>
      <c r="DZ401" t="s">
        <v>3</v>
      </c>
      <c r="EA401" t="s">
        <v>3</v>
      </c>
      <c r="EB401" t="s">
        <v>3</v>
      </c>
      <c r="EC401" t="s">
        <v>3</v>
      </c>
      <c r="EE401">
        <v>29085443</v>
      </c>
      <c r="EF401">
        <v>8</v>
      </c>
      <c r="EG401" t="s">
        <v>153</v>
      </c>
      <c r="EH401">
        <v>0</v>
      </c>
      <c r="EI401" t="s">
        <v>3</v>
      </c>
      <c r="EJ401">
        <v>1</v>
      </c>
      <c r="EK401">
        <v>500001</v>
      </c>
      <c r="EL401" t="s">
        <v>154</v>
      </c>
      <c r="EM401" t="s">
        <v>155</v>
      </c>
      <c r="EO401" t="s">
        <v>3</v>
      </c>
      <c r="EQ401">
        <v>0</v>
      </c>
      <c r="ER401">
        <v>94.69</v>
      </c>
      <c r="ES401">
        <v>94.69</v>
      </c>
      <c r="ET401">
        <v>0</v>
      </c>
      <c r="EU401">
        <v>0</v>
      </c>
      <c r="EV401">
        <v>0</v>
      </c>
      <c r="EW401">
        <v>0</v>
      </c>
      <c r="EX401">
        <v>0</v>
      </c>
      <c r="FQ401">
        <v>0</v>
      </c>
      <c r="FR401">
        <f t="shared" si="323"/>
        <v>0</v>
      </c>
      <c r="FS401">
        <v>0</v>
      </c>
      <c r="FX401">
        <v>0</v>
      </c>
      <c r="FY401">
        <v>0</v>
      </c>
      <c r="GA401" t="s">
        <v>3</v>
      </c>
      <c r="GD401">
        <v>1</v>
      </c>
      <c r="GF401">
        <v>1837586053</v>
      </c>
      <c r="GG401">
        <v>2</v>
      </c>
      <c r="GH401">
        <v>1</v>
      </c>
      <c r="GI401">
        <v>2</v>
      </c>
      <c r="GJ401">
        <v>0</v>
      </c>
      <c r="GK401">
        <v>0</v>
      </c>
      <c r="GL401">
        <f t="shared" si="324"/>
        <v>0</v>
      </c>
      <c r="GM401">
        <f t="shared" si="325"/>
        <v>196.01</v>
      </c>
      <c r="GN401">
        <f t="shared" si="326"/>
        <v>196.01</v>
      </c>
      <c r="GO401">
        <f t="shared" si="327"/>
        <v>0</v>
      </c>
      <c r="GP401">
        <f t="shared" si="328"/>
        <v>0</v>
      </c>
      <c r="GR401">
        <v>0</v>
      </c>
      <c r="GS401">
        <v>3</v>
      </c>
      <c r="GT401">
        <v>0</v>
      </c>
      <c r="GU401" t="s">
        <v>3</v>
      </c>
      <c r="GV401">
        <f t="shared" si="329"/>
        <v>0</v>
      </c>
      <c r="GW401">
        <v>1</v>
      </c>
      <c r="GX401">
        <f t="shared" si="330"/>
        <v>0</v>
      </c>
      <c r="HA401">
        <v>0</v>
      </c>
      <c r="HB401">
        <v>0</v>
      </c>
      <c r="HC401">
        <f t="shared" si="331"/>
        <v>0</v>
      </c>
      <c r="HE401" t="s">
        <v>3</v>
      </c>
      <c r="HF401" t="s">
        <v>3</v>
      </c>
      <c r="IK401">
        <v>0</v>
      </c>
    </row>
    <row r="402" spans="1:245">
      <c r="A402">
        <v>18</v>
      </c>
      <c r="B402">
        <v>1</v>
      </c>
      <c r="C402">
        <v>423</v>
      </c>
      <c r="E402" t="s">
        <v>184</v>
      </c>
      <c r="F402" t="s">
        <v>185</v>
      </c>
      <c r="G402" t="s">
        <v>186</v>
      </c>
      <c r="H402" t="s">
        <v>165</v>
      </c>
      <c r="I402">
        <f>I399*J402</f>
        <v>-2</v>
      </c>
      <c r="J402">
        <v>-100</v>
      </c>
      <c r="O402">
        <f t="shared" si="297"/>
        <v>-2078.2800000000002</v>
      </c>
      <c r="P402">
        <f t="shared" si="298"/>
        <v>-2078.2800000000002</v>
      </c>
      <c r="Q402">
        <f t="shared" si="299"/>
        <v>0</v>
      </c>
      <c r="R402">
        <f t="shared" si="300"/>
        <v>0</v>
      </c>
      <c r="S402">
        <f t="shared" si="301"/>
        <v>0</v>
      </c>
      <c r="T402">
        <f t="shared" si="302"/>
        <v>0</v>
      </c>
      <c r="U402">
        <f t="shared" si="303"/>
        <v>0</v>
      </c>
      <c r="V402">
        <f t="shared" si="304"/>
        <v>0</v>
      </c>
      <c r="W402">
        <f t="shared" si="305"/>
        <v>0</v>
      </c>
      <c r="X402">
        <f t="shared" si="306"/>
        <v>0</v>
      </c>
      <c r="Y402">
        <f t="shared" si="307"/>
        <v>0</v>
      </c>
      <c r="AA402">
        <v>35806607</v>
      </c>
      <c r="AB402">
        <f t="shared" si="308"/>
        <v>207</v>
      </c>
      <c r="AC402">
        <f t="shared" si="309"/>
        <v>207</v>
      </c>
      <c r="AD402">
        <f t="shared" si="332"/>
        <v>0</v>
      </c>
      <c r="AE402">
        <f t="shared" si="333"/>
        <v>0</v>
      </c>
      <c r="AF402">
        <f t="shared" si="333"/>
        <v>0</v>
      </c>
      <c r="AG402">
        <f t="shared" si="310"/>
        <v>0</v>
      </c>
      <c r="AH402">
        <f t="shared" si="334"/>
        <v>0</v>
      </c>
      <c r="AI402">
        <f t="shared" si="334"/>
        <v>0</v>
      </c>
      <c r="AJ402">
        <f t="shared" si="311"/>
        <v>0</v>
      </c>
      <c r="AK402">
        <v>207</v>
      </c>
      <c r="AL402">
        <v>207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5.0199999999999996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1</v>
      </c>
      <c r="BJ402" t="s">
        <v>187</v>
      </c>
      <c r="BM402">
        <v>500001</v>
      </c>
      <c r="BN402">
        <v>0</v>
      </c>
      <c r="BO402" t="s">
        <v>185</v>
      </c>
      <c r="BP402">
        <v>1</v>
      </c>
      <c r="BQ402">
        <v>8</v>
      </c>
      <c r="BR402">
        <v>1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0</v>
      </c>
      <c r="CA402">
        <v>0</v>
      </c>
      <c r="CE402">
        <v>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312"/>
        <v>-2078.2800000000002</v>
      </c>
      <c r="CQ402">
        <f t="shared" si="313"/>
        <v>1039.1399999999999</v>
      </c>
      <c r="CR402">
        <f t="shared" si="314"/>
        <v>0</v>
      </c>
      <c r="CS402">
        <f t="shared" si="315"/>
        <v>0</v>
      </c>
      <c r="CT402">
        <f t="shared" si="316"/>
        <v>0</v>
      </c>
      <c r="CU402">
        <f t="shared" si="317"/>
        <v>0</v>
      </c>
      <c r="CV402">
        <f t="shared" si="318"/>
        <v>0</v>
      </c>
      <c r="CW402">
        <f t="shared" si="319"/>
        <v>0</v>
      </c>
      <c r="CX402">
        <f t="shared" si="320"/>
        <v>0</v>
      </c>
      <c r="CY402">
        <f t="shared" si="321"/>
        <v>0</v>
      </c>
      <c r="CZ402">
        <f t="shared" si="322"/>
        <v>0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1005</v>
      </c>
      <c r="DV402" t="s">
        <v>165</v>
      </c>
      <c r="DW402" t="s">
        <v>165</v>
      </c>
      <c r="DX402">
        <v>1</v>
      </c>
      <c r="DZ402" t="s">
        <v>3</v>
      </c>
      <c r="EA402" t="s">
        <v>3</v>
      </c>
      <c r="EB402" t="s">
        <v>3</v>
      </c>
      <c r="EC402" t="s">
        <v>3</v>
      </c>
      <c r="EE402">
        <v>29085443</v>
      </c>
      <c r="EF402">
        <v>8</v>
      </c>
      <c r="EG402" t="s">
        <v>153</v>
      </c>
      <c r="EH402">
        <v>0</v>
      </c>
      <c r="EI402" t="s">
        <v>3</v>
      </c>
      <c r="EJ402">
        <v>1</v>
      </c>
      <c r="EK402">
        <v>500001</v>
      </c>
      <c r="EL402" t="s">
        <v>154</v>
      </c>
      <c r="EM402" t="s">
        <v>155</v>
      </c>
      <c r="EO402" t="s">
        <v>3</v>
      </c>
      <c r="EQ402">
        <v>0</v>
      </c>
      <c r="ER402">
        <v>207</v>
      </c>
      <c r="ES402">
        <v>207</v>
      </c>
      <c r="ET402">
        <v>0</v>
      </c>
      <c r="EU402">
        <v>0</v>
      </c>
      <c r="EV402">
        <v>0</v>
      </c>
      <c r="EW402">
        <v>0</v>
      </c>
      <c r="EX402">
        <v>0</v>
      </c>
      <c r="FQ402">
        <v>0</v>
      </c>
      <c r="FR402">
        <f t="shared" si="323"/>
        <v>0</v>
      </c>
      <c r="FS402">
        <v>0</v>
      </c>
      <c r="FX402">
        <v>0</v>
      </c>
      <c r="FY402">
        <v>0</v>
      </c>
      <c r="GA402" t="s">
        <v>3</v>
      </c>
      <c r="GD402">
        <v>1</v>
      </c>
      <c r="GF402">
        <v>18916195</v>
      </c>
      <c r="GG402">
        <v>2</v>
      </c>
      <c r="GH402">
        <v>1</v>
      </c>
      <c r="GI402">
        <v>2</v>
      </c>
      <c r="GJ402">
        <v>0</v>
      </c>
      <c r="GK402">
        <v>0</v>
      </c>
      <c r="GL402">
        <f t="shared" si="324"/>
        <v>0</v>
      </c>
      <c r="GM402">
        <f t="shared" si="325"/>
        <v>-2078.2800000000002</v>
      </c>
      <c r="GN402">
        <f t="shared" si="326"/>
        <v>-2078.2800000000002</v>
      </c>
      <c r="GO402">
        <f t="shared" si="327"/>
        <v>0</v>
      </c>
      <c r="GP402">
        <f t="shared" si="328"/>
        <v>0</v>
      </c>
      <c r="GR402">
        <v>0</v>
      </c>
      <c r="GS402">
        <v>3</v>
      </c>
      <c r="GT402">
        <v>0</v>
      </c>
      <c r="GU402" t="s">
        <v>3</v>
      </c>
      <c r="GV402">
        <f t="shared" si="329"/>
        <v>0</v>
      </c>
      <c r="GW402">
        <v>1</v>
      </c>
      <c r="GX402">
        <f t="shared" si="330"/>
        <v>0</v>
      </c>
      <c r="HA402">
        <v>0</v>
      </c>
      <c r="HB402">
        <v>0</v>
      </c>
      <c r="HC402">
        <f t="shared" si="331"/>
        <v>0</v>
      </c>
      <c r="HE402" t="s">
        <v>3</v>
      </c>
      <c r="HF402" t="s">
        <v>3</v>
      </c>
      <c r="IK402">
        <v>0</v>
      </c>
    </row>
    <row r="403" spans="1:245">
      <c r="A403">
        <v>17</v>
      </c>
      <c r="B403">
        <v>1</v>
      </c>
      <c r="C403">
        <f>ROW(SmtRes!A432)</f>
        <v>432</v>
      </c>
      <c r="D403">
        <f>ROW(EtalonRes!A422)</f>
        <v>422</v>
      </c>
      <c r="E403" t="s">
        <v>52</v>
      </c>
      <c r="F403" t="s">
        <v>192</v>
      </c>
      <c r="G403" t="s">
        <v>193</v>
      </c>
      <c r="H403" t="s">
        <v>194</v>
      </c>
      <c r="I403">
        <f>ROUND(36/100,9)</f>
        <v>0.36</v>
      </c>
      <c r="J403">
        <v>0</v>
      </c>
      <c r="O403">
        <f t="shared" si="297"/>
        <v>6522.49</v>
      </c>
      <c r="P403">
        <f t="shared" si="298"/>
        <v>2186.5</v>
      </c>
      <c r="Q403">
        <f t="shared" si="299"/>
        <v>148.26</v>
      </c>
      <c r="R403">
        <f t="shared" si="300"/>
        <v>36.31</v>
      </c>
      <c r="S403">
        <f t="shared" si="301"/>
        <v>4187.7299999999996</v>
      </c>
      <c r="T403">
        <f t="shared" si="302"/>
        <v>0</v>
      </c>
      <c r="U403">
        <f t="shared" si="303"/>
        <v>14.79636</v>
      </c>
      <c r="V403">
        <f t="shared" si="304"/>
        <v>8.0999999999999989E-2</v>
      </c>
      <c r="W403">
        <f t="shared" si="305"/>
        <v>0</v>
      </c>
      <c r="X403">
        <f t="shared" si="306"/>
        <v>3970.6</v>
      </c>
      <c r="Y403">
        <f t="shared" si="307"/>
        <v>2154.2600000000002</v>
      </c>
      <c r="AA403">
        <v>35806607</v>
      </c>
      <c r="AB403">
        <f t="shared" si="308"/>
        <v>2121.66</v>
      </c>
      <c r="AC403">
        <f t="shared" si="309"/>
        <v>1735.32</v>
      </c>
      <c r="AD403">
        <f>ROUND(((((ET403*1.25))-((EU403*1.25)))+AE403),2)</f>
        <v>35.75</v>
      </c>
      <c r="AE403">
        <f>ROUND(((EU403*1.25)),2)</f>
        <v>3.04</v>
      </c>
      <c r="AF403">
        <f>ROUND(((EV403*1.15)),2)</f>
        <v>350.59</v>
      </c>
      <c r="AG403">
        <f t="shared" si="310"/>
        <v>0</v>
      </c>
      <c r="AH403">
        <f>((EW403*1.15))</f>
        <v>41.100999999999999</v>
      </c>
      <c r="AI403">
        <f>((EX403*1.25))</f>
        <v>0.22499999999999998</v>
      </c>
      <c r="AJ403">
        <f t="shared" si="311"/>
        <v>0</v>
      </c>
      <c r="AK403">
        <v>2068.7800000000002</v>
      </c>
      <c r="AL403">
        <v>1735.32</v>
      </c>
      <c r="AM403">
        <v>28.6</v>
      </c>
      <c r="AN403">
        <v>2.4300000000000002</v>
      </c>
      <c r="AO403">
        <v>304.86</v>
      </c>
      <c r="AP403">
        <v>0</v>
      </c>
      <c r="AQ403">
        <v>35.74</v>
      </c>
      <c r="AR403">
        <v>0.18</v>
      </c>
      <c r="AS403">
        <v>0</v>
      </c>
      <c r="AT403">
        <v>94</v>
      </c>
      <c r="AU403">
        <v>51</v>
      </c>
      <c r="AV403">
        <v>1</v>
      </c>
      <c r="AW403">
        <v>1</v>
      </c>
      <c r="AZ403">
        <v>1</v>
      </c>
      <c r="BA403">
        <v>33.18</v>
      </c>
      <c r="BB403">
        <v>11.52</v>
      </c>
      <c r="BC403">
        <v>3.5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1</v>
      </c>
      <c r="BJ403" t="s">
        <v>195</v>
      </c>
      <c r="BM403">
        <v>11001</v>
      </c>
      <c r="BN403">
        <v>0</v>
      </c>
      <c r="BO403" t="s">
        <v>192</v>
      </c>
      <c r="BP403">
        <v>1</v>
      </c>
      <c r="BQ403">
        <v>2</v>
      </c>
      <c r="BR403">
        <v>0</v>
      </c>
      <c r="BS403">
        <v>33.18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123</v>
      </c>
      <c r="CA403">
        <v>75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12"/>
        <v>6522.49</v>
      </c>
      <c r="CQ403">
        <f t="shared" si="313"/>
        <v>6073.62</v>
      </c>
      <c r="CR403">
        <f t="shared" si="314"/>
        <v>411.84</v>
      </c>
      <c r="CS403">
        <f t="shared" si="315"/>
        <v>100.8672</v>
      </c>
      <c r="CT403">
        <f t="shared" si="316"/>
        <v>11632.5762</v>
      </c>
      <c r="CU403">
        <f t="shared" si="317"/>
        <v>0</v>
      </c>
      <c r="CV403">
        <f t="shared" si="318"/>
        <v>41.100999999999999</v>
      </c>
      <c r="CW403">
        <f t="shared" si="319"/>
        <v>0.22499999999999998</v>
      </c>
      <c r="CX403">
        <f t="shared" si="320"/>
        <v>0</v>
      </c>
      <c r="CY403">
        <f t="shared" si="321"/>
        <v>3970.5976000000001</v>
      </c>
      <c r="CZ403">
        <f t="shared" si="322"/>
        <v>2154.2604000000001</v>
      </c>
      <c r="DC403" t="s">
        <v>3</v>
      </c>
      <c r="DD403" t="s">
        <v>3</v>
      </c>
      <c r="DE403" t="s">
        <v>143</v>
      </c>
      <c r="DF403" t="s">
        <v>143</v>
      </c>
      <c r="DG403" t="s">
        <v>144</v>
      </c>
      <c r="DH403" t="s">
        <v>3</v>
      </c>
      <c r="DI403" t="s">
        <v>144</v>
      </c>
      <c r="DJ403" t="s">
        <v>143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1013</v>
      </c>
      <c r="DV403" t="s">
        <v>194</v>
      </c>
      <c r="DW403" t="s">
        <v>194</v>
      </c>
      <c r="DX403">
        <v>1</v>
      </c>
      <c r="DZ403" t="s">
        <v>3</v>
      </c>
      <c r="EA403" t="s">
        <v>3</v>
      </c>
      <c r="EB403" t="s">
        <v>3</v>
      </c>
      <c r="EC403" t="s">
        <v>3</v>
      </c>
      <c r="EE403">
        <v>29085511</v>
      </c>
      <c r="EF403">
        <v>2</v>
      </c>
      <c r="EG403" t="s">
        <v>145</v>
      </c>
      <c r="EH403">
        <v>0</v>
      </c>
      <c r="EI403" t="s">
        <v>3</v>
      </c>
      <c r="EJ403">
        <v>1</v>
      </c>
      <c r="EK403">
        <v>11001</v>
      </c>
      <c r="EL403" t="s">
        <v>22</v>
      </c>
      <c r="EM403" t="s">
        <v>196</v>
      </c>
      <c r="EO403" t="s">
        <v>3</v>
      </c>
      <c r="EQ403">
        <v>0</v>
      </c>
      <c r="ER403">
        <v>2068.7800000000002</v>
      </c>
      <c r="ES403">
        <v>1735.32</v>
      </c>
      <c r="ET403">
        <v>28.6</v>
      </c>
      <c r="EU403">
        <v>2.4300000000000002</v>
      </c>
      <c r="EV403">
        <v>304.86</v>
      </c>
      <c r="EW403">
        <v>35.74</v>
      </c>
      <c r="EX403">
        <v>0.18</v>
      </c>
      <c r="EY403">
        <v>0</v>
      </c>
      <c r="FQ403">
        <v>0</v>
      </c>
      <c r="FR403">
        <f t="shared" si="323"/>
        <v>0</v>
      </c>
      <c r="FS403">
        <v>0</v>
      </c>
      <c r="FT403" t="s">
        <v>148</v>
      </c>
      <c r="FU403" t="s">
        <v>24</v>
      </c>
      <c r="FV403" t="s">
        <v>24</v>
      </c>
      <c r="FW403" t="s">
        <v>25</v>
      </c>
      <c r="FX403">
        <v>110.7</v>
      </c>
      <c r="FY403">
        <v>63.75</v>
      </c>
      <c r="GA403" t="s">
        <v>3</v>
      </c>
      <c r="GD403">
        <v>1</v>
      </c>
      <c r="GF403">
        <v>-1478680915</v>
      </c>
      <c r="GG403">
        <v>2</v>
      </c>
      <c r="GH403">
        <v>1</v>
      </c>
      <c r="GI403">
        <v>2</v>
      </c>
      <c r="GJ403">
        <v>0</v>
      </c>
      <c r="GK403">
        <v>0</v>
      </c>
      <c r="GL403">
        <f t="shared" si="324"/>
        <v>0</v>
      </c>
      <c r="GM403">
        <f t="shared" si="325"/>
        <v>12647.35</v>
      </c>
      <c r="GN403">
        <f t="shared" si="326"/>
        <v>12647.35</v>
      </c>
      <c r="GO403">
        <f t="shared" si="327"/>
        <v>0</v>
      </c>
      <c r="GP403">
        <f t="shared" si="328"/>
        <v>0</v>
      </c>
      <c r="GR403">
        <v>0</v>
      </c>
      <c r="GS403">
        <v>3</v>
      </c>
      <c r="GT403">
        <v>0</v>
      </c>
      <c r="GU403" t="s">
        <v>3</v>
      </c>
      <c r="GV403">
        <f t="shared" si="329"/>
        <v>0</v>
      </c>
      <c r="GW403">
        <v>1</v>
      </c>
      <c r="GX403">
        <f t="shared" si="330"/>
        <v>0</v>
      </c>
      <c r="HA403">
        <v>0</v>
      </c>
      <c r="HB403">
        <v>0</v>
      </c>
      <c r="HC403">
        <f t="shared" si="331"/>
        <v>0</v>
      </c>
      <c r="HE403" t="s">
        <v>3</v>
      </c>
      <c r="HF403" t="s">
        <v>3</v>
      </c>
      <c r="IK403">
        <v>0</v>
      </c>
    </row>
    <row r="404" spans="1:245">
      <c r="A404">
        <v>17</v>
      </c>
      <c r="B404">
        <v>1</v>
      </c>
      <c r="C404">
        <f>ROW(SmtRes!A440)</f>
        <v>440</v>
      </c>
      <c r="D404">
        <f>ROW(EtalonRes!A430)</f>
        <v>430</v>
      </c>
      <c r="E404" t="s">
        <v>58</v>
      </c>
      <c r="F404" t="s">
        <v>197</v>
      </c>
      <c r="G404" t="s">
        <v>198</v>
      </c>
      <c r="H404" t="s">
        <v>37</v>
      </c>
      <c r="I404">
        <f>ROUND(36/100,9)</f>
        <v>0.36</v>
      </c>
      <c r="J404">
        <v>0</v>
      </c>
      <c r="O404">
        <f t="shared" si="297"/>
        <v>22589.42</v>
      </c>
      <c r="P404">
        <f t="shared" si="298"/>
        <v>14966.07</v>
      </c>
      <c r="Q404">
        <f t="shared" si="299"/>
        <v>508.67</v>
      </c>
      <c r="R404">
        <f t="shared" si="300"/>
        <v>116.94</v>
      </c>
      <c r="S404">
        <f t="shared" si="301"/>
        <v>7114.68</v>
      </c>
      <c r="T404">
        <f t="shared" si="302"/>
        <v>0</v>
      </c>
      <c r="U404">
        <f t="shared" si="303"/>
        <v>25.138079999999995</v>
      </c>
      <c r="V404">
        <f t="shared" si="304"/>
        <v>0.26100000000000001</v>
      </c>
      <c r="W404">
        <f t="shared" si="305"/>
        <v>0</v>
      </c>
      <c r="X404">
        <f t="shared" si="306"/>
        <v>6797.72</v>
      </c>
      <c r="Y404">
        <f t="shared" si="307"/>
        <v>3688.13</v>
      </c>
      <c r="AA404">
        <v>35806607</v>
      </c>
      <c r="AB404">
        <f t="shared" si="308"/>
        <v>7074.5</v>
      </c>
      <c r="AC404">
        <f t="shared" si="309"/>
        <v>6356.64</v>
      </c>
      <c r="AD404">
        <f>ROUND(((((ET404*1.25))-((EU404*1.25)))+AE404),2)</f>
        <v>122.23</v>
      </c>
      <c r="AE404">
        <f>ROUND(((EU404*1.25)),2)</f>
        <v>9.7899999999999991</v>
      </c>
      <c r="AF404">
        <f>ROUND(((EV404*1.15)),2)</f>
        <v>595.63</v>
      </c>
      <c r="AG404">
        <f t="shared" si="310"/>
        <v>0</v>
      </c>
      <c r="AH404">
        <f>((EW404*1.15))</f>
        <v>69.827999999999989</v>
      </c>
      <c r="AI404">
        <f>((EX404*1.25))</f>
        <v>0.72499999999999998</v>
      </c>
      <c r="AJ404">
        <f t="shared" si="311"/>
        <v>0</v>
      </c>
      <c r="AK404">
        <v>6972.36</v>
      </c>
      <c r="AL404">
        <v>6356.64</v>
      </c>
      <c r="AM404">
        <v>97.78</v>
      </c>
      <c r="AN404">
        <v>7.83</v>
      </c>
      <c r="AO404">
        <v>517.94000000000005</v>
      </c>
      <c r="AP404">
        <v>0</v>
      </c>
      <c r="AQ404">
        <v>60.72</v>
      </c>
      <c r="AR404">
        <v>0.57999999999999996</v>
      </c>
      <c r="AS404">
        <v>0</v>
      </c>
      <c r="AT404">
        <v>94</v>
      </c>
      <c r="AU404">
        <v>51</v>
      </c>
      <c r="AV404">
        <v>1</v>
      </c>
      <c r="AW404">
        <v>1</v>
      </c>
      <c r="AZ404">
        <v>1</v>
      </c>
      <c r="BA404">
        <v>33.18</v>
      </c>
      <c r="BB404">
        <v>11.56</v>
      </c>
      <c r="BC404">
        <v>6.54</v>
      </c>
      <c r="BD404" t="s">
        <v>3</v>
      </c>
      <c r="BE404" t="s">
        <v>3</v>
      </c>
      <c r="BF404" t="s">
        <v>3</v>
      </c>
      <c r="BG404" t="s">
        <v>3</v>
      </c>
      <c r="BH404">
        <v>0</v>
      </c>
      <c r="BI404">
        <v>1</v>
      </c>
      <c r="BJ404" t="s">
        <v>199</v>
      </c>
      <c r="BM404">
        <v>11001</v>
      </c>
      <c r="BN404">
        <v>0</v>
      </c>
      <c r="BO404" t="s">
        <v>197</v>
      </c>
      <c r="BP404">
        <v>1</v>
      </c>
      <c r="BQ404">
        <v>2</v>
      </c>
      <c r="BR404">
        <v>0</v>
      </c>
      <c r="BS404">
        <v>33.18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123</v>
      </c>
      <c r="CA404">
        <v>75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12"/>
        <v>22589.42</v>
      </c>
      <c r="CQ404">
        <f t="shared" si="313"/>
        <v>41572.425600000002</v>
      </c>
      <c r="CR404">
        <f t="shared" si="314"/>
        <v>1412.9788000000001</v>
      </c>
      <c r="CS404">
        <f t="shared" si="315"/>
        <v>324.83219999999994</v>
      </c>
      <c r="CT404">
        <f t="shared" si="316"/>
        <v>19763.003400000001</v>
      </c>
      <c r="CU404">
        <f t="shared" si="317"/>
        <v>0</v>
      </c>
      <c r="CV404">
        <f t="shared" si="318"/>
        <v>69.827999999999989</v>
      </c>
      <c r="CW404">
        <f t="shared" si="319"/>
        <v>0.72499999999999998</v>
      </c>
      <c r="CX404">
        <f t="shared" si="320"/>
        <v>0</v>
      </c>
      <c r="CY404">
        <f t="shared" si="321"/>
        <v>6797.7228000000005</v>
      </c>
      <c r="CZ404">
        <f t="shared" si="322"/>
        <v>3688.1262000000002</v>
      </c>
      <c r="DC404" t="s">
        <v>3</v>
      </c>
      <c r="DD404" t="s">
        <v>3</v>
      </c>
      <c r="DE404" t="s">
        <v>143</v>
      </c>
      <c r="DF404" t="s">
        <v>143</v>
      </c>
      <c r="DG404" t="s">
        <v>144</v>
      </c>
      <c r="DH404" t="s">
        <v>3</v>
      </c>
      <c r="DI404" t="s">
        <v>144</v>
      </c>
      <c r="DJ404" t="s">
        <v>143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1013</v>
      </c>
      <c r="DV404" t="s">
        <v>37</v>
      </c>
      <c r="DW404" t="s">
        <v>37</v>
      </c>
      <c r="DX404">
        <v>1</v>
      </c>
      <c r="DZ404" t="s">
        <v>3</v>
      </c>
      <c r="EA404" t="s">
        <v>3</v>
      </c>
      <c r="EB404" t="s">
        <v>3</v>
      </c>
      <c r="EC404" t="s">
        <v>3</v>
      </c>
      <c r="EE404">
        <v>29085511</v>
      </c>
      <c r="EF404">
        <v>2</v>
      </c>
      <c r="EG404" t="s">
        <v>145</v>
      </c>
      <c r="EH404">
        <v>0</v>
      </c>
      <c r="EI404" t="s">
        <v>3</v>
      </c>
      <c r="EJ404">
        <v>1</v>
      </c>
      <c r="EK404">
        <v>11001</v>
      </c>
      <c r="EL404" t="s">
        <v>22</v>
      </c>
      <c r="EM404" t="s">
        <v>196</v>
      </c>
      <c r="EO404" t="s">
        <v>3</v>
      </c>
      <c r="EQ404">
        <v>0</v>
      </c>
      <c r="ER404">
        <v>6972.36</v>
      </c>
      <c r="ES404">
        <v>6356.64</v>
      </c>
      <c r="ET404">
        <v>97.78</v>
      </c>
      <c r="EU404">
        <v>7.83</v>
      </c>
      <c r="EV404">
        <v>517.94000000000005</v>
      </c>
      <c r="EW404">
        <v>60.72</v>
      </c>
      <c r="EX404">
        <v>0.57999999999999996</v>
      </c>
      <c r="EY404">
        <v>0</v>
      </c>
      <c r="FQ404">
        <v>0</v>
      </c>
      <c r="FR404">
        <f t="shared" si="323"/>
        <v>0</v>
      </c>
      <c r="FS404">
        <v>0</v>
      </c>
      <c r="FT404" t="s">
        <v>148</v>
      </c>
      <c r="FU404" t="s">
        <v>24</v>
      </c>
      <c r="FV404" t="s">
        <v>24</v>
      </c>
      <c r="FW404" t="s">
        <v>25</v>
      </c>
      <c r="FX404">
        <v>110.7</v>
      </c>
      <c r="FY404">
        <v>63.75</v>
      </c>
      <c r="GA404" t="s">
        <v>3</v>
      </c>
      <c r="GD404">
        <v>1</v>
      </c>
      <c r="GF404">
        <v>1837524583</v>
      </c>
      <c r="GG404">
        <v>2</v>
      </c>
      <c r="GH404">
        <v>1</v>
      </c>
      <c r="GI404">
        <v>2</v>
      </c>
      <c r="GJ404">
        <v>0</v>
      </c>
      <c r="GK404">
        <v>0</v>
      </c>
      <c r="GL404">
        <f t="shared" si="324"/>
        <v>0</v>
      </c>
      <c r="GM404">
        <f t="shared" si="325"/>
        <v>33075.269999999997</v>
      </c>
      <c r="GN404">
        <f t="shared" si="326"/>
        <v>33075.269999999997</v>
      </c>
      <c r="GO404">
        <f t="shared" si="327"/>
        <v>0</v>
      </c>
      <c r="GP404">
        <f t="shared" si="328"/>
        <v>0</v>
      </c>
      <c r="GR404">
        <v>0</v>
      </c>
      <c r="GS404">
        <v>3</v>
      </c>
      <c r="GT404">
        <v>0</v>
      </c>
      <c r="GU404" t="s">
        <v>3</v>
      </c>
      <c r="GV404">
        <f t="shared" si="329"/>
        <v>0</v>
      </c>
      <c r="GW404">
        <v>1</v>
      </c>
      <c r="GX404">
        <f t="shared" si="330"/>
        <v>0</v>
      </c>
      <c r="HA404">
        <v>0</v>
      </c>
      <c r="HB404">
        <v>0</v>
      </c>
      <c r="HC404">
        <f t="shared" si="331"/>
        <v>0</v>
      </c>
      <c r="HE404" t="s">
        <v>3</v>
      </c>
      <c r="HF404" t="s">
        <v>3</v>
      </c>
      <c r="IK404">
        <v>0</v>
      </c>
    </row>
    <row r="405" spans="1:245">
      <c r="A405">
        <v>17</v>
      </c>
      <c r="B405">
        <v>1</v>
      </c>
      <c r="C405">
        <f>ROW(SmtRes!A447)</f>
        <v>447</v>
      </c>
      <c r="D405">
        <f>ROW(EtalonRes!A437)</f>
        <v>437</v>
      </c>
      <c r="E405" t="s">
        <v>65</v>
      </c>
      <c r="F405" t="s">
        <v>200</v>
      </c>
      <c r="G405" t="s">
        <v>201</v>
      </c>
      <c r="H405" t="s">
        <v>194</v>
      </c>
      <c r="I405">
        <f>ROUND(36/100,9)</f>
        <v>0.36</v>
      </c>
      <c r="J405">
        <v>0</v>
      </c>
      <c r="O405">
        <f t="shared" si="297"/>
        <v>18650.11</v>
      </c>
      <c r="P405">
        <f t="shared" si="298"/>
        <v>13307.03</v>
      </c>
      <c r="Q405">
        <f t="shared" si="299"/>
        <v>1834.89</v>
      </c>
      <c r="R405">
        <f t="shared" si="300"/>
        <v>1006.35</v>
      </c>
      <c r="S405">
        <f t="shared" si="301"/>
        <v>3508.19</v>
      </c>
      <c r="T405">
        <f t="shared" si="302"/>
        <v>0</v>
      </c>
      <c r="U405">
        <f t="shared" si="303"/>
        <v>12.94164</v>
      </c>
      <c r="V405">
        <f t="shared" si="304"/>
        <v>3.0149999999999997</v>
      </c>
      <c r="W405">
        <f t="shared" si="305"/>
        <v>0</v>
      </c>
      <c r="X405">
        <f t="shared" si="306"/>
        <v>4243.67</v>
      </c>
      <c r="Y405">
        <f t="shared" si="307"/>
        <v>2302.42</v>
      </c>
      <c r="AA405">
        <v>35806607</v>
      </c>
      <c r="AB405">
        <f t="shared" si="308"/>
        <v>6346.71</v>
      </c>
      <c r="AC405">
        <f t="shared" si="309"/>
        <v>5583.68</v>
      </c>
      <c r="AD405">
        <f>ROUND(((((ET405*1.25))-((EU405*1.25)))+AE405),2)</f>
        <v>469.33</v>
      </c>
      <c r="AE405">
        <f>ROUND(((EU405*1.25)),2)</f>
        <v>84.25</v>
      </c>
      <c r="AF405">
        <f>ROUND(((EV405*1.15)),2)</f>
        <v>293.7</v>
      </c>
      <c r="AG405">
        <f t="shared" si="310"/>
        <v>0</v>
      </c>
      <c r="AH405">
        <f>((EW405*1.15))</f>
        <v>35.948999999999998</v>
      </c>
      <c r="AI405">
        <f>((EX405*1.25))</f>
        <v>8.375</v>
      </c>
      <c r="AJ405">
        <f t="shared" si="311"/>
        <v>0</v>
      </c>
      <c r="AK405">
        <v>6214.53</v>
      </c>
      <c r="AL405">
        <v>5583.68</v>
      </c>
      <c r="AM405">
        <v>375.46</v>
      </c>
      <c r="AN405">
        <v>67.400000000000006</v>
      </c>
      <c r="AO405">
        <v>255.39</v>
      </c>
      <c r="AP405">
        <v>0</v>
      </c>
      <c r="AQ405">
        <v>31.26</v>
      </c>
      <c r="AR405">
        <v>6.7</v>
      </c>
      <c r="AS405">
        <v>0</v>
      </c>
      <c r="AT405">
        <v>94</v>
      </c>
      <c r="AU405">
        <v>51</v>
      </c>
      <c r="AV405">
        <v>1</v>
      </c>
      <c r="AW405">
        <v>1</v>
      </c>
      <c r="AZ405">
        <v>1</v>
      </c>
      <c r="BA405">
        <v>33.18</v>
      </c>
      <c r="BB405">
        <v>10.86</v>
      </c>
      <c r="BC405">
        <v>6.62</v>
      </c>
      <c r="BD405" t="s">
        <v>3</v>
      </c>
      <c r="BE405" t="s">
        <v>3</v>
      </c>
      <c r="BF405" t="s">
        <v>3</v>
      </c>
      <c r="BG405" t="s">
        <v>3</v>
      </c>
      <c r="BH405">
        <v>0</v>
      </c>
      <c r="BI405">
        <v>1</v>
      </c>
      <c r="BJ405" t="s">
        <v>202</v>
      </c>
      <c r="BM405">
        <v>11001</v>
      </c>
      <c r="BN405">
        <v>0</v>
      </c>
      <c r="BO405" t="s">
        <v>200</v>
      </c>
      <c r="BP405">
        <v>1</v>
      </c>
      <c r="BQ405">
        <v>2</v>
      </c>
      <c r="BR405">
        <v>0</v>
      </c>
      <c r="BS405">
        <v>33.18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123</v>
      </c>
      <c r="CA405">
        <v>75</v>
      </c>
      <c r="CE405">
        <v>0</v>
      </c>
      <c r="CF405">
        <v>0</v>
      </c>
      <c r="CG405">
        <v>0</v>
      </c>
      <c r="CM405">
        <v>0</v>
      </c>
      <c r="CN405" t="s">
        <v>3</v>
      </c>
      <c r="CO405">
        <v>0</v>
      </c>
      <c r="CP405">
        <f t="shared" si="312"/>
        <v>18650.11</v>
      </c>
      <c r="CQ405">
        <f t="shared" si="313"/>
        <v>36963.961600000002</v>
      </c>
      <c r="CR405">
        <f t="shared" si="314"/>
        <v>5096.9237999999996</v>
      </c>
      <c r="CS405">
        <f t="shared" si="315"/>
        <v>2795.415</v>
      </c>
      <c r="CT405">
        <f t="shared" si="316"/>
        <v>9744.9660000000003</v>
      </c>
      <c r="CU405">
        <f t="shared" si="317"/>
        <v>0</v>
      </c>
      <c r="CV405">
        <f t="shared" si="318"/>
        <v>35.948999999999998</v>
      </c>
      <c r="CW405">
        <f t="shared" si="319"/>
        <v>8.375</v>
      </c>
      <c r="CX405">
        <f t="shared" si="320"/>
        <v>0</v>
      </c>
      <c r="CY405">
        <f t="shared" si="321"/>
        <v>4243.6675999999998</v>
      </c>
      <c r="CZ405">
        <f t="shared" si="322"/>
        <v>2302.4153999999999</v>
      </c>
      <c r="DC405" t="s">
        <v>3</v>
      </c>
      <c r="DD405" t="s">
        <v>3</v>
      </c>
      <c r="DE405" t="s">
        <v>143</v>
      </c>
      <c r="DF405" t="s">
        <v>143</v>
      </c>
      <c r="DG405" t="s">
        <v>144</v>
      </c>
      <c r="DH405" t="s">
        <v>3</v>
      </c>
      <c r="DI405" t="s">
        <v>144</v>
      </c>
      <c r="DJ405" t="s">
        <v>143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DU405">
        <v>1013</v>
      </c>
      <c r="DV405" t="s">
        <v>194</v>
      </c>
      <c r="DW405" t="s">
        <v>194</v>
      </c>
      <c r="DX405">
        <v>1</v>
      </c>
      <c r="DZ405" t="s">
        <v>3</v>
      </c>
      <c r="EA405" t="s">
        <v>3</v>
      </c>
      <c r="EB405" t="s">
        <v>3</v>
      </c>
      <c r="EC405" t="s">
        <v>3</v>
      </c>
      <c r="EE405">
        <v>29085511</v>
      </c>
      <c r="EF405">
        <v>2</v>
      </c>
      <c r="EG405" t="s">
        <v>145</v>
      </c>
      <c r="EH405">
        <v>0</v>
      </c>
      <c r="EI405" t="s">
        <v>3</v>
      </c>
      <c r="EJ405">
        <v>1</v>
      </c>
      <c r="EK405">
        <v>11001</v>
      </c>
      <c r="EL405" t="s">
        <v>22</v>
      </c>
      <c r="EM405" t="s">
        <v>196</v>
      </c>
      <c r="EO405" t="s">
        <v>3</v>
      </c>
      <c r="EQ405">
        <v>0</v>
      </c>
      <c r="ER405">
        <v>6214.53</v>
      </c>
      <c r="ES405">
        <v>5583.68</v>
      </c>
      <c r="ET405">
        <v>375.46</v>
      </c>
      <c r="EU405">
        <v>67.400000000000006</v>
      </c>
      <c r="EV405">
        <v>255.39</v>
      </c>
      <c r="EW405">
        <v>31.26</v>
      </c>
      <c r="EX405">
        <v>6.7</v>
      </c>
      <c r="EY405">
        <v>0</v>
      </c>
      <c r="FQ405">
        <v>0</v>
      </c>
      <c r="FR405">
        <f t="shared" si="323"/>
        <v>0</v>
      </c>
      <c r="FS405">
        <v>0</v>
      </c>
      <c r="FT405" t="s">
        <v>148</v>
      </c>
      <c r="FU405" t="s">
        <v>24</v>
      </c>
      <c r="FV405" t="s">
        <v>24</v>
      </c>
      <c r="FW405" t="s">
        <v>25</v>
      </c>
      <c r="FX405">
        <v>110.7</v>
      </c>
      <c r="FY405">
        <v>63.75</v>
      </c>
      <c r="GA405" t="s">
        <v>3</v>
      </c>
      <c r="GD405">
        <v>1</v>
      </c>
      <c r="GF405">
        <v>1220877284</v>
      </c>
      <c r="GG405">
        <v>2</v>
      </c>
      <c r="GH405">
        <v>1</v>
      </c>
      <c r="GI405">
        <v>2</v>
      </c>
      <c r="GJ405">
        <v>0</v>
      </c>
      <c r="GK405">
        <v>0</v>
      </c>
      <c r="GL405">
        <f t="shared" si="324"/>
        <v>0</v>
      </c>
      <c r="GM405">
        <f t="shared" si="325"/>
        <v>25196.2</v>
      </c>
      <c r="GN405">
        <f t="shared" si="326"/>
        <v>25196.2</v>
      </c>
      <c r="GO405">
        <f t="shared" si="327"/>
        <v>0</v>
      </c>
      <c r="GP405">
        <f t="shared" si="328"/>
        <v>0</v>
      </c>
      <c r="GR405">
        <v>0</v>
      </c>
      <c r="GS405">
        <v>3</v>
      </c>
      <c r="GT405">
        <v>0</v>
      </c>
      <c r="GU405" t="s">
        <v>3</v>
      </c>
      <c r="GV405">
        <f t="shared" si="329"/>
        <v>0</v>
      </c>
      <c r="GW405">
        <v>1</v>
      </c>
      <c r="GX405">
        <f t="shared" si="330"/>
        <v>0</v>
      </c>
      <c r="HA405">
        <v>0</v>
      </c>
      <c r="HB405">
        <v>0</v>
      </c>
      <c r="HC405">
        <f t="shared" si="331"/>
        <v>0</v>
      </c>
      <c r="HE405" t="s">
        <v>3</v>
      </c>
      <c r="HF405" t="s">
        <v>3</v>
      </c>
      <c r="IK405">
        <v>0</v>
      </c>
    </row>
    <row r="406" spans="1:245">
      <c r="A406">
        <v>17</v>
      </c>
      <c r="B406">
        <v>1</v>
      </c>
      <c r="C406">
        <f>ROW(SmtRes!A455)</f>
        <v>455</v>
      </c>
      <c r="D406">
        <f>ROW(EtalonRes!A445)</f>
        <v>445</v>
      </c>
      <c r="E406" t="s">
        <v>70</v>
      </c>
      <c r="F406" t="s">
        <v>203</v>
      </c>
      <c r="G406" t="s">
        <v>204</v>
      </c>
      <c r="H406" t="s">
        <v>77</v>
      </c>
      <c r="I406">
        <f>ROUND(36/100,9)</f>
        <v>0.36</v>
      </c>
      <c r="J406">
        <v>0</v>
      </c>
      <c r="O406">
        <f t="shared" si="297"/>
        <v>7478.36</v>
      </c>
      <c r="P406">
        <f t="shared" si="298"/>
        <v>2149.5300000000002</v>
      </c>
      <c r="Q406">
        <f t="shared" si="299"/>
        <v>25.58</v>
      </c>
      <c r="R406">
        <f t="shared" si="300"/>
        <v>8.1199999999999992</v>
      </c>
      <c r="S406">
        <f t="shared" si="301"/>
        <v>5303.25</v>
      </c>
      <c r="T406">
        <f t="shared" si="302"/>
        <v>0</v>
      </c>
      <c r="U406">
        <f t="shared" si="303"/>
        <v>18.737639999999995</v>
      </c>
      <c r="V406">
        <f t="shared" si="304"/>
        <v>1.7999999999999999E-2</v>
      </c>
      <c r="W406">
        <f t="shared" si="305"/>
        <v>0</v>
      </c>
      <c r="X406">
        <f t="shared" si="306"/>
        <v>4992.6899999999996</v>
      </c>
      <c r="Y406">
        <f t="shared" si="307"/>
        <v>2708.8</v>
      </c>
      <c r="AA406">
        <v>35806607</v>
      </c>
      <c r="AB406">
        <f t="shared" si="308"/>
        <v>1239.96</v>
      </c>
      <c r="AC406">
        <f t="shared" si="309"/>
        <v>788.76</v>
      </c>
      <c r="AD406">
        <f>ROUND(((((ET406*1.25))-((EU406*1.25)))+AE406),2)</f>
        <v>7.22</v>
      </c>
      <c r="AE406">
        <f>ROUND(((EU406*1.25)),2)</f>
        <v>0.68</v>
      </c>
      <c r="AF406">
        <f>ROUND(((EV406*1.15)),2)</f>
        <v>443.98</v>
      </c>
      <c r="AG406">
        <f t="shared" si="310"/>
        <v>0</v>
      </c>
      <c r="AH406">
        <f>((EW406*1.15))</f>
        <v>52.048999999999992</v>
      </c>
      <c r="AI406">
        <f>((EX406*1.25))</f>
        <v>0.05</v>
      </c>
      <c r="AJ406">
        <f t="shared" si="311"/>
        <v>0</v>
      </c>
      <c r="AK406">
        <v>1180.5999999999999</v>
      </c>
      <c r="AL406">
        <v>788.76</v>
      </c>
      <c r="AM406">
        <v>5.77</v>
      </c>
      <c r="AN406">
        <v>0.54</v>
      </c>
      <c r="AO406">
        <v>386.07</v>
      </c>
      <c r="AP406">
        <v>0</v>
      </c>
      <c r="AQ406">
        <v>45.26</v>
      </c>
      <c r="AR406">
        <v>0.04</v>
      </c>
      <c r="AS406">
        <v>0</v>
      </c>
      <c r="AT406">
        <v>94</v>
      </c>
      <c r="AU406">
        <v>51</v>
      </c>
      <c r="AV406">
        <v>1</v>
      </c>
      <c r="AW406">
        <v>1</v>
      </c>
      <c r="AZ406">
        <v>1</v>
      </c>
      <c r="BA406">
        <v>33.18</v>
      </c>
      <c r="BB406">
        <v>9.84</v>
      </c>
      <c r="BC406">
        <v>7.57</v>
      </c>
      <c r="BD406" t="s">
        <v>3</v>
      </c>
      <c r="BE406" t="s">
        <v>3</v>
      </c>
      <c r="BF406" t="s">
        <v>3</v>
      </c>
      <c r="BG406" t="s">
        <v>3</v>
      </c>
      <c r="BH406">
        <v>0</v>
      </c>
      <c r="BI406">
        <v>1</v>
      </c>
      <c r="BJ406" t="s">
        <v>205</v>
      </c>
      <c r="BM406">
        <v>11001</v>
      </c>
      <c r="BN406">
        <v>0</v>
      </c>
      <c r="BO406" t="s">
        <v>203</v>
      </c>
      <c r="BP406">
        <v>1</v>
      </c>
      <c r="BQ406">
        <v>2</v>
      </c>
      <c r="BR406">
        <v>0</v>
      </c>
      <c r="BS406">
        <v>33.18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123</v>
      </c>
      <c r="CA406">
        <v>75</v>
      </c>
      <c r="CE406">
        <v>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312"/>
        <v>7478.3600000000006</v>
      </c>
      <c r="CQ406">
        <f t="shared" si="313"/>
        <v>5970.9132</v>
      </c>
      <c r="CR406">
        <f t="shared" si="314"/>
        <v>71.044799999999995</v>
      </c>
      <c r="CS406">
        <f t="shared" si="315"/>
        <v>22.5624</v>
      </c>
      <c r="CT406">
        <f t="shared" si="316"/>
        <v>14731.2564</v>
      </c>
      <c r="CU406">
        <f t="shared" si="317"/>
        <v>0</v>
      </c>
      <c r="CV406">
        <f t="shared" si="318"/>
        <v>52.048999999999992</v>
      </c>
      <c r="CW406">
        <f t="shared" si="319"/>
        <v>0.05</v>
      </c>
      <c r="CX406">
        <f t="shared" si="320"/>
        <v>0</v>
      </c>
      <c r="CY406">
        <f t="shared" si="321"/>
        <v>4992.6877999999997</v>
      </c>
      <c r="CZ406">
        <f t="shared" si="322"/>
        <v>2708.7986999999998</v>
      </c>
      <c r="DC406" t="s">
        <v>3</v>
      </c>
      <c r="DD406" t="s">
        <v>3</v>
      </c>
      <c r="DE406" t="s">
        <v>143</v>
      </c>
      <c r="DF406" t="s">
        <v>143</v>
      </c>
      <c r="DG406" t="s">
        <v>144</v>
      </c>
      <c r="DH406" t="s">
        <v>3</v>
      </c>
      <c r="DI406" t="s">
        <v>144</v>
      </c>
      <c r="DJ406" t="s">
        <v>143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1005</v>
      </c>
      <c r="DV406" t="s">
        <v>77</v>
      </c>
      <c r="DW406" t="s">
        <v>77</v>
      </c>
      <c r="DX406">
        <v>100</v>
      </c>
      <c r="DZ406" t="s">
        <v>3</v>
      </c>
      <c r="EA406" t="s">
        <v>3</v>
      </c>
      <c r="EB406" t="s">
        <v>3</v>
      </c>
      <c r="EC406" t="s">
        <v>3</v>
      </c>
      <c r="EE406">
        <v>29085511</v>
      </c>
      <c r="EF406">
        <v>2</v>
      </c>
      <c r="EG406" t="s">
        <v>145</v>
      </c>
      <c r="EH406">
        <v>0</v>
      </c>
      <c r="EI406" t="s">
        <v>3</v>
      </c>
      <c r="EJ406">
        <v>1</v>
      </c>
      <c r="EK406">
        <v>11001</v>
      </c>
      <c r="EL406" t="s">
        <v>22</v>
      </c>
      <c r="EM406" t="s">
        <v>196</v>
      </c>
      <c r="EO406" t="s">
        <v>3</v>
      </c>
      <c r="EQ406">
        <v>0</v>
      </c>
      <c r="ER406">
        <v>1180.5999999999999</v>
      </c>
      <c r="ES406">
        <v>788.76</v>
      </c>
      <c r="ET406">
        <v>5.77</v>
      </c>
      <c r="EU406">
        <v>0.54</v>
      </c>
      <c r="EV406">
        <v>386.07</v>
      </c>
      <c r="EW406">
        <v>45.26</v>
      </c>
      <c r="EX406">
        <v>0.04</v>
      </c>
      <c r="EY406">
        <v>0</v>
      </c>
      <c r="FQ406">
        <v>0</v>
      </c>
      <c r="FR406">
        <f t="shared" si="323"/>
        <v>0</v>
      </c>
      <c r="FS406">
        <v>0</v>
      </c>
      <c r="FT406" t="s">
        <v>148</v>
      </c>
      <c r="FU406" t="s">
        <v>24</v>
      </c>
      <c r="FV406" t="s">
        <v>24</v>
      </c>
      <c r="FW406" t="s">
        <v>25</v>
      </c>
      <c r="FX406">
        <v>110.7</v>
      </c>
      <c r="FY406">
        <v>63.75</v>
      </c>
      <c r="GA406" t="s">
        <v>3</v>
      </c>
      <c r="GD406">
        <v>1</v>
      </c>
      <c r="GF406">
        <v>-295419027</v>
      </c>
      <c r="GG406">
        <v>2</v>
      </c>
      <c r="GH406">
        <v>1</v>
      </c>
      <c r="GI406">
        <v>2</v>
      </c>
      <c r="GJ406">
        <v>0</v>
      </c>
      <c r="GK406">
        <v>0</v>
      </c>
      <c r="GL406">
        <f t="shared" si="324"/>
        <v>0</v>
      </c>
      <c r="GM406">
        <f t="shared" si="325"/>
        <v>15179.85</v>
      </c>
      <c r="GN406">
        <f t="shared" si="326"/>
        <v>15179.85</v>
      </c>
      <c r="GO406">
        <f t="shared" si="327"/>
        <v>0</v>
      </c>
      <c r="GP406">
        <f t="shared" si="328"/>
        <v>0</v>
      </c>
      <c r="GR406">
        <v>0</v>
      </c>
      <c r="GS406">
        <v>3</v>
      </c>
      <c r="GT406">
        <v>0</v>
      </c>
      <c r="GU406" t="s">
        <v>3</v>
      </c>
      <c r="GV406">
        <f t="shared" si="329"/>
        <v>0</v>
      </c>
      <c r="GW406">
        <v>1</v>
      </c>
      <c r="GX406">
        <f t="shared" si="330"/>
        <v>0</v>
      </c>
      <c r="HA406">
        <v>0</v>
      </c>
      <c r="HB406">
        <v>0</v>
      </c>
      <c r="HC406">
        <f t="shared" si="331"/>
        <v>0</v>
      </c>
      <c r="HE406" t="s">
        <v>3</v>
      </c>
      <c r="HF406" t="s">
        <v>3</v>
      </c>
      <c r="IK406">
        <v>0</v>
      </c>
    </row>
    <row r="407" spans="1:245">
      <c r="A407">
        <v>18</v>
      </c>
      <c r="B407">
        <v>1</v>
      </c>
      <c r="C407">
        <v>454</v>
      </c>
      <c r="E407" t="s">
        <v>285</v>
      </c>
      <c r="F407" t="s">
        <v>206</v>
      </c>
      <c r="G407" t="s">
        <v>207</v>
      </c>
      <c r="H407" t="s">
        <v>165</v>
      </c>
      <c r="I407">
        <f>I406*J407</f>
        <v>36.72</v>
      </c>
      <c r="J407">
        <v>102</v>
      </c>
      <c r="O407">
        <f t="shared" si="297"/>
        <v>18953.150000000001</v>
      </c>
      <c r="P407">
        <f t="shared" si="298"/>
        <v>18953.150000000001</v>
      </c>
      <c r="Q407">
        <f t="shared" si="299"/>
        <v>0</v>
      </c>
      <c r="R407">
        <f t="shared" si="300"/>
        <v>0</v>
      </c>
      <c r="S407">
        <f t="shared" si="301"/>
        <v>0</v>
      </c>
      <c r="T407">
        <f t="shared" si="302"/>
        <v>0</v>
      </c>
      <c r="U407">
        <f t="shared" si="303"/>
        <v>0</v>
      </c>
      <c r="V407">
        <f t="shared" si="304"/>
        <v>0</v>
      </c>
      <c r="W407">
        <f t="shared" si="305"/>
        <v>138.07</v>
      </c>
      <c r="X407">
        <f t="shared" si="306"/>
        <v>0</v>
      </c>
      <c r="Y407">
        <f t="shared" si="307"/>
        <v>0</v>
      </c>
      <c r="AA407">
        <v>35806607</v>
      </c>
      <c r="AB407">
        <f t="shared" si="308"/>
        <v>82.19</v>
      </c>
      <c r="AC407">
        <f t="shared" si="309"/>
        <v>82.19</v>
      </c>
      <c r="AD407">
        <f>ROUND((((ET407)-(EU407))+AE407),2)</f>
        <v>0</v>
      </c>
      <c r="AE407">
        <f>ROUND((EU407),2)</f>
        <v>0</v>
      </c>
      <c r="AF407">
        <f>ROUND((EV407),2)</f>
        <v>0</v>
      </c>
      <c r="AG407">
        <f t="shared" si="310"/>
        <v>0</v>
      </c>
      <c r="AH407">
        <f>(EW407)</f>
        <v>0</v>
      </c>
      <c r="AI407">
        <f>(EX407)</f>
        <v>0</v>
      </c>
      <c r="AJ407">
        <f t="shared" si="311"/>
        <v>3.76</v>
      </c>
      <c r="AK407">
        <v>82.19</v>
      </c>
      <c r="AL407">
        <v>82.19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3.76</v>
      </c>
      <c r="AT407">
        <v>0</v>
      </c>
      <c r="AU407">
        <v>0</v>
      </c>
      <c r="AV407">
        <v>1</v>
      </c>
      <c r="AW407">
        <v>1</v>
      </c>
      <c r="AZ407">
        <v>1</v>
      </c>
      <c r="BA407">
        <v>1</v>
      </c>
      <c r="BB407">
        <v>1</v>
      </c>
      <c r="BC407">
        <v>6.28</v>
      </c>
      <c r="BD407" t="s">
        <v>3</v>
      </c>
      <c r="BE407" t="s">
        <v>3</v>
      </c>
      <c r="BF407" t="s">
        <v>3</v>
      </c>
      <c r="BG407" t="s">
        <v>3</v>
      </c>
      <c r="BH407">
        <v>3</v>
      </c>
      <c r="BI407">
        <v>1</v>
      </c>
      <c r="BJ407" t="s">
        <v>208</v>
      </c>
      <c r="BM407">
        <v>500001</v>
      </c>
      <c r="BN407">
        <v>0</v>
      </c>
      <c r="BO407" t="s">
        <v>206</v>
      </c>
      <c r="BP407">
        <v>1</v>
      </c>
      <c r="BQ407">
        <v>8</v>
      </c>
      <c r="BR407">
        <v>0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0</v>
      </c>
      <c r="CA407">
        <v>0</v>
      </c>
      <c r="CE407">
        <v>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 t="shared" si="312"/>
        <v>18953.150000000001</v>
      </c>
      <c r="CQ407">
        <f t="shared" si="313"/>
        <v>516.15319999999997</v>
      </c>
      <c r="CR407">
        <f t="shared" si="314"/>
        <v>0</v>
      </c>
      <c r="CS407">
        <f t="shared" si="315"/>
        <v>0</v>
      </c>
      <c r="CT407">
        <f t="shared" si="316"/>
        <v>0</v>
      </c>
      <c r="CU407">
        <f t="shared" si="317"/>
        <v>0</v>
      </c>
      <c r="CV407">
        <f t="shared" si="318"/>
        <v>0</v>
      </c>
      <c r="CW407">
        <f t="shared" si="319"/>
        <v>0</v>
      </c>
      <c r="CX407">
        <f t="shared" si="320"/>
        <v>3.76</v>
      </c>
      <c r="CY407">
        <f t="shared" si="321"/>
        <v>0</v>
      </c>
      <c r="CZ407">
        <f t="shared" si="322"/>
        <v>0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DU407">
        <v>1005</v>
      </c>
      <c r="DV407" t="s">
        <v>165</v>
      </c>
      <c r="DW407" t="s">
        <v>165</v>
      </c>
      <c r="DX407">
        <v>1</v>
      </c>
      <c r="DZ407" t="s">
        <v>3</v>
      </c>
      <c r="EA407" t="s">
        <v>3</v>
      </c>
      <c r="EB407" t="s">
        <v>3</v>
      </c>
      <c r="EC407" t="s">
        <v>3</v>
      </c>
      <c r="EE407">
        <v>29085443</v>
      </c>
      <c r="EF407">
        <v>8</v>
      </c>
      <c r="EG407" t="s">
        <v>153</v>
      </c>
      <c r="EH407">
        <v>0</v>
      </c>
      <c r="EI407" t="s">
        <v>3</v>
      </c>
      <c r="EJ407">
        <v>1</v>
      </c>
      <c r="EK407">
        <v>500001</v>
      </c>
      <c r="EL407" t="s">
        <v>154</v>
      </c>
      <c r="EM407" t="s">
        <v>155</v>
      </c>
      <c r="EO407" t="s">
        <v>3</v>
      </c>
      <c r="EQ407">
        <v>0</v>
      </c>
      <c r="ER407">
        <v>82.19</v>
      </c>
      <c r="ES407">
        <v>82.19</v>
      </c>
      <c r="ET407">
        <v>0</v>
      </c>
      <c r="EU407">
        <v>0</v>
      </c>
      <c r="EV407">
        <v>0</v>
      </c>
      <c r="EW407">
        <v>0</v>
      </c>
      <c r="EX407">
        <v>0</v>
      </c>
      <c r="FQ407">
        <v>0</v>
      </c>
      <c r="FR407">
        <f t="shared" si="323"/>
        <v>0</v>
      </c>
      <c r="FS407">
        <v>0</v>
      </c>
      <c r="FX407">
        <v>0</v>
      </c>
      <c r="FY407">
        <v>0</v>
      </c>
      <c r="GA407" t="s">
        <v>3</v>
      </c>
      <c r="GD407">
        <v>1</v>
      </c>
      <c r="GF407">
        <v>-100917442</v>
      </c>
      <c r="GG407">
        <v>2</v>
      </c>
      <c r="GH407">
        <v>1</v>
      </c>
      <c r="GI407">
        <v>2</v>
      </c>
      <c r="GJ407">
        <v>0</v>
      </c>
      <c r="GK407">
        <v>0</v>
      </c>
      <c r="GL407">
        <f t="shared" si="324"/>
        <v>0</v>
      </c>
      <c r="GM407">
        <f t="shared" si="325"/>
        <v>18953.150000000001</v>
      </c>
      <c r="GN407">
        <f t="shared" si="326"/>
        <v>18953.150000000001</v>
      </c>
      <c r="GO407">
        <f t="shared" si="327"/>
        <v>0</v>
      </c>
      <c r="GP407">
        <f t="shared" si="328"/>
        <v>0</v>
      </c>
      <c r="GR407">
        <v>0</v>
      </c>
      <c r="GS407">
        <v>3</v>
      </c>
      <c r="GT407">
        <v>0</v>
      </c>
      <c r="GU407" t="s">
        <v>3</v>
      </c>
      <c r="GV407">
        <f t="shared" si="329"/>
        <v>0</v>
      </c>
      <c r="GW407">
        <v>1</v>
      </c>
      <c r="GX407">
        <f t="shared" si="330"/>
        <v>0</v>
      </c>
      <c r="HA407">
        <v>0</v>
      </c>
      <c r="HB407">
        <v>0</v>
      </c>
      <c r="HC407">
        <f t="shared" si="331"/>
        <v>0</v>
      </c>
      <c r="HE407" t="s">
        <v>3</v>
      </c>
      <c r="HF407" t="s">
        <v>3</v>
      </c>
      <c r="IK407">
        <v>0</v>
      </c>
    </row>
    <row r="408" spans="1:245">
      <c r="A408">
        <v>17</v>
      </c>
      <c r="B408">
        <v>1</v>
      </c>
      <c r="C408">
        <f>ROW(SmtRes!A467)</f>
        <v>467</v>
      </c>
      <c r="D408">
        <f>ROW(EtalonRes!A457)</f>
        <v>457</v>
      </c>
      <c r="E408" t="s">
        <v>294</v>
      </c>
      <c r="F408" t="s">
        <v>210</v>
      </c>
      <c r="G408" t="s">
        <v>211</v>
      </c>
      <c r="H408" t="s">
        <v>55</v>
      </c>
      <c r="I408">
        <f>ROUND(24/100,9)</f>
        <v>0.24</v>
      </c>
      <c r="J408">
        <v>0</v>
      </c>
      <c r="O408">
        <f t="shared" si="297"/>
        <v>1476.57</v>
      </c>
      <c r="P408">
        <f t="shared" si="298"/>
        <v>897.7</v>
      </c>
      <c r="Q408">
        <f t="shared" si="299"/>
        <v>18.98</v>
      </c>
      <c r="R408">
        <f t="shared" si="300"/>
        <v>0</v>
      </c>
      <c r="S408">
        <f t="shared" si="301"/>
        <v>559.89</v>
      </c>
      <c r="T408">
        <f t="shared" si="302"/>
        <v>0</v>
      </c>
      <c r="U408">
        <f t="shared" si="303"/>
        <v>1.8381599999999998</v>
      </c>
      <c r="V408">
        <f t="shared" si="304"/>
        <v>0</v>
      </c>
      <c r="W408">
        <f t="shared" si="305"/>
        <v>0</v>
      </c>
      <c r="X408">
        <f t="shared" si="306"/>
        <v>526.29999999999995</v>
      </c>
      <c r="Y408">
        <f t="shared" si="307"/>
        <v>285.54000000000002</v>
      </c>
      <c r="AA408">
        <v>35806607</v>
      </c>
      <c r="AB408">
        <f t="shared" si="308"/>
        <v>1480.04</v>
      </c>
      <c r="AC408">
        <f t="shared" si="309"/>
        <v>1395.68</v>
      </c>
      <c r="AD408">
        <f>ROUND(((((ET408*1.25))-((EU408*1.25)))+AE408),2)</f>
        <v>14.05</v>
      </c>
      <c r="AE408">
        <f>ROUND(((EU408*1.25)),2)</f>
        <v>0</v>
      </c>
      <c r="AF408">
        <f>ROUND(((EV408*1.15)),2)</f>
        <v>70.31</v>
      </c>
      <c r="AG408">
        <f t="shared" si="310"/>
        <v>0</v>
      </c>
      <c r="AH408">
        <f>((EW408*1.15))</f>
        <v>7.6589999999999998</v>
      </c>
      <c r="AI408">
        <f>((EX408*1.25))</f>
        <v>0</v>
      </c>
      <c r="AJ408">
        <f t="shared" si="311"/>
        <v>0</v>
      </c>
      <c r="AK408">
        <v>1468.06</v>
      </c>
      <c r="AL408">
        <v>1395.68</v>
      </c>
      <c r="AM408">
        <v>11.24</v>
      </c>
      <c r="AN408">
        <v>0</v>
      </c>
      <c r="AO408">
        <v>61.14</v>
      </c>
      <c r="AP408">
        <v>0</v>
      </c>
      <c r="AQ408">
        <v>6.66</v>
      </c>
      <c r="AR408">
        <v>0</v>
      </c>
      <c r="AS408">
        <v>0</v>
      </c>
      <c r="AT408">
        <v>94</v>
      </c>
      <c r="AU408">
        <v>51</v>
      </c>
      <c r="AV408">
        <v>1</v>
      </c>
      <c r="AW408">
        <v>1</v>
      </c>
      <c r="AZ408">
        <v>1</v>
      </c>
      <c r="BA408">
        <v>33.18</v>
      </c>
      <c r="BB408">
        <v>5.63</v>
      </c>
      <c r="BC408">
        <v>2.68</v>
      </c>
      <c r="BD408" t="s">
        <v>3</v>
      </c>
      <c r="BE408" t="s">
        <v>3</v>
      </c>
      <c r="BF408" t="s">
        <v>3</v>
      </c>
      <c r="BG408" t="s">
        <v>3</v>
      </c>
      <c r="BH408">
        <v>0</v>
      </c>
      <c r="BI408">
        <v>1</v>
      </c>
      <c r="BJ408" t="s">
        <v>212</v>
      </c>
      <c r="BM408">
        <v>11001</v>
      </c>
      <c r="BN408">
        <v>0</v>
      </c>
      <c r="BO408" t="s">
        <v>210</v>
      </c>
      <c r="BP408">
        <v>1</v>
      </c>
      <c r="BQ408">
        <v>2</v>
      </c>
      <c r="BR408">
        <v>0</v>
      </c>
      <c r="BS408">
        <v>33.18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123</v>
      </c>
      <c r="CA408">
        <v>75</v>
      </c>
      <c r="CE408">
        <v>0</v>
      </c>
      <c r="CF408">
        <v>0</v>
      </c>
      <c r="CG408">
        <v>0</v>
      </c>
      <c r="CM408">
        <v>0</v>
      </c>
      <c r="CN408" t="s">
        <v>3</v>
      </c>
      <c r="CO408">
        <v>0</v>
      </c>
      <c r="CP408">
        <f t="shared" si="312"/>
        <v>1476.5700000000002</v>
      </c>
      <c r="CQ408">
        <f t="shared" si="313"/>
        <v>3740.4224000000004</v>
      </c>
      <c r="CR408">
        <f t="shared" si="314"/>
        <v>79.101500000000001</v>
      </c>
      <c r="CS408">
        <f t="shared" si="315"/>
        <v>0</v>
      </c>
      <c r="CT408">
        <f t="shared" si="316"/>
        <v>2332.8858</v>
      </c>
      <c r="CU408">
        <f t="shared" si="317"/>
        <v>0</v>
      </c>
      <c r="CV408">
        <f t="shared" si="318"/>
        <v>7.6589999999999998</v>
      </c>
      <c r="CW408">
        <f t="shared" si="319"/>
        <v>0</v>
      </c>
      <c r="CX408">
        <f t="shared" si="320"/>
        <v>0</v>
      </c>
      <c r="CY408">
        <f t="shared" si="321"/>
        <v>526.29660000000001</v>
      </c>
      <c r="CZ408">
        <f t="shared" si="322"/>
        <v>285.54390000000001</v>
      </c>
      <c r="DC408" t="s">
        <v>3</v>
      </c>
      <c r="DD408" t="s">
        <v>3</v>
      </c>
      <c r="DE408" t="s">
        <v>143</v>
      </c>
      <c r="DF408" t="s">
        <v>143</v>
      </c>
      <c r="DG408" t="s">
        <v>144</v>
      </c>
      <c r="DH408" t="s">
        <v>3</v>
      </c>
      <c r="DI408" t="s">
        <v>144</v>
      </c>
      <c r="DJ408" t="s">
        <v>143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DU408">
        <v>1013</v>
      </c>
      <c r="DV408" t="s">
        <v>55</v>
      </c>
      <c r="DW408" t="s">
        <v>55</v>
      </c>
      <c r="DX408">
        <v>1</v>
      </c>
      <c r="DZ408" t="s">
        <v>3</v>
      </c>
      <c r="EA408" t="s">
        <v>3</v>
      </c>
      <c r="EB408" t="s">
        <v>3</v>
      </c>
      <c r="EC408" t="s">
        <v>3</v>
      </c>
      <c r="EE408">
        <v>29085511</v>
      </c>
      <c r="EF408">
        <v>2</v>
      </c>
      <c r="EG408" t="s">
        <v>145</v>
      </c>
      <c r="EH408">
        <v>0</v>
      </c>
      <c r="EI408" t="s">
        <v>3</v>
      </c>
      <c r="EJ408">
        <v>1</v>
      </c>
      <c r="EK408">
        <v>11001</v>
      </c>
      <c r="EL408" t="s">
        <v>22</v>
      </c>
      <c r="EM408" t="s">
        <v>196</v>
      </c>
      <c r="EO408" t="s">
        <v>3</v>
      </c>
      <c r="EQ408">
        <v>0</v>
      </c>
      <c r="ER408">
        <v>1468.06</v>
      </c>
      <c r="ES408">
        <v>1395.68</v>
      </c>
      <c r="ET408">
        <v>11.24</v>
      </c>
      <c r="EU408">
        <v>0</v>
      </c>
      <c r="EV408">
        <v>61.14</v>
      </c>
      <c r="EW408">
        <v>6.66</v>
      </c>
      <c r="EX408">
        <v>0</v>
      </c>
      <c r="EY408">
        <v>0</v>
      </c>
      <c r="FQ408">
        <v>0</v>
      </c>
      <c r="FR408">
        <f t="shared" si="323"/>
        <v>0</v>
      </c>
      <c r="FS408">
        <v>0</v>
      </c>
      <c r="FT408" t="s">
        <v>148</v>
      </c>
      <c r="FU408" t="s">
        <v>24</v>
      </c>
      <c r="FV408" t="s">
        <v>24</v>
      </c>
      <c r="FW408" t="s">
        <v>25</v>
      </c>
      <c r="FX408">
        <v>110.7</v>
      </c>
      <c r="FY408">
        <v>63.75</v>
      </c>
      <c r="GA408" t="s">
        <v>3</v>
      </c>
      <c r="GD408">
        <v>1</v>
      </c>
      <c r="GF408">
        <v>-1131838271</v>
      </c>
      <c r="GG408">
        <v>2</v>
      </c>
      <c r="GH408">
        <v>1</v>
      </c>
      <c r="GI408">
        <v>2</v>
      </c>
      <c r="GJ408">
        <v>0</v>
      </c>
      <c r="GK408">
        <v>0</v>
      </c>
      <c r="GL408">
        <f t="shared" si="324"/>
        <v>0</v>
      </c>
      <c r="GM408">
        <f t="shared" si="325"/>
        <v>2288.41</v>
      </c>
      <c r="GN408">
        <f t="shared" si="326"/>
        <v>2288.41</v>
      </c>
      <c r="GO408">
        <f t="shared" si="327"/>
        <v>0</v>
      </c>
      <c r="GP408">
        <f t="shared" si="328"/>
        <v>0</v>
      </c>
      <c r="GR408">
        <v>0</v>
      </c>
      <c r="GS408">
        <v>3</v>
      </c>
      <c r="GT408">
        <v>0</v>
      </c>
      <c r="GU408" t="s">
        <v>3</v>
      </c>
      <c r="GV408">
        <f t="shared" si="329"/>
        <v>0</v>
      </c>
      <c r="GW408">
        <v>1</v>
      </c>
      <c r="GX408">
        <f t="shared" si="330"/>
        <v>0</v>
      </c>
      <c r="HA408">
        <v>0</v>
      </c>
      <c r="HB408">
        <v>0</v>
      </c>
      <c r="HC408">
        <f t="shared" si="331"/>
        <v>0</v>
      </c>
      <c r="HE408" t="s">
        <v>3</v>
      </c>
      <c r="HF408" t="s">
        <v>3</v>
      </c>
      <c r="IK408">
        <v>0</v>
      </c>
    </row>
    <row r="409" spans="1:245">
      <c r="A409">
        <v>17</v>
      </c>
      <c r="B409">
        <v>1</v>
      </c>
      <c r="C409">
        <f>ROW(SmtRes!A486)</f>
        <v>486</v>
      </c>
      <c r="D409">
        <f>ROW(EtalonRes!A476)</f>
        <v>476</v>
      </c>
      <c r="E409" t="s">
        <v>213</v>
      </c>
      <c r="F409" t="s">
        <v>214</v>
      </c>
      <c r="G409" t="s">
        <v>215</v>
      </c>
      <c r="H409" t="s">
        <v>216</v>
      </c>
      <c r="I409">
        <f>ROUND(76.4/100,9)</f>
        <v>0.76400000000000001</v>
      </c>
      <c r="J409">
        <v>0</v>
      </c>
      <c r="O409">
        <f t="shared" si="297"/>
        <v>55628.53</v>
      </c>
      <c r="P409">
        <f t="shared" si="298"/>
        <v>33334.69</v>
      </c>
      <c r="Q409">
        <f t="shared" si="299"/>
        <v>83.6</v>
      </c>
      <c r="R409">
        <f t="shared" si="300"/>
        <v>0</v>
      </c>
      <c r="S409">
        <f t="shared" si="301"/>
        <v>22210.240000000002</v>
      </c>
      <c r="T409">
        <f t="shared" si="302"/>
        <v>0</v>
      </c>
      <c r="U409">
        <f t="shared" si="303"/>
        <v>73.802399999999992</v>
      </c>
      <c r="V409">
        <f t="shared" si="304"/>
        <v>0</v>
      </c>
      <c r="W409">
        <f t="shared" si="305"/>
        <v>0</v>
      </c>
      <c r="X409">
        <f t="shared" si="306"/>
        <v>19989.22</v>
      </c>
      <c r="Y409">
        <f t="shared" si="307"/>
        <v>9550.4</v>
      </c>
      <c r="AA409">
        <v>35806607</v>
      </c>
      <c r="AB409">
        <f t="shared" si="308"/>
        <v>8548.51</v>
      </c>
      <c r="AC409">
        <f t="shared" si="309"/>
        <v>7654.7</v>
      </c>
      <c r="AD409">
        <f>ROUND(((((ET409*1.25))-((EU409*1.25)))+AE409),2)</f>
        <v>17.649999999999999</v>
      </c>
      <c r="AE409">
        <f>ROUND(((EU409*1.25)),2)</f>
        <v>0</v>
      </c>
      <c r="AF409">
        <f>ROUND(((EV409*1.15)),2)</f>
        <v>876.16</v>
      </c>
      <c r="AG409">
        <f t="shared" si="310"/>
        <v>0</v>
      </c>
      <c r="AH409">
        <f>((EW409*1.15))</f>
        <v>96.6</v>
      </c>
      <c r="AI409">
        <f>((EX409*1.25))</f>
        <v>0</v>
      </c>
      <c r="AJ409">
        <f t="shared" si="311"/>
        <v>0</v>
      </c>
      <c r="AK409">
        <v>8430.7000000000007</v>
      </c>
      <c r="AL409">
        <v>7654.7</v>
      </c>
      <c r="AM409">
        <v>14.12</v>
      </c>
      <c r="AN409">
        <v>0</v>
      </c>
      <c r="AO409">
        <v>761.88</v>
      </c>
      <c r="AP409">
        <v>0</v>
      </c>
      <c r="AQ409">
        <v>84</v>
      </c>
      <c r="AR409">
        <v>0</v>
      </c>
      <c r="AS409">
        <v>0</v>
      </c>
      <c r="AT409">
        <v>90</v>
      </c>
      <c r="AU409">
        <v>43</v>
      </c>
      <c r="AV409">
        <v>1</v>
      </c>
      <c r="AW409">
        <v>1</v>
      </c>
      <c r="AZ409">
        <v>1</v>
      </c>
      <c r="BA409">
        <v>33.18</v>
      </c>
      <c r="BB409">
        <v>6.2</v>
      </c>
      <c r="BC409">
        <v>5.7</v>
      </c>
      <c r="BD409" t="s">
        <v>3</v>
      </c>
      <c r="BE409" t="s">
        <v>3</v>
      </c>
      <c r="BF409" t="s">
        <v>3</v>
      </c>
      <c r="BG409" t="s">
        <v>3</v>
      </c>
      <c r="BH409">
        <v>0</v>
      </c>
      <c r="BI409">
        <v>1</v>
      </c>
      <c r="BJ409" t="s">
        <v>217</v>
      </c>
      <c r="BM409">
        <v>10001</v>
      </c>
      <c r="BN409">
        <v>0</v>
      </c>
      <c r="BO409" t="s">
        <v>214</v>
      </c>
      <c r="BP409">
        <v>1</v>
      </c>
      <c r="BQ409">
        <v>2</v>
      </c>
      <c r="BR409">
        <v>0</v>
      </c>
      <c r="BS409">
        <v>33.18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118</v>
      </c>
      <c r="CA409">
        <v>63</v>
      </c>
      <c r="CE409">
        <v>0</v>
      </c>
      <c r="CF409">
        <v>0</v>
      </c>
      <c r="CG409">
        <v>0</v>
      </c>
      <c r="CM409">
        <v>0</v>
      </c>
      <c r="CN409" t="s">
        <v>3</v>
      </c>
      <c r="CO409">
        <v>0</v>
      </c>
      <c r="CP409">
        <f t="shared" si="312"/>
        <v>55628.53</v>
      </c>
      <c r="CQ409">
        <f t="shared" si="313"/>
        <v>43631.79</v>
      </c>
      <c r="CR409">
        <f t="shared" si="314"/>
        <v>109.42999999999999</v>
      </c>
      <c r="CS409">
        <f t="shared" si="315"/>
        <v>0</v>
      </c>
      <c r="CT409">
        <f t="shared" si="316"/>
        <v>29070.988799999999</v>
      </c>
      <c r="CU409">
        <f t="shared" si="317"/>
        <v>0</v>
      </c>
      <c r="CV409">
        <f t="shared" si="318"/>
        <v>96.6</v>
      </c>
      <c r="CW409">
        <f t="shared" si="319"/>
        <v>0</v>
      </c>
      <c r="CX409">
        <f t="shared" si="320"/>
        <v>0</v>
      </c>
      <c r="CY409">
        <f t="shared" si="321"/>
        <v>19989.216</v>
      </c>
      <c r="CZ409">
        <f t="shared" si="322"/>
        <v>9550.4032000000007</v>
      </c>
      <c r="DC409" t="s">
        <v>3</v>
      </c>
      <c r="DD409" t="s">
        <v>3</v>
      </c>
      <c r="DE409" t="s">
        <v>143</v>
      </c>
      <c r="DF409" t="s">
        <v>143</v>
      </c>
      <c r="DG409" t="s">
        <v>144</v>
      </c>
      <c r="DH409" t="s">
        <v>3</v>
      </c>
      <c r="DI409" t="s">
        <v>144</v>
      </c>
      <c r="DJ409" t="s">
        <v>143</v>
      </c>
      <c r="DK409" t="s">
        <v>3</v>
      </c>
      <c r="DL409" t="s">
        <v>3</v>
      </c>
      <c r="DM409" t="s">
        <v>3</v>
      </c>
      <c r="DN409">
        <v>0</v>
      </c>
      <c r="DO409">
        <v>0</v>
      </c>
      <c r="DP409">
        <v>1</v>
      </c>
      <c r="DQ409">
        <v>1</v>
      </c>
      <c r="DU409">
        <v>1005</v>
      </c>
      <c r="DV409" t="s">
        <v>216</v>
      </c>
      <c r="DW409" t="s">
        <v>216</v>
      </c>
      <c r="DX409">
        <v>100</v>
      </c>
      <c r="DZ409" t="s">
        <v>3</v>
      </c>
      <c r="EA409" t="s">
        <v>3</v>
      </c>
      <c r="EB409" t="s">
        <v>3</v>
      </c>
      <c r="EC409" t="s">
        <v>3</v>
      </c>
      <c r="EE409">
        <v>29085510</v>
      </c>
      <c r="EF409">
        <v>2</v>
      </c>
      <c r="EG409" t="s">
        <v>145</v>
      </c>
      <c r="EH409">
        <v>0</v>
      </c>
      <c r="EI409" t="s">
        <v>3</v>
      </c>
      <c r="EJ409">
        <v>1</v>
      </c>
      <c r="EK409">
        <v>10001</v>
      </c>
      <c r="EL409" t="s">
        <v>146</v>
      </c>
      <c r="EM409" t="s">
        <v>147</v>
      </c>
      <c r="EO409" t="s">
        <v>3</v>
      </c>
      <c r="EQ409">
        <v>0</v>
      </c>
      <c r="ER409">
        <v>8430.7000000000007</v>
      </c>
      <c r="ES409">
        <v>7654.7</v>
      </c>
      <c r="ET409">
        <v>14.12</v>
      </c>
      <c r="EU409">
        <v>0</v>
      </c>
      <c r="EV409">
        <v>761.88</v>
      </c>
      <c r="EW409">
        <v>84</v>
      </c>
      <c r="EX409">
        <v>0</v>
      </c>
      <c r="EY409">
        <v>0</v>
      </c>
      <c r="FQ409">
        <v>0</v>
      </c>
      <c r="FR409">
        <f t="shared" si="323"/>
        <v>0</v>
      </c>
      <c r="FS409">
        <v>0</v>
      </c>
      <c r="FT409" t="s">
        <v>148</v>
      </c>
      <c r="FU409" t="s">
        <v>24</v>
      </c>
      <c r="FV409" t="s">
        <v>24</v>
      </c>
      <c r="FW409" t="s">
        <v>25</v>
      </c>
      <c r="FX409">
        <v>106.2</v>
      </c>
      <c r="FY409">
        <v>53.55</v>
      </c>
      <c r="GA409" t="s">
        <v>3</v>
      </c>
      <c r="GD409">
        <v>1</v>
      </c>
      <c r="GF409">
        <v>-219192979</v>
      </c>
      <c r="GG409">
        <v>2</v>
      </c>
      <c r="GH409">
        <v>1</v>
      </c>
      <c r="GI409">
        <v>2</v>
      </c>
      <c r="GJ409">
        <v>0</v>
      </c>
      <c r="GK409">
        <v>0</v>
      </c>
      <c r="GL409">
        <f t="shared" si="324"/>
        <v>0</v>
      </c>
      <c r="GM409">
        <f t="shared" si="325"/>
        <v>85168.15</v>
      </c>
      <c r="GN409">
        <f t="shared" si="326"/>
        <v>85168.15</v>
      </c>
      <c r="GO409">
        <f t="shared" si="327"/>
        <v>0</v>
      </c>
      <c r="GP409">
        <f t="shared" si="328"/>
        <v>0</v>
      </c>
      <c r="GR409">
        <v>0</v>
      </c>
      <c r="GS409">
        <v>3</v>
      </c>
      <c r="GT409">
        <v>0</v>
      </c>
      <c r="GU409" t="s">
        <v>3</v>
      </c>
      <c r="GV409">
        <f t="shared" si="329"/>
        <v>0</v>
      </c>
      <c r="GW409">
        <v>1</v>
      </c>
      <c r="GX409">
        <f t="shared" si="330"/>
        <v>0</v>
      </c>
      <c r="HA409">
        <v>0</v>
      </c>
      <c r="HB409">
        <v>0</v>
      </c>
      <c r="HC409">
        <f t="shared" si="331"/>
        <v>0</v>
      </c>
      <c r="HE409" t="s">
        <v>3</v>
      </c>
      <c r="HF409" t="s">
        <v>3</v>
      </c>
      <c r="IK409">
        <v>0</v>
      </c>
    </row>
    <row r="410" spans="1:245">
      <c r="A410">
        <v>18</v>
      </c>
      <c r="B410">
        <v>1</v>
      </c>
      <c r="C410">
        <v>479</v>
      </c>
      <c r="E410" t="s">
        <v>218</v>
      </c>
      <c r="F410" t="s">
        <v>219</v>
      </c>
      <c r="G410" t="s">
        <v>220</v>
      </c>
      <c r="H410" t="s">
        <v>165</v>
      </c>
      <c r="I410">
        <f>I409*J410</f>
        <v>-171.9</v>
      </c>
      <c r="J410">
        <v>-225</v>
      </c>
      <c r="O410">
        <f t="shared" si="297"/>
        <v>-12685.19</v>
      </c>
      <c r="P410">
        <f t="shared" si="298"/>
        <v>-12685.19</v>
      </c>
      <c r="Q410">
        <f t="shared" si="299"/>
        <v>0</v>
      </c>
      <c r="R410">
        <f t="shared" si="300"/>
        <v>0</v>
      </c>
      <c r="S410">
        <f t="shared" si="301"/>
        <v>0</v>
      </c>
      <c r="T410">
        <f t="shared" si="302"/>
        <v>0</v>
      </c>
      <c r="U410">
        <f t="shared" si="303"/>
        <v>0</v>
      </c>
      <c r="V410">
        <f t="shared" si="304"/>
        <v>0</v>
      </c>
      <c r="W410">
        <f t="shared" si="305"/>
        <v>0</v>
      </c>
      <c r="X410">
        <f t="shared" si="306"/>
        <v>0</v>
      </c>
      <c r="Y410">
        <f t="shared" si="307"/>
        <v>0</v>
      </c>
      <c r="AA410">
        <v>35806607</v>
      </c>
      <c r="AB410">
        <f t="shared" si="308"/>
        <v>15.06</v>
      </c>
      <c r="AC410">
        <f t="shared" si="309"/>
        <v>15.06</v>
      </c>
      <c r="AD410">
        <f>ROUND((((ET410)-(EU410))+AE410),2)</f>
        <v>0</v>
      </c>
      <c r="AE410">
        <f>ROUND((EU410),2)</f>
        <v>0</v>
      </c>
      <c r="AF410">
        <f>ROUND((EV410),2)</f>
        <v>0</v>
      </c>
      <c r="AG410">
        <f t="shared" si="310"/>
        <v>0</v>
      </c>
      <c r="AH410">
        <f>(EW410)</f>
        <v>0</v>
      </c>
      <c r="AI410">
        <f>(EX410)</f>
        <v>0</v>
      </c>
      <c r="AJ410">
        <f t="shared" si="311"/>
        <v>0</v>
      </c>
      <c r="AK410">
        <v>15.06</v>
      </c>
      <c r="AL410">
        <v>15.06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1</v>
      </c>
      <c r="AW410">
        <v>1</v>
      </c>
      <c r="AZ410">
        <v>1</v>
      </c>
      <c r="BA410">
        <v>1</v>
      </c>
      <c r="BB410">
        <v>1</v>
      </c>
      <c r="BC410">
        <v>4.9000000000000004</v>
      </c>
      <c r="BD410" t="s">
        <v>3</v>
      </c>
      <c r="BE410" t="s">
        <v>3</v>
      </c>
      <c r="BF410" t="s">
        <v>3</v>
      </c>
      <c r="BG410" t="s">
        <v>3</v>
      </c>
      <c r="BH410">
        <v>3</v>
      </c>
      <c r="BI410">
        <v>1</v>
      </c>
      <c r="BJ410" t="s">
        <v>221</v>
      </c>
      <c r="BM410">
        <v>500001</v>
      </c>
      <c r="BN410">
        <v>0</v>
      </c>
      <c r="BO410" t="s">
        <v>219</v>
      </c>
      <c r="BP410">
        <v>1</v>
      </c>
      <c r="BQ410">
        <v>8</v>
      </c>
      <c r="BR410">
        <v>1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 t="s">
        <v>3</v>
      </c>
      <c r="BZ410">
        <v>0</v>
      </c>
      <c r="CA410">
        <v>0</v>
      </c>
      <c r="CE410">
        <v>0</v>
      </c>
      <c r="CF410">
        <v>0</v>
      </c>
      <c r="CG410">
        <v>0</v>
      </c>
      <c r="CM410">
        <v>0</v>
      </c>
      <c r="CN410" t="s">
        <v>3</v>
      </c>
      <c r="CO410">
        <v>0</v>
      </c>
      <c r="CP410">
        <f t="shared" si="312"/>
        <v>-12685.19</v>
      </c>
      <c r="CQ410">
        <f t="shared" si="313"/>
        <v>73.794000000000011</v>
      </c>
      <c r="CR410">
        <f t="shared" si="314"/>
        <v>0</v>
      </c>
      <c r="CS410">
        <f t="shared" si="315"/>
        <v>0</v>
      </c>
      <c r="CT410">
        <f t="shared" si="316"/>
        <v>0</v>
      </c>
      <c r="CU410">
        <f t="shared" si="317"/>
        <v>0</v>
      </c>
      <c r="CV410">
        <f t="shared" si="318"/>
        <v>0</v>
      </c>
      <c r="CW410">
        <f t="shared" si="319"/>
        <v>0</v>
      </c>
      <c r="CX410">
        <f t="shared" si="320"/>
        <v>0</v>
      </c>
      <c r="CY410">
        <f t="shared" si="321"/>
        <v>0</v>
      </c>
      <c r="CZ410">
        <f t="shared" si="322"/>
        <v>0</v>
      </c>
      <c r="DC410" t="s">
        <v>3</v>
      </c>
      <c r="DD410" t="s">
        <v>3</v>
      </c>
      <c r="DE410" t="s">
        <v>3</v>
      </c>
      <c r="DF410" t="s">
        <v>3</v>
      </c>
      <c r="DG410" t="s">
        <v>3</v>
      </c>
      <c r="DH410" t="s">
        <v>3</v>
      </c>
      <c r="DI410" t="s">
        <v>3</v>
      </c>
      <c r="DJ410" t="s">
        <v>3</v>
      </c>
      <c r="DK410" t="s">
        <v>3</v>
      </c>
      <c r="DL410" t="s">
        <v>3</v>
      </c>
      <c r="DM410" t="s">
        <v>3</v>
      </c>
      <c r="DN410">
        <v>0</v>
      </c>
      <c r="DO410">
        <v>0</v>
      </c>
      <c r="DP410">
        <v>1</v>
      </c>
      <c r="DQ410">
        <v>1</v>
      </c>
      <c r="DU410">
        <v>1005</v>
      </c>
      <c r="DV410" t="s">
        <v>165</v>
      </c>
      <c r="DW410" t="s">
        <v>165</v>
      </c>
      <c r="DX410">
        <v>1</v>
      </c>
      <c r="DZ410" t="s">
        <v>3</v>
      </c>
      <c r="EA410" t="s">
        <v>3</v>
      </c>
      <c r="EB410" t="s">
        <v>3</v>
      </c>
      <c r="EC410" t="s">
        <v>3</v>
      </c>
      <c r="EE410">
        <v>29085443</v>
      </c>
      <c r="EF410">
        <v>8</v>
      </c>
      <c r="EG410" t="s">
        <v>153</v>
      </c>
      <c r="EH410">
        <v>0</v>
      </c>
      <c r="EI410" t="s">
        <v>3</v>
      </c>
      <c r="EJ410">
        <v>1</v>
      </c>
      <c r="EK410">
        <v>500001</v>
      </c>
      <c r="EL410" t="s">
        <v>154</v>
      </c>
      <c r="EM410" t="s">
        <v>155</v>
      </c>
      <c r="EO410" t="s">
        <v>3</v>
      </c>
      <c r="EQ410">
        <v>0</v>
      </c>
      <c r="ER410">
        <v>15.06</v>
      </c>
      <c r="ES410">
        <v>15.06</v>
      </c>
      <c r="ET410">
        <v>0</v>
      </c>
      <c r="EU410">
        <v>0</v>
      </c>
      <c r="EV410">
        <v>0</v>
      </c>
      <c r="EW410">
        <v>0</v>
      </c>
      <c r="EX410">
        <v>0</v>
      </c>
      <c r="FQ410">
        <v>0</v>
      </c>
      <c r="FR410">
        <f t="shared" si="323"/>
        <v>0</v>
      </c>
      <c r="FS410">
        <v>0</v>
      </c>
      <c r="FX410">
        <v>0</v>
      </c>
      <c r="FY410">
        <v>0</v>
      </c>
      <c r="GA410" t="s">
        <v>3</v>
      </c>
      <c r="GD410">
        <v>1</v>
      </c>
      <c r="GF410">
        <v>1477604143</v>
      </c>
      <c r="GG410">
        <v>2</v>
      </c>
      <c r="GH410">
        <v>1</v>
      </c>
      <c r="GI410">
        <v>2</v>
      </c>
      <c r="GJ410">
        <v>0</v>
      </c>
      <c r="GK410">
        <v>0</v>
      </c>
      <c r="GL410">
        <f t="shared" si="324"/>
        <v>0</v>
      </c>
      <c r="GM410">
        <f t="shared" si="325"/>
        <v>-12685.19</v>
      </c>
      <c r="GN410">
        <f t="shared" si="326"/>
        <v>-12685.19</v>
      </c>
      <c r="GO410">
        <f t="shared" si="327"/>
        <v>0</v>
      </c>
      <c r="GP410">
        <f t="shared" si="328"/>
        <v>0</v>
      </c>
      <c r="GR410">
        <v>0</v>
      </c>
      <c r="GS410">
        <v>3</v>
      </c>
      <c r="GT410">
        <v>0</v>
      </c>
      <c r="GU410" t="s">
        <v>3</v>
      </c>
      <c r="GV410">
        <f t="shared" si="329"/>
        <v>0</v>
      </c>
      <c r="GW410">
        <v>1</v>
      </c>
      <c r="GX410">
        <f t="shared" si="330"/>
        <v>0</v>
      </c>
      <c r="HA410">
        <v>0</v>
      </c>
      <c r="HB410">
        <v>0</v>
      </c>
      <c r="HC410">
        <f t="shared" si="331"/>
        <v>0</v>
      </c>
      <c r="HE410" t="s">
        <v>3</v>
      </c>
      <c r="HF410" t="s">
        <v>3</v>
      </c>
      <c r="IK410">
        <v>0</v>
      </c>
    </row>
    <row r="411" spans="1:245">
      <c r="A411">
        <v>17</v>
      </c>
      <c r="B411">
        <v>1</v>
      </c>
      <c r="C411">
        <f>ROW(SmtRes!A503)</f>
        <v>503</v>
      </c>
      <c r="D411">
        <f>ROW(EtalonRes!A494)</f>
        <v>494</v>
      </c>
      <c r="E411" t="s">
        <v>222</v>
      </c>
      <c r="F411" t="s">
        <v>227</v>
      </c>
      <c r="G411" t="s">
        <v>224</v>
      </c>
      <c r="H411" t="s">
        <v>225</v>
      </c>
      <c r="I411">
        <f>ROUND(16.4/100,9)</f>
        <v>0.16400000000000001</v>
      </c>
      <c r="J411">
        <v>0</v>
      </c>
      <c r="O411">
        <f t="shared" si="297"/>
        <v>16589.41</v>
      </c>
      <c r="P411">
        <f t="shared" si="298"/>
        <v>9078.98</v>
      </c>
      <c r="Q411">
        <f t="shared" si="299"/>
        <v>18.38</v>
      </c>
      <c r="R411">
        <f t="shared" si="300"/>
        <v>0</v>
      </c>
      <c r="S411">
        <f t="shared" si="301"/>
        <v>7492.05</v>
      </c>
      <c r="T411">
        <f t="shared" si="302"/>
        <v>0</v>
      </c>
      <c r="U411">
        <f t="shared" si="303"/>
        <v>24.895199999999999</v>
      </c>
      <c r="V411">
        <f t="shared" si="304"/>
        <v>0</v>
      </c>
      <c r="W411">
        <f t="shared" si="305"/>
        <v>0</v>
      </c>
      <c r="X411">
        <f t="shared" si="306"/>
        <v>6742.85</v>
      </c>
      <c r="Y411">
        <f t="shared" si="307"/>
        <v>3221.58</v>
      </c>
      <c r="AA411">
        <v>35806607</v>
      </c>
      <c r="AB411">
        <f t="shared" si="308"/>
        <v>12064.46</v>
      </c>
      <c r="AC411">
        <f t="shared" si="309"/>
        <v>10666.6</v>
      </c>
      <c r="AD411">
        <f>ROUND(((((ET411*1.25))-((EU411*1.25)))+AE411),2)</f>
        <v>21.03</v>
      </c>
      <c r="AE411">
        <f>ROUND(((EU411*1.25)),2)</f>
        <v>0</v>
      </c>
      <c r="AF411">
        <f>ROUND(((EV411*1.15)),2)</f>
        <v>1376.83</v>
      </c>
      <c r="AG411">
        <f t="shared" si="310"/>
        <v>0</v>
      </c>
      <c r="AH411">
        <f>((EW411*1.15))</f>
        <v>151.79999999999998</v>
      </c>
      <c r="AI411">
        <f>((EX411*1.25))</f>
        <v>0</v>
      </c>
      <c r="AJ411">
        <f t="shared" si="311"/>
        <v>0</v>
      </c>
      <c r="AK411">
        <v>11880.66</v>
      </c>
      <c r="AL411">
        <v>10666.6</v>
      </c>
      <c r="AM411">
        <v>16.82</v>
      </c>
      <c r="AN411">
        <v>0</v>
      </c>
      <c r="AO411">
        <v>1197.24</v>
      </c>
      <c r="AP411">
        <v>0</v>
      </c>
      <c r="AQ411">
        <v>132</v>
      </c>
      <c r="AR411">
        <v>0</v>
      </c>
      <c r="AS411">
        <v>0</v>
      </c>
      <c r="AT411">
        <v>90</v>
      </c>
      <c r="AU411">
        <v>43</v>
      </c>
      <c r="AV411">
        <v>1</v>
      </c>
      <c r="AW411">
        <v>1</v>
      </c>
      <c r="AZ411">
        <v>1</v>
      </c>
      <c r="BA411">
        <v>33.18</v>
      </c>
      <c r="BB411">
        <v>5.33</v>
      </c>
      <c r="BC411">
        <v>5.19</v>
      </c>
      <c r="BD411" t="s">
        <v>3</v>
      </c>
      <c r="BE411" t="s">
        <v>3</v>
      </c>
      <c r="BF411" t="s">
        <v>3</v>
      </c>
      <c r="BG411" t="s">
        <v>3</v>
      </c>
      <c r="BH411">
        <v>0</v>
      </c>
      <c r="BI411">
        <v>1</v>
      </c>
      <c r="BJ411" t="s">
        <v>226</v>
      </c>
      <c r="BM411">
        <v>10001</v>
      </c>
      <c r="BN411">
        <v>0</v>
      </c>
      <c r="BO411" t="s">
        <v>227</v>
      </c>
      <c r="BP411">
        <v>1</v>
      </c>
      <c r="BQ411">
        <v>2</v>
      </c>
      <c r="BR411">
        <v>0</v>
      </c>
      <c r="BS411">
        <v>33.18</v>
      </c>
      <c r="BT411">
        <v>1</v>
      </c>
      <c r="BU411">
        <v>1</v>
      </c>
      <c r="BV411">
        <v>1</v>
      </c>
      <c r="BW411">
        <v>1</v>
      </c>
      <c r="BX411">
        <v>1</v>
      </c>
      <c r="BY411" t="s">
        <v>3</v>
      </c>
      <c r="BZ411">
        <v>118</v>
      </c>
      <c r="CA411">
        <v>63</v>
      </c>
      <c r="CE411">
        <v>0</v>
      </c>
      <c r="CF411">
        <v>0</v>
      </c>
      <c r="CG411">
        <v>0</v>
      </c>
      <c r="CM411">
        <v>0</v>
      </c>
      <c r="CN411" t="s">
        <v>3</v>
      </c>
      <c r="CO411">
        <v>0</v>
      </c>
      <c r="CP411">
        <f t="shared" si="312"/>
        <v>16589.41</v>
      </c>
      <c r="CQ411">
        <f t="shared" si="313"/>
        <v>55359.65400000001</v>
      </c>
      <c r="CR411">
        <f t="shared" si="314"/>
        <v>112.08990000000001</v>
      </c>
      <c r="CS411">
        <f t="shared" si="315"/>
        <v>0</v>
      </c>
      <c r="CT411">
        <f t="shared" si="316"/>
        <v>45683.219399999994</v>
      </c>
      <c r="CU411">
        <f t="shared" si="317"/>
        <v>0</v>
      </c>
      <c r="CV411">
        <f t="shared" si="318"/>
        <v>151.79999999999998</v>
      </c>
      <c r="CW411">
        <f t="shared" si="319"/>
        <v>0</v>
      </c>
      <c r="CX411">
        <f t="shared" si="320"/>
        <v>0</v>
      </c>
      <c r="CY411">
        <f t="shared" si="321"/>
        <v>6742.8450000000003</v>
      </c>
      <c r="CZ411">
        <f t="shared" si="322"/>
        <v>3221.5815000000002</v>
      </c>
      <c r="DC411" t="s">
        <v>3</v>
      </c>
      <c r="DD411" t="s">
        <v>3</v>
      </c>
      <c r="DE411" t="s">
        <v>143</v>
      </c>
      <c r="DF411" t="s">
        <v>143</v>
      </c>
      <c r="DG411" t="s">
        <v>144</v>
      </c>
      <c r="DH411" t="s">
        <v>3</v>
      </c>
      <c r="DI411" t="s">
        <v>144</v>
      </c>
      <c r="DJ411" t="s">
        <v>143</v>
      </c>
      <c r="DK411" t="s">
        <v>3</v>
      </c>
      <c r="DL411" t="s">
        <v>3</v>
      </c>
      <c r="DM411" t="s">
        <v>3</v>
      </c>
      <c r="DN411">
        <v>0</v>
      </c>
      <c r="DO411">
        <v>0</v>
      </c>
      <c r="DP411">
        <v>1</v>
      </c>
      <c r="DQ411">
        <v>1</v>
      </c>
      <c r="DU411">
        <v>1005</v>
      </c>
      <c r="DV411" t="s">
        <v>225</v>
      </c>
      <c r="DW411" t="s">
        <v>225</v>
      </c>
      <c r="DX411">
        <v>100</v>
      </c>
      <c r="DZ411" t="s">
        <v>3</v>
      </c>
      <c r="EA411" t="s">
        <v>3</v>
      </c>
      <c r="EB411" t="s">
        <v>3</v>
      </c>
      <c r="EC411" t="s">
        <v>3</v>
      </c>
      <c r="EE411">
        <v>29085510</v>
      </c>
      <c r="EF411">
        <v>2</v>
      </c>
      <c r="EG411" t="s">
        <v>145</v>
      </c>
      <c r="EH411">
        <v>0</v>
      </c>
      <c r="EI411" t="s">
        <v>3</v>
      </c>
      <c r="EJ411">
        <v>1</v>
      </c>
      <c r="EK411">
        <v>10001</v>
      </c>
      <c r="EL411" t="s">
        <v>146</v>
      </c>
      <c r="EM411" t="s">
        <v>147</v>
      </c>
      <c r="EO411" t="s">
        <v>3</v>
      </c>
      <c r="EQ411">
        <v>0</v>
      </c>
      <c r="ER411">
        <v>11880.66</v>
      </c>
      <c r="ES411">
        <v>10666.6</v>
      </c>
      <c r="ET411">
        <v>16.82</v>
      </c>
      <c r="EU411">
        <v>0</v>
      </c>
      <c r="EV411">
        <v>1197.24</v>
      </c>
      <c r="EW411">
        <v>132</v>
      </c>
      <c r="EX411">
        <v>0</v>
      </c>
      <c r="EY411">
        <v>0</v>
      </c>
      <c r="FQ411">
        <v>0</v>
      </c>
      <c r="FR411">
        <f t="shared" si="323"/>
        <v>0</v>
      </c>
      <c r="FS411">
        <v>0</v>
      </c>
      <c r="FT411" t="s">
        <v>148</v>
      </c>
      <c r="FU411" t="s">
        <v>24</v>
      </c>
      <c r="FV411" t="s">
        <v>24</v>
      </c>
      <c r="FW411" t="s">
        <v>25</v>
      </c>
      <c r="FX411">
        <v>106.2</v>
      </c>
      <c r="FY411">
        <v>53.55</v>
      </c>
      <c r="GA411" t="s">
        <v>3</v>
      </c>
      <c r="GD411">
        <v>1</v>
      </c>
      <c r="GF411">
        <v>226687930</v>
      </c>
      <c r="GG411">
        <v>2</v>
      </c>
      <c r="GH411">
        <v>1</v>
      </c>
      <c r="GI411">
        <v>2</v>
      </c>
      <c r="GJ411">
        <v>0</v>
      </c>
      <c r="GK411">
        <v>0</v>
      </c>
      <c r="GL411">
        <f t="shared" si="324"/>
        <v>0</v>
      </c>
      <c r="GM411">
        <f t="shared" si="325"/>
        <v>26553.84</v>
      </c>
      <c r="GN411">
        <f t="shared" si="326"/>
        <v>26553.84</v>
      </c>
      <c r="GO411">
        <f t="shared" si="327"/>
        <v>0</v>
      </c>
      <c r="GP411">
        <f t="shared" si="328"/>
        <v>0</v>
      </c>
      <c r="GR411">
        <v>0</v>
      </c>
      <c r="GS411">
        <v>3</v>
      </c>
      <c r="GT411">
        <v>0</v>
      </c>
      <c r="GU411" t="s">
        <v>3</v>
      </c>
      <c r="GV411">
        <f t="shared" si="329"/>
        <v>0</v>
      </c>
      <c r="GW411">
        <v>1</v>
      </c>
      <c r="GX411">
        <f t="shared" si="330"/>
        <v>0</v>
      </c>
      <c r="HA411">
        <v>0</v>
      </c>
      <c r="HB411">
        <v>0</v>
      </c>
      <c r="HC411">
        <f t="shared" si="331"/>
        <v>0</v>
      </c>
      <c r="HE411" t="s">
        <v>3</v>
      </c>
      <c r="HF411" t="s">
        <v>3</v>
      </c>
      <c r="IK411">
        <v>0</v>
      </c>
    </row>
    <row r="412" spans="1:245">
      <c r="A412">
        <v>18</v>
      </c>
      <c r="B412">
        <v>1</v>
      </c>
      <c r="C412">
        <v>497</v>
      </c>
      <c r="E412" t="s">
        <v>228</v>
      </c>
      <c r="F412" t="s">
        <v>219</v>
      </c>
      <c r="G412" t="s">
        <v>220</v>
      </c>
      <c r="H412" t="s">
        <v>165</v>
      </c>
      <c r="I412">
        <f>I411*J412</f>
        <v>-69.043999999999997</v>
      </c>
      <c r="J412">
        <v>-420.99999999999994</v>
      </c>
      <c r="O412">
        <f t="shared" si="297"/>
        <v>-5095.03</v>
      </c>
      <c r="P412">
        <f t="shared" si="298"/>
        <v>-5095.03</v>
      </c>
      <c r="Q412">
        <f t="shared" si="299"/>
        <v>0</v>
      </c>
      <c r="R412">
        <f t="shared" si="300"/>
        <v>0</v>
      </c>
      <c r="S412">
        <f t="shared" si="301"/>
        <v>0</v>
      </c>
      <c r="T412">
        <f t="shared" si="302"/>
        <v>0</v>
      </c>
      <c r="U412">
        <f t="shared" si="303"/>
        <v>0</v>
      </c>
      <c r="V412">
        <f t="shared" si="304"/>
        <v>0</v>
      </c>
      <c r="W412">
        <f t="shared" si="305"/>
        <v>0</v>
      </c>
      <c r="X412">
        <f t="shared" si="306"/>
        <v>0</v>
      </c>
      <c r="Y412">
        <f t="shared" si="307"/>
        <v>0</v>
      </c>
      <c r="AA412">
        <v>35806607</v>
      </c>
      <c r="AB412">
        <f t="shared" si="308"/>
        <v>15.06</v>
      </c>
      <c r="AC412">
        <f t="shared" si="309"/>
        <v>15.06</v>
      </c>
      <c r="AD412">
        <f>ROUND((((ET412)-(EU412))+AE412),2)</f>
        <v>0</v>
      </c>
      <c r="AE412">
        <f t="shared" ref="AE412:AF414" si="335">ROUND((EU412),2)</f>
        <v>0</v>
      </c>
      <c r="AF412">
        <f t="shared" si="335"/>
        <v>0</v>
      </c>
      <c r="AG412">
        <f t="shared" si="310"/>
        <v>0</v>
      </c>
      <c r="AH412">
        <f t="shared" ref="AH412:AI414" si="336">(EW412)</f>
        <v>0</v>
      </c>
      <c r="AI412">
        <f t="shared" si="336"/>
        <v>0</v>
      </c>
      <c r="AJ412">
        <f t="shared" si="311"/>
        <v>0</v>
      </c>
      <c r="AK412">
        <v>15.06</v>
      </c>
      <c r="AL412">
        <v>15.06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1</v>
      </c>
      <c r="AW412">
        <v>1</v>
      </c>
      <c r="AZ412">
        <v>1</v>
      </c>
      <c r="BA412">
        <v>1</v>
      </c>
      <c r="BB412">
        <v>1</v>
      </c>
      <c r="BC412">
        <v>4.9000000000000004</v>
      </c>
      <c r="BD412" t="s">
        <v>3</v>
      </c>
      <c r="BE412" t="s">
        <v>3</v>
      </c>
      <c r="BF412" t="s">
        <v>3</v>
      </c>
      <c r="BG412" t="s">
        <v>3</v>
      </c>
      <c r="BH412">
        <v>3</v>
      </c>
      <c r="BI412">
        <v>1</v>
      </c>
      <c r="BJ412" t="s">
        <v>221</v>
      </c>
      <c r="BM412">
        <v>500001</v>
      </c>
      <c r="BN412">
        <v>0</v>
      </c>
      <c r="BO412" t="s">
        <v>219</v>
      </c>
      <c r="BP412">
        <v>1</v>
      </c>
      <c r="BQ412">
        <v>8</v>
      </c>
      <c r="BR412">
        <v>1</v>
      </c>
      <c r="BS412">
        <v>1</v>
      </c>
      <c r="BT412">
        <v>1</v>
      </c>
      <c r="BU412">
        <v>1</v>
      </c>
      <c r="BV412">
        <v>1</v>
      </c>
      <c r="BW412">
        <v>1</v>
      </c>
      <c r="BX412">
        <v>1</v>
      </c>
      <c r="BY412" t="s">
        <v>3</v>
      </c>
      <c r="BZ412">
        <v>0</v>
      </c>
      <c r="CA412">
        <v>0</v>
      </c>
      <c r="CE412">
        <v>0</v>
      </c>
      <c r="CF412">
        <v>0</v>
      </c>
      <c r="CG412">
        <v>0</v>
      </c>
      <c r="CM412">
        <v>0</v>
      </c>
      <c r="CN412" t="s">
        <v>3</v>
      </c>
      <c r="CO412">
        <v>0</v>
      </c>
      <c r="CP412">
        <f t="shared" si="312"/>
        <v>-5095.03</v>
      </c>
      <c r="CQ412">
        <f t="shared" si="313"/>
        <v>73.794000000000011</v>
      </c>
      <c r="CR412">
        <f t="shared" si="314"/>
        <v>0</v>
      </c>
      <c r="CS412">
        <f t="shared" si="315"/>
        <v>0</v>
      </c>
      <c r="CT412">
        <f t="shared" si="316"/>
        <v>0</v>
      </c>
      <c r="CU412">
        <f t="shared" si="317"/>
        <v>0</v>
      </c>
      <c r="CV412">
        <f t="shared" si="318"/>
        <v>0</v>
      </c>
      <c r="CW412">
        <f t="shared" si="319"/>
        <v>0</v>
      </c>
      <c r="CX412">
        <f t="shared" si="320"/>
        <v>0</v>
      </c>
      <c r="CY412">
        <f t="shared" si="321"/>
        <v>0</v>
      </c>
      <c r="CZ412">
        <f t="shared" si="322"/>
        <v>0</v>
      </c>
      <c r="DC412" t="s">
        <v>3</v>
      </c>
      <c r="DD412" t="s">
        <v>3</v>
      </c>
      <c r="DE412" t="s">
        <v>3</v>
      </c>
      <c r="DF412" t="s">
        <v>3</v>
      </c>
      <c r="DG412" t="s">
        <v>3</v>
      </c>
      <c r="DH412" t="s">
        <v>3</v>
      </c>
      <c r="DI412" t="s">
        <v>3</v>
      </c>
      <c r="DJ412" t="s">
        <v>3</v>
      </c>
      <c r="DK412" t="s">
        <v>3</v>
      </c>
      <c r="DL412" t="s">
        <v>3</v>
      </c>
      <c r="DM412" t="s">
        <v>3</v>
      </c>
      <c r="DN412">
        <v>0</v>
      </c>
      <c r="DO412">
        <v>0</v>
      </c>
      <c r="DP412">
        <v>1</v>
      </c>
      <c r="DQ412">
        <v>1</v>
      </c>
      <c r="DU412">
        <v>1005</v>
      </c>
      <c r="DV412" t="s">
        <v>165</v>
      </c>
      <c r="DW412" t="s">
        <v>165</v>
      </c>
      <c r="DX412">
        <v>1</v>
      </c>
      <c r="DZ412" t="s">
        <v>3</v>
      </c>
      <c r="EA412" t="s">
        <v>3</v>
      </c>
      <c r="EB412" t="s">
        <v>3</v>
      </c>
      <c r="EC412" t="s">
        <v>3</v>
      </c>
      <c r="EE412">
        <v>29085443</v>
      </c>
      <c r="EF412">
        <v>8</v>
      </c>
      <c r="EG412" t="s">
        <v>153</v>
      </c>
      <c r="EH412">
        <v>0</v>
      </c>
      <c r="EI412" t="s">
        <v>3</v>
      </c>
      <c r="EJ412">
        <v>1</v>
      </c>
      <c r="EK412">
        <v>500001</v>
      </c>
      <c r="EL412" t="s">
        <v>154</v>
      </c>
      <c r="EM412" t="s">
        <v>155</v>
      </c>
      <c r="EO412" t="s">
        <v>3</v>
      </c>
      <c r="EQ412">
        <v>0</v>
      </c>
      <c r="ER412">
        <v>15.06</v>
      </c>
      <c r="ES412">
        <v>15.06</v>
      </c>
      <c r="ET412">
        <v>0</v>
      </c>
      <c r="EU412">
        <v>0</v>
      </c>
      <c r="EV412">
        <v>0</v>
      </c>
      <c r="EW412">
        <v>0</v>
      </c>
      <c r="EX412">
        <v>0</v>
      </c>
      <c r="FQ412">
        <v>0</v>
      </c>
      <c r="FR412">
        <f t="shared" si="323"/>
        <v>0</v>
      </c>
      <c r="FS412">
        <v>0</v>
      </c>
      <c r="FX412">
        <v>0</v>
      </c>
      <c r="FY412">
        <v>0</v>
      </c>
      <c r="GA412" t="s">
        <v>3</v>
      </c>
      <c r="GD412">
        <v>1</v>
      </c>
      <c r="GF412">
        <v>1477604143</v>
      </c>
      <c r="GG412">
        <v>2</v>
      </c>
      <c r="GH412">
        <v>1</v>
      </c>
      <c r="GI412">
        <v>2</v>
      </c>
      <c r="GJ412">
        <v>0</v>
      </c>
      <c r="GK412">
        <v>0</v>
      </c>
      <c r="GL412">
        <f t="shared" si="324"/>
        <v>0</v>
      </c>
      <c r="GM412">
        <f t="shared" si="325"/>
        <v>-5095.03</v>
      </c>
      <c r="GN412">
        <f t="shared" si="326"/>
        <v>-5095.03</v>
      </c>
      <c r="GO412">
        <f t="shared" si="327"/>
        <v>0</v>
      </c>
      <c r="GP412">
        <f t="shared" si="328"/>
        <v>0</v>
      </c>
      <c r="GR412">
        <v>0</v>
      </c>
      <c r="GS412">
        <v>3</v>
      </c>
      <c r="GT412">
        <v>0</v>
      </c>
      <c r="GU412" t="s">
        <v>3</v>
      </c>
      <c r="GV412">
        <f t="shared" si="329"/>
        <v>0</v>
      </c>
      <c r="GW412">
        <v>1</v>
      </c>
      <c r="GX412">
        <f t="shared" si="330"/>
        <v>0</v>
      </c>
      <c r="HA412">
        <v>0</v>
      </c>
      <c r="HB412">
        <v>0</v>
      </c>
      <c r="HC412">
        <f t="shared" si="331"/>
        <v>0</v>
      </c>
      <c r="HE412" t="s">
        <v>3</v>
      </c>
      <c r="HF412" t="s">
        <v>3</v>
      </c>
      <c r="IK412">
        <v>0</v>
      </c>
    </row>
    <row r="413" spans="1:245">
      <c r="A413">
        <v>17</v>
      </c>
      <c r="B413">
        <v>1</v>
      </c>
      <c r="C413">
        <f>ROW(SmtRes!A510)</f>
        <v>510</v>
      </c>
      <c r="D413">
        <f>ROW(EtalonRes!A501)</f>
        <v>501</v>
      </c>
      <c r="E413" t="s">
        <v>295</v>
      </c>
      <c r="F413" t="s">
        <v>230</v>
      </c>
      <c r="G413" t="s">
        <v>231</v>
      </c>
      <c r="H413" t="s">
        <v>232</v>
      </c>
      <c r="I413">
        <f>ROUND(32.8/100,9)</f>
        <v>0.32800000000000001</v>
      </c>
      <c r="J413">
        <v>0</v>
      </c>
      <c r="O413">
        <f t="shared" si="297"/>
        <v>1763.81</v>
      </c>
      <c r="P413">
        <f t="shared" si="298"/>
        <v>512.22</v>
      </c>
      <c r="Q413">
        <f t="shared" si="299"/>
        <v>10.71</v>
      </c>
      <c r="R413">
        <f t="shared" si="300"/>
        <v>1.52</v>
      </c>
      <c r="S413">
        <f t="shared" si="301"/>
        <v>1240.8800000000001</v>
      </c>
      <c r="T413">
        <f t="shared" si="302"/>
        <v>0</v>
      </c>
      <c r="U413">
        <f t="shared" si="303"/>
        <v>3.9327200000000002</v>
      </c>
      <c r="V413">
        <f t="shared" si="304"/>
        <v>3.2800000000000004E-3</v>
      </c>
      <c r="W413">
        <f t="shared" si="305"/>
        <v>0</v>
      </c>
      <c r="X413">
        <f t="shared" si="306"/>
        <v>993.92</v>
      </c>
      <c r="Y413">
        <f t="shared" si="307"/>
        <v>459.69</v>
      </c>
      <c r="AA413">
        <v>35806607</v>
      </c>
      <c r="AB413">
        <f t="shared" si="308"/>
        <v>519.44000000000005</v>
      </c>
      <c r="AC413">
        <f t="shared" si="309"/>
        <v>402.49</v>
      </c>
      <c r="AD413">
        <f>ROUND((((ET413)-(EU413))+AE413),2)</f>
        <v>2.93</v>
      </c>
      <c r="AE413">
        <f t="shared" si="335"/>
        <v>0.14000000000000001</v>
      </c>
      <c r="AF413">
        <f t="shared" si="335"/>
        <v>114.02</v>
      </c>
      <c r="AG413">
        <f t="shared" si="310"/>
        <v>0</v>
      </c>
      <c r="AH413">
        <f t="shared" si="336"/>
        <v>11.99</v>
      </c>
      <c r="AI413">
        <f t="shared" si="336"/>
        <v>0.01</v>
      </c>
      <c r="AJ413">
        <f t="shared" si="311"/>
        <v>0</v>
      </c>
      <c r="AK413">
        <v>519.44000000000005</v>
      </c>
      <c r="AL413">
        <v>402.49</v>
      </c>
      <c r="AM413">
        <v>2.93</v>
      </c>
      <c r="AN413">
        <v>0.14000000000000001</v>
      </c>
      <c r="AO413">
        <v>114.02</v>
      </c>
      <c r="AP413">
        <v>0</v>
      </c>
      <c r="AQ413">
        <v>11.99</v>
      </c>
      <c r="AR413">
        <v>0.01</v>
      </c>
      <c r="AS413">
        <v>0</v>
      </c>
      <c r="AT413">
        <v>80</v>
      </c>
      <c r="AU413">
        <v>37</v>
      </c>
      <c r="AV413">
        <v>1</v>
      </c>
      <c r="AW413">
        <v>1</v>
      </c>
      <c r="AZ413">
        <v>1</v>
      </c>
      <c r="BA413">
        <v>33.18</v>
      </c>
      <c r="BB413">
        <v>11.14</v>
      </c>
      <c r="BC413">
        <v>3.88</v>
      </c>
      <c r="BD413" t="s">
        <v>3</v>
      </c>
      <c r="BE413" t="s">
        <v>3</v>
      </c>
      <c r="BF413" t="s">
        <v>3</v>
      </c>
      <c r="BG413" t="s">
        <v>3</v>
      </c>
      <c r="BH413">
        <v>0</v>
      </c>
      <c r="BI413">
        <v>1</v>
      </c>
      <c r="BJ413" t="s">
        <v>233</v>
      </c>
      <c r="BM413">
        <v>15001</v>
      </c>
      <c r="BN413">
        <v>0</v>
      </c>
      <c r="BO413" t="s">
        <v>230</v>
      </c>
      <c r="BP413">
        <v>1</v>
      </c>
      <c r="BQ413">
        <v>2</v>
      </c>
      <c r="BR413">
        <v>0</v>
      </c>
      <c r="BS413">
        <v>33.18</v>
      </c>
      <c r="BT413">
        <v>1</v>
      </c>
      <c r="BU413">
        <v>1</v>
      </c>
      <c r="BV413">
        <v>1</v>
      </c>
      <c r="BW413">
        <v>1</v>
      </c>
      <c r="BX413">
        <v>1</v>
      </c>
      <c r="BY413" t="s">
        <v>3</v>
      </c>
      <c r="BZ413">
        <v>105</v>
      </c>
      <c r="CA413">
        <v>55</v>
      </c>
      <c r="CE413">
        <v>0</v>
      </c>
      <c r="CF413">
        <v>0</v>
      </c>
      <c r="CG413">
        <v>0</v>
      </c>
      <c r="CM413">
        <v>0</v>
      </c>
      <c r="CN413" t="s">
        <v>3</v>
      </c>
      <c r="CO413">
        <v>0</v>
      </c>
      <c r="CP413">
        <f t="shared" si="312"/>
        <v>1763.8100000000002</v>
      </c>
      <c r="CQ413">
        <f t="shared" si="313"/>
        <v>1561.6612</v>
      </c>
      <c r="CR413">
        <f t="shared" si="314"/>
        <v>32.6402</v>
      </c>
      <c r="CS413">
        <f t="shared" si="315"/>
        <v>4.6452</v>
      </c>
      <c r="CT413">
        <f t="shared" si="316"/>
        <v>3783.1835999999998</v>
      </c>
      <c r="CU413">
        <f t="shared" si="317"/>
        <v>0</v>
      </c>
      <c r="CV413">
        <f t="shared" si="318"/>
        <v>11.99</v>
      </c>
      <c r="CW413">
        <f t="shared" si="319"/>
        <v>0.01</v>
      </c>
      <c r="CX413">
        <f t="shared" si="320"/>
        <v>0</v>
      </c>
      <c r="CY413">
        <f t="shared" si="321"/>
        <v>993.92</v>
      </c>
      <c r="CZ413">
        <f t="shared" si="322"/>
        <v>459.68800000000005</v>
      </c>
      <c r="DC413" t="s">
        <v>3</v>
      </c>
      <c r="DD413" t="s">
        <v>3</v>
      </c>
      <c r="DE413" t="s">
        <v>3</v>
      </c>
      <c r="DF413" t="s">
        <v>3</v>
      </c>
      <c r="DG413" t="s">
        <v>3</v>
      </c>
      <c r="DH413" t="s">
        <v>3</v>
      </c>
      <c r="DI413" t="s">
        <v>3</v>
      </c>
      <c r="DJ413" t="s">
        <v>3</v>
      </c>
      <c r="DK413" t="s">
        <v>3</v>
      </c>
      <c r="DL413" t="s">
        <v>3</v>
      </c>
      <c r="DM413" t="s">
        <v>3</v>
      </c>
      <c r="DN413">
        <v>0</v>
      </c>
      <c r="DO413">
        <v>0</v>
      </c>
      <c r="DP413">
        <v>1</v>
      </c>
      <c r="DQ413">
        <v>1</v>
      </c>
      <c r="DU413">
        <v>1005</v>
      </c>
      <c r="DV413" t="s">
        <v>232</v>
      </c>
      <c r="DW413" t="s">
        <v>232</v>
      </c>
      <c r="DX413">
        <v>100</v>
      </c>
      <c r="DZ413" t="s">
        <v>3</v>
      </c>
      <c r="EA413" t="s">
        <v>3</v>
      </c>
      <c r="EB413" t="s">
        <v>3</v>
      </c>
      <c r="EC413" t="s">
        <v>3</v>
      </c>
      <c r="EE413">
        <v>29085536</v>
      </c>
      <c r="EF413">
        <v>2</v>
      </c>
      <c r="EG413" t="s">
        <v>145</v>
      </c>
      <c r="EH413">
        <v>0</v>
      </c>
      <c r="EI413" t="s">
        <v>3</v>
      </c>
      <c r="EJ413">
        <v>1</v>
      </c>
      <c r="EK413">
        <v>15001</v>
      </c>
      <c r="EL413" t="s">
        <v>160</v>
      </c>
      <c r="EM413" t="s">
        <v>161</v>
      </c>
      <c r="EO413" t="s">
        <v>3</v>
      </c>
      <c r="EQ413">
        <v>0</v>
      </c>
      <c r="ER413">
        <v>519.44000000000005</v>
      </c>
      <c r="ES413">
        <v>402.49</v>
      </c>
      <c r="ET413">
        <v>2.93</v>
      </c>
      <c r="EU413">
        <v>0.14000000000000001</v>
      </c>
      <c r="EV413">
        <v>114.02</v>
      </c>
      <c r="EW413">
        <v>11.99</v>
      </c>
      <c r="EX413">
        <v>0.01</v>
      </c>
      <c r="EY413">
        <v>0</v>
      </c>
      <c r="FQ413">
        <v>0</v>
      </c>
      <c r="FR413">
        <f t="shared" si="323"/>
        <v>0</v>
      </c>
      <c r="FS413">
        <v>0</v>
      </c>
      <c r="FT413" t="s">
        <v>148</v>
      </c>
      <c r="FU413" t="s">
        <v>24</v>
      </c>
      <c r="FV413" t="s">
        <v>24</v>
      </c>
      <c r="FW413" t="s">
        <v>25</v>
      </c>
      <c r="FX413">
        <v>94.5</v>
      </c>
      <c r="FY413">
        <v>46.75</v>
      </c>
      <c r="GA413" t="s">
        <v>3</v>
      </c>
      <c r="GD413">
        <v>1</v>
      </c>
      <c r="GF413">
        <v>237281895</v>
      </c>
      <c r="GG413">
        <v>2</v>
      </c>
      <c r="GH413">
        <v>1</v>
      </c>
      <c r="GI413">
        <v>2</v>
      </c>
      <c r="GJ413">
        <v>0</v>
      </c>
      <c r="GK413">
        <v>0</v>
      </c>
      <c r="GL413">
        <f t="shared" si="324"/>
        <v>0</v>
      </c>
      <c r="GM413">
        <f t="shared" si="325"/>
        <v>3217.42</v>
      </c>
      <c r="GN413">
        <f t="shared" si="326"/>
        <v>3217.42</v>
      </c>
      <c r="GO413">
        <f t="shared" si="327"/>
        <v>0</v>
      </c>
      <c r="GP413">
        <f t="shared" si="328"/>
        <v>0</v>
      </c>
      <c r="GR413">
        <v>0</v>
      </c>
      <c r="GS413">
        <v>3</v>
      </c>
      <c r="GT413">
        <v>0</v>
      </c>
      <c r="GU413" t="s">
        <v>3</v>
      </c>
      <c r="GV413">
        <f t="shared" si="329"/>
        <v>0</v>
      </c>
      <c r="GW413">
        <v>1</v>
      </c>
      <c r="GX413">
        <f t="shared" si="330"/>
        <v>0</v>
      </c>
      <c r="HA413">
        <v>0</v>
      </c>
      <c r="HB413">
        <v>0</v>
      </c>
      <c r="HC413">
        <f t="shared" si="331"/>
        <v>0</v>
      </c>
      <c r="HE413" t="s">
        <v>3</v>
      </c>
      <c r="HF413" t="s">
        <v>3</v>
      </c>
      <c r="IK413">
        <v>0</v>
      </c>
    </row>
    <row r="414" spans="1:245">
      <c r="A414">
        <v>17</v>
      </c>
      <c r="B414">
        <v>1</v>
      </c>
      <c r="C414">
        <f>ROW(SmtRes!A519)</f>
        <v>519</v>
      </c>
      <c r="D414">
        <f>ROW(EtalonRes!A510)</f>
        <v>510</v>
      </c>
      <c r="E414" t="s">
        <v>288</v>
      </c>
      <c r="F414" t="s">
        <v>235</v>
      </c>
      <c r="G414" t="s">
        <v>236</v>
      </c>
      <c r="H414" t="s">
        <v>232</v>
      </c>
      <c r="I414">
        <f>ROUND(32.8/100,9)</f>
        <v>0.32800000000000001</v>
      </c>
      <c r="J414">
        <v>0</v>
      </c>
      <c r="O414">
        <f t="shared" si="297"/>
        <v>4443.58</v>
      </c>
      <c r="P414">
        <f t="shared" si="298"/>
        <v>1255.6199999999999</v>
      </c>
      <c r="Q414">
        <f t="shared" si="299"/>
        <v>31.99</v>
      </c>
      <c r="R414">
        <f t="shared" si="300"/>
        <v>1.31</v>
      </c>
      <c r="S414">
        <f t="shared" si="301"/>
        <v>3155.97</v>
      </c>
      <c r="T414">
        <f t="shared" si="302"/>
        <v>0</v>
      </c>
      <c r="U414">
        <f t="shared" si="303"/>
        <v>10.735439999999999</v>
      </c>
      <c r="V414">
        <f t="shared" si="304"/>
        <v>3.2800000000000004E-3</v>
      </c>
      <c r="W414">
        <f t="shared" si="305"/>
        <v>0</v>
      </c>
      <c r="X414">
        <f t="shared" si="306"/>
        <v>2525.8200000000002</v>
      </c>
      <c r="Y414">
        <f t="shared" si="307"/>
        <v>1168.19</v>
      </c>
      <c r="AA414">
        <v>35806607</v>
      </c>
      <c r="AB414">
        <f t="shared" si="308"/>
        <v>863.6</v>
      </c>
      <c r="AC414">
        <f t="shared" si="309"/>
        <v>564.62</v>
      </c>
      <c r="AD414">
        <f>ROUND((((ET414)-(EU414))+AE414),2)</f>
        <v>8.99</v>
      </c>
      <c r="AE414">
        <f t="shared" si="335"/>
        <v>0.12</v>
      </c>
      <c r="AF414">
        <f t="shared" si="335"/>
        <v>289.99</v>
      </c>
      <c r="AG414">
        <f t="shared" si="310"/>
        <v>0</v>
      </c>
      <c r="AH414">
        <f t="shared" si="336"/>
        <v>32.729999999999997</v>
      </c>
      <c r="AI414">
        <f t="shared" si="336"/>
        <v>0.01</v>
      </c>
      <c r="AJ414">
        <f t="shared" si="311"/>
        <v>0</v>
      </c>
      <c r="AK414">
        <v>863.6</v>
      </c>
      <c r="AL414">
        <v>564.62</v>
      </c>
      <c r="AM414">
        <v>8.99</v>
      </c>
      <c r="AN414">
        <v>0.12</v>
      </c>
      <c r="AO414">
        <v>289.99</v>
      </c>
      <c r="AP414">
        <v>0</v>
      </c>
      <c r="AQ414">
        <v>32.729999999999997</v>
      </c>
      <c r="AR414">
        <v>0.01</v>
      </c>
      <c r="AS414">
        <v>0</v>
      </c>
      <c r="AT414">
        <v>80</v>
      </c>
      <c r="AU414">
        <v>37</v>
      </c>
      <c r="AV414">
        <v>1</v>
      </c>
      <c r="AW414">
        <v>1</v>
      </c>
      <c r="AZ414">
        <v>1</v>
      </c>
      <c r="BA414">
        <v>33.18</v>
      </c>
      <c r="BB414">
        <v>10.85</v>
      </c>
      <c r="BC414">
        <v>6.78</v>
      </c>
      <c r="BD414" t="s">
        <v>3</v>
      </c>
      <c r="BE414" t="s">
        <v>3</v>
      </c>
      <c r="BF414" t="s">
        <v>3</v>
      </c>
      <c r="BG414" t="s">
        <v>3</v>
      </c>
      <c r="BH414">
        <v>0</v>
      </c>
      <c r="BI414">
        <v>1</v>
      </c>
      <c r="BJ414" t="s">
        <v>237</v>
      </c>
      <c r="BM414">
        <v>15001</v>
      </c>
      <c r="BN414">
        <v>0</v>
      </c>
      <c r="BO414" t="s">
        <v>235</v>
      </c>
      <c r="BP414">
        <v>1</v>
      </c>
      <c r="BQ414">
        <v>2</v>
      </c>
      <c r="BR414">
        <v>0</v>
      </c>
      <c r="BS414">
        <v>33.18</v>
      </c>
      <c r="BT414">
        <v>1</v>
      </c>
      <c r="BU414">
        <v>1</v>
      </c>
      <c r="BV414">
        <v>1</v>
      </c>
      <c r="BW414">
        <v>1</v>
      </c>
      <c r="BX414">
        <v>1</v>
      </c>
      <c r="BY414" t="s">
        <v>3</v>
      </c>
      <c r="BZ414">
        <v>105</v>
      </c>
      <c r="CA414">
        <v>55</v>
      </c>
      <c r="CE414">
        <v>0</v>
      </c>
      <c r="CF414">
        <v>0</v>
      </c>
      <c r="CG414">
        <v>0</v>
      </c>
      <c r="CM414">
        <v>0</v>
      </c>
      <c r="CN414" t="s">
        <v>3</v>
      </c>
      <c r="CO414">
        <v>0</v>
      </c>
      <c r="CP414">
        <f t="shared" si="312"/>
        <v>4443.58</v>
      </c>
      <c r="CQ414">
        <f t="shared" si="313"/>
        <v>3828.1236000000004</v>
      </c>
      <c r="CR414">
        <f t="shared" si="314"/>
        <v>97.541499999999999</v>
      </c>
      <c r="CS414">
        <f t="shared" si="315"/>
        <v>3.9815999999999998</v>
      </c>
      <c r="CT414">
        <f t="shared" si="316"/>
        <v>9621.8682000000008</v>
      </c>
      <c r="CU414">
        <f t="shared" si="317"/>
        <v>0</v>
      </c>
      <c r="CV414">
        <f t="shared" si="318"/>
        <v>32.729999999999997</v>
      </c>
      <c r="CW414">
        <f t="shared" si="319"/>
        <v>0.01</v>
      </c>
      <c r="CX414">
        <f t="shared" si="320"/>
        <v>0</v>
      </c>
      <c r="CY414">
        <f t="shared" si="321"/>
        <v>2525.8239999999996</v>
      </c>
      <c r="CZ414">
        <f t="shared" si="322"/>
        <v>1168.1935999999998</v>
      </c>
      <c r="DC414" t="s">
        <v>3</v>
      </c>
      <c r="DD414" t="s">
        <v>3</v>
      </c>
      <c r="DE414" t="s">
        <v>3</v>
      </c>
      <c r="DF414" t="s">
        <v>3</v>
      </c>
      <c r="DG414" t="s">
        <v>3</v>
      </c>
      <c r="DH414" t="s">
        <v>3</v>
      </c>
      <c r="DI414" t="s">
        <v>3</v>
      </c>
      <c r="DJ414" t="s">
        <v>3</v>
      </c>
      <c r="DK414" t="s">
        <v>3</v>
      </c>
      <c r="DL414" t="s">
        <v>3</v>
      </c>
      <c r="DM414" t="s">
        <v>3</v>
      </c>
      <c r="DN414">
        <v>0</v>
      </c>
      <c r="DO414">
        <v>0</v>
      </c>
      <c r="DP414">
        <v>1</v>
      </c>
      <c r="DQ414">
        <v>1</v>
      </c>
      <c r="DU414">
        <v>1005</v>
      </c>
      <c r="DV414" t="s">
        <v>232</v>
      </c>
      <c r="DW414" t="s">
        <v>232</v>
      </c>
      <c r="DX414">
        <v>100</v>
      </c>
      <c r="DZ414" t="s">
        <v>3</v>
      </c>
      <c r="EA414" t="s">
        <v>3</v>
      </c>
      <c r="EB414" t="s">
        <v>3</v>
      </c>
      <c r="EC414" t="s">
        <v>3</v>
      </c>
      <c r="EE414">
        <v>29085536</v>
      </c>
      <c r="EF414">
        <v>2</v>
      </c>
      <c r="EG414" t="s">
        <v>145</v>
      </c>
      <c r="EH414">
        <v>0</v>
      </c>
      <c r="EI414" t="s">
        <v>3</v>
      </c>
      <c r="EJ414">
        <v>1</v>
      </c>
      <c r="EK414">
        <v>15001</v>
      </c>
      <c r="EL414" t="s">
        <v>160</v>
      </c>
      <c r="EM414" t="s">
        <v>161</v>
      </c>
      <c r="EO414" t="s">
        <v>3</v>
      </c>
      <c r="EQ414">
        <v>0</v>
      </c>
      <c r="ER414">
        <v>863.6</v>
      </c>
      <c r="ES414">
        <v>564.62</v>
      </c>
      <c r="ET414">
        <v>8.99</v>
      </c>
      <c r="EU414">
        <v>0.12</v>
      </c>
      <c r="EV414">
        <v>289.99</v>
      </c>
      <c r="EW414">
        <v>32.729999999999997</v>
      </c>
      <c r="EX414">
        <v>0.01</v>
      </c>
      <c r="EY414">
        <v>0</v>
      </c>
      <c r="FQ414">
        <v>0</v>
      </c>
      <c r="FR414">
        <f t="shared" si="323"/>
        <v>0</v>
      </c>
      <c r="FS414">
        <v>0</v>
      </c>
      <c r="FT414" t="s">
        <v>148</v>
      </c>
      <c r="FU414" t="s">
        <v>24</v>
      </c>
      <c r="FV414" t="s">
        <v>24</v>
      </c>
      <c r="FW414" t="s">
        <v>25</v>
      </c>
      <c r="FX414">
        <v>94.5</v>
      </c>
      <c r="FY414">
        <v>46.75</v>
      </c>
      <c r="GA414" t="s">
        <v>3</v>
      </c>
      <c r="GD414">
        <v>1</v>
      </c>
      <c r="GF414">
        <v>-1159350602</v>
      </c>
      <c r="GG414">
        <v>2</v>
      </c>
      <c r="GH414">
        <v>1</v>
      </c>
      <c r="GI414">
        <v>2</v>
      </c>
      <c r="GJ414">
        <v>0</v>
      </c>
      <c r="GK414">
        <v>0</v>
      </c>
      <c r="GL414">
        <f t="shared" si="324"/>
        <v>0</v>
      </c>
      <c r="GM414">
        <f t="shared" si="325"/>
        <v>8137.59</v>
      </c>
      <c r="GN414">
        <f t="shared" si="326"/>
        <v>8137.59</v>
      </c>
      <c r="GO414">
        <f t="shared" si="327"/>
        <v>0</v>
      </c>
      <c r="GP414">
        <f t="shared" si="328"/>
        <v>0</v>
      </c>
      <c r="GR414">
        <v>0</v>
      </c>
      <c r="GS414">
        <v>3</v>
      </c>
      <c r="GT414">
        <v>0</v>
      </c>
      <c r="GU414" t="s">
        <v>3</v>
      </c>
      <c r="GV414">
        <f t="shared" si="329"/>
        <v>0</v>
      </c>
      <c r="GW414">
        <v>1</v>
      </c>
      <c r="GX414">
        <f t="shared" si="330"/>
        <v>0</v>
      </c>
      <c r="HA414">
        <v>0</v>
      </c>
      <c r="HB414">
        <v>0</v>
      </c>
      <c r="HC414">
        <f t="shared" si="331"/>
        <v>0</v>
      </c>
      <c r="HE414" t="s">
        <v>3</v>
      </c>
      <c r="HF414" t="s">
        <v>3</v>
      </c>
      <c r="IK414">
        <v>0</v>
      </c>
    </row>
    <row r="415" spans="1:245">
      <c r="A415">
        <v>17</v>
      </c>
      <c r="B415">
        <v>1</v>
      </c>
      <c r="C415">
        <f>ROW(SmtRes!A526)</f>
        <v>526</v>
      </c>
      <c r="D415">
        <f>ROW(EtalonRes!A517)</f>
        <v>517</v>
      </c>
      <c r="E415" t="s">
        <v>229</v>
      </c>
      <c r="F415" t="s">
        <v>239</v>
      </c>
      <c r="G415" t="s">
        <v>240</v>
      </c>
      <c r="H415" t="s">
        <v>241</v>
      </c>
      <c r="I415">
        <f>ROUND(76.4/100,9)</f>
        <v>0.76400000000000001</v>
      </c>
      <c r="J415">
        <v>0</v>
      </c>
      <c r="O415">
        <f t="shared" si="297"/>
        <v>21230.39</v>
      </c>
      <c r="P415">
        <f t="shared" si="298"/>
        <v>6067.35</v>
      </c>
      <c r="Q415">
        <f t="shared" si="299"/>
        <v>13.41</v>
      </c>
      <c r="R415">
        <f t="shared" si="300"/>
        <v>4.5599999999999996</v>
      </c>
      <c r="S415">
        <f t="shared" si="301"/>
        <v>15149.63</v>
      </c>
      <c r="T415">
        <f t="shared" si="302"/>
        <v>0</v>
      </c>
      <c r="U415">
        <f t="shared" si="303"/>
        <v>49.148883999999995</v>
      </c>
      <c r="V415">
        <f t="shared" si="304"/>
        <v>9.5500000000000012E-3</v>
      </c>
      <c r="W415">
        <f t="shared" si="305"/>
        <v>0</v>
      </c>
      <c r="X415">
        <f t="shared" si="306"/>
        <v>12123.35</v>
      </c>
      <c r="Y415">
        <f t="shared" si="307"/>
        <v>5607.05</v>
      </c>
      <c r="AA415">
        <v>35806607</v>
      </c>
      <c r="AB415">
        <f t="shared" si="308"/>
        <v>7162.38</v>
      </c>
      <c r="AC415">
        <f t="shared" si="309"/>
        <v>6563.27</v>
      </c>
      <c r="AD415">
        <f>ROUND(((((ET415*1.25))-((EU415*1.25)))+AE415),2)</f>
        <v>1.48</v>
      </c>
      <c r="AE415">
        <f>ROUND(((EU415*1.25)),2)</f>
        <v>0.18</v>
      </c>
      <c r="AF415">
        <f>ROUND(((EV415*1.15)),2)</f>
        <v>597.63</v>
      </c>
      <c r="AG415">
        <f t="shared" si="310"/>
        <v>0</v>
      </c>
      <c r="AH415">
        <f>((EW415*1.15))</f>
        <v>64.330999999999989</v>
      </c>
      <c r="AI415">
        <f>((EX415*1.25))</f>
        <v>1.2500000000000001E-2</v>
      </c>
      <c r="AJ415">
        <f t="shared" si="311"/>
        <v>0</v>
      </c>
      <c r="AK415">
        <v>7084.13</v>
      </c>
      <c r="AL415">
        <v>6563.27</v>
      </c>
      <c r="AM415">
        <v>1.18</v>
      </c>
      <c r="AN415">
        <v>0.14000000000000001</v>
      </c>
      <c r="AO415">
        <v>519.67999999999995</v>
      </c>
      <c r="AP415">
        <v>0</v>
      </c>
      <c r="AQ415">
        <v>55.94</v>
      </c>
      <c r="AR415">
        <v>0.01</v>
      </c>
      <c r="AS415">
        <v>0</v>
      </c>
      <c r="AT415">
        <v>80</v>
      </c>
      <c r="AU415">
        <v>37</v>
      </c>
      <c r="AV415">
        <v>1</v>
      </c>
      <c r="AW415">
        <v>1</v>
      </c>
      <c r="AZ415">
        <v>1</v>
      </c>
      <c r="BA415">
        <v>33.18</v>
      </c>
      <c r="BB415">
        <v>11.86</v>
      </c>
      <c r="BC415">
        <v>1.21</v>
      </c>
      <c r="BD415" t="s">
        <v>3</v>
      </c>
      <c r="BE415" t="s">
        <v>3</v>
      </c>
      <c r="BF415" t="s">
        <v>3</v>
      </c>
      <c r="BG415" t="s">
        <v>3</v>
      </c>
      <c r="BH415">
        <v>0</v>
      </c>
      <c r="BI415">
        <v>1</v>
      </c>
      <c r="BJ415" t="s">
        <v>242</v>
      </c>
      <c r="BM415">
        <v>15001</v>
      </c>
      <c r="BN415">
        <v>0</v>
      </c>
      <c r="BO415" t="s">
        <v>239</v>
      </c>
      <c r="BP415">
        <v>1</v>
      </c>
      <c r="BQ415">
        <v>2</v>
      </c>
      <c r="BR415">
        <v>0</v>
      </c>
      <c r="BS415">
        <v>33.18</v>
      </c>
      <c r="BT415">
        <v>1</v>
      </c>
      <c r="BU415">
        <v>1</v>
      </c>
      <c r="BV415">
        <v>1</v>
      </c>
      <c r="BW415">
        <v>1</v>
      </c>
      <c r="BX415">
        <v>1</v>
      </c>
      <c r="BY415" t="s">
        <v>3</v>
      </c>
      <c r="BZ415">
        <v>105</v>
      </c>
      <c r="CA415">
        <v>55</v>
      </c>
      <c r="CE415">
        <v>0</v>
      </c>
      <c r="CF415">
        <v>0</v>
      </c>
      <c r="CG415">
        <v>0</v>
      </c>
      <c r="CM415">
        <v>0</v>
      </c>
      <c r="CN415" t="s">
        <v>3</v>
      </c>
      <c r="CO415">
        <v>0</v>
      </c>
      <c r="CP415">
        <f t="shared" si="312"/>
        <v>21230.39</v>
      </c>
      <c r="CQ415">
        <f t="shared" si="313"/>
        <v>7941.5567000000001</v>
      </c>
      <c r="CR415">
        <f t="shared" si="314"/>
        <v>17.552799999999998</v>
      </c>
      <c r="CS415">
        <f t="shared" si="315"/>
        <v>5.9723999999999995</v>
      </c>
      <c r="CT415">
        <f t="shared" si="316"/>
        <v>19829.363399999998</v>
      </c>
      <c r="CU415">
        <f t="shared" si="317"/>
        <v>0</v>
      </c>
      <c r="CV415">
        <f t="shared" si="318"/>
        <v>64.330999999999989</v>
      </c>
      <c r="CW415">
        <f t="shared" si="319"/>
        <v>1.2500000000000001E-2</v>
      </c>
      <c r="CX415">
        <f t="shared" si="320"/>
        <v>0</v>
      </c>
      <c r="CY415">
        <f t="shared" si="321"/>
        <v>12123.351999999999</v>
      </c>
      <c r="CZ415">
        <f t="shared" si="322"/>
        <v>5607.050299999999</v>
      </c>
      <c r="DC415" t="s">
        <v>3</v>
      </c>
      <c r="DD415" t="s">
        <v>3</v>
      </c>
      <c r="DE415" t="s">
        <v>143</v>
      </c>
      <c r="DF415" t="s">
        <v>143</v>
      </c>
      <c r="DG415" t="s">
        <v>144</v>
      </c>
      <c r="DH415" t="s">
        <v>3</v>
      </c>
      <c r="DI415" t="s">
        <v>144</v>
      </c>
      <c r="DJ415" t="s">
        <v>143</v>
      </c>
      <c r="DK415" t="s">
        <v>3</v>
      </c>
      <c r="DL415" t="s">
        <v>3</v>
      </c>
      <c r="DM415" t="s">
        <v>3</v>
      </c>
      <c r="DN415">
        <v>0</v>
      </c>
      <c r="DO415">
        <v>0</v>
      </c>
      <c r="DP415">
        <v>1</v>
      </c>
      <c r="DQ415">
        <v>1</v>
      </c>
      <c r="DU415">
        <v>1013</v>
      </c>
      <c r="DV415" t="s">
        <v>241</v>
      </c>
      <c r="DW415" t="s">
        <v>241</v>
      </c>
      <c r="DX415">
        <v>1</v>
      </c>
      <c r="DZ415" t="s">
        <v>3</v>
      </c>
      <c r="EA415" t="s">
        <v>3</v>
      </c>
      <c r="EB415" t="s">
        <v>3</v>
      </c>
      <c r="EC415" t="s">
        <v>3</v>
      </c>
      <c r="EE415">
        <v>29085536</v>
      </c>
      <c r="EF415">
        <v>2</v>
      </c>
      <c r="EG415" t="s">
        <v>145</v>
      </c>
      <c r="EH415">
        <v>0</v>
      </c>
      <c r="EI415" t="s">
        <v>3</v>
      </c>
      <c r="EJ415">
        <v>1</v>
      </c>
      <c r="EK415">
        <v>15001</v>
      </c>
      <c r="EL415" t="s">
        <v>160</v>
      </c>
      <c r="EM415" t="s">
        <v>161</v>
      </c>
      <c r="EO415" t="s">
        <v>3</v>
      </c>
      <c r="EQ415">
        <v>0</v>
      </c>
      <c r="ER415">
        <v>7084.13</v>
      </c>
      <c r="ES415">
        <v>6563.27</v>
      </c>
      <c r="ET415">
        <v>1.18</v>
      </c>
      <c r="EU415">
        <v>0.14000000000000001</v>
      </c>
      <c r="EV415">
        <v>519.67999999999995</v>
      </c>
      <c r="EW415">
        <v>55.94</v>
      </c>
      <c r="EX415">
        <v>0.01</v>
      </c>
      <c r="EY415">
        <v>0</v>
      </c>
      <c r="FQ415">
        <v>0</v>
      </c>
      <c r="FR415">
        <f t="shared" si="323"/>
        <v>0</v>
      </c>
      <c r="FS415">
        <v>0</v>
      </c>
      <c r="FT415" t="s">
        <v>148</v>
      </c>
      <c r="FU415" t="s">
        <v>24</v>
      </c>
      <c r="FV415" t="s">
        <v>24</v>
      </c>
      <c r="FW415" t="s">
        <v>25</v>
      </c>
      <c r="FX415">
        <v>94.5</v>
      </c>
      <c r="FY415">
        <v>46.75</v>
      </c>
      <c r="GA415" t="s">
        <v>3</v>
      </c>
      <c r="GD415">
        <v>1</v>
      </c>
      <c r="GF415">
        <v>797186164</v>
      </c>
      <c r="GG415">
        <v>2</v>
      </c>
      <c r="GH415">
        <v>1</v>
      </c>
      <c r="GI415">
        <v>2</v>
      </c>
      <c r="GJ415">
        <v>0</v>
      </c>
      <c r="GK415">
        <v>0</v>
      </c>
      <c r="GL415">
        <f t="shared" si="324"/>
        <v>0</v>
      </c>
      <c r="GM415">
        <f t="shared" si="325"/>
        <v>38960.79</v>
      </c>
      <c r="GN415">
        <f t="shared" si="326"/>
        <v>38960.79</v>
      </c>
      <c r="GO415">
        <f t="shared" si="327"/>
        <v>0</v>
      </c>
      <c r="GP415">
        <f t="shared" si="328"/>
        <v>0</v>
      </c>
      <c r="GR415">
        <v>0</v>
      </c>
      <c r="GS415">
        <v>3</v>
      </c>
      <c r="GT415">
        <v>0</v>
      </c>
      <c r="GU415" t="s">
        <v>3</v>
      </c>
      <c r="GV415">
        <f t="shared" si="329"/>
        <v>0</v>
      </c>
      <c r="GW415">
        <v>1</v>
      </c>
      <c r="GX415">
        <f t="shared" si="330"/>
        <v>0</v>
      </c>
      <c r="HA415">
        <v>0</v>
      </c>
      <c r="HB415">
        <v>0</v>
      </c>
      <c r="HC415">
        <f t="shared" si="331"/>
        <v>0</v>
      </c>
      <c r="HE415" t="s">
        <v>3</v>
      </c>
      <c r="HF415" t="s">
        <v>3</v>
      </c>
      <c r="IK415">
        <v>0</v>
      </c>
    </row>
    <row r="416" spans="1:245">
      <c r="A416">
        <v>17</v>
      </c>
      <c r="B416">
        <v>1</v>
      </c>
      <c r="C416">
        <f>ROW(SmtRes!A537)</f>
        <v>537</v>
      </c>
      <c r="D416">
        <f>ROW(EtalonRes!A526)</f>
        <v>526</v>
      </c>
      <c r="E416" t="s">
        <v>234</v>
      </c>
      <c r="F416" t="s">
        <v>244</v>
      </c>
      <c r="G416" t="s">
        <v>245</v>
      </c>
      <c r="H416" t="s">
        <v>61</v>
      </c>
      <c r="I416">
        <f>ROUND(5/100,9)</f>
        <v>0.05</v>
      </c>
      <c r="J416">
        <v>0</v>
      </c>
      <c r="O416">
        <f t="shared" si="297"/>
        <v>526.87</v>
      </c>
      <c r="P416">
        <f t="shared" si="298"/>
        <v>22.65</v>
      </c>
      <c r="Q416">
        <f t="shared" si="299"/>
        <v>2.6</v>
      </c>
      <c r="R416">
        <f t="shared" si="300"/>
        <v>0.68</v>
      </c>
      <c r="S416">
        <f t="shared" si="301"/>
        <v>501.62</v>
      </c>
      <c r="T416">
        <f t="shared" si="302"/>
        <v>0</v>
      </c>
      <c r="U416">
        <f t="shared" si="303"/>
        <v>1.524</v>
      </c>
      <c r="V416">
        <f t="shared" si="304"/>
        <v>1.5E-3</v>
      </c>
      <c r="W416">
        <f t="shared" si="305"/>
        <v>0</v>
      </c>
      <c r="X416">
        <f t="shared" si="306"/>
        <v>406.86</v>
      </c>
      <c r="Y416">
        <f t="shared" si="307"/>
        <v>261.2</v>
      </c>
      <c r="AA416">
        <v>35806607</v>
      </c>
      <c r="AB416">
        <f t="shared" si="308"/>
        <v>371.42</v>
      </c>
      <c r="AC416">
        <f t="shared" si="309"/>
        <v>63.28</v>
      </c>
      <c r="AD416">
        <f t="shared" ref="AD416:AD421" si="337">ROUND((((ET416)-(EU416))+AE416),2)</f>
        <v>5.78</v>
      </c>
      <c r="AE416">
        <f t="shared" ref="AE416:AF421" si="338">ROUND((EU416),2)</f>
        <v>0.41</v>
      </c>
      <c r="AF416">
        <f t="shared" si="338"/>
        <v>302.36</v>
      </c>
      <c r="AG416">
        <f t="shared" si="310"/>
        <v>0</v>
      </c>
      <c r="AH416">
        <f t="shared" ref="AH416:AI421" si="339">(EW416)</f>
        <v>30.48</v>
      </c>
      <c r="AI416">
        <f t="shared" si="339"/>
        <v>0.03</v>
      </c>
      <c r="AJ416">
        <f t="shared" si="311"/>
        <v>0</v>
      </c>
      <c r="AK416">
        <v>371.42</v>
      </c>
      <c r="AL416">
        <v>63.28</v>
      </c>
      <c r="AM416">
        <v>5.78</v>
      </c>
      <c r="AN416">
        <v>0.41</v>
      </c>
      <c r="AO416">
        <v>302.36</v>
      </c>
      <c r="AP416">
        <v>0</v>
      </c>
      <c r="AQ416">
        <v>30.48</v>
      </c>
      <c r="AR416">
        <v>0.03</v>
      </c>
      <c r="AS416">
        <v>0</v>
      </c>
      <c r="AT416">
        <v>81</v>
      </c>
      <c r="AU416">
        <v>52</v>
      </c>
      <c r="AV416">
        <v>1</v>
      </c>
      <c r="AW416">
        <v>1</v>
      </c>
      <c r="AZ416">
        <v>1</v>
      </c>
      <c r="BA416">
        <v>33.18</v>
      </c>
      <c r="BB416">
        <v>9.01</v>
      </c>
      <c r="BC416">
        <v>7.16</v>
      </c>
      <c r="BD416" t="s">
        <v>3</v>
      </c>
      <c r="BE416" t="s">
        <v>3</v>
      </c>
      <c r="BF416" t="s">
        <v>3</v>
      </c>
      <c r="BG416" t="s">
        <v>3</v>
      </c>
      <c r="BH416">
        <v>0</v>
      </c>
      <c r="BI416">
        <v>2</v>
      </c>
      <c r="BJ416" t="s">
        <v>246</v>
      </c>
      <c r="BM416">
        <v>108001</v>
      </c>
      <c r="BN416">
        <v>0</v>
      </c>
      <c r="BO416" t="s">
        <v>244</v>
      </c>
      <c r="BP416">
        <v>1</v>
      </c>
      <c r="BQ416">
        <v>3</v>
      </c>
      <c r="BR416">
        <v>0</v>
      </c>
      <c r="BS416">
        <v>33.18</v>
      </c>
      <c r="BT416">
        <v>1</v>
      </c>
      <c r="BU416">
        <v>1</v>
      </c>
      <c r="BV416">
        <v>1</v>
      </c>
      <c r="BW416">
        <v>1</v>
      </c>
      <c r="BX416">
        <v>1</v>
      </c>
      <c r="BY416" t="s">
        <v>3</v>
      </c>
      <c r="BZ416">
        <v>95</v>
      </c>
      <c r="CA416">
        <v>65</v>
      </c>
      <c r="CE416">
        <v>0</v>
      </c>
      <c r="CF416">
        <v>0</v>
      </c>
      <c r="CG416">
        <v>0</v>
      </c>
      <c r="CM416">
        <v>0</v>
      </c>
      <c r="CN416" t="s">
        <v>3</v>
      </c>
      <c r="CO416">
        <v>0</v>
      </c>
      <c r="CP416">
        <f t="shared" si="312"/>
        <v>526.87</v>
      </c>
      <c r="CQ416">
        <f t="shared" si="313"/>
        <v>453.08480000000003</v>
      </c>
      <c r="CR416">
        <f t="shared" si="314"/>
        <v>52.077800000000003</v>
      </c>
      <c r="CS416">
        <f t="shared" si="315"/>
        <v>13.6038</v>
      </c>
      <c r="CT416">
        <f t="shared" si="316"/>
        <v>10032.3048</v>
      </c>
      <c r="CU416">
        <f t="shared" si="317"/>
        <v>0</v>
      </c>
      <c r="CV416">
        <f t="shared" si="318"/>
        <v>30.48</v>
      </c>
      <c r="CW416">
        <f t="shared" si="319"/>
        <v>0.03</v>
      </c>
      <c r="CX416">
        <f t="shared" si="320"/>
        <v>0</v>
      </c>
      <c r="CY416">
        <f t="shared" si="321"/>
        <v>406.86300000000006</v>
      </c>
      <c r="CZ416">
        <f t="shared" si="322"/>
        <v>261.19600000000003</v>
      </c>
      <c r="DC416" t="s">
        <v>3</v>
      </c>
      <c r="DD416" t="s">
        <v>3</v>
      </c>
      <c r="DE416" t="s">
        <v>3</v>
      </c>
      <c r="DF416" t="s">
        <v>3</v>
      </c>
      <c r="DG416" t="s">
        <v>3</v>
      </c>
      <c r="DH416" t="s">
        <v>3</v>
      </c>
      <c r="DI416" t="s">
        <v>3</v>
      </c>
      <c r="DJ416" t="s">
        <v>3</v>
      </c>
      <c r="DK416" t="s">
        <v>3</v>
      </c>
      <c r="DL416" t="s">
        <v>3</v>
      </c>
      <c r="DM416" t="s">
        <v>3</v>
      </c>
      <c r="DN416">
        <v>0</v>
      </c>
      <c r="DO416">
        <v>0</v>
      </c>
      <c r="DP416">
        <v>1</v>
      </c>
      <c r="DQ416">
        <v>1</v>
      </c>
      <c r="DU416">
        <v>1010</v>
      </c>
      <c r="DV416" t="s">
        <v>61</v>
      </c>
      <c r="DW416" t="s">
        <v>61</v>
      </c>
      <c r="DX416">
        <v>100</v>
      </c>
      <c r="DZ416" t="s">
        <v>3</v>
      </c>
      <c r="EA416" t="s">
        <v>3</v>
      </c>
      <c r="EB416" t="s">
        <v>3</v>
      </c>
      <c r="EC416" t="s">
        <v>3</v>
      </c>
      <c r="EE416">
        <v>29085386</v>
      </c>
      <c r="EF416">
        <v>3</v>
      </c>
      <c r="EG416" t="s">
        <v>247</v>
      </c>
      <c r="EH416">
        <v>0</v>
      </c>
      <c r="EI416" t="s">
        <v>3</v>
      </c>
      <c r="EJ416">
        <v>2</v>
      </c>
      <c r="EK416">
        <v>108001</v>
      </c>
      <c r="EL416" t="s">
        <v>248</v>
      </c>
      <c r="EM416" t="s">
        <v>249</v>
      </c>
      <c r="EO416" t="s">
        <v>3</v>
      </c>
      <c r="EQ416">
        <v>0</v>
      </c>
      <c r="ER416">
        <v>371.42</v>
      </c>
      <c r="ES416">
        <v>63.28</v>
      </c>
      <c r="ET416">
        <v>5.78</v>
      </c>
      <c r="EU416">
        <v>0.41</v>
      </c>
      <c r="EV416">
        <v>302.36</v>
      </c>
      <c r="EW416">
        <v>30.48</v>
      </c>
      <c r="EX416">
        <v>0.03</v>
      </c>
      <c r="EY416">
        <v>0</v>
      </c>
      <c r="FQ416">
        <v>0</v>
      </c>
      <c r="FR416">
        <f t="shared" si="323"/>
        <v>0</v>
      </c>
      <c r="FS416">
        <v>0</v>
      </c>
      <c r="FV416" t="s">
        <v>24</v>
      </c>
      <c r="FW416" t="s">
        <v>25</v>
      </c>
      <c r="FX416">
        <v>95</v>
      </c>
      <c r="FY416">
        <v>65</v>
      </c>
      <c r="GA416" t="s">
        <v>3</v>
      </c>
      <c r="GD416">
        <v>1</v>
      </c>
      <c r="GF416">
        <v>-1627028948</v>
      </c>
      <c r="GG416">
        <v>2</v>
      </c>
      <c r="GH416">
        <v>1</v>
      </c>
      <c r="GI416">
        <v>2</v>
      </c>
      <c r="GJ416">
        <v>0</v>
      </c>
      <c r="GK416">
        <v>0</v>
      </c>
      <c r="GL416">
        <f t="shared" si="324"/>
        <v>0</v>
      </c>
      <c r="GM416">
        <f t="shared" si="325"/>
        <v>1194.93</v>
      </c>
      <c r="GN416">
        <f t="shared" si="326"/>
        <v>0</v>
      </c>
      <c r="GO416">
        <f t="shared" si="327"/>
        <v>1194.93</v>
      </c>
      <c r="GP416">
        <f t="shared" si="328"/>
        <v>0</v>
      </c>
      <c r="GR416">
        <v>0</v>
      </c>
      <c r="GS416">
        <v>3</v>
      </c>
      <c r="GT416">
        <v>0</v>
      </c>
      <c r="GU416" t="s">
        <v>3</v>
      </c>
      <c r="GV416">
        <f t="shared" si="329"/>
        <v>0</v>
      </c>
      <c r="GW416">
        <v>1</v>
      </c>
      <c r="GX416">
        <f t="shared" si="330"/>
        <v>0</v>
      </c>
      <c r="HA416">
        <v>0</v>
      </c>
      <c r="HB416">
        <v>0</v>
      </c>
      <c r="HC416">
        <f t="shared" si="331"/>
        <v>0</v>
      </c>
      <c r="HE416" t="s">
        <v>3</v>
      </c>
      <c r="HF416" t="s">
        <v>3</v>
      </c>
      <c r="IK416">
        <v>0</v>
      </c>
    </row>
    <row r="417" spans="1:245">
      <c r="A417">
        <v>18</v>
      </c>
      <c r="B417">
        <v>1</v>
      </c>
      <c r="C417">
        <v>535</v>
      </c>
      <c r="E417" t="s">
        <v>296</v>
      </c>
      <c r="F417" t="s">
        <v>251</v>
      </c>
      <c r="G417" t="s">
        <v>252</v>
      </c>
      <c r="H417" t="s">
        <v>253</v>
      </c>
      <c r="I417">
        <f>I416*J417</f>
        <v>5.0000000000000001E-3</v>
      </c>
      <c r="J417">
        <v>9.9999999999999992E-2</v>
      </c>
      <c r="O417">
        <f t="shared" si="297"/>
        <v>25.58</v>
      </c>
      <c r="P417">
        <f t="shared" si="298"/>
        <v>25.58</v>
      </c>
      <c r="Q417">
        <f t="shared" si="299"/>
        <v>0</v>
      </c>
      <c r="R417">
        <f t="shared" si="300"/>
        <v>0</v>
      </c>
      <c r="S417">
        <f t="shared" si="301"/>
        <v>0</v>
      </c>
      <c r="T417">
        <f t="shared" si="302"/>
        <v>0</v>
      </c>
      <c r="U417">
        <f t="shared" si="303"/>
        <v>0</v>
      </c>
      <c r="V417">
        <f t="shared" si="304"/>
        <v>0</v>
      </c>
      <c r="W417">
        <f t="shared" si="305"/>
        <v>0.1</v>
      </c>
      <c r="X417">
        <f t="shared" si="306"/>
        <v>0</v>
      </c>
      <c r="Y417">
        <f t="shared" si="307"/>
        <v>0</v>
      </c>
      <c r="AA417">
        <v>35806607</v>
      </c>
      <c r="AB417">
        <f t="shared" si="308"/>
        <v>1998.42</v>
      </c>
      <c r="AC417">
        <f t="shared" si="309"/>
        <v>1998.42</v>
      </c>
      <c r="AD417">
        <f t="shared" si="337"/>
        <v>0</v>
      </c>
      <c r="AE417">
        <f t="shared" si="338"/>
        <v>0</v>
      </c>
      <c r="AF417">
        <f t="shared" si="338"/>
        <v>0</v>
      </c>
      <c r="AG417">
        <f t="shared" si="310"/>
        <v>0</v>
      </c>
      <c r="AH417">
        <f t="shared" si="339"/>
        <v>0</v>
      </c>
      <c r="AI417">
        <f t="shared" si="339"/>
        <v>0</v>
      </c>
      <c r="AJ417">
        <f t="shared" si="311"/>
        <v>19.399999999999999</v>
      </c>
      <c r="AK417">
        <v>1998.42</v>
      </c>
      <c r="AL417">
        <v>1998.42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19.399999999999999</v>
      </c>
      <c r="AT417">
        <v>0</v>
      </c>
      <c r="AU417">
        <v>0</v>
      </c>
      <c r="AV417">
        <v>1</v>
      </c>
      <c r="AW417">
        <v>1</v>
      </c>
      <c r="AZ417">
        <v>1</v>
      </c>
      <c r="BA417">
        <v>1</v>
      </c>
      <c r="BB417">
        <v>1</v>
      </c>
      <c r="BC417">
        <v>2.56</v>
      </c>
      <c r="BD417" t="s">
        <v>3</v>
      </c>
      <c r="BE417" t="s">
        <v>3</v>
      </c>
      <c r="BF417" t="s">
        <v>3</v>
      </c>
      <c r="BG417" t="s">
        <v>3</v>
      </c>
      <c r="BH417">
        <v>3</v>
      </c>
      <c r="BI417">
        <v>2</v>
      </c>
      <c r="BJ417" t="s">
        <v>254</v>
      </c>
      <c r="BM417">
        <v>500002</v>
      </c>
      <c r="BN417">
        <v>0</v>
      </c>
      <c r="BO417" t="s">
        <v>251</v>
      </c>
      <c r="BP417">
        <v>1</v>
      </c>
      <c r="BQ417">
        <v>12</v>
      </c>
      <c r="BR417">
        <v>0</v>
      </c>
      <c r="BS417">
        <v>1</v>
      </c>
      <c r="BT417">
        <v>1</v>
      </c>
      <c r="BU417">
        <v>1</v>
      </c>
      <c r="BV417">
        <v>1</v>
      </c>
      <c r="BW417">
        <v>1</v>
      </c>
      <c r="BX417">
        <v>1</v>
      </c>
      <c r="BY417" t="s">
        <v>3</v>
      </c>
      <c r="BZ417">
        <v>0</v>
      </c>
      <c r="CA417">
        <v>0</v>
      </c>
      <c r="CE417">
        <v>0</v>
      </c>
      <c r="CF417">
        <v>0</v>
      </c>
      <c r="CG417">
        <v>0</v>
      </c>
      <c r="CM417">
        <v>0</v>
      </c>
      <c r="CN417" t="s">
        <v>3</v>
      </c>
      <c r="CO417">
        <v>0</v>
      </c>
      <c r="CP417">
        <f t="shared" si="312"/>
        <v>25.58</v>
      </c>
      <c r="CQ417">
        <f t="shared" si="313"/>
        <v>5115.9552000000003</v>
      </c>
      <c r="CR417">
        <f t="shared" si="314"/>
        <v>0</v>
      </c>
      <c r="CS417">
        <f t="shared" si="315"/>
        <v>0</v>
      </c>
      <c r="CT417">
        <f t="shared" si="316"/>
        <v>0</v>
      </c>
      <c r="CU417">
        <f t="shared" si="317"/>
        <v>0</v>
      </c>
      <c r="CV417">
        <f t="shared" si="318"/>
        <v>0</v>
      </c>
      <c r="CW417">
        <f t="shared" si="319"/>
        <v>0</v>
      </c>
      <c r="CX417">
        <f t="shared" si="320"/>
        <v>19.399999999999999</v>
      </c>
      <c r="CY417">
        <f t="shared" si="321"/>
        <v>0</v>
      </c>
      <c r="CZ417">
        <f t="shared" si="322"/>
        <v>0</v>
      </c>
      <c r="DC417" t="s">
        <v>3</v>
      </c>
      <c r="DD417" t="s">
        <v>3</v>
      </c>
      <c r="DE417" t="s">
        <v>3</v>
      </c>
      <c r="DF417" t="s">
        <v>3</v>
      </c>
      <c r="DG417" t="s">
        <v>3</v>
      </c>
      <c r="DH417" t="s">
        <v>3</v>
      </c>
      <c r="DI417" t="s">
        <v>3</v>
      </c>
      <c r="DJ417" t="s">
        <v>3</v>
      </c>
      <c r="DK417" t="s">
        <v>3</v>
      </c>
      <c r="DL417" t="s">
        <v>3</v>
      </c>
      <c r="DM417" t="s">
        <v>3</v>
      </c>
      <c r="DN417">
        <v>0</v>
      </c>
      <c r="DO417">
        <v>0</v>
      </c>
      <c r="DP417">
        <v>1</v>
      </c>
      <c r="DQ417">
        <v>1</v>
      </c>
      <c r="DU417">
        <v>1010</v>
      </c>
      <c r="DV417" t="s">
        <v>253</v>
      </c>
      <c r="DW417" t="s">
        <v>253</v>
      </c>
      <c r="DX417">
        <v>1000</v>
      </c>
      <c r="DZ417" t="s">
        <v>3</v>
      </c>
      <c r="EA417" t="s">
        <v>3</v>
      </c>
      <c r="EB417" t="s">
        <v>3</v>
      </c>
      <c r="EC417" t="s">
        <v>3</v>
      </c>
      <c r="EE417">
        <v>29085444</v>
      </c>
      <c r="EF417">
        <v>12</v>
      </c>
      <c r="EG417" t="s">
        <v>31</v>
      </c>
      <c r="EH417">
        <v>0</v>
      </c>
      <c r="EI417" t="s">
        <v>3</v>
      </c>
      <c r="EJ417">
        <v>2</v>
      </c>
      <c r="EK417">
        <v>500002</v>
      </c>
      <c r="EL417" t="s">
        <v>32</v>
      </c>
      <c r="EM417" t="s">
        <v>33</v>
      </c>
      <c r="EO417" t="s">
        <v>3</v>
      </c>
      <c r="EQ417">
        <v>0</v>
      </c>
      <c r="ER417">
        <v>1998.42</v>
      </c>
      <c r="ES417">
        <v>1998.42</v>
      </c>
      <c r="ET417">
        <v>0</v>
      </c>
      <c r="EU417">
        <v>0</v>
      </c>
      <c r="EV417">
        <v>0</v>
      </c>
      <c r="EW417">
        <v>0</v>
      </c>
      <c r="EX417">
        <v>0</v>
      </c>
      <c r="FQ417">
        <v>0</v>
      </c>
      <c r="FR417">
        <f t="shared" si="323"/>
        <v>0</v>
      </c>
      <c r="FS417">
        <v>0</v>
      </c>
      <c r="FX417">
        <v>0</v>
      </c>
      <c r="FY417">
        <v>0</v>
      </c>
      <c r="GA417" t="s">
        <v>3</v>
      </c>
      <c r="GD417">
        <v>1</v>
      </c>
      <c r="GF417">
        <v>-1152774928</v>
      </c>
      <c r="GG417">
        <v>2</v>
      </c>
      <c r="GH417">
        <v>1</v>
      </c>
      <c r="GI417">
        <v>2</v>
      </c>
      <c r="GJ417">
        <v>0</v>
      </c>
      <c r="GK417">
        <v>0</v>
      </c>
      <c r="GL417">
        <f t="shared" si="324"/>
        <v>0</v>
      </c>
      <c r="GM417">
        <f t="shared" si="325"/>
        <v>25.58</v>
      </c>
      <c r="GN417">
        <f t="shared" si="326"/>
        <v>0</v>
      </c>
      <c r="GO417">
        <f t="shared" si="327"/>
        <v>25.58</v>
      </c>
      <c r="GP417">
        <f t="shared" si="328"/>
        <v>0</v>
      </c>
      <c r="GR417">
        <v>0</v>
      </c>
      <c r="GS417">
        <v>3</v>
      </c>
      <c r="GT417">
        <v>0</v>
      </c>
      <c r="GU417" t="s">
        <v>3</v>
      </c>
      <c r="GV417">
        <f t="shared" si="329"/>
        <v>0</v>
      </c>
      <c r="GW417">
        <v>1</v>
      </c>
      <c r="GX417">
        <f t="shared" si="330"/>
        <v>0</v>
      </c>
      <c r="HA417">
        <v>0</v>
      </c>
      <c r="HB417">
        <v>0</v>
      </c>
      <c r="HC417">
        <f t="shared" si="331"/>
        <v>0</v>
      </c>
      <c r="HE417" t="s">
        <v>3</v>
      </c>
      <c r="HF417" t="s">
        <v>3</v>
      </c>
      <c r="IK417">
        <v>0</v>
      </c>
    </row>
    <row r="418" spans="1:245">
      <c r="A418">
        <v>18</v>
      </c>
      <c r="B418">
        <v>1</v>
      </c>
      <c r="C418">
        <v>534</v>
      </c>
      <c r="E418" t="s">
        <v>297</v>
      </c>
      <c r="F418" t="s">
        <v>256</v>
      </c>
      <c r="G418" t="s">
        <v>257</v>
      </c>
      <c r="H418" t="s">
        <v>258</v>
      </c>
      <c r="I418">
        <f>I416*J418</f>
        <v>5</v>
      </c>
      <c r="J418">
        <v>100</v>
      </c>
      <c r="O418">
        <f t="shared" si="297"/>
        <v>262.51</v>
      </c>
      <c r="P418">
        <f t="shared" si="298"/>
        <v>262.51</v>
      </c>
      <c r="Q418">
        <f t="shared" si="299"/>
        <v>0</v>
      </c>
      <c r="R418">
        <f t="shared" si="300"/>
        <v>0</v>
      </c>
      <c r="S418">
        <f t="shared" si="301"/>
        <v>0</v>
      </c>
      <c r="T418">
        <f t="shared" si="302"/>
        <v>0</v>
      </c>
      <c r="U418">
        <f t="shared" si="303"/>
        <v>0</v>
      </c>
      <c r="V418">
        <f t="shared" si="304"/>
        <v>0</v>
      </c>
      <c r="W418">
        <f t="shared" si="305"/>
        <v>0.35</v>
      </c>
      <c r="X418">
        <f t="shared" si="306"/>
        <v>0</v>
      </c>
      <c r="Y418">
        <f t="shared" si="307"/>
        <v>0</v>
      </c>
      <c r="AA418">
        <v>35806607</v>
      </c>
      <c r="AB418">
        <f t="shared" si="308"/>
        <v>7.62</v>
      </c>
      <c r="AC418">
        <f t="shared" si="309"/>
        <v>7.62</v>
      </c>
      <c r="AD418">
        <f t="shared" si="337"/>
        <v>0</v>
      </c>
      <c r="AE418">
        <f t="shared" si="338"/>
        <v>0</v>
      </c>
      <c r="AF418">
        <f t="shared" si="338"/>
        <v>0</v>
      </c>
      <c r="AG418">
        <f t="shared" si="310"/>
        <v>0</v>
      </c>
      <c r="AH418">
        <f t="shared" si="339"/>
        <v>0</v>
      </c>
      <c r="AI418">
        <f t="shared" si="339"/>
        <v>0</v>
      </c>
      <c r="AJ418">
        <f t="shared" si="311"/>
        <v>7.0000000000000007E-2</v>
      </c>
      <c r="AK418">
        <v>7.62</v>
      </c>
      <c r="AL418">
        <v>7.62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7.0000000000000007E-2</v>
      </c>
      <c r="AT418">
        <v>0</v>
      </c>
      <c r="AU418">
        <v>0</v>
      </c>
      <c r="AV418">
        <v>1</v>
      </c>
      <c r="AW418">
        <v>1</v>
      </c>
      <c r="AZ418">
        <v>1</v>
      </c>
      <c r="BA418">
        <v>1</v>
      </c>
      <c r="BB418">
        <v>1</v>
      </c>
      <c r="BC418">
        <v>6.89</v>
      </c>
      <c r="BD418" t="s">
        <v>3</v>
      </c>
      <c r="BE418" t="s">
        <v>3</v>
      </c>
      <c r="BF418" t="s">
        <v>3</v>
      </c>
      <c r="BG418" t="s">
        <v>3</v>
      </c>
      <c r="BH418">
        <v>3</v>
      </c>
      <c r="BI418">
        <v>2</v>
      </c>
      <c r="BJ418" t="s">
        <v>259</v>
      </c>
      <c r="BM418">
        <v>500002</v>
      </c>
      <c r="BN418">
        <v>0</v>
      </c>
      <c r="BO418" t="s">
        <v>256</v>
      </c>
      <c r="BP418">
        <v>1</v>
      </c>
      <c r="BQ418">
        <v>12</v>
      </c>
      <c r="BR418">
        <v>0</v>
      </c>
      <c r="BS418">
        <v>1</v>
      </c>
      <c r="BT418">
        <v>1</v>
      </c>
      <c r="BU418">
        <v>1</v>
      </c>
      <c r="BV418">
        <v>1</v>
      </c>
      <c r="BW418">
        <v>1</v>
      </c>
      <c r="BX418">
        <v>1</v>
      </c>
      <c r="BY418" t="s">
        <v>3</v>
      </c>
      <c r="BZ418">
        <v>0</v>
      </c>
      <c r="CA418">
        <v>0</v>
      </c>
      <c r="CE418">
        <v>0</v>
      </c>
      <c r="CF418">
        <v>0</v>
      </c>
      <c r="CG418">
        <v>0</v>
      </c>
      <c r="CM418">
        <v>0</v>
      </c>
      <c r="CN418" t="s">
        <v>3</v>
      </c>
      <c r="CO418">
        <v>0</v>
      </c>
      <c r="CP418">
        <f t="shared" si="312"/>
        <v>262.51</v>
      </c>
      <c r="CQ418">
        <f t="shared" si="313"/>
        <v>52.501799999999996</v>
      </c>
      <c r="CR418">
        <f t="shared" si="314"/>
        <v>0</v>
      </c>
      <c r="CS418">
        <f t="shared" si="315"/>
        <v>0</v>
      </c>
      <c r="CT418">
        <f t="shared" si="316"/>
        <v>0</v>
      </c>
      <c r="CU418">
        <f t="shared" si="317"/>
        <v>0</v>
      </c>
      <c r="CV418">
        <f t="shared" si="318"/>
        <v>0</v>
      </c>
      <c r="CW418">
        <f t="shared" si="319"/>
        <v>0</v>
      </c>
      <c r="CX418">
        <f t="shared" si="320"/>
        <v>7.0000000000000007E-2</v>
      </c>
      <c r="CY418">
        <f t="shared" si="321"/>
        <v>0</v>
      </c>
      <c r="CZ418">
        <f t="shared" si="322"/>
        <v>0</v>
      </c>
      <c r="DC418" t="s">
        <v>3</v>
      </c>
      <c r="DD418" t="s">
        <v>3</v>
      </c>
      <c r="DE418" t="s">
        <v>3</v>
      </c>
      <c r="DF418" t="s">
        <v>3</v>
      </c>
      <c r="DG418" t="s">
        <v>3</v>
      </c>
      <c r="DH418" t="s">
        <v>3</v>
      </c>
      <c r="DI418" t="s">
        <v>3</v>
      </c>
      <c r="DJ418" t="s">
        <v>3</v>
      </c>
      <c r="DK418" t="s">
        <v>3</v>
      </c>
      <c r="DL418" t="s">
        <v>3</v>
      </c>
      <c r="DM418" t="s">
        <v>3</v>
      </c>
      <c r="DN418">
        <v>0</v>
      </c>
      <c r="DO418">
        <v>0</v>
      </c>
      <c r="DP418">
        <v>1</v>
      </c>
      <c r="DQ418">
        <v>1</v>
      </c>
      <c r="DU418">
        <v>1010</v>
      </c>
      <c r="DV418" t="s">
        <v>258</v>
      </c>
      <c r="DW418" t="s">
        <v>258</v>
      </c>
      <c r="DX418">
        <v>1</v>
      </c>
      <c r="DZ418" t="s">
        <v>3</v>
      </c>
      <c r="EA418" t="s">
        <v>3</v>
      </c>
      <c r="EB418" t="s">
        <v>3</v>
      </c>
      <c r="EC418" t="s">
        <v>3</v>
      </c>
      <c r="EE418">
        <v>29085444</v>
      </c>
      <c r="EF418">
        <v>12</v>
      </c>
      <c r="EG418" t="s">
        <v>31</v>
      </c>
      <c r="EH418">
        <v>0</v>
      </c>
      <c r="EI418" t="s">
        <v>3</v>
      </c>
      <c r="EJ418">
        <v>2</v>
      </c>
      <c r="EK418">
        <v>500002</v>
      </c>
      <c r="EL418" t="s">
        <v>32</v>
      </c>
      <c r="EM418" t="s">
        <v>33</v>
      </c>
      <c r="EO418" t="s">
        <v>3</v>
      </c>
      <c r="EQ418">
        <v>0</v>
      </c>
      <c r="ER418">
        <v>7.62</v>
      </c>
      <c r="ES418">
        <v>7.62</v>
      </c>
      <c r="ET418">
        <v>0</v>
      </c>
      <c r="EU418">
        <v>0</v>
      </c>
      <c r="EV418">
        <v>0</v>
      </c>
      <c r="EW418">
        <v>0</v>
      </c>
      <c r="EX418">
        <v>0</v>
      </c>
      <c r="FQ418">
        <v>0</v>
      </c>
      <c r="FR418">
        <f t="shared" si="323"/>
        <v>0</v>
      </c>
      <c r="FS418">
        <v>0</v>
      </c>
      <c r="FX418">
        <v>0</v>
      </c>
      <c r="FY418">
        <v>0</v>
      </c>
      <c r="GA418" t="s">
        <v>3</v>
      </c>
      <c r="GD418">
        <v>1</v>
      </c>
      <c r="GF418">
        <v>-652224790</v>
      </c>
      <c r="GG418">
        <v>2</v>
      </c>
      <c r="GH418">
        <v>1</v>
      </c>
      <c r="GI418">
        <v>2</v>
      </c>
      <c r="GJ418">
        <v>0</v>
      </c>
      <c r="GK418">
        <v>0</v>
      </c>
      <c r="GL418">
        <f t="shared" si="324"/>
        <v>0</v>
      </c>
      <c r="GM418">
        <f t="shared" si="325"/>
        <v>262.51</v>
      </c>
      <c r="GN418">
        <f t="shared" si="326"/>
        <v>0</v>
      </c>
      <c r="GO418">
        <f t="shared" si="327"/>
        <v>262.51</v>
      </c>
      <c r="GP418">
        <f t="shared" si="328"/>
        <v>0</v>
      </c>
      <c r="GR418">
        <v>0</v>
      </c>
      <c r="GS418">
        <v>3</v>
      </c>
      <c r="GT418">
        <v>0</v>
      </c>
      <c r="GU418" t="s">
        <v>3</v>
      </c>
      <c r="GV418">
        <f t="shared" si="329"/>
        <v>0</v>
      </c>
      <c r="GW418">
        <v>1</v>
      </c>
      <c r="GX418">
        <f t="shared" si="330"/>
        <v>0</v>
      </c>
      <c r="HA418">
        <v>0</v>
      </c>
      <c r="HB418">
        <v>0</v>
      </c>
      <c r="HC418">
        <f t="shared" si="331"/>
        <v>0</v>
      </c>
      <c r="HE418" t="s">
        <v>3</v>
      </c>
      <c r="HF418" t="s">
        <v>3</v>
      </c>
      <c r="IK418">
        <v>0</v>
      </c>
    </row>
    <row r="419" spans="1:245">
      <c r="A419">
        <v>17</v>
      </c>
      <c r="B419">
        <v>1</v>
      </c>
      <c r="C419">
        <f>ROW(SmtRes!A546)</f>
        <v>546</v>
      </c>
      <c r="D419">
        <f>ROW(EtalonRes!A533)</f>
        <v>533</v>
      </c>
      <c r="E419" t="s">
        <v>243</v>
      </c>
      <c r="F419" t="s">
        <v>261</v>
      </c>
      <c r="G419" t="s">
        <v>262</v>
      </c>
      <c r="H419" t="s">
        <v>61</v>
      </c>
      <c r="I419">
        <f>ROUND(1/100,9)</f>
        <v>0.01</v>
      </c>
      <c r="J419">
        <v>0</v>
      </c>
      <c r="O419">
        <f t="shared" si="297"/>
        <v>89.48</v>
      </c>
      <c r="P419">
        <f t="shared" si="298"/>
        <v>2.59</v>
      </c>
      <c r="Q419">
        <f t="shared" si="299"/>
        <v>0.52</v>
      </c>
      <c r="R419">
        <f t="shared" si="300"/>
        <v>0.14000000000000001</v>
      </c>
      <c r="S419">
        <f t="shared" si="301"/>
        <v>86.37</v>
      </c>
      <c r="T419">
        <f t="shared" si="302"/>
        <v>0</v>
      </c>
      <c r="U419">
        <f t="shared" si="303"/>
        <v>0.26239999999999997</v>
      </c>
      <c r="V419">
        <f t="shared" si="304"/>
        <v>2.9999999999999997E-4</v>
      </c>
      <c r="W419">
        <f t="shared" si="305"/>
        <v>0</v>
      </c>
      <c r="X419">
        <f t="shared" si="306"/>
        <v>70.069999999999993</v>
      </c>
      <c r="Y419">
        <f t="shared" si="307"/>
        <v>44.99</v>
      </c>
      <c r="AA419">
        <v>35806607</v>
      </c>
      <c r="AB419">
        <f t="shared" si="308"/>
        <v>302.14999999999998</v>
      </c>
      <c r="AC419">
        <f t="shared" si="309"/>
        <v>36.07</v>
      </c>
      <c r="AD419">
        <f t="shared" si="337"/>
        <v>5.78</v>
      </c>
      <c r="AE419">
        <f t="shared" si="338"/>
        <v>0.41</v>
      </c>
      <c r="AF419">
        <f t="shared" si="338"/>
        <v>260.3</v>
      </c>
      <c r="AG419">
        <f t="shared" si="310"/>
        <v>0</v>
      </c>
      <c r="AH419">
        <f t="shared" si="339"/>
        <v>26.24</v>
      </c>
      <c r="AI419">
        <f t="shared" si="339"/>
        <v>0.03</v>
      </c>
      <c r="AJ419">
        <f t="shared" si="311"/>
        <v>0</v>
      </c>
      <c r="AK419">
        <v>302.14999999999998</v>
      </c>
      <c r="AL419">
        <v>36.07</v>
      </c>
      <c r="AM419">
        <v>5.78</v>
      </c>
      <c r="AN419">
        <v>0.41</v>
      </c>
      <c r="AO419">
        <v>260.3</v>
      </c>
      <c r="AP419">
        <v>0</v>
      </c>
      <c r="AQ419">
        <v>26.24</v>
      </c>
      <c r="AR419">
        <v>0.03</v>
      </c>
      <c r="AS419">
        <v>0</v>
      </c>
      <c r="AT419">
        <v>81</v>
      </c>
      <c r="AU419">
        <v>52</v>
      </c>
      <c r="AV419">
        <v>1</v>
      </c>
      <c r="AW419">
        <v>1</v>
      </c>
      <c r="AZ419">
        <v>1</v>
      </c>
      <c r="BA419">
        <v>33.18</v>
      </c>
      <c r="BB419">
        <v>9.01</v>
      </c>
      <c r="BC419">
        <v>7.17</v>
      </c>
      <c r="BD419" t="s">
        <v>3</v>
      </c>
      <c r="BE419" t="s">
        <v>3</v>
      </c>
      <c r="BF419" t="s">
        <v>3</v>
      </c>
      <c r="BG419" t="s">
        <v>3</v>
      </c>
      <c r="BH419">
        <v>0</v>
      </c>
      <c r="BI419">
        <v>2</v>
      </c>
      <c r="BJ419" t="s">
        <v>263</v>
      </c>
      <c r="BM419">
        <v>108001</v>
      </c>
      <c r="BN419">
        <v>0</v>
      </c>
      <c r="BO419" t="s">
        <v>261</v>
      </c>
      <c r="BP419">
        <v>1</v>
      </c>
      <c r="BQ419">
        <v>3</v>
      </c>
      <c r="BR419">
        <v>0</v>
      </c>
      <c r="BS419">
        <v>33.18</v>
      </c>
      <c r="BT419">
        <v>1</v>
      </c>
      <c r="BU419">
        <v>1</v>
      </c>
      <c r="BV419">
        <v>1</v>
      </c>
      <c r="BW419">
        <v>1</v>
      </c>
      <c r="BX419">
        <v>1</v>
      </c>
      <c r="BY419" t="s">
        <v>3</v>
      </c>
      <c r="BZ419">
        <v>95</v>
      </c>
      <c r="CA419">
        <v>65</v>
      </c>
      <c r="CE419">
        <v>0</v>
      </c>
      <c r="CF419">
        <v>0</v>
      </c>
      <c r="CG419">
        <v>0</v>
      </c>
      <c r="CM419">
        <v>0</v>
      </c>
      <c r="CN419" t="s">
        <v>3</v>
      </c>
      <c r="CO419">
        <v>0</v>
      </c>
      <c r="CP419">
        <f t="shared" si="312"/>
        <v>89.48</v>
      </c>
      <c r="CQ419">
        <f t="shared" si="313"/>
        <v>258.62189999999998</v>
      </c>
      <c r="CR419">
        <f t="shared" si="314"/>
        <v>52.077800000000003</v>
      </c>
      <c r="CS419">
        <f t="shared" si="315"/>
        <v>13.6038</v>
      </c>
      <c r="CT419">
        <f t="shared" si="316"/>
        <v>8636.7540000000008</v>
      </c>
      <c r="CU419">
        <f t="shared" si="317"/>
        <v>0</v>
      </c>
      <c r="CV419">
        <f t="shared" si="318"/>
        <v>26.24</v>
      </c>
      <c r="CW419">
        <f t="shared" si="319"/>
        <v>0.03</v>
      </c>
      <c r="CX419">
        <f t="shared" si="320"/>
        <v>0</v>
      </c>
      <c r="CY419">
        <f t="shared" si="321"/>
        <v>70.073100000000011</v>
      </c>
      <c r="CZ419">
        <f t="shared" si="322"/>
        <v>44.985200000000006</v>
      </c>
      <c r="DC419" t="s">
        <v>3</v>
      </c>
      <c r="DD419" t="s">
        <v>3</v>
      </c>
      <c r="DE419" t="s">
        <v>3</v>
      </c>
      <c r="DF419" t="s">
        <v>3</v>
      </c>
      <c r="DG419" t="s">
        <v>3</v>
      </c>
      <c r="DH419" t="s">
        <v>3</v>
      </c>
      <c r="DI419" t="s">
        <v>3</v>
      </c>
      <c r="DJ419" t="s">
        <v>3</v>
      </c>
      <c r="DK419" t="s">
        <v>3</v>
      </c>
      <c r="DL419" t="s">
        <v>3</v>
      </c>
      <c r="DM419" t="s">
        <v>3</v>
      </c>
      <c r="DN419">
        <v>0</v>
      </c>
      <c r="DO419">
        <v>0</v>
      </c>
      <c r="DP419">
        <v>1</v>
      </c>
      <c r="DQ419">
        <v>1</v>
      </c>
      <c r="DU419">
        <v>1010</v>
      </c>
      <c r="DV419" t="s">
        <v>61</v>
      </c>
      <c r="DW419" t="s">
        <v>61</v>
      </c>
      <c r="DX419">
        <v>100</v>
      </c>
      <c r="DZ419" t="s">
        <v>3</v>
      </c>
      <c r="EA419" t="s">
        <v>3</v>
      </c>
      <c r="EB419" t="s">
        <v>3</v>
      </c>
      <c r="EC419" t="s">
        <v>3</v>
      </c>
      <c r="EE419">
        <v>29085386</v>
      </c>
      <c r="EF419">
        <v>3</v>
      </c>
      <c r="EG419" t="s">
        <v>247</v>
      </c>
      <c r="EH419">
        <v>0</v>
      </c>
      <c r="EI419" t="s">
        <v>3</v>
      </c>
      <c r="EJ419">
        <v>2</v>
      </c>
      <c r="EK419">
        <v>108001</v>
      </c>
      <c r="EL419" t="s">
        <v>248</v>
      </c>
      <c r="EM419" t="s">
        <v>249</v>
      </c>
      <c r="EO419" t="s">
        <v>3</v>
      </c>
      <c r="EQ419">
        <v>0</v>
      </c>
      <c r="ER419">
        <v>302.14999999999998</v>
      </c>
      <c r="ES419">
        <v>36.07</v>
      </c>
      <c r="ET419">
        <v>5.78</v>
      </c>
      <c r="EU419">
        <v>0.41</v>
      </c>
      <c r="EV419">
        <v>260.3</v>
      </c>
      <c r="EW419">
        <v>26.24</v>
      </c>
      <c r="EX419">
        <v>0.03</v>
      </c>
      <c r="EY419">
        <v>0</v>
      </c>
      <c r="FQ419">
        <v>0</v>
      </c>
      <c r="FR419">
        <f t="shared" si="323"/>
        <v>0</v>
      </c>
      <c r="FS419">
        <v>0</v>
      </c>
      <c r="FV419" t="s">
        <v>24</v>
      </c>
      <c r="FW419" t="s">
        <v>25</v>
      </c>
      <c r="FX419">
        <v>95</v>
      </c>
      <c r="FY419">
        <v>65</v>
      </c>
      <c r="GA419" t="s">
        <v>3</v>
      </c>
      <c r="GD419">
        <v>1</v>
      </c>
      <c r="GF419">
        <v>1949515482</v>
      </c>
      <c r="GG419">
        <v>2</v>
      </c>
      <c r="GH419">
        <v>1</v>
      </c>
      <c r="GI419">
        <v>2</v>
      </c>
      <c r="GJ419">
        <v>0</v>
      </c>
      <c r="GK419">
        <v>0</v>
      </c>
      <c r="GL419">
        <f t="shared" si="324"/>
        <v>0</v>
      </c>
      <c r="GM419">
        <f t="shared" si="325"/>
        <v>204.54</v>
      </c>
      <c r="GN419">
        <f t="shared" si="326"/>
        <v>0</v>
      </c>
      <c r="GO419">
        <f t="shared" si="327"/>
        <v>204.54</v>
      </c>
      <c r="GP419">
        <f t="shared" si="328"/>
        <v>0</v>
      </c>
      <c r="GR419">
        <v>0</v>
      </c>
      <c r="GS419">
        <v>3</v>
      </c>
      <c r="GT419">
        <v>0</v>
      </c>
      <c r="GU419" t="s">
        <v>3</v>
      </c>
      <c r="GV419">
        <f t="shared" si="329"/>
        <v>0</v>
      </c>
      <c r="GW419">
        <v>1</v>
      </c>
      <c r="GX419">
        <f t="shared" si="330"/>
        <v>0</v>
      </c>
      <c r="HA419">
        <v>0</v>
      </c>
      <c r="HB419">
        <v>0</v>
      </c>
      <c r="HC419">
        <f t="shared" si="331"/>
        <v>0</v>
      </c>
      <c r="HE419" t="s">
        <v>3</v>
      </c>
      <c r="HF419" t="s">
        <v>3</v>
      </c>
      <c r="IK419">
        <v>0</v>
      </c>
    </row>
    <row r="420" spans="1:245">
      <c r="A420">
        <v>18</v>
      </c>
      <c r="B420">
        <v>1</v>
      </c>
      <c r="C420">
        <v>543</v>
      </c>
      <c r="E420" t="s">
        <v>250</v>
      </c>
      <c r="F420" t="s">
        <v>251</v>
      </c>
      <c r="G420" t="s">
        <v>252</v>
      </c>
      <c r="H420" t="s">
        <v>253</v>
      </c>
      <c r="I420">
        <f>I419*J420</f>
        <v>1</v>
      </c>
      <c r="J420">
        <v>100</v>
      </c>
      <c r="O420">
        <f t="shared" si="297"/>
        <v>5115.96</v>
      </c>
      <c r="P420">
        <f t="shared" si="298"/>
        <v>5115.96</v>
      </c>
      <c r="Q420">
        <f t="shared" si="299"/>
        <v>0</v>
      </c>
      <c r="R420">
        <f t="shared" si="300"/>
        <v>0</v>
      </c>
      <c r="S420">
        <f t="shared" si="301"/>
        <v>0</v>
      </c>
      <c r="T420">
        <f t="shared" si="302"/>
        <v>0</v>
      </c>
      <c r="U420">
        <f t="shared" si="303"/>
        <v>0</v>
      </c>
      <c r="V420">
        <f t="shared" si="304"/>
        <v>0</v>
      </c>
      <c r="W420">
        <f t="shared" si="305"/>
        <v>19.399999999999999</v>
      </c>
      <c r="X420">
        <f t="shared" si="306"/>
        <v>0</v>
      </c>
      <c r="Y420">
        <f t="shared" si="307"/>
        <v>0</v>
      </c>
      <c r="AA420">
        <v>35806607</v>
      </c>
      <c r="AB420">
        <f t="shared" si="308"/>
        <v>1998.42</v>
      </c>
      <c r="AC420">
        <f t="shared" si="309"/>
        <v>1998.42</v>
      </c>
      <c r="AD420">
        <f t="shared" si="337"/>
        <v>0</v>
      </c>
      <c r="AE420">
        <f t="shared" si="338"/>
        <v>0</v>
      </c>
      <c r="AF420">
        <f t="shared" si="338"/>
        <v>0</v>
      </c>
      <c r="AG420">
        <f t="shared" si="310"/>
        <v>0</v>
      </c>
      <c r="AH420">
        <f t="shared" si="339"/>
        <v>0</v>
      </c>
      <c r="AI420">
        <f t="shared" si="339"/>
        <v>0</v>
      </c>
      <c r="AJ420">
        <f t="shared" si="311"/>
        <v>19.399999999999999</v>
      </c>
      <c r="AK420">
        <v>1998.42</v>
      </c>
      <c r="AL420">
        <v>1998.42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19.399999999999999</v>
      </c>
      <c r="AT420">
        <v>0</v>
      </c>
      <c r="AU420">
        <v>0</v>
      </c>
      <c r="AV420">
        <v>1</v>
      </c>
      <c r="AW420">
        <v>1</v>
      </c>
      <c r="AZ420">
        <v>1</v>
      </c>
      <c r="BA420">
        <v>1</v>
      </c>
      <c r="BB420">
        <v>1</v>
      </c>
      <c r="BC420">
        <v>2.56</v>
      </c>
      <c r="BD420" t="s">
        <v>3</v>
      </c>
      <c r="BE420" t="s">
        <v>3</v>
      </c>
      <c r="BF420" t="s">
        <v>3</v>
      </c>
      <c r="BG420" t="s">
        <v>3</v>
      </c>
      <c r="BH420">
        <v>3</v>
      </c>
      <c r="BI420">
        <v>2</v>
      </c>
      <c r="BJ420" t="s">
        <v>254</v>
      </c>
      <c r="BM420">
        <v>500002</v>
      </c>
      <c r="BN420">
        <v>0</v>
      </c>
      <c r="BO420" t="s">
        <v>251</v>
      </c>
      <c r="BP420">
        <v>1</v>
      </c>
      <c r="BQ420">
        <v>12</v>
      </c>
      <c r="BR420">
        <v>0</v>
      </c>
      <c r="BS420">
        <v>1</v>
      </c>
      <c r="BT420">
        <v>1</v>
      </c>
      <c r="BU420">
        <v>1</v>
      </c>
      <c r="BV420">
        <v>1</v>
      </c>
      <c r="BW420">
        <v>1</v>
      </c>
      <c r="BX420">
        <v>1</v>
      </c>
      <c r="BY420" t="s">
        <v>3</v>
      </c>
      <c r="BZ420">
        <v>0</v>
      </c>
      <c r="CA420">
        <v>0</v>
      </c>
      <c r="CE420">
        <v>0</v>
      </c>
      <c r="CF420">
        <v>0</v>
      </c>
      <c r="CG420">
        <v>0</v>
      </c>
      <c r="CM420">
        <v>0</v>
      </c>
      <c r="CN420" t="s">
        <v>3</v>
      </c>
      <c r="CO420">
        <v>0</v>
      </c>
      <c r="CP420">
        <f t="shared" si="312"/>
        <v>5115.96</v>
      </c>
      <c r="CQ420">
        <f t="shared" si="313"/>
        <v>5115.9552000000003</v>
      </c>
      <c r="CR420">
        <f t="shared" si="314"/>
        <v>0</v>
      </c>
      <c r="CS420">
        <f t="shared" si="315"/>
        <v>0</v>
      </c>
      <c r="CT420">
        <f t="shared" si="316"/>
        <v>0</v>
      </c>
      <c r="CU420">
        <f t="shared" si="317"/>
        <v>0</v>
      </c>
      <c r="CV420">
        <f t="shared" si="318"/>
        <v>0</v>
      </c>
      <c r="CW420">
        <f t="shared" si="319"/>
        <v>0</v>
      </c>
      <c r="CX420">
        <f t="shared" si="320"/>
        <v>19.399999999999999</v>
      </c>
      <c r="CY420">
        <f t="shared" si="321"/>
        <v>0</v>
      </c>
      <c r="CZ420">
        <f t="shared" si="322"/>
        <v>0</v>
      </c>
      <c r="DC420" t="s">
        <v>3</v>
      </c>
      <c r="DD420" t="s">
        <v>3</v>
      </c>
      <c r="DE420" t="s">
        <v>3</v>
      </c>
      <c r="DF420" t="s">
        <v>3</v>
      </c>
      <c r="DG420" t="s">
        <v>3</v>
      </c>
      <c r="DH420" t="s">
        <v>3</v>
      </c>
      <c r="DI420" t="s">
        <v>3</v>
      </c>
      <c r="DJ420" t="s">
        <v>3</v>
      </c>
      <c r="DK420" t="s">
        <v>3</v>
      </c>
      <c r="DL420" t="s">
        <v>3</v>
      </c>
      <c r="DM420" t="s">
        <v>3</v>
      </c>
      <c r="DN420">
        <v>0</v>
      </c>
      <c r="DO420">
        <v>0</v>
      </c>
      <c r="DP420">
        <v>1</v>
      </c>
      <c r="DQ420">
        <v>1</v>
      </c>
      <c r="DU420">
        <v>1010</v>
      </c>
      <c r="DV420" t="s">
        <v>253</v>
      </c>
      <c r="DW420" t="s">
        <v>253</v>
      </c>
      <c r="DX420">
        <v>1000</v>
      </c>
      <c r="DZ420" t="s">
        <v>3</v>
      </c>
      <c r="EA420" t="s">
        <v>3</v>
      </c>
      <c r="EB420" t="s">
        <v>3</v>
      </c>
      <c r="EC420" t="s">
        <v>3</v>
      </c>
      <c r="EE420">
        <v>29085444</v>
      </c>
      <c r="EF420">
        <v>12</v>
      </c>
      <c r="EG420" t="s">
        <v>31</v>
      </c>
      <c r="EH420">
        <v>0</v>
      </c>
      <c r="EI420" t="s">
        <v>3</v>
      </c>
      <c r="EJ420">
        <v>2</v>
      </c>
      <c r="EK420">
        <v>500002</v>
      </c>
      <c r="EL420" t="s">
        <v>32</v>
      </c>
      <c r="EM420" t="s">
        <v>33</v>
      </c>
      <c r="EO420" t="s">
        <v>3</v>
      </c>
      <c r="EQ420">
        <v>0</v>
      </c>
      <c r="ER420">
        <v>1998.42</v>
      </c>
      <c r="ES420">
        <v>1998.42</v>
      </c>
      <c r="ET420">
        <v>0</v>
      </c>
      <c r="EU420">
        <v>0</v>
      </c>
      <c r="EV420">
        <v>0</v>
      </c>
      <c r="EW420">
        <v>0</v>
      </c>
      <c r="EX420">
        <v>0</v>
      </c>
      <c r="FQ420">
        <v>0</v>
      </c>
      <c r="FR420">
        <f t="shared" si="323"/>
        <v>0</v>
      </c>
      <c r="FS420">
        <v>0</v>
      </c>
      <c r="FX420">
        <v>0</v>
      </c>
      <c r="FY420">
        <v>0</v>
      </c>
      <c r="GA420" t="s">
        <v>3</v>
      </c>
      <c r="GD420">
        <v>1</v>
      </c>
      <c r="GF420">
        <v>-1152774928</v>
      </c>
      <c r="GG420">
        <v>2</v>
      </c>
      <c r="GH420">
        <v>1</v>
      </c>
      <c r="GI420">
        <v>2</v>
      </c>
      <c r="GJ420">
        <v>0</v>
      </c>
      <c r="GK420">
        <v>0</v>
      </c>
      <c r="GL420">
        <f t="shared" si="324"/>
        <v>0</v>
      </c>
      <c r="GM420">
        <f t="shared" si="325"/>
        <v>5115.96</v>
      </c>
      <c r="GN420">
        <f t="shared" si="326"/>
        <v>0</v>
      </c>
      <c r="GO420">
        <f t="shared" si="327"/>
        <v>5115.96</v>
      </c>
      <c r="GP420">
        <f t="shared" si="328"/>
        <v>0</v>
      </c>
      <c r="GR420">
        <v>0</v>
      </c>
      <c r="GS420">
        <v>3</v>
      </c>
      <c r="GT420">
        <v>0</v>
      </c>
      <c r="GU420" t="s">
        <v>3</v>
      </c>
      <c r="GV420">
        <f t="shared" si="329"/>
        <v>0</v>
      </c>
      <c r="GW420">
        <v>1</v>
      </c>
      <c r="GX420">
        <f t="shared" si="330"/>
        <v>0</v>
      </c>
      <c r="HA420">
        <v>0</v>
      </c>
      <c r="HB420">
        <v>0</v>
      </c>
      <c r="HC420">
        <f t="shared" si="331"/>
        <v>0</v>
      </c>
      <c r="HE420" t="s">
        <v>3</v>
      </c>
      <c r="HF420" t="s">
        <v>3</v>
      </c>
      <c r="IK420">
        <v>0</v>
      </c>
    </row>
    <row r="421" spans="1:245">
      <c r="A421">
        <v>18</v>
      </c>
      <c r="B421">
        <v>1</v>
      </c>
      <c r="C421">
        <v>545</v>
      </c>
      <c r="E421" t="s">
        <v>255</v>
      </c>
      <c r="F421" t="s">
        <v>266</v>
      </c>
      <c r="G421" t="s">
        <v>267</v>
      </c>
      <c r="H421" t="s">
        <v>258</v>
      </c>
      <c r="I421">
        <f>I419*J421</f>
        <v>1</v>
      </c>
      <c r="J421">
        <v>100</v>
      </c>
      <c r="O421">
        <f t="shared" si="297"/>
        <v>76.47</v>
      </c>
      <c r="P421">
        <f t="shared" si="298"/>
        <v>76.47</v>
      </c>
      <c r="Q421">
        <f t="shared" si="299"/>
        <v>0</v>
      </c>
      <c r="R421">
        <f t="shared" si="300"/>
        <v>0</v>
      </c>
      <c r="S421">
        <f t="shared" si="301"/>
        <v>0</v>
      </c>
      <c r="T421">
        <f t="shared" si="302"/>
        <v>0</v>
      </c>
      <c r="U421">
        <f t="shared" si="303"/>
        <v>0</v>
      </c>
      <c r="V421">
        <f t="shared" si="304"/>
        <v>0</v>
      </c>
      <c r="W421">
        <f t="shared" si="305"/>
        <v>0.09</v>
      </c>
      <c r="X421">
        <f t="shared" si="306"/>
        <v>0</v>
      </c>
      <c r="Y421">
        <f t="shared" si="307"/>
        <v>0</v>
      </c>
      <c r="AA421">
        <v>35806607</v>
      </c>
      <c r="AB421">
        <f t="shared" si="308"/>
        <v>8.81</v>
      </c>
      <c r="AC421">
        <f t="shared" si="309"/>
        <v>8.81</v>
      </c>
      <c r="AD421">
        <f t="shared" si="337"/>
        <v>0</v>
      </c>
      <c r="AE421">
        <f t="shared" si="338"/>
        <v>0</v>
      </c>
      <c r="AF421">
        <f t="shared" si="338"/>
        <v>0</v>
      </c>
      <c r="AG421">
        <f t="shared" si="310"/>
        <v>0</v>
      </c>
      <c r="AH421">
        <f t="shared" si="339"/>
        <v>0</v>
      </c>
      <c r="AI421">
        <f t="shared" si="339"/>
        <v>0</v>
      </c>
      <c r="AJ421">
        <f t="shared" si="311"/>
        <v>0.09</v>
      </c>
      <c r="AK421">
        <v>8.81</v>
      </c>
      <c r="AL421">
        <v>8.81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0.09</v>
      </c>
      <c r="AT421">
        <v>0</v>
      </c>
      <c r="AU421">
        <v>0</v>
      </c>
      <c r="AV421">
        <v>1</v>
      </c>
      <c r="AW421">
        <v>1</v>
      </c>
      <c r="AZ421">
        <v>1</v>
      </c>
      <c r="BA421">
        <v>1</v>
      </c>
      <c r="BB421">
        <v>1</v>
      </c>
      <c r="BC421">
        <v>8.68</v>
      </c>
      <c r="BD421" t="s">
        <v>3</v>
      </c>
      <c r="BE421" t="s">
        <v>3</v>
      </c>
      <c r="BF421" t="s">
        <v>3</v>
      </c>
      <c r="BG421" t="s">
        <v>3</v>
      </c>
      <c r="BH421">
        <v>3</v>
      </c>
      <c r="BI421">
        <v>2</v>
      </c>
      <c r="BJ421" t="s">
        <v>268</v>
      </c>
      <c r="BM421">
        <v>500002</v>
      </c>
      <c r="BN421">
        <v>0</v>
      </c>
      <c r="BO421" t="s">
        <v>266</v>
      </c>
      <c r="BP421">
        <v>1</v>
      </c>
      <c r="BQ421">
        <v>12</v>
      </c>
      <c r="BR421">
        <v>0</v>
      </c>
      <c r="BS421">
        <v>1</v>
      </c>
      <c r="BT421">
        <v>1</v>
      </c>
      <c r="BU421">
        <v>1</v>
      </c>
      <c r="BV421">
        <v>1</v>
      </c>
      <c r="BW421">
        <v>1</v>
      </c>
      <c r="BX421">
        <v>1</v>
      </c>
      <c r="BY421" t="s">
        <v>3</v>
      </c>
      <c r="BZ421">
        <v>0</v>
      </c>
      <c r="CA421">
        <v>0</v>
      </c>
      <c r="CE421">
        <v>0</v>
      </c>
      <c r="CF421">
        <v>0</v>
      </c>
      <c r="CG421">
        <v>0</v>
      </c>
      <c r="CM421">
        <v>0</v>
      </c>
      <c r="CN421" t="s">
        <v>3</v>
      </c>
      <c r="CO421">
        <v>0</v>
      </c>
      <c r="CP421">
        <f t="shared" si="312"/>
        <v>76.47</v>
      </c>
      <c r="CQ421">
        <f t="shared" si="313"/>
        <v>76.470799999999997</v>
      </c>
      <c r="CR421">
        <f t="shared" si="314"/>
        <v>0</v>
      </c>
      <c r="CS421">
        <f t="shared" si="315"/>
        <v>0</v>
      </c>
      <c r="CT421">
        <f t="shared" si="316"/>
        <v>0</v>
      </c>
      <c r="CU421">
        <f t="shared" si="317"/>
        <v>0</v>
      </c>
      <c r="CV421">
        <f t="shared" si="318"/>
        <v>0</v>
      </c>
      <c r="CW421">
        <f t="shared" si="319"/>
        <v>0</v>
      </c>
      <c r="CX421">
        <f t="shared" si="320"/>
        <v>0.09</v>
      </c>
      <c r="CY421">
        <f t="shared" si="321"/>
        <v>0</v>
      </c>
      <c r="CZ421">
        <f t="shared" si="322"/>
        <v>0</v>
      </c>
      <c r="DC421" t="s">
        <v>3</v>
      </c>
      <c r="DD421" t="s">
        <v>3</v>
      </c>
      <c r="DE421" t="s">
        <v>3</v>
      </c>
      <c r="DF421" t="s">
        <v>3</v>
      </c>
      <c r="DG421" t="s">
        <v>3</v>
      </c>
      <c r="DH421" t="s">
        <v>3</v>
      </c>
      <c r="DI421" t="s">
        <v>3</v>
      </c>
      <c r="DJ421" t="s">
        <v>3</v>
      </c>
      <c r="DK421" t="s">
        <v>3</v>
      </c>
      <c r="DL421" t="s">
        <v>3</v>
      </c>
      <c r="DM421" t="s">
        <v>3</v>
      </c>
      <c r="DN421">
        <v>0</v>
      </c>
      <c r="DO421">
        <v>0</v>
      </c>
      <c r="DP421">
        <v>1</v>
      </c>
      <c r="DQ421">
        <v>1</v>
      </c>
      <c r="DU421">
        <v>1010</v>
      </c>
      <c r="DV421" t="s">
        <v>258</v>
      </c>
      <c r="DW421" t="s">
        <v>258</v>
      </c>
      <c r="DX421">
        <v>1</v>
      </c>
      <c r="DZ421" t="s">
        <v>3</v>
      </c>
      <c r="EA421" t="s">
        <v>3</v>
      </c>
      <c r="EB421" t="s">
        <v>3</v>
      </c>
      <c r="EC421" t="s">
        <v>3</v>
      </c>
      <c r="EE421">
        <v>29085444</v>
      </c>
      <c r="EF421">
        <v>12</v>
      </c>
      <c r="EG421" t="s">
        <v>31</v>
      </c>
      <c r="EH421">
        <v>0</v>
      </c>
      <c r="EI421" t="s">
        <v>3</v>
      </c>
      <c r="EJ421">
        <v>2</v>
      </c>
      <c r="EK421">
        <v>500002</v>
      </c>
      <c r="EL421" t="s">
        <v>32</v>
      </c>
      <c r="EM421" t="s">
        <v>33</v>
      </c>
      <c r="EO421" t="s">
        <v>3</v>
      </c>
      <c r="EQ421">
        <v>0</v>
      </c>
      <c r="ER421">
        <v>8.81</v>
      </c>
      <c r="ES421">
        <v>8.81</v>
      </c>
      <c r="ET421">
        <v>0</v>
      </c>
      <c r="EU421">
        <v>0</v>
      </c>
      <c r="EV421">
        <v>0</v>
      </c>
      <c r="EW421">
        <v>0</v>
      </c>
      <c r="EX421">
        <v>0</v>
      </c>
      <c r="FQ421">
        <v>0</v>
      </c>
      <c r="FR421">
        <f t="shared" si="323"/>
        <v>0</v>
      </c>
      <c r="FS421">
        <v>0</v>
      </c>
      <c r="FX421">
        <v>0</v>
      </c>
      <c r="FY421">
        <v>0</v>
      </c>
      <c r="GA421" t="s">
        <v>3</v>
      </c>
      <c r="GD421">
        <v>1</v>
      </c>
      <c r="GF421">
        <v>-1190793685</v>
      </c>
      <c r="GG421">
        <v>2</v>
      </c>
      <c r="GH421">
        <v>1</v>
      </c>
      <c r="GI421">
        <v>2</v>
      </c>
      <c r="GJ421">
        <v>0</v>
      </c>
      <c r="GK421">
        <v>0</v>
      </c>
      <c r="GL421">
        <f t="shared" si="324"/>
        <v>0</v>
      </c>
      <c r="GM421">
        <f t="shared" si="325"/>
        <v>76.47</v>
      </c>
      <c r="GN421">
        <f t="shared" si="326"/>
        <v>0</v>
      </c>
      <c r="GO421">
        <f t="shared" si="327"/>
        <v>76.47</v>
      </c>
      <c r="GP421">
        <f t="shared" si="328"/>
        <v>0</v>
      </c>
      <c r="GR421">
        <v>0</v>
      </c>
      <c r="GS421">
        <v>3</v>
      </c>
      <c r="GT421">
        <v>0</v>
      </c>
      <c r="GU421" t="s">
        <v>3</v>
      </c>
      <c r="GV421">
        <f t="shared" si="329"/>
        <v>0</v>
      </c>
      <c r="GW421">
        <v>1</v>
      </c>
      <c r="GX421">
        <f t="shared" si="330"/>
        <v>0</v>
      </c>
      <c r="HA421">
        <v>0</v>
      </c>
      <c r="HB421">
        <v>0</v>
      </c>
      <c r="HC421">
        <f t="shared" si="331"/>
        <v>0</v>
      </c>
      <c r="HE421" t="s">
        <v>3</v>
      </c>
      <c r="HF421" t="s">
        <v>3</v>
      </c>
      <c r="IK421">
        <v>0</v>
      </c>
    </row>
    <row r="422" spans="1:245">
      <c r="A422">
        <v>17</v>
      </c>
      <c r="B422">
        <v>1</v>
      </c>
      <c r="C422">
        <f>ROW(SmtRes!A563)</f>
        <v>563</v>
      </c>
      <c r="D422">
        <f>ROW(EtalonRes!A551)</f>
        <v>551</v>
      </c>
      <c r="E422" t="s">
        <v>298</v>
      </c>
      <c r="F422" t="s">
        <v>270</v>
      </c>
      <c r="G422" t="s">
        <v>271</v>
      </c>
      <c r="H422" t="s">
        <v>272</v>
      </c>
      <c r="I422">
        <f>ROUND(35.8/100,9)</f>
        <v>0.35799999999999998</v>
      </c>
      <c r="J422">
        <v>0</v>
      </c>
      <c r="O422">
        <f t="shared" si="297"/>
        <v>23252.44</v>
      </c>
      <c r="P422">
        <f t="shared" si="298"/>
        <v>11821.96</v>
      </c>
      <c r="Q422">
        <f t="shared" si="299"/>
        <v>31.81</v>
      </c>
      <c r="R422">
        <f t="shared" si="300"/>
        <v>0</v>
      </c>
      <c r="S422">
        <f t="shared" si="301"/>
        <v>11398.67</v>
      </c>
      <c r="T422">
        <f t="shared" si="302"/>
        <v>0</v>
      </c>
      <c r="U422">
        <f t="shared" si="303"/>
        <v>37.876399999999997</v>
      </c>
      <c r="V422">
        <f t="shared" si="304"/>
        <v>0</v>
      </c>
      <c r="W422">
        <f t="shared" si="305"/>
        <v>0</v>
      </c>
      <c r="X422">
        <f t="shared" si="306"/>
        <v>10258.799999999999</v>
      </c>
      <c r="Y422">
        <f t="shared" si="307"/>
        <v>4901.43</v>
      </c>
      <c r="AA422">
        <v>35806607</v>
      </c>
      <c r="AB422">
        <f t="shared" si="308"/>
        <v>6552.65</v>
      </c>
      <c r="AC422">
        <f t="shared" si="309"/>
        <v>5578.08</v>
      </c>
      <c r="AD422">
        <f>ROUND(((((ET422*1.25))-((EU422*1.25)))+AE422),2)</f>
        <v>14.96</v>
      </c>
      <c r="AE422">
        <f>ROUND(((EU422*1.25)),2)</f>
        <v>0</v>
      </c>
      <c r="AF422">
        <f>ROUND(((EV422*1.15)),2)</f>
        <v>959.61</v>
      </c>
      <c r="AG422">
        <f t="shared" si="310"/>
        <v>0</v>
      </c>
      <c r="AH422">
        <f>((EW422*1.15))</f>
        <v>105.8</v>
      </c>
      <c r="AI422">
        <f>((EX422*1.25))</f>
        <v>0</v>
      </c>
      <c r="AJ422">
        <f t="shared" si="311"/>
        <v>0</v>
      </c>
      <c r="AK422">
        <v>6424.49</v>
      </c>
      <c r="AL422">
        <v>5578.08</v>
      </c>
      <c r="AM422">
        <v>11.97</v>
      </c>
      <c r="AN422">
        <v>0</v>
      </c>
      <c r="AO422">
        <v>834.44</v>
      </c>
      <c r="AP422">
        <v>0</v>
      </c>
      <c r="AQ422">
        <v>92</v>
      </c>
      <c r="AR422">
        <v>0</v>
      </c>
      <c r="AS422">
        <v>0</v>
      </c>
      <c r="AT422">
        <v>90</v>
      </c>
      <c r="AU422">
        <v>43</v>
      </c>
      <c r="AV422">
        <v>1</v>
      </c>
      <c r="AW422">
        <v>1</v>
      </c>
      <c r="AZ422">
        <v>1</v>
      </c>
      <c r="BA422">
        <v>33.18</v>
      </c>
      <c r="BB422">
        <v>5.94</v>
      </c>
      <c r="BC422">
        <v>5.92</v>
      </c>
      <c r="BD422" t="s">
        <v>3</v>
      </c>
      <c r="BE422" t="s">
        <v>3</v>
      </c>
      <c r="BF422" t="s">
        <v>3</v>
      </c>
      <c r="BG422" t="s">
        <v>3</v>
      </c>
      <c r="BH422">
        <v>0</v>
      </c>
      <c r="BI422">
        <v>1</v>
      </c>
      <c r="BJ422" t="s">
        <v>273</v>
      </c>
      <c r="BM422">
        <v>10001</v>
      </c>
      <c r="BN422">
        <v>0</v>
      </c>
      <c r="BO422" t="s">
        <v>270</v>
      </c>
      <c r="BP422">
        <v>1</v>
      </c>
      <c r="BQ422">
        <v>2</v>
      </c>
      <c r="BR422">
        <v>0</v>
      </c>
      <c r="BS422">
        <v>33.18</v>
      </c>
      <c r="BT422">
        <v>1</v>
      </c>
      <c r="BU422">
        <v>1</v>
      </c>
      <c r="BV422">
        <v>1</v>
      </c>
      <c r="BW422">
        <v>1</v>
      </c>
      <c r="BX422">
        <v>1</v>
      </c>
      <c r="BY422" t="s">
        <v>3</v>
      </c>
      <c r="BZ422">
        <v>118</v>
      </c>
      <c r="CA422">
        <v>63</v>
      </c>
      <c r="CE422">
        <v>0</v>
      </c>
      <c r="CF422">
        <v>0</v>
      </c>
      <c r="CG422">
        <v>0</v>
      </c>
      <c r="CM422">
        <v>0</v>
      </c>
      <c r="CN422" t="s">
        <v>3</v>
      </c>
      <c r="CO422">
        <v>0</v>
      </c>
      <c r="CP422">
        <f t="shared" si="312"/>
        <v>23252.44</v>
      </c>
      <c r="CQ422">
        <f t="shared" si="313"/>
        <v>33022.2336</v>
      </c>
      <c r="CR422">
        <f t="shared" si="314"/>
        <v>88.862400000000008</v>
      </c>
      <c r="CS422">
        <f t="shared" si="315"/>
        <v>0</v>
      </c>
      <c r="CT422">
        <f t="shared" si="316"/>
        <v>31839.859800000002</v>
      </c>
      <c r="CU422">
        <f t="shared" si="317"/>
        <v>0</v>
      </c>
      <c r="CV422">
        <f t="shared" si="318"/>
        <v>105.8</v>
      </c>
      <c r="CW422">
        <f t="shared" si="319"/>
        <v>0</v>
      </c>
      <c r="CX422">
        <f t="shared" si="320"/>
        <v>0</v>
      </c>
      <c r="CY422">
        <f t="shared" si="321"/>
        <v>10258.803</v>
      </c>
      <c r="CZ422">
        <f t="shared" si="322"/>
        <v>4901.4281000000001</v>
      </c>
      <c r="DC422" t="s">
        <v>3</v>
      </c>
      <c r="DD422" t="s">
        <v>3</v>
      </c>
      <c r="DE422" t="s">
        <v>143</v>
      </c>
      <c r="DF422" t="s">
        <v>143</v>
      </c>
      <c r="DG422" t="s">
        <v>144</v>
      </c>
      <c r="DH422" t="s">
        <v>3</v>
      </c>
      <c r="DI422" t="s">
        <v>144</v>
      </c>
      <c r="DJ422" t="s">
        <v>143</v>
      </c>
      <c r="DK422" t="s">
        <v>3</v>
      </c>
      <c r="DL422" t="s">
        <v>3</v>
      </c>
      <c r="DM422" t="s">
        <v>3</v>
      </c>
      <c r="DN422">
        <v>0</v>
      </c>
      <c r="DO422">
        <v>0</v>
      </c>
      <c r="DP422">
        <v>1</v>
      </c>
      <c r="DQ422">
        <v>1</v>
      </c>
      <c r="DU422">
        <v>1005</v>
      </c>
      <c r="DV422" t="s">
        <v>272</v>
      </c>
      <c r="DW422" t="s">
        <v>272</v>
      </c>
      <c r="DX422">
        <v>100</v>
      </c>
      <c r="DZ422" t="s">
        <v>3</v>
      </c>
      <c r="EA422" t="s">
        <v>3</v>
      </c>
      <c r="EB422" t="s">
        <v>3</v>
      </c>
      <c r="EC422" t="s">
        <v>3</v>
      </c>
      <c r="EE422">
        <v>29085510</v>
      </c>
      <c r="EF422">
        <v>2</v>
      </c>
      <c r="EG422" t="s">
        <v>145</v>
      </c>
      <c r="EH422">
        <v>0</v>
      </c>
      <c r="EI422" t="s">
        <v>3</v>
      </c>
      <c r="EJ422">
        <v>1</v>
      </c>
      <c r="EK422">
        <v>10001</v>
      </c>
      <c r="EL422" t="s">
        <v>146</v>
      </c>
      <c r="EM422" t="s">
        <v>147</v>
      </c>
      <c r="EO422" t="s">
        <v>3</v>
      </c>
      <c r="EQ422">
        <v>0</v>
      </c>
      <c r="ER422">
        <v>6424.49</v>
      </c>
      <c r="ES422">
        <v>5578.08</v>
      </c>
      <c r="ET422">
        <v>11.97</v>
      </c>
      <c r="EU422">
        <v>0</v>
      </c>
      <c r="EV422">
        <v>834.44</v>
      </c>
      <c r="EW422">
        <v>92</v>
      </c>
      <c r="EX422">
        <v>0</v>
      </c>
      <c r="EY422">
        <v>0</v>
      </c>
      <c r="FQ422">
        <v>0</v>
      </c>
      <c r="FR422">
        <f t="shared" si="323"/>
        <v>0</v>
      </c>
      <c r="FS422">
        <v>0</v>
      </c>
      <c r="FT422" t="s">
        <v>148</v>
      </c>
      <c r="FU422" t="s">
        <v>24</v>
      </c>
      <c r="FV422" t="s">
        <v>24</v>
      </c>
      <c r="FW422" t="s">
        <v>25</v>
      </c>
      <c r="FX422">
        <v>106.2</v>
      </c>
      <c r="FY422">
        <v>53.55</v>
      </c>
      <c r="GA422" t="s">
        <v>3</v>
      </c>
      <c r="GD422">
        <v>1</v>
      </c>
      <c r="GF422">
        <v>-1939472772</v>
      </c>
      <c r="GG422">
        <v>2</v>
      </c>
      <c r="GH422">
        <v>1</v>
      </c>
      <c r="GI422">
        <v>2</v>
      </c>
      <c r="GJ422">
        <v>0</v>
      </c>
      <c r="GK422">
        <v>0</v>
      </c>
      <c r="GL422">
        <f t="shared" si="324"/>
        <v>0</v>
      </c>
      <c r="GM422">
        <f t="shared" si="325"/>
        <v>38412.67</v>
      </c>
      <c r="GN422">
        <f t="shared" si="326"/>
        <v>38412.67</v>
      </c>
      <c r="GO422">
        <f t="shared" si="327"/>
        <v>0</v>
      </c>
      <c r="GP422">
        <f t="shared" si="328"/>
        <v>0</v>
      </c>
      <c r="GR422">
        <v>0</v>
      </c>
      <c r="GS422">
        <v>3</v>
      </c>
      <c r="GT422">
        <v>0</v>
      </c>
      <c r="GU422" t="s">
        <v>3</v>
      </c>
      <c r="GV422">
        <f t="shared" si="329"/>
        <v>0</v>
      </c>
      <c r="GW422">
        <v>1</v>
      </c>
      <c r="GX422">
        <f t="shared" si="330"/>
        <v>0</v>
      </c>
      <c r="HA422">
        <v>0</v>
      </c>
      <c r="HB422">
        <v>0</v>
      </c>
      <c r="HC422">
        <f t="shared" si="331"/>
        <v>0</v>
      </c>
      <c r="HE422" t="s">
        <v>3</v>
      </c>
      <c r="HF422" t="s">
        <v>3</v>
      </c>
      <c r="IK422">
        <v>0</v>
      </c>
    </row>
    <row r="423" spans="1:245">
      <c r="A423">
        <v>18</v>
      </c>
      <c r="B423">
        <v>1</v>
      </c>
      <c r="C423">
        <v>556</v>
      </c>
      <c r="E423" t="s">
        <v>299</v>
      </c>
      <c r="F423" t="s">
        <v>219</v>
      </c>
      <c r="G423" t="s">
        <v>220</v>
      </c>
      <c r="H423" t="s">
        <v>165</v>
      </c>
      <c r="I423">
        <f>I422*J423</f>
        <v>-40.095999999999997</v>
      </c>
      <c r="J423">
        <v>-112</v>
      </c>
      <c r="O423">
        <f t="shared" si="297"/>
        <v>-2958.84</v>
      </c>
      <c r="P423">
        <f t="shared" si="298"/>
        <v>-2958.84</v>
      </c>
      <c r="Q423">
        <f t="shared" si="299"/>
        <v>0</v>
      </c>
      <c r="R423">
        <f t="shared" si="300"/>
        <v>0</v>
      </c>
      <c r="S423">
        <f t="shared" si="301"/>
        <v>0</v>
      </c>
      <c r="T423">
        <f t="shared" si="302"/>
        <v>0</v>
      </c>
      <c r="U423">
        <f t="shared" si="303"/>
        <v>0</v>
      </c>
      <c r="V423">
        <f t="shared" si="304"/>
        <v>0</v>
      </c>
      <c r="W423">
        <f t="shared" si="305"/>
        <v>0</v>
      </c>
      <c r="X423">
        <f t="shared" si="306"/>
        <v>0</v>
      </c>
      <c r="Y423">
        <f t="shared" si="307"/>
        <v>0</v>
      </c>
      <c r="AA423">
        <v>35806607</v>
      </c>
      <c r="AB423">
        <f t="shared" si="308"/>
        <v>15.06</v>
      </c>
      <c r="AC423">
        <f t="shared" si="309"/>
        <v>15.06</v>
      </c>
      <c r="AD423">
        <f>ROUND((((ET423)-(EU423))+AE423),2)</f>
        <v>0</v>
      </c>
      <c r="AE423">
        <f t="shared" ref="AE423:AF425" si="340">ROUND((EU423),2)</f>
        <v>0</v>
      </c>
      <c r="AF423">
        <f t="shared" si="340"/>
        <v>0</v>
      </c>
      <c r="AG423">
        <f t="shared" si="310"/>
        <v>0</v>
      </c>
      <c r="AH423">
        <f t="shared" ref="AH423:AI425" si="341">(EW423)</f>
        <v>0</v>
      </c>
      <c r="AI423">
        <f t="shared" si="341"/>
        <v>0</v>
      </c>
      <c r="AJ423">
        <f t="shared" si="311"/>
        <v>0</v>
      </c>
      <c r="AK423">
        <v>15.06</v>
      </c>
      <c r="AL423">
        <v>15.06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1</v>
      </c>
      <c r="AZ423">
        <v>1</v>
      </c>
      <c r="BA423">
        <v>1</v>
      </c>
      <c r="BB423">
        <v>1</v>
      </c>
      <c r="BC423">
        <v>4.9000000000000004</v>
      </c>
      <c r="BD423" t="s">
        <v>3</v>
      </c>
      <c r="BE423" t="s">
        <v>3</v>
      </c>
      <c r="BF423" t="s">
        <v>3</v>
      </c>
      <c r="BG423" t="s">
        <v>3</v>
      </c>
      <c r="BH423">
        <v>3</v>
      </c>
      <c r="BI423">
        <v>1</v>
      </c>
      <c r="BJ423" t="s">
        <v>275</v>
      </c>
      <c r="BM423">
        <v>500001</v>
      </c>
      <c r="BN423">
        <v>0</v>
      </c>
      <c r="BO423" t="s">
        <v>219</v>
      </c>
      <c r="BP423">
        <v>1</v>
      </c>
      <c r="BQ423">
        <v>8</v>
      </c>
      <c r="BR423">
        <v>1</v>
      </c>
      <c r="BS423">
        <v>1</v>
      </c>
      <c r="BT423">
        <v>1</v>
      </c>
      <c r="BU423">
        <v>1</v>
      </c>
      <c r="BV423">
        <v>1</v>
      </c>
      <c r="BW423">
        <v>1</v>
      </c>
      <c r="BX423">
        <v>1</v>
      </c>
      <c r="BY423" t="s">
        <v>3</v>
      </c>
      <c r="BZ423">
        <v>0</v>
      </c>
      <c r="CA423">
        <v>0</v>
      </c>
      <c r="CE423">
        <v>0</v>
      </c>
      <c r="CF423">
        <v>0</v>
      </c>
      <c r="CG423">
        <v>0</v>
      </c>
      <c r="CM423">
        <v>0</v>
      </c>
      <c r="CN423" t="s">
        <v>3</v>
      </c>
      <c r="CO423">
        <v>0</v>
      </c>
      <c r="CP423">
        <f t="shared" si="312"/>
        <v>-2958.84</v>
      </c>
      <c r="CQ423">
        <f t="shared" si="313"/>
        <v>73.794000000000011</v>
      </c>
      <c r="CR423">
        <f t="shared" si="314"/>
        <v>0</v>
      </c>
      <c r="CS423">
        <f t="shared" si="315"/>
        <v>0</v>
      </c>
      <c r="CT423">
        <f t="shared" si="316"/>
        <v>0</v>
      </c>
      <c r="CU423">
        <f t="shared" si="317"/>
        <v>0</v>
      </c>
      <c r="CV423">
        <f t="shared" si="318"/>
        <v>0</v>
      </c>
      <c r="CW423">
        <f t="shared" si="319"/>
        <v>0</v>
      </c>
      <c r="CX423">
        <f t="shared" si="320"/>
        <v>0</v>
      </c>
      <c r="CY423">
        <f t="shared" si="321"/>
        <v>0</v>
      </c>
      <c r="CZ423">
        <f t="shared" si="322"/>
        <v>0</v>
      </c>
      <c r="DC423" t="s">
        <v>3</v>
      </c>
      <c r="DD423" t="s">
        <v>3</v>
      </c>
      <c r="DE423" t="s">
        <v>3</v>
      </c>
      <c r="DF423" t="s">
        <v>3</v>
      </c>
      <c r="DG423" t="s">
        <v>3</v>
      </c>
      <c r="DH423" t="s">
        <v>3</v>
      </c>
      <c r="DI423" t="s">
        <v>3</v>
      </c>
      <c r="DJ423" t="s">
        <v>3</v>
      </c>
      <c r="DK423" t="s">
        <v>3</v>
      </c>
      <c r="DL423" t="s">
        <v>3</v>
      </c>
      <c r="DM423" t="s">
        <v>3</v>
      </c>
      <c r="DN423">
        <v>0</v>
      </c>
      <c r="DO423">
        <v>0</v>
      </c>
      <c r="DP423">
        <v>1</v>
      </c>
      <c r="DQ423">
        <v>1</v>
      </c>
      <c r="DU423">
        <v>1005</v>
      </c>
      <c r="DV423" t="s">
        <v>165</v>
      </c>
      <c r="DW423" t="s">
        <v>165</v>
      </c>
      <c r="DX423">
        <v>1</v>
      </c>
      <c r="DZ423" t="s">
        <v>3</v>
      </c>
      <c r="EA423" t="s">
        <v>3</v>
      </c>
      <c r="EB423" t="s">
        <v>3</v>
      </c>
      <c r="EC423" t="s">
        <v>3</v>
      </c>
      <c r="EE423">
        <v>29085443</v>
      </c>
      <c r="EF423">
        <v>8</v>
      </c>
      <c r="EG423" t="s">
        <v>153</v>
      </c>
      <c r="EH423">
        <v>0</v>
      </c>
      <c r="EI423" t="s">
        <v>3</v>
      </c>
      <c r="EJ423">
        <v>1</v>
      </c>
      <c r="EK423">
        <v>500001</v>
      </c>
      <c r="EL423" t="s">
        <v>154</v>
      </c>
      <c r="EM423" t="s">
        <v>155</v>
      </c>
      <c r="EO423" t="s">
        <v>3</v>
      </c>
      <c r="EQ423">
        <v>0</v>
      </c>
      <c r="ER423">
        <v>15.06</v>
      </c>
      <c r="ES423">
        <v>15.06</v>
      </c>
      <c r="ET423">
        <v>0</v>
      </c>
      <c r="EU423">
        <v>0</v>
      </c>
      <c r="EV423">
        <v>0</v>
      </c>
      <c r="EW423">
        <v>0</v>
      </c>
      <c r="EX423">
        <v>0</v>
      </c>
      <c r="FQ423">
        <v>0</v>
      </c>
      <c r="FR423">
        <f t="shared" si="323"/>
        <v>0</v>
      </c>
      <c r="FS423">
        <v>0</v>
      </c>
      <c r="FX423">
        <v>0</v>
      </c>
      <c r="FY423">
        <v>0</v>
      </c>
      <c r="GA423" t="s">
        <v>3</v>
      </c>
      <c r="GD423">
        <v>1</v>
      </c>
      <c r="GF423">
        <v>-1126346608</v>
      </c>
      <c r="GG423">
        <v>2</v>
      </c>
      <c r="GH423">
        <v>1</v>
      </c>
      <c r="GI423">
        <v>2</v>
      </c>
      <c r="GJ423">
        <v>0</v>
      </c>
      <c r="GK423">
        <v>0</v>
      </c>
      <c r="GL423">
        <f t="shared" si="324"/>
        <v>0</v>
      </c>
      <c r="GM423">
        <f t="shared" si="325"/>
        <v>-2958.84</v>
      </c>
      <c r="GN423">
        <f t="shared" si="326"/>
        <v>-2958.84</v>
      </c>
      <c r="GO423">
        <f t="shared" si="327"/>
        <v>0</v>
      </c>
      <c r="GP423">
        <f t="shared" si="328"/>
        <v>0</v>
      </c>
      <c r="GR423">
        <v>0</v>
      </c>
      <c r="GS423">
        <v>3</v>
      </c>
      <c r="GT423">
        <v>0</v>
      </c>
      <c r="GU423" t="s">
        <v>3</v>
      </c>
      <c r="GV423">
        <f t="shared" si="329"/>
        <v>0</v>
      </c>
      <c r="GW423">
        <v>1</v>
      </c>
      <c r="GX423">
        <f t="shared" si="330"/>
        <v>0</v>
      </c>
      <c r="HA423">
        <v>0</v>
      </c>
      <c r="HB423">
        <v>0</v>
      </c>
      <c r="HC423">
        <f t="shared" si="331"/>
        <v>0</v>
      </c>
      <c r="HE423" t="s">
        <v>3</v>
      </c>
      <c r="HF423" t="s">
        <v>3</v>
      </c>
      <c r="IK423">
        <v>0</v>
      </c>
    </row>
    <row r="424" spans="1:245">
      <c r="A424">
        <v>17</v>
      </c>
      <c r="B424">
        <v>1</v>
      </c>
      <c r="C424">
        <f>ROW(SmtRes!A570)</f>
        <v>570</v>
      </c>
      <c r="D424">
        <f>ROW(EtalonRes!A557)</f>
        <v>557</v>
      </c>
      <c r="E424" t="s">
        <v>269</v>
      </c>
      <c r="F424" t="s">
        <v>277</v>
      </c>
      <c r="G424" t="s">
        <v>278</v>
      </c>
      <c r="H424" t="s">
        <v>61</v>
      </c>
      <c r="I424">
        <f>ROUND(6/100,9)</f>
        <v>0.06</v>
      </c>
      <c r="J424">
        <v>0</v>
      </c>
      <c r="O424">
        <f t="shared" si="297"/>
        <v>1974.04</v>
      </c>
      <c r="P424">
        <f t="shared" si="298"/>
        <v>85.19</v>
      </c>
      <c r="Q424">
        <f t="shared" si="299"/>
        <v>24.57</v>
      </c>
      <c r="R424">
        <f t="shared" si="300"/>
        <v>5.38</v>
      </c>
      <c r="S424">
        <f t="shared" si="301"/>
        <v>1864.28</v>
      </c>
      <c r="T424">
        <f t="shared" si="302"/>
        <v>0</v>
      </c>
      <c r="U424">
        <f t="shared" si="303"/>
        <v>5.6639999999999997</v>
      </c>
      <c r="V424">
        <f t="shared" si="304"/>
        <v>1.2E-2</v>
      </c>
      <c r="W424">
        <f t="shared" si="305"/>
        <v>0</v>
      </c>
      <c r="X424">
        <f t="shared" si="306"/>
        <v>1514.42</v>
      </c>
      <c r="Y424">
        <f t="shared" si="307"/>
        <v>972.22</v>
      </c>
      <c r="AA424">
        <v>35806607</v>
      </c>
      <c r="AB424">
        <f t="shared" si="308"/>
        <v>1101.54</v>
      </c>
      <c r="AC424">
        <f t="shared" si="309"/>
        <v>120.73</v>
      </c>
      <c r="AD424">
        <f>ROUND((((ET424)-(EU424))+AE424),2)</f>
        <v>44.36</v>
      </c>
      <c r="AE424">
        <f t="shared" si="340"/>
        <v>2.7</v>
      </c>
      <c r="AF424">
        <f t="shared" si="340"/>
        <v>936.45</v>
      </c>
      <c r="AG424">
        <f t="shared" si="310"/>
        <v>0</v>
      </c>
      <c r="AH424">
        <f t="shared" si="341"/>
        <v>94.4</v>
      </c>
      <c r="AI424">
        <f t="shared" si="341"/>
        <v>0.2</v>
      </c>
      <c r="AJ424">
        <f t="shared" si="311"/>
        <v>0</v>
      </c>
      <c r="AK424">
        <v>1101.54</v>
      </c>
      <c r="AL424">
        <v>120.73</v>
      </c>
      <c r="AM424">
        <v>44.36</v>
      </c>
      <c r="AN424">
        <v>2.7</v>
      </c>
      <c r="AO424">
        <v>936.45</v>
      </c>
      <c r="AP424">
        <v>0</v>
      </c>
      <c r="AQ424">
        <v>94.4</v>
      </c>
      <c r="AR424">
        <v>0.2</v>
      </c>
      <c r="AS424">
        <v>0</v>
      </c>
      <c r="AT424">
        <v>81</v>
      </c>
      <c r="AU424">
        <v>52</v>
      </c>
      <c r="AV424">
        <v>1</v>
      </c>
      <c r="AW424">
        <v>1</v>
      </c>
      <c r="AZ424">
        <v>1</v>
      </c>
      <c r="BA424">
        <v>33.18</v>
      </c>
      <c r="BB424">
        <v>9.23</v>
      </c>
      <c r="BC424">
        <v>11.76</v>
      </c>
      <c r="BD424" t="s">
        <v>3</v>
      </c>
      <c r="BE424" t="s">
        <v>3</v>
      </c>
      <c r="BF424" t="s">
        <v>3</v>
      </c>
      <c r="BG424" t="s">
        <v>3</v>
      </c>
      <c r="BH424">
        <v>0</v>
      </c>
      <c r="BI424">
        <v>2</v>
      </c>
      <c r="BJ424" t="s">
        <v>279</v>
      </c>
      <c r="BM424">
        <v>108001</v>
      </c>
      <c r="BN424">
        <v>0</v>
      </c>
      <c r="BO424" t="s">
        <v>277</v>
      </c>
      <c r="BP424">
        <v>1</v>
      </c>
      <c r="BQ424">
        <v>3</v>
      </c>
      <c r="BR424">
        <v>0</v>
      </c>
      <c r="BS424">
        <v>33.18</v>
      </c>
      <c r="BT424">
        <v>1</v>
      </c>
      <c r="BU424">
        <v>1</v>
      </c>
      <c r="BV424">
        <v>1</v>
      </c>
      <c r="BW424">
        <v>1</v>
      </c>
      <c r="BX424">
        <v>1</v>
      </c>
      <c r="BY424" t="s">
        <v>3</v>
      </c>
      <c r="BZ424">
        <v>95</v>
      </c>
      <c r="CA424">
        <v>65</v>
      </c>
      <c r="CE424">
        <v>0</v>
      </c>
      <c r="CF424">
        <v>0</v>
      </c>
      <c r="CG424">
        <v>0</v>
      </c>
      <c r="CM424">
        <v>0</v>
      </c>
      <c r="CN424" t="s">
        <v>3</v>
      </c>
      <c r="CO424">
        <v>0</v>
      </c>
      <c r="CP424">
        <f t="shared" si="312"/>
        <v>1974.04</v>
      </c>
      <c r="CQ424">
        <f t="shared" si="313"/>
        <v>1419.7848000000001</v>
      </c>
      <c r="CR424">
        <f t="shared" si="314"/>
        <v>409.44280000000003</v>
      </c>
      <c r="CS424">
        <f t="shared" si="315"/>
        <v>89.585999999999999</v>
      </c>
      <c r="CT424">
        <f t="shared" si="316"/>
        <v>31071.411</v>
      </c>
      <c r="CU424">
        <f t="shared" si="317"/>
        <v>0</v>
      </c>
      <c r="CV424">
        <f t="shared" si="318"/>
        <v>94.4</v>
      </c>
      <c r="CW424">
        <f t="shared" si="319"/>
        <v>0.2</v>
      </c>
      <c r="CX424">
        <f t="shared" si="320"/>
        <v>0</v>
      </c>
      <c r="CY424">
        <f t="shared" si="321"/>
        <v>1514.4246000000003</v>
      </c>
      <c r="CZ424">
        <f t="shared" si="322"/>
        <v>972.22320000000002</v>
      </c>
      <c r="DC424" t="s">
        <v>3</v>
      </c>
      <c r="DD424" t="s">
        <v>3</v>
      </c>
      <c r="DE424" t="s">
        <v>3</v>
      </c>
      <c r="DF424" t="s">
        <v>3</v>
      </c>
      <c r="DG424" t="s">
        <v>3</v>
      </c>
      <c r="DH424" t="s">
        <v>3</v>
      </c>
      <c r="DI424" t="s">
        <v>3</v>
      </c>
      <c r="DJ424" t="s">
        <v>3</v>
      </c>
      <c r="DK424" t="s">
        <v>3</v>
      </c>
      <c r="DL424" t="s">
        <v>3</v>
      </c>
      <c r="DM424" t="s">
        <v>3</v>
      </c>
      <c r="DN424">
        <v>0</v>
      </c>
      <c r="DO424">
        <v>0</v>
      </c>
      <c r="DP424">
        <v>1</v>
      </c>
      <c r="DQ424">
        <v>1</v>
      </c>
      <c r="DU424">
        <v>1010</v>
      </c>
      <c r="DV424" t="s">
        <v>61</v>
      </c>
      <c r="DW424" t="s">
        <v>61</v>
      </c>
      <c r="DX424">
        <v>100</v>
      </c>
      <c r="DZ424" t="s">
        <v>3</v>
      </c>
      <c r="EA424" t="s">
        <v>3</v>
      </c>
      <c r="EB424" t="s">
        <v>3</v>
      </c>
      <c r="EC424" t="s">
        <v>3</v>
      </c>
      <c r="EE424">
        <v>29085386</v>
      </c>
      <c r="EF424">
        <v>3</v>
      </c>
      <c r="EG424" t="s">
        <v>247</v>
      </c>
      <c r="EH424">
        <v>0</v>
      </c>
      <c r="EI424" t="s">
        <v>3</v>
      </c>
      <c r="EJ424">
        <v>2</v>
      </c>
      <c r="EK424">
        <v>108001</v>
      </c>
      <c r="EL424" t="s">
        <v>248</v>
      </c>
      <c r="EM424" t="s">
        <v>249</v>
      </c>
      <c r="EO424" t="s">
        <v>3</v>
      </c>
      <c r="EQ424">
        <v>0</v>
      </c>
      <c r="ER424">
        <v>1101.54</v>
      </c>
      <c r="ES424">
        <v>120.73</v>
      </c>
      <c r="ET424">
        <v>44.36</v>
      </c>
      <c r="EU424">
        <v>2.7</v>
      </c>
      <c r="EV424">
        <v>936.45</v>
      </c>
      <c r="EW424">
        <v>94.4</v>
      </c>
      <c r="EX424">
        <v>0.2</v>
      </c>
      <c r="EY424">
        <v>0</v>
      </c>
      <c r="FQ424">
        <v>0</v>
      </c>
      <c r="FR424">
        <f t="shared" si="323"/>
        <v>0</v>
      </c>
      <c r="FS424">
        <v>0</v>
      </c>
      <c r="FV424" t="s">
        <v>24</v>
      </c>
      <c r="FW424" t="s">
        <v>25</v>
      </c>
      <c r="FX424">
        <v>95</v>
      </c>
      <c r="FY424">
        <v>65</v>
      </c>
      <c r="GA424" t="s">
        <v>3</v>
      </c>
      <c r="GD424">
        <v>1</v>
      </c>
      <c r="GF424">
        <v>743134825</v>
      </c>
      <c r="GG424">
        <v>2</v>
      </c>
      <c r="GH424">
        <v>1</v>
      </c>
      <c r="GI424">
        <v>2</v>
      </c>
      <c r="GJ424">
        <v>0</v>
      </c>
      <c r="GK424">
        <v>0</v>
      </c>
      <c r="GL424">
        <f t="shared" si="324"/>
        <v>0</v>
      </c>
      <c r="GM424">
        <f t="shared" si="325"/>
        <v>4460.68</v>
      </c>
      <c r="GN424">
        <f t="shared" si="326"/>
        <v>0</v>
      </c>
      <c r="GO424">
        <f t="shared" si="327"/>
        <v>4460.68</v>
      </c>
      <c r="GP424">
        <f t="shared" si="328"/>
        <v>0</v>
      </c>
      <c r="GR424">
        <v>0</v>
      </c>
      <c r="GS424">
        <v>3</v>
      </c>
      <c r="GT424">
        <v>0</v>
      </c>
      <c r="GU424" t="s">
        <v>3</v>
      </c>
      <c r="GV424">
        <f t="shared" si="329"/>
        <v>0</v>
      </c>
      <c r="GW424">
        <v>1</v>
      </c>
      <c r="GX424">
        <f t="shared" si="330"/>
        <v>0</v>
      </c>
      <c r="HA424">
        <v>0</v>
      </c>
      <c r="HB424">
        <v>0</v>
      </c>
      <c r="HC424">
        <f t="shared" si="331"/>
        <v>0</v>
      </c>
      <c r="HE424" t="s">
        <v>3</v>
      </c>
      <c r="HF424" t="s">
        <v>3</v>
      </c>
      <c r="IK424">
        <v>0</v>
      </c>
    </row>
    <row r="425" spans="1:245">
      <c r="A425">
        <v>18</v>
      </c>
      <c r="B425">
        <v>1</v>
      </c>
      <c r="C425">
        <v>569</v>
      </c>
      <c r="E425" t="s">
        <v>274</v>
      </c>
      <c r="F425" t="s">
        <v>281</v>
      </c>
      <c r="G425" t="s">
        <v>282</v>
      </c>
      <c r="H425" t="s">
        <v>258</v>
      </c>
      <c r="I425">
        <f>I424*J425</f>
        <v>6</v>
      </c>
      <c r="J425">
        <v>100</v>
      </c>
      <c r="O425">
        <f t="shared" si="297"/>
        <v>326.17</v>
      </c>
      <c r="P425">
        <f t="shared" si="298"/>
        <v>326.17</v>
      </c>
      <c r="Q425">
        <f t="shared" si="299"/>
        <v>0</v>
      </c>
      <c r="R425">
        <f t="shared" si="300"/>
        <v>0</v>
      </c>
      <c r="S425">
        <f t="shared" si="301"/>
        <v>0</v>
      </c>
      <c r="T425">
        <f t="shared" si="302"/>
        <v>0</v>
      </c>
      <c r="U425">
        <f t="shared" si="303"/>
        <v>0</v>
      </c>
      <c r="V425">
        <f t="shared" si="304"/>
        <v>0</v>
      </c>
      <c r="W425">
        <f t="shared" si="305"/>
        <v>0.06</v>
      </c>
      <c r="X425">
        <f t="shared" si="306"/>
        <v>0</v>
      </c>
      <c r="Y425">
        <f t="shared" si="307"/>
        <v>0</v>
      </c>
      <c r="AA425">
        <v>35806607</v>
      </c>
      <c r="AB425">
        <f t="shared" si="308"/>
        <v>15.27</v>
      </c>
      <c r="AC425">
        <f t="shared" si="309"/>
        <v>15.27</v>
      </c>
      <c r="AD425">
        <f>ROUND((((ET425)-(EU425))+AE425),2)</f>
        <v>0</v>
      </c>
      <c r="AE425">
        <f t="shared" si="340"/>
        <v>0</v>
      </c>
      <c r="AF425">
        <f t="shared" si="340"/>
        <v>0</v>
      </c>
      <c r="AG425">
        <f t="shared" si="310"/>
        <v>0</v>
      </c>
      <c r="AH425">
        <f t="shared" si="341"/>
        <v>0</v>
      </c>
      <c r="AI425">
        <f t="shared" si="341"/>
        <v>0</v>
      </c>
      <c r="AJ425">
        <f t="shared" si="311"/>
        <v>0.01</v>
      </c>
      <c r="AK425">
        <v>15.27</v>
      </c>
      <c r="AL425">
        <v>15.27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0.01</v>
      </c>
      <c r="AT425">
        <v>0</v>
      </c>
      <c r="AU425">
        <v>0</v>
      </c>
      <c r="AV425">
        <v>1</v>
      </c>
      <c r="AW425">
        <v>1</v>
      </c>
      <c r="AZ425">
        <v>1</v>
      </c>
      <c r="BA425">
        <v>1</v>
      </c>
      <c r="BB425">
        <v>1</v>
      </c>
      <c r="BC425">
        <v>3.56</v>
      </c>
      <c r="BD425" t="s">
        <v>3</v>
      </c>
      <c r="BE425" t="s">
        <v>3</v>
      </c>
      <c r="BF425" t="s">
        <v>3</v>
      </c>
      <c r="BG425" t="s">
        <v>3</v>
      </c>
      <c r="BH425">
        <v>3</v>
      </c>
      <c r="BI425">
        <v>2</v>
      </c>
      <c r="BJ425" t="s">
        <v>283</v>
      </c>
      <c r="BM425">
        <v>500002</v>
      </c>
      <c r="BN425">
        <v>0</v>
      </c>
      <c r="BO425" t="s">
        <v>281</v>
      </c>
      <c r="BP425">
        <v>1</v>
      </c>
      <c r="BQ425">
        <v>12</v>
      </c>
      <c r="BR425">
        <v>0</v>
      </c>
      <c r="BS425">
        <v>1</v>
      </c>
      <c r="BT425">
        <v>1</v>
      </c>
      <c r="BU425">
        <v>1</v>
      </c>
      <c r="BV425">
        <v>1</v>
      </c>
      <c r="BW425">
        <v>1</v>
      </c>
      <c r="BX425">
        <v>1</v>
      </c>
      <c r="BY425" t="s">
        <v>3</v>
      </c>
      <c r="BZ425">
        <v>0</v>
      </c>
      <c r="CA425">
        <v>0</v>
      </c>
      <c r="CE425">
        <v>0</v>
      </c>
      <c r="CF425">
        <v>0</v>
      </c>
      <c r="CG425">
        <v>0</v>
      </c>
      <c r="CM425">
        <v>0</v>
      </c>
      <c r="CN425" t="s">
        <v>3</v>
      </c>
      <c r="CO425">
        <v>0</v>
      </c>
      <c r="CP425">
        <f t="shared" si="312"/>
        <v>326.17</v>
      </c>
      <c r="CQ425">
        <f t="shared" si="313"/>
        <v>54.361199999999997</v>
      </c>
      <c r="CR425">
        <f t="shared" si="314"/>
        <v>0</v>
      </c>
      <c r="CS425">
        <f t="shared" si="315"/>
        <v>0</v>
      </c>
      <c r="CT425">
        <f t="shared" si="316"/>
        <v>0</v>
      </c>
      <c r="CU425">
        <f t="shared" si="317"/>
        <v>0</v>
      </c>
      <c r="CV425">
        <f t="shared" si="318"/>
        <v>0</v>
      </c>
      <c r="CW425">
        <f t="shared" si="319"/>
        <v>0</v>
      </c>
      <c r="CX425">
        <f t="shared" si="320"/>
        <v>0.01</v>
      </c>
      <c r="CY425">
        <f t="shared" si="321"/>
        <v>0</v>
      </c>
      <c r="CZ425">
        <f t="shared" si="322"/>
        <v>0</v>
      </c>
      <c r="DC425" t="s">
        <v>3</v>
      </c>
      <c r="DD425" t="s">
        <v>3</v>
      </c>
      <c r="DE425" t="s">
        <v>3</v>
      </c>
      <c r="DF425" t="s">
        <v>3</v>
      </c>
      <c r="DG425" t="s">
        <v>3</v>
      </c>
      <c r="DH425" t="s">
        <v>3</v>
      </c>
      <c r="DI425" t="s">
        <v>3</v>
      </c>
      <c r="DJ425" t="s">
        <v>3</v>
      </c>
      <c r="DK425" t="s">
        <v>3</v>
      </c>
      <c r="DL425" t="s">
        <v>3</v>
      </c>
      <c r="DM425" t="s">
        <v>3</v>
      </c>
      <c r="DN425">
        <v>0</v>
      </c>
      <c r="DO425">
        <v>0</v>
      </c>
      <c r="DP425">
        <v>1</v>
      </c>
      <c r="DQ425">
        <v>1</v>
      </c>
      <c r="DU425">
        <v>1010</v>
      </c>
      <c r="DV425" t="s">
        <v>258</v>
      </c>
      <c r="DW425" t="s">
        <v>258</v>
      </c>
      <c r="DX425">
        <v>1</v>
      </c>
      <c r="DZ425" t="s">
        <v>3</v>
      </c>
      <c r="EA425" t="s">
        <v>3</v>
      </c>
      <c r="EB425" t="s">
        <v>3</v>
      </c>
      <c r="EC425" t="s">
        <v>3</v>
      </c>
      <c r="EE425">
        <v>29085444</v>
      </c>
      <c r="EF425">
        <v>12</v>
      </c>
      <c r="EG425" t="s">
        <v>31</v>
      </c>
      <c r="EH425">
        <v>0</v>
      </c>
      <c r="EI425" t="s">
        <v>3</v>
      </c>
      <c r="EJ425">
        <v>2</v>
      </c>
      <c r="EK425">
        <v>500002</v>
      </c>
      <c r="EL425" t="s">
        <v>32</v>
      </c>
      <c r="EM425" t="s">
        <v>33</v>
      </c>
      <c r="EO425" t="s">
        <v>3</v>
      </c>
      <c r="EQ425">
        <v>0</v>
      </c>
      <c r="ER425">
        <v>15.27</v>
      </c>
      <c r="ES425">
        <v>15.27</v>
      </c>
      <c r="ET425">
        <v>0</v>
      </c>
      <c r="EU425">
        <v>0</v>
      </c>
      <c r="EV425">
        <v>0</v>
      </c>
      <c r="EW425">
        <v>0</v>
      </c>
      <c r="EX425">
        <v>0</v>
      </c>
      <c r="FQ425">
        <v>0</v>
      </c>
      <c r="FR425">
        <f t="shared" si="323"/>
        <v>0</v>
      </c>
      <c r="FS425">
        <v>0</v>
      </c>
      <c r="FX425">
        <v>0</v>
      </c>
      <c r="FY425">
        <v>0</v>
      </c>
      <c r="GA425" t="s">
        <v>3</v>
      </c>
      <c r="GD425">
        <v>1</v>
      </c>
      <c r="GF425">
        <v>1246156436</v>
      </c>
      <c r="GG425">
        <v>2</v>
      </c>
      <c r="GH425">
        <v>1</v>
      </c>
      <c r="GI425">
        <v>2</v>
      </c>
      <c r="GJ425">
        <v>0</v>
      </c>
      <c r="GK425">
        <v>0</v>
      </c>
      <c r="GL425">
        <f t="shared" si="324"/>
        <v>0</v>
      </c>
      <c r="GM425">
        <f t="shared" si="325"/>
        <v>326.17</v>
      </c>
      <c r="GN425">
        <f t="shared" si="326"/>
        <v>0</v>
      </c>
      <c r="GO425">
        <f t="shared" si="327"/>
        <v>326.17</v>
      </c>
      <c r="GP425">
        <f t="shared" si="328"/>
        <v>0</v>
      </c>
      <c r="GR425">
        <v>0</v>
      </c>
      <c r="GS425">
        <v>3</v>
      </c>
      <c r="GT425">
        <v>0</v>
      </c>
      <c r="GU425" t="s">
        <v>3</v>
      </c>
      <c r="GV425">
        <f t="shared" si="329"/>
        <v>0</v>
      </c>
      <c r="GW425">
        <v>1</v>
      </c>
      <c r="GX425">
        <f t="shared" si="330"/>
        <v>0</v>
      </c>
      <c r="HA425">
        <v>0</v>
      </c>
      <c r="HB425">
        <v>0</v>
      </c>
      <c r="HC425">
        <f t="shared" si="331"/>
        <v>0</v>
      </c>
      <c r="HE425" t="s">
        <v>3</v>
      </c>
      <c r="HF425" t="s">
        <v>3</v>
      </c>
      <c r="IK425">
        <v>0</v>
      </c>
    </row>
    <row r="427" spans="1:245">
      <c r="A427" s="2">
        <v>51</v>
      </c>
      <c r="B427" s="2">
        <f>B390</f>
        <v>1</v>
      </c>
      <c r="C427" s="2">
        <f>A390</f>
        <v>5</v>
      </c>
      <c r="D427" s="2">
        <f>ROW(A390)</f>
        <v>390</v>
      </c>
      <c r="E427" s="2"/>
      <c r="F427" s="2" t="str">
        <f>IF(F390&lt;&gt;"",F390,"")</f>
        <v>Новый подраздел</v>
      </c>
      <c r="G427" s="2" t="str">
        <f>IF(G390&lt;&gt;"",G390,"")</f>
        <v>ремонт</v>
      </c>
      <c r="H427" s="2">
        <v>0</v>
      </c>
      <c r="I427" s="2"/>
      <c r="J427" s="2"/>
      <c r="K427" s="2"/>
      <c r="L427" s="2"/>
      <c r="M427" s="2"/>
      <c r="N427" s="2"/>
      <c r="O427" s="2">
        <f t="shared" ref="O427:T427" si="342">ROUND(AB427,2)</f>
        <v>203160.15</v>
      </c>
      <c r="P427" s="2">
        <f t="shared" si="342"/>
        <v>113436.66</v>
      </c>
      <c r="Q427" s="2">
        <f t="shared" si="342"/>
        <v>2995.07</v>
      </c>
      <c r="R427" s="2">
        <f t="shared" si="342"/>
        <v>1270.75</v>
      </c>
      <c r="S427" s="2">
        <f t="shared" si="342"/>
        <v>86728.42</v>
      </c>
      <c r="T427" s="2">
        <f t="shared" si="342"/>
        <v>0</v>
      </c>
      <c r="U427" s="2">
        <f>AH427</f>
        <v>291.07236449999999</v>
      </c>
      <c r="V427" s="2">
        <f>AI427</f>
        <v>3.6045599999999998</v>
      </c>
      <c r="W427" s="2">
        <f>ROUND(AJ427,2)</f>
        <v>266.92</v>
      </c>
      <c r="X427" s="2">
        <f>ROUND(AK427,2)</f>
        <v>77686.179999999993</v>
      </c>
      <c r="Y427" s="2">
        <f>ROUND(AL427,2)</f>
        <v>38508.94</v>
      </c>
      <c r="Z427" s="2"/>
      <c r="AA427" s="2"/>
      <c r="AB427" s="2">
        <f>ROUND(SUMIF(AA394:AA425,"=35806607",O394:O425),2)</f>
        <v>203160.15</v>
      </c>
      <c r="AC427" s="2">
        <f>ROUND(SUMIF(AA394:AA425,"=35806607",P394:P425),2)</f>
        <v>113436.66</v>
      </c>
      <c r="AD427" s="2">
        <f>ROUND(SUMIF(AA394:AA425,"=35806607",Q394:Q425),2)</f>
        <v>2995.07</v>
      </c>
      <c r="AE427" s="2">
        <f>ROUND(SUMIF(AA394:AA425,"=35806607",R394:R425),2)</f>
        <v>1270.75</v>
      </c>
      <c r="AF427" s="2">
        <f>ROUND(SUMIF(AA394:AA425,"=35806607",S394:S425),2)</f>
        <v>86728.42</v>
      </c>
      <c r="AG427" s="2">
        <f>ROUND(SUMIF(AA394:AA425,"=35806607",T394:T425),2)</f>
        <v>0</v>
      </c>
      <c r="AH427" s="2">
        <f>SUMIF(AA394:AA425,"=35806607",U394:U425)</f>
        <v>291.07236449999999</v>
      </c>
      <c r="AI427" s="2">
        <f>SUMIF(AA394:AA425,"=35806607",V394:V425)</f>
        <v>3.6045599999999998</v>
      </c>
      <c r="AJ427" s="2">
        <f>ROUND(SUMIF(AA394:AA425,"=35806607",W394:W425),2)</f>
        <v>266.92</v>
      </c>
      <c r="AK427" s="2">
        <f>ROUND(SUMIF(AA394:AA425,"=35806607",X394:X425),2)</f>
        <v>77686.179999999993</v>
      </c>
      <c r="AL427" s="2">
        <f>ROUND(SUMIF(AA394:AA425,"=35806607",Y394:Y425),2)</f>
        <v>38508.94</v>
      </c>
      <c r="AM427" s="2"/>
      <c r="AN427" s="2"/>
      <c r="AO427" s="2">
        <f t="shared" ref="AO427:BD427" si="343">ROUND(BX427,2)</f>
        <v>0</v>
      </c>
      <c r="AP427" s="2">
        <f t="shared" si="343"/>
        <v>0</v>
      </c>
      <c r="AQ427" s="2">
        <f t="shared" si="343"/>
        <v>0</v>
      </c>
      <c r="AR427" s="2">
        <f t="shared" si="343"/>
        <v>319355.27</v>
      </c>
      <c r="AS427" s="2">
        <f t="shared" si="343"/>
        <v>307688.43</v>
      </c>
      <c r="AT427" s="2">
        <f t="shared" si="343"/>
        <v>11666.84</v>
      </c>
      <c r="AU427" s="2">
        <f t="shared" si="343"/>
        <v>0</v>
      </c>
      <c r="AV427" s="2">
        <f t="shared" si="343"/>
        <v>113436.66</v>
      </c>
      <c r="AW427" s="2">
        <f t="shared" si="343"/>
        <v>113436.66</v>
      </c>
      <c r="AX427" s="2">
        <f t="shared" si="343"/>
        <v>0</v>
      </c>
      <c r="AY427" s="2">
        <f t="shared" si="343"/>
        <v>113436.66</v>
      </c>
      <c r="AZ427" s="2">
        <f t="shared" si="343"/>
        <v>0</v>
      </c>
      <c r="BA427" s="2">
        <f t="shared" si="343"/>
        <v>0</v>
      </c>
      <c r="BB427" s="2">
        <f t="shared" si="343"/>
        <v>0</v>
      </c>
      <c r="BC427" s="2">
        <f t="shared" si="343"/>
        <v>0</v>
      </c>
      <c r="BD427" s="2">
        <f t="shared" si="343"/>
        <v>0</v>
      </c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>
        <f>ROUND(SUMIF(AA394:AA425,"=35806607",FQ394:FQ425),2)</f>
        <v>0</v>
      </c>
      <c r="BY427" s="2">
        <f>ROUND(SUMIF(AA394:AA425,"=35806607",FR394:FR425),2)</f>
        <v>0</v>
      </c>
      <c r="BZ427" s="2">
        <f>ROUND(SUMIF(AA394:AA425,"=35806607",GL394:GL425),2)</f>
        <v>0</v>
      </c>
      <c r="CA427" s="2">
        <f>ROUND(SUMIF(AA394:AA425,"=35806607",GM394:GM425),2)</f>
        <v>319355.27</v>
      </c>
      <c r="CB427" s="2">
        <f>ROUND(SUMIF(AA394:AA425,"=35806607",GN394:GN425),2)</f>
        <v>307688.43</v>
      </c>
      <c r="CC427" s="2">
        <f>ROUND(SUMIF(AA394:AA425,"=35806607",GO394:GO425),2)</f>
        <v>11666.84</v>
      </c>
      <c r="CD427" s="2">
        <f>ROUND(SUMIF(AA394:AA425,"=35806607",GP394:GP425),2)</f>
        <v>0</v>
      </c>
      <c r="CE427" s="2">
        <f>AC427-BX427</f>
        <v>113436.66</v>
      </c>
      <c r="CF427" s="2">
        <f>AC427-BY427</f>
        <v>113436.66</v>
      </c>
      <c r="CG427" s="2">
        <f>BX427-BZ427</f>
        <v>0</v>
      </c>
      <c r="CH427" s="2">
        <f>AC427-BX427-BY427+BZ427</f>
        <v>113436.66</v>
      </c>
      <c r="CI427" s="2">
        <f>BY427-BZ427</f>
        <v>0</v>
      </c>
      <c r="CJ427" s="2">
        <f>ROUND(SUMIF(AA394:AA425,"=35806607",GX394:GX425),2)</f>
        <v>0</v>
      </c>
      <c r="CK427" s="2">
        <f>ROUND(SUMIF(AA394:AA425,"=35806607",GY394:GY425),2)</f>
        <v>0</v>
      </c>
      <c r="CL427" s="2">
        <f>ROUND(SUMIF(AA394:AA425,"=35806607",GZ394:GZ425),2)</f>
        <v>0</v>
      </c>
      <c r="CM427" s="2">
        <f>ROUND(SUMIF(AA394:AA425,"=35806607",HD394:HD425),2)</f>
        <v>0</v>
      </c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>
        <v>0</v>
      </c>
    </row>
    <row r="429" spans="1:245">
      <c r="A429" s="4">
        <v>50</v>
      </c>
      <c r="B429" s="4">
        <v>0</v>
      </c>
      <c r="C429" s="4">
        <v>0</v>
      </c>
      <c r="D429" s="4">
        <v>1</v>
      </c>
      <c r="E429" s="4">
        <v>201</v>
      </c>
      <c r="F429" s="4">
        <f>ROUND(Source!O427,O429)</f>
        <v>203160.15</v>
      </c>
      <c r="G429" s="4" t="s">
        <v>81</v>
      </c>
      <c r="H429" s="4" t="s">
        <v>82</v>
      </c>
      <c r="I429" s="4"/>
      <c r="J429" s="4"/>
      <c r="K429" s="4">
        <v>201</v>
      </c>
      <c r="L429" s="4">
        <v>1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/>
    </row>
    <row r="430" spans="1:245">
      <c r="A430" s="4">
        <v>50</v>
      </c>
      <c r="B430" s="4">
        <v>0</v>
      </c>
      <c r="C430" s="4">
        <v>0</v>
      </c>
      <c r="D430" s="4">
        <v>1</v>
      </c>
      <c r="E430" s="4">
        <v>202</v>
      </c>
      <c r="F430" s="4">
        <f>ROUND(Source!P427,O430)</f>
        <v>113436.66</v>
      </c>
      <c r="G430" s="4" t="s">
        <v>83</v>
      </c>
      <c r="H430" s="4" t="s">
        <v>84</v>
      </c>
      <c r="I430" s="4"/>
      <c r="J430" s="4"/>
      <c r="K430" s="4">
        <v>202</v>
      </c>
      <c r="L430" s="4">
        <v>2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45">
      <c r="A431" s="4">
        <v>50</v>
      </c>
      <c r="B431" s="4">
        <v>0</v>
      </c>
      <c r="C431" s="4">
        <v>0</v>
      </c>
      <c r="D431" s="4">
        <v>1</v>
      </c>
      <c r="E431" s="4">
        <v>222</v>
      </c>
      <c r="F431" s="4">
        <f>ROUND(Source!AO427,O431)</f>
        <v>0</v>
      </c>
      <c r="G431" s="4" t="s">
        <v>85</v>
      </c>
      <c r="H431" s="4" t="s">
        <v>86</v>
      </c>
      <c r="I431" s="4"/>
      <c r="J431" s="4"/>
      <c r="K431" s="4">
        <v>222</v>
      </c>
      <c r="L431" s="4">
        <v>3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/>
    </row>
    <row r="432" spans="1:245">
      <c r="A432" s="4">
        <v>50</v>
      </c>
      <c r="B432" s="4">
        <v>0</v>
      </c>
      <c r="C432" s="4">
        <v>0</v>
      </c>
      <c r="D432" s="4">
        <v>1</v>
      </c>
      <c r="E432" s="4">
        <v>225</v>
      </c>
      <c r="F432" s="4">
        <f>ROUND(Source!AV427,O432)</f>
        <v>113436.66</v>
      </c>
      <c r="G432" s="4" t="s">
        <v>87</v>
      </c>
      <c r="H432" s="4" t="s">
        <v>88</v>
      </c>
      <c r="I432" s="4"/>
      <c r="J432" s="4"/>
      <c r="K432" s="4">
        <v>225</v>
      </c>
      <c r="L432" s="4">
        <v>4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/>
    </row>
    <row r="433" spans="1:23">
      <c r="A433" s="4">
        <v>50</v>
      </c>
      <c r="B433" s="4">
        <v>0</v>
      </c>
      <c r="C433" s="4">
        <v>0</v>
      </c>
      <c r="D433" s="4">
        <v>1</v>
      </c>
      <c r="E433" s="4">
        <v>226</v>
      </c>
      <c r="F433" s="4">
        <f>ROUND(Source!AW427,O433)</f>
        <v>113436.66</v>
      </c>
      <c r="G433" s="4" t="s">
        <v>89</v>
      </c>
      <c r="H433" s="4" t="s">
        <v>90</v>
      </c>
      <c r="I433" s="4"/>
      <c r="J433" s="4"/>
      <c r="K433" s="4">
        <v>226</v>
      </c>
      <c r="L433" s="4">
        <v>5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/>
    </row>
    <row r="434" spans="1:23">
      <c r="A434" s="4">
        <v>50</v>
      </c>
      <c r="B434" s="4">
        <v>0</v>
      </c>
      <c r="C434" s="4">
        <v>0</v>
      </c>
      <c r="D434" s="4">
        <v>1</v>
      </c>
      <c r="E434" s="4">
        <v>227</v>
      </c>
      <c r="F434" s="4">
        <f>ROUND(Source!AX427,O434)</f>
        <v>0</v>
      </c>
      <c r="G434" s="4" t="s">
        <v>91</v>
      </c>
      <c r="H434" s="4" t="s">
        <v>92</v>
      </c>
      <c r="I434" s="4"/>
      <c r="J434" s="4"/>
      <c r="K434" s="4">
        <v>227</v>
      </c>
      <c r="L434" s="4">
        <v>6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23">
      <c r="A435" s="4">
        <v>50</v>
      </c>
      <c r="B435" s="4">
        <v>0</v>
      </c>
      <c r="C435" s="4">
        <v>0</v>
      </c>
      <c r="D435" s="4">
        <v>1</v>
      </c>
      <c r="E435" s="4">
        <v>228</v>
      </c>
      <c r="F435" s="4">
        <f>ROUND(Source!AY427,O435)</f>
        <v>113436.66</v>
      </c>
      <c r="G435" s="4" t="s">
        <v>93</v>
      </c>
      <c r="H435" s="4" t="s">
        <v>94</v>
      </c>
      <c r="I435" s="4"/>
      <c r="J435" s="4"/>
      <c r="K435" s="4">
        <v>228</v>
      </c>
      <c r="L435" s="4">
        <v>7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/>
    </row>
    <row r="436" spans="1:23">
      <c r="A436" s="4">
        <v>50</v>
      </c>
      <c r="B436" s="4">
        <v>0</v>
      </c>
      <c r="C436" s="4">
        <v>0</v>
      </c>
      <c r="D436" s="4">
        <v>1</v>
      </c>
      <c r="E436" s="4">
        <v>216</v>
      </c>
      <c r="F436" s="4">
        <f>ROUND(Source!AP427,O436)</f>
        <v>0</v>
      </c>
      <c r="G436" s="4" t="s">
        <v>95</v>
      </c>
      <c r="H436" s="4" t="s">
        <v>96</v>
      </c>
      <c r="I436" s="4"/>
      <c r="J436" s="4"/>
      <c r="K436" s="4">
        <v>216</v>
      </c>
      <c r="L436" s="4">
        <v>8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23">
      <c r="A437" s="4">
        <v>50</v>
      </c>
      <c r="B437" s="4">
        <v>0</v>
      </c>
      <c r="C437" s="4">
        <v>0</v>
      </c>
      <c r="D437" s="4">
        <v>1</v>
      </c>
      <c r="E437" s="4">
        <v>223</v>
      </c>
      <c r="F437" s="4">
        <f>ROUND(Source!AQ427,O437)</f>
        <v>0</v>
      </c>
      <c r="G437" s="4" t="s">
        <v>97</v>
      </c>
      <c r="H437" s="4" t="s">
        <v>98</v>
      </c>
      <c r="I437" s="4"/>
      <c r="J437" s="4"/>
      <c r="K437" s="4">
        <v>223</v>
      </c>
      <c r="L437" s="4">
        <v>9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3">
      <c r="A438" s="4">
        <v>50</v>
      </c>
      <c r="B438" s="4">
        <v>0</v>
      </c>
      <c r="C438" s="4">
        <v>0</v>
      </c>
      <c r="D438" s="4">
        <v>1</v>
      </c>
      <c r="E438" s="4">
        <v>229</v>
      </c>
      <c r="F438" s="4">
        <f>ROUND(Source!AZ427,O438)</f>
        <v>0</v>
      </c>
      <c r="G438" s="4" t="s">
        <v>99</v>
      </c>
      <c r="H438" s="4" t="s">
        <v>100</v>
      </c>
      <c r="I438" s="4"/>
      <c r="J438" s="4"/>
      <c r="K438" s="4">
        <v>229</v>
      </c>
      <c r="L438" s="4">
        <v>10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23">
      <c r="A439" s="4">
        <v>50</v>
      </c>
      <c r="B439" s="4">
        <v>0</v>
      </c>
      <c r="C439" s="4">
        <v>0</v>
      </c>
      <c r="D439" s="4">
        <v>1</v>
      </c>
      <c r="E439" s="4">
        <v>203</v>
      </c>
      <c r="F439" s="4">
        <f>ROUND(Source!Q427,O439)</f>
        <v>2995.07</v>
      </c>
      <c r="G439" s="4" t="s">
        <v>101</v>
      </c>
      <c r="H439" s="4" t="s">
        <v>102</v>
      </c>
      <c r="I439" s="4"/>
      <c r="J439" s="4"/>
      <c r="K439" s="4">
        <v>203</v>
      </c>
      <c r="L439" s="4">
        <v>11</v>
      </c>
      <c r="M439" s="4">
        <v>3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3">
      <c r="A440" s="4">
        <v>50</v>
      </c>
      <c r="B440" s="4">
        <v>0</v>
      </c>
      <c r="C440" s="4">
        <v>0</v>
      </c>
      <c r="D440" s="4">
        <v>1</v>
      </c>
      <c r="E440" s="4">
        <v>231</v>
      </c>
      <c r="F440" s="4">
        <f>ROUND(Source!BB427,O440)</f>
        <v>0</v>
      </c>
      <c r="G440" s="4" t="s">
        <v>103</v>
      </c>
      <c r="H440" s="4" t="s">
        <v>104</v>
      </c>
      <c r="I440" s="4"/>
      <c r="J440" s="4"/>
      <c r="K440" s="4">
        <v>231</v>
      </c>
      <c r="L440" s="4">
        <v>12</v>
      </c>
      <c r="M440" s="4">
        <v>3</v>
      </c>
      <c r="N440" s="4" t="s">
        <v>3</v>
      </c>
      <c r="O440" s="4">
        <v>2</v>
      </c>
      <c r="P440" s="4"/>
      <c r="Q440" s="4"/>
      <c r="R440" s="4"/>
      <c r="S440" s="4"/>
      <c r="T440" s="4"/>
      <c r="U440" s="4"/>
      <c r="V440" s="4"/>
      <c r="W440" s="4"/>
    </row>
    <row r="441" spans="1:23">
      <c r="A441" s="4">
        <v>50</v>
      </c>
      <c r="B441" s="4">
        <v>0</v>
      </c>
      <c r="C441" s="4">
        <v>0</v>
      </c>
      <c r="D441" s="4">
        <v>1</v>
      </c>
      <c r="E441" s="4">
        <v>204</v>
      </c>
      <c r="F441" s="4">
        <f>ROUND(Source!R427,O441)</f>
        <v>1270.75</v>
      </c>
      <c r="G441" s="4" t="s">
        <v>105</v>
      </c>
      <c r="H441" s="4" t="s">
        <v>106</v>
      </c>
      <c r="I441" s="4"/>
      <c r="J441" s="4"/>
      <c r="K441" s="4">
        <v>204</v>
      </c>
      <c r="L441" s="4">
        <v>13</v>
      </c>
      <c r="M441" s="4">
        <v>3</v>
      </c>
      <c r="N441" s="4" t="s">
        <v>3</v>
      </c>
      <c r="O441" s="4">
        <v>2</v>
      </c>
      <c r="P441" s="4"/>
      <c r="Q441" s="4"/>
      <c r="R441" s="4"/>
      <c r="S441" s="4"/>
      <c r="T441" s="4"/>
      <c r="U441" s="4"/>
      <c r="V441" s="4"/>
      <c r="W441" s="4"/>
    </row>
    <row r="442" spans="1:23">
      <c r="A442" s="4">
        <v>50</v>
      </c>
      <c r="B442" s="4">
        <v>0</v>
      </c>
      <c r="C442" s="4">
        <v>0</v>
      </c>
      <c r="D442" s="4">
        <v>1</v>
      </c>
      <c r="E442" s="4">
        <v>205</v>
      </c>
      <c r="F442" s="4">
        <f>ROUND(Source!S427,O442)</f>
        <v>86728.42</v>
      </c>
      <c r="G442" s="4" t="s">
        <v>107</v>
      </c>
      <c r="H442" s="4" t="s">
        <v>108</v>
      </c>
      <c r="I442" s="4"/>
      <c r="J442" s="4"/>
      <c r="K442" s="4">
        <v>205</v>
      </c>
      <c r="L442" s="4">
        <v>14</v>
      </c>
      <c r="M442" s="4">
        <v>3</v>
      </c>
      <c r="N442" s="4" t="s">
        <v>3</v>
      </c>
      <c r="O442" s="4">
        <v>2</v>
      </c>
      <c r="P442" s="4"/>
      <c r="Q442" s="4"/>
      <c r="R442" s="4"/>
      <c r="S442" s="4"/>
      <c r="T442" s="4"/>
      <c r="U442" s="4"/>
      <c r="V442" s="4"/>
      <c r="W442" s="4"/>
    </row>
    <row r="443" spans="1:23">
      <c r="A443" s="4">
        <v>50</v>
      </c>
      <c r="B443" s="4">
        <v>0</v>
      </c>
      <c r="C443" s="4">
        <v>0</v>
      </c>
      <c r="D443" s="4">
        <v>1</v>
      </c>
      <c r="E443" s="4">
        <v>232</v>
      </c>
      <c r="F443" s="4">
        <f>ROUND(Source!BC427,O443)</f>
        <v>0</v>
      </c>
      <c r="G443" s="4" t="s">
        <v>109</v>
      </c>
      <c r="H443" s="4" t="s">
        <v>110</v>
      </c>
      <c r="I443" s="4"/>
      <c r="J443" s="4"/>
      <c r="K443" s="4">
        <v>232</v>
      </c>
      <c r="L443" s="4">
        <v>15</v>
      </c>
      <c r="M443" s="4">
        <v>3</v>
      </c>
      <c r="N443" s="4" t="s">
        <v>3</v>
      </c>
      <c r="O443" s="4">
        <v>2</v>
      </c>
      <c r="P443" s="4"/>
      <c r="Q443" s="4"/>
      <c r="R443" s="4"/>
      <c r="S443" s="4"/>
      <c r="T443" s="4"/>
      <c r="U443" s="4"/>
      <c r="V443" s="4"/>
      <c r="W443" s="4"/>
    </row>
    <row r="444" spans="1:23">
      <c r="A444" s="4">
        <v>50</v>
      </c>
      <c r="B444" s="4">
        <v>0</v>
      </c>
      <c r="C444" s="4">
        <v>0</v>
      </c>
      <c r="D444" s="4">
        <v>1</v>
      </c>
      <c r="E444" s="4">
        <v>214</v>
      </c>
      <c r="F444" s="4">
        <f>ROUND(Source!AS427,O444)</f>
        <v>307688.43</v>
      </c>
      <c r="G444" s="4" t="s">
        <v>111</v>
      </c>
      <c r="H444" s="4" t="s">
        <v>112</v>
      </c>
      <c r="I444" s="4"/>
      <c r="J444" s="4"/>
      <c r="K444" s="4">
        <v>214</v>
      </c>
      <c r="L444" s="4">
        <v>16</v>
      </c>
      <c r="M444" s="4">
        <v>3</v>
      </c>
      <c r="N444" s="4" t="s">
        <v>3</v>
      </c>
      <c r="O444" s="4">
        <v>2</v>
      </c>
      <c r="P444" s="4"/>
      <c r="Q444" s="4"/>
      <c r="R444" s="4"/>
      <c r="S444" s="4"/>
      <c r="T444" s="4"/>
      <c r="U444" s="4"/>
      <c r="V444" s="4"/>
      <c r="W444" s="4"/>
    </row>
    <row r="445" spans="1:23">
      <c r="A445" s="4">
        <v>50</v>
      </c>
      <c r="B445" s="4">
        <v>0</v>
      </c>
      <c r="C445" s="4">
        <v>0</v>
      </c>
      <c r="D445" s="4">
        <v>1</v>
      </c>
      <c r="E445" s="4">
        <v>215</v>
      </c>
      <c r="F445" s="4">
        <f>ROUND(Source!AT427,O445)</f>
        <v>11666.84</v>
      </c>
      <c r="G445" s="4" t="s">
        <v>113</v>
      </c>
      <c r="H445" s="4" t="s">
        <v>114</v>
      </c>
      <c r="I445" s="4"/>
      <c r="J445" s="4"/>
      <c r="K445" s="4">
        <v>215</v>
      </c>
      <c r="L445" s="4">
        <v>17</v>
      </c>
      <c r="M445" s="4">
        <v>3</v>
      </c>
      <c r="N445" s="4" t="s">
        <v>3</v>
      </c>
      <c r="O445" s="4">
        <v>2</v>
      </c>
      <c r="P445" s="4"/>
      <c r="Q445" s="4"/>
      <c r="R445" s="4"/>
      <c r="S445" s="4"/>
      <c r="T445" s="4"/>
      <c r="U445" s="4"/>
      <c r="V445" s="4"/>
      <c r="W445" s="4"/>
    </row>
    <row r="446" spans="1:23">
      <c r="A446" s="4">
        <v>50</v>
      </c>
      <c r="B446" s="4">
        <v>0</v>
      </c>
      <c r="C446" s="4">
        <v>0</v>
      </c>
      <c r="D446" s="4">
        <v>1</v>
      </c>
      <c r="E446" s="4">
        <v>217</v>
      </c>
      <c r="F446" s="4">
        <f>ROUND(Source!AU427,O446)</f>
        <v>0</v>
      </c>
      <c r="G446" s="4" t="s">
        <v>115</v>
      </c>
      <c r="H446" s="4" t="s">
        <v>116</v>
      </c>
      <c r="I446" s="4"/>
      <c r="J446" s="4"/>
      <c r="K446" s="4">
        <v>217</v>
      </c>
      <c r="L446" s="4">
        <v>18</v>
      </c>
      <c r="M446" s="4">
        <v>3</v>
      </c>
      <c r="N446" s="4" t="s">
        <v>3</v>
      </c>
      <c r="O446" s="4">
        <v>2</v>
      </c>
      <c r="P446" s="4"/>
      <c r="Q446" s="4"/>
      <c r="R446" s="4"/>
      <c r="S446" s="4"/>
      <c r="T446" s="4"/>
      <c r="U446" s="4"/>
      <c r="V446" s="4"/>
      <c r="W446" s="4"/>
    </row>
    <row r="447" spans="1:23">
      <c r="A447" s="4">
        <v>50</v>
      </c>
      <c r="B447" s="4">
        <v>0</v>
      </c>
      <c r="C447" s="4">
        <v>0</v>
      </c>
      <c r="D447" s="4">
        <v>1</v>
      </c>
      <c r="E447" s="4">
        <v>230</v>
      </c>
      <c r="F447" s="4">
        <f>ROUND(Source!BA427,O447)</f>
        <v>0</v>
      </c>
      <c r="G447" s="4" t="s">
        <v>117</v>
      </c>
      <c r="H447" s="4" t="s">
        <v>118</v>
      </c>
      <c r="I447" s="4"/>
      <c r="J447" s="4"/>
      <c r="K447" s="4">
        <v>230</v>
      </c>
      <c r="L447" s="4">
        <v>19</v>
      </c>
      <c r="M447" s="4">
        <v>3</v>
      </c>
      <c r="N447" s="4" t="s">
        <v>3</v>
      </c>
      <c r="O447" s="4">
        <v>2</v>
      </c>
      <c r="P447" s="4"/>
      <c r="Q447" s="4"/>
      <c r="R447" s="4"/>
      <c r="S447" s="4"/>
      <c r="T447" s="4"/>
      <c r="U447" s="4"/>
      <c r="V447" s="4"/>
      <c r="W447" s="4"/>
    </row>
    <row r="448" spans="1:23">
      <c r="A448" s="4">
        <v>50</v>
      </c>
      <c r="B448" s="4">
        <v>0</v>
      </c>
      <c r="C448" s="4">
        <v>0</v>
      </c>
      <c r="D448" s="4">
        <v>1</v>
      </c>
      <c r="E448" s="4">
        <v>206</v>
      </c>
      <c r="F448" s="4">
        <f>ROUND(Source!T427,O448)</f>
        <v>0</v>
      </c>
      <c r="G448" s="4" t="s">
        <v>119</v>
      </c>
      <c r="H448" s="4" t="s">
        <v>120</v>
      </c>
      <c r="I448" s="4"/>
      <c r="J448" s="4"/>
      <c r="K448" s="4">
        <v>206</v>
      </c>
      <c r="L448" s="4">
        <v>20</v>
      </c>
      <c r="M448" s="4">
        <v>3</v>
      </c>
      <c r="N448" s="4" t="s">
        <v>3</v>
      </c>
      <c r="O448" s="4">
        <v>2</v>
      </c>
      <c r="P448" s="4"/>
      <c r="Q448" s="4"/>
      <c r="R448" s="4"/>
      <c r="S448" s="4"/>
      <c r="T448" s="4"/>
      <c r="U448" s="4"/>
      <c r="V448" s="4"/>
      <c r="W448" s="4"/>
    </row>
    <row r="449" spans="1:206">
      <c r="A449" s="4">
        <v>50</v>
      </c>
      <c r="B449" s="4">
        <v>0</v>
      </c>
      <c r="C449" s="4">
        <v>0</v>
      </c>
      <c r="D449" s="4">
        <v>1</v>
      </c>
      <c r="E449" s="4">
        <v>207</v>
      </c>
      <c r="F449" s="4">
        <f>Source!U427</f>
        <v>291.07236449999999</v>
      </c>
      <c r="G449" s="4" t="s">
        <v>121</v>
      </c>
      <c r="H449" s="4" t="s">
        <v>122</v>
      </c>
      <c r="I449" s="4"/>
      <c r="J449" s="4"/>
      <c r="K449" s="4">
        <v>207</v>
      </c>
      <c r="L449" s="4">
        <v>21</v>
      </c>
      <c r="M449" s="4">
        <v>3</v>
      </c>
      <c r="N449" s="4" t="s">
        <v>3</v>
      </c>
      <c r="O449" s="4">
        <v>-1</v>
      </c>
      <c r="P449" s="4"/>
      <c r="Q449" s="4"/>
      <c r="R449" s="4"/>
      <c r="S449" s="4"/>
      <c r="T449" s="4"/>
      <c r="U449" s="4"/>
      <c r="V449" s="4"/>
      <c r="W449" s="4"/>
    </row>
    <row r="450" spans="1:206">
      <c r="A450" s="4">
        <v>50</v>
      </c>
      <c r="B450" s="4">
        <v>0</v>
      </c>
      <c r="C450" s="4">
        <v>0</v>
      </c>
      <c r="D450" s="4">
        <v>1</v>
      </c>
      <c r="E450" s="4">
        <v>208</v>
      </c>
      <c r="F450" s="4">
        <f>Source!V427</f>
        <v>3.6045599999999998</v>
      </c>
      <c r="G450" s="4" t="s">
        <v>123</v>
      </c>
      <c r="H450" s="4" t="s">
        <v>124</v>
      </c>
      <c r="I450" s="4"/>
      <c r="J450" s="4"/>
      <c r="K450" s="4">
        <v>208</v>
      </c>
      <c r="L450" s="4">
        <v>22</v>
      </c>
      <c r="M450" s="4">
        <v>3</v>
      </c>
      <c r="N450" s="4" t="s">
        <v>3</v>
      </c>
      <c r="O450" s="4">
        <v>-1</v>
      </c>
      <c r="P450" s="4"/>
      <c r="Q450" s="4"/>
      <c r="R450" s="4"/>
      <c r="S450" s="4"/>
      <c r="T450" s="4"/>
      <c r="U450" s="4"/>
      <c r="V450" s="4"/>
      <c r="W450" s="4"/>
    </row>
    <row r="451" spans="1:206">
      <c r="A451" s="4">
        <v>50</v>
      </c>
      <c r="B451" s="4">
        <v>0</v>
      </c>
      <c r="C451" s="4">
        <v>0</v>
      </c>
      <c r="D451" s="4">
        <v>1</v>
      </c>
      <c r="E451" s="4">
        <v>209</v>
      </c>
      <c r="F451" s="4">
        <f>ROUND(Source!W427,O451)</f>
        <v>266.92</v>
      </c>
      <c r="G451" s="4" t="s">
        <v>125</v>
      </c>
      <c r="H451" s="4" t="s">
        <v>126</v>
      </c>
      <c r="I451" s="4"/>
      <c r="J451" s="4"/>
      <c r="K451" s="4">
        <v>209</v>
      </c>
      <c r="L451" s="4">
        <v>23</v>
      </c>
      <c r="M451" s="4">
        <v>3</v>
      </c>
      <c r="N451" s="4" t="s">
        <v>3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</row>
    <row r="452" spans="1:206">
      <c r="A452" s="4">
        <v>50</v>
      </c>
      <c r="B452" s="4">
        <v>0</v>
      </c>
      <c r="C452" s="4">
        <v>0</v>
      </c>
      <c r="D452" s="4">
        <v>1</v>
      </c>
      <c r="E452" s="4">
        <v>233</v>
      </c>
      <c r="F452" s="4">
        <f>ROUND(Source!BD427,O452)</f>
        <v>0</v>
      </c>
      <c r="G452" s="4" t="s">
        <v>127</v>
      </c>
      <c r="H452" s="4" t="s">
        <v>128</v>
      </c>
      <c r="I452" s="4"/>
      <c r="J452" s="4"/>
      <c r="K452" s="4">
        <v>233</v>
      </c>
      <c r="L452" s="4">
        <v>24</v>
      </c>
      <c r="M452" s="4">
        <v>3</v>
      </c>
      <c r="N452" s="4" t="s">
        <v>3</v>
      </c>
      <c r="O452" s="4">
        <v>2</v>
      </c>
      <c r="P452" s="4"/>
      <c r="Q452" s="4"/>
      <c r="R452" s="4"/>
      <c r="S452" s="4"/>
      <c r="T452" s="4"/>
      <c r="U452" s="4"/>
      <c r="V452" s="4"/>
      <c r="W452" s="4"/>
    </row>
    <row r="453" spans="1:206">
      <c r="A453" s="4">
        <v>50</v>
      </c>
      <c r="B453" s="4">
        <v>0</v>
      </c>
      <c r="C453" s="4">
        <v>0</v>
      </c>
      <c r="D453" s="4">
        <v>1</v>
      </c>
      <c r="E453" s="4">
        <v>210</v>
      </c>
      <c r="F453" s="4">
        <f>ROUND(Source!X427,O453)</f>
        <v>77686.179999999993</v>
      </c>
      <c r="G453" s="4" t="s">
        <v>129</v>
      </c>
      <c r="H453" s="4" t="s">
        <v>130</v>
      </c>
      <c r="I453" s="4"/>
      <c r="J453" s="4"/>
      <c r="K453" s="4">
        <v>210</v>
      </c>
      <c r="L453" s="4">
        <v>25</v>
      </c>
      <c r="M453" s="4">
        <v>3</v>
      </c>
      <c r="N453" s="4" t="s">
        <v>3</v>
      </c>
      <c r="O453" s="4">
        <v>2</v>
      </c>
      <c r="P453" s="4"/>
      <c r="Q453" s="4"/>
      <c r="R453" s="4"/>
      <c r="S453" s="4"/>
      <c r="T453" s="4"/>
      <c r="U453" s="4"/>
      <c r="V453" s="4"/>
      <c r="W453" s="4"/>
    </row>
    <row r="454" spans="1:206">
      <c r="A454" s="4">
        <v>50</v>
      </c>
      <c r="B454" s="4">
        <v>0</v>
      </c>
      <c r="C454" s="4">
        <v>0</v>
      </c>
      <c r="D454" s="4">
        <v>1</v>
      </c>
      <c r="E454" s="4">
        <v>211</v>
      </c>
      <c r="F454" s="4">
        <f>ROUND(Source!Y427,O454)</f>
        <v>38508.94</v>
      </c>
      <c r="G454" s="4" t="s">
        <v>131</v>
      </c>
      <c r="H454" s="4" t="s">
        <v>132</v>
      </c>
      <c r="I454" s="4"/>
      <c r="J454" s="4"/>
      <c r="K454" s="4">
        <v>211</v>
      </c>
      <c r="L454" s="4">
        <v>26</v>
      </c>
      <c r="M454" s="4">
        <v>3</v>
      </c>
      <c r="N454" s="4" t="s">
        <v>3</v>
      </c>
      <c r="O454" s="4">
        <v>2</v>
      </c>
      <c r="P454" s="4"/>
      <c r="Q454" s="4"/>
      <c r="R454" s="4"/>
      <c r="S454" s="4"/>
      <c r="T454" s="4"/>
      <c r="U454" s="4"/>
      <c r="V454" s="4"/>
      <c r="W454" s="4"/>
    </row>
    <row r="455" spans="1:206">
      <c r="A455" s="4">
        <v>50</v>
      </c>
      <c r="B455" s="4">
        <v>0</v>
      </c>
      <c r="C455" s="4">
        <v>0</v>
      </c>
      <c r="D455" s="4">
        <v>1</v>
      </c>
      <c r="E455" s="4">
        <v>0</v>
      </c>
      <c r="F455" s="4">
        <f>ROUND(Source!AR427,O455)</f>
        <v>319355.27</v>
      </c>
      <c r="G455" s="4" t="s">
        <v>133</v>
      </c>
      <c r="H455" s="4" t="s">
        <v>134</v>
      </c>
      <c r="I455" s="4"/>
      <c r="J455" s="4"/>
      <c r="K455" s="4">
        <v>224</v>
      </c>
      <c r="L455" s="4">
        <v>27</v>
      </c>
      <c r="M455" s="4">
        <v>3</v>
      </c>
      <c r="N455" s="4" t="s">
        <v>3</v>
      </c>
      <c r="O455" s="4">
        <v>2</v>
      </c>
      <c r="P455" s="4"/>
      <c r="Q455" s="4"/>
      <c r="R455" s="4"/>
      <c r="S455" s="4"/>
      <c r="T455" s="4"/>
      <c r="U455" s="4"/>
      <c r="V455" s="4"/>
      <c r="W455" s="4"/>
    </row>
    <row r="456" spans="1:206">
      <c r="A456" s="4">
        <v>50</v>
      </c>
      <c r="B456" s="4">
        <v>1</v>
      </c>
      <c r="C456" s="4">
        <v>0</v>
      </c>
      <c r="D456" s="4">
        <v>2</v>
      </c>
      <c r="E456" s="4">
        <v>0</v>
      </c>
      <c r="F456" s="4">
        <f>ROUND(F455*0.18,O456)</f>
        <v>57483.9</v>
      </c>
      <c r="G456" s="4" t="s">
        <v>135</v>
      </c>
      <c r="H456" s="4" t="s">
        <v>135</v>
      </c>
      <c r="I456" s="4"/>
      <c r="J456" s="4"/>
      <c r="K456" s="4">
        <v>212</v>
      </c>
      <c r="L456" s="4">
        <v>28</v>
      </c>
      <c r="M456" s="4">
        <v>0</v>
      </c>
      <c r="N456" s="4" t="s">
        <v>3</v>
      </c>
      <c r="O456" s="4">
        <v>1</v>
      </c>
      <c r="P456" s="4"/>
      <c r="Q456" s="4"/>
      <c r="R456" s="4"/>
      <c r="S456" s="4"/>
      <c r="T456" s="4"/>
      <c r="U456" s="4"/>
      <c r="V456" s="4"/>
      <c r="W456" s="4"/>
    </row>
    <row r="457" spans="1:206">
      <c r="A457" s="4">
        <v>50</v>
      </c>
      <c r="B457" s="4">
        <v>1</v>
      </c>
      <c r="C457" s="4">
        <v>0</v>
      </c>
      <c r="D457" s="4">
        <v>2</v>
      </c>
      <c r="E457" s="4">
        <v>224</v>
      </c>
      <c r="F457" s="4">
        <f>ROUND(F455*1.18,O457)</f>
        <v>376839.2</v>
      </c>
      <c r="G457" s="4" t="s">
        <v>136</v>
      </c>
      <c r="H457" s="4" t="s">
        <v>137</v>
      </c>
      <c r="I457" s="4"/>
      <c r="J457" s="4"/>
      <c r="K457" s="4">
        <v>212</v>
      </c>
      <c r="L457" s="4">
        <v>29</v>
      </c>
      <c r="M457" s="4">
        <v>0</v>
      </c>
      <c r="N457" s="4" t="s">
        <v>3</v>
      </c>
      <c r="O457" s="4">
        <v>1</v>
      </c>
      <c r="P457" s="4"/>
      <c r="Q457" s="4"/>
      <c r="R457" s="4"/>
      <c r="S457" s="4"/>
      <c r="T457" s="4"/>
      <c r="U457" s="4"/>
      <c r="V457" s="4"/>
      <c r="W457" s="4"/>
    </row>
    <row r="459" spans="1:206">
      <c r="A459" s="2">
        <v>51</v>
      </c>
      <c r="B459" s="2">
        <f>B335</f>
        <v>1</v>
      </c>
      <c r="C459" s="2">
        <f>A335</f>
        <v>4</v>
      </c>
      <c r="D459" s="2">
        <f>ROW(A335)</f>
        <v>335</v>
      </c>
      <c r="E459" s="2"/>
      <c r="F459" s="2" t="str">
        <f>IF(F335&lt;&gt;"",F335,"")</f>
        <v>Новый раздел</v>
      </c>
      <c r="G459" s="2" t="str">
        <f>IF(G335&lt;&gt;"",G335,"")</f>
        <v>комната 25</v>
      </c>
      <c r="H459" s="2">
        <v>0</v>
      </c>
      <c r="I459" s="2"/>
      <c r="J459" s="2"/>
      <c r="K459" s="2"/>
      <c r="L459" s="2"/>
      <c r="M459" s="2"/>
      <c r="N459" s="2"/>
      <c r="O459" s="2">
        <f t="shared" ref="O459:T459" si="344">ROUND(O358+O427+AB459,2)</f>
        <v>210184.03</v>
      </c>
      <c r="P459" s="2">
        <f t="shared" si="344"/>
        <v>113436.66</v>
      </c>
      <c r="Q459" s="2">
        <f t="shared" si="344"/>
        <v>3653.66</v>
      </c>
      <c r="R459" s="2">
        <f t="shared" si="344"/>
        <v>1895.31</v>
      </c>
      <c r="S459" s="2">
        <f t="shared" si="344"/>
        <v>93093.71</v>
      </c>
      <c r="T459" s="2">
        <f t="shared" si="344"/>
        <v>0</v>
      </c>
      <c r="U459" s="2">
        <f>U358+U427+AH459</f>
        <v>315.56651449999998</v>
      </c>
      <c r="V459" s="2">
        <f>V358+V427+AI459</f>
        <v>5.0086599999999999</v>
      </c>
      <c r="W459" s="2">
        <f>ROUND(W358+W427+AJ459,2)</f>
        <v>266.92</v>
      </c>
      <c r="X459" s="2">
        <f>ROUND(X358+X427+AK459,2)</f>
        <v>80148.45</v>
      </c>
      <c r="Y459" s="2">
        <f>ROUND(Y358+Y427+AL459,2)</f>
        <v>40381.699999999997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>
        <f t="shared" ref="AO459:BD459" si="345">ROUND(AO358+AO427+BX459,2)</f>
        <v>0</v>
      </c>
      <c r="AP459" s="2">
        <f t="shared" si="345"/>
        <v>0</v>
      </c>
      <c r="AQ459" s="2">
        <f t="shared" si="345"/>
        <v>0</v>
      </c>
      <c r="AR459" s="2">
        <f t="shared" si="345"/>
        <v>330714.18</v>
      </c>
      <c r="AS459" s="2">
        <f t="shared" si="345"/>
        <v>319047.34000000003</v>
      </c>
      <c r="AT459" s="2">
        <f t="shared" si="345"/>
        <v>11666.84</v>
      </c>
      <c r="AU459" s="2">
        <f t="shared" si="345"/>
        <v>0</v>
      </c>
      <c r="AV459" s="2">
        <f t="shared" si="345"/>
        <v>113436.66</v>
      </c>
      <c r="AW459" s="2">
        <f t="shared" si="345"/>
        <v>113436.66</v>
      </c>
      <c r="AX459" s="2">
        <f t="shared" si="345"/>
        <v>0</v>
      </c>
      <c r="AY459" s="2">
        <f t="shared" si="345"/>
        <v>113436.66</v>
      </c>
      <c r="AZ459" s="2">
        <f t="shared" si="345"/>
        <v>0</v>
      </c>
      <c r="BA459" s="2">
        <f t="shared" si="345"/>
        <v>0</v>
      </c>
      <c r="BB459" s="2">
        <f t="shared" si="345"/>
        <v>0</v>
      </c>
      <c r="BC459" s="2">
        <f t="shared" si="345"/>
        <v>0</v>
      </c>
      <c r="BD459" s="2">
        <f t="shared" si="345"/>
        <v>0</v>
      </c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>
        <v>0</v>
      </c>
    </row>
    <row r="461" spans="1:206">
      <c r="A461" s="4">
        <v>50</v>
      </c>
      <c r="B461" s="4">
        <v>0</v>
      </c>
      <c r="C461" s="4">
        <v>0</v>
      </c>
      <c r="D461" s="4">
        <v>1</v>
      </c>
      <c r="E461" s="4">
        <v>201</v>
      </c>
      <c r="F461" s="4">
        <f>ROUND(Source!O459,O461)</f>
        <v>210184.03</v>
      </c>
      <c r="G461" s="4" t="s">
        <v>81</v>
      </c>
      <c r="H461" s="4" t="s">
        <v>82</v>
      </c>
      <c r="I461" s="4"/>
      <c r="J461" s="4"/>
      <c r="K461" s="4">
        <v>201</v>
      </c>
      <c r="L461" s="4">
        <v>1</v>
      </c>
      <c r="M461" s="4">
        <v>3</v>
      </c>
      <c r="N461" s="4" t="s">
        <v>3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</row>
    <row r="462" spans="1:206">
      <c r="A462" s="4">
        <v>50</v>
      </c>
      <c r="B462" s="4">
        <v>0</v>
      </c>
      <c r="C462" s="4">
        <v>0</v>
      </c>
      <c r="D462" s="4">
        <v>1</v>
      </c>
      <c r="E462" s="4">
        <v>202</v>
      </c>
      <c r="F462" s="4">
        <f>ROUND(Source!P459,O462)</f>
        <v>113436.66</v>
      </c>
      <c r="G462" s="4" t="s">
        <v>83</v>
      </c>
      <c r="H462" s="4" t="s">
        <v>84</v>
      </c>
      <c r="I462" s="4"/>
      <c r="J462" s="4"/>
      <c r="K462" s="4">
        <v>202</v>
      </c>
      <c r="L462" s="4">
        <v>2</v>
      </c>
      <c r="M462" s="4">
        <v>3</v>
      </c>
      <c r="N462" s="4" t="s">
        <v>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3" spans="1:206">
      <c r="A463" s="4">
        <v>50</v>
      </c>
      <c r="B463" s="4">
        <v>0</v>
      </c>
      <c r="C463" s="4">
        <v>0</v>
      </c>
      <c r="D463" s="4">
        <v>1</v>
      </c>
      <c r="E463" s="4">
        <v>222</v>
      </c>
      <c r="F463" s="4">
        <f>ROUND(Source!AO459,O463)</f>
        <v>0</v>
      </c>
      <c r="G463" s="4" t="s">
        <v>85</v>
      </c>
      <c r="H463" s="4" t="s">
        <v>86</v>
      </c>
      <c r="I463" s="4"/>
      <c r="J463" s="4"/>
      <c r="K463" s="4">
        <v>222</v>
      </c>
      <c r="L463" s="4">
        <v>3</v>
      </c>
      <c r="M463" s="4">
        <v>3</v>
      </c>
      <c r="N463" s="4" t="s">
        <v>3</v>
      </c>
      <c r="O463" s="4">
        <v>2</v>
      </c>
      <c r="P463" s="4"/>
      <c r="Q463" s="4"/>
      <c r="R463" s="4"/>
      <c r="S463" s="4"/>
      <c r="T463" s="4"/>
      <c r="U463" s="4"/>
      <c r="V463" s="4"/>
      <c r="W463" s="4"/>
    </row>
    <row r="464" spans="1:206">
      <c r="A464" s="4">
        <v>50</v>
      </c>
      <c r="B464" s="4">
        <v>0</v>
      </c>
      <c r="C464" s="4">
        <v>0</v>
      </c>
      <c r="D464" s="4">
        <v>1</v>
      </c>
      <c r="E464" s="4">
        <v>225</v>
      </c>
      <c r="F464" s="4">
        <f>ROUND(Source!AV459,O464)</f>
        <v>113436.66</v>
      </c>
      <c r="G464" s="4" t="s">
        <v>87</v>
      </c>
      <c r="H464" s="4" t="s">
        <v>88</v>
      </c>
      <c r="I464" s="4"/>
      <c r="J464" s="4"/>
      <c r="K464" s="4">
        <v>225</v>
      </c>
      <c r="L464" s="4">
        <v>4</v>
      </c>
      <c r="M464" s="4">
        <v>3</v>
      </c>
      <c r="N464" s="4" t="s">
        <v>3</v>
      </c>
      <c r="O464" s="4">
        <v>2</v>
      </c>
      <c r="P464" s="4"/>
      <c r="Q464" s="4"/>
      <c r="R464" s="4"/>
      <c r="S464" s="4"/>
      <c r="T464" s="4"/>
      <c r="U464" s="4"/>
      <c r="V464" s="4"/>
      <c r="W464" s="4"/>
    </row>
    <row r="465" spans="1:23">
      <c r="A465" s="4">
        <v>50</v>
      </c>
      <c r="B465" s="4">
        <v>0</v>
      </c>
      <c r="C465" s="4">
        <v>0</v>
      </c>
      <c r="D465" s="4">
        <v>1</v>
      </c>
      <c r="E465" s="4">
        <v>226</v>
      </c>
      <c r="F465" s="4">
        <f>ROUND(Source!AW459,O465)</f>
        <v>113436.66</v>
      </c>
      <c r="G465" s="4" t="s">
        <v>89</v>
      </c>
      <c r="H465" s="4" t="s">
        <v>90</v>
      </c>
      <c r="I465" s="4"/>
      <c r="J465" s="4"/>
      <c r="K465" s="4">
        <v>226</v>
      </c>
      <c r="L465" s="4">
        <v>5</v>
      </c>
      <c r="M465" s="4">
        <v>3</v>
      </c>
      <c r="N465" s="4" t="s">
        <v>3</v>
      </c>
      <c r="O465" s="4">
        <v>2</v>
      </c>
      <c r="P465" s="4"/>
      <c r="Q465" s="4"/>
      <c r="R465" s="4"/>
      <c r="S465" s="4"/>
      <c r="T465" s="4"/>
      <c r="U465" s="4"/>
      <c r="V465" s="4"/>
      <c r="W465" s="4"/>
    </row>
    <row r="466" spans="1:23">
      <c r="A466" s="4">
        <v>50</v>
      </c>
      <c r="B466" s="4">
        <v>0</v>
      </c>
      <c r="C466" s="4">
        <v>0</v>
      </c>
      <c r="D466" s="4">
        <v>1</v>
      </c>
      <c r="E466" s="4">
        <v>227</v>
      </c>
      <c r="F466" s="4">
        <f>ROUND(Source!AX459,O466)</f>
        <v>0</v>
      </c>
      <c r="G466" s="4" t="s">
        <v>91</v>
      </c>
      <c r="H466" s="4" t="s">
        <v>92</v>
      </c>
      <c r="I466" s="4"/>
      <c r="J466" s="4"/>
      <c r="K466" s="4">
        <v>227</v>
      </c>
      <c r="L466" s="4">
        <v>6</v>
      </c>
      <c r="M466" s="4">
        <v>3</v>
      </c>
      <c r="N466" s="4" t="s">
        <v>3</v>
      </c>
      <c r="O466" s="4">
        <v>2</v>
      </c>
      <c r="P466" s="4"/>
      <c r="Q466" s="4"/>
      <c r="R466" s="4"/>
      <c r="S466" s="4"/>
      <c r="T466" s="4"/>
      <c r="U466" s="4"/>
      <c r="V466" s="4"/>
      <c r="W466" s="4"/>
    </row>
    <row r="467" spans="1:23">
      <c r="A467" s="4">
        <v>50</v>
      </c>
      <c r="B467" s="4">
        <v>0</v>
      </c>
      <c r="C467" s="4">
        <v>0</v>
      </c>
      <c r="D467" s="4">
        <v>1</v>
      </c>
      <c r="E467" s="4">
        <v>228</v>
      </c>
      <c r="F467" s="4">
        <f>ROUND(Source!AY459,O467)</f>
        <v>113436.66</v>
      </c>
      <c r="G467" s="4" t="s">
        <v>93</v>
      </c>
      <c r="H467" s="4" t="s">
        <v>94</v>
      </c>
      <c r="I467" s="4"/>
      <c r="J467" s="4"/>
      <c r="K467" s="4">
        <v>228</v>
      </c>
      <c r="L467" s="4">
        <v>7</v>
      </c>
      <c r="M467" s="4">
        <v>3</v>
      </c>
      <c r="N467" s="4" t="s">
        <v>3</v>
      </c>
      <c r="O467" s="4">
        <v>2</v>
      </c>
      <c r="P467" s="4"/>
      <c r="Q467" s="4"/>
      <c r="R467" s="4"/>
      <c r="S467" s="4"/>
      <c r="T467" s="4"/>
      <c r="U467" s="4"/>
      <c r="V467" s="4"/>
      <c r="W467" s="4"/>
    </row>
    <row r="468" spans="1:23">
      <c r="A468" s="4">
        <v>50</v>
      </c>
      <c r="B468" s="4">
        <v>0</v>
      </c>
      <c r="C468" s="4">
        <v>0</v>
      </c>
      <c r="D468" s="4">
        <v>1</v>
      </c>
      <c r="E468" s="4">
        <v>216</v>
      </c>
      <c r="F468" s="4">
        <f>ROUND(Source!AP459,O468)</f>
        <v>0</v>
      </c>
      <c r="G468" s="4" t="s">
        <v>95</v>
      </c>
      <c r="H468" s="4" t="s">
        <v>96</v>
      </c>
      <c r="I468" s="4"/>
      <c r="J468" s="4"/>
      <c r="K468" s="4">
        <v>216</v>
      </c>
      <c r="L468" s="4">
        <v>8</v>
      </c>
      <c r="M468" s="4">
        <v>3</v>
      </c>
      <c r="N468" s="4" t="s">
        <v>3</v>
      </c>
      <c r="O468" s="4">
        <v>2</v>
      </c>
      <c r="P468" s="4"/>
      <c r="Q468" s="4"/>
      <c r="R468" s="4"/>
      <c r="S468" s="4"/>
      <c r="T468" s="4"/>
      <c r="U468" s="4"/>
      <c r="V468" s="4"/>
      <c r="W468" s="4"/>
    </row>
    <row r="469" spans="1:23">
      <c r="A469" s="4">
        <v>50</v>
      </c>
      <c r="B469" s="4">
        <v>0</v>
      </c>
      <c r="C469" s="4">
        <v>0</v>
      </c>
      <c r="D469" s="4">
        <v>1</v>
      </c>
      <c r="E469" s="4">
        <v>223</v>
      </c>
      <c r="F469" s="4">
        <f>ROUND(Source!AQ459,O469)</f>
        <v>0</v>
      </c>
      <c r="G469" s="4" t="s">
        <v>97</v>
      </c>
      <c r="H469" s="4" t="s">
        <v>98</v>
      </c>
      <c r="I469" s="4"/>
      <c r="J469" s="4"/>
      <c r="K469" s="4">
        <v>223</v>
      </c>
      <c r="L469" s="4">
        <v>9</v>
      </c>
      <c r="M469" s="4">
        <v>3</v>
      </c>
      <c r="N469" s="4" t="s">
        <v>3</v>
      </c>
      <c r="O469" s="4">
        <v>2</v>
      </c>
      <c r="P469" s="4"/>
      <c r="Q469" s="4"/>
      <c r="R469" s="4"/>
      <c r="S469" s="4"/>
      <c r="T469" s="4"/>
      <c r="U469" s="4"/>
      <c r="V469" s="4"/>
      <c r="W469" s="4"/>
    </row>
    <row r="470" spans="1:23">
      <c r="A470" s="4">
        <v>50</v>
      </c>
      <c r="B470" s="4">
        <v>0</v>
      </c>
      <c r="C470" s="4">
        <v>0</v>
      </c>
      <c r="D470" s="4">
        <v>1</v>
      </c>
      <c r="E470" s="4">
        <v>229</v>
      </c>
      <c r="F470" s="4">
        <f>ROUND(Source!AZ459,O470)</f>
        <v>0</v>
      </c>
      <c r="G470" s="4" t="s">
        <v>99</v>
      </c>
      <c r="H470" s="4" t="s">
        <v>100</v>
      </c>
      <c r="I470" s="4"/>
      <c r="J470" s="4"/>
      <c r="K470" s="4">
        <v>229</v>
      </c>
      <c r="L470" s="4">
        <v>10</v>
      </c>
      <c r="M470" s="4">
        <v>3</v>
      </c>
      <c r="N470" s="4" t="s">
        <v>3</v>
      </c>
      <c r="O470" s="4">
        <v>2</v>
      </c>
      <c r="P470" s="4"/>
      <c r="Q470" s="4"/>
      <c r="R470" s="4"/>
      <c r="S470" s="4"/>
      <c r="T470" s="4"/>
      <c r="U470" s="4"/>
      <c r="V470" s="4"/>
      <c r="W470" s="4"/>
    </row>
    <row r="471" spans="1:23">
      <c r="A471" s="4">
        <v>50</v>
      </c>
      <c r="B471" s="4">
        <v>0</v>
      </c>
      <c r="C471" s="4">
        <v>0</v>
      </c>
      <c r="D471" s="4">
        <v>1</v>
      </c>
      <c r="E471" s="4">
        <v>203</v>
      </c>
      <c r="F471" s="4">
        <f>ROUND(Source!Q459,O471)</f>
        <v>3653.66</v>
      </c>
      <c r="G471" s="4" t="s">
        <v>101</v>
      </c>
      <c r="H471" s="4" t="s">
        <v>102</v>
      </c>
      <c r="I471" s="4"/>
      <c r="J471" s="4"/>
      <c r="K471" s="4">
        <v>203</v>
      </c>
      <c r="L471" s="4">
        <v>11</v>
      </c>
      <c r="M471" s="4">
        <v>3</v>
      </c>
      <c r="N471" s="4" t="s">
        <v>3</v>
      </c>
      <c r="O471" s="4">
        <v>2</v>
      </c>
      <c r="P471" s="4"/>
      <c r="Q471" s="4"/>
      <c r="R471" s="4"/>
      <c r="S471" s="4"/>
      <c r="T471" s="4"/>
      <c r="U471" s="4"/>
      <c r="V471" s="4"/>
      <c r="W471" s="4"/>
    </row>
    <row r="472" spans="1:23">
      <c r="A472" s="4">
        <v>50</v>
      </c>
      <c r="B472" s="4">
        <v>0</v>
      </c>
      <c r="C472" s="4">
        <v>0</v>
      </c>
      <c r="D472" s="4">
        <v>1</v>
      </c>
      <c r="E472" s="4">
        <v>231</v>
      </c>
      <c r="F472" s="4">
        <f>ROUND(Source!BB459,O472)</f>
        <v>0</v>
      </c>
      <c r="G472" s="4" t="s">
        <v>103</v>
      </c>
      <c r="H472" s="4" t="s">
        <v>104</v>
      </c>
      <c r="I472" s="4"/>
      <c r="J472" s="4"/>
      <c r="K472" s="4">
        <v>231</v>
      </c>
      <c r="L472" s="4">
        <v>12</v>
      </c>
      <c r="M472" s="4">
        <v>3</v>
      </c>
      <c r="N472" s="4" t="s">
        <v>3</v>
      </c>
      <c r="O472" s="4">
        <v>2</v>
      </c>
      <c r="P472" s="4"/>
      <c r="Q472" s="4"/>
      <c r="R472" s="4"/>
      <c r="S472" s="4"/>
      <c r="T472" s="4"/>
      <c r="U472" s="4"/>
      <c r="V472" s="4"/>
      <c r="W472" s="4"/>
    </row>
    <row r="473" spans="1:23">
      <c r="A473" s="4">
        <v>50</v>
      </c>
      <c r="B473" s="4">
        <v>0</v>
      </c>
      <c r="C473" s="4">
        <v>0</v>
      </c>
      <c r="D473" s="4">
        <v>1</v>
      </c>
      <c r="E473" s="4">
        <v>204</v>
      </c>
      <c r="F473" s="4">
        <f>ROUND(Source!R459,O473)</f>
        <v>1895.31</v>
      </c>
      <c r="G473" s="4" t="s">
        <v>105</v>
      </c>
      <c r="H473" s="4" t="s">
        <v>106</v>
      </c>
      <c r="I473" s="4"/>
      <c r="J473" s="4"/>
      <c r="K473" s="4">
        <v>204</v>
      </c>
      <c r="L473" s="4">
        <v>13</v>
      </c>
      <c r="M473" s="4">
        <v>3</v>
      </c>
      <c r="N473" s="4" t="s">
        <v>3</v>
      </c>
      <c r="O473" s="4">
        <v>2</v>
      </c>
      <c r="P473" s="4"/>
      <c r="Q473" s="4"/>
      <c r="R473" s="4"/>
      <c r="S473" s="4"/>
      <c r="T473" s="4"/>
      <c r="U473" s="4"/>
      <c r="V473" s="4"/>
      <c r="W473" s="4"/>
    </row>
    <row r="474" spans="1:23">
      <c r="A474" s="4">
        <v>50</v>
      </c>
      <c r="B474" s="4">
        <v>0</v>
      </c>
      <c r="C474" s="4">
        <v>0</v>
      </c>
      <c r="D474" s="4">
        <v>1</v>
      </c>
      <c r="E474" s="4">
        <v>205</v>
      </c>
      <c r="F474" s="4">
        <f>ROUND(Source!S459,O474)</f>
        <v>93093.71</v>
      </c>
      <c r="G474" s="4" t="s">
        <v>107</v>
      </c>
      <c r="H474" s="4" t="s">
        <v>108</v>
      </c>
      <c r="I474" s="4"/>
      <c r="J474" s="4"/>
      <c r="K474" s="4">
        <v>205</v>
      </c>
      <c r="L474" s="4">
        <v>14</v>
      </c>
      <c r="M474" s="4">
        <v>3</v>
      </c>
      <c r="N474" s="4" t="s">
        <v>3</v>
      </c>
      <c r="O474" s="4">
        <v>2</v>
      </c>
      <c r="P474" s="4"/>
      <c r="Q474" s="4"/>
      <c r="R474" s="4"/>
      <c r="S474" s="4"/>
      <c r="T474" s="4"/>
      <c r="U474" s="4"/>
      <c r="V474" s="4"/>
      <c r="W474" s="4"/>
    </row>
    <row r="475" spans="1:23">
      <c r="A475" s="4">
        <v>50</v>
      </c>
      <c r="B475" s="4">
        <v>0</v>
      </c>
      <c r="C475" s="4">
        <v>0</v>
      </c>
      <c r="D475" s="4">
        <v>1</v>
      </c>
      <c r="E475" s="4">
        <v>232</v>
      </c>
      <c r="F475" s="4">
        <f>ROUND(Source!BC459,O475)</f>
        <v>0</v>
      </c>
      <c r="G475" s="4" t="s">
        <v>109</v>
      </c>
      <c r="H475" s="4" t="s">
        <v>110</v>
      </c>
      <c r="I475" s="4"/>
      <c r="J475" s="4"/>
      <c r="K475" s="4">
        <v>232</v>
      </c>
      <c r="L475" s="4">
        <v>15</v>
      </c>
      <c r="M475" s="4">
        <v>3</v>
      </c>
      <c r="N475" s="4" t="s">
        <v>3</v>
      </c>
      <c r="O475" s="4">
        <v>2</v>
      </c>
      <c r="P475" s="4"/>
      <c r="Q475" s="4"/>
      <c r="R475" s="4"/>
      <c r="S475" s="4"/>
      <c r="T475" s="4"/>
      <c r="U475" s="4"/>
      <c r="V475" s="4"/>
      <c r="W475" s="4"/>
    </row>
    <row r="476" spans="1:23">
      <c r="A476" s="4">
        <v>50</v>
      </c>
      <c r="B476" s="4">
        <v>0</v>
      </c>
      <c r="C476" s="4">
        <v>0</v>
      </c>
      <c r="D476" s="4">
        <v>1</v>
      </c>
      <c r="E476" s="4">
        <v>214</v>
      </c>
      <c r="F476" s="4">
        <f>ROUND(Source!AS459,O476)</f>
        <v>319047.34000000003</v>
      </c>
      <c r="G476" s="4" t="s">
        <v>111</v>
      </c>
      <c r="H476" s="4" t="s">
        <v>112</v>
      </c>
      <c r="I476" s="4"/>
      <c r="J476" s="4"/>
      <c r="K476" s="4">
        <v>214</v>
      </c>
      <c r="L476" s="4">
        <v>16</v>
      </c>
      <c r="M476" s="4">
        <v>3</v>
      </c>
      <c r="N476" s="4" t="s">
        <v>3</v>
      </c>
      <c r="O476" s="4">
        <v>2</v>
      </c>
      <c r="P476" s="4"/>
      <c r="Q476" s="4"/>
      <c r="R476" s="4"/>
      <c r="S476" s="4"/>
      <c r="T476" s="4"/>
      <c r="U476" s="4"/>
      <c r="V476" s="4"/>
      <c r="W476" s="4"/>
    </row>
    <row r="477" spans="1:23">
      <c r="A477" s="4">
        <v>50</v>
      </c>
      <c r="B477" s="4">
        <v>0</v>
      </c>
      <c r="C477" s="4">
        <v>0</v>
      </c>
      <c r="D477" s="4">
        <v>1</v>
      </c>
      <c r="E477" s="4">
        <v>215</v>
      </c>
      <c r="F477" s="4">
        <f>ROUND(Source!AT459,O477)</f>
        <v>11666.84</v>
      </c>
      <c r="G477" s="4" t="s">
        <v>113</v>
      </c>
      <c r="H477" s="4" t="s">
        <v>114</v>
      </c>
      <c r="I477" s="4"/>
      <c r="J477" s="4"/>
      <c r="K477" s="4">
        <v>215</v>
      </c>
      <c r="L477" s="4">
        <v>17</v>
      </c>
      <c r="M477" s="4">
        <v>3</v>
      </c>
      <c r="N477" s="4" t="s">
        <v>3</v>
      </c>
      <c r="O477" s="4">
        <v>2</v>
      </c>
      <c r="P477" s="4"/>
      <c r="Q477" s="4"/>
      <c r="R477" s="4"/>
      <c r="S477" s="4"/>
      <c r="T477" s="4"/>
      <c r="U477" s="4"/>
      <c r="V477" s="4"/>
      <c r="W477" s="4"/>
    </row>
    <row r="478" spans="1:23">
      <c r="A478" s="4">
        <v>50</v>
      </c>
      <c r="B478" s="4">
        <v>0</v>
      </c>
      <c r="C478" s="4">
        <v>0</v>
      </c>
      <c r="D478" s="4">
        <v>1</v>
      </c>
      <c r="E478" s="4">
        <v>217</v>
      </c>
      <c r="F478" s="4">
        <f>ROUND(Source!AU459,O478)</f>
        <v>0</v>
      </c>
      <c r="G478" s="4" t="s">
        <v>115</v>
      </c>
      <c r="H478" s="4" t="s">
        <v>116</v>
      </c>
      <c r="I478" s="4"/>
      <c r="J478" s="4"/>
      <c r="K478" s="4">
        <v>217</v>
      </c>
      <c r="L478" s="4">
        <v>18</v>
      </c>
      <c r="M478" s="4">
        <v>3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/>
    </row>
    <row r="479" spans="1:23">
      <c r="A479" s="4">
        <v>50</v>
      </c>
      <c r="B479" s="4">
        <v>0</v>
      </c>
      <c r="C479" s="4">
        <v>0</v>
      </c>
      <c r="D479" s="4">
        <v>1</v>
      </c>
      <c r="E479" s="4">
        <v>230</v>
      </c>
      <c r="F479" s="4">
        <f>ROUND(Source!BA459,O479)</f>
        <v>0</v>
      </c>
      <c r="G479" s="4" t="s">
        <v>117</v>
      </c>
      <c r="H479" s="4" t="s">
        <v>118</v>
      </c>
      <c r="I479" s="4"/>
      <c r="J479" s="4"/>
      <c r="K479" s="4">
        <v>230</v>
      </c>
      <c r="L479" s="4">
        <v>19</v>
      </c>
      <c r="M479" s="4">
        <v>3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/>
    </row>
    <row r="480" spans="1:23">
      <c r="A480" s="4">
        <v>50</v>
      </c>
      <c r="B480" s="4">
        <v>0</v>
      </c>
      <c r="C480" s="4">
        <v>0</v>
      </c>
      <c r="D480" s="4">
        <v>1</v>
      </c>
      <c r="E480" s="4">
        <v>206</v>
      </c>
      <c r="F480" s="4">
        <f>ROUND(Source!T459,O480)</f>
        <v>0</v>
      </c>
      <c r="G480" s="4" t="s">
        <v>119</v>
      </c>
      <c r="H480" s="4" t="s">
        <v>120</v>
      </c>
      <c r="I480" s="4"/>
      <c r="J480" s="4"/>
      <c r="K480" s="4">
        <v>206</v>
      </c>
      <c r="L480" s="4">
        <v>20</v>
      </c>
      <c r="M480" s="4">
        <v>3</v>
      </c>
      <c r="N480" s="4" t="s">
        <v>3</v>
      </c>
      <c r="O480" s="4">
        <v>2</v>
      </c>
      <c r="P480" s="4"/>
      <c r="Q480" s="4"/>
      <c r="R480" s="4"/>
      <c r="S480" s="4"/>
      <c r="T480" s="4"/>
      <c r="U480" s="4"/>
      <c r="V480" s="4"/>
      <c r="W480" s="4"/>
    </row>
    <row r="481" spans="1:206">
      <c r="A481" s="4">
        <v>50</v>
      </c>
      <c r="B481" s="4">
        <v>0</v>
      </c>
      <c r="C481" s="4">
        <v>0</v>
      </c>
      <c r="D481" s="4">
        <v>1</v>
      </c>
      <c r="E481" s="4">
        <v>207</v>
      </c>
      <c r="F481" s="4">
        <f>Source!U459</f>
        <v>315.56651449999998</v>
      </c>
      <c r="G481" s="4" t="s">
        <v>121</v>
      </c>
      <c r="H481" s="4" t="s">
        <v>122</v>
      </c>
      <c r="I481" s="4"/>
      <c r="J481" s="4"/>
      <c r="K481" s="4">
        <v>207</v>
      </c>
      <c r="L481" s="4">
        <v>21</v>
      </c>
      <c r="M481" s="4">
        <v>3</v>
      </c>
      <c r="N481" s="4" t="s">
        <v>3</v>
      </c>
      <c r="O481" s="4">
        <v>-1</v>
      </c>
      <c r="P481" s="4"/>
      <c r="Q481" s="4"/>
      <c r="R481" s="4"/>
      <c r="S481" s="4"/>
      <c r="T481" s="4"/>
      <c r="U481" s="4"/>
      <c r="V481" s="4"/>
      <c r="W481" s="4"/>
    </row>
    <row r="482" spans="1:206">
      <c r="A482" s="4">
        <v>50</v>
      </c>
      <c r="B482" s="4">
        <v>0</v>
      </c>
      <c r="C482" s="4">
        <v>0</v>
      </c>
      <c r="D482" s="4">
        <v>1</v>
      </c>
      <c r="E482" s="4">
        <v>208</v>
      </c>
      <c r="F482" s="4">
        <f>Source!V459</f>
        <v>5.0086599999999999</v>
      </c>
      <c r="G482" s="4" t="s">
        <v>123</v>
      </c>
      <c r="H482" s="4" t="s">
        <v>124</v>
      </c>
      <c r="I482" s="4"/>
      <c r="J482" s="4"/>
      <c r="K482" s="4">
        <v>208</v>
      </c>
      <c r="L482" s="4">
        <v>22</v>
      </c>
      <c r="M482" s="4">
        <v>3</v>
      </c>
      <c r="N482" s="4" t="s">
        <v>3</v>
      </c>
      <c r="O482" s="4">
        <v>-1</v>
      </c>
      <c r="P482" s="4"/>
      <c r="Q482" s="4"/>
      <c r="R482" s="4"/>
      <c r="S482" s="4"/>
      <c r="T482" s="4"/>
      <c r="U482" s="4"/>
      <c r="V482" s="4"/>
      <c r="W482" s="4"/>
    </row>
    <row r="483" spans="1:206">
      <c r="A483" s="4">
        <v>50</v>
      </c>
      <c r="B483" s="4">
        <v>0</v>
      </c>
      <c r="C483" s="4">
        <v>0</v>
      </c>
      <c r="D483" s="4">
        <v>1</v>
      </c>
      <c r="E483" s="4">
        <v>209</v>
      </c>
      <c r="F483" s="4">
        <f>ROUND(Source!W459,O483)</f>
        <v>266.92</v>
      </c>
      <c r="G483" s="4" t="s">
        <v>125</v>
      </c>
      <c r="H483" s="4" t="s">
        <v>126</v>
      </c>
      <c r="I483" s="4"/>
      <c r="J483" s="4"/>
      <c r="K483" s="4">
        <v>209</v>
      </c>
      <c r="L483" s="4">
        <v>23</v>
      </c>
      <c r="M483" s="4">
        <v>3</v>
      </c>
      <c r="N483" s="4" t="s">
        <v>3</v>
      </c>
      <c r="O483" s="4">
        <v>2</v>
      </c>
      <c r="P483" s="4"/>
      <c r="Q483" s="4"/>
      <c r="R483" s="4"/>
      <c r="S483" s="4"/>
      <c r="T483" s="4"/>
      <c r="U483" s="4"/>
      <c r="V483" s="4"/>
      <c r="W483" s="4"/>
    </row>
    <row r="484" spans="1:206">
      <c r="A484" s="4">
        <v>50</v>
      </c>
      <c r="B484" s="4">
        <v>0</v>
      </c>
      <c r="C484" s="4">
        <v>0</v>
      </c>
      <c r="D484" s="4">
        <v>1</v>
      </c>
      <c r="E484" s="4">
        <v>233</v>
      </c>
      <c r="F484" s="4">
        <f>ROUND(Source!BD459,O484)</f>
        <v>0</v>
      </c>
      <c r="G484" s="4" t="s">
        <v>127</v>
      </c>
      <c r="H484" s="4" t="s">
        <v>128</v>
      </c>
      <c r="I484" s="4"/>
      <c r="J484" s="4"/>
      <c r="K484" s="4">
        <v>233</v>
      </c>
      <c r="L484" s="4">
        <v>24</v>
      </c>
      <c r="M484" s="4">
        <v>3</v>
      </c>
      <c r="N484" s="4" t="s">
        <v>3</v>
      </c>
      <c r="O484" s="4">
        <v>2</v>
      </c>
      <c r="P484" s="4"/>
      <c r="Q484" s="4"/>
      <c r="R484" s="4"/>
      <c r="S484" s="4"/>
      <c r="T484" s="4"/>
      <c r="U484" s="4"/>
      <c r="V484" s="4"/>
      <c r="W484" s="4"/>
    </row>
    <row r="485" spans="1:206">
      <c r="A485" s="4">
        <v>50</v>
      </c>
      <c r="B485" s="4">
        <v>0</v>
      </c>
      <c r="C485" s="4">
        <v>0</v>
      </c>
      <c r="D485" s="4">
        <v>1</v>
      </c>
      <c r="E485" s="4">
        <v>210</v>
      </c>
      <c r="F485" s="4">
        <f>ROUND(Source!X459,O485)</f>
        <v>80148.45</v>
      </c>
      <c r="G485" s="4" t="s">
        <v>129</v>
      </c>
      <c r="H485" s="4" t="s">
        <v>130</v>
      </c>
      <c r="I485" s="4"/>
      <c r="J485" s="4"/>
      <c r="K485" s="4">
        <v>210</v>
      </c>
      <c r="L485" s="4">
        <v>25</v>
      </c>
      <c r="M485" s="4">
        <v>3</v>
      </c>
      <c r="N485" s="4" t="s">
        <v>3</v>
      </c>
      <c r="O485" s="4">
        <v>2</v>
      </c>
      <c r="P485" s="4"/>
      <c r="Q485" s="4"/>
      <c r="R485" s="4"/>
      <c r="S485" s="4"/>
      <c r="T485" s="4"/>
      <c r="U485" s="4"/>
      <c r="V485" s="4"/>
      <c r="W485" s="4"/>
    </row>
    <row r="486" spans="1:206">
      <c r="A486" s="4">
        <v>50</v>
      </c>
      <c r="B486" s="4">
        <v>0</v>
      </c>
      <c r="C486" s="4">
        <v>0</v>
      </c>
      <c r="D486" s="4">
        <v>1</v>
      </c>
      <c r="E486" s="4">
        <v>211</v>
      </c>
      <c r="F486" s="4">
        <f>ROUND(Source!Y459,O486)</f>
        <v>40381.699999999997</v>
      </c>
      <c r="G486" s="4" t="s">
        <v>131</v>
      </c>
      <c r="H486" s="4" t="s">
        <v>132</v>
      </c>
      <c r="I486" s="4"/>
      <c r="J486" s="4"/>
      <c r="K486" s="4">
        <v>211</v>
      </c>
      <c r="L486" s="4">
        <v>26</v>
      </c>
      <c r="M486" s="4">
        <v>3</v>
      </c>
      <c r="N486" s="4" t="s">
        <v>3</v>
      </c>
      <c r="O486" s="4">
        <v>2</v>
      </c>
      <c r="P486" s="4"/>
      <c r="Q486" s="4"/>
      <c r="R486" s="4"/>
      <c r="S486" s="4"/>
      <c r="T486" s="4"/>
      <c r="U486" s="4"/>
      <c r="V486" s="4"/>
      <c r="W486" s="4"/>
    </row>
    <row r="487" spans="1:206">
      <c r="A487" s="4">
        <v>50</v>
      </c>
      <c r="B487" s="4">
        <v>0</v>
      </c>
      <c r="C487" s="4">
        <v>0</v>
      </c>
      <c r="D487" s="4">
        <v>1</v>
      </c>
      <c r="E487" s="4">
        <v>0</v>
      </c>
      <c r="F487" s="4">
        <f>ROUND(Source!AR459,O487)</f>
        <v>330714.18</v>
      </c>
      <c r="G487" s="4" t="s">
        <v>133</v>
      </c>
      <c r="H487" s="4" t="s">
        <v>134</v>
      </c>
      <c r="I487" s="4"/>
      <c r="J487" s="4"/>
      <c r="K487" s="4">
        <v>224</v>
      </c>
      <c r="L487" s="4">
        <v>27</v>
      </c>
      <c r="M487" s="4">
        <v>3</v>
      </c>
      <c r="N487" s="4" t="s">
        <v>3</v>
      </c>
      <c r="O487" s="4">
        <v>2</v>
      </c>
      <c r="P487" s="4"/>
      <c r="Q487" s="4"/>
      <c r="R487" s="4"/>
      <c r="S487" s="4"/>
      <c r="T487" s="4"/>
      <c r="U487" s="4"/>
      <c r="V487" s="4"/>
      <c r="W487" s="4"/>
    </row>
    <row r="488" spans="1:206">
      <c r="A488" s="4">
        <v>50</v>
      </c>
      <c r="B488" s="4">
        <v>1</v>
      </c>
      <c r="C488" s="4">
        <v>0</v>
      </c>
      <c r="D488" s="4">
        <v>2</v>
      </c>
      <c r="E488" s="4">
        <v>0</v>
      </c>
      <c r="F488" s="4">
        <f>ROUND(F487*0.18,O488)</f>
        <v>59528.6</v>
      </c>
      <c r="G488" s="4" t="s">
        <v>135</v>
      </c>
      <c r="H488" s="4" t="s">
        <v>135</v>
      </c>
      <c r="I488" s="4"/>
      <c r="J488" s="4"/>
      <c r="K488" s="4">
        <v>212</v>
      </c>
      <c r="L488" s="4">
        <v>28</v>
      </c>
      <c r="M488" s="4">
        <v>0</v>
      </c>
      <c r="N488" s="4" t="s">
        <v>3</v>
      </c>
      <c r="O488" s="4">
        <v>1</v>
      </c>
      <c r="P488" s="4"/>
      <c r="Q488" s="4"/>
      <c r="R488" s="4"/>
      <c r="S488" s="4"/>
      <c r="T488" s="4"/>
      <c r="U488" s="4"/>
      <c r="V488" s="4"/>
      <c r="W488" s="4"/>
    </row>
    <row r="489" spans="1:206">
      <c r="A489" s="4">
        <v>50</v>
      </c>
      <c r="B489" s="4">
        <v>1</v>
      </c>
      <c r="C489" s="4">
        <v>0</v>
      </c>
      <c r="D489" s="4">
        <v>2</v>
      </c>
      <c r="E489" s="4">
        <v>224</v>
      </c>
      <c r="F489" s="4">
        <f>ROUND(F487*1.18,O489)</f>
        <v>390242.7</v>
      </c>
      <c r="G489" s="4" t="s">
        <v>136</v>
      </c>
      <c r="H489" s="4" t="s">
        <v>137</v>
      </c>
      <c r="I489" s="4"/>
      <c r="J489" s="4"/>
      <c r="K489" s="4">
        <v>212</v>
      </c>
      <c r="L489" s="4">
        <v>29</v>
      </c>
      <c r="M489" s="4">
        <v>0</v>
      </c>
      <c r="N489" s="4" t="s">
        <v>3</v>
      </c>
      <c r="O489" s="4">
        <v>1</v>
      </c>
      <c r="P489" s="4"/>
      <c r="Q489" s="4"/>
      <c r="R489" s="4"/>
      <c r="S489" s="4"/>
      <c r="T489" s="4"/>
      <c r="U489" s="4"/>
      <c r="V489" s="4"/>
      <c r="W489" s="4"/>
    </row>
    <row r="491" spans="1:206">
      <c r="A491" s="1">
        <v>4</v>
      </c>
      <c r="B491" s="1">
        <v>1</v>
      </c>
      <c r="C491" s="1"/>
      <c r="D491" s="1">
        <f>ROW(A615)</f>
        <v>615</v>
      </c>
      <c r="E491" s="1"/>
      <c r="F491" s="1" t="s">
        <v>12</v>
      </c>
      <c r="G491" s="1" t="s">
        <v>300</v>
      </c>
      <c r="H491" s="1" t="s">
        <v>3</v>
      </c>
      <c r="I491" s="1">
        <v>0</v>
      </c>
      <c r="J491" s="1"/>
      <c r="K491" s="1">
        <v>-1</v>
      </c>
      <c r="L491" s="1"/>
      <c r="M491" s="1" t="s">
        <v>3</v>
      </c>
      <c r="N491" s="1"/>
      <c r="O491" s="1"/>
      <c r="P491" s="1"/>
      <c r="Q491" s="1"/>
      <c r="R491" s="1"/>
      <c r="S491" s="1">
        <v>0</v>
      </c>
      <c r="T491" s="1"/>
      <c r="U491" s="1" t="s">
        <v>3</v>
      </c>
      <c r="V491" s="1">
        <v>0</v>
      </c>
      <c r="W491" s="1"/>
      <c r="X491" s="1"/>
      <c r="Y491" s="1"/>
      <c r="Z491" s="1"/>
      <c r="AA491" s="1"/>
      <c r="AB491" s="1" t="s">
        <v>3</v>
      </c>
      <c r="AC491" s="1" t="s">
        <v>3</v>
      </c>
      <c r="AD491" s="1" t="s">
        <v>3</v>
      </c>
      <c r="AE491" s="1" t="s">
        <v>3</v>
      </c>
      <c r="AF491" s="1" t="s">
        <v>3</v>
      </c>
      <c r="AG491" s="1" t="s">
        <v>3</v>
      </c>
      <c r="AH491" s="1"/>
      <c r="AI491" s="1"/>
      <c r="AJ491" s="1"/>
      <c r="AK491" s="1"/>
      <c r="AL491" s="1"/>
      <c r="AM491" s="1"/>
      <c r="AN491" s="1"/>
      <c r="AO491" s="1"/>
      <c r="AP491" s="1" t="s">
        <v>3</v>
      </c>
      <c r="AQ491" s="1" t="s">
        <v>3</v>
      </c>
      <c r="AR491" s="1" t="s">
        <v>3</v>
      </c>
      <c r="AS491" s="1"/>
      <c r="AT491" s="1"/>
      <c r="AU491" s="1"/>
      <c r="AV491" s="1"/>
      <c r="AW491" s="1"/>
      <c r="AX491" s="1"/>
      <c r="AY491" s="1"/>
      <c r="AZ491" s="1" t="s">
        <v>3</v>
      </c>
      <c r="BA491" s="1"/>
      <c r="BB491" s="1" t="s">
        <v>3</v>
      </c>
      <c r="BC491" s="1" t="s">
        <v>3</v>
      </c>
      <c r="BD491" s="1" t="s">
        <v>3</v>
      </c>
      <c r="BE491" s="1" t="s">
        <v>3</v>
      </c>
      <c r="BF491" s="1" t="s">
        <v>3</v>
      </c>
      <c r="BG491" s="1" t="s">
        <v>3</v>
      </c>
      <c r="BH491" s="1" t="s">
        <v>3</v>
      </c>
      <c r="BI491" s="1" t="s">
        <v>3</v>
      </c>
      <c r="BJ491" s="1" t="s">
        <v>3</v>
      </c>
      <c r="BK491" s="1" t="s">
        <v>3</v>
      </c>
      <c r="BL491" s="1" t="s">
        <v>3</v>
      </c>
      <c r="BM491" s="1" t="s">
        <v>3</v>
      </c>
      <c r="BN491" s="1" t="s">
        <v>3</v>
      </c>
      <c r="BO491" s="1" t="s">
        <v>3</v>
      </c>
      <c r="BP491" s="1" t="s">
        <v>3</v>
      </c>
      <c r="BQ491" s="1"/>
      <c r="BR491" s="1"/>
      <c r="BS491" s="1"/>
      <c r="BT491" s="1"/>
      <c r="BU491" s="1"/>
      <c r="BV491" s="1"/>
      <c r="BW491" s="1"/>
      <c r="BX491" s="1">
        <v>0</v>
      </c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>
        <v>0</v>
      </c>
    </row>
    <row r="493" spans="1:206">
      <c r="A493" s="2">
        <v>52</v>
      </c>
      <c r="B493" s="2">
        <f t="shared" ref="B493:G493" si="346">B615</f>
        <v>1</v>
      </c>
      <c r="C493" s="2">
        <f t="shared" si="346"/>
        <v>4</v>
      </c>
      <c r="D493" s="2">
        <f t="shared" si="346"/>
        <v>491</v>
      </c>
      <c r="E493" s="2">
        <f t="shared" si="346"/>
        <v>0</v>
      </c>
      <c r="F493" s="2" t="str">
        <f t="shared" si="346"/>
        <v>Новый раздел</v>
      </c>
      <c r="G493" s="2" t="str">
        <f t="shared" si="346"/>
        <v>комната 24</v>
      </c>
      <c r="H493" s="2"/>
      <c r="I493" s="2"/>
      <c r="J493" s="2"/>
      <c r="K493" s="2"/>
      <c r="L493" s="2"/>
      <c r="M493" s="2"/>
      <c r="N493" s="2"/>
      <c r="O493" s="2">
        <f t="shared" ref="O493:AT493" si="347">O615</f>
        <v>196701.36</v>
      </c>
      <c r="P493" s="2">
        <f t="shared" si="347"/>
        <v>117716.09</v>
      </c>
      <c r="Q493" s="2">
        <f t="shared" si="347"/>
        <v>2859.65</v>
      </c>
      <c r="R493" s="2">
        <f t="shared" si="347"/>
        <v>1444.16</v>
      </c>
      <c r="S493" s="2">
        <f t="shared" si="347"/>
        <v>76125.62</v>
      </c>
      <c r="T493" s="2">
        <f t="shared" si="347"/>
        <v>0</v>
      </c>
      <c r="U493" s="2">
        <f t="shared" si="347"/>
        <v>257.492682</v>
      </c>
      <c r="V493" s="2">
        <f t="shared" si="347"/>
        <v>3.7989450000000011</v>
      </c>
      <c r="W493" s="2">
        <f t="shared" si="347"/>
        <v>292.43</v>
      </c>
      <c r="X493" s="2">
        <f t="shared" si="347"/>
        <v>65620.37</v>
      </c>
      <c r="Y493" s="2">
        <f t="shared" si="347"/>
        <v>32898.92</v>
      </c>
      <c r="Z493" s="2">
        <f t="shared" si="347"/>
        <v>0</v>
      </c>
      <c r="AA493" s="2">
        <f t="shared" si="347"/>
        <v>0</v>
      </c>
      <c r="AB493" s="2">
        <f t="shared" si="347"/>
        <v>0</v>
      </c>
      <c r="AC493" s="2">
        <f t="shared" si="347"/>
        <v>0</v>
      </c>
      <c r="AD493" s="2">
        <f t="shared" si="347"/>
        <v>0</v>
      </c>
      <c r="AE493" s="2">
        <f t="shared" si="347"/>
        <v>0</v>
      </c>
      <c r="AF493" s="2">
        <f t="shared" si="347"/>
        <v>0</v>
      </c>
      <c r="AG493" s="2">
        <f t="shared" si="347"/>
        <v>0</v>
      </c>
      <c r="AH493" s="2">
        <f t="shared" si="347"/>
        <v>0</v>
      </c>
      <c r="AI493" s="2">
        <f t="shared" si="347"/>
        <v>0</v>
      </c>
      <c r="AJ493" s="2">
        <f t="shared" si="347"/>
        <v>0</v>
      </c>
      <c r="AK493" s="2">
        <f t="shared" si="347"/>
        <v>0</v>
      </c>
      <c r="AL493" s="2">
        <f t="shared" si="347"/>
        <v>0</v>
      </c>
      <c r="AM493" s="2">
        <f t="shared" si="347"/>
        <v>0</v>
      </c>
      <c r="AN493" s="2">
        <f t="shared" si="347"/>
        <v>0</v>
      </c>
      <c r="AO493" s="2">
        <f t="shared" si="347"/>
        <v>0</v>
      </c>
      <c r="AP493" s="2">
        <f t="shared" si="347"/>
        <v>0</v>
      </c>
      <c r="AQ493" s="2">
        <f t="shared" si="347"/>
        <v>0</v>
      </c>
      <c r="AR493" s="2">
        <f t="shared" si="347"/>
        <v>295220.65000000002</v>
      </c>
      <c r="AS493" s="2">
        <f t="shared" si="347"/>
        <v>259595.22</v>
      </c>
      <c r="AT493" s="2">
        <f t="shared" si="347"/>
        <v>35625.43</v>
      </c>
      <c r="AU493" s="2">
        <f t="shared" ref="AU493:BZ493" si="348">AU615</f>
        <v>0</v>
      </c>
      <c r="AV493" s="2">
        <f t="shared" si="348"/>
        <v>117716.09</v>
      </c>
      <c r="AW493" s="2">
        <f t="shared" si="348"/>
        <v>117716.09</v>
      </c>
      <c r="AX493" s="2">
        <f t="shared" si="348"/>
        <v>0</v>
      </c>
      <c r="AY493" s="2">
        <f t="shared" si="348"/>
        <v>117716.09</v>
      </c>
      <c r="AZ493" s="2">
        <f t="shared" si="348"/>
        <v>0</v>
      </c>
      <c r="BA493" s="2">
        <f t="shared" si="348"/>
        <v>0</v>
      </c>
      <c r="BB493" s="2">
        <f t="shared" si="348"/>
        <v>0</v>
      </c>
      <c r="BC493" s="2">
        <f t="shared" si="348"/>
        <v>0</v>
      </c>
      <c r="BD493" s="2">
        <f t="shared" si="348"/>
        <v>0</v>
      </c>
      <c r="BE493" s="2">
        <f t="shared" si="348"/>
        <v>0</v>
      </c>
      <c r="BF493" s="2">
        <f t="shared" si="348"/>
        <v>0</v>
      </c>
      <c r="BG493" s="2">
        <f t="shared" si="348"/>
        <v>0</v>
      </c>
      <c r="BH493" s="2">
        <f t="shared" si="348"/>
        <v>0</v>
      </c>
      <c r="BI493" s="2">
        <f t="shared" si="348"/>
        <v>0</v>
      </c>
      <c r="BJ493" s="2">
        <f t="shared" si="348"/>
        <v>0</v>
      </c>
      <c r="BK493" s="2">
        <f t="shared" si="348"/>
        <v>0</v>
      </c>
      <c r="BL493" s="2">
        <f t="shared" si="348"/>
        <v>0</v>
      </c>
      <c r="BM493" s="2">
        <f t="shared" si="348"/>
        <v>0</v>
      </c>
      <c r="BN493" s="2">
        <f t="shared" si="348"/>
        <v>0</v>
      </c>
      <c r="BO493" s="2">
        <f t="shared" si="348"/>
        <v>0</v>
      </c>
      <c r="BP493" s="2">
        <f t="shared" si="348"/>
        <v>0</v>
      </c>
      <c r="BQ493" s="2">
        <f t="shared" si="348"/>
        <v>0</v>
      </c>
      <c r="BR493" s="2">
        <f t="shared" si="348"/>
        <v>0</v>
      </c>
      <c r="BS493" s="2">
        <f t="shared" si="348"/>
        <v>0</v>
      </c>
      <c r="BT493" s="2">
        <f t="shared" si="348"/>
        <v>0</v>
      </c>
      <c r="BU493" s="2">
        <f t="shared" si="348"/>
        <v>0</v>
      </c>
      <c r="BV493" s="2">
        <f t="shared" si="348"/>
        <v>0</v>
      </c>
      <c r="BW493" s="2">
        <f t="shared" si="348"/>
        <v>0</v>
      </c>
      <c r="BX493" s="2">
        <f t="shared" si="348"/>
        <v>0</v>
      </c>
      <c r="BY493" s="2">
        <f t="shared" si="348"/>
        <v>0</v>
      </c>
      <c r="BZ493" s="2">
        <f t="shared" si="348"/>
        <v>0</v>
      </c>
      <c r="CA493" s="2">
        <f t="shared" ref="CA493:DF493" si="349">CA615</f>
        <v>0</v>
      </c>
      <c r="CB493" s="2">
        <f t="shared" si="349"/>
        <v>0</v>
      </c>
      <c r="CC493" s="2">
        <f t="shared" si="349"/>
        <v>0</v>
      </c>
      <c r="CD493" s="2">
        <f t="shared" si="349"/>
        <v>0</v>
      </c>
      <c r="CE493" s="2">
        <f t="shared" si="349"/>
        <v>0</v>
      </c>
      <c r="CF493" s="2">
        <f t="shared" si="349"/>
        <v>0</v>
      </c>
      <c r="CG493" s="2">
        <f t="shared" si="349"/>
        <v>0</v>
      </c>
      <c r="CH493" s="2">
        <f t="shared" si="349"/>
        <v>0</v>
      </c>
      <c r="CI493" s="2">
        <f t="shared" si="349"/>
        <v>0</v>
      </c>
      <c r="CJ493" s="2">
        <f t="shared" si="349"/>
        <v>0</v>
      </c>
      <c r="CK493" s="2">
        <f t="shared" si="349"/>
        <v>0</v>
      </c>
      <c r="CL493" s="2">
        <f t="shared" si="349"/>
        <v>0</v>
      </c>
      <c r="CM493" s="2">
        <f t="shared" si="349"/>
        <v>0</v>
      </c>
      <c r="CN493" s="2">
        <f t="shared" si="349"/>
        <v>0</v>
      </c>
      <c r="CO493" s="2">
        <f t="shared" si="349"/>
        <v>0</v>
      </c>
      <c r="CP493" s="2">
        <f t="shared" si="349"/>
        <v>0</v>
      </c>
      <c r="CQ493" s="2">
        <f t="shared" si="349"/>
        <v>0</v>
      </c>
      <c r="CR493" s="2">
        <f t="shared" si="349"/>
        <v>0</v>
      </c>
      <c r="CS493" s="2">
        <f t="shared" si="349"/>
        <v>0</v>
      </c>
      <c r="CT493" s="2">
        <f t="shared" si="349"/>
        <v>0</v>
      </c>
      <c r="CU493" s="2">
        <f t="shared" si="349"/>
        <v>0</v>
      </c>
      <c r="CV493" s="2">
        <f t="shared" si="349"/>
        <v>0</v>
      </c>
      <c r="CW493" s="2">
        <f t="shared" si="349"/>
        <v>0</v>
      </c>
      <c r="CX493" s="2">
        <f t="shared" si="349"/>
        <v>0</v>
      </c>
      <c r="CY493" s="2">
        <f t="shared" si="349"/>
        <v>0</v>
      </c>
      <c r="CZ493" s="2">
        <f t="shared" si="349"/>
        <v>0</v>
      </c>
      <c r="DA493" s="2">
        <f t="shared" si="349"/>
        <v>0</v>
      </c>
      <c r="DB493" s="2">
        <f t="shared" si="349"/>
        <v>0</v>
      </c>
      <c r="DC493" s="2">
        <f t="shared" si="349"/>
        <v>0</v>
      </c>
      <c r="DD493" s="2">
        <f t="shared" si="349"/>
        <v>0</v>
      </c>
      <c r="DE493" s="2">
        <f t="shared" si="349"/>
        <v>0</v>
      </c>
      <c r="DF493" s="2">
        <f t="shared" si="349"/>
        <v>0</v>
      </c>
      <c r="DG493" s="3">
        <f t="shared" ref="DG493:EL493" si="350">DG615</f>
        <v>0</v>
      </c>
      <c r="DH493" s="3">
        <f t="shared" si="350"/>
        <v>0</v>
      </c>
      <c r="DI493" s="3">
        <f t="shared" si="350"/>
        <v>0</v>
      </c>
      <c r="DJ493" s="3">
        <f t="shared" si="350"/>
        <v>0</v>
      </c>
      <c r="DK493" s="3">
        <f t="shared" si="350"/>
        <v>0</v>
      </c>
      <c r="DL493" s="3">
        <f t="shared" si="350"/>
        <v>0</v>
      </c>
      <c r="DM493" s="3">
        <f t="shared" si="350"/>
        <v>0</v>
      </c>
      <c r="DN493" s="3">
        <f t="shared" si="350"/>
        <v>0</v>
      </c>
      <c r="DO493" s="3">
        <f t="shared" si="350"/>
        <v>0</v>
      </c>
      <c r="DP493" s="3">
        <f t="shared" si="350"/>
        <v>0</v>
      </c>
      <c r="DQ493" s="3">
        <f t="shared" si="350"/>
        <v>0</v>
      </c>
      <c r="DR493" s="3">
        <f t="shared" si="350"/>
        <v>0</v>
      </c>
      <c r="DS493" s="3">
        <f t="shared" si="350"/>
        <v>0</v>
      </c>
      <c r="DT493" s="3">
        <f t="shared" si="350"/>
        <v>0</v>
      </c>
      <c r="DU493" s="3">
        <f t="shared" si="350"/>
        <v>0</v>
      </c>
      <c r="DV493" s="3">
        <f t="shared" si="350"/>
        <v>0</v>
      </c>
      <c r="DW493" s="3">
        <f t="shared" si="350"/>
        <v>0</v>
      </c>
      <c r="DX493" s="3">
        <f t="shared" si="350"/>
        <v>0</v>
      </c>
      <c r="DY493" s="3">
        <f t="shared" si="350"/>
        <v>0</v>
      </c>
      <c r="DZ493" s="3">
        <f t="shared" si="350"/>
        <v>0</v>
      </c>
      <c r="EA493" s="3">
        <f t="shared" si="350"/>
        <v>0</v>
      </c>
      <c r="EB493" s="3">
        <f t="shared" si="350"/>
        <v>0</v>
      </c>
      <c r="EC493" s="3">
        <f t="shared" si="350"/>
        <v>0</v>
      </c>
      <c r="ED493" s="3">
        <f t="shared" si="350"/>
        <v>0</v>
      </c>
      <c r="EE493" s="3">
        <f t="shared" si="350"/>
        <v>0</v>
      </c>
      <c r="EF493" s="3">
        <f t="shared" si="350"/>
        <v>0</v>
      </c>
      <c r="EG493" s="3">
        <f t="shared" si="350"/>
        <v>0</v>
      </c>
      <c r="EH493" s="3">
        <f t="shared" si="350"/>
        <v>0</v>
      </c>
      <c r="EI493" s="3">
        <f t="shared" si="350"/>
        <v>0</v>
      </c>
      <c r="EJ493" s="3">
        <f t="shared" si="350"/>
        <v>0</v>
      </c>
      <c r="EK493" s="3">
        <f t="shared" si="350"/>
        <v>0</v>
      </c>
      <c r="EL493" s="3">
        <f t="shared" si="350"/>
        <v>0</v>
      </c>
      <c r="EM493" s="3">
        <f t="shared" ref="EM493:FR493" si="351">EM615</f>
        <v>0</v>
      </c>
      <c r="EN493" s="3">
        <f t="shared" si="351"/>
        <v>0</v>
      </c>
      <c r="EO493" s="3">
        <f t="shared" si="351"/>
        <v>0</v>
      </c>
      <c r="EP493" s="3">
        <f t="shared" si="351"/>
        <v>0</v>
      </c>
      <c r="EQ493" s="3">
        <f t="shared" si="351"/>
        <v>0</v>
      </c>
      <c r="ER493" s="3">
        <f t="shared" si="351"/>
        <v>0</v>
      </c>
      <c r="ES493" s="3">
        <f t="shared" si="351"/>
        <v>0</v>
      </c>
      <c r="ET493" s="3">
        <f t="shared" si="351"/>
        <v>0</v>
      </c>
      <c r="EU493" s="3">
        <f t="shared" si="351"/>
        <v>0</v>
      </c>
      <c r="EV493" s="3">
        <f t="shared" si="351"/>
        <v>0</v>
      </c>
      <c r="EW493" s="3">
        <f t="shared" si="351"/>
        <v>0</v>
      </c>
      <c r="EX493" s="3">
        <f t="shared" si="351"/>
        <v>0</v>
      </c>
      <c r="EY493" s="3">
        <f t="shared" si="351"/>
        <v>0</v>
      </c>
      <c r="EZ493" s="3">
        <f t="shared" si="351"/>
        <v>0</v>
      </c>
      <c r="FA493" s="3">
        <f t="shared" si="351"/>
        <v>0</v>
      </c>
      <c r="FB493" s="3">
        <f t="shared" si="351"/>
        <v>0</v>
      </c>
      <c r="FC493" s="3">
        <f t="shared" si="351"/>
        <v>0</v>
      </c>
      <c r="FD493" s="3">
        <f t="shared" si="351"/>
        <v>0</v>
      </c>
      <c r="FE493" s="3">
        <f t="shared" si="351"/>
        <v>0</v>
      </c>
      <c r="FF493" s="3">
        <f t="shared" si="351"/>
        <v>0</v>
      </c>
      <c r="FG493" s="3">
        <f t="shared" si="351"/>
        <v>0</v>
      </c>
      <c r="FH493" s="3">
        <f t="shared" si="351"/>
        <v>0</v>
      </c>
      <c r="FI493" s="3">
        <f t="shared" si="351"/>
        <v>0</v>
      </c>
      <c r="FJ493" s="3">
        <f t="shared" si="351"/>
        <v>0</v>
      </c>
      <c r="FK493" s="3">
        <f t="shared" si="351"/>
        <v>0</v>
      </c>
      <c r="FL493" s="3">
        <f t="shared" si="351"/>
        <v>0</v>
      </c>
      <c r="FM493" s="3">
        <f t="shared" si="351"/>
        <v>0</v>
      </c>
      <c r="FN493" s="3">
        <f t="shared" si="351"/>
        <v>0</v>
      </c>
      <c r="FO493" s="3">
        <f t="shared" si="351"/>
        <v>0</v>
      </c>
      <c r="FP493" s="3">
        <f t="shared" si="351"/>
        <v>0</v>
      </c>
      <c r="FQ493" s="3">
        <f t="shared" si="351"/>
        <v>0</v>
      </c>
      <c r="FR493" s="3">
        <f t="shared" si="351"/>
        <v>0</v>
      </c>
      <c r="FS493" s="3">
        <f t="shared" ref="FS493:GX493" si="352">FS615</f>
        <v>0</v>
      </c>
      <c r="FT493" s="3">
        <f t="shared" si="352"/>
        <v>0</v>
      </c>
      <c r="FU493" s="3">
        <f t="shared" si="352"/>
        <v>0</v>
      </c>
      <c r="FV493" s="3">
        <f t="shared" si="352"/>
        <v>0</v>
      </c>
      <c r="FW493" s="3">
        <f t="shared" si="352"/>
        <v>0</v>
      </c>
      <c r="FX493" s="3">
        <f t="shared" si="352"/>
        <v>0</v>
      </c>
      <c r="FY493" s="3">
        <f t="shared" si="352"/>
        <v>0</v>
      </c>
      <c r="FZ493" s="3">
        <f t="shared" si="352"/>
        <v>0</v>
      </c>
      <c r="GA493" s="3">
        <f t="shared" si="352"/>
        <v>0</v>
      </c>
      <c r="GB493" s="3">
        <f t="shared" si="352"/>
        <v>0</v>
      </c>
      <c r="GC493" s="3">
        <f t="shared" si="352"/>
        <v>0</v>
      </c>
      <c r="GD493" s="3">
        <f t="shared" si="352"/>
        <v>0</v>
      </c>
      <c r="GE493" s="3">
        <f t="shared" si="352"/>
        <v>0</v>
      </c>
      <c r="GF493" s="3">
        <f t="shared" si="352"/>
        <v>0</v>
      </c>
      <c r="GG493" s="3">
        <f t="shared" si="352"/>
        <v>0</v>
      </c>
      <c r="GH493" s="3">
        <f t="shared" si="352"/>
        <v>0</v>
      </c>
      <c r="GI493" s="3">
        <f t="shared" si="352"/>
        <v>0</v>
      </c>
      <c r="GJ493" s="3">
        <f t="shared" si="352"/>
        <v>0</v>
      </c>
      <c r="GK493" s="3">
        <f t="shared" si="352"/>
        <v>0</v>
      </c>
      <c r="GL493" s="3">
        <f t="shared" si="352"/>
        <v>0</v>
      </c>
      <c r="GM493" s="3">
        <f t="shared" si="352"/>
        <v>0</v>
      </c>
      <c r="GN493" s="3">
        <f t="shared" si="352"/>
        <v>0</v>
      </c>
      <c r="GO493" s="3">
        <f t="shared" si="352"/>
        <v>0</v>
      </c>
      <c r="GP493" s="3">
        <f t="shared" si="352"/>
        <v>0</v>
      </c>
      <c r="GQ493" s="3">
        <f t="shared" si="352"/>
        <v>0</v>
      </c>
      <c r="GR493" s="3">
        <f t="shared" si="352"/>
        <v>0</v>
      </c>
      <c r="GS493" s="3">
        <f t="shared" si="352"/>
        <v>0</v>
      </c>
      <c r="GT493" s="3">
        <f t="shared" si="352"/>
        <v>0</v>
      </c>
      <c r="GU493" s="3">
        <f t="shared" si="352"/>
        <v>0</v>
      </c>
      <c r="GV493" s="3">
        <f t="shared" si="352"/>
        <v>0</v>
      </c>
      <c r="GW493" s="3">
        <f t="shared" si="352"/>
        <v>0</v>
      </c>
      <c r="GX493" s="3">
        <f t="shared" si="352"/>
        <v>0</v>
      </c>
    </row>
    <row r="495" spans="1:206">
      <c r="A495" s="1">
        <v>5</v>
      </c>
      <c r="B495" s="1">
        <v>1</v>
      </c>
      <c r="C495" s="1"/>
      <c r="D495" s="1">
        <f>ROW(A514)</f>
        <v>514</v>
      </c>
      <c r="E495" s="1"/>
      <c r="F495" s="1" t="s">
        <v>14</v>
      </c>
      <c r="G495" s="1" t="s">
        <v>15</v>
      </c>
      <c r="H495" s="1" t="s">
        <v>3</v>
      </c>
      <c r="I495" s="1">
        <v>0</v>
      </c>
      <c r="J495" s="1"/>
      <c r="K495" s="1">
        <v>0</v>
      </c>
      <c r="L495" s="1"/>
      <c r="M495" s="1" t="s">
        <v>3</v>
      </c>
      <c r="N495" s="1"/>
      <c r="O495" s="1"/>
      <c r="P495" s="1"/>
      <c r="Q495" s="1"/>
      <c r="R495" s="1"/>
      <c r="S495" s="1">
        <v>0</v>
      </c>
      <c r="T495" s="1"/>
      <c r="U495" s="1" t="s">
        <v>3</v>
      </c>
      <c r="V495" s="1">
        <v>0</v>
      </c>
      <c r="W495" s="1"/>
      <c r="X495" s="1"/>
      <c r="Y495" s="1"/>
      <c r="Z495" s="1"/>
      <c r="AA495" s="1"/>
      <c r="AB495" s="1" t="s">
        <v>3</v>
      </c>
      <c r="AC495" s="1" t="s">
        <v>3</v>
      </c>
      <c r="AD495" s="1" t="s">
        <v>3</v>
      </c>
      <c r="AE495" s="1" t="s">
        <v>3</v>
      </c>
      <c r="AF495" s="1" t="s">
        <v>3</v>
      </c>
      <c r="AG495" s="1" t="s">
        <v>3</v>
      </c>
      <c r="AH495" s="1"/>
      <c r="AI495" s="1"/>
      <c r="AJ495" s="1"/>
      <c r="AK495" s="1"/>
      <c r="AL495" s="1"/>
      <c r="AM495" s="1"/>
      <c r="AN495" s="1"/>
      <c r="AO495" s="1"/>
      <c r="AP495" s="1" t="s">
        <v>3</v>
      </c>
      <c r="AQ495" s="1" t="s">
        <v>3</v>
      </c>
      <c r="AR495" s="1" t="s">
        <v>3</v>
      </c>
      <c r="AS495" s="1"/>
      <c r="AT495" s="1"/>
      <c r="AU495" s="1"/>
      <c r="AV495" s="1"/>
      <c r="AW495" s="1"/>
      <c r="AX495" s="1"/>
      <c r="AY495" s="1"/>
      <c r="AZ495" s="1" t="s">
        <v>3</v>
      </c>
      <c r="BA495" s="1"/>
      <c r="BB495" s="1" t="s">
        <v>3</v>
      </c>
      <c r="BC495" s="1" t="s">
        <v>3</v>
      </c>
      <c r="BD495" s="1" t="s">
        <v>3</v>
      </c>
      <c r="BE495" s="1" t="s">
        <v>3</v>
      </c>
      <c r="BF495" s="1" t="s">
        <v>3</v>
      </c>
      <c r="BG495" s="1" t="s">
        <v>3</v>
      </c>
      <c r="BH495" s="1" t="s">
        <v>3</v>
      </c>
      <c r="BI495" s="1" t="s">
        <v>3</v>
      </c>
      <c r="BJ495" s="1" t="s">
        <v>3</v>
      </c>
      <c r="BK495" s="1" t="s">
        <v>3</v>
      </c>
      <c r="BL495" s="1" t="s">
        <v>3</v>
      </c>
      <c r="BM495" s="1" t="s">
        <v>3</v>
      </c>
      <c r="BN495" s="1" t="s">
        <v>3</v>
      </c>
      <c r="BO495" s="1" t="s">
        <v>3</v>
      </c>
      <c r="BP495" s="1" t="s">
        <v>3</v>
      </c>
      <c r="BQ495" s="1"/>
      <c r="BR495" s="1"/>
      <c r="BS495" s="1"/>
      <c r="BT495" s="1"/>
      <c r="BU495" s="1"/>
      <c r="BV495" s="1"/>
      <c r="BW495" s="1"/>
      <c r="BX495" s="1">
        <v>0</v>
      </c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>
        <v>0</v>
      </c>
    </row>
    <row r="497" spans="1:245">
      <c r="A497" s="2">
        <v>52</v>
      </c>
      <c r="B497" s="2">
        <f t="shared" ref="B497:G497" si="353">B514</f>
        <v>1</v>
      </c>
      <c r="C497" s="2">
        <f t="shared" si="353"/>
        <v>5</v>
      </c>
      <c r="D497" s="2">
        <f t="shared" si="353"/>
        <v>495</v>
      </c>
      <c r="E497" s="2">
        <f t="shared" si="353"/>
        <v>0</v>
      </c>
      <c r="F497" s="2" t="str">
        <f t="shared" si="353"/>
        <v>Новый подраздел</v>
      </c>
      <c r="G497" s="2" t="str">
        <f t="shared" si="353"/>
        <v>демонтаж</v>
      </c>
      <c r="H497" s="2"/>
      <c r="I497" s="2"/>
      <c r="J497" s="2"/>
      <c r="K497" s="2"/>
      <c r="L497" s="2"/>
      <c r="M497" s="2"/>
      <c r="N497" s="2"/>
      <c r="O497" s="2">
        <f t="shared" ref="O497:AT497" si="354">O514</f>
        <v>5346.67</v>
      </c>
      <c r="P497" s="2">
        <f t="shared" si="354"/>
        <v>0</v>
      </c>
      <c r="Q497" s="2">
        <f t="shared" si="354"/>
        <v>490.76</v>
      </c>
      <c r="R497" s="2">
        <f t="shared" si="354"/>
        <v>463.45</v>
      </c>
      <c r="S497" s="2">
        <f t="shared" si="354"/>
        <v>4855.91</v>
      </c>
      <c r="T497" s="2">
        <f t="shared" si="354"/>
        <v>0</v>
      </c>
      <c r="U497" s="2">
        <f t="shared" si="354"/>
        <v>18.675449999999998</v>
      </c>
      <c r="V497" s="2">
        <f t="shared" si="354"/>
        <v>1.0445000000000002</v>
      </c>
      <c r="W497" s="2">
        <f t="shared" si="354"/>
        <v>0</v>
      </c>
      <c r="X497" s="2">
        <f t="shared" si="354"/>
        <v>1934.84</v>
      </c>
      <c r="Y497" s="2">
        <f t="shared" si="354"/>
        <v>1467.46</v>
      </c>
      <c r="Z497" s="2">
        <f t="shared" si="354"/>
        <v>0</v>
      </c>
      <c r="AA497" s="2">
        <f t="shared" si="354"/>
        <v>0</v>
      </c>
      <c r="AB497" s="2">
        <f t="shared" si="354"/>
        <v>5346.67</v>
      </c>
      <c r="AC497" s="2">
        <f t="shared" si="354"/>
        <v>0</v>
      </c>
      <c r="AD497" s="2">
        <f t="shared" si="354"/>
        <v>490.76</v>
      </c>
      <c r="AE497" s="2">
        <f t="shared" si="354"/>
        <v>463.45</v>
      </c>
      <c r="AF497" s="2">
        <f t="shared" si="354"/>
        <v>4855.91</v>
      </c>
      <c r="AG497" s="2">
        <f t="shared" si="354"/>
        <v>0</v>
      </c>
      <c r="AH497" s="2">
        <f t="shared" si="354"/>
        <v>18.675449999999998</v>
      </c>
      <c r="AI497" s="2">
        <f t="shared" si="354"/>
        <v>1.0445000000000002</v>
      </c>
      <c r="AJ497" s="2">
        <f t="shared" si="354"/>
        <v>0</v>
      </c>
      <c r="AK497" s="2">
        <f t="shared" si="354"/>
        <v>1934.84</v>
      </c>
      <c r="AL497" s="2">
        <f t="shared" si="354"/>
        <v>1467.46</v>
      </c>
      <c r="AM497" s="2">
        <f t="shared" si="354"/>
        <v>0</v>
      </c>
      <c r="AN497" s="2">
        <f t="shared" si="354"/>
        <v>0</v>
      </c>
      <c r="AO497" s="2">
        <f t="shared" si="354"/>
        <v>0</v>
      </c>
      <c r="AP497" s="2">
        <f t="shared" si="354"/>
        <v>0</v>
      </c>
      <c r="AQ497" s="2">
        <f t="shared" si="354"/>
        <v>0</v>
      </c>
      <c r="AR497" s="2">
        <f t="shared" si="354"/>
        <v>8748.9699999999993</v>
      </c>
      <c r="AS497" s="2">
        <f t="shared" si="354"/>
        <v>8748.9699999999993</v>
      </c>
      <c r="AT497" s="2">
        <f t="shared" si="354"/>
        <v>0</v>
      </c>
      <c r="AU497" s="2">
        <f t="shared" ref="AU497:BZ497" si="355">AU514</f>
        <v>0</v>
      </c>
      <c r="AV497" s="2">
        <f t="shared" si="355"/>
        <v>0</v>
      </c>
      <c r="AW497" s="2">
        <f t="shared" si="355"/>
        <v>0</v>
      </c>
      <c r="AX497" s="2">
        <f t="shared" si="355"/>
        <v>0</v>
      </c>
      <c r="AY497" s="2">
        <f t="shared" si="355"/>
        <v>0</v>
      </c>
      <c r="AZ497" s="2">
        <f t="shared" si="355"/>
        <v>0</v>
      </c>
      <c r="BA497" s="2">
        <f t="shared" si="355"/>
        <v>0</v>
      </c>
      <c r="BB497" s="2">
        <f t="shared" si="355"/>
        <v>0</v>
      </c>
      <c r="BC497" s="2">
        <f t="shared" si="355"/>
        <v>0</v>
      </c>
      <c r="BD497" s="2">
        <f t="shared" si="355"/>
        <v>0</v>
      </c>
      <c r="BE497" s="2">
        <f t="shared" si="355"/>
        <v>0</v>
      </c>
      <c r="BF497" s="2">
        <f t="shared" si="355"/>
        <v>0</v>
      </c>
      <c r="BG497" s="2">
        <f t="shared" si="355"/>
        <v>0</v>
      </c>
      <c r="BH497" s="2">
        <f t="shared" si="355"/>
        <v>0</v>
      </c>
      <c r="BI497" s="2">
        <f t="shared" si="355"/>
        <v>0</v>
      </c>
      <c r="BJ497" s="2">
        <f t="shared" si="355"/>
        <v>0</v>
      </c>
      <c r="BK497" s="2">
        <f t="shared" si="355"/>
        <v>0</v>
      </c>
      <c r="BL497" s="2">
        <f t="shared" si="355"/>
        <v>0</v>
      </c>
      <c r="BM497" s="2">
        <f t="shared" si="355"/>
        <v>0</v>
      </c>
      <c r="BN497" s="2">
        <f t="shared" si="355"/>
        <v>0</v>
      </c>
      <c r="BO497" s="2">
        <f t="shared" si="355"/>
        <v>0</v>
      </c>
      <c r="BP497" s="2">
        <f t="shared" si="355"/>
        <v>0</v>
      </c>
      <c r="BQ497" s="2">
        <f t="shared" si="355"/>
        <v>0</v>
      </c>
      <c r="BR497" s="2">
        <f t="shared" si="355"/>
        <v>0</v>
      </c>
      <c r="BS497" s="2">
        <f t="shared" si="355"/>
        <v>0</v>
      </c>
      <c r="BT497" s="2">
        <f t="shared" si="355"/>
        <v>0</v>
      </c>
      <c r="BU497" s="2">
        <f t="shared" si="355"/>
        <v>0</v>
      </c>
      <c r="BV497" s="2">
        <f t="shared" si="355"/>
        <v>0</v>
      </c>
      <c r="BW497" s="2">
        <f t="shared" si="355"/>
        <v>0</v>
      </c>
      <c r="BX497" s="2">
        <f t="shared" si="355"/>
        <v>0</v>
      </c>
      <c r="BY497" s="2">
        <f t="shared" si="355"/>
        <v>0</v>
      </c>
      <c r="BZ497" s="2">
        <f t="shared" si="355"/>
        <v>0</v>
      </c>
      <c r="CA497" s="2">
        <f t="shared" ref="CA497:DF497" si="356">CA514</f>
        <v>8748.9699999999993</v>
      </c>
      <c r="CB497" s="2">
        <f t="shared" si="356"/>
        <v>8748.9699999999993</v>
      </c>
      <c r="CC497" s="2">
        <f t="shared" si="356"/>
        <v>0</v>
      </c>
      <c r="CD497" s="2">
        <f t="shared" si="356"/>
        <v>0</v>
      </c>
      <c r="CE497" s="2">
        <f t="shared" si="356"/>
        <v>0</v>
      </c>
      <c r="CF497" s="2">
        <f t="shared" si="356"/>
        <v>0</v>
      </c>
      <c r="CG497" s="2">
        <f t="shared" si="356"/>
        <v>0</v>
      </c>
      <c r="CH497" s="2">
        <f t="shared" si="356"/>
        <v>0</v>
      </c>
      <c r="CI497" s="2">
        <f t="shared" si="356"/>
        <v>0</v>
      </c>
      <c r="CJ497" s="2">
        <f t="shared" si="356"/>
        <v>0</v>
      </c>
      <c r="CK497" s="2">
        <f t="shared" si="356"/>
        <v>0</v>
      </c>
      <c r="CL497" s="2">
        <f t="shared" si="356"/>
        <v>0</v>
      </c>
      <c r="CM497" s="2">
        <f t="shared" si="356"/>
        <v>0</v>
      </c>
      <c r="CN497" s="2">
        <f t="shared" si="356"/>
        <v>0</v>
      </c>
      <c r="CO497" s="2">
        <f t="shared" si="356"/>
        <v>0</v>
      </c>
      <c r="CP497" s="2">
        <f t="shared" si="356"/>
        <v>0</v>
      </c>
      <c r="CQ497" s="2">
        <f t="shared" si="356"/>
        <v>0</v>
      </c>
      <c r="CR497" s="2">
        <f t="shared" si="356"/>
        <v>0</v>
      </c>
      <c r="CS497" s="2">
        <f t="shared" si="356"/>
        <v>0</v>
      </c>
      <c r="CT497" s="2">
        <f t="shared" si="356"/>
        <v>0</v>
      </c>
      <c r="CU497" s="2">
        <f t="shared" si="356"/>
        <v>0</v>
      </c>
      <c r="CV497" s="2">
        <f t="shared" si="356"/>
        <v>0</v>
      </c>
      <c r="CW497" s="2">
        <f t="shared" si="356"/>
        <v>0</v>
      </c>
      <c r="CX497" s="2">
        <f t="shared" si="356"/>
        <v>0</v>
      </c>
      <c r="CY497" s="2">
        <f t="shared" si="356"/>
        <v>0</v>
      </c>
      <c r="CZ497" s="2">
        <f t="shared" si="356"/>
        <v>0</v>
      </c>
      <c r="DA497" s="2">
        <f t="shared" si="356"/>
        <v>0</v>
      </c>
      <c r="DB497" s="2">
        <f t="shared" si="356"/>
        <v>0</v>
      </c>
      <c r="DC497" s="2">
        <f t="shared" si="356"/>
        <v>0</v>
      </c>
      <c r="DD497" s="2">
        <f t="shared" si="356"/>
        <v>0</v>
      </c>
      <c r="DE497" s="2">
        <f t="shared" si="356"/>
        <v>0</v>
      </c>
      <c r="DF497" s="2">
        <f t="shared" si="356"/>
        <v>0</v>
      </c>
      <c r="DG497" s="3">
        <f t="shared" ref="DG497:EL497" si="357">DG514</f>
        <v>0</v>
      </c>
      <c r="DH497" s="3">
        <f t="shared" si="357"/>
        <v>0</v>
      </c>
      <c r="DI497" s="3">
        <f t="shared" si="357"/>
        <v>0</v>
      </c>
      <c r="DJ497" s="3">
        <f t="shared" si="357"/>
        <v>0</v>
      </c>
      <c r="DK497" s="3">
        <f t="shared" si="357"/>
        <v>0</v>
      </c>
      <c r="DL497" s="3">
        <f t="shared" si="357"/>
        <v>0</v>
      </c>
      <c r="DM497" s="3">
        <f t="shared" si="357"/>
        <v>0</v>
      </c>
      <c r="DN497" s="3">
        <f t="shared" si="357"/>
        <v>0</v>
      </c>
      <c r="DO497" s="3">
        <f t="shared" si="357"/>
        <v>0</v>
      </c>
      <c r="DP497" s="3">
        <f t="shared" si="357"/>
        <v>0</v>
      </c>
      <c r="DQ497" s="3">
        <f t="shared" si="357"/>
        <v>0</v>
      </c>
      <c r="DR497" s="3">
        <f t="shared" si="357"/>
        <v>0</v>
      </c>
      <c r="DS497" s="3">
        <f t="shared" si="357"/>
        <v>0</v>
      </c>
      <c r="DT497" s="3">
        <f t="shared" si="357"/>
        <v>0</v>
      </c>
      <c r="DU497" s="3">
        <f t="shared" si="357"/>
        <v>0</v>
      </c>
      <c r="DV497" s="3">
        <f t="shared" si="357"/>
        <v>0</v>
      </c>
      <c r="DW497" s="3">
        <f t="shared" si="357"/>
        <v>0</v>
      </c>
      <c r="DX497" s="3">
        <f t="shared" si="357"/>
        <v>0</v>
      </c>
      <c r="DY497" s="3">
        <f t="shared" si="357"/>
        <v>0</v>
      </c>
      <c r="DZ497" s="3">
        <f t="shared" si="357"/>
        <v>0</v>
      </c>
      <c r="EA497" s="3">
        <f t="shared" si="357"/>
        <v>0</v>
      </c>
      <c r="EB497" s="3">
        <f t="shared" si="357"/>
        <v>0</v>
      </c>
      <c r="EC497" s="3">
        <f t="shared" si="357"/>
        <v>0</v>
      </c>
      <c r="ED497" s="3">
        <f t="shared" si="357"/>
        <v>0</v>
      </c>
      <c r="EE497" s="3">
        <f t="shared" si="357"/>
        <v>0</v>
      </c>
      <c r="EF497" s="3">
        <f t="shared" si="357"/>
        <v>0</v>
      </c>
      <c r="EG497" s="3">
        <f t="shared" si="357"/>
        <v>0</v>
      </c>
      <c r="EH497" s="3">
        <f t="shared" si="357"/>
        <v>0</v>
      </c>
      <c r="EI497" s="3">
        <f t="shared" si="357"/>
        <v>0</v>
      </c>
      <c r="EJ497" s="3">
        <f t="shared" si="357"/>
        <v>0</v>
      </c>
      <c r="EK497" s="3">
        <f t="shared" si="357"/>
        <v>0</v>
      </c>
      <c r="EL497" s="3">
        <f t="shared" si="357"/>
        <v>0</v>
      </c>
      <c r="EM497" s="3">
        <f t="shared" ref="EM497:FR497" si="358">EM514</f>
        <v>0</v>
      </c>
      <c r="EN497" s="3">
        <f t="shared" si="358"/>
        <v>0</v>
      </c>
      <c r="EO497" s="3">
        <f t="shared" si="358"/>
        <v>0</v>
      </c>
      <c r="EP497" s="3">
        <f t="shared" si="358"/>
        <v>0</v>
      </c>
      <c r="EQ497" s="3">
        <f t="shared" si="358"/>
        <v>0</v>
      </c>
      <c r="ER497" s="3">
        <f t="shared" si="358"/>
        <v>0</v>
      </c>
      <c r="ES497" s="3">
        <f t="shared" si="358"/>
        <v>0</v>
      </c>
      <c r="ET497" s="3">
        <f t="shared" si="358"/>
        <v>0</v>
      </c>
      <c r="EU497" s="3">
        <f t="shared" si="358"/>
        <v>0</v>
      </c>
      <c r="EV497" s="3">
        <f t="shared" si="358"/>
        <v>0</v>
      </c>
      <c r="EW497" s="3">
        <f t="shared" si="358"/>
        <v>0</v>
      </c>
      <c r="EX497" s="3">
        <f t="shared" si="358"/>
        <v>0</v>
      </c>
      <c r="EY497" s="3">
        <f t="shared" si="358"/>
        <v>0</v>
      </c>
      <c r="EZ497" s="3">
        <f t="shared" si="358"/>
        <v>0</v>
      </c>
      <c r="FA497" s="3">
        <f t="shared" si="358"/>
        <v>0</v>
      </c>
      <c r="FB497" s="3">
        <f t="shared" si="358"/>
        <v>0</v>
      </c>
      <c r="FC497" s="3">
        <f t="shared" si="358"/>
        <v>0</v>
      </c>
      <c r="FD497" s="3">
        <f t="shared" si="358"/>
        <v>0</v>
      </c>
      <c r="FE497" s="3">
        <f t="shared" si="358"/>
        <v>0</v>
      </c>
      <c r="FF497" s="3">
        <f t="shared" si="358"/>
        <v>0</v>
      </c>
      <c r="FG497" s="3">
        <f t="shared" si="358"/>
        <v>0</v>
      </c>
      <c r="FH497" s="3">
        <f t="shared" si="358"/>
        <v>0</v>
      </c>
      <c r="FI497" s="3">
        <f t="shared" si="358"/>
        <v>0</v>
      </c>
      <c r="FJ497" s="3">
        <f t="shared" si="358"/>
        <v>0</v>
      </c>
      <c r="FK497" s="3">
        <f t="shared" si="358"/>
        <v>0</v>
      </c>
      <c r="FL497" s="3">
        <f t="shared" si="358"/>
        <v>0</v>
      </c>
      <c r="FM497" s="3">
        <f t="shared" si="358"/>
        <v>0</v>
      </c>
      <c r="FN497" s="3">
        <f t="shared" si="358"/>
        <v>0</v>
      </c>
      <c r="FO497" s="3">
        <f t="shared" si="358"/>
        <v>0</v>
      </c>
      <c r="FP497" s="3">
        <f t="shared" si="358"/>
        <v>0</v>
      </c>
      <c r="FQ497" s="3">
        <f t="shared" si="358"/>
        <v>0</v>
      </c>
      <c r="FR497" s="3">
        <f t="shared" si="358"/>
        <v>0</v>
      </c>
      <c r="FS497" s="3">
        <f t="shared" ref="FS497:GX497" si="359">FS514</f>
        <v>0</v>
      </c>
      <c r="FT497" s="3">
        <f t="shared" si="359"/>
        <v>0</v>
      </c>
      <c r="FU497" s="3">
        <f t="shared" si="359"/>
        <v>0</v>
      </c>
      <c r="FV497" s="3">
        <f t="shared" si="359"/>
        <v>0</v>
      </c>
      <c r="FW497" s="3">
        <f t="shared" si="359"/>
        <v>0</v>
      </c>
      <c r="FX497" s="3">
        <f t="shared" si="359"/>
        <v>0</v>
      </c>
      <c r="FY497" s="3">
        <f t="shared" si="359"/>
        <v>0</v>
      </c>
      <c r="FZ497" s="3">
        <f t="shared" si="359"/>
        <v>0</v>
      </c>
      <c r="GA497" s="3">
        <f t="shared" si="359"/>
        <v>0</v>
      </c>
      <c r="GB497" s="3">
        <f t="shared" si="359"/>
        <v>0</v>
      </c>
      <c r="GC497" s="3">
        <f t="shared" si="359"/>
        <v>0</v>
      </c>
      <c r="GD497" s="3">
        <f t="shared" si="359"/>
        <v>0</v>
      </c>
      <c r="GE497" s="3">
        <f t="shared" si="359"/>
        <v>0</v>
      </c>
      <c r="GF497" s="3">
        <f t="shared" si="359"/>
        <v>0</v>
      </c>
      <c r="GG497" s="3">
        <f t="shared" si="359"/>
        <v>0</v>
      </c>
      <c r="GH497" s="3">
        <f t="shared" si="359"/>
        <v>0</v>
      </c>
      <c r="GI497" s="3">
        <f t="shared" si="359"/>
        <v>0</v>
      </c>
      <c r="GJ497" s="3">
        <f t="shared" si="359"/>
        <v>0</v>
      </c>
      <c r="GK497" s="3">
        <f t="shared" si="359"/>
        <v>0</v>
      </c>
      <c r="GL497" s="3">
        <f t="shared" si="359"/>
        <v>0</v>
      </c>
      <c r="GM497" s="3">
        <f t="shared" si="359"/>
        <v>0</v>
      </c>
      <c r="GN497" s="3">
        <f t="shared" si="359"/>
        <v>0</v>
      </c>
      <c r="GO497" s="3">
        <f t="shared" si="359"/>
        <v>0</v>
      </c>
      <c r="GP497" s="3">
        <f t="shared" si="359"/>
        <v>0</v>
      </c>
      <c r="GQ497" s="3">
        <f t="shared" si="359"/>
        <v>0</v>
      </c>
      <c r="GR497" s="3">
        <f t="shared" si="359"/>
        <v>0</v>
      </c>
      <c r="GS497" s="3">
        <f t="shared" si="359"/>
        <v>0</v>
      </c>
      <c r="GT497" s="3">
        <f t="shared" si="359"/>
        <v>0</v>
      </c>
      <c r="GU497" s="3">
        <f t="shared" si="359"/>
        <v>0</v>
      </c>
      <c r="GV497" s="3">
        <f t="shared" si="359"/>
        <v>0</v>
      </c>
      <c r="GW497" s="3">
        <f t="shared" si="359"/>
        <v>0</v>
      </c>
      <c r="GX497" s="3">
        <f t="shared" si="359"/>
        <v>0</v>
      </c>
    </row>
    <row r="499" spans="1:245">
      <c r="A499">
        <v>17</v>
      </c>
      <c r="B499">
        <v>1</v>
      </c>
      <c r="C499">
        <f>ROW(SmtRes!A572)</f>
        <v>572</v>
      </c>
      <c r="D499">
        <f>ROW(EtalonRes!A559)</f>
        <v>559</v>
      </c>
      <c r="E499" t="s">
        <v>16</v>
      </c>
      <c r="F499" t="s">
        <v>17</v>
      </c>
      <c r="G499" t="s">
        <v>18</v>
      </c>
      <c r="H499" t="s">
        <v>19</v>
      </c>
      <c r="I499">
        <f>ROUND(26.5/100,9)</f>
        <v>0.26500000000000001</v>
      </c>
      <c r="J499">
        <v>0</v>
      </c>
      <c r="O499">
        <f t="shared" ref="O499:O512" si="360">ROUND(CP499,2)</f>
        <v>526.07000000000005</v>
      </c>
      <c r="P499">
        <f t="shared" ref="P499:P512" si="361">ROUND(CQ499*I499,2)</f>
        <v>0</v>
      </c>
      <c r="Q499">
        <f t="shared" ref="Q499:Q512" si="362">ROUND(CR499*I499,2)</f>
        <v>0</v>
      </c>
      <c r="R499">
        <f t="shared" ref="R499:R512" si="363">ROUND(CS499*I499,2)</f>
        <v>0</v>
      </c>
      <c r="S499">
        <f t="shared" ref="S499:S512" si="364">ROUND(CT499*I499,2)</f>
        <v>526.07000000000005</v>
      </c>
      <c r="T499">
        <f t="shared" ref="T499:T512" si="365">ROUND(CU499*I499,2)</f>
        <v>0</v>
      </c>
      <c r="U499">
        <f t="shared" ref="U499:U512" si="366">CV499*I499</f>
        <v>2.0325500000000001</v>
      </c>
      <c r="V499">
        <f t="shared" ref="V499:V512" si="367">CW499*I499</f>
        <v>0</v>
      </c>
      <c r="W499">
        <f t="shared" ref="W499:W512" si="368">ROUND(CX499*I499,2)</f>
        <v>0</v>
      </c>
      <c r="X499">
        <f t="shared" ref="X499:X512" si="369">ROUND(CY499,2)</f>
        <v>357.73</v>
      </c>
      <c r="Y499">
        <f t="shared" ref="Y499:Y512" si="370">ROUND(CZ499,2)</f>
        <v>284.08</v>
      </c>
      <c r="AA499">
        <v>35806607</v>
      </c>
      <c r="AB499">
        <f t="shared" ref="AB499:AB512" si="371">ROUND((AC499+AD499+AF499),2)</f>
        <v>59.83</v>
      </c>
      <c r="AC499">
        <f t="shared" ref="AC499:AC512" si="372">ROUND((ES499),2)</f>
        <v>0</v>
      </c>
      <c r="AD499">
        <f>ROUND((((ET499)-(EU499))+AE499),2)</f>
        <v>0</v>
      </c>
      <c r="AE499">
        <f t="shared" ref="AE499:AE512" si="373">ROUND((EU499),2)</f>
        <v>0</v>
      </c>
      <c r="AF499">
        <f t="shared" ref="AF499:AF512" si="374">ROUND((EV499),2)</f>
        <v>59.83</v>
      </c>
      <c r="AG499">
        <f t="shared" ref="AG499:AG512" si="375">ROUND((AP499),2)</f>
        <v>0</v>
      </c>
      <c r="AH499">
        <f t="shared" ref="AH499:AH512" si="376">(EW499)</f>
        <v>7.67</v>
      </c>
      <c r="AI499">
        <f t="shared" ref="AI499:AI512" si="377">(EX499)</f>
        <v>0</v>
      </c>
      <c r="AJ499">
        <f t="shared" ref="AJ499:AJ512" si="378">(AS499)</f>
        <v>0</v>
      </c>
      <c r="AK499">
        <v>59.83</v>
      </c>
      <c r="AL499">
        <v>0</v>
      </c>
      <c r="AM499">
        <v>0</v>
      </c>
      <c r="AN499">
        <v>0</v>
      </c>
      <c r="AO499">
        <v>59.83</v>
      </c>
      <c r="AP499">
        <v>0</v>
      </c>
      <c r="AQ499">
        <v>7.67</v>
      </c>
      <c r="AR499">
        <v>0</v>
      </c>
      <c r="AS499">
        <v>0</v>
      </c>
      <c r="AT499">
        <v>68</v>
      </c>
      <c r="AU499">
        <v>54</v>
      </c>
      <c r="AV499">
        <v>1</v>
      </c>
      <c r="AW499">
        <v>1</v>
      </c>
      <c r="AZ499">
        <v>1</v>
      </c>
      <c r="BA499">
        <v>33.18</v>
      </c>
      <c r="BB499">
        <v>1</v>
      </c>
      <c r="BC499">
        <v>1</v>
      </c>
      <c r="BD499" t="s">
        <v>3</v>
      </c>
      <c r="BE499" t="s">
        <v>3</v>
      </c>
      <c r="BF499" t="s">
        <v>3</v>
      </c>
      <c r="BG499" t="s">
        <v>3</v>
      </c>
      <c r="BH499">
        <v>0</v>
      </c>
      <c r="BI499">
        <v>1</v>
      </c>
      <c r="BJ499" t="s">
        <v>20</v>
      </c>
      <c r="BM499">
        <v>57001</v>
      </c>
      <c r="BN499">
        <v>0</v>
      </c>
      <c r="BO499" t="s">
        <v>17</v>
      </c>
      <c r="BP499">
        <v>1</v>
      </c>
      <c r="BQ499">
        <v>6</v>
      </c>
      <c r="BR499">
        <v>0</v>
      </c>
      <c r="BS499">
        <v>33.18</v>
      </c>
      <c r="BT499">
        <v>1</v>
      </c>
      <c r="BU499">
        <v>1</v>
      </c>
      <c r="BV499">
        <v>1</v>
      </c>
      <c r="BW499">
        <v>1</v>
      </c>
      <c r="BX499">
        <v>1</v>
      </c>
      <c r="BY499" t="s">
        <v>3</v>
      </c>
      <c r="BZ499">
        <v>80</v>
      </c>
      <c r="CA499">
        <v>68</v>
      </c>
      <c r="CE499">
        <v>0</v>
      </c>
      <c r="CF499">
        <v>0</v>
      </c>
      <c r="CG499">
        <v>0</v>
      </c>
      <c r="CM499">
        <v>0</v>
      </c>
      <c r="CN499" t="s">
        <v>3</v>
      </c>
      <c r="CO499">
        <v>0</v>
      </c>
      <c r="CP499">
        <f t="shared" ref="CP499:CP512" si="379">(P499+Q499+S499)</f>
        <v>526.07000000000005</v>
      </c>
      <c r="CQ499">
        <f t="shared" ref="CQ499:CQ512" si="380">AC499*BC499</f>
        <v>0</v>
      </c>
      <c r="CR499">
        <f t="shared" ref="CR499:CR512" si="381">AD499*BB499</f>
        <v>0</v>
      </c>
      <c r="CS499">
        <f t="shared" ref="CS499:CS512" si="382">AE499*BS499</f>
        <v>0</v>
      </c>
      <c r="CT499">
        <f t="shared" ref="CT499:CT512" si="383">AF499*BA499</f>
        <v>1985.1594</v>
      </c>
      <c r="CU499">
        <f t="shared" ref="CU499:CU512" si="384">AG499</f>
        <v>0</v>
      </c>
      <c r="CV499">
        <f t="shared" ref="CV499:CV512" si="385">AH499</f>
        <v>7.67</v>
      </c>
      <c r="CW499">
        <f t="shared" ref="CW499:CW512" si="386">AI499</f>
        <v>0</v>
      </c>
      <c r="CX499">
        <f t="shared" ref="CX499:CX512" si="387">AJ499</f>
        <v>0</v>
      </c>
      <c r="CY499">
        <f>(((S499+R499)*AT499)/100)</f>
        <v>357.7276</v>
      </c>
      <c r="CZ499">
        <f>(((S499+R499)*AU499)/100)</f>
        <v>284.07780000000002</v>
      </c>
      <c r="DC499" t="s">
        <v>3</v>
      </c>
      <c r="DD499" t="s">
        <v>3</v>
      </c>
      <c r="DE499" t="s">
        <v>3</v>
      </c>
      <c r="DF499" t="s">
        <v>3</v>
      </c>
      <c r="DG499" t="s">
        <v>3</v>
      </c>
      <c r="DH499" t="s">
        <v>3</v>
      </c>
      <c r="DI499" t="s">
        <v>3</v>
      </c>
      <c r="DJ499" t="s">
        <v>3</v>
      </c>
      <c r="DK499" t="s">
        <v>3</v>
      </c>
      <c r="DL499" t="s">
        <v>3</v>
      </c>
      <c r="DM499" t="s">
        <v>3</v>
      </c>
      <c r="DN499">
        <v>0</v>
      </c>
      <c r="DO499">
        <v>0</v>
      </c>
      <c r="DP499">
        <v>1</v>
      </c>
      <c r="DQ499">
        <v>1</v>
      </c>
      <c r="DU499">
        <v>1013</v>
      </c>
      <c r="DV499" t="s">
        <v>19</v>
      </c>
      <c r="DW499" t="s">
        <v>19</v>
      </c>
      <c r="DX499">
        <v>1</v>
      </c>
      <c r="DZ499" t="s">
        <v>3</v>
      </c>
      <c r="EA499" t="s">
        <v>3</v>
      </c>
      <c r="EB499" t="s">
        <v>3</v>
      </c>
      <c r="EC499" t="s">
        <v>3</v>
      </c>
      <c r="EE499">
        <v>29085590</v>
      </c>
      <c r="EF499">
        <v>6</v>
      </c>
      <c r="EG499" t="s">
        <v>21</v>
      </c>
      <c r="EH499">
        <v>0</v>
      </c>
      <c r="EI499" t="s">
        <v>3</v>
      </c>
      <c r="EJ499">
        <v>1</v>
      </c>
      <c r="EK499">
        <v>57001</v>
      </c>
      <c r="EL499" t="s">
        <v>22</v>
      </c>
      <c r="EM499" t="s">
        <v>23</v>
      </c>
      <c r="EO499" t="s">
        <v>3</v>
      </c>
      <c r="EQ499">
        <v>0</v>
      </c>
      <c r="ER499">
        <v>59.83</v>
      </c>
      <c r="ES499">
        <v>0</v>
      </c>
      <c r="ET499">
        <v>0</v>
      </c>
      <c r="EU499">
        <v>0</v>
      </c>
      <c r="EV499">
        <v>59.83</v>
      </c>
      <c r="EW499">
        <v>7.67</v>
      </c>
      <c r="EX499">
        <v>0</v>
      </c>
      <c r="EY499">
        <v>0</v>
      </c>
      <c r="FQ499">
        <v>0</v>
      </c>
      <c r="FR499">
        <f t="shared" ref="FR499:FR512" si="388">ROUND(IF(AND(BH499=3,BI499=3),P499,0),2)</f>
        <v>0</v>
      </c>
      <c r="FS499">
        <v>0</v>
      </c>
      <c r="FV499" t="s">
        <v>24</v>
      </c>
      <c r="FW499" t="s">
        <v>25</v>
      </c>
      <c r="FX499">
        <v>80</v>
      </c>
      <c r="FY499">
        <v>68</v>
      </c>
      <c r="GA499" t="s">
        <v>3</v>
      </c>
      <c r="GD499">
        <v>1</v>
      </c>
      <c r="GF499">
        <v>1095792533</v>
      </c>
      <c r="GG499">
        <v>2</v>
      </c>
      <c r="GH499">
        <v>1</v>
      </c>
      <c r="GI499">
        <v>2</v>
      </c>
      <c r="GJ499">
        <v>0</v>
      </c>
      <c r="GK499">
        <v>0</v>
      </c>
      <c r="GL499">
        <f t="shared" ref="GL499:GL512" si="389">ROUND(IF(AND(BH499=3,BI499=3,FS499&lt;&gt;0),P499,0),2)</f>
        <v>0</v>
      </c>
      <c r="GM499">
        <f t="shared" ref="GM499:GM512" si="390">ROUND(O499+X499+Y499,2)+GX499</f>
        <v>1167.8800000000001</v>
      </c>
      <c r="GN499">
        <f t="shared" ref="GN499:GN512" si="391">IF(OR(BI499=0,BI499=1),ROUND(O499+X499+Y499,2),0)</f>
        <v>1167.8800000000001</v>
      </c>
      <c r="GO499">
        <f t="shared" ref="GO499:GO512" si="392">IF(BI499=2,ROUND(O499+X499+Y499,2),0)</f>
        <v>0</v>
      </c>
      <c r="GP499">
        <f t="shared" ref="GP499:GP512" si="393">IF(BI499=4,ROUND(O499+X499+Y499,2)+GX499,0)</f>
        <v>0</v>
      </c>
      <c r="GR499">
        <v>0</v>
      </c>
      <c r="GS499">
        <v>3</v>
      </c>
      <c r="GT499">
        <v>0</v>
      </c>
      <c r="GU499" t="s">
        <v>3</v>
      </c>
      <c r="GV499">
        <f t="shared" ref="GV499:GV512" si="394">ROUND((GT499),2)</f>
        <v>0</v>
      </c>
      <c r="GW499">
        <v>1</v>
      </c>
      <c r="GX499">
        <f t="shared" ref="GX499:GX512" si="395">ROUND(HC499*I499,2)</f>
        <v>0</v>
      </c>
      <c r="HA499">
        <v>0</v>
      </c>
      <c r="HB499">
        <v>0</v>
      </c>
      <c r="HC499">
        <f t="shared" ref="HC499:HC512" si="396">GV499*GW499</f>
        <v>0</v>
      </c>
      <c r="HE499" t="s">
        <v>3</v>
      </c>
      <c r="HF499" t="s">
        <v>3</v>
      </c>
      <c r="IK499">
        <v>0</v>
      </c>
    </row>
    <row r="500" spans="1:245">
      <c r="A500">
        <v>18</v>
      </c>
      <c r="B500">
        <v>1</v>
      </c>
      <c r="C500">
        <v>572</v>
      </c>
      <c r="E500" t="s">
        <v>26</v>
      </c>
      <c r="F500" t="s">
        <v>27</v>
      </c>
      <c r="G500" t="s">
        <v>28</v>
      </c>
      <c r="H500" t="s">
        <v>29</v>
      </c>
      <c r="I500">
        <f>I499*J500</f>
        <v>0.1855</v>
      </c>
      <c r="J500">
        <v>0.7</v>
      </c>
      <c r="O500">
        <f t="shared" si="360"/>
        <v>0</v>
      </c>
      <c r="P500">
        <f t="shared" si="361"/>
        <v>0</v>
      </c>
      <c r="Q500">
        <f t="shared" si="362"/>
        <v>0</v>
      </c>
      <c r="R500">
        <f t="shared" si="363"/>
        <v>0</v>
      </c>
      <c r="S500">
        <f t="shared" si="364"/>
        <v>0</v>
      </c>
      <c r="T500">
        <f t="shared" si="365"/>
        <v>0</v>
      </c>
      <c r="U500">
        <f t="shared" si="366"/>
        <v>0</v>
      </c>
      <c r="V500">
        <f t="shared" si="367"/>
        <v>0</v>
      </c>
      <c r="W500">
        <f t="shared" si="368"/>
        <v>0</v>
      </c>
      <c r="X500">
        <f t="shared" si="369"/>
        <v>0</v>
      </c>
      <c r="Y500">
        <f t="shared" si="370"/>
        <v>0</v>
      </c>
      <c r="AA500">
        <v>35806607</v>
      </c>
      <c r="AB500">
        <f t="shared" si="371"/>
        <v>0</v>
      </c>
      <c r="AC500">
        <f t="shared" si="372"/>
        <v>0</v>
      </c>
      <c r="AD500">
        <f>ROUND((((ET500)-(EU500))+AE500),2)</f>
        <v>0</v>
      </c>
      <c r="AE500">
        <f t="shared" si="373"/>
        <v>0</v>
      </c>
      <c r="AF500">
        <f t="shared" si="374"/>
        <v>0</v>
      </c>
      <c r="AG500">
        <f t="shared" si="375"/>
        <v>0</v>
      </c>
      <c r="AH500">
        <f t="shared" si="376"/>
        <v>0</v>
      </c>
      <c r="AI500">
        <f t="shared" si="377"/>
        <v>0</v>
      </c>
      <c r="AJ500">
        <f t="shared" si="378"/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1</v>
      </c>
      <c r="AW500">
        <v>1</v>
      </c>
      <c r="AZ500">
        <v>1</v>
      </c>
      <c r="BA500">
        <v>1</v>
      </c>
      <c r="BB500">
        <v>1</v>
      </c>
      <c r="BC500">
        <v>1</v>
      </c>
      <c r="BD500" t="s">
        <v>3</v>
      </c>
      <c r="BE500" t="s">
        <v>3</v>
      </c>
      <c r="BF500" t="s">
        <v>3</v>
      </c>
      <c r="BG500" t="s">
        <v>3</v>
      </c>
      <c r="BH500">
        <v>3</v>
      </c>
      <c r="BI500">
        <v>2</v>
      </c>
      <c r="BJ500" t="s">
        <v>30</v>
      </c>
      <c r="BM500">
        <v>500002</v>
      </c>
      <c r="BN500">
        <v>0</v>
      </c>
      <c r="BO500" t="s">
        <v>3</v>
      </c>
      <c r="BP500">
        <v>0</v>
      </c>
      <c r="BQ500">
        <v>12</v>
      </c>
      <c r="BR500">
        <v>0</v>
      </c>
      <c r="BS500">
        <v>1</v>
      </c>
      <c r="BT500">
        <v>1</v>
      </c>
      <c r="BU500">
        <v>1</v>
      </c>
      <c r="BV500">
        <v>1</v>
      </c>
      <c r="BW500">
        <v>1</v>
      </c>
      <c r="BX500">
        <v>1</v>
      </c>
      <c r="BY500" t="s">
        <v>3</v>
      </c>
      <c r="BZ500">
        <v>0</v>
      </c>
      <c r="CA500">
        <v>0</v>
      </c>
      <c r="CE500">
        <v>0</v>
      </c>
      <c r="CF500">
        <v>0</v>
      </c>
      <c r="CG500">
        <v>0</v>
      </c>
      <c r="CM500">
        <v>0</v>
      </c>
      <c r="CN500" t="s">
        <v>3</v>
      </c>
      <c r="CO500">
        <v>0</v>
      </c>
      <c r="CP500">
        <f t="shared" si="379"/>
        <v>0</v>
      </c>
      <c r="CQ500">
        <f t="shared" si="380"/>
        <v>0</v>
      </c>
      <c r="CR500">
        <f t="shared" si="381"/>
        <v>0</v>
      </c>
      <c r="CS500">
        <f t="shared" si="382"/>
        <v>0</v>
      </c>
      <c r="CT500">
        <f t="shared" si="383"/>
        <v>0</v>
      </c>
      <c r="CU500">
        <f t="shared" si="384"/>
        <v>0</v>
      </c>
      <c r="CV500">
        <f t="shared" si="385"/>
        <v>0</v>
      </c>
      <c r="CW500">
        <f t="shared" si="386"/>
        <v>0</v>
      </c>
      <c r="CX500">
        <f t="shared" si="387"/>
        <v>0</v>
      </c>
      <c r="CY500">
        <f>(((S500+R500)*AT500)/100)</f>
        <v>0</v>
      </c>
      <c r="CZ500">
        <f>(((S500+R500)*AU500)/100)</f>
        <v>0</v>
      </c>
      <c r="DC500" t="s">
        <v>3</v>
      </c>
      <c r="DD500" t="s">
        <v>3</v>
      </c>
      <c r="DE500" t="s">
        <v>3</v>
      </c>
      <c r="DF500" t="s">
        <v>3</v>
      </c>
      <c r="DG500" t="s">
        <v>3</v>
      </c>
      <c r="DH500" t="s">
        <v>3</v>
      </c>
      <c r="DI500" t="s">
        <v>3</v>
      </c>
      <c r="DJ500" t="s">
        <v>3</v>
      </c>
      <c r="DK500" t="s">
        <v>3</v>
      </c>
      <c r="DL500" t="s">
        <v>3</v>
      </c>
      <c r="DM500" t="s">
        <v>3</v>
      </c>
      <c r="DN500">
        <v>0</v>
      </c>
      <c r="DO500">
        <v>0</v>
      </c>
      <c r="DP500">
        <v>1</v>
      </c>
      <c r="DQ500">
        <v>1</v>
      </c>
      <c r="DU500">
        <v>1009</v>
      </c>
      <c r="DV500" t="s">
        <v>29</v>
      </c>
      <c r="DW500" t="s">
        <v>29</v>
      </c>
      <c r="DX500">
        <v>1000</v>
      </c>
      <c r="DZ500" t="s">
        <v>3</v>
      </c>
      <c r="EA500" t="s">
        <v>3</v>
      </c>
      <c r="EB500" t="s">
        <v>3</v>
      </c>
      <c r="EC500" t="s">
        <v>3</v>
      </c>
      <c r="EE500">
        <v>29085444</v>
      </c>
      <c r="EF500">
        <v>12</v>
      </c>
      <c r="EG500" t="s">
        <v>31</v>
      </c>
      <c r="EH500">
        <v>0</v>
      </c>
      <c r="EI500" t="s">
        <v>3</v>
      </c>
      <c r="EJ500">
        <v>2</v>
      </c>
      <c r="EK500">
        <v>500002</v>
      </c>
      <c r="EL500" t="s">
        <v>32</v>
      </c>
      <c r="EM500" t="s">
        <v>33</v>
      </c>
      <c r="EO500" t="s">
        <v>3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FQ500">
        <v>0</v>
      </c>
      <c r="FR500">
        <f t="shared" si="388"/>
        <v>0</v>
      </c>
      <c r="FS500">
        <v>0</v>
      </c>
      <c r="FX500">
        <v>0</v>
      </c>
      <c r="FY500">
        <v>0</v>
      </c>
      <c r="GA500" t="s">
        <v>3</v>
      </c>
      <c r="GD500">
        <v>1</v>
      </c>
      <c r="GF500">
        <v>-304821490</v>
      </c>
      <c r="GG500">
        <v>2</v>
      </c>
      <c r="GH500">
        <v>1</v>
      </c>
      <c r="GI500">
        <v>-2</v>
      </c>
      <c r="GJ500">
        <v>0</v>
      </c>
      <c r="GK500">
        <v>0</v>
      </c>
      <c r="GL500">
        <f t="shared" si="389"/>
        <v>0</v>
      </c>
      <c r="GM500">
        <f t="shared" si="390"/>
        <v>0</v>
      </c>
      <c r="GN500">
        <f t="shared" si="391"/>
        <v>0</v>
      </c>
      <c r="GO500">
        <f t="shared" si="392"/>
        <v>0</v>
      </c>
      <c r="GP500">
        <f t="shared" si="393"/>
        <v>0</v>
      </c>
      <c r="GR500">
        <v>0</v>
      </c>
      <c r="GS500">
        <v>3</v>
      </c>
      <c r="GT500">
        <v>0</v>
      </c>
      <c r="GU500" t="s">
        <v>3</v>
      </c>
      <c r="GV500">
        <f t="shared" si="394"/>
        <v>0</v>
      </c>
      <c r="GW500">
        <v>1</v>
      </c>
      <c r="GX500">
        <f t="shared" si="395"/>
        <v>0</v>
      </c>
      <c r="HA500">
        <v>0</v>
      </c>
      <c r="HB500">
        <v>0</v>
      </c>
      <c r="HC500">
        <f t="shared" si="396"/>
        <v>0</v>
      </c>
      <c r="HE500" t="s">
        <v>3</v>
      </c>
      <c r="HF500" t="s">
        <v>3</v>
      </c>
      <c r="IK500">
        <v>0</v>
      </c>
    </row>
    <row r="501" spans="1:245">
      <c r="A501">
        <v>17</v>
      </c>
      <c r="B501">
        <v>1</v>
      </c>
      <c r="C501">
        <f>ROW(SmtRes!A575)</f>
        <v>575</v>
      </c>
      <c r="D501">
        <f>ROW(EtalonRes!A562)</f>
        <v>562</v>
      </c>
      <c r="E501" t="s">
        <v>34</v>
      </c>
      <c r="F501" t="s">
        <v>35</v>
      </c>
      <c r="G501" t="s">
        <v>36</v>
      </c>
      <c r="H501" t="s">
        <v>37</v>
      </c>
      <c r="I501">
        <f>ROUND(26.5/100,9)</f>
        <v>0.26500000000000001</v>
      </c>
      <c r="J501">
        <v>0</v>
      </c>
      <c r="O501">
        <f t="shared" si="360"/>
        <v>2545.2399999999998</v>
      </c>
      <c r="P501">
        <f t="shared" si="361"/>
        <v>0</v>
      </c>
      <c r="Q501">
        <f t="shared" si="362"/>
        <v>451.43</v>
      </c>
      <c r="R501">
        <f t="shared" si="363"/>
        <v>433.3</v>
      </c>
      <c r="S501">
        <f t="shared" si="364"/>
        <v>2093.81</v>
      </c>
      <c r="T501">
        <f t="shared" si="365"/>
        <v>0</v>
      </c>
      <c r="U501">
        <f t="shared" si="366"/>
        <v>8.0904500000000006</v>
      </c>
      <c r="V501">
        <f t="shared" si="367"/>
        <v>0.96725000000000005</v>
      </c>
      <c r="W501">
        <f t="shared" si="368"/>
        <v>0</v>
      </c>
      <c r="X501">
        <f t="shared" si="369"/>
        <v>0</v>
      </c>
      <c r="Y501">
        <f t="shared" si="370"/>
        <v>0</v>
      </c>
      <c r="AA501">
        <v>35806607</v>
      </c>
      <c r="AB501">
        <f t="shared" si="371"/>
        <v>352.23</v>
      </c>
      <c r="AC501">
        <f t="shared" si="372"/>
        <v>0</v>
      </c>
      <c r="AD501">
        <f>ROUND((ET501),2)</f>
        <v>114.1</v>
      </c>
      <c r="AE501">
        <f t="shared" si="373"/>
        <v>49.28</v>
      </c>
      <c r="AF501">
        <f t="shared" si="374"/>
        <v>238.13</v>
      </c>
      <c r="AG501">
        <f t="shared" si="375"/>
        <v>0</v>
      </c>
      <c r="AH501">
        <f t="shared" si="376"/>
        <v>30.53</v>
      </c>
      <c r="AI501">
        <f t="shared" si="377"/>
        <v>3.65</v>
      </c>
      <c r="AJ501">
        <f t="shared" si="378"/>
        <v>0</v>
      </c>
      <c r="AK501">
        <v>352.23</v>
      </c>
      <c r="AL501">
        <v>0</v>
      </c>
      <c r="AM501">
        <v>114.1</v>
      </c>
      <c r="AN501">
        <v>49.28</v>
      </c>
      <c r="AO501">
        <v>238.13</v>
      </c>
      <c r="AP501">
        <v>0</v>
      </c>
      <c r="AQ501">
        <v>30.53</v>
      </c>
      <c r="AR501">
        <v>3.65</v>
      </c>
      <c r="AS501">
        <v>0</v>
      </c>
      <c r="AT501">
        <v>0</v>
      </c>
      <c r="AU501">
        <v>0</v>
      </c>
      <c r="AV501">
        <v>1</v>
      </c>
      <c r="AW501">
        <v>1</v>
      </c>
      <c r="AZ501">
        <v>1</v>
      </c>
      <c r="BA501">
        <v>33.18</v>
      </c>
      <c r="BB501">
        <v>14.93</v>
      </c>
      <c r="BC501">
        <v>1</v>
      </c>
      <c r="BD501" t="s">
        <v>3</v>
      </c>
      <c r="BE501" t="s">
        <v>3</v>
      </c>
      <c r="BF501" t="s">
        <v>3</v>
      </c>
      <c r="BG501" t="s">
        <v>3</v>
      </c>
      <c r="BH501">
        <v>0</v>
      </c>
      <c r="BI501">
        <v>1</v>
      </c>
      <c r="BJ501" t="s">
        <v>38</v>
      </c>
      <c r="BM501">
        <v>46003</v>
      </c>
      <c r="BN501">
        <v>0</v>
      </c>
      <c r="BO501" t="s">
        <v>35</v>
      </c>
      <c r="BP501">
        <v>1</v>
      </c>
      <c r="BQ501">
        <v>0</v>
      </c>
      <c r="BR501">
        <v>0</v>
      </c>
      <c r="BS501">
        <v>33.18</v>
      </c>
      <c r="BT501">
        <v>1</v>
      </c>
      <c r="BU501">
        <v>1</v>
      </c>
      <c r="BV501">
        <v>1</v>
      </c>
      <c r="BW501">
        <v>1</v>
      </c>
      <c r="BX501">
        <v>1</v>
      </c>
      <c r="BY501" t="s">
        <v>3</v>
      </c>
      <c r="BZ501">
        <v>0</v>
      </c>
      <c r="CA501">
        <v>0</v>
      </c>
      <c r="CE501">
        <v>0</v>
      </c>
      <c r="CF501">
        <v>0</v>
      </c>
      <c r="CG501">
        <v>0</v>
      </c>
      <c r="CM501">
        <v>0</v>
      </c>
      <c r="CN501" t="s">
        <v>3</v>
      </c>
      <c r="CO501">
        <v>0</v>
      </c>
      <c r="CP501">
        <f t="shared" si="379"/>
        <v>2545.2399999999998</v>
      </c>
      <c r="CQ501">
        <f t="shared" si="380"/>
        <v>0</v>
      </c>
      <c r="CR501">
        <f t="shared" si="381"/>
        <v>1703.5129999999999</v>
      </c>
      <c r="CS501">
        <f t="shared" si="382"/>
        <v>1635.1104</v>
      </c>
      <c r="CT501">
        <f t="shared" si="383"/>
        <v>7901.1534000000001</v>
      </c>
      <c r="CU501">
        <f t="shared" si="384"/>
        <v>0</v>
      </c>
      <c r="CV501">
        <f t="shared" si="385"/>
        <v>30.53</v>
      </c>
      <c r="CW501">
        <f t="shared" si="386"/>
        <v>3.65</v>
      </c>
      <c r="CX501">
        <f t="shared" si="387"/>
        <v>0</v>
      </c>
      <c r="CY501">
        <f>0</f>
        <v>0</v>
      </c>
      <c r="CZ501">
        <f>0</f>
        <v>0</v>
      </c>
      <c r="DC501" t="s">
        <v>3</v>
      </c>
      <c r="DD501" t="s">
        <v>3</v>
      </c>
      <c r="DE501" t="s">
        <v>3</v>
      </c>
      <c r="DF501" t="s">
        <v>3</v>
      </c>
      <c r="DG501" t="s">
        <v>3</v>
      </c>
      <c r="DH501" t="s">
        <v>3</v>
      </c>
      <c r="DI501" t="s">
        <v>3</v>
      </c>
      <c r="DJ501" t="s">
        <v>3</v>
      </c>
      <c r="DK501" t="s">
        <v>3</v>
      </c>
      <c r="DL501" t="s">
        <v>3</v>
      </c>
      <c r="DM501" t="s">
        <v>3</v>
      </c>
      <c r="DN501">
        <v>0</v>
      </c>
      <c r="DO501">
        <v>0</v>
      </c>
      <c r="DP501">
        <v>1</v>
      </c>
      <c r="DQ501">
        <v>1</v>
      </c>
      <c r="DU501">
        <v>1013</v>
      </c>
      <c r="DV501" t="s">
        <v>37</v>
      </c>
      <c r="DW501" t="s">
        <v>37</v>
      </c>
      <c r="DX501">
        <v>1</v>
      </c>
      <c r="DZ501" t="s">
        <v>3</v>
      </c>
      <c r="EA501" t="s">
        <v>3</v>
      </c>
      <c r="EB501" t="s">
        <v>3</v>
      </c>
      <c r="EC501" t="s">
        <v>3</v>
      </c>
      <c r="EE501">
        <v>0</v>
      </c>
      <c r="EF501">
        <v>0</v>
      </c>
      <c r="EG501" t="s">
        <v>3</v>
      </c>
      <c r="EH501">
        <v>0</v>
      </c>
      <c r="EI501" t="s">
        <v>3</v>
      </c>
      <c r="EJ501">
        <v>0</v>
      </c>
      <c r="EK501">
        <v>46003</v>
      </c>
      <c r="EL501" t="s">
        <v>3</v>
      </c>
      <c r="EM501" t="s">
        <v>3</v>
      </c>
      <c r="EO501" t="s">
        <v>3</v>
      </c>
      <c r="EQ501">
        <v>0</v>
      </c>
      <c r="ER501">
        <v>352.23</v>
      </c>
      <c r="ES501">
        <v>0</v>
      </c>
      <c r="ET501">
        <v>114.1</v>
      </c>
      <c r="EU501">
        <v>49.28</v>
      </c>
      <c r="EV501">
        <v>238.13</v>
      </c>
      <c r="EW501">
        <v>30.53</v>
      </c>
      <c r="EX501">
        <v>3.65</v>
      </c>
      <c r="EY501">
        <v>0</v>
      </c>
      <c r="FQ501">
        <v>0</v>
      </c>
      <c r="FR501">
        <f t="shared" si="388"/>
        <v>0</v>
      </c>
      <c r="FS501">
        <v>0</v>
      </c>
      <c r="FX501">
        <v>0</v>
      </c>
      <c r="FY501">
        <v>0</v>
      </c>
      <c r="GA501" t="s">
        <v>3</v>
      </c>
      <c r="GD501">
        <v>1</v>
      </c>
      <c r="GF501">
        <v>-1150632743</v>
      </c>
      <c r="GG501">
        <v>2</v>
      </c>
      <c r="GH501">
        <v>1</v>
      </c>
      <c r="GI501">
        <v>2</v>
      </c>
      <c r="GJ501">
        <v>0</v>
      </c>
      <c r="GK501">
        <v>0</v>
      </c>
      <c r="GL501">
        <f t="shared" si="389"/>
        <v>0</v>
      </c>
      <c r="GM501">
        <f t="shared" si="390"/>
        <v>2545.2399999999998</v>
      </c>
      <c r="GN501">
        <f t="shared" si="391"/>
        <v>2545.2399999999998</v>
      </c>
      <c r="GO501">
        <f t="shared" si="392"/>
        <v>0</v>
      </c>
      <c r="GP501">
        <f t="shared" si="393"/>
        <v>0</v>
      </c>
      <c r="GR501">
        <v>0</v>
      </c>
      <c r="GS501">
        <v>3</v>
      </c>
      <c r="GT501">
        <v>0</v>
      </c>
      <c r="GU501" t="s">
        <v>3</v>
      </c>
      <c r="GV501">
        <f t="shared" si="394"/>
        <v>0</v>
      </c>
      <c r="GW501">
        <v>1</v>
      </c>
      <c r="GX501">
        <f t="shared" si="395"/>
        <v>0</v>
      </c>
      <c r="HA501">
        <v>0</v>
      </c>
      <c r="HB501">
        <v>0</v>
      </c>
      <c r="HC501">
        <f t="shared" si="396"/>
        <v>0</v>
      </c>
      <c r="HE501" t="s">
        <v>3</v>
      </c>
      <c r="HF501" t="s">
        <v>3</v>
      </c>
      <c r="IK501">
        <v>0</v>
      </c>
    </row>
    <row r="502" spans="1:245">
      <c r="A502">
        <v>17</v>
      </c>
      <c r="B502">
        <v>1</v>
      </c>
      <c r="C502">
        <f>ROW(SmtRes!A579)</f>
        <v>579</v>
      </c>
      <c r="D502">
        <f>ROW(EtalonRes!A566)</f>
        <v>566</v>
      </c>
      <c r="E502" t="s">
        <v>39</v>
      </c>
      <c r="F502" t="s">
        <v>40</v>
      </c>
      <c r="G502" t="s">
        <v>41</v>
      </c>
      <c r="H502" t="s">
        <v>37</v>
      </c>
      <c r="I502">
        <f>ROUND(26.5/100,9)</f>
        <v>0.26500000000000001</v>
      </c>
      <c r="J502">
        <v>0</v>
      </c>
      <c r="O502">
        <f t="shared" si="360"/>
        <v>797.21</v>
      </c>
      <c r="P502">
        <f t="shared" si="361"/>
        <v>0</v>
      </c>
      <c r="Q502">
        <f t="shared" si="362"/>
        <v>16.07</v>
      </c>
      <c r="R502">
        <f t="shared" si="363"/>
        <v>15.48</v>
      </c>
      <c r="S502">
        <f t="shared" si="364"/>
        <v>781.14</v>
      </c>
      <c r="T502">
        <f t="shared" si="365"/>
        <v>0</v>
      </c>
      <c r="U502">
        <f t="shared" si="366"/>
        <v>3.0183500000000003</v>
      </c>
      <c r="V502">
        <f t="shared" si="367"/>
        <v>3.4450000000000001E-2</v>
      </c>
      <c r="W502">
        <f t="shared" si="368"/>
        <v>0</v>
      </c>
      <c r="X502">
        <f t="shared" si="369"/>
        <v>541.70000000000005</v>
      </c>
      <c r="Y502">
        <f t="shared" si="370"/>
        <v>430.17</v>
      </c>
      <c r="AA502">
        <v>35806607</v>
      </c>
      <c r="AB502">
        <f t="shared" si="371"/>
        <v>92.9</v>
      </c>
      <c r="AC502">
        <f t="shared" si="372"/>
        <v>0</v>
      </c>
      <c r="AD502">
        <f t="shared" ref="AD502:AD512" si="397">ROUND((((ET502)-(EU502))+AE502),2)</f>
        <v>4.0599999999999996</v>
      </c>
      <c r="AE502">
        <f t="shared" si="373"/>
        <v>1.76</v>
      </c>
      <c r="AF502">
        <f t="shared" si="374"/>
        <v>88.84</v>
      </c>
      <c r="AG502">
        <f t="shared" si="375"/>
        <v>0</v>
      </c>
      <c r="AH502">
        <f t="shared" si="376"/>
        <v>11.39</v>
      </c>
      <c r="AI502">
        <f t="shared" si="377"/>
        <v>0.13</v>
      </c>
      <c r="AJ502">
        <f t="shared" si="378"/>
        <v>0</v>
      </c>
      <c r="AK502">
        <v>92.9</v>
      </c>
      <c r="AL502">
        <v>0</v>
      </c>
      <c r="AM502">
        <v>4.0599999999999996</v>
      </c>
      <c r="AN502">
        <v>1.76</v>
      </c>
      <c r="AO502">
        <v>88.84</v>
      </c>
      <c r="AP502">
        <v>0</v>
      </c>
      <c r="AQ502">
        <v>11.39</v>
      </c>
      <c r="AR502">
        <v>0.13</v>
      </c>
      <c r="AS502">
        <v>0</v>
      </c>
      <c r="AT502">
        <v>68</v>
      </c>
      <c r="AU502">
        <v>54</v>
      </c>
      <c r="AV502">
        <v>1</v>
      </c>
      <c r="AW502">
        <v>1</v>
      </c>
      <c r="AZ502">
        <v>1</v>
      </c>
      <c r="BA502">
        <v>33.18</v>
      </c>
      <c r="BB502">
        <v>14.94</v>
      </c>
      <c r="BC502">
        <v>1</v>
      </c>
      <c r="BD502" t="s">
        <v>3</v>
      </c>
      <c r="BE502" t="s">
        <v>3</v>
      </c>
      <c r="BF502" t="s">
        <v>3</v>
      </c>
      <c r="BG502" t="s">
        <v>3</v>
      </c>
      <c r="BH502">
        <v>0</v>
      </c>
      <c r="BI502">
        <v>1</v>
      </c>
      <c r="BJ502" t="s">
        <v>42</v>
      </c>
      <c r="BM502">
        <v>57001</v>
      </c>
      <c r="BN502">
        <v>0</v>
      </c>
      <c r="BO502" t="s">
        <v>40</v>
      </c>
      <c r="BP502">
        <v>1</v>
      </c>
      <c r="BQ502">
        <v>6</v>
      </c>
      <c r="BR502">
        <v>0</v>
      </c>
      <c r="BS502">
        <v>33.18</v>
      </c>
      <c r="BT502">
        <v>1</v>
      </c>
      <c r="BU502">
        <v>1</v>
      </c>
      <c r="BV502">
        <v>1</v>
      </c>
      <c r="BW502">
        <v>1</v>
      </c>
      <c r="BX502">
        <v>1</v>
      </c>
      <c r="BY502" t="s">
        <v>3</v>
      </c>
      <c r="BZ502">
        <v>80</v>
      </c>
      <c r="CA502">
        <v>68</v>
      </c>
      <c r="CE502">
        <v>0</v>
      </c>
      <c r="CF502">
        <v>0</v>
      </c>
      <c r="CG502">
        <v>0</v>
      </c>
      <c r="CM502">
        <v>0</v>
      </c>
      <c r="CN502" t="s">
        <v>3</v>
      </c>
      <c r="CO502">
        <v>0</v>
      </c>
      <c r="CP502">
        <f t="shared" si="379"/>
        <v>797.21</v>
      </c>
      <c r="CQ502">
        <f t="shared" si="380"/>
        <v>0</v>
      </c>
      <c r="CR502">
        <f t="shared" si="381"/>
        <v>60.656399999999991</v>
      </c>
      <c r="CS502">
        <f t="shared" si="382"/>
        <v>58.396799999999999</v>
      </c>
      <c r="CT502">
        <f t="shared" si="383"/>
        <v>2947.7112000000002</v>
      </c>
      <c r="CU502">
        <f t="shared" si="384"/>
        <v>0</v>
      </c>
      <c r="CV502">
        <f t="shared" si="385"/>
        <v>11.39</v>
      </c>
      <c r="CW502">
        <f t="shared" si="386"/>
        <v>0.13</v>
      </c>
      <c r="CX502">
        <f t="shared" si="387"/>
        <v>0</v>
      </c>
      <c r="CY502">
        <f t="shared" ref="CY502:CY512" si="398">(((S502+R502)*AT502)/100)</f>
        <v>541.70159999999998</v>
      </c>
      <c r="CZ502">
        <f t="shared" ref="CZ502:CZ512" si="399">(((S502+R502)*AU502)/100)</f>
        <v>430.1748</v>
      </c>
      <c r="DC502" t="s">
        <v>3</v>
      </c>
      <c r="DD502" t="s">
        <v>3</v>
      </c>
      <c r="DE502" t="s">
        <v>3</v>
      </c>
      <c r="DF502" t="s">
        <v>3</v>
      </c>
      <c r="DG502" t="s">
        <v>3</v>
      </c>
      <c r="DH502" t="s">
        <v>3</v>
      </c>
      <c r="DI502" t="s">
        <v>3</v>
      </c>
      <c r="DJ502" t="s">
        <v>3</v>
      </c>
      <c r="DK502" t="s">
        <v>3</v>
      </c>
      <c r="DL502" t="s">
        <v>3</v>
      </c>
      <c r="DM502" t="s">
        <v>3</v>
      </c>
      <c r="DN502">
        <v>0</v>
      </c>
      <c r="DO502">
        <v>0</v>
      </c>
      <c r="DP502">
        <v>1</v>
      </c>
      <c r="DQ502">
        <v>1</v>
      </c>
      <c r="DU502">
        <v>1013</v>
      </c>
      <c r="DV502" t="s">
        <v>37</v>
      </c>
      <c r="DW502" t="s">
        <v>37</v>
      </c>
      <c r="DX502">
        <v>1</v>
      </c>
      <c r="DZ502" t="s">
        <v>3</v>
      </c>
      <c r="EA502" t="s">
        <v>3</v>
      </c>
      <c r="EB502" t="s">
        <v>3</v>
      </c>
      <c r="EC502" t="s">
        <v>3</v>
      </c>
      <c r="EE502">
        <v>29085590</v>
      </c>
      <c r="EF502">
        <v>6</v>
      </c>
      <c r="EG502" t="s">
        <v>21</v>
      </c>
      <c r="EH502">
        <v>0</v>
      </c>
      <c r="EI502" t="s">
        <v>3</v>
      </c>
      <c r="EJ502">
        <v>1</v>
      </c>
      <c r="EK502">
        <v>57001</v>
      </c>
      <c r="EL502" t="s">
        <v>22</v>
      </c>
      <c r="EM502" t="s">
        <v>23</v>
      </c>
      <c r="EO502" t="s">
        <v>3</v>
      </c>
      <c r="EQ502">
        <v>0</v>
      </c>
      <c r="ER502">
        <v>92.9</v>
      </c>
      <c r="ES502">
        <v>0</v>
      </c>
      <c r="ET502">
        <v>4.0599999999999996</v>
      </c>
      <c r="EU502">
        <v>1.76</v>
      </c>
      <c r="EV502">
        <v>88.84</v>
      </c>
      <c r="EW502">
        <v>11.39</v>
      </c>
      <c r="EX502">
        <v>0.13</v>
      </c>
      <c r="EY502">
        <v>0</v>
      </c>
      <c r="FQ502">
        <v>0</v>
      </c>
      <c r="FR502">
        <f t="shared" si="388"/>
        <v>0</v>
      </c>
      <c r="FS502">
        <v>0</v>
      </c>
      <c r="FV502" t="s">
        <v>24</v>
      </c>
      <c r="FW502" t="s">
        <v>25</v>
      </c>
      <c r="FX502">
        <v>80</v>
      </c>
      <c r="FY502">
        <v>68</v>
      </c>
      <c r="GA502" t="s">
        <v>3</v>
      </c>
      <c r="GD502">
        <v>1</v>
      </c>
      <c r="GF502">
        <v>-1629810845</v>
      </c>
      <c r="GG502">
        <v>2</v>
      </c>
      <c r="GH502">
        <v>1</v>
      </c>
      <c r="GI502">
        <v>2</v>
      </c>
      <c r="GJ502">
        <v>0</v>
      </c>
      <c r="GK502">
        <v>0</v>
      </c>
      <c r="GL502">
        <f t="shared" si="389"/>
        <v>0</v>
      </c>
      <c r="GM502">
        <f t="shared" si="390"/>
        <v>1769.08</v>
      </c>
      <c r="GN502">
        <f t="shared" si="391"/>
        <v>1769.08</v>
      </c>
      <c r="GO502">
        <f t="shared" si="392"/>
        <v>0</v>
      </c>
      <c r="GP502">
        <f t="shared" si="393"/>
        <v>0</v>
      </c>
      <c r="GR502">
        <v>0</v>
      </c>
      <c r="GS502">
        <v>3</v>
      </c>
      <c r="GT502">
        <v>0</v>
      </c>
      <c r="GU502" t="s">
        <v>3</v>
      </c>
      <c r="GV502">
        <f t="shared" si="394"/>
        <v>0</v>
      </c>
      <c r="GW502">
        <v>1</v>
      </c>
      <c r="GX502">
        <f t="shared" si="395"/>
        <v>0</v>
      </c>
      <c r="HA502">
        <v>0</v>
      </c>
      <c r="HB502">
        <v>0</v>
      </c>
      <c r="HC502">
        <f t="shared" si="396"/>
        <v>0</v>
      </c>
      <c r="HE502" t="s">
        <v>3</v>
      </c>
      <c r="HF502" t="s">
        <v>3</v>
      </c>
      <c r="IK502">
        <v>0</v>
      </c>
    </row>
    <row r="503" spans="1:245">
      <c r="A503">
        <v>18</v>
      </c>
      <c r="B503">
        <v>1</v>
      </c>
      <c r="C503">
        <v>579</v>
      </c>
      <c r="E503" t="s">
        <v>43</v>
      </c>
      <c r="F503" t="s">
        <v>27</v>
      </c>
      <c r="G503" t="s">
        <v>28</v>
      </c>
      <c r="H503" t="s">
        <v>29</v>
      </c>
      <c r="I503">
        <f>I502*J503</f>
        <v>0.12454999999999999</v>
      </c>
      <c r="J503">
        <v>0.47</v>
      </c>
      <c r="O503">
        <f t="shared" si="360"/>
        <v>0</v>
      </c>
      <c r="P503">
        <f t="shared" si="361"/>
        <v>0</v>
      </c>
      <c r="Q503">
        <f t="shared" si="362"/>
        <v>0</v>
      </c>
      <c r="R503">
        <f t="shared" si="363"/>
        <v>0</v>
      </c>
      <c r="S503">
        <f t="shared" si="364"/>
        <v>0</v>
      </c>
      <c r="T503">
        <f t="shared" si="365"/>
        <v>0</v>
      </c>
      <c r="U503">
        <f t="shared" si="366"/>
        <v>0</v>
      </c>
      <c r="V503">
        <f t="shared" si="367"/>
        <v>0</v>
      </c>
      <c r="W503">
        <f t="shared" si="368"/>
        <v>0</v>
      </c>
      <c r="X503">
        <f t="shared" si="369"/>
        <v>0</v>
      </c>
      <c r="Y503">
        <f t="shared" si="370"/>
        <v>0</v>
      </c>
      <c r="AA503">
        <v>35806607</v>
      </c>
      <c r="AB503">
        <f t="shared" si="371"/>
        <v>0</v>
      </c>
      <c r="AC503">
        <f t="shared" si="372"/>
        <v>0</v>
      </c>
      <c r="AD503">
        <f t="shared" si="397"/>
        <v>0</v>
      </c>
      <c r="AE503">
        <f t="shared" si="373"/>
        <v>0</v>
      </c>
      <c r="AF503">
        <f t="shared" si="374"/>
        <v>0</v>
      </c>
      <c r="AG503">
        <f t="shared" si="375"/>
        <v>0</v>
      </c>
      <c r="AH503">
        <f t="shared" si="376"/>
        <v>0</v>
      </c>
      <c r="AI503">
        <f t="shared" si="377"/>
        <v>0</v>
      </c>
      <c r="AJ503">
        <f t="shared" si="378"/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</v>
      </c>
      <c r="AW503">
        <v>1</v>
      </c>
      <c r="AZ503">
        <v>1</v>
      </c>
      <c r="BA503">
        <v>1</v>
      </c>
      <c r="BB503">
        <v>1</v>
      </c>
      <c r="BC503">
        <v>1</v>
      </c>
      <c r="BD503" t="s">
        <v>3</v>
      </c>
      <c r="BE503" t="s">
        <v>3</v>
      </c>
      <c r="BF503" t="s">
        <v>3</v>
      </c>
      <c r="BG503" t="s">
        <v>3</v>
      </c>
      <c r="BH503">
        <v>3</v>
      </c>
      <c r="BI503">
        <v>2</v>
      </c>
      <c r="BJ503" t="s">
        <v>30</v>
      </c>
      <c r="BM503">
        <v>500002</v>
      </c>
      <c r="BN503">
        <v>0</v>
      </c>
      <c r="BO503" t="s">
        <v>3</v>
      </c>
      <c r="BP503">
        <v>0</v>
      </c>
      <c r="BQ503">
        <v>12</v>
      </c>
      <c r="BR503">
        <v>0</v>
      </c>
      <c r="BS503">
        <v>1</v>
      </c>
      <c r="BT503">
        <v>1</v>
      </c>
      <c r="BU503">
        <v>1</v>
      </c>
      <c r="BV503">
        <v>1</v>
      </c>
      <c r="BW503">
        <v>1</v>
      </c>
      <c r="BX503">
        <v>1</v>
      </c>
      <c r="BY503" t="s">
        <v>3</v>
      </c>
      <c r="BZ503">
        <v>0</v>
      </c>
      <c r="CA503">
        <v>0</v>
      </c>
      <c r="CE503">
        <v>0</v>
      </c>
      <c r="CF503">
        <v>0</v>
      </c>
      <c r="CG503">
        <v>0</v>
      </c>
      <c r="CM503">
        <v>0</v>
      </c>
      <c r="CN503" t="s">
        <v>3</v>
      </c>
      <c r="CO503">
        <v>0</v>
      </c>
      <c r="CP503">
        <f t="shared" si="379"/>
        <v>0</v>
      </c>
      <c r="CQ503">
        <f t="shared" si="380"/>
        <v>0</v>
      </c>
      <c r="CR503">
        <f t="shared" si="381"/>
        <v>0</v>
      </c>
      <c r="CS503">
        <f t="shared" si="382"/>
        <v>0</v>
      </c>
      <c r="CT503">
        <f t="shared" si="383"/>
        <v>0</v>
      </c>
      <c r="CU503">
        <f t="shared" si="384"/>
        <v>0</v>
      </c>
      <c r="CV503">
        <f t="shared" si="385"/>
        <v>0</v>
      </c>
      <c r="CW503">
        <f t="shared" si="386"/>
        <v>0</v>
      </c>
      <c r="CX503">
        <f t="shared" si="387"/>
        <v>0</v>
      </c>
      <c r="CY503">
        <f t="shared" si="398"/>
        <v>0</v>
      </c>
      <c r="CZ503">
        <f t="shared" si="399"/>
        <v>0</v>
      </c>
      <c r="DC503" t="s">
        <v>3</v>
      </c>
      <c r="DD503" t="s">
        <v>3</v>
      </c>
      <c r="DE503" t="s">
        <v>3</v>
      </c>
      <c r="DF503" t="s">
        <v>3</v>
      </c>
      <c r="DG503" t="s">
        <v>3</v>
      </c>
      <c r="DH503" t="s">
        <v>3</v>
      </c>
      <c r="DI503" t="s">
        <v>3</v>
      </c>
      <c r="DJ503" t="s">
        <v>3</v>
      </c>
      <c r="DK503" t="s">
        <v>3</v>
      </c>
      <c r="DL503" t="s">
        <v>3</v>
      </c>
      <c r="DM503" t="s">
        <v>3</v>
      </c>
      <c r="DN503">
        <v>0</v>
      </c>
      <c r="DO503">
        <v>0</v>
      </c>
      <c r="DP503">
        <v>1</v>
      </c>
      <c r="DQ503">
        <v>1</v>
      </c>
      <c r="DU503">
        <v>1009</v>
      </c>
      <c r="DV503" t="s">
        <v>29</v>
      </c>
      <c r="DW503" t="s">
        <v>29</v>
      </c>
      <c r="DX503">
        <v>1000</v>
      </c>
      <c r="DZ503" t="s">
        <v>3</v>
      </c>
      <c r="EA503" t="s">
        <v>3</v>
      </c>
      <c r="EB503" t="s">
        <v>3</v>
      </c>
      <c r="EC503" t="s">
        <v>3</v>
      </c>
      <c r="EE503">
        <v>29085444</v>
      </c>
      <c r="EF503">
        <v>12</v>
      </c>
      <c r="EG503" t="s">
        <v>31</v>
      </c>
      <c r="EH503">
        <v>0</v>
      </c>
      <c r="EI503" t="s">
        <v>3</v>
      </c>
      <c r="EJ503">
        <v>2</v>
      </c>
      <c r="EK503">
        <v>500002</v>
      </c>
      <c r="EL503" t="s">
        <v>32</v>
      </c>
      <c r="EM503" t="s">
        <v>33</v>
      </c>
      <c r="EO503" t="s">
        <v>3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FQ503">
        <v>0</v>
      </c>
      <c r="FR503">
        <f t="shared" si="388"/>
        <v>0</v>
      </c>
      <c r="FS503">
        <v>0</v>
      </c>
      <c r="FX503">
        <v>0</v>
      </c>
      <c r="FY503">
        <v>0</v>
      </c>
      <c r="GA503" t="s">
        <v>3</v>
      </c>
      <c r="GD503">
        <v>1</v>
      </c>
      <c r="GF503">
        <v>-304821490</v>
      </c>
      <c r="GG503">
        <v>2</v>
      </c>
      <c r="GH503">
        <v>1</v>
      </c>
      <c r="GI503">
        <v>-2</v>
      </c>
      <c r="GJ503">
        <v>0</v>
      </c>
      <c r="GK503">
        <v>0</v>
      </c>
      <c r="GL503">
        <f t="shared" si="389"/>
        <v>0</v>
      </c>
      <c r="GM503">
        <f t="shared" si="390"/>
        <v>0</v>
      </c>
      <c r="GN503">
        <f t="shared" si="391"/>
        <v>0</v>
      </c>
      <c r="GO503">
        <f t="shared" si="392"/>
        <v>0</v>
      </c>
      <c r="GP503">
        <f t="shared" si="393"/>
        <v>0</v>
      </c>
      <c r="GR503">
        <v>0</v>
      </c>
      <c r="GS503">
        <v>0</v>
      </c>
      <c r="GT503">
        <v>0</v>
      </c>
      <c r="GU503" t="s">
        <v>3</v>
      </c>
      <c r="GV503">
        <f t="shared" si="394"/>
        <v>0</v>
      </c>
      <c r="GW503">
        <v>1</v>
      </c>
      <c r="GX503">
        <f t="shared" si="395"/>
        <v>0</v>
      </c>
      <c r="HA503">
        <v>0</v>
      </c>
      <c r="HB503">
        <v>0</v>
      </c>
      <c r="HC503">
        <f t="shared" si="396"/>
        <v>0</v>
      </c>
      <c r="HE503" t="s">
        <v>3</v>
      </c>
      <c r="HF503" t="s">
        <v>3</v>
      </c>
      <c r="IK503">
        <v>0</v>
      </c>
    </row>
    <row r="504" spans="1:245">
      <c r="A504">
        <v>17</v>
      </c>
      <c r="B504">
        <v>1</v>
      </c>
      <c r="C504">
        <f>ROW(SmtRes!A581)</f>
        <v>581</v>
      </c>
      <c r="D504">
        <f>ROW(EtalonRes!A568)</f>
        <v>568</v>
      </c>
      <c r="E504" t="s">
        <v>44</v>
      </c>
      <c r="F504" t="s">
        <v>53</v>
      </c>
      <c r="G504" t="s">
        <v>54</v>
      </c>
      <c r="H504" t="s">
        <v>55</v>
      </c>
      <c r="I504">
        <f>ROUND(20/100,9)</f>
        <v>0.2</v>
      </c>
      <c r="J504">
        <v>0</v>
      </c>
      <c r="O504">
        <f t="shared" si="360"/>
        <v>195.16</v>
      </c>
      <c r="P504">
        <f t="shared" si="361"/>
        <v>0</v>
      </c>
      <c r="Q504">
        <f t="shared" si="362"/>
        <v>0</v>
      </c>
      <c r="R504">
        <f t="shared" si="363"/>
        <v>0</v>
      </c>
      <c r="S504">
        <f t="shared" si="364"/>
        <v>195.16</v>
      </c>
      <c r="T504">
        <f t="shared" si="365"/>
        <v>0</v>
      </c>
      <c r="U504">
        <f t="shared" si="366"/>
        <v>0.754</v>
      </c>
      <c r="V504">
        <f t="shared" si="367"/>
        <v>0</v>
      </c>
      <c r="W504">
        <f t="shared" si="368"/>
        <v>0</v>
      </c>
      <c r="X504">
        <f t="shared" si="369"/>
        <v>132.71</v>
      </c>
      <c r="Y504">
        <f t="shared" si="370"/>
        <v>105.39</v>
      </c>
      <c r="AA504">
        <v>35806607</v>
      </c>
      <c r="AB504">
        <f t="shared" si="371"/>
        <v>29.41</v>
      </c>
      <c r="AC504">
        <f t="shared" si="372"/>
        <v>0</v>
      </c>
      <c r="AD504">
        <f t="shared" si="397"/>
        <v>0</v>
      </c>
      <c r="AE504">
        <f t="shared" si="373"/>
        <v>0</v>
      </c>
      <c r="AF504">
        <f t="shared" si="374"/>
        <v>29.41</v>
      </c>
      <c r="AG504">
        <f t="shared" si="375"/>
        <v>0</v>
      </c>
      <c r="AH504">
        <f t="shared" si="376"/>
        <v>3.77</v>
      </c>
      <c r="AI504">
        <f t="shared" si="377"/>
        <v>0</v>
      </c>
      <c r="AJ504">
        <f t="shared" si="378"/>
        <v>0</v>
      </c>
      <c r="AK504">
        <v>29.41</v>
      </c>
      <c r="AL504">
        <v>0</v>
      </c>
      <c r="AM504">
        <v>0</v>
      </c>
      <c r="AN504">
        <v>0</v>
      </c>
      <c r="AO504">
        <v>29.41</v>
      </c>
      <c r="AP504">
        <v>0</v>
      </c>
      <c r="AQ504">
        <v>3.77</v>
      </c>
      <c r="AR504">
        <v>0</v>
      </c>
      <c r="AS504">
        <v>0</v>
      </c>
      <c r="AT504">
        <v>68</v>
      </c>
      <c r="AU504">
        <v>54</v>
      </c>
      <c r="AV504">
        <v>1</v>
      </c>
      <c r="AW504">
        <v>1</v>
      </c>
      <c r="AZ504">
        <v>1</v>
      </c>
      <c r="BA504">
        <v>33.18</v>
      </c>
      <c r="BB504">
        <v>1</v>
      </c>
      <c r="BC504">
        <v>1</v>
      </c>
      <c r="BD504" t="s">
        <v>3</v>
      </c>
      <c r="BE504" t="s">
        <v>3</v>
      </c>
      <c r="BF504" t="s">
        <v>3</v>
      </c>
      <c r="BG504" t="s">
        <v>3</v>
      </c>
      <c r="BH504">
        <v>0</v>
      </c>
      <c r="BI504">
        <v>1</v>
      </c>
      <c r="BJ504" t="s">
        <v>56</v>
      </c>
      <c r="BM504">
        <v>57001</v>
      </c>
      <c r="BN504">
        <v>0</v>
      </c>
      <c r="BO504" t="s">
        <v>53</v>
      </c>
      <c r="BP504">
        <v>1</v>
      </c>
      <c r="BQ504">
        <v>6</v>
      </c>
      <c r="BR504">
        <v>0</v>
      </c>
      <c r="BS504">
        <v>33.18</v>
      </c>
      <c r="BT504">
        <v>1</v>
      </c>
      <c r="BU504">
        <v>1</v>
      </c>
      <c r="BV504">
        <v>1</v>
      </c>
      <c r="BW504">
        <v>1</v>
      </c>
      <c r="BX504">
        <v>1</v>
      </c>
      <c r="BY504" t="s">
        <v>3</v>
      </c>
      <c r="BZ504">
        <v>80</v>
      </c>
      <c r="CA504">
        <v>68</v>
      </c>
      <c r="CE504">
        <v>0</v>
      </c>
      <c r="CF504">
        <v>0</v>
      </c>
      <c r="CG504">
        <v>0</v>
      </c>
      <c r="CM504">
        <v>0</v>
      </c>
      <c r="CN504" t="s">
        <v>3</v>
      </c>
      <c r="CO504">
        <v>0</v>
      </c>
      <c r="CP504">
        <f t="shared" si="379"/>
        <v>195.16</v>
      </c>
      <c r="CQ504">
        <f t="shared" si="380"/>
        <v>0</v>
      </c>
      <c r="CR504">
        <f t="shared" si="381"/>
        <v>0</v>
      </c>
      <c r="CS504">
        <f t="shared" si="382"/>
        <v>0</v>
      </c>
      <c r="CT504">
        <f t="shared" si="383"/>
        <v>975.82380000000001</v>
      </c>
      <c r="CU504">
        <f t="shared" si="384"/>
        <v>0</v>
      </c>
      <c r="CV504">
        <f t="shared" si="385"/>
        <v>3.77</v>
      </c>
      <c r="CW504">
        <f t="shared" si="386"/>
        <v>0</v>
      </c>
      <c r="CX504">
        <f t="shared" si="387"/>
        <v>0</v>
      </c>
      <c r="CY504">
        <f t="shared" si="398"/>
        <v>132.7088</v>
      </c>
      <c r="CZ504">
        <f t="shared" si="399"/>
        <v>105.38639999999999</v>
      </c>
      <c r="DC504" t="s">
        <v>3</v>
      </c>
      <c r="DD504" t="s">
        <v>3</v>
      </c>
      <c r="DE504" t="s">
        <v>3</v>
      </c>
      <c r="DF504" t="s">
        <v>3</v>
      </c>
      <c r="DG504" t="s">
        <v>3</v>
      </c>
      <c r="DH504" t="s">
        <v>3</v>
      </c>
      <c r="DI504" t="s">
        <v>3</v>
      </c>
      <c r="DJ504" t="s">
        <v>3</v>
      </c>
      <c r="DK504" t="s">
        <v>3</v>
      </c>
      <c r="DL504" t="s">
        <v>3</v>
      </c>
      <c r="DM504" t="s">
        <v>3</v>
      </c>
      <c r="DN504">
        <v>0</v>
      </c>
      <c r="DO504">
        <v>0</v>
      </c>
      <c r="DP504">
        <v>1</v>
      </c>
      <c r="DQ504">
        <v>1</v>
      </c>
      <c r="DU504">
        <v>1013</v>
      </c>
      <c r="DV504" t="s">
        <v>55</v>
      </c>
      <c r="DW504" t="s">
        <v>55</v>
      </c>
      <c r="DX504">
        <v>1</v>
      </c>
      <c r="DZ504" t="s">
        <v>3</v>
      </c>
      <c r="EA504" t="s">
        <v>3</v>
      </c>
      <c r="EB504" t="s">
        <v>3</v>
      </c>
      <c r="EC504" t="s">
        <v>3</v>
      </c>
      <c r="EE504">
        <v>29085590</v>
      </c>
      <c r="EF504">
        <v>6</v>
      </c>
      <c r="EG504" t="s">
        <v>21</v>
      </c>
      <c r="EH504">
        <v>0</v>
      </c>
      <c r="EI504" t="s">
        <v>3</v>
      </c>
      <c r="EJ504">
        <v>1</v>
      </c>
      <c r="EK504">
        <v>57001</v>
      </c>
      <c r="EL504" t="s">
        <v>22</v>
      </c>
      <c r="EM504" t="s">
        <v>23</v>
      </c>
      <c r="EO504" t="s">
        <v>3</v>
      </c>
      <c r="EQ504">
        <v>0</v>
      </c>
      <c r="ER504">
        <v>29.41</v>
      </c>
      <c r="ES504">
        <v>0</v>
      </c>
      <c r="ET504">
        <v>0</v>
      </c>
      <c r="EU504">
        <v>0</v>
      </c>
      <c r="EV504">
        <v>29.41</v>
      </c>
      <c r="EW504">
        <v>3.77</v>
      </c>
      <c r="EX504">
        <v>0</v>
      </c>
      <c r="EY504">
        <v>0</v>
      </c>
      <c r="FQ504">
        <v>0</v>
      </c>
      <c r="FR504">
        <f t="shared" si="388"/>
        <v>0</v>
      </c>
      <c r="FS504">
        <v>0</v>
      </c>
      <c r="FV504" t="s">
        <v>24</v>
      </c>
      <c r="FW504" t="s">
        <v>25</v>
      </c>
      <c r="FX504">
        <v>80</v>
      </c>
      <c r="FY504">
        <v>68</v>
      </c>
      <c r="GA504" t="s">
        <v>3</v>
      </c>
      <c r="GD504">
        <v>1</v>
      </c>
      <c r="GF504">
        <v>1266291680</v>
      </c>
      <c r="GG504">
        <v>2</v>
      </c>
      <c r="GH504">
        <v>1</v>
      </c>
      <c r="GI504">
        <v>2</v>
      </c>
      <c r="GJ504">
        <v>0</v>
      </c>
      <c r="GK504">
        <v>0</v>
      </c>
      <c r="GL504">
        <f t="shared" si="389"/>
        <v>0</v>
      </c>
      <c r="GM504">
        <f t="shared" si="390"/>
        <v>433.26</v>
      </c>
      <c r="GN504">
        <f t="shared" si="391"/>
        <v>433.26</v>
      </c>
      <c r="GO504">
        <f t="shared" si="392"/>
        <v>0</v>
      </c>
      <c r="GP504">
        <f t="shared" si="393"/>
        <v>0</v>
      </c>
      <c r="GR504">
        <v>0</v>
      </c>
      <c r="GS504">
        <v>3</v>
      </c>
      <c r="GT504">
        <v>0</v>
      </c>
      <c r="GU504" t="s">
        <v>3</v>
      </c>
      <c r="GV504">
        <f t="shared" si="394"/>
        <v>0</v>
      </c>
      <c r="GW504">
        <v>1</v>
      </c>
      <c r="GX504">
        <f t="shared" si="395"/>
        <v>0</v>
      </c>
      <c r="HA504">
        <v>0</v>
      </c>
      <c r="HB504">
        <v>0</v>
      </c>
      <c r="HC504">
        <f t="shared" si="396"/>
        <v>0</v>
      </c>
      <c r="HE504" t="s">
        <v>3</v>
      </c>
      <c r="HF504" t="s">
        <v>3</v>
      </c>
      <c r="IK504">
        <v>0</v>
      </c>
    </row>
    <row r="505" spans="1:245">
      <c r="A505">
        <v>18</v>
      </c>
      <c r="B505">
        <v>1</v>
      </c>
      <c r="C505">
        <v>581</v>
      </c>
      <c r="E505" t="s">
        <v>51</v>
      </c>
      <c r="F505" t="s">
        <v>27</v>
      </c>
      <c r="G505" t="s">
        <v>28</v>
      </c>
      <c r="H505" t="s">
        <v>29</v>
      </c>
      <c r="I505">
        <f>I504*J505</f>
        <v>2.1999999999999999E-2</v>
      </c>
      <c r="J505">
        <v>0.10999999999999999</v>
      </c>
      <c r="O505">
        <f t="shared" si="360"/>
        <v>0</v>
      </c>
      <c r="P505">
        <f t="shared" si="361"/>
        <v>0</v>
      </c>
      <c r="Q505">
        <f t="shared" si="362"/>
        <v>0</v>
      </c>
      <c r="R505">
        <f t="shared" si="363"/>
        <v>0</v>
      </c>
      <c r="S505">
        <f t="shared" si="364"/>
        <v>0</v>
      </c>
      <c r="T505">
        <f t="shared" si="365"/>
        <v>0</v>
      </c>
      <c r="U505">
        <f t="shared" si="366"/>
        <v>0</v>
      </c>
      <c r="V505">
        <f t="shared" si="367"/>
        <v>0</v>
      </c>
      <c r="W505">
        <f t="shared" si="368"/>
        <v>0</v>
      </c>
      <c r="X505">
        <f t="shared" si="369"/>
        <v>0</v>
      </c>
      <c r="Y505">
        <f t="shared" si="370"/>
        <v>0</v>
      </c>
      <c r="AA505">
        <v>35806607</v>
      </c>
      <c r="AB505">
        <f t="shared" si="371"/>
        <v>0</v>
      </c>
      <c r="AC505">
        <f t="shared" si="372"/>
        <v>0</v>
      </c>
      <c r="AD505">
        <f t="shared" si="397"/>
        <v>0</v>
      </c>
      <c r="AE505">
        <f t="shared" si="373"/>
        <v>0</v>
      </c>
      <c r="AF505">
        <f t="shared" si="374"/>
        <v>0</v>
      </c>
      <c r="AG505">
        <f t="shared" si="375"/>
        <v>0</v>
      </c>
      <c r="AH505">
        <f t="shared" si="376"/>
        <v>0</v>
      </c>
      <c r="AI505">
        <f t="shared" si="377"/>
        <v>0</v>
      </c>
      <c r="AJ505">
        <f t="shared" si="378"/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1</v>
      </c>
      <c r="AW505">
        <v>1</v>
      </c>
      <c r="AZ505">
        <v>1</v>
      </c>
      <c r="BA505">
        <v>1</v>
      </c>
      <c r="BB505">
        <v>1</v>
      </c>
      <c r="BC505">
        <v>1</v>
      </c>
      <c r="BD505" t="s">
        <v>3</v>
      </c>
      <c r="BE505" t="s">
        <v>3</v>
      </c>
      <c r="BF505" t="s">
        <v>3</v>
      </c>
      <c r="BG505" t="s">
        <v>3</v>
      </c>
      <c r="BH505">
        <v>3</v>
      </c>
      <c r="BI505">
        <v>2</v>
      </c>
      <c r="BJ505" t="s">
        <v>30</v>
      </c>
      <c r="BM505">
        <v>500002</v>
      </c>
      <c r="BN505">
        <v>0</v>
      </c>
      <c r="BO505" t="s">
        <v>3</v>
      </c>
      <c r="BP505">
        <v>0</v>
      </c>
      <c r="BQ505">
        <v>12</v>
      </c>
      <c r="BR505">
        <v>0</v>
      </c>
      <c r="BS505">
        <v>1</v>
      </c>
      <c r="BT505">
        <v>1</v>
      </c>
      <c r="BU505">
        <v>1</v>
      </c>
      <c r="BV505">
        <v>1</v>
      </c>
      <c r="BW505">
        <v>1</v>
      </c>
      <c r="BX505">
        <v>1</v>
      </c>
      <c r="BY505" t="s">
        <v>3</v>
      </c>
      <c r="BZ505">
        <v>0</v>
      </c>
      <c r="CA505">
        <v>0</v>
      </c>
      <c r="CE505">
        <v>0</v>
      </c>
      <c r="CF505">
        <v>0</v>
      </c>
      <c r="CG505">
        <v>0</v>
      </c>
      <c r="CM505">
        <v>0</v>
      </c>
      <c r="CN505" t="s">
        <v>3</v>
      </c>
      <c r="CO505">
        <v>0</v>
      </c>
      <c r="CP505">
        <f t="shared" si="379"/>
        <v>0</v>
      </c>
      <c r="CQ505">
        <f t="shared" si="380"/>
        <v>0</v>
      </c>
      <c r="CR505">
        <f t="shared" si="381"/>
        <v>0</v>
      </c>
      <c r="CS505">
        <f t="shared" si="382"/>
        <v>0</v>
      </c>
      <c r="CT505">
        <f t="shared" si="383"/>
        <v>0</v>
      </c>
      <c r="CU505">
        <f t="shared" si="384"/>
        <v>0</v>
      </c>
      <c r="CV505">
        <f t="shared" si="385"/>
        <v>0</v>
      </c>
      <c r="CW505">
        <f t="shared" si="386"/>
        <v>0</v>
      </c>
      <c r="CX505">
        <f t="shared" si="387"/>
        <v>0</v>
      </c>
      <c r="CY505">
        <f t="shared" si="398"/>
        <v>0</v>
      </c>
      <c r="CZ505">
        <f t="shared" si="399"/>
        <v>0</v>
      </c>
      <c r="DC505" t="s">
        <v>3</v>
      </c>
      <c r="DD505" t="s">
        <v>3</v>
      </c>
      <c r="DE505" t="s">
        <v>3</v>
      </c>
      <c r="DF505" t="s">
        <v>3</v>
      </c>
      <c r="DG505" t="s">
        <v>3</v>
      </c>
      <c r="DH505" t="s">
        <v>3</v>
      </c>
      <c r="DI505" t="s">
        <v>3</v>
      </c>
      <c r="DJ505" t="s">
        <v>3</v>
      </c>
      <c r="DK505" t="s">
        <v>3</v>
      </c>
      <c r="DL505" t="s">
        <v>3</v>
      </c>
      <c r="DM505" t="s">
        <v>3</v>
      </c>
      <c r="DN505">
        <v>0</v>
      </c>
      <c r="DO505">
        <v>0</v>
      </c>
      <c r="DP505">
        <v>1</v>
      </c>
      <c r="DQ505">
        <v>1</v>
      </c>
      <c r="DU505">
        <v>1009</v>
      </c>
      <c r="DV505" t="s">
        <v>29</v>
      </c>
      <c r="DW505" t="s">
        <v>29</v>
      </c>
      <c r="DX505">
        <v>1000</v>
      </c>
      <c r="DZ505" t="s">
        <v>3</v>
      </c>
      <c r="EA505" t="s">
        <v>3</v>
      </c>
      <c r="EB505" t="s">
        <v>3</v>
      </c>
      <c r="EC505" t="s">
        <v>3</v>
      </c>
      <c r="EE505">
        <v>29085444</v>
      </c>
      <c r="EF505">
        <v>12</v>
      </c>
      <c r="EG505" t="s">
        <v>31</v>
      </c>
      <c r="EH505">
        <v>0</v>
      </c>
      <c r="EI505" t="s">
        <v>3</v>
      </c>
      <c r="EJ505">
        <v>2</v>
      </c>
      <c r="EK505">
        <v>500002</v>
      </c>
      <c r="EL505" t="s">
        <v>32</v>
      </c>
      <c r="EM505" t="s">
        <v>33</v>
      </c>
      <c r="EO505" t="s">
        <v>3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FQ505">
        <v>0</v>
      </c>
      <c r="FR505">
        <f t="shared" si="388"/>
        <v>0</v>
      </c>
      <c r="FS505">
        <v>0</v>
      </c>
      <c r="FX505">
        <v>0</v>
      </c>
      <c r="FY505">
        <v>0</v>
      </c>
      <c r="GA505" t="s">
        <v>3</v>
      </c>
      <c r="GD505">
        <v>1</v>
      </c>
      <c r="GF505">
        <v>-304821490</v>
      </c>
      <c r="GG505">
        <v>2</v>
      </c>
      <c r="GH505">
        <v>1</v>
      </c>
      <c r="GI505">
        <v>-2</v>
      </c>
      <c r="GJ505">
        <v>0</v>
      </c>
      <c r="GK505">
        <v>0</v>
      </c>
      <c r="GL505">
        <f t="shared" si="389"/>
        <v>0</v>
      </c>
      <c r="GM505">
        <f t="shared" si="390"/>
        <v>0</v>
      </c>
      <c r="GN505">
        <f t="shared" si="391"/>
        <v>0</v>
      </c>
      <c r="GO505">
        <f t="shared" si="392"/>
        <v>0</v>
      </c>
      <c r="GP505">
        <f t="shared" si="393"/>
        <v>0</v>
      </c>
      <c r="GR505">
        <v>0</v>
      </c>
      <c r="GS505">
        <v>0</v>
      </c>
      <c r="GT505">
        <v>0</v>
      </c>
      <c r="GU505" t="s">
        <v>3</v>
      </c>
      <c r="GV505">
        <f t="shared" si="394"/>
        <v>0</v>
      </c>
      <c r="GW505">
        <v>1</v>
      </c>
      <c r="GX505">
        <f t="shared" si="395"/>
        <v>0</v>
      </c>
      <c r="HA505">
        <v>0</v>
      </c>
      <c r="HB505">
        <v>0</v>
      </c>
      <c r="HC505">
        <f t="shared" si="396"/>
        <v>0</v>
      </c>
      <c r="HE505" t="s">
        <v>3</v>
      </c>
      <c r="HF505" t="s">
        <v>3</v>
      </c>
      <c r="IK505">
        <v>0</v>
      </c>
    </row>
    <row r="506" spans="1:245">
      <c r="A506">
        <v>17</v>
      </c>
      <c r="B506">
        <v>1</v>
      </c>
      <c r="C506">
        <f>ROW(SmtRes!A582)</f>
        <v>582</v>
      </c>
      <c r="D506">
        <f>ROW(EtalonRes!A569)</f>
        <v>569</v>
      </c>
      <c r="E506" t="s">
        <v>52</v>
      </c>
      <c r="F506" t="s">
        <v>59</v>
      </c>
      <c r="G506" t="s">
        <v>60</v>
      </c>
      <c r="H506" t="s">
        <v>61</v>
      </c>
      <c r="I506">
        <f>ROUND(4/100,9)</f>
        <v>0.04</v>
      </c>
      <c r="J506">
        <v>0</v>
      </c>
      <c r="O506">
        <f t="shared" si="360"/>
        <v>60.45</v>
      </c>
      <c r="P506">
        <f t="shared" si="361"/>
        <v>0</v>
      </c>
      <c r="Q506">
        <f t="shared" si="362"/>
        <v>0</v>
      </c>
      <c r="R506">
        <f t="shared" si="363"/>
        <v>0</v>
      </c>
      <c r="S506">
        <f t="shared" si="364"/>
        <v>60.45</v>
      </c>
      <c r="T506">
        <f t="shared" si="365"/>
        <v>0</v>
      </c>
      <c r="U506">
        <f t="shared" si="366"/>
        <v>0.2336</v>
      </c>
      <c r="V506">
        <f t="shared" si="367"/>
        <v>0</v>
      </c>
      <c r="W506">
        <f t="shared" si="368"/>
        <v>0</v>
      </c>
      <c r="X506">
        <f t="shared" si="369"/>
        <v>43.52</v>
      </c>
      <c r="Y506">
        <f t="shared" si="370"/>
        <v>31.43</v>
      </c>
      <c r="AA506">
        <v>35806607</v>
      </c>
      <c r="AB506">
        <f t="shared" si="371"/>
        <v>45.55</v>
      </c>
      <c r="AC506">
        <f t="shared" si="372"/>
        <v>0</v>
      </c>
      <c r="AD506">
        <f t="shared" si="397"/>
        <v>0</v>
      </c>
      <c r="AE506">
        <f t="shared" si="373"/>
        <v>0</v>
      </c>
      <c r="AF506">
        <f t="shared" si="374"/>
        <v>45.55</v>
      </c>
      <c r="AG506">
        <f t="shared" si="375"/>
        <v>0</v>
      </c>
      <c r="AH506">
        <f t="shared" si="376"/>
        <v>5.84</v>
      </c>
      <c r="AI506">
        <f t="shared" si="377"/>
        <v>0</v>
      </c>
      <c r="AJ506">
        <f t="shared" si="378"/>
        <v>0</v>
      </c>
      <c r="AK506">
        <v>45.55</v>
      </c>
      <c r="AL506">
        <v>0</v>
      </c>
      <c r="AM506">
        <v>0</v>
      </c>
      <c r="AN506">
        <v>0</v>
      </c>
      <c r="AO506">
        <v>45.55</v>
      </c>
      <c r="AP506">
        <v>0</v>
      </c>
      <c r="AQ506">
        <v>5.84</v>
      </c>
      <c r="AR506">
        <v>0</v>
      </c>
      <c r="AS506">
        <v>0</v>
      </c>
      <c r="AT506">
        <v>72</v>
      </c>
      <c r="AU506">
        <v>52</v>
      </c>
      <c r="AV506">
        <v>1</v>
      </c>
      <c r="AW506">
        <v>1</v>
      </c>
      <c r="AZ506">
        <v>1</v>
      </c>
      <c r="BA506">
        <v>33.18</v>
      </c>
      <c r="BB506">
        <v>1</v>
      </c>
      <c r="BC506">
        <v>1</v>
      </c>
      <c r="BD506" t="s">
        <v>3</v>
      </c>
      <c r="BE506" t="s">
        <v>3</v>
      </c>
      <c r="BF506" t="s">
        <v>3</v>
      </c>
      <c r="BG506" t="s">
        <v>3</v>
      </c>
      <c r="BH506">
        <v>0</v>
      </c>
      <c r="BI506">
        <v>1</v>
      </c>
      <c r="BJ506" t="s">
        <v>62</v>
      </c>
      <c r="BM506">
        <v>67001</v>
      </c>
      <c r="BN506">
        <v>0</v>
      </c>
      <c r="BO506" t="s">
        <v>59</v>
      </c>
      <c r="BP506">
        <v>1</v>
      </c>
      <c r="BQ506">
        <v>6</v>
      </c>
      <c r="BR506">
        <v>0</v>
      </c>
      <c r="BS506">
        <v>33.18</v>
      </c>
      <c r="BT506">
        <v>1</v>
      </c>
      <c r="BU506">
        <v>1</v>
      </c>
      <c r="BV506">
        <v>1</v>
      </c>
      <c r="BW506">
        <v>1</v>
      </c>
      <c r="BX506">
        <v>1</v>
      </c>
      <c r="BY506" t="s">
        <v>3</v>
      </c>
      <c r="BZ506">
        <v>85</v>
      </c>
      <c r="CA506">
        <v>65</v>
      </c>
      <c r="CE506">
        <v>0</v>
      </c>
      <c r="CF506">
        <v>0</v>
      </c>
      <c r="CG506">
        <v>0</v>
      </c>
      <c r="CM506">
        <v>0</v>
      </c>
      <c r="CN506" t="s">
        <v>3</v>
      </c>
      <c r="CO506">
        <v>0</v>
      </c>
      <c r="CP506">
        <f t="shared" si="379"/>
        <v>60.45</v>
      </c>
      <c r="CQ506">
        <f t="shared" si="380"/>
        <v>0</v>
      </c>
      <c r="CR506">
        <f t="shared" si="381"/>
        <v>0</v>
      </c>
      <c r="CS506">
        <f t="shared" si="382"/>
        <v>0</v>
      </c>
      <c r="CT506">
        <f t="shared" si="383"/>
        <v>1511.3489999999999</v>
      </c>
      <c r="CU506">
        <f t="shared" si="384"/>
        <v>0</v>
      </c>
      <c r="CV506">
        <f t="shared" si="385"/>
        <v>5.84</v>
      </c>
      <c r="CW506">
        <f t="shared" si="386"/>
        <v>0</v>
      </c>
      <c r="CX506">
        <f t="shared" si="387"/>
        <v>0</v>
      </c>
      <c r="CY506">
        <f t="shared" si="398"/>
        <v>43.524000000000008</v>
      </c>
      <c r="CZ506">
        <f t="shared" si="399"/>
        <v>31.434000000000001</v>
      </c>
      <c r="DC506" t="s">
        <v>3</v>
      </c>
      <c r="DD506" t="s">
        <v>3</v>
      </c>
      <c r="DE506" t="s">
        <v>3</v>
      </c>
      <c r="DF506" t="s">
        <v>3</v>
      </c>
      <c r="DG506" t="s">
        <v>3</v>
      </c>
      <c r="DH506" t="s">
        <v>3</v>
      </c>
      <c r="DI506" t="s">
        <v>3</v>
      </c>
      <c r="DJ506" t="s">
        <v>3</v>
      </c>
      <c r="DK506" t="s">
        <v>3</v>
      </c>
      <c r="DL506" t="s">
        <v>3</v>
      </c>
      <c r="DM506" t="s">
        <v>3</v>
      </c>
      <c r="DN506">
        <v>0</v>
      </c>
      <c r="DO506">
        <v>0</v>
      </c>
      <c r="DP506">
        <v>1</v>
      </c>
      <c r="DQ506">
        <v>1</v>
      </c>
      <c r="DU506">
        <v>1010</v>
      </c>
      <c r="DV506" t="s">
        <v>61</v>
      </c>
      <c r="DW506" t="s">
        <v>61</v>
      </c>
      <c r="DX506">
        <v>100</v>
      </c>
      <c r="DZ506" t="s">
        <v>3</v>
      </c>
      <c r="EA506" t="s">
        <v>3</v>
      </c>
      <c r="EB506" t="s">
        <v>3</v>
      </c>
      <c r="EC506" t="s">
        <v>3</v>
      </c>
      <c r="EE506">
        <v>29085636</v>
      </c>
      <c r="EF506">
        <v>6</v>
      </c>
      <c r="EG506" t="s">
        <v>21</v>
      </c>
      <c r="EH506">
        <v>0</v>
      </c>
      <c r="EI506" t="s">
        <v>3</v>
      </c>
      <c r="EJ506">
        <v>1</v>
      </c>
      <c r="EK506">
        <v>67001</v>
      </c>
      <c r="EL506" t="s">
        <v>63</v>
      </c>
      <c r="EM506" t="s">
        <v>64</v>
      </c>
      <c r="EO506" t="s">
        <v>3</v>
      </c>
      <c r="EQ506">
        <v>0</v>
      </c>
      <c r="ER506">
        <v>45.55</v>
      </c>
      <c r="ES506">
        <v>0</v>
      </c>
      <c r="ET506">
        <v>0</v>
      </c>
      <c r="EU506">
        <v>0</v>
      </c>
      <c r="EV506">
        <v>45.55</v>
      </c>
      <c r="EW506">
        <v>5.84</v>
      </c>
      <c r="EX506">
        <v>0</v>
      </c>
      <c r="EY506">
        <v>0</v>
      </c>
      <c r="FQ506">
        <v>0</v>
      </c>
      <c r="FR506">
        <f t="shared" si="388"/>
        <v>0</v>
      </c>
      <c r="FS506">
        <v>0</v>
      </c>
      <c r="FV506" t="s">
        <v>24</v>
      </c>
      <c r="FW506" t="s">
        <v>25</v>
      </c>
      <c r="FX506">
        <v>85</v>
      </c>
      <c r="FY506">
        <v>65</v>
      </c>
      <c r="GA506" t="s">
        <v>3</v>
      </c>
      <c r="GD506">
        <v>1</v>
      </c>
      <c r="GF506">
        <v>-1255865036</v>
      </c>
      <c r="GG506">
        <v>2</v>
      </c>
      <c r="GH506">
        <v>1</v>
      </c>
      <c r="GI506">
        <v>2</v>
      </c>
      <c r="GJ506">
        <v>0</v>
      </c>
      <c r="GK506">
        <v>0</v>
      </c>
      <c r="GL506">
        <f t="shared" si="389"/>
        <v>0</v>
      </c>
      <c r="GM506">
        <f t="shared" si="390"/>
        <v>135.4</v>
      </c>
      <c r="GN506">
        <f t="shared" si="391"/>
        <v>135.4</v>
      </c>
      <c r="GO506">
        <f t="shared" si="392"/>
        <v>0</v>
      </c>
      <c r="GP506">
        <f t="shared" si="393"/>
        <v>0</v>
      </c>
      <c r="GR506">
        <v>0</v>
      </c>
      <c r="GS506">
        <v>3</v>
      </c>
      <c r="GT506">
        <v>0</v>
      </c>
      <c r="GU506" t="s">
        <v>3</v>
      </c>
      <c r="GV506">
        <f t="shared" si="394"/>
        <v>0</v>
      </c>
      <c r="GW506">
        <v>1</v>
      </c>
      <c r="GX506">
        <f t="shared" si="395"/>
        <v>0</v>
      </c>
      <c r="HA506">
        <v>0</v>
      </c>
      <c r="HB506">
        <v>0</v>
      </c>
      <c r="HC506">
        <f t="shared" si="396"/>
        <v>0</v>
      </c>
      <c r="HE506" t="s">
        <v>3</v>
      </c>
      <c r="HF506" t="s">
        <v>3</v>
      </c>
      <c r="IK506">
        <v>0</v>
      </c>
    </row>
    <row r="507" spans="1:245">
      <c r="A507">
        <v>17</v>
      </c>
      <c r="B507">
        <v>1</v>
      </c>
      <c r="C507">
        <f>ROW(SmtRes!A585)</f>
        <v>585</v>
      </c>
      <c r="D507">
        <f>ROW(EtalonRes!A572)</f>
        <v>572</v>
      </c>
      <c r="E507" t="s">
        <v>58</v>
      </c>
      <c r="F507" t="s">
        <v>66</v>
      </c>
      <c r="G507" t="s">
        <v>67</v>
      </c>
      <c r="H507" t="s">
        <v>68</v>
      </c>
      <c r="I507">
        <f>ROUND(15/100,9)</f>
        <v>0.15</v>
      </c>
      <c r="J507">
        <v>0</v>
      </c>
      <c r="O507">
        <f t="shared" si="360"/>
        <v>374.92</v>
      </c>
      <c r="P507">
        <f t="shared" si="361"/>
        <v>0</v>
      </c>
      <c r="Q507">
        <f t="shared" si="362"/>
        <v>0.7</v>
      </c>
      <c r="R507">
        <f t="shared" si="363"/>
        <v>0.7</v>
      </c>
      <c r="S507">
        <f t="shared" si="364"/>
        <v>374.22</v>
      </c>
      <c r="T507">
        <f t="shared" si="365"/>
        <v>0</v>
      </c>
      <c r="U507">
        <f t="shared" si="366"/>
        <v>1.446</v>
      </c>
      <c r="V507">
        <f t="shared" si="367"/>
        <v>1.5E-3</v>
      </c>
      <c r="W507">
        <f t="shared" si="368"/>
        <v>0</v>
      </c>
      <c r="X507">
        <f t="shared" si="369"/>
        <v>269.94</v>
      </c>
      <c r="Y507">
        <f t="shared" si="370"/>
        <v>194.96</v>
      </c>
      <c r="AA507">
        <v>35806607</v>
      </c>
      <c r="AB507">
        <f t="shared" si="371"/>
        <v>75.5</v>
      </c>
      <c r="AC507">
        <f t="shared" si="372"/>
        <v>0</v>
      </c>
      <c r="AD507">
        <f t="shared" si="397"/>
        <v>0.31</v>
      </c>
      <c r="AE507">
        <f t="shared" si="373"/>
        <v>0.14000000000000001</v>
      </c>
      <c r="AF507">
        <f t="shared" si="374"/>
        <v>75.19</v>
      </c>
      <c r="AG507">
        <f t="shared" si="375"/>
        <v>0</v>
      </c>
      <c r="AH507">
        <f t="shared" si="376"/>
        <v>9.64</v>
      </c>
      <c r="AI507">
        <f t="shared" si="377"/>
        <v>0.01</v>
      </c>
      <c r="AJ507">
        <f t="shared" si="378"/>
        <v>0</v>
      </c>
      <c r="AK507">
        <v>75.5</v>
      </c>
      <c r="AL507">
        <v>0</v>
      </c>
      <c r="AM507">
        <v>0.31</v>
      </c>
      <c r="AN507">
        <v>0.14000000000000001</v>
      </c>
      <c r="AO507">
        <v>75.19</v>
      </c>
      <c r="AP507">
        <v>0</v>
      </c>
      <c r="AQ507">
        <v>9.64</v>
      </c>
      <c r="AR507">
        <v>0.01</v>
      </c>
      <c r="AS507">
        <v>0</v>
      </c>
      <c r="AT507">
        <v>72</v>
      </c>
      <c r="AU507">
        <v>52</v>
      </c>
      <c r="AV507">
        <v>1</v>
      </c>
      <c r="AW507">
        <v>1</v>
      </c>
      <c r="AZ507">
        <v>1</v>
      </c>
      <c r="BA507">
        <v>33.18</v>
      </c>
      <c r="BB507">
        <v>15.06</v>
      </c>
      <c r="BC507">
        <v>1</v>
      </c>
      <c r="BD507" t="s">
        <v>3</v>
      </c>
      <c r="BE507" t="s">
        <v>3</v>
      </c>
      <c r="BF507" t="s">
        <v>3</v>
      </c>
      <c r="BG507" t="s">
        <v>3</v>
      </c>
      <c r="BH507">
        <v>0</v>
      </c>
      <c r="BI507">
        <v>1</v>
      </c>
      <c r="BJ507" t="s">
        <v>69</v>
      </c>
      <c r="BM507">
        <v>67001</v>
      </c>
      <c r="BN507">
        <v>0</v>
      </c>
      <c r="BO507" t="s">
        <v>66</v>
      </c>
      <c r="BP507">
        <v>1</v>
      </c>
      <c r="BQ507">
        <v>6</v>
      </c>
      <c r="BR507">
        <v>0</v>
      </c>
      <c r="BS507">
        <v>33.18</v>
      </c>
      <c r="BT507">
        <v>1</v>
      </c>
      <c r="BU507">
        <v>1</v>
      </c>
      <c r="BV507">
        <v>1</v>
      </c>
      <c r="BW507">
        <v>1</v>
      </c>
      <c r="BX507">
        <v>1</v>
      </c>
      <c r="BY507" t="s">
        <v>3</v>
      </c>
      <c r="BZ507">
        <v>85</v>
      </c>
      <c r="CA507">
        <v>65</v>
      </c>
      <c r="CE507">
        <v>0</v>
      </c>
      <c r="CF507">
        <v>0</v>
      </c>
      <c r="CG507">
        <v>0</v>
      </c>
      <c r="CM507">
        <v>0</v>
      </c>
      <c r="CN507" t="s">
        <v>3</v>
      </c>
      <c r="CO507">
        <v>0</v>
      </c>
      <c r="CP507">
        <f t="shared" si="379"/>
        <v>374.92</v>
      </c>
      <c r="CQ507">
        <f t="shared" si="380"/>
        <v>0</v>
      </c>
      <c r="CR507">
        <f t="shared" si="381"/>
        <v>4.6686000000000005</v>
      </c>
      <c r="CS507">
        <f t="shared" si="382"/>
        <v>4.6452</v>
      </c>
      <c r="CT507">
        <f t="shared" si="383"/>
        <v>2494.8042</v>
      </c>
      <c r="CU507">
        <f t="shared" si="384"/>
        <v>0</v>
      </c>
      <c r="CV507">
        <f t="shared" si="385"/>
        <v>9.64</v>
      </c>
      <c r="CW507">
        <f t="shared" si="386"/>
        <v>0.01</v>
      </c>
      <c r="CX507">
        <f t="shared" si="387"/>
        <v>0</v>
      </c>
      <c r="CY507">
        <f t="shared" si="398"/>
        <v>269.94240000000002</v>
      </c>
      <c r="CZ507">
        <f t="shared" si="399"/>
        <v>194.95840000000001</v>
      </c>
      <c r="DC507" t="s">
        <v>3</v>
      </c>
      <c r="DD507" t="s">
        <v>3</v>
      </c>
      <c r="DE507" t="s">
        <v>3</v>
      </c>
      <c r="DF507" t="s">
        <v>3</v>
      </c>
      <c r="DG507" t="s">
        <v>3</v>
      </c>
      <c r="DH507" t="s">
        <v>3</v>
      </c>
      <c r="DI507" t="s">
        <v>3</v>
      </c>
      <c r="DJ507" t="s">
        <v>3</v>
      </c>
      <c r="DK507" t="s">
        <v>3</v>
      </c>
      <c r="DL507" t="s">
        <v>3</v>
      </c>
      <c r="DM507" t="s">
        <v>3</v>
      </c>
      <c r="DN507">
        <v>0</v>
      </c>
      <c r="DO507">
        <v>0</v>
      </c>
      <c r="DP507">
        <v>1</v>
      </c>
      <c r="DQ507">
        <v>1</v>
      </c>
      <c r="DU507">
        <v>1003</v>
      </c>
      <c r="DV507" t="s">
        <v>68</v>
      </c>
      <c r="DW507" t="s">
        <v>68</v>
      </c>
      <c r="DX507">
        <v>100</v>
      </c>
      <c r="DZ507" t="s">
        <v>3</v>
      </c>
      <c r="EA507" t="s">
        <v>3</v>
      </c>
      <c r="EB507" t="s">
        <v>3</v>
      </c>
      <c r="EC507" t="s">
        <v>3</v>
      </c>
      <c r="EE507">
        <v>29085636</v>
      </c>
      <c r="EF507">
        <v>6</v>
      </c>
      <c r="EG507" t="s">
        <v>21</v>
      </c>
      <c r="EH507">
        <v>0</v>
      </c>
      <c r="EI507" t="s">
        <v>3</v>
      </c>
      <c r="EJ507">
        <v>1</v>
      </c>
      <c r="EK507">
        <v>67001</v>
      </c>
      <c r="EL507" t="s">
        <v>63</v>
      </c>
      <c r="EM507" t="s">
        <v>64</v>
      </c>
      <c r="EO507" t="s">
        <v>3</v>
      </c>
      <c r="EQ507">
        <v>0</v>
      </c>
      <c r="ER507">
        <v>75.5</v>
      </c>
      <c r="ES507">
        <v>0</v>
      </c>
      <c r="ET507">
        <v>0.31</v>
      </c>
      <c r="EU507">
        <v>0.14000000000000001</v>
      </c>
      <c r="EV507">
        <v>75.19</v>
      </c>
      <c r="EW507">
        <v>9.64</v>
      </c>
      <c r="EX507">
        <v>0.01</v>
      </c>
      <c r="EY507">
        <v>0</v>
      </c>
      <c r="FQ507">
        <v>0</v>
      </c>
      <c r="FR507">
        <f t="shared" si="388"/>
        <v>0</v>
      </c>
      <c r="FS507">
        <v>0</v>
      </c>
      <c r="FV507" t="s">
        <v>24</v>
      </c>
      <c r="FW507" t="s">
        <v>25</v>
      </c>
      <c r="FX507">
        <v>85</v>
      </c>
      <c r="FY507">
        <v>65</v>
      </c>
      <c r="GA507" t="s">
        <v>3</v>
      </c>
      <c r="GD507">
        <v>1</v>
      </c>
      <c r="GF507">
        <v>-1480086875</v>
      </c>
      <c r="GG507">
        <v>2</v>
      </c>
      <c r="GH507">
        <v>1</v>
      </c>
      <c r="GI507">
        <v>2</v>
      </c>
      <c r="GJ507">
        <v>0</v>
      </c>
      <c r="GK507">
        <v>0</v>
      </c>
      <c r="GL507">
        <f t="shared" si="389"/>
        <v>0</v>
      </c>
      <c r="GM507">
        <f t="shared" si="390"/>
        <v>839.82</v>
      </c>
      <c r="GN507">
        <f t="shared" si="391"/>
        <v>839.82</v>
      </c>
      <c r="GO507">
        <f t="shared" si="392"/>
        <v>0</v>
      </c>
      <c r="GP507">
        <f t="shared" si="393"/>
        <v>0</v>
      </c>
      <c r="GR507">
        <v>0</v>
      </c>
      <c r="GS507">
        <v>3</v>
      </c>
      <c r="GT507">
        <v>0</v>
      </c>
      <c r="GU507" t="s">
        <v>3</v>
      </c>
      <c r="GV507">
        <f t="shared" si="394"/>
        <v>0</v>
      </c>
      <c r="GW507">
        <v>1</v>
      </c>
      <c r="GX507">
        <f t="shared" si="395"/>
        <v>0</v>
      </c>
      <c r="HA507">
        <v>0</v>
      </c>
      <c r="HB507">
        <v>0</v>
      </c>
      <c r="HC507">
        <f t="shared" si="396"/>
        <v>0</v>
      </c>
      <c r="HE507" t="s">
        <v>3</v>
      </c>
      <c r="HF507" t="s">
        <v>3</v>
      </c>
      <c r="IK507">
        <v>0</v>
      </c>
    </row>
    <row r="508" spans="1:245">
      <c r="A508">
        <v>17</v>
      </c>
      <c r="B508">
        <v>1</v>
      </c>
      <c r="C508">
        <f>ROW(SmtRes!A588)</f>
        <v>588</v>
      </c>
      <c r="D508">
        <f>ROW(EtalonRes!A575)</f>
        <v>575</v>
      </c>
      <c r="E508" t="s">
        <v>65</v>
      </c>
      <c r="F508" t="s">
        <v>71</v>
      </c>
      <c r="G508" t="s">
        <v>72</v>
      </c>
      <c r="H508" t="s">
        <v>61</v>
      </c>
      <c r="I508">
        <f>ROUND(2/100,9)</f>
        <v>0.02</v>
      </c>
      <c r="J508">
        <v>0</v>
      </c>
      <c r="O508">
        <f t="shared" si="360"/>
        <v>95.96</v>
      </c>
      <c r="P508">
        <f t="shared" si="361"/>
        <v>0</v>
      </c>
      <c r="Q508">
        <f t="shared" si="362"/>
        <v>0.75</v>
      </c>
      <c r="R508">
        <f t="shared" si="363"/>
        <v>0.72</v>
      </c>
      <c r="S508">
        <f t="shared" si="364"/>
        <v>95.21</v>
      </c>
      <c r="T508">
        <f t="shared" si="365"/>
        <v>0</v>
      </c>
      <c r="U508">
        <f t="shared" si="366"/>
        <v>0.35780000000000001</v>
      </c>
      <c r="V508">
        <f t="shared" si="367"/>
        <v>1.6000000000000001E-3</v>
      </c>
      <c r="W508">
        <f t="shared" si="368"/>
        <v>0</v>
      </c>
      <c r="X508">
        <f t="shared" si="369"/>
        <v>69.069999999999993</v>
      </c>
      <c r="Y508">
        <f t="shared" si="370"/>
        <v>49.88</v>
      </c>
      <c r="AA508">
        <v>35806607</v>
      </c>
      <c r="AB508">
        <f t="shared" si="371"/>
        <v>145.97999999999999</v>
      </c>
      <c r="AC508">
        <f t="shared" si="372"/>
        <v>0</v>
      </c>
      <c r="AD508">
        <f t="shared" si="397"/>
        <v>2.5</v>
      </c>
      <c r="AE508">
        <f t="shared" si="373"/>
        <v>1.08</v>
      </c>
      <c r="AF508">
        <f t="shared" si="374"/>
        <v>143.47999999999999</v>
      </c>
      <c r="AG508">
        <f t="shared" si="375"/>
        <v>0</v>
      </c>
      <c r="AH508">
        <f t="shared" si="376"/>
        <v>17.89</v>
      </c>
      <c r="AI508">
        <f t="shared" si="377"/>
        <v>0.08</v>
      </c>
      <c r="AJ508">
        <f t="shared" si="378"/>
        <v>0</v>
      </c>
      <c r="AK508">
        <v>145.97999999999999</v>
      </c>
      <c r="AL508">
        <v>0</v>
      </c>
      <c r="AM508">
        <v>2.5</v>
      </c>
      <c r="AN508">
        <v>1.08</v>
      </c>
      <c r="AO508">
        <v>143.47999999999999</v>
      </c>
      <c r="AP508">
        <v>0</v>
      </c>
      <c r="AQ508">
        <v>17.89</v>
      </c>
      <c r="AR508">
        <v>0.08</v>
      </c>
      <c r="AS508">
        <v>0</v>
      </c>
      <c r="AT508">
        <v>72</v>
      </c>
      <c r="AU508">
        <v>52</v>
      </c>
      <c r="AV508">
        <v>1</v>
      </c>
      <c r="AW508">
        <v>1</v>
      </c>
      <c r="AZ508">
        <v>1</v>
      </c>
      <c r="BA508">
        <v>33.18</v>
      </c>
      <c r="BB508">
        <v>14.94</v>
      </c>
      <c r="BC508">
        <v>1</v>
      </c>
      <c r="BD508" t="s">
        <v>3</v>
      </c>
      <c r="BE508" t="s">
        <v>3</v>
      </c>
      <c r="BF508" t="s">
        <v>3</v>
      </c>
      <c r="BG508" t="s">
        <v>3</v>
      </c>
      <c r="BH508">
        <v>0</v>
      </c>
      <c r="BI508">
        <v>1</v>
      </c>
      <c r="BJ508" t="s">
        <v>73</v>
      </c>
      <c r="BM508">
        <v>67001</v>
      </c>
      <c r="BN508">
        <v>0</v>
      </c>
      <c r="BO508" t="s">
        <v>71</v>
      </c>
      <c r="BP508">
        <v>1</v>
      </c>
      <c r="BQ508">
        <v>6</v>
      </c>
      <c r="BR508">
        <v>0</v>
      </c>
      <c r="BS508">
        <v>33.18</v>
      </c>
      <c r="BT508">
        <v>1</v>
      </c>
      <c r="BU508">
        <v>1</v>
      </c>
      <c r="BV508">
        <v>1</v>
      </c>
      <c r="BW508">
        <v>1</v>
      </c>
      <c r="BX508">
        <v>1</v>
      </c>
      <c r="BY508" t="s">
        <v>3</v>
      </c>
      <c r="BZ508">
        <v>85</v>
      </c>
      <c r="CA508">
        <v>65</v>
      </c>
      <c r="CE508">
        <v>0</v>
      </c>
      <c r="CF508">
        <v>0</v>
      </c>
      <c r="CG508">
        <v>0</v>
      </c>
      <c r="CM508">
        <v>0</v>
      </c>
      <c r="CN508" t="s">
        <v>3</v>
      </c>
      <c r="CO508">
        <v>0</v>
      </c>
      <c r="CP508">
        <f t="shared" si="379"/>
        <v>95.96</v>
      </c>
      <c r="CQ508">
        <f t="shared" si="380"/>
        <v>0</v>
      </c>
      <c r="CR508">
        <f t="shared" si="381"/>
        <v>37.35</v>
      </c>
      <c r="CS508">
        <f t="shared" si="382"/>
        <v>35.834400000000002</v>
      </c>
      <c r="CT508">
        <f t="shared" si="383"/>
        <v>4760.6664000000001</v>
      </c>
      <c r="CU508">
        <f t="shared" si="384"/>
        <v>0</v>
      </c>
      <c r="CV508">
        <f t="shared" si="385"/>
        <v>17.89</v>
      </c>
      <c r="CW508">
        <f t="shared" si="386"/>
        <v>0.08</v>
      </c>
      <c r="CX508">
        <f t="shared" si="387"/>
        <v>0</v>
      </c>
      <c r="CY508">
        <f t="shared" si="398"/>
        <v>69.069599999999994</v>
      </c>
      <c r="CZ508">
        <f t="shared" si="399"/>
        <v>49.883599999999994</v>
      </c>
      <c r="DC508" t="s">
        <v>3</v>
      </c>
      <c r="DD508" t="s">
        <v>3</v>
      </c>
      <c r="DE508" t="s">
        <v>3</v>
      </c>
      <c r="DF508" t="s">
        <v>3</v>
      </c>
      <c r="DG508" t="s">
        <v>3</v>
      </c>
      <c r="DH508" t="s">
        <v>3</v>
      </c>
      <c r="DI508" t="s">
        <v>3</v>
      </c>
      <c r="DJ508" t="s">
        <v>3</v>
      </c>
      <c r="DK508" t="s">
        <v>3</v>
      </c>
      <c r="DL508" t="s">
        <v>3</v>
      </c>
      <c r="DM508" t="s">
        <v>3</v>
      </c>
      <c r="DN508">
        <v>0</v>
      </c>
      <c r="DO508">
        <v>0</v>
      </c>
      <c r="DP508">
        <v>1</v>
      </c>
      <c r="DQ508">
        <v>1</v>
      </c>
      <c r="DU508">
        <v>1010</v>
      </c>
      <c r="DV508" t="s">
        <v>61</v>
      </c>
      <c r="DW508" t="s">
        <v>61</v>
      </c>
      <c r="DX508">
        <v>100</v>
      </c>
      <c r="DZ508" t="s">
        <v>3</v>
      </c>
      <c r="EA508" t="s">
        <v>3</v>
      </c>
      <c r="EB508" t="s">
        <v>3</v>
      </c>
      <c r="EC508" t="s">
        <v>3</v>
      </c>
      <c r="EE508">
        <v>29085636</v>
      </c>
      <c r="EF508">
        <v>6</v>
      </c>
      <c r="EG508" t="s">
        <v>21</v>
      </c>
      <c r="EH508">
        <v>0</v>
      </c>
      <c r="EI508" t="s">
        <v>3</v>
      </c>
      <c r="EJ508">
        <v>1</v>
      </c>
      <c r="EK508">
        <v>67001</v>
      </c>
      <c r="EL508" t="s">
        <v>63</v>
      </c>
      <c r="EM508" t="s">
        <v>64</v>
      </c>
      <c r="EO508" t="s">
        <v>3</v>
      </c>
      <c r="EQ508">
        <v>0</v>
      </c>
      <c r="ER508">
        <v>145.97999999999999</v>
      </c>
      <c r="ES508">
        <v>0</v>
      </c>
      <c r="ET508">
        <v>2.5</v>
      </c>
      <c r="EU508">
        <v>1.08</v>
      </c>
      <c r="EV508">
        <v>143.47999999999999</v>
      </c>
      <c r="EW508">
        <v>17.89</v>
      </c>
      <c r="EX508">
        <v>0.08</v>
      </c>
      <c r="EY508">
        <v>0</v>
      </c>
      <c r="FQ508">
        <v>0</v>
      </c>
      <c r="FR508">
        <f t="shared" si="388"/>
        <v>0</v>
      </c>
      <c r="FS508">
        <v>0</v>
      </c>
      <c r="FV508" t="s">
        <v>24</v>
      </c>
      <c r="FW508" t="s">
        <v>25</v>
      </c>
      <c r="FX508">
        <v>85</v>
      </c>
      <c r="FY508">
        <v>65</v>
      </c>
      <c r="GA508" t="s">
        <v>3</v>
      </c>
      <c r="GD508">
        <v>1</v>
      </c>
      <c r="GF508">
        <v>1945260508</v>
      </c>
      <c r="GG508">
        <v>2</v>
      </c>
      <c r="GH508">
        <v>1</v>
      </c>
      <c r="GI508">
        <v>2</v>
      </c>
      <c r="GJ508">
        <v>0</v>
      </c>
      <c r="GK508">
        <v>0</v>
      </c>
      <c r="GL508">
        <f t="shared" si="389"/>
        <v>0</v>
      </c>
      <c r="GM508">
        <f t="shared" si="390"/>
        <v>214.91</v>
      </c>
      <c r="GN508">
        <f t="shared" si="391"/>
        <v>214.91</v>
      </c>
      <c r="GO508">
        <f t="shared" si="392"/>
        <v>0</v>
      </c>
      <c r="GP508">
        <f t="shared" si="393"/>
        <v>0</v>
      </c>
      <c r="GR508">
        <v>0</v>
      </c>
      <c r="GS508">
        <v>3</v>
      </c>
      <c r="GT508">
        <v>0</v>
      </c>
      <c r="GU508" t="s">
        <v>3</v>
      </c>
      <c r="GV508">
        <f t="shared" si="394"/>
        <v>0</v>
      </c>
      <c r="GW508">
        <v>1</v>
      </c>
      <c r="GX508">
        <f t="shared" si="395"/>
        <v>0</v>
      </c>
      <c r="HA508">
        <v>0</v>
      </c>
      <c r="HB508">
        <v>0</v>
      </c>
      <c r="HC508">
        <f t="shared" si="396"/>
        <v>0</v>
      </c>
      <c r="HE508" t="s">
        <v>3</v>
      </c>
      <c r="HF508" t="s">
        <v>3</v>
      </c>
      <c r="IK508">
        <v>0</v>
      </c>
    </row>
    <row r="509" spans="1:245">
      <c r="A509">
        <v>17</v>
      </c>
      <c r="B509">
        <v>1</v>
      </c>
      <c r="C509">
        <f>ROW(SmtRes!A590)</f>
        <v>590</v>
      </c>
      <c r="D509">
        <f>ROW(EtalonRes!A577)</f>
        <v>577</v>
      </c>
      <c r="E509" t="s">
        <v>70</v>
      </c>
      <c r="F509" t="s">
        <v>75</v>
      </c>
      <c r="G509" t="s">
        <v>76</v>
      </c>
      <c r="H509" t="s">
        <v>77</v>
      </c>
      <c r="I509">
        <f>ROUND(1/100,9)</f>
        <v>0.01</v>
      </c>
      <c r="J509">
        <v>0</v>
      </c>
      <c r="O509">
        <f t="shared" si="360"/>
        <v>252.72</v>
      </c>
      <c r="P509">
        <f t="shared" si="361"/>
        <v>0</v>
      </c>
      <c r="Q509">
        <f t="shared" si="362"/>
        <v>0</v>
      </c>
      <c r="R509">
        <f t="shared" si="363"/>
        <v>0</v>
      </c>
      <c r="S509">
        <f t="shared" si="364"/>
        <v>252.72</v>
      </c>
      <c r="T509">
        <f t="shared" si="365"/>
        <v>0</v>
      </c>
      <c r="U509">
        <f t="shared" si="366"/>
        <v>0.94969999999999999</v>
      </c>
      <c r="V509">
        <f t="shared" si="367"/>
        <v>0</v>
      </c>
      <c r="W509">
        <f t="shared" si="368"/>
        <v>0</v>
      </c>
      <c r="X509">
        <f t="shared" si="369"/>
        <v>176.9</v>
      </c>
      <c r="Y509">
        <f t="shared" si="370"/>
        <v>126.36</v>
      </c>
      <c r="AA509">
        <v>35806607</v>
      </c>
      <c r="AB509">
        <f t="shared" si="371"/>
        <v>761.66</v>
      </c>
      <c r="AC509">
        <f t="shared" si="372"/>
        <v>0</v>
      </c>
      <c r="AD509">
        <f t="shared" si="397"/>
        <v>0</v>
      </c>
      <c r="AE509">
        <f t="shared" si="373"/>
        <v>0</v>
      </c>
      <c r="AF509">
        <f t="shared" si="374"/>
        <v>761.66</v>
      </c>
      <c r="AG509">
        <f t="shared" si="375"/>
        <v>0</v>
      </c>
      <c r="AH509">
        <f t="shared" si="376"/>
        <v>94.97</v>
      </c>
      <c r="AI509">
        <f t="shared" si="377"/>
        <v>0</v>
      </c>
      <c r="AJ509">
        <f t="shared" si="378"/>
        <v>0</v>
      </c>
      <c r="AK509">
        <v>761.66</v>
      </c>
      <c r="AL509">
        <v>0</v>
      </c>
      <c r="AM509">
        <v>0</v>
      </c>
      <c r="AN509">
        <v>0</v>
      </c>
      <c r="AO509">
        <v>761.66</v>
      </c>
      <c r="AP509">
        <v>0</v>
      </c>
      <c r="AQ509">
        <v>94.97</v>
      </c>
      <c r="AR509">
        <v>0</v>
      </c>
      <c r="AS509">
        <v>0</v>
      </c>
      <c r="AT509">
        <v>70</v>
      </c>
      <c r="AU509">
        <v>50</v>
      </c>
      <c r="AV509">
        <v>1</v>
      </c>
      <c r="AW509">
        <v>1</v>
      </c>
      <c r="AZ509">
        <v>1</v>
      </c>
      <c r="BA509">
        <v>33.18</v>
      </c>
      <c r="BB509">
        <v>1</v>
      </c>
      <c r="BC509">
        <v>1</v>
      </c>
      <c r="BD509" t="s">
        <v>3</v>
      </c>
      <c r="BE509" t="s">
        <v>3</v>
      </c>
      <c r="BF509" t="s">
        <v>3</v>
      </c>
      <c r="BG509" t="s">
        <v>3</v>
      </c>
      <c r="BH509">
        <v>0</v>
      </c>
      <c r="BI509">
        <v>1</v>
      </c>
      <c r="BJ509" t="s">
        <v>78</v>
      </c>
      <c r="BM509">
        <v>56001</v>
      </c>
      <c r="BN509">
        <v>0</v>
      </c>
      <c r="BO509" t="s">
        <v>75</v>
      </c>
      <c r="BP509">
        <v>1</v>
      </c>
      <c r="BQ509">
        <v>6</v>
      </c>
      <c r="BR509">
        <v>0</v>
      </c>
      <c r="BS509">
        <v>33.18</v>
      </c>
      <c r="BT509">
        <v>1</v>
      </c>
      <c r="BU509">
        <v>1</v>
      </c>
      <c r="BV509">
        <v>1</v>
      </c>
      <c r="BW509">
        <v>1</v>
      </c>
      <c r="BX509">
        <v>1</v>
      </c>
      <c r="BY509" t="s">
        <v>3</v>
      </c>
      <c r="BZ509">
        <v>82</v>
      </c>
      <c r="CA509">
        <v>62</v>
      </c>
      <c r="CE509">
        <v>0</v>
      </c>
      <c r="CF509">
        <v>0</v>
      </c>
      <c r="CG509">
        <v>0</v>
      </c>
      <c r="CM509">
        <v>0</v>
      </c>
      <c r="CN509" t="s">
        <v>3</v>
      </c>
      <c r="CO509">
        <v>0</v>
      </c>
      <c r="CP509">
        <f t="shared" si="379"/>
        <v>252.72</v>
      </c>
      <c r="CQ509">
        <f t="shared" si="380"/>
        <v>0</v>
      </c>
      <c r="CR509">
        <f t="shared" si="381"/>
        <v>0</v>
      </c>
      <c r="CS509">
        <f t="shared" si="382"/>
        <v>0</v>
      </c>
      <c r="CT509">
        <f t="shared" si="383"/>
        <v>25271.878799999999</v>
      </c>
      <c r="CU509">
        <f t="shared" si="384"/>
        <v>0</v>
      </c>
      <c r="CV509">
        <f t="shared" si="385"/>
        <v>94.97</v>
      </c>
      <c r="CW509">
        <f t="shared" si="386"/>
        <v>0</v>
      </c>
      <c r="CX509">
        <f t="shared" si="387"/>
        <v>0</v>
      </c>
      <c r="CY509">
        <f t="shared" si="398"/>
        <v>176.90400000000002</v>
      </c>
      <c r="CZ509">
        <f t="shared" si="399"/>
        <v>126.36</v>
      </c>
      <c r="DC509" t="s">
        <v>3</v>
      </c>
      <c r="DD509" t="s">
        <v>3</v>
      </c>
      <c r="DE509" t="s">
        <v>3</v>
      </c>
      <c r="DF509" t="s">
        <v>3</v>
      </c>
      <c r="DG509" t="s">
        <v>3</v>
      </c>
      <c r="DH509" t="s">
        <v>3</v>
      </c>
      <c r="DI509" t="s">
        <v>3</v>
      </c>
      <c r="DJ509" t="s">
        <v>3</v>
      </c>
      <c r="DK509" t="s">
        <v>3</v>
      </c>
      <c r="DL509" t="s">
        <v>3</v>
      </c>
      <c r="DM509" t="s">
        <v>3</v>
      </c>
      <c r="DN509">
        <v>0</v>
      </c>
      <c r="DO509">
        <v>0</v>
      </c>
      <c r="DP509">
        <v>1</v>
      </c>
      <c r="DQ509">
        <v>1</v>
      </c>
      <c r="DU509">
        <v>1005</v>
      </c>
      <c r="DV509" t="s">
        <v>77</v>
      </c>
      <c r="DW509" t="s">
        <v>77</v>
      </c>
      <c r="DX509">
        <v>100</v>
      </c>
      <c r="DZ509" t="s">
        <v>3</v>
      </c>
      <c r="EA509" t="s">
        <v>3</v>
      </c>
      <c r="EB509" t="s">
        <v>3</v>
      </c>
      <c r="EC509" t="s">
        <v>3</v>
      </c>
      <c r="EE509">
        <v>29085589</v>
      </c>
      <c r="EF509">
        <v>6</v>
      </c>
      <c r="EG509" t="s">
        <v>21</v>
      </c>
      <c r="EH509">
        <v>0</v>
      </c>
      <c r="EI509" t="s">
        <v>3</v>
      </c>
      <c r="EJ509">
        <v>1</v>
      </c>
      <c r="EK509">
        <v>56001</v>
      </c>
      <c r="EL509" t="s">
        <v>49</v>
      </c>
      <c r="EM509" t="s">
        <v>50</v>
      </c>
      <c r="EO509" t="s">
        <v>3</v>
      </c>
      <c r="EQ509">
        <v>0</v>
      </c>
      <c r="ER509">
        <v>761.66</v>
      </c>
      <c r="ES509">
        <v>0</v>
      </c>
      <c r="ET509">
        <v>0</v>
      </c>
      <c r="EU509">
        <v>0</v>
      </c>
      <c r="EV509">
        <v>761.66</v>
      </c>
      <c r="EW509">
        <v>94.97</v>
      </c>
      <c r="EX509">
        <v>0</v>
      </c>
      <c r="EY509">
        <v>0</v>
      </c>
      <c r="FQ509">
        <v>0</v>
      </c>
      <c r="FR509">
        <f t="shared" si="388"/>
        <v>0</v>
      </c>
      <c r="FS509">
        <v>0</v>
      </c>
      <c r="FV509" t="s">
        <v>24</v>
      </c>
      <c r="FW509" t="s">
        <v>25</v>
      </c>
      <c r="FX509">
        <v>82</v>
      </c>
      <c r="FY509">
        <v>62</v>
      </c>
      <c r="GA509" t="s">
        <v>3</v>
      </c>
      <c r="GD509">
        <v>1</v>
      </c>
      <c r="GF509">
        <v>-1608728029</v>
      </c>
      <c r="GG509">
        <v>2</v>
      </c>
      <c r="GH509">
        <v>1</v>
      </c>
      <c r="GI509">
        <v>2</v>
      </c>
      <c r="GJ509">
        <v>0</v>
      </c>
      <c r="GK509">
        <v>0</v>
      </c>
      <c r="GL509">
        <f t="shared" si="389"/>
        <v>0</v>
      </c>
      <c r="GM509">
        <f t="shared" si="390"/>
        <v>555.98</v>
      </c>
      <c r="GN509">
        <f t="shared" si="391"/>
        <v>555.98</v>
      </c>
      <c r="GO509">
        <f t="shared" si="392"/>
        <v>0</v>
      </c>
      <c r="GP509">
        <f t="shared" si="393"/>
        <v>0</v>
      </c>
      <c r="GR509">
        <v>0</v>
      </c>
      <c r="GS509">
        <v>3</v>
      </c>
      <c r="GT509">
        <v>0</v>
      </c>
      <c r="GU509" t="s">
        <v>3</v>
      </c>
      <c r="GV509">
        <f t="shared" si="394"/>
        <v>0</v>
      </c>
      <c r="GW509">
        <v>1</v>
      </c>
      <c r="GX509">
        <f t="shared" si="395"/>
        <v>0</v>
      </c>
      <c r="HA509">
        <v>0</v>
      </c>
      <c r="HB509">
        <v>0</v>
      </c>
      <c r="HC509">
        <f t="shared" si="396"/>
        <v>0</v>
      </c>
      <c r="HE509" t="s">
        <v>3</v>
      </c>
      <c r="HF509" t="s">
        <v>3</v>
      </c>
      <c r="IK509">
        <v>0</v>
      </c>
    </row>
    <row r="510" spans="1:245">
      <c r="A510">
        <v>18</v>
      </c>
      <c r="B510">
        <v>1</v>
      </c>
      <c r="C510">
        <v>590</v>
      </c>
      <c r="E510" t="s">
        <v>285</v>
      </c>
      <c r="F510" t="s">
        <v>27</v>
      </c>
      <c r="G510" t="s">
        <v>28</v>
      </c>
      <c r="H510" t="s">
        <v>29</v>
      </c>
      <c r="I510">
        <f>I509*J510</f>
        <v>3.5000000000000003E-2</v>
      </c>
      <c r="J510">
        <v>3.5000000000000004</v>
      </c>
      <c r="O510">
        <f t="shared" si="360"/>
        <v>0</v>
      </c>
      <c r="P510">
        <f t="shared" si="361"/>
        <v>0</v>
      </c>
      <c r="Q510">
        <f t="shared" si="362"/>
        <v>0</v>
      </c>
      <c r="R510">
        <f t="shared" si="363"/>
        <v>0</v>
      </c>
      <c r="S510">
        <f t="shared" si="364"/>
        <v>0</v>
      </c>
      <c r="T510">
        <f t="shared" si="365"/>
        <v>0</v>
      </c>
      <c r="U510">
        <f t="shared" si="366"/>
        <v>0</v>
      </c>
      <c r="V510">
        <f t="shared" si="367"/>
        <v>0</v>
      </c>
      <c r="W510">
        <f t="shared" si="368"/>
        <v>0</v>
      </c>
      <c r="X510">
        <f t="shared" si="369"/>
        <v>0</v>
      </c>
      <c r="Y510">
        <f t="shared" si="370"/>
        <v>0</v>
      </c>
      <c r="AA510">
        <v>35806607</v>
      </c>
      <c r="AB510">
        <f t="shared" si="371"/>
        <v>0</v>
      </c>
      <c r="AC510">
        <f t="shared" si="372"/>
        <v>0</v>
      </c>
      <c r="AD510">
        <f t="shared" si="397"/>
        <v>0</v>
      </c>
      <c r="AE510">
        <f t="shared" si="373"/>
        <v>0</v>
      </c>
      <c r="AF510">
        <f t="shared" si="374"/>
        <v>0</v>
      </c>
      <c r="AG510">
        <f t="shared" si="375"/>
        <v>0</v>
      </c>
      <c r="AH510">
        <f t="shared" si="376"/>
        <v>0</v>
      </c>
      <c r="AI510">
        <f t="shared" si="377"/>
        <v>0</v>
      </c>
      <c r="AJ510">
        <f t="shared" si="378"/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1</v>
      </c>
      <c r="AW510">
        <v>1</v>
      </c>
      <c r="AZ510">
        <v>1</v>
      </c>
      <c r="BA510">
        <v>1</v>
      </c>
      <c r="BB510">
        <v>1</v>
      </c>
      <c r="BC510">
        <v>1</v>
      </c>
      <c r="BD510" t="s">
        <v>3</v>
      </c>
      <c r="BE510" t="s">
        <v>3</v>
      </c>
      <c r="BF510" t="s">
        <v>3</v>
      </c>
      <c r="BG510" t="s">
        <v>3</v>
      </c>
      <c r="BH510">
        <v>3</v>
      </c>
      <c r="BI510">
        <v>2</v>
      </c>
      <c r="BJ510" t="s">
        <v>80</v>
      </c>
      <c r="BM510">
        <v>500002</v>
      </c>
      <c r="BN510">
        <v>0</v>
      </c>
      <c r="BO510" t="s">
        <v>3</v>
      </c>
      <c r="BP510">
        <v>0</v>
      </c>
      <c r="BQ510">
        <v>12</v>
      </c>
      <c r="BR510">
        <v>0</v>
      </c>
      <c r="BS510">
        <v>1</v>
      </c>
      <c r="BT510">
        <v>1</v>
      </c>
      <c r="BU510">
        <v>1</v>
      </c>
      <c r="BV510">
        <v>1</v>
      </c>
      <c r="BW510">
        <v>1</v>
      </c>
      <c r="BX510">
        <v>1</v>
      </c>
      <c r="BY510" t="s">
        <v>3</v>
      </c>
      <c r="BZ510">
        <v>0</v>
      </c>
      <c r="CA510">
        <v>0</v>
      </c>
      <c r="CE510">
        <v>0</v>
      </c>
      <c r="CF510">
        <v>0</v>
      </c>
      <c r="CG510">
        <v>0</v>
      </c>
      <c r="CM510">
        <v>0</v>
      </c>
      <c r="CN510" t="s">
        <v>3</v>
      </c>
      <c r="CO510">
        <v>0</v>
      </c>
      <c r="CP510">
        <f t="shared" si="379"/>
        <v>0</v>
      </c>
      <c r="CQ510">
        <f t="shared" si="380"/>
        <v>0</v>
      </c>
      <c r="CR510">
        <f t="shared" si="381"/>
        <v>0</v>
      </c>
      <c r="CS510">
        <f t="shared" si="382"/>
        <v>0</v>
      </c>
      <c r="CT510">
        <f t="shared" si="383"/>
        <v>0</v>
      </c>
      <c r="CU510">
        <f t="shared" si="384"/>
        <v>0</v>
      </c>
      <c r="CV510">
        <f t="shared" si="385"/>
        <v>0</v>
      </c>
      <c r="CW510">
        <f t="shared" si="386"/>
        <v>0</v>
      </c>
      <c r="CX510">
        <f t="shared" si="387"/>
        <v>0</v>
      </c>
      <c r="CY510">
        <f t="shared" si="398"/>
        <v>0</v>
      </c>
      <c r="CZ510">
        <f t="shared" si="399"/>
        <v>0</v>
      </c>
      <c r="DC510" t="s">
        <v>3</v>
      </c>
      <c r="DD510" t="s">
        <v>3</v>
      </c>
      <c r="DE510" t="s">
        <v>3</v>
      </c>
      <c r="DF510" t="s">
        <v>3</v>
      </c>
      <c r="DG510" t="s">
        <v>3</v>
      </c>
      <c r="DH510" t="s">
        <v>3</v>
      </c>
      <c r="DI510" t="s">
        <v>3</v>
      </c>
      <c r="DJ510" t="s">
        <v>3</v>
      </c>
      <c r="DK510" t="s">
        <v>3</v>
      </c>
      <c r="DL510" t="s">
        <v>3</v>
      </c>
      <c r="DM510" t="s">
        <v>3</v>
      </c>
      <c r="DN510">
        <v>0</v>
      </c>
      <c r="DO510">
        <v>0</v>
      </c>
      <c r="DP510">
        <v>1</v>
      </c>
      <c r="DQ510">
        <v>1</v>
      </c>
      <c r="DU510">
        <v>1009</v>
      </c>
      <c r="DV510" t="s">
        <v>29</v>
      </c>
      <c r="DW510" t="s">
        <v>29</v>
      </c>
      <c r="DX510">
        <v>1000</v>
      </c>
      <c r="DZ510" t="s">
        <v>3</v>
      </c>
      <c r="EA510" t="s">
        <v>3</v>
      </c>
      <c r="EB510" t="s">
        <v>3</v>
      </c>
      <c r="EC510" t="s">
        <v>3</v>
      </c>
      <c r="EE510">
        <v>29085444</v>
      </c>
      <c r="EF510">
        <v>12</v>
      </c>
      <c r="EG510" t="s">
        <v>31</v>
      </c>
      <c r="EH510">
        <v>0</v>
      </c>
      <c r="EI510" t="s">
        <v>3</v>
      </c>
      <c r="EJ510">
        <v>2</v>
      </c>
      <c r="EK510">
        <v>500002</v>
      </c>
      <c r="EL510" t="s">
        <v>32</v>
      </c>
      <c r="EM510" t="s">
        <v>33</v>
      </c>
      <c r="EO510" t="s">
        <v>3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FQ510">
        <v>0</v>
      </c>
      <c r="FR510">
        <f t="shared" si="388"/>
        <v>0</v>
      </c>
      <c r="FS510">
        <v>0</v>
      </c>
      <c r="FX510">
        <v>0</v>
      </c>
      <c r="FY510">
        <v>0</v>
      </c>
      <c r="GA510" t="s">
        <v>3</v>
      </c>
      <c r="GD510">
        <v>1</v>
      </c>
      <c r="GF510">
        <v>1876412176</v>
      </c>
      <c r="GG510">
        <v>2</v>
      </c>
      <c r="GH510">
        <v>1</v>
      </c>
      <c r="GI510">
        <v>-2</v>
      </c>
      <c r="GJ510">
        <v>0</v>
      </c>
      <c r="GK510">
        <v>0</v>
      </c>
      <c r="GL510">
        <f t="shared" si="389"/>
        <v>0</v>
      </c>
      <c r="GM510">
        <f t="shared" si="390"/>
        <v>0</v>
      </c>
      <c r="GN510">
        <f t="shared" si="391"/>
        <v>0</v>
      </c>
      <c r="GO510">
        <f t="shared" si="392"/>
        <v>0</v>
      </c>
      <c r="GP510">
        <f t="shared" si="393"/>
        <v>0</v>
      </c>
      <c r="GR510">
        <v>0</v>
      </c>
      <c r="GS510">
        <v>3</v>
      </c>
      <c r="GT510">
        <v>0</v>
      </c>
      <c r="GU510" t="s">
        <v>3</v>
      </c>
      <c r="GV510">
        <f t="shared" si="394"/>
        <v>0</v>
      </c>
      <c r="GW510">
        <v>1</v>
      </c>
      <c r="GX510">
        <f t="shared" si="395"/>
        <v>0</v>
      </c>
      <c r="HA510">
        <v>0</v>
      </c>
      <c r="HB510">
        <v>0</v>
      </c>
      <c r="HC510">
        <f t="shared" si="396"/>
        <v>0</v>
      </c>
      <c r="HE510" t="s">
        <v>3</v>
      </c>
      <c r="HF510" t="s">
        <v>3</v>
      </c>
      <c r="IK510">
        <v>0</v>
      </c>
    </row>
    <row r="511" spans="1:245">
      <c r="A511">
        <v>17</v>
      </c>
      <c r="B511">
        <v>1</v>
      </c>
      <c r="C511">
        <f>ROW(SmtRes!A595)</f>
        <v>595</v>
      </c>
      <c r="D511">
        <f>ROW(EtalonRes!A582)</f>
        <v>582</v>
      </c>
      <c r="E511" t="s">
        <v>74</v>
      </c>
      <c r="F511" t="s">
        <v>45</v>
      </c>
      <c r="G511" t="s">
        <v>46</v>
      </c>
      <c r="H511" t="s">
        <v>47</v>
      </c>
      <c r="I511">
        <f>ROUND(1/100,9)</f>
        <v>0.01</v>
      </c>
      <c r="J511">
        <v>0</v>
      </c>
      <c r="O511">
        <f t="shared" si="360"/>
        <v>498.94</v>
      </c>
      <c r="P511">
        <f t="shared" si="361"/>
        <v>0</v>
      </c>
      <c r="Q511">
        <f t="shared" si="362"/>
        <v>21.81</v>
      </c>
      <c r="R511">
        <f t="shared" si="363"/>
        <v>13.25</v>
      </c>
      <c r="S511">
        <f t="shared" si="364"/>
        <v>477.13</v>
      </c>
      <c r="T511">
        <f t="shared" si="365"/>
        <v>0</v>
      </c>
      <c r="U511">
        <f t="shared" si="366"/>
        <v>1.7930000000000001</v>
      </c>
      <c r="V511">
        <f t="shared" si="367"/>
        <v>3.9700000000000006E-2</v>
      </c>
      <c r="W511">
        <f t="shared" si="368"/>
        <v>0</v>
      </c>
      <c r="X511">
        <f t="shared" si="369"/>
        <v>343.27</v>
      </c>
      <c r="Y511">
        <f t="shared" si="370"/>
        <v>245.19</v>
      </c>
      <c r="AA511">
        <v>35806607</v>
      </c>
      <c r="AB511">
        <f t="shared" si="371"/>
        <v>1634.97</v>
      </c>
      <c r="AC511">
        <f t="shared" si="372"/>
        <v>0</v>
      </c>
      <c r="AD511">
        <f t="shared" si="397"/>
        <v>196.98</v>
      </c>
      <c r="AE511">
        <f t="shared" si="373"/>
        <v>39.94</v>
      </c>
      <c r="AF511">
        <f t="shared" si="374"/>
        <v>1437.99</v>
      </c>
      <c r="AG511">
        <f t="shared" si="375"/>
        <v>0</v>
      </c>
      <c r="AH511">
        <f t="shared" si="376"/>
        <v>179.3</v>
      </c>
      <c r="AI511">
        <f t="shared" si="377"/>
        <v>3.97</v>
      </c>
      <c r="AJ511">
        <f t="shared" si="378"/>
        <v>0</v>
      </c>
      <c r="AK511">
        <v>1634.97</v>
      </c>
      <c r="AL511">
        <v>0</v>
      </c>
      <c r="AM511">
        <v>196.98</v>
      </c>
      <c r="AN511">
        <v>39.94</v>
      </c>
      <c r="AO511">
        <v>1437.99</v>
      </c>
      <c r="AP511">
        <v>0</v>
      </c>
      <c r="AQ511">
        <v>179.3</v>
      </c>
      <c r="AR511">
        <v>3.97</v>
      </c>
      <c r="AS511">
        <v>0</v>
      </c>
      <c r="AT511">
        <v>70</v>
      </c>
      <c r="AU511">
        <v>50</v>
      </c>
      <c r="AV511">
        <v>1</v>
      </c>
      <c r="AW511">
        <v>1</v>
      </c>
      <c r="AZ511">
        <v>1</v>
      </c>
      <c r="BA511">
        <v>33.18</v>
      </c>
      <c r="BB511">
        <v>11.07</v>
      </c>
      <c r="BC511">
        <v>1</v>
      </c>
      <c r="BD511" t="s">
        <v>3</v>
      </c>
      <c r="BE511" t="s">
        <v>3</v>
      </c>
      <c r="BF511" t="s">
        <v>3</v>
      </c>
      <c r="BG511" t="s">
        <v>3</v>
      </c>
      <c r="BH511">
        <v>0</v>
      </c>
      <c r="BI511">
        <v>1</v>
      </c>
      <c r="BJ511" t="s">
        <v>48</v>
      </c>
      <c r="BM511">
        <v>56001</v>
      </c>
      <c r="BN511">
        <v>0</v>
      </c>
      <c r="BO511" t="s">
        <v>45</v>
      </c>
      <c r="BP511">
        <v>1</v>
      </c>
      <c r="BQ511">
        <v>6</v>
      </c>
      <c r="BR511">
        <v>0</v>
      </c>
      <c r="BS511">
        <v>33.18</v>
      </c>
      <c r="BT511">
        <v>1</v>
      </c>
      <c r="BU511">
        <v>1</v>
      </c>
      <c r="BV511">
        <v>1</v>
      </c>
      <c r="BW511">
        <v>1</v>
      </c>
      <c r="BX511">
        <v>1</v>
      </c>
      <c r="BY511" t="s">
        <v>3</v>
      </c>
      <c r="BZ511">
        <v>82</v>
      </c>
      <c r="CA511">
        <v>62</v>
      </c>
      <c r="CE511">
        <v>0</v>
      </c>
      <c r="CF511">
        <v>0</v>
      </c>
      <c r="CG511">
        <v>0</v>
      </c>
      <c r="CM511">
        <v>0</v>
      </c>
      <c r="CN511" t="s">
        <v>3</v>
      </c>
      <c r="CO511">
        <v>0</v>
      </c>
      <c r="CP511">
        <f t="shared" si="379"/>
        <v>498.94</v>
      </c>
      <c r="CQ511">
        <f t="shared" si="380"/>
        <v>0</v>
      </c>
      <c r="CR511">
        <f t="shared" si="381"/>
        <v>2180.5686000000001</v>
      </c>
      <c r="CS511">
        <f t="shared" si="382"/>
        <v>1325.2092</v>
      </c>
      <c r="CT511">
        <f t="shared" si="383"/>
        <v>47712.508199999997</v>
      </c>
      <c r="CU511">
        <f t="shared" si="384"/>
        <v>0</v>
      </c>
      <c r="CV511">
        <f t="shared" si="385"/>
        <v>179.3</v>
      </c>
      <c r="CW511">
        <f t="shared" si="386"/>
        <v>3.97</v>
      </c>
      <c r="CX511">
        <f t="shared" si="387"/>
        <v>0</v>
      </c>
      <c r="CY511">
        <f t="shared" si="398"/>
        <v>343.26599999999996</v>
      </c>
      <c r="CZ511">
        <f t="shared" si="399"/>
        <v>245.19</v>
      </c>
      <c r="DC511" t="s">
        <v>3</v>
      </c>
      <c r="DD511" t="s">
        <v>3</v>
      </c>
      <c r="DE511" t="s">
        <v>3</v>
      </c>
      <c r="DF511" t="s">
        <v>3</v>
      </c>
      <c r="DG511" t="s">
        <v>3</v>
      </c>
      <c r="DH511" t="s">
        <v>3</v>
      </c>
      <c r="DI511" t="s">
        <v>3</v>
      </c>
      <c r="DJ511" t="s">
        <v>3</v>
      </c>
      <c r="DK511" t="s">
        <v>3</v>
      </c>
      <c r="DL511" t="s">
        <v>3</v>
      </c>
      <c r="DM511" t="s">
        <v>3</v>
      </c>
      <c r="DN511">
        <v>0</v>
      </c>
      <c r="DO511">
        <v>0</v>
      </c>
      <c r="DP511">
        <v>1</v>
      </c>
      <c r="DQ511">
        <v>1</v>
      </c>
      <c r="DU511">
        <v>1013</v>
      </c>
      <c r="DV511" t="s">
        <v>47</v>
      </c>
      <c r="DW511" t="s">
        <v>47</v>
      </c>
      <c r="DX511">
        <v>1</v>
      </c>
      <c r="DZ511" t="s">
        <v>3</v>
      </c>
      <c r="EA511" t="s">
        <v>3</v>
      </c>
      <c r="EB511" t="s">
        <v>3</v>
      </c>
      <c r="EC511" t="s">
        <v>3</v>
      </c>
      <c r="EE511">
        <v>29085589</v>
      </c>
      <c r="EF511">
        <v>6</v>
      </c>
      <c r="EG511" t="s">
        <v>21</v>
      </c>
      <c r="EH511">
        <v>0</v>
      </c>
      <c r="EI511" t="s">
        <v>3</v>
      </c>
      <c r="EJ511">
        <v>1</v>
      </c>
      <c r="EK511">
        <v>56001</v>
      </c>
      <c r="EL511" t="s">
        <v>49</v>
      </c>
      <c r="EM511" t="s">
        <v>50</v>
      </c>
      <c r="EO511" t="s">
        <v>3</v>
      </c>
      <c r="EQ511">
        <v>0</v>
      </c>
      <c r="ER511">
        <v>1634.97</v>
      </c>
      <c r="ES511">
        <v>0</v>
      </c>
      <c r="ET511">
        <v>196.98</v>
      </c>
      <c r="EU511">
        <v>39.94</v>
      </c>
      <c r="EV511">
        <v>1437.99</v>
      </c>
      <c r="EW511">
        <v>179.3</v>
      </c>
      <c r="EX511">
        <v>3.97</v>
      </c>
      <c r="EY511">
        <v>0</v>
      </c>
      <c r="FQ511">
        <v>0</v>
      </c>
      <c r="FR511">
        <f t="shared" si="388"/>
        <v>0</v>
      </c>
      <c r="FS511">
        <v>0</v>
      </c>
      <c r="FV511" t="s">
        <v>24</v>
      </c>
      <c r="FW511" t="s">
        <v>25</v>
      </c>
      <c r="FX511">
        <v>82</v>
      </c>
      <c r="FY511">
        <v>62</v>
      </c>
      <c r="GA511" t="s">
        <v>3</v>
      </c>
      <c r="GD511">
        <v>1</v>
      </c>
      <c r="GF511">
        <v>395004222</v>
      </c>
      <c r="GG511">
        <v>2</v>
      </c>
      <c r="GH511">
        <v>1</v>
      </c>
      <c r="GI511">
        <v>2</v>
      </c>
      <c r="GJ511">
        <v>0</v>
      </c>
      <c r="GK511">
        <v>0</v>
      </c>
      <c r="GL511">
        <f t="shared" si="389"/>
        <v>0</v>
      </c>
      <c r="GM511">
        <f t="shared" si="390"/>
        <v>1087.4000000000001</v>
      </c>
      <c r="GN511">
        <f t="shared" si="391"/>
        <v>1087.4000000000001</v>
      </c>
      <c r="GO511">
        <f t="shared" si="392"/>
        <v>0</v>
      </c>
      <c r="GP511">
        <f t="shared" si="393"/>
        <v>0</v>
      </c>
      <c r="GR511">
        <v>0</v>
      </c>
      <c r="GS511">
        <v>3</v>
      </c>
      <c r="GT511">
        <v>0</v>
      </c>
      <c r="GU511" t="s">
        <v>3</v>
      </c>
      <c r="GV511">
        <f t="shared" si="394"/>
        <v>0</v>
      </c>
      <c r="GW511">
        <v>1</v>
      </c>
      <c r="GX511">
        <f t="shared" si="395"/>
        <v>0</v>
      </c>
      <c r="HA511">
        <v>0</v>
      </c>
      <c r="HB511">
        <v>0</v>
      </c>
      <c r="HC511">
        <f t="shared" si="396"/>
        <v>0</v>
      </c>
      <c r="HE511" t="s">
        <v>3</v>
      </c>
      <c r="HF511" t="s">
        <v>3</v>
      </c>
      <c r="IK511">
        <v>0</v>
      </c>
    </row>
    <row r="512" spans="1:245">
      <c r="A512">
        <v>18</v>
      </c>
      <c r="B512">
        <v>1</v>
      </c>
      <c r="C512">
        <v>595</v>
      </c>
      <c r="E512" t="s">
        <v>79</v>
      </c>
      <c r="F512" t="s">
        <v>27</v>
      </c>
      <c r="G512" t="s">
        <v>28</v>
      </c>
      <c r="H512" t="s">
        <v>29</v>
      </c>
      <c r="I512">
        <f>I511*J512</f>
        <v>0.105</v>
      </c>
      <c r="J512">
        <v>10.5</v>
      </c>
      <c r="O512">
        <f t="shared" si="360"/>
        <v>0</v>
      </c>
      <c r="P512">
        <f t="shared" si="361"/>
        <v>0</v>
      </c>
      <c r="Q512">
        <f t="shared" si="362"/>
        <v>0</v>
      </c>
      <c r="R512">
        <f t="shared" si="363"/>
        <v>0</v>
      </c>
      <c r="S512">
        <f t="shared" si="364"/>
        <v>0</v>
      </c>
      <c r="T512">
        <f t="shared" si="365"/>
        <v>0</v>
      </c>
      <c r="U512">
        <f t="shared" si="366"/>
        <v>0</v>
      </c>
      <c r="V512">
        <f t="shared" si="367"/>
        <v>0</v>
      </c>
      <c r="W512">
        <f t="shared" si="368"/>
        <v>0</v>
      </c>
      <c r="X512">
        <f t="shared" si="369"/>
        <v>0</v>
      </c>
      <c r="Y512">
        <f t="shared" si="370"/>
        <v>0</v>
      </c>
      <c r="AA512">
        <v>35806607</v>
      </c>
      <c r="AB512">
        <f t="shared" si="371"/>
        <v>0</v>
      </c>
      <c r="AC512">
        <f t="shared" si="372"/>
        <v>0</v>
      </c>
      <c r="AD512">
        <f t="shared" si="397"/>
        <v>0</v>
      </c>
      <c r="AE512">
        <f t="shared" si="373"/>
        <v>0</v>
      </c>
      <c r="AF512">
        <f t="shared" si="374"/>
        <v>0</v>
      </c>
      <c r="AG512">
        <f t="shared" si="375"/>
        <v>0</v>
      </c>
      <c r="AH512">
        <f t="shared" si="376"/>
        <v>0</v>
      </c>
      <c r="AI512">
        <f t="shared" si="377"/>
        <v>0</v>
      </c>
      <c r="AJ512">
        <f t="shared" si="378"/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1</v>
      </c>
      <c r="AW512">
        <v>1</v>
      </c>
      <c r="AZ512">
        <v>1</v>
      </c>
      <c r="BA512">
        <v>1</v>
      </c>
      <c r="BB512">
        <v>1</v>
      </c>
      <c r="BC512">
        <v>1</v>
      </c>
      <c r="BD512" t="s">
        <v>3</v>
      </c>
      <c r="BE512" t="s">
        <v>3</v>
      </c>
      <c r="BF512" t="s">
        <v>3</v>
      </c>
      <c r="BG512" t="s">
        <v>3</v>
      </c>
      <c r="BH512">
        <v>3</v>
      </c>
      <c r="BI512">
        <v>2</v>
      </c>
      <c r="BJ512" t="s">
        <v>30</v>
      </c>
      <c r="BM512">
        <v>500002</v>
      </c>
      <c r="BN512">
        <v>0</v>
      </c>
      <c r="BO512" t="s">
        <v>3</v>
      </c>
      <c r="BP512">
        <v>0</v>
      </c>
      <c r="BQ512">
        <v>12</v>
      </c>
      <c r="BR512">
        <v>0</v>
      </c>
      <c r="BS512">
        <v>1</v>
      </c>
      <c r="BT512">
        <v>1</v>
      </c>
      <c r="BU512">
        <v>1</v>
      </c>
      <c r="BV512">
        <v>1</v>
      </c>
      <c r="BW512">
        <v>1</v>
      </c>
      <c r="BX512">
        <v>1</v>
      </c>
      <c r="BY512" t="s">
        <v>3</v>
      </c>
      <c r="BZ512">
        <v>0</v>
      </c>
      <c r="CA512">
        <v>0</v>
      </c>
      <c r="CE512">
        <v>0</v>
      </c>
      <c r="CF512">
        <v>0</v>
      </c>
      <c r="CG512">
        <v>0</v>
      </c>
      <c r="CM512">
        <v>0</v>
      </c>
      <c r="CN512" t="s">
        <v>3</v>
      </c>
      <c r="CO512">
        <v>0</v>
      </c>
      <c r="CP512">
        <f t="shared" si="379"/>
        <v>0</v>
      </c>
      <c r="CQ512">
        <f t="shared" si="380"/>
        <v>0</v>
      </c>
      <c r="CR512">
        <f t="shared" si="381"/>
        <v>0</v>
      </c>
      <c r="CS512">
        <f t="shared" si="382"/>
        <v>0</v>
      </c>
      <c r="CT512">
        <f t="shared" si="383"/>
        <v>0</v>
      </c>
      <c r="CU512">
        <f t="shared" si="384"/>
        <v>0</v>
      </c>
      <c r="CV512">
        <f t="shared" si="385"/>
        <v>0</v>
      </c>
      <c r="CW512">
        <f t="shared" si="386"/>
        <v>0</v>
      </c>
      <c r="CX512">
        <f t="shared" si="387"/>
        <v>0</v>
      </c>
      <c r="CY512">
        <f t="shared" si="398"/>
        <v>0</v>
      </c>
      <c r="CZ512">
        <f t="shared" si="399"/>
        <v>0</v>
      </c>
      <c r="DC512" t="s">
        <v>3</v>
      </c>
      <c r="DD512" t="s">
        <v>3</v>
      </c>
      <c r="DE512" t="s">
        <v>3</v>
      </c>
      <c r="DF512" t="s">
        <v>3</v>
      </c>
      <c r="DG512" t="s">
        <v>3</v>
      </c>
      <c r="DH512" t="s">
        <v>3</v>
      </c>
      <c r="DI512" t="s">
        <v>3</v>
      </c>
      <c r="DJ512" t="s">
        <v>3</v>
      </c>
      <c r="DK512" t="s">
        <v>3</v>
      </c>
      <c r="DL512" t="s">
        <v>3</v>
      </c>
      <c r="DM512" t="s">
        <v>3</v>
      </c>
      <c r="DN512">
        <v>0</v>
      </c>
      <c r="DO512">
        <v>0</v>
      </c>
      <c r="DP512">
        <v>1</v>
      </c>
      <c r="DQ512">
        <v>1</v>
      </c>
      <c r="DU512">
        <v>1009</v>
      </c>
      <c r="DV512" t="s">
        <v>29</v>
      </c>
      <c r="DW512" t="s">
        <v>29</v>
      </c>
      <c r="DX512">
        <v>1000</v>
      </c>
      <c r="DZ512" t="s">
        <v>3</v>
      </c>
      <c r="EA512" t="s">
        <v>3</v>
      </c>
      <c r="EB512" t="s">
        <v>3</v>
      </c>
      <c r="EC512" t="s">
        <v>3</v>
      </c>
      <c r="EE512">
        <v>29085444</v>
      </c>
      <c r="EF512">
        <v>12</v>
      </c>
      <c r="EG512" t="s">
        <v>31</v>
      </c>
      <c r="EH512">
        <v>0</v>
      </c>
      <c r="EI512" t="s">
        <v>3</v>
      </c>
      <c r="EJ512">
        <v>2</v>
      </c>
      <c r="EK512">
        <v>500002</v>
      </c>
      <c r="EL512" t="s">
        <v>32</v>
      </c>
      <c r="EM512" t="s">
        <v>33</v>
      </c>
      <c r="EO512" t="s">
        <v>3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FQ512">
        <v>0</v>
      </c>
      <c r="FR512">
        <f t="shared" si="388"/>
        <v>0</v>
      </c>
      <c r="FS512">
        <v>0</v>
      </c>
      <c r="FX512">
        <v>0</v>
      </c>
      <c r="FY512">
        <v>0</v>
      </c>
      <c r="GA512" t="s">
        <v>3</v>
      </c>
      <c r="GD512">
        <v>1</v>
      </c>
      <c r="GF512">
        <v>-304821490</v>
      </c>
      <c r="GG512">
        <v>2</v>
      </c>
      <c r="GH512">
        <v>1</v>
      </c>
      <c r="GI512">
        <v>-2</v>
      </c>
      <c r="GJ512">
        <v>0</v>
      </c>
      <c r="GK512">
        <v>0</v>
      </c>
      <c r="GL512">
        <f t="shared" si="389"/>
        <v>0</v>
      </c>
      <c r="GM512">
        <f t="shared" si="390"/>
        <v>0</v>
      </c>
      <c r="GN512">
        <f t="shared" si="391"/>
        <v>0</v>
      </c>
      <c r="GO512">
        <f t="shared" si="392"/>
        <v>0</v>
      </c>
      <c r="GP512">
        <f t="shared" si="393"/>
        <v>0</v>
      </c>
      <c r="GR512">
        <v>0</v>
      </c>
      <c r="GS512">
        <v>3</v>
      </c>
      <c r="GT512">
        <v>0</v>
      </c>
      <c r="GU512" t="s">
        <v>3</v>
      </c>
      <c r="GV512">
        <f t="shared" si="394"/>
        <v>0</v>
      </c>
      <c r="GW512">
        <v>1</v>
      </c>
      <c r="GX512">
        <f t="shared" si="395"/>
        <v>0</v>
      </c>
      <c r="HA512">
        <v>0</v>
      </c>
      <c r="HB512">
        <v>0</v>
      </c>
      <c r="HC512">
        <f t="shared" si="396"/>
        <v>0</v>
      </c>
      <c r="HE512" t="s">
        <v>3</v>
      </c>
      <c r="HF512" t="s">
        <v>3</v>
      </c>
      <c r="IK512">
        <v>0</v>
      </c>
    </row>
    <row r="514" spans="1:206">
      <c r="A514" s="2">
        <v>51</v>
      </c>
      <c r="B514" s="2">
        <f>B495</f>
        <v>1</v>
      </c>
      <c r="C514" s="2">
        <f>A495</f>
        <v>5</v>
      </c>
      <c r="D514" s="2">
        <f>ROW(A495)</f>
        <v>495</v>
      </c>
      <c r="E514" s="2"/>
      <c r="F514" s="2" t="str">
        <f>IF(F495&lt;&gt;"",F495,"")</f>
        <v>Новый подраздел</v>
      </c>
      <c r="G514" s="2" t="str">
        <f>IF(G495&lt;&gt;"",G495,"")</f>
        <v>демонтаж</v>
      </c>
      <c r="H514" s="2">
        <v>0</v>
      </c>
      <c r="I514" s="2"/>
      <c r="J514" s="2"/>
      <c r="K514" s="2"/>
      <c r="L514" s="2"/>
      <c r="M514" s="2"/>
      <c r="N514" s="2"/>
      <c r="O514" s="2">
        <f t="shared" ref="O514:T514" si="400">ROUND(AB514,2)</f>
        <v>5346.67</v>
      </c>
      <c r="P514" s="2">
        <f t="shared" si="400"/>
        <v>0</v>
      </c>
      <c r="Q514" s="2">
        <f t="shared" si="400"/>
        <v>490.76</v>
      </c>
      <c r="R514" s="2">
        <f t="shared" si="400"/>
        <v>463.45</v>
      </c>
      <c r="S514" s="2">
        <f t="shared" si="400"/>
        <v>4855.91</v>
      </c>
      <c r="T514" s="2">
        <f t="shared" si="400"/>
        <v>0</v>
      </c>
      <c r="U514" s="2">
        <f>AH514</f>
        <v>18.675449999999998</v>
      </c>
      <c r="V514" s="2">
        <f>AI514</f>
        <v>1.0445000000000002</v>
      </c>
      <c r="W514" s="2">
        <f>ROUND(AJ514,2)</f>
        <v>0</v>
      </c>
      <c r="X514" s="2">
        <f>ROUND(AK514,2)</f>
        <v>1934.84</v>
      </c>
      <c r="Y514" s="2">
        <f>ROUND(AL514,2)</f>
        <v>1467.46</v>
      </c>
      <c r="Z514" s="2"/>
      <c r="AA514" s="2"/>
      <c r="AB514" s="2">
        <f>ROUND(SUMIF(AA499:AA512,"=35806607",O499:O512),2)</f>
        <v>5346.67</v>
      </c>
      <c r="AC514" s="2">
        <f>ROUND(SUMIF(AA499:AA512,"=35806607",P499:P512),2)</f>
        <v>0</v>
      </c>
      <c r="AD514" s="2">
        <f>ROUND(SUMIF(AA499:AA512,"=35806607",Q499:Q512),2)</f>
        <v>490.76</v>
      </c>
      <c r="AE514" s="2">
        <f>ROUND(SUMIF(AA499:AA512,"=35806607",R499:R512),2)</f>
        <v>463.45</v>
      </c>
      <c r="AF514" s="2">
        <f>ROUND(SUMIF(AA499:AA512,"=35806607",S499:S512),2)</f>
        <v>4855.91</v>
      </c>
      <c r="AG514" s="2">
        <f>ROUND(SUMIF(AA499:AA512,"=35806607",T499:T512),2)</f>
        <v>0</v>
      </c>
      <c r="AH514" s="2">
        <f>SUMIF(AA499:AA512,"=35806607",U499:U512)</f>
        <v>18.675449999999998</v>
      </c>
      <c r="AI514" s="2">
        <f>SUMIF(AA499:AA512,"=35806607",V499:V512)</f>
        <v>1.0445000000000002</v>
      </c>
      <c r="AJ514" s="2">
        <f>ROUND(SUMIF(AA499:AA512,"=35806607",W499:W512),2)</f>
        <v>0</v>
      </c>
      <c r="AK514" s="2">
        <f>ROUND(SUMIF(AA499:AA512,"=35806607",X499:X512),2)</f>
        <v>1934.84</v>
      </c>
      <c r="AL514" s="2">
        <f>ROUND(SUMIF(AA499:AA512,"=35806607",Y499:Y512),2)</f>
        <v>1467.46</v>
      </c>
      <c r="AM514" s="2"/>
      <c r="AN514" s="2"/>
      <c r="AO514" s="2">
        <f t="shared" ref="AO514:BD514" si="401">ROUND(BX514,2)</f>
        <v>0</v>
      </c>
      <c r="AP514" s="2">
        <f t="shared" si="401"/>
        <v>0</v>
      </c>
      <c r="AQ514" s="2">
        <f t="shared" si="401"/>
        <v>0</v>
      </c>
      <c r="AR514" s="2">
        <f t="shared" si="401"/>
        <v>8748.9699999999993</v>
      </c>
      <c r="AS514" s="2">
        <f t="shared" si="401"/>
        <v>8748.9699999999993</v>
      </c>
      <c r="AT514" s="2">
        <f t="shared" si="401"/>
        <v>0</v>
      </c>
      <c r="AU514" s="2">
        <f t="shared" si="401"/>
        <v>0</v>
      </c>
      <c r="AV514" s="2">
        <f t="shared" si="401"/>
        <v>0</v>
      </c>
      <c r="AW514" s="2">
        <f t="shared" si="401"/>
        <v>0</v>
      </c>
      <c r="AX514" s="2">
        <f t="shared" si="401"/>
        <v>0</v>
      </c>
      <c r="AY514" s="2">
        <f t="shared" si="401"/>
        <v>0</v>
      </c>
      <c r="AZ514" s="2">
        <f t="shared" si="401"/>
        <v>0</v>
      </c>
      <c r="BA514" s="2">
        <f t="shared" si="401"/>
        <v>0</v>
      </c>
      <c r="BB514" s="2">
        <f t="shared" si="401"/>
        <v>0</v>
      </c>
      <c r="BC514" s="2">
        <f t="shared" si="401"/>
        <v>0</v>
      </c>
      <c r="BD514" s="2">
        <f t="shared" si="401"/>
        <v>0</v>
      </c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>
        <f>ROUND(SUMIF(AA499:AA512,"=35806607",FQ499:FQ512),2)</f>
        <v>0</v>
      </c>
      <c r="BY514" s="2">
        <f>ROUND(SUMIF(AA499:AA512,"=35806607",FR499:FR512),2)</f>
        <v>0</v>
      </c>
      <c r="BZ514" s="2">
        <f>ROUND(SUMIF(AA499:AA512,"=35806607",GL499:GL512),2)</f>
        <v>0</v>
      </c>
      <c r="CA514" s="2">
        <f>ROUND(SUMIF(AA499:AA512,"=35806607",GM499:GM512),2)</f>
        <v>8748.9699999999993</v>
      </c>
      <c r="CB514" s="2">
        <f>ROUND(SUMIF(AA499:AA512,"=35806607",GN499:GN512),2)</f>
        <v>8748.9699999999993</v>
      </c>
      <c r="CC514" s="2">
        <f>ROUND(SUMIF(AA499:AA512,"=35806607",GO499:GO512),2)</f>
        <v>0</v>
      </c>
      <c r="CD514" s="2">
        <f>ROUND(SUMIF(AA499:AA512,"=35806607",GP499:GP512),2)</f>
        <v>0</v>
      </c>
      <c r="CE514" s="2">
        <f>AC514-BX514</f>
        <v>0</v>
      </c>
      <c r="CF514" s="2">
        <f>AC514-BY514</f>
        <v>0</v>
      </c>
      <c r="CG514" s="2">
        <f>BX514-BZ514</f>
        <v>0</v>
      </c>
      <c r="CH514" s="2">
        <f>AC514-BX514-BY514+BZ514</f>
        <v>0</v>
      </c>
      <c r="CI514" s="2">
        <f>BY514-BZ514</f>
        <v>0</v>
      </c>
      <c r="CJ514" s="2">
        <f>ROUND(SUMIF(AA499:AA512,"=35806607",GX499:GX512),2)</f>
        <v>0</v>
      </c>
      <c r="CK514" s="2">
        <f>ROUND(SUMIF(AA499:AA512,"=35806607",GY499:GY512),2)</f>
        <v>0</v>
      </c>
      <c r="CL514" s="2">
        <f>ROUND(SUMIF(AA499:AA512,"=35806607",GZ499:GZ512),2)</f>
        <v>0</v>
      </c>
      <c r="CM514" s="2">
        <f>ROUND(SUMIF(AA499:AA512,"=35806607",HD499:HD512),2)</f>
        <v>0</v>
      </c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>
        <v>0</v>
      </c>
    </row>
    <row r="516" spans="1:206">
      <c r="A516" s="4">
        <v>50</v>
      </c>
      <c r="B516" s="4">
        <v>0</v>
      </c>
      <c r="C516" s="4">
        <v>0</v>
      </c>
      <c r="D516" s="4">
        <v>1</v>
      </c>
      <c r="E516" s="4">
        <v>201</v>
      </c>
      <c r="F516" s="4">
        <f>ROUND(Source!O514,O516)</f>
        <v>5346.67</v>
      </c>
      <c r="G516" s="4" t="s">
        <v>81</v>
      </c>
      <c r="H516" s="4" t="s">
        <v>82</v>
      </c>
      <c r="I516" s="4"/>
      <c r="J516" s="4"/>
      <c r="K516" s="4">
        <v>201</v>
      </c>
      <c r="L516" s="4">
        <v>1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7" spans="1:206">
      <c r="A517" s="4">
        <v>50</v>
      </c>
      <c r="B517" s="4">
        <v>0</v>
      </c>
      <c r="C517" s="4">
        <v>0</v>
      </c>
      <c r="D517" s="4">
        <v>1</v>
      </c>
      <c r="E517" s="4">
        <v>202</v>
      </c>
      <c r="F517" s="4">
        <f>ROUND(Source!P514,O517)</f>
        <v>0</v>
      </c>
      <c r="G517" s="4" t="s">
        <v>83</v>
      </c>
      <c r="H517" s="4" t="s">
        <v>84</v>
      </c>
      <c r="I517" s="4"/>
      <c r="J517" s="4"/>
      <c r="K517" s="4">
        <v>202</v>
      </c>
      <c r="L517" s="4">
        <v>2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</row>
    <row r="518" spans="1:206">
      <c r="A518" s="4">
        <v>50</v>
      </c>
      <c r="B518" s="4">
        <v>0</v>
      </c>
      <c r="C518" s="4">
        <v>0</v>
      </c>
      <c r="D518" s="4">
        <v>1</v>
      </c>
      <c r="E518" s="4">
        <v>222</v>
      </c>
      <c r="F518" s="4">
        <f>ROUND(Source!AO514,O518)</f>
        <v>0</v>
      </c>
      <c r="G518" s="4" t="s">
        <v>85</v>
      </c>
      <c r="H518" s="4" t="s">
        <v>86</v>
      </c>
      <c r="I518" s="4"/>
      <c r="J518" s="4"/>
      <c r="K518" s="4">
        <v>222</v>
      </c>
      <c r="L518" s="4">
        <v>3</v>
      </c>
      <c r="M518" s="4">
        <v>3</v>
      </c>
      <c r="N518" s="4" t="s">
        <v>3</v>
      </c>
      <c r="O518" s="4">
        <v>2</v>
      </c>
      <c r="P518" s="4"/>
      <c r="Q518" s="4"/>
      <c r="R518" s="4"/>
      <c r="S518" s="4"/>
      <c r="T518" s="4"/>
      <c r="U518" s="4"/>
      <c r="V518" s="4"/>
      <c r="W518" s="4"/>
    </row>
    <row r="519" spans="1:206">
      <c r="A519" s="4">
        <v>50</v>
      </c>
      <c r="B519" s="4">
        <v>0</v>
      </c>
      <c r="C519" s="4">
        <v>0</v>
      </c>
      <c r="D519" s="4">
        <v>1</v>
      </c>
      <c r="E519" s="4">
        <v>225</v>
      </c>
      <c r="F519" s="4">
        <f>ROUND(Source!AV514,O519)</f>
        <v>0</v>
      </c>
      <c r="G519" s="4" t="s">
        <v>87</v>
      </c>
      <c r="H519" s="4" t="s">
        <v>88</v>
      </c>
      <c r="I519" s="4"/>
      <c r="J519" s="4"/>
      <c r="K519" s="4">
        <v>225</v>
      </c>
      <c r="L519" s="4">
        <v>4</v>
      </c>
      <c r="M519" s="4">
        <v>3</v>
      </c>
      <c r="N519" s="4" t="s">
        <v>3</v>
      </c>
      <c r="O519" s="4">
        <v>2</v>
      </c>
      <c r="P519" s="4"/>
      <c r="Q519" s="4"/>
      <c r="R519" s="4"/>
      <c r="S519" s="4"/>
      <c r="T519" s="4"/>
      <c r="U519" s="4"/>
      <c r="V519" s="4"/>
      <c r="W519" s="4"/>
    </row>
    <row r="520" spans="1:206">
      <c r="A520" s="4">
        <v>50</v>
      </c>
      <c r="B520" s="4">
        <v>0</v>
      </c>
      <c r="C520" s="4">
        <v>0</v>
      </c>
      <c r="D520" s="4">
        <v>1</v>
      </c>
      <c r="E520" s="4">
        <v>226</v>
      </c>
      <c r="F520" s="4">
        <f>ROUND(Source!AW514,O520)</f>
        <v>0</v>
      </c>
      <c r="G520" s="4" t="s">
        <v>89</v>
      </c>
      <c r="H520" s="4" t="s">
        <v>90</v>
      </c>
      <c r="I520" s="4"/>
      <c r="J520" s="4"/>
      <c r="K520" s="4">
        <v>226</v>
      </c>
      <c r="L520" s="4">
        <v>5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06">
      <c r="A521" s="4">
        <v>50</v>
      </c>
      <c r="B521" s="4">
        <v>0</v>
      </c>
      <c r="C521" s="4">
        <v>0</v>
      </c>
      <c r="D521" s="4">
        <v>1</v>
      </c>
      <c r="E521" s="4">
        <v>227</v>
      </c>
      <c r="F521" s="4">
        <f>ROUND(Source!AX514,O521)</f>
        <v>0</v>
      </c>
      <c r="G521" s="4" t="s">
        <v>91</v>
      </c>
      <c r="H521" s="4" t="s">
        <v>92</v>
      </c>
      <c r="I521" s="4"/>
      <c r="J521" s="4"/>
      <c r="K521" s="4">
        <v>227</v>
      </c>
      <c r="L521" s="4">
        <v>6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06">
      <c r="A522" s="4">
        <v>50</v>
      </c>
      <c r="B522" s="4">
        <v>0</v>
      </c>
      <c r="C522" s="4">
        <v>0</v>
      </c>
      <c r="D522" s="4">
        <v>1</v>
      </c>
      <c r="E522" s="4">
        <v>228</v>
      </c>
      <c r="F522" s="4">
        <f>ROUND(Source!AY514,O522)</f>
        <v>0</v>
      </c>
      <c r="G522" s="4" t="s">
        <v>93</v>
      </c>
      <c r="H522" s="4" t="s">
        <v>94</v>
      </c>
      <c r="I522" s="4"/>
      <c r="J522" s="4"/>
      <c r="K522" s="4">
        <v>228</v>
      </c>
      <c r="L522" s="4">
        <v>7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3" spans="1:206">
      <c r="A523" s="4">
        <v>50</v>
      </c>
      <c r="B523" s="4">
        <v>0</v>
      </c>
      <c r="C523" s="4">
        <v>0</v>
      </c>
      <c r="D523" s="4">
        <v>1</v>
      </c>
      <c r="E523" s="4">
        <v>216</v>
      </c>
      <c r="F523" s="4">
        <f>ROUND(Source!AP514,O523)</f>
        <v>0</v>
      </c>
      <c r="G523" s="4" t="s">
        <v>95</v>
      </c>
      <c r="H523" s="4" t="s">
        <v>96</v>
      </c>
      <c r="I523" s="4"/>
      <c r="J523" s="4"/>
      <c r="K523" s="4">
        <v>216</v>
      </c>
      <c r="L523" s="4">
        <v>8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/>
    </row>
    <row r="524" spans="1:206">
      <c r="A524" s="4">
        <v>50</v>
      </c>
      <c r="B524" s="4">
        <v>0</v>
      </c>
      <c r="C524" s="4">
        <v>0</v>
      </c>
      <c r="D524" s="4">
        <v>1</v>
      </c>
      <c r="E524" s="4">
        <v>223</v>
      </c>
      <c r="F524" s="4">
        <f>ROUND(Source!AQ514,O524)</f>
        <v>0</v>
      </c>
      <c r="G524" s="4" t="s">
        <v>97</v>
      </c>
      <c r="H524" s="4" t="s">
        <v>98</v>
      </c>
      <c r="I524" s="4"/>
      <c r="J524" s="4"/>
      <c r="K524" s="4">
        <v>223</v>
      </c>
      <c r="L524" s="4">
        <v>9</v>
      </c>
      <c r="M524" s="4">
        <v>3</v>
      </c>
      <c r="N524" s="4" t="s">
        <v>3</v>
      </c>
      <c r="O524" s="4">
        <v>2</v>
      </c>
      <c r="P524" s="4"/>
      <c r="Q524" s="4"/>
      <c r="R524" s="4"/>
      <c r="S524" s="4"/>
      <c r="T524" s="4"/>
      <c r="U524" s="4"/>
      <c r="V524" s="4"/>
      <c r="W524" s="4"/>
    </row>
    <row r="525" spans="1:206">
      <c r="A525" s="4">
        <v>50</v>
      </c>
      <c r="B525" s="4">
        <v>0</v>
      </c>
      <c r="C525" s="4">
        <v>0</v>
      </c>
      <c r="D525" s="4">
        <v>1</v>
      </c>
      <c r="E525" s="4">
        <v>229</v>
      </c>
      <c r="F525" s="4">
        <f>ROUND(Source!AZ514,O525)</f>
        <v>0</v>
      </c>
      <c r="G525" s="4" t="s">
        <v>99</v>
      </c>
      <c r="H525" s="4" t="s">
        <v>100</v>
      </c>
      <c r="I525" s="4"/>
      <c r="J525" s="4"/>
      <c r="K525" s="4">
        <v>229</v>
      </c>
      <c r="L525" s="4">
        <v>10</v>
      </c>
      <c r="M525" s="4">
        <v>3</v>
      </c>
      <c r="N525" s="4" t="s">
        <v>3</v>
      </c>
      <c r="O525" s="4">
        <v>2</v>
      </c>
      <c r="P525" s="4"/>
      <c r="Q525" s="4"/>
      <c r="R525" s="4"/>
      <c r="S525" s="4"/>
      <c r="T525" s="4"/>
      <c r="U525" s="4"/>
      <c r="V525" s="4"/>
      <c r="W525" s="4"/>
    </row>
    <row r="526" spans="1:206">
      <c r="A526" s="4">
        <v>50</v>
      </c>
      <c r="B526" s="4">
        <v>0</v>
      </c>
      <c r="C526" s="4">
        <v>0</v>
      </c>
      <c r="D526" s="4">
        <v>1</v>
      </c>
      <c r="E526" s="4">
        <v>203</v>
      </c>
      <c r="F526" s="4">
        <f>ROUND(Source!Q514,O526)</f>
        <v>490.76</v>
      </c>
      <c r="G526" s="4" t="s">
        <v>101</v>
      </c>
      <c r="H526" s="4" t="s">
        <v>102</v>
      </c>
      <c r="I526" s="4"/>
      <c r="J526" s="4"/>
      <c r="K526" s="4">
        <v>203</v>
      </c>
      <c r="L526" s="4">
        <v>11</v>
      </c>
      <c r="M526" s="4">
        <v>3</v>
      </c>
      <c r="N526" s="4" t="s">
        <v>3</v>
      </c>
      <c r="O526" s="4">
        <v>2</v>
      </c>
      <c r="P526" s="4"/>
      <c r="Q526" s="4"/>
      <c r="R526" s="4"/>
      <c r="S526" s="4"/>
      <c r="T526" s="4"/>
      <c r="U526" s="4"/>
      <c r="V526" s="4"/>
      <c r="W526" s="4"/>
    </row>
    <row r="527" spans="1:206">
      <c r="A527" s="4">
        <v>50</v>
      </c>
      <c r="B527" s="4">
        <v>0</v>
      </c>
      <c r="C527" s="4">
        <v>0</v>
      </c>
      <c r="D527" s="4">
        <v>1</v>
      </c>
      <c r="E527" s="4">
        <v>231</v>
      </c>
      <c r="F527" s="4">
        <f>ROUND(Source!BB514,O527)</f>
        <v>0</v>
      </c>
      <c r="G527" s="4" t="s">
        <v>103</v>
      </c>
      <c r="H527" s="4" t="s">
        <v>104</v>
      </c>
      <c r="I527" s="4"/>
      <c r="J527" s="4"/>
      <c r="K527" s="4">
        <v>231</v>
      </c>
      <c r="L527" s="4">
        <v>12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/>
    </row>
    <row r="528" spans="1:206">
      <c r="A528" s="4">
        <v>50</v>
      </c>
      <c r="B528" s="4">
        <v>0</v>
      </c>
      <c r="C528" s="4">
        <v>0</v>
      </c>
      <c r="D528" s="4">
        <v>1</v>
      </c>
      <c r="E528" s="4">
        <v>204</v>
      </c>
      <c r="F528" s="4">
        <f>ROUND(Source!R514,O528)</f>
        <v>463.45</v>
      </c>
      <c r="G528" s="4" t="s">
        <v>105</v>
      </c>
      <c r="H528" s="4" t="s">
        <v>106</v>
      </c>
      <c r="I528" s="4"/>
      <c r="J528" s="4"/>
      <c r="K528" s="4">
        <v>204</v>
      </c>
      <c r="L528" s="4">
        <v>13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/>
    </row>
    <row r="529" spans="1:23">
      <c r="A529" s="4">
        <v>50</v>
      </c>
      <c r="B529" s="4">
        <v>0</v>
      </c>
      <c r="C529" s="4">
        <v>0</v>
      </c>
      <c r="D529" s="4">
        <v>1</v>
      </c>
      <c r="E529" s="4">
        <v>205</v>
      </c>
      <c r="F529" s="4">
        <f>ROUND(Source!S514,O529)</f>
        <v>4855.91</v>
      </c>
      <c r="G529" s="4" t="s">
        <v>107</v>
      </c>
      <c r="H529" s="4" t="s">
        <v>108</v>
      </c>
      <c r="I529" s="4"/>
      <c r="J529" s="4"/>
      <c r="K529" s="4">
        <v>205</v>
      </c>
      <c r="L529" s="4">
        <v>14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/>
    </row>
    <row r="530" spans="1:23">
      <c r="A530" s="4">
        <v>50</v>
      </c>
      <c r="B530" s="4">
        <v>0</v>
      </c>
      <c r="C530" s="4">
        <v>0</v>
      </c>
      <c r="D530" s="4">
        <v>1</v>
      </c>
      <c r="E530" s="4">
        <v>232</v>
      </c>
      <c r="F530" s="4">
        <f>ROUND(Source!BC514,O530)</f>
        <v>0</v>
      </c>
      <c r="G530" s="4" t="s">
        <v>109</v>
      </c>
      <c r="H530" s="4" t="s">
        <v>110</v>
      </c>
      <c r="I530" s="4"/>
      <c r="J530" s="4"/>
      <c r="K530" s="4">
        <v>232</v>
      </c>
      <c r="L530" s="4">
        <v>15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/>
    </row>
    <row r="531" spans="1:23">
      <c r="A531" s="4">
        <v>50</v>
      </c>
      <c r="B531" s="4">
        <v>0</v>
      </c>
      <c r="C531" s="4">
        <v>0</v>
      </c>
      <c r="D531" s="4">
        <v>1</v>
      </c>
      <c r="E531" s="4">
        <v>214</v>
      </c>
      <c r="F531" s="4">
        <f>ROUND(Source!AS514,O531)</f>
        <v>8748.9699999999993</v>
      </c>
      <c r="G531" s="4" t="s">
        <v>111</v>
      </c>
      <c r="H531" s="4" t="s">
        <v>112</v>
      </c>
      <c r="I531" s="4"/>
      <c r="J531" s="4"/>
      <c r="K531" s="4">
        <v>214</v>
      </c>
      <c r="L531" s="4">
        <v>16</v>
      </c>
      <c r="M531" s="4">
        <v>3</v>
      </c>
      <c r="N531" s="4" t="s">
        <v>3</v>
      </c>
      <c r="O531" s="4">
        <v>2</v>
      </c>
      <c r="P531" s="4"/>
      <c r="Q531" s="4"/>
      <c r="R531" s="4"/>
      <c r="S531" s="4"/>
      <c r="T531" s="4"/>
      <c r="U531" s="4"/>
      <c r="V531" s="4"/>
      <c r="W531" s="4"/>
    </row>
    <row r="532" spans="1:23">
      <c r="A532" s="4">
        <v>50</v>
      </c>
      <c r="B532" s="4">
        <v>0</v>
      </c>
      <c r="C532" s="4">
        <v>0</v>
      </c>
      <c r="D532" s="4">
        <v>1</v>
      </c>
      <c r="E532" s="4">
        <v>215</v>
      </c>
      <c r="F532" s="4">
        <f>ROUND(Source!AT514,O532)</f>
        <v>0</v>
      </c>
      <c r="G532" s="4" t="s">
        <v>113</v>
      </c>
      <c r="H532" s="4" t="s">
        <v>114</v>
      </c>
      <c r="I532" s="4"/>
      <c r="J532" s="4"/>
      <c r="K532" s="4">
        <v>215</v>
      </c>
      <c r="L532" s="4">
        <v>17</v>
      </c>
      <c r="M532" s="4">
        <v>3</v>
      </c>
      <c r="N532" s="4" t="s">
        <v>3</v>
      </c>
      <c r="O532" s="4">
        <v>2</v>
      </c>
      <c r="P532" s="4"/>
      <c r="Q532" s="4"/>
      <c r="R532" s="4"/>
      <c r="S532" s="4"/>
      <c r="T532" s="4"/>
      <c r="U532" s="4"/>
      <c r="V532" s="4"/>
      <c r="W532" s="4"/>
    </row>
    <row r="533" spans="1:23">
      <c r="A533" s="4">
        <v>50</v>
      </c>
      <c r="B533" s="4">
        <v>0</v>
      </c>
      <c r="C533" s="4">
        <v>0</v>
      </c>
      <c r="D533" s="4">
        <v>1</v>
      </c>
      <c r="E533" s="4">
        <v>217</v>
      </c>
      <c r="F533" s="4">
        <f>ROUND(Source!AU514,O533)</f>
        <v>0</v>
      </c>
      <c r="G533" s="4" t="s">
        <v>115</v>
      </c>
      <c r="H533" s="4" t="s">
        <v>116</v>
      </c>
      <c r="I533" s="4"/>
      <c r="J533" s="4"/>
      <c r="K533" s="4">
        <v>217</v>
      </c>
      <c r="L533" s="4">
        <v>18</v>
      </c>
      <c r="M533" s="4">
        <v>3</v>
      </c>
      <c r="N533" s="4" t="s">
        <v>3</v>
      </c>
      <c r="O533" s="4">
        <v>2</v>
      </c>
      <c r="P533" s="4"/>
      <c r="Q533" s="4"/>
      <c r="R533" s="4"/>
      <c r="S533" s="4"/>
      <c r="T533" s="4"/>
      <c r="U533" s="4"/>
      <c r="V533" s="4"/>
      <c r="W533" s="4"/>
    </row>
    <row r="534" spans="1:23">
      <c r="A534" s="4">
        <v>50</v>
      </c>
      <c r="B534" s="4">
        <v>0</v>
      </c>
      <c r="C534" s="4">
        <v>0</v>
      </c>
      <c r="D534" s="4">
        <v>1</v>
      </c>
      <c r="E534" s="4">
        <v>230</v>
      </c>
      <c r="F534" s="4">
        <f>ROUND(Source!BA514,O534)</f>
        <v>0</v>
      </c>
      <c r="G534" s="4" t="s">
        <v>117</v>
      </c>
      <c r="H534" s="4" t="s">
        <v>118</v>
      </c>
      <c r="I534" s="4"/>
      <c r="J534" s="4"/>
      <c r="K534" s="4">
        <v>230</v>
      </c>
      <c r="L534" s="4">
        <v>19</v>
      </c>
      <c r="M534" s="4">
        <v>3</v>
      </c>
      <c r="N534" s="4" t="s">
        <v>3</v>
      </c>
      <c r="O534" s="4">
        <v>2</v>
      </c>
      <c r="P534" s="4"/>
      <c r="Q534" s="4"/>
      <c r="R534" s="4"/>
      <c r="S534" s="4"/>
      <c r="T534" s="4"/>
      <c r="U534" s="4"/>
      <c r="V534" s="4"/>
      <c r="W534" s="4"/>
    </row>
    <row r="535" spans="1:23">
      <c r="A535" s="4">
        <v>50</v>
      </c>
      <c r="B535" s="4">
        <v>0</v>
      </c>
      <c r="C535" s="4">
        <v>0</v>
      </c>
      <c r="D535" s="4">
        <v>1</v>
      </c>
      <c r="E535" s="4">
        <v>206</v>
      </c>
      <c r="F535" s="4">
        <f>ROUND(Source!T514,O535)</f>
        <v>0</v>
      </c>
      <c r="G535" s="4" t="s">
        <v>119</v>
      </c>
      <c r="H535" s="4" t="s">
        <v>120</v>
      </c>
      <c r="I535" s="4"/>
      <c r="J535" s="4"/>
      <c r="K535" s="4">
        <v>206</v>
      </c>
      <c r="L535" s="4">
        <v>20</v>
      </c>
      <c r="M535" s="4">
        <v>3</v>
      </c>
      <c r="N535" s="4" t="s">
        <v>3</v>
      </c>
      <c r="O535" s="4">
        <v>2</v>
      </c>
      <c r="P535" s="4"/>
      <c r="Q535" s="4"/>
      <c r="R535" s="4"/>
      <c r="S535" s="4"/>
      <c r="T535" s="4"/>
      <c r="U535" s="4"/>
      <c r="V535" s="4"/>
      <c r="W535" s="4"/>
    </row>
    <row r="536" spans="1:23">
      <c r="A536" s="4">
        <v>50</v>
      </c>
      <c r="B536" s="4">
        <v>0</v>
      </c>
      <c r="C536" s="4">
        <v>0</v>
      </c>
      <c r="D536" s="4">
        <v>1</v>
      </c>
      <c r="E536" s="4">
        <v>207</v>
      </c>
      <c r="F536" s="4">
        <f>Source!U514</f>
        <v>18.675449999999998</v>
      </c>
      <c r="G536" s="4" t="s">
        <v>121</v>
      </c>
      <c r="H536" s="4" t="s">
        <v>122</v>
      </c>
      <c r="I536" s="4"/>
      <c r="J536" s="4"/>
      <c r="K536" s="4">
        <v>207</v>
      </c>
      <c r="L536" s="4">
        <v>21</v>
      </c>
      <c r="M536" s="4">
        <v>3</v>
      </c>
      <c r="N536" s="4" t="s">
        <v>3</v>
      </c>
      <c r="O536" s="4">
        <v>-1</v>
      </c>
      <c r="P536" s="4"/>
      <c r="Q536" s="4"/>
      <c r="R536" s="4"/>
      <c r="S536" s="4"/>
      <c r="T536" s="4"/>
      <c r="U536" s="4"/>
      <c r="V536" s="4"/>
      <c r="W536" s="4"/>
    </row>
    <row r="537" spans="1:23">
      <c r="A537" s="4">
        <v>50</v>
      </c>
      <c r="B537" s="4">
        <v>0</v>
      </c>
      <c r="C537" s="4">
        <v>0</v>
      </c>
      <c r="D537" s="4">
        <v>1</v>
      </c>
      <c r="E537" s="4">
        <v>208</v>
      </c>
      <c r="F537" s="4">
        <f>Source!V514</f>
        <v>1.0445000000000002</v>
      </c>
      <c r="G537" s="4" t="s">
        <v>123</v>
      </c>
      <c r="H537" s="4" t="s">
        <v>124</v>
      </c>
      <c r="I537" s="4"/>
      <c r="J537" s="4"/>
      <c r="K537" s="4">
        <v>208</v>
      </c>
      <c r="L537" s="4">
        <v>22</v>
      </c>
      <c r="M537" s="4">
        <v>3</v>
      </c>
      <c r="N537" s="4" t="s">
        <v>3</v>
      </c>
      <c r="O537" s="4">
        <v>-1</v>
      </c>
      <c r="P537" s="4"/>
      <c r="Q537" s="4"/>
      <c r="R537" s="4"/>
      <c r="S537" s="4"/>
      <c r="T537" s="4"/>
      <c r="U537" s="4"/>
      <c r="V537" s="4"/>
      <c r="W537" s="4"/>
    </row>
    <row r="538" spans="1:23">
      <c r="A538" s="4">
        <v>50</v>
      </c>
      <c r="B538" s="4">
        <v>0</v>
      </c>
      <c r="C538" s="4">
        <v>0</v>
      </c>
      <c r="D538" s="4">
        <v>1</v>
      </c>
      <c r="E538" s="4">
        <v>209</v>
      </c>
      <c r="F538" s="4">
        <f>ROUND(Source!W514,O538)</f>
        <v>0</v>
      </c>
      <c r="G538" s="4" t="s">
        <v>125</v>
      </c>
      <c r="H538" s="4" t="s">
        <v>126</v>
      </c>
      <c r="I538" s="4"/>
      <c r="J538" s="4"/>
      <c r="K538" s="4">
        <v>209</v>
      </c>
      <c r="L538" s="4">
        <v>23</v>
      </c>
      <c r="M538" s="4">
        <v>3</v>
      </c>
      <c r="N538" s="4" t="s">
        <v>3</v>
      </c>
      <c r="O538" s="4">
        <v>2</v>
      </c>
      <c r="P538" s="4"/>
      <c r="Q538" s="4"/>
      <c r="R538" s="4"/>
      <c r="S538" s="4"/>
      <c r="T538" s="4"/>
      <c r="U538" s="4"/>
      <c r="V538" s="4"/>
      <c r="W538" s="4"/>
    </row>
    <row r="539" spans="1:23">
      <c r="A539" s="4">
        <v>50</v>
      </c>
      <c r="B539" s="4">
        <v>0</v>
      </c>
      <c r="C539" s="4">
        <v>0</v>
      </c>
      <c r="D539" s="4">
        <v>1</v>
      </c>
      <c r="E539" s="4">
        <v>233</v>
      </c>
      <c r="F539" s="4">
        <f>ROUND(Source!BD514,O539)</f>
        <v>0</v>
      </c>
      <c r="G539" s="4" t="s">
        <v>127</v>
      </c>
      <c r="H539" s="4" t="s">
        <v>128</v>
      </c>
      <c r="I539" s="4"/>
      <c r="J539" s="4"/>
      <c r="K539" s="4">
        <v>233</v>
      </c>
      <c r="L539" s="4">
        <v>24</v>
      </c>
      <c r="M539" s="4">
        <v>3</v>
      </c>
      <c r="N539" s="4" t="s">
        <v>3</v>
      </c>
      <c r="O539" s="4">
        <v>2</v>
      </c>
      <c r="P539" s="4"/>
      <c r="Q539" s="4"/>
      <c r="R539" s="4"/>
      <c r="S539" s="4"/>
      <c r="T539" s="4"/>
      <c r="U539" s="4"/>
      <c r="V539" s="4"/>
      <c r="W539" s="4"/>
    </row>
    <row r="540" spans="1:23">
      <c r="A540" s="4">
        <v>50</v>
      </c>
      <c r="B540" s="4">
        <v>0</v>
      </c>
      <c r="C540" s="4">
        <v>0</v>
      </c>
      <c r="D540" s="4">
        <v>1</v>
      </c>
      <c r="E540" s="4">
        <v>210</v>
      </c>
      <c r="F540" s="4">
        <f>ROUND(Source!X514,O540)</f>
        <v>1934.84</v>
      </c>
      <c r="G540" s="4" t="s">
        <v>129</v>
      </c>
      <c r="H540" s="4" t="s">
        <v>130</v>
      </c>
      <c r="I540" s="4"/>
      <c r="J540" s="4"/>
      <c r="K540" s="4">
        <v>210</v>
      </c>
      <c r="L540" s="4">
        <v>25</v>
      </c>
      <c r="M540" s="4">
        <v>3</v>
      </c>
      <c r="N540" s="4" t="s">
        <v>3</v>
      </c>
      <c r="O540" s="4">
        <v>2</v>
      </c>
      <c r="P540" s="4"/>
      <c r="Q540" s="4"/>
      <c r="R540" s="4"/>
      <c r="S540" s="4"/>
      <c r="T540" s="4"/>
      <c r="U540" s="4"/>
      <c r="V540" s="4"/>
      <c r="W540" s="4"/>
    </row>
    <row r="541" spans="1:23">
      <c r="A541" s="4">
        <v>50</v>
      </c>
      <c r="B541" s="4">
        <v>0</v>
      </c>
      <c r="C541" s="4">
        <v>0</v>
      </c>
      <c r="D541" s="4">
        <v>1</v>
      </c>
      <c r="E541" s="4">
        <v>211</v>
      </c>
      <c r="F541" s="4">
        <f>ROUND(Source!Y514,O541)</f>
        <v>1467.46</v>
      </c>
      <c r="G541" s="4" t="s">
        <v>131</v>
      </c>
      <c r="H541" s="4" t="s">
        <v>132</v>
      </c>
      <c r="I541" s="4"/>
      <c r="J541" s="4"/>
      <c r="K541" s="4">
        <v>211</v>
      </c>
      <c r="L541" s="4">
        <v>26</v>
      </c>
      <c r="M541" s="4">
        <v>3</v>
      </c>
      <c r="N541" s="4" t="s">
        <v>3</v>
      </c>
      <c r="O541" s="4">
        <v>2</v>
      </c>
      <c r="P541" s="4"/>
      <c r="Q541" s="4"/>
      <c r="R541" s="4"/>
      <c r="S541" s="4"/>
      <c r="T541" s="4"/>
      <c r="U541" s="4"/>
      <c r="V541" s="4"/>
      <c r="W541" s="4"/>
    </row>
    <row r="542" spans="1:23">
      <c r="A542" s="4">
        <v>50</v>
      </c>
      <c r="B542" s="4">
        <v>0</v>
      </c>
      <c r="C542" s="4">
        <v>0</v>
      </c>
      <c r="D542" s="4">
        <v>1</v>
      </c>
      <c r="E542" s="4">
        <v>0</v>
      </c>
      <c r="F542" s="4">
        <f>ROUND(Source!AR514,O542)</f>
        <v>8748.9699999999993</v>
      </c>
      <c r="G542" s="4" t="s">
        <v>133</v>
      </c>
      <c r="H542" s="4" t="s">
        <v>134</v>
      </c>
      <c r="I542" s="4"/>
      <c r="J542" s="4"/>
      <c r="K542" s="4">
        <v>224</v>
      </c>
      <c r="L542" s="4">
        <v>27</v>
      </c>
      <c r="M542" s="4">
        <v>3</v>
      </c>
      <c r="N542" s="4" t="s">
        <v>3</v>
      </c>
      <c r="O542" s="4">
        <v>2</v>
      </c>
      <c r="P542" s="4"/>
      <c r="Q542" s="4"/>
      <c r="R542" s="4"/>
      <c r="S542" s="4"/>
      <c r="T542" s="4"/>
      <c r="U542" s="4"/>
      <c r="V542" s="4"/>
      <c r="W542" s="4"/>
    </row>
    <row r="543" spans="1:23">
      <c r="A543" s="4">
        <v>50</v>
      </c>
      <c r="B543" s="4">
        <v>1</v>
      </c>
      <c r="C543" s="4">
        <v>0</v>
      </c>
      <c r="D543" s="4">
        <v>2</v>
      </c>
      <c r="E543" s="4">
        <v>0</v>
      </c>
      <c r="F543" s="4">
        <f>ROUND(F542*0.18,O543)</f>
        <v>1574.8</v>
      </c>
      <c r="G543" s="4" t="s">
        <v>135</v>
      </c>
      <c r="H543" s="4" t="s">
        <v>135</v>
      </c>
      <c r="I543" s="4"/>
      <c r="J543" s="4"/>
      <c r="K543" s="4">
        <v>212</v>
      </c>
      <c r="L543" s="4">
        <v>28</v>
      </c>
      <c r="M543" s="4">
        <v>0</v>
      </c>
      <c r="N543" s="4" t="s">
        <v>3</v>
      </c>
      <c r="O543" s="4">
        <v>1</v>
      </c>
      <c r="P543" s="4"/>
      <c r="Q543" s="4"/>
      <c r="R543" s="4"/>
      <c r="S543" s="4"/>
      <c r="T543" s="4"/>
      <c r="U543" s="4"/>
      <c r="V543" s="4"/>
      <c r="W543" s="4"/>
    </row>
    <row r="544" spans="1:23">
      <c r="A544" s="4">
        <v>50</v>
      </c>
      <c r="B544" s="4">
        <v>1</v>
      </c>
      <c r="C544" s="4">
        <v>0</v>
      </c>
      <c r="D544" s="4">
        <v>2</v>
      </c>
      <c r="E544" s="4">
        <v>224</v>
      </c>
      <c r="F544" s="4">
        <f>ROUND(F542*1.18,O544)</f>
        <v>10323.799999999999</v>
      </c>
      <c r="G544" s="4" t="s">
        <v>136</v>
      </c>
      <c r="H544" s="4" t="s">
        <v>137</v>
      </c>
      <c r="I544" s="4"/>
      <c r="J544" s="4"/>
      <c r="K544" s="4">
        <v>212</v>
      </c>
      <c r="L544" s="4">
        <v>29</v>
      </c>
      <c r="M544" s="4">
        <v>0</v>
      </c>
      <c r="N544" s="4" t="s">
        <v>3</v>
      </c>
      <c r="O544" s="4">
        <v>1</v>
      </c>
      <c r="P544" s="4"/>
      <c r="Q544" s="4"/>
      <c r="R544" s="4"/>
      <c r="S544" s="4"/>
      <c r="T544" s="4"/>
      <c r="U544" s="4"/>
      <c r="V544" s="4"/>
      <c r="W544" s="4"/>
    </row>
    <row r="546" spans="1:245">
      <c r="A546" s="1">
        <v>5</v>
      </c>
      <c r="B546" s="1">
        <v>1</v>
      </c>
      <c r="C546" s="1"/>
      <c r="D546" s="1">
        <f>ROW(A583)</f>
        <v>583</v>
      </c>
      <c r="E546" s="1"/>
      <c r="F546" s="1" t="s">
        <v>14</v>
      </c>
      <c r="G546" s="1" t="s">
        <v>138</v>
      </c>
      <c r="H546" s="1" t="s">
        <v>3</v>
      </c>
      <c r="I546" s="1">
        <v>0</v>
      </c>
      <c r="J546" s="1"/>
      <c r="K546" s="1">
        <v>0</v>
      </c>
      <c r="L546" s="1"/>
      <c r="M546" s="1" t="s">
        <v>3</v>
      </c>
      <c r="N546" s="1"/>
      <c r="O546" s="1"/>
      <c r="P546" s="1"/>
      <c r="Q546" s="1"/>
      <c r="R546" s="1"/>
      <c r="S546" s="1">
        <v>0</v>
      </c>
      <c r="T546" s="1"/>
      <c r="U546" s="1" t="s">
        <v>3</v>
      </c>
      <c r="V546" s="1">
        <v>0</v>
      </c>
      <c r="W546" s="1"/>
      <c r="X546" s="1"/>
      <c r="Y546" s="1"/>
      <c r="Z546" s="1"/>
      <c r="AA546" s="1"/>
      <c r="AB546" s="1" t="s">
        <v>3</v>
      </c>
      <c r="AC546" s="1" t="s">
        <v>3</v>
      </c>
      <c r="AD546" s="1" t="s">
        <v>3</v>
      </c>
      <c r="AE546" s="1" t="s">
        <v>3</v>
      </c>
      <c r="AF546" s="1" t="s">
        <v>3</v>
      </c>
      <c r="AG546" s="1" t="s">
        <v>3</v>
      </c>
      <c r="AH546" s="1"/>
      <c r="AI546" s="1"/>
      <c r="AJ546" s="1"/>
      <c r="AK546" s="1"/>
      <c r="AL546" s="1"/>
      <c r="AM546" s="1"/>
      <c r="AN546" s="1"/>
      <c r="AO546" s="1"/>
      <c r="AP546" s="1" t="s">
        <v>3</v>
      </c>
      <c r="AQ546" s="1" t="s">
        <v>3</v>
      </c>
      <c r="AR546" s="1" t="s">
        <v>3</v>
      </c>
      <c r="AS546" s="1"/>
      <c r="AT546" s="1"/>
      <c r="AU546" s="1"/>
      <c r="AV546" s="1"/>
      <c r="AW546" s="1"/>
      <c r="AX546" s="1"/>
      <c r="AY546" s="1"/>
      <c r="AZ546" s="1" t="s">
        <v>3</v>
      </c>
      <c r="BA546" s="1"/>
      <c r="BB546" s="1" t="s">
        <v>3</v>
      </c>
      <c r="BC546" s="1" t="s">
        <v>3</v>
      </c>
      <c r="BD546" s="1" t="s">
        <v>3</v>
      </c>
      <c r="BE546" s="1" t="s">
        <v>3</v>
      </c>
      <c r="BF546" s="1" t="s">
        <v>3</v>
      </c>
      <c r="BG546" s="1" t="s">
        <v>3</v>
      </c>
      <c r="BH546" s="1" t="s">
        <v>3</v>
      </c>
      <c r="BI546" s="1" t="s">
        <v>3</v>
      </c>
      <c r="BJ546" s="1" t="s">
        <v>3</v>
      </c>
      <c r="BK546" s="1" t="s">
        <v>3</v>
      </c>
      <c r="BL546" s="1" t="s">
        <v>3</v>
      </c>
      <c r="BM546" s="1" t="s">
        <v>3</v>
      </c>
      <c r="BN546" s="1" t="s">
        <v>3</v>
      </c>
      <c r="BO546" s="1" t="s">
        <v>3</v>
      </c>
      <c r="BP546" s="1" t="s">
        <v>3</v>
      </c>
      <c r="BQ546" s="1"/>
      <c r="BR546" s="1"/>
      <c r="BS546" s="1"/>
      <c r="BT546" s="1"/>
      <c r="BU546" s="1"/>
      <c r="BV546" s="1"/>
      <c r="BW546" s="1"/>
      <c r="BX546" s="1">
        <v>0</v>
      </c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>
        <v>0</v>
      </c>
    </row>
    <row r="548" spans="1:245">
      <c r="A548" s="2">
        <v>52</v>
      </c>
      <c r="B548" s="2">
        <f t="shared" ref="B548:G548" si="402">B583</f>
        <v>1</v>
      </c>
      <c r="C548" s="2">
        <f t="shared" si="402"/>
        <v>5</v>
      </c>
      <c r="D548" s="2">
        <f t="shared" si="402"/>
        <v>546</v>
      </c>
      <c r="E548" s="2">
        <f t="shared" si="402"/>
        <v>0</v>
      </c>
      <c r="F548" s="2" t="str">
        <f t="shared" si="402"/>
        <v>Новый подраздел</v>
      </c>
      <c r="G548" s="2" t="str">
        <f t="shared" si="402"/>
        <v>ремонт</v>
      </c>
      <c r="H548" s="2"/>
      <c r="I548" s="2"/>
      <c r="J548" s="2"/>
      <c r="K548" s="2"/>
      <c r="L548" s="2"/>
      <c r="M548" s="2"/>
      <c r="N548" s="2"/>
      <c r="O548" s="2">
        <f t="shared" ref="O548:AT548" si="403">O583</f>
        <v>191354.69</v>
      </c>
      <c r="P548" s="2">
        <f t="shared" si="403"/>
        <v>117716.09</v>
      </c>
      <c r="Q548" s="2">
        <f t="shared" si="403"/>
        <v>2368.89</v>
      </c>
      <c r="R548" s="2">
        <f t="shared" si="403"/>
        <v>980.71</v>
      </c>
      <c r="S548" s="2">
        <f t="shared" si="403"/>
        <v>71269.710000000006</v>
      </c>
      <c r="T548" s="2">
        <f t="shared" si="403"/>
        <v>0</v>
      </c>
      <c r="U548" s="2">
        <f t="shared" si="403"/>
        <v>238.81723200000002</v>
      </c>
      <c r="V548" s="2">
        <f t="shared" si="403"/>
        <v>2.7544450000000009</v>
      </c>
      <c r="W548" s="2">
        <f t="shared" si="403"/>
        <v>292.43</v>
      </c>
      <c r="X548" s="2">
        <f t="shared" si="403"/>
        <v>63685.53</v>
      </c>
      <c r="Y548" s="2">
        <f t="shared" si="403"/>
        <v>31431.46</v>
      </c>
      <c r="Z548" s="2">
        <f t="shared" si="403"/>
        <v>0</v>
      </c>
      <c r="AA548" s="2">
        <f t="shared" si="403"/>
        <v>0</v>
      </c>
      <c r="AB548" s="2">
        <f t="shared" si="403"/>
        <v>191354.69</v>
      </c>
      <c r="AC548" s="2">
        <f t="shared" si="403"/>
        <v>117716.09</v>
      </c>
      <c r="AD548" s="2">
        <f t="shared" si="403"/>
        <v>2368.89</v>
      </c>
      <c r="AE548" s="2">
        <f t="shared" si="403"/>
        <v>980.71</v>
      </c>
      <c r="AF548" s="2">
        <f t="shared" si="403"/>
        <v>71269.710000000006</v>
      </c>
      <c r="AG548" s="2">
        <f t="shared" si="403"/>
        <v>0</v>
      </c>
      <c r="AH548" s="2">
        <f t="shared" si="403"/>
        <v>238.81723200000002</v>
      </c>
      <c r="AI548" s="2">
        <f t="shared" si="403"/>
        <v>2.7544450000000009</v>
      </c>
      <c r="AJ548" s="2">
        <f t="shared" si="403"/>
        <v>292.43</v>
      </c>
      <c r="AK548" s="2">
        <f t="shared" si="403"/>
        <v>63685.53</v>
      </c>
      <c r="AL548" s="2">
        <f t="shared" si="403"/>
        <v>31431.46</v>
      </c>
      <c r="AM548" s="2">
        <f t="shared" si="403"/>
        <v>0</v>
      </c>
      <c r="AN548" s="2">
        <f t="shared" si="403"/>
        <v>0</v>
      </c>
      <c r="AO548" s="2">
        <f t="shared" si="403"/>
        <v>0</v>
      </c>
      <c r="AP548" s="2">
        <f t="shared" si="403"/>
        <v>0</v>
      </c>
      <c r="AQ548" s="2">
        <f t="shared" si="403"/>
        <v>0</v>
      </c>
      <c r="AR548" s="2">
        <f t="shared" si="403"/>
        <v>286471.67999999999</v>
      </c>
      <c r="AS548" s="2">
        <f t="shared" si="403"/>
        <v>250846.25</v>
      </c>
      <c r="AT548" s="2">
        <f t="shared" si="403"/>
        <v>35625.43</v>
      </c>
      <c r="AU548" s="2">
        <f t="shared" ref="AU548:BZ548" si="404">AU583</f>
        <v>0</v>
      </c>
      <c r="AV548" s="2">
        <f t="shared" si="404"/>
        <v>117716.09</v>
      </c>
      <c r="AW548" s="2">
        <f t="shared" si="404"/>
        <v>117716.09</v>
      </c>
      <c r="AX548" s="2">
        <f t="shared" si="404"/>
        <v>0</v>
      </c>
      <c r="AY548" s="2">
        <f t="shared" si="404"/>
        <v>117716.09</v>
      </c>
      <c r="AZ548" s="2">
        <f t="shared" si="404"/>
        <v>0</v>
      </c>
      <c r="BA548" s="2">
        <f t="shared" si="404"/>
        <v>0</v>
      </c>
      <c r="BB548" s="2">
        <f t="shared" si="404"/>
        <v>0</v>
      </c>
      <c r="BC548" s="2">
        <f t="shared" si="404"/>
        <v>0</v>
      </c>
      <c r="BD548" s="2">
        <f t="shared" si="404"/>
        <v>0</v>
      </c>
      <c r="BE548" s="2">
        <f t="shared" si="404"/>
        <v>0</v>
      </c>
      <c r="BF548" s="2">
        <f t="shared" si="404"/>
        <v>0</v>
      </c>
      <c r="BG548" s="2">
        <f t="shared" si="404"/>
        <v>0</v>
      </c>
      <c r="BH548" s="2">
        <f t="shared" si="404"/>
        <v>0</v>
      </c>
      <c r="BI548" s="2">
        <f t="shared" si="404"/>
        <v>0</v>
      </c>
      <c r="BJ548" s="2">
        <f t="shared" si="404"/>
        <v>0</v>
      </c>
      <c r="BK548" s="2">
        <f t="shared" si="404"/>
        <v>0</v>
      </c>
      <c r="BL548" s="2">
        <f t="shared" si="404"/>
        <v>0</v>
      </c>
      <c r="BM548" s="2">
        <f t="shared" si="404"/>
        <v>0</v>
      </c>
      <c r="BN548" s="2">
        <f t="shared" si="404"/>
        <v>0</v>
      </c>
      <c r="BO548" s="2">
        <f t="shared" si="404"/>
        <v>0</v>
      </c>
      <c r="BP548" s="2">
        <f t="shared" si="404"/>
        <v>0</v>
      </c>
      <c r="BQ548" s="2">
        <f t="shared" si="404"/>
        <v>0</v>
      </c>
      <c r="BR548" s="2">
        <f t="shared" si="404"/>
        <v>0</v>
      </c>
      <c r="BS548" s="2">
        <f t="shared" si="404"/>
        <v>0</v>
      </c>
      <c r="BT548" s="2">
        <f t="shared" si="404"/>
        <v>0</v>
      </c>
      <c r="BU548" s="2">
        <f t="shared" si="404"/>
        <v>0</v>
      </c>
      <c r="BV548" s="2">
        <f t="shared" si="404"/>
        <v>0</v>
      </c>
      <c r="BW548" s="2">
        <f t="shared" si="404"/>
        <v>0</v>
      </c>
      <c r="BX548" s="2">
        <f t="shared" si="404"/>
        <v>0</v>
      </c>
      <c r="BY548" s="2">
        <f t="shared" si="404"/>
        <v>0</v>
      </c>
      <c r="BZ548" s="2">
        <f t="shared" si="404"/>
        <v>0</v>
      </c>
      <c r="CA548" s="2">
        <f t="shared" ref="CA548:DF548" si="405">CA583</f>
        <v>286471.67999999999</v>
      </c>
      <c r="CB548" s="2">
        <f t="shared" si="405"/>
        <v>250846.25</v>
      </c>
      <c r="CC548" s="2">
        <f t="shared" si="405"/>
        <v>35625.43</v>
      </c>
      <c r="CD548" s="2">
        <f t="shared" si="405"/>
        <v>0</v>
      </c>
      <c r="CE548" s="2">
        <f t="shared" si="405"/>
        <v>117716.09</v>
      </c>
      <c r="CF548" s="2">
        <f t="shared" si="405"/>
        <v>117716.09</v>
      </c>
      <c r="CG548" s="2">
        <f t="shared" si="405"/>
        <v>0</v>
      </c>
      <c r="CH548" s="2">
        <f t="shared" si="405"/>
        <v>117716.09</v>
      </c>
      <c r="CI548" s="2">
        <f t="shared" si="405"/>
        <v>0</v>
      </c>
      <c r="CJ548" s="2">
        <f t="shared" si="405"/>
        <v>0</v>
      </c>
      <c r="CK548" s="2">
        <f t="shared" si="405"/>
        <v>0</v>
      </c>
      <c r="CL548" s="2">
        <f t="shared" si="405"/>
        <v>0</v>
      </c>
      <c r="CM548" s="2">
        <f t="shared" si="405"/>
        <v>0</v>
      </c>
      <c r="CN548" s="2">
        <f t="shared" si="405"/>
        <v>0</v>
      </c>
      <c r="CO548" s="2">
        <f t="shared" si="405"/>
        <v>0</v>
      </c>
      <c r="CP548" s="2">
        <f t="shared" si="405"/>
        <v>0</v>
      </c>
      <c r="CQ548" s="2">
        <f t="shared" si="405"/>
        <v>0</v>
      </c>
      <c r="CR548" s="2">
        <f t="shared" si="405"/>
        <v>0</v>
      </c>
      <c r="CS548" s="2">
        <f t="shared" si="405"/>
        <v>0</v>
      </c>
      <c r="CT548" s="2">
        <f t="shared" si="405"/>
        <v>0</v>
      </c>
      <c r="CU548" s="2">
        <f t="shared" si="405"/>
        <v>0</v>
      </c>
      <c r="CV548" s="2">
        <f t="shared" si="405"/>
        <v>0</v>
      </c>
      <c r="CW548" s="2">
        <f t="shared" si="405"/>
        <v>0</v>
      </c>
      <c r="CX548" s="2">
        <f t="shared" si="405"/>
        <v>0</v>
      </c>
      <c r="CY548" s="2">
        <f t="shared" si="405"/>
        <v>0</v>
      </c>
      <c r="CZ548" s="2">
        <f t="shared" si="405"/>
        <v>0</v>
      </c>
      <c r="DA548" s="2">
        <f t="shared" si="405"/>
        <v>0</v>
      </c>
      <c r="DB548" s="2">
        <f t="shared" si="405"/>
        <v>0</v>
      </c>
      <c r="DC548" s="2">
        <f t="shared" si="405"/>
        <v>0</v>
      </c>
      <c r="DD548" s="2">
        <f t="shared" si="405"/>
        <v>0</v>
      </c>
      <c r="DE548" s="2">
        <f t="shared" si="405"/>
        <v>0</v>
      </c>
      <c r="DF548" s="2">
        <f t="shared" si="405"/>
        <v>0</v>
      </c>
      <c r="DG548" s="3">
        <f t="shared" ref="DG548:EL548" si="406">DG583</f>
        <v>0</v>
      </c>
      <c r="DH548" s="3">
        <f t="shared" si="406"/>
        <v>0</v>
      </c>
      <c r="DI548" s="3">
        <f t="shared" si="406"/>
        <v>0</v>
      </c>
      <c r="DJ548" s="3">
        <f t="shared" si="406"/>
        <v>0</v>
      </c>
      <c r="DK548" s="3">
        <f t="shared" si="406"/>
        <v>0</v>
      </c>
      <c r="DL548" s="3">
        <f t="shared" si="406"/>
        <v>0</v>
      </c>
      <c r="DM548" s="3">
        <f t="shared" si="406"/>
        <v>0</v>
      </c>
      <c r="DN548" s="3">
        <f t="shared" si="406"/>
        <v>0</v>
      </c>
      <c r="DO548" s="3">
        <f t="shared" si="406"/>
        <v>0</v>
      </c>
      <c r="DP548" s="3">
        <f t="shared" si="406"/>
        <v>0</v>
      </c>
      <c r="DQ548" s="3">
        <f t="shared" si="406"/>
        <v>0</v>
      </c>
      <c r="DR548" s="3">
        <f t="shared" si="406"/>
        <v>0</v>
      </c>
      <c r="DS548" s="3">
        <f t="shared" si="406"/>
        <v>0</v>
      </c>
      <c r="DT548" s="3">
        <f t="shared" si="406"/>
        <v>0</v>
      </c>
      <c r="DU548" s="3">
        <f t="shared" si="406"/>
        <v>0</v>
      </c>
      <c r="DV548" s="3">
        <f t="shared" si="406"/>
        <v>0</v>
      </c>
      <c r="DW548" s="3">
        <f t="shared" si="406"/>
        <v>0</v>
      </c>
      <c r="DX548" s="3">
        <f t="shared" si="406"/>
        <v>0</v>
      </c>
      <c r="DY548" s="3">
        <f t="shared" si="406"/>
        <v>0</v>
      </c>
      <c r="DZ548" s="3">
        <f t="shared" si="406"/>
        <v>0</v>
      </c>
      <c r="EA548" s="3">
        <f t="shared" si="406"/>
        <v>0</v>
      </c>
      <c r="EB548" s="3">
        <f t="shared" si="406"/>
        <v>0</v>
      </c>
      <c r="EC548" s="3">
        <f t="shared" si="406"/>
        <v>0</v>
      </c>
      <c r="ED548" s="3">
        <f t="shared" si="406"/>
        <v>0</v>
      </c>
      <c r="EE548" s="3">
        <f t="shared" si="406"/>
        <v>0</v>
      </c>
      <c r="EF548" s="3">
        <f t="shared" si="406"/>
        <v>0</v>
      </c>
      <c r="EG548" s="3">
        <f t="shared" si="406"/>
        <v>0</v>
      </c>
      <c r="EH548" s="3">
        <f t="shared" si="406"/>
        <v>0</v>
      </c>
      <c r="EI548" s="3">
        <f t="shared" si="406"/>
        <v>0</v>
      </c>
      <c r="EJ548" s="3">
        <f t="shared" si="406"/>
        <v>0</v>
      </c>
      <c r="EK548" s="3">
        <f t="shared" si="406"/>
        <v>0</v>
      </c>
      <c r="EL548" s="3">
        <f t="shared" si="406"/>
        <v>0</v>
      </c>
      <c r="EM548" s="3">
        <f t="shared" ref="EM548:FR548" si="407">EM583</f>
        <v>0</v>
      </c>
      <c r="EN548" s="3">
        <f t="shared" si="407"/>
        <v>0</v>
      </c>
      <c r="EO548" s="3">
        <f t="shared" si="407"/>
        <v>0</v>
      </c>
      <c r="EP548" s="3">
        <f t="shared" si="407"/>
        <v>0</v>
      </c>
      <c r="EQ548" s="3">
        <f t="shared" si="407"/>
        <v>0</v>
      </c>
      <c r="ER548" s="3">
        <f t="shared" si="407"/>
        <v>0</v>
      </c>
      <c r="ES548" s="3">
        <f t="shared" si="407"/>
        <v>0</v>
      </c>
      <c r="ET548" s="3">
        <f t="shared" si="407"/>
        <v>0</v>
      </c>
      <c r="EU548" s="3">
        <f t="shared" si="407"/>
        <v>0</v>
      </c>
      <c r="EV548" s="3">
        <f t="shared" si="407"/>
        <v>0</v>
      </c>
      <c r="EW548" s="3">
        <f t="shared" si="407"/>
        <v>0</v>
      </c>
      <c r="EX548" s="3">
        <f t="shared" si="407"/>
        <v>0</v>
      </c>
      <c r="EY548" s="3">
        <f t="shared" si="407"/>
        <v>0</v>
      </c>
      <c r="EZ548" s="3">
        <f t="shared" si="407"/>
        <v>0</v>
      </c>
      <c r="FA548" s="3">
        <f t="shared" si="407"/>
        <v>0</v>
      </c>
      <c r="FB548" s="3">
        <f t="shared" si="407"/>
        <v>0</v>
      </c>
      <c r="FC548" s="3">
        <f t="shared" si="407"/>
        <v>0</v>
      </c>
      <c r="FD548" s="3">
        <f t="shared" si="407"/>
        <v>0</v>
      </c>
      <c r="FE548" s="3">
        <f t="shared" si="407"/>
        <v>0</v>
      </c>
      <c r="FF548" s="3">
        <f t="shared" si="407"/>
        <v>0</v>
      </c>
      <c r="FG548" s="3">
        <f t="shared" si="407"/>
        <v>0</v>
      </c>
      <c r="FH548" s="3">
        <f t="shared" si="407"/>
        <v>0</v>
      </c>
      <c r="FI548" s="3">
        <f t="shared" si="407"/>
        <v>0</v>
      </c>
      <c r="FJ548" s="3">
        <f t="shared" si="407"/>
        <v>0</v>
      </c>
      <c r="FK548" s="3">
        <f t="shared" si="407"/>
        <v>0</v>
      </c>
      <c r="FL548" s="3">
        <f t="shared" si="407"/>
        <v>0</v>
      </c>
      <c r="FM548" s="3">
        <f t="shared" si="407"/>
        <v>0</v>
      </c>
      <c r="FN548" s="3">
        <f t="shared" si="407"/>
        <v>0</v>
      </c>
      <c r="FO548" s="3">
        <f t="shared" si="407"/>
        <v>0</v>
      </c>
      <c r="FP548" s="3">
        <f t="shared" si="407"/>
        <v>0</v>
      </c>
      <c r="FQ548" s="3">
        <f t="shared" si="407"/>
        <v>0</v>
      </c>
      <c r="FR548" s="3">
        <f t="shared" si="407"/>
        <v>0</v>
      </c>
      <c r="FS548" s="3">
        <f t="shared" ref="FS548:GX548" si="408">FS583</f>
        <v>0</v>
      </c>
      <c r="FT548" s="3">
        <f t="shared" si="408"/>
        <v>0</v>
      </c>
      <c r="FU548" s="3">
        <f t="shared" si="408"/>
        <v>0</v>
      </c>
      <c r="FV548" s="3">
        <f t="shared" si="408"/>
        <v>0</v>
      </c>
      <c r="FW548" s="3">
        <f t="shared" si="408"/>
        <v>0</v>
      </c>
      <c r="FX548" s="3">
        <f t="shared" si="408"/>
        <v>0</v>
      </c>
      <c r="FY548" s="3">
        <f t="shared" si="408"/>
        <v>0</v>
      </c>
      <c r="FZ548" s="3">
        <f t="shared" si="408"/>
        <v>0</v>
      </c>
      <c r="GA548" s="3">
        <f t="shared" si="408"/>
        <v>0</v>
      </c>
      <c r="GB548" s="3">
        <f t="shared" si="408"/>
        <v>0</v>
      </c>
      <c r="GC548" s="3">
        <f t="shared" si="408"/>
        <v>0</v>
      </c>
      <c r="GD548" s="3">
        <f t="shared" si="408"/>
        <v>0</v>
      </c>
      <c r="GE548" s="3">
        <f t="shared" si="408"/>
        <v>0</v>
      </c>
      <c r="GF548" s="3">
        <f t="shared" si="408"/>
        <v>0</v>
      </c>
      <c r="GG548" s="3">
        <f t="shared" si="408"/>
        <v>0</v>
      </c>
      <c r="GH548" s="3">
        <f t="shared" si="408"/>
        <v>0</v>
      </c>
      <c r="GI548" s="3">
        <f t="shared" si="408"/>
        <v>0</v>
      </c>
      <c r="GJ548" s="3">
        <f t="shared" si="408"/>
        <v>0</v>
      </c>
      <c r="GK548" s="3">
        <f t="shared" si="408"/>
        <v>0</v>
      </c>
      <c r="GL548" s="3">
        <f t="shared" si="408"/>
        <v>0</v>
      </c>
      <c r="GM548" s="3">
        <f t="shared" si="408"/>
        <v>0</v>
      </c>
      <c r="GN548" s="3">
        <f t="shared" si="408"/>
        <v>0</v>
      </c>
      <c r="GO548" s="3">
        <f t="shared" si="408"/>
        <v>0</v>
      </c>
      <c r="GP548" s="3">
        <f t="shared" si="408"/>
        <v>0</v>
      </c>
      <c r="GQ548" s="3">
        <f t="shared" si="408"/>
        <v>0</v>
      </c>
      <c r="GR548" s="3">
        <f t="shared" si="408"/>
        <v>0</v>
      </c>
      <c r="GS548" s="3">
        <f t="shared" si="408"/>
        <v>0</v>
      </c>
      <c r="GT548" s="3">
        <f t="shared" si="408"/>
        <v>0</v>
      </c>
      <c r="GU548" s="3">
        <f t="shared" si="408"/>
        <v>0</v>
      </c>
      <c r="GV548" s="3">
        <f t="shared" si="408"/>
        <v>0</v>
      </c>
      <c r="GW548" s="3">
        <f t="shared" si="408"/>
        <v>0</v>
      </c>
      <c r="GX548" s="3">
        <f t="shared" si="408"/>
        <v>0</v>
      </c>
    </row>
    <row r="550" spans="1:245">
      <c r="A550">
        <v>17</v>
      </c>
      <c r="B550">
        <v>1</v>
      </c>
      <c r="C550">
        <f>ROW(SmtRes!A602)</f>
        <v>602</v>
      </c>
      <c r="D550">
        <f>ROW(EtalonRes!A589)</f>
        <v>589</v>
      </c>
      <c r="E550" t="s">
        <v>16</v>
      </c>
      <c r="F550" t="s">
        <v>139</v>
      </c>
      <c r="G550" t="s">
        <v>140</v>
      </c>
      <c r="H550" t="s">
        <v>141</v>
      </c>
      <c r="I550">
        <f>ROUND(3/100,9)</f>
        <v>0.03</v>
      </c>
      <c r="J550">
        <v>0</v>
      </c>
      <c r="O550">
        <f t="shared" ref="O550:O581" si="409">ROUND(CP550,2)</f>
        <v>784.63</v>
      </c>
      <c r="P550">
        <f t="shared" ref="P550:P581" si="410">ROUND(CQ550*I550,2)</f>
        <v>571.78</v>
      </c>
      <c r="Q550">
        <f t="shared" ref="Q550:Q581" si="411">ROUND(CR550*I550,2)</f>
        <v>5.95</v>
      </c>
      <c r="R550">
        <f t="shared" ref="R550:R581" si="412">ROUND(CS550*I550,2)</f>
        <v>0.68</v>
      </c>
      <c r="S550">
        <f t="shared" ref="S550:S581" si="413">ROUND(CT550*I550,2)</f>
        <v>206.9</v>
      </c>
      <c r="T550">
        <f t="shared" ref="T550:T581" si="414">ROUND(CU550*I550,2)</f>
        <v>0</v>
      </c>
      <c r="U550">
        <f t="shared" ref="U550:U581" si="415">CV550*I550</f>
        <v>0.73105500000000001</v>
      </c>
      <c r="V550">
        <f t="shared" ref="V550:V581" si="416">CW550*I550</f>
        <v>1.5E-3</v>
      </c>
      <c r="W550">
        <f t="shared" ref="W550:W581" si="417">ROUND(CX550*I550,2)</f>
        <v>0</v>
      </c>
      <c r="X550">
        <f t="shared" ref="X550:X581" si="418">ROUND(CY550,2)</f>
        <v>186.82</v>
      </c>
      <c r="Y550">
        <f t="shared" ref="Y550:Y581" si="419">ROUND(CZ550,2)</f>
        <v>89.26</v>
      </c>
      <c r="AA550">
        <v>35806607</v>
      </c>
      <c r="AB550">
        <f t="shared" ref="AB550:AB581" si="420">ROUND((AC550+AD550+AF550),2)</f>
        <v>4229.87</v>
      </c>
      <c r="AC550">
        <f t="shared" ref="AC550:AC581" si="421">ROUND((ES550),2)</f>
        <v>4004.09</v>
      </c>
      <c r="AD550">
        <f>ROUND(((((ET550*1.25))-((EU550*1.25)))+AE550),2)</f>
        <v>17.920000000000002</v>
      </c>
      <c r="AE550">
        <f>ROUND(((EU550*1.25)),2)</f>
        <v>0.68</v>
      </c>
      <c r="AF550">
        <f>ROUND(((EV550*1.15)),2)</f>
        <v>207.86</v>
      </c>
      <c r="AG550">
        <f t="shared" ref="AG550:AG581" si="422">ROUND((AP550),2)</f>
        <v>0</v>
      </c>
      <c r="AH550">
        <f>((EW550*1.15))</f>
        <v>24.368500000000001</v>
      </c>
      <c r="AI550">
        <f>((EX550*1.25))</f>
        <v>0.05</v>
      </c>
      <c r="AJ550">
        <f t="shared" ref="AJ550:AJ581" si="423">(AS550)</f>
        <v>0</v>
      </c>
      <c r="AK550">
        <v>4199.17</v>
      </c>
      <c r="AL550">
        <v>4004.09</v>
      </c>
      <c r="AM550">
        <v>14.33</v>
      </c>
      <c r="AN550">
        <v>0.54</v>
      </c>
      <c r="AO550">
        <v>180.75</v>
      </c>
      <c r="AP550">
        <v>0</v>
      </c>
      <c r="AQ550">
        <v>21.19</v>
      </c>
      <c r="AR550">
        <v>0.04</v>
      </c>
      <c r="AS550">
        <v>0</v>
      </c>
      <c r="AT550">
        <v>90</v>
      </c>
      <c r="AU550">
        <v>43</v>
      </c>
      <c r="AV550">
        <v>1</v>
      </c>
      <c r="AW550">
        <v>1</v>
      </c>
      <c r="AZ550">
        <v>1</v>
      </c>
      <c r="BA550">
        <v>33.18</v>
      </c>
      <c r="BB550">
        <v>11.06</v>
      </c>
      <c r="BC550">
        <v>4.76</v>
      </c>
      <c r="BD550" t="s">
        <v>3</v>
      </c>
      <c r="BE550" t="s">
        <v>3</v>
      </c>
      <c r="BF550" t="s">
        <v>3</v>
      </c>
      <c r="BG550" t="s">
        <v>3</v>
      </c>
      <c r="BH550">
        <v>0</v>
      </c>
      <c r="BI550">
        <v>1</v>
      </c>
      <c r="BJ550" t="s">
        <v>142</v>
      </c>
      <c r="BM550">
        <v>10001</v>
      </c>
      <c r="BN550">
        <v>0</v>
      </c>
      <c r="BO550" t="s">
        <v>139</v>
      </c>
      <c r="BP550">
        <v>1</v>
      </c>
      <c r="BQ550">
        <v>2</v>
      </c>
      <c r="BR550">
        <v>0</v>
      </c>
      <c r="BS550">
        <v>33.18</v>
      </c>
      <c r="BT550">
        <v>1</v>
      </c>
      <c r="BU550">
        <v>1</v>
      </c>
      <c r="BV550">
        <v>1</v>
      </c>
      <c r="BW550">
        <v>1</v>
      </c>
      <c r="BX550">
        <v>1</v>
      </c>
      <c r="BY550" t="s">
        <v>3</v>
      </c>
      <c r="BZ550">
        <v>118</v>
      </c>
      <c r="CA550">
        <v>63</v>
      </c>
      <c r="CE550">
        <v>0</v>
      </c>
      <c r="CF550">
        <v>0</v>
      </c>
      <c r="CG550">
        <v>0</v>
      </c>
      <c r="CM550">
        <v>0</v>
      </c>
      <c r="CN550" t="s">
        <v>3</v>
      </c>
      <c r="CO550">
        <v>0</v>
      </c>
      <c r="CP550">
        <f t="shared" ref="CP550:CP581" si="424">(P550+Q550+S550)</f>
        <v>784.63</v>
      </c>
      <c r="CQ550">
        <f t="shared" ref="CQ550:CQ581" si="425">AC550*BC550</f>
        <v>19059.468400000002</v>
      </c>
      <c r="CR550">
        <f t="shared" ref="CR550:CR581" si="426">AD550*BB550</f>
        <v>198.19520000000003</v>
      </c>
      <c r="CS550">
        <f t="shared" ref="CS550:CS581" si="427">AE550*BS550</f>
        <v>22.5624</v>
      </c>
      <c r="CT550">
        <f t="shared" ref="CT550:CT581" si="428">AF550*BA550</f>
        <v>6896.7948000000006</v>
      </c>
      <c r="CU550">
        <f t="shared" ref="CU550:CU581" si="429">AG550</f>
        <v>0</v>
      </c>
      <c r="CV550">
        <f t="shared" ref="CV550:CV581" si="430">AH550</f>
        <v>24.368500000000001</v>
      </c>
      <c r="CW550">
        <f t="shared" ref="CW550:CW581" si="431">AI550</f>
        <v>0.05</v>
      </c>
      <c r="CX550">
        <f t="shared" ref="CX550:CX581" si="432">AJ550</f>
        <v>0</v>
      </c>
      <c r="CY550">
        <f t="shared" ref="CY550:CY581" si="433">(((S550+R550)*AT550)/100)</f>
        <v>186.822</v>
      </c>
      <c r="CZ550">
        <f t="shared" ref="CZ550:CZ581" si="434">(((S550+R550)*AU550)/100)</f>
        <v>89.259399999999999</v>
      </c>
      <c r="DC550" t="s">
        <v>3</v>
      </c>
      <c r="DD550" t="s">
        <v>3</v>
      </c>
      <c r="DE550" t="s">
        <v>143</v>
      </c>
      <c r="DF550" t="s">
        <v>143</v>
      </c>
      <c r="DG550" t="s">
        <v>144</v>
      </c>
      <c r="DH550" t="s">
        <v>3</v>
      </c>
      <c r="DI550" t="s">
        <v>144</v>
      </c>
      <c r="DJ550" t="s">
        <v>143</v>
      </c>
      <c r="DK550" t="s">
        <v>3</v>
      </c>
      <c r="DL550" t="s">
        <v>3</v>
      </c>
      <c r="DM550" t="s">
        <v>3</v>
      </c>
      <c r="DN550">
        <v>0</v>
      </c>
      <c r="DO550">
        <v>0</v>
      </c>
      <c r="DP550">
        <v>1</v>
      </c>
      <c r="DQ550">
        <v>1</v>
      </c>
      <c r="DU550">
        <v>1013</v>
      </c>
      <c r="DV550" t="s">
        <v>141</v>
      </c>
      <c r="DW550" t="s">
        <v>141</v>
      </c>
      <c r="DX550">
        <v>1</v>
      </c>
      <c r="DZ550" t="s">
        <v>3</v>
      </c>
      <c r="EA550" t="s">
        <v>3</v>
      </c>
      <c r="EB550" t="s">
        <v>3</v>
      </c>
      <c r="EC550" t="s">
        <v>3</v>
      </c>
      <c r="EE550">
        <v>29085510</v>
      </c>
      <c r="EF550">
        <v>2</v>
      </c>
      <c r="EG550" t="s">
        <v>145</v>
      </c>
      <c r="EH550">
        <v>0</v>
      </c>
      <c r="EI550" t="s">
        <v>3</v>
      </c>
      <c r="EJ550">
        <v>1</v>
      </c>
      <c r="EK550">
        <v>10001</v>
      </c>
      <c r="EL550" t="s">
        <v>146</v>
      </c>
      <c r="EM550" t="s">
        <v>147</v>
      </c>
      <c r="EO550" t="s">
        <v>3</v>
      </c>
      <c r="EQ550">
        <v>0</v>
      </c>
      <c r="ER550">
        <v>4199.17</v>
      </c>
      <c r="ES550">
        <v>4004.09</v>
      </c>
      <c r="ET550">
        <v>14.33</v>
      </c>
      <c r="EU550">
        <v>0.54</v>
      </c>
      <c r="EV550">
        <v>180.75</v>
      </c>
      <c r="EW550">
        <v>21.19</v>
      </c>
      <c r="EX550">
        <v>0.04</v>
      </c>
      <c r="EY550">
        <v>0</v>
      </c>
      <c r="FQ550">
        <v>0</v>
      </c>
      <c r="FR550">
        <f t="shared" ref="FR550:FR581" si="435">ROUND(IF(AND(BH550=3,BI550=3),P550,0),2)</f>
        <v>0</v>
      </c>
      <c r="FS550">
        <v>0</v>
      </c>
      <c r="FT550" t="s">
        <v>148</v>
      </c>
      <c r="FU550" t="s">
        <v>24</v>
      </c>
      <c r="FV550" t="s">
        <v>24</v>
      </c>
      <c r="FW550" t="s">
        <v>25</v>
      </c>
      <c r="FX550">
        <v>106.2</v>
      </c>
      <c r="FY550">
        <v>53.55</v>
      </c>
      <c r="GA550" t="s">
        <v>3</v>
      </c>
      <c r="GD550">
        <v>1</v>
      </c>
      <c r="GF550">
        <v>-1773683300</v>
      </c>
      <c r="GG550">
        <v>2</v>
      </c>
      <c r="GH550">
        <v>1</v>
      </c>
      <c r="GI550">
        <v>2</v>
      </c>
      <c r="GJ550">
        <v>0</v>
      </c>
      <c r="GK550">
        <v>0</v>
      </c>
      <c r="GL550">
        <f t="shared" ref="GL550:GL581" si="436">ROUND(IF(AND(BH550=3,BI550=3,FS550&lt;&gt;0),P550,0),2)</f>
        <v>0</v>
      </c>
      <c r="GM550">
        <f t="shared" ref="GM550:GM581" si="437">ROUND(O550+X550+Y550,2)+GX550</f>
        <v>1060.71</v>
      </c>
      <c r="GN550">
        <f t="shared" ref="GN550:GN581" si="438">IF(OR(BI550=0,BI550=1),ROUND(O550+X550+Y550,2),0)</f>
        <v>1060.71</v>
      </c>
      <c r="GO550">
        <f t="shared" ref="GO550:GO581" si="439">IF(BI550=2,ROUND(O550+X550+Y550,2),0)</f>
        <v>0</v>
      </c>
      <c r="GP550">
        <f t="shared" ref="GP550:GP581" si="440">IF(BI550=4,ROUND(O550+X550+Y550,2)+GX550,0)</f>
        <v>0</v>
      </c>
      <c r="GR550">
        <v>0</v>
      </c>
      <c r="GS550">
        <v>3</v>
      </c>
      <c r="GT550">
        <v>0</v>
      </c>
      <c r="GU550" t="s">
        <v>3</v>
      </c>
      <c r="GV550">
        <f t="shared" ref="GV550:GV581" si="441">ROUND((GT550),2)</f>
        <v>0</v>
      </c>
      <c r="GW550">
        <v>1</v>
      </c>
      <c r="GX550">
        <f t="shared" ref="GX550:GX581" si="442">ROUND(HC550*I550,2)</f>
        <v>0</v>
      </c>
      <c r="HA550">
        <v>0</v>
      </c>
      <c r="HB550">
        <v>0</v>
      </c>
      <c r="HC550">
        <f t="shared" ref="HC550:HC581" si="443">GV550*GW550</f>
        <v>0</v>
      </c>
      <c r="HE550" t="s">
        <v>3</v>
      </c>
      <c r="HF550" t="s">
        <v>3</v>
      </c>
      <c r="IK550">
        <v>0</v>
      </c>
    </row>
    <row r="551" spans="1:245">
      <c r="A551">
        <v>18</v>
      </c>
      <c r="B551">
        <v>1</v>
      </c>
      <c r="C551">
        <v>601</v>
      </c>
      <c r="E551" t="s">
        <v>26</v>
      </c>
      <c r="F551" t="s">
        <v>149</v>
      </c>
      <c r="G551" t="s">
        <v>150</v>
      </c>
      <c r="H551" t="s">
        <v>151</v>
      </c>
      <c r="I551">
        <f>I550*J551</f>
        <v>3</v>
      </c>
      <c r="J551">
        <v>100</v>
      </c>
      <c r="O551">
        <f t="shared" si="409"/>
        <v>540.47</v>
      </c>
      <c r="P551">
        <f t="shared" si="410"/>
        <v>540.47</v>
      </c>
      <c r="Q551">
        <f t="shared" si="411"/>
        <v>0</v>
      </c>
      <c r="R551">
        <f t="shared" si="412"/>
        <v>0</v>
      </c>
      <c r="S551">
        <f t="shared" si="413"/>
        <v>0</v>
      </c>
      <c r="T551">
        <f t="shared" si="414"/>
        <v>0</v>
      </c>
      <c r="U551">
        <f t="shared" si="415"/>
        <v>0</v>
      </c>
      <c r="V551">
        <f t="shared" si="416"/>
        <v>0</v>
      </c>
      <c r="W551">
        <f t="shared" si="417"/>
        <v>26.04</v>
      </c>
      <c r="X551">
        <f t="shared" si="418"/>
        <v>0</v>
      </c>
      <c r="Y551">
        <f t="shared" si="419"/>
        <v>0</v>
      </c>
      <c r="AA551">
        <v>35806607</v>
      </c>
      <c r="AB551">
        <f t="shared" si="420"/>
        <v>189.64</v>
      </c>
      <c r="AC551">
        <f t="shared" si="421"/>
        <v>189.64</v>
      </c>
      <c r="AD551">
        <f>ROUND((((ET551)-(EU551))+AE551),2)</f>
        <v>0</v>
      </c>
      <c r="AE551">
        <f>ROUND((EU551),2)</f>
        <v>0</v>
      </c>
      <c r="AF551">
        <f>ROUND((EV551),2)</f>
        <v>0</v>
      </c>
      <c r="AG551">
        <f t="shared" si="422"/>
        <v>0</v>
      </c>
      <c r="AH551">
        <f>(EW551)</f>
        <v>0</v>
      </c>
      <c r="AI551">
        <f>(EX551)</f>
        <v>0</v>
      </c>
      <c r="AJ551">
        <f t="shared" si="423"/>
        <v>8.68</v>
      </c>
      <c r="AK551">
        <v>189.64</v>
      </c>
      <c r="AL551">
        <v>189.64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8.68</v>
      </c>
      <c r="AT551">
        <v>0</v>
      </c>
      <c r="AU551">
        <v>0</v>
      </c>
      <c r="AV551">
        <v>1</v>
      </c>
      <c r="AW551">
        <v>1</v>
      </c>
      <c r="AZ551">
        <v>1</v>
      </c>
      <c r="BA551">
        <v>1</v>
      </c>
      <c r="BB551">
        <v>1</v>
      </c>
      <c r="BC551">
        <v>0.95</v>
      </c>
      <c r="BD551" t="s">
        <v>3</v>
      </c>
      <c r="BE551" t="s">
        <v>3</v>
      </c>
      <c r="BF551" t="s">
        <v>3</v>
      </c>
      <c r="BG551" t="s">
        <v>3</v>
      </c>
      <c r="BH551">
        <v>3</v>
      </c>
      <c r="BI551">
        <v>1</v>
      </c>
      <c r="BJ551" t="s">
        <v>152</v>
      </c>
      <c r="BM551">
        <v>500001</v>
      </c>
      <c r="BN551">
        <v>0</v>
      </c>
      <c r="BO551" t="s">
        <v>149</v>
      </c>
      <c r="BP551">
        <v>1</v>
      </c>
      <c r="BQ551">
        <v>8</v>
      </c>
      <c r="BR551">
        <v>0</v>
      </c>
      <c r="BS551">
        <v>1</v>
      </c>
      <c r="BT551">
        <v>1</v>
      </c>
      <c r="BU551">
        <v>1</v>
      </c>
      <c r="BV551">
        <v>1</v>
      </c>
      <c r="BW551">
        <v>1</v>
      </c>
      <c r="BX551">
        <v>1</v>
      </c>
      <c r="BY551" t="s">
        <v>3</v>
      </c>
      <c r="BZ551">
        <v>0</v>
      </c>
      <c r="CA551">
        <v>0</v>
      </c>
      <c r="CE551">
        <v>0</v>
      </c>
      <c r="CF551">
        <v>0</v>
      </c>
      <c r="CG551">
        <v>0</v>
      </c>
      <c r="CM551">
        <v>0</v>
      </c>
      <c r="CN551" t="s">
        <v>3</v>
      </c>
      <c r="CO551">
        <v>0</v>
      </c>
      <c r="CP551">
        <f t="shared" si="424"/>
        <v>540.47</v>
      </c>
      <c r="CQ551">
        <f t="shared" si="425"/>
        <v>180.15799999999999</v>
      </c>
      <c r="CR551">
        <f t="shared" si="426"/>
        <v>0</v>
      </c>
      <c r="CS551">
        <f t="shared" si="427"/>
        <v>0</v>
      </c>
      <c r="CT551">
        <f t="shared" si="428"/>
        <v>0</v>
      </c>
      <c r="CU551">
        <f t="shared" si="429"/>
        <v>0</v>
      </c>
      <c r="CV551">
        <f t="shared" si="430"/>
        <v>0</v>
      </c>
      <c r="CW551">
        <f t="shared" si="431"/>
        <v>0</v>
      </c>
      <c r="CX551">
        <f t="shared" si="432"/>
        <v>8.68</v>
      </c>
      <c r="CY551">
        <f t="shared" si="433"/>
        <v>0</v>
      </c>
      <c r="CZ551">
        <f t="shared" si="434"/>
        <v>0</v>
      </c>
      <c r="DC551" t="s">
        <v>3</v>
      </c>
      <c r="DD551" t="s">
        <v>3</v>
      </c>
      <c r="DE551" t="s">
        <v>3</v>
      </c>
      <c r="DF551" t="s">
        <v>3</v>
      </c>
      <c r="DG551" t="s">
        <v>3</v>
      </c>
      <c r="DH551" t="s">
        <v>3</v>
      </c>
      <c r="DI551" t="s">
        <v>3</v>
      </c>
      <c r="DJ551" t="s">
        <v>3</v>
      </c>
      <c r="DK551" t="s">
        <v>3</v>
      </c>
      <c r="DL551" t="s">
        <v>3</v>
      </c>
      <c r="DM551" t="s">
        <v>3</v>
      </c>
      <c r="DN551">
        <v>0</v>
      </c>
      <c r="DO551">
        <v>0</v>
      </c>
      <c r="DP551">
        <v>1</v>
      </c>
      <c r="DQ551">
        <v>1</v>
      </c>
      <c r="DU551">
        <v>1003</v>
      </c>
      <c r="DV551" t="s">
        <v>151</v>
      </c>
      <c r="DW551" t="s">
        <v>151</v>
      </c>
      <c r="DX551">
        <v>1</v>
      </c>
      <c r="DZ551" t="s">
        <v>3</v>
      </c>
      <c r="EA551" t="s">
        <v>3</v>
      </c>
      <c r="EB551" t="s">
        <v>3</v>
      </c>
      <c r="EC551" t="s">
        <v>3</v>
      </c>
      <c r="EE551">
        <v>29085443</v>
      </c>
      <c r="EF551">
        <v>8</v>
      </c>
      <c r="EG551" t="s">
        <v>153</v>
      </c>
      <c r="EH551">
        <v>0</v>
      </c>
      <c r="EI551" t="s">
        <v>3</v>
      </c>
      <c r="EJ551">
        <v>1</v>
      </c>
      <c r="EK551">
        <v>500001</v>
      </c>
      <c r="EL551" t="s">
        <v>154</v>
      </c>
      <c r="EM551" t="s">
        <v>155</v>
      </c>
      <c r="EO551" t="s">
        <v>3</v>
      </c>
      <c r="EQ551">
        <v>0</v>
      </c>
      <c r="ER551">
        <v>189.64</v>
      </c>
      <c r="ES551">
        <v>189.64</v>
      </c>
      <c r="ET551">
        <v>0</v>
      </c>
      <c r="EU551">
        <v>0</v>
      </c>
      <c r="EV551">
        <v>0</v>
      </c>
      <c r="EW551">
        <v>0</v>
      </c>
      <c r="EX551">
        <v>0</v>
      </c>
      <c r="FQ551">
        <v>0</v>
      </c>
      <c r="FR551">
        <f t="shared" si="435"/>
        <v>0</v>
      </c>
      <c r="FS551">
        <v>0</v>
      </c>
      <c r="FX551">
        <v>0</v>
      </c>
      <c r="FY551">
        <v>0</v>
      </c>
      <c r="GA551" t="s">
        <v>3</v>
      </c>
      <c r="GD551">
        <v>1</v>
      </c>
      <c r="GF551">
        <v>-1224981602</v>
      </c>
      <c r="GG551">
        <v>2</v>
      </c>
      <c r="GH551">
        <v>1</v>
      </c>
      <c r="GI551">
        <v>2</v>
      </c>
      <c r="GJ551">
        <v>0</v>
      </c>
      <c r="GK551">
        <v>0</v>
      </c>
      <c r="GL551">
        <f t="shared" si="436"/>
        <v>0</v>
      </c>
      <c r="GM551">
        <f t="shared" si="437"/>
        <v>540.47</v>
      </c>
      <c r="GN551">
        <f t="shared" si="438"/>
        <v>540.47</v>
      </c>
      <c r="GO551">
        <f t="shared" si="439"/>
        <v>0</v>
      </c>
      <c r="GP551">
        <f t="shared" si="440"/>
        <v>0</v>
      </c>
      <c r="GR551">
        <v>0</v>
      </c>
      <c r="GS551">
        <v>3</v>
      </c>
      <c r="GT551">
        <v>0</v>
      </c>
      <c r="GU551" t="s">
        <v>3</v>
      </c>
      <c r="GV551">
        <f t="shared" si="441"/>
        <v>0</v>
      </c>
      <c r="GW551">
        <v>1</v>
      </c>
      <c r="GX551">
        <f t="shared" si="442"/>
        <v>0</v>
      </c>
      <c r="HA551">
        <v>0</v>
      </c>
      <c r="HB551">
        <v>0</v>
      </c>
      <c r="HC551">
        <f t="shared" si="443"/>
        <v>0</v>
      </c>
      <c r="HE551" t="s">
        <v>3</v>
      </c>
      <c r="HF551" t="s">
        <v>3</v>
      </c>
      <c r="IK551">
        <v>0</v>
      </c>
    </row>
    <row r="552" spans="1:245">
      <c r="A552">
        <v>17</v>
      </c>
      <c r="B552">
        <v>1</v>
      </c>
      <c r="C552">
        <f>ROW(SmtRes!A611)</f>
        <v>611</v>
      </c>
      <c r="D552">
        <f>ROW(EtalonRes!A598)</f>
        <v>598</v>
      </c>
      <c r="E552" t="s">
        <v>34</v>
      </c>
      <c r="F552" t="s">
        <v>156</v>
      </c>
      <c r="G552" t="s">
        <v>157</v>
      </c>
      <c r="H552" t="s">
        <v>158</v>
      </c>
      <c r="I552">
        <f>ROUND(2.4/100,9)</f>
        <v>2.4E-2</v>
      </c>
      <c r="J552">
        <v>0</v>
      </c>
      <c r="O552">
        <f t="shared" si="409"/>
        <v>1453.72</v>
      </c>
      <c r="P552">
        <f t="shared" si="410"/>
        <v>39.07</v>
      </c>
      <c r="Q552">
        <f t="shared" si="411"/>
        <v>15.18</v>
      </c>
      <c r="R552">
        <f t="shared" si="412"/>
        <v>1.08</v>
      </c>
      <c r="S552">
        <f t="shared" si="413"/>
        <v>1399.47</v>
      </c>
      <c r="T552">
        <f t="shared" si="414"/>
        <v>0</v>
      </c>
      <c r="U552">
        <f t="shared" si="415"/>
        <v>4.5945719999999994</v>
      </c>
      <c r="V552">
        <f t="shared" si="416"/>
        <v>2.4000000000000002E-3</v>
      </c>
      <c r="W552">
        <f t="shared" si="417"/>
        <v>0</v>
      </c>
      <c r="X552">
        <f t="shared" si="418"/>
        <v>1120.44</v>
      </c>
      <c r="Y552">
        <f t="shared" si="419"/>
        <v>518.20000000000005</v>
      </c>
      <c r="AA552">
        <v>35806607</v>
      </c>
      <c r="AB552">
        <f t="shared" si="420"/>
        <v>2294.19</v>
      </c>
      <c r="AC552">
        <f t="shared" si="421"/>
        <v>478.86</v>
      </c>
      <c r="AD552">
        <f>ROUND(((((ET552*1.25))-((EU552*1.25)))+AE552),2)</f>
        <v>57.91</v>
      </c>
      <c r="AE552">
        <f>ROUND(((EU552*1.25)),2)</f>
        <v>1.35</v>
      </c>
      <c r="AF552">
        <f>ROUND(((EV552*1.15)),2)</f>
        <v>1757.42</v>
      </c>
      <c r="AG552">
        <f t="shared" si="422"/>
        <v>0</v>
      </c>
      <c r="AH552">
        <f>((EW552*1.15))</f>
        <v>191.44049999999999</v>
      </c>
      <c r="AI552">
        <f>((EX552*1.25))</f>
        <v>0.1</v>
      </c>
      <c r="AJ552">
        <f t="shared" si="423"/>
        <v>0</v>
      </c>
      <c r="AK552">
        <v>2053.38</v>
      </c>
      <c r="AL552">
        <v>478.86</v>
      </c>
      <c r="AM552">
        <v>46.33</v>
      </c>
      <c r="AN552">
        <v>1.08</v>
      </c>
      <c r="AO552">
        <v>1528.19</v>
      </c>
      <c r="AP552">
        <v>0</v>
      </c>
      <c r="AQ552">
        <v>166.47</v>
      </c>
      <c r="AR552">
        <v>0.08</v>
      </c>
      <c r="AS552">
        <v>0</v>
      </c>
      <c r="AT552">
        <v>80</v>
      </c>
      <c r="AU552">
        <v>37</v>
      </c>
      <c r="AV552">
        <v>1</v>
      </c>
      <c r="AW552">
        <v>1</v>
      </c>
      <c r="AZ552">
        <v>1</v>
      </c>
      <c r="BA552">
        <v>33.18</v>
      </c>
      <c r="BB552">
        <v>10.92</v>
      </c>
      <c r="BC552">
        <v>3.4</v>
      </c>
      <c r="BD552" t="s">
        <v>3</v>
      </c>
      <c r="BE552" t="s">
        <v>3</v>
      </c>
      <c r="BF552" t="s">
        <v>3</v>
      </c>
      <c r="BG552" t="s">
        <v>3</v>
      </c>
      <c r="BH552">
        <v>0</v>
      </c>
      <c r="BI552">
        <v>1</v>
      </c>
      <c r="BJ552" t="s">
        <v>188</v>
      </c>
      <c r="BM552">
        <v>15001</v>
      </c>
      <c r="BN552">
        <v>0</v>
      </c>
      <c r="BO552" t="s">
        <v>156</v>
      </c>
      <c r="BP552">
        <v>1</v>
      </c>
      <c r="BQ552">
        <v>2</v>
      </c>
      <c r="BR552">
        <v>0</v>
      </c>
      <c r="BS552">
        <v>33.18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105</v>
      </c>
      <c r="CA552">
        <v>55</v>
      </c>
      <c r="CE552">
        <v>0</v>
      </c>
      <c r="CF552">
        <v>0</v>
      </c>
      <c r="CG552">
        <v>0</v>
      </c>
      <c r="CM552">
        <v>0</v>
      </c>
      <c r="CN552" t="s">
        <v>3</v>
      </c>
      <c r="CO552">
        <v>0</v>
      </c>
      <c r="CP552">
        <f t="shared" si="424"/>
        <v>1453.72</v>
      </c>
      <c r="CQ552">
        <f t="shared" si="425"/>
        <v>1628.124</v>
      </c>
      <c r="CR552">
        <f t="shared" si="426"/>
        <v>632.3771999999999</v>
      </c>
      <c r="CS552">
        <f t="shared" si="427"/>
        <v>44.792999999999999</v>
      </c>
      <c r="CT552">
        <f t="shared" si="428"/>
        <v>58311.195599999999</v>
      </c>
      <c r="CU552">
        <f t="shared" si="429"/>
        <v>0</v>
      </c>
      <c r="CV552">
        <f t="shared" si="430"/>
        <v>191.44049999999999</v>
      </c>
      <c r="CW552">
        <f t="shared" si="431"/>
        <v>0.1</v>
      </c>
      <c r="CX552">
        <f t="shared" si="432"/>
        <v>0</v>
      </c>
      <c r="CY552">
        <f t="shared" si="433"/>
        <v>1120.44</v>
      </c>
      <c r="CZ552">
        <f t="shared" si="434"/>
        <v>518.20349999999996</v>
      </c>
      <c r="DC552" t="s">
        <v>3</v>
      </c>
      <c r="DD552" t="s">
        <v>3</v>
      </c>
      <c r="DE552" t="s">
        <v>143</v>
      </c>
      <c r="DF552" t="s">
        <v>143</v>
      </c>
      <c r="DG552" t="s">
        <v>144</v>
      </c>
      <c r="DH552" t="s">
        <v>3</v>
      </c>
      <c r="DI552" t="s">
        <v>144</v>
      </c>
      <c r="DJ552" t="s">
        <v>143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1013</v>
      </c>
      <c r="DV552" t="s">
        <v>158</v>
      </c>
      <c r="DW552" t="s">
        <v>158</v>
      </c>
      <c r="DX552">
        <v>1</v>
      </c>
      <c r="DZ552" t="s">
        <v>3</v>
      </c>
      <c r="EA552" t="s">
        <v>3</v>
      </c>
      <c r="EB552" t="s">
        <v>3</v>
      </c>
      <c r="EC552" t="s">
        <v>3</v>
      </c>
      <c r="EE552">
        <v>29085536</v>
      </c>
      <c r="EF552">
        <v>2</v>
      </c>
      <c r="EG552" t="s">
        <v>145</v>
      </c>
      <c r="EH552">
        <v>0</v>
      </c>
      <c r="EI552" t="s">
        <v>3</v>
      </c>
      <c r="EJ552">
        <v>1</v>
      </c>
      <c r="EK552">
        <v>15001</v>
      </c>
      <c r="EL552" t="s">
        <v>160</v>
      </c>
      <c r="EM552" t="s">
        <v>161</v>
      </c>
      <c r="EO552" t="s">
        <v>3</v>
      </c>
      <c r="EQ552">
        <v>0</v>
      </c>
      <c r="ER552">
        <v>2053.38</v>
      </c>
      <c r="ES552">
        <v>478.86</v>
      </c>
      <c r="ET552">
        <v>46.33</v>
      </c>
      <c r="EU552">
        <v>1.08</v>
      </c>
      <c r="EV552">
        <v>1528.19</v>
      </c>
      <c r="EW552">
        <v>166.47</v>
      </c>
      <c r="EX552">
        <v>0.08</v>
      </c>
      <c r="EY552">
        <v>0</v>
      </c>
      <c r="FQ552">
        <v>0</v>
      </c>
      <c r="FR552">
        <f t="shared" si="435"/>
        <v>0</v>
      </c>
      <c r="FS552">
        <v>0</v>
      </c>
      <c r="FT552" t="s">
        <v>148</v>
      </c>
      <c r="FU552" t="s">
        <v>24</v>
      </c>
      <c r="FV552" t="s">
        <v>24</v>
      </c>
      <c r="FW552" t="s">
        <v>25</v>
      </c>
      <c r="FX552">
        <v>94.5</v>
      </c>
      <c r="FY552">
        <v>46.75</v>
      </c>
      <c r="GA552" t="s">
        <v>3</v>
      </c>
      <c r="GD552">
        <v>1</v>
      </c>
      <c r="GF552">
        <v>-1841865788</v>
      </c>
      <c r="GG552">
        <v>2</v>
      </c>
      <c r="GH552">
        <v>1</v>
      </c>
      <c r="GI552">
        <v>2</v>
      </c>
      <c r="GJ552">
        <v>0</v>
      </c>
      <c r="GK552">
        <v>0</v>
      </c>
      <c r="GL552">
        <f t="shared" si="436"/>
        <v>0</v>
      </c>
      <c r="GM552">
        <f t="shared" si="437"/>
        <v>3092.36</v>
      </c>
      <c r="GN552">
        <f t="shared" si="438"/>
        <v>3092.36</v>
      </c>
      <c r="GO552">
        <f t="shared" si="439"/>
        <v>0</v>
      </c>
      <c r="GP552">
        <f t="shared" si="440"/>
        <v>0</v>
      </c>
      <c r="GR552">
        <v>0</v>
      </c>
      <c r="GS552">
        <v>3</v>
      </c>
      <c r="GT552">
        <v>0</v>
      </c>
      <c r="GU552" t="s">
        <v>3</v>
      </c>
      <c r="GV552">
        <f t="shared" si="441"/>
        <v>0</v>
      </c>
      <c r="GW552">
        <v>1</v>
      </c>
      <c r="GX552">
        <f t="shared" si="442"/>
        <v>0</v>
      </c>
      <c r="HA552">
        <v>0</v>
      </c>
      <c r="HB552">
        <v>0</v>
      </c>
      <c r="HC552">
        <f t="shared" si="443"/>
        <v>0</v>
      </c>
      <c r="HE552" t="s">
        <v>3</v>
      </c>
      <c r="HF552" t="s">
        <v>3</v>
      </c>
      <c r="IK552">
        <v>0</v>
      </c>
    </row>
    <row r="553" spans="1:245">
      <c r="A553">
        <v>18</v>
      </c>
      <c r="B553">
        <v>1</v>
      </c>
      <c r="C553">
        <v>611</v>
      </c>
      <c r="E553" t="s">
        <v>162</v>
      </c>
      <c r="F553" t="s">
        <v>163</v>
      </c>
      <c r="G553" t="s">
        <v>164</v>
      </c>
      <c r="H553" t="s">
        <v>165</v>
      </c>
      <c r="I553">
        <f>I552*J553</f>
        <v>2.52</v>
      </c>
      <c r="J553">
        <v>105</v>
      </c>
      <c r="O553">
        <f t="shared" si="409"/>
        <v>571.34</v>
      </c>
      <c r="P553">
        <f t="shared" si="410"/>
        <v>571.34</v>
      </c>
      <c r="Q553">
        <f t="shared" si="411"/>
        <v>0</v>
      </c>
      <c r="R553">
        <f t="shared" si="412"/>
        <v>0</v>
      </c>
      <c r="S553">
        <f t="shared" si="413"/>
        <v>0</v>
      </c>
      <c r="T553">
        <f t="shared" si="414"/>
        <v>0</v>
      </c>
      <c r="U553">
        <f t="shared" si="415"/>
        <v>0</v>
      </c>
      <c r="V553">
        <f t="shared" si="416"/>
        <v>0</v>
      </c>
      <c r="W553">
        <f t="shared" si="417"/>
        <v>43.6</v>
      </c>
      <c r="X553">
        <f t="shared" si="418"/>
        <v>0</v>
      </c>
      <c r="Y553">
        <f t="shared" si="419"/>
        <v>0</v>
      </c>
      <c r="AA553">
        <v>35806607</v>
      </c>
      <c r="AB553">
        <f t="shared" si="420"/>
        <v>377.87</v>
      </c>
      <c r="AC553">
        <f t="shared" si="421"/>
        <v>377.87</v>
      </c>
      <c r="AD553">
        <f>ROUND((((ET553)-(EU553))+AE553),2)</f>
        <v>0</v>
      </c>
      <c r="AE553">
        <f>ROUND((EU553),2)</f>
        <v>0</v>
      </c>
      <c r="AF553">
        <f>ROUND((EV553),2)</f>
        <v>0</v>
      </c>
      <c r="AG553">
        <f t="shared" si="422"/>
        <v>0</v>
      </c>
      <c r="AH553">
        <f>(EW553)</f>
        <v>0</v>
      </c>
      <c r="AI553">
        <f>(EX553)</f>
        <v>0</v>
      </c>
      <c r="AJ553">
        <f t="shared" si="423"/>
        <v>17.3</v>
      </c>
      <c r="AK553">
        <v>377.87</v>
      </c>
      <c r="AL553">
        <v>377.87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17.3</v>
      </c>
      <c r="AT553">
        <v>0</v>
      </c>
      <c r="AU553">
        <v>0</v>
      </c>
      <c r="AV553">
        <v>1</v>
      </c>
      <c r="AW553">
        <v>1</v>
      </c>
      <c r="AZ553">
        <v>1</v>
      </c>
      <c r="BA553">
        <v>1</v>
      </c>
      <c r="BB553">
        <v>1</v>
      </c>
      <c r="BC553">
        <v>0.6</v>
      </c>
      <c r="BD553" t="s">
        <v>3</v>
      </c>
      <c r="BE553" t="s">
        <v>3</v>
      </c>
      <c r="BF553" t="s">
        <v>3</v>
      </c>
      <c r="BG553" t="s">
        <v>3</v>
      </c>
      <c r="BH553">
        <v>3</v>
      </c>
      <c r="BI553">
        <v>1</v>
      </c>
      <c r="BJ553" t="s">
        <v>189</v>
      </c>
      <c r="BM553">
        <v>500001</v>
      </c>
      <c r="BN553">
        <v>0</v>
      </c>
      <c r="BO553" t="s">
        <v>163</v>
      </c>
      <c r="BP553">
        <v>1</v>
      </c>
      <c r="BQ553">
        <v>8</v>
      </c>
      <c r="BR553">
        <v>0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 t="s">
        <v>3</v>
      </c>
      <c r="BZ553">
        <v>0</v>
      </c>
      <c r="CA553">
        <v>0</v>
      </c>
      <c r="CE553">
        <v>0</v>
      </c>
      <c r="CF553">
        <v>0</v>
      </c>
      <c r="CG553">
        <v>0</v>
      </c>
      <c r="CM553">
        <v>0</v>
      </c>
      <c r="CN553" t="s">
        <v>3</v>
      </c>
      <c r="CO553">
        <v>0</v>
      </c>
      <c r="CP553">
        <f t="shared" si="424"/>
        <v>571.34</v>
      </c>
      <c r="CQ553">
        <f t="shared" si="425"/>
        <v>226.72200000000001</v>
      </c>
      <c r="CR553">
        <f t="shared" si="426"/>
        <v>0</v>
      </c>
      <c r="CS553">
        <f t="shared" si="427"/>
        <v>0</v>
      </c>
      <c r="CT553">
        <f t="shared" si="428"/>
        <v>0</v>
      </c>
      <c r="CU553">
        <f t="shared" si="429"/>
        <v>0</v>
      </c>
      <c r="CV553">
        <f t="shared" si="430"/>
        <v>0</v>
      </c>
      <c r="CW553">
        <f t="shared" si="431"/>
        <v>0</v>
      </c>
      <c r="CX553">
        <f t="shared" si="432"/>
        <v>17.3</v>
      </c>
      <c r="CY553">
        <f t="shared" si="433"/>
        <v>0</v>
      </c>
      <c r="CZ553">
        <f t="shared" si="434"/>
        <v>0</v>
      </c>
      <c r="DC553" t="s">
        <v>3</v>
      </c>
      <c r="DD553" t="s">
        <v>3</v>
      </c>
      <c r="DE553" t="s">
        <v>3</v>
      </c>
      <c r="DF553" t="s">
        <v>3</v>
      </c>
      <c r="DG553" t="s">
        <v>3</v>
      </c>
      <c r="DH553" t="s">
        <v>3</v>
      </c>
      <c r="DI553" t="s">
        <v>3</v>
      </c>
      <c r="DJ553" t="s">
        <v>3</v>
      </c>
      <c r="DK553" t="s">
        <v>3</v>
      </c>
      <c r="DL553" t="s">
        <v>3</v>
      </c>
      <c r="DM553" t="s">
        <v>3</v>
      </c>
      <c r="DN553">
        <v>0</v>
      </c>
      <c r="DO553">
        <v>0</v>
      </c>
      <c r="DP553">
        <v>1</v>
      </c>
      <c r="DQ553">
        <v>1</v>
      </c>
      <c r="DU553">
        <v>1005</v>
      </c>
      <c r="DV553" t="s">
        <v>165</v>
      </c>
      <c r="DW553" t="s">
        <v>165</v>
      </c>
      <c r="DX553">
        <v>1</v>
      </c>
      <c r="DZ553" t="s">
        <v>3</v>
      </c>
      <c r="EA553" t="s">
        <v>3</v>
      </c>
      <c r="EB553" t="s">
        <v>3</v>
      </c>
      <c r="EC553" t="s">
        <v>3</v>
      </c>
      <c r="EE553">
        <v>29085443</v>
      </c>
      <c r="EF553">
        <v>8</v>
      </c>
      <c r="EG553" t="s">
        <v>153</v>
      </c>
      <c r="EH553">
        <v>0</v>
      </c>
      <c r="EI553" t="s">
        <v>3</v>
      </c>
      <c r="EJ553">
        <v>1</v>
      </c>
      <c r="EK553">
        <v>500001</v>
      </c>
      <c r="EL553" t="s">
        <v>154</v>
      </c>
      <c r="EM553" t="s">
        <v>155</v>
      </c>
      <c r="EO553" t="s">
        <v>3</v>
      </c>
      <c r="EQ553">
        <v>0</v>
      </c>
      <c r="ER553">
        <v>377.87</v>
      </c>
      <c r="ES553">
        <v>377.87</v>
      </c>
      <c r="ET553">
        <v>0</v>
      </c>
      <c r="EU553">
        <v>0</v>
      </c>
      <c r="EV553">
        <v>0</v>
      </c>
      <c r="EW553">
        <v>0</v>
      </c>
      <c r="EX553">
        <v>0</v>
      </c>
      <c r="FQ553">
        <v>0</v>
      </c>
      <c r="FR553">
        <f t="shared" si="435"/>
        <v>0</v>
      </c>
      <c r="FS553">
        <v>0</v>
      </c>
      <c r="FX553">
        <v>0</v>
      </c>
      <c r="FY553">
        <v>0</v>
      </c>
      <c r="GA553" t="s">
        <v>3</v>
      </c>
      <c r="GD553">
        <v>1</v>
      </c>
      <c r="GF553">
        <v>-1326923709</v>
      </c>
      <c r="GG553">
        <v>2</v>
      </c>
      <c r="GH553">
        <v>1</v>
      </c>
      <c r="GI553">
        <v>2</v>
      </c>
      <c r="GJ553">
        <v>0</v>
      </c>
      <c r="GK553">
        <v>0</v>
      </c>
      <c r="GL553">
        <f t="shared" si="436"/>
        <v>0</v>
      </c>
      <c r="GM553">
        <f t="shared" si="437"/>
        <v>571.34</v>
      </c>
      <c r="GN553">
        <f t="shared" si="438"/>
        <v>571.34</v>
      </c>
      <c r="GO553">
        <f t="shared" si="439"/>
        <v>0</v>
      </c>
      <c r="GP553">
        <f t="shared" si="440"/>
        <v>0</v>
      </c>
      <c r="GR553">
        <v>0</v>
      </c>
      <c r="GS553">
        <v>3</v>
      </c>
      <c r="GT553">
        <v>0</v>
      </c>
      <c r="GU553" t="s">
        <v>3</v>
      </c>
      <c r="GV553">
        <f t="shared" si="441"/>
        <v>0</v>
      </c>
      <c r="GW553">
        <v>1</v>
      </c>
      <c r="GX553">
        <f t="shared" si="442"/>
        <v>0</v>
      </c>
      <c r="HA553">
        <v>0</v>
      </c>
      <c r="HB553">
        <v>0</v>
      </c>
      <c r="HC553">
        <f t="shared" si="443"/>
        <v>0</v>
      </c>
      <c r="HE553" t="s">
        <v>3</v>
      </c>
      <c r="HF553" t="s">
        <v>3</v>
      </c>
      <c r="IK553">
        <v>0</v>
      </c>
    </row>
    <row r="554" spans="1:245">
      <c r="A554">
        <v>18</v>
      </c>
      <c r="B554">
        <v>1</v>
      </c>
      <c r="C554">
        <v>609</v>
      </c>
      <c r="E554" t="s">
        <v>167</v>
      </c>
      <c r="F554" t="s">
        <v>168</v>
      </c>
      <c r="G554" t="s">
        <v>169</v>
      </c>
      <c r="H554" t="s">
        <v>170</v>
      </c>
      <c r="I554">
        <f>I552*J554</f>
        <v>0.214</v>
      </c>
      <c r="J554">
        <v>8.9166666666666661</v>
      </c>
      <c r="O554">
        <f t="shared" si="409"/>
        <v>28.68</v>
      </c>
      <c r="P554">
        <f t="shared" si="410"/>
        <v>28.68</v>
      </c>
      <c r="Q554">
        <f t="shared" si="411"/>
        <v>0</v>
      </c>
      <c r="R554">
        <f t="shared" si="412"/>
        <v>0</v>
      </c>
      <c r="S554">
        <f t="shared" si="413"/>
        <v>0</v>
      </c>
      <c r="T554">
        <f t="shared" si="414"/>
        <v>0</v>
      </c>
      <c r="U554">
        <f t="shared" si="415"/>
        <v>0</v>
      </c>
      <c r="V554">
        <f t="shared" si="416"/>
        <v>0</v>
      </c>
      <c r="W554">
        <f t="shared" si="417"/>
        <v>0.22</v>
      </c>
      <c r="X554">
        <f t="shared" si="418"/>
        <v>0</v>
      </c>
      <c r="Y554">
        <f t="shared" si="419"/>
        <v>0</v>
      </c>
      <c r="AA554">
        <v>35806607</v>
      </c>
      <c r="AB554">
        <f t="shared" si="420"/>
        <v>22.91</v>
      </c>
      <c r="AC554">
        <f t="shared" si="421"/>
        <v>22.91</v>
      </c>
      <c r="AD554">
        <f>ROUND((((ET554)-(EU554))+AE554),2)</f>
        <v>0</v>
      </c>
      <c r="AE554">
        <f>ROUND((EU554),2)</f>
        <v>0</v>
      </c>
      <c r="AF554">
        <f>ROUND((EV554),2)</f>
        <v>0</v>
      </c>
      <c r="AG554">
        <f t="shared" si="422"/>
        <v>0</v>
      </c>
      <c r="AH554">
        <f>(EW554)</f>
        <v>0</v>
      </c>
      <c r="AI554">
        <f>(EX554)</f>
        <v>0</v>
      </c>
      <c r="AJ554">
        <f t="shared" si="423"/>
        <v>1.05</v>
      </c>
      <c r="AK554">
        <v>22.91</v>
      </c>
      <c r="AL554">
        <v>22.91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1.05</v>
      </c>
      <c r="AT554">
        <v>0</v>
      </c>
      <c r="AU554">
        <v>0</v>
      </c>
      <c r="AV554">
        <v>1</v>
      </c>
      <c r="AW554">
        <v>1</v>
      </c>
      <c r="AZ554">
        <v>1</v>
      </c>
      <c r="BA554">
        <v>1</v>
      </c>
      <c r="BB554">
        <v>1</v>
      </c>
      <c r="BC554">
        <v>5.85</v>
      </c>
      <c r="BD554" t="s">
        <v>3</v>
      </c>
      <c r="BE554" t="s">
        <v>3</v>
      </c>
      <c r="BF554" t="s">
        <v>3</v>
      </c>
      <c r="BG554" t="s">
        <v>3</v>
      </c>
      <c r="BH554">
        <v>3</v>
      </c>
      <c r="BI554">
        <v>1</v>
      </c>
      <c r="BJ554" t="s">
        <v>191</v>
      </c>
      <c r="BM554">
        <v>500001</v>
      </c>
      <c r="BN554">
        <v>0</v>
      </c>
      <c r="BO554" t="s">
        <v>168</v>
      </c>
      <c r="BP554">
        <v>1</v>
      </c>
      <c r="BQ554">
        <v>8</v>
      </c>
      <c r="BR554">
        <v>0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0</v>
      </c>
      <c r="CA554">
        <v>0</v>
      </c>
      <c r="CE554">
        <v>0</v>
      </c>
      <c r="CF554">
        <v>0</v>
      </c>
      <c r="CG554">
        <v>0</v>
      </c>
      <c r="CM554">
        <v>0</v>
      </c>
      <c r="CN554" t="s">
        <v>3</v>
      </c>
      <c r="CO554">
        <v>0</v>
      </c>
      <c r="CP554">
        <f t="shared" si="424"/>
        <v>28.68</v>
      </c>
      <c r="CQ554">
        <f t="shared" si="425"/>
        <v>134.02349999999998</v>
      </c>
      <c r="CR554">
        <f t="shared" si="426"/>
        <v>0</v>
      </c>
      <c r="CS554">
        <f t="shared" si="427"/>
        <v>0</v>
      </c>
      <c r="CT554">
        <f t="shared" si="428"/>
        <v>0</v>
      </c>
      <c r="CU554">
        <f t="shared" si="429"/>
        <v>0</v>
      </c>
      <c r="CV554">
        <f t="shared" si="430"/>
        <v>0</v>
      </c>
      <c r="CW554">
        <f t="shared" si="431"/>
        <v>0</v>
      </c>
      <c r="CX554">
        <f t="shared" si="432"/>
        <v>1.05</v>
      </c>
      <c r="CY554">
        <f t="shared" si="433"/>
        <v>0</v>
      </c>
      <c r="CZ554">
        <f t="shared" si="434"/>
        <v>0</v>
      </c>
      <c r="DC554" t="s">
        <v>3</v>
      </c>
      <c r="DD554" t="s">
        <v>3</v>
      </c>
      <c r="DE554" t="s">
        <v>3</v>
      </c>
      <c r="DF554" t="s">
        <v>3</v>
      </c>
      <c r="DG554" t="s">
        <v>3</v>
      </c>
      <c r="DH554" t="s">
        <v>3</v>
      </c>
      <c r="DI554" t="s">
        <v>3</v>
      </c>
      <c r="DJ554" t="s">
        <v>3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1009</v>
      </c>
      <c r="DV554" t="s">
        <v>170</v>
      </c>
      <c r="DW554" t="s">
        <v>170</v>
      </c>
      <c r="DX554">
        <v>1</v>
      </c>
      <c r="DZ554" t="s">
        <v>3</v>
      </c>
      <c r="EA554" t="s">
        <v>3</v>
      </c>
      <c r="EB554" t="s">
        <v>3</v>
      </c>
      <c r="EC554" t="s">
        <v>3</v>
      </c>
      <c r="EE554">
        <v>29085443</v>
      </c>
      <c r="EF554">
        <v>8</v>
      </c>
      <c r="EG554" t="s">
        <v>153</v>
      </c>
      <c r="EH554">
        <v>0</v>
      </c>
      <c r="EI554" t="s">
        <v>3</v>
      </c>
      <c r="EJ554">
        <v>1</v>
      </c>
      <c r="EK554">
        <v>500001</v>
      </c>
      <c r="EL554" t="s">
        <v>154</v>
      </c>
      <c r="EM554" t="s">
        <v>155</v>
      </c>
      <c r="EO554" t="s">
        <v>3</v>
      </c>
      <c r="EQ554">
        <v>0</v>
      </c>
      <c r="ER554">
        <v>22.91</v>
      </c>
      <c r="ES554">
        <v>22.91</v>
      </c>
      <c r="ET554">
        <v>0</v>
      </c>
      <c r="EU554">
        <v>0</v>
      </c>
      <c r="EV554">
        <v>0</v>
      </c>
      <c r="EW554">
        <v>0</v>
      </c>
      <c r="EX554">
        <v>0</v>
      </c>
      <c r="FQ554">
        <v>0</v>
      </c>
      <c r="FR554">
        <f t="shared" si="435"/>
        <v>0</v>
      </c>
      <c r="FS554">
        <v>0</v>
      </c>
      <c r="FX554">
        <v>0</v>
      </c>
      <c r="FY554">
        <v>0</v>
      </c>
      <c r="GA554" t="s">
        <v>3</v>
      </c>
      <c r="GD554">
        <v>1</v>
      </c>
      <c r="GF554">
        <v>-1686930993</v>
      </c>
      <c r="GG554">
        <v>2</v>
      </c>
      <c r="GH554">
        <v>1</v>
      </c>
      <c r="GI554">
        <v>2</v>
      </c>
      <c r="GJ554">
        <v>0</v>
      </c>
      <c r="GK554">
        <v>0</v>
      </c>
      <c r="GL554">
        <f t="shared" si="436"/>
        <v>0</v>
      </c>
      <c r="GM554">
        <f t="shared" si="437"/>
        <v>28.68</v>
      </c>
      <c r="GN554">
        <f t="shared" si="438"/>
        <v>28.68</v>
      </c>
      <c r="GO554">
        <f t="shared" si="439"/>
        <v>0</v>
      </c>
      <c r="GP554">
        <f t="shared" si="440"/>
        <v>0</v>
      </c>
      <c r="GR554">
        <v>0</v>
      </c>
      <c r="GS554">
        <v>3</v>
      </c>
      <c r="GT554">
        <v>0</v>
      </c>
      <c r="GU554" t="s">
        <v>3</v>
      </c>
      <c r="GV554">
        <f t="shared" si="441"/>
        <v>0</v>
      </c>
      <c r="GW554">
        <v>1</v>
      </c>
      <c r="GX554">
        <f t="shared" si="442"/>
        <v>0</v>
      </c>
      <c r="HA554">
        <v>0</v>
      </c>
      <c r="HB554">
        <v>0</v>
      </c>
      <c r="HC554">
        <f t="shared" si="443"/>
        <v>0</v>
      </c>
      <c r="HE554" t="s">
        <v>3</v>
      </c>
      <c r="HF554" t="s">
        <v>3</v>
      </c>
      <c r="IK554">
        <v>0</v>
      </c>
    </row>
    <row r="555" spans="1:245">
      <c r="A555">
        <v>17</v>
      </c>
      <c r="B555">
        <v>1</v>
      </c>
      <c r="C555">
        <f>ROW(SmtRes!A623)</f>
        <v>623</v>
      </c>
      <c r="D555">
        <f>ROW(EtalonRes!A609)</f>
        <v>609</v>
      </c>
      <c r="E555" t="s">
        <v>39</v>
      </c>
      <c r="F555" t="s">
        <v>172</v>
      </c>
      <c r="G555" t="s">
        <v>173</v>
      </c>
      <c r="H555" t="s">
        <v>174</v>
      </c>
      <c r="I555">
        <f>ROUND(2/100,9)</f>
        <v>0.02</v>
      </c>
      <c r="J555">
        <v>0</v>
      </c>
      <c r="O555">
        <f t="shared" si="409"/>
        <v>3150.06</v>
      </c>
      <c r="P555">
        <f t="shared" si="410"/>
        <v>2261.08</v>
      </c>
      <c r="Q555">
        <f t="shared" si="411"/>
        <v>261.77</v>
      </c>
      <c r="R555">
        <f t="shared" si="412"/>
        <v>108.52</v>
      </c>
      <c r="S555">
        <f t="shared" si="413"/>
        <v>627.21</v>
      </c>
      <c r="T555">
        <f t="shared" si="414"/>
        <v>0</v>
      </c>
      <c r="U555">
        <f t="shared" si="415"/>
        <v>2.0591900000000001</v>
      </c>
      <c r="V555">
        <f t="shared" si="416"/>
        <v>0.24224999999999999</v>
      </c>
      <c r="W555">
        <f t="shared" si="417"/>
        <v>0</v>
      </c>
      <c r="X555">
        <f t="shared" si="418"/>
        <v>662.16</v>
      </c>
      <c r="Y555">
        <f t="shared" si="419"/>
        <v>316.36</v>
      </c>
      <c r="AA555">
        <v>35806607</v>
      </c>
      <c r="AB555">
        <f t="shared" si="420"/>
        <v>25001.64</v>
      </c>
      <c r="AC555">
        <f t="shared" si="421"/>
        <v>22793.11</v>
      </c>
      <c r="AD555">
        <f>ROUND(((((ET555*1.25))-((EU555*1.25)))+AE555),2)</f>
        <v>1263.3599999999999</v>
      </c>
      <c r="AE555">
        <f>ROUND(((EU555*1.25)),2)</f>
        <v>163.53</v>
      </c>
      <c r="AF555">
        <f>ROUND(((EV555*1.15)),2)</f>
        <v>945.17</v>
      </c>
      <c r="AG555">
        <f t="shared" si="422"/>
        <v>0</v>
      </c>
      <c r="AH555">
        <f>((EW555*1.15))</f>
        <v>102.95949999999999</v>
      </c>
      <c r="AI555">
        <f>((EX555*1.25))</f>
        <v>12.112499999999999</v>
      </c>
      <c r="AJ555">
        <f t="shared" si="423"/>
        <v>0</v>
      </c>
      <c r="AK555">
        <v>24625.68</v>
      </c>
      <c r="AL555">
        <v>22793.11</v>
      </c>
      <c r="AM555">
        <v>1010.68</v>
      </c>
      <c r="AN555">
        <v>130.82</v>
      </c>
      <c r="AO555">
        <v>821.89</v>
      </c>
      <c r="AP555">
        <v>0</v>
      </c>
      <c r="AQ555">
        <v>89.53</v>
      </c>
      <c r="AR555">
        <v>9.69</v>
      </c>
      <c r="AS555">
        <v>0</v>
      </c>
      <c r="AT555">
        <v>90</v>
      </c>
      <c r="AU555">
        <v>43</v>
      </c>
      <c r="AV555">
        <v>1</v>
      </c>
      <c r="AW555">
        <v>1</v>
      </c>
      <c r="AZ555">
        <v>1</v>
      </c>
      <c r="BA555">
        <v>33.18</v>
      </c>
      <c r="BB555">
        <v>10.36</v>
      </c>
      <c r="BC555">
        <v>4.96</v>
      </c>
      <c r="BD555" t="s">
        <v>3</v>
      </c>
      <c r="BE555" t="s">
        <v>3</v>
      </c>
      <c r="BF555" t="s">
        <v>3</v>
      </c>
      <c r="BG555" t="s">
        <v>3</v>
      </c>
      <c r="BH555">
        <v>0</v>
      </c>
      <c r="BI555">
        <v>1</v>
      </c>
      <c r="BJ555" t="s">
        <v>175</v>
      </c>
      <c r="BM555">
        <v>10001</v>
      </c>
      <c r="BN555">
        <v>0</v>
      </c>
      <c r="BO555" t="s">
        <v>172</v>
      </c>
      <c r="BP555">
        <v>1</v>
      </c>
      <c r="BQ555">
        <v>2</v>
      </c>
      <c r="BR555">
        <v>0</v>
      </c>
      <c r="BS555">
        <v>33.18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118</v>
      </c>
      <c r="CA555">
        <v>63</v>
      </c>
      <c r="CE555">
        <v>0</v>
      </c>
      <c r="CF555">
        <v>0</v>
      </c>
      <c r="CG555">
        <v>0</v>
      </c>
      <c r="CM555">
        <v>0</v>
      </c>
      <c r="CN555" t="s">
        <v>3</v>
      </c>
      <c r="CO555">
        <v>0</v>
      </c>
      <c r="CP555">
        <f t="shared" si="424"/>
        <v>3150.06</v>
      </c>
      <c r="CQ555">
        <f t="shared" si="425"/>
        <v>113053.8256</v>
      </c>
      <c r="CR555">
        <f t="shared" si="426"/>
        <v>13088.409599999999</v>
      </c>
      <c r="CS555">
        <f t="shared" si="427"/>
        <v>5425.9254000000001</v>
      </c>
      <c r="CT555">
        <f t="shared" si="428"/>
        <v>31360.740599999997</v>
      </c>
      <c r="CU555">
        <f t="shared" si="429"/>
        <v>0</v>
      </c>
      <c r="CV555">
        <f t="shared" si="430"/>
        <v>102.95949999999999</v>
      </c>
      <c r="CW555">
        <f t="shared" si="431"/>
        <v>12.112499999999999</v>
      </c>
      <c r="CX555">
        <f t="shared" si="432"/>
        <v>0</v>
      </c>
      <c r="CY555">
        <f t="shared" si="433"/>
        <v>662.15699999999993</v>
      </c>
      <c r="CZ555">
        <f t="shared" si="434"/>
        <v>316.3639</v>
      </c>
      <c r="DC555" t="s">
        <v>3</v>
      </c>
      <c r="DD555" t="s">
        <v>3</v>
      </c>
      <c r="DE555" t="s">
        <v>143</v>
      </c>
      <c r="DF555" t="s">
        <v>143</v>
      </c>
      <c r="DG555" t="s">
        <v>144</v>
      </c>
      <c r="DH555" t="s">
        <v>3</v>
      </c>
      <c r="DI555" t="s">
        <v>144</v>
      </c>
      <c r="DJ555" t="s">
        <v>143</v>
      </c>
      <c r="DK555" t="s">
        <v>3</v>
      </c>
      <c r="DL555" t="s">
        <v>3</v>
      </c>
      <c r="DM555" t="s">
        <v>3</v>
      </c>
      <c r="DN555">
        <v>0</v>
      </c>
      <c r="DO555">
        <v>0</v>
      </c>
      <c r="DP555">
        <v>1</v>
      </c>
      <c r="DQ555">
        <v>1</v>
      </c>
      <c r="DU555">
        <v>1013</v>
      </c>
      <c r="DV555" t="s">
        <v>174</v>
      </c>
      <c r="DW555" t="s">
        <v>174</v>
      </c>
      <c r="DX555">
        <v>1</v>
      </c>
      <c r="DZ555" t="s">
        <v>3</v>
      </c>
      <c r="EA555" t="s">
        <v>3</v>
      </c>
      <c r="EB555" t="s">
        <v>3</v>
      </c>
      <c r="EC555" t="s">
        <v>3</v>
      </c>
      <c r="EE555">
        <v>29085510</v>
      </c>
      <c r="EF555">
        <v>2</v>
      </c>
      <c r="EG555" t="s">
        <v>145</v>
      </c>
      <c r="EH555">
        <v>0</v>
      </c>
      <c r="EI555" t="s">
        <v>3</v>
      </c>
      <c r="EJ555">
        <v>1</v>
      </c>
      <c r="EK555">
        <v>10001</v>
      </c>
      <c r="EL555" t="s">
        <v>146</v>
      </c>
      <c r="EM555" t="s">
        <v>147</v>
      </c>
      <c r="EO555" t="s">
        <v>3</v>
      </c>
      <c r="EQ555">
        <v>0</v>
      </c>
      <c r="ER555">
        <v>24625.68</v>
      </c>
      <c r="ES555">
        <v>22793.11</v>
      </c>
      <c r="ET555">
        <v>1010.68</v>
      </c>
      <c r="EU555">
        <v>130.82</v>
      </c>
      <c r="EV555">
        <v>821.89</v>
      </c>
      <c r="EW555">
        <v>89.53</v>
      </c>
      <c r="EX555">
        <v>9.69</v>
      </c>
      <c r="EY555">
        <v>0</v>
      </c>
      <c r="FQ555">
        <v>0</v>
      </c>
      <c r="FR555">
        <f t="shared" si="435"/>
        <v>0</v>
      </c>
      <c r="FS555">
        <v>0</v>
      </c>
      <c r="FT555" t="s">
        <v>148</v>
      </c>
      <c r="FU555" t="s">
        <v>24</v>
      </c>
      <c r="FV555" t="s">
        <v>24</v>
      </c>
      <c r="FW555" t="s">
        <v>25</v>
      </c>
      <c r="FX555">
        <v>106.2</v>
      </c>
      <c r="FY555">
        <v>53.55</v>
      </c>
      <c r="GA555" t="s">
        <v>3</v>
      </c>
      <c r="GD555">
        <v>1</v>
      </c>
      <c r="GF555">
        <v>1266167691</v>
      </c>
      <c r="GG555">
        <v>2</v>
      </c>
      <c r="GH555">
        <v>1</v>
      </c>
      <c r="GI555">
        <v>2</v>
      </c>
      <c r="GJ555">
        <v>0</v>
      </c>
      <c r="GK555">
        <v>0</v>
      </c>
      <c r="GL555">
        <f t="shared" si="436"/>
        <v>0</v>
      </c>
      <c r="GM555">
        <f t="shared" si="437"/>
        <v>4128.58</v>
      </c>
      <c r="GN555">
        <f t="shared" si="438"/>
        <v>4128.58</v>
      </c>
      <c r="GO555">
        <f t="shared" si="439"/>
        <v>0</v>
      </c>
      <c r="GP555">
        <f t="shared" si="440"/>
        <v>0</v>
      </c>
      <c r="GR555">
        <v>0</v>
      </c>
      <c r="GS555">
        <v>3</v>
      </c>
      <c r="GT555">
        <v>0</v>
      </c>
      <c r="GU555" t="s">
        <v>3</v>
      </c>
      <c r="GV555">
        <f t="shared" si="441"/>
        <v>0</v>
      </c>
      <c r="GW555">
        <v>1</v>
      </c>
      <c r="GX555">
        <f t="shared" si="442"/>
        <v>0</v>
      </c>
      <c r="HA555">
        <v>0</v>
      </c>
      <c r="HB555">
        <v>0</v>
      </c>
      <c r="HC555">
        <f t="shared" si="443"/>
        <v>0</v>
      </c>
      <c r="HE555" t="s">
        <v>3</v>
      </c>
      <c r="HF555" t="s">
        <v>3</v>
      </c>
      <c r="IK555">
        <v>0</v>
      </c>
    </row>
    <row r="556" spans="1:245">
      <c r="A556">
        <v>18</v>
      </c>
      <c r="B556">
        <v>1</v>
      </c>
      <c r="C556">
        <v>622</v>
      </c>
      <c r="E556" t="s">
        <v>43</v>
      </c>
      <c r="F556" t="s">
        <v>181</v>
      </c>
      <c r="G556" t="s">
        <v>182</v>
      </c>
      <c r="H556" t="s">
        <v>165</v>
      </c>
      <c r="I556">
        <f>I555*J556</f>
        <v>2</v>
      </c>
      <c r="J556">
        <v>100</v>
      </c>
      <c r="O556">
        <f t="shared" si="409"/>
        <v>10722.09</v>
      </c>
      <c r="P556">
        <f t="shared" si="410"/>
        <v>10722.09</v>
      </c>
      <c r="Q556">
        <f t="shared" si="411"/>
        <v>0</v>
      </c>
      <c r="R556">
        <f t="shared" si="412"/>
        <v>0</v>
      </c>
      <c r="S556">
        <f t="shared" si="413"/>
        <v>0</v>
      </c>
      <c r="T556">
        <f t="shared" si="414"/>
        <v>0</v>
      </c>
      <c r="U556">
        <f t="shared" si="415"/>
        <v>0</v>
      </c>
      <c r="V556">
        <f t="shared" si="416"/>
        <v>0</v>
      </c>
      <c r="W556">
        <f t="shared" si="417"/>
        <v>4.0199999999999996</v>
      </c>
      <c r="X556">
        <f t="shared" si="418"/>
        <v>0</v>
      </c>
      <c r="Y556">
        <f t="shared" si="419"/>
        <v>0</v>
      </c>
      <c r="AA556">
        <v>35806607</v>
      </c>
      <c r="AB556">
        <f t="shared" si="420"/>
        <v>2102.37</v>
      </c>
      <c r="AC556">
        <f t="shared" si="421"/>
        <v>2102.37</v>
      </c>
      <c r="AD556">
        <f>ROUND((((ET556)-(EU556))+AE556),2)</f>
        <v>0</v>
      </c>
      <c r="AE556">
        <f t="shared" ref="AE556:AF558" si="444">ROUND((EU556),2)</f>
        <v>0</v>
      </c>
      <c r="AF556">
        <f t="shared" si="444"/>
        <v>0</v>
      </c>
      <c r="AG556">
        <f t="shared" si="422"/>
        <v>0</v>
      </c>
      <c r="AH556">
        <f t="shared" ref="AH556:AI558" si="445">(EW556)</f>
        <v>0</v>
      </c>
      <c r="AI556">
        <f t="shared" si="445"/>
        <v>0</v>
      </c>
      <c r="AJ556">
        <f t="shared" si="423"/>
        <v>2.0099999999999998</v>
      </c>
      <c r="AK556">
        <v>2102.37</v>
      </c>
      <c r="AL556">
        <v>2102.37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2.0099999999999998</v>
      </c>
      <c r="AT556">
        <v>0</v>
      </c>
      <c r="AU556">
        <v>0</v>
      </c>
      <c r="AV556">
        <v>1</v>
      </c>
      <c r="AW556">
        <v>1</v>
      </c>
      <c r="AZ556">
        <v>1</v>
      </c>
      <c r="BA556">
        <v>1</v>
      </c>
      <c r="BB556">
        <v>1</v>
      </c>
      <c r="BC556">
        <v>2.5499999999999998</v>
      </c>
      <c r="BD556" t="s">
        <v>3</v>
      </c>
      <c r="BE556" t="s">
        <v>3</v>
      </c>
      <c r="BF556" t="s">
        <v>3</v>
      </c>
      <c r="BG556" t="s">
        <v>3</v>
      </c>
      <c r="BH556">
        <v>3</v>
      </c>
      <c r="BI556">
        <v>1</v>
      </c>
      <c r="BJ556" t="s">
        <v>183</v>
      </c>
      <c r="BM556">
        <v>500001</v>
      </c>
      <c r="BN556">
        <v>0</v>
      </c>
      <c r="BO556" t="s">
        <v>181</v>
      </c>
      <c r="BP556">
        <v>1</v>
      </c>
      <c r="BQ556">
        <v>8</v>
      </c>
      <c r="BR556">
        <v>0</v>
      </c>
      <c r="BS556">
        <v>1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0</v>
      </c>
      <c r="CA556">
        <v>0</v>
      </c>
      <c r="CE556">
        <v>0</v>
      </c>
      <c r="CF556">
        <v>0</v>
      </c>
      <c r="CG556">
        <v>0</v>
      </c>
      <c r="CM556">
        <v>0</v>
      </c>
      <c r="CN556" t="s">
        <v>3</v>
      </c>
      <c r="CO556">
        <v>0</v>
      </c>
      <c r="CP556">
        <f t="shared" si="424"/>
        <v>10722.09</v>
      </c>
      <c r="CQ556">
        <f t="shared" si="425"/>
        <v>5361.0434999999998</v>
      </c>
      <c r="CR556">
        <f t="shared" si="426"/>
        <v>0</v>
      </c>
      <c r="CS556">
        <f t="shared" si="427"/>
        <v>0</v>
      </c>
      <c r="CT556">
        <f t="shared" si="428"/>
        <v>0</v>
      </c>
      <c r="CU556">
        <f t="shared" si="429"/>
        <v>0</v>
      </c>
      <c r="CV556">
        <f t="shared" si="430"/>
        <v>0</v>
      </c>
      <c r="CW556">
        <f t="shared" si="431"/>
        <v>0</v>
      </c>
      <c r="CX556">
        <f t="shared" si="432"/>
        <v>2.0099999999999998</v>
      </c>
      <c r="CY556">
        <f t="shared" si="433"/>
        <v>0</v>
      </c>
      <c r="CZ556">
        <f t="shared" si="434"/>
        <v>0</v>
      </c>
      <c r="DC556" t="s">
        <v>3</v>
      </c>
      <c r="DD556" t="s">
        <v>3</v>
      </c>
      <c r="DE556" t="s">
        <v>3</v>
      </c>
      <c r="DF556" t="s">
        <v>3</v>
      </c>
      <c r="DG556" t="s">
        <v>3</v>
      </c>
      <c r="DH556" t="s">
        <v>3</v>
      </c>
      <c r="DI556" t="s">
        <v>3</v>
      </c>
      <c r="DJ556" t="s">
        <v>3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1005</v>
      </c>
      <c r="DV556" t="s">
        <v>165</v>
      </c>
      <c r="DW556" t="s">
        <v>165</v>
      </c>
      <c r="DX556">
        <v>1</v>
      </c>
      <c r="DZ556" t="s">
        <v>3</v>
      </c>
      <c r="EA556" t="s">
        <v>3</v>
      </c>
      <c r="EB556" t="s">
        <v>3</v>
      </c>
      <c r="EC556" t="s">
        <v>3</v>
      </c>
      <c r="EE556">
        <v>29085443</v>
      </c>
      <c r="EF556">
        <v>8</v>
      </c>
      <c r="EG556" t="s">
        <v>153</v>
      </c>
      <c r="EH556">
        <v>0</v>
      </c>
      <c r="EI556" t="s">
        <v>3</v>
      </c>
      <c r="EJ556">
        <v>1</v>
      </c>
      <c r="EK556">
        <v>500001</v>
      </c>
      <c r="EL556" t="s">
        <v>154</v>
      </c>
      <c r="EM556" t="s">
        <v>155</v>
      </c>
      <c r="EO556" t="s">
        <v>3</v>
      </c>
      <c r="EQ556">
        <v>0</v>
      </c>
      <c r="ER556">
        <v>2102.37</v>
      </c>
      <c r="ES556">
        <v>2102.37</v>
      </c>
      <c r="ET556">
        <v>0</v>
      </c>
      <c r="EU556">
        <v>0</v>
      </c>
      <c r="EV556">
        <v>0</v>
      </c>
      <c r="EW556">
        <v>0</v>
      </c>
      <c r="EX556">
        <v>0</v>
      </c>
      <c r="FQ556">
        <v>0</v>
      </c>
      <c r="FR556">
        <f t="shared" si="435"/>
        <v>0</v>
      </c>
      <c r="FS556">
        <v>0</v>
      </c>
      <c r="FX556">
        <v>0</v>
      </c>
      <c r="FY556">
        <v>0</v>
      </c>
      <c r="GA556" t="s">
        <v>3</v>
      </c>
      <c r="GD556">
        <v>1</v>
      </c>
      <c r="GF556">
        <v>-424580404</v>
      </c>
      <c r="GG556">
        <v>2</v>
      </c>
      <c r="GH556">
        <v>1</v>
      </c>
      <c r="GI556">
        <v>2</v>
      </c>
      <c r="GJ556">
        <v>0</v>
      </c>
      <c r="GK556">
        <v>0</v>
      </c>
      <c r="GL556">
        <f t="shared" si="436"/>
        <v>0</v>
      </c>
      <c r="GM556">
        <f t="shared" si="437"/>
        <v>10722.09</v>
      </c>
      <c r="GN556">
        <f t="shared" si="438"/>
        <v>10722.09</v>
      </c>
      <c r="GO556">
        <f t="shared" si="439"/>
        <v>0</v>
      </c>
      <c r="GP556">
        <f t="shared" si="440"/>
        <v>0</v>
      </c>
      <c r="GR556">
        <v>0</v>
      </c>
      <c r="GS556">
        <v>3</v>
      </c>
      <c r="GT556">
        <v>0</v>
      </c>
      <c r="GU556" t="s">
        <v>3</v>
      </c>
      <c r="GV556">
        <f t="shared" si="441"/>
        <v>0</v>
      </c>
      <c r="GW556">
        <v>1</v>
      </c>
      <c r="GX556">
        <f t="shared" si="442"/>
        <v>0</v>
      </c>
      <c r="HA556">
        <v>0</v>
      </c>
      <c r="HB556">
        <v>0</v>
      </c>
      <c r="HC556">
        <f t="shared" si="443"/>
        <v>0</v>
      </c>
      <c r="HE556" t="s">
        <v>3</v>
      </c>
      <c r="HF556" t="s">
        <v>3</v>
      </c>
      <c r="IK556">
        <v>0</v>
      </c>
    </row>
    <row r="557" spans="1:245">
      <c r="A557">
        <v>18</v>
      </c>
      <c r="B557">
        <v>1</v>
      </c>
      <c r="C557">
        <v>616</v>
      </c>
      <c r="E557" t="s">
        <v>286</v>
      </c>
      <c r="F557" t="s">
        <v>176</v>
      </c>
      <c r="G557" t="s">
        <v>177</v>
      </c>
      <c r="H557" t="s">
        <v>178</v>
      </c>
      <c r="I557">
        <f>I555*J557</f>
        <v>1</v>
      </c>
      <c r="J557">
        <v>50</v>
      </c>
      <c r="O557">
        <f t="shared" si="409"/>
        <v>196.01</v>
      </c>
      <c r="P557">
        <f t="shared" si="410"/>
        <v>196.01</v>
      </c>
      <c r="Q557">
        <f t="shared" si="411"/>
        <v>0</v>
      </c>
      <c r="R557">
        <f t="shared" si="412"/>
        <v>0</v>
      </c>
      <c r="S557">
        <f t="shared" si="413"/>
        <v>0</v>
      </c>
      <c r="T557">
        <f t="shared" si="414"/>
        <v>0</v>
      </c>
      <c r="U557">
        <f t="shared" si="415"/>
        <v>0</v>
      </c>
      <c r="V557">
        <f t="shared" si="416"/>
        <v>0</v>
      </c>
      <c r="W557">
        <f t="shared" si="417"/>
        <v>0.04</v>
      </c>
      <c r="X557">
        <f t="shared" si="418"/>
        <v>0</v>
      </c>
      <c r="Y557">
        <f t="shared" si="419"/>
        <v>0</v>
      </c>
      <c r="AA557">
        <v>35806607</v>
      </c>
      <c r="AB557">
        <f t="shared" si="420"/>
        <v>94.69</v>
      </c>
      <c r="AC557">
        <f t="shared" si="421"/>
        <v>94.69</v>
      </c>
      <c r="AD557">
        <f>ROUND((((ET557)-(EU557))+AE557),2)</f>
        <v>0</v>
      </c>
      <c r="AE557">
        <f t="shared" si="444"/>
        <v>0</v>
      </c>
      <c r="AF557">
        <f t="shared" si="444"/>
        <v>0</v>
      </c>
      <c r="AG557">
        <f t="shared" si="422"/>
        <v>0</v>
      </c>
      <c r="AH557">
        <f t="shared" si="445"/>
        <v>0</v>
      </c>
      <c r="AI557">
        <f t="shared" si="445"/>
        <v>0</v>
      </c>
      <c r="AJ557">
        <f t="shared" si="423"/>
        <v>0.04</v>
      </c>
      <c r="AK557">
        <v>94.69</v>
      </c>
      <c r="AL557">
        <v>94.69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0.04</v>
      </c>
      <c r="AT557">
        <v>0</v>
      </c>
      <c r="AU557">
        <v>0</v>
      </c>
      <c r="AV557">
        <v>1</v>
      </c>
      <c r="AW557">
        <v>1</v>
      </c>
      <c r="AZ557">
        <v>1</v>
      </c>
      <c r="BA557">
        <v>1</v>
      </c>
      <c r="BB557">
        <v>1</v>
      </c>
      <c r="BC557">
        <v>2.0699999999999998</v>
      </c>
      <c r="BD557" t="s">
        <v>3</v>
      </c>
      <c r="BE557" t="s">
        <v>3</v>
      </c>
      <c r="BF557" t="s">
        <v>3</v>
      </c>
      <c r="BG557" t="s">
        <v>3</v>
      </c>
      <c r="BH557">
        <v>3</v>
      </c>
      <c r="BI557">
        <v>1</v>
      </c>
      <c r="BJ557" t="s">
        <v>179</v>
      </c>
      <c r="BM557">
        <v>500001</v>
      </c>
      <c r="BN557">
        <v>0</v>
      </c>
      <c r="BO557" t="s">
        <v>176</v>
      </c>
      <c r="BP557">
        <v>1</v>
      </c>
      <c r="BQ557">
        <v>8</v>
      </c>
      <c r="BR557">
        <v>0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0</v>
      </c>
      <c r="CA557">
        <v>0</v>
      </c>
      <c r="CE557">
        <v>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424"/>
        <v>196.01</v>
      </c>
      <c r="CQ557">
        <f t="shared" si="425"/>
        <v>196.00829999999999</v>
      </c>
      <c r="CR557">
        <f t="shared" si="426"/>
        <v>0</v>
      </c>
      <c r="CS557">
        <f t="shared" si="427"/>
        <v>0</v>
      </c>
      <c r="CT557">
        <f t="shared" si="428"/>
        <v>0</v>
      </c>
      <c r="CU557">
        <f t="shared" si="429"/>
        <v>0</v>
      </c>
      <c r="CV557">
        <f t="shared" si="430"/>
        <v>0</v>
      </c>
      <c r="CW557">
        <f t="shared" si="431"/>
        <v>0</v>
      </c>
      <c r="CX557">
        <f t="shared" si="432"/>
        <v>0.04</v>
      </c>
      <c r="CY557">
        <f t="shared" si="433"/>
        <v>0</v>
      </c>
      <c r="CZ557">
        <f t="shared" si="434"/>
        <v>0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0</v>
      </c>
      <c r="DO557">
        <v>0</v>
      </c>
      <c r="DP557">
        <v>1</v>
      </c>
      <c r="DQ557">
        <v>1</v>
      </c>
      <c r="DU557">
        <v>1013</v>
      </c>
      <c r="DV557" t="s">
        <v>178</v>
      </c>
      <c r="DW557" t="s">
        <v>178</v>
      </c>
      <c r="DX557">
        <v>1</v>
      </c>
      <c r="DZ557" t="s">
        <v>3</v>
      </c>
      <c r="EA557" t="s">
        <v>3</v>
      </c>
      <c r="EB557" t="s">
        <v>3</v>
      </c>
      <c r="EC557" t="s">
        <v>3</v>
      </c>
      <c r="EE557">
        <v>29085443</v>
      </c>
      <c r="EF557">
        <v>8</v>
      </c>
      <c r="EG557" t="s">
        <v>153</v>
      </c>
      <c r="EH557">
        <v>0</v>
      </c>
      <c r="EI557" t="s">
        <v>3</v>
      </c>
      <c r="EJ557">
        <v>1</v>
      </c>
      <c r="EK557">
        <v>500001</v>
      </c>
      <c r="EL557" t="s">
        <v>154</v>
      </c>
      <c r="EM557" t="s">
        <v>155</v>
      </c>
      <c r="EO557" t="s">
        <v>3</v>
      </c>
      <c r="EQ557">
        <v>0</v>
      </c>
      <c r="ER557">
        <v>94.69</v>
      </c>
      <c r="ES557">
        <v>94.69</v>
      </c>
      <c r="ET557">
        <v>0</v>
      </c>
      <c r="EU557">
        <v>0</v>
      </c>
      <c r="EV557">
        <v>0</v>
      </c>
      <c r="EW557">
        <v>0</v>
      </c>
      <c r="EX557">
        <v>0</v>
      </c>
      <c r="FQ557">
        <v>0</v>
      </c>
      <c r="FR557">
        <f t="shared" si="435"/>
        <v>0</v>
      </c>
      <c r="FS557">
        <v>0</v>
      </c>
      <c r="FX557">
        <v>0</v>
      </c>
      <c r="FY557">
        <v>0</v>
      </c>
      <c r="GA557" t="s">
        <v>3</v>
      </c>
      <c r="GD557">
        <v>1</v>
      </c>
      <c r="GF557">
        <v>1837586053</v>
      </c>
      <c r="GG557">
        <v>2</v>
      </c>
      <c r="GH557">
        <v>1</v>
      </c>
      <c r="GI557">
        <v>2</v>
      </c>
      <c r="GJ557">
        <v>0</v>
      </c>
      <c r="GK557">
        <v>0</v>
      </c>
      <c r="GL557">
        <f t="shared" si="436"/>
        <v>0</v>
      </c>
      <c r="GM557">
        <f t="shared" si="437"/>
        <v>196.01</v>
      </c>
      <c r="GN557">
        <f t="shared" si="438"/>
        <v>196.01</v>
      </c>
      <c r="GO557">
        <f t="shared" si="439"/>
        <v>0</v>
      </c>
      <c r="GP557">
        <f t="shared" si="440"/>
        <v>0</v>
      </c>
      <c r="GR557">
        <v>0</v>
      </c>
      <c r="GS557">
        <v>3</v>
      </c>
      <c r="GT557">
        <v>0</v>
      </c>
      <c r="GU557" t="s">
        <v>3</v>
      </c>
      <c r="GV557">
        <f t="shared" si="441"/>
        <v>0</v>
      </c>
      <c r="GW557">
        <v>1</v>
      </c>
      <c r="GX557">
        <f t="shared" si="442"/>
        <v>0</v>
      </c>
      <c r="HA557">
        <v>0</v>
      </c>
      <c r="HB557">
        <v>0</v>
      </c>
      <c r="HC557">
        <f t="shared" si="443"/>
        <v>0</v>
      </c>
      <c r="HE557" t="s">
        <v>3</v>
      </c>
      <c r="HF557" t="s">
        <v>3</v>
      </c>
      <c r="IK557">
        <v>0</v>
      </c>
    </row>
    <row r="558" spans="1:245">
      <c r="A558">
        <v>18</v>
      </c>
      <c r="B558">
        <v>1</v>
      </c>
      <c r="C558">
        <v>621</v>
      </c>
      <c r="E558" t="s">
        <v>180</v>
      </c>
      <c r="F558" t="s">
        <v>185</v>
      </c>
      <c r="G558" t="s">
        <v>186</v>
      </c>
      <c r="H558" t="s">
        <v>165</v>
      </c>
      <c r="I558">
        <f>I555*J558</f>
        <v>-2</v>
      </c>
      <c r="J558">
        <v>-100</v>
      </c>
      <c r="O558">
        <f t="shared" si="409"/>
        <v>-2078.2800000000002</v>
      </c>
      <c r="P558">
        <f t="shared" si="410"/>
        <v>-2078.2800000000002</v>
      </c>
      <c r="Q558">
        <f t="shared" si="411"/>
        <v>0</v>
      </c>
      <c r="R558">
        <f t="shared" si="412"/>
        <v>0</v>
      </c>
      <c r="S558">
        <f t="shared" si="413"/>
        <v>0</v>
      </c>
      <c r="T558">
        <f t="shared" si="414"/>
        <v>0</v>
      </c>
      <c r="U558">
        <f t="shared" si="415"/>
        <v>0</v>
      </c>
      <c r="V558">
        <f t="shared" si="416"/>
        <v>0</v>
      </c>
      <c r="W558">
        <f t="shared" si="417"/>
        <v>0</v>
      </c>
      <c r="X558">
        <f t="shared" si="418"/>
        <v>0</v>
      </c>
      <c r="Y558">
        <f t="shared" si="419"/>
        <v>0</v>
      </c>
      <c r="AA558">
        <v>35806607</v>
      </c>
      <c r="AB558">
        <f t="shared" si="420"/>
        <v>207</v>
      </c>
      <c r="AC558">
        <f t="shared" si="421"/>
        <v>207</v>
      </c>
      <c r="AD558">
        <f>ROUND((((ET558)-(EU558))+AE558),2)</f>
        <v>0</v>
      </c>
      <c r="AE558">
        <f t="shared" si="444"/>
        <v>0</v>
      </c>
      <c r="AF558">
        <f t="shared" si="444"/>
        <v>0</v>
      </c>
      <c r="AG558">
        <f t="shared" si="422"/>
        <v>0</v>
      </c>
      <c r="AH558">
        <f t="shared" si="445"/>
        <v>0</v>
      </c>
      <c r="AI558">
        <f t="shared" si="445"/>
        <v>0</v>
      </c>
      <c r="AJ558">
        <f t="shared" si="423"/>
        <v>0</v>
      </c>
      <c r="AK558">
        <v>207</v>
      </c>
      <c r="AL558">
        <v>207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</v>
      </c>
      <c r="AW558">
        <v>1</v>
      </c>
      <c r="AZ558">
        <v>1</v>
      </c>
      <c r="BA558">
        <v>1</v>
      </c>
      <c r="BB558">
        <v>1</v>
      </c>
      <c r="BC558">
        <v>5.0199999999999996</v>
      </c>
      <c r="BD558" t="s">
        <v>3</v>
      </c>
      <c r="BE558" t="s">
        <v>3</v>
      </c>
      <c r="BF558" t="s">
        <v>3</v>
      </c>
      <c r="BG558" t="s">
        <v>3</v>
      </c>
      <c r="BH558">
        <v>3</v>
      </c>
      <c r="BI558">
        <v>1</v>
      </c>
      <c r="BJ558" t="s">
        <v>187</v>
      </c>
      <c r="BM558">
        <v>500001</v>
      </c>
      <c r="BN558">
        <v>0</v>
      </c>
      <c r="BO558" t="s">
        <v>185</v>
      </c>
      <c r="BP558">
        <v>1</v>
      </c>
      <c r="BQ558">
        <v>8</v>
      </c>
      <c r="BR558">
        <v>1</v>
      </c>
      <c r="BS558">
        <v>1</v>
      </c>
      <c r="BT558">
        <v>1</v>
      </c>
      <c r="BU558">
        <v>1</v>
      </c>
      <c r="BV558">
        <v>1</v>
      </c>
      <c r="BW558">
        <v>1</v>
      </c>
      <c r="BX558">
        <v>1</v>
      </c>
      <c r="BY558" t="s">
        <v>3</v>
      </c>
      <c r="BZ558">
        <v>0</v>
      </c>
      <c r="CA558">
        <v>0</v>
      </c>
      <c r="CE558">
        <v>0</v>
      </c>
      <c r="CF558">
        <v>0</v>
      </c>
      <c r="CG558">
        <v>0</v>
      </c>
      <c r="CM558">
        <v>0</v>
      </c>
      <c r="CN558" t="s">
        <v>3</v>
      </c>
      <c r="CO558">
        <v>0</v>
      </c>
      <c r="CP558">
        <f t="shared" si="424"/>
        <v>-2078.2800000000002</v>
      </c>
      <c r="CQ558">
        <f t="shared" si="425"/>
        <v>1039.1399999999999</v>
      </c>
      <c r="CR558">
        <f t="shared" si="426"/>
        <v>0</v>
      </c>
      <c r="CS558">
        <f t="shared" si="427"/>
        <v>0</v>
      </c>
      <c r="CT558">
        <f t="shared" si="428"/>
        <v>0</v>
      </c>
      <c r="CU558">
        <f t="shared" si="429"/>
        <v>0</v>
      </c>
      <c r="CV558">
        <f t="shared" si="430"/>
        <v>0</v>
      </c>
      <c r="CW558">
        <f t="shared" si="431"/>
        <v>0</v>
      </c>
      <c r="CX558">
        <f t="shared" si="432"/>
        <v>0</v>
      </c>
      <c r="CY558">
        <f t="shared" si="433"/>
        <v>0</v>
      </c>
      <c r="CZ558">
        <f t="shared" si="434"/>
        <v>0</v>
      </c>
      <c r="DC558" t="s">
        <v>3</v>
      </c>
      <c r="DD558" t="s">
        <v>3</v>
      </c>
      <c r="DE558" t="s">
        <v>3</v>
      </c>
      <c r="DF558" t="s">
        <v>3</v>
      </c>
      <c r="DG558" t="s">
        <v>3</v>
      </c>
      <c r="DH558" t="s">
        <v>3</v>
      </c>
      <c r="DI558" t="s">
        <v>3</v>
      </c>
      <c r="DJ558" t="s">
        <v>3</v>
      </c>
      <c r="DK558" t="s">
        <v>3</v>
      </c>
      <c r="DL558" t="s">
        <v>3</v>
      </c>
      <c r="DM558" t="s">
        <v>3</v>
      </c>
      <c r="DN558">
        <v>0</v>
      </c>
      <c r="DO558">
        <v>0</v>
      </c>
      <c r="DP558">
        <v>1</v>
      </c>
      <c r="DQ558">
        <v>1</v>
      </c>
      <c r="DU558">
        <v>1005</v>
      </c>
      <c r="DV558" t="s">
        <v>165</v>
      </c>
      <c r="DW558" t="s">
        <v>165</v>
      </c>
      <c r="DX558">
        <v>1</v>
      </c>
      <c r="DZ558" t="s">
        <v>3</v>
      </c>
      <c r="EA558" t="s">
        <v>3</v>
      </c>
      <c r="EB558" t="s">
        <v>3</v>
      </c>
      <c r="EC558" t="s">
        <v>3</v>
      </c>
      <c r="EE558">
        <v>29085443</v>
      </c>
      <c r="EF558">
        <v>8</v>
      </c>
      <c r="EG558" t="s">
        <v>153</v>
      </c>
      <c r="EH558">
        <v>0</v>
      </c>
      <c r="EI558" t="s">
        <v>3</v>
      </c>
      <c r="EJ558">
        <v>1</v>
      </c>
      <c r="EK558">
        <v>500001</v>
      </c>
      <c r="EL558" t="s">
        <v>154</v>
      </c>
      <c r="EM558" t="s">
        <v>155</v>
      </c>
      <c r="EO558" t="s">
        <v>3</v>
      </c>
      <c r="EQ558">
        <v>0</v>
      </c>
      <c r="ER558">
        <v>207</v>
      </c>
      <c r="ES558">
        <v>207</v>
      </c>
      <c r="ET558">
        <v>0</v>
      </c>
      <c r="EU558">
        <v>0</v>
      </c>
      <c r="EV558">
        <v>0</v>
      </c>
      <c r="EW558">
        <v>0</v>
      </c>
      <c r="EX558">
        <v>0</v>
      </c>
      <c r="FQ558">
        <v>0</v>
      </c>
      <c r="FR558">
        <f t="shared" si="435"/>
        <v>0</v>
      </c>
      <c r="FS558">
        <v>0</v>
      </c>
      <c r="FX558">
        <v>0</v>
      </c>
      <c r="FY558">
        <v>0</v>
      </c>
      <c r="GA558" t="s">
        <v>3</v>
      </c>
      <c r="GD558">
        <v>1</v>
      </c>
      <c r="GF558">
        <v>18916195</v>
      </c>
      <c r="GG558">
        <v>2</v>
      </c>
      <c r="GH558">
        <v>1</v>
      </c>
      <c r="GI558">
        <v>2</v>
      </c>
      <c r="GJ558">
        <v>0</v>
      </c>
      <c r="GK558">
        <v>0</v>
      </c>
      <c r="GL558">
        <f t="shared" si="436"/>
        <v>0</v>
      </c>
      <c r="GM558">
        <f t="shared" si="437"/>
        <v>-2078.2800000000002</v>
      </c>
      <c r="GN558">
        <f t="shared" si="438"/>
        <v>-2078.2800000000002</v>
      </c>
      <c r="GO558">
        <f t="shared" si="439"/>
        <v>0</v>
      </c>
      <c r="GP558">
        <f t="shared" si="440"/>
        <v>0</v>
      </c>
      <c r="GR558">
        <v>0</v>
      </c>
      <c r="GS558">
        <v>3</v>
      </c>
      <c r="GT558">
        <v>0</v>
      </c>
      <c r="GU558" t="s">
        <v>3</v>
      </c>
      <c r="GV558">
        <f t="shared" si="441"/>
        <v>0</v>
      </c>
      <c r="GW558">
        <v>1</v>
      </c>
      <c r="GX558">
        <f t="shared" si="442"/>
        <v>0</v>
      </c>
      <c r="HA558">
        <v>0</v>
      </c>
      <c r="HB558">
        <v>0</v>
      </c>
      <c r="HC558">
        <f t="shared" si="443"/>
        <v>0</v>
      </c>
      <c r="HE558" t="s">
        <v>3</v>
      </c>
      <c r="HF558" t="s">
        <v>3</v>
      </c>
      <c r="IK558">
        <v>0</v>
      </c>
    </row>
    <row r="559" spans="1:245">
      <c r="A559">
        <v>17</v>
      </c>
      <c r="B559">
        <v>1</v>
      </c>
      <c r="C559">
        <f>ROW(SmtRes!A630)</f>
        <v>630</v>
      </c>
      <c r="D559">
        <f>ROW(EtalonRes!A616)</f>
        <v>616</v>
      </c>
      <c r="E559" t="s">
        <v>52</v>
      </c>
      <c r="F559" t="s">
        <v>192</v>
      </c>
      <c r="G559" t="s">
        <v>193</v>
      </c>
      <c r="H559" t="s">
        <v>194</v>
      </c>
      <c r="I559">
        <f>ROUND(26.5/100,9)</f>
        <v>0.26500000000000001</v>
      </c>
      <c r="J559">
        <v>0</v>
      </c>
      <c r="O559">
        <f t="shared" si="409"/>
        <v>4801.28</v>
      </c>
      <c r="P559">
        <f t="shared" si="410"/>
        <v>1609.51</v>
      </c>
      <c r="Q559">
        <f t="shared" si="411"/>
        <v>109.14</v>
      </c>
      <c r="R559">
        <f t="shared" si="412"/>
        <v>26.73</v>
      </c>
      <c r="S559">
        <f t="shared" si="413"/>
        <v>3082.63</v>
      </c>
      <c r="T559">
        <f t="shared" si="414"/>
        <v>0</v>
      </c>
      <c r="U559">
        <f t="shared" si="415"/>
        <v>10.891764999999999</v>
      </c>
      <c r="V559">
        <f t="shared" si="416"/>
        <v>5.9624999999999997E-2</v>
      </c>
      <c r="W559">
        <f t="shared" si="417"/>
        <v>0</v>
      </c>
      <c r="X559">
        <f t="shared" si="418"/>
        <v>2922.8</v>
      </c>
      <c r="Y559">
        <f t="shared" si="419"/>
        <v>1585.77</v>
      </c>
      <c r="AA559">
        <v>35806607</v>
      </c>
      <c r="AB559">
        <f t="shared" si="420"/>
        <v>2121.66</v>
      </c>
      <c r="AC559">
        <f t="shared" si="421"/>
        <v>1735.32</v>
      </c>
      <c r="AD559">
        <f>ROUND(((((ET559*1.25))-((EU559*1.25)))+AE559),2)</f>
        <v>35.75</v>
      </c>
      <c r="AE559">
        <f>ROUND(((EU559*1.25)),2)</f>
        <v>3.04</v>
      </c>
      <c r="AF559">
        <f>ROUND(((EV559*1.15)),2)</f>
        <v>350.59</v>
      </c>
      <c r="AG559">
        <f t="shared" si="422"/>
        <v>0</v>
      </c>
      <c r="AH559">
        <f>((EW559*1.15))</f>
        <v>41.100999999999999</v>
      </c>
      <c r="AI559">
        <f>((EX559*1.25))</f>
        <v>0.22499999999999998</v>
      </c>
      <c r="AJ559">
        <f t="shared" si="423"/>
        <v>0</v>
      </c>
      <c r="AK559">
        <v>2068.7800000000002</v>
      </c>
      <c r="AL559">
        <v>1735.32</v>
      </c>
      <c r="AM559">
        <v>28.6</v>
      </c>
      <c r="AN559">
        <v>2.4300000000000002</v>
      </c>
      <c r="AO559">
        <v>304.86</v>
      </c>
      <c r="AP559">
        <v>0</v>
      </c>
      <c r="AQ559">
        <v>35.74</v>
      </c>
      <c r="AR559">
        <v>0.18</v>
      </c>
      <c r="AS559">
        <v>0</v>
      </c>
      <c r="AT559">
        <v>94</v>
      </c>
      <c r="AU559">
        <v>51</v>
      </c>
      <c r="AV559">
        <v>1</v>
      </c>
      <c r="AW559">
        <v>1</v>
      </c>
      <c r="AZ559">
        <v>1</v>
      </c>
      <c r="BA559">
        <v>33.18</v>
      </c>
      <c r="BB559">
        <v>11.52</v>
      </c>
      <c r="BC559">
        <v>3.5</v>
      </c>
      <c r="BD559" t="s">
        <v>3</v>
      </c>
      <c r="BE559" t="s">
        <v>3</v>
      </c>
      <c r="BF559" t="s">
        <v>3</v>
      </c>
      <c r="BG559" t="s">
        <v>3</v>
      </c>
      <c r="BH559">
        <v>0</v>
      </c>
      <c r="BI559">
        <v>1</v>
      </c>
      <c r="BJ559" t="s">
        <v>195</v>
      </c>
      <c r="BM559">
        <v>11001</v>
      </c>
      <c r="BN559">
        <v>0</v>
      </c>
      <c r="BO559" t="s">
        <v>192</v>
      </c>
      <c r="BP559">
        <v>1</v>
      </c>
      <c r="BQ559">
        <v>2</v>
      </c>
      <c r="BR559">
        <v>0</v>
      </c>
      <c r="BS559">
        <v>33.18</v>
      </c>
      <c r="BT559">
        <v>1</v>
      </c>
      <c r="BU559">
        <v>1</v>
      </c>
      <c r="BV559">
        <v>1</v>
      </c>
      <c r="BW559">
        <v>1</v>
      </c>
      <c r="BX559">
        <v>1</v>
      </c>
      <c r="BY559" t="s">
        <v>3</v>
      </c>
      <c r="BZ559">
        <v>123</v>
      </c>
      <c r="CA559">
        <v>75</v>
      </c>
      <c r="CE559">
        <v>0</v>
      </c>
      <c r="CF559">
        <v>0</v>
      </c>
      <c r="CG559">
        <v>0</v>
      </c>
      <c r="CM559">
        <v>0</v>
      </c>
      <c r="CN559" t="s">
        <v>3</v>
      </c>
      <c r="CO559">
        <v>0</v>
      </c>
      <c r="CP559">
        <f t="shared" si="424"/>
        <v>4801.2800000000007</v>
      </c>
      <c r="CQ559">
        <f t="shared" si="425"/>
        <v>6073.62</v>
      </c>
      <c r="CR559">
        <f t="shared" si="426"/>
        <v>411.84</v>
      </c>
      <c r="CS559">
        <f t="shared" si="427"/>
        <v>100.8672</v>
      </c>
      <c r="CT559">
        <f t="shared" si="428"/>
        <v>11632.5762</v>
      </c>
      <c r="CU559">
        <f t="shared" si="429"/>
        <v>0</v>
      </c>
      <c r="CV559">
        <f t="shared" si="430"/>
        <v>41.100999999999999</v>
      </c>
      <c r="CW559">
        <f t="shared" si="431"/>
        <v>0.22499999999999998</v>
      </c>
      <c r="CX559">
        <f t="shared" si="432"/>
        <v>0</v>
      </c>
      <c r="CY559">
        <f t="shared" si="433"/>
        <v>2922.7984000000001</v>
      </c>
      <c r="CZ559">
        <f t="shared" si="434"/>
        <v>1585.7736000000002</v>
      </c>
      <c r="DC559" t="s">
        <v>3</v>
      </c>
      <c r="DD559" t="s">
        <v>3</v>
      </c>
      <c r="DE559" t="s">
        <v>143</v>
      </c>
      <c r="DF559" t="s">
        <v>143</v>
      </c>
      <c r="DG559" t="s">
        <v>144</v>
      </c>
      <c r="DH559" t="s">
        <v>3</v>
      </c>
      <c r="DI559" t="s">
        <v>144</v>
      </c>
      <c r="DJ559" t="s">
        <v>143</v>
      </c>
      <c r="DK559" t="s">
        <v>3</v>
      </c>
      <c r="DL559" t="s">
        <v>3</v>
      </c>
      <c r="DM559" t="s">
        <v>3</v>
      </c>
      <c r="DN559">
        <v>0</v>
      </c>
      <c r="DO559">
        <v>0</v>
      </c>
      <c r="DP559">
        <v>1</v>
      </c>
      <c r="DQ559">
        <v>1</v>
      </c>
      <c r="DU559">
        <v>1013</v>
      </c>
      <c r="DV559" t="s">
        <v>194</v>
      </c>
      <c r="DW559" t="s">
        <v>194</v>
      </c>
      <c r="DX559">
        <v>1</v>
      </c>
      <c r="DZ559" t="s">
        <v>3</v>
      </c>
      <c r="EA559" t="s">
        <v>3</v>
      </c>
      <c r="EB559" t="s">
        <v>3</v>
      </c>
      <c r="EC559" t="s">
        <v>3</v>
      </c>
      <c r="EE559">
        <v>29085511</v>
      </c>
      <c r="EF559">
        <v>2</v>
      </c>
      <c r="EG559" t="s">
        <v>145</v>
      </c>
      <c r="EH559">
        <v>0</v>
      </c>
      <c r="EI559" t="s">
        <v>3</v>
      </c>
      <c r="EJ559">
        <v>1</v>
      </c>
      <c r="EK559">
        <v>11001</v>
      </c>
      <c r="EL559" t="s">
        <v>22</v>
      </c>
      <c r="EM559" t="s">
        <v>196</v>
      </c>
      <c r="EO559" t="s">
        <v>3</v>
      </c>
      <c r="EQ559">
        <v>0</v>
      </c>
      <c r="ER559">
        <v>2068.7800000000002</v>
      </c>
      <c r="ES559">
        <v>1735.32</v>
      </c>
      <c r="ET559">
        <v>28.6</v>
      </c>
      <c r="EU559">
        <v>2.4300000000000002</v>
      </c>
      <c r="EV559">
        <v>304.86</v>
      </c>
      <c r="EW559">
        <v>35.74</v>
      </c>
      <c r="EX559">
        <v>0.18</v>
      </c>
      <c r="EY559">
        <v>0</v>
      </c>
      <c r="FQ559">
        <v>0</v>
      </c>
      <c r="FR559">
        <f t="shared" si="435"/>
        <v>0</v>
      </c>
      <c r="FS559">
        <v>0</v>
      </c>
      <c r="FT559" t="s">
        <v>148</v>
      </c>
      <c r="FU559" t="s">
        <v>24</v>
      </c>
      <c r="FV559" t="s">
        <v>24</v>
      </c>
      <c r="FW559" t="s">
        <v>25</v>
      </c>
      <c r="FX559">
        <v>110.7</v>
      </c>
      <c r="FY559">
        <v>63.75</v>
      </c>
      <c r="GA559" t="s">
        <v>3</v>
      </c>
      <c r="GD559">
        <v>1</v>
      </c>
      <c r="GF559">
        <v>-1478680915</v>
      </c>
      <c r="GG559">
        <v>2</v>
      </c>
      <c r="GH559">
        <v>1</v>
      </c>
      <c r="GI559">
        <v>2</v>
      </c>
      <c r="GJ559">
        <v>0</v>
      </c>
      <c r="GK559">
        <v>0</v>
      </c>
      <c r="GL559">
        <f t="shared" si="436"/>
        <v>0</v>
      </c>
      <c r="GM559">
        <f t="shared" si="437"/>
        <v>9309.85</v>
      </c>
      <c r="GN559">
        <f t="shared" si="438"/>
        <v>9309.85</v>
      </c>
      <c r="GO559">
        <f t="shared" si="439"/>
        <v>0</v>
      </c>
      <c r="GP559">
        <f t="shared" si="440"/>
        <v>0</v>
      </c>
      <c r="GR559">
        <v>0</v>
      </c>
      <c r="GS559">
        <v>3</v>
      </c>
      <c r="GT559">
        <v>0</v>
      </c>
      <c r="GU559" t="s">
        <v>3</v>
      </c>
      <c r="GV559">
        <f t="shared" si="441"/>
        <v>0</v>
      </c>
      <c r="GW559">
        <v>1</v>
      </c>
      <c r="GX559">
        <f t="shared" si="442"/>
        <v>0</v>
      </c>
      <c r="HA559">
        <v>0</v>
      </c>
      <c r="HB559">
        <v>0</v>
      </c>
      <c r="HC559">
        <f t="shared" si="443"/>
        <v>0</v>
      </c>
      <c r="HE559" t="s">
        <v>3</v>
      </c>
      <c r="HF559" t="s">
        <v>3</v>
      </c>
      <c r="IK559">
        <v>0</v>
      </c>
    </row>
    <row r="560" spans="1:245">
      <c r="A560">
        <v>17</v>
      </c>
      <c r="B560">
        <v>1</v>
      </c>
      <c r="C560">
        <f>ROW(SmtRes!A638)</f>
        <v>638</v>
      </c>
      <c r="D560">
        <f>ROW(EtalonRes!A624)</f>
        <v>624</v>
      </c>
      <c r="E560" t="s">
        <v>58</v>
      </c>
      <c r="F560" t="s">
        <v>197</v>
      </c>
      <c r="G560" t="s">
        <v>198</v>
      </c>
      <c r="H560" t="s">
        <v>37</v>
      </c>
      <c r="I560">
        <f>ROUND(26.5/100,9)</f>
        <v>0.26500000000000001</v>
      </c>
      <c r="J560">
        <v>0</v>
      </c>
      <c r="O560">
        <f t="shared" si="409"/>
        <v>16628.330000000002</v>
      </c>
      <c r="P560">
        <f t="shared" si="410"/>
        <v>11016.69</v>
      </c>
      <c r="Q560">
        <f t="shared" si="411"/>
        <v>374.44</v>
      </c>
      <c r="R560">
        <f t="shared" si="412"/>
        <v>86.08</v>
      </c>
      <c r="S560">
        <f t="shared" si="413"/>
        <v>5237.2</v>
      </c>
      <c r="T560">
        <f t="shared" si="414"/>
        <v>0</v>
      </c>
      <c r="U560">
        <f t="shared" si="415"/>
        <v>18.50442</v>
      </c>
      <c r="V560">
        <f t="shared" si="416"/>
        <v>0.19212499999999999</v>
      </c>
      <c r="W560">
        <f t="shared" si="417"/>
        <v>0</v>
      </c>
      <c r="X560">
        <f t="shared" si="418"/>
        <v>5003.88</v>
      </c>
      <c r="Y560">
        <f t="shared" si="419"/>
        <v>2714.87</v>
      </c>
      <c r="AA560">
        <v>35806607</v>
      </c>
      <c r="AB560">
        <f t="shared" si="420"/>
        <v>7074.5</v>
      </c>
      <c r="AC560">
        <f t="shared" si="421"/>
        <v>6356.64</v>
      </c>
      <c r="AD560">
        <f>ROUND(((((ET560*1.25))-((EU560*1.25)))+AE560),2)</f>
        <v>122.23</v>
      </c>
      <c r="AE560">
        <f>ROUND(((EU560*1.25)),2)</f>
        <v>9.7899999999999991</v>
      </c>
      <c r="AF560">
        <f>ROUND(((EV560*1.15)),2)</f>
        <v>595.63</v>
      </c>
      <c r="AG560">
        <f t="shared" si="422"/>
        <v>0</v>
      </c>
      <c r="AH560">
        <f>((EW560*1.15))</f>
        <v>69.827999999999989</v>
      </c>
      <c r="AI560">
        <f>((EX560*1.25))</f>
        <v>0.72499999999999998</v>
      </c>
      <c r="AJ560">
        <f t="shared" si="423"/>
        <v>0</v>
      </c>
      <c r="AK560">
        <v>6972.36</v>
      </c>
      <c r="AL560">
        <v>6356.64</v>
      </c>
      <c r="AM560">
        <v>97.78</v>
      </c>
      <c r="AN560">
        <v>7.83</v>
      </c>
      <c r="AO560">
        <v>517.94000000000005</v>
      </c>
      <c r="AP560">
        <v>0</v>
      </c>
      <c r="AQ560">
        <v>60.72</v>
      </c>
      <c r="AR560">
        <v>0.57999999999999996</v>
      </c>
      <c r="AS560">
        <v>0</v>
      </c>
      <c r="AT560">
        <v>94</v>
      </c>
      <c r="AU560">
        <v>51</v>
      </c>
      <c r="AV560">
        <v>1</v>
      </c>
      <c r="AW560">
        <v>1</v>
      </c>
      <c r="AZ560">
        <v>1</v>
      </c>
      <c r="BA560">
        <v>33.18</v>
      </c>
      <c r="BB560">
        <v>11.56</v>
      </c>
      <c r="BC560">
        <v>6.54</v>
      </c>
      <c r="BD560" t="s">
        <v>3</v>
      </c>
      <c r="BE560" t="s">
        <v>3</v>
      </c>
      <c r="BF560" t="s">
        <v>3</v>
      </c>
      <c r="BG560" t="s">
        <v>3</v>
      </c>
      <c r="BH560">
        <v>0</v>
      </c>
      <c r="BI560">
        <v>1</v>
      </c>
      <c r="BJ560" t="s">
        <v>199</v>
      </c>
      <c r="BM560">
        <v>11001</v>
      </c>
      <c r="BN560">
        <v>0</v>
      </c>
      <c r="BO560" t="s">
        <v>197</v>
      </c>
      <c r="BP560">
        <v>1</v>
      </c>
      <c r="BQ560">
        <v>2</v>
      </c>
      <c r="BR560">
        <v>0</v>
      </c>
      <c r="BS560">
        <v>33.18</v>
      </c>
      <c r="BT560">
        <v>1</v>
      </c>
      <c r="BU560">
        <v>1</v>
      </c>
      <c r="BV560">
        <v>1</v>
      </c>
      <c r="BW560">
        <v>1</v>
      </c>
      <c r="BX560">
        <v>1</v>
      </c>
      <c r="BY560" t="s">
        <v>3</v>
      </c>
      <c r="BZ560">
        <v>123</v>
      </c>
      <c r="CA560">
        <v>75</v>
      </c>
      <c r="CE560">
        <v>0</v>
      </c>
      <c r="CF560">
        <v>0</v>
      </c>
      <c r="CG560">
        <v>0</v>
      </c>
      <c r="CM560">
        <v>0</v>
      </c>
      <c r="CN560" t="s">
        <v>3</v>
      </c>
      <c r="CO560">
        <v>0</v>
      </c>
      <c r="CP560">
        <f t="shared" si="424"/>
        <v>16628.330000000002</v>
      </c>
      <c r="CQ560">
        <f t="shared" si="425"/>
        <v>41572.425600000002</v>
      </c>
      <c r="CR560">
        <f t="shared" si="426"/>
        <v>1412.9788000000001</v>
      </c>
      <c r="CS560">
        <f t="shared" si="427"/>
        <v>324.83219999999994</v>
      </c>
      <c r="CT560">
        <f t="shared" si="428"/>
        <v>19763.003400000001</v>
      </c>
      <c r="CU560">
        <f t="shared" si="429"/>
        <v>0</v>
      </c>
      <c r="CV560">
        <f t="shared" si="430"/>
        <v>69.827999999999989</v>
      </c>
      <c r="CW560">
        <f t="shared" si="431"/>
        <v>0.72499999999999998</v>
      </c>
      <c r="CX560">
        <f t="shared" si="432"/>
        <v>0</v>
      </c>
      <c r="CY560">
        <f t="shared" si="433"/>
        <v>5003.8831999999993</v>
      </c>
      <c r="CZ560">
        <f t="shared" si="434"/>
        <v>2714.8727999999996</v>
      </c>
      <c r="DC560" t="s">
        <v>3</v>
      </c>
      <c r="DD560" t="s">
        <v>3</v>
      </c>
      <c r="DE560" t="s">
        <v>143</v>
      </c>
      <c r="DF560" t="s">
        <v>143</v>
      </c>
      <c r="DG560" t="s">
        <v>144</v>
      </c>
      <c r="DH560" t="s">
        <v>3</v>
      </c>
      <c r="DI560" t="s">
        <v>144</v>
      </c>
      <c r="DJ560" t="s">
        <v>143</v>
      </c>
      <c r="DK560" t="s">
        <v>3</v>
      </c>
      <c r="DL560" t="s">
        <v>3</v>
      </c>
      <c r="DM560" t="s">
        <v>3</v>
      </c>
      <c r="DN560">
        <v>0</v>
      </c>
      <c r="DO560">
        <v>0</v>
      </c>
      <c r="DP560">
        <v>1</v>
      </c>
      <c r="DQ560">
        <v>1</v>
      </c>
      <c r="DU560">
        <v>1013</v>
      </c>
      <c r="DV560" t="s">
        <v>37</v>
      </c>
      <c r="DW560" t="s">
        <v>37</v>
      </c>
      <c r="DX560">
        <v>1</v>
      </c>
      <c r="DZ560" t="s">
        <v>3</v>
      </c>
      <c r="EA560" t="s">
        <v>3</v>
      </c>
      <c r="EB560" t="s">
        <v>3</v>
      </c>
      <c r="EC560" t="s">
        <v>3</v>
      </c>
      <c r="EE560">
        <v>29085511</v>
      </c>
      <c r="EF560">
        <v>2</v>
      </c>
      <c r="EG560" t="s">
        <v>145</v>
      </c>
      <c r="EH560">
        <v>0</v>
      </c>
      <c r="EI560" t="s">
        <v>3</v>
      </c>
      <c r="EJ560">
        <v>1</v>
      </c>
      <c r="EK560">
        <v>11001</v>
      </c>
      <c r="EL560" t="s">
        <v>22</v>
      </c>
      <c r="EM560" t="s">
        <v>196</v>
      </c>
      <c r="EO560" t="s">
        <v>3</v>
      </c>
      <c r="EQ560">
        <v>0</v>
      </c>
      <c r="ER560">
        <v>6972.36</v>
      </c>
      <c r="ES560">
        <v>6356.64</v>
      </c>
      <c r="ET560">
        <v>97.78</v>
      </c>
      <c r="EU560">
        <v>7.83</v>
      </c>
      <c r="EV560">
        <v>517.94000000000005</v>
      </c>
      <c r="EW560">
        <v>60.72</v>
      </c>
      <c r="EX560">
        <v>0.57999999999999996</v>
      </c>
      <c r="EY560">
        <v>0</v>
      </c>
      <c r="FQ560">
        <v>0</v>
      </c>
      <c r="FR560">
        <f t="shared" si="435"/>
        <v>0</v>
      </c>
      <c r="FS560">
        <v>0</v>
      </c>
      <c r="FT560" t="s">
        <v>148</v>
      </c>
      <c r="FU560" t="s">
        <v>24</v>
      </c>
      <c r="FV560" t="s">
        <v>24</v>
      </c>
      <c r="FW560" t="s">
        <v>25</v>
      </c>
      <c r="FX560">
        <v>110.7</v>
      </c>
      <c r="FY560">
        <v>63.75</v>
      </c>
      <c r="GA560" t="s">
        <v>3</v>
      </c>
      <c r="GD560">
        <v>1</v>
      </c>
      <c r="GF560">
        <v>1837524583</v>
      </c>
      <c r="GG560">
        <v>2</v>
      </c>
      <c r="GH560">
        <v>1</v>
      </c>
      <c r="GI560">
        <v>2</v>
      </c>
      <c r="GJ560">
        <v>0</v>
      </c>
      <c r="GK560">
        <v>0</v>
      </c>
      <c r="GL560">
        <f t="shared" si="436"/>
        <v>0</v>
      </c>
      <c r="GM560">
        <f t="shared" si="437"/>
        <v>24347.08</v>
      </c>
      <c r="GN560">
        <f t="shared" si="438"/>
        <v>24347.08</v>
      </c>
      <c r="GO560">
        <f t="shared" si="439"/>
        <v>0</v>
      </c>
      <c r="GP560">
        <f t="shared" si="440"/>
        <v>0</v>
      </c>
      <c r="GR560">
        <v>0</v>
      </c>
      <c r="GS560">
        <v>3</v>
      </c>
      <c r="GT560">
        <v>0</v>
      </c>
      <c r="GU560" t="s">
        <v>3</v>
      </c>
      <c r="GV560">
        <f t="shared" si="441"/>
        <v>0</v>
      </c>
      <c r="GW560">
        <v>1</v>
      </c>
      <c r="GX560">
        <f t="shared" si="442"/>
        <v>0</v>
      </c>
      <c r="HA560">
        <v>0</v>
      </c>
      <c r="HB560">
        <v>0</v>
      </c>
      <c r="HC560">
        <f t="shared" si="443"/>
        <v>0</v>
      </c>
      <c r="HE560" t="s">
        <v>3</v>
      </c>
      <c r="HF560" t="s">
        <v>3</v>
      </c>
      <c r="IK560">
        <v>0</v>
      </c>
    </row>
    <row r="561" spans="1:245">
      <c r="A561">
        <v>17</v>
      </c>
      <c r="B561">
        <v>1</v>
      </c>
      <c r="C561">
        <f>ROW(SmtRes!A645)</f>
        <v>645</v>
      </c>
      <c r="D561">
        <f>ROW(EtalonRes!A631)</f>
        <v>631</v>
      </c>
      <c r="E561" t="s">
        <v>65</v>
      </c>
      <c r="F561" t="s">
        <v>200</v>
      </c>
      <c r="G561" t="s">
        <v>201</v>
      </c>
      <c r="H561" t="s">
        <v>194</v>
      </c>
      <c r="I561">
        <f>ROUND(26.5/100,9)</f>
        <v>0.26500000000000001</v>
      </c>
      <c r="J561">
        <v>0</v>
      </c>
      <c r="O561">
        <f t="shared" si="409"/>
        <v>13728.55</v>
      </c>
      <c r="P561">
        <f t="shared" si="410"/>
        <v>9795.4500000000007</v>
      </c>
      <c r="Q561">
        <f t="shared" si="411"/>
        <v>1350.68</v>
      </c>
      <c r="R561">
        <f t="shared" si="412"/>
        <v>740.78</v>
      </c>
      <c r="S561">
        <f t="shared" si="413"/>
        <v>2582.42</v>
      </c>
      <c r="T561">
        <f t="shared" si="414"/>
        <v>0</v>
      </c>
      <c r="U561">
        <f t="shared" si="415"/>
        <v>9.5264849999999992</v>
      </c>
      <c r="V561">
        <f t="shared" si="416"/>
        <v>2.2193750000000003</v>
      </c>
      <c r="W561">
        <f t="shared" si="417"/>
        <v>0</v>
      </c>
      <c r="X561">
        <f t="shared" si="418"/>
        <v>3123.81</v>
      </c>
      <c r="Y561">
        <f t="shared" si="419"/>
        <v>1694.83</v>
      </c>
      <c r="AA561">
        <v>35806607</v>
      </c>
      <c r="AB561">
        <f t="shared" si="420"/>
        <v>6346.71</v>
      </c>
      <c r="AC561">
        <f t="shared" si="421"/>
        <v>5583.68</v>
      </c>
      <c r="AD561">
        <f>ROUND(((((ET561*1.25))-((EU561*1.25)))+AE561),2)</f>
        <v>469.33</v>
      </c>
      <c r="AE561">
        <f>ROUND(((EU561*1.25)),2)</f>
        <v>84.25</v>
      </c>
      <c r="AF561">
        <f>ROUND(((EV561*1.15)),2)</f>
        <v>293.7</v>
      </c>
      <c r="AG561">
        <f t="shared" si="422"/>
        <v>0</v>
      </c>
      <c r="AH561">
        <f>((EW561*1.15))</f>
        <v>35.948999999999998</v>
      </c>
      <c r="AI561">
        <f>((EX561*1.25))</f>
        <v>8.375</v>
      </c>
      <c r="AJ561">
        <f t="shared" si="423"/>
        <v>0</v>
      </c>
      <c r="AK561">
        <v>6214.53</v>
      </c>
      <c r="AL561">
        <v>5583.68</v>
      </c>
      <c r="AM561">
        <v>375.46</v>
      </c>
      <c r="AN561">
        <v>67.400000000000006</v>
      </c>
      <c r="AO561">
        <v>255.39</v>
      </c>
      <c r="AP561">
        <v>0</v>
      </c>
      <c r="AQ561">
        <v>31.26</v>
      </c>
      <c r="AR561">
        <v>6.7</v>
      </c>
      <c r="AS561">
        <v>0</v>
      </c>
      <c r="AT561">
        <v>94</v>
      </c>
      <c r="AU561">
        <v>51</v>
      </c>
      <c r="AV561">
        <v>1</v>
      </c>
      <c r="AW561">
        <v>1</v>
      </c>
      <c r="AZ561">
        <v>1</v>
      </c>
      <c r="BA561">
        <v>33.18</v>
      </c>
      <c r="BB561">
        <v>10.86</v>
      </c>
      <c r="BC561">
        <v>6.62</v>
      </c>
      <c r="BD561" t="s">
        <v>3</v>
      </c>
      <c r="BE561" t="s">
        <v>3</v>
      </c>
      <c r="BF561" t="s">
        <v>3</v>
      </c>
      <c r="BG561" t="s">
        <v>3</v>
      </c>
      <c r="BH561">
        <v>0</v>
      </c>
      <c r="BI561">
        <v>1</v>
      </c>
      <c r="BJ561" t="s">
        <v>202</v>
      </c>
      <c r="BM561">
        <v>11001</v>
      </c>
      <c r="BN561">
        <v>0</v>
      </c>
      <c r="BO561" t="s">
        <v>200</v>
      </c>
      <c r="BP561">
        <v>1</v>
      </c>
      <c r="BQ561">
        <v>2</v>
      </c>
      <c r="BR561">
        <v>0</v>
      </c>
      <c r="BS561">
        <v>33.18</v>
      </c>
      <c r="BT561">
        <v>1</v>
      </c>
      <c r="BU561">
        <v>1</v>
      </c>
      <c r="BV561">
        <v>1</v>
      </c>
      <c r="BW561">
        <v>1</v>
      </c>
      <c r="BX561">
        <v>1</v>
      </c>
      <c r="BY561" t="s">
        <v>3</v>
      </c>
      <c r="BZ561">
        <v>123</v>
      </c>
      <c r="CA561">
        <v>75</v>
      </c>
      <c r="CE561">
        <v>0</v>
      </c>
      <c r="CF561">
        <v>0</v>
      </c>
      <c r="CG561">
        <v>0</v>
      </c>
      <c r="CM561">
        <v>0</v>
      </c>
      <c r="CN561" t="s">
        <v>3</v>
      </c>
      <c r="CO561">
        <v>0</v>
      </c>
      <c r="CP561">
        <f t="shared" si="424"/>
        <v>13728.550000000001</v>
      </c>
      <c r="CQ561">
        <f t="shared" si="425"/>
        <v>36963.961600000002</v>
      </c>
      <c r="CR561">
        <f t="shared" si="426"/>
        <v>5096.9237999999996</v>
      </c>
      <c r="CS561">
        <f t="shared" si="427"/>
        <v>2795.415</v>
      </c>
      <c r="CT561">
        <f t="shared" si="428"/>
        <v>9744.9660000000003</v>
      </c>
      <c r="CU561">
        <f t="shared" si="429"/>
        <v>0</v>
      </c>
      <c r="CV561">
        <f t="shared" si="430"/>
        <v>35.948999999999998</v>
      </c>
      <c r="CW561">
        <f t="shared" si="431"/>
        <v>8.375</v>
      </c>
      <c r="CX561">
        <f t="shared" si="432"/>
        <v>0</v>
      </c>
      <c r="CY561">
        <f t="shared" si="433"/>
        <v>3123.808</v>
      </c>
      <c r="CZ561">
        <f t="shared" si="434"/>
        <v>1694.8319999999999</v>
      </c>
      <c r="DC561" t="s">
        <v>3</v>
      </c>
      <c r="DD561" t="s">
        <v>3</v>
      </c>
      <c r="DE561" t="s">
        <v>143</v>
      </c>
      <c r="DF561" t="s">
        <v>143</v>
      </c>
      <c r="DG561" t="s">
        <v>144</v>
      </c>
      <c r="DH561" t="s">
        <v>3</v>
      </c>
      <c r="DI561" t="s">
        <v>144</v>
      </c>
      <c r="DJ561" t="s">
        <v>143</v>
      </c>
      <c r="DK561" t="s">
        <v>3</v>
      </c>
      <c r="DL561" t="s">
        <v>3</v>
      </c>
      <c r="DM561" t="s">
        <v>3</v>
      </c>
      <c r="DN561">
        <v>0</v>
      </c>
      <c r="DO561">
        <v>0</v>
      </c>
      <c r="DP561">
        <v>1</v>
      </c>
      <c r="DQ561">
        <v>1</v>
      </c>
      <c r="DU561">
        <v>1013</v>
      </c>
      <c r="DV561" t="s">
        <v>194</v>
      </c>
      <c r="DW561" t="s">
        <v>194</v>
      </c>
      <c r="DX561">
        <v>1</v>
      </c>
      <c r="DZ561" t="s">
        <v>3</v>
      </c>
      <c r="EA561" t="s">
        <v>3</v>
      </c>
      <c r="EB561" t="s">
        <v>3</v>
      </c>
      <c r="EC561" t="s">
        <v>3</v>
      </c>
      <c r="EE561">
        <v>29085511</v>
      </c>
      <c r="EF561">
        <v>2</v>
      </c>
      <c r="EG561" t="s">
        <v>145</v>
      </c>
      <c r="EH561">
        <v>0</v>
      </c>
      <c r="EI561" t="s">
        <v>3</v>
      </c>
      <c r="EJ561">
        <v>1</v>
      </c>
      <c r="EK561">
        <v>11001</v>
      </c>
      <c r="EL561" t="s">
        <v>22</v>
      </c>
      <c r="EM561" t="s">
        <v>196</v>
      </c>
      <c r="EO561" t="s">
        <v>3</v>
      </c>
      <c r="EQ561">
        <v>0</v>
      </c>
      <c r="ER561">
        <v>6214.53</v>
      </c>
      <c r="ES561">
        <v>5583.68</v>
      </c>
      <c r="ET561">
        <v>375.46</v>
      </c>
      <c r="EU561">
        <v>67.400000000000006</v>
      </c>
      <c r="EV561">
        <v>255.39</v>
      </c>
      <c r="EW561">
        <v>31.26</v>
      </c>
      <c r="EX561">
        <v>6.7</v>
      </c>
      <c r="EY561">
        <v>0</v>
      </c>
      <c r="FQ561">
        <v>0</v>
      </c>
      <c r="FR561">
        <f t="shared" si="435"/>
        <v>0</v>
      </c>
      <c r="FS561">
        <v>0</v>
      </c>
      <c r="FT561" t="s">
        <v>148</v>
      </c>
      <c r="FU561" t="s">
        <v>24</v>
      </c>
      <c r="FV561" t="s">
        <v>24</v>
      </c>
      <c r="FW561" t="s">
        <v>25</v>
      </c>
      <c r="FX561">
        <v>110.7</v>
      </c>
      <c r="FY561">
        <v>63.75</v>
      </c>
      <c r="GA561" t="s">
        <v>3</v>
      </c>
      <c r="GD561">
        <v>1</v>
      </c>
      <c r="GF561">
        <v>1220877284</v>
      </c>
      <c r="GG561">
        <v>2</v>
      </c>
      <c r="GH561">
        <v>1</v>
      </c>
      <c r="GI561">
        <v>2</v>
      </c>
      <c r="GJ561">
        <v>0</v>
      </c>
      <c r="GK561">
        <v>0</v>
      </c>
      <c r="GL561">
        <f t="shared" si="436"/>
        <v>0</v>
      </c>
      <c r="GM561">
        <f t="shared" si="437"/>
        <v>18547.189999999999</v>
      </c>
      <c r="GN561">
        <f t="shared" si="438"/>
        <v>18547.189999999999</v>
      </c>
      <c r="GO561">
        <f t="shared" si="439"/>
        <v>0</v>
      </c>
      <c r="GP561">
        <f t="shared" si="440"/>
        <v>0</v>
      </c>
      <c r="GR561">
        <v>0</v>
      </c>
      <c r="GS561">
        <v>3</v>
      </c>
      <c r="GT561">
        <v>0</v>
      </c>
      <c r="GU561" t="s">
        <v>3</v>
      </c>
      <c r="GV561">
        <f t="shared" si="441"/>
        <v>0</v>
      </c>
      <c r="GW561">
        <v>1</v>
      </c>
      <c r="GX561">
        <f t="shared" si="442"/>
        <v>0</v>
      </c>
      <c r="HA561">
        <v>0</v>
      </c>
      <c r="HB561">
        <v>0</v>
      </c>
      <c r="HC561">
        <f t="shared" si="443"/>
        <v>0</v>
      </c>
      <c r="HE561" t="s">
        <v>3</v>
      </c>
      <c r="HF561" t="s">
        <v>3</v>
      </c>
      <c r="IK561">
        <v>0</v>
      </c>
    </row>
    <row r="562" spans="1:245">
      <c r="A562">
        <v>17</v>
      </c>
      <c r="B562">
        <v>1</v>
      </c>
      <c r="C562">
        <f>ROW(SmtRes!A653)</f>
        <v>653</v>
      </c>
      <c r="D562">
        <f>ROW(EtalonRes!A639)</f>
        <v>639</v>
      </c>
      <c r="E562" t="s">
        <v>70</v>
      </c>
      <c r="F562" t="s">
        <v>203</v>
      </c>
      <c r="G562" t="s">
        <v>204</v>
      </c>
      <c r="H562" t="s">
        <v>77</v>
      </c>
      <c r="I562">
        <f>ROUND(26.5/100,9)</f>
        <v>0.26500000000000001</v>
      </c>
      <c r="J562">
        <v>0</v>
      </c>
      <c r="O562">
        <f t="shared" si="409"/>
        <v>5504.9</v>
      </c>
      <c r="P562">
        <f t="shared" si="410"/>
        <v>1582.29</v>
      </c>
      <c r="Q562">
        <f t="shared" si="411"/>
        <v>18.829999999999998</v>
      </c>
      <c r="R562">
        <f t="shared" si="412"/>
        <v>5.98</v>
      </c>
      <c r="S562">
        <f t="shared" si="413"/>
        <v>3903.78</v>
      </c>
      <c r="T562">
        <f t="shared" si="414"/>
        <v>0</v>
      </c>
      <c r="U562">
        <f t="shared" si="415"/>
        <v>13.792984999999998</v>
      </c>
      <c r="V562">
        <f t="shared" si="416"/>
        <v>1.3250000000000001E-2</v>
      </c>
      <c r="W562">
        <f t="shared" si="417"/>
        <v>0</v>
      </c>
      <c r="X562">
        <f t="shared" si="418"/>
        <v>3675.17</v>
      </c>
      <c r="Y562">
        <f t="shared" si="419"/>
        <v>1993.98</v>
      </c>
      <c r="AA562">
        <v>35806607</v>
      </c>
      <c r="AB562">
        <f t="shared" si="420"/>
        <v>1239.96</v>
      </c>
      <c r="AC562">
        <f t="shared" si="421"/>
        <v>788.76</v>
      </c>
      <c r="AD562">
        <f>ROUND(((((ET562*1.25))-((EU562*1.25)))+AE562),2)</f>
        <v>7.22</v>
      </c>
      <c r="AE562">
        <f>ROUND(((EU562*1.25)),2)</f>
        <v>0.68</v>
      </c>
      <c r="AF562">
        <f>ROUND(((EV562*1.15)),2)</f>
        <v>443.98</v>
      </c>
      <c r="AG562">
        <f t="shared" si="422"/>
        <v>0</v>
      </c>
      <c r="AH562">
        <f>((EW562*1.15))</f>
        <v>52.048999999999992</v>
      </c>
      <c r="AI562">
        <f>((EX562*1.25))</f>
        <v>0.05</v>
      </c>
      <c r="AJ562">
        <f t="shared" si="423"/>
        <v>0</v>
      </c>
      <c r="AK562">
        <v>1180.5999999999999</v>
      </c>
      <c r="AL562">
        <v>788.76</v>
      </c>
      <c r="AM562">
        <v>5.77</v>
      </c>
      <c r="AN562">
        <v>0.54</v>
      </c>
      <c r="AO562">
        <v>386.07</v>
      </c>
      <c r="AP562">
        <v>0</v>
      </c>
      <c r="AQ562">
        <v>45.26</v>
      </c>
      <c r="AR562">
        <v>0.04</v>
      </c>
      <c r="AS562">
        <v>0</v>
      </c>
      <c r="AT562">
        <v>94</v>
      </c>
      <c r="AU562">
        <v>51</v>
      </c>
      <c r="AV562">
        <v>1</v>
      </c>
      <c r="AW562">
        <v>1</v>
      </c>
      <c r="AZ562">
        <v>1</v>
      </c>
      <c r="BA562">
        <v>33.18</v>
      </c>
      <c r="BB562">
        <v>9.84</v>
      </c>
      <c r="BC562">
        <v>7.57</v>
      </c>
      <c r="BD562" t="s">
        <v>3</v>
      </c>
      <c r="BE562" t="s">
        <v>3</v>
      </c>
      <c r="BF562" t="s">
        <v>3</v>
      </c>
      <c r="BG562" t="s">
        <v>3</v>
      </c>
      <c r="BH562">
        <v>0</v>
      </c>
      <c r="BI562">
        <v>1</v>
      </c>
      <c r="BJ562" t="s">
        <v>205</v>
      </c>
      <c r="BM562">
        <v>11001</v>
      </c>
      <c r="BN562">
        <v>0</v>
      </c>
      <c r="BO562" t="s">
        <v>203</v>
      </c>
      <c r="BP562">
        <v>1</v>
      </c>
      <c r="BQ562">
        <v>2</v>
      </c>
      <c r="BR562">
        <v>0</v>
      </c>
      <c r="BS562">
        <v>33.18</v>
      </c>
      <c r="BT562">
        <v>1</v>
      </c>
      <c r="BU562">
        <v>1</v>
      </c>
      <c r="BV562">
        <v>1</v>
      </c>
      <c r="BW562">
        <v>1</v>
      </c>
      <c r="BX562">
        <v>1</v>
      </c>
      <c r="BY562" t="s">
        <v>3</v>
      </c>
      <c r="BZ562">
        <v>123</v>
      </c>
      <c r="CA562">
        <v>75</v>
      </c>
      <c r="CE562">
        <v>0</v>
      </c>
      <c r="CF562">
        <v>0</v>
      </c>
      <c r="CG562">
        <v>0</v>
      </c>
      <c r="CM562">
        <v>0</v>
      </c>
      <c r="CN562" t="s">
        <v>3</v>
      </c>
      <c r="CO562">
        <v>0</v>
      </c>
      <c r="CP562">
        <f t="shared" si="424"/>
        <v>5504.9</v>
      </c>
      <c r="CQ562">
        <f t="shared" si="425"/>
        <v>5970.9132</v>
      </c>
      <c r="CR562">
        <f t="shared" si="426"/>
        <v>71.044799999999995</v>
      </c>
      <c r="CS562">
        <f t="shared" si="427"/>
        <v>22.5624</v>
      </c>
      <c r="CT562">
        <f t="shared" si="428"/>
        <v>14731.2564</v>
      </c>
      <c r="CU562">
        <f t="shared" si="429"/>
        <v>0</v>
      </c>
      <c r="CV562">
        <f t="shared" si="430"/>
        <v>52.048999999999992</v>
      </c>
      <c r="CW562">
        <f t="shared" si="431"/>
        <v>0.05</v>
      </c>
      <c r="CX562">
        <f t="shared" si="432"/>
        <v>0</v>
      </c>
      <c r="CY562">
        <f t="shared" si="433"/>
        <v>3675.1743999999999</v>
      </c>
      <c r="CZ562">
        <f t="shared" si="434"/>
        <v>1993.9776000000002</v>
      </c>
      <c r="DC562" t="s">
        <v>3</v>
      </c>
      <c r="DD562" t="s">
        <v>3</v>
      </c>
      <c r="DE562" t="s">
        <v>143</v>
      </c>
      <c r="DF562" t="s">
        <v>143</v>
      </c>
      <c r="DG562" t="s">
        <v>144</v>
      </c>
      <c r="DH562" t="s">
        <v>3</v>
      </c>
      <c r="DI562" t="s">
        <v>144</v>
      </c>
      <c r="DJ562" t="s">
        <v>143</v>
      </c>
      <c r="DK562" t="s">
        <v>3</v>
      </c>
      <c r="DL562" t="s">
        <v>3</v>
      </c>
      <c r="DM562" t="s">
        <v>3</v>
      </c>
      <c r="DN562">
        <v>0</v>
      </c>
      <c r="DO562">
        <v>0</v>
      </c>
      <c r="DP562">
        <v>1</v>
      </c>
      <c r="DQ562">
        <v>1</v>
      </c>
      <c r="DU562">
        <v>1005</v>
      </c>
      <c r="DV562" t="s">
        <v>77</v>
      </c>
      <c r="DW562" t="s">
        <v>77</v>
      </c>
      <c r="DX562">
        <v>100</v>
      </c>
      <c r="DZ562" t="s">
        <v>3</v>
      </c>
      <c r="EA562" t="s">
        <v>3</v>
      </c>
      <c r="EB562" t="s">
        <v>3</v>
      </c>
      <c r="EC562" t="s">
        <v>3</v>
      </c>
      <c r="EE562">
        <v>29085511</v>
      </c>
      <c r="EF562">
        <v>2</v>
      </c>
      <c r="EG562" t="s">
        <v>145</v>
      </c>
      <c r="EH562">
        <v>0</v>
      </c>
      <c r="EI562" t="s">
        <v>3</v>
      </c>
      <c r="EJ562">
        <v>1</v>
      </c>
      <c r="EK562">
        <v>11001</v>
      </c>
      <c r="EL562" t="s">
        <v>22</v>
      </c>
      <c r="EM562" t="s">
        <v>196</v>
      </c>
      <c r="EO562" t="s">
        <v>3</v>
      </c>
      <c r="EQ562">
        <v>0</v>
      </c>
      <c r="ER562">
        <v>1180.5999999999999</v>
      </c>
      <c r="ES562">
        <v>788.76</v>
      </c>
      <c r="ET562">
        <v>5.77</v>
      </c>
      <c r="EU562">
        <v>0.54</v>
      </c>
      <c r="EV562">
        <v>386.07</v>
      </c>
      <c r="EW562">
        <v>45.26</v>
      </c>
      <c r="EX562">
        <v>0.04</v>
      </c>
      <c r="EY562">
        <v>0</v>
      </c>
      <c r="FQ562">
        <v>0</v>
      </c>
      <c r="FR562">
        <f t="shared" si="435"/>
        <v>0</v>
      </c>
      <c r="FS562">
        <v>0</v>
      </c>
      <c r="FT562" t="s">
        <v>148</v>
      </c>
      <c r="FU562" t="s">
        <v>24</v>
      </c>
      <c r="FV562" t="s">
        <v>24</v>
      </c>
      <c r="FW562" t="s">
        <v>25</v>
      </c>
      <c r="FX562">
        <v>110.7</v>
      </c>
      <c r="FY562">
        <v>63.75</v>
      </c>
      <c r="GA562" t="s">
        <v>3</v>
      </c>
      <c r="GD562">
        <v>1</v>
      </c>
      <c r="GF562">
        <v>-295419027</v>
      </c>
      <c r="GG562">
        <v>2</v>
      </c>
      <c r="GH562">
        <v>1</v>
      </c>
      <c r="GI562">
        <v>2</v>
      </c>
      <c r="GJ562">
        <v>0</v>
      </c>
      <c r="GK562">
        <v>0</v>
      </c>
      <c r="GL562">
        <f t="shared" si="436"/>
        <v>0</v>
      </c>
      <c r="GM562">
        <f t="shared" si="437"/>
        <v>11174.05</v>
      </c>
      <c r="GN562">
        <f t="shared" si="438"/>
        <v>11174.05</v>
      </c>
      <c r="GO562">
        <f t="shared" si="439"/>
        <v>0</v>
      </c>
      <c r="GP562">
        <f t="shared" si="440"/>
        <v>0</v>
      </c>
      <c r="GR562">
        <v>0</v>
      </c>
      <c r="GS562">
        <v>3</v>
      </c>
      <c r="GT562">
        <v>0</v>
      </c>
      <c r="GU562" t="s">
        <v>3</v>
      </c>
      <c r="GV562">
        <f t="shared" si="441"/>
        <v>0</v>
      </c>
      <c r="GW562">
        <v>1</v>
      </c>
      <c r="GX562">
        <f t="shared" si="442"/>
        <v>0</v>
      </c>
      <c r="HA562">
        <v>0</v>
      </c>
      <c r="HB562">
        <v>0</v>
      </c>
      <c r="HC562">
        <f t="shared" si="443"/>
        <v>0</v>
      </c>
      <c r="HE562" t="s">
        <v>3</v>
      </c>
      <c r="HF562" t="s">
        <v>3</v>
      </c>
      <c r="IK562">
        <v>0</v>
      </c>
    </row>
    <row r="563" spans="1:245">
      <c r="A563">
        <v>18</v>
      </c>
      <c r="B563">
        <v>1</v>
      </c>
      <c r="C563">
        <v>652</v>
      </c>
      <c r="E563" t="s">
        <v>285</v>
      </c>
      <c r="F563" t="s">
        <v>206</v>
      </c>
      <c r="G563" t="s">
        <v>207</v>
      </c>
      <c r="H563" t="s">
        <v>165</v>
      </c>
      <c r="I563">
        <f>I562*J563</f>
        <v>27.03</v>
      </c>
      <c r="J563">
        <v>102</v>
      </c>
      <c r="O563">
        <f t="shared" si="409"/>
        <v>13951.62</v>
      </c>
      <c r="P563">
        <f t="shared" si="410"/>
        <v>13951.62</v>
      </c>
      <c r="Q563">
        <f t="shared" si="411"/>
        <v>0</v>
      </c>
      <c r="R563">
        <f t="shared" si="412"/>
        <v>0</v>
      </c>
      <c r="S563">
        <f t="shared" si="413"/>
        <v>0</v>
      </c>
      <c r="T563">
        <f t="shared" si="414"/>
        <v>0</v>
      </c>
      <c r="U563">
        <f t="shared" si="415"/>
        <v>0</v>
      </c>
      <c r="V563">
        <f t="shared" si="416"/>
        <v>0</v>
      </c>
      <c r="W563">
        <f t="shared" si="417"/>
        <v>101.63</v>
      </c>
      <c r="X563">
        <f t="shared" si="418"/>
        <v>0</v>
      </c>
      <c r="Y563">
        <f t="shared" si="419"/>
        <v>0</v>
      </c>
      <c r="AA563">
        <v>35806607</v>
      </c>
      <c r="AB563">
        <f t="shared" si="420"/>
        <v>82.19</v>
      </c>
      <c r="AC563">
        <f t="shared" si="421"/>
        <v>82.19</v>
      </c>
      <c r="AD563">
        <f>ROUND((((ET563)-(EU563))+AE563),2)</f>
        <v>0</v>
      </c>
      <c r="AE563">
        <f>ROUND((EU563),2)</f>
        <v>0</v>
      </c>
      <c r="AF563">
        <f>ROUND((EV563),2)</f>
        <v>0</v>
      </c>
      <c r="AG563">
        <f t="shared" si="422"/>
        <v>0</v>
      </c>
      <c r="AH563">
        <f>(EW563)</f>
        <v>0</v>
      </c>
      <c r="AI563">
        <f>(EX563)</f>
        <v>0</v>
      </c>
      <c r="AJ563">
        <f t="shared" si="423"/>
        <v>3.76</v>
      </c>
      <c r="AK563">
        <v>82.19</v>
      </c>
      <c r="AL563">
        <v>82.19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3.76</v>
      </c>
      <c r="AT563">
        <v>0</v>
      </c>
      <c r="AU563">
        <v>0</v>
      </c>
      <c r="AV563">
        <v>1</v>
      </c>
      <c r="AW563">
        <v>1</v>
      </c>
      <c r="AZ563">
        <v>1</v>
      </c>
      <c r="BA563">
        <v>1</v>
      </c>
      <c r="BB563">
        <v>1</v>
      </c>
      <c r="BC563">
        <v>6.28</v>
      </c>
      <c r="BD563" t="s">
        <v>3</v>
      </c>
      <c r="BE563" t="s">
        <v>3</v>
      </c>
      <c r="BF563" t="s">
        <v>3</v>
      </c>
      <c r="BG563" t="s">
        <v>3</v>
      </c>
      <c r="BH563">
        <v>3</v>
      </c>
      <c r="BI563">
        <v>1</v>
      </c>
      <c r="BJ563" t="s">
        <v>208</v>
      </c>
      <c r="BM563">
        <v>500001</v>
      </c>
      <c r="BN563">
        <v>0</v>
      </c>
      <c r="BO563" t="s">
        <v>206</v>
      </c>
      <c r="BP563">
        <v>1</v>
      </c>
      <c r="BQ563">
        <v>8</v>
      </c>
      <c r="BR563">
        <v>0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 t="s">
        <v>3</v>
      </c>
      <c r="BZ563">
        <v>0</v>
      </c>
      <c r="CA563">
        <v>0</v>
      </c>
      <c r="CE563">
        <v>0</v>
      </c>
      <c r="CF563">
        <v>0</v>
      </c>
      <c r="CG563">
        <v>0</v>
      </c>
      <c r="CM563">
        <v>0</v>
      </c>
      <c r="CN563" t="s">
        <v>3</v>
      </c>
      <c r="CO563">
        <v>0</v>
      </c>
      <c r="CP563">
        <f t="shared" si="424"/>
        <v>13951.62</v>
      </c>
      <c r="CQ563">
        <f t="shared" si="425"/>
        <v>516.15319999999997</v>
      </c>
      <c r="CR563">
        <f t="shared" si="426"/>
        <v>0</v>
      </c>
      <c r="CS563">
        <f t="shared" si="427"/>
        <v>0</v>
      </c>
      <c r="CT563">
        <f t="shared" si="428"/>
        <v>0</v>
      </c>
      <c r="CU563">
        <f t="shared" si="429"/>
        <v>0</v>
      </c>
      <c r="CV563">
        <f t="shared" si="430"/>
        <v>0</v>
      </c>
      <c r="CW563">
        <f t="shared" si="431"/>
        <v>0</v>
      </c>
      <c r="CX563">
        <f t="shared" si="432"/>
        <v>3.76</v>
      </c>
      <c r="CY563">
        <f t="shared" si="433"/>
        <v>0</v>
      </c>
      <c r="CZ563">
        <f t="shared" si="434"/>
        <v>0</v>
      </c>
      <c r="DC563" t="s">
        <v>3</v>
      </c>
      <c r="DD563" t="s">
        <v>3</v>
      </c>
      <c r="DE563" t="s">
        <v>3</v>
      </c>
      <c r="DF563" t="s">
        <v>3</v>
      </c>
      <c r="DG563" t="s">
        <v>3</v>
      </c>
      <c r="DH563" t="s">
        <v>3</v>
      </c>
      <c r="DI563" t="s">
        <v>3</v>
      </c>
      <c r="DJ563" t="s">
        <v>3</v>
      </c>
      <c r="DK563" t="s">
        <v>3</v>
      </c>
      <c r="DL563" t="s">
        <v>3</v>
      </c>
      <c r="DM563" t="s">
        <v>3</v>
      </c>
      <c r="DN563">
        <v>0</v>
      </c>
      <c r="DO563">
        <v>0</v>
      </c>
      <c r="DP563">
        <v>1</v>
      </c>
      <c r="DQ563">
        <v>1</v>
      </c>
      <c r="DU563">
        <v>1005</v>
      </c>
      <c r="DV563" t="s">
        <v>165</v>
      </c>
      <c r="DW563" t="s">
        <v>165</v>
      </c>
      <c r="DX563">
        <v>1</v>
      </c>
      <c r="DZ563" t="s">
        <v>3</v>
      </c>
      <c r="EA563" t="s">
        <v>3</v>
      </c>
      <c r="EB563" t="s">
        <v>3</v>
      </c>
      <c r="EC563" t="s">
        <v>3</v>
      </c>
      <c r="EE563">
        <v>29085443</v>
      </c>
      <c r="EF563">
        <v>8</v>
      </c>
      <c r="EG563" t="s">
        <v>153</v>
      </c>
      <c r="EH563">
        <v>0</v>
      </c>
      <c r="EI563" t="s">
        <v>3</v>
      </c>
      <c r="EJ563">
        <v>1</v>
      </c>
      <c r="EK563">
        <v>500001</v>
      </c>
      <c r="EL563" t="s">
        <v>154</v>
      </c>
      <c r="EM563" t="s">
        <v>155</v>
      </c>
      <c r="EO563" t="s">
        <v>3</v>
      </c>
      <c r="EQ563">
        <v>0</v>
      </c>
      <c r="ER563">
        <v>82.19</v>
      </c>
      <c r="ES563">
        <v>82.19</v>
      </c>
      <c r="ET563">
        <v>0</v>
      </c>
      <c r="EU563">
        <v>0</v>
      </c>
      <c r="EV563">
        <v>0</v>
      </c>
      <c r="EW563">
        <v>0</v>
      </c>
      <c r="EX563">
        <v>0</v>
      </c>
      <c r="FQ563">
        <v>0</v>
      </c>
      <c r="FR563">
        <f t="shared" si="435"/>
        <v>0</v>
      </c>
      <c r="FS563">
        <v>0</v>
      </c>
      <c r="FX563">
        <v>0</v>
      </c>
      <c r="FY563">
        <v>0</v>
      </c>
      <c r="GA563" t="s">
        <v>3</v>
      </c>
      <c r="GD563">
        <v>1</v>
      </c>
      <c r="GF563">
        <v>-100917442</v>
      </c>
      <c r="GG563">
        <v>2</v>
      </c>
      <c r="GH563">
        <v>1</v>
      </c>
      <c r="GI563">
        <v>2</v>
      </c>
      <c r="GJ563">
        <v>0</v>
      </c>
      <c r="GK563">
        <v>0</v>
      </c>
      <c r="GL563">
        <f t="shared" si="436"/>
        <v>0</v>
      </c>
      <c r="GM563">
        <f t="shared" si="437"/>
        <v>13951.62</v>
      </c>
      <c r="GN563">
        <f t="shared" si="438"/>
        <v>13951.62</v>
      </c>
      <c r="GO563">
        <f t="shared" si="439"/>
        <v>0</v>
      </c>
      <c r="GP563">
        <f t="shared" si="440"/>
        <v>0</v>
      </c>
      <c r="GR563">
        <v>0</v>
      </c>
      <c r="GS563">
        <v>3</v>
      </c>
      <c r="GT563">
        <v>0</v>
      </c>
      <c r="GU563" t="s">
        <v>3</v>
      </c>
      <c r="GV563">
        <f t="shared" si="441"/>
        <v>0</v>
      </c>
      <c r="GW563">
        <v>1</v>
      </c>
      <c r="GX563">
        <f t="shared" si="442"/>
        <v>0</v>
      </c>
      <c r="HA563">
        <v>0</v>
      </c>
      <c r="HB563">
        <v>0</v>
      </c>
      <c r="HC563">
        <f t="shared" si="443"/>
        <v>0</v>
      </c>
      <c r="HE563" t="s">
        <v>3</v>
      </c>
      <c r="HF563" t="s">
        <v>3</v>
      </c>
      <c r="IK563">
        <v>0</v>
      </c>
    </row>
    <row r="564" spans="1:245">
      <c r="A564">
        <v>17</v>
      </c>
      <c r="B564">
        <v>1</v>
      </c>
      <c r="C564">
        <f>ROW(SmtRes!A665)</f>
        <v>665</v>
      </c>
      <c r="D564">
        <f>ROW(EtalonRes!A651)</f>
        <v>651</v>
      </c>
      <c r="E564" t="s">
        <v>209</v>
      </c>
      <c r="F564" t="s">
        <v>210</v>
      </c>
      <c r="G564" t="s">
        <v>211</v>
      </c>
      <c r="H564" t="s">
        <v>55</v>
      </c>
      <c r="I564">
        <f>ROUND(20/100,9)</f>
        <v>0.2</v>
      </c>
      <c r="J564">
        <v>0</v>
      </c>
      <c r="O564">
        <f t="shared" si="409"/>
        <v>1230.48</v>
      </c>
      <c r="P564">
        <f t="shared" si="410"/>
        <v>748.08</v>
      </c>
      <c r="Q564">
        <f t="shared" si="411"/>
        <v>15.82</v>
      </c>
      <c r="R564">
        <f t="shared" si="412"/>
        <v>0</v>
      </c>
      <c r="S564">
        <f t="shared" si="413"/>
        <v>466.58</v>
      </c>
      <c r="T564">
        <f t="shared" si="414"/>
        <v>0</v>
      </c>
      <c r="U564">
        <f t="shared" si="415"/>
        <v>1.5318000000000001</v>
      </c>
      <c r="V564">
        <f t="shared" si="416"/>
        <v>0</v>
      </c>
      <c r="W564">
        <f t="shared" si="417"/>
        <v>0</v>
      </c>
      <c r="X564">
        <f t="shared" si="418"/>
        <v>438.59</v>
      </c>
      <c r="Y564">
        <f t="shared" si="419"/>
        <v>237.96</v>
      </c>
      <c r="AA564">
        <v>35806607</v>
      </c>
      <c r="AB564">
        <f t="shared" si="420"/>
        <v>1480.04</v>
      </c>
      <c r="AC564">
        <f t="shared" si="421"/>
        <v>1395.68</v>
      </c>
      <c r="AD564">
        <f>ROUND(((((ET564*1.25))-((EU564*1.25)))+AE564),2)</f>
        <v>14.05</v>
      </c>
      <c r="AE564">
        <f>ROUND(((EU564*1.25)),2)</f>
        <v>0</v>
      </c>
      <c r="AF564">
        <f>ROUND(((EV564*1.15)),2)</f>
        <v>70.31</v>
      </c>
      <c r="AG564">
        <f t="shared" si="422"/>
        <v>0</v>
      </c>
      <c r="AH564">
        <f>((EW564*1.15))</f>
        <v>7.6589999999999998</v>
      </c>
      <c r="AI564">
        <f>((EX564*1.25))</f>
        <v>0</v>
      </c>
      <c r="AJ564">
        <f t="shared" si="423"/>
        <v>0</v>
      </c>
      <c r="AK564">
        <v>1468.06</v>
      </c>
      <c r="AL564">
        <v>1395.68</v>
      </c>
      <c r="AM564">
        <v>11.24</v>
      </c>
      <c r="AN564">
        <v>0</v>
      </c>
      <c r="AO564">
        <v>61.14</v>
      </c>
      <c r="AP564">
        <v>0</v>
      </c>
      <c r="AQ564">
        <v>6.66</v>
      </c>
      <c r="AR564">
        <v>0</v>
      </c>
      <c r="AS564">
        <v>0</v>
      </c>
      <c r="AT564">
        <v>94</v>
      </c>
      <c r="AU564">
        <v>51</v>
      </c>
      <c r="AV564">
        <v>1</v>
      </c>
      <c r="AW564">
        <v>1</v>
      </c>
      <c r="AZ564">
        <v>1</v>
      </c>
      <c r="BA564">
        <v>33.18</v>
      </c>
      <c r="BB564">
        <v>5.63</v>
      </c>
      <c r="BC564">
        <v>2.68</v>
      </c>
      <c r="BD564" t="s">
        <v>3</v>
      </c>
      <c r="BE564" t="s">
        <v>3</v>
      </c>
      <c r="BF564" t="s">
        <v>3</v>
      </c>
      <c r="BG564" t="s">
        <v>3</v>
      </c>
      <c r="BH564">
        <v>0</v>
      </c>
      <c r="BI564">
        <v>1</v>
      </c>
      <c r="BJ564" t="s">
        <v>212</v>
      </c>
      <c r="BM564">
        <v>11001</v>
      </c>
      <c r="BN564">
        <v>0</v>
      </c>
      <c r="BO564" t="s">
        <v>210</v>
      </c>
      <c r="BP564">
        <v>1</v>
      </c>
      <c r="BQ564">
        <v>2</v>
      </c>
      <c r="BR564">
        <v>0</v>
      </c>
      <c r="BS564">
        <v>33.18</v>
      </c>
      <c r="BT564">
        <v>1</v>
      </c>
      <c r="BU564">
        <v>1</v>
      </c>
      <c r="BV564">
        <v>1</v>
      </c>
      <c r="BW564">
        <v>1</v>
      </c>
      <c r="BX564">
        <v>1</v>
      </c>
      <c r="BY564" t="s">
        <v>3</v>
      </c>
      <c r="BZ564">
        <v>123</v>
      </c>
      <c r="CA564">
        <v>75</v>
      </c>
      <c r="CE564">
        <v>0</v>
      </c>
      <c r="CF564">
        <v>0</v>
      </c>
      <c r="CG564">
        <v>0</v>
      </c>
      <c r="CM564">
        <v>0</v>
      </c>
      <c r="CN564" t="s">
        <v>3</v>
      </c>
      <c r="CO564">
        <v>0</v>
      </c>
      <c r="CP564">
        <f t="shared" si="424"/>
        <v>1230.48</v>
      </c>
      <c r="CQ564">
        <f t="shared" si="425"/>
        <v>3740.4224000000004</v>
      </c>
      <c r="CR564">
        <f t="shared" si="426"/>
        <v>79.101500000000001</v>
      </c>
      <c r="CS564">
        <f t="shared" si="427"/>
        <v>0</v>
      </c>
      <c r="CT564">
        <f t="shared" si="428"/>
        <v>2332.8858</v>
      </c>
      <c r="CU564">
        <f t="shared" si="429"/>
        <v>0</v>
      </c>
      <c r="CV564">
        <f t="shared" si="430"/>
        <v>7.6589999999999998</v>
      </c>
      <c r="CW564">
        <f t="shared" si="431"/>
        <v>0</v>
      </c>
      <c r="CX564">
        <f t="shared" si="432"/>
        <v>0</v>
      </c>
      <c r="CY564">
        <f t="shared" si="433"/>
        <v>438.58519999999999</v>
      </c>
      <c r="CZ564">
        <f t="shared" si="434"/>
        <v>237.95579999999998</v>
      </c>
      <c r="DC564" t="s">
        <v>3</v>
      </c>
      <c r="DD564" t="s">
        <v>3</v>
      </c>
      <c r="DE564" t="s">
        <v>143</v>
      </c>
      <c r="DF564" t="s">
        <v>143</v>
      </c>
      <c r="DG564" t="s">
        <v>144</v>
      </c>
      <c r="DH564" t="s">
        <v>3</v>
      </c>
      <c r="DI564" t="s">
        <v>144</v>
      </c>
      <c r="DJ564" t="s">
        <v>143</v>
      </c>
      <c r="DK564" t="s">
        <v>3</v>
      </c>
      <c r="DL564" t="s">
        <v>3</v>
      </c>
      <c r="DM564" t="s">
        <v>3</v>
      </c>
      <c r="DN564">
        <v>0</v>
      </c>
      <c r="DO564">
        <v>0</v>
      </c>
      <c r="DP564">
        <v>1</v>
      </c>
      <c r="DQ564">
        <v>1</v>
      </c>
      <c r="DU564">
        <v>1013</v>
      </c>
      <c r="DV564" t="s">
        <v>55</v>
      </c>
      <c r="DW564" t="s">
        <v>55</v>
      </c>
      <c r="DX564">
        <v>1</v>
      </c>
      <c r="DZ564" t="s">
        <v>3</v>
      </c>
      <c r="EA564" t="s">
        <v>3</v>
      </c>
      <c r="EB564" t="s">
        <v>3</v>
      </c>
      <c r="EC564" t="s">
        <v>3</v>
      </c>
      <c r="EE564">
        <v>29085511</v>
      </c>
      <c r="EF564">
        <v>2</v>
      </c>
      <c r="EG564" t="s">
        <v>145</v>
      </c>
      <c r="EH564">
        <v>0</v>
      </c>
      <c r="EI564" t="s">
        <v>3</v>
      </c>
      <c r="EJ564">
        <v>1</v>
      </c>
      <c r="EK564">
        <v>11001</v>
      </c>
      <c r="EL564" t="s">
        <v>22</v>
      </c>
      <c r="EM564" t="s">
        <v>196</v>
      </c>
      <c r="EO564" t="s">
        <v>3</v>
      </c>
      <c r="EQ564">
        <v>0</v>
      </c>
      <c r="ER564">
        <v>1468.06</v>
      </c>
      <c r="ES564">
        <v>1395.68</v>
      </c>
      <c r="ET564">
        <v>11.24</v>
      </c>
      <c r="EU564">
        <v>0</v>
      </c>
      <c r="EV564">
        <v>61.14</v>
      </c>
      <c r="EW564">
        <v>6.66</v>
      </c>
      <c r="EX564">
        <v>0</v>
      </c>
      <c r="EY564">
        <v>0</v>
      </c>
      <c r="FQ564">
        <v>0</v>
      </c>
      <c r="FR564">
        <f t="shared" si="435"/>
        <v>0</v>
      </c>
      <c r="FS564">
        <v>0</v>
      </c>
      <c r="FT564" t="s">
        <v>148</v>
      </c>
      <c r="FU564" t="s">
        <v>24</v>
      </c>
      <c r="FV564" t="s">
        <v>24</v>
      </c>
      <c r="FW564" t="s">
        <v>25</v>
      </c>
      <c r="FX564">
        <v>110.7</v>
      </c>
      <c r="FY564">
        <v>63.75</v>
      </c>
      <c r="GA564" t="s">
        <v>3</v>
      </c>
      <c r="GD564">
        <v>1</v>
      </c>
      <c r="GF564">
        <v>-1131838271</v>
      </c>
      <c r="GG564">
        <v>2</v>
      </c>
      <c r="GH564">
        <v>1</v>
      </c>
      <c r="GI564">
        <v>2</v>
      </c>
      <c r="GJ564">
        <v>0</v>
      </c>
      <c r="GK564">
        <v>0</v>
      </c>
      <c r="GL564">
        <f t="shared" si="436"/>
        <v>0</v>
      </c>
      <c r="GM564">
        <f t="shared" si="437"/>
        <v>1907.03</v>
      </c>
      <c r="GN564">
        <f t="shared" si="438"/>
        <v>1907.03</v>
      </c>
      <c r="GO564">
        <f t="shared" si="439"/>
        <v>0</v>
      </c>
      <c r="GP564">
        <f t="shared" si="440"/>
        <v>0</v>
      </c>
      <c r="GR564">
        <v>0</v>
      </c>
      <c r="GS564">
        <v>3</v>
      </c>
      <c r="GT564">
        <v>0</v>
      </c>
      <c r="GU564" t="s">
        <v>3</v>
      </c>
      <c r="GV564">
        <f t="shared" si="441"/>
        <v>0</v>
      </c>
      <c r="GW564">
        <v>1</v>
      </c>
      <c r="GX564">
        <f t="shared" si="442"/>
        <v>0</v>
      </c>
      <c r="HA564">
        <v>0</v>
      </c>
      <c r="HB564">
        <v>0</v>
      </c>
      <c r="HC564">
        <f t="shared" si="443"/>
        <v>0</v>
      </c>
      <c r="HE564" t="s">
        <v>3</v>
      </c>
      <c r="HF564" t="s">
        <v>3</v>
      </c>
      <c r="IK564">
        <v>0</v>
      </c>
    </row>
    <row r="565" spans="1:245">
      <c r="A565">
        <v>17</v>
      </c>
      <c r="B565">
        <v>1</v>
      </c>
      <c r="C565">
        <f>ROW(SmtRes!A685)</f>
        <v>685</v>
      </c>
      <c r="D565">
        <f>ROW(EtalonRes!A671)</f>
        <v>671</v>
      </c>
      <c r="E565" t="s">
        <v>213</v>
      </c>
      <c r="F565" t="s">
        <v>301</v>
      </c>
      <c r="G565" t="s">
        <v>302</v>
      </c>
      <c r="H565" t="s">
        <v>216</v>
      </c>
      <c r="I565">
        <f>ROUND(64/100,9)</f>
        <v>0.64</v>
      </c>
      <c r="J565">
        <v>0</v>
      </c>
      <c r="O565">
        <f t="shared" si="409"/>
        <v>47647.75</v>
      </c>
      <c r="P565">
        <f t="shared" si="410"/>
        <v>27829.09</v>
      </c>
      <c r="Q565">
        <f t="shared" si="411"/>
        <v>105.81</v>
      </c>
      <c r="R565">
        <f t="shared" si="412"/>
        <v>0</v>
      </c>
      <c r="S565">
        <f t="shared" si="413"/>
        <v>19712.849999999999</v>
      </c>
      <c r="T565">
        <f t="shared" si="414"/>
        <v>0</v>
      </c>
      <c r="U565">
        <f t="shared" si="415"/>
        <v>65.503999999999991</v>
      </c>
      <c r="V565">
        <f t="shared" si="416"/>
        <v>0</v>
      </c>
      <c r="W565">
        <f t="shared" si="417"/>
        <v>0</v>
      </c>
      <c r="X565">
        <f t="shared" si="418"/>
        <v>17741.57</v>
      </c>
      <c r="Y565">
        <f t="shared" si="419"/>
        <v>8476.5300000000007</v>
      </c>
      <c r="AA565">
        <v>35806607</v>
      </c>
      <c r="AB565">
        <f t="shared" si="420"/>
        <v>8403.23</v>
      </c>
      <c r="AC565">
        <f t="shared" si="421"/>
        <v>7445.71</v>
      </c>
      <c r="AD565">
        <f>ROUND(((((ET565*1.25))-((EU565*1.25)))+AE565),2)</f>
        <v>29.21</v>
      </c>
      <c r="AE565">
        <f>ROUND(((EU565*1.25)),2)</f>
        <v>0</v>
      </c>
      <c r="AF565">
        <f>ROUND(((EV565*1.15)),2)</f>
        <v>928.31</v>
      </c>
      <c r="AG565">
        <f t="shared" si="422"/>
        <v>0</v>
      </c>
      <c r="AH565">
        <f>((EW565*1.15))</f>
        <v>102.35</v>
      </c>
      <c r="AI565">
        <f>((EX565*1.25))</f>
        <v>0</v>
      </c>
      <c r="AJ565">
        <f t="shared" si="423"/>
        <v>0</v>
      </c>
      <c r="AK565">
        <v>8276.31</v>
      </c>
      <c r="AL565">
        <v>7445.71</v>
      </c>
      <c r="AM565">
        <v>23.37</v>
      </c>
      <c r="AN565">
        <v>0</v>
      </c>
      <c r="AO565">
        <v>807.23</v>
      </c>
      <c r="AP565">
        <v>0</v>
      </c>
      <c r="AQ565">
        <v>89</v>
      </c>
      <c r="AR565">
        <v>0</v>
      </c>
      <c r="AS565">
        <v>0</v>
      </c>
      <c r="AT565">
        <v>90</v>
      </c>
      <c r="AU565">
        <v>43</v>
      </c>
      <c r="AV565">
        <v>1</v>
      </c>
      <c r="AW565">
        <v>1</v>
      </c>
      <c r="AZ565">
        <v>1</v>
      </c>
      <c r="BA565">
        <v>33.18</v>
      </c>
      <c r="BB565">
        <v>5.66</v>
      </c>
      <c r="BC565">
        <v>5.84</v>
      </c>
      <c r="BD565" t="s">
        <v>3</v>
      </c>
      <c r="BE565" t="s">
        <v>3</v>
      </c>
      <c r="BF565" t="s">
        <v>3</v>
      </c>
      <c r="BG565" t="s">
        <v>3</v>
      </c>
      <c r="BH565">
        <v>0</v>
      </c>
      <c r="BI565">
        <v>1</v>
      </c>
      <c r="BJ565" t="s">
        <v>303</v>
      </c>
      <c r="BM565">
        <v>10001</v>
      </c>
      <c r="BN565">
        <v>0</v>
      </c>
      <c r="BO565" t="s">
        <v>301</v>
      </c>
      <c r="BP565">
        <v>1</v>
      </c>
      <c r="BQ565">
        <v>2</v>
      </c>
      <c r="BR565">
        <v>0</v>
      </c>
      <c r="BS565">
        <v>33.18</v>
      </c>
      <c r="BT565">
        <v>1</v>
      </c>
      <c r="BU565">
        <v>1</v>
      </c>
      <c r="BV565">
        <v>1</v>
      </c>
      <c r="BW565">
        <v>1</v>
      </c>
      <c r="BX565">
        <v>1</v>
      </c>
      <c r="BY565" t="s">
        <v>3</v>
      </c>
      <c r="BZ565">
        <v>118</v>
      </c>
      <c r="CA565">
        <v>63</v>
      </c>
      <c r="CE565">
        <v>0</v>
      </c>
      <c r="CF565">
        <v>0</v>
      </c>
      <c r="CG565">
        <v>0</v>
      </c>
      <c r="CM565">
        <v>0</v>
      </c>
      <c r="CN565" t="s">
        <v>3</v>
      </c>
      <c r="CO565">
        <v>0</v>
      </c>
      <c r="CP565">
        <f t="shared" si="424"/>
        <v>47647.75</v>
      </c>
      <c r="CQ565">
        <f t="shared" si="425"/>
        <v>43482.946400000001</v>
      </c>
      <c r="CR565">
        <f t="shared" si="426"/>
        <v>165.32860000000002</v>
      </c>
      <c r="CS565">
        <f t="shared" si="427"/>
        <v>0</v>
      </c>
      <c r="CT565">
        <f t="shared" si="428"/>
        <v>30801.325799999999</v>
      </c>
      <c r="CU565">
        <f t="shared" si="429"/>
        <v>0</v>
      </c>
      <c r="CV565">
        <f t="shared" si="430"/>
        <v>102.35</v>
      </c>
      <c r="CW565">
        <f t="shared" si="431"/>
        <v>0</v>
      </c>
      <c r="CX565">
        <f t="shared" si="432"/>
        <v>0</v>
      </c>
      <c r="CY565">
        <f t="shared" si="433"/>
        <v>17741.564999999999</v>
      </c>
      <c r="CZ565">
        <f t="shared" si="434"/>
        <v>8476.5254999999997</v>
      </c>
      <c r="DC565" t="s">
        <v>3</v>
      </c>
      <c r="DD565" t="s">
        <v>3</v>
      </c>
      <c r="DE565" t="s">
        <v>143</v>
      </c>
      <c r="DF565" t="s">
        <v>143</v>
      </c>
      <c r="DG565" t="s">
        <v>144</v>
      </c>
      <c r="DH565" t="s">
        <v>3</v>
      </c>
      <c r="DI565" t="s">
        <v>144</v>
      </c>
      <c r="DJ565" t="s">
        <v>143</v>
      </c>
      <c r="DK565" t="s">
        <v>3</v>
      </c>
      <c r="DL565" t="s">
        <v>3</v>
      </c>
      <c r="DM565" t="s">
        <v>3</v>
      </c>
      <c r="DN565">
        <v>0</v>
      </c>
      <c r="DO565">
        <v>0</v>
      </c>
      <c r="DP565">
        <v>1</v>
      </c>
      <c r="DQ565">
        <v>1</v>
      </c>
      <c r="DU565">
        <v>1005</v>
      </c>
      <c r="DV565" t="s">
        <v>216</v>
      </c>
      <c r="DW565" t="s">
        <v>216</v>
      </c>
      <c r="DX565">
        <v>100</v>
      </c>
      <c r="DZ565" t="s">
        <v>3</v>
      </c>
      <c r="EA565" t="s">
        <v>3</v>
      </c>
      <c r="EB565" t="s">
        <v>3</v>
      </c>
      <c r="EC565" t="s">
        <v>3</v>
      </c>
      <c r="EE565">
        <v>29085510</v>
      </c>
      <c r="EF565">
        <v>2</v>
      </c>
      <c r="EG565" t="s">
        <v>145</v>
      </c>
      <c r="EH565">
        <v>0</v>
      </c>
      <c r="EI565" t="s">
        <v>3</v>
      </c>
      <c r="EJ565">
        <v>1</v>
      </c>
      <c r="EK565">
        <v>10001</v>
      </c>
      <c r="EL565" t="s">
        <v>146</v>
      </c>
      <c r="EM565" t="s">
        <v>147</v>
      </c>
      <c r="EO565" t="s">
        <v>3</v>
      </c>
      <c r="EQ565">
        <v>0</v>
      </c>
      <c r="ER565">
        <v>8276.31</v>
      </c>
      <c r="ES565">
        <v>7445.71</v>
      </c>
      <c r="ET565">
        <v>23.37</v>
      </c>
      <c r="EU565">
        <v>0</v>
      </c>
      <c r="EV565">
        <v>807.23</v>
      </c>
      <c r="EW565">
        <v>89</v>
      </c>
      <c r="EX565">
        <v>0</v>
      </c>
      <c r="EY565">
        <v>0</v>
      </c>
      <c r="FQ565">
        <v>0</v>
      </c>
      <c r="FR565">
        <f t="shared" si="435"/>
        <v>0</v>
      </c>
      <c r="FS565">
        <v>0</v>
      </c>
      <c r="FT565" t="s">
        <v>148</v>
      </c>
      <c r="FU565" t="s">
        <v>24</v>
      </c>
      <c r="FV565" t="s">
        <v>24</v>
      </c>
      <c r="FW565" t="s">
        <v>25</v>
      </c>
      <c r="FX565">
        <v>106.2</v>
      </c>
      <c r="FY565">
        <v>53.55</v>
      </c>
      <c r="GA565" t="s">
        <v>3</v>
      </c>
      <c r="GD565">
        <v>1</v>
      </c>
      <c r="GF565">
        <v>-73759263</v>
      </c>
      <c r="GG565">
        <v>2</v>
      </c>
      <c r="GH565">
        <v>1</v>
      </c>
      <c r="GI565">
        <v>2</v>
      </c>
      <c r="GJ565">
        <v>0</v>
      </c>
      <c r="GK565">
        <v>0</v>
      </c>
      <c r="GL565">
        <f t="shared" si="436"/>
        <v>0</v>
      </c>
      <c r="GM565">
        <f t="shared" si="437"/>
        <v>73865.850000000006</v>
      </c>
      <c r="GN565">
        <f t="shared" si="438"/>
        <v>73865.850000000006</v>
      </c>
      <c r="GO565">
        <f t="shared" si="439"/>
        <v>0</v>
      </c>
      <c r="GP565">
        <f t="shared" si="440"/>
        <v>0</v>
      </c>
      <c r="GR565">
        <v>0</v>
      </c>
      <c r="GS565">
        <v>3</v>
      </c>
      <c r="GT565">
        <v>0</v>
      </c>
      <c r="GU565" t="s">
        <v>3</v>
      </c>
      <c r="GV565">
        <f t="shared" si="441"/>
        <v>0</v>
      </c>
      <c r="GW565">
        <v>1</v>
      </c>
      <c r="GX565">
        <f t="shared" si="442"/>
        <v>0</v>
      </c>
      <c r="HA565">
        <v>0</v>
      </c>
      <c r="HB565">
        <v>0</v>
      </c>
      <c r="HC565">
        <f t="shared" si="443"/>
        <v>0</v>
      </c>
      <c r="HE565" t="s">
        <v>3</v>
      </c>
      <c r="HF565" t="s">
        <v>3</v>
      </c>
      <c r="IK565">
        <v>0</v>
      </c>
    </row>
    <row r="566" spans="1:245">
      <c r="A566">
        <v>18</v>
      </c>
      <c r="B566">
        <v>1</v>
      </c>
      <c r="C566">
        <v>678</v>
      </c>
      <c r="E566" t="s">
        <v>218</v>
      </c>
      <c r="F566" t="s">
        <v>219</v>
      </c>
      <c r="G566" t="s">
        <v>220</v>
      </c>
      <c r="H566" t="s">
        <v>165</v>
      </c>
      <c r="I566">
        <f>I565*J566</f>
        <v>-135.68</v>
      </c>
      <c r="J566">
        <v>-212</v>
      </c>
      <c r="O566">
        <f t="shared" si="409"/>
        <v>-10012.370000000001</v>
      </c>
      <c r="P566">
        <f t="shared" si="410"/>
        <v>-10012.370000000001</v>
      </c>
      <c r="Q566">
        <f t="shared" si="411"/>
        <v>0</v>
      </c>
      <c r="R566">
        <f t="shared" si="412"/>
        <v>0</v>
      </c>
      <c r="S566">
        <f t="shared" si="413"/>
        <v>0</v>
      </c>
      <c r="T566">
        <f t="shared" si="414"/>
        <v>0</v>
      </c>
      <c r="U566">
        <f t="shared" si="415"/>
        <v>0</v>
      </c>
      <c r="V566">
        <f t="shared" si="416"/>
        <v>0</v>
      </c>
      <c r="W566">
        <f t="shared" si="417"/>
        <v>0</v>
      </c>
      <c r="X566">
        <f t="shared" si="418"/>
        <v>0</v>
      </c>
      <c r="Y566">
        <f t="shared" si="419"/>
        <v>0</v>
      </c>
      <c r="AA566">
        <v>35806607</v>
      </c>
      <c r="AB566">
        <f t="shared" si="420"/>
        <v>15.06</v>
      </c>
      <c r="AC566">
        <f t="shared" si="421"/>
        <v>15.06</v>
      </c>
      <c r="AD566">
        <f>ROUND((((ET566)-(EU566))+AE566),2)</f>
        <v>0</v>
      </c>
      <c r="AE566">
        <f>ROUND((EU566),2)</f>
        <v>0</v>
      </c>
      <c r="AF566">
        <f>ROUND((EV566),2)</f>
        <v>0</v>
      </c>
      <c r="AG566">
        <f t="shared" si="422"/>
        <v>0</v>
      </c>
      <c r="AH566">
        <f>(EW566)</f>
        <v>0</v>
      </c>
      <c r="AI566">
        <f>(EX566)</f>
        <v>0</v>
      </c>
      <c r="AJ566">
        <f t="shared" si="423"/>
        <v>0</v>
      </c>
      <c r="AK566">
        <v>15.06</v>
      </c>
      <c r="AL566">
        <v>15.06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1</v>
      </c>
      <c r="AZ566">
        <v>1</v>
      </c>
      <c r="BA566">
        <v>1</v>
      </c>
      <c r="BB566">
        <v>1</v>
      </c>
      <c r="BC566">
        <v>4.9000000000000004</v>
      </c>
      <c r="BD566" t="s">
        <v>3</v>
      </c>
      <c r="BE566" t="s">
        <v>3</v>
      </c>
      <c r="BF566" t="s">
        <v>3</v>
      </c>
      <c r="BG566" t="s">
        <v>3</v>
      </c>
      <c r="BH566">
        <v>3</v>
      </c>
      <c r="BI566">
        <v>1</v>
      </c>
      <c r="BJ566" t="s">
        <v>221</v>
      </c>
      <c r="BM566">
        <v>500001</v>
      </c>
      <c r="BN566">
        <v>0</v>
      </c>
      <c r="BO566" t="s">
        <v>219</v>
      </c>
      <c r="BP566">
        <v>1</v>
      </c>
      <c r="BQ566">
        <v>8</v>
      </c>
      <c r="BR566">
        <v>1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 t="s">
        <v>3</v>
      </c>
      <c r="BZ566">
        <v>0</v>
      </c>
      <c r="CA566">
        <v>0</v>
      </c>
      <c r="CE566">
        <v>0</v>
      </c>
      <c r="CF566">
        <v>0</v>
      </c>
      <c r="CG566">
        <v>0</v>
      </c>
      <c r="CM566">
        <v>0</v>
      </c>
      <c r="CN566" t="s">
        <v>3</v>
      </c>
      <c r="CO566">
        <v>0</v>
      </c>
      <c r="CP566">
        <f t="shared" si="424"/>
        <v>-10012.370000000001</v>
      </c>
      <c r="CQ566">
        <f t="shared" si="425"/>
        <v>73.794000000000011</v>
      </c>
      <c r="CR566">
        <f t="shared" si="426"/>
        <v>0</v>
      </c>
      <c r="CS566">
        <f t="shared" si="427"/>
        <v>0</v>
      </c>
      <c r="CT566">
        <f t="shared" si="428"/>
        <v>0</v>
      </c>
      <c r="CU566">
        <f t="shared" si="429"/>
        <v>0</v>
      </c>
      <c r="CV566">
        <f t="shared" si="430"/>
        <v>0</v>
      </c>
      <c r="CW566">
        <f t="shared" si="431"/>
        <v>0</v>
      </c>
      <c r="CX566">
        <f t="shared" si="432"/>
        <v>0</v>
      </c>
      <c r="CY566">
        <f t="shared" si="433"/>
        <v>0</v>
      </c>
      <c r="CZ566">
        <f t="shared" si="434"/>
        <v>0</v>
      </c>
      <c r="DC566" t="s">
        <v>3</v>
      </c>
      <c r="DD566" t="s">
        <v>3</v>
      </c>
      <c r="DE566" t="s">
        <v>3</v>
      </c>
      <c r="DF566" t="s">
        <v>3</v>
      </c>
      <c r="DG566" t="s">
        <v>3</v>
      </c>
      <c r="DH566" t="s">
        <v>3</v>
      </c>
      <c r="DI566" t="s">
        <v>3</v>
      </c>
      <c r="DJ566" t="s">
        <v>3</v>
      </c>
      <c r="DK566" t="s">
        <v>3</v>
      </c>
      <c r="DL566" t="s">
        <v>3</v>
      </c>
      <c r="DM566" t="s">
        <v>3</v>
      </c>
      <c r="DN566">
        <v>0</v>
      </c>
      <c r="DO566">
        <v>0</v>
      </c>
      <c r="DP566">
        <v>1</v>
      </c>
      <c r="DQ566">
        <v>1</v>
      </c>
      <c r="DU566">
        <v>1005</v>
      </c>
      <c r="DV566" t="s">
        <v>165</v>
      </c>
      <c r="DW566" t="s">
        <v>165</v>
      </c>
      <c r="DX566">
        <v>1</v>
      </c>
      <c r="DZ566" t="s">
        <v>3</v>
      </c>
      <c r="EA566" t="s">
        <v>3</v>
      </c>
      <c r="EB566" t="s">
        <v>3</v>
      </c>
      <c r="EC566" t="s">
        <v>3</v>
      </c>
      <c r="EE566">
        <v>29085443</v>
      </c>
      <c r="EF566">
        <v>8</v>
      </c>
      <c r="EG566" t="s">
        <v>153</v>
      </c>
      <c r="EH566">
        <v>0</v>
      </c>
      <c r="EI566" t="s">
        <v>3</v>
      </c>
      <c r="EJ566">
        <v>1</v>
      </c>
      <c r="EK566">
        <v>500001</v>
      </c>
      <c r="EL566" t="s">
        <v>154</v>
      </c>
      <c r="EM566" t="s">
        <v>155</v>
      </c>
      <c r="EO566" t="s">
        <v>3</v>
      </c>
      <c r="EQ566">
        <v>0</v>
      </c>
      <c r="ER566">
        <v>15.06</v>
      </c>
      <c r="ES566">
        <v>15.06</v>
      </c>
      <c r="ET566">
        <v>0</v>
      </c>
      <c r="EU566">
        <v>0</v>
      </c>
      <c r="EV566">
        <v>0</v>
      </c>
      <c r="EW566">
        <v>0</v>
      </c>
      <c r="EX566">
        <v>0</v>
      </c>
      <c r="FQ566">
        <v>0</v>
      </c>
      <c r="FR566">
        <f t="shared" si="435"/>
        <v>0</v>
      </c>
      <c r="FS566">
        <v>0</v>
      </c>
      <c r="FX566">
        <v>0</v>
      </c>
      <c r="FY566">
        <v>0</v>
      </c>
      <c r="GA566" t="s">
        <v>3</v>
      </c>
      <c r="GD566">
        <v>1</v>
      </c>
      <c r="GF566">
        <v>1477604143</v>
      </c>
      <c r="GG566">
        <v>2</v>
      </c>
      <c r="GH566">
        <v>1</v>
      </c>
      <c r="GI566">
        <v>2</v>
      </c>
      <c r="GJ566">
        <v>0</v>
      </c>
      <c r="GK566">
        <v>0</v>
      </c>
      <c r="GL566">
        <f t="shared" si="436"/>
        <v>0</v>
      </c>
      <c r="GM566">
        <f t="shared" si="437"/>
        <v>-10012.370000000001</v>
      </c>
      <c r="GN566">
        <f t="shared" si="438"/>
        <v>-10012.370000000001</v>
      </c>
      <c r="GO566">
        <f t="shared" si="439"/>
        <v>0</v>
      </c>
      <c r="GP566">
        <f t="shared" si="440"/>
        <v>0</v>
      </c>
      <c r="GR566">
        <v>0</v>
      </c>
      <c r="GS566">
        <v>3</v>
      </c>
      <c r="GT566">
        <v>0</v>
      </c>
      <c r="GU566" t="s">
        <v>3</v>
      </c>
      <c r="GV566">
        <f t="shared" si="441"/>
        <v>0</v>
      </c>
      <c r="GW566">
        <v>1</v>
      </c>
      <c r="GX566">
        <f t="shared" si="442"/>
        <v>0</v>
      </c>
      <c r="HA566">
        <v>0</v>
      </c>
      <c r="HB566">
        <v>0</v>
      </c>
      <c r="HC566">
        <f t="shared" si="443"/>
        <v>0</v>
      </c>
      <c r="HE566" t="s">
        <v>3</v>
      </c>
      <c r="HF566" t="s">
        <v>3</v>
      </c>
      <c r="IK566">
        <v>0</v>
      </c>
    </row>
    <row r="567" spans="1:245">
      <c r="A567">
        <v>17</v>
      </c>
      <c r="B567">
        <v>1</v>
      </c>
      <c r="C567">
        <f>ROW(SmtRes!A702)</f>
        <v>702</v>
      </c>
      <c r="D567">
        <f>ROW(EtalonRes!A689)</f>
        <v>689</v>
      </c>
      <c r="E567" t="s">
        <v>222</v>
      </c>
      <c r="F567" t="s">
        <v>227</v>
      </c>
      <c r="G567" t="s">
        <v>224</v>
      </c>
      <c r="H567" t="s">
        <v>225</v>
      </c>
      <c r="I567">
        <f>ROUND(15.3/100,9)</f>
        <v>0.153</v>
      </c>
      <c r="J567">
        <v>0</v>
      </c>
      <c r="O567">
        <f t="shared" si="409"/>
        <v>15476.71</v>
      </c>
      <c r="P567">
        <f t="shared" si="410"/>
        <v>8470.0300000000007</v>
      </c>
      <c r="Q567">
        <f t="shared" si="411"/>
        <v>17.149999999999999</v>
      </c>
      <c r="R567">
        <f t="shared" si="412"/>
        <v>0</v>
      </c>
      <c r="S567">
        <f t="shared" si="413"/>
        <v>6989.53</v>
      </c>
      <c r="T567">
        <f t="shared" si="414"/>
        <v>0</v>
      </c>
      <c r="U567">
        <f t="shared" si="415"/>
        <v>23.225399999999997</v>
      </c>
      <c r="V567">
        <f t="shared" si="416"/>
        <v>0</v>
      </c>
      <c r="W567">
        <f t="shared" si="417"/>
        <v>0</v>
      </c>
      <c r="X567">
        <f t="shared" si="418"/>
        <v>6290.58</v>
      </c>
      <c r="Y567">
        <f t="shared" si="419"/>
        <v>3005.5</v>
      </c>
      <c r="AA567">
        <v>35806607</v>
      </c>
      <c r="AB567">
        <f t="shared" si="420"/>
        <v>12064.46</v>
      </c>
      <c r="AC567">
        <f t="shared" si="421"/>
        <v>10666.6</v>
      </c>
      <c r="AD567">
        <f>ROUND(((((ET567*1.25))-((EU567*1.25)))+AE567),2)</f>
        <v>21.03</v>
      </c>
      <c r="AE567">
        <f>ROUND(((EU567*1.25)),2)</f>
        <v>0</v>
      </c>
      <c r="AF567">
        <f>ROUND(((EV567*1.15)),2)</f>
        <v>1376.83</v>
      </c>
      <c r="AG567">
        <f t="shared" si="422"/>
        <v>0</v>
      </c>
      <c r="AH567">
        <f>((EW567*1.15))</f>
        <v>151.79999999999998</v>
      </c>
      <c r="AI567">
        <f>((EX567*1.25))</f>
        <v>0</v>
      </c>
      <c r="AJ567">
        <f t="shared" si="423"/>
        <v>0</v>
      </c>
      <c r="AK567">
        <v>11880.66</v>
      </c>
      <c r="AL567">
        <v>10666.6</v>
      </c>
      <c r="AM567">
        <v>16.82</v>
      </c>
      <c r="AN567">
        <v>0</v>
      </c>
      <c r="AO567">
        <v>1197.24</v>
      </c>
      <c r="AP567">
        <v>0</v>
      </c>
      <c r="AQ567">
        <v>132</v>
      </c>
      <c r="AR567">
        <v>0</v>
      </c>
      <c r="AS567">
        <v>0</v>
      </c>
      <c r="AT567">
        <v>90</v>
      </c>
      <c r="AU567">
        <v>43</v>
      </c>
      <c r="AV567">
        <v>1</v>
      </c>
      <c r="AW567">
        <v>1</v>
      </c>
      <c r="AZ567">
        <v>1</v>
      </c>
      <c r="BA567">
        <v>33.18</v>
      </c>
      <c r="BB567">
        <v>5.33</v>
      </c>
      <c r="BC567">
        <v>5.19</v>
      </c>
      <c r="BD567" t="s">
        <v>3</v>
      </c>
      <c r="BE567" t="s">
        <v>3</v>
      </c>
      <c r="BF567" t="s">
        <v>3</v>
      </c>
      <c r="BG567" t="s">
        <v>3</v>
      </c>
      <c r="BH567">
        <v>0</v>
      </c>
      <c r="BI567">
        <v>1</v>
      </c>
      <c r="BJ567" t="s">
        <v>226</v>
      </c>
      <c r="BM567">
        <v>10001</v>
      </c>
      <c r="BN567">
        <v>0</v>
      </c>
      <c r="BO567" t="s">
        <v>227</v>
      </c>
      <c r="BP567">
        <v>1</v>
      </c>
      <c r="BQ567">
        <v>2</v>
      </c>
      <c r="BR567">
        <v>0</v>
      </c>
      <c r="BS567">
        <v>33.18</v>
      </c>
      <c r="BT567">
        <v>1</v>
      </c>
      <c r="BU567">
        <v>1</v>
      </c>
      <c r="BV567">
        <v>1</v>
      </c>
      <c r="BW567">
        <v>1</v>
      </c>
      <c r="BX567">
        <v>1</v>
      </c>
      <c r="BY567" t="s">
        <v>3</v>
      </c>
      <c r="BZ567">
        <v>118</v>
      </c>
      <c r="CA567">
        <v>63</v>
      </c>
      <c r="CE567">
        <v>0</v>
      </c>
      <c r="CF567">
        <v>0</v>
      </c>
      <c r="CG567">
        <v>0</v>
      </c>
      <c r="CM567">
        <v>0</v>
      </c>
      <c r="CN567" t="s">
        <v>3</v>
      </c>
      <c r="CO567">
        <v>0</v>
      </c>
      <c r="CP567">
        <f t="shared" si="424"/>
        <v>15476.71</v>
      </c>
      <c r="CQ567">
        <f t="shared" si="425"/>
        <v>55359.65400000001</v>
      </c>
      <c r="CR567">
        <f t="shared" si="426"/>
        <v>112.08990000000001</v>
      </c>
      <c r="CS567">
        <f t="shared" si="427"/>
        <v>0</v>
      </c>
      <c r="CT567">
        <f t="shared" si="428"/>
        <v>45683.219399999994</v>
      </c>
      <c r="CU567">
        <f t="shared" si="429"/>
        <v>0</v>
      </c>
      <c r="CV567">
        <f t="shared" si="430"/>
        <v>151.79999999999998</v>
      </c>
      <c r="CW567">
        <f t="shared" si="431"/>
        <v>0</v>
      </c>
      <c r="CX567">
        <f t="shared" si="432"/>
        <v>0</v>
      </c>
      <c r="CY567">
        <f t="shared" si="433"/>
        <v>6290.5769999999993</v>
      </c>
      <c r="CZ567">
        <f t="shared" si="434"/>
        <v>3005.4978999999998</v>
      </c>
      <c r="DC567" t="s">
        <v>3</v>
      </c>
      <c r="DD567" t="s">
        <v>3</v>
      </c>
      <c r="DE567" t="s">
        <v>143</v>
      </c>
      <c r="DF567" t="s">
        <v>143</v>
      </c>
      <c r="DG567" t="s">
        <v>144</v>
      </c>
      <c r="DH567" t="s">
        <v>3</v>
      </c>
      <c r="DI567" t="s">
        <v>144</v>
      </c>
      <c r="DJ567" t="s">
        <v>143</v>
      </c>
      <c r="DK567" t="s">
        <v>3</v>
      </c>
      <c r="DL567" t="s">
        <v>3</v>
      </c>
      <c r="DM567" t="s">
        <v>3</v>
      </c>
      <c r="DN567">
        <v>0</v>
      </c>
      <c r="DO567">
        <v>0</v>
      </c>
      <c r="DP567">
        <v>1</v>
      </c>
      <c r="DQ567">
        <v>1</v>
      </c>
      <c r="DU567">
        <v>1005</v>
      </c>
      <c r="DV567" t="s">
        <v>225</v>
      </c>
      <c r="DW567" t="s">
        <v>225</v>
      </c>
      <c r="DX567">
        <v>100</v>
      </c>
      <c r="DZ567" t="s">
        <v>3</v>
      </c>
      <c r="EA567" t="s">
        <v>3</v>
      </c>
      <c r="EB567" t="s">
        <v>3</v>
      </c>
      <c r="EC567" t="s">
        <v>3</v>
      </c>
      <c r="EE567">
        <v>29085510</v>
      </c>
      <c r="EF567">
        <v>2</v>
      </c>
      <c r="EG567" t="s">
        <v>145</v>
      </c>
      <c r="EH567">
        <v>0</v>
      </c>
      <c r="EI567" t="s">
        <v>3</v>
      </c>
      <c r="EJ567">
        <v>1</v>
      </c>
      <c r="EK567">
        <v>10001</v>
      </c>
      <c r="EL567" t="s">
        <v>146</v>
      </c>
      <c r="EM567" t="s">
        <v>147</v>
      </c>
      <c r="EO567" t="s">
        <v>3</v>
      </c>
      <c r="EQ567">
        <v>0</v>
      </c>
      <c r="ER567">
        <v>11880.66</v>
      </c>
      <c r="ES567">
        <v>10666.6</v>
      </c>
      <c r="ET567">
        <v>16.82</v>
      </c>
      <c r="EU567">
        <v>0</v>
      </c>
      <c r="EV567">
        <v>1197.24</v>
      </c>
      <c r="EW567">
        <v>132</v>
      </c>
      <c r="EX567">
        <v>0</v>
      </c>
      <c r="EY567">
        <v>0</v>
      </c>
      <c r="FQ567">
        <v>0</v>
      </c>
      <c r="FR567">
        <f t="shared" si="435"/>
        <v>0</v>
      </c>
      <c r="FS567">
        <v>0</v>
      </c>
      <c r="FT567" t="s">
        <v>148</v>
      </c>
      <c r="FU567" t="s">
        <v>24</v>
      </c>
      <c r="FV567" t="s">
        <v>24</v>
      </c>
      <c r="FW567" t="s">
        <v>25</v>
      </c>
      <c r="FX567">
        <v>106.2</v>
      </c>
      <c r="FY567">
        <v>53.55</v>
      </c>
      <c r="GA567" t="s">
        <v>3</v>
      </c>
      <c r="GD567">
        <v>1</v>
      </c>
      <c r="GF567">
        <v>226687930</v>
      </c>
      <c r="GG567">
        <v>2</v>
      </c>
      <c r="GH567">
        <v>1</v>
      </c>
      <c r="GI567">
        <v>2</v>
      </c>
      <c r="GJ567">
        <v>0</v>
      </c>
      <c r="GK567">
        <v>0</v>
      </c>
      <c r="GL567">
        <f t="shared" si="436"/>
        <v>0</v>
      </c>
      <c r="GM567">
        <f t="shared" si="437"/>
        <v>24772.79</v>
      </c>
      <c r="GN567">
        <f t="shared" si="438"/>
        <v>24772.79</v>
      </c>
      <c r="GO567">
        <f t="shared" si="439"/>
        <v>0</v>
      </c>
      <c r="GP567">
        <f t="shared" si="440"/>
        <v>0</v>
      </c>
      <c r="GR567">
        <v>0</v>
      </c>
      <c r="GS567">
        <v>3</v>
      </c>
      <c r="GT567">
        <v>0</v>
      </c>
      <c r="GU567" t="s">
        <v>3</v>
      </c>
      <c r="GV567">
        <f t="shared" si="441"/>
        <v>0</v>
      </c>
      <c r="GW567">
        <v>1</v>
      </c>
      <c r="GX567">
        <f t="shared" si="442"/>
        <v>0</v>
      </c>
      <c r="HA567">
        <v>0</v>
      </c>
      <c r="HB567">
        <v>0</v>
      </c>
      <c r="HC567">
        <f t="shared" si="443"/>
        <v>0</v>
      </c>
      <c r="HE567" t="s">
        <v>3</v>
      </c>
      <c r="HF567" t="s">
        <v>3</v>
      </c>
      <c r="IK567">
        <v>0</v>
      </c>
    </row>
    <row r="568" spans="1:245">
      <c r="A568">
        <v>18</v>
      </c>
      <c r="B568">
        <v>1</v>
      </c>
      <c r="C568">
        <v>696</v>
      </c>
      <c r="E568" t="s">
        <v>228</v>
      </c>
      <c r="F568" t="s">
        <v>219</v>
      </c>
      <c r="G568" t="s">
        <v>220</v>
      </c>
      <c r="H568" t="s">
        <v>165</v>
      </c>
      <c r="I568">
        <f>I567*J568</f>
        <v>-64.412999999999997</v>
      </c>
      <c r="J568">
        <v>-421</v>
      </c>
      <c r="O568">
        <f t="shared" si="409"/>
        <v>-4753.29</v>
      </c>
      <c r="P568">
        <f t="shared" si="410"/>
        <v>-4753.29</v>
      </c>
      <c r="Q568">
        <f t="shared" si="411"/>
        <v>0</v>
      </c>
      <c r="R568">
        <f t="shared" si="412"/>
        <v>0</v>
      </c>
      <c r="S568">
        <f t="shared" si="413"/>
        <v>0</v>
      </c>
      <c r="T568">
        <f t="shared" si="414"/>
        <v>0</v>
      </c>
      <c r="U568">
        <f t="shared" si="415"/>
        <v>0</v>
      </c>
      <c r="V568">
        <f t="shared" si="416"/>
        <v>0</v>
      </c>
      <c r="W568">
        <f t="shared" si="417"/>
        <v>0</v>
      </c>
      <c r="X568">
        <f t="shared" si="418"/>
        <v>0</v>
      </c>
      <c r="Y568">
        <f t="shared" si="419"/>
        <v>0</v>
      </c>
      <c r="AA568">
        <v>35806607</v>
      </c>
      <c r="AB568">
        <f t="shared" si="420"/>
        <v>15.06</v>
      </c>
      <c r="AC568">
        <f t="shared" si="421"/>
        <v>15.06</v>
      </c>
      <c r="AD568">
        <f>ROUND((((ET568)-(EU568))+AE568),2)</f>
        <v>0</v>
      </c>
      <c r="AE568">
        <f t="shared" ref="AE568:AF570" si="446">ROUND((EU568),2)</f>
        <v>0</v>
      </c>
      <c r="AF568">
        <f t="shared" si="446"/>
        <v>0</v>
      </c>
      <c r="AG568">
        <f t="shared" si="422"/>
        <v>0</v>
      </c>
      <c r="AH568">
        <f t="shared" ref="AH568:AI570" si="447">(EW568)</f>
        <v>0</v>
      </c>
      <c r="AI568">
        <f t="shared" si="447"/>
        <v>0</v>
      </c>
      <c r="AJ568">
        <f t="shared" si="423"/>
        <v>0</v>
      </c>
      <c r="AK568">
        <v>15.06</v>
      </c>
      <c r="AL568">
        <v>15.06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1</v>
      </c>
      <c r="AW568">
        <v>1</v>
      </c>
      <c r="AZ568">
        <v>1</v>
      </c>
      <c r="BA568">
        <v>1</v>
      </c>
      <c r="BB568">
        <v>1</v>
      </c>
      <c r="BC568">
        <v>4.9000000000000004</v>
      </c>
      <c r="BD568" t="s">
        <v>3</v>
      </c>
      <c r="BE568" t="s">
        <v>3</v>
      </c>
      <c r="BF568" t="s">
        <v>3</v>
      </c>
      <c r="BG568" t="s">
        <v>3</v>
      </c>
      <c r="BH568">
        <v>3</v>
      </c>
      <c r="BI568">
        <v>1</v>
      </c>
      <c r="BJ568" t="s">
        <v>221</v>
      </c>
      <c r="BM568">
        <v>500001</v>
      </c>
      <c r="BN568">
        <v>0</v>
      </c>
      <c r="BO568" t="s">
        <v>219</v>
      </c>
      <c r="BP568">
        <v>1</v>
      </c>
      <c r="BQ568">
        <v>8</v>
      </c>
      <c r="BR568">
        <v>1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 t="s">
        <v>3</v>
      </c>
      <c r="BZ568">
        <v>0</v>
      </c>
      <c r="CA568">
        <v>0</v>
      </c>
      <c r="CE568">
        <v>0</v>
      </c>
      <c r="CF568">
        <v>0</v>
      </c>
      <c r="CG568">
        <v>0</v>
      </c>
      <c r="CM568">
        <v>0</v>
      </c>
      <c r="CN568" t="s">
        <v>3</v>
      </c>
      <c r="CO568">
        <v>0</v>
      </c>
      <c r="CP568">
        <f t="shared" si="424"/>
        <v>-4753.29</v>
      </c>
      <c r="CQ568">
        <f t="shared" si="425"/>
        <v>73.794000000000011</v>
      </c>
      <c r="CR568">
        <f t="shared" si="426"/>
        <v>0</v>
      </c>
      <c r="CS568">
        <f t="shared" si="427"/>
        <v>0</v>
      </c>
      <c r="CT568">
        <f t="shared" si="428"/>
        <v>0</v>
      </c>
      <c r="CU568">
        <f t="shared" si="429"/>
        <v>0</v>
      </c>
      <c r="CV568">
        <f t="shared" si="430"/>
        <v>0</v>
      </c>
      <c r="CW568">
        <f t="shared" si="431"/>
        <v>0</v>
      </c>
      <c r="CX568">
        <f t="shared" si="432"/>
        <v>0</v>
      </c>
      <c r="CY568">
        <f t="shared" si="433"/>
        <v>0</v>
      </c>
      <c r="CZ568">
        <f t="shared" si="434"/>
        <v>0</v>
      </c>
      <c r="DC568" t="s">
        <v>3</v>
      </c>
      <c r="DD568" t="s">
        <v>3</v>
      </c>
      <c r="DE568" t="s">
        <v>3</v>
      </c>
      <c r="DF568" t="s">
        <v>3</v>
      </c>
      <c r="DG568" t="s">
        <v>3</v>
      </c>
      <c r="DH568" t="s">
        <v>3</v>
      </c>
      <c r="DI568" t="s">
        <v>3</v>
      </c>
      <c r="DJ568" t="s">
        <v>3</v>
      </c>
      <c r="DK568" t="s">
        <v>3</v>
      </c>
      <c r="DL568" t="s">
        <v>3</v>
      </c>
      <c r="DM568" t="s">
        <v>3</v>
      </c>
      <c r="DN568">
        <v>0</v>
      </c>
      <c r="DO568">
        <v>0</v>
      </c>
      <c r="DP568">
        <v>1</v>
      </c>
      <c r="DQ568">
        <v>1</v>
      </c>
      <c r="DU568">
        <v>1005</v>
      </c>
      <c r="DV568" t="s">
        <v>165</v>
      </c>
      <c r="DW568" t="s">
        <v>165</v>
      </c>
      <c r="DX568">
        <v>1</v>
      </c>
      <c r="DZ568" t="s">
        <v>3</v>
      </c>
      <c r="EA568" t="s">
        <v>3</v>
      </c>
      <c r="EB568" t="s">
        <v>3</v>
      </c>
      <c r="EC568" t="s">
        <v>3</v>
      </c>
      <c r="EE568">
        <v>29085443</v>
      </c>
      <c r="EF568">
        <v>8</v>
      </c>
      <c r="EG568" t="s">
        <v>153</v>
      </c>
      <c r="EH568">
        <v>0</v>
      </c>
      <c r="EI568" t="s">
        <v>3</v>
      </c>
      <c r="EJ568">
        <v>1</v>
      </c>
      <c r="EK568">
        <v>500001</v>
      </c>
      <c r="EL568" t="s">
        <v>154</v>
      </c>
      <c r="EM568" t="s">
        <v>155</v>
      </c>
      <c r="EO568" t="s">
        <v>3</v>
      </c>
      <c r="EQ568">
        <v>0</v>
      </c>
      <c r="ER568">
        <v>15.06</v>
      </c>
      <c r="ES568">
        <v>15.06</v>
      </c>
      <c r="ET568">
        <v>0</v>
      </c>
      <c r="EU568">
        <v>0</v>
      </c>
      <c r="EV568">
        <v>0</v>
      </c>
      <c r="EW568">
        <v>0</v>
      </c>
      <c r="EX568">
        <v>0</v>
      </c>
      <c r="FQ568">
        <v>0</v>
      </c>
      <c r="FR568">
        <f t="shared" si="435"/>
        <v>0</v>
      </c>
      <c r="FS568">
        <v>0</v>
      </c>
      <c r="FX568">
        <v>0</v>
      </c>
      <c r="FY568">
        <v>0</v>
      </c>
      <c r="GA568" t="s">
        <v>3</v>
      </c>
      <c r="GD568">
        <v>1</v>
      </c>
      <c r="GF568">
        <v>1477604143</v>
      </c>
      <c r="GG568">
        <v>2</v>
      </c>
      <c r="GH568">
        <v>1</v>
      </c>
      <c r="GI568">
        <v>2</v>
      </c>
      <c r="GJ568">
        <v>0</v>
      </c>
      <c r="GK568">
        <v>0</v>
      </c>
      <c r="GL568">
        <f t="shared" si="436"/>
        <v>0</v>
      </c>
      <c r="GM568">
        <f t="shared" si="437"/>
        <v>-4753.29</v>
      </c>
      <c r="GN568">
        <f t="shared" si="438"/>
        <v>-4753.29</v>
      </c>
      <c r="GO568">
        <f t="shared" si="439"/>
        <v>0</v>
      </c>
      <c r="GP568">
        <f t="shared" si="440"/>
        <v>0</v>
      </c>
      <c r="GR568">
        <v>0</v>
      </c>
      <c r="GS568">
        <v>3</v>
      </c>
      <c r="GT568">
        <v>0</v>
      </c>
      <c r="GU568" t="s">
        <v>3</v>
      </c>
      <c r="GV568">
        <f t="shared" si="441"/>
        <v>0</v>
      </c>
      <c r="GW568">
        <v>1</v>
      </c>
      <c r="GX568">
        <f t="shared" si="442"/>
        <v>0</v>
      </c>
      <c r="HA568">
        <v>0</v>
      </c>
      <c r="HB568">
        <v>0</v>
      </c>
      <c r="HC568">
        <f t="shared" si="443"/>
        <v>0</v>
      </c>
      <c r="HE568" t="s">
        <v>3</v>
      </c>
      <c r="HF568" t="s">
        <v>3</v>
      </c>
      <c r="IK568">
        <v>0</v>
      </c>
    </row>
    <row r="569" spans="1:245">
      <c r="A569">
        <v>17</v>
      </c>
      <c r="B569">
        <v>1</v>
      </c>
      <c r="C569">
        <f>ROW(SmtRes!A709)</f>
        <v>709</v>
      </c>
      <c r="D569">
        <f>ROW(EtalonRes!A696)</f>
        <v>696</v>
      </c>
      <c r="E569" t="s">
        <v>288</v>
      </c>
      <c r="F569" t="s">
        <v>230</v>
      </c>
      <c r="G569" t="s">
        <v>231</v>
      </c>
      <c r="H569" t="s">
        <v>232</v>
      </c>
      <c r="I569">
        <f>ROUND(30.6/100,9)</f>
        <v>0.30599999999999999</v>
      </c>
      <c r="J569">
        <v>0</v>
      </c>
      <c r="O569">
        <f t="shared" si="409"/>
        <v>1645.51</v>
      </c>
      <c r="P569">
        <f t="shared" si="410"/>
        <v>477.87</v>
      </c>
      <c r="Q569">
        <f t="shared" si="411"/>
        <v>9.99</v>
      </c>
      <c r="R569">
        <f t="shared" si="412"/>
        <v>1.42</v>
      </c>
      <c r="S569">
        <f t="shared" si="413"/>
        <v>1157.6500000000001</v>
      </c>
      <c r="T569">
        <f t="shared" si="414"/>
        <v>0</v>
      </c>
      <c r="U569">
        <f t="shared" si="415"/>
        <v>3.6689400000000001</v>
      </c>
      <c r="V569">
        <f t="shared" si="416"/>
        <v>3.0600000000000002E-3</v>
      </c>
      <c r="W569">
        <f t="shared" si="417"/>
        <v>0</v>
      </c>
      <c r="X569">
        <f t="shared" si="418"/>
        <v>927.26</v>
      </c>
      <c r="Y569">
        <f t="shared" si="419"/>
        <v>428.86</v>
      </c>
      <c r="AA569">
        <v>35806607</v>
      </c>
      <c r="AB569">
        <f t="shared" si="420"/>
        <v>519.44000000000005</v>
      </c>
      <c r="AC569">
        <f t="shared" si="421"/>
        <v>402.49</v>
      </c>
      <c r="AD569">
        <f>ROUND((((ET569)-(EU569))+AE569),2)</f>
        <v>2.93</v>
      </c>
      <c r="AE569">
        <f t="shared" si="446"/>
        <v>0.14000000000000001</v>
      </c>
      <c r="AF569">
        <f t="shared" si="446"/>
        <v>114.02</v>
      </c>
      <c r="AG569">
        <f t="shared" si="422"/>
        <v>0</v>
      </c>
      <c r="AH569">
        <f t="shared" si="447"/>
        <v>11.99</v>
      </c>
      <c r="AI569">
        <f t="shared" si="447"/>
        <v>0.01</v>
      </c>
      <c r="AJ569">
        <f t="shared" si="423"/>
        <v>0</v>
      </c>
      <c r="AK569">
        <v>519.44000000000005</v>
      </c>
      <c r="AL569">
        <v>402.49</v>
      </c>
      <c r="AM569">
        <v>2.93</v>
      </c>
      <c r="AN569">
        <v>0.14000000000000001</v>
      </c>
      <c r="AO569">
        <v>114.02</v>
      </c>
      <c r="AP569">
        <v>0</v>
      </c>
      <c r="AQ569">
        <v>11.99</v>
      </c>
      <c r="AR569">
        <v>0.01</v>
      </c>
      <c r="AS569">
        <v>0</v>
      </c>
      <c r="AT569">
        <v>80</v>
      </c>
      <c r="AU569">
        <v>37</v>
      </c>
      <c r="AV569">
        <v>1</v>
      </c>
      <c r="AW569">
        <v>1</v>
      </c>
      <c r="AZ569">
        <v>1</v>
      </c>
      <c r="BA569">
        <v>33.18</v>
      </c>
      <c r="BB569">
        <v>11.14</v>
      </c>
      <c r="BC569">
        <v>3.88</v>
      </c>
      <c r="BD569" t="s">
        <v>3</v>
      </c>
      <c r="BE569" t="s">
        <v>3</v>
      </c>
      <c r="BF569" t="s">
        <v>3</v>
      </c>
      <c r="BG569" t="s">
        <v>3</v>
      </c>
      <c r="BH569">
        <v>0</v>
      </c>
      <c r="BI569">
        <v>1</v>
      </c>
      <c r="BJ569" t="s">
        <v>233</v>
      </c>
      <c r="BM569">
        <v>15001</v>
      </c>
      <c r="BN569">
        <v>0</v>
      </c>
      <c r="BO569" t="s">
        <v>230</v>
      </c>
      <c r="BP569">
        <v>1</v>
      </c>
      <c r="BQ569">
        <v>2</v>
      </c>
      <c r="BR569">
        <v>0</v>
      </c>
      <c r="BS569">
        <v>33.18</v>
      </c>
      <c r="BT569">
        <v>1</v>
      </c>
      <c r="BU569">
        <v>1</v>
      </c>
      <c r="BV569">
        <v>1</v>
      </c>
      <c r="BW569">
        <v>1</v>
      </c>
      <c r="BX569">
        <v>1</v>
      </c>
      <c r="BY569" t="s">
        <v>3</v>
      </c>
      <c r="BZ569">
        <v>105</v>
      </c>
      <c r="CA569">
        <v>55</v>
      </c>
      <c r="CE569">
        <v>0</v>
      </c>
      <c r="CF569">
        <v>0</v>
      </c>
      <c r="CG569">
        <v>0</v>
      </c>
      <c r="CM569">
        <v>0</v>
      </c>
      <c r="CN569" t="s">
        <v>3</v>
      </c>
      <c r="CO569">
        <v>0</v>
      </c>
      <c r="CP569">
        <f t="shared" si="424"/>
        <v>1645.5100000000002</v>
      </c>
      <c r="CQ569">
        <f t="shared" si="425"/>
        <v>1561.6612</v>
      </c>
      <c r="CR569">
        <f t="shared" si="426"/>
        <v>32.6402</v>
      </c>
      <c r="CS569">
        <f t="shared" si="427"/>
        <v>4.6452</v>
      </c>
      <c r="CT569">
        <f t="shared" si="428"/>
        <v>3783.1835999999998</v>
      </c>
      <c r="CU569">
        <f t="shared" si="429"/>
        <v>0</v>
      </c>
      <c r="CV569">
        <f t="shared" si="430"/>
        <v>11.99</v>
      </c>
      <c r="CW569">
        <f t="shared" si="431"/>
        <v>0.01</v>
      </c>
      <c r="CX569">
        <f t="shared" si="432"/>
        <v>0</v>
      </c>
      <c r="CY569">
        <f t="shared" si="433"/>
        <v>927.25600000000009</v>
      </c>
      <c r="CZ569">
        <f t="shared" si="434"/>
        <v>428.85590000000002</v>
      </c>
      <c r="DC569" t="s">
        <v>3</v>
      </c>
      <c r="DD569" t="s">
        <v>3</v>
      </c>
      <c r="DE569" t="s">
        <v>3</v>
      </c>
      <c r="DF569" t="s">
        <v>3</v>
      </c>
      <c r="DG569" t="s">
        <v>3</v>
      </c>
      <c r="DH569" t="s">
        <v>3</v>
      </c>
      <c r="DI569" t="s">
        <v>3</v>
      </c>
      <c r="DJ569" t="s">
        <v>3</v>
      </c>
      <c r="DK569" t="s">
        <v>3</v>
      </c>
      <c r="DL569" t="s">
        <v>3</v>
      </c>
      <c r="DM569" t="s">
        <v>3</v>
      </c>
      <c r="DN569">
        <v>0</v>
      </c>
      <c r="DO569">
        <v>0</v>
      </c>
      <c r="DP569">
        <v>1</v>
      </c>
      <c r="DQ569">
        <v>1</v>
      </c>
      <c r="DU569">
        <v>1005</v>
      </c>
      <c r="DV569" t="s">
        <v>232</v>
      </c>
      <c r="DW569" t="s">
        <v>232</v>
      </c>
      <c r="DX569">
        <v>100</v>
      </c>
      <c r="DZ569" t="s">
        <v>3</v>
      </c>
      <c r="EA569" t="s">
        <v>3</v>
      </c>
      <c r="EB569" t="s">
        <v>3</v>
      </c>
      <c r="EC569" t="s">
        <v>3</v>
      </c>
      <c r="EE569">
        <v>29085536</v>
      </c>
      <c r="EF569">
        <v>2</v>
      </c>
      <c r="EG569" t="s">
        <v>145</v>
      </c>
      <c r="EH569">
        <v>0</v>
      </c>
      <c r="EI569" t="s">
        <v>3</v>
      </c>
      <c r="EJ569">
        <v>1</v>
      </c>
      <c r="EK569">
        <v>15001</v>
      </c>
      <c r="EL569" t="s">
        <v>160</v>
      </c>
      <c r="EM569" t="s">
        <v>161</v>
      </c>
      <c r="EO569" t="s">
        <v>3</v>
      </c>
      <c r="EQ569">
        <v>0</v>
      </c>
      <c r="ER569">
        <v>519.44000000000005</v>
      </c>
      <c r="ES569">
        <v>402.49</v>
      </c>
      <c r="ET569">
        <v>2.93</v>
      </c>
      <c r="EU569">
        <v>0.14000000000000001</v>
      </c>
      <c r="EV569">
        <v>114.02</v>
      </c>
      <c r="EW569">
        <v>11.99</v>
      </c>
      <c r="EX569">
        <v>0.01</v>
      </c>
      <c r="EY569">
        <v>0</v>
      </c>
      <c r="FQ569">
        <v>0</v>
      </c>
      <c r="FR569">
        <f t="shared" si="435"/>
        <v>0</v>
      </c>
      <c r="FS569">
        <v>0</v>
      </c>
      <c r="FT569" t="s">
        <v>148</v>
      </c>
      <c r="FU569" t="s">
        <v>24</v>
      </c>
      <c r="FV569" t="s">
        <v>24</v>
      </c>
      <c r="FW569" t="s">
        <v>25</v>
      </c>
      <c r="FX569">
        <v>94.5</v>
      </c>
      <c r="FY569">
        <v>46.75</v>
      </c>
      <c r="GA569" t="s">
        <v>3</v>
      </c>
      <c r="GD569">
        <v>1</v>
      </c>
      <c r="GF569">
        <v>237281895</v>
      </c>
      <c r="GG569">
        <v>2</v>
      </c>
      <c r="GH569">
        <v>1</v>
      </c>
      <c r="GI569">
        <v>2</v>
      </c>
      <c r="GJ569">
        <v>0</v>
      </c>
      <c r="GK569">
        <v>0</v>
      </c>
      <c r="GL569">
        <f t="shared" si="436"/>
        <v>0</v>
      </c>
      <c r="GM569">
        <f t="shared" si="437"/>
        <v>3001.63</v>
      </c>
      <c r="GN569">
        <f t="shared" si="438"/>
        <v>3001.63</v>
      </c>
      <c r="GO569">
        <f t="shared" si="439"/>
        <v>0</v>
      </c>
      <c r="GP569">
        <f t="shared" si="440"/>
        <v>0</v>
      </c>
      <c r="GR569">
        <v>0</v>
      </c>
      <c r="GS569">
        <v>3</v>
      </c>
      <c r="GT569">
        <v>0</v>
      </c>
      <c r="GU569" t="s">
        <v>3</v>
      </c>
      <c r="GV569">
        <f t="shared" si="441"/>
        <v>0</v>
      </c>
      <c r="GW569">
        <v>1</v>
      </c>
      <c r="GX569">
        <f t="shared" si="442"/>
        <v>0</v>
      </c>
      <c r="HA569">
        <v>0</v>
      </c>
      <c r="HB569">
        <v>0</v>
      </c>
      <c r="HC569">
        <f t="shared" si="443"/>
        <v>0</v>
      </c>
      <c r="HE569" t="s">
        <v>3</v>
      </c>
      <c r="HF569" t="s">
        <v>3</v>
      </c>
      <c r="IK569">
        <v>0</v>
      </c>
    </row>
    <row r="570" spans="1:245">
      <c r="A570">
        <v>17</v>
      </c>
      <c r="B570">
        <v>1</v>
      </c>
      <c r="C570">
        <f>ROW(SmtRes!A718)</f>
        <v>718</v>
      </c>
      <c r="D570">
        <f>ROW(EtalonRes!A705)</f>
        <v>705</v>
      </c>
      <c r="E570" t="s">
        <v>229</v>
      </c>
      <c r="F570" t="s">
        <v>235</v>
      </c>
      <c r="G570" t="s">
        <v>236</v>
      </c>
      <c r="H570" t="s">
        <v>232</v>
      </c>
      <c r="I570">
        <f>ROUND(30.6/100,9)</f>
        <v>0.30599999999999999</v>
      </c>
      <c r="J570">
        <v>0</v>
      </c>
      <c r="O570">
        <f t="shared" si="409"/>
        <v>4145.55</v>
      </c>
      <c r="P570">
        <f t="shared" si="410"/>
        <v>1171.4100000000001</v>
      </c>
      <c r="Q570">
        <f t="shared" si="411"/>
        <v>29.85</v>
      </c>
      <c r="R570">
        <f t="shared" si="412"/>
        <v>1.22</v>
      </c>
      <c r="S570">
        <f t="shared" si="413"/>
        <v>2944.29</v>
      </c>
      <c r="T570">
        <f t="shared" si="414"/>
        <v>0</v>
      </c>
      <c r="U570">
        <f t="shared" si="415"/>
        <v>10.015379999999999</v>
      </c>
      <c r="V570">
        <f t="shared" si="416"/>
        <v>3.0600000000000002E-3</v>
      </c>
      <c r="W570">
        <f t="shared" si="417"/>
        <v>0</v>
      </c>
      <c r="X570">
        <f t="shared" si="418"/>
        <v>2356.41</v>
      </c>
      <c r="Y570">
        <f t="shared" si="419"/>
        <v>1089.8399999999999</v>
      </c>
      <c r="AA570">
        <v>35806607</v>
      </c>
      <c r="AB570">
        <f t="shared" si="420"/>
        <v>863.6</v>
      </c>
      <c r="AC570">
        <f t="shared" si="421"/>
        <v>564.62</v>
      </c>
      <c r="AD570">
        <f>ROUND((((ET570)-(EU570))+AE570),2)</f>
        <v>8.99</v>
      </c>
      <c r="AE570">
        <f t="shared" si="446"/>
        <v>0.12</v>
      </c>
      <c r="AF570">
        <f t="shared" si="446"/>
        <v>289.99</v>
      </c>
      <c r="AG570">
        <f t="shared" si="422"/>
        <v>0</v>
      </c>
      <c r="AH570">
        <f t="shared" si="447"/>
        <v>32.729999999999997</v>
      </c>
      <c r="AI570">
        <f t="shared" si="447"/>
        <v>0.01</v>
      </c>
      <c r="AJ570">
        <f t="shared" si="423"/>
        <v>0</v>
      </c>
      <c r="AK570">
        <v>863.6</v>
      </c>
      <c r="AL570">
        <v>564.62</v>
      </c>
      <c r="AM570">
        <v>8.99</v>
      </c>
      <c r="AN570">
        <v>0.12</v>
      </c>
      <c r="AO570">
        <v>289.99</v>
      </c>
      <c r="AP570">
        <v>0</v>
      </c>
      <c r="AQ570">
        <v>32.729999999999997</v>
      </c>
      <c r="AR570">
        <v>0.01</v>
      </c>
      <c r="AS570">
        <v>0</v>
      </c>
      <c r="AT570">
        <v>80</v>
      </c>
      <c r="AU570">
        <v>37</v>
      </c>
      <c r="AV570">
        <v>1</v>
      </c>
      <c r="AW570">
        <v>1</v>
      </c>
      <c r="AZ570">
        <v>1</v>
      </c>
      <c r="BA570">
        <v>33.18</v>
      </c>
      <c r="BB570">
        <v>10.85</v>
      </c>
      <c r="BC570">
        <v>6.78</v>
      </c>
      <c r="BD570" t="s">
        <v>3</v>
      </c>
      <c r="BE570" t="s">
        <v>3</v>
      </c>
      <c r="BF570" t="s">
        <v>3</v>
      </c>
      <c r="BG570" t="s">
        <v>3</v>
      </c>
      <c r="BH570">
        <v>0</v>
      </c>
      <c r="BI570">
        <v>1</v>
      </c>
      <c r="BJ570" t="s">
        <v>237</v>
      </c>
      <c r="BM570">
        <v>15001</v>
      </c>
      <c r="BN570">
        <v>0</v>
      </c>
      <c r="BO570" t="s">
        <v>235</v>
      </c>
      <c r="BP570">
        <v>1</v>
      </c>
      <c r="BQ570">
        <v>2</v>
      </c>
      <c r="BR570">
        <v>0</v>
      </c>
      <c r="BS570">
        <v>33.18</v>
      </c>
      <c r="BT570">
        <v>1</v>
      </c>
      <c r="BU570">
        <v>1</v>
      </c>
      <c r="BV570">
        <v>1</v>
      </c>
      <c r="BW570">
        <v>1</v>
      </c>
      <c r="BX570">
        <v>1</v>
      </c>
      <c r="BY570" t="s">
        <v>3</v>
      </c>
      <c r="BZ570">
        <v>105</v>
      </c>
      <c r="CA570">
        <v>55</v>
      </c>
      <c r="CE570">
        <v>0</v>
      </c>
      <c r="CF570">
        <v>0</v>
      </c>
      <c r="CG570">
        <v>0</v>
      </c>
      <c r="CM570">
        <v>0</v>
      </c>
      <c r="CN570" t="s">
        <v>3</v>
      </c>
      <c r="CO570">
        <v>0</v>
      </c>
      <c r="CP570">
        <f t="shared" si="424"/>
        <v>4145.55</v>
      </c>
      <c r="CQ570">
        <f t="shared" si="425"/>
        <v>3828.1236000000004</v>
      </c>
      <c r="CR570">
        <f t="shared" si="426"/>
        <v>97.541499999999999</v>
      </c>
      <c r="CS570">
        <f t="shared" si="427"/>
        <v>3.9815999999999998</v>
      </c>
      <c r="CT570">
        <f t="shared" si="428"/>
        <v>9621.8682000000008</v>
      </c>
      <c r="CU570">
        <f t="shared" si="429"/>
        <v>0</v>
      </c>
      <c r="CV570">
        <f t="shared" si="430"/>
        <v>32.729999999999997</v>
      </c>
      <c r="CW570">
        <f t="shared" si="431"/>
        <v>0.01</v>
      </c>
      <c r="CX570">
        <f t="shared" si="432"/>
        <v>0</v>
      </c>
      <c r="CY570">
        <f t="shared" si="433"/>
        <v>2356.4079999999999</v>
      </c>
      <c r="CZ570">
        <f t="shared" si="434"/>
        <v>1089.8387</v>
      </c>
      <c r="DC570" t="s">
        <v>3</v>
      </c>
      <c r="DD570" t="s">
        <v>3</v>
      </c>
      <c r="DE570" t="s">
        <v>3</v>
      </c>
      <c r="DF570" t="s">
        <v>3</v>
      </c>
      <c r="DG570" t="s">
        <v>3</v>
      </c>
      <c r="DH570" t="s">
        <v>3</v>
      </c>
      <c r="DI570" t="s">
        <v>3</v>
      </c>
      <c r="DJ570" t="s">
        <v>3</v>
      </c>
      <c r="DK570" t="s">
        <v>3</v>
      </c>
      <c r="DL570" t="s">
        <v>3</v>
      </c>
      <c r="DM570" t="s">
        <v>3</v>
      </c>
      <c r="DN570">
        <v>0</v>
      </c>
      <c r="DO570">
        <v>0</v>
      </c>
      <c r="DP570">
        <v>1</v>
      </c>
      <c r="DQ570">
        <v>1</v>
      </c>
      <c r="DU570">
        <v>1005</v>
      </c>
      <c r="DV570" t="s">
        <v>232</v>
      </c>
      <c r="DW570" t="s">
        <v>232</v>
      </c>
      <c r="DX570">
        <v>100</v>
      </c>
      <c r="DZ570" t="s">
        <v>3</v>
      </c>
      <c r="EA570" t="s">
        <v>3</v>
      </c>
      <c r="EB570" t="s">
        <v>3</v>
      </c>
      <c r="EC570" t="s">
        <v>3</v>
      </c>
      <c r="EE570">
        <v>29085536</v>
      </c>
      <c r="EF570">
        <v>2</v>
      </c>
      <c r="EG570" t="s">
        <v>145</v>
      </c>
      <c r="EH570">
        <v>0</v>
      </c>
      <c r="EI570" t="s">
        <v>3</v>
      </c>
      <c r="EJ570">
        <v>1</v>
      </c>
      <c r="EK570">
        <v>15001</v>
      </c>
      <c r="EL570" t="s">
        <v>160</v>
      </c>
      <c r="EM570" t="s">
        <v>161</v>
      </c>
      <c r="EO570" t="s">
        <v>3</v>
      </c>
      <c r="EQ570">
        <v>0</v>
      </c>
      <c r="ER570">
        <v>863.6</v>
      </c>
      <c r="ES570">
        <v>564.62</v>
      </c>
      <c r="ET570">
        <v>8.99</v>
      </c>
      <c r="EU570">
        <v>0.12</v>
      </c>
      <c r="EV570">
        <v>289.99</v>
      </c>
      <c r="EW570">
        <v>32.729999999999997</v>
      </c>
      <c r="EX570">
        <v>0.01</v>
      </c>
      <c r="EY570">
        <v>0</v>
      </c>
      <c r="FQ570">
        <v>0</v>
      </c>
      <c r="FR570">
        <f t="shared" si="435"/>
        <v>0</v>
      </c>
      <c r="FS570">
        <v>0</v>
      </c>
      <c r="FT570" t="s">
        <v>148</v>
      </c>
      <c r="FU570" t="s">
        <v>24</v>
      </c>
      <c r="FV570" t="s">
        <v>24</v>
      </c>
      <c r="FW570" t="s">
        <v>25</v>
      </c>
      <c r="FX570">
        <v>94.5</v>
      </c>
      <c r="FY570">
        <v>46.75</v>
      </c>
      <c r="GA570" t="s">
        <v>3</v>
      </c>
      <c r="GD570">
        <v>1</v>
      </c>
      <c r="GF570">
        <v>-1159350602</v>
      </c>
      <c r="GG570">
        <v>2</v>
      </c>
      <c r="GH570">
        <v>1</v>
      </c>
      <c r="GI570">
        <v>2</v>
      </c>
      <c r="GJ570">
        <v>0</v>
      </c>
      <c r="GK570">
        <v>0</v>
      </c>
      <c r="GL570">
        <f t="shared" si="436"/>
        <v>0</v>
      </c>
      <c r="GM570">
        <f t="shared" si="437"/>
        <v>7591.8</v>
      </c>
      <c r="GN570">
        <f t="shared" si="438"/>
        <v>7591.8</v>
      </c>
      <c r="GO570">
        <f t="shared" si="439"/>
        <v>0</v>
      </c>
      <c r="GP570">
        <f t="shared" si="440"/>
        <v>0</v>
      </c>
      <c r="GR570">
        <v>0</v>
      </c>
      <c r="GS570">
        <v>3</v>
      </c>
      <c r="GT570">
        <v>0</v>
      </c>
      <c r="GU570" t="s">
        <v>3</v>
      </c>
      <c r="GV570">
        <f t="shared" si="441"/>
        <v>0</v>
      </c>
      <c r="GW570">
        <v>1</v>
      </c>
      <c r="GX570">
        <f t="shared" si="442"/>
        <v>0</v>
      </c>
      <c r="HA570">
        <v>0</v>
      </c>
      <c r="HB570">
        <v>0</v>
      </c>
      <c r="HC570">
        <f t="shared" si="443"/>
        <v>0</v>
      </c>
      <c r="HE570" t="s">
        <v>3</v>
      </c>
      <c r="HF570" t="s">
        <v>3</v>
      </c>
      <c r="IK570">
        <v>0</v>
      </c>
    </row>
    <row r="571" spans="1:245">
      <c r="A571">
        <v>17</v>
      </c>
      <c r="B571">
        <v>1</v>
      </c>
      <c r="C571">
        <f>ROW(SmtRes!A725)</f>
        <v>725</v>
      </c>
      <c r="D571">
        <f>ROW(EtalonRes!A712)</f>
        <v>712</v>
      </c>
      <c r="E571" t="s">
        <v>234</v>
      </c>
      <c r="F571" t="s">
        <v>239</v>
      </c>
      <c r="G571" t="s">
        <v>240</v>
      </c>
      <c r="H571" t="s">
        <v>241</v>
      </c>
      <c r="I571">
        <f>ROUND(64/100,9)</f>
        <v>0.64</v>
      </c>
      <c r="J571">
        <v>0</v>
      </c>
      <c r="O571">
        <f t="shared" si="409"/>
        <v>17784.62</v>
      </c>
      <c r="P571">
        <f t="shared" si="410"/>
        <v>5082.6000000000004</v>
      </c>
      <c r="Q571">
        <f t="shared" si="411"/>
        <v>11.23</v>
      </c>
      <c r="R571">
        <f t="shared" si="412"/>
        <v>3.82</v>
      </c>
      <c r="S571">
        <f t="shared" si="413"/>
        <v>12690.79</v>
      </c>
      <c r="T571">
        <f t="shared" si="414"/>
        <v>0</v>
      </c>
      <c r="U571">
        <f t="shared" si="415"/>
        <v>41.171839999999996</v>
      </c>
      <c r="V571">
        <f t="shared" si="416"/>
        <v>8.0000000000000002E-3</v>
      </c>
      <c r="W571">
        <f t="shared" si="417"/>
        <v>0</v>
      </c>
      <c r="X571">
        <f t="shared" si="418"/>
        <v>10155.69</v>
      </c>
      <c r="Y571">
        <f t="shared" si="419"/>
        <v>4697.01</v>
      </c>
      <c r="AA571">
        <v>35806607</v>
      </c>
      <c r="AB571">
        <f t="shared" si="420"/>
        <v>7162.38</v>
      </c>
      <c r="AC571">
        <f t="shared" si="421"/>
        <v>6563.27</v>
      </c>
      <c r="AD571">
        <f>ROUND(((((ET571*1.25))-((EU571*1.25)))+AE571),2)</f>
        <v>1.48</v>
      </c>
      <c r="AE571">
        <f>ROUND(((EU571*1.25)),2)</f>
        <v>0.18</v>
      </c>
      <c r="AF571">
        <f>ROUND(((EV571*1.15)),2)</f>
        <v>597.63</v>
      </c>
      <c r="AG571">
        <f t="shared" si="422"/>
        <v>0</v>
      </c>
      <c r="AH571">
        <f>((EW571*1.15))</f>
        <v>64.330999999999989</v>
      </c>
      <c r="AI571">
        <f>((EX571*1.25))</f>
        <v>1.2500000000000001E-2</v>
      </c>
      <c r="AJ571">
        <f t="shared" si="423"/>
        <v>0</v>
      </c>
      <c r="AK571">
        <v>7084.13</v>
      </c>
      <c r="AL571">
        <v>6563.27</v>
      </c>
      <c r="AM571">
        <v>1.18</v>
      </c>
      <c r="AN571">
        <v>0.14000000000000001</v>
      </c>
      <c r="AO571">
        <v>519.67999999999995</v>
      </c>
      <c r="AP571">
        <v>0</v>
      </c>
      <c r="AQ571">
        <v>55.94</v>
      </c>
      <c r="AR571">
        <v>0.01</v>
      </c>
      <c r="AS571">
        <v>0</v>
      </c>
      <c r="AT571">
        <v>80</v>
      </c>
      <c r="AU571">
        <v>37</v>
      </c>
      <c r="AV571">
        <v>1</v>
      </c>
      <c r="AW571">
        <v>1</v>
      </c>
      <c r="AZ571">
        <v>1</v>
      </c>
      <c r="BA571">
        <v>33.18</v>
      </c>
      <c r="BB571">
        <v>11.86</v>
      </c>
      <c r="BC571">
        <v>1.21</v>
      </c>
      <c r="BD571" t="s">
        <v>3</v>
      </c>
      <c r="BE571" t="s">
        <v>3</v>
      </c>
      <c r="BF571" t="s">
        <v>3</v>
      </c>
      <c r="BG571" t="s">
        <v>3</v>
      </c>
      <c r="BH571">
        <v>0</v>
      </c>
      <c r="BI571">
        <v>1</v>
      </c>
      <c r="BJ571" t="s">
        <v>242</v>
      </c>
      <c r="BM571">
        <v>15001</v>
      </c>
      <c r="BN571">
        <v>0</v>
      </c>
      <c r="BO571" t="s">
        <v>239</v>
      </c>
      <c r="BP571">
        <v>1</v>
      </c>
      <c r="BQ571">
        <v>2</v>
      </c>
      <c r="BR571">
        <v>0</v>
      </c>
      <c r="BS571">
        <v>33.18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105</v>
      </c>
      <c r="CA571">
        <v>55</v>
      </c>
      <c r="CE571">
        <v>0</v>
      </c>
      <c r="CF571">
        <v>0</v>
      </c>
      <c r="CG571">
        <v>0</v>
      </c>
      <c r="CM571">
        <v>0</v>
      </c>
      <c r="CN571" t="s">
        <v>3</v>
      </c>
      <c r="CO571">
        <v>0</v>
      </c>
      <c r="CP571">
        <f t="shared" si="424"/>
        <v>17784.620000000003</v>
      </c>
      <c r="CQ571">
        <f t="shared" si="425"/>
        <v>7941.5567000000001</v>
      </c>
      <c r="CR571">
        <f t="shared" si="426"/>
        <v>17.552799999999998</v>
      </c>
      <c r="CS571">
        <f t="shared" si="427"/>
        <v>5.9723999999999995</v>
      </c>
      <c r="CT571">
        <f t="shared" si="428"/>
        <v>19829.363399999998</v>
      </c>
      <c r="CU571">
        <f t="shared" si="429"/>
        <v>0</v>
      </c>
      <c r="CV571">
        <f t="shared" si="430"/>
        <v>64.330999999999989</v>
      </c>
      <c r="CW571">
        <f t="shared" si="431"/>
        <v>1.2500000000000001E-2</v>
      </c>
      <c r="CX571">
        <f t="shared" si="432"/>
        <v>0</v>
      </c>
      <c r="CY571">
        <f t="shared" si="433"/>
        <v>10155.688</v>
      </c>
      <c r="CZ571">
        <f t="shared" si="434"/>
        <v>4697.0056999999997</v>
      </c>
      <c r="DC571" t="s">
        <v>3</v>
      </c>
      <c r="DD571" t="s">
        <v>3</v>
      </c>
      <c r="DE571" t="s">
        <v>143</v>
      </c>
      <c r="DF571" t="s">
        <v>143</v>
      </c>
      <c r="DG571" t="s">
        <v>144</v>
      </c>
      <c r="DH571" t="s">
        <v>3</v>
      </c>
      <c r="DI571" t="s">
        <v>144</v>
      </c>
      <c r="DJ571" t="s">
        <v>143</v>
      </c>
      <c r="DK571" t="s">
        <v>3</v>
      </c>
      <c r="DL571" t="s">
        <v>3</v>
      </c>
      <c r="DM571" t="s">
        <v>3</v>
      </c>
      <c r="DN571">
        <v>0</v>
      </c>
      <c r="DO571">
        <v>0</v>
      </c>
      <c r="DP571">
        <v>1</v>
      </c>
      <c r="DQ571">
        <v>1</v>
      </c>
      <c r="DU571">
        <v>1013</v>
      </c>
      <c r="DV571" t="s">
        <v>241</v>
      </c>
      <c r="DW571" t="s">
        <v>241</v>
      </c>
      <c r="DX571">
        <v>1</v>
      </c>
      <c r="DZ571" t="s">
        <v>3</v>
      </c>
      <c r="EA571" t="s">
        <v>3</v>
      </c>
      <c r="EB571" t="s">
        <v>3</v>
      </c>
      <c r="EC571" t="s">
        <v>3</v>
      </c>
      <c r="EE571">
        <v>29085536</v>
      </c>
      <c r="EF571">
        <v>2</v>
      </c>
      <c r="EG571" t="s">
        <v>145</v>
      </c>
      <c r="EH571">
        <v>0</v>
      </c>
      <c r="EI571" t="s">
        <v>3</v>
      </c>
      <c r="EJ571">
        <v>1</v>
      </c>
      <c r="EK571">
        <v>15001</v>
      </c>
      <c r="EL571" t="s">
        <v>160</v>
      </c>
      <c r="EM571" t="s">
        <v>161</v>
      </c>
      <c r="EO571" t="s">
        <v>3</v>
      </c>
      <c r="EQ571">
        <v>0</v>
      </c>
      <c r="ER571">
        <v>7084.13</v>
      </c>
      <c r="ES571">
        <v>6563.27</v>
      </c>
      <c r="ET571">
        <v>1.18</v>
      </c>
      <c r="EU571">
        <v>0.14000000000000001</v>
      </c>
      <c r="EV571">
        <v>519.67999999999995</v>
      </c>
      <c r="EW571">
        <v>55.94</v>
      </c>
      <c r="EX571">
        <v>0.01</v>
      </c>
      <c r="EY571">
        <v>0</v>
      </c>
      <c r="FQ571">
        <v>0</v>
      </c>
      <c r="FR571">
        <f t="shared" si="435"/>
        <v>0</v>
      </c>
      <c r="FS571">
        <v>0</v>
      </c>
      <c r="FT571" t="s">
        <v>148</v>
      </c>
      <c r="FU571" t="s">
        <v>24</v>
      </c>
      <c r="FV571" t="s">
        <v>24</v>
      </c>
      <c r="FW571" t="s">
        <v>25</v>
      </c>
      <c r="FX571">
        <v>94.5</v>
      </c>
      <c r="FY571">
        <v>46.75</v>
      </c>
      <c r="GA571" t="s">
        <v>3</v>
      </c>
      <c r="GD571">
        <v>1</v>
      </c>
      <c r="GF571">
        <v>797186164</v>
      </c>
      <c r="GG571">
        <v>2</v>
      </c>
      <c r="GH571">
        <v>1</v>
      </c>
      <c r="GI571">
        <v>2</v>
      </c>
      <c r="GJ571">
        <v>0</v>
      </c>
      <c r="GK571">
        <v>0</v>
      </c>
      <c r="GL571">
        <f t="shared" si="436"/>
        <v>0</v>
      </c>
      <c r="GM571">
        <f t="shared" si="437"/>
        <v>32637.32</v>
      </c>
      <c r="GN571">
        <f t="shared" si="438"/>
        <v>32637.32</v>
      </c>
      <c r="GO571">
        <f t="shared" si="439"/>
        <v>0</v>
      </c>
      <c r="GP571">
        <f t="shared" si="440"/>
        <v>0</v>
      </c>
      <c r="GR571">
        <v>0</v>
      </c>
      <c r="GS571">
        <v>3</v>
      </c>
      <c r="GT571">
        <v>0</v>
      </c>
      <c r="GU571" t="s">
        <v>3</v>
      </c>
      <c r="GV571">
        <f t="shared" si="441"/>
        <v>0</v>
      </c>
      <c r="GW571">
        <v>1</v>
      </c>
      <c r="GX571">
        <f t="shared" si="442"/>
        <v>0</v>
      </c>
      <c r="HA571">
        <v>0</v>
      </c>
      <c r="HB571">
        <v>0</v>
      </c>
      <c r="HC571">
        <f t="shared" si="443"/>
        <v>0</v>
      </c>
      <c r="HE571" t="s">
        <v>3</v>
      </c>
      <c r="HF571" t="s">
        <v>3</v>
      </c>
      <c r="IK571">
        <v>0</v>
      </c>
    </row>
    <row r="572" spans="1:245">
      <c r="A572">
        <v>17</v>
      </c>
      <c r="B572">
        <v>1</v>
      </c>
      <c r="C572">
        <f>ROW(SmtRes!A736)</f>
        <v>736</v>
      </c>
      <c r="D572">
        <f>ROW(EtalonRes!A721)</f>
        <v>721</v>
      </c>
      <c r="E572" t="s">
        <v>238</v>
      </c>
      <c r="F572" t="s">
        <v>244</v>
      </c>
      <c r="G572" t="s">
        <v>245</v>
      </c>
      <c r="H572" t="s">
        <v>61</v>
      </c>
      <c r="I572">
        <f>ROUND(5/100,9)</f>
        <v>0.05</v>
      </c>
      <c r="J572">
        <v>0</v>
      </c>
      <c r="O572">
        <f t="shared" si="409"/>
        <v>526.87</v>
      </c>
      <c r="P572">
        <f t="shared" si="410"/>
        <v>22.65</v>
      </c>
      <c r="Q572">
        <f t="shared" si="411"/>
        <v>2.6</v>
      </c>
      <c r="R572">
        <f t="shared" si="412"/>
        <v>0.68</v>
      </c>
      <c r="S572">
        <f t="shared" si="413"/>
        <v>501.62</v>
      </c>
      <c r="T572">
        <f t="shared" si="414"/>
        <v>0</v>
      </c>
      <c r="U572">
        <f t="shared" si="415"/>
        <v>1.524</v>
      </c>
      <c r="V572">
        <f t="shared" si="416"/>
        <v>1.5E-3</v>
      </c>
      <c r="W572">
        <f t="shared" si="417"/>
        <v>0</v>
      </c>
      <c r="X572">
        <f t="shared" si="418"/>
        <v>406.86</v>
      </c>
      <c r="Y572">
        <f t="shared" si="419"/>
        <v>261.2</v>
      </c>
      <c r="AA572">
        <v>35806607</v>
      </c>
      <c r="AB572">
        <f t="shared" si="420"/>
        <v>371.42</v>
      </c>
      <c r="AC572">
        <f t="shared" si="421"/>
        <v>63.28</v>
      </c>
      <c r="AD572">
        <f t="shared" ref="AD572:AD577" si="448">ROUND((((ET572)-(EU572))+AE572),2)</f>
        <v>5.78</v>
      </c>
      <c r="AE572">
        <f t="shared" ref="AE572:AF577" si="449">ROUND((EU572),2)</f>
        <v>0.41</v>
      </c>
      <c r="AF572">
        <f t="shared" si="449"/>
        <v>302.36</v>
      </c>
      <c r="AG572">
        <f t="shared" si="422"/>
        <v>0</v>
      </c>
      <c r="AH572">
        <f t="shared" ref="AH572:AI577" si="450">(EW572)</f>
        <v>30.48</v>
      </c>
      <c r="AI572">
        <f t="shared" si="450"/>
        <v>0.03</v>
      </c>
      <c r="AJ572">
        <f t="shared" si="423"/>
        <v>0</v>
      </c>
      <c r="AK572">
        <v>371.42</v>
      </c>
      <c r="AL572">
        <v>63.28</v>
      </c>
      <c r="AM572">
        <v>5.78</v>
      </c>
      <c r="AN572">
        <v>0.41</v>
      </c>
      <c r="AO572">
        <v>302.36</v>
      </c>
      <c r="AP572">
        <v>0</v>
      </c>
      <c r="AQ572">
        <v>30.48</v>
      </c>
      <c r="AR572">
        <v>0.03</v>
      </c>
      <c r="AS572">
        <v>0</v>
      </c>
      <c r="AT572">
        <v>81</v>
      </c>
      <c r="AU572">
        <v>52</v>
      </c>
      <c r="AV572">
        <v>1</v>
      </c>
      <c r="AW572">
        <v>1</v>
      </c>
      <c r="AZ572">
        <v>1</v>
      </c>
      <c r="BA572">
        <v>33.18</v>
      </c>
      <c r="BB572">
        <v>9.01</v>
      </c>
      <c r="BC572">
        <v>7.16</v>
      </c>
      <c r="BD572" t="s">
        <v>3</v>
      </c>
      <c r="BE572" t="s">
        <v>3</v>
      </c>
      <c r="BF572" t="s">
        <v>3</v>
      </c>
      <c r="BG572" t="s">
        <v>3</v>
      </c>
      <c r="BH572">
        <v>0</v>
      </c>
      <c r="BI572">
        <v>2</v>
      </c>
      <c r="BJ572" t="s">
        <v>246</v>
      </c>
      <c r="BM572">
        <v>108001</v>
      </c>
      <c r="BN572">
        <v>0</v>
      </c>
      <c r="BO572" t="s">
        <v>244</v>
      </c>
      <c r="BP572">
        <v>1</v>
      </c>
      <c r="BQ572">
        <v>3</v>
      </c>
      <c r="BR572">
        <v>0</v>
      </c>
      <c r="BS572">
        <v>33.18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95</v>
      </c>
      <c r="CA572">
        <v>65</v>
      </c>
      <c r="CE572">
        <v>0</v>
      </c>
      <c r="CF572">
        <v>0</v>
      </c>
      <c r="CG572">
        <v>0</v>
      </c>
      <c r="CM572">
        <v>0</v>
      </c>
      <c r="CN572" t="s">
        <v>3</v>
      </c>
      <c r="CO572">
        <v>0</v>
      </c>
      <c r="CP572">
        <f t="shared" si="424"/>
        <v>526.87</v>
      </c>
      <c r="CQ572">
        <f t="shared" si="425"/>
        <v>453.08480000000003</v>
      </c>
      <c r="CR572">
        <f t="shared" si="426"/>
        <v>52.077800000000003</v>
      </c>
      <c r="CS572">
        <f t="shared" si="427"/>
        <v>13.6038</v>
      </c>
      <c r="CT572">
        <f t="shared" si="428"/>
        <v>10032.3048</v>
      </c>
      <c r="CU572">
        <f t="shared" si="429"/>
        <v>0</v>
      </c>
      <c r="CV572">
        <f t="shared" si="430"/>
        <v>30.48</v>
      </c>
      <c r="CW572">
        <f t="shared" si="431"/>
        <v>0.03</v>
      </c>
      <c r="CX572">
        <f t="shared" si="432"/>
        <v>0</v>
      </c>
      <c r="CY572">
        <f t="shared" si="433"/>
        <v>406.86300000000006</v>
      </c>
      <c r="CZ572">
        <f t="shared" si="434"/>
        <v>261.19600000000003</v>
      </c>
      <c r="DC572" t="s">
        <v>3</v>
      </c>
      <c r="DD572" t="s">
        <v>3</v>
      </c>
      <c r="DE572" t="s">
        <v>3</v>
      </c>
      <c r="DF572" t="s">
        <v>3</v>
      </c>
      <c r="DG572" t="s">
        <v>3</v>
      </c>
      <c r="DH572" t="s">
        <v>3</v>
      </c>
      <c r="DI572" t="s">
        <v>3</v>
      </c>
      <c r="DJ572" t="s">
        <v>3</v>
      </c>
      <c r="DK572" t="s">
        <v>3</v>
      </c>
      <c r="DL572" t="s">
        <v>3</v>
      </c>
      <c r="DM572" t="s">
        <v>3</v>
      </c>
      <c r="DN572">
        <v>0</v>
      </c>
      <c r="DO572">
        <v>0</v>
      </c>
      <c r="DP572">
        <v>1</v>
      </c>
      <c r="DQ572">
        <v>1</v>
      </c>
      <c r="DU572">
        <v>1010</v>
      </c>
      <c r="DV572" t="s">
        <v>61</v>
      </c>
      <c r="DW572" t="s">
        <v>61</v>
      </c>
      <c r="DX572">
        <v>100</v>
      </c>
      <c r="DZ572" t="s">
        <v>3</v>
      </c>
      <c r="EA572" t="s">
        <v>3</v>
      </c>
      <c r="EB572" t="s">
        <v>3</v>
      </c>
      <c r="EC572" t="s">
        <v>3</v>
      </c>
      <c r="EE572">
        <v>29085386</v>
      </c>
      <c r="EF572">
        <v>3</v>
      </c>
      <c r="EG572" t="s">
        <v>247</v>
      </c>
      <c r="EH572">
        <v>0</v>
      </c>
      <c r="EI572" t="s">
        <v>3</v>
      </c>
      <c r="EJ572">
        <v>2</v>
      </c>
      <c r="EK572">
        <v>108001</v>
      </c>
      <c r="EL572" t="s">
        <v>248</v>
      </c>
      <c r="EM572" t="s">
        <v>249</v>
      </c>
      <c r="EO572" t="s">
        <v>3</v>
      </c>
      <c r="EQ572">
        <v>0</v>
      </c>
      <c r="ER572">
        <v>371.42</v>
      </c>
      <c r="ES572">
        <v>63.28</v>
      </c>
      <c r="ET572">
        <v>5.78</v>
      </c>
      <c r="EU572">
        <v>0.41</v>
      </c>
      <c r="EV572">
        <v>302.36</v>
      </c>
      <c r="EW572">
        <v>30.48</v>
      </c>
      <c r="EX572">
        <v>0.03</v>
      </c>
      <c r="EY572">
        <v>0</v>
      </c>
      <c r="FQ572">
        <v>0</v>
      </c>
      <c r="FR572">
        <f t="shared" si="435"/>
        <v>0</v>
      </c>
      <c r="FS572">
        <v>0</v>
      </c>
      <c r="FV572" t="s">
        <v>24</v>
      </c>
      <c r="FW572" t="s">
        <v>25</v>
      </c>
      <c r="FX572">
        <v>95</v>
      </c>
      <c r="FY572">
        <v>65</v>
      </c>
      <c r="GA572" t="s">
        <v>3</v>
      </c>
      <c r="GD572">
        <v>1</v>
      </c>
      <c r="GF572">
        <v>-1627028948</v>
      </c>
      <c r="GG572">
        <v>2</v>
      </c>
      <c r="GH572">
        <v>1</v>
      </c>
      <c r="GI572">
        <v>2</v>
      </c>
      <c r="GJ572">
        <v>0</v>
      </c>
      <c r="GK572">
        <v>0</v>
      </c>
      <c r="GL572">
        <f t="shared" si="436"/>
        <v>0</v>
      </c>
      <c r="GM572">
        <f t="shared" si="437"/>
        <v>1194.93</v>
      </c>
      <c r="GN572">
        <f t="shared" si="438"/>
        <v>0</v>
      </c>
      <c r="GO572">
        <f t="shared" si="439"/>
        <v>1194.93</v>
      </c>
      <c r="GP572">
        <f t="shared" si="440"/>
        <v>0</v>
      </c>
      <c r="GR572">
        <v>0</v>
      </c>
      <c r="GS572">
        <v>3</v>
      </c>
      <c r="GT572">
        <v>0</v>
      </c>
      <c r="GU572" t="s">
        <v>3</v>
      </c>
      <c r="GV572">
        <f t="shared" si="441"/>
        <v>0</v>
      </c>
      <c r="GW572">
        <v>1</v>
      </c>
      <c r="GX572">
        <f t="shared" si="442"/>
        <v>0</v>
      </c>
      <c r="HA572">
        <v>0</v>
      </c>
      <c r="HB572">
        <v>0</v>
      </c>
      <c r="HC572">
        <f t="shared" si="443"/>
        <v>0</v>
      </c>
      <c r="HE572" t="s">
        <v>3</v>
      </c>
      <c r="HF572" t="s">
        <v>3</v>
      </c>
      <c r="IK572">
        <v>0</v>
      </c>
    </row>
    <row r="573" spans="1:245">
      <c r="A573">
        <v>18</v>
      </c>
      <c r="B573">
        <v>1</v>
      </c>
      <c r="C573">
        <v>734</v>
      </c>
      <c r="E573" t="s">
        <v>291</v>
      </c>
      <c r="F573" t="s">
        <v>251</v>
      </c>
      <c r="G573" t="s">
        <v>252</v>
      </c>
      <c r="H573" t="s">
        <v>253</v>
      </c>
      <c r="I573">
        <f>I572*J573</f>
        <v>5</v>
      </c>
      <c r="J573">
        <v>100</v>
      </c>
      <c r="O573">
        <f t="shared" si="409"/>
        <v>25579.78</v>
      </c>
      <c r="P573">
        <f t="shared" si="410"/>
        <v>25579.78</v>
      </c>
      <c r="Q573">
        <f t="shared" si="411"/>
        <v>0</v>
      </c>
      <c r="R573">
        <f t="shared" si="412"/>
        <v>0</v>
      </c>
      <c r="S573">
        <f t="shared" si="413"/>
        <v>0</v>
      </c>
      <c r="T573">
        <f t="shared" si="414"/>
        <v>0</v>
      </c>
      <c r="U573">
        <f t="shared" si="415"/>
        <v>0</v>
      </c>
      <c r="V573">
        <f t="shared" si="416"/>
        <v>0</v>
      </c>
      <c r="W573">
        <f t="shared" si="417"/>
        <v>97</v>
      </c>
      <c r="X573">
        <f t="shared" si="418"/>
        <v>0</v>
      </c>
      <c r="Y573">
        <f t="shared" si="419"/>
        <v>0</v>
      </c>
      <c r="AA573">
        <v>35806607</v>
      </c>
      <c r="AB573">
        <f t="shared" si="420"/>
        <v>1998.42</v>
      </c>
      <c r="AC573">
        <f t="shared" si="421"/>
        <v>1998.42</v>
      </c>
      <c r="AD573">
        <f t="shared" si="448"/>
        <v>0</v>
      </c>
      <c r="AE573">
        <f t="shared" si="449"/>
        <v>0</v>
      </c>
      <c r="AF573">
        <f t="shared" si="449"/>
        <v>0</v>
      </c>
      <c r="AG573">
        <f t="shared" si="422"/>
        <v>0</v>
      </c>
      <c r="AH573">
        <f t="shared" si="450"/>
        <v>0</v>
      </c>
      <c r="AI573">
        <f t="shared" si="450"/>
        <v>0</v>
      </c>
      <c r="AJ573">
        <f t="shared" si="423"/>
        <v>19.399999999999999</v>
      </c>
      <c r="AK573">
        <v>1998.42</v>
      </c>
      <c r="AL573">
        <v>1998.42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19.399999999999999</v>
      </c>
      <c r="AT573">
        <v>0</v>
      </c>
      <c r="AU573">
        <v>0</v>
      </c>
      <c r="AV573">
        <v>1</v>
      </c>
      <c r="AW573">
        <v>1</v>
      </c>
      <c r="AZ573">
        <v>1</v>
      </c>
      <c r="BA573">
        <v>1</v>
      </c>
      <c r="BB573">
        <v>1</v>
      </c>
      <c r="BC573">
        <v>2.56</v>
      </c>
      <c r="BD573" t="s">
        <v>3</v>
      </c>
      <c r="BE573" t="s">
        <v>3</v>
      </c>
      <c r="BF573" t="s">
        <v>3</v>
      </c>
      <c r="BG573" t="s">
        <v>3</v>
      </c>
      <c r="BH573">
        <v>3</v>
      </c>
      <c r="BI573">
        <v>2</v>
      </c>
      <c r="BJ573" t="s">
        <v>254</v>
      </c>
      <c r="BM573">
        <v>500002</v>
      </c>
      <c r="BN573">
        <v>0</v>
      </c>
      <c r="BO573" t="s">
        <v>251</v>
      </c>
      <c r="BP573">
        <v>1</v>
      </c>
      <c r="BQ573">
        <v>12</v>
      </c>
      <c r="BR573">
        <v>0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0</v>
      </c>
      <c r="CA573">
        <v>0</v>
      </c>
      <c r="CE573">
        <v>0</v>
      </c>
      <c r="CF573">
        <v>0</v>
      </c>
      <c r="CG573">
        <v>0</v>
      </c>
      <c r="CM573">
        <v>0</v>
      </c>
      <c r="CN573" t="s">
        <v>3</v>
      </c>
      <c r="CO573">
        <v>0</v>
      </c>
      <c r="CP573">
        <f t="shared" si="424"/>
        <v>25579.78</v>
      </c>
      <c r="CQ573">
        <f t="shared" si="425"/>
        <v>5115.9552000000003</v>
      </c>
      <c r="CR573">
        <f t="shared" si="426"/>
        <v>0</v>
      </c>
      <c r="CS573">
        <f t="shared" si="427"/>
        <v>0</v>
      </c>
      <c r="CT573">
        <f t="shared" si="428"/>
        <v>0</v>
      </c>
      <c r="CU573">
        <f t="shared" si="429"/>
        <v>0</v>
      </c>
      <c r="CV573">
        <f t="shared" si="430"/>
        <v>0</v>
      </c>
      <c r="CW573">
        <f t="shared" si="431"/>
        <v>0</v>
      </c>
      <c r="CX573">
        <f t="shared" si="432"/>
        <v>19.399999999999999</v>
      </c>
      <c r="CY573">
        <f t="shared" si="433"/>
        <v>0</v>
      </c>
      <c r="CZ573">
        <f t="shared" si="434"/>
        <v>0</v>
      </c>
      <c r="DC573" t="s">
        <v>3</v>
      </c>
      <c r="DD573" t="s">
        <v>3</v>
      </c>
      <c r="DE573" t="s">
        <v>3</v>
      </c>
      <c r="DF573" t="s">
        <v>3</v>
      </c>
      <c r="DG573" t="s">
        <v>3</v>
      </c>
      <c r="DH573" t="s">
        <v>3</v>
      </c>
      <c r="DI573" t="s">
        <v>3</v>
      </c>
      <c r="DJ573" t="s">
        <v>3</v>
      </c>
      <c r="DK573" t="s">
        <v>3</v>
      </c>
      <c r="DL573" t="s">
        <v>3</v>
      </c>
      <c r="DM573" t="s">
        <v>3</v>
      </c>
      <c r="DN573">
        <v>0</v>
      </c>
      <c r="DO573">
        <v>0</v>
      </c>
      <c r="DP573">
        <v>1</v>
      </c>
      <c r="DQ573">
        <v>1</v>
      </c>
      <c r="DU573">
        <v>1010</v>
      </c>
      <c r="DV573" t="s">
        <v>253</v>
      </c>
      <c r="DW573" t="s">
        <v>253</v>
      </c>
      <c r="DX573">
        <v>1000</v>
      </c>
      <c r="DZ573" t="s">
        <v>3</v>
      </c>
      <c r="EA573" t="s">
        <v>3</v>
      </c>
      <c r="EB573" t="s">
        <v>3</v>
      </c>
      <c r="EC573" t="s">
        <v>3</v>
      </c>
      <c r="EE573">
        <v>29085444</v>
      </c>
      <c r="EF573">
        <v>12</v>
      </c>
      <c r="EG573" t="s">
        <v>31</v>
      </c>
      <c r="EH573">
        <v>0</v>
      </c>
      <c r="EI573" t="s">
        <v>3</v>
      </c>
      <c r="EJ573">
        <v>2</v>
      </c>
      <c r="EK573">
        <v>500002</v>
      </c>
      <c r="EL573" t="s">
        <v>32</v>
      </c>
      <c r="EM573" t="s">
        <v>33</v>
      </c>
      <c r="EO573" t="s">
        <v>3</v>
      </c>
      <c r="EQ573">
        <v>0</v>
      </c>
      <c r="ER573">
        <v>1998.42</v>
      </c>
      <c r="ES573">
        <v>1998.42</v>
      </c>
      <c r="ET573">
        <v>0</v>
      </c>
      <c r="EU573">
        <v>0</v>
      </c>
      <c r="EV573">
        <v>0</v>
      </c>
      <c r="EW573">
        <v>0</v>
      </c>
      <c r="EX573">
        <v>0</v>
      </c>
      <c r="FQ573">
        <v>0</v>
      </c>
      <c r="FR573">
        <f t="shared" si="435"/>
        <v>0</v>
      </c>
      <c r="FS573">
        <v>0</v>
      </c>
      <c r="FX573">
        <v>0</v>
      </c>
      <c r="FY573">
        <v>0</v>
      </c>
      <c r="GA573" t="s">
        <v>3</v>
      </c>
      <c r="GD573">
        <v>1</v>
      </c>
      <c r="GF573">
        <v>-1152774928</v>
      </c>
      <c r="GG573">
        <v>2</v>
      </c>
      <c r="GH573">
        <v>1</v>
      </c>
      <c r="GI573">
        <v>2</v>
      </c>
      <c r="GJ573">
        <v>0</v>
      </c>
      <c r="GK573">
        <v>0</v>
      </c>
      <c r="GL573">
        <f t="shared" si="436"/>
        <v>0</v>
      </c>
      <c r="GM573">
        <f t="shared" si="437"/>
        <v>25579.78</v>
      </c>
      <c r="GN573">
        <f t="shared" si="438"/>
        <v>0</v>
      </c>
      <c r="GO573">
        <f t="shared" si="439"/>
        <v>25579.78</v>
      </c>
      <c r="GP573">
        <f t="shared" si="440"/>
        <v>0</v>
      </c>
      <c r="GR573">
        <v>0</v>
      </c>
      <c r="GS573">
        <v>3</v>
      </c>
      <c r="GT573">
        <v>0</v>
      </c>
      <c r="GU573" t="s">
        <v>3</v>
      </c>
      <c r="GV573">
        <f t="shared" si="441"/>
        <v>0</v>
      </c>
      <c r="GW573">
        <v>1</v>
      </c>
      <c r="GX573">
        <f t="shared" si="442"/>
        <v>0</v>
      </c>
      <c r="HA573">
        <v>0</v>
      </c>
      <c r="HB573">
        <v>0</v>
      </c>
      <c r="HC573">
        <f t="shared" si="443"/>
        <v>0</v>
      </c>
      <c r="HE573" t="s">
        <v>3</v>
      </c>
      <c r="HF573" t="s">
        <v>3</v>
      </c>
      <c r="IK573">
        <v>0</v>
      </c>
    </row>
    <row r="574" spans="1:245">
      <c r="A574">
        <v>18</v>
      </c>
      <c r="B574">
        <v>1</v>
      </c>
      <c r="C574">
        <v>733</v>
      </c>
      <c r="E574" t="s">
        <v>292</v>
      </c>
      <c r="F574" t="s">
        <v>256</v>
      </c>
      <c r="G574" t="s">
        <v>257</v>
      </c>
      <c r="H574" t="s">
        <v>258</v>
      </c>
      <c r="I574">
        <f>I572*J574</f>
        <v>5</v>
      </c>
      <c r="J574">
        <v>100</v>
      </c>
      <c r="O574">
        <f t="shared" si="409"/>
        <v>262.51</v>
      </c>
      <c r="P574">
        <f t="shared" si="410"/>
        <v>262.51</v>
      </c>
      <c r="Q574">
        <f t="shared" si="411"/>
        <v>0</v>
      </c>
      <c r="R574">
        <f t="shared" si="412"/>
        <v>0</v>
      </c>
      <c r="S574">
        <f t="shared" si="413"/>
        <v>0</v>
      </c>
      <c r="T574">
        <f t="shared" si="414"/>
        <v>0</v>
      </c>
      <c r="U574">
        <f t="shared" si="415"/>
        <v>0</v>
      </c>
      <c r="V574">
        <f t="shared" si="416"/>
        <v>0</v>
      </c>
      <c r="W574">
        <f t="shared" si="417"/>
        <v>0.35</v>
      </c>
      <c r="X574">
        <f t="shared" si="418"/>
        <v>0</v>
      </c>
      <c r="Y574">
        <f t="shared" si="419"/>
        <v>0</v>
      </c>
      <c r="AA574">
        <v>35806607</v>
      </c>
      <c r="AB574">
        <f t="shared" si="420"/>
        <v>7.62</v>
      </c>
      <c r="AC574">
        <f t="shared" si="421"/>
        <v>7.62</v>
      </c>
      <c r="AD574">
        <f t="shared" si="448"/>
        <v>0</v>
      </c>
      <c r="AE574">
        <f t="shared" si="449"/>
        <v>0</v>
      </c>
      <c r="AF574">
        <f t="shared" si="449"/>
        <v>0</v>
      </c>
      <c r="AG574">
        <f t="shared" si="422"/>
        <v>0</v>
      </c>
      <c r="AH574">
        <f t="shared" si="450"/>
        <v>0</v>
      </c>
      <c r="AI574">
        <f t="shared" si="450"/>
        <v>0</v>
      </c>
      <c r="AJ574">
        <f t="shared" si="423"/>
        <v>7.0000000000000007E-2</v>
      </c>
      <c r="AK574">
        <v>7.62</v>
      </c>
      <c r="AL574">
        <v>7.62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7.0000000000000007E-2</v>
      </c>
      <c r="AT574">
        <v>0</v>
      </c>
      <c r="AU574">
        <v>0</v>
      </c>
      <c r="AV574">
        <v>1</v>
      </c>
      <c r="AW574">
        <v>1</v>
      </c>
      <c r="AZ574">
        <v>1</v>
      </c>
      <c r="BA574">
        <v>1</v>
      </c>
      <c r="BB574">
        <v>1</v>
      </c>
      <c r="BC574">
        <v>6.89</v>
      </c>
      <c r="BD574" t="s">
        <v>3</v>
      </c>
      <c r="BE574" t="s">
        <v>3</v>
      </c>
      <c r="BF574" t="s">
        <v>3</v>
      </c>
      <c r="BG574" t="s">
        <v>3</v>
      </c>
      <c r="BH574">
        <v>3</v>
      </c>
      <c r="BI574">
        <v>2</v>
      </c>
      <c r="BJ574" t="s">
        <v>259</v>
      </c>
      <c r="BM574">
        <v>500002</v>
      </c>
      <c r="BN574">
        <v>0</v>
      </c>
      <c r="BO574" t="s">
        <v>256</v>
      </c>
      <c r="BP574">
        <v>1</v>
      </c>
      <c r="BQ574">
        <v>12</v>
      </c>
      <c r="BR574">
        <v>0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0</v>
      </c>
      <c r="CA574">
        <v>0</v>
      </c>
      <c r="CE574">
        <v>0</v>
      </c>
      <c r="CF574">
        <v>0</v>
      </c>
      <c r="CG574">
        <v>0</v>
      </c>
      <c r="CM574">
        <v>0</v>
      </c>
      <c r="CN574" t="s">
        <v>3</v>
      </c>
      <c r="CO574">
        <v>0</v>
      </c>
      <c r="CP574">
        <f t="shared" si="424"/>
        <v>262.51</v>
      </c>
      <c r="CQ574">
        <f t="shared" si="425"/>
        <v>52.501799999999996</v>
      </c>
      <c r="CR574">
        <f t="shared" si="426"/>
        <v>0</v>
      </c>
      <c r="CS574">
        <f t="shared" si="427"/>
        <v>0</v>
      </c>
      <c r="CT574">
        <f t="shared" si="428"/>
        <v>0</v>
      </c>
      <c r="CU574">
        <f t="shared" si="429"/>
        <v>0</v>
      </c>
      <c r="CV574">
        <f t="shared" si="430"/>
        <v>0</v>
      </c>
      <c r="CW574">
        <f t="shared" si="431"/>
        <v>0</v>
      </c>
      <c r="CX574">
        <f t="shared" si="432"/>
        <v>7.0000000000000007E-2</v>
      </c>
      <c r="CY574">
        <f t="shared" si="433"/>
        <v>0</v>
      </c>
      <c r="CZ574">
        <f t="shared" si="434"/>
        <v>0</v>
      </c>
      <c r="DC574" t="s">
        <v>3</v>
      </c>
      <c r="DD574" t="s">
        <v>3</v>
      </c>
      <c r="DE574" t="s">
        <v>3</v>
      </c>
      <c r="DF574" t="s">
        <v>3</v>
      </c>
      <c r="DG574" t="s">
        <v>3</v>
      </c>
      <c r="DH574" t="s">
        <v>3</v>
      </c>
      <c r="DI574" t="s">
        <v>3</v>
      </c>
      <c r="DJ574" t="s">
        <v>3</v>
      </c>
      <c r="DK574" t="s">
        <v>3</v>
      </c>
      <c r="DL574" t="s">
        <v>3</v>
      </c>
      <c r="DM574" t="s">
        <v>3</v>
      </c>
      <c r="DN574">
        <v>0</v>
      </c>
      <c r="DO574">
        <v>0</v>
      </c>
      <c r="DP574">
        <v>1</v>
      </c>
      <c r="DQ574">
        <v>1</v>
      </c>
      <c r="DU574">
        <v>1010</v>
      </c>
      <c r="DV574" t="s">
        <v>258</v>
      </c>
      <c r="DW574" t="s">
        <v>258</v>
      </c>
      <c r="DX574">
        <v>1</v>
      </c>
      <c r="DZ574" t="s">
        <v>3</v>
      </c>
      <c r="EA574" t="s">
        <v>3</v>
      </c>
      <c r="EB574" t="s">
        <v>3</v>
      </c>
      <c r="EC574" t="s">
        <v>3</v>
      </c>
      <c r="EE574">
        <v>29085444</v>
      </c>
      <c r="EF574">
        <v>12</v>
      </c>
      <c r="EG574" t="s">
        <v>31</v>
      </c>
      <c r="EH574">
        <v>0</v>
      </c>
      <c r="EI574" t="s">
        <v>3</v>
      </c>
      <c r="EJ574">
        <v>2</v>
      </c>
      <c r="EK574">
        <v>500002</v>
      </c>
      <c r="EL574" t="s">
        <v>32</v>
      </c>
      <c r="EM574" t="s">
        <v>33</v>
      </c>
      <c r="EO574" t="s">
        <v>3</v>
      </c>
      <c r="EQ574">
        <v>0</v>
      </c>
      <c r="ER574">
        <v>7.62</v>
      </c>
      <c r="ES574">
        <v>7.62</v>
      </c>
      <c r="ET574">
        <v>0</v>
      </c>
      <c r="EU574">
        <v>0</v>
      </c>
      <c r="EV574">
        <v>0</v>
      </c>
      <c r="EW574">
        <v>0</v>
      </c>
      <c r="EX574">
        <v>0</v>
      </c>
      <c r="FQ574">
        <v>0</v>
      </c>
      <c r="FR574">
        <f t="shared" si="435"/>
        <v>0</v>
      </c>
      <c r="FS574">
        <v>0</v>
      </c>
      <c r="FX574">
        <v>0</v>
      </c>
      <c r="FY574">
        <v>0</v>
      </c>
      <c r="GA574" t="s">
        <v>3</v>
      </c>
      <c r="GD574">
        <v>1</v>
      </c>
      <c r="GF574">
        <v>-652224790</v>
      </c>
      <c r="GG574">
        <v>2</v>
      </c>
      <c r="GH574">
        <v>1</v>
      </c>
      <c r="GI574">
        <v>2</v>
      </c>
      <c r="GJ574">
        <v>0</v>
      </c>
      <c r="GK574">
        <v>0</v>
      </c>
      <c r="GL574">
        <f t="shared" si="436"/>
        <v>0</v>
      </c>
      <c r="GM574">
        <f t="shared" si="437"/>
        <v>262.51</v>
      </c>
      <c r="GN574">
        <f t="shared" si="438"/>
        <v>0</v>
      </c>
      <c r="GO574">
        <f t="shared" si="439"/>
        <v>262.51</v>
      </c>
      <c r="GP574">
        <f t="shared" si="440"/>
        <v>0</v>
      </c>
      <c r="GR574">
        <v>0</v>
      </c>
      <c r="GS574">
        <v>3</v>
      </c>
      <c r="GT574">
        <v>0</v>
      </c>
      <c r="GU574" t="s">
        <v>3</v>
      </c>
      <c r="GV574">
        <f t="shared" si="441"/>
        <v>0</v>
      </c>
      <c r="GW574">
        <v>1</v>
      </c>
      <c r="GX574">
        <f t="shared" si="442"/>
        <v>0</v>
      </c>
      <c r="HA574">
        <v>0</v>
      </c>
      <c r="HB574">
        <v>0</v>
      </c>
      <c r="HC574">
        <f t="shared" si="443"/>
        <v>0</v>
      </c>
      <c r="HE574" t="s">
        <v>3</v>
      </c>
      <c r="HF574" t="s">
        <v>3</v>
      </c>
      <c r="IK574">
        <v>0</v>
      </c>
    </row>
    <row r="575" spans="1:245">
      <c r="A575">
        <v>17</v>
      </c>
      <c r="B575">
        <v>1</v>
      </c>
      <c r="C575">
        <f>ROW(SmtRes!A745)</f>
        <v>745</v>
      </c>
      <c r="D575">
        <f>ROW(EtalonRes!A728)</f>
        <v>728</v>
      </c>
      <c r="E575" t="s">
        <v>298</v>
      </c>
      <c r="F575" t="s">
        <v>261</v>
      </c>
      <c r="G575" t="s">
        <v>262</v>
      </c>
      <c r="H575" t="s">
        <v>61</v>
      </c>
      <c r="I575">
        <f>ROUND(1/100,9)</f>
        <v>0.01</v>
      </c>
      <c r="J575">
        <v>0</v>
      </c>
      <c r="O575">
        <f t="shared" si="409"/>
        <v>89.48</v>
      </c>
      <c r="P575">
        <f t="shared" si="410"/>
        <v>2.59</v>
      </c>
      <c r="Q575">
        <f t="shared" si="411"/>
        <v>0.52</v>
      </c>
      <c r="R575">
        <f t="shared" si="412"/>
        <v>0.14000000000000001</v>
      </c>
      <c r="S575">
        <f t="shared" si="413"/>
        <v>86.37</v>
      </c>
      <c r="T575">
        <f t="shared" si="414"/>
        <v>0</v>
      </c>
      <c r="U575">
        <f t="shared" si="415"/>
        <v>0.26239999999999997</v>
      </c>
      <c r="V575">
        <f t="shared" si="416"/>
        <v>2.9999999999999997E-4</v>
      </c>
      <c r="W575">
        <f t="shared" si="417"/>
        <v>0</v>
      </c>
      <c r="X575">
        <f t="shared" si="418"/>
        <v>70.069999999999993</v>
      </c>
      <c r="Y575">
        <f t="shared" si="419"/>
        <v>44.99</v>
      </c>
      <c r="AA575">
        <v>35806607</v>
      </c>
      <c r="AB575">
        <f t="shared" si="420"/>
        <v>302.14999999999998</v>
      </c>
      <c r="AC575">
        <f t="shared" si="421"/>
        <v>36.07</v>
      </c>
      <c r="AD575">
        <f t="shared" si="448"/>
        <v>5.78</v>
      </c>
      <c r="AE575">
        <f t="shared" si="449"/>
        <v>0.41</v>
      </c>
      <c r="AF575">
        <f t="shared" si="449"/>
        <v>260.3</v>
      </c>
      <c r="AG575">
        <f t="shared" si="422"/>
        <v>0</v>
      </c>
      <c r="AH575">
        <f t="shared" si="450"/>
        <v>26.24</v>
      </c>
      <c r="AI575">
        <f t="shared" si="450"/>
        <v>0.03</v>
      </c>
      <c r="AJ575">
        <f t="shared" si="423"/>
        <v>0</v>
      </c>
      <c r="AK575">
        <v>302.14999999999998</v>
      </c>
      <c r="AL575">
        <v>36.07</v>
      </c>
      <c r="AM575">
        <v>5.78</v>
      </c>
      <c r="AN575">
        <v>0.41</v>
      </c>
      <c r="AO575">
        <v>260.3</v>
      </c>
      <c r="AP575">
        <v>0</v>
      </c>
      <c r="AQ575">
        <v>26.24</v>
      </c>
      <c r="AR575">
        <v>0.03</v>
      </c>
      <c r="AS575">
        <v>0</v>
      </c>
      <c r="AT575">
        <v>81</v>
      </c>
      <c r="AU575">
        <v>52</v>
      </c>
      <c r="AV575">
        <v>1</v>
      </c>
      <c r="AW575">
        <v>1</v>
      </c>
      <c r="AZ575">
        <v>1</v>
      </c>
      <c r="BA575">
        <v>33.18</v>
      </c>
      <c r="BB575">
        <v>9.01</v>
      </c>
      <c r="BC575">
        <v>7.17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2</v>
      </c>
      <c r="BJ575" t="s">
        <v>263</v>
      </c>
      <c r="BM575">
        <v>108001</v>
      </c>
      <c r="BN575">
        <v>0</v>
      </c>
      <c r="BO575" t="s">
        <v>261</v>
      </c>
      <c r="BP575">
        <v>1</v>
      </c>
      <c r="BQ575">
        <v>3</v>
      </c>
      <c r="BR575">
        <v>0</v>
      </c>
      <c r="BS575">
        <v>33.18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95</v>
      </c>
      <c r="CA575">
        <v>65</v>
      </c>
      <c r="CE575">
        <v>0</v>
      </c>
      <c r="CF575">
        <v>0</v>
      </c>
      <c r="CG575">
        <v>0</v>
      </c>
      <c r="CM575">
        <v>0</v>
      </c>
      <c r="CN575" t="s">
        <v>3</v>
      </c>
      <c r="CO575">
        <v>0</v>
      </c>
      <c r="CP575">
        <f t="shared" si="424"/>
        <v>89.48</v>
      </c>
      <c r="CQ575">
        <f t="shared" si="425"/>
        <v>258.62189999999998</v>
      </c>
      <c r="CR575">
        <f t="shared" si="426"/>
        <v>52.077800000000003</v>
      </c>
      <c r="CS575">
        <f t="shared" si="427"/>
        <v>13.6038</v>
      </c>
      <c r="CT575">
        <f t="shared" si="428"/>
        <v>8636.7540000000008</v>
      </c>
      <c r="CU575">
        <f t="shared" si="429"/>
        <v>0</v>
      </c>
      <c r="CV575">
        <f t="shared" si="430"/>
        <v>26.24</v>
      </c>
      <c r="CW575">
        <f t="shared" si="431"/>
        <v>0.03</v>
      </c>
      <c r="CX575">
        <f t="shared" si="432"/>
        <v>0</v>
      </c>
      <c r="CY575">
        <f t="shared" si="433"/>
        <v>70.073100000000011</v>
      </c>
      <c r="CZ575">
        <f t="shared" si="434"/>
        <v>44.985200000000006</v>
      </c>
      <c r="DC575" t="s">
        <v>3</v>
      </c>
      <c r="DD575" t="s">
        <v>3</v>
      </c>
      <c r="DE575" t="s">
        <v>3</v>
      </c>
      <c r="DF575" t="s">
        <v>3</v>
      </c>
      <c r="DG575" t="s">
        <v>3</v>
      </c>
      <c r="DH575" t="s">
        <v>3</v>
      </c>
      <c r="DI575" t="s">
        <v>3</v>
      </c>
      <c r="DJ575" t="s">
        <v>3</v>
      </c>
      <c r="DK575" t="s">
        <v>3</v>
      </c>
      <c r="DL575" t="s">
        <v>3</v>
      </c>
      <c r="DM575" t="s">
        <v>3</v>
      </c>
      <c r="DN575">
        <v>0</v>
      </c>
      <c r="DO575">
        <v>0</v>
      </c>
      <c r="DP575">
        <v>1</v>
      </c>
      <c r="DQ575">
        <v>1</v>
      </c>
      <c r="DU575">
        <v>1010</v>
      </c>
      <c r="DV575" t="s">
        <v>61</v>
      </c>
      <c r="DW575" t="s">
        <v>61</v>
      </c>
      <c r="DX575">
        <v>100</v>
      </c>
      <c r="DZ575" t="s">
        <v>3</v>
      </c>
      <c r="EA575" t="s">
        <v>3</v>
      </c>
      <c r="EB575" t="s">
        <v>3</v>
      </c>
      <c r="EC575" t="s">
        <v>3</v>
      </c>
      <c r="EE575">
        <v>29085386</v>
      </c>
      <c r="EF575">
        <v>3</v>
      </c>
      <c r="EG575" t="s">
        <v>247</v>
      </c>
      <c r="EH575">
        <v>0</v>
      </c>
      <c r="EI575" t="s">
        <v>3</v>
      </c>
      <c r="EJ575">
        <v>2</v>
      </c>
      <c r="EK575">
        <v>108001</v>
      </c>
      <c r="EL575" t="s">
        <v>248</v>
      </c>
      <c r="EM575" t="s">
        <v>249</v>
      </c>
      <c r="EO575" t="s">
        <v>3</v>
      </c>
      <c r="EQ575">
        <v>0</v>
      </c>
      <c r="ER575">
        <v>302.14999999999998</v>
      </c>
      <c r="ES575">
        <v>36.07</v>
      </c>
      <c r="ET575">
        <v>5.78</v>
      </c>
      <c r="EU575">
        <v>0.41</v>
      </c>
      <c r="EV575">
        <v>260.3</v>
      </c>
      <c r="EW575">
        <v>26.24</v>
      </c>
      <c r="EX575">
        <v>0.03</v>
      </c>
      <c r="EY575">
        <v>0</v>
      </c>
      <c r="FQ575">
        <v>0</v>
      </c>
      <c r="FR575">
        <f t="shared" si="435"/>
        <v>0</v>
      </c>
      <c r="FS575">
        <v>0</v>
      </c>
      <c r="FV575" t="s">
        <v>24</v>
      </c>
      <c r="FW575" t="s">
        <v>25</v>
      </c>
      <c r="FX575">
        <v>95</v>
      </c>
      <c r="FY575">
        <v>65</v>
      </c>
      <c r="GA575" t="s">
        <v>3</v>
      </c>
      <c r="GD575">
        <v>1</v>
      </c>
      <c r="GF575">
        <v>1949515482</v>
      </c>
      <c r="GG575">
        <v>2</v>
      </c>
      <c r="GH575">
        <v>1</v>
      </c>
      <c r="GI575">
        <v>2</v>
      </c>
      <c r="GJ575">
        <v>0</v>
      </c>
      <c r="GK575">
        <v>0</v>
      </c>
      <c r="GL575">
        <f t="shared" si="436"/>
        <v>0</v>
      </c>
      <c r="GM575">
        <f t="shared" si="437"/>
        <v>204.54</v>
      </c>
      <c r="GN575">
        <f t="shared" si="438"/>
        <v>0</v>
      </c>
      <c r="GO575">
        <f t="shared" si="439"/>
        <v>204.54</v>
      </c>
      <c r="GP575">
        <f t="shared" si="440"/>
        <v>0</v>
      </c>
      <c r="GR575">
        <v>0</v>
      </c>
      <c r="GS575">
        <v>3</v>
      </c>
      <c r="GT575">
        <v>0</v>
      </c>
      <c r="GU575" t="s">
        <v>3</v>
      </c>
      <c r="GV575">
        <f t="shared" si="441"/>
        <v>0</v>
      </c>
      <c r="GW575">
        <v>1</v>
      </c>
      <c r="GX575">
        <f t="shared" si="442"/>
        <v>0</v>
      </c>
      <c r="HA575">
        <v>0</v>
      </c>
      <c r="HB575">
        <v>0</v>
      </c>
      <c r="HC575">
        <f t="shared" si="443"/>
        <v>0</v>
      </c>
      <c r="HE575" t="s">
        <v>3</v>
      </c>
      <c r="HF575" t="s">
        <v>3</v>
      </c>
      <c r="IK575">
        <v>0</v>
      </c>
    </row>
    <row r="576" spans="1:245">
      <c r="A576">
        <v>18</v>
      </c>
      <c r="B576">
        <v>1</v>
      </c>
      <c r="C576">
        <v>742</v>
      </c>
      <c r="E576" t="s">
        <v>299</v>
      </c>
      <c r="F576" t="s">
        <v>251</v>
      </c>
      <c r="G576" t="s">
        <v>252</v>
      </c>
      <c r="H576" t="s">
        <v>253</v>
      </c>
      <c r="I576">
        <f>I575*J576</f>
        <v>1</v>
      </c>
      <c r="J576">
        <v>100</v>
      </c>
      <c r="O576">
        <f t="shared" si="409"/>
        <v>5115.96</v>
      </c>
      <c r="P576">
        <f t="shared" si="410"/>
        <v>5115.96</v>
      </c>
      <c r="Q576">
        <f t="shared" si="411"/>
        <v>0</v>
      </c>
      <c r="R576">
        <f t="shared" si="412"/>
        <v>0</v>
      </c>
      <c r="S576">
        <f t="shared" si="413"/>
        <v>0</v>
      </c>
      <c r="T576">
        <f t="shared" si="414"/>
        <v>0</v>
      </c>
      <c r="U576">
        <f t="shared" si="415"/>
        <v>0</v>
      </c>
      <c r="V576">
        <f t="shared" si="416"/>
        <v>0</v>
      </c>
      <c r="W576">
        <f t="shared" si="417"/>
        <v>19.399999999999999</v>
      </c>
      <c r="X576">
        <f t="shared" si="418"/>
        <v>0</v>
      </c>
      <c r="Y576">
        <f t="shared" si="419"/>
        <v>0</v>
      </c>
      <c r="AA576">
        <v>35806607</v>
      </c>
      <c r="AB576">
        <f t="shared" si="420"/>
        <v>1998.42</v>
      </c>
      <c r="AC576">
        <f t="shared" si="421"/>
        <v>1998.42</v>
      </c>
      <c r="AD576">
        <f t="shared" si="448"/>
        <v>0</v>
      </c>
      <c r="AE576">
        <f t="shared" si="449"/>
        <v>0</v>
      </c>
      <c r="AF576">
        <f t="shared" si="449"/>
        <v>0</v>
      </c>
      <c r="AG576">
        <f t="shared" si="422"/>
        <v>0</v>
      </c>
      <c r="AH576">
        <f t="shared" si="450"/>
        <v>0</v>
      </c>
      <c r="AI576">
        <f t="shared" si="450"/>
        <v>0</v>
      </c>
      <c r="AJ576">
        <f t="shared" si="423"/>
        <v>19.399999999999999</v>
      </c>
      <c r="AK576">
        <v>1998.42</v>
      </c>
      <c r="AL576">
        <v>1998.42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19.399999999999999</v>
      </c>
      <c r="AT576">
        <v>0</v>
      </c>
      <c r="AU576">
        <v>0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2.56</v>
      </c>
      <c r="BD576" t="s">
        <v>3</v>
      </c>
      <c r="BE576" t="s">
        <v>3</v>
      </c>
      <c r="BF576" t="s">
        <v>3</v>
      </c>
      <c r="BG576" t="s">
        <v>3</v>
      </c>
      <c r="BH576">
        <v>3</v>
      </c>
      <c r="BI576">
        <v>2</v>
      </c>
      <c r="BJ576" t="s">
        <v>254</v>
      </c>
      <c r="BM576">
        <v>500002</v>
      </c>
      <c r="BN576">
        <v>0</v>
      </c>
      <c r="BO576" t="s">
        <v>251</v>
      </c>
      <c r="BP576">
        <v>1</v>
      </c>
      <c r="BQ576">
        <v>12</v>
      </c>
      <c r="BR576">
        <v>0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0</v>
      </c>
      <c r="CA576">
        <v>0</v>
      </c>
      <c r="CE576">
        <v>0</v>
      </c>
      <c r="CF576">
        <v>0</v>
      </c>
      <c r="CG576">
        <v>0</v>
      </c>
      <c r="CM576">
        <v>0</v>
      </c>
      <c r="CN576" t="s">
        <v>3</v>
      </c>
      <c r="CO576">
        <v>0</v>
      </c>
      <c r="CP576">
        <f t="shared" si="424"/>
        <v>5115.96</v>
      </c>
      <c r="CQ576">
        <f t="shared" si="425"/>
        <v>5115.9552000000003</v>
      </c>
      <c r="CR576">
        <f t="shared" si="426"/>
        <v>0</v>
      </c>
      <c r="CS576">
        <f t="shared" si="427"/>
        <v>0</v>
      </c>
      <c r="CT576">
        <f t="shared" si="428"/>
        <v>0</v>
      </c>
      <c r="CU576">
        <f t="shared" si="429"/>
        <v>0</v>
      </c>
      <c r="CV576">
        <f t="shared" si="430"/>
        <v>0</v>
      </c>
      <c r="CW576">
        <f t="shared" si="431"/>
        <v>0</v>
      </c>
      <c r="CX576">
        <f t="shared" si="432"/>
        <v>19.399999999999999</v>
      </c>
      <c r="CY576">
        <f t="shared" si="433"/>
        <v>0</v>
      </c>
      <c r="CZ576">
        <f t="shared" si="434"/>
        <v>0</v>
      </c>
      <c r="DC576" t="s">
        <v>3</v>
      </c>
      <c r="DD576" t="s">
        <v>3</v>
      </c>
      <c r="DE576" t="s">
        <v>3</v>
      </c>
      <c r="DF576" t="s">
        <v>3</v>
      </c>
      <c r="DG576" t="s">
        <v>3</v>
      </c>
      <c r="DH576" t="s">
        <v>3</v>
      </c>
      <c r="DI576" t="s">
        <v>3</v>
      </c>
      <c r="DJ576" t="s">
        <v>3</v>
      </c>
      <c r="DK576" t="s">
        <v>3</v>
      </c>
      <c r="DL576" t="s">
        <v>3</v>
      </c>
      <c r="DM576" t="s">
        <v>3</v>
      </c>
      <c r="DN576">
        <v>0</v>
      </c>
      <c r="DO576">
        <v>0</v>
      </c>
      <c r="DP576">
        <v>1</v>
      </c>
      <c r="DQ576">
        <v>1</v>
      </c>
      <c r="DU576">
        <v>1010</v>
      </c>
      <c r="DV576" t="s">
        <v>253</v>
      </c>
      <c r="DW576" t="s">
        <v>253</v>
      </c>
      <c r="DX576">
        <v>1000</v>
      </c>
      <c r="DZ576" t="s">
        <v>3</v>
      </c>
      <c r="EA576" t="s">
        <v>3</v>
      </c>
      <c r="EB576" t="s">
        <v>3</v>
      </c>
      <c r="EC576" t="s">
        <v>3</v>
      </c>
      <c r="EE576">
        <v>29085444</v>
      </c>
      <c r="EF576">
        <v>12</v>
      </c>
      <c r="EG576" t="s">
        <v>31</v>
      </c>
      <c r="EH576">
        <v>0</v>
      </c>
      <c r="EI576" t="s">
        <v>3</v>
      </c>
      <c r="EJ576">
        <v>2</v>
      </c>
      <c r="EK576">
        <v>500002</v>
      </c>
      <c r="EL576" t="s">
        <v>32</v>
      </c>
      <c r="EM576" t="s">
        <v>33</v>
      </c>
      <c r="EO576" t="s">
        <v>3</v>
      </c>
      <c r="EQ576">
        <v>0</v>
      </c>
      <c r="ER576">
        <v>1998.42</v>
      </c>
      <c r="ES576">
        <v>1998.42</v>
      </c>
      <c r="ET576">
        <v>0</v>
      </c>
      <c r="EU576">
        <v>0</v>
      </c>
      <c r="EV576">
        <v>0</v>
      </c>
      <c r="EW576">
        <v>0</v>
      </c>
      <c r="EX576">
        <v>0</v>
      </c>
      <c r="FQ576">
        <v>0</v>
      </c>
      <c r="FR576">
        <f t="shared" si="435"/>
        <v>0</v>
      </c>
      <c r="FS576">
        <v>0</v>
      </c>
      <c r="FX576">
        <v>0</v>
      </c>
      <c r="FY576">
        <v>0</v>
      </c>
      <c r="GA576" t="s">
        <v>3</v>
      </c>
      <c r="GD576">
        <v>1</v>
      </c>
      <c r="GF576">
        <v>-1152774928</v>
      </c>
      <c r="GG576">
        <v>2</v>
      </c>
      <c r="GH576">
        <v>1</v>
      </c>
      <c r="GI576">
        <v>2</v>
      </c>
      <c r="GJ576">
        <v>0</v>
      </c>
      <c r="GK576">
        <v>0</v>
      </c>
      <c r="GL576">
        <f t="shared" si="436"/>
        <v>0</v>
      </c>
      <c r="GM576">
        <f t="shared" si="437"/>
        <v>5115.96</v>
      </c>
      <c r="GN576">
        <f t="shared" si="438"/>
        <v>0</v>
      </c>
      <c r="GO576">
        <f t="shared" si="439"/>
        <v>5115.96</v>
      </c>
      <c r="GP576">
        <f t="shared" si="440"/>
        <v>0</v>
      </c>
      <c r="GR576">
        <v>0</v>
      </c>
      <c r="GS576">
        <v>3</v>
      </c>
      <c r="GT576">
        <v>0</v>
      </c>
      <c r="GU576" t="s">
        <v>3</v>
      </c>
      <c r="GV576">
        <f t="shared" si="441"/>
        <v>0</v>
      </c>
      <c r="GW576">
        <v>1</v>
      </c>
      <c r="GX576">
        <f t="shared" si="442"/>
        <v>0</v>
      </c>
      <c r="HA576">
        <v>0</v>
      </c>
      <c r="HB576">
        <v>0</v>
      </c>
      <c r="HC576">
        <f t="shared" si="443"/>
        <v>0</v>
      </c>
      <c r="HE576" t="s">
        <v>3</v>
      </c>
      <c r="HF576" t="s">
        <v>3</v>
      </c>
      <c r="IK576">
        <v>0</v>
      </c>
    </row>
    <row r="577" spans="1:245">
      <c r="A577">
        <v>18</v>
      </c>
      <c r="B577">
        <v>1</v>
      </c>
      <c r="C577">
        <v>744</v>
      </c>
      <c r="E577" t="s">
        <v>304</v>
      </c>
      <c r="F577" t="s">
        <v>266</v>
      </c>
      <c r="G577" t="s">
        <v>267</v>
      </c>
      <c r="H577" t="s">
        <v>258</v>
      </c>
      <c r="I577">
        <f>I575*J577</f>
        <v>1</v>
      </c>
      <c r="J577">
        <v>100</v>
      </c>
      <c r="O577">
        <f t="shared" si="409"/>
        <v>76.47</v>
      </c>
      <c r="P577">
        <f t="shared" si="410"/>
        <v>76.47</v>
      </c>
      <c r="Q577">
        <f t="shared" si="411"/>
        <v>0</v>
      </c>
      <c r="R577">
        <f t="shared" si="412"/>
        <v>0</v>
      </c>
      <c r="S577">
        <f t="shared" si="413"/>
        <v>0</v>
      </c>
      <c r="T577">
        <f t="shared" si="414"/>
        <v>0</v>
      </c>
      <c r="U577">
        <f t="shared" si="415"/>
        <v>0</v>
      </c>
      <c r="V577">
        <f t="shared" si="416"/>
        <v>0</v>
      </c>
      <c r="W577">
        <f t="shared" si="417"/>
        <v>0.09</v>
      </c>
      <c r="X577">
        <f t="shared" si="418"/>
        <v>0</v>
      </c>
      <c r="Y577">
        <f t="shared" si="419"/>
        <v>0</v>
      </c>
      <c r="AA577">
        <v>35806607</v>
      </c>
      <c r="AB577">
        <f t="shared" si="420"/>
        <v>8.81</v>
      </c>
      <c r="AC577">
        <f t="shared" si="421"/>
        <v>8.81</v>
      </c>
      <c r="AD577">
        <f t="shared" si="448"/>
        <v>0</v>
      </c>
      <c r="AE577">
        <f t="shared" si="449"/>
        <v>0</v>
      </c>
      <c r="AF577">
        <f t="shared" si="449"/>
        <v>0</v>
      </c>
      <c r="AG577">
        <f t="shared" si="422"/>
        <v>0</v>
      </c>
      <c r="AH577">
        <f t="shared" si="450"/>
        <v>0</v>
      </c>
      <c r="AI577">
        <f t="shared" si="450"/>
        <v>0</v>
      </c>
      <c r="AJ577">
        <f t="shared" si="423"/>
        <v>0.09</v>
      </c>
      <c r="AK577">
        <v>8.81</v>
      </c>
      <c r="AL577">
        <v>8.81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0.09</v>
      </c>
      <c r="AT577">
        <v>0</v>
      </c>
      <c r="AU577">
        <v>0</v>
      </c>
      <c r="AV577">
        <v>1</v>
      </c>
      <c r="AW577">
        <v>1</v>
      </c>
      <c r="AZ577">
        <v>1</v>
      </c>
      <c r="BA577">
        <v>1</v>
      </c>
      <c r="BB577">
        <v>1</v>
      </c>
      <c r="BC577">
        <v>8.68</v>
      </c>
      <c r="BD577" t="s">
        <v>3</v>
      </c>
      <c r="BE577" t="s">
        <v>3</v>
      </c>
      <c r="BF577" t="s">
        <v>3</v>
      </c>
      <c r="BG577" t="s">
        <v>3</v>
      </c>
      <c r="BH577">
        <v>3</v>
      </c>
      <c r="BI577">
        <v>2</v>
      </c>
      <c r="BJ577" t="s">
        <v>268</v>
      </c>
      <c r="BM577">
        <v>500002</v>
      </c>
      <c r="BN577">
        <v>0</v>
      </c>
      <c r="BO577" t="s">
        <v>266</v>
      </c>
      <c r="BP577">
        <v>1</v>
      </c>
      <c r="BQ577">
        <v>12</v>
      </c>
      <c r="BR577">
        <v>0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0</v>
      </c>
      <c r="CA577">
        <v>0</v>
      </c>
      <c r="CE577">
        <v>0</v>
      </c>
      <c r="CF577">
        <v>0</v>
      </c>
      <c r="CG577">
        <v>0</v>
      </c>
      <c r="CM577">
        <v>0</v>
      </c>
      <c r="CN577" t="s">
        <v>3</v>
      </c>
      <c r="CO577">
        <v>0</v>
      </c>
      <c r="CP577">
        <f t="shared" si="424"/>
        <v>76.47</v>
      </c>
      <c r="CQ577">
        <f t="shared" si="425"/>
        <v>76.470799999999997</v>
      </c>
      <c r="CR577">
        <f t="shared" si="426"/>
        <v>0</v>
      </c>
      <c r="CS577">
        <f t="shared" si="427"/>
        <v>0</v>
      </c>
      <c r="CT577">
        <f t="shared" si="428"/>
        <v>0</v>
      </c>
      <c r="CU577">
        <f t="shared" si="429"/>
        <v>0</v>
      </c>
      <c r="CV577">
        <f t="shared" si="430"/>
        <v>0</v>
      </c>
      <c r="CW577">
        <f t="shared" si="431"/>
        <v>0</v>
      </c>
      <c r="CX577">
        <f t="shared" si="432"/>
        <v>0.09</v>
      </c>
      <c r="CY577">
        <f t="shared" si="433"/>
        <v>0</v>
      </c>
      <c r="CZ577">
        <f t="shared" si="434"/>
        <v>0</v>
      </c>
      <c r="DC577" t="s">
        <v>3</v>
      </c>
      <c r="DD577" t="s">
        <v>3</v>
      </c>
      <c r="DE577" t="s">
        <v>3</v>
      </c>
      <c r="DF577" t="s">
        <v>3</v>
      </c>
      <c r="DG577" t="s">
        <v>3</v>
      </c>
      <c r="DH577" t="s">
        <v>3</v>
      </c>
      <c r="DI577" t="s">
        <v>3</v>
      </c>
      <c r="DJ577" t="s">
        <v>3</v>
      </c>
      <c r="DK577" t="s">
        <v>3</v>
      </c>
      <c r="DL577" t="s">
        <v>3</v>
      </c>
      <c r="DM577" t="s">
        <v>3</v>
      </c>
      <c r="DN577">
        <v>0</v>
      </c>
      <c r="DO577">
        <v>0</v>
      </c>
      <c r="DP577">
        <v>1</v>
      </c>
      <c r="DQ577">
        <v>1</v>
      </c>
      <c r="DU577">
        <v>1010</v>
      </c>
      <c r="DV577" t="s">
        <v>258</v>
      </c>
      <c r="DW577" t="s">
        <v>258</v>
      </c>
      <c r="DX577">
        <v>1</v>
      </c>
      <c r="DZ577" t="s">
        <v>3</v>
      </c>
      <c r="EA577" t="s">
        <v>3</v>
      </c>
      <c r="EB577" t="s">
        <v>3</v>
      </c>
      <c r="EC577" t="s">
        <v>3</v>
      </c>
      <c r="EE577">
        <v>29085444</v>
      </c>
      <c r="EF577">
        <v>12</v>
      </c>
      <c r="EG577" t="s">
        <v>31</v>
      </c>
      <c r="EH577">
        <v>0</v>
      </c>
      <c r="EI577" t="s">
        <v>3</v>
      </c>
      <c r="EJ577">
        <v>2</v>
      </c>
      <c r="EK577">
        <v>500002</v>
      </c>
      <c r="EL577" t="s">
        <v>32</v>
      </c>
      <c r="EM577" t="s">
        <v>33</v>
      </c>
      <c r="EO577" t="s">
        <v>3</v>
      </c>
      <c r="EQ577">
        <v>0</v>
      </c>
      <c r="ER577">
        <v>8.81</v>
      </c>
      <c r="ES577">
        <v>8.81</v>
      </c>
      <c r="ET577">
        <v>0</v>
      </c>
      <c r="EU577">
        <v>0</v>
      </c>
      <c r="EV577">
        <v>0</v>
      </c>
      <c r="EW577">
        <v>0</v>
      </c>
      <c r="EX577">
        <v>0</v>
      </c>
      <c r="FQ577">
        <v>0</v>
      </c>
      <c r="FR577">
        <f t="shared" si="435"/>
        <v>0</v>
      </c>
      <c r="FS577">
        <v>0</v>
      </c>
      <c r="FX577">
        <v>0</v>
      </c>
      <c r="FY577">
        <v>0</v>
      </c>
      <c r="GA577" t="s">
        <v>3</v>
      </c>
      <c r="GD577">
        <v>1</v>
      </c>
      <c r="GF577">
        <v>-1190793685</v>
      </c>
      <c r="GG577">
        <v>2</v>
      </c>
      <c r="GH577">
        <v>1</v>
      </c>
      <c r="GI577">
        <v>2</v>
      </c>
      <c r="GJ577">
        <v>0</v>
      </c>
      <c r="GK577">
        <v>0</v>
      </c>
      <c r="GL577">
        <f t="shared" si="436"/>
        <v>0</v>
      </c>
      <c r="GM577">
        <f t="shared" si="437"/>
        <v>76.47</v>
      </c>
      <c r="GN577">
        <f t="shared" si="438"/>
        <v>0</v>
      </c>
      <c r="GO577">
        <f t="shared" si="439"/>
        <v>76.47</v>
      </c>
      <c r="GP577">
        <f t="shared" si="440"/>
        <v>0</v>
      </c>
      <c r="GR577">
        <v>0</v>
      </c>
      <c r="GS577">
        <v>3</v>
      </c>
      <c r="GT577">
        <v>0</v>
      </c>
      <c r="GU577" t="s">
        <v>3</v>
      </c>
      <c r="GV577">
        <f t="shared" si="441"/>
        <v>0</v>
      </c>
      <c r="GW577">
        <v>1</v>
      </c>
      <c r="GX577">
        <f t="shared" si="442"/>
        <v>0</v>
      </c>
      <c r="HA577">
        <v>0</v>
      </c>
      <c r="HB577">
        <v>0</v>
      </c>
      <c r="HC577">
        <f t="shared" si="443"/>
        <v>0</v>
      </c>
      <c r="HE577" t="s">
        <v>3</v>
      </c>
      <c r="HF577" t="s">
        <v>3</v>
      </c>
      <c r="IK577">
        <v>0</v>
      </c>
    </row>
    <row r="578" spans="1:245">
      <c r="A578">
        <v>17</v>
      </c>
      <c r="B578">
        <v>1</v>
      </c>
      <c r="C578">
        <f>ROW(SmtRes!A762)</f>
        <v>762</v>
      </c>
      <c r="D578">
        <f>ROW(EtalonRes!A746)</f>
        <v>746</v>
      </c>
      <c r="E578" t="s">
        <v>260</v>
      </c>
      <c r="F578" t="s">
        <v>270</v>
      </c>
      <c r="G578" t="s">
        <v>271</v>
      </c>
      <c r="H578" t="s">
        <v>272</v>
      </c>
      <c r="I578">
        <f>ROUND(26.5/100,9)</f>
        <v>0.26500000000000001</v>
      </c>
      <c r="J578">
        <v>0</v>
      </c>
      <c r="O578">
        <f t="shared" si="409"/>
        <v>17212</v>
      </c>
      <c r="P578">
        <f t="shared" si="410"/>
        <v>8750.89</v>
      </c>
      <c r="Q578">
        <f t="shared" si="411"/>
        <v>23.55</v>
      </c>
      <c r="R578">
        <f t="shared" si="412"/>
        <v>0</v>
      </c>
      <c r="S578">
        <f t="shared" si="413"/>
        <v>8437.56</v>
      </c>
      <c r="T578">
        <f t="shared" si="414"/>
        <v>0</v>
      </c>
      <c r="U578">
        <f t="shared" si="415"/>
        <v>28.036999999999999</v>
      </c>
      <c r="V578">
        <f t="shared" si="416"/>
        <v>0</v>
      </c>
      <c r="W578">
        <f t="shared" si="417"/>
        <v>0</v>
      </c>
      <c r="X578">
        <f t="shared" si="418"/>
        <v>7593.8</v>
      </c>
      <c r="Y578">
        <f t="shared" si="419"/>
        <v>3628.15</v>
      </c>
      <c r="AA578">
        <v>35806607</v>
      </c>
      <c r="AB578">
        <f t="shared" si="420"/>
        <v>6552.65</v>
      </c>
      <c r="AC578">
        <f t="shared" si="421"/>
        <v>5578.08</v>
      </c>
      <c r="AD578">
        <f>ROUND(((((ET578*1.25))-((EU578*1.25)))+AE578),2)</f>
        <v>14.96</v>
      </c>
      <c r="AE578">
        <f>ROUND(((EU578*1.25)),2)</f>
        <v>0</v>
      </c>
      <c r="AF578">
        <f>ROUND(((EV578*1.15)),2)</f>
        <v>959.61</v>
      </c>
      <c r="AG578">
        <f t="shared" si="422"/>
        <v>0</v>
      </c>
      <c r="AH578">
        <f>((EW578*1.15))</f>
        <v>105.8</v>
      </c>
      <c r="AI578">
        <f>((EX578*1.25))</f>
        <v>0</v>
      </c>
      <c r="AJ578">
        <f t="shared" si="423"/>
        <v>0</v>
      </c>
      <c r="AK578">
        <v>6424.49</v>
      </c>
      <c r="AL578">
        <v>5578.08</v>
      </c>
      <c r="AM578">
        <v>11.97</v>
      </c>
      <c r="AN578">
        <v>0</v>
      </c>
      <c r="AO578">
        <v>834.44</v>
      </c>
      <c r="AP578">
        <v>0</v>
      </c>
      <c r="AQ578">
        <v>92</v>
      </c>
      <c r="AR578">
        <v>0</v>
      </c>
      <c r="AS578">
        <v>0</v>
      </c>
      <c r="AT578">
        <v>90</v>
      </c>
      <c r="AU578">
        <v>43</v>
      </c>
      <c r="AV578">
        <v>1</v>
      </c>
      <c r="AW578">
        <v>1</v>
      </c>
      <c r="AZ578">
        <v>1</v>
      </c>
      <c r="BA578">
        <v>33.18</v>
      </c>
      <c r="BB578">
        <v>5.94</v>
      </c>
      <c r="BC578">
        <v>5.92</v>
      </c>
      <c r="BD578" t="s">
        <v>3</v>
      </c>
      <c r="BE578" t="s">
        <v>3</v>
      </c>
      <c r="BF578" t="s">
        <v>3</v>
      </c>
      <c r="BG578" t="s">
        <v>3</v>
      </c>
      <c r="BH578">
        <v>0</v>
      </c>
      <c r="BI578">
        <v>1</v>
      </c>
      <c r="BJ578" t="s">
        <v>273</v>
      </c>
      <c r="BM578">
        <v>10001</v>
      </c>
      <c r="BN578">
        <v>0</v>
      </c>
      <c r="BO578" t="s">
        <v>270</v>
      </c>
      <c r="BP578">
        <v>1</v>
      </c>
      <c r="BQ578">
        <v>2</v>
      </c>
      <c r="BR578">
        <v>0</v>
      </c>
      <c r="BS578">
        <v>33.18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3</v>
      </c>
      <c r="BZ578">
        <v>118</v>
      </c>
      <c r="CA578">
        <v>63</v>
      </c>
      <c r="CE578">
        <v>0</v>
      </c>
      <c r="CF578">
        <v>0</v>
      </c>
      <c r="CG578">
        <v>0</v>
      </c>
      <c r="CM578">
        <v>0</v>
      </c>
      <c r="CN578" t="s">
        <v>3</v>
      </c>
      <c r="CO578">
        <v>0</v>
      </c>
      <c r="CP578">
        <f t="shared" si="424"/>
        <v>17212</v>
      </c>
      <c r="CQ578">
        <f t="shared" si="425"/>
        <v>33022.2336</v>
      </c>
      <c r="CR578">
        <f t="shared" si="426"/>
        <v>88.862400000000008</v>
      </c>
      <c r="CS578">
        <f t="shared" si="427"/>
        <v>0</v>
      </c>
      <c r="CT578">
        <f t="shared" si="428"/>
        <v>31839.859800000002</v>
      </c>
      <c r="CU578">
        <f t="shared" si="429"/>
        <v>0</v>
      </c>
      <c r="CV578">
        <f t="shared" si="430"/>
        <v>105.8</v>
      </c>
      <c r="CW578">
        <f t="shared" si="431"/>
        <v>0</v>
      </c>
      <c r="CX578">
        <f t="shared" si="432"/>
        <v>0</v>
      </c>
      <c r="CY578">
        <f t="shared" si="433"/>
        <v>7593.8039999999992</v>
      </c>
      <c r="CZ578">
        <f t="shared" si="434"/>
        <v>3628.1507999999994</v>
      </c>
      <c r="DC578" t="s">
        <v>3</v>
      </c>
      <c r="DD578" t="s">
        <v>3</v>
      </c>
      <c r="DE578" t="s">
        <v>143</v>
      </c>
      <c r="DF578" t="s">
        <v>143</v>
      </c>
      <c r="DG578" t="s">
        <v>144</v>
      </c>
      <c r="DH578" t="s">
        <v>3</v>
      </c>
      <c r="DI578" t="s">
        <v>144</v>
      </c>
      <c r="DJ578" t="s">
        <v>143</v>
      </c>
      <c r="DK578" t="s">
        <v>3</v>
      </c>
      <c r="DL578" t="s">
        <v>3</v>
      </c>
      <c r="DM578" t="s">
        <v>3</v>
      </c>
      <c r="DN578">
        <v>0</v>
      </c>
      <c r="DO578">
        <v>0</v>
      </c>
      <c r="DP578">
        <v>1</v>
      </c>
      <c r="DQ578">
        <v>1</v>
      </c>
      <c r="DU578">
        <v>1005</v>
      </c>
      <c r="DV578" t="s">
        <v>272</v>
      </c>
      <c r="DW578" t="s">
        <v>272</v>
      </c>
      <c r="DX578">
        <v>100</v>
      </c>
      <c r="DZ578" t="s">
        <v>3</v>
      </c>
      <c r="EA578" t="s">
        <v>3</v>
      </c>
      <c r="EB578" t="s">
        <v>3</v>
      </c>
      <c r="EC578" t="s">
        <v>3</v>
      </c>
      <c r="EE578">
        <v>29085510</v>
      </c>
      <c r="EF578">
        <v>2</v>
      </c>
      <c r="EG578" t="s">
        <v>145</v>
      </c>
      <c r="EH578">
        <v>0</v>
      </c>
      <c r="EI578" t="s">
        <v>3</v>
      </c>
      <c r="EJ578">
        <v>1</v>
      </c>
      <c r="EK578">
        <v>10001</v>
      </c>
      <c r="EL578" t="s">
        <v>146</v>
      </c>
      <c r="EM578" t="s">
        <v>147</v>
      </c>
      <c r="EO578" t="s">
        <v>3</v>
      </c>
      <c r="EQ578">
        <v>0</v>
      </c>
      <c r="ER578">
        <v>6424.49</v>
      </c>
      <c r="ES578">
        <v>5578.08</v>
      </c>
      <c r="ET578">
        <v>11.97</v>
      </c>
      <c r="EU578">
        <v>0</v>
      </c>
      <c r="EV578">
        <v>834.44</v>
      </c>
      <c r="EW578">
        <v>92</v>
      </c>
      <c r="EX578">
        <v>0</v>
      </c>
      <c r="EY578">
        <v>0</v>
      </c>
      <c r="FQ578">
        <v>0</v>
      </c>
      <c r="FR578">
        <f t="shared" si="435"/>
        <v>0</v>
      </c>
      <c r="FS578">
        <v>0</v>
      </c>
      <c r="FT578" t="s">
        <v>148</v>
      </c>
      <c r="FU578" t="s">
        <v>24</v>
      </c>
      <c r="FV578" t="s">
        <v>24</v>
      </c>
      <c r="FW578" t="s">
        <v>25</v>
      </c>
      <c r="FX578">
        <v>106.2</v>
      </c>
      <c r="FY578">
        <v>53.55</v>
      </c>
      <c r="GA578" t="s">
        <v>3</v>
      </c>
      <c r="GD578">
        <v>1</v>
      </c>
      <c r="GF578">
        <v>-1939472772</v>
      </c>
      <c r="GG578">
        <v>2</v>
      </c>
      <c r="GH578">
        <v>1</v>
      </c>
      <c r="GI578">
        <v>2</v>
      </c>
      <c r="GJ578">
        <v>0</v>
      </c>
      <c r="GK578">
        <v>0</v>
      </c>
      <c r="GL578">
        <f t="shared" si="436"/>
        <v>0</v>
      </c>
      <c r="GM578">
        <f t="shared" si="437"/>
        <v>28433.95</v>
      </c>
      <c r="GN578">
        <f t="shared" si="438"/>
        <v>28433.95</v>
      </c>
      <c r="GO578">
        <f t="shared" si="439"/>
        <v>0</v>
      </c>
      <c r="GP578">
        <f t="shared" si="440"/>
        <v>0</v>
      </c>
      <c r="GR578">
        <v>0</v>
      </c>
      <c r="GS578">
        <v>3</v>
      </c>
      <c r="GT578">
        <v>0</v>
      </c>
      <c r="GU578" t="s">
        <v>3</v>
      </c>
      <c r="GV578">
        <f t="shared" si="441"/>
        <v>0</v>
      </c>
      <c r="GW578">
        <v>1</v>
      </c>
      <c r="GX578">
        <f t="shared" si="442"/>
        <v>0</v>
      </c>
      <c r="HA578">
        <v>0</v>
      </c>
      <c r="HB578">
        <v>0</v>
      </c>
      <c r="HC578">
        <f t="shared" si="443"/>
        <v>0</v>
      </c>
      <c r="HE578" t="s">
        <v>3</v>
      </c>
      <c r="HF578" t="s">
        <v>3</v>
      </c>
      <c r="IK578">
        <v>0</v>
      </c>
    </row>
    <row r="579" spans="1:245">
      <c r="A579">
        <v>18</v>
      </c>
      <c r="B579">
        <v>1</v>
      </c>
      <c r="C579">
        <v>755</v>
      </c>
      <c r="E579" t="s">
        <v>264</v>
      </c>
      <c r="F579" t="s">
        <v>219</v>
      </c>
      <c r="G579" t="s">
        <v>220</v>
      </c>
      <c r="H579" t="s">
        <v>165</v>
      </c>
      <c r="I579">
        <f>I578*J579</f>
        <v>-29.68</v>
      </c>
      <c r="J579">
        <v>-112</v>
      </c>
      <c r="O579">
        <f t="shared" si="409"/>
        <v>-2190.21</v>
      </c>
      <c r="P579">
        <f t="shared" si="410"/>
        <v>-2190.21</v>
      </c>
      <c r="Q579">
        <f t="shared" si="411"/>
        <v>0</v>
      </c>
      <c r="R579">
        <f t="shared" si="412"/>
        <v>0</v>
      </c>
      <c r="S579">
        <f t="shared" si="413"/>
        <v>0</v>
      </c>
      <c r="T579">
        <f t="shared" si="414"/>
        <v>0</v>
      </c>
      <c r="U579">
        <f t="shared" si="415"/>
        <v>0</v>
      </c>
      <c r="V579">
        <f t="shared" si="416"/>
        <v>0</v>
      </c>
      <c r="W579">
        <f t="shared" si="417"/>
        <v>0</v>
      </c>
      <c r="X579">
        <f t="shared" si="418"/>
        <v>0</v>
      </c>
      <c r="Y579">
        <f t="shared" si="419"/>
        <v>0</v>
      </c>
      <c r="AA579">
        <v>35806607</v>
      </c>
      <c r="AB579">
        <f t="shared" si="420"/>
        <v>15.06</v>
      </c>
      <c r="AC579">
        <f t="shared" si="421"/>
        <v>15.06</v>
      </c>
      <c r="AD579">
        <f>ROUND((((ET579)-(EU579))+AE579),2)</f>
        <v>0</v>
      </c>
      <c r="AE579">
        <f t="shared" ref="AE579:AF581" si="451">ROUND((EU579),2)</f>
        <v>0</v>
      </c>
      <c r="AF579">
        <f t="shared" si="451"/>
        <v>0</v>
      </c>
      <c r="AG579">
        <f t="shared" si="422"/>
        <v>0</v>
      </c>
      <c r="AH579">
        <f t="shared" ref="AH579:AI581" si="452">(EW579)</f>
        <v>0</v>
      </c>
      <c r="AI579">
        <f t="shared" si="452"/>
        <v>0</v>
      </c>
      <c r="AJ579">
        <f t="shared" si="423"/>
        <v>0</v>
      </c>
      <c r="AK579">
        <v>15.06</v>
      </c>
      <c r="AL579">
        <v>15.06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1</v>
      </c>
      <c r="AW579">
        <v>1</v>
      </c>
      <c r="AZ579">
        <v>1</v>
      </c>
      <c r="BA579">
        <v>1</v>
      </c>
      <c r="BB579">
        <v>1</v>
      </c>
      <c r="BC579">
        <v>4.9000000000000004</v>
      </c>
      <c r="BD579" t="s">
        <v>3</v>
      </c>
      <c r="BE579" t="s">
        <v>3</v>
      </c>
      <c r="BF579" t="s">
        <v>3</v>
      </c>
      <c r="BG579" t="s">
        <v>3</v>
      </c>
      <c r="BH579">
        <v>3</v>
      </c>
      <c r="BI579">
        <v>1</v>
      </c>
      <c r="BJ579" t="s">
        <v>275</v>
      </c>
      <c r="BM579">
        <v>500001</v>
      </c>
      <c r="BN579">
        <v>0</v>
      </c>
      <c r="BO579" t="s">
        <v>219</v>
      </c>
      <c r="BP579">
        <v>1</v>
      </c>
      <c r="BQ579">
        <v>8</v>
      </c>
      <c r="BR579">
        <v>1</v>
      </c>
      <c r="BS579">
        <v>1</v>
      </c>
      <c r="BT579">
        <v>1</v>
      </c>
      <c r="BU579">
        <v>1</v>
      </c>
      <c r="BV579">
        <v>1</v>
      </c>
      <c r="BW579">
        <v>1</v>
      </c>
      <c r="BX579">
        <v>1</v>
      </c>
      <c r="BY579" t="s">
        <v>3</v>
      </c>
      <c r="BZ579">
        <v>0</v>
      </c>
      <c r="CA579">
        <v>0</v>
      </c>
      <c r="CE579">
        <v>0</v>
      </c>
      <c r="CF579">
        <v>0</v>
      </c>
      <c r="CG579">
        <v>0</v>
      </c>
      <c r="CM579">
        <v>0</v>
      </c>
      <c r="CN579" t="s">
        <v>3</v>
      </c>
      <c r="CO579">
        <v>0</v>
      </c>
      <c r="CP579">
        <f t="shared" si="424"/>
        <v>-2190.21</v>
      </c>
      <c r="CQ579">
        <f t="shared" si="425"/>
        <v>73.794000000000011</v>
      </c>
      <c r="CR579">
        <f t="shared" si="426"/>
        <v>0</v>
      </c>
      <c r="CS579">
        <f t="shared" si="427"/>
        <v>0</v>
      </c>
      <c r="CT579">
        <f t="shared" si="428"/>
        <v>0</v>
      </c>
      <c r="CU579">
        <f t="shared" si="429"/>
        <v>0</v>
      </c>
      <c r="CV579">
        <f t="shared" si="430"/>
        <v>0</v>
      </c>
      <c r="CW579">
        <f t="shared" si="431"/>
        <v>0</v>
      </c>
      <c r="CX579">
        <f t="shared" si="432"/>
        <v>0</v>
      </c>
      <c r="CY579">
        <f t="shared" si="433"/>
        <v>0</v>
      </c>
      <c r="CZ579">
        <f t="shared" si="434"/>
        <v>0</v>
      </c>
      <c r="DC579" t="s">
        <v>3</v>
      </c>
      <c r="DD579" t="s">
        <v>3</v>
      </c>
      <c r="DE579" t="s">
        <v>3</v>
      </c>
      <c r="DF579" t="s">
        <v>3</v>
      </c>
      <c r="DG579" t="s">
        <v>3</v>
      </c>
      <c r="DH579" t="s">
        <v>3</v>
      </c>
      <c r="DI579" t="s">
        <v>3</v>
      </c>
      <c r="DJ579" t="s">
        <v>3</v>
      </c>
      <c r="DK579" t="s">
        <v>3</v>
      </c>
      <c r="DL579" t="s">
        <v>3</v>
      </c>
      <c r="DM579" t="s">
        <v>3</v>
      </c>
      <c r="DN579">
        <v>0</v>
      </c>
      <c r="DO579">
        <v>0</v>
      </c>
      <c r="DP579">
        <v>1</v>
      </c>
      <c r="DQ579">
        <v>1</v>
      </c>
      <c r="DU579">
        <v>1005</v>
      </c>
      <c r="DV579" t="s">
        <v>165</v>
      </c>
      <c r="DW579" t="s">
        <v>165</v>
      </c>
      <c r="DX579">
        <v>1</v>
      </c>
      <c r="DZ579" t="s">
        <v>3</v>
      </c>
      <c r="EA579" t="s">
        <v>3</v>
      </c>
      <c r="EB579" t="s">
        <v>3</v>
      </c>
      <c r="EC579" t="s">
        <v>3</v>
      </c>
      <c r="EE579">
        <v>29085443</v>
      </c>
      <c r="EF579">
        <v>8</v>
      </c>
      <c r="EG579" t="s">
        <v>153</v>
      </c>
      <c r="EH579">
        <v>0</v>
      </c>
      <c r="EI579" t="s">
        <v>3</v>
      </c>
      <c r="EJ579">
        <v>1</v>
      </c>
      <c r="EK579">
        <v>500001</v>
      </c>
      <c r="EL579" t="s">
        <v>154</v>
      </c>
      <c r="EM579" t="s">
        <v>155</v>
      </c>
      <c r="EO579" t="s">
        <v>3</v>
      </c>
      <c r="EQ579">
        <v>0</v>
      </c>
      <c r="ER579">
        <v>15.06</v>
      </c>
      <c r="ES579">
        <v>15.06</v>
      </c>
      <c r="ET579">
        <v>0</v>
      </c>
      <c r="EU579">
        <v>0</v>
      </c>
      <c r="EV579">
        <v>0</v>
      </c>
      <c r="EW579">
        <v>0</v>
      </c>
      <c r="EX579">
        <v>0</v>
      </c>
      <c r="FQ579">
        <v>0</v>
      </c>
      <c r="FR579">
        <f t="shared" si="435"/>
        <v>0</v>
      </c>
      <c r="FS579">
        <v>0</v>
      </c>
      <c r="FX579">
        <v>0</v>
      </c>
      <c r="FY579">
        <v>0</v>
      </c>
      <c r="GA579" t="s">
        <v>3</v>
      </c>
      <c r="GD579">
        <v>1</v>
      </c>
      <c r="GF579">
        <v>-1126346608</v>
      </c>
      <c r="GG579">
        <v>2</v>
      </c>
      <c r="GH579">
        <v>1</v>
      </c>
      <c r="GI579">
        <v>2</v>
      </c>
      <c r="GJ579">
        <v>0</v>
      </c>
      <c r="GK579">
        <v>0</v>
      </c>
      <c r="GL579">
        <f t="shared" si="436"/>
        <v>0</v>
      </c>
      <c r="GM579">
        <f t="shared" si="437"/>
        <v>-2190.21</v>
      </c>
      <c r="GN579">
        <f t="shared" si="438"/>
        <v>-2190.21</v>
      </c>
      <c r="GO579">
        <f t="shared" si="439"/>
        <v>0</v>
      </c>
      <c r="GP579">
        <f t="shared" si="440"/>
        <v>0</v>
      </c>
      <c r="GR579">
        <v>0</v>
      </c>
      <c r="GS579">
        <v>3</v>
      </c>
      <c r="GT579">
        <v>0</v>
      </c>
      <c r="GU579" t="s">
        <v>3</v>
      </c>
      <c r="GV579">
        <f t="shared" si="441"/>
        <v>0</v>
      </c>
      <c r="GW579">
        <v>1</v>
      </c>
      <c r="GX579">
        <f t="shared" si="442"/>
        <v>0</v>
      </c>
      <c r="HA579">
        <v>0</v>
      </c>
      <c r="HB579">
        <v>0</v>
      </c>
      <c r="HC579">
        <f t="shared" si="443"/>
        <v>0</v>
      </c>
      <c r="HE579" t="s">
        <v>3</v>
      </c>
      <c r="HF579" t="s">
        <v>3</v>
      </c>
      <c r="IK579">
        <v>0</v>
      </c>
    </row>
    <row r="580" spans="1:245">
      <c r="A580">
        <v>17</v>
      </c>
      <c r="B580">
        <v>1</v>
      </c>
      <c r="C580">
        <f>ROW(SmtRes!A769)</f>
        <v>769</v>
      </c>
      <c r="D580">
        <f>ROW(EtalonRes!A752)</f>
        <v>752</v>
      </c>
      <c r="E580" t="s">
        <v>276</v>
      </c>
      <c r="F580" t="s">
        <v>277</v>
      </c>
      <c r="G580" t="s">
        <v>278</v>
      </c>
      <c r="H580" t="s">
        <v>61</v>
      </c>
      <c r="I580">
        <f>ROUND(4/100,9)</f>
        <v>0.04</v>
      </c>
      <c r="J580">
        <v>0</v>
      </c>
      <c r="O580">
        <f t="shared" si="409"/>
        <v>1316.03</v>
      </c>
      <c r="P580">
        <f t="shared" si="410"/>
        <v>56.79</v>
      </c>
      <c r="Q580">
        <f t="shared" si="411"/>
        <v>16.38</v>
      </c>
      <c r="R580">
        <f t="shared" si="412"/>
        <v>3.58</v>
      </c>
      <c r="S580">
        <f t="shared" si="413"/>
        <v>1242.8599999999999</v>
      </c>
      <c r="T580">
        <f t="shared" si="414"/>
        <v>0</v>
      </c>
      <c r="U580">
        <f t="shared" si="415"/>
        <v>3.7760000000000002</v>
      </c>
      <c r="V580">
        <f t="shared" si="416"/>
        <v>8.0000000000000002E-3</v>
      </c>
      <c r="W580">
        <f t="shared" si="417"/>
        <v>0</v>
      </c>
      <c r="X580">
        <f t="shared" si="418"/>
        <v>1009.62</v>
      </c>
      <c r="Y580">
        <f t="shared" si="419"/>
        <v>648.15</v>
      </c>
      <c r="AA580">
        <v>35806607</v>
      </c>
      <c r="AB580">
        <f t="shared" si="420"/>
        <v>1101.54</v>
      </c>
      <c r="AC580">
        <f t="shared" si="421"/>
        <v>120.73</v>
      </c>
      <c r="AD580">
        <f>ROUND((((ET580)-(EU580))+AE580),2)</f>
        <v>44.36</v>
      </c>
      <c r="AE580">
        <f t="shared" si="451"/>
        <v>2.7</v>
      </c>
      <c r="AF580">
        <f t="shared" si="451"/>
        <v>936.45</v>
      </c>
      <c r="AG580">
        <f t="shared" si="422"/>
        <v>0</v>
      </c>
      <c r="AH580">
        <f t="shared" si="452"/>
        <v>94.4</v>
      </c>
      <c r="AI580">
        <f t="shared" si="452"/>
        <v>0.2</v>
      </c>
      <c r="AJ580">
        <f t="shared" si="423"/>
        <v>0</v>
      </c>
      <c r="AK580">
        <v>1101.54</v>
      </c>
      <c r="AL580">
        <v>120.73</v>
      </c>
      <c r="AM580">
        <v>44.36</v>
      </c>
      <c r="AN580">
        <v>2.7</v>
      </c>
      <c r="AO580">
        <v>936.45</v>
      </c>
      <c r="AP580">
        <v>0</v>
      </c>
      <c r="AQ580">
        <v>94.4</v>
      </c>
      <c r="AR580">
        <v>0.2</v>
      </c>
      <c r="AS580">
        <v>0</v>
      </c>
      <c r="AT580">
        <v>81</v>
      </c>
      <c r="AU580">
        <v>52</v>
      </c>
      <c r="AV580">
        <v>1</v>
      </c>
      <c r="AW580">
        <v>1</v>
      </c>
      <c r="AZ580">
        <v>1</v>
      </c>
      <c r="BA580">
        <v>33.18</v>
      </c>
      <c r="BB580">
        <v>9.23</v>
      </c>
      <c r="BC580">
        <v>11.76</v>
      </c>
      <c r="BD580" t="s">
        <v>3</v>
      </c>
      <c r="BE580" t="s">
        <v>3</v>
      </c>
      <c r="BF580" t="s">
        <v>3</v>
      </c>
      <c r="BG580" t="s">
        <v>3</v>
      </c>
      <c r="BH580">
        <v>0</v>
      </c>
      <c r="BI580">
        <v>2</v>
      </c>
      <c r="BJ580" t="s">
        <v>279</v>
      </c>
      <c r="BM580">
        <v>108001</v>
      </c>
      <c r="BN580">
        <v>0</v>
      </c>
      <c r="BO580" t="s">
        <v>277</v>
      </c>
      <c r="BP580">
        <v>1</v>
      </c>
      <c r="BQ580">
        <v>3</v>
      </c>
      <c r="BR580">
        <v>0</v>
      </c>
      <c r="BS580">
        <v>33.18</v>
      </c>
      <c r="BT580">
        <v>1</v>
      </c>
      <c r="BU580">
        <v>1</v>
      </c>
      <c r="BV580">
        <v>1</v>
      </c>
      <c r="BW580">
        <v>1</v>
      </c>
      <c r="BX580">
        <v>1</v>
      </c>
      <c r="BY580" t="s">
        <v>3</v>
      </c>
      <c r="BZ580">
        <v>95</v>
      </c>
      <c r="CA580">
        <v>65</v>
      </c>
      <c r="CE580">
        <v>0</v>
      </c>
      <c r="CF580">
        <v>0</v>
      </c>
      <c r="CG580">
        <v>0</v>
      </c>
      <c r="CM580">
        <v>0</v>
      </c>
      <c r="CN580" t="s">
        <v>3</v>
      </c>
      <c r="CO580">
        <v>0</v>
      </c>
      <c r="CP580">
        <f t="shared" si="424"/>
        <v>1316.03</v>
      </c>
      <c r="CQ580">
        <f t="shared" si="425"/>
        <v>1419.7848000000001</v>
      </c>
      <c r="CR580">
        <f t="shared" si="426"/>
        <v>409.44280000000003</v>
      </c>
      <c r="CS580">
        <f t="shared" si="427"/>
        <v>89.585999999999999</v>
      </c>
      <c r="CT580">
        <f t="shared" si="428"/>
        <v>31071.411</v>
      </c>
      <c r="CU580">
        <f t="shared" si="429"/>
        <v>0</v>
      </c>
      <c r="CV580">
        <f t="shared" si="430"/>
        <v>94.4</v>
      </c>
      <c r="CW580">
        <f t="shared" si="431"/>
        <v>0.2</v>
      </c>
      <c r="CX580">
        <f t="shared" si="432"/>
        <v>0</v>
      </c>
      <c r="CY580">
        <f t="shared" si="433"/>
        <v>1009.6163999999999</v>
      </c>
      <c r="CZ580">
        <f t="shared" si="434"/>
        <v>648.14879999999994</v>
      </c>
      <c r="DC580" t="s">
        <v>3</v>
      </c>
      <c r="DD580" t="s">
        <v>3</v>
      </c>
      <c r="DE580" t="s">
        <v>3</v>
      </c>
      <c r="DF580" t="s">
        <v>3</v>
      </c>
      <c r="DG580" t="s">
        <v>3</v>
      </c>
      <c r="DH580" t="s">
        <v>3</v>
      </c>
      <c r="DI580" t="s">
        <v>3</v>
      </c>
      <c r="DJ580" t="s">
        <v>3</v>
      </c>
      <c r="DK580" t="s">
        <v>3</v>
      </c>
      <c r="DL580" t="s">
        <v>3</v>
      </c>
      <c r="DM580" t="s">
        <v>3</v>
      </c>
      <c r="DN580">
        <v>0</v>
      </c>
      <c r="DO580">
        <v>0</v>
      </c>
      <c r="DP580">
        <v>1</v>
      </c>
      <c r="DQ580">
        <v>1</v>
      </c>
      <c r="DU580">
        <v>1010</v>
      </c>
      <c r="DV580" t="s">
        <v>61</v>
      </c>
      <c r="DW580" t="s">
        <v>61</v>
      </c>
      <c r="DX580">
        <v>100</v>
      </c>
      <c r="DZ580" t="s">
        <v>3</v>
      </c>
      <c r="EA580" t="s">
        <v>3</v>
      </c>
      <c r="EB580" t="s">
        <v>3</v>
      </c>
      <c r="EC580" t="s">
        <v>3</v>
      </c>
      <c r="EE580">
        <v>29085386</v>
      </c>
      <c r="EF580">
        <v>3</v>
      </c>
      <c r="EG580" t="s">
        <v>247</v>
      </c>
      <c r="EH580">
        <v>0</v>
      </c>
      <c r="EI580" t="s">
        <v>3</v>
      </c>
      <c r="EJ580">
        <v>2</v>
      </c>
      <c r="EK580">
        <v>108001</v>
      </c>
      <c r="EL580" t="s">
        <v>248</v>
      </c>
      <c r="EM580" t="s">
        <v>249</v>
      </c>
      <c r="EO580" t="s">
        <v>3</v>
      </c>
      <c r="EQ580">
        <v>0</v>
      </c>
      <c r="ER580">
        <v>1101.54</v>
      </c>
      <c r="ES580">
        <v>120.73</v>
      </c>
      <c r="ET580">
        <v>44.36</v>
      </c>
      <c r="EU580">
        <v>2.7</v>
      </c>
      <c r="EV580">
        <v>936.45</v>
      </c>
      <c r="EW580">
        <v>94.4</v>
      </c>
      <c r="EX580">
        <v>0.2</v>
      </c>
      <c r="EY580">
        <v>0</v>
      </c>
      <c r="FQ580">
        <v>0</v>
      </c>
      <c r="FR580">
        <f t="shared" si="435"/>
        <v>0</v>
      </c>
      <c r="FS580">
        <v>0</v>
      </c>
      <c r="FV580" t="s">
        <v>24</v>
      </c>
      <c r="FW580" t="s">
        <v>25</v>
      </c>
      <c r="FX580">
        <v>95</v>
      </c>
      <c r="FY580">
        <v>65</v>
      </c>
      <c r="GA580" t="s">
        <v>3</v>
      </c>
      <c r="GD580">
        <v>1</v>
      </c>
      <c r="GF580">
        <v>743134825</v>
      </c>
      <c r="GG580">
        <v>2</v>
      </c>
      <c r="GH580">
        <v>1</v>
      </c>
      <c r="GI580">
        <v>2</v>
      </c>
      <c r="GJ580">
        <v>0</v>
      </c>
      <c r="GK580">
        <v>0</v>
      </c>
      <c r="GL580">
        <f t="shared" si="436"/>
        <v>0</v>
      </c>
      <c r="GM580">
        <f t="shared" si="437"/>
        <v>2973.8</v>
      </c>
      <c r="GN580">
        <f t="shared" si="438"/>
        <v>0</v>
      </c>
      <c r="GO580">
        <f t="shared" si="439"/>
        <v>2973.8</v>
      </c>
      <c r="GP580">
        <f t="shared" si="440"/>
        <v>0</v>
      </c>
      <c r="GR580">
        <v>0</v>
      </c>
      <c r="GS580">
        <v>3</v>
      </c>
      <c r="GT580">
        <v>0</v>
      </c>
      <c r="GU580" t="s">
        <v>3</v>
      </c>
      <c r="GV580">
        <f t="shared" si="441"/>
        <v>0</v>
      </c>
      <c r="GW580">
        <v>1</v>
      </c>
      <c r="GX580">
        <f t="shared" si="442"/>
        <v>0</v>
      </c>
      <c r="HA580">
        <v>0</v>
      </c>
      <c r="HB580">
        <v>0</v>
      </c>
      <c r="HC580">
        <f t="shared" si="443"/>
        <v>0</v>
      </c>
      <c r="HE580" t="s">
        <v>3</v>
      </c>
      <c r="HF580" t="s">
        <v>3</v>
      </c>
      <c r="IK580">
        <v>0</v>
      </c>
    </row>
    <row r="581" spans="1:245">
      <c r="A581">
        <v>18</v>
      </c>
      <c r="B581">
        <v>1</v>
      </c>
      <c r="C581">
        <v>768</v>
      </c>
      <c r="E581" t="s">
        <v>280</v>
      </c>
      <c r="F581" t="s">
        <v>281</v>
      </c>
      <c r="G581" t="s">
        <v>282</v>
      </c>
      <c r="H581" t="s">
        <v>258</v>
      </c>
      <c r="I581">
        <f>I580*J581</f>
        <v>4</v>
      </c>
      <c r="J581">
        <v>100</v>
      </c>
      <c r="O581">
        <f t="shared" si="409"/>
        <v>217.44</v>
      </c>
      <c r="P581">
        <f t="shared" si="410"/>
        <v>217.44</v>
      </c>
      <c r="Q581">
        <f t="shared" si="411"/>
        <v>0</v>
      </c>
      <c r="R581">
        <f t="shared" si="412"/>
        <v>0</v>
      </c>
      <c r="S581">
        <f t="shared" si="413"/>
        <v>0</v>
      </c>
      <c r="T581">
        <f t="shared" si="414"/>
        <v>0</v>
      </c>
      <c r="U581">
        <f t="shared" si="415"/>
        <v>0</v>
      </c>
      <c r="V581">
        <f t="shared" si="416"/>
        <v>0</v>
      </c>
      <c r="W581">
        <f t="shared" si="417"/>
        <v>0.04</v>
      </c>
      <c r="X581">
        <f t="shared" si="418"/>
        <v>0</v>
      </c>
      <c r="Y581">
        <f t="shared" si="419"/>
        <v>0</v>
      </c>
      <c r="AA581">
        <v>35806607</v>
      </c>
      <c r="AB581">
        <f t="shared" si="420"/>
        <v>15.27</v>
      </c>
      <c r="AC581">
        <f t="shared" si="421"/>
        <v>15.27</v>
      </c>
      <c r="AD581">
        <f>ROUND((((ET581)-(EU581))+AE581),2)</f>
        <v>0</v>
      </c>
      <c r="AE581">
        <f t="shared" si="451"/>
        <v>0</v>
      </c>
      <c r="AF581">
        <f t="shared" si="451"/>
        <v>0</v>
      </c>
      <c r="AG581">
        <f t="shared" si="422"/>
        <v>0</v>
      </c>
      <c r="AH581">
        <f t="shared" si="452"/>
        <v>0</v>
      </c>
      <c r="AI581">
        <f t="shared" si="452"/>
        <v>0</v>
      </c>
      <c r="AJ581">
        <f t="shared" si="423"/>
        <v>0.01</v>
      </c>
      <c r="AK581">
        <v>15.27</v>
      </c>
      <c r="AL581">
        <v>15.27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0.01</v>
      </c>
      <c r="AT581">
        <v>0</v>
      </c>
      <c r="AU581">
        <v>0</v>
      </c>
      <c r="AV581">
        <v>1</v>
      </c>
      <c r="AW581">
        <v>1</v>
      </c>
      <c r="AZ581">
        <v>1</v>
      </c>
      <c r="BA581">
        <v>1</v>
      </c>
      <c r="BB581">
        <v>1</v>
      </c>
      <c r="BC581">
        <v>3.56</v>
      </c>
      <c r="BD581" t="s">
        <v>3</v>
      </c>
      <c r="BE581" t="s">
        <v>3</v>
      </c>
      <c r="BF581" t="s">
        <v>3</v>
      </c>
      <c r="BG581" t="s">
        <v>3</v>
      </c>
      <c r="BH581">
        <v>3</v>
      </c>
      <c r="BI581">
        <v>2</v>
      </c>
      <c r="BJ581" t="s">
        <v>283</v>
      </c>
      <c r="BM581">
        <v>500002</v>
      </c>
      <c r="BN581">
        <v>0</v>
      </c>
      <c r="BO581" t="s">
        <v>281</v>
      </c>
      <c r="BP581">
        <v>1</v>
      </c>
      <c r="BQ581">
        <v>12</v>
      </c>
      <c r="BR581">
        <v>0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 t="s">
        <v>3</v>
      </c>
      <c r="BZ581">
        <v>0</v>
      </c>
      <c r="CA581">
        <v>0</v>
      </c>
      <c r="CE581">
        <v>0</v>
      </c>
      <c r="CF581">
        <v>0</v>
      </c>
      <c r="CG581">
        <v>0</v>
      </c>
      <c r="CM581">
        <v>0</v>
      </c>
      <c r="CN581" t="s">
        <v>3</v>
      </c>
      <c r="CO581">
        <v>0</v>
      </c>
      <c r="CP581">
        <f t="shared" si="424"/>
        <v>217.44</v>
      </c>
      <c r="CQ581">
        <f t="shared" si="425"/>
        <v>54.361199999999997</v>
      </c>
      <c r="CR581">
        <f t="shared" si="426"/>
        <v>0</v>
      </c>
      <c r="CS581">
        <f t="shared" si="427"/>
        <v>0</v>
      </c>
      <c r="CT581">
        <f t="shared" si="428"/>
        <v>0</v>
      </c>
      <c r="CU581">
        <f t="shared" si="429"/>
        <v>0</v>
      </c>
      <c r="CV581">
        <f t="shared" si="430"/>
        <v>0</v>
      </c>
      <c r="CW581">
        <f t="shared" si="431"/>
        <v>0</v>
      </c>
      <c r="CX581">
        <f t="shared" si="432"/>
        <v>0.01</v>
      </c>
      <c r="CY581">
        <f t="shared" si="433"/>
        <v>0</v>
      </c>
      <c r="CZ581">
        <f t="shared" si="434"/>
        <v>0</v>
      </c>
      <c r="DC581" t="s">
        <v>3</v>
      </c>
      <c r="DD581" t="s">
        <v>3</v>
      </c>
      <c r="DE581" t="s">
        <v>3</v>
      </c>
      <c r="DF581" t="s">
        <v>3</v>
      </c>
      <c r="DG581" t="s">
        <v>3</v>
      </c>
      <c r="DH581" t="s">
        <v>3</v>
      </c>
      <c r="DI581" t="s">
        <v>3</v>
      </c>
      <c r="DJ581" t="s">
        <v>3</v>
      </c>
      <c r="DK581" t="s">
        <v>3</v>
      </c>
      <c r="DL581" t="s">
        <v>3</v>
      </c>
      <c r="DM581" t="s">
        <v>3</v>
      </c>
      <c r="DN581">
        <v>0</v>
      </c>
      <c r="DO581">
        <v>0</v>
      </c>
      <c r="DP581">
        <v>1</v>
      </c>
      <c r="DQ581">
        <v>1</v>
      </c>
      <c r="DU581">
        <v>1010</v>
      </c>
      <c r="DV581" t="s">
        <v>258</v>
      </c>
      <c r="DW581" t="s">
        <v>258</v>
      </c>
      <c r="DX581">
        <v>1</v>
      </c>
      <c r="DZ581" t="s">
        <v>3</v>
      </c>
      <c r="EA581" t="s">
        <v>3</v>
      </c>
      <c r="EB581" t="s">
        <v>3</v>
      </c>
      <c r="EC581" t="s">
        <v>3</v>
      </c>
      <c r="EE581">
        <v>29085444</v>
      </c>
      <c r="EF581">
        <v>12</v>
      </c>
      <c r="EG581" t="s">
        <v>31</v>
      </c>
      <c r="EH581">
        <v>0</v>
      </c>
      <c r="EI581" t="s">
        <v>3</v>
      </c>
      <c r="EJ581">
        <v>2</v>
      </c>
      <c r="EK581">
        <v>500002</v>
      </c>
      <c r="EL581" t="s">
        <v>32</v>
      </c>
      <c r="EM581" t="s">
        <v>33</v>
      </c>
      <c r="EO581" t="s">
        <v>3</v>
      </c>
      <c r="EQ581">
        <v>0</v>
      </c>
      <c r="ER581">
        <v>15.27</v>
      </c>
      <c r="ES581">
        <v>15.27</v>
      </c>
      <c r="ET581">
        <v>0</v>
      </c>
      <c r="EU581">
        <v>0</v>
      </c>
      <c r="EV581">
        <v>0</v>
      </c>
      <c r="EW581">
        <v>0</v>
      </c>
      <c r="EX581">
        <v>0</v>
      </c>
      <c r="FQ581">
        <v>0</v>
      </c>
      <c r="FR581">
        <f t="shared" si="435"/>
        <v>0</v>
      </c>
      <c r="FS581">
        <v>0</v>
      </c>
      <c r="FX581">
        <v>0</v>
      </c>
      <c r="FY581">
        <v>0</v>
      </c>
      <c r="GA581" t="s">
        <v>3</v>
      </c>
      <c r="GD581">
        <v>1</v>
      </c>
      <c r="GF581">
        <v>1246156436</v>
      </c>
      <c r="GG581">
        <v>2</v>
      </c>
      <c r="GH581">
        <v>1</v>
      </c>
      <c r="GI581">
        <v>2</v>
      </c>
      <c r="GJ581">
        <v>0</v>
      </c>
      <c r="GK581">
        <v>0</v>
      </c>
      <c r="GL581">
        <f t="shared" si="436"/>
        <v>0</v>
      </c>
      <c r="GM581">
        <f t="shared" si="437"/>
        <v>217.44</v>
      </c>
      <c r="GN581">
        <f t="shared" si="438"/>
        <v>0</v>
      </c>
      <c r="GO581">
        <f t="shared" si="439"/>
        <v>217.44</v>
      </c>
      <c r="GP581">
        <f t="shared" si="440"/>
        <v>0</v>
      </c>
      <c r="GR581">
        <v>0</v>
      </c>
      <c r="GS581">
        <v>3</v>
      </c>
      <c r="GT581">
        <v>0</v>
      </c>
      <c r="GU581" t="s">
        <v>3</v>
      </c>
      <c r="GV581">
        <f t="shared" si="441"/>
        <v>0</v>
      </c>
      <c r="GW581">
        <v>1</v>
      </c>
      <c r="GX581">
        <f t="shared" si="442"/>
        <v>0</v>
      </c>
      <c r="HA581">
        <v>0</v>
      </c>
      <c r="HB581">
        <v>0</v>
      </c>
      <c r="HC581">
        <f t="shared" si="443"/>
        <v>0</v>
      </c>
      <c r="HE581" t="s">
        <v>3</v>
      </c>
      <c r="HF581" t="s">
        <v>3</v>
      </c>
      <c r="IK581">
        <v>0</v>
      </c>
    </row>
    <row r="583" spans="1:245">
      <c r="A583" s="2">
        <v>51</v>
      </c>
      <c r="B583" s="2">
        <f>B546</f>
        <v>1</v>
      </c>
      <c r="C583" s="2">
        <f>A546</f>
        <v>5</v>
      </c>
      <c r="D583" s="2">
        <f>ROW(A546)</f>
        <v>546</v>
      </c>
      <c r="E583" s="2"/>
      <c r="F583" s="2" t="str">
        <f>IF(F546&lt;&gt;"",F546,"")</f>
        <v>Новый подраздел</v>
      </c>
      <c r="G583" s="2" t="str">
        <f>IF(G546&lt;&gt;"",G546,"")</f>
        <v>ремонт</v>
      </c>
      <c r="H583" s="2">
        <v>0</v>
      </c>
      <c r="I583" s="2"/>
      <c r="J583" s="2"/>
      <c r="K583" s="2"/>
      <c r="L583" s="2"/>
      <c r="M583" s="2"/>
      <c r="N583" s="2"/>
      <c r="O583" s="2">
        <f t="shared" ref="O583:T583" si="453">ROUND(AB583,2)</f>
        <v>191354.69</v>
      </c>
      <c r="P583" s="2">
        <f t="shared" si="453"/>
        <v>117716.09</v>
      </c>
      <c r="Q583" s="2">
        <f t="shared" si="453"/>
        <v>2368.89</v>
      </c>
      <c r="R583" s="2">
        <f t="shared" si="453"/>
        <v>980.71</v>
      </c>
      <c r="S583" s="2">
        <f t="shared" si="453"/>
        <v>71269.710000000006</v>
      </c>
      <c r="T583" s="2">
        <f t="shared" si="453"/>
        <v>0</v>
      </c>
      <c r="U583" s="2">
        <f>AH583</f>
        <v>238.81723200000002</v>
      </c>
      <c r="V583" s="2">
        <f>AI583</f>
        <v>2.7544450000000009</v>
      </c>
      <c r="W583" s="2">
        <f>ROUND(AJ583,2)</f>
        <v>292.43</v>
      </c>
      <c r="X583" s="2">
        <f>ROUND(AK583,2)</f>
        <v>63685.53</v>
      </c>
      <c r="Y583" s="2">
        <f>ROUND(AL583,2)</f>
        <v>31431.46</v>
      </c>
      <c r="Z583" s="2"/>
      <c r="AA583" s="2"/>
      <c r="AB583" s="2">
        <f>ROUND(SUMIF(AA550:AA581,"=35806607",O550:O581),2)</f>
        <v>191354.69</v>
      </c>
      <c r="AC583" s="2">
        <f>ROUND(SUMIF(AA550:AA581,"=35806607",P550:P581),2)</f>
        <v>117716.09</v>
      </c>
      <c r="AD583" s="2">
        <f>ROUND(SUMIF(AA550:AA581,"=35806607",Q550:Q581),2)</f>
        <v>2368.89</v>
      </c>
      <c r="AE583" s="2">
        <f>ROUND(SUMIF(AA550:AA581,"=35806607",R550:R581),2)</f>
        <v>980.71</v>
      </c>
      <c r="AF583" s="2">
        <f>ROUND(SUMIF(AA550:AA581,"=35806607",S550:S581),2)</f>
        <v>71269.710000000006</v>
      </c>
      <c r="AG583" s="2">
        <f>ROUND(SUMIF(AA550:AA581,"=35806607",T550:T581),2)</f>
        <v>0</v>
      </c>
      <c r="AH583" s="2">
        <f>SUMIF(AA550:AA581,"=35806607",U550:U581)</f>
        <v>238.81723200000002</v>
      </c>
      <c r="AI583" s="2">
        <f>SUMIF(AA550:AA581,"=35806607",V550:V581)</f>
        <v>2.7544450000000009</v>
      </c>
      <c r="AJ583" s="2">
        <f>ROUND(SUMIF(AA550:AA581,"=35806607",W550:W581),2)</f>
        <v>292.43</v>
      </c>
      <c r="AK583" s="2">
        <f>ROUND(SUMIF(AA550:AA581,"=35806607",X550:X581),2)</f>
        <v>63685.53</v>
      </c>
      <c r="AL583" s="2">
        <f>ROUND(SUMIF(AA550:AA581,"=35806607",Y550:Y581),2)</f>
        <v>31431.46</v>
      </c>
      <c r="AM583" s="2"/>
      <c r="AN583" s="2"/>
      <c r="AO583" s="2">
        <f t="shared" ref="AO583:BD583" si="454">ROUND(BX583,2)</f>
        <v>0</v>
      </c>
      <c r="AP583" s="2">
        <f t="shared" si="454"/>
        <v>0</v>
      </c>
      <c r="AQ583" s="2">
        <f t="shared" si="454"/>
        <v>0</v>
      </c>
      <c r="AR583" s="2">
        <f t="shared" si="454"/>
        <v>286471.67999999999</v>
      </c>
      <c r="AS583" s="2">
        <f t="shared" si="454"/>
        <v>250846.25</v>
      </c>
      <c r="AT583" s="2">
        <f t="shared" si="454"/>
        <v>35625.43</v>
      </c>
      <c r="AU583" s="2">
        <f t="shared" si="454"/>
        <v>0</v>
      </c>
      <c r="AV583" s="2">
        <f t="shared" si="454"/>
        <v>117716.09</v>
      </c>
      <c r="AW583" s="2">
        <f t="shared" si="454"/>
        <v>117716.09</v>
      </c>
      <c r="AX583" s="2">
        <f t="shared" si="454"/>
        <v>0</v>
      </c>
      <c r="AY583" s="2">
        <f t="shared" si="454"/>
        <v>117716.09</v>
      </c>
      <c r="AZ583" s="2">
        <f t="shared" si="454"/>
        <v>0</v>
      </c>
      <c r="BA583" s="2">
        <f t="shared" si="454"/>
        <v>0</v>
      </c>
      <c r="BB583" s="2">
        <f t="shared" si="454"/>
        <v>0</v>
      </c>
      <c r="BC583" s="2">
        <f t="shared" si="454"/>
        <v>0</v>
      </c>
      <c r="BD583" s="2">
        <f t="shared" si="454"/>
        <v>0</v>
      </c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>
        <f>ROUND(SUMIF(AA550:AA581,"=35806607",FQ550:FQ581),2)</f>
        <v>0</v>
      </c>
      <c r="BY583" s="2">
        <f>ROUND(SUMIF(AA550:AA581,"=35806607",FR550:FR581),2)</f>
        <v>0</v>
      </c>
      <c r="BZ583" s="2">
        <f>ROUND(SUMIF(AA550:AA581,"=35806607",GL550:GL581),2)</f>
        <v>0</v>
      </c>
      <c r="CA583" s="2">
        <f>ROUND(SUMIF(AA550:AA581,"=35806607",GM550:GM581),2)</f>
        <v>286471.67999999999</v>
      </c>
      <c r="CB583" s="2">
        <f>ROUND(SUMIF(AA550:AA581,"=35806607",GN550:GN581),2)</f>
        <v>250846.25</v>
      </c>
      <c r="CC583" s="2">
        <f>ROUND(SUMIF(AA550:AA581,"=35806607",GO550:GO581),2)</f>
        <v>35625.43</v>
      </c>
      <c r="CD583" s="2">
        <f>ROUND(SUMIF(AA550:AA581,"=35806607",GP550:GP581),2)</f>
        <v>0</v>
      </c>
      <c r="CE583" s="2">
        <f>AC583-BX583</f>
        <v>117716.09</v>
      </c>
      <c r="CF583" s="2">
        <f>AC583-BY583</f>
        <v>117716.09</v>
      </c>
      <c r="CG583" s="2">
        <f>BX583-BZ583</f>
        <v>0</v>
      </c>
      <c r="CH583" s="2">
        <f>AC583-BX583-BY583+BZ583</f>
        <v>117716.09</v>
      </c>
      <c r="CI583" s="2">
        <f>BY583-BZ583</f>
        <v>0</v>
      </c>
      <c r="CJ583" s="2">
        <f>ROUND(SUMIF(AA550:AA581,"=35806607",GX550:GX581),2)</f>
        <v>0</v>
      </c>
      <c r="CK583" s="2">
        <f>ROUND(SUMIF(AA550:AA581,"=35806607",GY550:GY581),2)</f>
        <v>0</v>
      </c>
      <c r="CL583" s="2">
        <f>ROUND(SUMIF(AA550:AA581,"=35806607",GZ550:GZ581),2)</f>
        <v>0</v>
      </c>
      <c r="CM583" s="2">
        <f>ROUND(SUMIF(AA550:AA581,"=35806607",HD550:HD581),2)</f>
        <v>0</v>
      </c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>
        <v>0</v>
      </c>
    </row>
    <row r="585" spans="1:245">
      <c r="A585" s="4">
        <v>50</v>
      </c>
      <c r="B585" s="4">
        <v>0</v>
      </c>
      <c r="C585" s="4">
        <v>0</v>
      </c>
      <c r="D585" s="4">
        <v>1</v>
      </c>
      <c r="E585" s="4">
        <v>201</v>
      </c>
      <c r="F585" s="4">
        <f>ROUND(Source!O583,O585)</f>
        <v>191354.69</v>
      </c>
      <c r="G585" s="4" t="s">
        <v>81</v>
      </c>
      <c r="H585" s="4" t="s">
        <v>82</v>
      </c>
      <c r="I585" s="4"/>
      <c r="J585" s="4"/>
      <c r="K585" s="4">
        <v>201</v>
      </c>
      <c r="L585" s="4">
        <v>1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45">
      <c r="A586" s="4">
        <v>50</v>
      </c>
      <c r="B586" s="4">
        <v>0</v>
      </c>
      <c r="C586" s="4">
        <v>0</v>
      </c>
      <c r="D586" s="4">
        <v>1</v>
      </c>
      <c r="E586" s="4">
        <v>202</v>
      </c>
      <c r="F586" s="4">
        <f>ROUND(Source!P583,O586)</f>
        <v>117716.09</v>
      </c>
      <c r="G586" s="4" t="s">
        <v>83</v>
      </c>
      <c r="H586" s="4" t="s">
        <v>84</v>
      </c>
      <c r="I586" s="4"/>
      <c r="J586" s="4"/>
      <c r="K586" s="4">
        <v>202</v>
      </c>
      <c r="L586" s="4">
        <v>2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/>
    </row>
    <row r="587" spans="1:245">
      <c r="A587" s="4">
        <v>50</v>
      </c>
      <c r="B587" s="4">
        <v>0</v>
      </c>
      <c r="C587" s="4">
        <v>0</v>
      </c>
      <c r="D587" s="4">
        <v>1</v>
      </c>
      <c r="E587" s="4">
        <v>222</v>
      </c>
      <c r="F587" s="4">
        <f>ROUND(Source!AO583,O587)</f>
        <v>0</v>
      </c>
      <c r="G587" s="4" t="s">
        <v>85</v>
      </c>
      <c r="H587" s="4" t="s">
        <v>86</v>
      </c>
      <c r="I587" s="4"/>
      <c r="J587" s="4"/>
      <c r="K587" s="4">
        <v>222</v>
      </c>
      <c r="L587" s="4">
        <v>3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/>
    </row>
    <row r="588" spans="1:245">
      <c r="A588" s="4">
        <v>50</v>
      </c>
      <c r="B588" s="4">
        <v>0</v>
      </c>
      <c r="C588" s="4">
        <v>0</v>
      </c>
      <c r="D588" s="4">
        <v>1</v>
      </c>
      <c r="E588" s="4">
        <v>225</v>
      </c>
      <c r="F588" s="4">
        <f>ROUND(Source!AV583,O588)</f>
        <v>117716.09</v>
      </c>
      <c r="G588" s="4" t="s">
        <v>87</v>
      </c>
      <c r="H588" s="4" t="s">
        <v>88</v>
      </c>
      <c r="I588" s="4"/>
      <c r="J588" s="4"/>
      <c r="K588" s="4">
        <v>225</v>
      </c>
      <c r="L588" s="4">
        <v>4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/>
    </row>
    <row r="589" spans="1:245">
      <c r="A589" s="4">
        <v>50</v>
      </c>
      <c r="B589" s="4">
        <v>0</v>
      </c>
      <c r="C589" s="4">
        <v>0</v>
      </c>
      <c r="D589" s="4">
        <v>1</v>
      </c>
      <c r="E589" s="4">
        <v>226</v>
      </c>
      <c r="F589" s="4">
        <f>ROUND(Source!AW583,O589)</f>
        <v>117716.09</v>
      </c>
      <c r="G589" s="4" t="s">
        <v>89</v>
      </c>
      <c r="H589" s="4" t="s">
        <v>90</v>
      </c>
      <c r="I589" s="4"/>
      <c r="J589" s="4"/>
      <c r="K589" s="4">
        <v>226</v>
      </c>
      <c r="L589" s="4">
        <v>5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/>
    </row>
    <row r="590" spans="1:245">
      <c r="A590" s="4">
        <v>50</v>
      </c>
      <c r="B590" s="4">
        <v>0</v>
      </c>
      <c r="C590" s="4">
        <v>0</v>
      </c>
      <c r="D590" s="4">
        <v>1</v>
      </c>
      <c r="E590" s="4">
        <v>227</v>
      </c>
      <c r="F590" s="4">
        <f>ROUND(Source!AX583,O590)</f>
        <v>0</v>
      </c>
      <c r="G590" s="4" t="s">
        <v>91</v>
      </c>
      <c r="H590" s="4" t="s">
        <v>92</v>
      </c>
      <c r="I590" s="4"/>
      <c r="J590" s="4"/>
      <c r="K590" s="4">
        <v>227</v>
      </c>
      <c r="L590" s="4">
        <v>6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/>
    </row>
    <row r="591" spans="1:245">
      <c r="A591" s="4">
        <v>50</v>
      </c>
      <c r="B591" s="4">
        <v>0</v>
      </c>
      <c r="C591" s="4">
        <v>0</v>
      </c>
      <c r="D591" s="4">
        <v>1</v>
      </c>
      <c r="E591" s="4">
        <v>228</v>
      </c>
      <c r="F591" s="4">
        <f>ROUND(Source!AY583,O591)</f>
        <v>117716.09</v>
      </c>
      <c r="G591" s="4" t="s">
        <v>93</v>
      </c>
      <c r="H591" s="4" t="s">
        <v>94</v>
      </c>
      <c r="I591" s="4"/>
      <c r="J591" s="4"/>
      <c r="K591" s="4">
        <v>228</v>
      </c>
      <c r="L591" s="4">
        <v>7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/>
    </row>
    <row r="592" spans="1:245">
      <c r="A592" s="4">
        <v>50</v>
      </c>
      <c r="B592" s="4">
        <v>0</v>
      </c>
      <c r="C592" s="4">
        <v>0</v>
      </c>
      <c r="D592" s="4">
        <v>1</v>
      </c>
      <c r="E592" s="4">
        <v>216</v>
      </c>
      <c r="F592" s="4">
        <f>ROUND(Source!AP583,O592)</f>
        <v>0</v>
      </c>
      <c r="G592" s="4" t="s">
        <v>95</v>
      </c>
      <c r="H592" s="4" t="s">
        <v>96</v>
      </c>
      <c r="I592" s="4"/>
      <c r="J592" s="4"/>
      <c r="K592" s="4">
        <v>216</v>
      </c>
      <c r="L592" s="4">
        <v>8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/>
    </row>
    <row r="593" spans="1:23">
      <c r="A593" s="4">
        <v>50</v>
      </c>
      <c r="B593" s="4">
        <v>0</v>
      </c>
      <c r="C593" s="4">
        <v>0</v>
      </c>
      <c r="D593" s="4">
        <v>1</v>
      </c>
      <c r="E593" s="4">
        <v>223</v>
      </c>
      <c r="F593" s="4">
        <f>ROUND(Source!AQ583,O593)</f>
        <v>0</v>
      </c>
      <c r="G593" s="4" t="s">
        <v>97</v>
      </c>
      <c r="H593" s="4" t="s">
        <v>98</v>
      </c>
      <c r="I593" s="4"/>
      <c r="J593" s="4"/>
      <c r="K593" s="4">
        <v>223</v>
      </c>
      <c r="L593" s="4">
        <v>9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/>
    </row>
    <row r="594" spans="1:23">
      <c r="A594" s="4">
        <v>50</v>
      </c>
      <c r="B594" s="4">
        <v>0</v>
      </c>
      <c r="C594" s="4">
        <v>0</v>
      </c>
      <c r="D594" s="4">
        <v>1</v>
      </c>
      <c r="E594" s="4">
        <v>229</v>
      </c>
      <c r="F594" s="4">
        <f>ROUND(Source!AZ583,O594)</f>
        <v>0</v>
      </c>
      <c r="G594" s="4" t="s">
        <v>99</v>
      </c>
      <c r="H594" s="4" t="s">
        <v>100</v>
      </c>
      <c r="I594" s="4"/>
      <c r="J594" s="4"/>
      <c r="K594" s="4">
        <v>229</v>
      </c>
      <c r="L594" s="4">
        <v>10</v>
      </c>
      <c r="M594" s="4">
        <v>3</v>
      </c>
      <c r="N594" s="4" t="s">
        <v>3</v>
      </c>
      <c r="O594" s="4">
        <v>2</v>
      </c>
      <c r="P594" s="4"/>
      <c r="Q594" s="4"/>
      <c r="R594" s="4"/>
      <c r="S594" s="4"/>
      <c r="T594" s="4"/>
      <c r="U594" s="4"/>
      <c r="V594" s="4"/>
      <c r="W594" s="4"/>
    </row>
    <row r="595" spans="1:23">
      <c r="A595" s="4">
        <v>50</v>
      </c>
      <c r="B595" s="4">
        <v>0</v>
      </c>
      <c r="C595" s="4">
        <v>0</v>
      </c>
      <c r="D595" s="4">
        <v>1</v>
      </c>
      <c r="E595" s="4">
        <v>203</v>
      </c>
      <c r="F595" s="4">
        <f>ROUND(Source!Q583,O595)</f>
        <v>2368.89</v>
      </c>
      <c r="G595" s="4" t="s">
        <v>101</v>
      </c>
      <c r="H595" s="4" t="s">
        <v>102</v>
      </c>
      <c r="I595" s="4"/>
      <c r="J595" s="4"/>
      <c r="K595" s="4">
        <v>203</v>
      </c>
      <c r="L595" s="4">
        <v>11</v>
      </c>
      <c r="M595" s="4">
        <v>3</v>
      </c>
      <c r="N595" s="4" t="s">
        <v>3</v>
      </c>
      <c r="O595" s="4">
        <v>2</v>
      </c>
      <c r="P595" s="4"/>
      <c r="Q595" s="4"/>
      <c r="R595" s="4"/>
      <c r="S595" s="4"/>
      <c r="T595" s="4"/>
      <c r="U595" s="4"/>
      <c r="V595" s="4"/>
      <c r="W595" s="4"/>
    </row>
    <row r="596" spans="1:23">
      <c r="A596" s="4">
        <v>50</v>
      </c>
      <c r="B596" s="4">
        <v>0</v>
      </c>
      <c r="C596" s="4">
        <v>0</v>
      </c>
      <c r="D596" s="4">
        <v>1</v>
      </c>
      <c r="E596" s="4">
        <v>231</v>
      </c>
      <c r="F596" s="4">
        <f>ROUND(Source!BB583,O596)</f>
        <v>0</v>
      </c>
      <c r="G596" s="4" t="s">
        <v>103</v>
      </c>
      <c r="H596" s="4" t="s">
        <v>104</v>
      </c>
      <c r="I596" s="4"/>
      <c r="J596" s="4"/>
      <c r="K596" s="4">
        <v>231</v>
      </c>
      <c r="L596" s="4">
        <v>12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/>
    </row>
    <row r="597" spans="1:23">
      <c r="A597" s="4">
        <v>50</v>
      </c>
      <c r="B597" s="4">
        <v>0</v>
      </c>
      <c r="C597" s="4">
        <v>0</v>
      </c>
      <c r="D597" s="4">
        <v>1</v>
      </c>
      <c r="E597" s="4">
        <v>204</v>
      </c>
      <c r="F597" s="4">
        <f>ROUND(Source!R583,O597)</f>
        <v>980.71</v>
      </c>
      <c r="G597" s="4" t="s">
        <v>105</v>
      </c>
      <c r="H597" s="4" t="s">
        <v>106</v>
      </c>
      <c r="I597" s="4"/>
      <c r="J597" s="4"/>
      <c r="K597" s="4">
        <v>204</v>
      </c>
      <c r="L597" s="4">
        <v>13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3">
      <c r="A598" s="4">
        <v>50</v>
      </c>
      <c r="B598" s="4">
        <v>0</v>
      </c>
      <c r="C598" s="4">
        <v>0</v>
      </c>
      <c r="D598" s="4">
        <v>1</v>
      </c>
      <c r="E598" s="4">
        <v>205</v>
      </c>
      <c r="F598" s="4">
        <f>ROUND(Source!S583,O598)</f>
        <v>71269.710000000006</v>
      </c>
      <c r="G598" s="4" t="s">
        <v>107</v>
      </c>
      <c r="H598" s="4" t="s">
        <v>108</v>
      </c>
      <c r="I598" s="4"/>
      <c r="J598" s="4"/>
      <c r="K598" s="4">
        <v>205</v>
      </c>
      <c r="L598" s="4">
        <v>14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3">
      <c r="A599" s="4">
        <v>50</v>
      </c>
      <c r="B599" s="4">
        <v>0</v>
      </c>
      <c r="C599" s="4">
        <v>0</v>
      </c>
      <c r="D599" s="4">
        <v>1</v>
      </c>
      <c r="E599" s="4">
        <v>232</v>
      </c>
      <c r="F599" s="4">
        <f>ROUND(Source!BC583,O599)</f>
        <v>0</v>
      </c>
      <c r="G599" s="4" t="s">
        <v>109</v>
      </c>
      <c r="H599" s="4" t="s">
        <v>110</v>
      </c>
      <c r="I599" s="4"/>
      <c r="J599" s="4"/>
      <c r="K599" s="4">
        <v>232</v>
      </c>
      <c r="L599" s="4">
        <v>15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3">
      <c r="A600" s="4">
        <v>50</v>
      </c>
      <c r="B600" s="4">
        <v>0</v>
      </c>
      <c r="C600" s="4">
        <v>0</v>
      </c>
      <c r="D600" s="4">
        <v>1</v>
      </c>
      <c r="E600" s="4">
        <v>214</v>
      </c>
      <c r="F600" s="4">
        <f>ROUND(Source!AS583,O600)</f>
        <v>250846.25</v>
      </c>
      <c r="G600" s="4" t="s">
        <v>111</v>
      </c>
      <c r="H600" s="4" t="s">
        <v>112</v>
      </c>
      <c r="I600" s="4"/>
      <c r="J600" s="4"/>
      <c r="K600" s="4">
        <v>214</v>
      </c>
      <c r="L600" s="4">
        <v>16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1" spans="1:23">
      <c r="A601" s="4">
        <v>50</v>
      </c>
      <c r="B601" s="4">
        <v>0</v>
      </c>
      <c r="C601" s="4">
        <v>0</v>
      </c>
      <c r="D601" s="4">
        <v>1</v>
      </c>
      <c r="E601" s="4">
        <v>215</v>
      </c>
      <c r="F601" s="4">
        <f>ROUND(Source!AT583,O601)</f>
        <v>35625.43</v>
      </c>
      <c r="G601" s="4" t="s">
        <v>113</v>
      </c>
      <c r="H601" s="4" t="s">
        <v>114</v>
      </c>
      <c r="I601" s="4"/>
      <c r="J601" s="4"/>
      <c r="K601" s="4">
        <v>215</v>
      </c>
      <c r="L601" s="4">
        <v>17</v>
      </c>
      <c r="M601" s="4">
        <v>3</v>
      </c>
      <c r="N601" s="4" t="s">
        <v>3</v>
      </c>
      <c r="O601" s="4">
        <v>2</v>
      </c>
      <c r="P601" s="4"/>
      <c r="Q601" s="4"/>
      <c r="R601" s="4"/>
      <c r="S601" s="4"/>
      <c r="T601" s="4"/>
      <c r="U601" s="4"/>
      <c r="V601" s="4"/>
      <c r="W601" s="4"/>
    </row>
    <row r="602" spans="1:23">
      <c r="A602" s="4">
        <v>50</v>
      </c>
      <c r="B602" s="4">
        <v>0</v>
      </c>
      <c r="C602" s="4">
        <v>0</v>
      </c>
      <c r="D602" s="4">
        <v>1</v>
      </c>
      <c r="E602" s="4">
        <v>217</v>
      </c>
      <c r="F602" s="4">
        <f>ROUND(Source!AU583,O602)</f>
        <v>0</v>
      </c>
      <c r="G602" s="4" t="s">
        <v>115</v>
      </c>
      <c r="H602" s="4" t="s">
        <v>116</v>
      </c>
      <c r="I602" s="4"/>
      <c r="J602" s="4"/>
      <c r="K602" s="4">
        <v>217</v>
      </c>
      <c r="L602" s="4">
        <v>18</v>
      </c>
      <c r="M602" s="4">
        <v>3</v>
      </c>
      <c r="N602" s="4" t="s">
        <v>3</v>
      </c>
      <c r="O602" s="4">
        <v>2</v>
      </c>
      <c r="P602" s="4"/>
      <c r="Q602" s="4"/>
      <c r="R602" s="4"/>
      <c r="S602" s="4"/>
      <c r="T602" s="4"/>
      <c r="U602" s="4"/>
      <c r="V602" s="4"/>
      <c r="W602" s="4"/>
    </row>
    <row r="603" spans="1:23">
      <c r="A603" s="4">
        <v>50</v>
      </c>
      <c r="B603" s="4">
        <v>0</v>
      </c>
      <c r="C603" s="4">
        <v>0</v>
      </c>
      <c r="D603" s="4">
        <v>1</v>
      </c>
      <c r="E603" s="4">
        <v>230</v>
      </c>
      <c r="F603" s="4">
        <f>ROUND(Source!BA583,O603)</f>
        <v>0</v>
      </c>
      <c r="G603" s="4" t="s">
        <v>117</v>
      </c>
      <c r="H603" s="4" t="s">
        <v>118</v>
      </c>
      <c r="I603" s="4"/>
      <c r="J603" s="4"/>
      <c r="K603" s="4">
        <v>230</v>
      </c>
      <c r="L603" s="4">
        <v>19</v>
      </c>
      <c r="M603" s="4">
        <v>3</v>
      </c>
      <c r="N603" s="4" t="s">
        <v>3</v>
      </c>
      <c r="O603" s="4">
        <v>2</v>
      </c>
      <c r="P603" s="4"/>
      <c r="Q603" s="4"/>
      <c r="R603" s="4"/>
      <c r="S603" s="4"/>
      <c r="T603" s="4"/>
      <c r="U603" s="4"/>
      <c r="V603" s="4"/>
      <c r="W603" s="4"/>
    </row>
    <row r="604" spans="1:23">
      <c r="A604" s="4">
        <v>50</v>
      </c>
      <c r="B604" s="4">
        <v>0</v>
      </c>
      <c r="C604" s="4">
        <v>0</v>
      </c>
      <c r="D604" s="4">
        <v>1</v>
      </c>
      <c r="E604" s="4">
        <v>206</v>
      </c>
      <c r="F604" s="4">
        <f>ROUND(Source!T583,O604)</f>
        <v>0</v>
      </c>
      <c r="G604" s="4" t="s">
        <v>119</v>
      </c>
      <c r="H604" s="4" t="s">
        <v>120</v>
      </c>
      <c r="I604" s="4"/>
      <c r="J604" s="4"/>
      <c r="K604" s="4">
        <v>206</v>
      </c>
      <c r="L604" s="4">
        <v>20</v>
      </c>
      <c r="M604" s="4">
        <v>3</v>
      </c>
      <c r="N604" s="4" t="s">
        <v>3</v>
      </c>
      <c r="O604" s="4">
        <v>2</v>
      </c>
      <c r="P604" s="4"/>
      <c r="Q604" s="4"/>
      <c r="R604" s="4"/>
      <c r="S604" s="4"/>
      <c r="T604" s="4"/>
      <c r="U604" s="4"/>
      <c r="V604" s="4"/>
      <c r="W604" s="4"/>
    </row>
    <row r="605" spans="1:23">
      <c r="A605" s="4">
        <v>50</v>
      </c>
      <c r="B605" s="4">
        <v>0</v>
      </c>
      <c r="C605" s="4">
        <v>0</v>
      </c>
      <c r="D605" s="4">
        <v>1</v>
      </c>
      <c r="E605" s="4">
        <v>207</v>
      </c>
      <c r="F605" s="4">
        <f>Source!U583</f>
        <v>238.81723200000002</v>
      </c>
      <c r="G605" s="4" t="s">
        <v>121</v>
      </c>
      <c r="H605" s="4" t="s">
        <v>122</v>
      </c>
      <c r="I605" s="4"/>
      <c r="J605" s="4"/>
      <c r="K605" s="4">
        <v>207</v>
      </c>
      <c r="L605" s="4">
        <v>21</v>
      </c>
      <c r="M605" s="4">
        <v>3</v>
      </c>
      <c r="N605" s="4" t="s">
        <v>3</v>
      </c>
      <c r="O605" s="4">
        <v>-1</v>
      </c>
      <c r="P605" s="4"/>
      <c r="Q605" s="4"/>
      <c r="R605" s="4"/>
      <c r="S605" s="4"/>
      <c r="T605" s="4"/>
      <c r="U605" s="4"/>
      <c r="V605" s="4"/>
      <c r="W605" s="4"/>
    </row>
    <row r="606" spans="1:23">
      <c r="A606" s="4">
        <v>50</v>
      </c>
      <c r="B606" s="4">
        <v>0</v>
      </c>
      <c r="C606" s="4">
        <v>0</v>
      </c>
      <c r="D606" s="4">
        <v>1</v>
      </c>
      <c r="E606" s="4">
        <v>208</v>
      </c>
      <c r="F606" s="4">
        <f>Source!V583</f>
        <v>2.7544450000000009</v>
      </c>
      <c r="G606" s="4" t="s">
        <v>123</v>
      </c>
      <c r="H606" s="4" t="s">
        <v>124</v>
      </c>
      <c r="I606" s="4"/>
      <c r="J606" s="4"/>
      <c r="K606" s="4">
        <v>208</v>
      </c>
      <c r="L606" s="4">
        <v>22</v>
      </c>
      <c r="M606" s="4">
        <v>3</v>
      </c>
      <c r="N606" s="4" t="s">
        <v>3</v>
      </c>
      <c r="O606" s="4">
        <v>-1</v>
      </c>
      <c r="P606" s="4"/>
      <c r="Q606" s="4"/>
      <c r="R606" s="4"/>
      <c r="S606" s="4"/>
      <c r="T606" s="4"/>
      <c r="U606" s="4"/>
      <c r="V606" s="4"/>
      <c r="W606" s="4"/>
    </row>
    <row r="607" spans="1:23">
      <c r="A607" s="4">
        <v>50</v>
      </c>
      <c r="B607" s="4">
        <v>0</v>
      </c>
      <c r="C607" s="4">
        <v>0</v>
      </c>
      <c r="D607" s="4">
        <v>1</v>
      </c>
      <c r="E607" s="4">
        <v>209</v>
      </c>
      <c r="F607" s="4">
        <f>ROUND(Source!W583,O607)</f>
        <v>292.43</v>
      </c>
      <c r="G607" s="4" t="s">
        <v>125</v>
      </c>
      <c r="H607" s="4" t="s">
        <v>126</v>
      </c>
      <c r="I607" s="4"/>
      <c r="J607" s="4"/>
      <c r="K607" s="4">
        <v>209</v>
      </c>
      <c r="L607" s="4">
        <v>23</v>
      </c>
      <c r="M607" s="4">
        <v>3</v>
      </c>
      <c r="N607" s="4" t="s">
        <v>3</v>
      </c>
      <c r="O607" s="4">
        <v>2</v>
      </c>
      <c r="P607" s="4"/>
      <c r="Q607" s="4"/>
      <c r="R607" s="4"/>
      <c r="S607" s="4"/>
      <c r="T607" s="4"/>
      <c r="U607" s="4"/>
      <c r="V607" s="4"/>
      <c r="W607" s="4"/>
    </row>
    <row r="608" spans="1:23">
      <c r="A608" s="4">
        <v>50</v>
      </c>
      <c r="B608" s="4">
        <v>0</v>
      </c>
      <c r="C608" s="4">
        <v>0</v>
      </c>
      <c r="D608" s="4">
        <v>1</v>
      </c>
      <c r="E608" s="4">
        <v>233</v>
      </c>
      <c r="F608" s="4">
        <f>ROUND(Source!BD583,O608)</f>
        <v>0</v>
      </c>
      <c r="G608" s="4" t="s">
        <v>127</v>
      </c>
      <c r="H608" s="4" t="s">
        <v>128</v>
      </c>
      <c r="I608" s="4"/>
      <c r="J608" s="4"/>
      <c r="K608" s="4">
        <v>233</v>
      </c>
      <c r="L608" s="4">
        <v>24</v>
      </c>
      <c r="M608" s="4">
        <v>3</v>
      </c>
      <c r="N608" s="4" t="s">
        <v>3</v>
      </c>
      <c r="O608" s="4">
        <v>2</v>
      </c>
      <c r="P608" s="4"/>
      <c r="Q608" s="4"/>
      <c r="R608" s="4"/>
      <c r="S608" s="4"/>
      <c r="T608" s="4"/>
      <c r="U608" s="4"/>
      <c r="V608" s="4"/>
      <c r="W608" s="4"/>
    </row>
    <row r="609" spans="1:206">
      <c r="A609" s="4">
        <v>50</v>
      </c>
      <c r="B609" s="4">
        <v>0</v>
      </c>
      <c r="C609" s="4">
        <v>0</v>
      </c>
      <c r="D609" s="4">
        <v>1</v>
      </c>
      <c r="E609" s="4">
        <v>210</v>
      </c>
      <c r="F609" s="4">
        <f>ROUND(Source!X583,O609)</f>
        <v>63685.53</v>
      </c>
      <c r="G609" s="4" t="s">
        <v>129</v>
      </c>
      <c r="H609" s="4" t="s">
        <v>130</v>
      </c>
      <c r="I609" s="4"/>
      <c r="J609" s="4"/>
      <c r="K609" s="4">
        <v>210</v>
      </c>
      <c r="L609" s="4">
        <v>25</v>
      </c>
      <c r="M609" s="4">
        <v>3</v>
      </c>
      <c r="N609" s="4" t="s">
        <v>3</v>
      </c>
      <c r="O609" s="4">
        <v>2</v>
      </c>
      <c r="P609" s="4"/>
      <c r="Q609" s="4"/>
      <c r="R609" s="4"/>
      <c r="S609" s="4"/>
      <c r="T609" s="4"/>
      <c r="U609" s="4"/>
      <c r="V609" s="4"/>
      <c r="W609" s="4"/>
    </row>
    <row r="610" spans="1:206">
      <c r="A610" s="4">
        <v>50</v>
      </c>
      <c r="B610" s="4">
        <v>0</v>
      </c>
      <c r="C610" s="4">
        <v>0</v>
      </c>
      <c r="D610" s="4">
        <v>1</v>
      </c>
      <c r="E610" s="4">
        <v>211</v>
      </c>
      <c r="F610" s="4">
        <f>ROUND(Source!Y583,O610)</f>
        <v>31431.46</v>
      </c>
      <c r="G610" s="4" t="s">
        <v>131</v>
      </c>
      <c r="H610" s="4" t="s">
        <v>132</v>
      </c>
      <c r="I610" s="4"/>
      <c r="J610" s="4"/>
      <c r="K610" s="4">
        <v>211</v>
      </c>
      <c r="L610" s="4">
        <v>26</v>
      </c>
      <c r="M610" s="4">
        <v>3</v>
      </c>
      <c r="N610" s="4" t="s">
        <v>3</v>
      </c>
      <c r="O610" s="4">
        <v>2</v>
      </c>
      <c r="P610" s="4"/>
      <c r="Q610" s="4"/>
      <c r="R610" s="4"/>
      <c r="S610" s="4"/>
      <c r="T610" s="4"/>
      <c r="U610" s="4"/>
      <c r="V610" s="4"/>
      <c r="W610" s="4"/>
    </row>
    <row r="611" spans="1:206">
      <c r="A611" s="4">
        <v>50</v>
      </c>
      <c r="B611" s="4">
        <v>0</v>
      </c>
      <c r="C611" s="4">
        <v>0</v>
      </c>
      <c r="D611" s="4">
        <v>1</v>
      </c>
      <c r="E611" s="4">
        <v>0</v>
      </c>
      <c r="F611" s="4">
        <f>ROUND(Source!AR583,O611)</f>
        <v>286471.67999999999</v>
      </c>
      <c r="G611" s="4" t="s">
        <v>133</v>
      </c>
      <c r="H611" s="4" t="s">
        <v>134</v>
      </c>
      <c r="I611" s="4"/>
      <c r="J611" s="4"/>
      <c r="K611" s="4">
        <v>224</v>
      </c>
      <c r="L611" s="4">
        <v>27</v>
      </c>
      <c r="M611" s="4">
        <v>3</v>
      </c>
      <c r="N611" s="4" t="s">
        <v>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206">
      <c r="A612" s="4">
        <v>50</v>
      </c>
      <c r="B612" s="4">
        <v>1</v>
      </c>
      <c r="C612" s="4">
        <v>0</v>
      </c>
      <c r="D612" s="4">
        <v>2</v>
      </c>
      <c r="E612" s="4">
        <v>0</v>
      </c>
      <c r="F612" s="4">
        <f>ROUND(F611*0.18,O612)</f>
        <v>51564.9</v>
      </c>
      <c r="G612" s="4" t="s">
        <v>135</v>
      </c>
      <c r="H612" s="4" t="s">
        <v>135</v>
      </c>
      <c r="I612" s="4"/>
      <c r="J612" s="4"/>
      <c r="K612" s="4">
        <v>212</v>
      </c>
      <c r="L612" s="4">
        <v>28</v>
      </c>
      <c r="M612" s="4">
        <v>0</v>
      </c>
      <c r="N612" s="4" t="s">
        <v>3</v>
      </c>
      <c r="O612" s="4">
        <v>1</v>
      </c>
      <c r="P612" s="4"/>
      <c r="Q612" s="4"/>
      <c r="R612" s="4"/>
      <c r="S612" s="4"/>
      <c r="T612" s="4"/>
      <c r="U612" s="4"/>
      <c r="V612" s="4"/>
      <c r="W612" s="4"/>
    </row>
    <row r="613" spans="1:206">
      <c r="A613" s="4">
        <v>50</v>
      </c>
      <c r="B613" s="4">
        <v>1</v>
      </c>
      <c r="C613" s="4">
        <v>0</v>
      </c>
      <c r="D613" s="4">
        <v>2</v>
      </c>
      <c r="E613" s="4">
        <v>224</v>
      </c>
      <c r="F613" s="4">
        <f>ROUND(F611*1.18,O613)</f>
        <v>338036.6</v>
      </c>
      <c r="G613" s="4" t="s">
        <v>136</v>
      </c>
      <c r="H613" s="4" t="s">
        <v>137</v>
      </c>
      <c r="I613" s="4"/>
      <c r="J613" s="4"/>
      <c r="K613" s="4">
        <v>212</v>
      </c>
      <c r="L613" s="4">
        <v>29</v>
      </c>
      <c r="M613" s="4">
        <v>0</v>
      </c>
      <c r="N613" s="4" t="s">
        <v>3</v>
      </c>
      <c r="O613" s="4">
        <v>1</v>
      </c>
      <c r="P613" s="4"/>
      <c r="Q613" s="4"/>
      <c r="R613" s="4"/>
      <c r="S613" s="4"/>
      <c r="T613" s="4"/>
      <c r="U613" s="4"/>
      <c r="V613" s="4"/>
      <c r="W613" s="4"/>
    </row>
    <row r="615" spans="1:206">
      <c r="A615" s="2">
        <v>51</v>
      </c>
      <c r="B615" s="2">
        <f>B491</f>
        <v>1</v>
      </c>
      <c r="C615" s="2">
        <f>A491</f>
        <v>4</v>
      </c>
      <c r="D615" s="2">
        <f>ROW(A491)</f>
        <v>491</v>
      </c>
      <c r="E615" s="2"/>
      <c r="F615" s="2" t="str">
        <f>IF(F491&lt;&gt;"",F491,"")</f>
        <v>Новый раздел</v>
      </c>
      <c r="G615" s="2" t="str">
        <f>IF(G491&lt;&gt;"",G491,"")</f>
        <v>комната 24</v>
      </c>
      <c r="H615" s="2">
        <v>0</v>
      </c>
      <c r="I615" s="2"/>
      <c r="J615" s="2"/>
      <c r="K615" s="2"/>
      <c r="L615" s="2"/>
      <c r="M615" s="2"/>
      <c r="N615" s="2"/>
      <c r="O615" s="2">
        <f t="shared" ref="O615:T615" si="455">ROUND(O514+O583+AB615,2)</f>
        <v>196701.36</v>
      </c>
      <c r="P615" s="2">
        <f t="shared" si="455"/>
        <v>117716.09</v>
      </c>
      <c r="Q615" s="2">
        <f t="shared" si="455"/>
        <v>2859.65</v>
      </c>
      <c r="R615" s="2">
        <f t="shared" si="455"/>
        <v>1444.16</v>
      </c>
      <c r="S615" s="2">
        <f t="shared" si="455"/>
        <v>76125.62</v>
      </c>
      <c r="T615" s="2">
        <f t="shared" si="455"/>
        <v>0</v>
      </c>
      <c r="U615" s="2">
        <f>U514+U583+AH615</f>
        <v>257.492682</v>
      </c>
      <c r="V615" s="2">
        <f>V514+V583+AI615</f>
        <v>3.7989450000000011</v>
      </c>
      <c r="W615" s="2">
        <f>ROUND(W514+W583+AJ615,2)</f>
        <v>292.43</v>
      </c>
      <c r="X615" s="2">
        <f>ROUND(X514+X583+AK615,2)</f>
        <v>65620.37</v>
      </c>
      <c r="Y615" s="2">
        <f>ROUND(Y514+Y583+AL615,2)</f>
        <v>32898.92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>
        <f t="shared" ref="AO615:BD615" si="456">ROUND(AO514+AO583+BX615,2)</f>
        <v>0</v>
      </c>
      <c r="AP615" s="2">
        <f t="shared" si="456"/>
        <v>0</v>
      </c>
      <c r="AQ615" s="2">
        <f t="shared" si="456"/>
        <v>0</v>
      </c>
      <c r="AR615" s="2">
        <f t="shared" si="456"/>
        <v>295220.65000000002</v>
      </c>
      <c r="AS615" s="2">
        <f t="shared" si="456"/>
        <v>259595.22</v>
      </c>
      <c r="AT615" s="2">
        <f t="shared" si="456"/>
        <v>35625.43</v>
      </c>
      <c r="AU615" s="2">
        <f t="shared" si="456"/>
        <v>0</v>
      </c>
      <c r="AV615" s="2">
        <f t="shared" si="456"/>
        <v>117716.09</v>
      </c>
      <c r="AW615" s="2">
        <f t="shared" si="456"/>
        <v>117716.09</v>
      </c>
      <c r="AX615" s="2">
        <f t="shared" si="456"/>
        <v>0</v>
      </c>
      <c r="AY615" s="2">
        <f t="shared" si="456"/>
        <v>117716.09</v>
      </c>
      <c r="AZ615" s="2">
        <f t="shared" si="456"/>
        <v>0</v>
      </c>
      <c r="BA615" s="2">
        <f t="shared" si="456"/>
        <v>0</v>
      </c>
      <c r="BB615" s="2">
        <f t="shared" si="456"/>
        <v>0</v>
      </c>
      <c r="BC615" s="2">
        <f t="shared" si="456"/>
        <v>0</v>
      </c>
      <c r="BD615" s="2">
        <f t="shared" si="456"/>
        <v>0</v>
      </c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>
        <v>0</v>
      </c>
    </row>
    <row r="617" spans="1:206">
      <c r="A617" s="4">
        <v>50</v>
      </c>
      <c r="B617" s="4">
        <v>0</v>
      </c>
      <c r="C617" s="4">
        <v>0</v>
      </c>
      <c r="D617" s="4">
        <v>1</v>
      </c>
      <c r="E617" s="4">
        <v>201</v>
      </c>
      <c r="F617" s="4">
        <f>ROUND(Source!O615,O617)</f>
        <v>196701.36</v>
      </c>
      <c r="G617" s="4" t="s">
        <v>81</v>
      </c>
      <c r="H617" s="4" t="s">
        <v>82</v>
      </c>
      <c r="I617" s="4"/>
      <c r="J617" s="4"/>
      <c r="K617" s="4">
        <v>201</v>
      </c>
      <c r="L617" s="4">
        <v>1</v>
      </c>
      <c r="M617" s="4">
        <v>3</v>
      </c>
      <c r="N617" s="4" t="s">
        <v>3</v>
      </c>
      <c r="O617" s="4">
        <v>2</v>
      </c>
      <c r="P617" s="4"/>
      <c r="Q617" s="4"/>
      <c r="R617" s="4"/>
      <c r="S617" s="4"/>
      <c r="T617" s="4"/>
      <c r="U617" s="4"/>
      <c r="V617" s="4"/>
      <c r="W617" s="4"/>
    </row>
    <row r="618" spans="1:206">
      <c r="A618" s="4">
        <v>50</v>
      </c>
      <c r="B618" s="4">
        <v>0</v>
      </c>
      <c r="C618" s="4">
        <v>0</v>
      </c>
      <c r="D618" s="4">
        <v>1</v>
      </c>
      <c r="E618" s="4">
        <v>202</v>
      </c>
      <c r="F618" s="4">
        <f>ROUND(Source!P615,O618)</f>
        <v>117716.09</v>
      </c>
      <c r="G618" s="4" t="s">
        <v>83</v>
      </c>
      <c r="H618" s="4" t="s">
        <v>84</v>
      </c>
      <c r="I618" s="4"/>
      <c r="J618" s="4"/>
      <c r="K618" s="4">
        <v>202</v>
      </c>
      <c r="L618" s="4">
        <v>2</v>
      </c>
      <c r="M618" s="4">
        <v>3</v>
      </c>
      <c r="N618" s="4" t="s">
        <v>3</v>
      </c>
      <c r="O618" s="4">
        <v>2</v>
      </c>
      <c r="P618" s="4"/>
      <c r="Q618" s="4"/>
      <c r="R618" s="4"/>
      <c r="S618" s="4"/>
      <c r="T618" s="4"/>
      <c r="U618" s="4"/>
      <c r="V618" s="4"/>
      <c r="W618" s="4"/>
    </row>
    <row r="619" spans="1:206">
      <c r="A619" s="4">
        <v>50</v>
      </c>
      <c r="B619" s="4">
        <v>0</v>
      </c>
      <c r="C619" s="4">
        <v>0</v>
      </c>
      <c r="D619" s="4">
        <v>1</v>
      </c>
      <c r="E619" s="4">
        <v>222</v>
      </c>
      <c r="F619" s="4">
        <f>ROUND(Source!AO615,O619)</f>
        <v>0</v>
      </c>
      <c r="G619" s="4" t="s">
        <v>85</v>
      </c>
      <c r="H619" s="4" t="s">
        <v>86</v>
      </c>
      <c r="I619" s="4"/>
      <c r="J619" s="4"/>
      <c r="K619" s="4">
        <v>222</v>
      </c>
      <c r="L619" s="4">
        <v>3</v>
      </c>
      <c r="M619" s="4">
        <v>3</v>
      </c>
      <c r="N619" s="4" t="s">
        <v>3</v>
      </c>
      <c r="O619" s="4">
        <v>2</v>
      </c>
      <c r="P619" s="4"/>
      <c r="Q619" s="4"/>
      <c r="R619" s="4"/>
      <c r="S619" s="4"/>
      <c r="T619" s="4"/>
      <c r="U619" s="4"/>
      <c r="V619" s="4"/>
      <c r="W619" s="4"/>
    </row>
    <row r="620" spans="1:206">
      <c r="A620" s="4">
        <v>50</v>
      </c>
      <c r="B620" s="4">
        <v>0</v>
      </c>
      <c r="C620" s="4">
        <v>0</v>
      </c>
      <c r="D620" s="4">
        <v>1</v>
      </c>
      <c r="E620" s="4">
        <v>225</v>
      </c>
      <c r="F620" s="4">
        <f>ROUND(Source!AV615,O620)</f>
        <v>117716.09</v>
      </c>
      <c r="G620" s="4" t="s">
        <v>87</v>
      </c>
      <c r="H620" s="4" t="s">
        <v>88</v>
      </c>
      <c r="I620" s="4"/>
      <c r="J620" s="4"/>
      <c r="K620" s="4">
        <v>225</v>
      </c>
      <c r="L620" s="4">
        <v>4</v>
      </c>
      <c r="M620" s="4">
        <v>3</v>
      </c>
      <c r="N620" s="4" t="s">
        <v>3</v>
      </c>
      <c r="O620" s="4">
        <v>2</v>
      </c>
      <c r="P620" s="4"/>
      <c r="Q620" s="4"/>
      <c r="R620" s="4"/>
      <c r="S620" s="4"/>
      <c r="T620" s="4"/>
      <c r="U620" s="4"/>
      <c r="V620" s="4"/>
      <c r="W620" s="4"/>
    </row>
    <row r="621" spans="1:206">
      <c r="A621" s="4">
        <v>50</v>
      </c>
      <c r="B621" s="4">
        <v>0</v>
      </c>
      <c r="C621" s="4">
        <v>0</v>
      </c>
      <c r="D621" s="4">
        <v>1</v>
      </c>
      <c r="E621" s="4">
        <v>226</v>
      </c>
      <c r="F621" s="4">
        <f>ROUND(Source!AW615,O621)</f>
        <v>117716.09</v>
      </c>
      <c r="G621" s="4" t="s">
        <v>89</v>
      </c>
      <c r="H621" s="4" t="s">
        <v>90</v>
      </c>
      <c r="I621" s="4"/>
      <c r="J621" s="4"/>
      <c r="K621" s="4">
        <v>226</v>
      </c>
      <c r="L621" s="4">
        <v>5</v>
      </c>
      <c r="M621" s="4">
        <v>3</v>
      </c>
      <c r="N621" s="4" t="s">
        <v>3</v>
      </c>
      <c r="O621" s="4">
        <v>2</v>
      </c>
      <c r="P621" s="4"/>
      <c r="Q621" s="4"/>
      <c r="R621" s="4"/>
      <c r="S621" s="4"/>
      <c r="T621" s="4"/>
      <c r="U621" s="4"/>
      <c r="V621" s="4"/>
      <c r="W621" s="4"/>
    </row>
    <row r="622" spans="1:206">
      <c r="A622" s="4">
        <v>50</v>
      </c>
      <c r="B622" s="4">
        <v>0</v>
      </c>
      <c r="C622" s="4">
        <v>0</v>
      </c>
      <c r="D622" s="4">
        <v>1</v>
      </c>
      <c r="E622" s="4">
        <v>227</v>
      </c>
      <c r="F622" s="4">
        <f>ROUND(Source!AX615,O622)</f>
        <v>0</v>
      </c>
      <c r="G622" s="4" t="s">
        <v>91</v>
      </c>
      <c r="H622" s="4" t="s">
        <v>92</v>
      </c>
      <c r="I622" s="4"/>
      <c r="J622" s="4"/>
      <c r="K622" s="4">
        <v>227</v>
      </c>
      <c r="L622" s="4">
        <v>6</v>
      </c>
      <c r="M622" s="4">
        <v>3</v>
      </c>
      <c r="N622" s="4" t="s">
        <v>3</v>
      </c>
      <c r="O622" s="4">
        <v>2</v>
      </c>
      <c r="P622" s="4"/>
      <c r="Q622" s="4"/>
      <c r="R622" s="4"/>
      <c r="S622" s="4"/>
      <c r="T622" s="4"/>
      <c r="U622" s="4"/>
      <c r="V622" s="4"/>
      <c r="W622" s="4"/>
    </row>
    <row r="623" spans="1:206">
      <c r="A623" s="4">
        <v>50</v>
      </c>
      <c r="B623" s="4">
        <v>0</v>
      </c>
      <c r="C623" s="4">
        <v>0</v>
      </c>
      <c r="D623" s="4">
        <v>1</v>
      </c>
      <c r="E623" s="4">
        <v>228</v>
      </c>
      <c r="F623" s="4">
        <f>ROUND(Source!AY615,O623)</f>
        <v>117716.09</v>
      </c>
      <c r="G623" s="4" t="s">
        <v>93</v>
      </c>
      <c r="H623" s="4" t="s">
        <v>94</v>
      </c>
      <c r="I623" s="4"/>
      <c r="J623" s="4"/>
      <c r="K623" s="4">
        <v>228</v>
      </c>
      <c r="L623" s="4">
        <v>7</v>
      </c>
      <c r="M623" s="4">
        <v>3</v>
      </c>
      <c r="N623" s="4" t="s">
        <v>3</v>
      </c>
      <c r="O623" s="4">
        <v>2</v>
      </c>
      <c r="P623" s="4"/>
      <c r="Q623" s="4"/>
      <c r="R623" s="4"/>
      <c r="S623" s="4"/>
      <c r="T623" s="4"/>
      <c r="U623" s="4"/>
      <c r="V623" s="4"/>
      <c r="W623" s="4"/>
    </row>
    <row r="624" spans="1:206">
      <c r="A624" s="4">
        <v>50</v>
      </c>
      <c r="B624" s="4">
        <v>0</v>
      </c>
      <c r="C624" s="4">
        <v>0</v>
      </c>
      <c r="D624" s="4">
        <v>1</v>
      </c>
      <c r="E624" s="4">
        <v>216</v>
      </c>
      <c r="F624" s="4">
        <f>ROUND(Source!AP615,O624)</f>
        <v>0</v>
      </c>
      <c r="G624" s="4" t="s">
        <v>95</v>
      </c>
      <c r="H624" s="4" t="s">
        <v>96</v>
      </c>
      <c r="I624" s="4"/>
      <c r="J624" s="4"/>
      <c r="K624" s="4">
        <v>216</v>
      </c>
      <c r="L624" s="4">
        <v>8</v>
      </c>
      <c r="M624" s="4">
        <v>3</v>
      </c>
      <c r="N624" s="4" t="s">
        <v>3</v>
      </c>
      <c r="O624" s="4">
        <v>2</v>
      </c>
      <c r="P624" s="4"/>
      <c r="Q624" s="4"/>
      <c r="R624" s="4"/>
      <c r="S624" s="4"/>
      <c r="T624" s="4"/>
      <c r="U624" s="4"/>
      <c r="V624" s="4"/>
      <c r="W624" s="4"/>
    </row>
    <row r="625" spans="1:23">
      <c r="A625" s="4">
        <v>50</v>
      </c>
      <c r="B625" s="4">
        <v>0</v>
      </c>
      <c r="C625" s="4">
        <v>0</v>
      </c>
      <c r="D625" s="4">
        <v>1</v>
      </c>
      <c r="E625" s="4">
        <v>223</v>
      </c>
      <c r="F625" s="4">
        <f>ROUND(Source!AQ615,O625)</f>
        <v>0</v>
      </c>
      <c r="G625" s="4" t="s">
        <v>97</v>
      </c>
      <c r="H625" s="4" t="s">
        <v>98</v>
      </c>
      <c r="I625" s="4"/>
      <c r="J625" s="4"/>
      <c r="K625" s="4">
        <v>223</v>
      </c>
      <c r="L625" s="4">
        <v>9</v>
      </c>
      <c r="M625" s="4">
        <v>3</v>
      </c>
      <c r="N625" s="4" t="s">
        <v>3</v>
      </c>
      <c r="O625" s="4">
        <v>2</v>
      </c>
      <c r="P625" s="4"/>
      <c r="Q625" s="4"/>
      <c r="R625" s="4"/>
      <c r="S625" s="4"/>
      <c r="T625" s="4"/>
      <c r="U625" s="4"/>
      <c r="V625" s="4"/>
      <c r="W625" s="4"/>
    </row>
    <row r="626" spans="1:23">
      <c r="A626" s="4">
        <v>50</v>
      </c>
      <c r="B626" s="4">
        <v>0</v>
      </c>
      <c r="C626" s="4">
        <v>0</v>
      </c>
      <c r="D626" s="4">
        <v>1</v>
      </c>
      <c r="E626" s="4">
        <v>229</v>
      </c>
      <c r="F626" s="4">
        <f>ROUND(Source!AZ615,O626)</f>
        <v>0</v>
      </c>
      <c r="G626" s="4" t="s">
        <v>99</v>
      </c>
      <c r="H626" s="4" t="s">
        <v>100</v>
      </c>
      <c r="I626" s="4"/>
      <c r="J626" s="4"/>
      <c r="K626" s="4">
        <v>229</v>
      </c>
      <c r="L626" s="4">
        <v>10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/>
    </row>
    <row r="627" spans="1:23">
      <c r="A627" s="4">
        <v>50</v>
      </c>
      <c r="B627" s="4">
        <v>0</v>
      </c>
      <c r="C627" s="4">
        <v>0</v>
      </c>
      <c r="D627" s="4">
        <v>1</v>
      </c>
      <c r="E627" s="4">
        <v>203</v>
      </c>
      <c r="F627" s="4">
        <f>ROUND(Source!Q615,O627)</f>
        <v>2859.65</v>
      </c>
      <c r="G627" s="4" t="s">
        <v>101</v>
      </c>
      <c r="H627" s="4" t="s">
        <v>102</v>
      </c>
      <c r="I627" s="4"/>
      <c r="J627" s="4"/>
      <c r="K627" s="4">
        <v>203</v>
      </c>
      <c r="L627" s="4">
        <v>11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/>
    </row>
    <row r="628" spans="1:23">
      <c r="A628" s="4">
        <v>50</v>
      </c>
      <c r="B628" s="4">
        <v>0</v>
      </c>
      <c r="C628" s="4">
        <v>0</v>
      </c>
      <c r="D628" s="4">
        <v>1</v>
      </c>
      <c r="E628" s="4">
        <v>231</v>
      </c>
      <c r="F628" s="4">
        <f>ROUND(Source!BB615,O628)</f>
        <v>0</v>
      </c>
      <c r="G628" s="4" t="s">
        <v>103</v>
      </c>
      <c r="H628" s="4" t="s">
        <v>104</v>
      </c>
      <c r="I628" s="4"/>
      <c r="J628" s="4"/>
      <c r="K628" s="4">
        <v>231</v>
      </c>
      <c r="L628" s="4">
        <v>12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/>
    </row>
    <row r="629" spans="1:23">
      <c r="A629" s="4">
        <v>50</v>
      </c>
      <c r="B629" s="4">
        <v>0</v>
      </c>
      <c r="C629" s="4">
        <v>0</v>
      </c>
      <c r="D629" s="4">
        <v>1</v>
      </c>
      <c r="E629" s="4">
        <v>204</v>
      </c>
      <c r="F629" s="4">
        <f>ROUND(Source!R615,O629)</f>
        <v>1444.16</v>
      </c>
      <c r="G629" s="4" t="s">
        <v>105</v>
      </c>
      <c r="H629" s="4" t="s">
        <v>106</v>
      </c>
      <c r="I629" s="4"/>
      <c r="J629" s="4"/>
      <c r="K629" s="4">
        <v>204</v>
      </c>
      <c r="L629" s="4">
        <v>13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23">
      <c r="A630" s="4">
        <v>50</v>
      </c>
      <c r="B630" s="4">
        <v>0</v>
      </c>
      <c r="C630" s="4">
        <v>0</v>
      </c>
      <c r="D630" s="4">
        <v>1</v>
      </c>
      <c r="E630" s="4">
        <v>205</v>
      </c>
      <c r="F630" s="4">
        <f>ROUND(Source!S615,O630)</f>
        <v>76125.62</v>
      </c>
      <c r="G630" s="4" t="s">
        <v>107</v>
      </c>
      <c r="H630" s="4" t="s">
        <v>108</v>
      </c>
      <c r="I630" s="4"/>
      <c r="J630" s="4"/>
      <c r="K630" s="4">
        <v>205</v>
      </c>
      <c r="L630" s="4">
        <v>14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</row>
    <row r="631" spans="1:23">
      <c r="A631" s="4">
        <v>50</v>
      </c>
      <c r="B631" s="4">
        <v>0</v>
      </c>
      <c r="C631" s="4">
        <v>0</v>
      </c>
      <c r="D631" s="4">
        <v>1</v>
      </c>
      <c r="E631" s="4">
        <v>232</v>
      </c>
      <c r="F631" s="4">
        <f>ROUND(Source!BC615,O631)</f>
        <v>0</v>
      </c>
      <c r="G631" s="4" t="s">
        <v>109</v>
      </c>
      <c r="H631" s="4" t="s">
        <v>110</v>
      </c>
      <c r="I631" s="4"/>
      <c r="J631" s="4"/>
      <c r="K631" s="4">
        <v>232</v>
      </c>
      <c r="L631" s="4">
        <v>15</v>
      </c>
      <c r="M631" s="4">
        <v>3</v>
      </c>
      <c r="N631" s="4" t="s">
        <v>3</v>
      </c>
      <c r="O631" s="4">
        <v>2</v>
      </c>
      <c r="P631" s="4"/>
      <c r="Q631" s="4"/>
      <c r="R631" s="4"/>
      <c r="S631" s="4"/>
      <c r="T631" s="4"/>
      <c r="U631" s="4"/>
      <c r="V631" s="4"/>
      <c r="W631" s="4"/>
    </row>
    <row r="632" spans="1:23">
      <c r="A632" s="4">
        <v>50</v>
      </c>
      <c r="B632" s="4">
        <v>0</v>
      </c>
      <c r="C632" s="4">
        <v>0</v>
      </c>
      <c r="D632" s="4">
        <v>1</v>
      </c>
      <c r="E632" s="4">
        <v>214</v>
      </c>
      <c r="F632" s="4">
        <f>ROUND(Source!AS615,O632)</f>
        <v>259595.22</v>
      </c>
      <c r="G632" s="4" t="s">
        <v>111</v>
      </c>
      <c r="H632" s="4" t="s">
        <v>112</v>
      </c>
      <c r="I632" s="4"/>
      <c r="J632" s="4"/>
      <c r="K632" s="4">
        <v>214</v>
      </c>
      <c r="L632" s="4">
        <v>16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/>
    </row>
    <row r="633" spans="1:23">
      <c r="A633" s="4">
        <v>50</v>
      </c>
      <c r="B633" s="4">
        <v>0</v>
      </c>
      <c r="C633" s="4">
        <v>0</v>
      </c>
      <c r="D633" s="4">
        <v>1</v>
      </c>
      <c r="E633" s="4">
        <v>215</v>
      </c>
      <c r="F633" s="4">
        <f>ROUND(Source!AT615,O633)</f>
        <v>35625.43</v>
      </c>
      <c r="G633" s="4" t="s">
        <v>113</v>
      </c>
      <c r="H633" s="4" t="s">
        <v>114</v>
      </c>
      <c r="I633" s="4"/>
      <c r="J633" s="4"/>
      <c r="K633" s="4">
        <v>215</v>
      </c>
      <c r="L633" s="4">
        <v>17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23">
      <c r="A634" s="4">
        <v>50</v>
      </c>
      <c r="B634" s="4">
        <v>0</v>
      </c>
      <c r="C634" s="4">
        <v>0</v>
      </c>
      <c r="D634" s="4">
        <v>1</v>
      </c>
      <c r="E634" s="4">
        <v>217</v>
      </c>
      <c r="F634" s="4">
        <f>ROUND(Source!AU615,O634)</f>
        <v>0</v>
      </c>
      <c r="G634" s="4" t="s">
        <v>115</v>
      </c>
      <c r="H634" s="4" t="s">
        <v>116</v>
      </c>
      <c r="I634" s="4"/>
      <c r="J634" s="4"/>
      <c r="K634" s="4">
        <v>217</v>
      </c>
      <c r="L634" s="4">
        <v>18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23">
      <c r="A635" s="4">
        <v>50</v>
      </c>
      <c r="B635" s="4">
        <v>0</v>
      </c>
      <c r="C635" s="4">
        <v>0</v>
      </c>
      <c r="D635" s="4">
        <v>1</v>
      </c>
      <c r="E635" s="4">
        <v>230</v>
      </c>
      <c r="F635" s="4">
        <f>ROUND(Source!BA615,O635)</f>
        <v>0</v>
      </c>
      <c r="G635" s="4" t="s">
        <v>117</v>
      </c>
      <c r="H635" s="4" t="s">
        <v>118</v>
      </c>
      <c r="I635" s="4"/>
      <c r="J635" s="4"/>
      <c r="K635" s="4">
        <v>230</v>
      </c>
      <c r="L635" s="4">
        <v>19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23">
      <c r="A636" s="4">
        <v>50</v>
      </c>
      <c r="B636" s="4">
        <v>0</v>
      </c>
      <c r="C636" s="4">
        <v>0</v>
      </c>
      <c r="D636" s="4">
        <v>1</v>
      </c>
      <c r="E636" s="4">
        <v>206</v>
      </c>
      <c r="F636" s="4">
        <f>ROUND(Source!T615,O636)</f>
        <v>0</v>
      </c>
      <c r="G636" s="4" t="s">
        <v>119</v>
      </c>
      <c r="H636" s="4" t="s">
        <v>120</v>
      </c>
      <c r="I636" s="4"/>
      <c r="J636" s="4"/>
      <c r="K636" s="4">
        <v>206</v>
      </c>
      <c r="L636" s="4">
        <v>20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7" spans="1:23">
      <c r="A637" s="4">
        <v>50</v>
      </c>
      <c r="B637" s="4">
        <v>0</v>
      </c>
      <c r="C637" s="4">
        <v>0</v>
      </c>
      <c r="D637" s="4">
        <v>1</v>
      </c>
      <c r="E637" s="4">
        <v>207</v>
      </c>
      <c r="F637" s="4">
        <f>Source!U615</f>
        <v>257.492682</v>
      </c>
      <c r="G637" s="4" t="s">
        <v>121</v>
      </c>
      <c r="H637" s="4" t="s">
        <v>122</v>
      </c>
      <c r="I637" s="4"/>
      <c r="J637" s="4"/>
      <c r="K637" s="4">
        <v>207</v>
      </c>
      <c r="L637" s="4">
        <v>21</v>
      </c>
      <c r="M637" s="4">
        <v>3</v>
      </c>
      <c r="N637" s="4" t="s">
        <v>3</v>
      </c>
      <c r="O637" s="4">
        <v>-1</v>
      </c>
      <c r="P637" s="4"/>
      <c r="Q637" s="4"/>
      <c r="R637" s="4"/>
      <c r="S637" s="4"/>
      <c r="T637" s="4"/>
      <c r="U637" s="4"/>
      <c r="V637" s="4"/>
      <c r="W637" s="4"/>
    </row>
    <row r="638" spans="1:23">
      <c r="A638" s="4">
        <v>50</v>
      </c>
      <c r="B638" s="4">
        <v>0</v>
      </c>
      <c r="C638" s="4">
        <v>0</v>
      </c>
      <c r="D638" s="4">
        <v>1</v>
      </c>
      <c r="E638" s="4">
        <v>208</v>
      </c>
      <c r="F638" s="4">
        <f>Source!V615</f>
        <v>3.7989450000000011</v>
      </c>
      <c r="G638" s="4" t="s">
        <v>123</v>
      </c>
      <c r="H638" s="4" t="s">
        <v>124</v>
      </c>
      <c r="I638" s="4"/>
      <c r="J638" s="4"/>
      <c r="K638" s="4">
        <v>208</v>
      </c>
      <c r="L638" s="4">
        <v>22</v>
      </c>
      <c r="M638" s="4">
        <v>3</v>
      </c>
      <c r="N638" s="4" t="s">
        <v>3</v>
      </c>
      <c r="O638" s="4">
        <v>-1</v>
      </c>
      <c r="P638" s="4"/>
      <c r="Q638" s="4"/>
      <c r="R638" s="4"/>
      <c r="S638" s="4"/>
      <c r="T638" s="4"/>
      <c r="U638" s="4"/>
      <c r="V638" s="4"/>
      <c r="W638" s="4"/>
    </row>
    <row r="639" spans="1:23">
      <c r="A639" s="4">
        <v>50</v>
      </c>
      <c r="B639" s="4">
        <v>0</v>
      </c>
      <c r="C639" s="4">
        <v>0</v>
      </c>
      <c r="D639" s="4">
        <v>1</v>
      </c>
      <c r="E639" s="4">
        <v>209</v>
      </c>
      <c r="F639" s="4">
        <f>ROUND(Source!W615,O639)</f>
        <v>292.43</v>
      </c>
      <c r="G639" s="4" t="s">
        <v>125</v>
      </c>
      <c r="H639" s="4" t="s">
        <v>126</v>
      </c>
      <c r="I639" s="4"/>
      <c r="J639" s="4"/>
      <c r="K639" s="4">
        <v>209</v>
      </c>
      <c r="L639" s="4">
        <v>23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/>
    </row>
    <row r="640" spans="1:23">
      <c r="A640" s="4">
        <v>50</v>
      </c>
      <c r="B640" s="4">
        <v>0</v>
      </c>
      <c r="C640" s="4">
        <v>0</v>
      </c>
      <c r="D640" s="4">
        <v>1</v>
      </c>
      <c r="E640" s="4">
        <v>233</v>
      </c>
      <c r="F640" s="4">
        <f>ROUND(Source!BD615,O640)</f>
        <v>0</v>
      </c>
      <c r="G640" s="4" t="s">
        <v>127</v>
      </c>
      <c r="H640" s="4" t="s">
        <v>128</v>
      </c>
      <c r="I640" s="4"/>
      <c r="J640" s="4"/>
      <c r="K640" s="4">
        <v>233</v>
      </c>
      <c r="L640" s="4">
        <v>24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/>
    </row>
    <row r="641" spans="1:245">
      <c r="A641" s="4">
        <v>50</v>
      </c>
      <c r="B641" s="4">
        <v>0</v>
      </c>
      <c r="C641" s="4">
        <v>0</v>
      </c>
      <c r="D641" s="4">
        <v>1</v>
      </c>
      <c r="E641" s="4">
        <v>210</v>
      </c>
      <c r="F641" s="4">
        <f>ROUND(Source!X615,O641)</f>
        <v>65620.37</v>
      </c>
      <c r="G641" s="4" t="s">
        <v>129</v>
      </c>
      <c r="H641" s="4" t="s">
        <v>130</v>
      </c>
      <c r="I641" s="4"/>
      <c r="J641" s="4"/>
      <c r="K641" s="4">
        <v>210</v>
      </c>
      <c r="L641" s="4">
        <v>25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</row>
    <row r="642" spans="1:245">
      <c r="A642" s="4">
        <v>50</v>
      </c>
      <c r="B642" s="4">
        <v>0</v>
      </c>
      <c r="C642" s="4">
        <v>0</v>
      </c>
      <c r="D642" s="4">
        <v>1</v>
      </c>
      <c r="E642" s="4">
        <v>211</v>
      </c>
      <c r="F642" s="4">
        <f>ROUND(Source!Y615,O642)</f>
        <v>32898.92</v>
      </c>
      <c r="G642" s="4" t="s">
        <v>131</v>
      </c>
      <c r="H642" s="4" t="s">
        <v>132</v>
      </c>
      <c r="I642" s="4"/>
      <c r="J642" s="4"/>
      <c r="K642" s="4">
        <v>211</v>
      </c>
      <c r="L642" s="4">
        <v>26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</row>
    <row r="643" spans="1:245">
      <c r="A643" s="4">
        <v>50</v>
      </c>
      <c r="B643" s="4">
        <v>0</v>
      </c>
      <c r="C643" s="4">
        <v>0</v>
      </c>
      <c r="D643" s="4">
        <v>1</v>
      </c>
      <c r="E643" s="4">
        <v>0</v>
      </c>
      <c r="F643" s="4">
        <f>ROUND(Source!AR615,O643)</f>
        <v>295220.65000000002</v>
      </c>
      <c r="G643" s="4" t="s">
        <v>133</v>
      </c>
      <c r="H643" s="4" t="s">
        <v>134</v>
      </c>
      <c r="I643" s="4"/>
      <c r="J643" s="4"/>
      <c r="K643" s="4">
        <v>224</v>
      </c>
      <c r="L643" s="4">
        <v>27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/>
    </row>
    <row r="644" spans="1:245">
      <c r="A644" s="4">
        <v>50</v>
      </c>
      <c r="B644" s="4">
        <v>1</v>
      </c>
      <c r="C644" s="4">
        <v>0</v>
      </c>
      <c r="D644" s="4">
        <v>2</v>
      </c>
      <c r="E644" s="4">
        <v>0</v>
      </c>
      <c r="F644" s="4">
        <f>ROUND(F643*0.18,O644)</f>
        <v>53139.7</v>
      </c>
      <c r="G644" s="4" t="s">
        <v>135</v>
      </c>
      <c r="H644" s="4" t="s">
        <v>135</v>
      </c>
      <c r="I644" s="4"/>
      <c r="J644" s="4"/>
      <c r="K644" s="4">
        <v>212</v>
      </c>
      <c r="L644" s="4">
        <v>28</v>
      </c>
      <c r="M644" s="4">
        <v>0</v>
      </c>
      <c r="N644" s="4" t="s">
        <v>3</v>
      </c>
      <c r="O644" s="4">
        <v>1</v>
      </c>
      <c r="P644" s="4"/>
      <c r="Q644" s="4"/>
      <c r="R644" s="4"/>
      <c r="S644" s="4"/>
      <c r="T644" s="4"/>
      <c r="U644" s="4"/>
      <c r="V644" s="4"/>
      <c r="W644" s="4"/>
    </row>
    <row r="645" spans="1:245">
      <c r="A645" s="4">
        <v>50</v>
      </c>
      <c r="B645" s="4">
        <v>1</v>
      </c>
      <c r="C645" s="4">
        <v>0</v>
      </c>
      <c r="D645" s="4">
        <v>2</v>
      </c>
      <c r="E645" s="4">
        <v>224</v>
      </c>
      <c r="F645" s="4">
        <f>ROUND(F643*1.18,O645)</f>
        <v>348360.4</v>
      </c>
      <c r="G645" s="4" t="s">
        <v>136</v>
      </c>
      <c r="H645" s="4" t="s">
        <v>137</v>
      </c>
      <c r="I645" s="4"/>
      <c r="J645" s="4"/>
      <c r="K645" s="4">
        <v>212</v>
      </c>
      <c r="L645" s="4">
        <v>29</v>
      </c>
      <c r="M645" s="4">
        <v>0</v>
      </c>
      <c r="N645" s="4" t="s">
        <v>3</v>
      </c>
      <c r="O645" s="4">
        <v>1</v>
      </c>
      <c r="P645" s="4"/>
      <c r="Q645" s="4"/>
      <c r="R645" s="4"/>
      <c r="S645" s="4"/>
      <c r="T645" s="4"/>
      <c r="U645" s="4"/>
      <c r="V645" s="4"/>
      <c r="W645" s="4"/>
    </row>
    <row r="647" spans="1:245">
      <c r="A647" s="1">
        <v>4</v>
      </c>
      <c r="B647" s="1">
        <v>0</v>
      </c>
      <c r="C647" s="1"/>
      <c r="D647" s="1">
        <f>ROW(A764)</f>
        <v>764</v>
      </c>
      <c r="E647" s="1"/>
      <c r="F647" s="1" t="s">
        <v>12</v>
      </c>
      <c r="G647" s="1" t="s">
        <v>305</v>
      </c>
      <c r="H647" s="1" t="s">
        <v>3</v>
      </c>
      <c r="I647" s="1">
        <v>0</v>
      </c>
      <c r="J647" s="1"/>
      <c r="K647" s="1">
        <v>-1</v>
      </c>
      <c r="L647" s="1"/>
      <c r="M647" s="1" t="s">
        <v>3</v>
      </c>
      <c r="N647" s="1"/>
      <c r="O647" s="1"/>
      <c r="P647" s="1"/>
      <c r="Q647" s="1"/>
      <c r="R647" s="1"/>
      <c r="S647" s="1">
        <v>0</v>
      </c>
      <c r="T647" s="1"/>
      <c r="U647" s="1" t="s">
        <v>3</v>
      </c>
      <c r="V647" s="1">
        <v>0</v>
      </c>
      <c r="W647" s="1"/>
      <c r="X647" s="1"/>
      <c r="Y647" s="1"/>
      <c r="Z647" s="1"/>
      <c r="AA647" s="1"/>
      <c r="AB647" s="1" t="s">
        <v>3</v>
      </c>
      <c r="AC647" s="1" t="s">
        <v>3</v>
      </c>
      <c r="AD647" s="1" t="s">
        <v>3</v>
      </c>
      <c r="AE647" s="1" t="s">
        <v>3</v>
      </c>
      <c r="AF647" s="1" t="s">
        <v>3</v>
      </c>
      <c r="AG647" s="1" t="s">
        <v>3</v>
      </c>
      <c r="AH647" s="1"/>
      <c r="AI647" s="1"/>
      <c r="AJ647" s="1"/>
      <c r="AK647" s="1"/>
      <c r="AL647" s="1"/>
      <c r="AM647" s="1"/>
      <c r="AN647" s="1"/>
      <c r="AO647" s="1"/>
      <c r="AP647" s="1" t="s">
        <v>3</v>
      </c>
      <c r="AQ647" s="1" t="s">
        <v>3</v>
      </c>
      <c r="AR647" s="1" t="s">
        <v>3</v>
      </c>
      <c r="AS647" s="1"/>
      <c r="AT647" s="1"/>
      <c r="AU647" s="1"/>
      <c r="AV647" s="1"/>
      <c r="AW647" s="1"/>
      <c r="AX647" s="1"/>
      <c r="AY647" s="1"/>
      <c r="AZ647" s="1" t="s">
        <v>3</v>
      </c>
      <c r="BA647" s="1"/>
      <c r="BB647" s="1" t="s">
        <v>3</v>
      </c>
      <c r="BC647" s="1" t="s">
        <v>3</v>
      </c>
      <c r="BD647" s="1" t="s">
        <v>3</v>
      </c>
      <c r="BE647" s="1" t="s">
        <v>3</v>
      </c>
      <c r="BF647" s="1" t="s">
        <v>3</v>
      </c>
      <c r="BG647" s="1" t="s">
        <v>3</v>
      </c>
      <c r="BH647" s="1" t="s">
        <v>3</v>
      </c>
      <c r="BI647" s="1" t="s">
        <v>3</v>
      </c>
      <c r="BJ647" s="1" t="s">
        <v>3</v>
      </c>
      <c r="BK647" s="1" t="s">
        <v>3</v>
      </c>
      <c r="BL647" s="1" t="s">
        <v>3</v>
      </c>
      <c r="BM647" s="1" t="s">
        <v>3</v>
      </c>
      <c r="BN647" s="1" t="s">
        <v>3</v>
      </c>
      <c r="BO647" s="1" t="s">
        <v>3</v>
      </c>
      <c r="BP647" s="1" t="s">
        <v>3</v>
      </c>
      <c r="BQ647" s="1"/>
      <c r="BR647" s="1"/>
      <c r="BS647" s="1"/>
      <c r="BT647" s="1"/>
      <c r="BU647" s="1"/>
      <c r="BV647" s="1"/>
      <c r="BW647" s="1"/>
      <c r="BX647" s="1">
        <v>0</v>
      </c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>
        <v>0</v>
      </c>
    </row>
    <row r="649" spans="1:245">
      <c r="A649" s="2">
        <v>52</v>
      </c>
      <c r="B649" s="2">
        <f t="shared" ref="B649:G649" si="457">B764</f>
        <v>0</v>
      </c>
      <c r="C649" s="2">
        <f t="shared" si="457"/>
        <v>4</v>
      </c>
      <c r="D649" s="2">
        <f t="shared" si="457"/>
        <v>647</v>
      </c>
      <c r="E649" s="2">
        <f t="shared" si="457"/>
        <v>0</v>
      </c>
      <c r="F649" s="2" t="str">
        <f t="shared" si="457"/>
        <v>Новый раздел</v>
      </c>
      <c r="G649" s="2" t="str">
        <f t="shared" si="457"/>
        <v>комната 2-3</v>
      </c>
      <c r="H649" s="2"/>
      <c r="I649" s="2"/>
      <c r="J649" s="2"/>
      <c r="K649" s="2"/>
      <c r="L649" s="2"/>
      <c r="M649" s="2"/>
      <c r="N649" s="2"/>
      <c r="O649" s="2">
        <f t="shared" ref="O649:AT649" si="458">O764</f>
        <v>99275.44</v>
      </c>
      <c r="P649" s="2">
        <f t="shared" si="458"/>
        <v>65701.490000000005</v>
      </c>
      <c r="Q649" s="2">
        <f t="shared" si="458"/>
        <v>1343.64</v>
      </c>
      <c r="R649" s="2">
        <f t="shared" si="458"/>
        <v>508.71</v>
      </c>
      <c r="S649" s="2">
        <f t="shared" si="458"/>
        <v>32230.31</v>
      </c>
      <c r="T649" s="2">
        <f t="shared" si="458"/>
        <v>0</v>
      </c>
      <c r="U649" s="2">
        <f t="shared" si="458"/>
        <v>107.8551825</v>
      </c>
      <c r="V649" s="2">
        <f t="shared" si="458"/>
        <v>1.4527187499999998</v>
      </c>
      <c r="W649" s="2">
        <f t="shared" si="458"/>
        <v>503.82</v>
      </c>
      <c r="X649" s="2">
        <f t="shared" si="458"/>
        <v>28210.31</v>
      </c>
      <c r="Y649" s="2">
        <f t="shared" si="458"/>
        <v>14477.99</v>
      </c>
      <c r="Z649" s="2">
        <f t="shared" si="458"/>
        <v>0</v>
      </c>
      <c r="AA649" s="2">
        <f t="shared" si="458"/>
        <v>0</v>
      </c>
      <c r="AB649" s="2">
        <f t="shared" si="458"/>
        <v>0</v>
      </c>
      <c r="AC649" s="2">
        <f t="shared" si="458"/>
        <v>0</v>
      </c>
      <c r="AD649" s="2">
        <f t="shared" si="458"/>
        <v>0</v>
      </c>
      <c r="AE649" s="2">
        <f t="shared" si="458"/>
        <v>0</v>
      </c>
      <c r="AF649" s="2">
        <f t="shared" si="458"/>
        <v>0</v>
      </c>
      <c r="AG649" s="2">
        <f t="shared" si="458"/>
        <v>0</v>
      </c>
      <c r="AH649" s="2">
        <f t="shared" si="458"/>
        <v>0</v>
      </c>
      <c r="AI649" s="2">
        <f t="shared" si="458"/>
        <v>0</v>
      </c>
      <c r="AJ649" s="2">
        <f t="shared" si="458"/>
        <v>0</v>
      </c>
      <c r="AK649" s="2">
        <f t="shared" si="458"/>
        <v>0</v>
      </c>
      <c r="AL649" s="2">
        <f t="shared" si="458"/>
        <v>0</v>
      </c>
      <c r="AM649" s="2">
        <f t="shared" si="458"/>
        <v>0</v>
      </c>
      <c r="AN649" s="2">
        <f t="shared" si="458"/>
        <v>0</v>
      </c>
      <c r="AO649" s="2">
        <f t="shared" si="458"/>
        <v>0</v>
      </c>
      <c r="AP649" s="2">
        <f t="shared" si="458"/>
        <v>0</v>
      </c>
      <c r="AQ649" s="2">
        <f t="shared" si="458"/>
        <v>0</v>
      </c>
      <c r="AR649" s="2">
        <f t="shared" si="458"/>
        <v>141963.74</v>
      </c>
      <c r="AS649" s="2">
        <f t="shared" si="458"/>
        <v>137789.91</v>
      </c>
      <c r="AT649" s="2">
        <f t="shared" si="458"/>
        <v>4173.83</v>
      </c>
      <c r="AU649" s="2">
        <f t="shared" ref="AU649:BZ649" si="459">AU764</f>
        <v>0</v>
      </c>
      <c r="AV649" s="2">
        <f t="shared" si="459"/>
        <v>65701.490000000005</v>
      </c>
      <c r="AW649" s="2">
        <f t="shared" si="459"/>
        <v>65701.490000000005</v>
      </c>
      <c r="AX649" s="2">
        <f t="shared" si="459"/>
        <v>0</v>
      </c>
      <c r="AY649" s="2">
        <f t="shared" si="459"/>
        <v>65701.490000000005</v>
      </c>
      <c r="AZ649" s="2">
        <f t="shared" si="459"/>
        <v>0</v>
      </c>
      <c r="BA649" s="2">
        <f t="shared" si="459"/>
        <v>0</v>
      </c>
      <c r="BB649" s="2">
        <f t="shared" si="459"/>
        <v>0</v>
      </c>
      <c r="BC649" s="2">
        <f t="shared" si="459"/>
        <v>0</v>
      </c>
      <c r="BD649" s="2">
        <f t="shared" si="459"/>
        <v>0</v>
      </c>
      <c r="BE649" s="2">
        <f t="shared" si="459"/>
        <v>0</v>
      </c>
      <c r="BF649" s="2">
        <f t="shared" si="459"/>
        <v>0</v>
      </c>
      <c r="BG649" s="2">
        <f t="shared" si="459"/>
        <v>0</v>
      </c>
      <c r="BH649" s="2">
        <f t="shared" si="459"/>
        <v>0</v>
      </c>
      <c r="BI649" s="2">
        <f t="shared" si="459"/>
        <v>0</v>
      </c>
      <c r="BJ649" s="2">
        <f t="shared" si="459"/>
        <v>0</v>
      </c>
      <c r="BK649" s="2">
        <f t="shared" si="459"/>
        <v>0</v>
      </c>
      <c r="BL649" s="2">
        <f t="shared" si="459"/>
        <v>0</v>
      </c>
      <c r="BM649" s="2">
        <f t="shared" si="459"/>
        <v>0</v>
      </c>
      <c r="BN649" s="2">
        <f t="shared" si="459"/>
        <v>0</v>
      </c>
      <c r="BO649" s="2">
        <f t="shared" si="459"/>
        <v>0</v>
      </c>
      <c r="BP649" s="2">
        <f t="shared" si="459"/>
        <v>0</v>
      </c>
      <c r="BQ649" s="2">
        <f t="shared" si="459"/>
        <v>0</v>
      </c>
      <c r="BR649" s="2">
        <f t="shared" si="459"/>
        <v>0</v>
      </c>
      <c r="BS649" s="2">
        <f t="shared" si="459"/>
        <v>0</v>
      </c>
      <c r="BT649" s="2">
        <f t="shared" si="459"/>
        <v>0</v>
      </c>
      <c r="BU649" s="2">
        <f t="shared" si="459"/>
        <v>0</v>
      </c>
      <c r="BV649" s="2">
        <f t="shared" si="459"/>
        <v>0</v>
      </c>
      <c r="BW649" s="2">
        <f t="shared" si="459"/>
        <v>0</v>
      </c>
      <c r="BX649" s="2">
        <f t="shared" si="459"/>
        <v>0</v>
      </c>
      <c r="BY649" s="2">
        <f t="shared" si="459"/>
        <v>0</v>
      </c>
      <c r="BZ649" s="2">
        <f t="shared" si="459"/>
        <v>0</v>
      </c>
      <c r="CA649" s="2">
        <f t="shared" ref="CA649:DF649" si="460">CA764</f>
        <v>0</v>
      </c>
      <c r="CB649" s="2">
        <f t="shared" si="460"/>
        <v>0</v>
      </c>
      <c r="CC649" s="2">
        <f t="shared" si="460"/>
        <v>0</v>
      </c>
      <c r="CD649" s="2">
        <f t="shared" si="460"/>
        <v>0</v>
      </c>
      <c r="CE649" s="2">
        <f t="shared" si="460"/>
        <v>0</v>
      </c>
      <c r="CF649" s="2">
        <f t="shared" si="460"/>
        <v>0</v>
      </c>
      <c r="CG649" s="2">
        <f t="shared" si="460"/>
        <v>0</v>
      </c>
      <c r="CH649" s="2">
        <f t="shared" si="460"/>
        <v>0</v>
      </c>
      <c r="CI649" s="2">
        <f t="shared" si="460"/>
        <v>0</v>
      </c>
      <c r="CJ649" s="2">
        <f t="shared" si="460"/>
        <v>0</v>
      </c>
      <c r="CK649" s="2">
        <f t="shared" si="460"/>
        <v>0</v>
      </c>
      <c r="CL649" s="2">
        <f t="shared" si="460"/>
        <v>0</v>
      </c>
      <c r="CM649" s="2">
        <f t="shared" si="460"/>
        <v>0</v>
      </c>
      <c r="CN649" s="2">
        <f t="shared" si="460"/>
        <v>0</v>
      </c>
      <c r="CO649" s="2">
        <f t="shared" si="460"/>
        <v>0</v>
      </c>
      <c r="CP649" s="2">
        <f t="shared" si="460"/>
        <v>0</v>
      </c>
      <c r="CQ649" s="2">
        <f t="shared" si="460"/>
        <v>0</v>
      </c>
      <c r="CR649" s="2">
        <f t="shared" si="460"/>
        <v>0</v>
      </c>
      <c r="CS649" s="2">
        <f t="shared" si="460"/>
        <v>0</v>
      </c>
      <c r="CT649" s="2">
        <f t="shared" si="460"/>
        <v>0</v>
      </c>
      <c r="CU649" s="2">
        <f t="shared" si="460"/>
        <v>0</v>
      </c>
      <c r="CV649" s="2">
        <f t="shared" si="460"/>
        <v>0</v>
      </c>
      <c r="CW649" s="2">
        <f t="shared" si="460"/>
        <v>0</v>
      </c>
      <c r="CX649" s="2">
        <f t="shared" si="460"/>
        <v>0</v>
      </c>
      <c r="CY649" s="2">
        <f t="shared" si="460"/>
        <v>0</v>
      </c>
      <c r="CZ649" s="2">
        <f t="shared" si="460"/>
        <v>0</v>
      </c>
      <c r="DA649" s="2">
        <f t="shared" si="460"/>
        <v>0</v>
      </c>
      <c r="DB649" s="2">
        <f t="shared" si="460"/>
        <v>0</v>
      </c>
      <c r="DC649" s="2">
        <f t="shared" si="460"/>
        <v>0</v>
      </c>
      <c r="DD649" s="2">
        <f t="shared" si="460"/>
        <v>0</v>
      </c>
      <c r="DE649" s="2">
        <f t="shared" si="460"/>
        <v>0</v>
      </c>
      <c r="DF649" s="2">
        <f t="shared" si="460"/>
        <v>0</v>
      </c>
      <c r="DG649" s="3">
        <f t="shared" ref="DG649:EL649" si="461">DG764</f>
        <v>0</v>
      </c>
      <c r="DH649" s="3">
        <f t="shared" si="461"/>
        <v>0</v>
      </c>
      <c r="DI649" s="3">
        <f t="shared" si="461"/>
        <v>0</v>
      </c>
      <c r="DJ649" s="3">
        <f t="shared" si="461"/>
        <v>0</v>
      </c>
      <c r="DK649" s="3">
        <f t="shared" si="461"/>
        <v>0</v>
      </c>
      <c r="DL649" s="3">
        <f t="shared" si="461"/>
        <v>0</v>
      </c>
      <c r="DM649" s="3">
        <f t="shared" si="461"/>
        <v>0</v>
      </c>
      <c r="DN649" s="3">
        <f t="shared" si="461"/>
        <v>0</v>
      </c>
      <c r="DO649" s="3">
        <f t="shared" si="461"/>
        <v>0</v>
      </c>
      <c r="DP649" s="3">
        <f t="shared" si="461"/>
        <v>0</v>
      </c>
      <c r="DQ649" s="3">
        <f t="shared" si="461"/>
        <v>0</v>
      </c>
      <c r="DR649" s="3">
        <f t="shared" si="461"/>
        <v>0</v>
      </c>
      <c r="DS649" s="3">
        <f t="shared" si="461"/>
        <v>0</v>
      </c>
      <c r="DT649" s="3">
        <f t="shared" si="461"/>
        <v>0</v>
      </c>
      <c r="DU649" s="3">
        <f t="shared" si="461"/>
        <v>0</v>
      </c>
      <c r="DV649" s="3">
        <f t="shared" si="461"/>
        <v>0</v>
      </c>
      <c r="DW649" s="3">
        <f t="shared" si="461"/>
        <v>0</v>
      </c>
      <c r="DX649" s="3">
        <f t="shared" si="461"/>
        <v>0</v>
      </c>
      <c r="DY649" s="3">
        <f t="shared" si="461"/>
        <v>0</v>
      </c>
      <c r="DZ649" s="3">
        <f t="shared" si="461"/>
        <v>0</v>
      </c>
      <c r="EA649" s="3">
        <f t="shared" si="461"/>
        <v>0</v>
      </c>
      <c r="EB649" s="3">
        <f t="shared" si="461"/>
        <v>0</v>
      </c>
      <c r="EC649" s="3">
        <f t="shared" si="461"/>
        <v>0</v>
      </c>
      <c r="ED649" s="3">
        <f t="shared" si="461"/>
        <v>0</v>
      </c>
      <c r="EE649" s="3">
        <f t="shared" si="461"/>
        <v>0</v>
      </c>
      <c r="EF649" s="3">
        <f t="shared" si="461"/>
        <v>0</v>
      </c>
      <c r="EG649" s="3">
        <f t="shared" si="461"/>
        <v>0</v>
      </c>
      <c r="EH649" s="3">
        <f t="shared" si="461"/>
        <v>0</v>
      </c>
      <c r="EI649" s="3">
        <f t="shared" si="461"/>
        <v>0</v>
      </c>
      <c r="EJ649" s="3">
        <f t="shared" si="461"/>
        <v>0</v>
      </c>
      <c r="EK649" s="3">
        <f t="shared" si="461"/>
        <v>0</v>
      </c>
      <c r="EL649" s="3">
        <f t="shared" si="461"/>
        <v>0</v>
      </c>
      <c r="EM649" s="3">
        <f t="shared" ref="EM649:FR649" si="462">EM764</f>
        <v>0</v>
      </c>
      <c r="EN649" s="3">
        <f t="shared" si="462"/>
        <v>0</v>
      </c>
      <c r="EO649" s="3">
        <f t="shared" si="462"/>
        <v>0</v>
      </c>
      <c r="EP649" s="3">
        <f t="shared" si="462"/>
        <v>0</v>
      </c>
      <c r="EQ649" s="3">
        <f t="shared" si="462"/>
        <v>0</v>
      </c>
      <c r="ER649" s="3">
        <f t="shared" si="462"/>
        <v>0</v>
      </c>
      <c r="ES649" s="3">
        <f t="shared" si="462"/>
        <v>0</v>
      </c>
      <c r="ET649" s="3">
        <f t="shared" si="462"/>
        <v>0</v>
      </c>
      <c r="EU649" s="3">
        <f t="shared" si="462"/>
        <v>0</v>
      </c>
      <c r="EV649" s="3">
        <f t="shared" si="462"/>
        <v>0</v>
      </c>
      <c r="EW649" s="3">
        <f t="shared" si="462"/>
        <v>0</v>
      </c>
      <c r="EX649" s="3">
        <f t="shared" si="462"/>
        <v>0</v>
      </c>
      <c r="EY649" s="3">
        <f t="shared" si="462"/>
        <v>0</v>
      </c>
      <c r="EZ649" s="3">
        <f t="shared" si="462"/>
        <v>0</v>
      </c>
      <c r="FA649" s="3">
        <f t="shared" si="462"/>
        <v>0</v>
      </c>
      <c r="FB649" s="3">
        <f t="shared" si="462"/>
        <v>0</v>
      </c>
      <c r="FC649" s="3">
        <f t="shared" si="462"/>
        <v>0</v>
      </c>
      <c r="FD649" s="3">
        <f t="shared" si="462"/>
        <v>0</v>
      </c>
      <c r="FE649" s="3">
        <f t="shared" si="462"/>
        <v>0</v>
      </c>
      <c r="FF649" s="3">
        <f t="shared" si="462"/>
        <v>0</v>
      </c>
      <c r="FG649" s="3">
        <f t="shared" si="462"/>
        <v>0</v>
      </c>
      <c r="FH649" s="3">
        <f t="shared" si="462"/>
        <v>0</v>
      </c>
      <c r="FI649" s="3">
        <f t="shared" si="462"/>
        <v>0</v>
      </c>
      <c r="FJ649" s="3">
        <f t="shared" si="462"/>
        <v>0</v>
      </c>
      <c r="FK649" s="3">
        <f t="shared" si="462"/>
        <v>0</v>
      </c>
      <c r="FL649" s="3">
        <f t="shared" si="462"/>
        <v>0</v>
      </c>
      <c r="FM649" s="3">
        <f t="shared" si="462"/>
        <v>0</v>
      </c>
      <c r="FN649" s="3">
        <f t="shared" si="462"/>
        <v>0</v>
      </c>
      <c r="FO649" s="3">
        <f t="shared" si="462"/>
        <v>0</v>
      </c>
      <c r="FP649" s="3">
        <f t="shared" si="462"/>
        <v>0</v>
      </c>
      <c r="FQ649" s="3">
        <f t="shared" si="462"/>
        <v>0</v>
      </c>
      <c r="FR649" s="3">
        <f t="shared" si="462"/>
        <v>0</v>
      </c>
      <c r="FS649" s="3">
        <f t="shared" ref="FS649:GX649" si="463">FS764</f>
        <v>0</v>
      </c>
      <c r="FT649" s="3">
        <f t="shared" si="463"/>
        <v>0</v>
      </c>
      <c r="FU649" s="3">
        <f t="shared" si="463"/>
        <v>0</v>
      </c>
      <c r="FV649" s="3">
        <f t="shared" si="463"/>
        <v>0</v>
      </c>
      <c r="FW649" s="3">
        <f t="shared" si="463"/>
        <v>0</v>
      </c>
      <c r="FX649" s="3">
        <f t="shared" si="463"/>
        <v>0</v>
      </c>
      <c r="FY649" s="3">
        <f t="shared" si="463"/>
        <v>0</v>
      </c>
      <c r="FZ649" s="3">
        <f t="shared" si="463"/>
        <v>0</v>
      </c>
      <c r="GA649" s="3">
        <f t="shared" si="463"/>
        <v>0</v>
      </c>
      <c r="GB649" s="3">
        <f t="shared" si="463"/>
        <v>0</v>
      </c>
      <c r="GC649" s="3">
        <f t="shared" si="463"/>
        <v>0</v>
      </c>
      <c r="GD649" s="3">
        <f t="shared" si="463"/>
        <v>0</v>
      </c>
      <c r="GE649" s="3">
        <f t="shared" si="463"/>
        <v>0</v>
      </c>
      <c r="GF649" s="3">
        <f t="shared" si="463"/>
        <v>0</v>
      </c>
      <c r="GG649" s="3">
        <f t="shared" si="463"/>
        <v>0</v>
      </c>
      <c r="GH649" s="3">
        <f t="shared" si="463"/>
        <v>0</v>
      </c>
      <c r="GI649" s="3">
        <f t="shared" si="463"/>
        <v>0</v>
      </c>
      <c r="GJ649" s="3">
        <f t="shared" si="463"/>
        <v>0</v>
      </c>
      <c r="GK649" s="3">
        <f t="shared" si="463"/>
        <v>0</v>
      </c>
      <c r="GL649" s="3">
        <f t="shared" si="463"/>
        <v>0</v>
      </c>
      <c r="GM649" s="3">
        <f t="shared" si="463"/>
        <v>0</v>
      </c>
      <c r="GN649" s="3">
        <f t="shared" si="463"/>
        <v>0</v>
      </c>
      <c r="GO649" s="3">
        <f t="shared" si="463"/>
        <v>0</v>
      </c>
      <c r="GP649" s="3">
        <f t="shared" si="463"/>
        <v>0</v>
      </c>
      <c r="GQ649" s="3">
        <f t="shared" si="463"/>
        <v>0</v>
      </c>
      <c r="GR649" s="3">
        <f t="shared" si="463"/>
        <v>0</v>
      </c>
      <c r="GS649" s="3">
        <f t="shared" si="463"/>
        <v>0</v>
      </c>
      <c r="GT649" s="3">
        <f t="shared" si="463"/>
        <v>0</v>
      </c>
      <c r="GU649" s="3">
        <f t="shared" si="463"/>
        <v>0</v>
      </c>
      <c r="GV649" s="3">
        <f t="shared" si="463"/>
        <v>0</v>
      </c>
      <c r="GW649" s="3">
        <f t="shared" si="463"/>
        <v>0</v>
      </c>
      <c r="GX649" s="3">
        <f t="shared" si="463"/>
        <v>0</v>
      </c>
    </row>
    <row r="651" spans="1:245">
      <c r="A651" s="1">
        <v>5</v>
      </c>
      <c r="B651" s="1">
        <v>0</v>
      </c>
      <c r="C651" s="1"/>
      <c r="D651" s="1">
        <f>ROW(A667)</f>
        <v>667</v>
      </c>
      <c r="E651" s="1"/>
      <c r="F651" s="1" t="s">
        <v>14</v>
      </c>
      <c r="G651" s="1" t="s">
        <v>15</v>
      </c>
      <c r="H651" s="1" t="s">
        <v>3</v>
      </c>
      <c r="I651" s="1">
        <v>0</v>
      </c>
      <c r="J651" s="1"/>
      <c r="K651" s="1">
        <v>0</v>
      </c>
      <c r="L651" s="1"/>
      <c r="M651" s="1" t="s">
        <v>3</v>
      </c>
      <c r="N651" s="1"/>
      <c r="O651" s="1"/>
      <c r="P651" s="1"/>
      <c r="Q651" s="1"/>
      <c r="R651" s="1"/>
      <c r="S651" s="1">
        <v>0</v>
      </c>
      <c r="T651" s="1"/>
      <c r="U651" s="1" t="s">
        <v>3</v>
      </c>
      <c r="V651" s="1">
        <v>0</v>
      </c>
      <c r="W651" s="1"/>
      <c r="X651" s="1"/>
      <c r="Y651" s="1"/>
      <c r="Z651" s="1"/>
      <c r="AA651" s="1"/>
      <c r="AB651" s="1" t="s">
        <v>3</v>
      </c>
      <c r="AC651" s="1" t="s">
        <v>3</v>
      </c>
      <c r="AD651" s="1" t="s">
        <v>3</v>
      </c>
      <c r="AE651" s="1" t="s">
        <v>3</v>
      </c>
      <c r="AF651" s="1" t="s">
        <v>3</v>
      </c>
      <c r="AG651" s="1" t="s">
        <v>3</v>
      </c>
      <c r="AH651" s="1"/>
      <c r="AI651" s="1"/>
      <c r="AJ651" s="1"/>
      <c r="AK651" s="1"/>
      <c r="AL651" s="1"/>
      <c r="AM651" s="1"/>
      <c r="AN651" s="1"/>
      <c r="AO651" s="1"/>
      <c r="AP651" s="1" t="s">
        <v>3</v>
      </c>
      <c r="AQ651" s="1" t="s">
        <v>3</v>
      </c>
      <c r="AR651" s="1" t="s">
        <v>3</v>
      </c>
      <c r="AS651" s="1"/>
      <c r="AT651" s="1"/>
      <c r="AU651" s="1"/>
      <c r="AV651" s="1"/>
      <c r="AW651" s="1"/>
      <c r="AX651" s="1"/>
      <c r="AY651" s="1"/>
      <c r="AZ651" s="1" t="s">
        <v>3</v>
      </c>
      <c r="BA651" s="1"/>
      <c r="BB651" s="1" t="s">
        <v>3</v>
      </c>
      <c r="BC651" s="1" t="s">
        <v>3</v>
      </c>
      <c r="BD651" s="1" t="s">
        <v>3</v>
      </c>
      <c r="BE651" s="1" t="s">
        <v>3</v>
      </c>
      <c r="BF651" s="1" t="s">
        <v>3</v>
      </c>
      <c r="BG651" s="1" t="s">
        <v>3</v>
      </c>
      <c r="BH651" s="1" t="s">
        <v>3</v>
      </c>
      <c r="BI651" s="1" t="s">
        <v>3</v>
      </c>
      <c r="BJ651" s="1" t="s">
        <v>3</v>
      </c>
      <c r="BK651" s="1" t="s">
        <v>3</v>
      </c>
      <c r="BL651" s="1" t="s">
        <v>3</v>
      </c>
      <c r="BM651" s="1" t="s">
        <v>3</v>
      </c>
      <c r="BN651" s="1" t="s">
        <v>3</v>
      </c>
      <c r="BO651" s="1" t="s">
        <v>3</v>
      </c>
      <c r="BP651" s="1" t="s">
        <v>3</v>
      </c>
      <c r="BQ651" s="1"/>
      <c r="BR651" s="1"/>
      <c r="BS651" s="1"/>
      <c r="BT651" s="1"/>
      <c r="BU651" s="1"/>
      <c r="BV651" s="1"/>
      <c r="BW651" s="1"/>
      <c r="BX651" s="1">
        <v>0</v>
      </c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>
        <v>0</v>
      </c>
    </row>
    <row r="653" spans="1:245">
      <c r="A653" s="2">
        <v>52</v>
      </c>
      <c r="B653" s="2">
        <f t="shared" ref="B653:G653" si="464">B667</f>
        <v>0</v>
      </c>
      <c r="C653" s="2">
        <f t="shared" si="464"/>
        <v>5</v>
      </c>
      <c r="D653" s="2">
        <f t="shared" si="464"/>
        <v>651</v>
      </c>
      <c r="E653" s="2">
        <f t="shared" si="464"/>
        <v>0</v>
      </c>
      <c r="F653" s="2" t="str">
        <f t="shared" si="464"/>
        <v>Новый подраздел</v>
      </c>
      <c r="G653" s="2" t="str">
        <f t="shared" si="464"/>
        <v>демонтаж</v>
      </c>
      <c r="H653" s="2"/>
      <c r="I653" s="2"/>
      <c r="J653" s="2"/>
      <c r="K653" s="2"/>
      <c r="L653" s="2"/>
      <c r="M653" s="2"/>
      <c r="N653" s="2"/>
      <c r="O653" s="2">
        <f t="shared" ref="O653:AT653" si="465">O667</f>
        <v>2360.66</v>
      </c>
      <c r="P653" s="2">
        <f t="shared" si="465"/>
        <v>0</v>
      </c>
      <c r="Q653" s="2">
        <f t="shared" si="465"/>
        <v>53.37</v>
      </c>
      <c r="R653" s="2">
        <f t="shared" si="465"/>
        <v>35.92</v>
      </c>
      <c r="S653" s="2">
        <f t="shared" si="465"/>
        <v>2307.29</v>
      </c>
      <c r="T653" s="2">
        <f t="shared" si="465"/>
        <v>0</v>
      </c>
      <c r="U653" s="2">
        <f t="shared" si="465"/>
        <v>8.8038900000000009</v>
      </c>
      <c r="V653" s="2">
        <f t="shared" si="465"/>
        <v>0.10031000000000001</v>
      </c>
      <c r="W653" s="2">
        <f t="shared" si="465"/>
        <v>0</v>
      </c>
      <c r="X653" s="2">
        <f t="shared" si="465"/>
        <v>1634.25</v>
      </c>
      <c r="Y653" s="2">
        <f t="shared" si="465"/>
        <v>1215.47</v>
      </c>
      <c r="Z653" s="2">
        <f t="shared" si="465"/>
        <v>0</v>
      </c>
      <c r="AA653" s="2">
        <f t="shared" si="465"/>
        <v>0</v>
      </c>
      <c r="AB653" s="2">
        <f t="shared" si="465"/>
        <v>2360.66</v>
      </c>
      <c r="AC653" s="2">
        <f t="shared" si="465"/>
        <v>0</v>
      </c>
      <c r="AD653" s="2">
        <f t="shared" si="465"/>
        <v>53.37</v>
      </c>
      <c r="AE653" s="2">
        <f t="shared" si="465"/>
        <v>35.92</v>
      </c>
      <c r="AF653" s="2">
        <f t="shared" si="465"/>
        <v>2307.29</v>
      </c>
      <c r="AG653" s="2">
        <f t="shared" si="465"/>
        <v>0</v>
      </c>
      <c r="AH653" s="2">
        <f t="shared" si="465"/>
        <v>8.8038900000000009</v>
      </c>
      <c r="AI653" s="2">
        <f t="shared" si="465"/>
        <v>0.10031000000000001</v>
      </c>
      <c r="AJ653" s="2">
        <f t="shared" si="465"/>
        <v>0</v>
      </c>
      <c r="AK653" s="2">
        <f t="shared" si="465"/>
        <v>1634.25</v>
      </c>
      <c r="AL653" s="2">
        <f t="shared" si="465"/>
        <v>1215.47</v>
      </c>
      <c r="AM653" s="2">
        <f t="shared" si="465"/>
        <v>0</v>
      </c>
      <c r="AN653" s="2">
        <f t="shared" si="465"/>
        <v>0</v>
      </c>
      <c r="AO653" s="2">
        <f t="shared" si="465"/>
        <v>0</v>
      </c>
      <c r="AP653" s="2">
        <f t="shared" si="465"/>
        <v>0</v>
      </c>
      <c r="AQ653" s="2">
        <f t="shared" si="465"/>
        <v>0</v>
      </c>
      <c r="AR653" s="2">
        <f t="shared" si="465"/>
        <v>5210.38</v>
      </c>
      <c r="AS653" s="2">
        <f t="shared" si="465"/>
        <v>5210.38</v>
      </c>
      <c r="AT653" s="2">
        <f t="shared" si="465"/>
        <v>0</v>
      </c>
      <c r="AU653" s="2">
        <f t="shared" ref="AU653:BZ653" si="466">AU667</f>
        <v>0</v>
      </c>
      <c r="AV653" s="2">
        <f t="shared" si="466"/>
        <v>0</v>
      </c>
      <c r="AW653" s="2">
        <f t="shared" si="466"/>
        <v>0</v>
      </c>
      <c r="AX653" s="2">
        <f t="shared" si="466"/>
        <v>0</v>
      </c>
      <c r="AY653" s="2">
        <f t="shared" si="466"/>
        <v>0</v>
      </c>
      <c r="AZ653" s="2">
        <f t="shared" si="466"/>
        <v>0</v>
      </c>
      <c r="BA653" s="2">
        <f t="shared" si="466"/>
        <v>0</v>
      </c>
      <c r="BB653" s="2">
        <f t="shared" si="466"/>
        <v>0</v>
      </c>
      <c r="BC653" s="2">
        <f t="shared" si="466"/>
        <v>0</v>
      </c>
      <c r="BD653" s="2">
        <f t="shared" si="466"/>
        <v>0</v>
      </c>
      <c r="BE653" s="2">
        <f t="shared" si="466"/>
        <v>0</v>
      </c>
      <c r="BF653" s="2">
        <f t="shared" si="466"/>
        <v>0</v>
      </c>
      <c r="BG653" s="2">
        <f t="shared" si="466"/>
        <v>0</v>
      </c>
      <c r="BH653" s="2">
        <f t="shared" si="466"/>
        <v>0</v>
      </c>
      <c r="BI653" s="2">
        <f t="shared" si="466"/>
        <v>0</v>
      </c>
      <c r="BJ653" s="2">
        <f t="shared" si="466"/>
        <v>0</v>
      </c>
      <c r="BK653" s="2">
        <f t="shared" si="466"/>
        <v>0</v>
      </c>
      <c r="BL653" s="2">
        <f t="shared" si="466"/>
        <v>0</v>
      </c>
      <c r="BM653" s="2">
        <f t="shared" si="466"/>
        <v>0</v>
      </c>
      <c r="BN653" s="2">
        <f t="shared" si="466"/>
        <v>0</v>
      </c>
      <c r="BO653" s="2">
        <f t="shared" si="466"/>
        <v>0</v>
      </c>
      <c r="BP653" s="2">
        <f t="shared" si="466"/>
        <v>0</v>
      </c>
      <c r="BQ653" s="2">
        <f t="shared" si="466"/>
        <v>0</v>
      </c>
      <c r="BR653" s="2">
        <f t="shared" si="466"/>
        <v>0</v>
      </c>
      <c r="BS653" s="2">
        <f t="shared" si="466"/>
        <v>0</v>
      </c>
      <c r="BT653" s="2">
        <f t="shared" si="466"/>
        <v>0</v>
      </c>
      <c r="BU653" s="2">
        <f t="shared" si="466"/>
        <v>0</v>
      </c>
      <c r="BV653" s="2">
        <f t="shared" si="466"/>
        <v>0</v>
      </c>
      <c r="BW653" s="2">
        <f t="shared" si="466"/>
        <v>0</v>
      </c>
      <c r="BX653" s="2">
        <f t="shared" si="466"/>
        <v>0</v>
      </c>
      <c r="BY653" s="2">
        <f t="shared" si="466"/>
        <v>0</v>
      </c>
      <c r="BZ653" s="2">
        <f t="shared" si="466"/>
        <v>0</v>
      </c>
      <c r="CA653" s="2">
        <f t="shared" ref="CA653:DF653" si="467">CA667</f>
        <v>5210.38</v>
      </c>
      <c r="CB653" s="2">
        <f t="shared" si="467"/>
        <v>5210.38</v>
      </c>
      <c r="CC653" s="2">
        <f t="shared" si="467"/>
        <v>0</v>
      </c>
      <c r="CD653" s="2">
        <f t="shared" si="467"/>
        <v>0</v>
      </c>
      <c r="CE653" s="2">
        <f t="shared" si="467"/>
        <v>0</v>
      </c>
      <c r="CF653" s="2">
        <f t="shared" si="467"/>
        <v>0</v>
      </c>
      <c r="CG653" s="2">
        <f t="shared" si="467"/>
        <v>0</v>
      </c>
      <c r="CH653" s="2">
        <f t="shared" si="467"/>
        <v>0</v>
      </c>
      <c r="CI653" s="2">
        <f t="shared" si="467"/>
        <v>0</v>
      </c>
      <c r="CJ653" s="2">
        <f t="shared" si="467"/>
        <v>0</v>
      </c>
      <c r="CK653" s="2">
        <f t="shared" si="467"/>
        <v>0</v>
      </c>
      <c r="CL653" s="2">
        <f t="shared" si="467"/>
        <v>0</v>
      </c>
      <c r="CM653" s="2">
        <f t="shared" si="467"/>
        <v>0</v>
      </c>
      <c r="CN653" s="2">
        <f t="shared" si="467"/>
        <v>0</v>
      </c>
      <c r="CO653" s="2">
        <f t="shared" si="467"/>
        <v>0</v>
      </c>
      <c r="CP653" s="2">
        <f t="shared" si="467"/>
        <v>0</v>
      </c>
      <c r="CQ653" s="2">
        <f t="shared" si="467"/>
        <v>0</v>
      </c>
      <c r="CR653" s="2">
        <f t="shared" si="467"/>
        <v>0</v>
      </c>
      <c r="CS653" s="2">
        <f t="shared" si="467"/>
        <v>0</v>
      </c>
      <c r="CT653" s="2">
        <f t="shared" si="467"/>
        <v>0</v>
      </c>
      <c r="CU653" s="2">
        <f t="shared" si="467"/>
        <v>0</v>
      </c>
      <c r="CV653" s="2">
        <f t="shared" si="467"/>
        <v>0</v>
      </c>
      <c r="CW653" s="2">
        <f t="shared" si="467"/>
        <v>0</v>
      </c>
      <c r="CX653" s="2">
        <f t="shared" si="467"/>
        <v>0</v>
      </c>
      <c r="CY653" s="2">
        <f t="shared" si="467"/>
        <v>0</v>
      </c>
      <c r="CZ653" s="2">
        <f t="shared" si="467"/>
        <v>0</v>
      </c>
      <c r="DA653" s="2">
        <f t="shared" si="467"/>
        <v>0</v>
      </c>
      <c r="DB653" s="2">
        <f t="shared" si="467"/>
        <v>0</v>
      </c>
      <c r="DC653" s="2">
        <f t="shared" si="467"/>
        <v>0</v>
      </c>
      <c r="DD653" s="2">
        <f t="shared" si="467"/>
        <v>0</v>
      </c>
      <c r="DE653" s="2">
        <f t="shared" si="467"/>
        <v>0</v>
      </c>
      <c r="DF653" s="2">
        <f t="shared" si="467"/>
        <v>0</v>
      </c>
      <c r="DG653" s="3">
        <f t="shared" ref="DG653:EL653" si="468">DG667</f>
        <v>0</v>
      </c>
      <c r="DH653" s="3">
        <f t="shared" si="468"/>
        <v>0</v>
      </c>
      <c r="DI653" s="3">
        <f t="shared" si="468"/>
        <v>0</v>
      </c>
      <c r="DJ653" s="3">
        <f t="shared" si="468"/>
        <v>0</v>
      </c>
      <c r="DK653" s="3">
        <f t="shared" si="468"/>
        <v>0</v>
      </c>
      <c r="DL653" s="3">
        <f t="shared" si="468"/>
        <v>0</v>
      </c>
      <c r="DM653" s="3">
        <f t="shared" si="468"/>
        <v>0</v>
      </c>
      <c r="DN653" s="3">
        <f t="shared" si="468"/>
        <v>0</v>
      </c>
      <c r="DO653" s="3">
        <f t="shared" si="468"/>
        <v>0</v>
      </c>
      <c r="DP653" s="3">
        <f t="shared" si="468"/>
        <v>0</v>
      </c>
      <c r="DQ653" s="3">
        <f t="shared" si="468"/>
        <v>0</v>
      </c>
      <c r="DR653" s="3">
        <f t="shared" si="468"/>
        <v>0</v>
      </c>
      <c r="DS653" s="3">
        <f t="shared" si="468"/>
        <v>0</v>
      </c>
      <c r="DT653" s="3">
        <f t="shared" si="468"/>
        <v>0</v>
      </c>
      <c r="DU653" s="3">
        <f t="shared" si="468"/>
        <v>0</v>
      </c>
      <c r="DV653" s="3">
        <f t="shared" si="468"/>
        <v>0</v>
      </c>
      <c r="DW653" s="3">
        <f t="shared" si="468"/>
        <v>0</v>
      </c>
      <c r="DX653" s="3">
        <f t="shared" si="468"/>
        <v>0</v>
      </c>
      <c r="DY653" s="3">
        <f t="shared" si="468"/>
        <v>0</v>
      </c>
      <c r="DZ653" s="3">
        <f t="shared" si="468"/>
        <v>0</v>
      </c>
      <c r="EA653" s="3">
        <f t="shared" si="468"/>
        <v>0</v>
      </c>
      <c r="EB653" s="3">
        <f t="shared" si="468"/>
        <v>0</v>
      </c>
      <c r="EC653" s="3">
        <f t="shared" si="468"/>
        <v>0</v>
      </c>
      <c r="ED653" s="3">
        <f t="shared" si="468"/>
        <v>0</v>
      </c>
      <c r="EE653" s="3">
        <f t="shared" si="468"/>
        <v>0</v>
      </c>
      <c r="EF653" s="3">
        <f t="shared" si="468"/>
        <v>0</v>
      </c>
      <c r="EG653" s="3">
        <f t="shared" si="468"/>
        <v>0</v>
      </c>
      <c r="EH653" s="3">
        <f t="shared" si="468"/>
        <v>0</v>
      </c>
      <c r="EI653" s="3">
        <f t="shared" si="468"/>
        <v>0</v>
      </c>
      <c r="EJ653" s="3">
        <f t="shared" si="468"/>
        <v>0</v>
      </c>
      <c r="EK653" s="3">
        <f t="shared" si="468"/>
        <v>0</v>
      </c>
      <c r="EL653" s="3">
        <f t="shared" si="468"/>
        <v>0</v>
      </c>
      <c r="EM653" s="3">
        <f t="shared" ref="EM653:FR653" si="469">EM667</f>
        <v>0</v>
      </c>
      <c r="EN653" s="3">
        <f t="shared" si="469"/>
        <v>0</v>
      </c>
      <c r="EO653" s="3">
        <f t="shared" si="469"/>
        <v>0</v>
      </c>
      <c r="EP653" s="3">
        <f t="shared" si="469"/>
        <v>0</v>
      </c>
      <c r="EQ653" s="3">
        <f t="shared" si="469"/>
        <v>0</v>
      </c>
      <c r="ER653" s="3">
        <f t="shared" si="469"/>
        <v>0</v>
      </c>
      <c r="ES653" s="3">
        <f t="shared" si="469"/>
        <v>0</v>
      </c>
      <c r="ET653" s="3">
        <f t="shared" si="469"/>
        <v>0</v>
      </c>
      <c r="EU653" s="3">
        <f t="shared" si="469"/>
        <v>0</v>
      </c>
      <c r="EV653" s="3">
        <f t="shared" si="469"/>
        <v>0</v>
      </c>
      <c r="EW653" s="3">
        <f t="shared" si="469"/>
        <v>0</v>
      </c>
      <c r="EX653" s="3">
        <f t="shared" si="469"/>
        <v>0</v>
      </c>
      <c r="EY653" s="3">
        <f t="shared" si="469"/>
        <v>0</v>
      </c>
      <c r="EZ653" s="3">
        <f t="shared" si="469"/>
        <v>0</v>
      </c>
      <c r="FA653" s="3">
        <f t="shared" si="469"/>
        <v>0</v>
      </c>
      <c r="FB653" s="3">
        <f t="shared" si="469"/>
        <v>0</v>
      </c>
      <c r="FC653" s="3">
        <f t="shared" si="469"/>
        <v>0</v>
      </c>
      <c r="FD653" s="3">
        <f t="shared" si="469"/>
        <v>0</v>
      </c>
      <c r="FE653" s="3">
        <f t="shared" si="469"/>
        <v>0</v>
      </c>
      <c r="FF653" s="3">
        <f t="shared" si="469"/>
        <v>0</v>
      </c>
      <c r="FG653" s="3">
        <f t="shared" si="469"/>
        <v>0</v>
      </c>
      <c r="FH653" s="3">
        <f t="shared" si="469"/>
        <v>0</v>
      </c>
      <c r="FI653" s="3">
        <f t="shared" si="469"/>
        <v>0</v>
      </c>
      <c r="FJ653" s="3">
        <f t="shared" si="469"/>
        <v>0</v>
      </c>
      <c r="FK653" s="3">
        <f t="shared" si="469"/>
        <v>0</v>
      </c>
      <c r="FL653" s="3">
        <f t="shared" si="469"/>
        <v>0</v>
      </c>
      <c r="FM653" s="3">
        <f t="shared" si="469"/>
        <v>0</v>
      </c>
      <c r="FN653" s="3">
        <f t="shared" si="469"/>
        <v>0</v>
      </c>
      <c r="FO653" s="3">
        <f t="shared" si="469"/>
        <v>0</v>
      </c>
      <c r="FP653" s="3">
        <f t="shared" si="469"/>
        <v>0</v>
      </c>
      <c r="FQ653" s="3">
        <f t="shared" si="469"/>
        <v>0</v>
      </c>
      <c r="FR653" s="3">
        <f t="shared" si="469"/>
        <v>0</v>
      </c>
      <c r="FS653" s="3">
        <f t="shared" ref="FS653:GX653" si="470">FS667</f>
        <v>0</v>
      </c>
      <c r="FT653" s="3">
        <f t="shared" si="470"/>
        <v>0</v>
      </c>
      <c r="FU653" s="3">
        <f t="shared" si="470"/>
        <v>0</v>
      </c>
      <c r="FV653" s="3">
        <f t="shared" si="470"/>
        <v>0</v>
      </c>
      <c r="FW653" s="3">
        <f t="shared" si="470"/>
        <v>0</v>
      </c>
      <c r="FX653" s="3">
        <f t="shared" si="470"/>
        <v>0</v>
      </c>
      <c r="FY653" s="3">
        <f t="shared" si="470"/>
        <v>0</v>
      </c>
      <c r="FZ653" s="3">
        <f t="shared" si="470"/>
        <v>0</v>
      </c>
      <c r="GA653" s="3">
        <f t="shared" si="470"/>
        <v>0</v>
      </c>
      <c r="GB653" s="3">
        <f t="shared" si="470"/>
        <v>0</v>
      </c>
      <c r="GC653" s="3">
        <f t="shared" si="470"/>
        <v>0</v>
      </c>
      <c r="GD653" s="3">
        <f t="shared" si="470"/>
        <v>0</v>
      </c>
      <c r="GE653" s="3">
        <f t="shared" si="470"/>
        <v>0</v>
      </c>
      <c r="GF653" s="3">
        <f t="shared" si="470"/>
        <v>0</v>
      </c>
      <c r="GG653" s="3">
        <f t="shared" si="470"/>
        <v>0</v>
      </c>
      <c r="GH653" s="3">
        <f t="shared" si="470"/>
        <v>0</v>
      </c>
      <c r="GI653" s="3">
        <f t="shared" si="470"/>
        <v>0</v>
      </c>
      <c r="GJ653" s="3">
        <f t="shared" si="470"/>
        <v>0</v>
      </c>
      <c r="GK653" s="3">
        <f t="shared" si="470"/>
        <v>0</v>
      </c>
      <c r="GL653" s="3">
        <f t="shared" si="470"/>
        <v>0</v>
      </c>
      <c r="GM653" s="3">
        <f t="shared" si="470"/>
        <v>0</v>
      </c>
      <c r="GN653" s="3">
        <f t="shared" si="470"/>
        <v>0</v>
      </c>
      <c r="GO653" s="3">
        <f t="shared" si="470"/>
        <v>0</v>
      </c>
      <c r="GP653" s="3">
        <f t="shared" si="470"/>
        <v>0</v>
      </c>
      <c r="GQ653" s="3">
        <f t="shared" si="470"/>
        <v>0</v>
      </c>
      <c r="GR653" s="3">
        <f t="shared" si="470"/>
        <v>0</v>
      </c>
      <c r="GS653" s="3">
        <f t="shared" si="470"/>
        <v>0</v>
      </c>
      <c r="GT653" s="3">
        <f t="shared" si="470"/>
        <v>0</v>
      </c>
      <c r="GU653" s="3">
        <f t="shared" si="470"/>
        <v>0</v>
      </c>
      <c r="GV653" s="3">
        <f t="shared" si="470"/>
        <v>0</v>
      </c>
      <c r="GW653" s="3">
        <f t="shared" si="470"/>
        <v>0</v>
      </c>
      <c r="GX653" s="3">
        <f t="shared" si="470"/>
        <v>0</v>
      </c>
    </row>
    <row r="655" spans="1:245">
      <c r="A655">
        <v>17</v>
      </c>
      <c r="B655">
        <v>0</v>
      </c>
      <c r="C655">
        <f>ROW(SmtRes!A771)</f>
        <v>771</v>
      </c>
      <c r="D655">
        <f>ROW(EtalonRes!A754)</f>
        <v>754</v>
      </c>
      <c r="E655" t="s">
        <v>16</v>
      </c>
      <c r="F655" t="s">
        <v>17</v>
      </c>
      <c r="G655" t="s">
        <v>18</v>
      </c>
      <c r="H655" t="s">
        <v>19</v>
      </c>
      <c r="I655">
        <f>ROUND(13.7/100,9)</f>
        <v>0.13700000000000001</v>
      </c>
      <c r="J655">
        <v>0</v>
      </c>
      <c r="O655">
        <f t="shared" ref="O655:O665" si="471">ROUND(CP655,2)</f>
        <v>271.97000000000003</v>
      </c>
      <c r="P655">
        <f t="shared" ref="P655:P665" si="472">ROUND(CQ655*I655,2)</f>
        <v>0</v>
      </c>
      <c r="Q655">
        <f t="shared" ref="Q655:Q665" si="473">ROUND(CR655*I655,2)</f>
        <v>0</v>
      </c>
      <c r="R655">
        <f t="shared" ref="R655:R665" si="474">ROUND(CS655*I655,2)</f>
        <v>0</v>
      </c>
      <c r="S655">
        <f t="shared" ref="S655:S665" si="475">ROUND(CT655*I655,2)</f>
        <v>271.97000000000003</v>
      </c>
      <c r="T655">
        <f t="shared" ref="T655:T665" si="476">ROUND(CU655*I655,2)</f>
        <v>0</v>
      </c>
      <c r="U655">
        <f t="shared" ref="U655:U665" si="477">CV655*I655</f>
        <v>1.0507900000000001</v>
      </c>
      <c r="V655">
        <f t="shared" ref="V655:V665" si="478">CW655*I655</f>
        <v>0</v>
      </c>
      <c r="W655">
        <f t="shared" ref="W655:W665" si="479">ROUND(CX655*I655,2)</f>
        <v>0</v>
      </c>
      <c r="X655">
        <f t="shared" ref="X655:X665" si="480">ROUND(CY655,2)</f>
        <v>184.94</v>
      </c>
      <c r="Y655">
        <f t="shared" ref="Y655:Y665" si="481">ROUND(CZ655,2)</f>
        <v>146.86000000000001</v>
      </c>
      <c r="AA655">
        <v>35806607</v>
      </c>
      <c r="AB655">
        <f t="shared" ref="AB655:AB665" si="482">ROUND((AC655+AD655+AF655),2)</f>
        <v>59.83</v>
      </c>
      <c r="AC655">
        <f t="shared" ref="AC655:AC665" si="483">ROUND((ES655),2)</f>
        <v>0</v>
      </c>
      <c r="AD655">
        <f t="shared" ref="AD655:AD665" si="484">ROUND((((ET655)-(EU655))+AE655),2)</f>
        <v>0</v>
      </c>
      <c r="AE655">
        <f t="shared" ref="AE655:AE665" si="485">ROUND((EU655),2)</f>
        <v>0</v>
      </c>
      <c r="AF655">
        <f t="shared" ref="AF655:AF665" si="486">ROUND((EV655),2)</f>
        <v>59.83</v>
      </c>
      <c r="AG655">
        <f t="shared" ref="AG655:AG665" si="487">ROUND((AP655),2)</f>
        <v>0</v>
      </c>
      <c r="AH655">
        <f t="shared" ref="AH655:AH665" si="488">(EW655)</f>
        <v>7.67</v>
      </c>
      <c r="AI655">
        <f t="shared" ref="AI655:AI665" si="489">(EX655)</f>
        <v>0</v>
      </c>
      <c r="AJ655">
        <f t="shared" ref="AJ655:AJ665" si="490">(AS655)</f>
        <v>0</v>
      </c>
      <c r="AK655">
        <v>59.83</v>
      </c>
      <c r="AL655">
        <v>0</v>
      </c>
      <c r="AM655">
        <v>0</v>
      </c>
      <c r="AN655">
        <v>0</v>
      </c>
      <c r="AO655">
        <v>59.83</v>
      </c>
      <c r="AP655">
        <v>0</v>
      </c>
      <c r="AQ655">
        <v>7.67</v>
      </c>
      <c r="AR655">
        <v>0</v>
      </c>
      <c r="AS655">
        <v>0</v>
      </c>
      <c r="AT655">
        <v>68</v>
      </c>
      <c r="AU655">
        <v>54</v>
      </c>
      <c r="AV655">
        <v>1</v>
      </c>
      <c r="AW655">
        <v>1</v>
      </c>
      <c r="AZ655">
        <v>1</v>
      </c>
      <c r="BA655">
        <v>33.18</v>
      </c>
      <c r="BB655">
        <v>1</v>
      </c>
      <c r="BC655">
        <v>1</v>
      </c>
      <c r="BD655" t="s">
        <v>3</v>
      </c>
      <c r="BE655" t="s">
        <v>3</v>
      </c>
      <c r="BF655" t="s">
        <v>3</v>
      </c>
      <c r="BG655" t="s">
        <v>3</v>
      </c>
      <c r="BH655">
        <v>0</v>
      </c>
      <c r="BI655">
        <v>1</v>
      </c>
      <c r="BJ655" t="s">
        <v>20</v>
      </c>
      <c r="BM655">
        <v>57001</v>
      </c>
      <c r="BN655">
        <v>0</v>
      </c>
      <c r="BO655" t="s">
        <v>17</v>
      </c>
      <c r="BP655">
        <v>1</v>
      </c>
      <c r="BQ655">
        <v>6</v>
      </c>
      <c r="BR655">
        <v>0</v>
      </c>
      <c r="BS655">
        <v>33.18</v>
      </c>
      <c r="BT655">
        <v>1</v>
      </c>
      <c r="BU655">
        <v>1</v>
      </c>
      <c r="BV655">
        <v>1</v>
      </c>
      <c r="BW655">
        <v>1</v>
      </c>
      <c r="BX655">
        <v>1</v>
      </c>
      <c r="BY655" t="s">
        <v>3</v>
      </c>
      <c r="BZ655">
        <v>80</v>
      </c>
      <c r="CA655">
        <v>68</v>
      </c>
      <c r="CE655">
        <v>0</v>
      </c>
      <c r="CF655">
        <v>0</v>
      </c>
      <c r="CG655">
        <v>0</v>
      </c>
      <c r="CM655">
        <v>0</v>
      </c>
      <c r="CN655" t="s">
        <v>3</v>
      </c>
      <c r="CO655">
        <v>0</v>
      </c>
      <c r="CP655">
        <f t="shared" ref="CP655:CP665" si="491">(P655+Q655+S655)</f>
        <v>271.97000000000003</v>
      </c>
      <c r="CQ655">
        <f t="shared" ref="CQ655:CQ665" si="492">AC655*BC655</f>
        <v>0</v>
      </c>
      <c r="CR655">
        <f t="shared" ref="CR655:CR665" si="493">AD655*BB655</f>
        <v>0</v>
      </c>
      <c r="CS655">
        <f t="shared" ref="CS655:CS665" si="494">AE655*BS655</f>
        <v>0</v>
      </c>
      <c r="CT655">
        <f t="shared" ref="CT655:CT665" si="495">AF655*BA655</f>
        <v>1985.1594</v>
      </c>
      <c r="CU655">
        <f t="shared" ref="CU655:CU665" si="496">AG655</f>
        <v>0</v>
      </c>
      <c r="CV655">
        <f t="shared" ref="CV655:CV665" si="497">AH655</f>
        <v>7.67</v>
      </c>
      <c r="CW655">
        <f t="shared" ref="CW655:CW665" si="498">AI655</f>
        <v>0</v>
      </c>
      <c r="CX655">
        <f t="shared" ref="CX655:CX665" si="499">AJ655</f>
        <v>0</v>
      </c>
      <c r="CY655">
        <f t="shared" ref="CY655:CY665" si="500">(((S655+R655)*AT655)/100)</f>
        <v>184.93960000000004</v>
      </c>
      <c r="CZ655">
        <f t="shared" ref="CZ655:CZ665" si="501">(((S655+R655)*AU655)/100)</f>
        <v>146.8638</v>
      </c>
      <c r="DC655" t="s">
        <v>3</v>
      </c>
      <c r="DD655" t="s">
        <v>3</v>
      </c>
      <c r="DE655" t="s">
        <v>3</v>
      </c>
      <c r="DF655" t="s">
        <v>3</v>
      </c>
      <c r="DG655" t="s">
        <v>3</v>
      </c>
      <c r="DH655" t="s">
        <v>3</v>
      </c>
      <c r="DI655" t="s">
        <v>3</v>
      </c>
      <c r="DJ655" t="s">
        <v>3</v>
      </c>
      <c r="DK655" t="s">
        <v>3</v>
      </c>
      <c r="DL655" t="s">
        <v>3</v>
      </c>
      <c r="DM655" t="s">
        <v>3</v>
      </c>
      <c r="DN655">
        <v>0</v>
      </c>
      <c r="DO655">
        <v>0</v>
      </c>
      <c r="DP655">
        <v>1</v>
      </c>
      <c r="DQ655">
        <v>1</v>
      </c>
      <c r="DU655">
        <v>1013</v>
      </c>
      <c r="DV655" t="s">
        <v>19</v>
      </c>
      <c r="DW655" t="s">
        <v>19</v>
      </c>
      <c r="DX655">
        <v>1</v>
      </c>
      <c r="DZ655" t="s">
        <v>3</v>
      </c>
      <c r="EA655" t="s">
        <v>3</v>
      </c>
      <c r="EB655" t="s">
        <v>3</v>
      </c>
      <c r="EC655" t="s">
        <v>3</v>
      </c>
      <c r="EE655">
        <v>29085590</v>
      </c>
      <c r="EF655">
        <v>6</v>
      </c>
      <c r="EG655" t="s">
        <v>21</v>
      </c>
      <c r="EH655">
        <v>0</v>
      </c>
      <c r="EI655" t="s">
        <v>3</v>
      </c>
      <c r="EJ655">
        <v>1</v>
      </c>
      <c r="EK655">
        <v>57001</v>
      </c>
      <c r="EL655" t="s">
        <v>22</v>
      </c>
      <c r="EM655" t="s">
        <v>23</v>
      </c>
      <c r="EO655" t="s">
        <v>3</v>
      </c>
      <c r="EQ655">
        <v>0</v>
      </c>
      <c r="ER655">
        <v>59.83</v>
      </c>
      <c r="ES655">
        <v>0</v>
      </c>
      <c r="ET655">
        <v>0</v>
      </c>
      <c r="EU655">
        <v>0</v>
      </c>
      <c r="EV655">
        <v>59.83</v>
      </c>
      <c r="EW655">
        <v>7.67</v>
      </c>
      <c r="EX655">
        <v>0</v>
      </c>
      <c r="EY655">
        <v>0</v>
      </c>
      <c r="FQ655">
        <v>0</v>
      </c>
      <c r="FR655">
        <f t="shared" ref="FR655:FR665" si="502">ROUND(IF(AND(BH655=3,BI655=3),P655,0),2)</f>
        <v>0</v>
      </c>
      <c r="FS655">
        <v>0</v>
      </c>
      <c r="FV655" t="s">
        <v>24</v>
      </c>
      <c r="FW655" t="s">
        <v>25</v>
      </c>
      <c r="FX655">
        <v>80</v>
      </c>
      <c r="FY655">
        <v>68</v>
      </c>
      <c r="GA655" t="s">
        <v>3</v>
      </c>
      <c r="GD655">
        <v>1</v>
      </c>
      <c r="GF655">
        <v>1095792533</v>
      </c>
      <c r="GG655">
        <v>2</v>
      </c>
      <c r="GH655">
        <v>1</v>
      </c>
      <c r="GI655">
        <v>2</v>
      </c>
      <c r="GJ655">
        <v>0</v>
      </c>
      <c r="GK655">
        <v>0</v>
      </c>
      <c r="GL655">
        <f t="shared" ref="GL655:GL665" si="503">ROUND(IF(AND(BH655=3,BI655=3,FS655&lt;&gt;0),P655,0),2)</f>
        <v>0</v>
      </c>
      <c r="GM655">
        <f t="shared" ref="GM655:GM665" si="504">ROUND(O655+X655+Y655,2)+GX655</f>
        <v>603.77</v>
      </c>
      <c r="GN655">
        <f t="shared" ref="GN655:GN665" si="505">IF(OR(BI655=0,BI655=1),ROUND(O655+X655+Y655,2),0)</f>
        <v>603.77</v>
      </c>
      <c r="GO655">
        <f t="shared" ref="GO655:GO665" si="506">IF(BI655=2,ROUND(O655+X655+Y655,2),0)</f>
        <v>0</v>
      </c>
      <c r="GP655">
        <f t="shared" ref="GP655:GP665" si="507">IF(BI655=4,ROUND(O655+X655+Y655,2)+GX655,0)</f>
        <v>0</v>
      </c>
      <c r="GR655">
        <v>0</v>
      </c>
      <c r="GS655">
        <v>3</v>
      </c>
      <c r="GT655">
        <v>0</v>
      </c>
      <c r="GU655" t="s">
        <v>3</v>
      </c>
      <c r="GV655">
        <f t="shared" ref="GV655:GV665" si="508">ROUND((GT655),2)</f>
        <v>0</v>
      </c>
      <c r="GW655">
        <v>1</v>
      </c>
      <c r="GX655">
        <f t="shared" ref="GX655:GX665" si="509">ROUND(HC655*I655,2)</f>
        <v>0</v>
      </c>
      <c r="HA655">
        <v>0</v>
      </c>
      <c r="HB655">
        <v>0</v>
      </c>
      <c r="HC655">
        <f t="shared" ref="HC655:HC665" si="510">GV655*GW655</f>
        <v>0</v>
      </c>
      <c r="HE655" t="s">
        <v>3</v>
      </c>
      <c r="HF655" t="s">
        <v>3</v>
      </c>
      <c r="IK655">
        <v>0</v>
      </c>
    </row>
    <row r="656" spans="1:245">
      <c r="A656">
        <v>18</v>
      </c>
      <c r="B656">
        <v>0</v>
      </c>
      <c r="C656">
        <v>771</v>
      </c>
      <c r="E656" t="s">
        <v>26</v>
      </c>
      <c r="F656" t="s">
        <v>27</v>
      </c>
      <c r="G656" t="s">
        <v>28</v>
      </c>
      <c r="H656" t="s">
        <v>29</v>
      </c>
      <c r="I656">
        <f>I655*J656</f>
        <v>9.5899999999999999E-2</v>
      </c>
      <c r="J656">
        <v>0.7</v>
      </c>
      <c r="O656">
        <f t="shared" si="471"/>
        <v>0</v>
      </c>
      <c r="P656">
        <f t="shared" si="472"/>
        <v>0</v>
      </c>
      <c r="Q656">
        <f t="shared" si="473"/>
        <v>0</v>
      </c>
      <c r="R656">
        <f t="shared" si="474"/>
        <v>0</v>
      </c>
      <c r="S656">
        <f t="shared" si="475"/>
        <v>0</v>
      </c>
      <c r="T656">
        <f t="shared" si="476"/>
        <v>0</v>
      </c>
      <c r="U656">
        <f t="shared" si="477"/>
        <v>0</v>
      </c>
      <c r="V656">
        <f t="shared" si="478"/>
        <v>0</v>
      </c>
      <c r="W656">
        <f t="shared" si="479"/>
        <v>0</v>
      </c>
      <c r="X656">
        <f t="shared" si="480"/>
        <v>0</v>
      </c>
      <c r="Y656">
        <f t="shared" si="481"/>
        <v>0</v>
      </c>
      <c r="AA656">
        <v>35806607</v>
      </c>
      <c r="AB656">
        <f t="shared" si="482"/>
        <v>0</v>
      </c>
      <c r="AC656">
        <f t="shared" si="483"/>
        <v>0</v>
      </c>
      <c r="AD656">
        <f t="shared" si="484"/>
        <v>0</v>
      </c>
      <c r="AE656">
        <f t="shared" si="485"/>
        <v>0</v>
      </c>
      <c r="AF656">
        <f t="shared" si="486"/>
        <v>0</v>
      </c>
      <c r="AG656">
        <f t="shared" si="487"/>
        <v>0</v>
      </c>
      <c r="AH656">
        <f t="shared" si="488"/>
        <v>0</v>
      </c>
      <c r="AI656">
        <f t="shared" si="489"/>
        <v>0</v>
      </c>
      <c r="AJ656">
        <f t="shared" si="490"/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</v>
      </c>
      <c r="AW656">
        <v>1</v>
      </c>
      <c r="AZ656">
        <v>1</v>
      </c>
      <c r="BA656">
        <v>1</v>
      </c>
      <c r="BB656">
        <v>1</v>
      </c>
      <c r="BC656">
        <v>1</v>
      </c>
      <c r="BD656" t="s">
        <v>3</v>
      </c>
      <c r="BE656" t="s">
        <v>3</v>
      </c>
      <c r="BF656" t="s">
        <v>3</v>
      </c>
      <c r="BG656" t="s">
        <v>3</v>
      </c>
      <c r="BH656">
        <v>3</v>
      </c>
      <c r="BI656">
        <v>2</v>
      </c>
      <c r="BJ656" t="s">
        <v>30</v>
      </c>
      <c r="BM656">
        <v>500002</v>
      </c>
      <c r="BN656">
        <v>0</v>
      </c>
      <c r="BO656" t="s">
        <v>3</v>
      </c>
      <c r="BP656">
        <v>0</v>
      </c>
      <c r="BQ656">
        <v>12</v>
      </c>
      <c r="BR656">
        <v>0</v>
      </c>
      <c r="BS656">
        <v>1</v>
      </c>
      <c r="BT656">
        <v>1</v>
      </c>
      <c r="BU656">
        <v>1</v>
      </c>
      <c r="BV656">
        <v>1</v>
      </c>
      <c r="BW656">
        <v>1</v>
      </c>
      <c r="BX656">
        <v>1</v>
      </c>
      <c r="BY656" t="s">
        <v>3</v>
      </c>
      <c r="BZ656">
        <v>0</v>
      </c>
      <c r="CA656">
        <v>0</v>
      </c>
      <c r="CE656">
        <v>0</v>
      </c>
      <c r="CF656">
        <v>0</v>
      </c>
      <c r="CG656">
        <v>0</v>
      </c>
      <c r="CM656">
        <v>0</v>
      </c>
      <c r="CN656" t="s">
        <v>3</v>
      </c>
      <c r="CO656">
        <v>0</v>
      </c>
      <c r="CP656">
        <f t="shared" si="491"/>
        <v>0</v>
      </c>
      <c r="CQ656">
        <f t="shared" si="492"/>
        <v>0</v>
      </c>
      <c r="CR656">
        <f t="shared" si="493"/>
        <v>0</v>
      </c>
      <c r="CS656">
        <f t="shared" si="494"/>
        <v>0</v>
      </c>
      <c r="CT656">
        <f t="shared" si="495"/>
        <v>0</v>
      </c>
      <c r="CU656">
        <f t="shared" si="496"/>
        <v>0</v>
      </c>
      <c r="CV656">
        <f t="shared" si="497"/>
        <v>0</v>
      </c>
      <c r="CW656">
        <f t="shared" si="498"/>
        <v>0</v>
      </c>
      <c r="CX656">
        <f t="shared" si="499"/>
        <v>0</v>
      </c>
      <c r="CY656">
        <f t="shared" si="500"/>
        <v>0</v>
      </c>
      <c r="CZ656">
        <f t="shared" si="501"/>
        <v>0</v>
      </c>
      <c r="DC656" t="s">
        <v>3</v>
      </c>
      <c r="DD656" t="s">
        <v>3</v>
      </c>
      <c r="DE656" t="s">
        <v>3</v>
      </c>
      <c r="DF656" t="s">
        <v>3</v>
      </c>
      <c r="DG656" t="s">
        <v>3</v>
      </c>
      <c r="DH656" t="s">
        <v>3</v>
      </c>
      <c r="DI656" t="s">
        <v>3</v>
      </c>
      <c r="DJ656" t="s">
        <v>3</v>
      </c>
      <c r="DK656" t="s">
        <v>3</v>
      </c>
      <c r="DL656" t="s">
        <v>3</v>
      </c>
      <c r="DM656" t="s">
        <v>3</v>
      </c>
      <c r="DN656">
        <v>0</v>
      </c>
      <c r="DO656">
        <v>0</v>
      </c>
      <c r="DP656">
        <v>1</v>
      </c>
      <c r="DQ656">
        <v>1</v>
      </c>
      <c r="DU656">
        <v>1009</v>
      </c>
      <c r="DV656" t="s">
        <v>29</v>
      </c>
      <c r="DW656" t="s">
        <v>29</v>
      </c>
      <c r="DX656">
        <v>1000</v>
      </c>
      <c r="DZ656" t="s">
        <v>3</v>
      </c>
      <c r="EA656" t="s">
        <v>3</v>
      </c>
      <c r="EB656" t="s">
        <v>3</v>
      </c>
      <c r="EC656" t="s">
        <v>3</v>
      </c>
      <c r="EE656">
        <v>29085444</v>
      </c>
      <c r="EF656">
        <v>12</v>
      </c>
      <c r="EG656" t="s">
        <v>31</v>
      </c>
      <c r="EH656">
        <v>0</v>
      </c>
      <c r="EI656" t="s">
        <v>3</v>
      </c>
      <c r="EJ656">
        <v>2</v>
      </c>
      <c r="EK656">
        <v>500002</v>
      </c>
      <c r="EL656" t="s">
        <v>32</v>
      </c>
      <c r="EM656" t="s">
        <v>33</v>
      </c>
      <c r="EO656" t="s">
        <v>3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FQ656">
        <v>0</v>
      </c>
      <c r="FR656">
        <f t="shared" si="502"/>
        <v>0</v>
      </c>
      <c r="FS656">
        <v>0</v>
      </c>
      <c r="FX656">
        <v>0</v>
      </c>
      <c r="FY656">
        <v>0</v>
      </c>
      <c r="GA656" t="s">
        <v>3</v>
      </c>
      <c r="GD656">
        <v>1</v>
      </c>
      <c r="GF656">
        <v>-304821490</v>
      </c>
      <c r="GG656">
        <v>2</v>
      </c>
      <c r="GH656">
        <v>1</v>
      </c>
      <c r="GI656">
        <v>-2</v>
      </c>
      <c r="GJ656">
        <v>0</v>
      </c>
      <c r="GK656">
        <v>0</v>
      </c>
      <c r="GL656">
        <f t="shared" si="503"/>
        <v>0</v>
      </c>
      <c r="GM656">
        <f t="shared" si="504"/>
        <v>0</v>
      </c>
      <c r="GN656">
        <f t="shared" si="505"/>
        <v>0</v>
      </c>
      <c r="GO656">
        <f t="shared" si="506"/>
        <v>0</v>
      </c>
      <c r="GP656">
        <f t="shared" si="507"/>
        <v>0</v>
      </c>
      <c r="GR656">
        <v>0</v>
      </c>
      <c r="GS656">
        <v>3</v>
      </c>
      <c r="GT656">
        <v>0</v>
      </c>
      <c r="GU656" t="s">
        <v>3</v>
      </c>
      <c r="GV656">
        <f t="shared" si="508"/>
        <v>0</v>
      </c>
      <c r="GW656">
        <v>1</v>
      </c>
      <c r="GX656">
        <f t="shared" si="509"/>
        <v>0</v>
      </c>
      <c r="HA656">
        <v>0</v>
      </c>
      <c r="HB656">
        <v>0</v>
      </c>
      <c r="HC656">
        <f t="shared" si="510"/>
        <v>0</v>
      </c>
      <c r="HE656" t="s">
        <v>3</v>
      </c>
      <c r="HF656" t="s">
        <v>3</v>
      </c>
      <c r="IK656">
        <v>0</v>
      </c>
    </row>
    <row r="657" spans="1:245">
      <c r="A657">
        <v>17</v>
      </c>
      <c r="B657">
        <v>0</v>
      </c>
      <c r="C657">
        <f>ROW(SmtRes!A775)</f>
        <v>775</v>
      </c>
      <c r="D657">
        <f>ROW(EtalonRes!A758)</f>
        <v>758</v>
      </c>
      <c r="E657" t="s">
        <v>34</v>
      </c>
      <c r="F657" t="s">
        <v>40</v>
      </c>
      <c r="G657" t="s">
        <v>41</v>
      </c>
      <c r="H657" t="s">
        <v>37</v>
      </c>
      <c r="I657">
        <f>ROUND(13.7/100,9)</f>
        <v>0.13700000000000001</v>
      </c>
      <c r="J657">
        <v>0</v>
      </c>
      <c r="O657">
        <f t="shared" si="471"/>
        <v>412.15</v>
      </c>
      <c r="P657">
        <f t="shared" si="472"/>
        <v>0</v>
      </c>
      <c r="Q657">
        <f t="shared" si="473"/>
        <v>8.31</v>
      </c>
      <c r="R657">
        <f t="shared" si="474"/>
        <v>8</v>
      </c>
      <c r="S657">
        <f t="shared" si="475"/>
        <v>403.84</v>
      </c>
      <c r="T657">
        <f t="shared" si="476"/>
        <v>0</v>
      </c>
      <c r="U657">
        <f t="shared" si="477"/>
        <v>1.5604300000000002</v>
      </c>
      <c r="V657">
        <f t="shared" si="478"/>
        <v>1.7810000000000003E-2</v>
      </c>
      <c r="W657">
        <f t="shared" si="479"/>
        <v>0</v>
      </c>
      <c r="X657">
        <f t="shared" si="480"/>
        <v>280.05</v>
      </c>
      <c r="Y657">
        <f t="shared" si="481"/>
        <v>222.39</v>
      </c>
      <c r="AA657">
        <v>35806607</v>
      </c>
      <c r="AB657">
        <f t="shared" si="482"/>
        <v>92.9</v>
      </c>
      <c r="AC657">
        <f t="shared" si="483"/>
        <v>0</v>
      </c>
      <c r="AD657">
        <f t="shared" si="484"/>
        <v>4.0599999999999996</v>
      </c>
      <c r="AE657">
        <f t="shared" si="485"/>
        <v>1.76</v>
      </c>
      <c r="AF657">
        <f t="shared" si="486"/>
        <v>88.84</v>
      </c>
      <c r="AG657">
        <f t="shared" si="487"/>
        <v>0</v>
      </c>
      <c r="AH657">
        <f t="shared" si="488"/>
        <v>11.39</v>
      </c>
      <c r="AI657">
        <f t="shared" si="489"/>
        <v>0.13</v>
      </c>
      <c r="AJ657">
        <f t="shared" si="490"/>
        <v>0</v>
      </c>
      <c r="AK657">
        <v>92.9</v>
      </c>
      <c r="AL657">
        <v>0</v>
      </c>
      <c r="AM657">
        <v>4.0599999999999996</v>
      </c>
      <c r="AN657">
        <v>1.76</v>
      </c>
      <c r="AO657">
        <v>88.84</v>
      </c>
      <c r="AP657">
        <v>0</v>
      </c>
      <c r="AQ657">
        <v>11.39</v>
      </c>
      <c r="AR657">
        <v>0.13</v>
      </c>
      <c r="AS657">
        <v>0</v>
      </c>
      <c r="AT657">
        <v>68</v>
      </c>
      <c r="AU657">
        <v>54</v>
      </c>
      <c r="AV657">
        <v>1</v>
      </c>
      <c r="AW657">
        <v>1</v>
      </c>
      <c r="AZ657">
        <v>1</v>
      </c>
      <c r="BA657">
        <v>33.18</v>
      </c>
      <c r="BB657">
        <v>14.94</v>
      </c>
      <c r="BC657">
        <v>1</v>
      </c>
      <c r="BD657" t="s">
        <v>3</v>
      </c>
      <c r="BE657" t="s">
        <v>3</v>
      </c>
      <c r="BF657" t="s">
        <v>3</v>
      </c>
      <c r="BG657" t="s">
        <v>3</v>
      </c>
      <c r="BH657">
        <v>0</v>
      </c>
      <c r="BI657">
        <v>1</v>
      </c>
      <c r="BJ657" t="s">
        <v>42</v>
      </c>
      <c r="BM657">
        <v>57001</v>
      </c>
      <c r="BN657">
        <v>0</v>
      </c>
      <c r="BO657" t="s">
        <v>40</v>
      </c>
      <c r="BP657">
        <v>1</v>
      </c>
      <c r="BQ657">
        <v>6</v>
      </c>
      <c r="BR657">
        <v>0</v>
      </c>
      <c r="BS657">
        <v>33.18</v>
      </c>
      <c r="BT657">
        <v>1</v>
      </c>
      <c r="BU657">
        <v>1</v>
      </c>
      <c r="BV657">
        <v>1</v>
      </c>
      <c r="BW657">
        <v>1</v>
      </c>
      <c r="BX657">
        <v>1</v>
      </c>
      <c r="BY657" t="s">
        <v>3</v>
      </c>
      <c r="BZ657">
        <v>80</v>
      </c>
      <c r="CA657">
        <v>68</v>
      </c>
      <c r="CE657">
        <v>0</v>
      </c>
      <c r="CF657">
        <v>0</v>
      </c>
      <c r="CG657">
        <v>0</v>
      </c>
      <c r="CM657">
        <v>0</v>
      </c>
      <c r="CN657" t="s">
        <v>3</v>
      </c>
      <c r="CO657">
        <v>0</v>
      </c>
      <c r="CP657">
        <f t="shared" si="491"/>
        <v>412.15</v>
      </c>
      <c r="CQ657">
        <f t="shared" si="492"/>
        <v>0</v>
      </c>
      <c r="CR657">
        <f t="shared" si="493"/>
        <v>60.656399999999991</v>
      </c>
      <c r="CS657">
        <f t="shared" si="494"/>
        <v>58.396799999999999</v>
      </c>
      <c r="CT657">
        <f t="shared" si="495"/>
        <v>2947.7112000000002</v>
      </c>
      <c r="CU657">
        <f t="shared" si="496"/>
        <v>0</v>
      </c>
      <c r="CV657">
        <f t="shared" si="497"/>
        <v>11.39</v>
      </c>
      <c r="CW657">
        <f t="shared" si="498"/>
        <v>0.13</v>
      </c>
      <c r="CX657">
        <f t="shared" si="499"/>
        <v>0</v>
      </c>
      <c r="CY657">
        <f t="shared" si="500"/>
        <v>280.05119999999999</v>
      </c>
      <c r="CZ657">
        <f t="shared" si="501"/>
        <v>222.39359999999996</v>
      </c>
      <c r="DC657" t="s">
        <v>3</v>
      </c>
      <c r="DD657" t="s">
        <v>3</v>
      </c>
      <c r="DE657" t="s">
        <v>3</v>
      </c>
      <c r="DF657" t="s">
        <v>3</v>
      </c>
      <c r="DG657" t="s">
        <v>3</v>
      </c>
      <c r="DH657" t="s">
        <v>3</v>
      </c>
      <c r="DI657" t="s">
        <v>3</v>
      </c>
      <c r="DJ657" t="s">
        <v>3</v>
      </c>
      <c r="DK657" t="s">
        <v>3</v>
      </c>
      <c r="DL657" t="s">
        <v>3</v>
      </c>
      <c r="DM657" t="s">
        <v>3</v>
      </c>
      <c r="DN657">
        <v>0</v>
      </c>
      <c r="DO657">
        <v>0</v>
      </c>
      <c r="DP657">
        <v>1</v>
      </c>
      <c r="DQ657">
        <v>1</v>
      </c>
      <c r="DU657">
        <v>1013</v>
      </c>
      <c r="DV657" t="s">
        <v>37</v>
      </c>
      <c r="DW657" t="s">
        <v>37</v>
      </c>
      <c r="DX657">
        <v>1</v>
      </c>
      <c r="DZ657" t="s">
        <v>3</v>
      </c>
      <c r="EA657" t="s">
        <v>3</v>
      </c>
      <c r="EB657" t="s">
        <v>3</v>
      </c>
      <c r="EC657" t="s">
        <v>3</v>
      </c>
      <c r="EE657">
        <v>29085590</v>
      </c>
      <c r="EF657">
        <v>6</v>
      </c>
      <c r="EG657" t="s">
        <v>21</v>
      </c>
      <c r="EH657">
        <v>0</v>
      </c>
      <c r="EI657" t="s">
        <v>3</v>
      </c>
      <c r="EJ657">
        <v>1</v>
      </c>
      <c r="EK657">
        <v>57001</v>
      </c>
      <c r="EL657" t="s">
        <v>22</v>
      </c>
      <c r="EM657" t="s">
        <v>23</v>
      </c>
      <c r="EO657" t="s">
        <v>3</v>
      </c>
      <c r="EQ657">
        <v>0</v>
      </c>
      <c r="ER657">
        <v>92.9</v>
      </c>
      <c r="ES657">
        <v>0</v>
      </c>
      <c r="ET657">
        <v>4.0599999999999996</v>
      </c>
      <c r="EU657">
        <v>1.76</v>
      </c>
      <c r="EV657">
        <v>88.84</v>
      </c>
      <c r="EW657">
        <v>11.39</v>
      </c>
      <c r="EX657">
        <v>0.13</v>
      </c>
      <c r="EY657">
        <v>0</v>
      </c>
      <c r="FQ657">
        <v>0</v>
      </c>
      <c r="FR657">
        <f t="shared" si="502"/>
        <v>0</v>
      </c>
      <c r="FS657">
        <v>0</v>
      </c>
      <c r="FV657" t="s">
        <v>24</v>
      </c>
      <c r="FW657" t="s">
        <v>25</v>
      </c>
      <c r="FX657">
        <v>80</v>
      </c>
      <c r="FY657">
        <v>68</v>
      </c>
      <c r="GA657" t="s">
        <v>3</v>
      </c>
      <c r="GD657">
        <v>1</v>
      </c>
      <c r="GF657">
        <v>-1629810845</v>
      </c>
      <c r="GG657">
        <v>2</v>
      </c>
      <c r="GH657">
        <v>1</v>
      </c>
      <c r="GI657">
        <v>2</v>
      </c>
      <c r="GJ657">
        <v>0</v>
      </c>
      <c r="GK657">
        <v>0</v>
      </c>
      <c r="GL657">
        <f t="shared" si="503"/>
        <v>0</v>
      </c>
      <c r="GM657">
        <f t="shared" si="504"/>
        <v>914.59</v>
      </c>
      <c r="GN657">
        <f t="shared" si="505"/>
        <v>914.59</v>
      </c>
      <c r="GO657">
        <f t="shared" si="506"/>
        <v>0</v>
      </c>
      <c r="GP657">
        <f t="shared" si="507"/>
        <v>0</v>
      </c>
      <c r="GR657">
        <v>0</v>
      </c>
      <c r="GS657">
        <v>3</v>
      </c>
      <c r="GT657">
        <v>0</v>
      </c>
      <c r="GU657" t="s">
        <v>3</v>
      </c>
      <c r="GV657">
        <f t="shared" si="508"/>
        <v>0</v>
      </c>
      <c r="GW657">
        <v>1</v>
      </c>
      <c r="GX657">
        <f t="shared" si="509"/>
        <v>0</v>
      </c>
      <c r="HA657">
        <v>0</v>
      </c>
      <c r="HB657">
        <v>0</v>
      </c>
      <c r="HC657">
        <f t="shared" si="510"/>
        <v>0</v>
      </c>
      <c r="HE657" t="s">
        <v>3</v>
      </c>
      <c r="HF657" t="s">
        <v>3</v>
      </c>
      <c r="IK657">
        <v>0</v>
      </c>
    </row>
    <row r="658" spans="1:245">
      <c r="A658">
        <v>18</v>
      </c>
      <c r="B658">
        <v>0</v>
      </c>
      <c r="C658">
        <v>775</v>
      </c>
      <c r="E658" t="s">
        <v>162</v>
      </c>
      <c r="F658" t="s">
        <v>27</v>
      </c>
      <c r="G658" t="s">
        <v>28</v>
      </c>
      <c r="H658" t="s">
        <v>29</v>
      </c>
      <c r="I658">
        <f>I657*J658</f>
        <v>6.4390000000000003E-2</v>
      </c>
      <c r="J658">
        <v>0.47</v>
      </c>
      <c r="O658">
        <f t="shared" si="471"/>
        <v>0</v>
      </c>
      <c r="P658">
        <f t="shared" si="472"/>
        <v>0</v>
      </c>
      <c r="Q658">
        <f t="shared" si="473"/>
        <v>0</v>
      </c>
      <c r="R658">
        <f t="shared" si="474"/>
        <v>0</v>
      </c>
      <c r="S658">
        <f t="shared" si="475"/>
        <v>0</v>
      </c>
      <c r="T658">
        <f t="shared" si="476"/>
        <v>0</v>
      </c>
      <c r="U658">
        <f t="shared" si="477"/>
        <v>0</v>
      </c>
      <c r="V658">
        <f t="shared" si="478"/>
        <v>0</v>
      </c>
      <c r="W658">
        <f t="shared" si="479"/>
        <v>0</v>
      </c>
      <c r="X658">
        <f t="shared" si="480"/>
        <v>0</v>
      </c>
      <c r="Y658">
        <f t="shared" si="481"/>
        <v>0</v>
      </c>
      <c r="AA658">
        <v>35806607</v>
      </c>
      <c r="AB658">
        <f t="shared" si="482"/>
        <v>0</v>
      </c>
      <c r="AC658">
        <f t="shared" si="483"/>
        <v>0</v>
      </c>
      <c r="AD658">
        <f t="shared" si="484"/>
        <v>0</v>
      </c>
      <c r="AE658">
        <f t="shared" si="485"/>
        <v>0</v>
      </c>
      <c r="AF658">
        <f t="shared" si="486"/>
        <v>0</v>
      </c>
      <c r="AG658">
        <f t="shared" si="487"/>
        <v>0</v>
      </c>
      <c r="AH658">
        <f t="shared" si="488"/>
        <v>0</v>
      </c>
      <c r="AI658">
        <f t="shared" si="489"/>
        <v>0</v>
      </c>
      <c r="AJ658">
        <f t="shared" si="490"/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</v>
      </c>
      <c r="AW658">
        <v>1</v>
      </c>
      <c r="AZ658">
        <v>1</v>
      </c>
      <c r="BA658">
        <v>1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3</v>
      </c>
      <c r="BI658">
        <v>2</v>
      </c>
      <c r="BJ658" t="s">
        <v>30</v>
      </c>
      <c r="BM658">
        <v>500002</v>
      </c>
      <c r="BN658">
        <v>0</v>
      </c>
      <c r="BO658" t="s">
        <v>3</v>
      </c>
      <c r="BP658">
        <v>0</v>
      </c>
      <c r="BQ658">
        <v>12</v>
      </c>
      <c r="BR658">
        <v>0</v>
      </c>
      <c r="BS658">
        <v>1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0</v>
      </c>
      <c r="CA658">
        <v>0</v>
      </c>
      <c r="CE658">
        <v>0</v>
      </c>
      <c r="CF658">
        <v>0</v>
      </c>
      <c r="CG658">
        <v>0</v>
      </c>
      <c r="CM658">
        <v>0</v>
      </c>
      <c r="CN658" t="s">
        <v>3</v>
      </c>
      <c r="CO658">
        <v>0</v>
      </c>
      <c r="CP658">
        <f t="shared" si="491"/>
        <v>0</v>
      </c>
      <c r="CQ658">
        <f t="shared" si="492"/>
        <v>0</v>
      </c>
      <c r="CR658">
        <f t="shared" si="493"/>
        <v>0</v>
      </c>
      <c r="CS658">
        <f t="shared" si="494"/>
        <v>0</v>
      </c>
      <c r="CT658">
        <f t="shared" si="495"/>
        <v>0</v>
      </c>
      <c r="CU658">
        <f t="shared" si="496"/>
        <v>0</v>
      </c>
      <c r="CV658">
        <f t="shared" si="497"/>
        <v>0</v>
      </c>
      <c r="CW658">
        <f t="shared" si="498"/>
        <v>0</v>
      </c>
      <c r="CX658">
        <f t="shared" si="499"/>
        <v>0</v>
      </c>
      <c r="CY658">
        <f t="shared" si="500"/>
        <v>0</v>
      </c>
      <c r="CZ658">
        <f t="shared" si="501"/>
        <v>0</v>
      </c>
      <c r="DC658" t="s">
        <v>3</v>
      </c>
      <c r="DD658" t="s">
        <v>3</v>
      </c>
      <c r="DE658" t="s">
        <v>3</v>
      </c>
      <c r="DF658" t="s">
        <v>3</v>
      </c>
      <c r="DG658" t="s">
        <v>3</v>
      </c>
      <c r="DH658" t="s">
        <v>3</v>
      </c>
      <c r="DI658" t="s">
        <v>3</v>
      </c>
      <c r="DJ658" t="s">
        <v>3</v>
      </c>
      <c r="DK658" t="s">
        <v>3</v>
      </c>
      <c r="DL658" t="s">
        <v>3</v>
      </c>
      <c r="DM658" t="s">
        <v>3</v>
      </c>
      <c r="DN658">
        <v>0</v>
      </c>
      <c r="DO658">
        <v>0</v>
      </c>
      <c r="DP658">
        <v>1</v>
      </c>
      <c r="DQ658">
        <v>1</v>
      </c>
      <c r="DU658">
        <v>1009</v>
      </c>
      <c r="DV658" t="s">
        <v>29</v>
      </c>
      <c r="DW658" t="s">
        <v>29</v>
      </c>
      <c r="DX658">
        <v>1000</v>
      </c>
      <c r="DZ658" t="s">
        <v>3</v>
      </c>
      <c r="EA658" t="s">
        <v>3</v>
      </c>
      <c r="EB658" t="s">
        <v>3</v>
      </c>
      <c r="EC658" t="s">
        <v>3</v>
      </c>
      <c r="EE658">
        <v>29085444</v>
      </c>
      <c r="EF658">
        <v>12</v>
      </c>
      <c r="EG658" t="s">
        <v>31</v>
      </c>
      <c r="EH658">
        <v>0</v>
      </c>
      <c r="EI658" t="s">
        <v>3</v>
      </c>
      <c r="EJ658">
        <v>2</v>
      </c>
      <c r="EK658">
        <v>500002</v>
      </c>
      <c r="EL658" t="s">
        <v>32</v>
      </c>
      <c r="EM658" t="s">
        <v>33</v>
      </c>
      <c r="EO658" t="s">
        <v>3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FQ658">
        <v>0</v>
      </c>
      <c r="FR658">
        <f t="shared" si="502"/>
        <v>0</v>
      </c>
      <c r="FS658">
        <v>0</v>
      </c>
      <c r="FX658">
        <v>0</v>
      </c>
      <c r="FY658">
        <v>0</v>
      </c>
      <c r="GA658" t="s">
        <v>3</v>
      </c>
      <c r="GD658">
        <v>1</v>
      </c>
      <c r="GF658">
        <v>-304821490</v>
      </c>
      <c r="GG658">
        <v>2</v>
      </c>
      <c r="GH658">
        <v>1</v>
      </c>
      <c r="GI658">
        <v>-2</v>
      </c>
      <c r="GJ658">
        <v>0</v>
      </c>
      <c r="GK658">
        <v>0</v>
      </c>
      <c r="GL658">
        <f t="shared" si="503"/>
        <v>0</v>
      </c>
      <c r="GM658">
        <f t="shared" si="504"/>
        <v>0</v>
      </c>
      <c r="GN658">
        <f t="shared" si="505"/>
        <v>0</v>
      </c>
      <c r="GO658">
        <f t="shared" si="506"/>
        <v>0</v>
      </c>
      <c r="GP658">
        <f t="shared" si="507"/>
        <v>0</v>
      </c>
      <c r="GR658">
        <v>0</v>
      </c>
      <c r="GS658">
        <v>0</v>
      </c>
      <c r="GT658">
        <v>0</v>
      </c>
      <c r="GU658" t="s">
        <v>3</v>
      </c>
      <c r="GV658">
        <f t="shared" si="508"/>
        <v>0</v>
      </c>
      <c r="GW658">
        <v>1</v>
      </c>
      <c r="GX658">
        <f t="shared" si="509"/>
        <v>0</v>
      </c>
      <c r="HA658">
        <v>0</v>
      </c>
      <c r="HB658">
        <v>0</v>
      </c>
      <c r="HC658">
        <f t="shared" si="510"/>
        <v>0</v>
      </c>
      <c r="HE658" t="s">
        <v>3</v>
      </c>
      <c r="HF658" t="s">
        <v>3</v>
      </c>
      <c r="IK658">
        <v>0</v>
      </c>
    </row>
    <row r="659" spans="1:245">
      <c r="A659">
        <v>17</v>
      </c>
      <c r="B659">
        <v>0</v>
      </c>
      <c r="C659">
        <f>ROW(SmtRes!A777)</f>
        <v>777</v>
      </c>
      <c r="D659">
        <f>ROW(EtalonRes!A760)</f>
        <v>760</v>
      </c>
      <c r="E659" t="s">
        <v>39</v>
      </c>
      <c r="F659" t="s">
        <v>53</v>
      </c>
      <c r="G659" t="s">
        <v>54</v>
      </c>
      <c r="H659" t="s">
        <v>55</v>
      </c>
      <c r="I659">
        <f>ROUND(15.1/100,9)</f>
        <v>0.151</v>
      </c>
      <c r="J659">
        <v>0</v>
      </c>
      <c r="O659">
        <f t="shared" si="471"/>
        <v>147.35</v>
      </c>
      <c r="P659">
        <f t="shared" si="472"/>
        <v>0</v>
      </c>
      <c r="Q659">
        <f t="shared" si="473"/>
        <v>0</v>
      </c>
      <c r="R659">
        <f t="shared" si="474"/>
        <v>0</v>
      </c>
      <c r="S659">
        <f t="shared" si="475"/>
        <v>147.35</v>
      </c>
      <c r="T659">
        <f t="shared" si="476"/>
        <v>0</v>
      </c>
      <c r="U659">
        <f t="shared" si="477"/>
        <v>0.56926999999999994</v>
      </c>
      <c r="V659">
        <f t="shared" si="478"/>
        <v>0</v>
      </c>
      <c r="W659">
        <f t="shared" si="479"/>
        <v>0</v>
      </c>
      <c r="X659">
        <f t="shared" si="480"/>
        <v>100.2</v>
      </c>
      <c r="Y659">
        <f t="shared" si="481"/>
        <v>79.569999999999993</v>
      </c>
      <c r="AA659">
        <v>35806607</v>
      </c>
      <c r="AB659">
        <f t="shared" si="482"/>
        <v>29.41</v>
      </c>
      <c r="AC659">
        <f t="shared" si="483"/>
        <v>0</v>
      </c>
      <c r="AD659">
        <f t="shared" si="484"/>
        <v>0</v>
      </c>
      <c r="AE659">
        <f t="shared" si="485"/>
        <v>0</v>
      </c>
      <c r="AF659">
        <f t="shared" si="486"/>
        <v>29.41</v>
      </c>
      <c r="AG659">
        <f t="shared" si="487"/>
        <v>0</v>
      </c>
      <c r="AH659">
        <f t="shared" si="488"/>
        <v>3.77</v>
      </c>
      <c r="AI659">
        <f t="shared" si="489"/>
        <v>0</v>
      </c>
      <c r="AJ659">
        <f t="shared" si="490"/>
        <v>0</v>
      </c>
      <c r="AK659">
        <v>29.41</v>
      </c>
      <c r="AL659">
        <v>0</v>
      </c>
      <c r="AM659">
        <v>0</v>
      </c>
      <c r="AN659">
        <v>0</v>
      </c>
      <c r="AO659">
        <v>29.41</v>
      </c>
      <c r="AP659">
        <v>0</v>
      </c>
      <c r="AQ659">
        <v>3.77</v>
      </c>
      <c r="AR659">
        <v>0</v>
      </c>
      <c r="AS659">
        <v>0</v>
      </c>
      <c r="AT659">
        <v>68</v>
      </c>
      <c r="AU659">
        <v>54</v>
      </c>
      <c r="AV659">
        <v>1</v>
      </c>
      <c r="AW659">
        <v>1</v>
      </c>
      <c r="AZ659">
        <v>1</v>
      </c>
      <c r="BA659">
        <v>33.18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0</v>
      </c>
      <c r="BI659">
        <v>1</v>
      </c>
      <c r="BJ659" t="s">
        <v>56</v>
      </c>
      <c r="BM659">
        <v>57001</v>
      </c>
      <c r="BN659">
        <v>0</v>
      </c>
      <c r="BO659" t="s">
        <v>53</v>
      </c>
      <c r="BP659">
        <v>1</v>
      </c>
      <c r="BQ659">
        <v>6</v>
      </c>
      <c r="BR659">
        <v>0</v>
      </c>
      <c r="BS659">
        <v>33.18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80</v>
      </c>
      <c r="CA659">
        <v>68</v>
      </c>
      <c r="CE659">
        <v>0</v>
      </c>
      <c r="CF659">
        <v>0</v>
      </c>
      <c r="CG659">
        <v>0</v>
      </c>
      <c r="CM659">
        <v>0</v>
      </c>
      <c r="CN659" t="s">
        <v>3</v>
      </c>
      <c r="CO659">
        <v>0</v>
      </c>
      <c r="CP659">
        <f t="shared" si="491"/>
        <v>147.35</v>
      </c>
      <c r="CQ659">
        <f t="shared" si="492"/>
        <v>0</v>
      </c>
      <c r="CR659">
        <f t="shared" si="493"/>
        <v>0</v>
      </c>
      <c r="CS659">
        <f t="shared" si="494"/>
        <v>0</v>
      </c>
      <c r="CT659">
        <f t="shared" si="495"/>
        <v>975.82380000000001</v>
      </c>
      <c r="CU659">
        <f t="shared" si="496"/>
        <v>0</v>
      </c>
      <c r="CV659">
        <f t="shared" si="497"/>
        <v>3.77</v>
      </c>
      <c r="CW659">
        <f t="shared" si="498"/>
        <v>0</v>
      </c>
      <c r="CX659">
        <f t="shared" si="499"/>
        <v>0</v>
      </c>
      <c r="CY659">
        <f t="shared" si="500"/>
        <v>100.19799999999999</v>
      </c>
      <c r="CZ659">
        <f t="shared" si="501"/>
        <v>79.569000000000003</v>
      </c>
      <c r="DC659" t="s">
        <v>3</v>
      </c>
      <c r="DD659" t="s">
        <v>3</v>
      </c>
      <c r="DE659" t="s">
        <v>3</v>
      </c>
      <c r="DF659" t="s">
        <v>3</v>
      </c>
      <c r="DG659" t="s">
        <v>3</v>
      </c>
      <c r="DH659" t="s">
        <v>3</v>
      </c>
      <c r="DI659" t="s">
        <v>3</v>
      </c>
      <c r="DJ659" t="s">
        <v>3</v>
      </c>
      <c r="DK659" t="s">
        <v>3</v>
      </c>
      <c r="DL659" t="s">
        <v>3</v>
      </c>
      <c r="DM659" t="s">
        <v>3</v>
      </c>
      <c r="DN659">
        <v>0</v>
      </c>
      <c r="DO659">
        <v>0</v>
      </c>
      <c r="DP659">
        <v>1</v>
      </c>
      <c r="DQ659">
        <v>1</v>
      </c>
      <c r="DU659">
        <v>1013</v>
      </c>
      <c r="DV659" t="s">
        <v>55</v>
      </c>
      <c r="DW659" t="s">
        <v>55</v>
      </c>
      <c r="DX659">
        <v>1</v>
      </c>
      <c r="DZ659" t="s">
        <v>3</v>
      </c>
      <c r="EA659" t="s">
        <v>3</v>
      </c>
      <c r="EB659" t="s">
        <v>3</v>
      </c>
      <c r="EC659" t="s">
        <v>3</v>
      </c>
      <c r="EE659">
        <v>29085590</v>
      </c>
      <c r="EF659">
        <v>6</v>
      </c>
      <c r="EG659" t="s">
        <v>21</v>
      </c>
      <c r="EH659">
        <v>0</v>
      </c>
      <c r="EI659" t="s">
        <v>3</v>
      </c>
      <c r="EJ659">
        <v>1</v>
      </c>
      <c r="EK659">
        <v>57001</v>
      </c>
      <c r="EL659" t="s">
        <v>22</v>
      </c>
      <c r="EM659" t="s">
        <v>23</v>
      </c>
      <c r="EO659" t="s">
        <v>3</v>
      </c>
      <c r="EQ659">
        <v>0</v>
      </c>
      <c r="ER659">
        <v>29.41</v>
      </c>
      <c r="ES659">
        <v>0</v>
      </c>
      <c r="ET659">
        <v>0</v>
      </c>
      <c r="EU659">
        <v>0</v>
      </c>
      <c r="EV659">
        <v>29.41</v>
      </c>
      <c r="EW659">
        <v>3.77</v>
      </c>
      <c r="EX659">
        <v>0</v>
      </c>
      <c r="EY659">
        <v>0</v>
      </c>
      <c r="FQ659">
        <v>0</v>
      </c>
      <c r="FR659">
        <f t="shared" si="502"/>
        <v>0</v>
      </c>
      <c r="FS659">
        <v>0</v>
      </c>
      <c r="FV659" t="s">
        <v>24</v>
      </c>
      <c r="FW659" t="s">
        <v>25</v>
      </c>
      <c r="FX659">
        <v>80</v>
      </c>
      <c r="FY659">
        <v>68</v>
      </c>
      <c r="GA659" t="s">
        <v>3</v>
      </c>
      <c r="GD659">
        <v>1</v>
      </c>
      <c r="GF659">
        <v>1266291680</v>
      </c>
      <c r="GG659">
        <v>2</v>
      </c>
      <c r="GH659">
        <v>1</v>
      </c>
      <c r="GI659">
        <v>2</v>
      </c>
      <c r="GJ659">
        <v>0</v>
      </c>
      <c r="GK659">
        <v>0</v>
      </c>
      <c r="GL659">
        <f t="shared" si="503"/>
        <v>0</v>
      </c>
      <c r="GM659">
        <f t="shared" si="504"/>
        <v>327.12</v>
      </c>
      <c r="GN659">
        <f t="shared" si="505"/>
        <v>327.12</v>
      </c>
      <c r="GO659">
        <f t="shared" si="506"/>
        <v>0</v>
      </c>
      <c r="GP659">
        <f t="shared" si="507"/>
        <v>0</v>
      </c>
      <c r="GR659">
        <v>0</v>
      </c>
      <c r="GS659">
        <v>3</v>
      </c>
      <c r="GT659">
        <v>0</v>
      </c>
      <c r="GU659" t="s">
        <v>3</v>
      </c>
      <c r="GV659">
        <f t="shared" si="508"/>
        <v>0</v>
      </c>
      <c r="GW659">
        <v>1</v>
      </c>
      <c r="GX659">
        <f t="shared" si="509"/>
        <v>0</v>
      </c>
      <c r="HA659">
        <v>0</v>
      </c>
      <c r="HB659">
        <v>0</v>
      </c>
      <c r="HC659">
        <f t="shared" si="510"/>
        <v>0</v>
      </c>
      <c r="HE659" t="s">
        <v>3</v>
      </c>
      <c r="HF659" t="s">
        <v>3</v>
      </c>
      <c r="IK659">
        <v>0</v>
      </c>
    </row>
    <row r="660" spans="1:245">
      <c r="A660">
        <v>18</v>
      </c>
      <c r="B660">
        <v>0</v>
      </c>
      <c r="C660">
        <v>777</v>
      </c>
      <c r="E660" t="s">
        <v>43</v>
      </c>
      <c r="F660" t="s">
        <v>27</v>
      </c>
      <c r="G660" t="s">
        <v>28</v>
      </c>
      <c r="H660" t="s">
        <v>29</v>
      </c>
      <c r="I660">
        <f>I659*J660</f>
        <v>1.661E-2</v>
      </c>
      <c r="J660">
        <v>0.11</v>
      </c>
      <c r="O660">
        <f t="shared" si="471"/>
        <v>0</v>
      </c>
      <c r="P660">
        <f t="shared" si="472"/>
        <v>0</v>
      </c>
      <c r="Q660">
        <f t="shared" si="473"/>
        <v>0</v>
      </c>
      <c r="R660">
        <f t="shared" si="474"/>
        <v>0</v>
      </c>
      <c r="S660">
        <f t="shared" si="475"/>
        <v>0</v>
      </c>
      <c r="T660">
        <f t="shared" si="476"/>
        <v>0</v>
      </c>
      <c r="U660">
        <f t="shared" si="477"/>
        <v>0</v>
      </c>
      <c r="V660">
        <f t="shared" si="478"/>
        <v>0</v>
      </c>
      <c r="W660">
        <f t="shared" si="479"/>
        <v>0</v>
      </c>
      <c r="X660">
        <f t="shared" si="480"/>
        <v>0</v>
      </c>
      <c r="Y660">
        <f t="shared" si="481"/>
        <v>0</v>
      </c>
      <c r="AA660">
        <v>35806607</v>
      </c>
      <c r="AB660">
        <f t="shared" si="482"/>
        <v>0</v>
      </c>
      <c r="AC660">
        <f t="shared" si="483"/>
        <v>0</v>
      </c>
      <c r="AD660">
        <f t="shared" si="484"/>
        <v>0</v>
      </c>
      <c r="AE660">
        <f t="shared" si="485"/>
        <v>0</v>
      </c>
      <c r="AF660">
        <f t="shared" si="486"/>
        <v>0</v>
      </c>
      <c r="AG660">
        <f t="shared" si="487"/>
        <v>0</v>
      </c>
      <c r="AH660">
        <f t="shared" si="488"/>
        <v>0</v>
      </c>
      <c r="AI660">
        <f t="shared" si="489"/>
        <v>0</v>
      </c>
      <c r="AJ660">
        <f t="shared" si="490"/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1</v>
      </c>
      <c r="AW660">
        <v>1</v>
      </c>
      <c r="AZ660">
        <v>1</v>
      </c>
      <c r="BA660">
        <v>1</v>
      </c>
      <c r="BB660">
        <v>1</v>
      </c>
      <c r="BC660">
        <v>1</v>
      </c>
      <c r="BD660" t="s">
        <v>3</v>
      </c>
      <c r="BE660" t="s">
        <v>3</v>
      </c>
      <c r="BF660" t="s">
        <v>3</v>
      </c>
      <c r="BG660" t="s">
        <v>3</v>
      </c>
      <c r="BH660">
        <v>3</v>
      </c>
      <c r="BI660">
        <v>2</v>
      </c>
      <c r="BJ660" t="s">
        <v>30</v>
      </c>
      <c r="BM660">
        <v>500002</v>
      </c>
      <c r="BN660">
        <v>0</v>
      </c>
      <c r="BO660" t="s">
        <v>3</v>
      </c>
      <c r="BP660">
        <v>0</v>
      </c>
      <c r="BQ660">
        <v>12</v>
      </c>
      <c r="BR660">
        <v>0</v>
      </c>
      <c r="BS660">
        <v>1</v>
      </c>
      <c r="BT660">
        <v>1</v>
      </c>
      <c r="BU660">
        <v>1</v>
      </c>
      <c r="BV660">
        <v>1</v>
      </c>
      <c r="BW660">
        <v>1</v>
      </c>
      <c r="BX660">
        <v>1</v>
      </c>
      <c r="BY660" t="s">
        <v>3</v>
      </c>
      <c r="BZ660">
        <v>0</v>
      </c>
      <c r="CA660">
        <v>0</v>
      </c>
      <c r="CE660">
        <v>0</v>
      </c>
      <c r="CF660">
        <v>0</v>
      </c>
      <c r="CG660">
        <v>0</v>
      </c>
      <c r="CM660">
        <v>0</v>
      </c>
      <c r="CN660" t="s">
        <v>3</v>
      </c>
      <c r="CO660">
        <v>0</v>
      </c>
      <c r="CP660">
        <f t="shared" si="491"/>
        <v>0</v>
      </c>
      <c r="CQ660">
        <f t="shared" si="492"/>
        <v>0</v>
      </c>
      <c r="CR660">
        <f t="shared" si="493"/>
        <v>0</v>
      </c>
      <c r="CS660">
        <f t="shared" si="494"/>
        <v>0</v>
      </c>
      <c r="CT660">
        <f t="shared" si="495"/>
        <v>0</v>
      </c>
      <c r="CU660">
        <f t="shared" si="496"/>
        <v>0</v>
      </c>
      <c r="CV660">
        <f t="shared" si="497"/>
        <v>0</v>
      </c>
      <c r="CW660">
        <f t="shared" si="498"/>
        <v>0</v>
      </c>
      <c r="CX660">
        <f t="shared" si="499"/>
        <v>0</v>
      </c>
      <c r="CY660">
        <f t="shared" si="500"/>
        <v>0</v>
      </c>
      <c r="CZ660">
        <f t="shared" si="501"/>
        <v>0</v>
      </c>
      <c r="DC660" t="s">
        <v>3</v>
      </c>
      <c r="DD660" t="s">
        <v>3</v>
      </c>
      <c r="DE660" t="s">
        <v>3</v>
      </c>
      <c r="DF660" t="s">
        <v>3</v>
      </c>
      <c r="DG660" t="s">
        <v>3</v>
      </c>
      <c r="DH660" t="s">
        <v>3</v>
      </c>
      <c r="DI660" t="s">
        <v>3</v>
      </c>
      <c r="DJ660" t="s">
        <v>3</v>
      </c>
      <c r="DK660" t="s">
        <v>3</v>
      </c>
      <c r="DL660" t="s">
        <v>3</v>
      </c>
      <c r="DM660" t="s">
        <v>3</v>
      </c>
      <c r="DN660">
        <v>0</v>
      </c>
      <c r="DO660">
        <v>0</v>
      </c>
      <c r="DP660">
        <v>1</v>
      </c>
      <c r="DQ660">
        <v>1</v>
      </c>
      <c r="DU660">
        <v>1009</v>
      </c>
      <c r="DV660" t="s">
        <v>29</v>
      </c>
      <c r="DW660" t="s">
        <v>29</v>
      </c>
      <c r="DX660">
        <v>1000</v>
      </c>
      <c r="DZ660" t="s">
        <v>3</v>
      </c>
      <c r="EA660" t="s">
        <v>3</v>
      </c>
      <c r="EB660" t="s">
        <v>3</v>
      </c>
      <c r="EC660" t="s">
        <v>3</v>
      </c>
      <c r="EE660">
        <v>29085444</v>
      </c>
      <c r="EF660">
        <v>12</v>
      </c>
      <c r="EG660" t="s">
        <v>31</v>
      </c>
      <c r="EH660">
        <v>0</v>
      </c>
      <c r="EI660" t="s">
        <v>3</v>
      </c>
      <c r="EJ660">
        <v>2</v>
      </c>
      <c r="EK660">
        <v>500002</v>
      </c>
      <c r="EL660" t="s">
        <v>32</v>
      </c>
      <c r="EM660" t="s">
        <v>33</v>
      </c>
      <c r="EO660" t="s">
        <v>3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FQ660">
        <v>0</v>
      </c>
      <c r="FR660">
        <f t="shared" si="502"/>
        <v>0</v>
      </c>
      <c r="FS660">
        <v>0</v>
      </c>
      <c r="FX660">
        <v>0</v>
      </c>
      <c r="FY660">
        <v>0</v>
      </c>
      <c r="GA660" t="s">
        <v>3</v>
      </c>
      <c r="GD660">
        <v>1</v>
      </c>
      <c r="GF660">
        <v>-304821490</v>
      </c>
      <c r="GG660">
        <v>2</v>
      </c>
      <c r="GH660">
        <v>1</v>
      </c>
      <c r="GI660">
        <v>-2</v>
      </c>
      <c r="GJ660">
        <v>0</v>
      </c>
      <c r="GK660">
        <v>0</v>
      </c>
      <c r="GL660">
        <f t="shared" si="503"/>
        <v>0</v>
      </c>
      <c r="GM660">
        <f t="shared" si="504"/>
        <v>0</v>
      </c>
      <c r="GN660">
        <f t="shared" si="505"/>
        <v>0</v>
      </c>
      <c r="GO660">
        <f t="shared" si="506"/>
        <v>0</v>
      </c>
      <c r="GP660">
        <f t="shared" si="507"/>
        <v>0</v>
      </c>
      <c r="GR660">
        <v>0</v>
      </c>
      <c r="GS660">
        <v>0</v>
      </c>
      <c r="GT660">
        <v>0</v>
      </c>
      <c r="GU660" t="s">
        <v>3</v>
      </c>
      <c r="GV660">
        <f t="shared" si="508"/>
        <v>0</v>
      </c>
      <c r="GW660">
        <v>1</v>
      </c>
      <c r="GX660">
        <f t="shared" si="509"/>
        <v>0</v>
      </c>
      <c r="HA660">
        <v>0</v>
      </c>
      <c r="HB660">
        <v>0</v>
      </c>
      <c r="HC660">
        <f t="shared" si="510"/>
        <v>0</v>
      </c>
      <c r="HE660" t="s">
        <v>3</v>
      </c>
      <c r="HF660" t="s">
        <v>3</v>
      </c>
      <c r="IK660">
        <v>0</v>
      </c>
    </row>
    <row r="661" spans="1:245">
      <c r="A661">
        <v>17</v>
      </c>
      <c r="B661">
        <v>0</v>
      </c>
      <c r="C661">
        <f>ROW(SmtRes!A778)</f>
        <v>778</v>
      </c>
      <c r="D661">
        <f>ROW(EtalonRes!A761)</f>
        <v>761</v>
      </c>
      <c r="E661" t="s">
        <v>44</v>
      </c>
      <c r="F661" t="s">
        <v>59</v>
      </c>
      <c r="G661" t="s">
        <v>60</v>
      </c>
      <c r="H661" t="s">
        <v>61</v>
      </c>
      <c r="I661">
        <f>ROUND(4/100,9)</f>
        <v>0.04</v>
      </c>
      <c r="J661">
        <v>0</v>
      </c>
      <c r="O661">
        <f t="shared" si="471"/>
        <v>60.45</v>
      </c>
      <c r="P661">
        <f t="shared" si="472"/>
        <v>0</v>
      </c>
      <c r="Q661">
        <f t="shared" si="473"/>
        <v>0</v>
      </c>
      <c r="R661">
        <f t="shared" si="474"/>
        <v>0</v>
      </c>
      <c r="S661">
        <f t="shared" si="475"/>
        <v>60.45</v>
      </c>
      <c r="T661">
        <f t="shared" si="476"/>
        <v>0</v>
      </c>
      <c r="U661">
        <f t="shared" si="477"/>
        <v>0.2336</v>
      </c>
      <c r="V661">
        <f t="shared" si="478"/>
        <v>0</v>
      </c>
      <c r="W661">
        <f t="shared" si="479"/>
        <v>0</v>
      </c>
      <c r="X661">
        <f t="shared" si="480"/>
        <v>43.52</v>
      </c>
      <c r="Y661">
        <f t="shared" si="481"/>
        <v>31.43</v>
      </c>
      <c r="AA661">
        <v>35806607</v>
      </c>
      <c r="AB661">
        <f t="shared" si="482"/>
        <v>45.55</v>
      </c>
      <c r="AC661">
        <f t="shared" si="483"/>
        <v>0</v>
      </c>
      <c r="AD661">
        <f t="shared" si="484"/>
        <v>0</v>
      </c>
      <c r="AE661">
        <f t="shared" si="485"/>
        <v>0</v>
      </c>
      <c r="AF661">
        <f t="shared" si="486"/>
        <v>45.55</v>
      </c>
      <c r="AG661">
        <f t="shared" si="487"/>
        <v>0</v>
      </c>
      <c r="AH661">
        <f t="shared" si="488"/>
        <v>5.84</v>
      </c>
      <c r="AI661">
        <f t="shared" si="489"/>
        <v>0</v>
      </c>
      <c r="AJ661">
        <f t="shared" si="490"/>
        <v>0</v>
      </c>
      <c r="AK661">
        <v>45.55</v>
      </c>
      <c r="AL661">
        <v>0</v>
      </c>
      <c r="AM661">
        <v>0</v>
      </c>
      <c r="AN661">
        <v>0</v>
      </c>
      <c r="AO661">
        <v>45.55</v>
      </c>
      <c r="AP661">
        <v>0</v>
      </c>
      <c r="AQ661">
        <v>5.84</v>
      </c>
      <c r="AR661">
        <v>0</v>
      </c>
      <c r="AS661">
        <v>0</v>
      </c>
      <c r="AT661">
        <v>72</v>
      </c>
      <c r="AU661">
        <v>52</v>
      </c>
      <c r="AV661">
        <v>1</v>
      </c>
      <c r="AW661">
        <v>1</v>
      </c>
      <c r="AZ661">
        <v>1</v>
      </c>
      <c r="BA661">
        <v>33.18</v>
      </c>
      <c r="BB661">
        <v>1</v>
      </c>
      <c r="BC661">
        <v>1</v>
      </c>
      <c r="BD661" t="s">
        <v>3</v>
      </c>
      <c r="BE661" t="s">
        <v>3</v>
      </c>
      <c r="BF661" t="s">
        <v>3</v>
      </c>
      <c r="BG661" t="s">
        <v>3</v>
      </c>
      <c r="BH661">
        <v>0</v>
      </c>
      <c r="BI661">
        <v>1</v>
      </c>
      <c r="BJ661" t="s">
        <v>62</v>
      </c>
      <c r="BM661">
        <v>67001</v>
      </c>
      <c r="BN661">
        <v>0</v>
      </c>
      <c r="BO661" t="s">
        <v>59</v>
      </c>
      <c r="BP661">
        <v>1</v>
      </c>
      <c r="BQ661">
        <v>6</v>
      </c>
      <c r="BR661">
        <v>0</v>
      </c>
      <c r="BS661">
        <v>33.18</v>
      </c>
      <c r="BT661">
        <v>1</v>
      </c>
      <c r="BU661">
        <v>1</v>
      </c>
      <c r="BV661">
        <v>1</v>
      </c>
      <c r="BW661">
        <v>1</v>
      </c>
      <c r="BX661">
        <v>1</v>
      </c>
      <c r="BY661" t="s">
        <v>3</v>
      </c>
      <c r="BZ661">
        <v>85</v>
      </c>
      <c r="CA661">
        <v>65</v>
      </c>
      <c r="CE661">
        <v>0</v>
      </c>
      <c r="CF661">
        <v>0</v>
      </c>
      <c r="CG661">
        <v>0</v>
      </c>
      <c r="CM661">
        <v>0</v>
      </c>
      <c r="CN661" t="s">
        <v>3</v>
      </c>
      <c r="CO661">
        <v>0</v>
      </c>
      <c r="CP661">
        <f t="shared" si="491"/>
        <v>60.45</v>
      </c>
      <c r="CQ661">
        <f t="shared" si="492"/>
        <v>0</v>
      </c>
      <c r="CR661">
        <f t="shared" si="493"/>
        <v>0</v>
      </c>
      <c r="CS661">
        <f t="shared" si="494"/>
        <v>0</v>
      </c>
      <c r="CT661">
        <f t="shared" si="495"/>
        <v>1511.3489999999999</v>
      </c>
      <c r="CU661">
        <f t="shared" si="496"/>
        <v>0</v>
      </c>
      <c r="CV661">
        <f t="shared" si="497"/>
        <v>5.84</v>
      </c>
      <c r="CW661">
        <f t="shared" si="498"/>
        <v>0</v>
      </c>
      <c r="CX661">
        <f t="shared" si="499"/>
        <v>0</v>
      </c>
      <c r="CY661">
        <f t="shared" si="500"/>
        <v>43.524000000000008</v>
      </c>
      <c r="CZ661">
        <f t="shared" si="501"/>
        <v>31.434000000000001</v>
      </c>
      <c r="DC661" t="s">
        <v>3</v>
      </c>
      <c r="DD661" t="s">
        <v>3</v>
      </c>
      <c r="DE661" t="s">
        <v>3</v>
      </c>
      <c r="DF661" t="s">
        <v>3</v>
      </c>
      <c r="DG661" t="s">
        <v>3</v>
      </c>
      <c r="DH661" t="s">
        <v>3</v>
      </c>
      <c r="DI661" t="s">
        <v>3</v>
      </c>
      <c r="DJ661" t="s">
        <v>3</v>
      </c>
      <c r="DK661" t="s">
        <v>3</v>
      </c>
      <c r="DL661" t="s">
        <v>3</v>
      </c>
      <c r="DM661" t="s">
        <v>3</v>
      </c>
      <c r="DN661">
        <v>0</v>
      </c>
      <c r="DO661">
        <v>0</v>
      </c>
      <c r="DP661">
        <v>1</v>
      </c>
      <c r="DQ661">
        <v>1</v>
      </c>
      <c r="DU661">
        <v>1010</v>
      </c>
      <c r="DV661" t="s">
        <v>61</v>
      </c>
      <c r="DW661" t="s">
        <v>61</v>
      </c>
      <c r="DX661">
        <v>100</v>
      </c>
      <c r="DZ661" t="s">
        <v>3</v>
      </c>
      <c r="EA661" t="s">
        <v>3</v>
      </c>
      <c r="EB661" t="s">
        <v>3</v>
      </c>
      <c r="EC661" t="s">
        <v>3</v>
      </c>
      <c r="EE661">
        <v>29085636</v>
      </c>
      <c r="EF661">
        <v>6</v>
      </c>
      <c r="EG661" t="s">
        <v>21</v>
      </c>
      <c r="EH661">
        <v>0</v>
      </c>
      <c r="EI661" t="s">
        <v>3</v>
      </c>
      <c r="EJ661">
        <v>1</v>
      </c>
      <c r="EK661">
        <v>67001</v>
      </c>
      <c r="EL661" t="s">
        <v>63</v>
      </c>
      <c r="EM661" t="s">
        <v>64</v>
      </c>
      <c r="EO661" t="s">
        <v>3</v>
      </c>
      <c r="EQ661">
        <v>0</v>
      </c>
      <c r="ER661">
        <v>45.55</v>
      </c>
      <c r="ES661">
        <v>0</v>
      </c>
      <c r="ET661">
        <v>0</v>
      </c>
      <c r="EU661">
        <v>0</v>
      </c>
      <c r="EV661">
        <v>45.55</v>
      </c>
      <c r="EW661">
        <v>5.84</v>
      </c>
      <c r="EX661">
        <v>0</v>
      </c>
      <c r="EY661">
        <v>0</v>
      </c>
      <c r="FQ661">
        <v>0</v>
      </c>
      <c r="FR661">
        <f t="shared" si="502"/>
        <v>0</v>
      </c>
      <c r="FS661">
        <v>0</v>
      </c>
      <c r="FV661" t="s">
        <v>24</v>
      </c>
      <c r="FW661" t="s">
        <v>25</v>
      </c>
      <c r="FX661">
        <v>85</v>
      </c>
      <c r="FY661">
        <v>65</v>
      </c>
      <c r="GA661" t="s">
        <v>3</v>
      </c>
      <c r="GD661">
        <v>1</v>
      </c>
      <c r="GF661">
        <v>-1255865036</v>
      </c>
      <c r="GG661">
        <v>2</v>
      </c>
      <c r="GH661">
        <v>1</v>
      </c>
      <c r="GI661">
        <v>2</v>
      </c>
      <c r="GJ661">
        <v>0</v>
      </c>
      <c r="GK661">
        <v>0</v>
      </c>
      <c r="GL661">
        <f t="shared" si="503"/>
        <v>0</v>
      </c>
      <c r="GM661">
        <f t="shared" si="504"/>
        <v>135.4</v>
      </c>
      <c r="GN661">
        <f t="shared" si="505"/>
        <v>135.4</v>
      </c>
      <c r="GO661">
        <f t="shared" si="506"/>
        <v>0</v>
      </c>
      <c r="GP661">
        <f t="shared" si="507"/>
        <v>0</v>
      </c>
      <c r="GR661">
        <v>0</v>
      </c>
      <c r="GS661">
        <v>3</v>
      </c>
      <c r="GT661">
        <v>0</v>
      </c>
      <c r="GU661" t="s">
        <v>3</v>
      </c>
      <c r="GV661">
        <f t="shared" si="508"/>
        <v>0</v>
      </c>
      <c r="GW661">
        <v>1</v>
      </c>
      <c r="GX661">
        <f t="shared" si="509"/>
        <v>0</v>
      </c>
      <c r="HA661">
        <v>0</v>
      </c>
      <c r="HB661">
        <v>0</v>
      </c>
      <c r="HC661">
        <f t="shared" si="510"/>
        <v>0</v>
      </c>
      <c r="HE661" t="s">
        <v>3</v>
      </c>
      <c r="HF661" t="s">
        <v>3</v>
      </c>
      <c r="IK661">
        <v>0</v>
      </c>
    </row>
    <row r="662" spans="1:245">
      <c r="A662">
        <v>17</v>
      </c>
      <c r="B662">
        <v>0</v>
      </c>
      <c r="C662">
        <f>ROW(SmtRes!A781)</f>
        <v>781</v>
      </c>
      <c r="D662">
        <f>ROW(EtalonRes!A764)</f>
        <v>764</v>
      </c>
      <c r="E662" t="s">
        <v>52</v>
      </c>
      <c r="F662" t="s">
        <v>66</v>
      </c>
      <c r="G662" t="s">
        <v>67</v>
      </c>
      <c r="H662" t="s">
        <v>68</v>
      </c>
      <c r="I662">
        <f>ROUND(15/100,9)</f>
        <v>0.15</v>
      </c>
      <c r="J662">
        <v>0</v>
      </c>
      <c r="O662">
        <f t="shared" si="471"/>
        <v>374.92</v>
      </c>
      <c r="P662">
        <f t="shared" si="472"/>
        <v>0</v>
      </c>
      <c r="Q662">
        <f t="shared" si="473"/>
        <v>0.7</v>
      </c>
      <c r="R662">
        <f t="shared" si="474"/>
        <v>0.7</v>
      </c>
      <c r="S662">
        <f t="shared" si="475"/>
        <v>374.22</v>
      </c>
      <c r="T662">
        <f t="shared" si="476"/>
        <v>0</v>
      </c>
      <c r="U662">
        <f t="shared" si="477"/>
        <v>1.446</v>
      </c>
      <c r="V662">
        <f t="shared" si="478"/>
        <v>1.5E-3</v>
      </c>
      <c r="W662">
        <f t="shared" si="479"/>
        <v>0</v>
      </c>
      <c r="X662">
        <f t="shared" si="480"/>
        <v>269.94</v>
      </c>
      <c r="Y662">
        <f t="shared" si="481"/>
        <v>194.96</v>
      </c>
      <c r="AA662">
        <v>35806607</v>
      </c>
      <c r="AB662">
        <f t="shared" si="482"/>
        <v>75.5</v>
      </c>
      <c r="AC662">
        <f t="shared" si="483"/>
        <v>0</v>
      </c>
      <c r="AD662">
        <f t="shared" si="484"/>
        <v>0.31</v>
      </c>
      <c r="AE662">
        <f t="shared" si="485"/>
        <v>0.14000000000000001</v>
      </c>
      <c r="AF662">
        <f t="shared" si="486"/>
        <v>75.19</v>
      </c>
      <c r="AG662">
        <f t="shared" si="487"/>
        <v>0</v>
      </c>
      <c r="AH662">
        <f t="shared" si="488"/>
        <v>9.64</v>
      </c>
      <c r="AI662">
        <f t="shared" si="489"/>
        <v>0.01</v>
      </c>
      <c r="AJ662">
        <f t="shared" si="490"/>
        <v>0</v>
      </c>
      <c r="AK662">
        <v>75.5</v>
      </c>
      <c r="AL662">
        <v>0</v>
      </c>
      <c r="AM662">
        <v>0.31</v>
      </c>
      <c r="AN662">
        <v>0.14000000000000001</v>
      </c>
      <c r="AO662">
        <v>75.19</v>
      </c>
      <c r="AP662">
        <v>0</v>
      </c>
      <c r="AQ662">
        <v>9.64</v>
      </c>
      <c r="AR662">
        <v>0.01</v>
      </c>
      <c r="AS662">
        <v>0</v>
      </c>
      <c r="AT662">
        <v>72</v>
      </c>
      <c r="AU662">
        <v>52</v>
      </c>
      <c r="AV662">
        <v>1</v>
      </c>
      <c r="AW662">
        <v>1</v>
      </c>
      <c r="AZ662">
        <v>1</v>
      </c>
      <c r="BA662">
        <v>33.18</v>
      </c>
      <c r="BB662">
        <v>15.06</v>
      </c>
      <c r="BC662">
        <v>1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1</v>
      </c>
      <c r="BJ662" t="s">
        <v>69</v>
      </c>
      <c r="BM662">
        <v>67001</v>
      </c>
      <c r="BN662">
        <v>0</v>
      </c>
      <c r="BO662" t="s">
        <v>66</v>
      </c>
      <c r="BP662">
        <v>1</v>
      </c>
      <c r="BQ662">
        <v>6</v>
      </c>
      <c r="BR662">
        <v>0</v>
      </c>
      <c r="BS662">
        <v>33.18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85</v>
      </c>
      <c r="CA662">
        <v>65</v>
      </c>
      <c r="CE662">
        <v>0</v>
      </c>
      <c r="CF662">
        <v>0</v>
      </c>
      <c r="CG662">
        <v>0</v>
      </c>
      <c r="CM662">
        <v>0</v>
      </c>
      <c r="CN662" t="s">
        <v>3</v>
      </c>
      <c r="CO662">
        <v>0</v>
      </c>
      <c r="CP662">
        <f t="shared" si="491"/>
        <v>374.92</v>
      </c>
      <c r="CQ662">
        <f t="shared" si="492"/>
        <v>0</v>
      </c>
      <c r="CR662">
        <f t="shared" si="493"/>
        <v>4.6686000000000005</v>
      </c>
      <c r="CS662">
        <f t="shared" si="494"/>
        <v>4.6452</v>
      </c>
      <c r="CT662">
        <f t="shared" si="495"/>
        <v>2494.8042</v>
      </c>
      <c r="CU662">
        <f t="shared" si="496"/>
        <v>0</v>
      </c>
      <c r="CV662">
        <f t="shared" si="497"/>
        <v>9.64</v>
      </c>
      <c r="CW662">
        <f t="shared" si="498"/>
        <v>0.01</v>
      </c>
      <c r="CX662">
        <f t="shared" si="499"/>
        <v>0</v>
      </c>
      <c r="CY662">
        <f t="shared" si="500"/>
        <v>269.94240000000002</v>
      </c>
      <c r="CZ662">
        <f t="shared" si="501"/>
        <v>194.95840000000001</v>
      </c>
      <c r="DC662" t="s">
        <v>3</v>
      </c>
      <c r="DD662" t="s">
        <v>3</v>
      </c>
      <c r="DE662" t="s">
        <v>3</v>
      </c>
      <c r="DF662" t="s">
        <v>3</v>
      </c>
      <c r="DG662" t="s">
        <v>3</v>
      </c>
      <c r="DH662" t="s">
        <v>3</v>
      </c>
      <c r="DI662" t="s">
        <v>3</v>
      </c>
      <c r="DJ662" t="s">
        <v>3</v>
      </c>
      <c r="DK662" t="s">
        <v>3</v>
      </c>
      <c r="DL662" t="s">
        <v>3</v>
      </c>
      <c r="DM662" t="s">
        <v>3</v>
      </c>
      <c r="DN662">
        <v>0</v>
      </c>
      <c r="DO662">
        <v>0</v>
      </c>
      <c r="DP662">
        <v>1</v>
      </c>
      <c r="DQ662">
        <v>1</v>
      </c>
      <c r="DU662">
        <v>1003</v>
      </c>
      <c r="DV662" t="s">
        <v>68</v>
      </c>
      <c r="DW662" t="s">
        <v>68</v>
      </c>
      <c r="DX662">
        <v>100</v>
      </c>
      <c r="DZ662" t="s">
        <v>3</v>
      </c>
      <c r="EA662" t="s">
        <v>3</v>
      </c>
      <c r="EB662" t="s">
        <v>3</v>
      </c>
      <c r="EC662" t="s">
        <v>3</v>
      </c>
      <c r="EE662">
        <v>29085636</v>
      </c>
      <c r="EF662">
        <v>6</v>
      </c>
      <c r="EG662" t="s">
        <v>21</v>
      </c>
      <c r="EH662">
        <v>0</v>
      </c>
      <c r="EI662" t="s">
        <v>3</v>
      </c>
      <c r="EJ662">
        <v>1</v>
      </c>
      <c r="EK662">
        <v>67001</v>
      </c>
      <c r="EL662" t="s">
        <v>63</v>
      </c>
      <c r="EM662" t="s">
        <v>64</v>
      </c>
      <c r="EO662" t="s">
        <v>3</v>
      </c>
      <c r="EQ662">
        <v>0</v>
      </c>
      <c r="ER662">
        <v>75.5</v>
      </c>
      <c r="ES662">
        <v>0</v>
      </c>
      <c r="ET662">
        <v>0.31</v>
      </c>
      <c r="EU662">
        <v>0.14000000000000001</v>
      </c>
      <c r="EV662">
        <v>75.19</v>
      </c>
      <c r="EW662">
        <v>9.64</v>
      </c>
      <c r="EX662">
        <v>0.01</v>
      </c>
      <c r="EY662">
        <v>0</v>
      </c>
      <c r="FQ662">
        <v>0</v>
      </c>
      <c r="FR662">
        <f t="shared" si="502"/>
        <v>0</v>
      </c>
      <c r="FS662">
        <v>0</v>
      </c>
      <c r="FV662" t="s">
        <v>24</v>
      </c>
      <c r="FW662" t="s">
        <v>25</v>
      </c>
      <c r="FX662">
        <v>85</v>
      </c>
      <c r="FY662">
        <v>65</v>
      </c>
      <c r="GA662" t="s">
        <v>3</v>
      </c>
      <c r="GD662">
        <v>1</v>
      </c>
      <c r="GF662">
        <v>-1480086875</v>
      </c>
      <c r="GG662">
        <v>2</v>
      </c>
      <c r="GH662">
        <v>1</v>
      </c>
      <c r="GI662">
        <v>2</v>
      </c>
      <c r="GJ662">
        <v>0</v>
      </c>
      <c r="GK662">
        <v>0</v>
      </c>
      <c r="GL662">
        <f t="shared" si="503"/>
        <v>0</v>
      </c>
      <c r="GM662">
        <f t="shared" si="504"/>
        <v>839.82</v>
      </c>
      <c r="GN662">
        <f t="shared" si="505"/>
        <v>839.82</v>
      </c>
      <c r="GO662">
        <f t="shared" si="506"/>
        <v>0</v>
      </c>
      <c r="GP662">
        <f t="shared" si="507"/>
        <v>0</v>
      </c>
      <c r="GR662">
        <v>0</v>
      </c>
      <c r="GS662">
        <v>3</v>
      </c>
      <c r="GT662">
        <v>0</v>
      </c>
      <c r="GU662" t="s">
        <v>3</v>
      </c>
      <c r="GV662">
        <f t="shared" si="508"/>
        <v>0</v>
      </c>
      <c r="GW662">
        <v>1</v>
      </c>
      <c r="GX662">
        <f t="shared" si="509"/>
        <v>0</v>
      </c>
      <c r="HA662">
        <v>0</v>
      </c>
      <c r="HB662">
        <v>0</v>
      </c>
      <c r="HC662">
        <f t="shared" si="510"/>
        <v>0</v>
      </c>
      <c r="HE662" t="s">
        <v>3</v>
      </c>
      <c r="HF662" t="s">
        <v>3</v>
      </c>
      <c r="IK662">
        <v>0</v>
      </c>
    </row>
    <row r="663" spans="1:245">
      <c r="A663">
        <v>17</v>
      </c>
      <c r="B663">
        <v>0</v>
      </c>
      <c r="C663">
        <f>ROW(SmtRes!A784)</f>
        <v>784</v>
      </c>
      <c r="D663">
        <f>ROW(EtalonRes!A767)</f>
        <v>767</v>
      </c>
      <c r="E663" t="s">
        <v>58</v>
      </c>
      <c r="F663" t="s">
        <v>71</v>
      </c>
      <c r="G663" t="s">
        <v>72</v>
      </c>
      <c r="H663" t="s">
        <v>61</v>
      </c>
      <c r="I663">
        <f>ROUND(2/100,9)</f>
        <v>0.02</v>
      </c>
      <c r="J663">
        <v>0</v>
      </c>
      <c r="O663">
        <f t="shared" si="471"/>
        <v>95.96</v>
      </c>
      <c r="P663">
        <f t="shared" si="472"/>
        <v>0</v>
      </c>
      <c r="Q663">
        <f t="shared" si="473"/>
        <v>0.75</v>
      </c>
      <c r="R663">
        <f t="shared" si="474"/>
        <v>0.72</v>
      </c>
      <c r="S663">
        <f t="shared" si="475"/>
        <v>95.21</v>
      </c>
      <c r="T663">
        <f t="shared" si="476"/>
        <v>0</v>
      </c>
      <c r="U663">
        <f t="shared" si="477"/>
        <v>0.35780000000000001</v>
      </c>
      <c r="V663">
        <f t="shared" si="478"/>
        <v>1.6000000000000001E-3</v>
      </c>
      <c r="W663">
        <f t="shared" si="479"/>
        <v>0</v>
      </c>
      <c r="X663">
        <f t="shared" si="480"/>
        <v>69.069999999999993</v>
      </c>
      <c r="Y663">
        <f t="shared" si="481"/>
        <v>49.88</v>
      </c>
      <c r="AA663">
        <v>35806607</v>
      </c>
      <c r="AB663">
        <f t="shared" si="482"/>
        <v>145.97999999999999</v>
      </c>
      <c r="AC663">
        <f t="shared" si="483"/>
        <v>0</v>
      </c>
      <c r="AD663">
        <f t="shared" si="484"/>
        <v>2.5</v>
      </c>
      <c r="AE663">
        <f t="shared" si="485"/>
        <v>1.08</v>
      </c>
      <c r="AF663">
        <f t="shared" si="486"/>
        <v>143.47999999999999</v>
      </c>
      <c r="AG663">
        <f t="shared" si="487"/>
        <v>0</v>
      </c>
      <c r="AH663">
        <f t="shared" si="488"/>
        <v>17.89</v>
      </c>
      <c r="AI663">
        <f t="shared" si="489"/>
        <v>0.08</v>
      </c>
      <c r="AJ663">
        <f t="shared" si="490"/>
        <v>0</v>
      </c>
      <c r="AK663">
        <v>145.97999999999999</v>
      </c>
      <c r="AL663">
        <v>0</v>
      </c>
      <c r="AM663">
        <v>2.5</v>
      </c>
      <c r="AN663">
        <v>1.08</v>
      </c>
      <c r="AO663">
        <v>143.47999999999999</v>
      </c>
      <c r="AP663">
        <v>0</v>
      </c>
      <c r="AQ663">
        <v>17.89</v>
      </c>
      <c r="AR663">
        <v>0.08</v>
      </c>
      <c r="AS663">
        <v>0</v>
      </c>
      <c r="AT663">
        <v>72</v>
      </c>
      <c r="AU663">
        <v>52</v>
      </c>
      <c r="AV663">
        <v>1</v>
      </c>
      <c r="AW663">
        <v>1</v>
      </c>
      <c r="AZ663">
        <v>1</v>
      </c>
      <c r="BA663">
        <v>33.18</v>
      </c>
      <c r="BB663">
        <v>14.94</v>
      </c>
      <c r="BC663">
        <v>1</v>
      </c>
      <c r="BD663" t="s">
        <v>3</v>
      </c>
      <c r="BE663" t="s">
        <v>3</v>
      </c>
      <c r="BF663" t="s">
        <v>3</v>
      </c>
      <c r="BG663" t="s">
        <v>3</v>
      </c>
      <c r="BH663">
        <v>0</v>
      </c>
      <c r="BI663">
        <v>1</v>
      </c>
      <c r="BJ663" t="s">
        <v>73</v>
      </c>
      <c r="BM663">
        <v>67001</v>
      </c>
      <c r="BN663">
        <v>0</v>
      </c>
      <c r="BO663" t="s">
        <v>71</v>
      </c>
      <c r="BP663">
        <v>1</v>
      </c>
      <c r="BQ663">
        <v>6</v>
      </c>
      <c r="BR663">
        <v>0</v>
      </c>
      <c r="BS663">
        <v>33.18</v>
      </c>
      <c r="BT663">
        <v>1</v>
      </c>
      <c r="BU663">
        <v>1</v>
      </c>
      <c r="BV663">
        <v>1</v>
      </c>
      <c r="BW663">
        <v>1</v>
      </c>
      <c r="BX663">
        <v>1</v>
      </c>
      <c r="BY663" t="s">
        <v>3</v>
      </c>
      <c r="BZ663">
        <v>85</v>
      </c>
      <c r="CA663">
        <v>65</v>
      </c>
      <c r="CE663">
        <v>0</v>
      </c>
      <c r="CF663">
        <v>0</v>
      </c>
      <c r="CG663">
        <v>0</v>
      </c>
      <c r="CM663">
        <v>0</v>
      </c>
      <c r="CN663" t="s">
        <v>3</v>
      </c>
      <c r="CO663">
        <v>0</v>
      </c>
      <c r="CP663">
        <f t="shared" si="491"/>
        <v>95.96</v>
      </c>
      <c r="CQ663">
        <f t="shared" si="492"/>
        <v>0</v>
      </c>
      <c r="CR663">
        <f t="shared" si="493"/>
        <v>37.35</v>
      </c>
      <c r="CS663">
        <f t="shared" si="494"/>
        <v>35.834400000000002</v>
      </c>
      <c r="CT663">
        <f t="shared" si="495"/>
        <v>4760.6664000000001</v>
      </c>
      <c r="CU663">
        <f t="shared" si="496"/>
        <v>0</v>
      </c>
      <c r="CV663">
        <f t="shared" si="497"/>
        <v>17.89</v>
      </c>
      <c r="CW663">
        <f t="shared" si="498"/>
        <v>0.08</v>
      </c>
      <c r="CX663">
        <f t="shared" si="499"/>
        <v>0</v>
      </c>
      <c r="CY663">
        <f t="shared" si="500"/>
        <v>69.069599999999994</v>
      </c>
      <c r="CZ663">
        <f t="shared" si="501"/>
        <v>49.883599999999994</v>
      </c>
      <c r="DC663" t="s">
        <v>3</v>
      </c>
      <c r="DD663" t="s">
        <v>3</v>
      </c>
      <c r="DE663" t="s">
        <v>3</v>
      </c>
      <c r="DF663" t="s">
        <v>3</v>
      </c>
      <c r="DG663" t="s">
        <v>3</v>
      </c>
      <c r="DH663" t="s">
        <v>3</v>
      </c>
      <c r="DI663" t="s">
        <v>3</v>
      </c>
      <c r="DJ663" t="s">
        <v>3</v>
      </c>
      <c r="DK663" t="s">
        <v>3</v>
      </c>
      <c r="DL663" t="s">
        <v>3</v>
      </c>
      <c r="DM663" t="s">
        <v>3</v>
      </c>
      <c r="DN663">
        <v>0</v>
      </c>
      <c r="DO663">
        <v>0</v>
      </c>
      <c r="DP663">
        <v>1</v>
      </c>
      <c r="DQ663">
        <v>1</v>
      </c>
      <c r="DU663">
        <v>1010</v>
      </c>
      <c r="DV663" t="s">
        <v>61</v>
      </c>
      <c r="DW663" t="s">
        <v>61</v>
      </c>
      <c r="DX663">
        <v>100</v>
      </c>
      <c r="DZ663" t="s">
        <v>3</v>
      </c>
      <c r="EA663" t="s">
        <v>3</v>
      </c>
      <c r="EB663" t="s">
        <v>3</v>
      </c>
      <c r="EC663" t="s">
        <v>3</v>
      </c>
      <c r="EE663">
        <v>29085636</v>
      </c>
      <c r="EF663">
        <v>6</v>
      </c>
      <c r="EG663" t="s">
        <v>21</v>
      </c>
      <c r="EH663">
        <v>0</v>
      </c>
      <c r="EI663" t="s">
        <v>3</v>
      </c>
      <c r="EJ663">
        <v>1</v>
      </c>
      <c r="EK663">
        <v>67001</v>
      </c>
      <c r="EL663" t="s">
        <v>63</v>
      </c>
      <c r="EM663" t="s">
        <v>64</v>
      </c>
      <c r="EO663" t="s">
        <v>3</v>
      </c>
      <c r="EQ663">
        <v>0</v>
      </c>
      <c r="ER663">
        <v>145.97999999999999</v>
      </c>
      <c r="ES663">
        <v>0</v>
      </c>
      <c r="ET663">
        <v>2.5</v>
      </c>
      <c r="EU663">
        <v>1.08</v>
      </c>
      <c r="EV663">
        <v>143.47999999999999</v>
      </c>
      <c r="EW663">
        <v>17.89</v>
      </c>
      <c r="EX663">
        <v>0.08</v>
      </c>
      <c r="EY663">
        <v>0</v>
      </c>
      <c r="FQ663">
        <v>0</v>
      </c>
      <c r="FR663">
        <f t="shared" si="502"/>
        <v>0</v>
      </c>
      <c r="FS663">
        <v>0</v>
      </c>
      <c r="FV663" t="s">
        <v>24</v>
      </c>
      <c r="FW663" t="s">
        <v>25</v>
      </c>
      <c r="FX663">
        <v>85</v>
      </c>
      <c r="FY663">
        <v>65</v>
      </c>
      <c r="GA663" t="s">
        <v>3</v>
      </c>
      <c r="GD663">
        <v>1</v>
      </c>
      <c r="GF663">
        <v>1945260508</v>
      </c>
      <c r="GG663">
        <v>2</v>
      </c>
      <c r="GH663">
        <v>1</v>
      </c>
      <c r="GI663">
        <v>2</v>
      </c>
      <c r="GJ663">
        <v>0</v>
      </c>
      <c r="GK663">
        <v>0</v>
      </c>
      <c r="GL663">
        <f t="shared" si="503"/>
        <v>0</v>
      </c>
      <c r="GM663">
        <f t="shared" si="504"/>
        <v>214.91</v>
      </c>
      <c r="GN663">
        <f t="shared" si="505"/>
        <v>214.91</v>
      </c>
      <c r="GO663">
        <f t="shared" si="506"/>
        <v>0</v>
      </c>
      <c r="GP663">
        <f t="shared" si="507"/>
        <v>0</v>
      </c>
      <c r="GR663">
        <v>0</v>
      </c>
      <c r="GS663">
        <v>3</v>
      </c>
      <c r="GT663">
        <v>0</v>
      </c>
      <c r="GU663" t="s">
        <v>3</v>
      </c>
      <c r="GV663">
        <f t="shared" si="508"/>
        <v>0</v>
      </c>
      <c r="GW663">
        <v>1</v>
      </c>
      <c r="GX663">
        <f t="shared" si="509"/>
        <v>0</v>
      </c>
      <c r="HA663">
        <v>0</v>
      </c>
      <c r="HB663">
        <v>0</v>
      </c>
      <c r="HC663">
        <f t="shared" si="510"/>
        <v>0</v>
      </c>
      <c r="HE663" t="s">
        <v>3</v>
      </c>
      <c r="HF663" t="s">
        <v>3</v>
      </c>
      <c r="IK663">
        <v>0</v>
      </c>
    </row>
    <row r="664" spans="1:245">
      <c r="A664">
        <v>17</v>
      </c>
      <c r="B664">
        <v>0</v>
      </c>
      <c r="C664">
        <f>ROW(SmtRes!A789)</f>
        <v>789</v>
      </c>
      <c r="D664">
        <f>ROW(EtalonRes!A772)</f>
        <v>772</v>
      </c>
      <c r="E664" t="s">
        <v>65</v>
      </c>
      <c r="F664" t="s">
        <v>45</v>
      </c>
      <c r="G664" t="s">
        <v>46</v>
      </c>
      <c r="H664" t="s">
        <v>47</v>
      </c>
      <c r="I664">
        <f>ROUND(2/100,9)</f>
        <v>0.02</v>
      </c>
      <c r="J664">
        <v>0</v>
      </c>
      <c r="O664">
        <f t="shared" si="471"/>
        <v>997.86</v>
      </c>
      <c r="P664">
        <f t="shared" si="472"/>
        <v>0</v>
      </c>
      <c r="Q664">
        <f t="shared" si="473"/>
        <v>43.61</v>
      </c>
      <c r="R664">
        <f t="shared" si="474"/>
        <v>26.5</v>
      </c>
      <c r="S664">
        <f t="shared" si="475"/>
        <v>954.25</v>
      </c>
      <c r="T664">
        <f t="shared" si="476"/>
        <v>0</v>
      </c>
      <c r="U664">
        <f t="shared" si="477"/>
        <v>3.5860000000000003</v>
      </c>
      <c r="V664">
        <f t="shared" si="478"/>
        <v>7.9400000000000012E-2</v>
      </c>
      <c r="W664">
        <f t="shared" si="479"/>
        <v>0</v>
      </c>
      <c r="X664">
        <f t="shared" si="480"/>
        <v>686.53</v>
      </c>
      <c r="Y664">
        <f t="shared" si="481"/>
        <v>490.38</v>
      </c>
      <c r="AA664">
        <v>35806607</v>
      </c>
      <c r="AB664">
        <f t="shared" si="482"/>
        <v>1634.97</v>
      </c>
      <c r="AC664">
        <f t="shared" si="483"/>
        <v>0</v>
      </c>
      <c r="AD664">
        <f t="shared" si="484"/>
        <v>196.98</v>
      </c>
      <c r="AE664">
        <f t="shared" si="485"/>
        <v>39.94</v>
      </c>
      <c r="AF664">
        <f t="shared" si="486"/>
        <v>1437.99</v>
      </c>
      <c r="AG664">
        <f t="shared" si="487"/>
        <v>0</v>
      </c>
      <c r="AH664">
        <f t="shared" si="488"/>
        <v>179.3</v>
      </c>
      <c r="AI664">
        <f t="shared" si="489"/>
        <v>3.97</v>
      </c>
      <c r="AJ664">
        <f t="shared" si="490"/>
        <v>0</v>
      </c>
      <c r="AK664">
        <v>1634.97</v>
      </c>
      <c r="AL664">
        <v>0</v>
      </c>
      <c r="AM664">
        <v>196.98</v>
      </c>
      <c r="AN664">
        <v>39.94</v>
      </c>
      <c r="AO664">
        <v>1437.99</v>
      </c>
      <c r="AP664">
        <v>0</v>
      </c>
      <c r="AQ664">
        <v>179.3</v>
      </c>
      <c r="AR664">
        <v>3.97</v>
      </c>
      <c r="AS664">
        <v>0</v>
      </c>
      <c r="AT664">
        <v>70</v>
      </c>
      <c r="AU664">
        <v>50</v>
      </c>
      <c r="AV664">
        <v>1</v>
      </c>
      <c r="AW664">
        <v>1</v>
      </c>
      <c r="AZ664">
        <v>1</v>
      </c>
      <c r="BA664">
        <v>33.18</v>
      </c>
      <c r="BB664">
        <v>11.07</v>
      </c>
      <c r="BC664">
        <v>1</v>
      </c>
      <c r="BD664" t="s">
        <v>3</v>
      </c>
      <c r="BE664" t="s">
        <v>3</v>
      </c>
      <c r="BF664" t="s">
        <v>3</v>
      </c>
      <c r="BG664" t="s">
        <v>3</v>
      </c>
      <c r="BH664">
        <v>0</v>
      </c>
      <c r="BI664">
        <v>1</v>
      </c>
      <c r="BJ664" t="s">
        <v>48</v>
      </c>
      <c r="BM664">
        <v>56001</v>
      </c>
      <c r="BN664">
        <v>0</v>
      </c>
      <c r="BO664" t="s">
        <v>45</v>
      </c>
      <c r="BP664">
        <v>1</v>
      </c>
      <c r="BQ664">
        <v>6</v>
      </c>
      <c r="BR664">
        <v>0</v>
      </c>
      <c r="BS664">
        <v>33.18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82</v>
      </c>
      <c r="CA664">
        <v>62</v>
      </c>
      <c r="CE664">
        <v>0</v>
      </c>
      <c r="CF664">
        <v>0</v>
      </c>
      <c r="CG664">
        <v>0</v>
      </c>
      <c r="CM664">
        <v>0</v>
      </c>
      <c r="CN664" t="s">
        <v>3</v>
      </c>
      <c r="CO664">
        <v>0</v>
      </c>
      <c r="CP664">
        <f t="shared" si="491"/>
        <v>997.86</v>
      </c>
      <c r="CQ664">
        <f t="shared" si="492"/>
        <v>0</v>
      </c>
      <c r="CR664">
        <f t="shared" si="493"/>
        <v>2180.5686000000001</v>
      </c>
      <c r="CS664">
        <f t="shared" si="494"/>
        <v>1325.2092</v>
      </c>
      <c r="CT664">
        <f t="shared" si="495"/>
        <v>47712.508199999997</v>
      </c>
      <c r="CU664">
        <f t="shared" si="496"/>
        <v>0</v>
      </c>
      <c r="CV664">
        <f t="shared" si="497"/>
        <v>179.3</v>
      </c>
      <c r="CW664">
        <f t="shared" si="498"/>
        <v>3.97</v>
      </c>
      <c r="CX664">
        <f t="shared" si="499"/>
        <v>0</v>
      </c>
      <c r="CY664">
        <f t="shared" si="500"/>
        <v>686.52499999999998</v>
      </c>
      <c r="CZ664">
        <f t="shared" si="501"/>
        <v>490.375</v>
      </c>
      <c r="DC664" t="s">
        <v>3</v>
      </c>
      <c r="DD664" t="s">
        <v>3</v>
      </c>
      <c r="DE664" t="s">
        <v>3</v>
      </c>
      <c r="DF664" t="s">
        <v>3</v>
      </c>
      <c r="DG664" t="s">
        <v>3</v>
      </c>
      <c r="DH664" t="s">
        <v>3</v>
      </c>
      <c r="DI664" t="s">
        <v>3</v>
      </c>
      <c r="DJ664" t="s">
        <v>3</v>
      </c>
      <c r="DK664" t="s">
        <v>3</v>
      </c>
      <c r="DL664" t="s">
        <v>3</v>
      </c>
      <c r="DM664" t="s">
        <v>3</v>
      </c>
      <c r="DN664">
        <v>0</v>
      </c>
      <c r="DO664">
        <v>0</v>
      </c>
      <c r="DP664">
        <v>1</v>
      </c>
      <c r="DQ664">
        <v>1</v>
      </c>
      <c r="DU664">
        <v>1013</v>
      </c>
      <c r="DV664" t="s">
        <v>47</v>
      </c>
      <c r="DW664" t="s">
        <v>47</v>
      </c>
      <c r="DX664">
        <v>1</v>
      </c>
      <c r="DZ664" t="s">
        <v>3</v>
      </c>
      <c r="EA664" t="s">
        <v>3</v>
      </c>
      <c r="EB664" t="s">
        <v>3</v>
      </c>
      <c r="EC664" t="s">
        <v>3</v>
      </c>
      <c r="EE664">
        <v>29085589</v>
      </c>
      <c r="EF664">
        <v>6</v>
      </c>
      <c r="EG664" t="s">
        <v>21</v>
      </c>
      <c r="EH664">
        <v>0</v>
      </c>
      <c r="EI664" t="s">
        <v>3</v>
      </c>
      <c r="EJ664">
        <v>1</v>
      </c>
      <c r="EK664">
        <v>56001</v>
      </c>
      <c r="EL664" t="s">
        <v>49</v>
      </c>
      <c r="EM664" t="s">
        <v>50</v>
      </c>
      <c r="EO664" t="s">
        <v>3</v>
      </c>
      <c r="EQ664">
        <v>0</v>
      </c>
      <c r="ER664">
        <v>1634.97</v>
      </c>
      <c r="ES664">
        <v>0</v>
      </c>
      <c r="ET664">
        <v>196.98</v>
      </c>
      <c r="EU664">
        <v>39.94</v>
      </c>
      <c r="EV664">
        <v>1437.99</v>
      </c>
      <c r="EW664">
        <v>179.3</v>
      </c>
      <c r="EX664">
        <v>3.97</v>
      </c>
      <c r="EY664">
        <v>0</v>
      </c>
      <c r="FQ664">
        <v>0</v>
      </c>
      <c r="FR664">
        <f t="shared" si="502"/>
        <v>0</v>
      </c>
      <c r="FS664">
        <v>0</v>
      </c>
      <c r="FV664" t="s">
        <v>24</v>
      </c>
      <c r="FW664" t="s">
        <v>25</v>
      </c>
      <c r="FX664">
        <v>82</v>
      </c>
      <c r="FY664">
        <v>62</v>
      </c>
      <c r="GA664" t="s">
        <v>3</v>
      </c>
      <c r="GD664">
        <v>1</v>
      </c>
      <c r="GF664">
        <v>395004222</v>
      </c>
      <c r="GG664">
        <v>2</v>
      </c>
      <c r="GH664">
        <v>1</v>
      </c>
      <c r="GI664">
        <v>2</v>
      </c>
      <c r="GJ664">
        <v>0</v>
      </c>
      <c r="GK664">
        <v>0</v>
      </c>
      <c r="GL664">
        <f t="shared" si="503"/>
        <v>0</v>
      </c>
      <c r="GM664">
        <f t="shared" si="504"/>
        <v>2174.77</v>
      </c>
      <c r="GN664">
        <f t="shared" si="505"/>
        <v>2174.77</v>
      </c>
      <c r="GO664">
        <f t="shared" si="506"/>
        <v>0</v>
      </c>
      <c r="GP664">
        <f t="shared" si="507"/>
        <v>0</v>
      </c>
      <c r="GR664">
        <v>0</v>
      </c>
      <c r="GS664">
        <v>3</v>
      </c>
      <c r="GT664">
        <v>0</v>
      </c>
      <c r="GU664" t="s">
        <v>3</v>
      </c>
      <c r="GV664">
        <f t="shared" si="508"/>
        <v>0</v>
      </c>
      <c r="GW664">
        <v>1</v>
      </c>
      <c r="GX664">
        <f t="shared" si="509"/>
        <v>0</v>
      </c>
      <c r="HA664">
        <v>0</v>
      </c>
      <c r="HB664">
        <v>0</v>
      </c>
      <c r="HC664">
        <f t="shared" si="510"/>
        <v>0</v>
      </c>
      <c r="HE664" t="s">
        <v>3</v>
      </c>
      <c r="HF664" t="s">
        <v>3</v>
      </c>
      <c r="IK664">
        <v>0</v>
      </c>
    </row>
    <row r="665" spans="1:245">
      <c r="A665">
        <v>18</v>
      </c>
      <c r="B665">
        <v>0</v>
      </c>
      <c r="C665">
        <v>789</v>
      </c>
      <c r="E665" t="s">
        <v>306</v>
      </c>
      <c r="F665" t="s">
        <v>27</v>
      </c>
      <c r="G665" t="s">
        <v>28</v>
      </c>
      <c r="H665" t="s">
        <v>29</v>
      </c>
      <c r="I665">
        <f>I664*J665</f>
        <v>0.21</v>
      </c>
      <c r="J665">
        <v>10.5</v>
      </c>
      <c r="O665">
        <f t="shared" si="471"/>
        <v>0</v>
      </c>
      <c r="P665">
        <f t="shared" si="472"/>
        <v>0</v>
      </c>
      <c r="Q665">
        <f t="shared" si="473"/>
        <v>0</v>
      </c>
      <c r="R665">
        <f t="shared" si="474"/>
        <v>0</v>
      </c>
      <c r="S665">
        <f t="shared" si="475"/>
        <v>0</v>
      </c>
      <c r="T665">
        <f t="shared" si="476"/>
        <v>0</v>
      </c>
      <c r="U665">
        <f t="shared" si="477"/>
        <v>0</v>
      </c>
      <c r="V665">
        <f t="shared" si="478"/>
        <v>0</v>
      </c>
      <c r="W665">
        <f t="shared" si="479"/>
        <v>0</v>
      </c>
      <c r="X665">
        <f t="shared" si="480"/>
        <v>0</v>
      </c>
      <c r="Y665">
        <f t="shared" si="481"/>
        <v>0</v>
      </c>
      <c r="AA665">
        <v>35806607</v>
      </c>
      <c r="AB665">
        <f t="shared" si="482"/>
        <v>0</v>
      </c>
      <c r="AC665">
        <f t="shared" si="483"/>
        <v>0</v>
      </c>
      <c r="AD665">
        <f t="shared" si="484"/>
        <v>0</v>
      </c>
      <c r="AE665">
        <f t="shared" si="485"/>
        <v>0</v>
      </c>
      <c r="AF665">
        <f t="shared" si="486"/>
        <v>0</v>
      </c>
      <c r="AG665">
        <f t="shared" si="487"/>
        <v>0</v>
      </c>
      <c r="AH665">
        <f t="shared" si="488"/>
        <v>0</v>
      </c>
      <c r="AI665">
        <f t="shared" si="489"/>
        <v>0</v>
      </c>
      <c r="AJ665">
        <f t="shared" si="490"/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1</v>
      </c>
      <c r="AW665">
        <v>1</v>
      </c>
      <c r="AZ665">
        <v>1</v>
      </c>
      <c r="BA665">
        <v>1</v>
      </c>
      <c r="BB665">
        <v>1</v>
      </c>
      <c r="BC665">
        <v>1</v>
      </c>
      <c r="BD665" t="s">
        <v>3</v>
      </c>
      <c r="BE665" t="s">
        <v>3</v>
      </c>
      <c r="BF665" t="s">
        <v>3</v>
      </c>
      <c r="BG665" t="s">
        <v>3</v>
      </c>
      <c r="BH665">
        <v>3</v>
      </c>
      <c r="BI665">
        <v>2</v>
      </c>
      <c r="BJ665" t="s">
        <v>30</v>
      </c>
      <c r="BM665">
        <v>500002</v>
      </c>
      <c r="BN665">
        <v>0</v>
      </c>
      <c r="BO665" t="s">
        <v>3</v>
      </c>
      <c r="BP665">
        <v>0</v>
      </c>
      <c r="BQ665">
        <v>12</v>
      </c>
      <c r="BR665">
        <v>0</v>
      </c>
      <c r="BS665">
        <v>1</v>
      </c>
      <c r="BT665">
        <v>1</v>
      </c>
      <c r="BU665">
        <v>1</v>
      </c>
      <c r="BV665">
        <v>1</v>
      </c>
      <c r="BW665">
        <v>1</v>
      </c>
      <c r="BX665">
        <v>1</v>
      </c>
      <c r="BY665" t="s">
        <v>3</v>
      </c>
      <c r="BZ665">
        <v>0</v>
      </c>
      <c r="CA665">
        <v>0</v>
      </c>
      <c r="CE665">
        <v>0</v>
      </c>
      <c r="CF665">
        <v>0</v>
      </c>
      <c r="CG665">
        <v>0</v>
      </c>
      <c r="CM665">
        <v>0</v>
      </c>
      <c r="CN665" t="s">
        <v>3</v>
      </c>
      <c r="CO665">
        <v>0</v>
      </c>
      <c r="CP665">
        <f t="shared" si="491"/>
        <v>0</v>
      </c>
      <c r="CQ665">
        <f t="shared" si="492"/>
        <v>0</v>
      </c>
      <c r="CR665">
        <f t="shared" si="493"/>
        <v>0</v>
      </c>
      <c r="CS665">
        <f t="shared" si="494"/>
        <v>0</v>
      </c>
      <c r="CT665">
        <f t="shared" si="495"/>
        <v>0</v>
      </c>
      <c r="CU665">
        <f t="shared" si="496"/>
        <v>0</v>
      </c>
      <c r="CV665">
        <f t="shared" si="497"/>
        <v>0</v>
      </c>
      <c r="CW665">
        <f t="shared" si="498"/>
        <v>0</v>
      </c>
      <c r="CX665">
        <f t="shared" si="499"/>
        <v>0</v>
      </c>
      <c r="CY665">
        <f t="shared" si="500"/>
        <v>0</v>
      </c>
      <c r="CZ665">
        <f t="shared" si="501"/>
        <v>0</v>
      </c>
      <c r="DC665" t="s">
        <v>3</v>
      </c>
      <c r="DD665" t="s">
        <v>3</v>
      </c>
      <c r="DE665" t="s">
        <v>3</v>
      </c>
      <c r="DF665" t="s">
        <v>3</v>
      </c>
      <c r="DG665" t="s">
        <v>3</v>
      </c>
      <c r="DH665" t="s">
        <v>3</v>
      </c>
      <c r="DI665" t="s">
        <v>3</v>
      </c>
      <c r="DJ665" t="s">
        <v>3</v>
      </c>
      <c r="DK665" t="s">
        <v>3</v>
      </c>
      <c r="DL665" t="s">
        <v>3</v>
      </c>
      <c r="DM665" t="s">
        <v>3</v>
      </c>
      <c r="DN665">
        <v>0</v>
      </c>
      <c r="DO665">
        <v>0</v>
      </c>
      <c r="DP665">
        <v>1</v>
      </c>
      <c r="DQ665">
        <v>1</v>
      </c>
      <c r="DU665">
        <v>1009</v>
      </c>
      <c r="DV665" t="s">
        <v>29</v>
      </c>
      <c r="DW665" t="s">
        <v>29</v>
      </c>
      <c r="DX665">
        <v>1000</v>
      </c>
      <c r="DZ665" t="s">
        <v>3</v>
      </c>
      <c r="EA665" t="s">
        <v>3</v>
      </c>
      <c r="EB665" t="s">
        <v>3</v>
      </c>
      <c r="EC665" t="s">
        <v>3</v>
      </c>
      <c r="EE665">
        <v>29085444</v>
      </c>
      <c r="EF665">
        <v>12</v>
      </c>
      <c r="EG665" t="s">
        <v>31</v>
      </c>
      <c r="EH665">
        <v>0</v>
      </c>
      <c r="EI665" t="s">
        <v>3</v>
      </c>
      <c r="EJ665">
        <v>2</v>
      </c>
      <c r="EK665">
        <v>500002</v>
      </c>
      <c r="EL665" t="s">
        <v>32</v>
      </c>
      <c r="EM665" t="s">
        <v>33</v>
      </c>
      <c r="EO665" t="s">
        <v>3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FQ665">
        <v>0</v>
      </c>
      <c r="FR665">
        <f t="shared" si="502"/>
        <v>0</v>
      </c>
      <c r="FS665">
        <v>0</v>
      </c>
      <c r="FX665">
        <v>0</v>
      </c>
      <c r="FY665">
        <v>0</v>
      </c>
      <c r="GA665" t="s">
        <v>3</v>
      </c>
      <c r="GD665">
        <v>1</v>
      </c>
      <c r="GF665">
        <v>-304821490</v>
      </c>
      <c r="GG665">
        <v>2</v>
      </c>
      <c r="GH665">
        <v>1</v>
      </c>
      <c r="GI665">
        <v>-2</v>
      </c>
      <c r="GJ665">
        <v>0</v>
      </c>
      <c r="GK665">
        <v>0</v>
      </c>
      <c r="GL665">
        <f t="shared" si="503"/>
        <v>0</v>
      </c>
      <c r="GM665">
        <f t="shared" si="504"/>
        <v>0</v>
      </c>
      <c r="GN665">
        <f t="shared" si="505"/>
        <v>0</v>
      </c>
      <c r="GO665">
        <f t="shared" si="506"/>
        <v>0</v>
      </c>
      <c r="GP665">
        <f t="shared" si="507"/>
        <v>0</v>
      </c>
      <c r="GR665">
        <v>0</v>
      </c>
      <c r="GS665">
        <v>3</v>
      </c>
      <c r="GT665">
        <v>0</v>
      </c>
      <c r="GU665" t="s">
        <v>3</v>
      </c>
      <c r="GV665">
        <f t="shared" si="508"/>
        <v>0</v>
      </c>
      <c r="GW665">
        <v>1</v>
      </c>
      <c r="GX665">
        <f t="shared" si="509"/>
        <v>0</v>
      </c>
      <c r="HA665">
        <v>0</v>
      </c>
      <c r="HB665">
        <v>0</v>
      </c>
      <c r="HC665">
        <f t="shared" si="510"/>
        <v>0</v>
      </c>
      <c r="HE665" t="s">
        <v>3</v>
      </c>
      <c r="HF665" t="s">
        <v>3</v>
      </c>
      <c r="IK665">
        <v>0</v>
      </c>
    </row>
    <row r="667" spans="1:245">
      <c r="A667" s="2">
        <v>51</v>
      </c>
      <c r="B667" s="2">
        <f>B651</f>
        <v>0</v>
      </c>
      <c r="C667" s="2">
        <f>A651</f>
        <v>5</v>
      </c>
      <c r="D667" s="2">
        <f>ROW(A651)</f>
        <v>651</v>
      </c>
      <c r="E667" s="2"/>
      <c r="F667" s="2" t="str">
        <f>IF(F651&lt;&gt;"",F651,"")</f>
        <v>Новый подраздел</v>
      </c>
      <c r="G667" s="2" t="str">
        <f>IF(G651&lt;&gt;"",G651,"")</f>
        <v>демонтаж</v>
      </c>
      <c r="H667" s="2">
        <v>0</v>
      </c>
      <c r="I667" s="2"/>
      <c r="J667" s="2"/>
      <c r="K667" s="2"/>
      <c r="L667" s="2"/>
      <c r="M667" s="2"/>
      <c r="N667" s="2"/>
      <c r="O667" s="2">
        <f t="shared" ref="O667:T667" si="511">ROUND(AB667,2)</f>
        <v>2360.66</v>
      </c>
      <c r="P667" s="2">
        <f t="shared" si="511"/>
        <v>0</v>
      </c>
      <c r="Q667" s="2">
        <f t="shared" si="511"/>
        <v>53.37</v>
      </c>
      <c r="R667" s="2">
        <f t="shared" si="511"/>
        <v>35.92</v>
      </c>
      <c r="S667" s="2">
        <f t="shared" si="511"/>
        <v>2307.29</v>
      </c>
      <c r="T667" s="2">
        <f t="shared" si="511"/>
        <v>0</v>
      </c>
      <c r="U667" s="2">
        <f>AH667</f>
        <v>8.8038900000000009</v>
      </c>
      <c r="V667" s="2">
        <f>AI667</f>
        <v>0.10031000000000001</v>
      </c>
      <c r="W667" s="2">
        <f>ROUND(AJ667,2)</f>
        <v>0</v>
      </c>
      <c r="X667" s="2">
        <f>ROUND(AK667,2)</f>
        <v>1634.25</v>
      </c>
      <c r="Y667" s="2">
        <f>ROUND(AL667,2)</f>
        <v>1215.47</v>
      </c>
      <c r="Z667" s="2"/>
      <c r="AA667" s="2"/>
      <c r="AB667" s="2">
        <f>ROUND(SUMIF(AA655:AA665,"=35806607",O655:O665),2)</f>
        <v>2360.66</v>
      </c>
      <c r="AC667" s="2">
        <f>ROUND(SUMIF(AA655:AA665,"=35806607",P655:P665),2)</f>
        <v>0</v>
      </c>
      <c r="AD667" s="2">
        <f>ROUND(SUMIF(AA655:AA665,"=35806607",Q655:Q665),2)</f>
        <v>53.37</v>
      </c>
      <c r="AE667" s="2">
        <f>ROUND(SUMIF(AA655:AA665,"=35806607",R655:R665),2)</f>
        <v>35.92</v>
      </c>
      <c r="AF667" s="2">
        <f>ROUND(SUMIF(AA655:AA665,"=35806607",S655:S665),2)</f>
        <v>2307.29</v>
      </c>
      <c r="AG667" s="2">
        <f>ROUND(SUMIF(AA655:AA665,"=35806607",T655:T665),2)</f>
        <v>0</v>
      </c>
      <c r="AH667" s="2">
        <f>SUMIF(AA655:AA665,"=35806607",U655:U665)</f>
        <v>8.8038900000000009</v>
      </c>
      <c r="AI667" s="2">
        <f>SUMIF(AA655:AA665,"=35806607",V655:V665)</f>
        <v>0.10031000000000001</v>
      </c>
      <c r="AJ667" s="2">
        <f>ROUND(SUMIF(AA655:AA665,"=35806607",W655:W665),2)</f>
        <v>0</v>
      </c>
      <c r="AK667" s="2">
        <f>ROUND(SUMIF(AA655:AA665,"=35806607",X655:X665),2)</f>
        <v>1634.25</v>
      </c>
      <c r="AL667" s="2">
        <f>ROUND(SUMIF(AA655:AA665,"=35806607",Y655:Y665),2)</f>
        <v>1215.47</v>
      </c>
      <c r="AM667" s="2"/>
      <c r="AN667" s="2"/>
      <c r="AO667" s="2">
        <f t="shared" ref="AO667:BD667" si="512">ROUND(BX667,2)</f>
        <v>0</v>
      </c>
      <c r="AP667" s="2">
        <f t="shared" si="512"/>
        <v>0</v>
      </c>
      <c r="AQ667" s="2">
        <f t="shared" si="512"/>
        <v>0</v>
      </c>
      <c r="AR667" s="2">
        <f t="shared" si="512"/>
        <v>5210.38</v>
      </c>
      <c r="AS667" s="2">
        <f t="shared" si="512"/>
        <v>5210.38</v>
      </c>
      <c r="AT667" s="2">
        <f t="shared" si="512"/>
        <v>0</v>
      </c>
      <c r="AU667" s="2">
        <f t="shared" si="512"/>
        <v>0</v>
      </c>
      <c r="AV667" s="2">
        <f t="shared" si="512"/>
        <v>0</v>
      </c>
      <c r="AW667" s="2">
        <f t="shared" si="512"/>
        <v>0</v>
      </c>
      <c r="AX667" s="2">
        <f t="shared" si="512"/>
        <v>0</v>
      </c>
      <c r="AY667" s="2">
        <f t="shared" si="512"/>
        <v>0</v>
      </c>
      <c r="AZ667" s="2">
        <f t="shared" si="512"/>
        <v>0</v>
      </c>
      <c r="BA667" s="2">
        <f t="shared" si="512"/>
        <v>0</v>
      </c>
      <c r="BB667" s="2">
        <f t="shared" si="512"/>
        <v>0</v>
      </c>
      <c r="BC667" s="2">
        <f t="shared" si="512"/>
        <v>0</v>
      </c>
      <c r="BD667" s="2">
        <f t="shared" si="512"/>
        <v>0</v>
      </c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>
        <f>ROUND(SUMIF(AA655:AA665,"=35806607",FQ655:FQ665),2)</f>
        <v>0</v>
      </c>
      <c r="BY667" s="2">
        <f>ROUND(SUMIF(AA655:AA665,"=35806607",FR655:FR665),2)</f>
        <v>0</v>
      </c>
      <c r="BZ667" s="2">
        <f>ROUND(SUMIF(AA655:AA665,"=35806607",GL655:GL665),2)</f>
        <v>0</v>
      </c>
      <c r="CA667" s="2">
        <f>ROUND(SUMIF(AA655:AA665,"=35806607",GM655:GM665),2)</f>
        <v>5210.38</v>
      </c>
      <c r="CB667" s="2">
        <f>ROUND(SUMIF(AA655:AA665,"=35806607",GN655:GN665),2)</f>
        <v>5210.38</v>
      </c>
      <c r="CC667" s="2">
        <f>ROUND(SUMIF(AA655:AA665,"=35806607",GO655:GO665),2)</f>
        <v>0</v>
      </c>
      <c r="CD667" s="2">
        <f>ROUND(SUMIF(AA655:AA665,"=35806607",GP655:GP665),2)</f>
        <v>0</v>
      </c>
      <c r="CE667" s="2">
        <f>AC667-BX667</f>
        <v>0</v>
      </c>
      <c r="CF667" s="2">
        <f>AC667-BY667</f>
        <v>0</v>
      </c>
      <c r="CG667" s="2">
        <f>BX667-BZ667</f>
        <v>0</v>
      </c>
      <c r="CH667" s="2">
        <f>AC667-BX667-BY667+BZ667</f>
        <v>0</v>
      </c>
      <c r="CI667" s="2">
        <f>BY667-BZ667</f>
        <v>0</v>
      </c>
      <c r="CJ667" s="2">
        <f>ROUND(SUMIF(AA655:AA665,"=35806607",GX655:GX665),2)</f>
        <v>0</v>
      </c>
      <c r="CK667" s="2">
        <f>ROUND(SUMIF(AA655:AA665,"=35806607",GY655:GY665),2)</f>
        <v>0</v>
      </c>
      <c r="CL667" s="2">
        <f>ROUND(SUMIF(AA655:AA665,"=35806607",GZ655:GZ665),2)</f>
        <v>0</v>
      </c>
      <c r="CM667" s="2">
        <f>ROUND(SUMIF(AA655:AA665,"=35806607",HD655:HD665),2)</f>
        <v>0</v>
      </c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>
        <v>0</v>
      </c>
    </row>
    <row r="669" spans="1:245">
      <c r="A669" s="4">
        <v>50</v>
      </c>
      <c r="B669" s="4">
        <v>0</v>
      </c>
      <c r="C669" s="4">
        <v>0</v>
      </c>
      <c r="D669" s="4">
        <v>1</v>
      </c>
      <c r="E669" s="4">
        <v>201</v>
      </c>
      <c r="F669" s="4">
        <f>ROUND(Source!O667,O669)</f>
        <v>2360.66</v>
      </c>
      <c r="G669" s="4" t="s">
        <v>81</v>
      </c>
      <c r="H669" s="4" t="s">
        <v>82</v>
      </c>
      <c r="I669" s="4"/>
      <c r="J669" s="4"/>
      <c r="K669" s="4">
        <v>201</v>
      </c>
      <c r="L669" s="4">
        <v>1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/>
    </row>
    <row r="670" spans="1:245">
      <c r="A670" s="4">
        <v>50</v>
      </c>
      <c r="B670" s="4">
        <v>0</v>
      </c>
      <c r="C670" s="4">
        <v>0</v>
      </c>
      <c r="D670" s="4">
        <v>1</v>
      </c>
      <c r="E670" s="4">
        <v>202</v>
      </c>
      <c r="F670" s="4">
        <f>ROUND(Source!P667,O670)</f>
        <v>0</v>
      </c>
      <c r="G670" s="4" t="s">
        <v>83</v>
      </c>
      <c r="H670" s="4" t="s">
        <v>84</v>
      </c>
      <c r="I670" s="4"/>
      <c r="J670" s="4"/>
      <c r="K670" s="4">
        <v>202</v>
      </c>
      <c r="L670" s="4">
        <v>2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/>
    </row>
    <row r="671" spans="1:245">
      <c r="A671" s="4">
        <v>50</v>
      </c>
      <c r="B671" s="4">
        <v>0</v>
      </c>
      <c r="C671" s="4">
        <v>0</v>
      </c>
      <c r="D671" s="4">
        <v>1</v>
      </c>
      <c r="E671" s="4">
        <v>222</v>
      </c>
      <c r="F671" s="4">
        <f>ROUND(Source!AO667,O671)</f>
        <v>0</v>
      </c>
      <c r="G671" s="4" t="s">
        <v>85</v>
      </c>
      <c r="H671" s="4" t="s">
        <v>86</v>
      </c>
      <c r="I671" s="4"/>
      <c r="J671" s="4"/>
      <c r="K671" s="4">
        <v>222</v>
      </c>
      <c r="L671" s="4">
        <v>3</v>
      </c>
      <c r="M671" s="4">
        <v>3</v>
      </c>
      <c r="N671" s="4" t="s">
        <v>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45">
      <c r="A672" s="4">
        <v>50</v>
      </c>
      <c r="B672" s="4">
        <v>0</v>
      </c>
      <c r="C672" s="4">
        <v>0</v>
      </c>
      <c r="D672" s="4">
        <v>1</v>
      </c>
      <c r="E672" s="4">
        <v>225</v>
      </c>
      <c r="F672" s="4">
        <f>ROUND(Source!AV667,O672)</f>
        <v>0</v>
      </c>
      <c r="G672" s="4" t="s">
        <v>87</v>
      </c>
      <c r="H672" s="4" t="s">
        <v>88</v>
      </c>
      <c r="I672" s="4"/>
      <c r="J672" s="4"/>
      <c r="K672" s="4">
        <v>225</v>
      </c>
      <c r="L672" s="4">
        <v>4</v>
      </c>
      <c r="M672" s="4">
        <v>3</v>
      </c>
      <c r="N672" s="4" t="s">
        <v>3</v>
      </c>
      <c r="O672" s="4">
        <v>2</v>
      </c>
      <c r="P672" s="4"/>
      <c r="Q672" s="4"/>
      <c r="R672" s="4"/>
      <c r="S672" s="4"/>
      <c r="T672" s="4"/>
      <c r="U672" s="4"/>
      <c r="V672" s="4"/>
      <c r="W672" s="4"/>
    </row>
    <row r="673" spans="1:23">
      <c r="A673" s="4">
        <v>50</v>
      </c>
      <c r="B673" s="4">
        <v>0</v>
      </c>
      <c r="C673" s="4">
        <v>0</v>
      </c>
      <c r="D673" s="4">
        <v>1</v>
      </c>
      <c r="E673" s="4">
        <v>226</v>
      </c>
      <c r="F673" s="4">
        <f>ROUND(Source!AW667,O673)</f>
        <v>0</v>
      </c>
      <c r="G673" s="4" t="s">
        <v>89</v>
      </c>
      <c r="H673" s="4" t="s">
        <v>90</v>
      </c>
      <c r="I673" s="4"/>
      <c r="J673" s="4"/>
      <c r="K673" s="4">
        <v>226</v>
      </c>
      <c r="L673" s="4">
        <v>5</v>
      </c>
      <c r="M673" s="4">
        <v>3</v>
      </c>
      <c r="N673" s="4" t="s">
        <v>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3">
      <c r="A674" s="4">
        <v>50</v>
      </c>
      <c r="B674" s="4">
        <v>0</v>
      </c>
      <c r="C674" s="4">
        <v>0</v>
      </c>
      <c r="D674" s="4">
        <v>1</v>
      </c>
      <c r="E674" s="4">
        <v>227</v>
      </c>
      <c r="F674" s="4">
        <f>ROUND(Source!AX667,O674)</f>
        <v>0</v>
      </c>
      <c r="G674" s="4" t="s">
        <v>91</v>
      </c>
      <c r="H674" s="4" t="s">
        <v>92</v>
      </c>
      <c r="I674" s="4"/>
      <c r="J674" s="4"/>
      <c r="K674" s="4">
        <v>227</v>
      </c>
      <c r="L674" s="4">
        <v>6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>
      <c r="A675" s="4">
        <v>50</v>
      </c>
      <c r="B675" s="4">
        <v>0</v>
      </c>
      <c r="C675" s="4">
        <v>0</v>
      </c>
      <c r="D675" s="4">
        <v>1</v>
      </c>
      <c r="E675" s="4">
        <v>228</v>
      </c>
      <c r="F675" s="4">
        <f>ROUND(Source!AY667,O675)</f>
        <v>0</v>
      </c>
      <c r="G675" s="4" t="s">
        <v>93</v>
      </c>
      <c r="H675" s="4" t="s">
        <v>94</v>
      </c>
      <c r="I675" s="4"/>
      <c r="J675" s="4"/>
      <c r="K675" s="4">
        <v>228</v>
      </c>
      <c r="L675" s="4">
        <v>7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>
      <c r="A676" s="4">
        <v>50</v>
      </c>
      <c r="B676" s="4">
        <v>0</v>
      </c>
      <c r="C676" s="4">
        <v>0</v>
      </c>
      <c r="D676" s="4">
        <v>1</v>
      </c>
      <c r="E676" s="4">
        <v>216</v>
      </c>
      <c r="F676" s="4">
        <f>ROUND(Source!AP667,O676)</f>
        <v>0</v>
      </c>
      <c r="G676" s="4" t="s">
        <v>95</v>
      </c>
      <c r="H676" s="4" t="s">
        <v>96</v>
      </c>
      <c r="I676" s="4"/>
      <c r="J676" s="4"/>
      <c r="K676" s="4">
        <v>216</v>
      </c>
      <c r="L676" s="4">
        <v>8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>
      <c r="A677" s="4">
        <v>50</v>
      </c>
      <c r="B677" s="4">
        <v>0</v>
      </c>
      <c r="C677" s="4">
        <v>0</v>
      </c>
      <c r="D677" s="4">
        <v>1</v>
      </c>
      <c r="E677" s="4">
        <v>223</v>
      </c>
      <c r="F677" s="4">
        <f>ROUND(Source!AQ667,O677)</f>
        <v>0</v>
      </c>
      <c r="G677" s="4" t="s">
        <v>97</v>
      </c>
      <c r="H677" s="4" t="s">
        <v>98</v>
      </c>
      <c r="I677" s="4"/>
      <c r="J677" s="4"/>
      <c r="K677" s="4">
        <v>223</v>
      </c>
      <c r="L677" s="4">
        <v>9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>
      <c r="A678" s="4">
        <v>50</v>
      </c>
      <c r="B678" s="4">
        <v>0</v>
      </c>
      <c r="C678" s="4">
        <v>0</v>
      </c>
      <c r="D678" s="4">
        <v>1</v>
      </c>
      <c r="E678" s="4">
        <v>229</v>
      </c>
      <c r="F678" s="4">
        <f>ROUND(Source!AZ667,O678)</f>
        <v>0</v>
      </c>
      <c r="G678" s="4" t="s">
        <v>99</v>
      </c>
      <c r="H678" s="4" t="s">
        <v>100</v>
      </c>
      <c r="I678" s="4"/>
      <c r="J678" s="4"/>
      <c r="K678" s="4">
        <v>229</v>
      </c>
      <c r="L678" s="4">
        <v>10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>
      <c r="A679" s="4">
        <v>50</v>
      </c>
      <c r="B679" s="4">
        <v>0</v>
      </c>
      <c r="C679" s="4">
        <v>0</v>
      </c>
      <c r="D679" s="4">
        <v>1</v>
      </c>
      <c r="E679" s="4">
        <v>203</v>
      </c>
      <c r="F679" s="4">
        <f>ROUND(Source!Q667,O679)</f>
        <v>53.37</v>
      </c>
      <c r="G679" s="4" t="s">
        <v>101</v>
      </c>
      <c r="H679" s="4" t="s">
        <v>102</v>
      </c>
      <c r="I679" s="4"/>
      <c r="J679" s="4"/>
      <c r="K679" s="4">
        <v>203</v>
      </c>
      <c r="L679" s="4">
        <v>11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>
      <c r="A680" s="4">
        <v>50</v>
      </c>
      <c r="B680" s="4">
        <v>0</v>
      </c>
      <c r="C680" s="4">
        <v>0</v>
      </c>
      <c r="D680" s="4">
        <v>1</v>
      </c>
      <c r="E680" s="4">
        <v>231</v>
      </c>
      <c r="F680" s="4">
        <f>ROUND(Source!BB667,O680)</f>
        <v>0</v>
      </c>
      <c r="G680" s="4" t="s">
        <v>103</v>
      </c>
      <c r="H680" s="4" t="s">
        <v>104</v>
      </c>
      <c r="I680" s="4"/>
      <c r="J680" s="4"/>
      <c r="K680" s="4">
        <v>231</v>
      </c>
      <c r="L680" s="4">
        <v>12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>
      <c r="A681" s="4">
        <v>50</v>
      </c>
      <c r="B681" s="4">
        <v>0</v>
      </c>
      <c r="C681" s="4">
        <v>0</v>
      </c>
      <c r="D681" s="4">
        <v>1</v>
      </c>
      <c r="E681" s="4">
        <v>204</v>
      </c>
      <c r="F681" s="4">
        <f>ROUND(Source!R667,O681)</f>
        <v>35.92</v>
      </c>
      <c r="G681" s="4" t="s">
        <v>105</v>
      </c>
      <c r="H681" s="4" t="s">
        <v>106</v>
      </c>
      <c r="I681" s="4"/>
      <c r="J681" s="4"/>
      <c r="K681" s="4">
        <v>204</v>
      </c>
      <c r="L681" s="4">
        <v>13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>
      <c r="A682" s="4">
        <v>50</v>
      </c>
      <c r="B682" s="4">
        <v>0</v>
      </c>
      <c r="C682" s="4">
        <v>0</v>
      </c>
      <c r="D682" s="4">
        <v>1</v>
      </c>
      <c r="E682" s="4">
        <v>205</v>
      </c>
      <c r="F682" s="4">
        <f>ROUND(Source!S667,O682)</f>
        <v>2307.29</v>
      </c>
      <c r="G682" s="4" t="s">
        <v>107</v>
      </c>
      <c r="H682" s="4" t="s">
        <v>108</v>
      </c>
      <c r="I682" s="4"/>
      <c r="J682" s="4"/>
      <c r="K682" s="4">
        <v>205</v>
      </c>
      <c r="L682" s="4">
        <v>14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>
      <c r="A683" s="4">
        <v>50</v>
      </c>
      <c r="B683" s="4">
        <v>0</v>
      </c>
      <c r="C683" s="4">
        <v>0</v>
      </c>
      <c r="D683" s="4">
        <v>1</v>
      </c>
      <c r="E683" s="4">
        <v>232</v>
      </c>
      <c r="F683" s="4">
        <f>ROUND(Source!BC667,O683)</f>
        <v>0</v>
      </c>
      <c r="G683" s="4" t="s">
        <v>109</v>
      </c>
      <c r="H683" s="4" t="s">
        <v>110</v>
      </c>
      <c r="I683" s="4"/>
      <c r="J683" s="4"/>
      <c r="K683" s="4">
        <v>232</v>
      </c>
      <c r="L683" s="4">
        <v>15</v>
      </c>
      <c r="M683" s="4">
        <v>3</v>
      </c>
      <c r="N683" s="4" t="s">
        <v>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3">
      <c r="A684" s="4">
        <v>50</v>
      </c>
      <c r="B684" s="4">
        <v>0</v>
      </c>
      <c r="C684" s="4">
        <v>0</v>
      </c>
      <c r="D684" s="4">
        <v>1</v>
      </c>
      <c r="E684" s="4">
        <v>214</v>
      </c>
      <c r="F684" s="4">
        <f>ROUND(Source!AS667,O684)</f>
        <v>5210.38</v>
      </c>
      <c r="G684" s="4" t="s">
        <v>111</v>
      </c>
      <c r="H684" s="4" t="s">
        <v>112</v>
      </c>
      <c r="I684" s="4"/>
      <c r="J684" s="4"/>
      <c r="K684" s="4">
        <v>214</v>
      </c>
      <c r="L684" s="4">
        <v>16</v>
      </c>
      <c r="M684" s="4">
        <v>3</v>
      </c>
      <c r="N684" s="4" t="s">
        <v>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3">
      <c r="A685" s="4">
        <v>50</v>
      </c>
      <c r="B685" s="4">
        <v>0</v>
      </c>
      <c r="C685" s="4">
        <v>0</v>
      </c>
      <c r="D685" s="4">
        <v>1</v>
      </c>
      <c r="E685" s="4">
        <v>215</v>
      </c>
      <c r="F685" s="4">
        <f>ROUND(Source!AT667,O685)</f>
        <v>0</v>
      </c>
      <c r="G685" s="4" t="s">
        <v>113</v>
      </c>
      <c r="H685" s="4" t="s">
        <v>114</v>
      </c>
      <c r="I685" s="4"/>
      <c r="J685" s="4"/>
      <c r="K685" s="4">
        <v>215</v>
      </c>
      <c r="L685" s="4">
        <v>17</v>
      </c>
      <c r="M685" s="4">
        <v>3</v>
      </c>
      <c r="N685" s="4" t="s">
        <v>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3">
      <c r="A686" s="4">
        <v>50</v>
      </c>
      <c r="B686" s="4">
        <v>0</v>
      </c>
      <c r="C686" s="4">
        <v>0</v>
      </c>
      <c r="D686" s="4">
        <v>1</v>
      </c>
      <c r="E686" s="4">
        <v>217</v>
      </c>
      <c r="F686" s="4">
        <f>ROUND(Source!AU667,O686)</f>
        <v>0</v>
      </c>
      <c r="G686" s="4" t="s">
        <v>115</v>
      </c>
      <c r="H686" s="4" t="s">
        <v>116</v>
      </c>
      <c r="I686" s="4"/>
      <c r="J686" s="4"/>
      <c r="K686" s="4">
        <v>217</v>
      </c>
      <c r="L686" s="4">
        <v>18</v>
      </c>
      <c r="M686" s="4">
        <v>3</v>
      </c>
      <c r="N686" s="4" t="s">
        <v>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3">
      <c r="A687" s="4">
        <v>50</v>
      </c>
      <c r="B687" s="4">
        <v>0</v>
      </c>
      <c r="C687" s="4">
        <v>0</v>
      </c>
      <c r="D687" s="4">
        <v>1</v>
      </c>
      <c r="E687" s="4">
        <v>230</v>
      </c>
      <c r="F687" s="4">
        <f>ROUND(Source!BA667,O687)</f>
        <v>0</v>
      </c>
      <c r="G687" s="4" t="s">
        <v>117</v>
      </c>
      <c r="H687" s="4" t="s">
        <v>118</v>
      </c>
      <c r="I687" s="4"/>
      <c r="J687" s="4"/>
      <c r="K687" s="4">
        <v>230</v>
      </c>
      <c r="L687" s="4">
        <v>19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>
      <c r="A688" s="4">
        <v>50</v>
      </c>
      <c r="B688" s="4">
        <v>0</v>
      </c>
      <c r="C688" s="4">
        <v>0</v>
      </c>
      <c r="D688" s="4">
        <v>1</v>
      </c>
      <c r="E688" s="4">
        <v>206</v>
      </c>
      <c r="F688" s="4">
        <f>ROUND(Source!T667,O688)</f>
        <v>0</v>
      </c>
      <c r="G688" s="4" t="s">
        <v>119</v>
      </c>
      <c r="H688" s="4" t="s">
        <v>120</v>
      </c>
      <c r="I688" s="4"/>
      <c r="J688" s="4"/>
      <c r="K688" s="4">
        <v>206</v>
      </c>
      <c r="L688" s="4">
        <v>20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45">
      <c r="A689" s="4">
        <v>50</v>
      </c>
      <c r="B689" s="4">
        <v>0</v>
      </c>
      <c r="C689" s="4">
        <v>0</v>
      </c>
      <c r="D689" s="4">
        <v>1</v>
      </c>
      <c r="E689" s="4">
        <v>207</v>
      </c>
      <c r="F689" s="4">
        <f>Source!U667</f>
        <v>8.8038900000000009</v>
      </c>
      <c r="G689" s="4" t="s">
        <v>121</v>
      </c>
      <c r="H689" s="4" t="s">
        <v>122</v>
      </c>
      <c r="I689" s="4"/>
      <c r="J689" s="4"/>
      <c r="K689" s="4">
        <v>207</v>
      </c>
      <c r="L689" s="4">
        <v>21</v>
      </c>
      <c r="M689" s="4">
        <v>3</v>
      </c>
      <c r="N689" s="4" t="s">
        <v>3</v>
      </c>
      <c r="O689" s="4">
        <v>-1</v>
      </c>
      <c r="P689" s="4"/>
      <c r="Q689" s="4"/>
      <c r="R689" s="4"/>
      <c r="S689" s="4"/>
      <c r="T689" s="4"/>
      <c r="U689" s="4"/>
      <c r="V689" s="4"/>
      <c r="W689" s="4"/>
    </row>
    <row r="690" spans="1:245">
      <c r="A690" s="4">
        <v>50</v>
      </c>
      <c r="B690" s="4">
        <v>0</v>
      </c>
      <c r="C690" s="4">
        <v>0</v>
      </c>
      <c r="D690" s="4">
        <v>1</v>
      </c>
      <c r="E690" s="4">
        <v>208</v>
      </c>
      <c r="F690" s="4">
        <f>Source!V667</f>
        <v>0.10031000000000001</v>
      </c>
      <c r="G690" s="4" t="s">
        <v>123</v>
      </c>
      <c r="H690" s="4" t="s">
        <v>124</v>
      </c>
      <c r="I690" s="4"/>
      <c r="J690" s="4"/>
      <c r="K690" s="4">
        <v>208</v>
      </c>
      <c r="L690" s="4">
        <v>22</v>
      </c>
      <c r="M690" s="4">
        <v>3</v>
      </c>
      <c r="N690" s="4" t="s">
        <v>3</v>
      </c>
      <c r="O690" s="4">
        <v>-1</v>
      </c>
      <c r="P690" s="4"/>
      <c r="Q690" s="4"/>
      <c r="R690" s="4"/>
      <c r="S690" s="4"/>
      <c r="T690" s="4"/>
      <c r="U690" s="4"/>
      <c r="V690" s="4"/>
      <c r="W690" s="4"/>
    </row>
    <row r="691" spans="1:245">
      <c r="A691" s="4">
        <v>50</v>
      </c>
      <c r="B691" s="4">
        <v>0</v>
      </c>
      <c r="C691" s="4">
        <v>0</v>
      </c>
      <c r="D691" s="4">
        <v>1</v>
      </c>
      <c r="E691" s="4">
        <v>209</v>
      </c>
      <c r="F691" s="4">
        <f>ROUND(Source!W667,O691)</f>
        <v>0</v>
      </c>
      <c r="G691" s="4" t="s">
        <v>125</v>
      </c>
      <c r="H691" s="4" t="s">
        <v>126</v>
      </c>
      <c r="I691" s="4"/>
      <c r="J691" s="4"/>
      <c r="K691" s="4">
        <v>209</v>
      </c>
      <c r="L691" s="4">
        <v>23</v>
      </c>
      <c r="M691" s="4">
        <v>3</v>
      </c>
      <c r="N691" s="4" t="s">
        <v>3</v>
      </c>
      <c r="O691" s="4">
        <v>2</v>
      </c>
      <c r="P691" s="4"/>
      <c r="Q691" s="4"/>
      <c r="R691" s="4"/>
      <c r="S691" s="4"/>
      <c r="T691" s="4"/>
      <c r="U691" s="4"/>
      <c r="V691" s="4"/>
      <c r="W691" s="4"/>
    </row>
    <row r="692" spans="1:245">
      <c r="A692" s="4">
        <v>50</v>
      </c>
      <c r="B692" s="4">
        <v>0</v>
      </c>
      <c r="C692" s="4">
        <v>0</v>
      </c>
      <c r="D692" s="4">
        <v>1</v>
      </c>
      <c r="E692" s="4">
        <v>233</v>
      </c>
      <c r="F692" s="4">
        <f>ROUND(Source!BD667,O692)</f>
        <v>0</v>
      </c>
      <c r="G692" s="4" t="s">
        <v>127</v>
      </c>
      <c r="H692" s="4" t="s">
        <v>128</v>
      </c>
      <c r="I692" s="4"/>
      <c r="J692" s="4"/>
      <c r="K692" s="4">
        <v>233</v>
      </c>
      <c r="L692" s="4">
        <v>24</v>
      </c>
      <c r="M692" s="4">
        <v>3</v>
      </c>
      <c r="N692" s="4" t="s">
        <v>3</v>
      </c>
      <c r="O692" s="4">
        <v>2</v>
      </c>
      <c r="P692" s="4"/>
      <c r="Q692" s="4"/>
      <c r="R692" s="4"/>
      <c r="S692" s="4"/>
      <c r="T692" s="4"/>
      <c r="U692" s="4"/>
      <c r="V692" s="4"/>
      <c r="W692" s="4"/>
    </row>
    <row r="693" spans="1:245">
      <c r="A693" s="4">
        <v>50</v>
      </c>
      <c r="B693" s="4">
        <v>0</v>
      </c>
      <c r="C693" s="4">
        <v>0</v>
      </c>
      <c r="D693" s="4">
        <v>1</v>
      </c>
      <c r="E693" s="4">
        <v>210</v>
      </c>
      <c r="F693" s="4">
        <f>ROUND(Source!X667,O693)</f>
        <v>1634.25</v>
      </c>
      <c r="G693" s="4" t="s">
        <v>129</v>
      </c>
      <c r="H693" s="4" t="s">
        <v>130</v>
      </c>
      <c r="I693" s="4"/>
      <c r="J693" s="4"/>
      <c r="K693" s="4">
        <v>210</v>
      </c>
      <c r="L693" s="4">
        <v>25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</row>
    <row r="694" spans="1:245">
      <c r="A694" s="4">
        <v>50</v>
      </c>
      <c r="B694" s="4">
        <v>0</v>
      </c>
      <c r="C694" s="4">
        <v>0</v>
      </c>
      <c r="D694" s="4">
        <v>1</v>
      </c>
      <c r="E694" s="4">
        <v>211</v>
      </c>
      <c r="F694" s="4">
        <f>ROUND(Source!Y667,O694)</f>
        <v>1215.47</v>
      </c>
      <c r="G694" s="4" t="s">
        <v>131</v>
      </c>
      <c r="H694" s="4" t="s">
        <v>132</v>
      </c>
      <c r="I694" s="4"/>
      <c r="J694" s="4"/>
      <c r="K694" s="4">
        <v>211</v>
      </c>
      <c r="L694" s="4">
        <v>26</v>
      </c>
      <c r="M694" s="4">
        <v>3</v>
      </c>
      <c r="N694" s="4" t="s">
        <v>3</v>
      </c>
      <c r="O694" s="4">
        <v>2</v>
      </c>
      <c r="P694" s="4"/>
      <c r="Q694" s="4"/>
      <c r="R694" s="4"/>
      <c r="S694" s="4"/>
      <c r="T694" s="4"/>
      <c r="U694" s="4"/>
      <c r="V694" s="4"/>
      <c r="W694" s="4"/>
    </row>
    <row r="695" spans="1:245">
      <c r="A695" s="4">
        <v>50</v>
      </c>
      <c r="B695" s="4">
        <v>0</v>
      </c>
      <c r="C695" s="4">
        <v>0</v>
      </c>
      <c r="D695" s="4">
        <v>1</v>
      </c>
      <c r="E695" s="4">
        <v>0</v>
      </c>
      <c r="F695" s="4">
        <f>ROUND(Source!AR667,O695)</f>
        <v>5210.38</v>
      </c>
      <c r="G695" s="4" t="s">
        <v>133</v>
      </c>
      <c r="H695" s="4" t="s">
        <v>134</v>
      </c>
      <c r="I695" s="4"/>
      <c r="J695" s="4"/>
      <c r="K695" s="4">
        <v>224</v>
      </c>
      <c r="L695" s="4">
        <v>27</v>
      </c>
      <c r="M695" s="4">
        <v>3</v>
      </c>
      <c r="N695" s="4" t="s">
        <v>3</v>
      </c>
      <c r="O695" s="4">
        <v>2</v>
      </c>
      <c r="P695" s="4"/>
      <c r="Q695" s="4"/>
      <c r="R695" s="4"/>
      <c r="S695" s="4"/>
      <c r="T695" s="4"/>
      <c r="U695" s="4"/>
      <c r="V695" s="4"/>
      <c r="W695" s="4"/>
    </row>
    <row r="696" spans="1:245">
      <c r="A696" s="4">
        <v>50</v>
      </c>
      <c r="B696" s="4">
        <v>0</v>
      </c>
      <c r="C696" s="4">
        <v>0</v>
      </c>
      <c r="D696" s="4">
        <v>2</v>
      </c>
      <c r="E696" s="4">
        <v>0</v>
      </c>
      <c r="F696" s="4">
        <f>ROUND(F695*0.18,O696)</f>
        <v>937.9</v>
      </c>
      <c r="G696" s="4" t="s">
        <v>135</v>
      </c>
      <c r="H696" s="4" t="s">
        <v>135</v>
      </c>
      <c r="I696" s="4"/>
      <c r="J696" s="4"/>
      <c r="K696" s="4">
        <v>212</v>
      </c>
      <c r="L696" s="4">
        <v>28</v>
      </c>
      <c r="M696" s="4">
        <v>0</v>
      </c>
      <c r="N696" s="4" t="s">
        <v>3</v>
      </c>
      <c r="O696" s="4">
        <v>1</v>
      </c>
      <c r="P696" s="4"/>
      <c r="Q696" s="4"/>
      <c r="R696" s="4"/>
      <c r="S696" s="4"/>
      <c r="T696" s="4"/>
      <c r="U696" s="4"/>
      <c r="V696" s="4"/>
      <c r="W696" s="4"/>
    </row>
    <row r="697" spans="1:245">
      <c r="A697" s="4">
        <v>50</v>
      </c>
      <c r="B697" s="4">
        <v>0</v>
      </c>
      <c r="C697" s="4">
        <v>0</v>
      </c>
      <c r="D697" s="4">
        <v>2</v>
      </c>
      <c r="E697" s="4">
        <v>224</v>
      </c>
      <c r="F697" s="4">
        <f>ROUND(F695*1.18,O697)</f>
        <v>6148.2</v>
      </c>
      <c r="G697" s="4" t="s">
        <v>136</v>
      </c>
      <c r="H697" s="4" t="s">
        <v>137</v>
      </c>
      <c r="I697" s="4"/>
      <c r="J697" s="4"/>
      <c r="K697" s="4">
        <v>212</v>
      </c>
      <c r="L697" s="4">
        <v>29</v>
      </c>
      <c r="M697" s="4">
        <v>0</v>
      </c>
      <c r="N697" s="4" t="s">
        <v>3</v>
      </c>
      <c r="O697" s="4">
        <v>1</v>
      </c>
      <c r="P697" s="4"/>
      <c r="Q697" s="4"/>
      <c r="R697" s="4"/>
      <c r="S697" s="4"/>
      <c r="T697" s="4"/>
      <c r="U697" s="4"/>
      <c r="V697" s="4"/>
      <c r="W697" s="4"/>
    </row>
    <row r="699" spans="1:245">
      <c r="A699" s="1">
        <v>5</v>
      </c>
      <c r="B699" s="1">
        <v>0</v>
      </c>
      <c r="C699" s="1"/>
      <c r="D699" s="1">
        <f>ROW(A732)</f>
        <v>732</v>
      </c>
      <c r="E699" s="1"/>
      <c r="F699" s="1" t="s">
        <v>14</v>
      </c>
      <c r="G699" s="1" t="s">
        <v>138</v>
      </c>
      <c r="H699" s="1" t="s">
        <v>3</v>
      </c>
      <c r="I699" s="1">
        <v>0</v>
      </c>
      <c r="J699" s="1"/>
      <c r="K699" s="1">
        <v>0</v>
      </c>
      <c r="L699" s="1"/>
      <c r="M699" s="1" t="s">
        <v>3</v>
      </c>
      <c r="N699" s="1"/>
      <c r="O699" s="1"/>
      <c r="P699" s="1"/>
      <c r="Q699" s="1"/>
      <c r="R699" s="1"/>
      <c r="S699" s="1">
        <v>0</v>
      </c>
      <c r="T699" s="1"/>
      <c r="U699" s="1" t="s">
        <v>3</v>
      </c>
      <c r="V699" s="1">
        <v>0</v>
      </c>
      <c r="W699" s="1"/>
      <c r="X699" s="1"/>
      <c r="Y699" s="1"/>
      <c r="Z699" s="1"/>
      <c r="AA699" s="1"/>
      <c r="AB699" s="1" t="s">
        <v>3</v>
      </c>
      <c r="AC699" s="1" t="s">
        <v>3</v>
      </c>
      <c r="AD699" s="1" t="s">
        <v>3</v>
      </c>
      <c r="AE699" s="1" t="s">
        <v>3</v>
      </c>
      <c r="AF699" s="1" t="s">
        <v>3</v>
      </c>
      <c r="AG699" s="1" t="s">
        <v>3</v>
      </c>
      <c r="AH699" s="1"/>
      <c r="AI699" s="1"/>
      <c r="AJ699" s="1"/>
      <c r="AK699" s="1"/>
      <c r="AL699" s="1"/>
      <c r="AM699" s="1"/>
      <c r="AN699" s="1"/>
      <c r="AO699" s="1"/>
      <c r="AP699" s="1" t="s">
        <v>3</v>
      </c>
      <c r="AQ699" s="1" t="s">
        <v>3</v>
      </c>
      <c r="AR699" s="1" t="s">
        <v>3</v>
      </c>
      <c r="AS699" s="1"/>
      <c r="AT699" s="1"/>
      <c r="AU699" s="1"/>
      <c r="AV699" s="1"/>
      <c r="AW699" s="1"/>
      <c r="AX699" s="1"/>
      <c r="AY699" s="1"/>
      <c r="AZ699" s="1" t="s">
        <v>3</v>
      </c>
      <c r="BA699" s="1"/>
      <c r="BB699" s="1" t="s">
        <v>3</v>
      </c>
      <c r="BC699" s="1" t="s">
        <v>3</v>
      </c>
      <c r="BD699" s="1" t="s">
        <v>3</v>
      </c>
      <c r="BE699" s="1" t="s">
        <v>3</v>
      </c>
      <c r="BF699" s="1" t="s">
        <v>3</v>
      </c>
      <c r="BG699" s="1" t="s">
        <v>3</v>
      </c>
      <c r="BH699" s="1" t="s">
        <v>3</v>
      </c>
      <c r="BI699" s="1" t="s">
        <v>3</v>
      </c>
      <c r="BJ699" s="1" t="s">
        <v>3</v>
      </c>
      <c r="BK699" s="1" t="s">
        <v>3</v>
      </c>
      <c r="BL699" s="1" t="s">
        <v>3</v>
      </c>
      <c r="BM699" s="1" t="s">
        <v>3</v>
      </c>
      <c r="BN699" s="1" t="s">
        <v>3</v>
      </c>
      <c r="BO699" s="1" t="s">
        <v>3</v>
      </c>
      <c r="BP699" s="1" t="s">
        <v>3</v>
      </c>
      <c r="BQ699" s="1"/>
      <c r="BR699" s="1"/>
      <c r="BS699" s="1"/>
      <c r="BT699" s="1"/>
      <c r="BU699" s="1"/>
      <c r="BV699" s="1"/>
      <c r="BW699" s="1"/>
      <c r="BX699" s="1">
        <v>0</v>
      </c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>
        <v>0</v>
      </c>
    </row>
    <row r="701" spans="1:245">
      <c r="A701" s="2">
        <v>52</v>
      </c>
      <c r="B701" s="2">
        <f t="shared" ref="B701:G701" si="513">B732</f>
        <v>0</v>
      </c>
      <c r="C701" s="2">
        <f t="shared" si="513"/>
        <v>5</v>
      </c>
      <c r="D701" s="2">
        <f t="shared" si="513"/>
        <v>699</v>
      </c>
      <c r="E701" s="2">
        <f t="shared" si="513"/>
        <v>0</v>
      </c>
      <c r="F701" s="2" t="str">
        <f t="shared" si="513"/>
        <v>Новый подраздел</v>
      </c>
      <c r="G701" s="2" t="str">
        <f t="shared" si="513"/>
        <v>ремонт</v>
      </c>
      <c r="H701" s="2"/>
      <c r="I701" s="2"/>
      <c r="J701" s="2"/>
      <c r="K701" s="2"/>
      <c r="L701" s="2"/>
      <c r="M701" s="2"/>
      <c r="N701" s="2"/>
      <c r="O701" s="2">
        <f t="shared" ref="O701:AT701" si="514">O732</f>
        <v>96914.78</v>
      </c>
      <c r="P701" s="2">
        <f t="shared" si="514"/>
        <v>65701.490000000005</v>
      </c>
      <c r="Q701" s="2">
        <f t="shared" si="514"/>
        <v>1290.27</v>
      </c>
      <c r="R701" s="2">
        <f t="shared" si="514"/>
        <v>472.79</v>
      </c>
      <c r="S701" s="2">
        <f t="shared" si="514"/>
        <v>29923.02</v>
      </c>
      <c r="T701" s="2">
        <f t="shared" si="514"/>
        <v>0</v>
      </c>
      <c r="U701" s="2">
        <f t="shared" si="514"/>
        <v>99.051292500000002</v>
      </c>
      <c r="V701" s="2">
        <f t="shared" si="514"/>
        <v>1.3524087499999999</v>
      </c>
      <c r="W701" s="2">
        <f t="shared" si="514"/>
        <v>503.82</v>
      </c>
      <c r="X701" s="2">
        <f t="shared" si="514"/>
        <v>26576.06</v>
      </c>
      <c r="Y701" s="2">
        <f t="shared" si="514"/>
        <v>13262.52</v>
      </c>
      <c r="Z701" s="2">
        <f t="shared" si="514"/>
        <v>0</v>
      </c>
      <c r="AA701" s="2">
        <f t="shared" si="514"/>
        <v>0</v>
      </c>
      <c r="AB701" s="2">
        <f t="shared" si="514"/>
        <v>96914.78</v>
      </c>
      <c r="AC701" s="2">
        <f t="shared" si="514"/>
        <v>65701.490000000005</v>
      </c>
      <c r="AD701" s="2">
        <f t="shared" si="514"/>
        <v>1290.27</v>
      </c>
      <c r="AE701" s="2">
        <f t="shared" si="514"/>
        <v>472.79</v>
      </c>
      <c r="AF701" s="2">
        <f t="shared" si="514"/>
        <v>29923.02</v>
      </c>
      <c r="AG701" s="2">
        <f t="shared" si="514"/>
        <v>0</v>
      </c>
      <c r="AH701" s="2">
        <f t="shared" si="514"/>
        <v>99.051292500000002</v>
      </c>
      <c r="AI701" s="2">
        <f t="shared" si="514"/>
        <v>1.3524087499999999</v>
      </c>
      <c r="AJ701" s="2">
        <f t="shared" si="514"/>
        <v>503.82</v>
      </c>
      <c r="AK701" s="2">
        <f t="shared" si="514"/>
        <v>26576.06</v>
      </c>
      <c r="AL701" s="2">
        <f t="shared" si="514"/>
        <v>13262.52</v>
      </c>
      <c r="AM701" s="2">
        <f t="shared" si="514"/>
        <v>0</v>
      </c>
      <c r="AN701" s="2">
        <f t="shared" si="514"/>
        <v>0</v>
      </c>
      <c r="AO701" s="2">
        <f t="shared" si="514"/>
        <v>0</v>
      </c>
      <c r="AP701" s="2">
        <f t="shared" si="514"/>
        <v>0</v>
      </c>
      <c r="AQ701" s="2">
        <f t="shared" si="514"/>
        <v>0</v>
      </c>
      <c r="AR701" s="2">
        <f t="shared" si="514"/>
        <v>136753.35999999999</v>
      </c>
      <c r="AS701" s="2">
        <f t="shared" si="514"/>
        <v>132579.53</v>
      </c>
      <c r="AT701" s="2">
        <f t="shared" si="514"/>
        <v>4173.83</v>
      </c>
      <c r="AU701" s="2">
        <f t="shared" ref="AU701:BZ701" si="515">AU732</f>
        <v>0</v>
      </c>
      <c r="AV701" s="2">
        <f t="shared" si="515"/>
        <v>65701.490000000005</v>
      </c>
      <c r="AW701" s="2">
        <f t="shared" si="515"/>
        <v>65701.490000000005</v>
      </c>
      <c r="AX701" s="2">
        <f t="shared" si="515"/>
        <v>0</v>
      </c>
      <c r="AY701" s="2">
        <f t="shared" si="515"/>
        <v>65701.490000000005</v>
      </c>
      <c r="AZ701" s="2">
        <f t="shared" si="515"/>
        <v>0</v>
      </c>
      <c r="BA701" s="2">
        <f t="shared" si="515"/>
        <v>0</v>
      </c>
      <c r="BB701" s="2">
        <f t="shared" si="515"/>
        <v>0</v>
      </c>
      <c r="BC701" s="2">
        <f t="shared" si="515"/>
        <v>0</v>
      </c>
      <c r="BD701" s="2">
        <f t="shared" si="515"/>
        <v>0</v>
      </c>
      <c r="BE701" s="2">
        <f t="shared" si="515"/>
        <v>0</v>
      </c>
      <c r="BF701" s="2">
        <f t="shared" si="515"/>
        <v>0</v>
      </c>
      <c r="BG701" s="2">
        <f t="shared" si="515"/>
        <v>0</v>
      </c>
      <c r="BH701" s="2">
        <f t="shared" si="515"/>
        <v>0</v>
      </c>
      <c r="BI701" s="2">
        <f t="shared" si="515"/>
        <v>0</v>
      </c>
      <c r="BJ701" s="2">
        <f t="shared" si="515"/>
        <v>0</v>
      </c>
      <c r="BK701" s="2">
        <f t="shared" si="515"/>
        <v>0</v>
      </c>
      <c r="BL701" s="2">
        <f t="shared" si="515"/>
        <v>0</v>
      </c>
      <c r="BM701" s="2">
        <f t="shared" si="515"/>
        <v>0</v>
      </c>
      <c r="BN701" s="2">
        <f t="shared" si="515"/>
        <v>0</v>
      </c>
      <c r="BO701" s="2">
        <f t="shared" si="515"/>
        <v>0</v>
      </c>
      <c r="BP701" s="2">
        <f t="shared" si="515"/>
        <v>0</v>
      </c>
      <c r="BQ701" s="2">
        <f t="shared" si="515"/>
        <v>0</v>
      </c>
      <c r="BR701" s="2">
        <f t="shared" si="515"/>
        <v>0</v>
      </c>
      <c r="BS701" s="2">
        <f t="shared" si="515"/>
        <v>0</v>
      </c>
      <c r="BT701" s="2">
        <f t="shared" si="515"/>
        <v>0</v>
      </c>
      <c r="BU701" s="2">
        <f t="shared" si="515"/>
        <v>0</v>
      </c>
      <c r="BV701" s="2">
        <f t="shared" si="515"/>
        <v>0</v>
      </c>
      <c r="BW701" s="2">
        <f t="shared" si="515"/>
        <v>0</v>
      </c>
      <c r="BX701" s="2">
        <f t="shared" si="515"/>
        <v>0</v>
      </c>
      <c r="BY701" s="2">
        <f t="shared" si="515"/>
        <v>0</v>
      </c>
      <c r="BZ701" s="2">
        <f t="shared" si="515"/>
        <v>0</v>
      </c>
      <c r="CA701" s="2">
        <f t="shared" ref="CA701:DF701" si="516">CA732</f>
        <v>136753.35999999999</v>
      </c>
      <c r="CB701" s="2">
        <f t="shared" si="516"/>
        <v>132579.53</v>
      </c>
      <c r="CC701" s="2">
        <f t="shared" si="516"/>
        <v>4173.83</v>
      </c>
      <c r="CD701" s="2">
        <f t="shared" si="516"/>
        <v>0</v>
      </c>
      <c r="CE701" s="2">
        <f t="shared" si="516"/>
        <v>65701.490000000005</v>
      </c>
      <c r="CF701" s="2">
        <f t="shared" si="516"/>
        <v>65701.490000000005</v>
      </c>
      <c r="CG701" s="2">
        <f t="shared" si="516"/>
        <v>0</v>
      </c>
      <c r="CH701" s="2">
        <f t="shared" si="516"/>
        <v>65701.490000000005</v>
      </c>
      <c r="CI701" s="2">
        <f t="shared" si="516"/>
        <v>0</v>
      </c>
      <c r="CJ701" s="2">
        <f t="shared" si="516"/>
        <v>0</v>
      </c>
      <c r="CK701" s="2">
        <f t="shared" si="516"/>
        <v>0</v>
      </c>
      <c r="CL701" s="2">
        <f t="shared" si="516"/>
        <v>0</v>
      </c>
      <c r="CM701" s="2">
        <f t="shared" si="516"/>
        <v>0</v>
      </c>
      <c r="CN701" s="2">
        <f t="shared" si="516"/>
        <v>0</v>
      </c>
      <c r="CO701" s="2">
        <f t="shared" si="516"/>
        <v>0</v>
      </c>
      <c r="CP701" s="2">
        <f t="shared" si="516"/>
        <v>0</v>
      </c>
      <c r="CQ701" s="2">
        <f t="shared" si="516"/>
        <v>0</v>
      </c>
      <c r="CR701" s="2">
        <f t="shared" si="516"/>
        <v>0</v>
      </c>
      <c r="CS701" s="2">
        <f t="shared" si="516"/>
        <v>0</v>
      </c>
      <c r="CT701" s="2">
        <f t="shared" si="516"/>
        <v>0</v>
      </c>
      <c r="CU701" s="2">
        <f t="shared" si="516"/>
        <v>0</v>
      </c>
      <c r="CV701" s="2">
        <f t="shared" si="516"/>
        <v>0</v>
      </c>
      <c r="CW701" s="2">
        <f t="shared" si="516"/>
        <v>0</v>
      </c>
      <c r="CX701" s="2">
        <f t="shared" si="516"/>
        <v>0</v>
      </c>
      <c r="CY701" s="2">
        <f t="shared" si="516"/>
        <v>0</v>
      </c>
      <c r="CZ701" s="2">
        <f t="shared" si="516"/>
        <v>0</v>
      </c>
      <c r="DA701" s="2">
        <f t="shared" si="516"/>
        <v>0</v>
      </c>
      <c r="DB701" s="2">
        <f t="shared" si="516"/>
        <v>0</v>
      </c>
      <c r="DC701" s="2">
        <f t="shared" si="516"/>
        <v>0</v>
      </c>
      <c r="DD701" s="2">
        <f t="shared" si="516"/>
        <v>0</v>
      </c>
      <c r="DE701" s="2">
        <f t="shared" si="516"/>
        <v>0</v>
      </c>
      <c r="DF701" s="2">
        <f t="shared" si="516"/>
        <v>0</v>
      </c>
      <c r="DG701" s="3">
        <f t="shared" ref="DG701:EL701" si="517">DG732</f>
        <v>0</v>
      </c>
      <c r="DH701" s="3">
        <f t="shared" si="517"/>
        <v>0</v>
      </c>
      <c r="DI701" s="3">
        <f t="shared" si="517"/>
        <v>0</v>
      </c>
      <c r="DJ701" s="3">
        <f t="shared" si="517"/>
        <v>0</v>
      </c>
      <c r="DK701" s="3">
        <f t="shared" si="517"/>
        <v>0</v>
      </c>
      <c r="DL701" s="3">
        <f t="shared" si="517"/>
        <v>0</v>
      </c>
      <c r="DM701" s="3">
        <f t="shared" si="517"/>
        <v>0</v>
      </c>
      <c r="DN701" s="3">
        <f t="shared" si="517"/>
        <v>0</v>
      </c>
      <c r="DO701" s="3">
        <f t="shared" si="517"/>
        <v>0</v>
      </c>
      <c r="DP701" s="3">
        <f t="shared" si="517"/>
        <v>0</v>
      </c>
      <c r="DQ701" s="3">
        <f t="shared" si="517"/>
        <v>0</v>
      </c>
      <c r="DR701" s="3">
        <f t="shared" si="517"/>
        <v>0</v>
      </c>
      <c r="DS701" s="3">
        <f t="shared" si="517"/>
        <v>0</v>
      </c>
      <c r="DT701" s="3">
        <f t="shared" si="517"/>
        <v>0</v>
      </c>
      <c r="DU701" s="3">
        <f t="shared" si="517"/>
        <v>0</v>
      </c>
      <c r="DV701" s="3">
        <f t="shared" si="517"/>
        <v>0</v>
      </c>
      <c r="DW701" s="3">
        <f t="shared" si="517"/>
        <v>0</v>
      </c>
      <c r="DX701" s="3">
        <f t="shared" si="517"/>
        <v>0</v>
      </c>
      <c r="DY701" s="3">
        <f t="shared" si="517"/>
        <v>0</v>
      </c>
      <c r="DZ701" s="3">
        <f t="shared" si="517"/>
        <v>0</v>
      </c>
      <c r="EA701" s="3">
        <f t="shared" si="517"/>
        <v>0</v>
      </c>
      <c r="EB701" s="3">
        <f t="shared" si="517"/>
        <v>0</v>
      </c>
      <c r="EC701" s="3">
        <f t="shared" si="517"/>
        <v>0</v>
      </c>
      <c r="ED701" s="3">
        <f t="shared" si="517"/>
        <v>0</v>
      </c>
      <c r="EE701" s="3">
        <f t="shared" si="517"/>
        <v>0</v>
      </c>
      <c r="EF701" s="3">
        <f t="shared" si="517"/>
        <v>0</v>
      </c>
      <c r="EG701" s="3">
        <f t="shared" si="517"/>
        <v>0</v>
      </c>
      <c r="EH701" s="3">
        <f t="shared" si="517"/>
        <v>0</v>
      </c>
      <c r="EI701" s="3">
        <f t="shared" si="517"/>
        <v>0</v>
      </c>
      <c r="EJ701" s="3">
        <f t="shared" si="517"/>
        <v>0</v>
      </c>
      <c r="EK701" s="3">
        <f t="shared" si="517"/>
        <v>0</v>
      </c>
      <c r="EL701" s="3">
        <f t="shared" si="517"/>
        <v>0</v>
      </c>
      <c r="EM701" s="3">
        <f t="shared" ref="EM701:FR701" si="518">EM732</f>
        <v>0</v>
      </c>
      <c r="EN701" s="3">
        <f t="shared" si="518"/>
        <v>0</v>
      </c>
      <c r="EO701" s="3">
        <f t="shared" si="518"/>
        <v>0</v>
      </c>
      <c r="EP701" s="3">
        <f t="shared" si="518"/>
        <v>0</v>
      </c>
      <c r="EQ701" s="3">
        <f t="shared" si="518"/>
        <v>0</v>
      </c>
      <c r="ER701" s="3">
        <f t="shared" si="518"/>
        <v>0</v>
      </c>
      <c r="ES701" s="3">
        <f t="shared" si="518"/>
        <v>0</v>
      </c>
      <c r="ET701" s="3">
        <f t="shared" si="518"/>
        <v>0</v>
      </c>
      <c r="EU701" s="3">
        <f t="shared" si="518"/>
        <v>0</v>
      </c>
      <c r="EV701" s="3">
        <f t="shared" si="518"/>
        <v>0</v>
      </c>
      <c r="EW701" s="3">
        <f t="shared" si="518"/>
        <v>0</v>
      </c>
      <c r="EX701" s="3">
        <f t="shared" si="518"/>
        <v>0</v>
      </c>
      <c r="EY701" s="3">
        <f t="shared" si="518"/>
        <v>0</v>
      </c>
      <c r="EZ701" s="3">
        <f t="shared" si="518"/>
        <v>0</v>
      </c>
      <c r="FA701" s="3">
        <f t="shared" si="518"/>
        <v>0</v>
      </c>
      <c r="FB701" s="3">
        <f t="shared" si="518"/>
        <v>0</v>
      </c>
      <c r="FC701" s="3">
        <f t="shared" si="518"/>
        <v>0</v>
      </c>
      <c r="FD701" s="3">
        <f t="shared" si="518"/>
        <v>0</v>
      </c>
      <c r="FE701" s="3">
        <f t="shared" si="518"/>
        <v>0</v>
      </c>
      <c r="FF701" s="3">
        <f t="shared" si="518"/>
        <v>0</v>
      </c>
      <c r="FG701" s="3">
        <f t="shared" si="518"/>
        <v>0</v>
      </c>
      <c r="FH701" s="3">
        <f t="shared" si="518"/>
        <v>0</v>
      </c>
      <c r="FI701" s="3">
        <f t="shared" si="518"/>
        <v>0</v>
      </c>
      <c r="FJ701" s="3">
        <f t="shared" si="518"/>
        <v>0</v>
      </c>
      <c r="FK701" s="3">
        <f t="shared" si="518"/>
        <v>0</v>
      </c>
      <c r="FL701" s="3">
        <f t="shared" si="518"/>
        <v>0</v>
      </c>
      <c r="FM701" s="3">
        <f t="shared" si="518"/>
        <v>0</v>
      </c>
      <c r="FN701" s="3">
        <f t="shared" si="518"/>
        <v>0</v>
      </c>
      <c r="FO701" s="3">
        <f t="shared" si="518"/>
        <v>0</v>
      </c>
      <c r="FP701" s="3">
        <f t="shared" si="518"/>
        <v>0</v>
      </c>
      <c r="FQ701" s="3">
        <f t="shared" si="518"/>
        <v>0</v>
      </c>
      <c r="FR701" s="3">
        <f t="shared" si="518"/>
        <v>0</v>
      </c>
      <c r="FS701" s="3">
        <f t="shared" ref="FS701:GX701" si="519">FS732</f>
        <v>0</v>
      </c>
      <c r="FT701" s="3">
        <f t="shared" si="519"/>
        <v>0</v>
      </c>
      <c r="FU701" s="3">
        <f t="shared" si="519"/>
        <v>0</v>
      </c>
      <c r="FV701" s="3">
        <f t="shared" si="519"/>
        <v>0</v>
      </c>
      <c r="FW701" s="3">
        <f t="shared" si="519"/>
        <v>0</v>
      </c>
      <c r="FX701" s="3">
        <f t="shared" si="519"/>
        <v>0</v>
      </c>
      <c r="FY701" s="3">
        <f t="shared" si="519"/>
        <v>0</v>
      </c>
      <c r="FZ701" s="3">
        <f t="shared" si="519"/>
        <v>0</v>
      </c>
      <c r="GA701" s="3">
        <f t="shared" si="519"/>
        <v>0</v>
      </c>
      <c r="GB701" s="3">
        <f t="shared" si="519"/>
        <v>0</v>
      </c>
      <c r="GC701" s="3">
        <f t="shared" si="519"/>
        <v>0</v>
      </c>
      <c r="GD701" s="3">
        <f t="shared" si="519"/>
        <v>0</v>
      </c>
      <c r="GE701" s="3">
        <f t="shared" si="519"/>
        <v>0</v>
      </c>
      <c r="GF701" s="3">
        <f t="shared" si="519"/>
        <v>0</v>
      </c>
      <c r="GG701" s="3">
        <f t="shared" si="519"/>
        <v>0</v>
      </c>
      <c r="GH701" s="3">
        <f t="shared" si="519"/>
        <v>0</v>
      </c>
      <c r="GI701" s="3">
        <f t="shared" si="519"/>
        <v>0</v>
      </c>
      <c r="GJ701" s="3">
        <f t="shared" si="519"/>
        <v>0</v>
      </c>
      <c r="GK701" s="3">
        <f t="shared" si="519"/>
        <v>0</v>
      </c>
      <c r="GL701" s="3">
        <f t="shared" si="519"/>
        <v>0</v>
      </c>
      <c r="GM701" s="3">
        <f t="shared" si="519"/>
        <v>0</v>
      </c>
      <c r="GN701" s="3">
        <f t="shared" si="519"/>
        <v>0</v>
      </c>
      <c r="GO701" s="3">
        <f t="shared" si="519"/>
        <v>0</v>
      </c>
      <c r="GP701" s="3">
        <f t="shared" si="519"/>
        <v>0</v>
      </c>
      <c r="GQ701" s="3">
        <f t="shared" si="519"/>
        <v>0</v>
      </c>
      <c r="GR701" s="3">
        <f t="shared" si="519"/>
        <v>0</v>
      </c>
      <c r="GS701" s="3">
        <f t="shared" si="519"/>
        <v>0</v>
      </c>
      <c r="GT701" s="3">
        <f t="shared" si="519"/>
        <v>0</v>
      </c>
      <c r="GU701" s="3">
        <f t="shared" si="519"/>
        <v>0</v>
      </c>
      <c r="GV701" s="3">
        <f t="shared" si="519"/>
        <v>0</v>
      </c>
      <c r="GW701" s="3">
        <f t="shared" si="519"/>
        <v>0</v>
      </c>
      <c r="GX701" s="3">
        <f t="shared" si="519"/>
        <v>0</v>
      </c>
    </row>
    <row r="703" spans="1:245">
      <c r="A703">
        <v>17</v>
      </c>
      <c r="B703">
        <v>0</v>
      </c>
      <c r="C703">
        <f>ROW(SmtRes!A797)</f>
        <v>797</v>
      </c>
      <c r="D703">
        <f>ROW(EtalonRes!A779)</f>
        <v>779</v>
      </c>
      <c r="E703" t="s">
        <v>16</v>
      </c>
      <c r="F703" t="s">
        <v>307</v>
      </c>
      <c r="G703" t="s">
        <v>308</v>
      </c>
      <c r="H703" t="s">
        <v>174</v>
      </c>
      <c r="I703">
        <f>ROUND(2/100,9)</f>
        <v>0.02</v>
      </c>
      <c r="J703">
        <v>0</v>
      </c>
      <c r="O703">
        <f t="shared" ref="O703:O730" si="520">ROUND(CP703,2)</f>
        <v>2655.95</v>
      </c>
      <c r="P703">
        <f t="shared" ref="P703:P730" si="521">ROUND(CQ703*I703,2)</f>
        <v>2082.37</v>
      </c>
      <c r="Q703">
        <f t="shared" ref="Q703:Q730" si="522">ROUND(CR703*I703,2)</f>
        <v>85.75</v>
      </c>
      <c r="R703">
        <f t="shared" ref="R703:R730" si="523">ROUND(CS703*I703,2)</f>
        <v>15.35</v>
      </c>
      <c r="S703">
        <f t="shared" ref="S703:S730" si="524">ROUND(CT703*I703,2)</f>
        <v>487.83</v>
      </c>
      <c r="T703">
        <f t="shared" ref="T703:T730" si="525">ROUND(CU703*I703,2)</f>
        <v>0</v>
      </c>
      <c r="U703">
        <f t="shared" ref="U703:U730" si="526">CV703*I703</f>
        <v>1.6822199999999998</v>
      </c>
      <c r="V703">
        <f t="shared" ref="V703:V730" si="527">CW703*I703</f>
        <v>3.4250000000000003E-2</v>
      </c>
      <c r="W703">
        <f t="shared" ref="W703:W730" si="528">ROUND(CX703*I703,2)</f>
        <v>0</v>
      </c>
      <c r="X703">
        <f t="shared" ref="X703:X730" si="529">ROUND(CY703,2)</f>
        <v>452.86</v>
      </c>
      <c r="Y703">
        <f t="shared" ref="Y703:Y730" si="530">ROUND(CZ703,2)</f>
        <v>216.37</v>
      </c>
      <c r="AA703">
        <v>35806607</v>
      </c>
      <c r="AB703">
        <f t="shared" ref="AB703:AB730" si="531">ROUND((AC703+AD703+AF703),2)</f>
        <v>21892.13</v>
      </c>
      <c r="AC703">
        <f t="shared" ref="AC703:AC730" si="532">ROUND((ES703),2)</f>
        <v>20740.73</v>
      </c>
      <c r="AD703">
        <f>ROUND(((((ET703*1.25))-((EU703*1.25)))+AE703),2)</f>
        <v>416.27</v>
      </c>
      <c r="AE703">
        <f>ROUND(((EU703*1.25)),2)</f>
        <v>23.13</v>
      </c>
      <c r="AF703">
        <f>ROUND(((EV703*1.15)),2)</f>
        <v>735.13</v>
      </c>
      <c r="AG703">
        <f t="shared" ref="AG703:AG730" si="533">ROUND((AP703),2)</f>
        <v>0</v>
      </c>
      <c r="AH703">
        <f>((EW703*1.15))</f>
        <v>84.11099999999999</v>
      </c>
      <c r="AI703">
        <f>((EX703*1.25))</f>
        <v>1.7125000000000001</v>
      </c>
      <c r="AJ703">
        <f t="shared" ref="AJ703:AJ730" si="534">(AS703)</f>
        <v>0</v>
      </c>
      <c r="AK703">
        <v>21712.98</v>
      </c>
      <c r="AL703">
        <v>20740.73</v>
      </c>
      <c r="AM703">
        <v>333.01</v>
      </c>
      <c r="AN703">
        <v>18.5</v>
      </c>
      <c r="AO703">
        <v>639.24</v>
      </c>
      <c r="AP703">
        <v>0</v>
      </c>
      <c r="AQ703">
        <v>73.14</v>
      </c>
      <c r="AR703">
        <v>1.37</v>
      </c>
      <c r="AS703">
        <v>0</v>
      </c>
      <c r="AT703">
        <v>90</v>
      </c>
      <c r="AU703">
        <v>43</v>
      </c>
      <c r="AV703">
        <v>1</v>
      </c>
      <c r="AW703">
        <v>1</v>
      </c>
      <c r="AZ703">
        <v>1</v>
      </c>
      <c r="BA703">
        <v>33.18</v>
      </c>
      <c r="BB703">
        <v>10.3</v>
      </c>
      <c r="BC703">
        <v>5.0199999999999996</v>
      </c>
      <c r="BD703" t="s">
        <v>3</v>
      </c>
      <c r="BE703" t="s">
        <v>3</v>
      </c>
      <c r="BF703" t="s">
        <v>3</v>
      </c>
      <c r="BG703" t="s">
        <v>3</v>
      </c>
      <c r="BH703">
        <v>0</v>
      </c>
      <c r="BI703">
        <v>1</v>
      </c>
      <c r="BJ703" t="s">
        <v>309</v>
      </c>
      <c r="BM703">
        <v>10001</v>
      </c>
      <c r="BN703">
        <v>0</v>
      </c>
      <c r="BO703" t="s">
        <v>307</v>
      </c>
      <c r="BP703">
        <v>1</v>
      </c>
      <c r="BQ703">
        <v>2</v>
      </c>
      <c r="BR703">
        <v>0</v>
      </c>
      <c r="BS703">
        <v>33.18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118</v>
      </c>
      <c r="CA703">
        <v>63</v>
      </c>
      <c r="CE703">
        <v>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 t="shared" ref="CP703:CP730" si="535">(P703+Q703+S703)</f>
        <v>2655.95</v>
      </c>
      <c r="CQ703">
        <f t="shared" ref="CQ703:CQ730" si="536">AC703*BC703</f>
        <v>104118.46459999999</v>
      </c>
      <c r="CR703">
        <f t="shared" ref="CR703:CR730" si="537">AD703*BB703</f>
        <v>4287.5810000000001</v>
      </c>
      <c r="CS703">
        <f t="shared" ref="CS703:CS730" si="538">AE703*BS703</f>
        <v>767.45339999999999</v>
      </c>
      <c r="CT703">
        <f t="shared" ref="CT703:CT730" si="539">AF703*BA703</f>
        <v>24391.613399999998</v>
      </c>
      <c r="CU703">
        <f t="shared" ref="CU703:CU730" si="540">AG703</f>
        <v>0</v>
      </c>
      <c r="CV703">
        <f t="shared" ref="CV703:CV730" si="541">AH703</f>
        <v>84.11099999999999</v>
      </c>
      <c r="CW703">
        <f t="shared" ref="CW703:CW730" si="542">AI703</f>
        <v>1.7125000000000001</v>
      </c>
      <c r="CX703">
        <f t="shared" ref="CX703:CX730" si="543">AJ703</f>
        <v>0</v>
      </c>
      <c r="CY703">
        <f t="shared" ref="CY703:CY730" si="544">(((S703+R703)*AT703)/100)</f>
        <v>452.86199999999997</v>
      </c>
      <c r="CZ703">
        <f t="shared" ref="CZ703:CZ730" si="545">(((S703+R703)*AU703)/100)</f>
        <v>216.3674</v>
      </c>
      <c r="DC703" t="s">
        <v>3</v>
      </c>
      <c r="DD703" t="s">
        <v>3</v>
      </c>
      <c r="DE703" t="s">
        <v>143</v>
      </c>
      <c r="DF703" t="s">
        <v>143</v>
      </c>
      <c r="DG703" t="s">
        <v>310</v>
      </c>
      <c r="DH703" t="s">
        <v>3</v>
      </c>
      <c r="DI703" t="s">
        <v>310</v>
      </c>
      <c r="DJ703" t="s">
        <v>143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1013</v>
      </c>
      <c r="DV703" t="s">
        <v>174</v>
      </c>
      <c r="DW703" t="s">
        <v>174</v>
      </c>
      <c r="DX703">
        <v>1</v>
      </c>
      <c r="DZ703" t="s">
        <v>3</v>
      </c>
      <c r="EA703" t="s">
        <v>3</v>
      </c>
      <c r="EB703" t="s">
        <v>3</v>
      </c>
      <c r="EC703" t="s">
        <v>3</v>
      </c>
      <c r="EE703">
        <v>29085510</v>
      </c>
      <c r="EF703">
        <v>2</v>
      </c>
      <c r="EG703" t="s">
        <v>145</v>
      </c>
      <c r="EH703">
        <v>0</v>
      </c>
      <c r="EI703" t="s">
        <v>3</v>
      </c>
      <c r="EJ703">
        <v>1</v>
      </c>
      <c r="EK703">
        <v>10001</v>
      </c>
      <c r="EL703" t="s">
        <v>146</v>
      </c>
      <c r="EM703" t="s">
        <v>147</v>
      </c>
      <c r="EO703" t="s">
        <v>3</v>
      </c>
      <c r="EQ703">
        <v>0</v>
      </c>
      <c r="ER703">
        <v>21712.98</v>
      </c>
      <c r="ES703">
        <v>20740.73</v>
      </c>
      <c r="ET703">
        <v>333.01</v>
      </c>
      <c r="EU703">
        <v>18.5</v>
      </c>
      <c r="EV703">
        <v>639.24</v>
      </c>
      <c r="EW703">
        <v>73.14</v>
      </c>
      <c r="EX703">
        <v>1.37</v>
      </c>
      <c r="EY703">
        <v>0</v>
      </c>
      <c r="FQ703">
        <v>0</v>
      </c>
      <c r="FR703">
        <f t="shared" ref="FR703:FR730" si="546">ROUND(IF(AND(BH703=3,BI703=3),P703,0),2)</f>
        <v>0</v>
      </c>
      <c r="FS703">
        <v>0</v>
      </c>
      <c r="FT703" t="s">
        <v>148</v>
      </c>
      <c r="FU703" t="s">
        <v>24</v>
      </c>
      <c r="FV703" t="s">
        <v>24</v>
      </c>
      <c r="FW703" t="s">
        <v>25</v>
      </c>
      <c r="FX703">
        <v>106.2</v>
      </c>
      <c r="FY703">
        <v>53.55</v>
      </c>
      <c r="GA703" t="s">
        <v>3</v>
      </c>
      <c r="GD703">
        <v>1</v>
      </c>
      <c r="GF703">
        <v>463398419</v>
      </c>
      <c r="GG703">
        <v>2</v>
      </c>
      <c r="GH703">
        <v>1</v>
      </c>
      <c r="GI703">
        <v>2</v>
      </c>
      <c r="GJ703">
        <v>0</v>
      </c>
      <c r="GK703">
        <v>0</v>
      </c>
      <c r="GL703">
        <f t="shared" ref="GL703:GL730" si="547">ROUND(IF(AND(BH703=3,BI703=3,FS703&lt;&gt;0),P703,0),2)</f>
        <v>0</v>
      </c>
      <c r="GM703">
        <f t="shared" ref="GM703:GM730" si="548">ROUND(O703+X703+Y703,2)+GX703</f>
        <v>3325.18</v>
      </c>
      <c r="GN703">
        <f t="shared" ref="GN703:GN730" si="549">IF(OR(BI703=0,BI703=1),ROUND(O703+X703+Y703,2),0)</f>
        <v>3325.18</v>
      </c>
      <c r="GO703">
        <f t="shared" ref="GO703:GO730" si="550">IF(BI703=2,ROUND(O703+X703+Y703,2),0)</f>
        <v>0</v>
      </c>
      <c r="GP703">
        <f t="shared" ref="GP703:GP730" si="551">IF(BI703=4,ROUND(O703+X703+Y703,2)+GX703,0)</f>
        <v>0</v>
      </c>
      <c r="GR703">
        <v>0</v>
      </c>
      <c r="GS703">
        <v>3</v>
      </c>
      <c r="GT703">
        <v>0</v>
      </c>
      <c r="GU703" t="s">
        <v>3</v>
      </c>
      <c r="GV703">
        <f t="shared" ref="GV703:GV730" si="552">ROUND((GT703),2)</f>
        <v>0</v>
      </c>
      <c r="GW703">
        <v>1</v>
      </c>
      <c r="GX703">
        <f t="shared" ref="GX703:GX730" si="553">ROUND(HC703*I703,2)</f>
        <v>0</v>
      </c>
      <c r="HA703">
        <v>0</v>
      </c>
      <c r="HB703">
        <v>0</v>
      </c>
      <c r="HC703">
        <f t="shared" ref="HC703:HC730" si="554">GV703*GW703</f>
        <v>0</v>
      </c>
      <c r="HE703" t="s">
        <v>3</v>
      </c>
      <c r="HF703" t="s">
        <v>3</v>
      </c>
      <c r="IK703">
        <v>0</v>
      </c>
    </row>
    <row r="704" spans="1:245">
      <c r="A704">
        <v>18</v>
      </c>
      <c r="B704">
        <v>0</v>
      </c>
      <c r="C704">
        <v>794</v>
      </c>
      <c r="E704" t="s">
        <v>26</v>
      </c>
      <c r="F704" t="s">
        <v>176</v>
      </c>
      <c r="G704" t="s">
        <v>177</v>
      </c>
      <c r="H704" t="s">
        <v>178</v>
      </c>
      <c r="I704">
        <f>I703*J704</f>
        <v>2</v>
      </c>
      <c r="J704">
        <v>100</v>
      </c>
      <c r="O704">
        <f t="shared" si="520"/>
        <v>392.02</v>
      </c>
      <c r="P704">
        <f t="shared" si="521"/>
        <v>392.02</v>
      </c>
      <c r="Q704">
        <f t="shared" si="522"/>
        <v>0</v>
      </c>
      <c r="R704">
        <f t="shared" si="523"/>
        <v>0</v>
      </c>
      <c r="S704">
        <f t="shared" si="524"/>
        <v>0</v>
      </c>
      <c r="T704">
        <f t="shared" si="525"/>
        <v>0</v>
      </c>
      <c r="U704">
        <f t="shared" si="526"/>
        <v>0</v>
      </c>
      <c r="V704">
        <f t="shared" si="527"/>
        <v>0</v>
      </c>
      <c r="W704">
        <f t="shared" si="528"/>
        <v>8.68</v>
      </c>
      <c r="X704">
        <f t="shared" si="529"/>
        <v>0</v>
      </c>
      <c r="Y704">
        <f t="shared" si="530"/>
        <v>0</v>
      </c>
      <c r="AA704">
        <v>35806607</v>
      </c>
      <c r="AB704">
        <f t="shared" si="531"/>
        <v>94.69</v>
      </c>
      <c r="AC704">
        <f t="shared" si="532"/>
        <v>94.69</v>
      </c>
      <c r="AD704">
        <f>ROUND((((ET704)-(EU704))+AE704),2)</f>
        <v>0</v>
      </c>
      <c r="AE704">
        <f t="shared" ref="AE704:AF708" si="555">ROUND((EU704),2)</f>
        <v>0</v>
      </c>
      <c r="AF704">
        <f t="shared" si="555"/>
        <v>0</v>
      </c>
      <c r="AG704">
        <f t="shared" si="533"/>
        <v>0</v>
      </c>
      <c r="AH704">
        <f t="shared" ref="AH704:AI708" si="556">(EW704)</f>
        <v>0</v>
      </c>
      <c r="AI704">
        <f t="shared" si="556"/>
        <v>0</v>
      </c>
      <c r="AJ704">
        <f t="shared" si="534"/>
        <v>4.34</v>
      </c>
      <c r="AK704">
        <v>94.69</v>
      </c>
      <c r="AL704">
        <v>94.69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4.34</v>
      </c>
      <c r="AT704">
        <v>0</v>
      </c>
      <c r="AU704">
        <v>0</v>
      </c>
      <c r="AV704">
        <v>1</v>
      </c>
      <c r="AW704">
        <v>1</v>
      </c>
      <c r="AZ704">
        <v>1</v>
      </c>
      <c r="BA704">
        <v>1</v>
      </c>
      <c r="BB704">
        <v>1</v>
      </c>
      <c r="BC704">
        <v>2.0699999999999998</v>
      </c>
      <c r="BD704" t="s">
        <v>3</v>
      </c>
      <c r="BE704" t="s">
        <v>3</v>
      </c>
      <c r="BF704" t="s">
        <v>3</v>
      </c>
      <c r="BG704" t="s">
        <v>3</v>
      </c>
      <c r="BH704">
        <v>3</v>
      </c>
      <c r="BI704">
        <v>1</v>
      </c>
      <c r="BJ704" t="s">
        <v>311</v>
      </c>
      <c r="BM704">
        <v>500001</v>
      </c>
      <c r="BN704">
        <v>0</v>
      </c>
      <c r="BO704" t="s">
        <v>176</v>
      </c>
      <c r="BP704">
        <v>1</v>
      </c>
      <c r="BQ704">
        <v>8</v>
      </c>
      <c r="BR704">
        <v>0</v>
      </c>
      <c r="BS704">
        <v>1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0</v>
      </c>
      <c r="CA704">
        <v>0</v>
      </c>
      <c r="CE704">
        <v>0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535"/>
        <v>392.02</v>
      </c>
      <c r="CQ704">
        <f t="shared" si="536"/>
        <v>196.00829999999999</v>
      </c>
      <c r="CR704">
        <f t="shared" si="537"/>
        <v>0</v>
      </c>
      <c r="CS704">
        <f t="shared" si="538"/>
        <v>0</v>
      </c>
      <c r="CT704">
        <f t="shared" si="539"/>
        <v>0</v>
      </c>
      <c r="CU704">
        <f t="shared" si="540"/>
        <v>0</v>
      </c>
      <c r="CV704">
        <f t="shared" si="541"/>
        <v>0</v>
      </c>
      <c r="CW704">
        <f t="shared" si="542"/>
        <v>0</v>
      </c>
      <c r="CX704">
        <f t="shared" si="543"/>
        <v>4.34</v>
      </c>
      <c r="CY704">
        <f t="shared" si="544"/>
        <v>0</v>
      </c>
      <c r="CZ704">
        <f t="shared" si="545"/>
        <v>0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1013</v>
      </c>
      <c r="DV704" t="s">
        <v>178</v>
      </c>
      <c r="DW704" t="s">
        <v>178</v>
      </c>
      <c r="DX704">
        <v>1</v>
      </c>
      <c r="DZ704" t="s">
        <v>3</v>
      </c>
      <c r="EA704" t="s">
        <v>3</v>
      </c>
      <c r="EB704" t="s">
        <v>3</v>
      </c>
      <c r="EC704" t="s">
        <v>3</v>
      </c>
      <c r="EE704">
        <v>29085443</v>
      </c>
      <c r="EF704">
        <v>8</v>
      </c>
      <c r="EG704" t="s">
        <v>153</v>
      </c>
      <c r="EH704">
        <v>0</v>
      </c>
      <c r="EI704" t="s">
        <v>3</v>
      </c>
      <c r="EJ704">
        <v>1</v>
      </c>
      <c r="EK704">
        <v>500001</v>
      </c>
      <c r="EL704" t="s">
        <v>154</v>
      </c>
      <c r="EM704" t="s">
        <v>155</v>
      </c>
      <c r="EO704" t="s">
        <v>3</v>
      </c>
      <c r="EQ704">
        <v>0</v>
      </c>
      <c r="ER704">
        <v>94.69</v>
      </c>
      <c r="ES704">
        <v>94.69</v>
      </c>
      <c r="ET704">
        <v>0</v>
      </c>
      <c r="EU704">
        <v>0</v>
      </c>
      <c r="EV704">
        <v>0</v>
      </c>
      <c r="EW704">
        <v>0</v>
      </c>
      <c r="EX704">
        <v>0</v>
      </c>
      <c r="FQ704">
        <v>0</v>
      </c>
      <c r="FR704">
        <f t="shared" si="546"/>
        <v>0</v>
      </c>
      <c r="FS704">
        <v>0</v>
      </c>
      <c r="FX704">
        <v>0</v>
      </c>
      <c r="FY704">
        <v>0</v>
      </c>
      <c r="GA704" t="s">
        <v>3</v>
      </c>
      <c r="GD704">
        <v>1</v>
      </c>
      <c r="GF704">
        <v>-1252999712</v>
      </c>
      <c r="GG704">
        <v>2</v>
      </c>
      <c r="GH704">
        <v>1</v>
      </c>
      <c r="GI704">
        <v>2</v>
      </c>
      <c r="GJ704">
        <v>0</v>
      </c>
      <c r="GK704">
        <v>0</v>
      </c>
      <c r="GL704">
        <f t="shared" si="547"/>
        <v>0</v>
      </c>
      <c r="GM704">
        <f t="shared" si="548"/>
        <v>392.02</v>
      </c>
      <c r="GN704">
        <f t="shared" si="549"/>
        <v>392.02</v>
      </c>
      <c r="GO704">
        <f t="shared" si="550"/>
        <v>0</v>
      </c>
      <c r="GP704">
        <f t="shared" si="551"/>
        <v>0</v>
      </c>
      <c r="GR704">
        <v>0</v>
      </c>
      <c r="GS704">
        <v>3</v>
      </c>
      <c r="GT704">
        <v>0</v>
      </c>
      <c r="GU704" t="s">
        <v>3</v>
      </c>
      <c r="GV704">
        <f t="shared" si="552"/>
        <v>0</v>
      </c>
      <c r="GW704">
        <v>1</v>
      </c>
      <c r="GX704">
        <f t="shared" si="553"/>
        <v>0</v>
      </c>
      <c r="HA704">
        <v>0</v>
      </c>
      <c r="HB704">
        <v>0</v>
      </c>
      <c r="HC704">
        <f t="shared" si="554"/>
        <v>0</v>
      </c>
      <c r="HE704" t="s">
        <v>3</v>
      </c>
      <c r="HF704" t="s">
        <v>3</v>
      </c>
      <c r="IK704">
        <v>0</v>
      </c>
    </row>
    <row r="705" spans="1:245">
      <c r="A705">
        <v>18</v>
      </c>
      <c r="B705">
        <v>0</v>
      </c>
      <c r="C705">
        <v>797</v>
      </c>
      <c r="E705" t="s">
        <v>312</v>
      </c>
      <c r="F705" t="s">
        <v>313</v>
      </c>
      <c r="G705" t="s">
        <v>314</v>
      </c>
      <c r="H705" t="s">
        <v>165</v>
      </c>
      <c r="I705">
        <f>I703*J705</f>
        <v>2</v>
      </c>
      <c r="J705">
        <v>100</v>
      </c>
      <c r="O705">
        <f t="shared" si="520"/>
        <v>22135.05</v>
      </c>
      <c r="P705">
        <f t="shared" si="521"/>
        <v>22135.05</v>
      </c>
      <c r="Q705">
        <f t="shared" si="522"/>
        <v>0</v>
      </c>
      <c r="R705">
        <f t="shared" si="523"/>
        <v>0</v>
      </c>
      <c r="S705">
        <f t="shared" si="524"/>
        <v>0</v>
      </c>
      <c r="T705">
        <f t="shared" si="525"/>
        <v>0</v>
      </c>
      <c r="U705">
        <f t="shared" si="526"/>
        <v>0</v>
      </c>
      <c r="V705">
        <f t="shared" si="527"/>
        <v>0</v>
      </c>
      <c r="W705">
        <f t="shared" si="528"/>
        <v>415.44</v>
      </c>
      <c r="X705">
        <f t="shared" si="529"/>
        <v>0</v>
      </c>
      <c r="Y705">
        <f t="shared" si="530"/>
        <v>0</v>
      </c>
      <c r="AA705">
        <v>35806607</v>
      </c>
      <c r="AB705">
        <f t="shared" si="531"/>
        <v>4535.87</v>
      </c>
      <c r="AC705">
        <f t="shared" si="532"/>
        <v>4535.87</v>
      </c>
      <c r="AD705">
        <f>ROUND((((ET705)-(EU705))+AE705),2)</f>
        <v>0</v>
      </c>
      <c r="AE705">
        <f t="shared" si="555"/>
        <v>0</v>
      </c>
      <c r="AF705">
        <f t="shared" si="555"/>
        <v>0</v>
      </c>
      <c r="AG705">
        <f t="shared" si="533"/>
        <v>0</v>
      </c>
      <c r="AH705">
        <f t="shared" si="556"/>
        <v>0</v>
      </c>
      <c r="AI705">
        <f t="shared" si="556"/>
        <v>0</v>
      </c>
      <c r="AJ705">
        <f t="shared" si="534"/>
        <v>207.72</v>
      </c>
      <c r="AK705">
        <v>4535.87</v>
      </c>
      <c r="AL705">
        <v>4535.87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207.72</v>
      </c>
      <c r="AT705">
        <v>0</v>
      </c>
      <c r="AU705">
        <v>0</v>
      </c>
      <c r="AV705">
        <v>1</v>
      </c>
      <c r="AW705">
        <v>1</v>
      </c>
      <c r="AZ705">
        <v>1</v>
      </c>
      <c r="BA705">
        <v>1</v>
      </c>
      <c r="BB705">
        <v>1</v>
      </c>
      <c r="BC705">
        <v>2.44</v>
      </c>
      <c r="BD705" t="s">
        <v>3</v>
      </c>
      <c r="BE705" t="s">
        <v>3</v>
      </c>
      <c r="BF705" t="s">
        <v>3</v>
      </c>
      <c r="BG705" t="s">
        <v>3</v>
      </c>
      <c r="BH705">
        <v>3</v>
      </c>
      <c r="BI705">
        <v>1</v>
      </c>
      <c r="BJ705" t="s">
        <v>315</v>
      </c>
      <c r="BM705">
        <v>500001</v>
      </c>
      <c r="BN705">
        <v>0</v>
      </c>
      <c r="BO705" t="s">
        <v>313</v>
      </c>
      <c r="BP705">
        <v>1</v>
      </c>
      <c r="BQ705">
        <v>8</v>
      </c>
      <c r="BR705">
        <v>0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0</v>
      </c>
      <c r="CA705">
        <v>0</v>
      </c>
      <c r="CE705">
        <v>0</v>
      </c>
      <c r="CF705">
        <v>0</v>
      </c>
      <c r="CG705">
        <v>0</v>
      </c>
      <c r="CM705">
        <v>0</v>
      </c>
      <c r="CN705" t="s">
        <v>3</v>
      </c>
      <c r="CO705">
        <v>0</v>
      </c>
      <c r="CP705">
        <f t="shared" si="535"/>
        <v>22135.05</v>
      </c>
      <c r="CQ705">
        <f t="shared" si="536"/>
        <v>11067.522799999999</v>
      </c>
      <c r="CR705">
        <f t="shared" si="537"/>
        <v>0</v>
      </c>
      <c r="CS705">
        <f t="shared" si="538"/>
        <v>0</v>
      </c>
      <c r="CT705">
        <f t="shared" si="539"/>
        <v>0</v>
      </c>
      <c r="CU705">
        <f t="shared" si="540"/>
        <v>0</v>
      </c>
      <c r="CV705">
        <f t="shared" si="541"/>
        <v>0</v>
      </c>
      <c r="CW705">
        <f t="shared" si="542"/>
        <v>0</v>
      </c>
      <c r="CX705">
        <f t="shared" si="543"/>
        <v>207.72</v>
      </c>
      <c r="CY705">
        <f t="shared" si="544"/>
        <v>0</v>
      </c>
      <c r="CZ705">
        <f t="shared" si="545"/>
        <v>0</v>
      </c>
      <c r="DC705" t="s">
        <v>3</v>
      </c>
      <c r="DD705" t="s">
        <v>3</v>
      </c>
      <c r="DE705" t="s">
        <v>3</v>
      </c>
      <c r="DF705" t="s">
        <v>3</v>
      </c>
      <c r="DG705" t="s">
        <v>3</v>
      </c>
      <c r="DH705" t="s">
        <v>3</v>
      </c>
      <c r="DI705" t="s">
        <v>3</v>
      </c>
      <c r="DJ705" t="s">
        <v>3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1005</v>
      </c>
      <c r="DV705" t="s">
        <v>165</v>
      </c>
      <c r="DW705" t="s">
        <v>165</v>
      </c>
      <c r="DX705">
        <v>1</v>
      </c>
      <c r="DZ705" t="s">
        <v>3</v>
      </c>
      <c r="EA705" t="s">
        <v>3</v>
      </c>
      <c r="EB705" t="s">
        <v>3</v>
      </c>
      <c r="EC705" t="s">
        <v>3</v>
      </c>
      <c r="EE705">
        <v>29085443</v>
      </c>
      <c r="EF705">
        <v>8</v>
      </c>
      <c r="EG705" t="s">
        <v>153</v>
      </c>
      <c r="EH705">
        <v>0</v>
      </c>
      <c r="EI705" t="s">
        <v>3</v>
      </c>
      <c r="EJ705">
        <v>1</v>
      </c>
      <c r="EK705">
        <v>500001</v>
      </c>
      <c r="EL705" t="s">
        <v>154</v>
      </c>
      <c r="EM705" t="s">
        <v>155</v>
      </c>
      <c r="EO705" t="s">
        <v>3</v>
      </c>
      <c r="EQ705">
        <v>0</v>
      </c>
      <c r="ER705">
        <v>4535.87</v>
      </c>
      <c r="ES705">
        <v>4535.87</v>
      </c>
      <c r="ET705">
        <v>0</v>
      </c>
      <c r="EU705">
        <v>0</v>
      </c>
      <c r="EV705">
        <v>0</v>
      </c>
      <c r="EW705">
        <v>0</v>
      </c>
      <c r="EX705">
        <v>0</v>
      </c>
      <c r="FQ705">
        <v>0</v>
      </c>
      <c r="FR705">
        <f t="shared" si="546"/>
        <v>0</v>
      </c>
      <c r="FS705">
        <v>0</v>
      </c>
      <c r="FX705">
        <v>0</v>
      </c>
      <c r="FY705">
        <v>0</v>
      </c>
      <c r="GA705" t="s">
        <v>3</v>
      </c>
      <c r="GD705">
        <v>1</v>
      </c>
      <c r="GF705">
        <v>-1775669208</v>
      </c>
      <c r="GG705">
        <v>2</v>
      </c>
      <c r="GH705">
        <v>1</v>
      </c>
      <c r="GI705">
        <v>2</v>
      </c>
      <c r="GJ705">
        <v>0</v>
      </c>
      <c r="GK705">
        <v>0</v>
      </c>
      <c r="GL705">
        <f t="shared" si="547"/>
        <v>0</v>
      </c>
      <c r="GM705">
        <f t="shared" si="548"/>
        <v>22135.05</v>
      </c>
      <c r="GN705">
        <f t="shared" si="549"/>
        <v>22135.05</v>
      </c>
      <c r="GO705">
        <f t="shared" si="550"/>
        <v>0</v>
      </c>
      <c r="GP705">
        <f t="shared" si="551"/>
        <v>0</v>
      </c>
      <c r="GR705">
        <v>0</v>
      </c>
      <c r="GS705">
        <v>3</v>
      </c>
      <c r="GT705">
        <v>0</v>
      </c>
      <c r="GU705" t="s">
        <v>3</v>
      </c>
      <c r="GV705">
        <f t="shared" si="552"/>
        <v>0</v>
      </c>
      <c r="GW705">
        <v>1</v>
      </c>
      <c r="GX705">
        <f t="shared" si="553"/>
        <v>0</v>
      </c>
      <c r="HA705">
        <v>0</v>
      </c>
      <c r="HB705">
        <v>0</v>
      </c>
      <c r="HC705">
        <f t="shared" si="554"/>
        <v>0</v>
      </c>
      <c r="HE705" t="s">
        <v>3</v>
      </c>
      <c r="HF705" t="s">
        <v>3</v>
      </c>
      <c r="IK705">
        <v>0</v>
      </c>
    </row>
    <row r="706" spans="1:245">
      <c r="A706">
        <v>18</v>
      </c>
      <c r="B706">
        <v>0</v>
      </c>
      <c r="C706">
        <v>796</v>
      </c>
      <c r="E706" t="s">
        <v>316</v>
      </c>
      <c r="F706" t="s">
        <v>185</v>
      </c>
      <c r="G706" t="s">
        <v>186</v>
      </c>
      <c r="H706" t="s">
        <v>165</v>
      </c>
      <c r="I706">
        <f>I703*J706</f>
        <v>-2</v>
      </c>
      <c r="J706">
        <v>-100</v>
      </c>
      <c r="O706">
        <f t="shared" si="520"/>
        <v>-2078.2800000000002</v>
      </c>
      <c r="P706">
        <f t="shared" si="521"/>
        <v>-2078.2800000000002</v>
      </c>
      <c r="Q706">
        <f t="shared" si="522"/>
        <v>0</v>
      </c>
      <c r="R706">
        <f t="shared" si="523"/>
        <v>0</v>
      </c>
      <c r="S706">
        <f t="shared" si="524"/>
        <v>0</v>
      </c>
      <c r="T706">
        <f t="shared" si="525"/>
        <v>0</v>
      </c>
      <c r="U706">
        <f t="shared" si="526"/>
        <v>0</v>
      </c>
      <c r="V706">
        <f t="shared" si="527"/>
        <v>0</v>
      </c>
      <c r="W706">
        <f t="shared" si="528"/>
        <v>0</v>
      </c>
      <c r="X706">
        <f t="shared" si="529"/>
        <v>0</v>
      </c>
      <c r="Y706">
        <f t="shared" si="530"/>
        <v>0</v>
      </c>
      <c r="AA706">
        <v>35806607</v>
      </c>
      <c r="AB706">
        <f t="shared" si="531"/>
        <v>207</v>
      </c>
      <c r="AC706">
        <f t="shared" si="532"/>
        <v>207</v>
      </c>
      <c r="AD706">
        <f>ROUND((((ET706)-(EU706))+AE706),2)</f>
        <v>0</v>
      </c>
      <c r="AE706">
        <f t="shared" si="555"/>
        <v>0</v>
      </c>
      <c r="AF706">
        <f t="shared" si="555"/>
        <v>0</v>
      </c>
      <c r="AG706">
        <f t="shared" si="533"/>
        <v>0</v>
      </c>
      <c r="AH706">
        <f t="shared" si="556"/>
        <v>0</v>
      </c>
      <c r="AI706">
        <f t="shared" si="556"/>
        <v>0</v>
      </c>
      <c r="AJ706">
        <f t="shared" si="534"/>
        <v>0</v>
      </c>
      <c r="AK706">
        <v>207</v>
      </c>
      <c r="AL706">
        <v>207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1</v>
      </c>
      <c r="AW706">
        <v>1</v>
      </c>
      <c r="AZ706">
        <v>1</v>
      </c>
      <c r="BA706">
        <v>1</v>
      </c>
      <c r="BB706">
        <v>1</v>
      </c>
      <c r="BC706">
        <v>5.0199999999999996</v>
      </c>
      <c r="BD706" t="s">
        <v>3</v>
      </c>
      <c r="BE706" t="s">
        <v>3</v>
      </c>
      <c r="BF706" t="s">
        <v>3</v>
      </c>
      <c r="BG706" t="s">
        <v>3</v>
      </c>
      <c r="BH706">
        <v>3</v>
      </c>
      <c r="BI706">
        <v>1</v>
      </c>
      <c r="BJ706" t="s">
        <v>317</v>
      </c>
      <c r="BM706">
        <v>500001</v>
      </c>
      <c r="BN706">
        <v>0</v>
      </c>
      <c r="BO706" t="s">
        <v>185</v>
      </c>
      <c r="BP706">
        <v>1</v>
      </c>
      <c r="BQ706">
        <v>8</v>
      </c>
      <c r="BR706">
        <v>1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0</v>
      </c>
      <c r="CA706">
        <v>0</v>
      </c>
      <c r="CE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 t="shared" si="535"/>
        <v>-2078.2800000000002</v>
      </c>
      <c r="CQ706">
        <f t="shared" si="536"/>
        <v>1039.1399999999999</v>
      </c>
      <c r="CR706">
        <f t="shared" si="537"/>
        <v>0</v>
      </c>
      <c r="CS706">
        <f t="shared" si="538"/>
        <v>0</v>
      </c>
      <c r="CT706">
        <f t="shared" si="539"/>
        <v>0</v>
      </c>
      <c r="CU706">
        <f t="shared" si="540"/>
        <v>0</v>
      </c>
      <c r="CV706">
        <f t="shared" si="541"/>
        <v>0</v>
      </c>
      <c r="CW706">
        <f t="shared" si="542"/>
        <v>0</v>
      </c>
      <c r="CX706">
        <f t="shared" si="543"/>
        <v>0</v>
      </c>
      <c r="CY706">
        <f t="shared" si="544"/>
        <v>0</v>
      </c>
      <c r="CZ706">
        <f t="shared" si="545"/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1005</v>
      </c>
      <c r="DV706" t="s">
        <v>165</v>
      </c>
      <c r="DW706" t="s">
        <v>165</v>
      </c>
      <c r="DX706">
        <v>1</v>
      </c>
      <c r="DZ706" t="s">
        <v>3</v>
      </c>
      <c r="EA706" t="s">
        <v>3</v>
      </c>
      <c r="EB706" t="s">
        <v>3</v>
      </c>
      <c r="EC706" t="s">
        <v>3</v>
      </c>
      <c r="EE706">
        <v>29085443</v>
      </c>
      <c r="EF706">
        <v>8</v>
      </c>
      <c r="EG706" t="s">
        <v>153</v>
      </c>
      <c r="EH706">
        <v>0</v>
      </c>
      <c r="EI706" t="s">
        <v>3</v>
      </c>
      <c r="EJ706">
        <v>1</v>
      </c>
      <c r="EK706">
        <v>500001</v>
      </c>
      <c r="EL706" t="s">
        <v>154</v>
      </c>
      <c r="EM706" t="s">
        <v>155</v>
      </c>
      <c r="EO706" t="s">
        <v>3</v>
      </c>
      <c r="EQ706">
        <v>32768</v>
      </c>
      <c r="ER706">
        <v>207</v>
      </c>
      <c r="ES706">
        <v>207</v>
      </c>
      <c r="ET706">
        <v>0</v>
      </c>
      <c r="EU706">
        <v>0</v>
      </c>
      <c r="EV706">
        <v>0</v>
      </c>
      <c r="EW706">
        <v>0</v>
      </c>
      <c r="EX706">
        <v>0</v>
      </c>
      <c r="FQ706">
        <v>0</v>
      </c>
      <c r="FR706">
        <f t="shared" si="546"/>
        <v>0</v>
      </c>
      <c r="FS706">
        <v>0</v>
      </c>
      <c r="FX706">
        <v>0</v>
      </c>
      <c r="FY706">
        <v>0</v>
      </c>
      <c r="GA706" t="s">
        <v>3</v>
      </c>
      <c r="GD706">
        <v>1</v>
      </c>
      <c r="GF706">
        <v>-172969429</v>
      </c>
      <c r="GG706">
        <v>2</v>
      </c>
      <c r="GH706">
        <v>1</v>
      </c>
      <c r="GI706">
        <v>2</v>
      </c>
      <c r="GJ706">
        <v>0</v>
      </c>
      <c r="GK706">
        <v>0</v>
      </c>
      <c r="GL706">
        <f t="shared" si="547"/>
        <v>0</v>
      </c>
      <c r="GM706">
        <f t="shared" si="548"/>
        <v>-2078.2800000000002</v>
      </c>
      <c r="GN706">
        <f t="shared" si="549"/>
        <v>-2078.2800000000002</v>
      </c>
      <c r="GO706">
        <f t="shared" si="550"/>
        <v>0</v>
      </c>
      <c r="GP706">
        <f t="shared" si="551"/>
        <v>0</v>
      </c>
      <c r="GR706">
        <v>0</v>
      </c>
      <c r="GS706">
        <v>0</v>
      </c>
      <c r="GT706">
        <v>0</v>
      </c>
      <c r="GU706" t="s">
        <v>3</v>
      </c>
      <c r="GV706">
        <f t="shared" si="552"/>
        <v>0</v>
      </c>
      <c r="GW706">
        <v>1</v>
      </c>
      <c r="GX706">
        <f t="shared" si="553"/>
        <v>0</v>
      </c>
      <c r="HA706">
        <v>0</v>
      </c>
      <c r="HB706">
        <v>0</v>
      </c>
      <c r="HC706">
        <f t="shared" si="554"/>
        <v>0</v>
      </c>
      <c r="HE706" t="s">
        <v>3</v>
      </c>
      <c r="HF706" t="s">
        <v>3</v>
      </c>
      <c r="IK706">
        <v>0</v>
      </c>
    </row>
    <row r="707" spans="1:245">
      <c r="A707">
        <v>17</v>
      </c>
      <c r="B707">
        <v>0</v>
      </c>
      <c r="C707">
        <f>ROW(SmtRes!A810)</f>
        <v>810</v>
      </c>
      <c r="D707">
        <f>ROW(EtalonRes!A792)</f>
        <v>792</v>
      </c>
      <c r="E707" t="s">
        <v>34</v>
      </c>
      <c r="F707" t="s">
        <v>318</v>
      </c>
      <c r="G707" t="s">
        <v>319</v>
      </c>
      <c r="H707" t="s">
        <v>194</v>
      </c>
      <c r="I707">
        <f>ROUND(13.7/100,9)</f>
        <v>0.13700000000000001</v>
      </c>
      <c r="J707">
        <v>0</v>
      </c>
      <c r="O707">
        <f t="shared" si="520"/>
        <v>3972.02</v>
      </c>
      <c r="P707">
        <f t="shared" si="521"/>
        <v>2159.67</v>
      </c>
      <c r="Q707">
        <f t="shared" si="522"/>
        <v>79.14</v>
      </c>
      <c r="R707">
        <f t="shared" si="523"/>
        <v>6.41</v>
      </c>
      <c r="S707">
        <f t="shared" si="524"/>
        <v>1733.21</v>
      </c>
      <c r="T707">
        <f t="shared" si="525"/>
        <v>0</v>
      </c>
      <c r="U707">
        <f t="shared" si="526"/>
        <v>6.1239000000000008</v>
      </c>
      <c r="V707">
        <f t="shared" si="527"/>
        <v>1.9180000000000003E-2</v>
      </c>
      <c r="W707">
        <f t="shared" si="528"/>
        <v>0</v>
      </c>
      <c r="X707">
        <f t="shared" si="529"/>
        <v>1635.24</v>
      </c>
      <c r="Y707">
        <f t="shared" si="530"/>
        <v>887.21</v>
      </c>
      <c r="AA707">
        <v>35806607</v>
      </c>
      <c r="AB707">
        <f t="shared" si="531"/>
        <v>4236.1000000000004</v>
      </c>
      <c r="AC707">
        <f t="shared" si="532"/>
        <v>3798.56</v>
      </c>
      <c r="AD707">
        <f>ROUND((((ET707)-(EU707))+AE707),2)</f>
        <v>56.25</v>
      </c>
      <c r="AE707">
        <f t="shared" si="555"/>
        <v>1.41</v>
      </c>
      <c r="AF707">
        <f t="shared" si="555"/>
        <v>381.29</v>
      </c>
      <c r="AG707">
        <f t="shared" si="533"/>
        <v>0</v>
      </c>
      <c r="AH707">
        <f t="shared" si="556"/>
        <v>44.7</v>
      </c>
      <c r="AI707">
        <f t="shared" si="556"/>
        <v>0.14000000000000001</v>
      </c>
      <c r="AJ707">
        <f t="shared" si="534"/>
        <v>0</v>
      </c>
      <c r="AK707">
        <v>4236.1000000000004</v>
      </c>
      <c r="AL707">
        <v>3798.56</v>
      </c>
      <c r="AM707">
        <v>56.25</v>
      </c>
      <c r="AN707">
        <v>1.41</v>
      </c>
      <c r="AO707">
        <v>381.29</v>
      </c>
      <c r="AP707">
        <v>0</v>
      </c>
      <c r="AQ707">
        <v>44.7</v>
      </c>
      <c r="AR707">
        <v>0.14000000000000001</v>
      </c>
      <c r="AS707">
        <v>0</v>
      </c>
      <c r="AT707">
        <v>94</v>
      </c>
      <c r="AU707">
        <v>51</v>
      </c>
      <c r="AV707">
        <v>1</v>
      </c>
      <c r="AW707">
        <v>1</v>
      </c>
      <c r="AZ707">
        <v>1</v>
      </c>
      <c r="BA707">
        <v>33.18</v>
      </c>
      <c r="BB707">
        <v>10.27</v>
      </c>
      <c r="BC707">
        <v>4.1500000000000004</v>
      </c>
      <c r="BD707" t="s">
        <v>3</v>
      </c>
      <c r="BE707" t="s">
        <v>3</v>
      </c>
      <c r="BF707" t="s">
        <v>3</v>
      </c>
      <c r="BG707" t="s">
        <v>3</v>
      </c>
      <c r="BH707">
        <v>0</v>
      </c>
      <c r="BI707">
        <v>1</v>
      </c>
      <c r="BJ707" t="s">
        <v>320</v>
      </c>
      <c r="BM707">
        <v>11001</v>
      </c>
      <c r="BN707">
        <v>0</v>
      </c>
      <c r="BO707" t="s">
        <v>318</v>
      </c>
      <c r="BP707">
        <v>1</v>
      </c>
      <c r="BQ707">
        <v>2</v>
      </c>
      <c r="BR707">
        <v>0</v>
      </c>
      <c r="BS707">
        <v>33.18</v>
      </c>
      <c r="BT707">
        <v>1</v>
      </c>
      <c r="BU707">
        <v>1</v>
      </c>
      <c r="BV707">
        <v>1</v>
      </c>
      <c r="BW707">
        <v>1</v>
      </c>
      <c r="BX707">
        <v>1</v>
      </c>
      <c r="BY707" t="s">
        <v>3</v>
      </c>
      <c r="BZ707">
        <v>123</v>
      </c>
      <c r="CA707">
        <v>75</v>
      </c>
      <c r="CE707">
        <v>0</v>
      </c>
      <c r="CF707">
        <v>0</v>
      </c>
      <c r="CG707">
        <v>0</v>
      </c>
      <c r="CM707">
        <v>0</v>
      </c>
      <c r="CN707" t="s">
        <v>3</v>
      </c>
      <c r="CO707">
        <v>0</v>
      </c>
      <c r="CP707">
        <f t="shared" si="535"/>
        <v>3972.02</v>
      </c>
      <c r="CQ707">
        <f t="shared" si="536"/>
        <v>15764.024000000001</v>
      </c>
      <c r="CR707">
        <f t="shared" si="537"/>
        <v>577.6875</v>
      </c>
      <c r="CS707">
        <f t="shared" si="538"/>
        <v>46.783799999999999</v>
      </c>
      <c r="CT707">
        <f t="shared" si="539"/>
        <v>12651.2022</v>
      </c>
      <c r="CU707">
        <f t="shared" si="540"/>
        <v>0</v>
      </c>
      <c r="CV707">
        <f t="shared" si="541"/>
        <v>44.7</v>
      </c>
      <c r="CW707">
        <f t="shared" si="542"/>
        <v>0.14000000000000001</v>
      </c>
      <c r="CX707">
        <f t="shared" si="543"/>
        <v>0</v>
      </c>
      <c r="CY707">
        <f t="shared" si="544"/>
        <v>1635.2428</v>
      </c>
      <c r="CZ707">
        <f t="shared" si="545"/>
        <v>887.20620000000008</v>
      </c>
      <c r="DC707" t="s">
        <v>3</v>
      </c>
      <c r="DD707" t="s">
        <v>3</v>
      </c>
      <c r="DE707" t="s">
        <v>3</v>
      </c>
      <c r="DF707" t="s">
        <v>3</v>
      </c>
      <c r="DG707" t="s">
        <v>3</v>
      </c>
      <c r="DH707" t="s">
        <v>3</v>
      </c>
      <c r="DI707" t="s">
        <v>3</v>
      </c>
      <c r="DJ707" t="s">
        <v>3</v>
      </c>
      <c r="DK707" t="s">
        <v>3</v>
      </c>
      <c r="DL707" t="s">
        <v>3</v>
      </c>
      <c r="DM707" t="s">
        <v>3</v>
      </c>
      <c r="DN707">
        <v>0</v>
      </c>
      <c r="DO707">
        <v>0</v>
      </c>
      <c r="DP707">
        <v>1</v>
      </c>
      <c r="DQ707">
        <v>1</v>
      </c>
      <c r="DU707">
        <v>1013</v>
      </c>
      <c r="DV707" t="s">
        <v>194</v>
      </c>
      <c r="DW707" t="s">
        <v>194</v>
      </c>
      <c r="DX707">
        <v>1</v>
      </c>
      <c r="DZ707" t="s">
        <v>3</v>
      </c>
      <c r="EA707" t="s">
        <v>3</v>
      </c>
      <c r="EB707" t="s">
        <v>3</v>
      </c>
      <c r="EC707" t="s">
        <v>3</v>
      </c>
      <c r="EE707">
        <v>29085511</v>
      </c>
      <c r="EF707">
        <v>2</v>
      </c>
      <c r="EG707" t="s">
        <v>145</v>
      </c>
      <c r="EH707">
        <v>0</v>
      </c>
      <c r="EI707" t="s">
        <v>3</v>
      </c>
      <c r="EJ707">
        <v>1</v>
      </c>
      <c r="EK707">
        <v>11001</v>
      </c>
      <c r="EL707" t="s">
        <v>22</v>
      </c>
      <c r="EM707" t="s">
        <v>196</v>
      </c>
      <c r="EO707" t="s">
        <v>3</v>
      </c>
      <c r="EQ707">
        <v>0</v>
      </c>
      <c r="ER707">
        <v>4236.1000000000004</v>
      </c>
      <c r="ES707">
        <v>3798.56</v>
      </c>
      <c r="ET707">
        <v>56.25</v>
      </c>
      <c r="EU707">
        <v>1.41</v>
      </c>
      <c r="EV707">
        <v>381.29</v>
      </c>
      <c r="EW707">
        <v>44.7</v>
      </c>
      <c r="EX707">
        <v>0.14000000000000001</v>
      </c>
      <c r="EY707">
        <v>0</v>
      </c>
      <c r="FQ707">
        <v>0</v>
      </c>
      <c r="FR707">
        <f t="shared" si="546"/>
        <v>0</v>
      </c>
      <c r="FS707">
        <v>0</v>
      </c>
      <c r="FT707" t="s">
        <v>148</v>
      </c>
      <c r="FU707" t="s">
        <v>24</v>
      </c>
      <c r="FV707" t="s">
        <v>24</v>
      </c>
      <c r="FW707" t="s">
        <v>25</v>
      </c>
      <c r="FX707">
        <v>110.7</v>
      </c>
      <c r="FY707">
        <v>63.75</v>
      </c>
      <c r="GA707" t="s">
        <v>3</v>
      </c>
      <c r="GD707">
        <v>1</v>
      </c>
      <c r="GF707">
        <v>-169318418</v>
      </c>
      <c r="GG707">
        <v>2</v>
      </c>
      <c r="GH707">
        <v>1</v>
      </c>
      <c r="GI707">
        <v>2</v>
      </c>
      <c r="GJ707">
        <v>0</v>
      </c>
      <c r="GK707">
        <v>0</v>
      </c>
      <c r="GL707">
        <f t="shared" si="547"/>
        <v>0</v>
      </c>
      <c r="GM707">
        <f t="shared" si="548"/>
        <v>6494.47</v>
      </c>
      <c r="GN707">
        <f t="shared" si="549"/>
        <v>6494.47</v>
      </c>
      <c r="GO707">
        <f t="shared" si="550"/>
        <v>0</v>
      </c>
      <c r="GP707">
        <f t="shared" si="551"/>
        <v>0</v>
      </c>
      <c r="GR707">
        <v>0</v>
      </c>
      <c r="GS707">
        <v>3</v>
      </c>
      <c r="GT707">
        <v>0</v>
      </c>
      <c r="GU707" t="s">
        <v>3</v>
      </c>
      <c r="GV707">
        <f t="shared" si="552"/>
        <v>0</v>
      </c>
      <c r="GW707">
        <v>1</v>
      </c>
      <c r="GX707">
        <f t="shared" si="553"/>
        <v>0</v>
      </c>
      <c r="HA707">
        <v>0</v>
      </c>
      <c r="HB707">
        <v>0</v>
      </c>
      <c r="HC707">
        <f t="shared" si="554"/>
        <v>0</v>
      </c>
      <c r="HE707" t="s">
        <v>3</v>
      </c>
      <c r="HF707" t="s">
        <v>3</v>
      </c>
      <c r="IK707">
        <v>0</v>
      </c>
    </row>
    <row r="708" spans="1:245">
      <c r="A708">
        <v>17</v>
      </c>
      <c r="B708">
        <v>0</v>
      </c>
      <c r="C708">
        <f>ROW(SmtRes!A818)</f>
        <v>818</v>
      </c>
      <c r="D708">
        <f>ROW(EtalonRes!A800)</f>
        <v>800</v>
      </c>
      <c r="E708" t="s">
        <v>39</v>
      </c>
      <c r="F708" t="s">
        <v>197</v>
      </c>
      <c r="G708" t="s">
        <v>198</v>
      </c>
      <c r="H708" t="s">
        <v>37</v>
      </c>
      <c r="I708">
        <f>ROUND(13.7/100,9)</f>
        <v>0.13700000000000001</v>
      </c>
      <c r="J708">
        <v>0</v>
      </c>
      <c r="O708">
        <f t="shared" si="520"/>
        <v>8204.66</v>
      </c>
      <c r="P708">
        <f t="shared" si="521"/>
        <v>5695.42</v>
      </c>
      <c r="Q708">
        <f t="shared" si="522"/>
        <v>154.86000000000001</v>
      </c>
      <c r="R708">
        <f t="shared" si="523"/>
        <v>35.590000000000003</v>
      </c>
      <c r="S708">
        <f t="shared" si="524"/>
        <v>2354.38</v>
      </c>
      <c r="T708">
        <f t="shared" si="525"/>
        <v>0</v>
      </c>
      <c r="U708">
        <f t="shared" si="526"/>
        <v>8.3186400000000003</v>
      </c>
      <c r="V708">
        <f t="shared" si="527"/>
        <v>7.9460000000000003E-2</v>
      </c>
      <c r="W708">
        <f t="shared" si="528"/>
        <v>0</v>
      </c>
      <c r="X708">
        <f t="shared" si="529"/>
        <v>2246.5700000000002</v>
      </c>
      <c r="Y708">
        <f t="shared" si="530"/>
        <v>1218.8800000000001</v>
      </c>
      <c r="AA708">
        <v>35806607</v>
      </c>
      <c r="AB708">
        <f t="shared" si="531"/>
        <v>6972.36</v>
      </c>
      <c r="AC708">
        <f t="shared" si="532"/>
        <v>6356.64</v>
      </c>
      <c r="AD708">
        <f>ROUND((((ET708)-(EU708))+AE708),2)</f>
        <v>97.78</v>
      </c>
      <c r="AE708">
        <f t="shared" si="555"/>
        <v>7.83</v>
      </c>
      <c r="AF708">
        <f t="shared" si="555"/>
        <v>517.94000000000005</v>
      </c>
      <c r="AG708">
        <f t="shared" si="533"/>
        <v>0</v>
      </c>
      <c r="AH708">
        <f t="shared" si="556"/>
        <v>60.72</v>
      </c>
      <c r="AI708">
        <f t="shared" si="556"/>
        <v>0.57999999999999996</v>
      </c>
      <c r="AJ708">
        <f t="shared" si="534"/>
        <v>0</v>
      </c>
      <c r="AK708">
        <v>6972.36</v>
      </c>
      <c r="AL708">
        <v>6356.64</v>
      </c>
      <c r="AM708">
        <v>97.78</v>
      </c>
      <c r="AN708">
        <v>7.83</v>
      </c>
      <c r="AO708">
        <v>517.94000000000005</v>
      </c>
      <c r="AP708">
        <v>0</v>
      </c>
      <c r="AQ708">
        <v>60.72</v>
      </c>
      <c r="AR708">
        <v>0.57999999999999996</v>
      </c>
      <c r="AS708">
        <v>0</v>
      </c>
      <c r="AT708">
        <v>94</v>
      </c>
      <c r="AU708">
        <v>51</v>
      </c>
      <c r="AV708">
        <v>1</v>
      </c>
      <c r="AW708">
        <v>1</v>
      </c>
      <c r="AZ708">
        <v>1</v>
      </c>
      <c r="BA708">
        <v>33.18</v>
      </c>
      <c r="BB708">
        <v>11.56</v>
      </c>
      <c r="BC708">
        <v>6.54</v>
      </c>
      <c r="BD708" t="s">
        <v>3</v>
      </c>
      <c r="BE708" t="s">
        <v>3</v>
      </c>
      <c r="BF708" t="s">
        <v>3</v>
      </c>
      <c r="BG708" t="s">
        <v>3</v>
      </c>
      <c r="BH708">
        <v>0</v>
      </c>
      <c r="BI708">
        <v>1</v>
      </c>
      <c r="BJ708" t="s">
        <v>199</v>
      </c>
      <c r="BM708">
        <v>11001</v>
      </c>
      <c r="BN708">
        <v>0</v>
      </c>
      <c r="BO708" t="s">
        <v>197</v>
      </c>
      <c r="BP708">
        <v>1</v>
      </c>
      <c r="BQ708">
        <v>2</v>
      </c>
      <c r="BR708">
        <v>0</v>
      </c>
      <c r="BS708">
        <v>33.18</v>
      </c>
      <c r="BT708">
        <v>1</v>
      </c>
      <c r="BU708">
        <v>1</v>
      </c>
      <c r="BV708">
        <v>1</v>
      </c>
      <c r="BW708">
        <v>1</v>
      </c>
      <c r="BX708">
        <v>1</v>
      </c>
      <c r="BY708" t="s">
        <v>3</v>
      </c>
      <c r="BZ708">
        <v>123</v>
      </c>
      <c r="CA708">
        <v>75</v>
      </c>
      <c r="CE708">
        <v>0</v>
      </c>
      <c r="CF708">
        <v>0</v>
      </c>
      <c r="CG708">
        <v>0</v>
      </c>
      <c r="CM708">
        <v>0</v>
      </c>
      <c r="CN708" t="s">
        <v>3</v>
      </c>
      <c r="CO708">
        <v>0</v>
      </c>
      <c r="CP708">
        <f t="shared" si="535"/>
        <v>8204.66</v>
      </c>
      <c r="CQ708">
        <f t="shared" si="536"/>
        <v>41572.425600000002</v>
      </c>
      <c r="CR708">
        <f t="shared" si="537"/>
        <v>1130.3368</v>
      </c>
      <c r="CS708">
        <f t="shared" si="538"/>
        <v>259.79939999999999</v>
      </c>
      <c r="CT708">
        <f t="shared" si="539"/>
        <v>17185.249200000002</v>
      </c>
      <c r="CU708">
        <f t="shared" si="540"/>
        <v>0</v>
      </c>
      <c r="CV708">
        <f t="shared" si="541"/>
        <v>60.72</v>
      </c>
      <c r="CW708">
        <f t="shared" si="542"/>
        <v>0.57999999999999996</v>
      </c>
      <c r="CX708">
        <f t="shared" si="543"/>
        <v>0</v>
      </c>
      <c r="CY708">
        <f t="shared" si="544"/>
        <v>2246.5718000000002</v>
      </c>
      <c r="CZ708">
        <f t="shared" si="545"/>
        <v>1218.8847000000001</v>
      </c>
      <c r="DC708" t="s">
        <v>3</v>
      </c>
      <c r="DD708" t="s">
        <v>3</v>
      </c>
      <c r="DE708" t="s">
        <v>3</v>
      </c>
      <c r="DF708" t="s">
        <v>3</v>
      </c>
      <c r="DG708" t="s">
        <v>3</v>
      </c>
      <c r="DH708" t="s">
        <v>3</v>
      </c>
      <c r="DI708" t="s">
        <v>3</v>
      </c>
      <c r="DJ708" t="s">
        <v>3</v>
      </c>
      <c r="DK708" t="s">
        <v>3</v>
      </c>
      <c r="DL708" t="s">
        <v>3</v>
      </c>
      <c r="DM708" t="s">
        <v>3</v>
      </c>
      <c r="DN708">
        <v>0</v>
      </c>
      <c r="DO708">
        <v>0</v>
      </c>
      <c r="DP708">
        <v>1</v>
      </c>
      <c r="DQ708">
        <v>1</v>
      </c>
      <c r="DU708">
        <v>1013</v>
      </c>
      <c r="DV708" t="s">
        <v>37</v>
      </c>
      <c r="DW708" t="s">
        <v>37</v>
      </c>
      <c r="DX708">
        <v>1</v>
      </c>
      <c r="DZ708" t="s">
        <v>3</v>
      </c>
      <c r="EA708" t="s">
        <v>3</v>
      </c>
      <c r="EB708" t="s">
        <v>3</v>
      </c>
      <c r="EC708" t="s">
        <v>3</v>
      </c>
      <c r="EE708">
        <v>29085511</v>
      </c>
      <c r="EF708">
        <v>2</v>
      </c>
      <c r="EG708" t="s">
        <v>145</v>
      </c>
      <c r="EH708">
        <v>0</v>
      </c>
      <c r="EI708" t="s">
        <v>3</v>
      </c>
      <c r="EJ708">
        <v>1</v>
      </c>
      <c r="EK708">
        <v>11001</v>
      </c>
      <c r="EL708" t="s">
        <v>22</v>
      </c>
      <c r="EM708" t="s">
        <v>196</v>
      </c>
      <c r="EO708" t="s">
        <v>3</v>
      </c>
      <c r="EQ708">
        <v>0</v>
      </c>
      <c r="ER708">
        <v>6972.36</v>
      </c>
      <c r="ES708">
        <v>6356.64</v>
      </c>
      <c r="ET708">
        <v>97.78</v>
      </c>
      <c r="EU708">
        <v>7.83</v>
      </c>
      <c r="EV708">
        <v>517.94000000000005</v>
      </c>
      <c r="EW708">
        <v>60.72</v>
      </c>
      <c r="EX708">
        <v>0.57999999999999996</v>
      </c>
      <c r="EY708">
        <v>0</v>
      </c>
      <c r="FQ708">
        <v>0</v>
      </c>
      <c r="FR708">
        <f t="shared" si="546"/>
        <v>0</v>
      </c>
      <c r="FS708">
        <v>0</v>
      </c>
      <c r="FT708" t="s">
        <v>148</v>
      </c>
      <c r="FU708" t="s">
        <v>24</v>
      </c>
      <c r="FV708" t="s">
        <v>24</v>
      </c>
      <c r="FW708" t="s">
        <v>25</v>
      </c>
      <c r="FX708">
        <v>110.7</v>
      </c>
      <c r="FY708">
        <v>63.75</v>
      </c>
      <c r="GA708" t="s">
        <v>3</v>
      </c>
      <c r="GD708">
        <v>1</v>
      </c>
      <c r="GF708">
        <v>1837524583</v>
      </c>
      <c r="GG708">
        <v>2</v>
      </c>
      <c r="GH708">
        <v>1</v>
      </c>
      <c r="GI708">
        <v>2</v>
      </c>
      <c r="GJ708">
        <v>0</v>
      </c>
      <c r="GK708">
        <v>0</v>
      </c>
      <c r="GL708">
        <f t="shared" si="547"/>
        <v>0</v>
      </c>
      <c r="GM708">
        <f t="shared" si="548"/>
        <v>11670.11</v>
      </c>
      <c r="GN708">
        <f t="shared" si="549"/>
        <v>11670.11</v>
      </c>
      <c r="GO708">
        <f t="shared" si="550"/>
        <v>0</v>
      </c>
      <c r="GP708">
        <f t="shared" si="551"/>
        <v>0</v>
      </c>
      <c r="GR708">
        <v>0</v>
      </c>
      <c r="GS708">
        <v>3</v>
      </c>
      <c r="GT708">
        <v>0</v>
      </c>
      <c r="GU708" t="s">
        <v>3</v>
      </c>
      <c r="GV708">
        <f t="shared" si="552"/>
        <v>0</v>
      </c>
      <c r="GW708">
        <v>1</v>
      </c>
      <c r="GX708">
        <f t="shared" si="553"/>
        <v>0</v>
      </c>
      <c r="HA708">
        <v>0</v>
      </c>
      <c r="HB708">
        <v>0</v>
      </c>
      <c r="HC708">
        <f t="shared" si="554"/>
        <v>0</v>
      </c>
      <c r="HE708" t="s">
        <v>3</v>
      </c>
      <c r="HF708" t="s">
        <v>3</v>
      </c>
      <c r="IK708">
        <v>0</v>
      </c>
    </row>
    <row r="709" spans="1:245">
      <c r="A709">
        <v>17</v>
      </c>
      <c r="B709">
        <v>0</v>
      </c>
      <c r="C709">
        <f>ROW(SmtRes!A825)</f>
        <v>825</v>
      </c>
      <c r="D709">
        <f>ROW(EtalonRes!A807)</f>
        <v>807</v>
      </c>
      <c r="E709" t="s">
        <v>44</v>
      </c>
      <c r="F709" t="s">
        <v>200</v>
      </c>
      <c r="G709" t="s">
        <v>201</v>
      </c>
      <c r="H709" t="s">
        <v>194</v>
      </c>
      <c r="I709">
        <f>ROUND(13.7/100,9)</f>
        <v>0.13700000000000001</v>
      </c>
      <c r="J709">
        <v>0</v>
      </c>
      <c r="O709">
        <f t="shared" si="520"/>
        <v>7097.4</v>
      </c>
      <c r="P709">
        <f t="shared" si="521"/>
        <v>5064.0600000000004</v>
      </c>
      <c r="Q709">
        <f t="shared" si="522"/>
        <v>698.28</v>
      </c>
      <c r="R709">
        <f t="shared" si="523"/>
        <v>382.97</v>
      </c>
      <c r="S709">
        <f t="shared" si="524"/>
        <v>1335.06</v>
      </c>
      <c r="T709">
        <f t="shared" si="525"/>
        <v>0</v>
      </c>
      <c r="U709">
        <f t="shared" si="526"/>
        <v>4.9250129999999999</v>
      </c>
      <c r="V709">
        <f t="shared" si="527"/>
        <v>1.147375</v>
      </c>
      <c r="W709">
        <f t="shared" si="528"/>
        <v>0</v>
      </c>
      <c r="X709">
        <f t="shared" si="529"/>
        <v>1614.95</v>
      </c>
      <c r="Y709">
        <f t="shared" si="530"/>
        <v>876.2</v>
      </c>
      <c r="AA709">
        <v>35806607</v>
      </c>
      <c r="AB709">
        <f t="shared" si="531"/>
        <v>6346.71</v>
      </c>
      <c r="AC709">
        <f t="shared" si="532"/>
        <v>5583.68</v>
      </c>
      <c r="AD709">
        <f>ROUND(((((ET709*1.25))-((EU709*1.25)))+AE709),2)</f>
        <v>469.33</v>
      </c>
      <c r="AE709">
        <f>ROUND(((EU709*1.25)),2)</f>
        <v>84.25</v>
      </c>
      <c r="AF709">
        <f>ROUND(((EV709*1.15)),2)</f>
        <v>293.7</v>
      </c>
      <c r="AG709">
        <f t="shared" si="533"/>
        <v>0</v>
      </c>
      <c r="AH709">
        <f>((EW709*1.15))</f>
        <v>35.948999999999998</v>
      </c>
      <c r="AI709">
        <f>((EX709*1.25))</f>
        <v>8.375</v>
      </c>
      <c r="AJ709">
        <f t="shared" si="534"/>
        <v>0</v>
      </c>
      <c r="AK709">
        <v>6214.53</v>
      </c>
      <c r="AL709">
        <v>5583.68</v>
      </c>
      <c r="AM709">
        <v>375.46</v>
      </c>
      <c r="AN709">
        <v>67.400000000000006</v>
      </c>
      <c r="AO709">
        <v>255.39</v>
      </c>
      <c r="AP709">
        <v>0</v>
      </c>
      <c r="AQ709">
        <v>31.26</v>
      </c>
      <c r="AR709">
        <v>6.7</v>
      </c>
      <c r="AS709">
        <v>0</v>
      </c>
      <c r="AT709">
        <v>94</v>
      </c>
      <c r="AU709">
        <v>51</v>
      </c>
      <c r="AV709">
        <v>1</v>
      </c>
      <c r="AW709">
        <v>1</v>
      </c>
      <c r="AZ709">
        <v>1</v>
      </c>
      <c r="BA709">
        <v>33.18</v>
      </c>
      <c r="BB709">
        <v>10.86</v>
      </c>
      <c r="BC709">
        <v>6.62</v>
      </c>
      <c r="BD709" t="s">
        <v>3</v>
      </c>
      <c r="BE709" t="s">
        <v>3</v>
      </c>
      <c r="BF709" t="s">
        <v>3</v>
      </c>
      <c r="BG709" t="s">
        <v>3</v>
      </c>
      <c r="BH709">
        <v>0</v>
      </c>
      <c r="BI709">
        <v>1</v>
      </c>
      <c r="BJ709" t="s">
        <v>202</v>
      </c>
      <c r="BM709">
        <v>11001</v>
      </c>
      <c r="BN709">
        <v>0</v>
      </c>
      <c r="BO709" t="s">
        <v>200</v>
      </c>
      <c r="BP709">
        <v>1</v>
      </c>
      <c r="BQ709">
        <v>2</v>
      </c>
      <c r="BR709">
        <v>0</v>
      </c>
      <c r="BS709">
        <v>33.18</v>
      </c>
      <c r="BT709">
        <v>1</v>
      </c>
      <c r="BU709">
        <v>1</v>
      </c>
      <c r="BV709">
        <v>1</v>
      </c>
      <c r="BW709">
        <v>1</v>
      </c>
      <c r="BX709">
        <v>1</v>
      </c>
      <c r="BY709" t="s">
        <v>3</v>
      </c>
      <c r="BZ709">
        <v>123</v>
      </c>
      <c r="CA709">
        <v>75</v>
      </c>
      <c r="CE709">
        <v>0</v>
      </c>
      <c r="CF709">
        <v>0</v>
      </c>
      <c r="CG709">
        <v>0</v>
      </c>
      <c r="CM709">
        <v>0</v>
      </c>
      <c r="CN709" t="s">
        <v>3</v>
      </c>
      <c r="CO709">
        <v>0</v>
      </c>
      <c r="CP709">
        <f t="shared" si="535"/>
        <v>7097.4</v>
      </c>
      <c r="CQ709">
        <f t="shared" si="536"/>
        <v>36963.961600000002</v>
      </c>
      <c r="CR709">
        <f t="shared" si="537"/>
        <v>5096.9237999999996</v>
      </c>
      <c r="CS709">
        <f t="shared" si="538"/>
        <v>2795.415</v>
      </c>
      <c r="CT709">
        <f t="shared" si="539"/>
        <v>9744.9660000000003</v>
      </c>
      <c r="CU709">
        <f t="shared" si="540"/>
        <v>0</v>
      </c>
      <c r="CV709">
        <f t="shared" si="541"/>
        <v>35.948999999999998</v>
      </c>
      <c r="CW709">
        <f t="shared" si="542"/>
        <v>8.375</v>
      </c>
      <c r="CX709">
        <f t="shared" si="543"/>
        <v>0</v>
      </c>
      <c r="CY709">
        <f t="shared" si="544"/>
        <v>1614.9482</v>
      </c>
      <c r="CZ709">
        <f t="shared" si="545"/>
        <v>876.19529999999997</v>
      </c>
      <c r="DC709" t="s">
        <v>3</v>
      </c>
      <c r="DD709" t="s">
        <v>3</v>
      </c>
      <c r="DE709" t="s">
        <v>143</v>
      </c>
      <c r="DF709" t="s">
        <v>143</v>
      </c>
      <c r="DG709" t="s">
        <v>144</v>
      </c>
      <c r="DH709" t="s">
        <v>3</v>
      </c>
      <c r="DI709" t="s">
        <v>144</v>
      </c>
      <c r="DJ709" t="s">
        <v>143</v>
      </c>
      <c r="DK709" t="s">
        <v>3</v>
      </c>
      <c r="DL709" t="s">
        <v>3</v>
      </c>
      <c r="DM709" t="s">
        <v>3</v>
      </c>
      <c r="DN709">
        <v>0</v>
      </c>
      <c r="DO709">
        <v>0</v>
      </c>
      <c r="DP709">
        <v>1</v>
      </c>
      <c r="DQ709">
        <v>1</v>
      </c>
      <c r="DU709">
        <v>1013</v>
      </c>
      <c r="DV709" t="s">
        <v>194</v>
      </c>
      <c r="DW709" t="s">
        <v>194</v>
      </c>
      <c r="DX709">
        <v>1</v>
      </c>
      <c r="DZ709" t="s">
        <v>3</v>
      </c>
      <c r="EA709" t="s">
        <v>3</v>
      </c>
      <c r="EB709" t="s">
        <v>3</v>
      </c>
      <c r="EC709" t="s">
        <v>3</v>
      </c>
      <c r="EE709">
        <v>29085511</v>
      </c>
      <c r="EF709">
        <v>2</v>
      </c>
      <c r="EG709" t="s">
        <v>145</v>
      </c>
      <c r="EH709">
        <v>0</v>
      </c>
      <c r="EI709" t="s">
        <v>3</v>
      </c>
      <c r="EJ709">
        <v>1</v>
      </c>
      <c r="EK709">
        <v>11001</v>
      </c>
      <c r="EL709" t="s">
        <v>22</v>
      </c>
      <c r="EM709" t="s">
        <v>196</v>
      </c>
      <c r="EO709" t="s">
        <v>3</v>
      </c>
      <c r="EQ709">
        <v>0</v>
      </c>
      <c r="ER709">
        <v>6214.53</v>
      </c>
      <c r="ES709">
        <v>5583.68</v>
      </c>
      <c r="ET709">
        <v>375.46</v>
      </c>
      <c r="EU709">
        <v>67.400000000000006</v>
      </c>
      <c r="EV709">
        <v>255.39</v>
      </c>
      <c r="EW709">
        <v>31.26</v>
      </c>
      <c r="EX709">
        <v>6.7</v>
      </c>
      <c r="EY709">
        <v>0</v>
      </c>
      <c r="FQ709">
        <v>0</v>
      </c>
      <c r="FR709">
        <f t="shared" si="546"/>
        <v>0</v>
      </c>
      <c r="FS709">
        <v>0</v>
      </c>
      <c r="FT709" t="s">
        <v>148</v>
      </c>
      <c r="FU709" t="s">
        <v>24</v>
      </c>
      <c r="FV709" t="s">
        <v>24</v>
      </c>
      <c r="FW709" t="s">
        <v>25</v>
      </c>
      <c r="FX709">
        <v>110.7</v>
      </c>
      <c r="FY709">
        <v>63.75</v>
      </c>
      <c r="GA709" t="s">
        <v>3</v>
      </c>
      <c r="GD709">
        <v>1</v>
      </c>
      <c r="GF709">
        <v>1220877284</v>
      </c>
      <c r="GG709">
        <v>2</v>
      </c>
      <c r="GH709">
        <v>1</v>
      </c>
      <c r="GI709">
        <v>2</v>
      </c>
      <c r="GJ709">
        <v>0</v>
      </c>
      <c r="GK709">
        <v>0</v>
      </c>
      <c r="GL709">
        <f t="shared" si="547"/>
        <v>0</v>
      </c>
      <c r="GM709">
        <f t="shared" si="548"/>
        <v>9588.5499999999993</v>
      </c>
      <c r="GN709">
        <f t="shared" si="549"/>
        <v>9588.5499999999993</v>
      </c>
      <c r="GO709">
        <f t="shared" si="550"/>
        <v>0</v>
      </c>
      <c r="GP709">
        <f t="shared" si="551"/>
        <v>0</v>
      </c>
      <c r="GR709">
        <v>0</v>
      </c>
      <c r="GS709">
        <v>3</v>
      </c>
      <c r="GT709">
        <v>0</v>
      </c>
      <c r="GU709" t="s">
        <v>3</v>
      </c>
      <c r="GV709">
        <f t="shared" si="552"/>
        <v>0</v>
      </c>
      <c r="GW709">
        <v>1</v>
      </c>
      <c r="GX709">
        <f t="shared" si="553"/>
        <v>0</v>
      </c>
      <c r="HA709">
        <v>0</v>
      </c>
      <c r="HB709">
        <v>0</v>
      </c>
      <c r="HC709">
        <f t="shared" si="554"/>
        <v>0</v>
      </c>
      <c r="HE709" t="s">
        <v>3</v>
      </c>
      <c r="HF709" t="s">
        <v>3</v>
      </c>
      <c r="IK709">
        <v>0</v>
      </c>
    </row>
    <row r="710" spans="1:245">
      <c r="A710">
        <v>17</v>
      </c>
      <c r="B710">
        <v>0</v>
      </c>
      <c r="C710">
        <f>ROW(SmtRes!A833)</f>
        <v>833</v>
      </c>
      <c r="D710">
        <f>ROW(EtalonRes!A814)</f>
        <v>814</v>
      </c>
      <c r="E710" t="s">
        <v>52</v>
      </c>
      <c r="F710" t="s">
        <v>321</v>
      </c>
      <c r="G710" t="s">
        <v>322</v>
      </c>
      <c r="H710" t="s">
        <v>37</v>
      </c>
      <c r="I710">
        <f>ROUND(13.7/100,9)</f>
        <v>0.13700000000000001</v>
      </c>
      <c r="J710">
        <v>0</v>
      </c>
      <c r="O710">
        <f t="shared" si="520"/>
        <v>4114.79</v>
      </c>
      <c r="P710">
        <f t="shared" si="521"/>
        <v>2630.92</v>
      </c>
      <c r="Q710">
        <f t="shared" si="522"/>
        <v>119.4</v>
      </c>
      <c r="R710">
        <f t="shared" si="523"/>
        <v>26.09</v>
      </c>
      <c r="S710">
        <f t="shared" si="524"/>
        <v>1364.47</v>
      </c>
      <c r="T710">
        <f t="shared" si="525"/>
        <v>0</v>
      </c>
      <c r="U710">
        <f t="shared" si="526"/>
        <v>4.9486455000000005</v>
      </c>
      <c r="V710">
        <f t="shared" si="527"/>
        <v>5.8225000000000013E-2</v>
      </c>
      <c r="W710">
        <f t="shared" si="528"/>
        <v>0</v>
      </c>
      <c r="X710">
        <f t="shared" si="529"/>
        <v>1307.1300000000001</v>
      </c>
      <c r="Y710">
        <f t="shared" si="530"/>
        <v>709.19</v>
      </c>
      <c r="AA710">
        <v>35806607</v>
      </c>
      <c r="AB710">
        <f t="shared" si="531"/>
        <v>7371.48</v>
      </c>
      <c r="AC710">
        <f t="shared" si="532"/>
        <v>6983.19</v>
      </c>
      <c r="AD710">
        <f>ROUND(((((ET710*1.25))-((EU710*1.25)))+AE710),2)</f>
        <v>88.12</v>
      </c>
      <c r="AE710">
        <f>ROUND(((EU710*1.25)),2)</f>
        <v>5.74</v>
      </c>
      <c r="AF710">
        <f>ROUND(((EV710*1.15)),2)</f>
        <v>300.17</v>
      </c>
      <c r="AG710">
        <f t="shared" si="533"/>
        <v>0</v>
      </c>
      <c r="AH710">
        <f>((EW710*1.15))</f>
        <v>36.121499999999997</v>
      </c>
      <c r="AI710">
        <f>((EX710*1.25))</f>
        <v>0.42500000000000004</v>
      </c>
      <c r="AJ710">
        <f t="shared" si="534"/>
        <v>0</v>
      </c>
      <c r="AK710">
        <v>7314.7</v>
      </c>
      <c r="AL710">
        <v>6983.19</v>
      </c>
      <c r="AM710">
        <v>70.489999999999995</v>
      </c>
      <c r="AN710">
        <v>4.59</v>
      </c>
      <c r="AO710">
        <v>261.02</v>
      </c>
      <c r="AP710">
        <v>0</v>
      </c>
      <c r="AQ710">
        <v>31.41</v>
      </c>
      <c r="AR710">
        <v>0.34</v>
      </c>
      <c r="AS710">
        <v>0</v>
      </c>
      <c r="AT710">
        <v>94</v>
      </c>
      <c r="AU710">
        <v>51</v>
      </c>
      <c r="AV710">
        <v>1</v>
      </c>
      <c r="AW710">
        <v>1</v>
      </c>
      <c r="AZ710">
        <v>1</v>
      </c>
      <c r="BA710">
        <v>33.18</v>
      </c>
      <c r="BB710">
        <v>9.89</v>
      </c>
      <c r="BC710">
        <v>2.75</v>
      </c>
      <c r="BD710" t="s">
        <v>3</v>
      </c>
      <c r="BE710" t="s">
        <v>3</v>
      </c>
      <c r="BF710" t="s">
        <v>3</v>
      </c>
      <c r="BG710" t="s">
        <v>3</v>
      </c>
      <c r="BH710">
        <v>0</v>
      </c>
      <c r="BI710">
        <v>1</v>
      </c>
      <c r="BJ710" t="s">
        <v>323</v>
      </c>
      <c r="BM710">
        <v>11001</v>
      </c>
      <c r="BN710">
        <v>0</v>
      </c>
      <c r="BO710" t="s">
        <v>321</v>
      </c>
      <c r="BP710">
        <v>1</v>
      </c>
      <c r="BQ710">
        <v>2</v>
      </c>
      <c r="BR710">
        <v>0</v>
      </c>
      <c r="BS710">
        <v>33.18</v>
      </c>
      <c r="BT710">
        <v>1</v>
      </c>
      <c r="BU710">
        <v>1</v>
      </c>
      <c r="BV710">
        <v>1</v>
      </c>
      <c r="BW710">
        <v>1</v>
      </c>
      <c r="BX710">
        <v>1</v>
      </c>
      <c r="BY710" t="s">
        <v>3</v>
      </c>
      <c r="BZ710">
        <v>123</v>
      </c>
      <c r="CA710">
        <v>75</v>
      </c>
      <c r="CE710">
        <v>0</v>
      </c>
      <c r="CF710">
        <v>0</v>
      </c>
      <c r="CG710">
        <v>0</v>
      </c>
      <c r="CM710">
        <v>0</v>
      </c>
      <c r="CN710" t="s">
        <v>3</v>
      </c>
      <c r="CO710">
        <v>0</v>
      </c>
      <c r="CP710">
        <f t="shared" si="535"/>
        <v>4114.79</v>
      </c>
      <c r="CQ710">
        <f t="shared" si="536"/>
        <v>19203.772499999999</v>
      </c>
      <c r="CR710">
        <f t="shared" si="537"/>
        <v>871.50680000000011</v>
      </c>
      <c r="CS710">
        <f t="shared" si="538"/>
        <v>190.45320000000001</v>
      </c>
      <c r="CT710">
        <f t="shared" si="539"/>
        <v>9959.6406000000006</v>
      </c>
      <c r="CU710">
        <f t="shared" si="540"/>
        <v>0</v>
      </c>
      <c r="CV710">
        <f t="shared" si="541"/>
        <v>36.121499999999997</v>
      </c>
      <c r="CW710">
        <f t="shared" si="542"/>
        <v>0.42500000000000004</v>
      </c>
      <c r="CX710">
        <f t="shared" si="543"/>
        <v>0</v>
      </c>
      <c r="CY710">
        <f t="shared" si="544"/>
        <v>1307.1264000000001</v>
      </c>
      <c r="CZ710">
        <f t="shared" si="545"/>
        <v>709.18560000000002</v>
      </c>
      <c r="DC710" t="s">
        <v>3</v>
      </c>
      <c r="DD710" t="s">
        <v>3</v>
      </c>
      <c r="DE710" t="s">
        <v>143</v>
      </c>
      <c r="DF710" t="s">
        <v>143</v>
      </c>
      <c r="DG710" t="s">
        <v>144</v>
      </c>
      <c r="DH710" t="s">
        <v>3</v>
      </c>
      <c r="DI710" t="s">
        <v>144</v>
      </c>
      <c r="DJ710" t="s">
        <v>143</v>
      </c>
      <c r="DK710" t="s">
        <v>3</v>
      </c>
      <c r="DL710" t="s">
        <v>3</v>
      </c>
      <c r="DM710" t="s">
        <v>3</v>
      </c>
      <c r="DN710">
        <v>0</v>
      </c>
      <c r="DO710">
        <v>0</v>
      </c>
      <c r="DP710">
        <v>1</v>
      </c>
      <c r="DQ710">
        <v>1</v>
      </c>
      <c r="DU710">
        <v>1013</v>
      </c>
      <c r="DV710" t="s">
        <v>37</v>
      </c>
      <c r="DW710" t="s">
        <v>37</v>
      </c>
      <c r="DX710">
        <v>1</v>
      </c>
      <c r="DZ710" t="s">
        <v>3</v>
      </c>
      <c r="EA710" t="s">
        <v>3</v>
      </c>
      <c r="EB710" t="s">
        <v>3</v>
      </c>
      <c r="EC710" t="s">
        <v>3</v>
      </c>
      <c r="EE710">
        <v>29085511</v>
      </c>
      <c r="EF710">
        <v>2</v>
      </c>
      <c r="EG710" t="s">
        <v>145</v>
      </c>
      <c r="EH710">
        <v>0</v>
      </c>
      <c r="EI710" t="s">
        <v>3</v>
      </c>
      <c r="EJ710">
        <v>1</v>
      </c>
      <c r="EK710">
        <v>11001</v>
      </c>
      <c r="EL710" t="s">
        <v>22</v>
      </c>
      <c r="EM710" t="s">
        <v>196</v>
      </c>
      <c r="EO710" t="s">
        <v>3</v>
      </c>
      <c r="EQ710">
        <v>0</v>
      </c>
      <c r="ER710">
        <v>7314.7</v>
      </c>
      <c r="ES710">
        <v>6983.19</v>
      </c>
      <c r="ET710">
        <v>70.489999999999995</v>
      </c>
      <c r="EU710">
        <v>4.59</v>
      </c>
      <c r="EV710">
        <v>261.02</v>
      </c>
      <c r="EW710">
        <v>31.41</v>
      </c>
      <c r="EX710">
        <v>0.34</v>
      </c>
      <c r="EY710">
        <v>0</v>
      </c>
      <c r="FQ710">
        <v>0</v>
      </c>
      <c r="FR710">
        <f t="shared" si="546"/>
        <v>0</v>
      </c>
      <c r="FS710">
        <v>0</v>
      </c>
      <c r="FT710" t="s">
        <v>148</v>
      </c>
      <c r="FU710" t="s">
        <v>24</v>
      </c>
      <c r="FV710" t="s">
        <v>24</v>
      </c>
      <c r="FW710" t="s">
        <v>25</v>
      </c>
      <c r="FX710">
        <v>110.7</v>
      </c>
      <c r="FY710">
        <v>63.75</v>
      </c>
      <c r="GA710" t="s">
        <v>3</v>
      </c>
      <c r="GD710">
        <v>1</v>
      </c>
      <c r="GF710">
        <v>-1178116816</v>
      </c>
      <c r="GG710">
        <v>2</v>
      </c>
      <c r="GH710">
        <v>1</v>
      </c>
      <c r="GI710">
        <v>2</v>
      </c>
      <c r="GJ710">
        <v>0</v>
      </c>
      <c r="GK710">
        <v>0</v>
      </c>
      <c r="GL710">
        <f t="shared" si="547"/>
        <v>0</v>
      </c>
      <c r="GM710">
        <f t="shared" si="548"/>
        <v>6131.11</v>
      </c>
      <c r="GN710">
        <f t="shared" si="549"/>
        <v>6131.11</v>
      </c>
      <c r="GO710">
        <f t="shared" si="550"/>
        <v>0</v>
      </c>
      <c r="GP710">
        <f t="shared" si="551"/>
        <v>0</v>
      </c>
      <c r="GR710">
        <v>0</v>
      </c>
      <c r="GS710">
        <v>3</v>
      </c>
      <c r="GT710">
        <v>0</v>
      </c>
      <c r="GU710" t="s">
        <v>3</v>
      </c>
      <c r="GV710">
        <f t="shared" si="552"/>
        <v>0</v>
      </c>
      <c r="GW710">
        <v>1</v>
      </c>
      <c r="GX710">
        <f t="shared" si="553"/>
        <v>0</v>
      </c>
      <c r="HA710">
        <v>0</v>
      </c>
      <c r="HB710">
        <v>0</v>
      </c>
      <c r="HC710">
        <f t="shared" si="554"/>
        <v>0</v>
      </c>
      <c r="HE710" t="s">
        <v>3</v>
      </c>
      <c r="HF710" t="s">
        <v>3</v>
      </c>
      <c r="IK710">
        <v>0</v>
      </c>
    </row>
    <row r="711" spans="1:245">
      <c r="A711">
        <v>18</v>
      </c>
      <c r="B711">
        <v>0</v>
      </c>
      <c r="C711">
        <v>833</v>
      </c>
      <c r="E711" t="s">
        <v>57</v>
      </c>
      <c r="F711" t="s">
        <v>206</v>
      </c>
      <c r="G711" t="s">
        <v>207</v>
      </c>
      <c r="H711" t="s">
        <v>165</v>
      </c>
      <c r="I711">
        <f>I710*J711</f>
        <v>13.974</v>
      </c>
      <c r="J711">
        <v>102</v>
      </c>
      <c r="O711">
        <f t="shared" si="520"/>
        <v>7212.72</v>
      </c>
      <c r="P711">
        <f t="shared" si="521"/>
        <v>7212.72</v>
      </c>
      <c r="Q711">
        <f t="shared" si="522"/>
        <v>0</v>
      </c>
      <c r="R711">
        <f t="shared" si="523"/>
        <v>0</v>
      </c>
      <c r="S711">
        <f t="shared" si="524"/>
        <v>0</v>
      </c>
      <c r="T711">
        <f t="shared" si="525"/>
        <v>0</v>
      </c>
      <c r="U711">
        <f t="shared" si="526"/>
        <v>0</v>
      </c>
      <c r="V711">
        <f t="shared" si="527"/>
        <v>0</v>
      </c>
      <c r="W711">
        <f t="shared" si="528"/>
        <v>52.54</v>
      </c>
      <c r="X711">
        <f t="shared" si="529"/>
        <v>0</v>
      </c>
      <c r="Y711">
        <f t="shared" si="530"/>
        <v>0</v>
      </c>
      <c r="AA711">
        <v>35806607</v>
      </c>
      <c r="AB711">
        <f t="shared" si="531"/>
        <v>82.19</v>
      </c>
      <c r="AC711">
        <f t="shared" si="532"/>
        <v>82.19</v>
      </c>
      <c r="AD711">
        <f>ROUND((((ET711)-(EU711))+AE711),2)</f>
        <v>0</v>
      </c>
      <c r="AE711">
        <f>ROUND((EU711),2)</f>
        <v>0</v>
      </c>
      <c r="AF711">
        <f>ROUND((EV711),2)</f>
        <v>0</v>
      </c>
      <c r="AG711">
        <f t="shared" si="533"/>
        <v>0</v>
      </c>
      <c r="AH711">
        <f>(EW711)</f>
        <v>0</v>
      </c>
      <c r="AI711">
        <f>(EX711)</f>
        <v>0</v>
      </c>
      <c r="AJ711">
        <f t="shared" si="534"/>
        <v>3.76</v>
      </c>
      <c r="AK711">
        <v>82.19</v>
      </c>
      <c r="AL711">
        <v>82.19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3.76</v>
      </c>
      <c r="AT711">
        <v>0</v>
      </c>
      <c r="AU711">
        <v>0</v>
      </c>
      <c r="AV711">
        <v>1</v>
      </c>
      <c r="AW711">
        <v>1</v>
      </c>
      <c r="AZ711">
        <v>1</v>
      </c>
      <c r="BA711">
        <v>1</v>
      </c>
      <c r="BB711">
        <v>1</v>
      </c>
      <c r="BC711">
        <v>6.28</v>
      </c>
      <c r="BD711" t="s">
        <v>3</v>
      </c>
      <c r="BE711" t="s">
        <v>3</v>
      </c>
      <c r="BF711" t="s">
        <v>3</v>
      </c>
      <c r="BG711" t="s">
        <v>3</v>
      </c>
      <c r="BH711">
        <v>3</v>
      </c>
      <c r="BI711">
        <v>1</v>
      </c>
      <c r="BJ711" t="s">
        <v>208</v>
      </c>
      <c r="BM711">
        <v>500001</v>
      </c>
      <c r="BN711">
        <v>0</v>
      </c>
      <c r="BO711" t="s">
        <v>206</v>
      </c>
      <c r="BP711">
        <v>1</v>
      </c>
      <c r="BQ711">
        <v>8</v>
      </c>
      <c r="BR711">
        <v>0</v>
      </c>
      <c r="BS711">
        <v>1</v>
      </c>
      <c r="BT711">
        <v>1</v>
      </c>
      <c r="BU711">
        <v>1</v>
      </c>
      <c r="BV711">
        <v>1</v>
      </c>
      <c r="BW711">
        <v>1</v>
      </c>
      <c r="BX711">
        <v>1</v>
      </c>
      <c r="BY711" t="s">
        <v>3</v>
      </c>
      <c r="BZ711">
        <v>0</v>
      </c>
      <c r="CA711">
        <v>0</v>
      </c>
      <c r="CE711">
        <v>0</v>
      </c>
      <c r="CF711">
        <v>0</v>
      </c>
      <c r="CG711">
        <v>0</v>
      </c>
      <c r="CM711">
        <v>0</v>
      </c>
      <c r="CN711" t="s">
        <v>3</v>
      </c>
      <c r="CO711">
        <v>0</v>
      </c>
      <c r="CP711">
        <f t="shared" si="535"/>
        <v>7212.72</v>
      </c>
      <c r="CQ711">
        <f t="shared" si="536"/>
        <v>516.15319999999997</v>
      </c>
      <c r="CR711">
        <f t="shared" si="537"/>
        <v>0</v>
      </c>
      <c r="CS711">
        <f t="shared" si="538"/>
        <v>0</v>
      </c>
      <c r="CT711">
        <f t="shared" si="539"/>
        <v>0</v>
      </c>
      <c r="CU711">
        <f t="shared" si="540"/>
        <v>0</v>
      </c>
      <c r="CV711">
        <f t="shared" si="541"/>
        <v>0</v>
      </c>
      <c r="CW711">
        <f t="shared" si="542"/>
        <v>0</v>
      </c>
      <c r="CX711">
        <f t="shared" si="543"/>
        <v>3.76</v>
      </c>
      <c r="CY711">
        <f t="shared" si="544"/>
        <v>0</v>
      </c>
      <c r="CZ711">
        <f t="shared" si="545"/>
        <v>0</v>
      </c>
      <c r="DC711" t="s">
        <v>3</v>
      </c>
      <c r="DD711" t="s">
        <v>3</v>
      </c>
      <c r="DE711" t="s">
        <v>3</v>
      </c>
      <c r="DF711" t="s">
        <v>3</v>
      </c>
      <c r="DG711" t="s">
        <v>3</v>
      </c>
      <c r="DH711" t="s">
        <v>3</v>
      </c>
      <c r="DI711" t="s">
        <v>3</v>
      </c>
      <c r="DJ711" t="s">
        <v>3</v>
      </c>
      <c r="DK711" t="s">
        <v>3</v>
      </c>
      <c r="DL711" t="s">
        <v>3</v>
      </c>
      <c r="DM711" t="s">
        <v>3</v>
      </c>
      <c r="DN711">
        <v>0</v>
      </c>
      <c r="DO711">
        <v>0</v>
      </c>
      <c r="DP711">
        <v>1</v>
      </c>
      <c r="DQ711">
        <v>1</v>
      </c>
      <c r="DU711">
        <v>1005</v>
      </c>
      <c r="DV711" t="s">
        <v>165</v>
      </c>
      <c r="DW711" t="s">
        <v>165</v>
      </c>
      <c r="DX711">
        <v>1</v>
      </c>
      <c r="DZ711" t="s">
        <v>3</v>
      </c>
      <c r="EA711" t="s">
        <v>3</v>
      </c>
      <c r="EB711" t="s">
        <v>3</v>
      </c>
      <c r="EC711" t="s">
        <v>3</v>
      </c>
      <c r="EE711">
        <v>29085443</v>
      </c>
      <c r="EF711">
        <v>8</v>
      </c>
      <c r="EG711" t="s">
        <v>153</v>
      </c>
      <c r="EH711">
        <v>0</v>
      </c>
      <c r="EI711" t="s">
        <v>3</v>
      </c>
      <c r="EJ711">
        <v>1</v>
      </c>
      <c r="EK711">
        <v>500001</v>
      </c>
      <c r="EL711" t="s">
        <v>154</v>
      </c>
      <c r="EM711" t="s">
        <v>155</v>
      </c>
      <c r="EO711" t="s">
        <v>3</v>
      </c>
      <c r="EQ711">
        <v>0</v>
      </c>
      <c r="ER711">
        <v>82.19</v>
      </c>
      <c r="ES711">
        <v>82.19</v>
      </c>
      <c r="ET711">
        <v>0</v>
      </c>
      <c r="EU711">
        <v>0</v>
      </c>
      <c r="EV711">
        <v>0</v>
      </c>
      <c r="EW711">
        <v>0</v>
      </c>
      <c r="EX711">
        <v>0</v>
      </c>
      <c r="FQ711">
        <v>0</v>
      </c>
      <c r="FR711">
        <f t="shared" si="546"/>
        <v>0</v>
      </c>
      <c r="FS711">
        <v>0</v>
      </c>
      <c r="FX711">
        <v>0</v>
      </c>
      <c r="FY711">
        <v>0</v>
      </c>
      <c r="GA711" t="s">
        <v>3</v>
      </c>
      <c r="GD711">
        <v>1</v>
      </c>
      <c r="GF711">
        <v>-100917442</v>
      </c>
      <c r="GG711">
        <v>2</v>
      </c>
      <c r="GH711">
        <v>1</v>
      </c>
      <c r="GI711">
        <v>2</v>
      </c>
      <c r="GJ711">
        <v>0</v>
      </c>
      <c r="GK711">
        <v>0</v>
      </c>
      <c r="GL711">
        <f t="shared" si="547"/>
        <v>0</v>
      </c>
      <c r="GM711">
        <f t="shared" si="548"/>
        <v>7212.72</v>
      </c>
      <c r="GN711">
        <f t="shared" si="549"/>
        <v>7212.72</v>
      </c>
      <c r="GO711">
        <f t="shared" si="550"/>
        <v>0</v>
      </c>
      <c r="GP711">
        <f t="shared" si="551"/>
        <v>0</v>
      </c>
      <c r="GR711">
        <v>0</v>
      </c>
      <c r="GS711">
        <v>3</v>
      </c>
      <c r="GT711">
        <v>0</v>
      </c>
      <c r="GU711" t="s">
        <v>3</v>
      </c>
      <c r="GV711">
        <f t="shared" si="552"/>
        <v>0</v>
      </c>
      <c r="GW711">
        <v>1</v>
      </c>
      <c r="GX711">
        <f t="shared" si="553"/>
        <v>0</v>
      </c>
      <c r="HA711">
        <v>0</v>
      </c>
      <c r="HB711">
        <v>0</v>
      </c>
      <c r="HC711">
        <f t="shared" si="554"/>
        <v>0</v>
      </c>
      <c r="HE711" t="s">
        <v>3</v>
      </c>
      <c r="HF711" t="s">
        <v>3</v>
      </c>
      <c r="IK711">
        <v>0</v>
      </c>
    </row>
    <row r="712" spans="1:245">
      <c r="A712">
        <v>18</v>
      </c>
      <c r="B712">
        <v>0</v>
      </c>
      <c r="C712">
        <v>831</v>
      </c>
      <c r="E712" t="s">
        <v>190</v>
      </c>
      <c r="F712" t="s">
        <v>324</v>
      </c>
      <c r="G712" t="s">
        <v>325</v>
      </c>
      <c r="H712" t="s">
        <v>165</v>
      </c>
      <c r="I712">
        <f>I710*J712</f>
        <v>-13.974</v>
      </c>
      <c r="J712">
        <v>-102</v>
      </c>
      <c r="O712">
        <f t="shared" si="520"/>
        <v>-2577.0300000000002</v>
      </c>
      <c r="P712">
        <f t="shared" si="521"/>
        <v>-2577.0300000000002</v>
      </c>
      <c r="Q712">
        <f t="shared" si="522"/>
        <v>0</v>
      </c>
      <c r="R712">
        <f t="shared" si="523"/>
        <v>0</v>
      </c>
      <c r="S712">
        <f t="shared" si="524"/>
        <v>0</v>
      </c>
      <c r="T712">
        <f t="shared" si="525"/>
        <v>0</v>
      </c>
      <c r="U712">
        <f t="shared" si="526"/>
        <v>0</v>
      </c>
      <c r="V712">
        <f t="shared" si="527"/>
        <v>0</v>
      </c>
      <c r="W712">
        <f t="shared" si="528"/>
        <v>0</v>
      </c>
      <c r="X712">
        <f t="shared" si="529"/>
        <v>0</v>
      </c>
      <c r="Y712">
        <f t="shared" si="530"/>
        <v>0</v>
      </c>
      <c r="AA712">
        <v>35806607</v>
      </c>
      <c r="AB712">
        <f t="shared" si="531"/>
        <v>67.8</v>
      </c>
      <c r="AC712">
        <f t="shared" si="532"/>
        <v>67.8</v>
      </c>
      <c r="AD712">
        <f>ROUND((((ET712)-(EU712))+AE712),2)</f>
        <v>0</v>
      </c>
      <c r="AE712">
        <f>ROUND((EU712),2)</f>
        <v>0</v>
      </c>
      <c r="AF712">
        <f>ROUND((EV712),2)</f>
        <v>0</v>
      </c>
      <c r="AG712">
        <f t="shared" si="533"/>
        <v>0</v>
      </c>
      <c r="AH712">
        <f>(EW712)</f>
        <v>0</v>
      </c>
      <c r="AI712">
        <f>(EX712)</f>
        <v>0</v>
      </c>
      <c r="AJ712">
        <f t="shared" si="534"/>
        <v>0</v>
      </c>
      <c r="AK712">
        <v>67.8</v>
      </c>
      <c r="AL712">
        <v>67.8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1</v>
      </c>
      <c r="AW712">
        <v>1</v>
      </c>
      <c r="AZ712">
        <v>1</v>
      </c>
      <c r="BA712">
        <v>1</v>
      </c>
      <c r="BB712">
        <v>1</v>
      </c>
      <c r="BC712">
        <v>2.72</v>
      </c>
      <c r="BD712" t="s">
        <v>3</v>
      </c>
      <c r="BE712" t="s">
        <v>3</v>
      </c>
      <c r="BF712" t="s">
        <v>3</v>
      </c>
      <c r="BG712" t="s">
        <v>3</v>
      </c>
      <c r="BH712">
        <v>3</v>
      </c>
      <c r="BI712">
        <v>1</v>
      </c>
      <c r="BJ712" t="s">
        <v>326</v>
      </c>
      <c r="BM712">
        <v>500001</v>
      </c>
      <c r="BN712">
        <v>0</v>
      </c>
      <c r="BO712" t="s">
        <v>324</v>
      </c>
      <c r="BP712">
        <v>1</v>
      </c>
      <c r="BQ712">
        <v>8</v>
      </c>
      <c r="BR712">
        <v>1</v>
      </c>
      <c r="BS712">
        <v>1</v>
      </c>
      <c r="BT712">
        <v>1</v>
      </c>
      <c r="BU712">
        <v>1</v>
      </c>
      <c r="BV712">
        <v>1</v>
      </c>
      <c r="BW712">
        <v>1</v>
      </c>
      <c r="BX712">
        <v>1</v>
      </c>
      <c r="BY712" t="s">
        <v>3</v>
      </c>
      <c r="BZ712">
        <v>0</v>
      </c>
      <c r="CA712">
        <v>0</v>
      </c>
      <c r="CE712">
        <v>0</v>
      </c>
      <c r="CF712">
        <v>0</v>
      </c>
      <c r="CG712">
        <v>0</v>
      </c>
      <c r="CM712">
        <v>0</v>
      </c>
      <c r="CN712" t="s">
        <v>3</v>
      </c>
      <c r="CO712">
        <v>0</v>
      </c>
      <c r="CP712">
        <f t="shared" si="535"/>
        <v>-2577.0300000000002</v>
      </c>
      <c r="CQ712">
        <f t="shared" si="536"/>
        <v>184.416</v>
      </c>
      <c r="CR712">
        <f t="shared" si="537"/>
        <v>0</v>
      </c>
      <c r="CS712">
        <f t="shared" si="538"/>
        <v>0</v>
      </c>
      <c r="CT712">
        <f t="shared" si="539"/>
        <v>0</v>
      </c>
      <c r="CU712">
        <f t="shared" si="540"/>
        <v>0</v>
      </c>
      <c r="CV712">
        <f t="shared" si="541"/>
        <v>0</v>
      </c>
      <c r="CW712">
        <f t="shared" si="542"/>
        <v>0</v>
      </c>
      <c r="CX712">
        <f t="shared" si="543"/>
        <v>0</v>
      </c>
      <c r="CY712">
        <f t="shared" si="544"/>
        <v>0</v>
      </c>
      <c r="CZ712">
        <f t="shared" si="545"/>
        <v>0</v>
      </c>
      <c r="DC712" t="s">
        <v>3</v>
      </c>
      <c r="DD712" t="s">
        <v>3</v>
      </c>
      <c r="DE712" t="s">
        <v>3</v>
      </c>
      <c r="DF712" t="s">
        <v>3</v>
      </c>
      <c r="DG712" t="s">
        <v>3</v>
      </c>
      <c r="DH712" t="s">
        <v>3</v>
      </c>
      <c r="DI712" t="s">
        <v>3</v>
      </c>
      <c r="DJ712" t="s">
        <v>3</v>
      </c>
      <c r="DK712" t="s">
        <v>3</v>
      </c>
      <c r="DL712" t="s">
        <v>3</v>
      </c>
      <c r="DM712" t="s">
        <v>3</v>
      </c>
      <c r="DN712">
        <v>0</v>
      </c>
      <c r="DO712">
        <v>0</v>
      </c>
      <c r="DP712">
        <v>1</v>
      </c>
      <c r="DQ712">
        <v>1</v>
      </c>
      <c r="DU712">
        <v>1005</v>
      </c>
      <c r="DV712" t="s">
        <v>165</v>
      </c>
      <c r="DW712" t="s">
        <v>165</v>
      </c>
      <c r="DX712">
        <v>1</v>
      </c>
      <c r="DZ712" t="s">
        <v>3</v>
      </c>
      <c r="EA712" t="s">
        <v>3</v>
      </c>
      <c r="EB712" t="s">
        <v>3</v>
      </c>
      <c r="EC712" t="s">
        <v>3</v>
      </c>
      <c r="EE712">
        <v>29085443</v>
      </c>
      <c r="EF712">
        <v>8</v>
      </c>
      <c r="EG712" t="s">
        <v>153</v>
      </c>
      <c r="EH712">
        <v>0</v>
      </c>
      <c r="EI712" t="s">
        <v>3</v>
      </c>
      <c r="EJ712">
        <v>1</v>
      </c>
      <c r="EK712">
        <v>500001</v>
      </c>
      <c r="EL712" t="s">
        <v>154</v>
      </c>
      <c r="EM712" t="s">
        <v>155</v>
      </c>
      <c r="EO712" t="s">
        <v>3</v>
      </c>
      <c r="EQ712">
        <v>0</v>
      </c>
      <c r="ER712">
        <v>67.8</v>
      </c>
      <c r="ES712">
        <v>67.8</v>
      </c>
      <c r="ET712">
        <v>0</v>
      </c>
      <c r="EU712">
        <v>0</v>
      </c>
      <c r="EV712">
        <v>0</v>
      </c>
      <c r="EW712">
        <v>0</v>
      </c>
      <c r="EX712">
        <v>0</v>
      </c>
      <c r="FQ712">
        <v>0</v>
      </c>
      <c r="FR712">
        <f t="shared" si="546"/>
        <v>0</v>
      </c>
      <c r="FS712">
        <v>0</v>
      </c>
      <c r="FX712">
        <v>0</v>
      </c>
      <c r="FY712">
        <v>0</v>
      </c>
      <c r="GA712" t="s">
        <v>3</v>
      </c>
      <c r="GD712">
        <v>1</v>
      </c>
      <c r="GF712">
        <v>-217513507</v>
      </c>
      <c r="GG712">
        <v>2</v>
      </c>
      <c r="GH712">
        <v>1</v>
      </c>
      <c r="GI712">
        <v>2</v>
      </c>
      <c r="GJ712">
        <v>0</v>
      </c>
      <c r="GK712">
        <v>0</v>
      </c>
      <c r="GL712">
        <f t="shared" si="547"/>
        <v>0</v>
      </c>
      <c r="GM712">
        <f t="shared" si="548"/>
        <v>-2577.0300000000002</v>
      </c>
      <c r="GN712">
        <f t="shared" si="549"/>
        <v>-2577.0300000000002</v>
      </c>
      <c r="GO712">
        <f t="shared" si="550"/>
        <v>0</v>
      </c>
      <c r="GP712">
        <f t="shared" si="551"/>
        <v>0</v>
      </c>
      <c r="GR712">
        <v>0</v>
      </c>
      <c r="GS712">
        <v>0</v>
      </c>
      <c r="GT712">
        <v>0</v>
      </c>
      <c r="GU712" t="s">
        <v>3</v>
      </c>
      <c r="GV712">
        <f t="shared" si="552"/>
        <v>0</v>
      </c>
      <c r="GW712">
        <v>1</v>
      </c>
      <c r="GX712">
        <f t="shared" si="553"/>
        <v>0</v>
      </c>
      <c r="HA712">
        <v>0</v>
      </c>
      <c r="HB712">
        <v>0</v>
      </c>
      <c r="HC712">
        <f t="shared" si="554"/>
        <v>0</v>
      </c>
      <c r="HE712" t="s">
        <v>3</v>
      </c>
      <c r="HF712" t="s">
        <v>3</v>
      </c>
      <c r="IK712">
        <v>0</v>
      </c>
    </row>
    <row r="713" spans="1:245">
      <c r="A713">
        <v>17</v>
      </c>
      <c r="B713">
        <v>0</v>
      </c>
      <c r="C713">
        <f>ROW(SmtRes!A845)</f>
        <v>845</v>
      </c>
      <c r="D713">
        <f>ROW(EtalonRes!A826)</f>
        <v>826</v>
      </c>
      <c r="E713" t="s">
        <v>65</v>
      </c>
      <c r="F713" t="s">
        <v>210</v>
      </c>
      <c r="G713" t="s">
        <v>211</v>
      </c>
      <c r="H713" t="s">
        <v>55</v>
      </c>
      <c r="I713">
        <f>ROUND(15.1/100,9)</f>
        <v>0.151</v>
      </c>
      <c r="J713">
        <v>0</v>
      </c>
      <c r="O713">
        <f t="shared" si="520"/>
        <v>929.01</v>
      </c>
      <c r="P713">
        <f t="shared" si="521"/>
        <v>564.79999999999995</v>
      </c>
      <c r="Q713">
        <f t="shared" si="522"/>
        <v>11.94</v>
      </c>
      <c r="R713">
        <f t="shared" si="523"/>
        <v>0</v>
      </c>
      <c r="S713">
        <f t="shared" si="524"/>
        <v>352.27</v>
      </c>
      <c r="T713">
        <f t="shared" si="525"/>
        <v>0</v>
      </c>
      <c r="U713">
        <f t="shared" si="526"/>
        <v>1.156509</v>
      </c>
      <c r="V713">
        <f t="shared" si="527"/>
        <v>0</v>
      </c>
      <c r="W713">
        <f t="shared" si="528"/>
        <v>0</v>
      </c>
      <c r="X713">
        <f t="shared" si="529"/>
        <v>331.13</v>
      </c>
      <c r="Y713">
        <f t="shared" si="530"/>
        <v>179.66</v>
      </c>
      <c r="AA713">
        <v>35806607</v>
      </c>
      <c r="AB713">
        <f t="shared" si="531"/>
        <v>1480.04</v>
      </c>
      <c r="AC713">
        <f t="shared" si="532"/>
        <v>1395.68</v>
      </c>
      <c r="AD713">
        <f>ROUND(((((ET713*1.25))-((EU713*1.25)))+AE713),2)</f>
        <v>14.05</v>
      </c>
      <c r="AE713">
        <f>ROUND(((EU713*1.25)),2)</f>
        <v>0</v>
      </c>
      <c r="AF713">
        <f>ROUND(((EV713*1.15)),2)</f>
        <v>70.31</v>
      </c>
      <c r="AG713">
        <f t="shared" si="533"/>
        <v>0</v>
      </c>
      <c r="AH713">
        <f>((EW713*1.15))</f>
        <v>7.6589999999999998</v>
      </c>
      <c r="AI713">
        <f>((EX713*1.25))</f>
        <v>0</v>
      </c>
      <c r="AJ713">
        <f t="shared" si="534"/>
        <v>0</v>
      </c>
      <c r="AK713">
        <v>1468.06</v>
      </c>
      <c r="AL713">
        <v>1395.68</v>
      </c>
      <c r="AM713">
        <v>11.24</v>
      </c>
      <c r="AN713">
        <v>0</v>
      </c>
      <c r="AO713">
        <v>61.14</v>
      </c>
      <c r="AP713">
        <v>0</v>
      </c>
      <c r="AQ713">
        <v>6.66</v>
      </c>
      <c r="AR713">
        <v>0</v>
      </c>
      <c r="AS713">
        <v>0</v>
      </c>
      <c r="AT713">
        <v>94</v>
      </c>
      <c r="AU713">
        <v>51</v>
      </c>
      <c r="AV713">
        <v>1</v>
      </c>
      <c r="AW713">
        <v>1</v>
      </c>
      <c r="AZ713">
        <v>1</v>
      </c>
      <c r="BA713">
        <v>33.18</v>
      </c>
      <c r="BB713">
        <v>5.63</v>
      </c>
      <c r="BC713">
        <v>2.68</v>
      </c>
      <c r="BD713" t="s">
        <v>3</v>
      </c>
      <c r="BE713" t="s">
        <v>3</v>
      </c>
      <c r="BF713" t="s">
        <v>3</v>
      </c>
      <c r="BG713" t="s">
        <v>3</v>
      </c>
      <c r="BH713">
        <v>0</v>
      </c>
      <c r="BI713">
        <v>1</v>
      </c>
      <c r="BJ713" t="s">
        <v>212</v>
      </c>
      <c r="BM713">
        <v>11001</v>
      </c>
      <c r="BN713">
        <v>0</v>
      </c>
      <c r="BO713" t="s">
        <v>210</v>
      </c>
      <c r="BP713">
        <v>1</v>
      </c>
      <c r="BQ713">
        <v>2</v>
      </c>
      <c r="BR713">
        <v>0</v>
      </c>
      <c r="BS713">
        <v>33.18</v>
      </c>
      <c r="BT713">
        <v>1</v>
      </c>
      <c r="BU713">
        <v>1</v>
      </c>
      <c r="BV713">
        <v>1</v>
      </c>
      <c r="BW713">
        <v>1</v>
      </c>
      <c r="BX713">
        <v>1</v>
      </c>
      <c r="BY713" t="s">
        <v>3</v>
      </c>
      <c r="BZ713">
        <v>123</v>
      </c>
      <c r="CA713">
        <v>75</v>
      </c>
      <c r="CE713">
        <v>0</v>
      </c>
      <c r="CF713">
        <v>0</v>
      </c>
      <c r="CG713">
        <v>0</v>
      </c>
      <c r="CM713">
        <v>0</v>
      </c>
      <c r="CN713" t="s">
        <v>3</v>
      </c>
      <c r="CO713">
        <v>0</v>
      </c>
      <c r="CP713">
        <f t="shared" si="535"/>
        <v>929.01</v>
      </c>
      <c r="CQ713">
        <f t="shared" si="536"/>
        <v>3740.4224000000004</v>
      </c>
      <c r="CR713">
        <f t="shared" si="537"/>
        <v>79.101500000000001</v>
      </c>
      <c r="CS713">
        <f t="shared" si="538"/>
        <v>0</v>
      </c>
      <c r="CT713">
        <f t="shared" si="539"/>
        <v>2332.8858</v>
      </c>
      <c r="CU713">
        <f t="shared" si="540"/>
        <v>0</v>
      </c>
      <c r="CV713">
        <f t="shared" si="541"/>
        <v>7.6589999999999998</v>
      </c>
      <c r="CW713">
        <f t="shared" si="542"/>
        <v>0</v>
      </c>
      <c r="CX713">
        <f t="shared" si="543"/>
        <v>0</v>
      </c>
      <c r="CY713">
        <f t="shared" si="544"/>
        <v>331.13379999999995</v>
      </c>
      <c r="CZ713">
        <f t="shared" si="545"/>
        <v>179.65770000000001</v>
      </c>
      <c r="DC713" t="s">
        <v>3</v>
      </c>
      <c r="DD713" t="s">
        <v>3</v>
      </c>
      <c r="DE713" t="s">
        <v>143</v>
      </c>
      <c r="DF713" t="s">
        <v>143</v>
      </c>
      <c r="DG713" t="s">
        <v>144</v>
      </c>
      <c r="DH713" t="s">
        <v>3</v>
      </c>
      <c r="DI713" t="s">
        <v>144</v>
      </c>
      <c r="DJ713" t="s">
        <v>143</v>
      </c>
      <c r="DK713" t="s">
        <v>3</v>
      </c>
      <c r="DL713" t="s">
        <v>3</v>
      </c>
      <c r="DM713" t="s">
        <v>3</v>
      </c>
      <c r="DN713">
        <v>0</v>
      </c>
      <c r="DO713">
        <v>0</v>
      </c>
      <c r="DP713">
        <v>1</v>
      </c>
      <c r="DQ713">
        <v>1</v>
      </c>
      <c r="DU713">
        <v>1013</v>
      </c>
      <c r="DV713" t="s">
        <v>55</v>
      </c>
      <c r="DW713" t="s">
        <v>55</v>
      </c>
      <c r="DX713">
        <v>1</v>
      </c>
      <c r="DZ713" t="s">
        <v>3</v>
      </c>
      <c r="EA713" t="s">
        <v>3</v>
      </c>
      <c r="EB713" t="s">
        <v>3</v>
      </c>
      <c r="EC713" t="s">
        <v>3</v>
      </c>
      <c r="EE713">
        <v>29085511</v>
      </c>
      <c r="EF713">
        <v>2</v>
      </c>
      <c r="EG713" t="s">
        <v>145</v>
      </c>
      <c r="EH713">
        <v>0</v>
      </c>
      <c r="EI713" t="s">
        <v>3</v>
      </c>
      <c r="EJ713">
        <v>1</v>
      </c>
      <c r="EK713">
        <v>11001</v>
      </c>
      <c r="EL713" t="s">
        <v>22</v>
      </c>
      <c r="EM713" t="s">
        <v>196</v>
      </c>
      <c r="EO713" t="s">
        <v>3</v>
      </c>
      <c r="EQ713">
        <v>0</v>
      </c>
      <c r="ER713">
        <v>1468.06</v>
      </c>
      <c r="ES713">
        <v>1395.68</v>
      </c>
      <c r="ET713">
        <v>11.24</v>
      </c>
      <c r="EU713">
        <v>0</v>
      </c>
      <c r="EV713">
        <v>61.14</v>
      </c>
      <c r="EW713">
        <v>6.66</v>
      </c>
      <c r="EX713">
        <v>0</v>
      </c>
      <c r="EY713">
        <v>0</v>
      </c>
      <c r="FQ713">
        <v>0</v>
      </c>
      <c r="FR713">
        <f t="shared" si="546"/>
        <v>0</v>
      </c>
      <c r="FS713">
        <v>0</v>
      </c>
      <c r="FT713" t="s">
        <v>148</v>
      </c>
      <c r="FU713" t="s">
        <v>24</v>
      </c>
      <c r="FV713" t="s">
        <v>24</v>
      </c>
      <c r="FW713" t="s">
        <v>25</v>
      </c>
      <c r="FX713">
        <v>110.7</v>
      </c>
      <c r="FY713">
        <v>63.75</v>
      </c>
      <c r="GA713" t="s">
        <v>3</v>
      </c>
      <c r="GD713">
        <v>1</v>
      </c>
      <c r="GF713">
        <v>-1131838271</v>
      </c>
      <c r="GG713">
        <v>2</v>
      </c>
      <c r="GH713">
        <v>1</v>
      </c>
      <c r="GI713">
        <v>2</v>
      </c>
      <c r="GJ713">
        <v>0</v>
      </c>
      <c r="GK713">
        <v>0</v>
      </c>
      <c r="GL713">
        <f t="shared" si="547"/>
        <v>0</v>
      </c>
      <c r="GM713">
        <f t="shared" si="548"/>
        <v>1439.8</v>
      </c>
      <c r="GN713">
        <f t="shared" si="549"/>
        <v>1439.8</v>
      </c>
      <c r="GO713">
        <f t="shared" si="550"/>
        <v>0</v>
      </c>
      <c r="GP713">
        <f t="shared" si="551"/>
        <v>0</v>
      </c>
      <c r="GR713">
        <v>0</v>
      </c>
      <c r="GS713">
        <v>3</v>
      </c>
      <c r="GT713">
        <v>0</v>
      </c>
      <c r="GU713" t="s">
        <v>3</v>
      </c>
      <c r="GV713">
        <f t="shared" si="552"/>
        <v>0</v>
      </c>
      <c r="GW713">
        <v>1</v>
      </c>
      <c r="GX713">
        <f t="shared" si="553"/>
        <v>0</v>
      </c>
      <c r="HA713">
        <v>0</v>
      </c>
      <c r="HB713">
        <v>0</v>
      </c>
      <c r="HC713">
        <f t="shared" si="554"/>
        <v>0</v>
      </c>
      <c r="HE713" t="s">
        <v>3</v>
      </c>
      <c r="HF713" t="s">
        <v>3</v>
      </c>
      <c r="IK713">
        <v>0</v>
      </c>
    </row>
    <row r="714" spans="1:245">
      <c r="A714">
        <v>17</v>
      </c>
      <c r="B714">
        <v>0</v>
      </c>
      <c r="C714">
        <f>ROW(SmtRes!A864)</f>
        <v>864</v>
      </c>
      <c r="D714">
        <f>ROW(EtalonRes!A845)</f>
        <v>845</v>
      </c>
      <c r="E714" t="s">
        <v>70</v>
      </c>
      <c r="F714" t="s">
        <v>301</v>
      </c>
      <c r="G714" t="s">
        <v>302</v>
      </c>
      <c r="H714" t="s">
        <v>216</v>
      </c>
      <c r="I714">
        <f>ROUND(18.875/100,9)</f>
        <v>0.18875</v>
      </c>
      <c r="J714">
        <v>0</v>
      </c>
      <c r="O714">
        <f t="shared" si="520"/>
        <v>14052.17</v>
      </c>
      <c r="P714">
        <f t="shared" si="521"/>
        <v>8207.2099999999991</v>
      </c>
      <c r="Q714">
        <f t="shared" si="522"/>
        <v>31.21</v>
      </c>
      <c r="R714">
        <f t="shared" si="523"/>
        <v>0</v>
      </c>
      <c r="S714">
        <f t="shared" si="524"/>
        <v>5813.75</v>
      </c>
      <c r="T714">
        <f t="shared" si="525"/>
        <v>0</v>
      </c>
      <c r="U714">
        <f t="shared" si="526"/>
        <v>19.318562499999999</v>
      </c>
      <c r="V714">
        <f t="shared" si="527"/>
        <v>0</v>
      </c>
      <c r="W714">
        <f t="shared" si="528"/>
        <v>0</v>
      </c>
      <c r="X714">
        <f t="shared" si="529"/>
        <v>5232.38</v>
      </c>
      <c r="Y714">
        <f t="shared" si="530"/>
        <v>2499.91</v>
      </c>
      <c r="AA714">
        <v>35806607</v>
      </c>
      <c r="AB714">
        <f t="shared" si="531"/>
        <v>8403.0499999999993</v>
      </c>
      <c r="AC714">
        <f t="shared" si="532"/>
        <v>7445.53</v>
      </c>
      <c r="AD714">
        <f>ROUND(((((ET714*1.25))-((EU714*1.25)))+AE714),2)</f>
        <v>29.21</v>
      </c>
      <c r="AE714">
        <f>ROUND(((EU714*1.25)),2)</f>
        <v>0</v>
      </c>
      <c r="AF714">
        <f>ROUND(((EV714*1.15)),2)</f>
        <v>928.31</v>
      </c>
      <c r="AG714">
        <f t="shared" si="533"/>
        <v>0</v>
      </c>
      <c r="AH714">
        <f>((EW714*1.15))</f>
        <v>102.35</v>
      </c>
      <c r="AI714">
        <f>((EX714*1.25))</f>
        <v>0</v>
      </c>
      <c r="AJ714">
        <f t="shared" si="534"/>
        <v>0</v>
      </c>
      <c r="AK714">
        <v>8276.1299999999992</v>
      </c>
      <c r="AL714">
        <v>7445.53</v>
      </c>
      <c r="AM714">
        <v>23.37</v>
      </c>
      <c r="AN714">
        <v>0</v>
      </c>
      <c r="AO714">
        <v>807.23</v>
      </c>
      <c r="AP714">
        <v>0</v>
      </c>
      <c r="AQ714">
        <v>89</v>
      </c>
      <c r="AR714">
        <v>0</v>
      </c>
      <c r="AS714">
        <v>0</v>
      </c>
      <c r="AT714">
        <v>90</v>
      </c>
      <c r="AU714">
        <v>43</v>
      </c>
      <c r="AV714">
        <v>1</v>
      </c>
      <c r="AW714">
        <v>1</v>
      </c>
      <c r="AZ714">
        <v>1</v>
      </c>
      <c r="BA714">
        <v>33.18</v>
      </c>
      <c r="BB714">
        <v>5.66</v>
      </c>
      <c r="BC714">
        <v>5.84</v>
      </c>
      <c r="BD714" t="s">
        <v>3</v>
      </c>
      <c r="BE714" t="s">
        <v>3</v>
      </c>
      <c r="BF714" t="s">
        <v>3</v>
      </c>
      <c r="BG714" t="s">
        <v>3</v>
      </c>
      <c r="BH714">
        <v>0</v>
      </c>
      <c r="BI714">
        <v>1</v>
      </c>
      <c r="BJ714" t="s">
        <v>327</v>
      </c>
      <c r="BM714">
        <v>10001</v>
      </c>
      <c r="BN714">
        <v>0</v>
      </c>
      <c r="BO714" t="s">
        <v>301</v>
      </c>
      <c r="BP714">
        <v>1</v>
      </c>
      <c r="BQ714">
        <v>2</v>
      </c>
      <c r="BR714">
        <v>0</v>
      </c>
      <c r="BS714">
        <v>33.18</v>
      </c>
      <c r="BT714">
        <v>1</v>
      </c>
      <c r="BU714">
        <v>1</v>
      </c>
      <c r="BV714">
        <v>1</v>
      </c>
      <c r="BW714">
        <v>1</v>
      </c>
      <c r="BX714">
        <v>1</v>
      </c>
      <c r="BY714" t="s">
        <v>3</v>
      </c>
      <c r="BZ714">
        <v>118</v>
      </c>
      <c r="CA714">
        <v>63</v>
      </c>
      <c r="CE714">
        <v>0</v>
      </c>
      <c r="CF714">
        <v>0</v>
      </c>
      <c r="CG714">
        <v>0</v>
      </c>
      <c r="CM714">
        <v>0</v>
      </c>
      <c r="CN714" t="s">
        <v>3</v>
      </c>
      <c r="CO714">
        <v>0</v>
      </c>
      <c r="CP714">
        <f t="shared" si="535"/>
        <v>14052.169999999998</v>
      </c>
      <c r="CQ714">
        <f t="shared" si="536"/>
        <v>43481.895199999999</v>
      </c>
      <c r="CR714">
        <f t="shared" si="537"/>
        <v>165.32860000000002</v>
      </c>
      <c r="CS714">
        <f t="shared" si="538"/>
        <v>0</v>
      </c>
      <c r="CT714">
        <f t="shared" si="539"/>
        <v>30801.325799999999</v>
      </c>
      <c r="CU714">
        <f t="shared" si="540"/>
        <v>0</v>
      </c>
      <c r="CV714">
        <f t="shared" si="541"/>
        <v>102.35</v>
      </c>
      <c r="CW714">
        <f t="shared" si="542"/>
        <v>0</v>
      </c>
      <c r="CX714">
        <f t="shared" si="543"/>
        <v>0</v>
      </c>
      <c r="CY714">
        <f t="shared" si="544"/>
        <v>5232.375</v>
      </c>
      <c r="CZ714">
        <f t="shared" si="545"/>
        <v>2499.9124999999999</v>
      </c>
      <c r="DC714" t="s">
        <v>3</v>
      </c>
      <c r="DD714" t="s">
        <v>3</v>
      </c>
      <c r="DE714" t="s">
        <v>143</v>
      </c>
      <c r="DF714" t="s">
        <v>143</v>
      </c>
      <c r="DG714" t="s">
        <v>144</v>
      </c>
      <c r="DH714" t="s">
        <v>3</v>
      </c>
      <c r="DI714" t="s">
        <v>144</v>
      </c>
      <c r="DJ714" t="s">
        <v>143</v>
      </c>
      <c r="DK714" t="s">
        <v>3</v>
      </c>
      <c r="DL714" t="s">
        <v>3</v>
      </c>
      <c r="DM714" t="s">
        <v>3</v>
      </c>
      <c r="DN714">
        <v>0</v>
      </c>
      <c r="DO714">
        <v>0</v>
      </c>
      <c r="DP714">
        <v>1</v>
      </c>
      <c r="DQ714">
        <v>1</v>
      </c>
      <c r="DU714">
        <v>1005</v>
      </c>
      <c r="DV714" t="s">
        <v>216</v>
      </c>
      <c r="DW714" t="s">
        <v>216</v>
      </c>
      <c r="DX714">
        <v>100</v>
      </c>
      <c r="DZ714" t="s">
        <v>3</v>
      </c>
      <c r="EA714" t="s">
        <v>3</v>
      </c>
      <c r="EB714" t="s">
        <v>3</v>
      </c>
      <c r="EC714" t="s">
        <v>3</v>
      </c>
      <c r="EE714">
        <v>29085510</v>
      </c>
      <c r="EF714">
        <v>2</v>
      </c>
      <c r="EG714" t="s">
        <v>145</v>
      </c>
      <c r="EH714">
        <v>0</v>
      </c>
      <c r="EI714" t="s">
        <v>3</v>
      </c>
      <c r="EJ714">
        <v>1</v>
      </c>
      <c r="EK714">
        <v>10001</v>
      </c>
      <c r="EL714" t="s">
        <v>146</v>
      </c>
      <c r="EM714" t="s">
        <v>147</v>
      </c>
      <c r="EO714" t="s">
        <v>3</v>
      </c>
      <c r="EQ714">
        <v>0</v>
      </c>
      <c r="ER714">
        <v>8276.1299999999992</v>
      </c>
      <c r="ES714">
        <v>7445.53</v>
      </c>
      <c r="ET714">
        <v>23.37</v>
      </c>
      <c r="EU714">
        <v>0</v>
      </c>
      <c r="EV714">
        <v>807.23</v>
      </c>
      <c r="EW714">
        <v>89</v>
      </c>
      <c r="EX714">
        <v>0</v>
      </c>
      <c r="EY714">
        <v>0</v>
      </c>
      <c r="FQ714">
        <v>0</v>
      </c>
      <c r="FR714">
        <f t="shared" si="546"/>
        <v>0</v>
      </c>
      <c r="FS714">
        <v>0</v>
      </c>
      <c r="FT714" t="s">
        <v>148</v>
      </c>
      <c r="FU714" t="s">
        <v>24</v>
      </c>
      <c r="FV714" t="s">
        <v>24</v>
      </c>
      <c r="FW714" t="s">
        <v>25</v>
      </c>
      <c r="FX714">
        <v>106.2</v>
      </c>
      <c r="FY714">
        <v>53.55</v>
      </c>
      <c r="GA714" t="s">
        <v>3</v>
      </c>
      <c r="GD714">
        <v>1</v>
      </c>
      <c r="GF714">
        <v>-978692579</v>
      </c>
      <c r="GG714">
        <v>2</v>
      </c>
      <c r="GH714">
        <v>1</v>
      </c>
      <c r="GI714">
        <v>2</v>
      </c>
      <c r="GJ714">
        <v>0</v>
      </c>
      <c r="GK714">
        <v>0</v>
      </c>
      <c r="GL714">
        <f t="shared" si="547"/>
        <v>0</v>
      </c>
      <c r="GM714">
        <f t="shared" si="548"/>
        <v>21784.46</v>
      </c>
      <c r="GN714">
        <f t="shared" si="549"/>
        <v>21784.46</v>
      </c>
      <c r="GO714">
        <f t="shared" si="550"/>
        <v>0</v>
      </c>
      <c r="GP714">
        <f t="shared" si="551"/>
        <v>0</v>
      </c>
      <c r="GR714">
        <v>0</v>
      </c>
      <c r="GS714">
        <v>3</v>
      </c>
      <c r="GT714">
        <v>0</v>
      </c>
      <c r="GU714" t="s">
        <v>3</v>
      </c>
      <c r="GV714">
        <f t="shared" si="552"/>
        <v>0</v>
      </c>
      <c r="GW714">
        <v>1</v>
      </c>
      <c r="GX714">
        <f t="shared" si="553"/>
        <v>0</v>
      </c>
      <c r="HA714">
        <v>0</v>
      </c>
      <c r="HB714">
        <v>0</v>
      </c>
      <c r="HC714">
        <f t="shared" si="554"/>
        <v>0</v>
      </c>
      <c r="HE714" t="s">
        <v>3</v>
      </c>
      <c r="HF714" t="s">
        <v>3</v>
      </c>
      <c r="IK714">
        <v>0</v>
      </c>
    </row>
    <row r="715" spans="1:245">
      <c r="A715">
        <v>17</v>
      </c>
      <c r="B715">
        <v>0</v>
      </c>
      <c r="C715">
        <f>ROW(SmtRes!A882)</f>
        <v>882</v>
      </c>
      <c r="D715">
        <f>ROW(EtalonRes!A863)</f>
        <v>863</v>
      </c>
      <c r="E715" t="s">
        <v>74</v>
      </c>
      <c r="F715" t="s">
        <v>214</v>
      </c>
      <c r="G715" t="s">
        <v>215</v>
      </c>
      <c r="H715" t="s">
        <v>216</v>
      </c>
      <c r="I715">
        <f>ROUND(18.875/100,9)</f>
        <v>0.18875</v>
      </c>
      <c r="J715">
        <v>0</v>
      </c>
      <c r="O715">
        <f t="shared" si="520"/>
        <v>13743.14</v>
      </c>
      <c r="P715">
        <f t="shared" si="521"/>
        <v>8235.34</v>
      </c>
      <c r="Q715">
        <f t="shared" si="522"/>
        <v>20.65</v>
      </c>
      <c r="R715">
        <f t="shared" si="523"/>
        <v>0</v>
      </c>
      <c r="S715">
        <f t="shared" si="524"/>
        <v>5487.15</v>
      </c>
      <c r="T715">
        <f t="shared" si="525"/>
        <v>0</v>
      </c>
      <c r="U715">
        <f t="shared" si="526"/>
        <v>18.233249999999998</v>
      </c>
      <c r="V715">
        <f t="shared" si="527"/>
        <v>0</v>
      </c>
      <c r="W715">
        <f t="shared" si="528"/>
        <v>0</v>
      </c>
      <c r="X715">
        <f t="shared" si="529"/>
        <v>4938.4399999999996</v>
      </c>
      <c r="Y715">
        <f t="shared" si="530"/>
        <v>2359.4699999999998</v>
      </c>
      <c r="AA715">
        <v>35806607</v>
      </c>
      <c r="AB715">
        <f t="shared" si="531"/>
        <v>8548.36</v>
      </c>
      <c r="AC715">
        <f t="shared" si="532"/>
        <v>7654.55</v>
      </c>
      <c r="AD715">
        <f>ROUND(((((ET715*1.25))-((EU715*1.25)))+AE715),2)</f>
        <v>17.649999999999999</v>
      </c>
      <c r="AE715">
        <f>ROUND(((EU715*1.25)),2)</f>
        <v>0</v>
      </c>
      <c r="AF715">
        <f>ROUND(((EV715*1.15)),2)</f>
        <v>876.16</v>
      </c>
      <c r="AG715">
        <f t="shared" si="533"/>
        <v>0</v>
      </c>
      <c r="AH715">
        <f>((EW715*1.15))</f>
        <v>96.6</v>
      </c>
      <c r="AI715">
        <f>((EX715*1.25))</f>
        <v>0</v>
      </c>
      <c r="AJ715">
        <f t="shared" si="534"/>
        <v>0</v>
      </c>
      <c r="AK715">
        <v>8430.5499999999993</v>
      </c>
      <c r="AL715">
        <v>7654.55</v>
      </c>
      <c r="AM715">
        <v>14.12</v>
      </c>
      <c r="AN715">
        <v>0</v>
      </c>
      <c r="AO715">
        <v>761.88</v>
      </c>
      <c r="AP715">
        <v>0</v>
      </c>
      <c r="AQ715">
        <v>84</v>
      </c>
      <c r="AR715">
        <v>0</v>
      </c>
      <c r="AS715">
        <v>0</v>
      </c>
      <c r="AT715">
        <v>90</v>
      </c>
      <c r="AU715">
        <v>43</v>
      </c>
      <c r="AV715">
        <v>1</v>
      </c>
      <c r="AW715">
        <v>1</v>
      </c>
      <c r="AZ715">
        <v>1</v>
      </c>
      <c r="BA715">
        <v>33.18</v>
      </c>
      <c r="BB715">
        <v>6.2</v>
      </c>
      <c r="BC715">
        <v>5.7</v>
      </c>
      <c r="BD715" t="s">
        <v>3</v>
      </c>
      <c r="BE715" t="s">
        <v>3</v>
      </c>
      <c r="BF715" t="s">
        <v>3</v>
      </c>
      <c r="BG715" t="s">
        <v>3</v>
      </c>
      <c r="BH715">
        <v>0</v>
      </c>
      <c r="BI715">
        <v>1</v>
      </c>
      <c r="BJ715" t="s">
        <v>328</v>
      </c>
      <c r="BM715">
        <v>10001</v>
      </c>
      <c r="BN715">
        <v>0</v>
      </c>
      <c r="BO715" t="s">
        <v>214</v>
      </c>
      <c r="BP715">
        <v>1</v>
      </c>
      <c r="BQ715">
        <v>2</v>
      </c>
      <c r="BR715">
        <v>0</v>
      </c>
      <c r="BS715">
        <v>33.18</v>
      </c>
      <c r="BT715">
        <v>1</v>
      </c>
      <c r="BU715">
        <v>1</v>
      </c>
      <c r="BV715">
        <v>1</v>
      </c>
      <c r="BW715">
        <v>1</v>
      </c>
      <c r="BX715">
        <v>1</v>
      </c>
      <c r="BY715" t="s">
        <v>3</v>
      </c>
      <c r="BZ715">
        <v>118</v>
      </c>
      <c r="CA715">
        <v>63</v>
      </c>
      <c r="CE715">
        <v>0</v>
      </c>
      <c r="CF715">
        <v>0</v>
      </c>
      <c r="CG715">
        <v>0</v>
      </c>
      <c r="CM715">
        <v>0</v>
      </c>
      <c r="CN715" t="s">
        <v>3</v>
      </c>
      <c r="CO715">
        <v>0</v>
      </c>
      <c r="CP715">
        <f t="shared" si="535"/>
        <v>13743.14</v>
      </c>
      <c r="CQ715">
        <f t="shared" si="536"/>
        <v>43630.935000000005</v>
      </c>
      <c r="CR715">
        <f t="shared" si="537"/>
        <v>109.42999999999999</v>
      </c>
      <c r="CS715">
        <f t="shared" si="538"/>
        <v>0</v>
      </c>
      <c r="CT715">
        <f t="shared" si="539"/>
        <v>29070.988799999999</v>
      </c>
      <c r="CU715">
        <f t="shared" si="540"/>
        <v>0</v>
      </c>
      <c r="CV715">
        <f t="shared" si="541"/>
        <v>96.6</v>
      </c>
      <c r="CW715">
        <f t="shared" si="542"/>
        <v>0</v>
      </c>
      <c r="CX715">
        <f t="shared" si="543"/>
        <v>0</v>
      </c>
      <c r="CY715">
        <f t="shared" si="544"/>
        <v>4938.4349999999995</v>
      </c>
      <c r="CZ715">
        <f t="shared" si="545"/>
        <v>2359.4744999999998</v>
      </c>
      <c r="DC715" t="s">
        <v>3</v>
      </c>
      <c r="DD715" t="s">
        <v>3</v>
      </c>
      <c r="DE715" t="s">
        <v>143</v>
      </c>
      <c r="DF715" t="s">
        <v>143</v>
      </c>
      <c r="DG715" t="s">
        <v>144</v>
      </c>
      <c r="DH715" t="s">
        <v>3</v>
      </c>
      <c r="DI715" t="s">
        <v>144</v>
      </c>
      <c r="DJ715" t="s">
        <v>143</v>
      </c>
      <c r="DK715" t="s">
        <v>3</v>
      </c>
      <c r="DL715" t="s">
        <v>3</v>
      </c>
      <c r="DM715" t="s">
        <v>3</v>
      </c>
      <c r="DN715">
        <v>0</v>
      </c>
      <c r="DO715">
        <v>0</v>
      </c>
      <c r="DP715">
        <v>1</v>
      </c>
      <c r="DQ715">
        <v>1</v>
      </c>
      <c r="DU715">
        <v>1005</v>
      </c>
      <c r="DV715" t="s">
        <v>216</v>
      </c>
      <c r="DW715" t="s">
        <v>216</v>
      </c>
      <c r="DX715">
        <v>100</v>
      </c>
      <c r="DZ715" t="s">
        <v>3</v>
      </c>
      <c r="EA715" t="s">
        <v>3</v>
      </c>
      <c r="EB715" t="s">
        <v>3</v>
      </c>
      <c r="EC715" t="s">
        <v>3</v>
      </c>
      <c r="EE715">
        <v>29085510</v>
      </c>
      <c r="EF715">
        <v>2</v>
      </c>
      <c r="EG715" t="s">
        <v>145</v>
      </c>
      <c r="EH715">
        <v>0</v>
      </c>
      <c r="EI715" t="s">
        <v>3</v>
      </c>
      <c r="EJ715">
        <v>1</v>
      </c>
      <c r="EK715">
        <v>10001</v>
      </c>
      <c r="EL715" t="s">
        <v>146</v>
      </c>
      <c r="EM715" t="s">
        <v>147</v>
      </c>
      <c r="EO715" t="s">
        <v>3</v>
      </c>
      <c r="EQ715">
        <v>0</v>
      </c>
      <c r="ER715">
        <v>8430.5499999999993</v>
      </c>
      <c r="ES715">
        <v>7654.55</v>
      </c>
      <c r="ET715">
        <v>14.12</v>
      </c>
      <c r="EU715">
        <v>0</v>
      </c>
      <c r="EV715">
        <v>761.88</v>
      </c>
      <c r="EW715">
        <v>84</v>
      </c>
      <c r="EX715">
        <v>0</v>
      </c>
      <c r="EY715">
        <v>0</v>
      </c>
      <c r="FQ715">
        <v>0</v>
      </c>
      <c r="FR715">
        <f t="shared" si="546"/>
        <v>0</v>
      </c>
      <c r="FS715">
        <v>0</v>
      </c>
      <c r="FT715" t="s">
        <v>148</v>
      </c>
      <c r="FU715" t="s">
        <v>24</v>
      </c>
      <c r="FV715" t="s">
        <v>24</v>
      </c>
      <c r="FW715" t="s">
        <v>25</v>
      </c>
      <c r="FX715">
        <v>106.2</v>
      </c>
      <c r="FY715">
        <v>53.55</v>
      </c>
      <c r="GA715" t="s">
        <v>3</v>
      </c>
      <c r="GD715">
        <v>1</v>
      </c>
      <c r="GF715">
        <v>892663548</v>
      </c>
      <c r="GG715">
        <v>2</v>
      </c>
      <c r="GH715">
        <v>1</v>
      </c>
      <c r="GI715">
        <v>2</v>
      </c>
      <c r="GJ715">
        <v>0</v>
      </c>
      <c r="GK715">
        <v>0</v>
      </c>
      <c r="GL715">
        <f t="shared" si="547"/>
        <v>0</v>
      </c>
      <c r="GM715">
        <f t="shared" si="548"/>
        <v>21041.05</v>
      </c>
      <c r="GN715">
        <f t="shared" si="549"/>
        <v>21041.05</v>
      </c>
      <c r="GO715">
        <f t="shared" si="550"/>
        <v>0</v>
      </c>
      <c r="GP715">
        <f t="shared" si="551"/>
        <v>0</v>
      </c>
      <c r="GR715">
        <v>0</v>
      </c>
      <c r="GS715">
        <v>3</v>
      </c>
      <c r="GT715">
        <v>0</v>
      </c>
      <c r="GU715" t="s">
        <v>3</v>
      </c>
      <c r="GV715">
        <f t="shared" si="552"/>
        <v>0</v>
      </c>
      <c r="GW715">
        <v>1</v>
      </c>
      <c r="GX715">
        <f t="shared" si="553"/>
        <v>0</v>
      </c>
      <c r="HA715">
        <v>0</v>
      </c>
      <c r="HB715">
        <v>0</v>
      </c>
      <c r="HC715">
        <f t="shared" si="554"/>
        <v>0</v>
      </c>
      <c r="HE715" t="s">
        <v>3</v>
      </c>
      <c r="HF715" t="s">
        <v>3</v>
      </c>
      <c r="IK715">
        <v>0</v>
      </c>
    </row>
    <row r="716" spans="1:245">
      <c r="A716">
        <v>17</v>
      </c>
      <c r="B716">
        <v>0</v>
      </c>
      <c r="C716">
        <f>ROW(SmtRes!A889)</f>
        <v>889</v>
      </c>
      <c r="D716">
        <f>ROW(EtalonRes!A870)</f>
        <v>870</v>
      </c>
      <c r="E716" t="s">
        <v>329</v>
      </c>
      <c r="F716" t="s">
        <v>239</v>
      </c>
      <c r="G716" t="s">
        <v>240</v>
      </c>
      <c r="H716" t="s">
        <v>241</v>
      </c>
      <c r="I716">
        <f>ROUND(37.75/100,9)</f>
        <v>0.3775</v>
      </c>
      <c r="J716">
        <v>0</v>
      </c>
      <c r="O716">
        <f t="shared" si="520"/>
        <v>10490.15</v>
      </c>
      <c r="P716">
        <f t="shared" si="521"/>
        <v>2997.94</v>
      </c>
      <c r="Q716">
        <f t="shared" si="522"/>
        <v>6.63</v>
      </c>
      <c r="R716">
        <f t="shared" si="523"/>
        <v>2.25</v>
      </c>
      <c r="S716">
        <f t="shared" si="524"/>
        <v>7485.58</v>
      </c>
      <c r="T716">
        <f t="shared" si="525"/>
        <v>0</v>
      </c>
      <c r="U716">
        <f t="shared" si="526"/>
        <v>24.284952499999996</v>
      </c>
      <c r="V716">
        <f t="shared" si="527"/>
        <v>4.7187500000000007E-3</v>
      </c>
      <c r="W716">
        <f t="shared" si="528"/>
        <v>0</v>
      </c>
      <c r="X716">
        <f t="shared" si="529"/>
        <v>5990.26</v>
      </c>
      <c r="Y716">
        <f t="shared" si="530"/>
        <v>2770.5</v>
      </c>
      <c r="AA716">
        <v>35806607</v>
      </c>
      <c r="AB716">
        <f t="shared" si="531"/>
        <v>7162.38</v>
      </c>
      <c r="AC716">
        <f t="shared" si="532"/>
        <v>6563.27</v>
      </c>
      <c r="AD716">
        <f>ROUND(((((ET716*1.25))-((EU716*1.25)))+AE716),2)</f>
        <v>1.48</v>
      </c>
      <c r="AE716">
        <f>ROUND(((EU716*1.25)),2)</f>
        <v>0.18</v>
      </c>
      <c r="AF716">
        <f>ROUND(((EV716*1.15)),2)</f>
        <v>597.63</v>
      </c>
      <c r="AG716">
        <f t="shared" si="533"/>
        <v>0</v>
      </c>
      <c r="AH716">
        <f>((EW716*1.15))</f>
        <v>64.330999999999989</v>
      </c>
      <c r="AI716">
        <f>((EX716*1.25))</f>
        <v>1.2500000000000001E-2</v>
      </c>
      <c r="AJ716">
        <f t="shared" si="534"/>
        <v>0</v>
      </c>
      <c r="AK716">
        <v>7084.13</v>
      </c>
      <c r="AL716">
        <v>6563.27</v>
      </c>
      <c r="AM716">
        <v>1.18</v>
      </c>
      <c r="AN716">
        <v>0.14000000000000001</v>
      </c>
      <c r="AO716">
        <v>519.67999999999995</v>
      </c>
      <c r="AP716">
        <v>0</v>
      </c>
      <c r="AQ716">
        <v>55.94</v>
      </c>
      <c r="AR716">
        <v>0.01</v>
      </c>
      <c r="AS716">
        <v>0</v>
      </c>
      <c r="AT716">
        <v>80</v>
      </c>
      <c r="AU716">
        <v>37</v>
      </c>
      <c r="AV716">
        <v>1</v>
      </c>
      <c r="AW716">
        <v>1</v>
      </c>
      <c r="AZ716">
        <v>1</v>
      </c>
      <c r="BA716">
        <v>33.18</v>
      </c>
      <c r="BB716">
        <v>11.86</v>
      </c>
      <c r="BC716">
        <v>1.21</v>
      </c>
      <c r="BD716" t="s">
        <v>3</v>
      </c>
      <c r="BE716" t="s">
        <v>3</v>
      </c>
      <c r="BF716" t="s">
        <v>3</v>
      </c>
      <c r="BG716" t="s">
        <v>3</v>
      </c>
      <c r="BH716">
        <v>0</v>
      </c>
      <c r="BI716">
        <v>1</v>
      </c>
      <c r="BJ716" t="s">
        <v>242</v>
      </c>
      <c r="BM716">
        <v>15001</v>
      </c>
      <c r="BN716">
        <v>0</v>
      </c>
      <c r="BO716" t="s">
        <v>239</v>
      </c>
      <c r="BP716">
        <v>1</v>
      </c>
      <c r="BQ716">
        <v>2</v>
      </c>
      <c r="BR716">
        <v>0</v>
      </c>
      <c r="BS716">
        <v>33.18</v>
      </c>
      <c r="BT716">
        <v>1</v>
      </c>
      <c r="BU716">
        <v>1</v>
      </c>
      <c r="BV716">
        <v>1</v>
      </c>
      <c r="BW716">
        <v>1</v>
      </c>
      <c r="BX716">
        <v>1</v>
      </c>
      <c r="BY716" t="s">
        <v>3</v>
      </c>
      <c r="BZ716">
        <v>105</v>
      </c>
      <c r="CA716">
        <v>55</v>
      </c>
      <c r="CE716">
        <v>0</v>
      </c>
      <c r="CF716">
        <v>0</v>
      </c>
      <c r="CG716">
        <v>0</v>
      </c>
      <c r="CM716">
        <v>0</v>
      </c>
      <c r="CN716" t="s">
        <v>3</v>
      </c>
      <c r="CO716">
        <v>0</v>
      </c>
      <c r="CP716">
        <f t="shared" si="535"/>
        <v>10490.15</v>
      </c>
      <c r="CQ716">
        <f t="shared" si="536"/>
        <v>7941.5567000000001</v>
      </c>
      <c r="CR716">
        <f t="shared" si="537"/>
        <v>17.552799999999998</v>
      </c>
      <c r="CS716">
        <f t="shared" si="538"/>
        <v>5.9723999999999995</v>
      </c>
      <c r="CT716">
        <f t="shared" si="539"/>
        <v>19829.363399999998</v>
      </c>
      <c r="CU716">
        <f t="shared" si="540"/>
        <v>0</v>
      </c>
      <c r="CV716">
        <f t="shared" si="541"/>
        <v>64.330999999999989</v>
      </c>
      <c r="CW716">
        <f t="shared" si="542"/>
        <v>1.2500000000000001E-2</v>
      </c>
      <c r="CX716">
        <f t="shared" si="543"/>
        <v>0</v>
      </c>
      <c r="CY716">
        <f t="shared" si="544"/>
        <v>5990.2640000000001</v>
      </c>
      <c r="CZ716">
        <f t="shared" si="545"/>
        <v>2770.4971</v>
      </c>
      <c r="DC716" t="s">
        <v>3</v>
      </c>
      <c r="DD716" t="s">
        <v>3</v>
      </c>
      <c r="DE716" t="s">
        <v>143</v>
      </c>
      <c r="DF716" t="s">
        <v>143</v>
      </c>
      <c r="DG716" t="s">
        <v>144</v>
      </c>
      <c r="DH716" t="s">
        <v>3</v>
      </c>
      <c r="DI716" t="s">
        <v>144</v>
      </c>
      <c r="DJ716" t="s">
        <v>143</v>
      </c>
      <c r="DK716" t="s">
        <v>3</v>
      </c>
      <c r="DL716" t="s">
        <v>3</v>
      </c>
      <c r="DM716" t="s">
        <v>3</v>
      </c>
      <c r="DN716">
        <v>0</v>
      </c>
      <c r="DO716">
        <v>0</v>
      </c>
      <c r="DP716">
        <v>1</v>
      </c>
      <c r="DQ716">
        <v>1</v>
      </c>
      <c r="DU716">
        <v>1013</v>
      </c>
      <c r="DV716" t="s">
        <v>241</v>
      </c>
      <c r="DW716" t="s">
        <v>241</v>
      </c>
      <c r="DX716">
        <v>1</v>
      </c>
      <c r="DZ716" t="s">
        <v>3</v>
      </c>
      <c r="EA716" t="s">
        <v>3</v>
      </c>
      <c r="EB716" t="s">
        <v>3</v>
      </c>
      <c r="EC716" t="s">
        <v>3</v>
      </c>
      <c r="EE716">
        <v>29085536</v>
      </c>
      <c r="EF716">
        <v>2</v>
      </c>
      <c r="EG716" t="s">
        <v>145</v>
      </c>
      <c r="EH716">
        <v>0</v>
      </c>
      <c r="EI716" t="s">
        <v>3</v>
      </c>
      <c r="EJ716">
        <v>1</v>
      </c>
      <c r="EK716">
        <v>15001</v>
      </c>
      <c r="EL716" t="s">
        <v>160</v>
      </c>
      <c r="EM716" t="s">
        <v>161</v>
      </c>
      <c r="EO716" t="s">
        <v>3</v>
      </c>
      <c r="EQ716">
        <v>0</v>
      </c>
      <c r="ER716">
        <v>7084.13</v>
      </c>
      <c r="ES716">
        <v>6563.27</v>
      </c>
      <c r="ET716">
        <v>1.18</v>
      </c>
      <c r="EU716">
        <v>0.14000000000000001</v>
      </c>
      <c r="EV716">
        <v>519.67999999999995</v>
      </c>
      <c r="EW716">
        <v>55.94</v>
      </c>
      <c r="EX716">
        <v>0.01</v>
      </c>
      <c r="EY716">
        <v>0</v>
      </c>
      <c r="FQ716">
        <v>0</v>
      </c>
      <c r="FR716">
        <f t="shared" si="546"/>
        <v>0</v>
      </c>
      <c r="FS716">
        <v>0</v>
      </c>
      <c r="FT716" t="s">
        <v>148</v>
      </c>
      <c r="FU716" t="s">
        <v>24</v>
      </c>
      <c r="FV716" t="s">
        <v>24</v>
      </c>
      <c r="FW716" t="s">
        <v>25</v>
      </c>
      <c r="FX716">
        <v>94.5</v>
      </c>
      <c r="FY716">
        <v>46.75</v>
      </c>
      <c r="GA716" t="s">
        <v>3</v>
      </c>
      <c r="GD716">
        <v>1</v>
      </c>
      <c r="GF716">
        <v>797186164</v>
      </c>
      <c r="GG716">
        <v>2</v>
      </c>
      <c r="GH716">
        <v>1</v>
      </c>
      <c r="GI716">
        <v>2</v>
      </c>
      <c r="GJ716">
        <v>0</v>
      </c>
      <c r="GK716">
        <v>0</v>
      </c>
      <c r="GL716">
        <f t="shared" si="547"/>
        <v>0</v>
      </c>
      <c r="GM716">
        <f t="shared" si="548"/>
        <v>19250.91</v>
      </c>
      <c r="GN716">
        <f t="shared" si="549"/>
        <v>19250.91</v>
      </c>
      <c r="GO716">
        <f t="shared" si="550"/>
        <v>0</v>
      </c>
      <c r="GP716">
        <f t="shared" si="551"/>
        <v>0</v>
      </c>
      <c r="GR716">
        <v>0</v>
      </c>
      <c r="GS716">
        <v>3</v>
      </c>
      <c r="GT716">
        <v>0</v>
      </c>
      <c r="GU716" t="s">
        <v>3</v>
      </c>
      <c r="GV716">
        <f t="shared" si="552"/>
        <v>0</v>
      </c>
      <c r="GW716">
        <v>1</v>
      </c>
      <c r="GX716">
        <f t="shared" si="553"/>
        <v>0</v>
      </c>
      <c r="HA716">
        <v>0</v>
      </c>
      <c r="HB716">
        <v>0</v>
      </c>
      <c r="HC716">
        <f t="shared" si="554"/>
        <v>0</v>
      </c>
      <c r="HE716" t="s">
        <v>3</v>
      </c>
      <c r="HF716" t="s">
        <v>3</v>
      </c>
      <c r="IK716">
        <v>0</v>
      </c>
    </row>
    <row r="717" spans="1:245">
      <c r="A717">
        <v>17</v>
      </c>
      <c r="B717">
        <v>0</v>
      </c>
      <c r="C717">
        <f>ROW(SmtRes!A901)</f>
        <v>901</v>
      </c>
      <c r="D717">
        <f>ROW(EtalonRes!A879)</f>
        <v>879</v>
      </c>
      <c r="E717" t="s">
        <v>294</v>
      </c>
      <c r="F717" t="s">
        <v>244</v>
      </c>
      <c r="G717" t="s">
        <v>245</v>
      </c>
      <c r="H717" t="s">
        <v>61</v>
      </c>
      <c r="I717">
        <f>ROUND(3/100,9)</f>
        <v>0.03</v>
      </c>
      <c r="J717">
        <v>0</v>
      </c>
      <c r="O717">
        <f t="shared" si="520"/>
        <v>316.12</v>
      </c>
      <c r="P717">
        <f t="shared" si="521"/>
        <v>13.59</v>
      </c>
      <c r="Q717">
        <f t="shared" si="522"/>
        <v>1.56</v>
      </c>
      <c r="R717">
        <f t="shared" si="523"/>
        <v>0.41</v>
      </c>
      <c r="S717">
        <f t="shared" si="524"/>
        <v>300.97000000000003</v>
      </c>
      <c r="T717">
        <f t="shared" si="525"/>
        <v>0</v>
      </c>
      <c r="U717">
        <f t="shared" si="526"/>
        <v>0.91439999999999999</v>
      </c>
      <c r="V717">
        <f t="shared" si="527"/>
        <v>8.9999999999999998E-4</v>
      </c>
      <c r="W717">
        <f t="shared" si="528"/>
        <v>0</v>
      </c>
      <c r="X717">
        <f t="shared" si="529"/>
        <v>244.12</v>
      </c>
      <c r="Y717">
        <f t="shared" si="530"/>
        <v>156.72</v>
      </c>
      <c r="AA717">
        <v>35806607</v>
      </c>
      <c r="AB717">
        <f t="shared" si="531"/>
        <v>371.42</v>
      </c>
      <c r="AC717">
        <f t="shared" si="532"/>
        <v>63.28</v>
      </c>
      <c r="AD717">
        <f t="shared" ref="AD717:AD730" si="557">ROUND((((ET717)-(EU717))+AE717),2)</f>
        <v>5.78</v>
      </c>
      <c r="AE717">
        <f t="shared" ref="AE717:AE730" si="558">ROUND((EU717),2)</f>
        <v>0.41</v>
      </c>
      <c r="AF717">
        <f t="shared" ref="AF717:AF730" si="559">ROUND((EV717),2)</f>
        <v>302.36</v>
      </c>
      <c r="AG717">
        <f t="shared" si="533"/>
        <v>0</v>
      </c>
      <c r="AH717">
        <f t="shared" ref="AH717:AH730" si="560">(EW717)</f>
        <v>30.48</v>
      </c>
      <c r="AI717">
        <f t="shared" ref="AI717:AI730" si="561">(EX717)</f>
        <v>0.03</v>
      </c>
      <c r="AJ717">
        <f t="shared" si="534"/>
        <v>0</v>
      </c>
      <c r="AK717">
        <v>371.42</v>
      </c>
      <c r="AL717">
        <v>63.28</v>
      </c>
      <c r="AM717">
        <v>5.78</v>
      </c>
      <c r="AN717">
        <v>0.41</v>
      </c>
      <c r="AO717">
        <v>302.36</v>
      </c>
      <c r="AP717">
        <v>0</v>
      </c>
      <c r="AQ717">
        <v>30.48</v>
      </c>
      <c r="AR717">
        <v>0.03</v>
      </c>
      <c r="AS717">
        <v>0</v>
      </c>
      <c r="AT717">
        <v>81</v>
      </c>
      <c r="AU717">
        <v>52</v>
      </c>
      <c r="AV717">
        <v>1</v>
      </c>
      <c r="AW717">
        <v>1</v>
      </c>
      <c r="AZ717">
        <v>1</v>
      </c>
      <c r="BA717">
        <v>33.18</v>
      </c>
      <c r="BB717">
        <v>9.01</v>
      </c>
      <c r="BC717">
        <v>7.16</v>
      </c>
      <c r="BD717" t="s">
        <v>3</v>
      </c>
      <c r="BE717" t="s">
        <v>3</v>
      </c>
      <c r="BF717" t="s">
        <v>3</v>
      </c>
      <c r="BG717" t="s">
        <v>3</v>
      </c>
      <c r="BH717">
        <v>0</v>
      </c>
      <c r="BI717">
        <v>2</v>
      </c>
      <c r="BJ717" t="s">
        <v>246</v>
      </c>
      <c r="BM717">
        <v>108001</v>
      </c>
      <c r="BN717">
        <v>0</v>
      </c>
      <c r="BO717" t="s">
        <v>244</v>
      </c>
      <c r="BP717">
        <v>1</v>
      </c>
      <c r="BQ717">
        <v>3</v>
      </c>
      <c r="BR717">
        <v>0</v>
      </c>
      <c r="BS717">
        <v>33.18</v>
      </c>
      <c r="BT717">
        <v>1</v>
      </c>
      <c r="BU717">
        <v>1</v>
      </c>
      <c r="BV717">
        <v>1</v>
      </c>
      <c r="BW717">
        <v>1</v>
      </c>
      <c r="BX717">
        <v>1</v>
      </c>
      <c r="BY717" t="s">
        <v>3</v>
      </c>
      <c r="BZ717">
        <v>95</v>
      </c>
      <c r="CA717">
        <v>65</v>
      </c>
      <c r="CE717">
        <v>0</v>
      </c>
      <c r="CF717">
        <v>0</v>
      </c>
      <c r="CG717">
        <v>0</v>
      </c>
      <c r="CM717">
        <v>0</v>
      </c>
      <c r="CN717" t="s">
        <v>3</v>
      </c>
      <c r="CO717">
        <v>0</v>
      </c>
      <c r="CP717">
        <f t="shared" si="535"/>
        <v>316.12</v>
      </c>
      <c r="CQ717">
        <f t="shared" si="536"/>
        <v>453.08480000000003</v>
      </c>
      <c r="CR717">
        <f t="shared" si="537"/>
        <v>52.077800000000003</v>
      </c>
      <c r="CS717">
        <f t="shared" si="538"/>
        <v>13.6038</v>
      </c>
      <c r="CT717">
        <f t="shared" si="539"/>
        <v>10032.3048</v>
      </c>
      <c r="CU717">
        <f t="shared" si="540"/>
        <v>0</v>
      </c>
      <c r="CV717">
        <f t="shared" si="541"/>
        <v>30.48</v>
      </c>
      <c r="CW717">
        <f t="shared" si="542"/>
        <v>0.03</v>
      </c>
      <c r="CX717">
        <f t="shared" si="543"/>
        <v>0</v>
      </c>
      <c r="CY717">
        <f t="shared" si="544"/>
        <v>244.11780000000002</v>
      </c>
      <c r="CZ717">
        <f t="shared" si="545"/>
        <v>156.71760000000003</v>
      </c>
      <c r="DC717" t="s">
        <v>3</v>
      </c>
      <c r="DD717" t="s">
        <v>3</v>
      </c>
      <c r="DE717" t="s">
        <v>3</v>
      </c>
      <c r="DF717" t="s">
        <v>3</v>
      </c>
      <c r="DG717" t="s">
        <v>3</v>
      </c>
      <c r="DH717" t="s">
        <v>3</v>
      </c>
      <c r="DI717" t="s">
        <v>3</v>
      </c>
      <c r="DJ717" t="s">
        <v>3</v>
      </c>
      <c r="DK717" t="s">
        <v>3</v>
      </c>
      <c r="DL717" t="s">
        <v>3</v>
      </c>
      <c r="DM717" t="s">
        <v>3</v>
      </c>
      <c r="DN717">
        <v>0</v>
      </c>
      <c r="DO717">
        <v>0</v>
      </c>
      <c r="DP717">
        <v>1</v>
      </c>
      <c r="DQ717">
        <v>1</v>
      </c>
      <c r="DU717">
        <v>1010</v>
      </c>
      <c r="DV717" t="s">
        <v>61</v>
      </c>
      <c r="DW717" t="s">
        <v>61</v>
      </c>
      <c r="DX717">
        <v>100</v>
      </c>
      <c r="DZ717" t="s">
        <v>3</v>
      </c>
      <c r="EA717" t="s">
        <v>3</v>
      </c>
      <c r="EB717" t="s">
        <v>3</v>
      </c>
      <c r="EC717" t="s">
        <v>3</v>
      </c>
      <c r="EE717">
        <v>29085386</v>
      </c>
      <c r="EF717">
        <v>3</v>
      </c>
      <c r="EG717" t="s">
        <v>247</v>
      </c>
      <c r="EH717">
        <v>0</v>
      </c>
      <c r="EI717" t="s">
        <v>3</v>
      </c>
      <c r="EJ717">
        <v>2</v>
      </c>
      <c r="EK717">
        <v>108001</v>
      </c>
      <c r="EL717" t="s">
        <v>248</v>
      </c>
      <c r="EM717" t="s">
        <v>249</v>
      </c>
      <c r="EO717" t="s">
        <v>3</v>
      </c>
      <c r="EQ717">
        <v>0</v>
      </c>
      <c r="ER717">
        <v>371.42</v>
      </c>
      <c r="ES717">
        <v>63.28</v>
      </c>
      <c r="ET717">
        <v>5.78</v>
      </c>
      <c r="EU717">
        <v>0.41</v>
      </c>
      <c r="EV717">
        <v>302.36</v>
      </c>
      <c r="EW717">
        <v>30.48</v>
      </c>
      <c r="EX717">
        <v>0.03</v>
      </c>
      <c r="EY717">
        <v>0</v>
      </c>
      <c r="FQ717">
        <v>0</v>
      </c>
      <c r="FR717">
        <f t="shared" si="546"/>
        <v>0</v>
      </c>
      <c r="FS717">
        <v>0</v>
      </c>
      <c r="FV717" t="s">
        <v>24</v>
      </c>
      <c r="FW717" t="s">
        <v>25</v>
      </c>
      <c r="FX717">
        <v>95</v>
      </c>
      <c r="FY717">
        <v>65</v>
      </c>
      <c r="GA717" t="s">
        <v>3</v>
      </c>
      <c r="GD717">
        <v>1</v>
      </c>
      <c r="GF717">
        <v>-1627028948</v>
      </c>
      <c r="GG717">
        <v>2</v>
      </c>
      <c r="GH717">
        <v>1</v>
      </c>
      <c r="GI717">
        <v>2</v>
      </c>
      <c r="GJ717">
        <v>0</v>
      </c>
      <c r="GK717">
        <v>0</v>
      </c>
      <c r="GL717">
        <f t="shared" si="547"/>
        <v>0</v>
      </c>
      <c r="GM717">
        <f t="shared" si="548"/>
        <v>716.96</v>
      </c>
      <c r="GN717">
        <f t="shared" si="549"/>
        <v>0</v>
      </c>
      <c r="GO717">
        <f t="shared" si="550"/>
        <v>716.96</v>
      </c>
      <c r="GP717">
        <f t="shared" si="551"/>
        <v>0</v>
      </c>
      <c r="GR717">
        <v>0</v>
      </c>
      <c r="GS717">
        <v>3</v>
      </c>
      <c r="GT717">
        <v>0</v>
      </c>
      <c r="GU717" t="s">
        <v>3</v>
      </c>
      <c r="GV717">
        <f t="shared" si="552"/>
        <v>0</v>
      </c>
      <c r="GW717">
        <v>1</v>
      </c>
      <c r="GX717">
        <f t="shared" si="553"/>
        <v>0</v>
      </c>
      <c r="HA717">
        <v>0</v>
      </c>
      <c r="HB717">
        <v>0</v>
      </c>
      <c r="HC717">
        <f t="shared" si="554"/>
        <v>0</v>
      </c>
      <c r="HE717" t="s">
        <v>3</v>
      </c>
      <c r="HF717" t="s">
        <v>3</v>
      </c>
      <c r="IK717">
        <v>0</v>
      </c>
    </row>
    <row r="718" spans="1:245">
      <c r="A718">
        <v>18</v>
      </c>
      <c r="B718">
        <v>0</v>
      </c>
      <c r="C718">
        <v>899</v>
      </c>
      <c r="E718" t="s">
        <v>330</v>
      </c>
      <c r="F718" t="s">
        <v>251</v>
      </c>
      <c r="G718" t="s">
        <v>252</v>
      </c>
      <c r="H718" t="s">
        <v>253</v>
      </c>
      <c r="I718">
        <f>I717*J718</f>
        <v>3.0000000000000001E-3</v>
      </c>
      <c r="J718">
        <v>0.1</v>
      </c>
      <c r="O718">
        <f t="shared" si="520"/>
        <v>15.35</v>
      </c>
      <c r="P718">
        <f t="shared" si="521"/>
        <v>15.35</v>
      </c>
      <c r="Q718">
        <f t="shared" si="522"/>
        <v>0</v>
      </c>
      <c r="R718">
        <f t="shared" si="523"/>
        <v>0</v>
      </c>
      <c r="S718">
        <f t="shared" si="524"/>
        <v>0</v>
      </c>
      <c r="T718">
        <f t="shared" si="525"/>
        <v>0</v>
      </c>
      <c r="U718">
        <f t="shared" si="526"/>
        <v>0</v>
      </c>
      <c r="V718">
        <f t="shared" si="527"/>
        <v>0</v>
      </c>
      <c r="W718">
        <f t="shared" si="528"/>
        <v>0.06</v>
      </c>
      <c r="X718">
        <f t="shared" si="529"/>
        <v>0</v>
      </c>
      <c r="Y718">
        <f t="shared" si="530"/>
        <v>0</v>
      </c>
      <c r="AA718">
        <v>35806607</v>
      </c>
      <c r="AB718">
        <f t="shared" si="531"/>
        <v>1998.42</v>
      </c>
      <c r="AC718">
        <f t="shared" si="532"/>
        <v>1998.42</v>
      </c>
      <c r="AD718">
        <f t="shared" si="557"/>
        <v>0</v>
      </c>
      <c r="AE718">
        <f t="shared" si="558"/>
        <v>0</v>
      </c>
      <c r="AF718">
        <f t="shared" si="559"/>
        <v>0</v>
      </c>
      <c r="AG718">
        <f t="shared" si="533"/>
        <v>0</v>
      </c>
      <c r="AH718">
        <f t="shared" si="560"/>
        <v>0</v>
      </c>
      <c r="AI718">
        <f t="shared" si="561"/>
        <v>0</v>
      </c>
      <c r="AJ718">
        <f t="shared" si="534"/>
        <v>19.399999999999999</v>
      </c>
      <c r="AK718">
        <v>1998.42</v>
      </c>
      <c r="AL718">
        <v>1998.42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19.399999999999999</v>
      </c>
      <c r="AT718">
        <v>0</v>
      </c>
      <c r="AU718">
        <v>0</v>
      </c>
      <c r="AV718">
        <v>1</v>
      </c>
      <c r="AW718">
        <v>1</v>
      </c>
      <c r="AZ718">
        <v>1</v>
      </c>
      <c r="BA718">
        <v>1</v>
      </c>
      <c r="BB718">
        <v>1</v>
      </c>
      <c r="BC718">
        <v>2.56</v>
      </c>
      <c r="BD718" t="s">
        <v>3</v>
      </c>
      <c r="BE718" t="s">
        <v>3</v>
      </c>
      <c r="BF718" t="s">
        <v>3</v>
      </c>
      <c r="BG718" t="s">
        <v>3</v>
      </c>
      <c r="BH718">
        <v>3</v>
      </c>
      <c r="BI718">
        <v>2</v>
      </c>
      <c r="BJ718" t="s">
        <v>254</v>
      </c>
      <c r="BM718">
        <v>500002</v>
      </c>
      <c r="BN718">
        <v>0</v>
      </c>
      <c r="BO718" t="s">
        <v>251</v>
      </c>
      <c r="BP718">
        <v>1</v>
      </c>
      <c r="BQ718">
        <v>12</v>
      </c>
      <c r="BR718">
        <v>0</v>
      </c>
      <c r="BS718">
        <v>1</v>
      </c>
      <c r="BT718">
        <v>1</v>
      </c>
      <c r="BU718">
        <v>1</v>
      </c>
      <c r="BV718">
        <v>1</v>
      </c>
      <c r="BW718">
        <v>1</v>
      </c>
      <c r="BX718">
        <v>1</v>
      </c>
      <c r="BY718" t="s">
        <v>3</v>
      </c>
      <c r="BZ718">
        <v>0</v>
      </c>
      <c r="CA718">
        <v>0</v>
      </c>
      <c r="CE718">
        <v>0</v>
      </c>
      <c r="CF718">
        <v>0</v>
      </c>
      <c r="CG718">
        <v>0</v>
      </c>
      <c r="CM718">
        <v>0</v>
      </c>
      <c r="CN718" t="s">
        <v>3</v>
      </c>
      <c r="CO718">
        <v>0</v>
      </c>
      <c r="CP718">
        <f t="shared" si="535"/>
        <v>15.35</v>
      </c>
      <c r="CQ718">
        <f t="shared" si="536"/>
        <v>5115.9552000000003</v>
      </c>
      <c r="CR718">
        <f t="shared" si="537"/>
        <v>0</v>
      </c>
      <c r="CS718">
        <f t="shared" si="538"/>
        <v>0</v>
      </c>
      <c r="CT718">
        <f t="shared" si="539"/>
        <v>0</v>
      </c>
      <c r="CU718">
        <f t="shared" si="540"/>
        <v>0</v>
      </c>
      <c r="CV718">
        <f t="shared" si="541"/>
        <v>0</v>
      </c>
      <c r="CW718">
        <f t="shared" si="542"/>
        <v>0</v>
      </c>
      <c r="CX718">
        <f t="shared" si="543"/>
        <v>19.399999999999999</v>
      </c>
      <c r="CY718">
        <f t="shared" si="544"/>
        <v>0</v>
      </c>
      <c r="CZ718">
        <f t="shared" si="545"/>
        <v>0</v>
      </c>
      <c r="DC718" t="s">
        <v>3</v>
      </c>
      <c r="DD718" t="s">
        <v>3</v>
      </c>
      <c r="DE718" t="s">
        <v>3</v>
      </c>
      <c r="DF718" t="s">
        <v>3</v>
      </c>
      <c r="DG718" t="s">
        <v>3</v>
      </c>
      <c r="DH718" t="s">
        <v>3</v>
      </c>
      <c r="DI718" t="s">
        <v>3</v>
      </c>
      <c r="DJ718" t="s">
        <v>3</v>
      </c>
      <c r="DK718" t="s">
        <v>3</v>
      </c>
      <c r="DL718" t="s">
        <v>3</v>
      </c>
      <c r="DM718" t="s">
        <v>3</v>
      </c>
      <c r="DN718">
        <v>0</v>
      </c>
      <c r="DO718">
        <v>0</v>
      </c>
      <c r="DP718">
        <v>1</v>
      </c>
      <c r="DQ718">
        <v>1</v>
      </c>
      <c r="DU718">
        <v>1010</v>
      </c>
      <c r="DV718" t="s">
        <v>253</v>
      </c>
      <c r="DW718" t="s">
        <v>253</v>
      </c>
      <c r="DX718">
        <v>1000</v>
      </c>
      <c r="DZ718" t="s">
        <v>3</v>
      </c>
      <c r="EA718" t="s">
        <v>3</v>
      </c>
      <c r="EB718" t="s">
        <v>3</v>
      </c>
      <c r="EC718" t="s">
        <v>3</v>
      </c>
      <c r="EE718">
        <v>29085444</v>
      </c>
      <c r="EF718">
        <v>12</v>
      </c>
      <c r="EG718" t="s">
        <v>31</v>
      </c>
      <c r="EH718">
        <v>0</v>
      </c>
      <c r="EI718" t="s">
        <v>3</v>
      </c>
      <c r="EJ718">
        <v>2</v>
      </c>
      <c r="EK718">
        <v>500002</v>
      </c>
      <c r="EL718" t="s">
        <v>32</v>
      </c>
      <c r="EM718" t="s">
        <v>33</v>
      </c>
      <c r="EO718" t="s">
        <v>3</v>
      </c>
      <c r="EQ718">
        <v>0</v>
      </c>
      <c r="ER718">
        <v>1998.42</v>
      </c>
      <c r="ES718">
        <v>1998.42</v>
      </c>
      <c r="ET718">
        <v>0</v>
      </c>
      <c r="EU718">
        <v>0</v>
      </c>
      <c r="EV718">
        <v>0</v>
      </c>
      <c r="EW718">
        <v>0</v>
      </c>
      <c r="EX718">
        <v>0</v>
      </c>
      <c r="FQ718">
        <v>0</v>
      </c>
      <c r="FR718">
        <f t="shared" si="546"/>
        <v>0</v>
      </c>
      <c r="FS718">
        <v>0</v>
      </c>
      <c r="FX718">
        <v>0</v>
      </c>
      <c r="FY718">
        <v>0</v>
      </c>
      <c r="GA718" t="s">
        <v>3</v>
      </c>
      <c r="GD718">
        <v>1</v>
      </c>
      <c r="GF718">
        <v>-1152774928</v>
      </c>
      <c r="GG718">
        <v>2</v>
      </c>
      <c r="GH718">
        <v>1</v>
      </c>
      <c r="GI718">
        <v>2</v>
      </c>
      <c r="GJ718">
        <v>0</v>
      </c>
      <c r="GK718">
        <v>0</v>
      </c>
      <c r="GL718">
        <f t="shared" si="547"/>
        <v>0</v>
      </c>
      <c r="GM718">
        <f t="shared" si="548"/>
        <v>15.35</v>
      </c>
      <c r="GN718">
        <f t="shared" si="549"/>
        <v>0</v>
      </c>
      <c r="GO718">
        <f t="shared" si="550"/>
        <v>15.35</v>
      </c>
      <c r="GP718">
        <f t="shared" si="551"/>
        <v>0</v>
      </c>
      <c r="GR718">
        <v>0</v>
      </c>
      <c r="GS718">
        <v>3</v>
      </c>
      <c r="GT718">
        <v>0</v>
      </c>
      <c r="GU718" t="s">
        <v>3</v>
      </c>
      <c r="GV718">
        <f t="shared" si="552"/>
        <v>0</v>
      </c>
      <c r="GW718">
        <v>1</v>
      </c>
      <c r="GX718">
        <f t="shared" si="553"/>
        <v>0</v>
      </c>
      <c r="HA718">
        <v>0</v>
      </c>
      <c r="HB718">
        <v>0</v>
      </c>
      <c r="HC718">
        <f t="shared" si="554"/>
        <v>0</v>
      </c>
      <c r="HE718" t="s">
        <v>3</v>
      </c>
      <c r="HF718" t="s">
        <v>3</v>
      </c>
      <c r="IK718">
        <v>0</v>
      </c>
    </row>
    <row r="719" spans="1:245">
      <c r="A719">
        <v>18</v>
      </c>
      <c r="B719">
        <v>0</v>
      </c>
      <c r="C719">
        <v>897</v>
      </c>
      <c r="E719" t="s">
        <v>331</v>
      </c>
      <c r="F719" t="s">
        <v>256</v>
      </c>
      <c r="G719" t="s">
        <v>257</v>
      </c>
      <c r="H719" t="s">
        <v>258</v>
      </c>
      <c r="I719">
        <f>I717*J719</f>
        <v>2</v>
      </c>
      <c r="J719">
        <v>66.666666666666671</v>
      </c>
      <c r="O719">
        <f t="shared" si="520"/>
        <v>105</v>
      </c>
      <c r="P719">
        <f t="shared" si="521"/>
        <v>105</v>
      </c>
      <c r="Q719">
        <f t="shared" si="522"/>
        <v>0</v>
      </c>
      <c r="R719">
        <f t="shared" si="523"/>
        <v>0</v>
      </c>
      <c r="S719">
        <f t="shared" si="524"/>
        <v>0</v>
      </c>
      <c r="T719">
        <f t="shared" si="525"/>
        <v>0</v>
      </c>
      <c r="U719">
        <f t="shared" si="526"/>
        <v>0</v>
      </c>
      <c r="V719">
        <f t="shared" si="527"/>
        <v>0</v>
      </c>
      <c r="W719">
        <f t="shared" si="528"/>
        <v>0.14000000000000001</v>
      </c>
      <c r="X719">
        <f t="shared" si="529"/>
        <v>0</v>
      </c>
      <c r="Y719">
        <f t="shared" si="530"/>
        <v>0</v>
      </c>
      <c r="AA719">
        <v>35806607</v>
      </c>
      <c r="AB719">
        <f t="shared" si="531"/>
        <v>7.62</v>
      </c>
      <c r="AC719">
        <f t="shared" si="532"/>
        <v>7.62</v>
      </c>
      <c r="AD719">
        <f t="shared" si="557"/>
        <v>0</v>
      </c>
      <c r="AE719">
        <f t="shared" si="558"/>
        <v>0</v>
      </c>
      <c r="AF719">
        <f t="shared" si="559"/>
        <v>0</v>
      </c>
      <c r="AG719">
        <f t="shared" si="533"/>
        <v>0</v>
      </c>
      <c r="AH719">
        <f t="shared" si="560"/>
        <v>0</v>
      </c>
      <c r="AI719">
        <f t="shared" si="561"/>
        <v>0</v>
      </c>
      <c r="AJ719">
        <f t="shared" si="534"/>
        <v>7.0000000000000007E-2</v>
      </c>
      <c r="AK719">
        <v>7.62</v>
      </c>
      <c r="AL719">
        <v>7.62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7.0000000000000007E-2</v>
      </c>
      <c r="AT719">
        <v>0</v>
      </c>
      <c r="AU719">
        <v>0</v>
      </c>
      <c r="AV719">
        <v>1</v>
      </c>
      <c r="AW719">
        <v>1</v>
      </c>
      <c r="AZ719">
        <v>1</v>
      </c>
      <c r="BA719">
        <v>1</v>
      </c>
      <c r="BB719">
        <v>1</v>
      </c>
      <c r="BC719">
        <v>6.89</v>
      </c>
      <c r="BD719" t="s">
        <v>3</v>
      </c>
      <c r="BE719" t="s">
        <v>3</v>
      </c>
      <c r="BF719" t="s">
        <v>3</v>
      </c>
      <c r="BG719" t="s">
        <v>3</v>
      </c>
      <c r="BH719">
        <v>3</v>
      </c>
      <c r="BI719">
        <v>2</v>
      </c>
      <c r="BJ719" t="s">
        <v>259</v>
      </c>
      <c r="BM719">
        <v>500002</v>
      </c>
      <c r="BN719">
        <v>0</v>
      </c>
      <c r="BO719" t="s">
        <v>256</v>
      </c>
      <c r="BP719">
        <v>1</v>
      </c>
      <c r="BQ719">
        <v>12</v>
      </c>
      <c r="BR719">
        <v>0</v>
      </c>
      <c r="BS719">
        <v>1</v>
      </c>
      <c r="BT719">
        <v>1</v>
      </c>
      <c r="BU719">
        <v>1</v>
      </c>
      <c r="BV719">
        <v>1</v>
      </c>
      <c r="BW719">
        <v>1</v>
      </c>
      <c r="BX719">
        <v>1</v>
      </c>
      <c r="BY719" t="s">
        <v>3</v>
      </c>
      <c r="BZ719">
        <v>0</v>
      </c>
      <c r="CA719">
        <v>0</v>
      </c>
      <c r="CE719">
        <v>0</v>
      </c>
      <c r="CF719">
        <v>0</v>
      </c>
      <c r="CG719">
        <v>0</v>
      </c>
      <c r="CM719">
        <v>0</v>
      </c>
      <c r="CN719" t="s">
        <v>3</v>
      </c>
      <c r="CO719">
        <v>0</v>
      </c>
      <c r="CP719">
        <f t="shared" si="535"/>
        <v>105</v>
      </c>
      <c r="CQ719">
        <f t="shared" si="536"/>
        <v>52.501799999999996</v>
      </c>
      <c r="CR719">
        <f t="shared" si="537"/>
        <v>0</v>
      </c>
      <c r="CS719">
        <f t="shared" si="538"/>
        <v>0</v>
      </c>
      <c r="CT719">
        <f t="shared" si="539"/>
        <v>0</v>
      </c>
      <c r="CU719">
        <f t="shared" si="540"/>
        <v>0</v>
      </c>
      <c r="CV719">
        <f t="shared" si="541"/>
        <v>0</v>
      </c>
      <c r="CW719">
        <f t="shared" si="542"/>
        <v>0</v>
      </c>
      <c r="CX719">
        <f t="shared" si="543"/>
        <v>7.0000000000000007E-2</v>
      </c>
      <c r="CY719">
        <f t="shared" si="544"/>
        <v>0</v>
      </c>
      <c r="CZ719">
        <f t="shared" si="545"/>
        <v>0</v>
      </c>
      <c r="DC719" t="s">
        <v>3</v>
      </c>
      <c r="DD719" t="s">
        <v>3</v>
      </c>
      <c r="DE719" t="s">
        <v>3</v>
      </c>
      <c r="DF719" t="s">
        <v>3</v>
      </c>
      <c r="DG719" t="s">
        <v>3</v>
      </c>
      <c r="DH719" t="s">
        <v>3</v>
      </c>
      <c r="DI719" t="s">
        <v>3</v>
      </c>
      <c r="DJ719" t="s">
        <v>3</v>
      </c>
      <c r="DK719" t="s">
        <v>3</v>
      </c>
      <c r="DL719" t="s">
        <v>3</v>
      </c>
      <c r="DM719" t="s">
        <v>3</v>
      </c>
      <c r="DN719">
        <v>0</v>
      </c>
      <c r="DO719">
        <v>0</v>
      </c>
      <c r="DP719">
        <v>1</v>
      </c>
      <c r="DQ719">
        <v>1</v>
      </c>
      <c r="DU719">
        <v>1010</v>
      </c>
      <c r="DV719" t="s">
        <v>258</v>
      </c>
      <c r="DW719" t="s">
        <v>258</v>
      </c>
      <c r="DX719">
        <v>1</v>
      </c>
      <c r="DZ719" t="s">
        <v>3</v>
      </c>
      <c r="EA719" t="s">
        <v>3</v>
      </c>
      <c r="EB719" t="s">
        <v>3</v>
      </c>
      <c r="EC719" t="s">
        <v>3</v>
      </c>
      <c r="EE719">
        <v>29085444</v>
      </c>
      <c r="EF719">
        <v>12</v>
      </c>
      <c r="EG719" t="s">
        <v>31</v>
      </c>
      <c r="EH719">
        <v>0</v>
      </c>
      <c r="EI719" t="s">
        <v>3</v>
      </c>
      <c r="EJ719">
        <v>2</v>
      </c>
      <c r="EK719">
        <v>500002</v>
      </c>
      <c r="EL719" t="s">
        <v>32</v>
      </c>
      <c r="EM719" t="s">
        <v>33</v>
      </c>
      <c r="EO719" t="s">
        <v>3</v>
      </c>
      <c r="EQ719">
        <v>0</v>
      </c>
      <c r="ER719">
        <v>7.62</v>
      </c>
      <c r="ES719">
        <v>7.62</v>
      </c>
      <c r="ET719">
        <v>0</v>
      </c>
      <c r="EU719">
        <v>0</v>
      </c>
      <c r="EV719">
        <v>0</v>
      </c>
      <c r="EW719">
        <v>0</v>
      </c>
      <c r="EX719">
        <v>0</v>
      </c>
      <c r="FQ719">
        <v>0</v>
      </c>
      <c r="FR719">
        <f t="shared" si="546"/>
        <v>0</v>
      </c>
      <c r="FS719">
        <v>0</v>
      </c>
      <c r="FX719">
        <v>0</v>
      </c>
      <c r="FY719">
        <v>0</v>
      </c>
      <c r="GA719" t="s">
        <v>3</v>
      </c>
      <c r="GD719">
        <v>1</v>
      </c>
      <c r="GF719">
        <v>-652224790</v>
      </c>
      <c r="GG719">
        <v>2</v>
      </c>
      <c r="GH719">
        <v>1</v>
      </c>
      <c r="GI719">
        <v>2</v>
      </c>
      <c r="GJ719">
        <v>0</v>
      </c>
      <c r="GK719">
        <v>0</v>
      </c>
      <c r="GL719">
        <f t="shared" si="547"/>
        <v>0</v>
      </c>
      <c r="GM719">
        <f t="shared" si="548"/>
        <v>105</v>
      </c>
      <c r="GN719">
        <f t="shared" si="549"/>
        <v>0</v>
      </c>
      <c r="GO719">
        <f t="shared" si="550"/>
        <v>105</v>
      </c>
      <c r="GP719">
        <f t="shared" si="551"/>
        <v>0</v>
      </c>
      <c r="GR719">
        <v>0</v>
      </c>
      <c r="GS719">
        <v>3</v>
      </c>
      <c r="GT719">
        <v>0</v>
      </c>
      <c r="GU719" t="s">
        <v>3</v>
      </c>
      <c r="GV719">
        <f t="shared" si="552"/>
        <v>0</v>
      </c>
      <c r="GW719">
        <v>1</v>
      </c>
      <c r="GX719">
        <f t="shared" si="553"/>
        <v>0</v>
      </c>
      <c r="HA719">
        <v>0</v>
      </c>
      <c r="HB719">
        <v>0</v>
      </c>
      <c r="HC719">
        <f t="shared" si="554"/>
        <v>0</v>
      </c>
      <c r="HE719" t="s">
        <v>3</v>
      </c>
      <c r="HF719" t="s">
        <v>3</v>
      </c>
      <c r="IK719">
        <v>0</v>
      </c>
    </row>
    <row r="720" spans="1:245">
      <c r="A720">
        <v>18</v>
      </c>
      <c r="B720">
        <v>0</v>
      </c>
      <c r="C720">
        <v>898</v>
      </c>
      <c r="E720" t="s">
        <v>332</v>
      </c>
      <c r="F720" t="s">
        <v>333</v>
      </c>
      <c r="G720" t="s">
        <v>334</v>
      </c>
      <c r="H720" t="s">
        <v>258</v>
      </c>
      <c r="I720">
        <f>I717*J720</f>
        <v>1</v>
      </c>
      <c r="J720">
        <v>33.333333333333336</v>
      </c>
      <c r="O720">
        <f t="shared" si="520"/>
        <v>76.59</v>
      </c>
      <c r="P720">
        <f t="shared" si="521"/>
        <v>76.59</v>
      </c>
      <c r="Q720">
        <f t="shared" si="522"/>
        <v>0</v>
      </c>
      <c r="R720">
        <f t="shared" si="523"/>
        <v>0</v>
      </c>
      <c r="S720">
        <f t="shared" si="524"/>
        <v>0</v>
      </c>
      <c r="T720">
        <f t="shared" si="525"/>
        <v>0</v>
      </c>
      <c r="U720">
        <f t="shared" si="526"/>
        <v>0</v>
      </c>
      <c r="V720">
        <f t="shared" si="527"/>
        <v>0</v>
      </c>
      <c r="W720">
        <f t="shared" si="528"/>
        <v>0.09</v>
      </c>
      <c r="X720">
        <f t="shared" si="529"/>
        <v>0</v>
      </c>
      <c r="Y720">
        <f t="shared" si="530"/>
        <v>0</v>
      </c>
      <c r="AA720">
        <v>35806607</v>
      </c>
      <c r="AB720">
        <f t="shared" si="531"/>
        <v>9.01</v>
      </c>
      <c r="AC720">
        <f t="shared" si="532"/>
        <v>9.01</v>
      </c>
      <c r="AD720">
        <f t="shared" si="557"/>
        <v>0</v>
      </c>
      <c r="AE720">
        <f t="shared" si="558"/>
        <v>0</v>
      </c>
      <c r="AF720">
        <f t="shared" si="559"/>
        <v>0</v>
      </c>
      <c r="AG720">
        <f t="shared" si="533"/>
        <v>0</v>
      </c>
      <c r="AH720">
        <f t="shared" si="560"/>
        <v>0</v>
      </c>
      <c r="AI720">
        <f t="shared" si="561"/>
        <v>0</v>
      </c>
      <c r="AJ720">
        <f t="shared" si="534"/>
        <v>0.09</v>
      </c>
      <c r="AK720">
        <v>9.01</v>
      </c>
      <c r="AL720">
        <v>9.01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0.09</v>
      </c>
      <c r="AT720">
        <v>0</v>
      </c>
      <c r="AU720">
        <v>0</v>
      </c>
      <c r="AV720">
        <v>1</v>
      </c>
      <c r="AW720">
        <v>1</v>
      </c>
      <c r="AZ720">
        <v>1</v>
      </c>
      <c r="BA720">
        <v>1</v>
      </c>
      <c r="BB720">
        <v>1</v>
      </c>
      <c r="BC720">
        <v>8.5</v>
      </c>
      <c r="BD720" t="s">
        <v>3</v>
      </c>
      <c r="BE720" t="s">
        <v>3</v>
      </c>
      <c r="BF720" t="s">
        <v>3</v>
      </c>
      <c r="BG720" t="s">
        <v>3</v>
      </c>
      <c r="BH720">
        <v>3</v>
      </c>
      <c r="BI720">
        <v>2</v>
      </c>
      <c r="BJ720" t="s">
        <v>335</v>
      </c>
      <c r="BM720">
        <v>500002</v>
      </c>
      <c r="BN720">
        <v>0</v>
      </c>
      <c r="BO720" t="s">
        <v>333</v>
      </c>
      <c r="BP720">
        <v>1</v>
      </c>
      <c r="BQ720">
        <v>12</v>
      </c>
      <c r="BR720">
        <v>0</v>
      </c>
      <c r="BS720">
        <v>1</v>
      </c>
      <c r="BT720">
        <v>1</v>
      </c>
      <c r="BU720">
        <v>1</v>
      </c>
      <c r="BV720">
        <v>1</v>
      </c>
      <c r="BW720">
        <v>1</v>
      </c>
      <c r="BX720">
        <v>1</v>
      </c>
      <c r="BY720" t="s">
        <v>3</v>
      </c>
      <c r="BZ720">
        <v>0</v>
      </c>
      <c r="CA720">
        <v>0</v>
      </c>
      <c r="CE720">
        <v>0</v>
      </c>
      <c r="CF720">
        <v>0</v>
      </c>
      <c r="CG720">
        <v>0</v>
      </c>
      <c r="CM720">
        <v>0</v>
      </c>
      <c r="CN720" t="s">
        <v>3</v>
      </c>
      <c r="CO720">
        <v>0</v>
      </c>
      <c r="CP720">
        <f t="shared" si="535"/>
        <v>76.59</v>
      </c>
      <c r="CQ720">
        <f t="shared" si="536"/>
        <v>76.584999999999994</v>
      </c>
      <c r="CR720">
        <f t="shared" si="537"/>
        <v>0</v>
      </c>
      <c r="CS720">
        <f t="shared" si="538"/>
        <v>0</v>
      </c>
      <c r="CT720">
        <f t="shared" si="539"/>
        <v>0</v>
      </c>
      <c r="CU720">
        <f t="shared" si="540"/>
        <v>0</v>
      </c>
      <c r="CV720">
        <f t="shared" si="541"/>
        <v>0</v>
      </c>
      <c r="CW720">
        <f t="shared" si="542"/>
        <v>0</v>
      </c>
      <c r="CX720">
        <f t="shared" si="543"/>
        <v>0.09</v>
      </c>
      <c r="CY720">
        <f t="shared" si="544"/>
        <v>0</v>
      </c>
      <c r="CZ720">
        <f t="shared" si="545"/>
        <v>0</v>
      </c>
      <c r="DC720" t="s">
        <v>3</v>
      </c>
      <c r="DD720" t="s">
        <v>3</v>
      </c>
      <c r="DE720" t="s">
        <v>3</v>
      </c>
      <c r="DF720" t="s">
        <v>3</v>
      </c>
      <c r="DG720" t="s">
        <v>3</v>
      </c>
      <c r="DH720" t="s">
        <v>3</v>
      </c>
      <c r="DI720" t="s">
        <v>3</v>
      </c>
      <c r="DJ720" t="s">
        <v>3</v>
      </c>
      <c r="DK720" t="s">
        <v>3</v>
      </c>
      <c r="DL720" t="s">
        <v>3</v>
      </c>
      <c r="DM720" t="s">
        <v>3</v>
      </c>
      <c r="DN720">
        <v>0</v>
      </c>
      <c r="DO720">
        <v>0</v>
      </c>
      <c r="DP720">
        <v>1</v>
      </c>
      <c r="DQ720">
        <v>1</v>
      </c>
      <c r="DU720">
        <v>1010</v>
      </c>
      <c r="DV720" t="s">
        <v>258</v>
      </c>
      <c r="DW720" t="s">
        <v>258</v>
      </c>
      <c r="DX720">
        <v>1</v>
      </c>
      <c r="DZ720" t="s">
        <v>3</v>
      </c>
      <c r="EA720" t="s">
        <v>3</v>
      </c>
      <c r="EB720" t="s">
        <v>3</v>
      </c>
      <c r="EC720" t="s">
        <v>3</v>
      </c>
      <c r="EE720">
        <v>29085444</v>
      </c>
      <c r="EF720">
        <v>12</v>
      </c>
      <c r="EG720" t="s">
        <v>31</v>
      </c>
      <c r="EH720">
        <v>0</v>
      </c>
      <c r="EI720" t="s">
        <v>3</v>
      </c>
      <c r="EJ720">
        <v>2</v>
      </c>
      <c r="EK720">
        <v>500002</v>
      </c>
      <c r="EL720" t="s">
        <v>32</v>
      </c>
      <c r="EM720" t="s">
        <v>33</v>
      </c>
      <c r="EO720" t="s">
        <v>3</v>
      </c>
      <c r="EQ720">
        <v>0</v>
      </c>
      <c r="ER720">
        <v>9.01</v>
      </c>
      <c r="ES720">
        <v>9.01</v>
      </c>
      <c r="ET720">
        <v>0</v>
      </c>
      <c r="EU720">
        <v>0</v>
      </c>
      <c r="EV720">
        <v>0</v>
      </c>
      <c r="EW720">
        <v>0</v>
      </c>
      <c r="EX720">
        <v>0</v>
      </c>
      <c r="FQ720">
        <v>0</v>
      </c>
      <c r="FR720">
        <f t="shared" si="546"/>
        <v>0</v>
      </c>
      <c r="FS720">
        <v>0</v>
      </c>
      <c r="FX720">
        <v>0</v>
      </c>
      <c r="FY720">
        <v>0</v>
      </c>
      <c r="GA720" t="s">
        <v>3</v>
      </c>
      <c r="GD720">
        <v>1</v>
      </c>
      <c r="GF720">
        <v>-1484870884</v>
      </c>
      <c r="GG720">
        <v>2</v>
      </c>
      <c r="GH720">
        <v>1</v>
      </c>
      <c r="GI720">
        <v>2</v>
      </c>
      <c r="GJ720">
        <v>0</v>
      </c>
      <c r="GK720">
        <v>0</v>
      </c>
      <c r="GL720">
        <f t="shared" si="547"/>
        <v>0</v>
      </c>
      <c r="GM720">
        <f t="shared" si="548"/>
        <v>76.59</v>
      </c>
      <c r="GN720">
        <f t="shared" si="549"/>
        <v>0</v>
      </c>
      <c r="GO720">
        <f t="shared" si="550"/>
        <v>76.59</v>
      </c>
      <c r="GP720">
        <f t="shared" si="551"/>
        <v>0</v>
      </c>
      <c r="GR720">
        <v>0</v>
      </c>
      <c r="GS720">
        <v>3</v>
      </c>
      <c r="GT720">
        <v>0</v>
      </c>
      <c r="GU720" t="s">
        <v>3</v>
      </c>
      <c r="GV720">
        <f t="shared" si="552"/>
        <v>0</v>
      </c>
      <c r="GW720">
        <v>1</v>
      </c>
      <c r="GX720">
        <f t="shared" si="553"/>
        <v>0</v>
      </c>
      <c r="HA720">
        <v>0</v>
      </c>
      <c r="HB720">
        <v>0</v>
      </c>
      <c r="HC720">
        <f t="shared" si="554"/>
        <v>0</v>
      </c>
      <c r="HE720" t="s">
        <v>3</v>
      </c>
      <c r="HF720" t="s">
        <v>3</v>
      </c>
      <c r="IK720">
        <v>0</v>
      </c>
    </row>
    <row r="721" spans="1:245">
      <c r="A721">
        <v>17</v>
      </c>
      <c r="B721">
        <v>0</v>
      </c>
      <c r="C721">
        <f>ROW(SmtRes!A910)</f>
        <v>910</v>
      </c>
      <c r="D721">
        <f>ROW(EtalonRes!A886)</f>
        <v>886</v>
      </c>
      <c r="E721" t="s">
        <v>209</v>
      </c>
      <c r="F721" t="s">
        <v>261</v>
      </c>
      <c r="G721" t="s">
        <v>262</v>
      </c>
      <c r="H721" t="s">
        <v>61</v>
      </c>
      <c r="I721">
        <f>ROUND(1/100,9)</f>
        <v>0.01</v>
      </c>
      <c r="J721">
        <v>0</v>
      </c>
      <c r="O721">
        <f t="shared" si="520"/>
        <v>89.48</v>
      </c>
      <c r="P721">
        <f t="shared" si="521"/>
        <v>2.59</v>
      </c>
      <c r="Q721">
        <f t="shared" si="522"/>
        <v>0.52</v>
      </c>
      <c r="R721">
        <f t="shared" si="523"/>
        <v>0.14000000000000001</v>
      </c>
      <c r="S721">
        <f t="shared" si="524"/>
        <v>86.37</v>
      </c>
      <c r="T721">
        <f t="shared" si="525"/>
        <v>0</v>
      </c>
      <c r="U721">
        <f t="shared" si="526"/>
        <v>0.26239999999999997</v>
      </c>
      <c r="V721">
        <f t="shared" si="527"/>
        <v>2.9999999999999997E-4</v>
      </c>
      <c r="W721">
        <f t="shared" si="528"/>
        <v>0</v>
      </c>
      <c r="X721">
        <f t="shared" si="529"/>
        <v>70.069999999999993</v>
      </c>
      <c r="Y721">
        <f t="shared" si="530"/>
        <v>44.99</v>
      </c>
      <c r="AA721">
        <v>35806607</v>
      </c>
      <c r="AB721">
        <f t="shared" si="531"/>
        <v>302.14999999999998</v>
      </c>
      <c r="AC721">
        <f t="shared" si="532"/>
        <v>36.07</v>
      </c>
      <c r="AD721">
        <f t="shared" si="557"/>
        <v>5.78</v>
      </c>
      <c r="AE721">
        <f t="shared" si="558"/>
        <v>0.41</v>
      </c>
      <c r="AF721">
        <f t="shared" si="559"/>
        <v>260.3</v>
      </c>
      <c r="AG721">
        <f t="shared" si="533"/>
        <v>0</v>
      </c>
      <c r="AH721">
        <f t="shared" si="560"/>
        <v>26.24</v>
      </c>
      <c r="AI721">
        <f t="shared" si="561"/>
        <v>0.03</v>
      </c>
      <c r="AJ721">
        <f t="shared" si="534"/>
        <v>0</v>
      </c>
      <c r="AK721">
        <v>302.14999999999998</v>
      </c>
      <c r="AL721">
        <v>36.07</v>
      </c>
      <c r="AM721">
        <v>5.78</v>
      </c>
      <c r="AN721">
        <v>0.41</v>
      </c>
      <c r="AO721">
        <v>260.3</v>
      </c>
      <c r="AP721">
        <v>0</v>
      </c>
      <c r="AQ721">
        <v>26.24</v>
      </c>
      <c r="AR721">
        <v>0.03</v>
      </c>
      <c r="AS721">
        <v>0</v>
      </c>
      <c r="AT721">
        <v>81</v>
      </c>
      <c r="AU721">
        <v>52</v>
      </c>
      <c r="AV721">
        <v>1</v>
      </c>
      <c r="AW721">
        <v>1</v>
      </c>
      <c r="AZ721">
        <v>1</v>
      </c>
      <c r="BA721">
        <v>33.18</v>
      </c>
      <c r="BB721">
        <v>9.01</v>
      </c>
      <c r="BC721">
        <v>7.17</v>
      </c>
      <c r="BD721" t="s">
        <v>3</v>
      </c>
      <c r="BE721" t="s">
        <v>3</v>
      </c>
      <c r="BF721" t="s">
        <v>3</v>
      </c>
      <c r="BG721" t="s">
        <v>3</v>
      </c>
      <c r="BH721">
        <v>0</v>
      </c>
      <c r="BI721">
        <v>2</v>
      </c>
      <c r="BJ721" t="s">
        <v>263</v>
      </c>
      <c r="BM721">
        <v>108001</v>
      </c>
      <c r="BN721">
        <v>0</v>
      </c>
      <c r="BO721" t="s">
        <v>261</v>
      </c>
      <c r="BP721">
        <v>1</v>
      </c>
      <c r="BQ721">
        <v>3</v>
      </c>
      <c r="BR721">
        <v>0</v>
      </c>
      <c r="BS721">
        <v>33.18</v>
      </c>
      <c r="BT721">
        <v>1</v>
      </c>
      <c r="BU721">
        <v>1</v>
      </c>
      <c r="BV721">
        <v>1</v>
      </c>
      <c r="BW721">
        <v>1</v>
      </c>
      <c r="BX721">
        <v>1</v>
      </c>
      <c r="BY721" t="s">
        <v>3</v>
      </c>
      <c r="BZ721">
        <v>95</v>
      </c>
      <c r="CA721">
        <v>65</v>
      </c>
      <c r="CE721">
        <v>0</v>
      </c>
      <c r="CF721">
        <v>0</v>
      </c>
      <c r="CG721">
        <v>0</v>
      </c>
      <c r="CM721">
        <v>0</v>
      </c>
      <c r="CN721" t="s">
        <v>3</v>
      </c>
      <c r="CO721">
        <v>0</v>
      </c>
      <c r="CP721">
        <f t="shared" si="535"/>
        <v>89.48</v>
      </c>
      <c r="CQ721">
        <f t="shared" si="536"/>
        <v>258.62189999999998</v>
      </c>
      <c r="CR721">
        <f t="shared" si="537"/>
        <v>52.077800000000003</v>
      </c>
      <c r="CS721">
        <f t="shared" si="538"/>
        <v>13.6038</v>
      </c>
      <c r="CT721">
        <f t="shared" si="539"/>
        <v>8636.7540000000008</v>
      </c>
      <c r="CU721">
        <f t="shared" si="540"/>
        <v>0</v>
      </c>
      <c r="CV721">
        <f t="shared" si="541"/>
        <v>26.24</v>
      </c>
      <c r="CW721">
        <f t="shared" si="542"/>
        <v>0.03</v>
      </c>
      <c r="CX721">
        <f t="shared" si="543"/>
        <v>0</v>
      </c>
      <c r="CY721">
        <f t="shared" si="544"/>
        <v>70.073100000000011</v>
      </c>
      <c r="CZ721">
        <f t="shared" si="545"/>
        <v>44.985200000000006</v>
      </c>
      <c r="DC721" t="s">
        <v>3</v>
      </c>
      <c r="DD721" t="s">
        <v>3</v>
      </c>
      <c r="DE721" t="s">
        <v>3</v>
      </c>
      <c r="DF721" t="s">
        <v>3</v>
      </c>
      <c r="DG721" t="s">
        <v>3</v>
      </c>
      <c r="DH721" t="s">
        <v>3</v>
      </c>
      <c r="DI721" t="s">
        <v>3</v>
      </c>
      <c r="DJ721" t="s">
        <v>3</v>
      </c>
      <c r="DK721" t="s">
        <v>3</v>
      </c>
      <c r="DL721" t="s">
        <v>3</v>
      </c>
      <c r="DM721" t="s">
        <v>3</v>
      </c>
      <c r="DN721">
        <v>0</v>
      </c>
      <c r="DO721">
        <v>0</v>
      </c>
      <c r="DP721">
        <v>1</v>
      </c>
      <c r="DQ721">
        <v>1</v>
      </c>
      <c r="DU721">
        <v>1010</v>
      </c>
      <c r="DV721" t="s">
        <v>61</v>
      </c>
      <c r="DW721" t="s">
        <v>61</v>
      </c>
      <c r="DX721">
        <v>100</v>
      </c>
      <c r="DZ721" t="s">
        <v>3</v>
      </c>
      <c r="EA721" t="s">
        <v>3</v>
      </c>
      <c r="EB721" t="s">
        <v>3</v>
      </c>
      <c r="EC721" t="s">
        <v>3</v>
      </c>
      <c r="EE721">
        <v>29085386</v>
      </c>
      <c r="EF721">
        <v>3</v>
      </c>
      <c r="EG721" t="s">
        <v>247</v>
      </c>
      <c r="EH721">
        <v>0</v>
      </c>
      <c r="EI721" t="s">
        <v>3</v>
      </c>
      <c r="EJ721">
        <v>2</v>
      </c>
      <c r="EK721">
        <v>108001</v>
      </c>
      <c r="EL721" t="s">
        <v>248</v>
      </c>
      <c r="EM721" t="s">
        <v>249</v>
      </c>
      <c r="EO721" t="s">
        <v>3</v>
      </c>
      <c r="EQ721">
        <v>0</v>
      </c>
      <c r="ER721">
        <v>302.14999999999998</v>
      </c>
      <c r="ES721">
        <v>36.07</v>
      </c>
      <c r="ET721">
        <v>5.78</v>
      </c>
      <c r="EU721">
        <v>0.41</v>
      </c>
      <c r="EV721">
        <v>260.3</v>
      </c>
      <c r="EW721">
        <v>26.24</v>
      </c>
      <c r="EX721">
        <v>0.03</v>
      </c>
      <c r="EY721">
        <v>0</v>
      </c>
      <c r="FQ721">
        <v>0</v>
      </c>
      <c r="FR721">
        <f t="shared" si="546"/>
        <v>0</v>
      </c>
      <c r="FS721">
        <v>0</v>
      </c>
      <c r="FV721" t="s">
        <v>24</v>
      </c>
      <c r="FW721" t="s">
        <v>25</v>
      </c>
      <c r="FX721">
        <v>95</v>
      </c>
      <c r="FY721">
        <v>65</v>
      </c>
      <c r="GA721" t="s">
        <v>3</v>
      </c>
      <c r="GD721">
        <v>1</v>
      </c>
      <c r="GF721">
        <v>1949515482</v>
      </c>
      <c r="GG721">
        <v>2</v>
      </c>
      <c r="GH721">
        <v>1</v>
      </c>
      <c r="GI721">
        <v>2</v>
      </c>
      <c r="GJ721">
        <v>0</v>
      </c>
      <c r="GK721">
        <v>0</v>
      </c>
      <c r="GL721">
        <f t="shared" si="547"/>
        <v>0</v>
      </c>
      <c r="GM721">
        <f t="shared" si="548"/>
        <v>204.54</v>
      </c>
      <c r="GN721">
        <f t="shared" si="549"/>
        <v>0</v>
      </c>
      <c r="GO721">
        <f t="shared" si="550"/>
        <v>204.54</v>
      </c>
      <c r="GP721">
        <f t="shared" si="551"/>
        <v>0</v>
      </c>
      <c r="GR721">
        <v>0</v>
      </c>
      <c r="GS721">
        <v>3</v>
      </c>
      <c r="GT721">
        <v>0</v>
      </c>
      <c r="GU721" t="s">
        <v>3</v>
      </c>
      <c r="GV721">
        <f t="shared" si="552"/>
        <v>0</v>
      </c>
      <c r="GW721">
        <v>1</v>
      </c>
      <c r="GX721">
        <f t="shared" si="553"/>
        <v>0</v>
      </c>
      <c r="HA721">
        <v>0</v>
      </c>
      <c r="HB721">
        <v>0</v>
      </c>
      <c r="HC721">
        <f t="shared" si="554"/>
        <v>0</v>
      </c>
      <c r="HE721" t="s">
        <v>3</v>
      </c>
      <c r="HF721" t="s">
        <v>3</v>
      </c>
      <c r="IK721">
        <v>0</v>
      </c>
    </row>
    <row r="722" spans="1:245">
      <c r="A722">
        <v>18</v>
      </c>
      <c r="B722">
        <v>0</v>
      </c>
      <c r="C722">
        <v>907</v>
      </c>
      <c r="E722" t="s">
        <v>336</v>
      </c>
      <c r="F722" t="s">
        <v>251</v>
      </c>
      <c r="G722" t="s">
        <v>252</v>
      </c>
      <c r="H722" t="s">
        <v>253</v>
      </c>
      <c r="I722">
        <f>I721*J722</f>
        <v>1E-3</v>
      </c>
      <c r="J722">
        <v>0.1</v>
      </c>
      <c r="O722">
        <f t="shared" si="520"/>
        <v>5.12</v>
      </c>
      <c r="P722">
        <f t="shared" si="521"/>
        <v>5.12</v>
      </c>
      <c r="Q722">
        <f t="shared" si="522"/>
        <v>0</v>
      </c>
      <c r="R722">
        <f t="shared" si="523"/>
        <v>0</v>
      </c>
      <c r="S722">
        <f t="shared" si="524"/>
        <v>0</v>
      </c>
      <c r="T722">
        <f t="shared" si="525"/>
        <v>0</v>
      </c>
      <c r="U722">
        <f t="shared" si="526"/>
        <v>0</v>
      </c>
      <c r="V722">
        <f t="shared" si="527"/>
        <v>0</v>
      </c>
      <c r="W722">
        <f t="shared" si="528"/>
        <v>0.02</v>
      </c>
      <c r="X722">
        <f t="shared" si="529"/>
        <v>0</v>
      </c>
      <c r="Y722">
        <f t="shared" si="530"/>
        <v>0</v>
      </c>
      <c r="AA722">
        <v>35806607</v>
      </c>
      <c r="AB722">
        <f t="shared" si="531"/>
        <v>1998.42</v>
      </c>
      <c r="AC722">
        <f t="shared" si="532"/>
        <v>1998.42</v>
      </c>
      <c r="AD722">
        <f t="shared" si="557"/>
        <v>0</v>
      </c>
      <c r="AE722">
        <f t="shared" si="558"/>
        <v>0</v>
      </c>
      <c r="AF722">
        <f t="shared" si="559"/>
        <v>0</v>
      </c>
      <c r="AG722">
        <f t="shared" si="533"/>
        <v>0</v>
      </c>
      <c r="AH722">
        <f t="shared" si="560"/>
        <v>0</v>
      </c>
      <c r="AI722">
        <f t="shared" si="561"/>
        <v>0</v>
      </c>
      <c r="AJ722">
        <f t="shared" si="534"/>
        <v>19.399999999999999</v>
      </c>
      <c r="AK722">
        <v>1998.42</v>
      </c>
      <c r="AL722">
        <v>1998.42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19.399999999999999</v>
      </c>
      <c r="AT722">
        <v>0</v>
      </c>
      <c r="AU722">
        <v>0</v>
      </c>
      <c r="AV722">
        <v>1</v>
      </c>
      <c r="AW722">
        <v>1</v>
      </c>
      <c r="AZ722">
        <v>1</v>
      </c>
      <c r="BA722">
        <v>1</v>
      </c>
      <c r="BB722">
        <v>1</v>
      </c>
      <c r="BC722">
        <v>2.56</v>
      </c>
      <c r="BD722" t="s">
        <v>3</v>
      </c>
      <c r="BE722" t="s">
        <v>3</v>
      </c>
      <c r="BF722" t="s">
        <v>3</v>
      </c>
      <c r="BG722" t="s">
        <v>3</v>
      </c>
      <c r="BH722">
        <v>3</v>
      </c>
      <c r="BI722">
        <v>2</v>
      </c>
      <c r="BJ722" t="s">
        <v>254</v>
      </c>
      <c r="BM722">
        <v>500002</v>
      </c>
      <c r="BN722">
        <v>0</v>
      </c>
      <c r="BO722" t="s">
        <v>251</v>
      </c>
      <c r="BP722">
        <v>1</v>
      </c>
      <c r="BQ722">
        <v>12</v>
      </c>
      <c r="BR722">
        <v>0</v>
      </c>
      <c r="BS722">
        <v>1</v>
      </c>
      <c r="BT722">
        <v>1</v>
      </c>
      <c r="BU722">
        <v>1</v>
      </c>
      <c r="BV722">
        <v>1</v>
      </c>
      <c r="BW722">
        <v>1</v>
      </c>
      <c r="BX722">
        <v>1</v>
      </c>
      <c r="BY722" t="s">
        <v>3</v>
      </c>
      <c r="BZ722">
        <v>0</v>
      </c>
      <c r="CA722">
        <v>0</v>
      </c>
      <c r="CE722">
        <v>0</v>
      </c>
      <c r="CF722">
        <v>0</v>
      </c>
      <c r="CG722">
        <v>0</v>
      </c>
      <c r="CM722">
        <v>0</v>
      </c>
      <c r="CN722" t="s">
        <v>3</v>
      </c>
      <c r="CO722">
        <v>0</v>
      </c>
      <c r="CP722">
        <f t="shared" si="535"/>
        <v>5.12</v>
      </c>
      <c r="CQ722">
        <f t="shared" si="536"/>
        <v>5115.9552000000003</v>
      </c>
      <c r="CR722">
        <f t="shared" si="537"/>
        <v>0</v>
      </c>
      <c r="CS722">
        <f t="shared" si="538"/>
        <v>0</v>
      </c>
      <c r="CT722">
        <f t="shared" si="539"/>
        <v>0</v>
      </c>
      <c r="CU722">
        <f t="shared" si="540"/>
        <v>0</v>
      </c>
      <c r="CV722">
        <f t="shared" si="541"/>
        <v>0</v>
      </c>
      <c r="CW722">
        <f t="shared" si="542"/>
        <v>0</v>
      </c>
      <c r="CX722">
        <f t="shared" si="543"/>
        <v>19.399999999999999</v>
      </c>
      <c r="CY722">
        <f t="shared" si="544"/>
        <v>0</v>
      </c>
      <c r="CZ722">
        <f t="shared" si="545"/>
        <v>0</v>
      </c>
      <c r="DC722" t="s">
        <v>3</v>
      </c>
      <c r="DD722" t="s">
        <v>3</v>
      </c>
      <c r="DE722" t="s">
        <v>3</v>
      </c>
      <c r="DF722" t="s">
        <v>3</v>
      </c>
      <c r="DG722" t="s">
        <v>3</v>
      </c>
      <c r="DH722" t="s">
        <v>3</v>
      </c>
      <c r="DI722" t="s">
        <v>3</v>
      </c>
      <c r="DJ722" t="s">
        <v>3</v>
      </c>
      <c r="DK722" t="s">
        <v>3</v>
      </c>
      <c r="DL722" t="s">
        <v>3</v>
      </c>
      <c r="DM722" t="s">
        <v>3</v>
      </c>
      <c r="DN722">
        <v>0</v>
      </c>
      <c r="DO722">
        <v>0</v>
      </c>
      <c r="DP722">
        <v>1</v>
      </c>
      <c r="DQ722">
        <v>1</v>
      </c>
      <c r="DU722">
        <v>1010</v>
      </c>
      <c r="DV722" t="s">
        <v>253</v>
      </c>
      <c r="DW722" t="s">
        <v>253</v>
      </c>
      <c r="DX722">
        <v>1000</v>
      </c>
      <c r="DZ722" t="s">
        <v>3</v>
      </c>
      <c r="EA722" t="s">
        <v>3</v>
      </c>
      <c r="EB722" t="s">
        <v>3</v>
      </c>
      <c r="EC722" t="s">
        <v>3</v>
      </c>
      <c r="EE722">
        <v>29085444</v>
      </c>
      <c r="EF722">
        <v>12</v>
      </c>
      <c r="EG722" t="s">
        <v>31</v>
      </c>
      <c r="EH722">
        <v>0</v>
      </c>
      <c r="EI722" t="s">
        <v>3</v>
      </c>
      <c r="EJ722">
        <v>2</v>
      </c>
      <c r="EK722">
        <v>500002</v>
      </c>
      <c r="EL722" t="s">
        <v>32</v>
      </c>
      <c r="EM722" t="s">
        <v>33</v>
      </c>
      <c r="EO722" t="s">
        <v>3</v>
      </c>
      <c r="EQ722">
        <v>0</v>
      </c>
      <c r="ER722">
        <v>1998.42</v>
      </c>
      <c r="ES722">
        <v>1998.42</v>
      </c>
      <c r="ET722">
        <v>0</v>
      </c>
      <c r="EU722">
        <v>0</v>
      </c>
      <c r="EV722">
        <v>0</v>
      </c>
      <c r="EW722">
        <v>0</v>
      </c>
      <c r="EX722">
        <v>0</v>
      </c>
      <c r="FQ722">
        <v>0</v>
      </c>
      <c r="FR722">
        <f t="shared" si="546"/>
        <v>0</v>
      </c>
      <c r="FS722">
        <v>0</v>
      </c>
      <c r="FX722">
        <v>0</v>
      </c>
      <c r="FY722">
        <v>0</v>
      </c>
      <c r="GA722" t="s">
        <v>3</v>
      </c>
      <c r="GD722">
        <v>1</v>
      </c>
      <c r="GF722">
        <v>-1152774928</v>
      </c>
      <c r="GG722">
        <v>2</v>
      </c>
      <c r="GH722">
        <v>1</v>
      </c>
      <c r="GI722">
        <v>2</v>
      </c>
      <c r="GJ722">
        <v>0</v>
      </c>
      <c r="GK722">
        <v>0</v>
      </c>
      <c r="GL722">
        <f t="shared" si="547"/>
        <v>0</v>
      </c>
      <c r="GM722">
        <f t="shared" si="548"/>
        <v>5.12</v>
      </c>
      <c r="GN722">
        <f t="shared" si="549"/>
        <v>0</v>
      </c>
      <c r="GO722">
        <f t="shared" si="550"/>
        <v>5.12</v>
      </c>
      <c r="GP722">
        <f t="shared" si="551"/>
        <v>0</v>
      </c>
      <c r="GR722">
        <v>0</v>
      </c>
      <c r="GS722">
        <v>3</v>
      </c>
      <c r="GT722">
        <v>0</v>
      </c>
      <c r="GU722" t="s">
        <v>3</v>
      </c>
      <c r="GV722">
        <f t="shared" si="552"/>
        <v>0</v>
      </c>
      <c r="GW722">
        <v>1</v>
      </c>
      <c r="GX722">
        <f t="shared" si="553"/>
        <v>0</v>
      </c>
      <c r="HA722">
        <v>0</v>
      </c>
      <c r="HB722">
        <v>0</v>
      </c>
      <c r="HC722">
        <f t="shared" si="554"/>
        <v>0</v>
      </c>
      <c r="HE722" t="s">
        <v>3</v>
      </c>
      <c r="HF722" t="s">
        <v>3</v>
      </c>
      <c r="IK722">
        <v>0</v>
      </c>
    </row>
    <row r="723" spans="1:245">
      <c r="A723">
        <v>18</v>
      </c>
      <c r="B723">
        <v>0</v>
      </c>
      <c r="C723">
        <v>909</v>
      </c>
      <c r="E723" t="s">
        <v>337</v>
      </c>
      <c r="F723" t="s">
        <v>266</v>
      </c>
      <c r="G723" t="s">
        <v>267</v>
      </c>
      <c r="H723" t="s">
        <v>258</v>
      </c>
      <c r="I723">
        <f>I721*J723</f>
        <v>1</v>
      </c>
      <c r="J723">
        <v>100</v>
      </c>
      <c r="O723">
        <f t="shared" si="520"/>
        <v>76.47</v>
      </c>
      <c r="P723">
        <f t="shared" si="521"/>
        <v>76.47</v>
      </c>
      <c r="Q723">
        <f t="shared" si="522"/>
        <v>0</v>
      </c>
      <c r="R723">
        <f t="shared" si="523"/>
        <v>0</v>
      </c>
      <c r="S723">
        <f t="shared" si="524"/>
        <v>0</v>
      </c>
      <c r="T723">
        <f t="shared" si="525"/>
        <v>0</v>
      </c>
      <c r="U723">
        <f t="shared" si="526"/>
        <v>0</v>
      </c>
      <c r="V723">
        <f t="shared" si="527"/>
        <v>0</v>
      </c>
      <c r="W723">
        <f t="shared" si="528"/>
        <v>0.09</v>
      </c>
      <c r="X723">
        <f t="shared" si="529"/>
        <v>0</v>
      </c>
      <c r="Y723">
        <f t="shared" si="530"/>
        <v>0</v>
      </c>
      <c r="AA723">
        <v>35806607</v>
      </c>
      <c r="AB723">
        <f t="shared" si="531"/>
        <v>8.81</v>
      </c>
      <c r="AC723">
        <f t="shared" si="532"/>
        <v>8.81</v>
      </c>
      <c r="AD723">
        <f t="shared" si="557"/>
        <v>0</v>
      </c>
      <c r="AE723">
        <f t="shared" si="558"/>
        <v>0</v>
      </c>
      <c r="AF723">
        <f t="shared" si="559"/>
        <v>0</v>
      </c>
      <c r="AG723">
        <f t="shared" si="533"/>
        <v>0</v>
      </c>
      <c r="AH723">
        <f t="shared" si="560"/>
        <v>0</v>
      </c>
      <c r="AI723">
        <f t="shared" si="561"/>
        <v>0</v>
      </c>
      <c r="AJ723">
        <f t="shared" si="534"/>
        <v>0.09</v>
      </c>
      <c r="AK723">
        <v>8.81</v>
      </c>
      <c r="AL723">
        <v>8.81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0.09</v>
      </c>
      <c r="AT723">
        <v>0</v>
      </c>
      <c r="AU723">
        <v>0</v>
      </c>
      <c r="AV723">
        <v>1</v>
      </c>
      <c r="AW723">
        <v>1</v>
      </c>
      <c r="AZ723">
        <v>1</v>
      </c>
      <c r="BA723">
        <v>1</v>
      </c>
      <c r="BB723">
        <v>1</v>
      </c>
      <c r="BC723">
        <v>8.68</v>
      </c>
      <c r="BD723" t="s">
        <v>3</v>
      </c>
      <c r="BE723" t="s">
        <v>3</v>
      </c>
      <c r="BF723" t="s">
        <v>3</v>
      </c>
      <c r="BG723" t="s">
        <v>3</v>
      </c>
      <c r="BH723">
        <v>3</v>
      </c>
      <c r="BI723">
        <v>2</v>
      </c>
      <c r="BJ723" t="s">
        <v>268</v>
      </c>
      <c r="BM723">
        <v>500002</v>
      </c>
      <c r="BN723">
        <v>0</v>
      </c>
      <c r="BO723" t="s">
        <v>266</v>
      </c>
      <c r="BP723">
        <v>1</v>
      </c>
      <c r="BQ723">
        <v>12</v>
      </c>
      <c r="BR723">
        <v>0</v>
      </c>
      <c r="BS723">
        <v>1</v>
      </c>
      <c r="BT723">
        <v>1</v>
      </c>
      <c r="BU723">
        <v>1</v>
      </c>
      <c r="BV723">
        <v>1</v>
      </c>
      <c r="BW723">
        <v>1</v>
      </c>
      <c r="BX723">
        <v>1</v>
      </c>
      <c r="BY723" t="s">
        <v>3</v>
      </c>
      <c r="BZ723">
        <v>0</v>
      </c>
      <c r="CA723">
        <v>0</v>
      </c>
      <c r="CE723">
        <v>0</v>
      </c>
      <c r="CF723">
        <v>0</v>
      </c>
      <c r="CG723">
        <v>0</v>
      </c>
      <c r="CM723">
        <v>0</v>
      </c>
      <c r="CN723" t="s">
        <v>3</v>
      </c>
      <c r="CO723">
        <v>0</v>
      </c>
      <c r="CP723">
        <f t="shared" si="535"/>
        <v>76.47</v>
      </c>
      <c r="CQ723">
        <f t="shared" si="536"/>
        <v>76.470799999999997</v>
      </c>
      <c r="CR723">
        <f t="shared" si="537"/>
        <v>0</v>
      </c>
      <c r="CS723">
        <f t="shared" si="538"/>
        <v>0</v>
      </c>
      <c r="CT723">
        <f t="shared" si="539"/>
        <v>0</v>
      </c>
      <c r="CU723">
        <f t="shared" si="540"/>
        <v>0</v>
      </c>
      <c r="CV723">
        <f t="shared" si="541"/>
        <v>0</v>
      </c>
      <c r="CW723">
        <f t="shared" si="542"/>
        <v>0</v>
      </c>
      <c r="CX723">
        <f t="shared" si="543"/>
        <v>0.09</v>
      </c>
      <c r="CY723">
        <f t="shared" si="544"/>
        <v>0</v>
      </c>
      <c r="CZ723">
        <f t="shared" si="545"/>
        <v>0</v>
      </c>
      <c r="DC723" t="s">
        <v>3</v>
      </c>
      <c r="DD723" t="s">
        <v>3</v>
      </c>
      <c r="DE723" t="s">
        <v>3</v>
      </c>
      <c r="DF723" t="s">
        <v>3</v>
      </c>
      <c r="DG723" t="s">
        <v>3</v>
      </c>
      <c r="DH723" t="s">
        <v>3</v>
      </c>
      <c r="DI723" t="s">
        <v>3</v>
      </c>
      <c r="DJ723" t="s">
        <v>3</v>
      </c>
      <c r="DK723" t="s">
        <v>3</v>
      </c>
      <c r="DL723" t="s">
        <v>3</v>
      </c>
      <c r="DM723" t="s">
        <v>3</v>
      </c>
      <c r="DN723">
        <v>0</v>
      </c>
      <c r="DO723">
        <v>0</v>
      </c>
      <c r="DP723">
        <v>1</v>
      </c>
      <c r="DQ723">
        <v>1</v>
      </c>
      <c r="DU723">
        <v>1010</v>
      </c>
      <c r="DV723" t="s">
        <v>258</v>
      </c>
      <c r="DW723" t="s">
        <v>258</v>
      </c>
      <c r="DX723">
        <v>1</v>
      </c>
      <c r="DZ723" t="s">
        <v>3</v>
      </c>
      <c r="EA723" t="s">
        <v>3</v>
      </c>
      <c r="EB723" t="s">
        <v>3</v>
      </c>
      <c r="EC723" t="s">
        <v>3</v>
      </c>
      <c r="EE723">
        <v>29085444</v>
      </c>
      <c r="EF723">
        <v>12</v>
      </c>
      <c r="EG723" t="s">
        <v>31</v>
      </c>
      <c r="EH723">
        <v>0</v>
      </c>
      <c r="EI723" t="s">
        <v>3</v>
      </c>
      <c r="EJ723">
        <v>2</v>
      </c>
      <c r="EK723">
        <v>500002</v>
      </c>
      <c r="EL723" t="s">
        <v>32</v>
      </c>
      <c r="EM723" t="s">
        <v>33</v>
      </c>
      <c r="EO723" t="s">
        <v>3</v>
      </c>
      <c r="EQ723">
        <v>0</v>
      </c>
      <c r="ER723">
        <v>8.81</v>
      </c>
      <c r="ES723">
        <v>8.81</v>
      </c>
      <c r="ET723">
        <v>0</v>
      </c>
      <c r="EU723">
        <v>0</v>
      </c>
      <c r="EV723">
        <v>0</v>
      </c>
      <c r="EW723">
        <v>0</v>
      </c>
      <c r="EX723">
        <v>0</v>
      </c>
      <c r="FQ723">
        <v>0</v>
      </c>
      <c r="FR723">
        <f t="shared" si="546"/>
        <v>0</v>
      </c>
      <c r="FS723">
        <v>0</v>
      </c>
      <c r="FX723">
        <v>0</v>
      </c>
      <c r="FY723">
        <v>0</v>
      </c>
      <c r="GA723" t="s">
        <v>3</v>
      </c>
      <c r="GD723">
        <v>1</v>
      </c>
      <c r="GF723">
        <v>-1190793685</v>
      </c>
      <c r="GG723">
        <v>2</v>
      </c>
      <c r="GH723">
        <v>1</v>
      </c>
      <c r="GI723">
        <v>2</v>
      </c>
      <c r="GJ723">
        <v>0</v>
      </c>
      <c r="GK723">
        <v>0</v>
      </c>
      <c r="GL723">
        <f t="shared" si="547"/>
        <v>0</v>
      </c>
      <c r="GM723">
        <f t="shared" si="548"/>
        <v>76.47</v>
      </c>
      <c r="GN723">
        <f t="shared" si="549"/>
        <v>0</v>
      </c>
      <c r="GO723">
        <f t="shared" si="550"/>
        <v>76.47</v>
      </c>
      <c r="GP723">
        <f t="shared" si="551"/>
        <v>0</v>
      </c>
      <c r="GR723">
        <v>0</v>
      </c>
      <c r="GS723">
        <v>3</v>
      </c>
      <c r="GT723">
        <v>0</v>
      </c>
      <c r="GU723" t="s">
        <v>3</v>
      </c>
      <c r="GV723">
        <f t="shared" si="552"/>
        <v>0</v>
      </c>
      <c r="GW723">
        <v>1</v>
      </c>
      <c r="GX723">
        <f t="shared" si="553"/>
        <v>0</v>
      </c>
      <c r="HA723">
        <v>0</v>
      </c>
      <c r="HB723">
        <v>0</v>
      </c>
      <c r="HC723">
        <f t="shared" si="554"/>
        <v>0</v>
      </c>
      <c r="HE723" t="s">
        <v>3</v>
      </c>
      <c r="HF723" t="s">
        <v>3</v>
      </c>
      <c r="IK723">
        <v>0</v>
      </c>
    </row>
    <row r="724" spans="1:245">
      <c r="A724">
        <v>17</v>
      </c>
      <c r="B724">
        <v>0</v>
      </c>
      <c r="C724">
        <f>ROW(SmtRes!A915)</f>
        <v>915</v>
      </c>
      <c r="D724">
        <f>ROW(EtalonRes!A896)</f>
        <v>896</v>
      </c>
      <c r="E724" t="s">
        <v>213</v>
      </c>
      <c r="F724" t="s">
        <v>338</v>
      </c>
      <c r="G724" t="s">
        <v>339</v>
      </c>
      <c r="H724" t="s">
        <v>158</v>
      </c>
      <c r="I724">
        <f>ROUND(14/100,9)</f>
        <v>0.14000000000000001</v>
      </c>
      <c r="J724">
        <v>0</v>
      </c>
      <c r="O724">
        <f t="shared" si="520"/>
        <v>1405.39</v>
      </c>
      <c r="P724">
        <f t="shared" si="521"/>
        <v>0</v>
      </c>
      <c r="Q724">
        <f t="shared" si="522"/>
        <v>63.95</v>
      </c>
      <c r="R724">
        <f t="shared" si="523"/>
        <v>0</v>
      </c>
      <c r="S724">
        <f t="shared" si="524"/>
        <v>1341.44</v>
      </c>
      <c r="T724">
        <f t="shared" si="525"/>
        <v>0</v>
      </c>
      <c r="U724">
        <f t="shared" si="526"/>
        <v>3.6456000000000004</v>
      </c>
      <c r="V724">
        <f t="shared" si="527"/>
        <v>0</v>
      </c>
      <c r="W724">
        <f t="shared" si="528"/>
        <v>0</v>
      </c>
      <c r="X724">
        <f t="shared" si="529"/>
        <v>1073.1500000000001</v>
      </c>
      <c r="Y724">
        <f t="shared" si="530"/>
        <v>496.33</v>
      </c>
      <c r="AA724">
        <v>35806607</v>
      </c>
      <c r="AB724">
        <f t="shared" si="531"/>
        <v>338.27</v>
      </c>
      <c r="AC724">
        <f t="shared" si="532"/>
        <v>0</v>
      </c>
      <c r="AD724">
        <f t="shared" si="557"/>
        <v>49.49</v>
      </c>
      <c r="AE724">
        <f t="shared" si="558"/>
        <v>0</v>
      </c>
      <c r="AF724">
        <f t="shared" si="559"/>
        <v>288.77999999999997</v>
      </c>
      <c r="AG724">
        <f t="shared" si="533"/>
        <v>0</v>
      </c>
      <c r="AH724">
        <f t="shared" si="560"/>
        <v>26.04</v>
      </c>
      <c r="AI724">
        <f t="shared" si="561"/>
        <v>0</v>
      </c>
      <c r="AJ724">
        <f t="shared" si="534"/>
        <v>0</v>
      </c>
      <c r="AK724">
        <v>338.27</v>
      </c>
      <c r="AL724">
        <v>0</v>
      </c>
      <c r="AM724">
        <v>49.49</v>
      </c>
      <c r="AN724">
        <v>0</v>
      </c>
      <c r="AO724">
        <v>288.77999999999997</v>
      </c>
      <c r="AP724">
        <v>0</v>
      </c>
      <c r="AQ724">
        <v>26.04</v>
      </c>
      <c r="AR724">
        <v>0</v>
      </c>
      <c r="AS724">
        <v>0</v>
      </c>
      <c r="AT724">
        <v>80</v>
      </c>
      <c r="AU724">
        <v>37</v>
      </c>
      <c r="AV724">
        <v>1</v>
      </c>
      <c r="AW724">
        <v>1</v>
      </c>
      <c r="AZ724">
        <v>1</v>
      </c>
      <c r="BA724">
        <v>33.18</v>
      </c>
      <c r="BB724">
        <v>9.23</v>
      </c>
      <c r="BC724">
        <v>1</v>
      </c>
      <c r="BD724" t="s">
        <v>3</v>
      </c>
      <c r="BE724" t="s">
        <v>3</v>
      </c>
      <c r="BF724" t="s">
        <v>3</v>
      </c>
      <c r="BG724" t="s">
        <v>3</v>
      </c>
      <c r="BH724">
        <v>0</v>
      </c>
      <c r="BI724">
        <v>1</v>
      </c>
      <c r="BJ724" t="s">
        <v>340</v>
      </c>
      <c r="BM724">
        <v>15001</v>
      </c>
      <c r="BN724">
        <v>0</v>
      </c>
      <c r="BO724" t="s">
        <v>338</v>
      </c>
      <c r="BP724">
        <v>1</v>
      </c>
      <c r="BQ724">
        <v>2</v>
      </c>
      <c r="BR724">
        <v>0</v>
      </c>
      <c r="BS724">
        <v>33.18</v>
      </c>
      <c r="BT724">
        <v>1</v>
      </c>
      <c r="BU724">
        <v>1</v>
      </c>
      <c r="BV724">
        <v>1</v>
      </c>
      <c r="BW724">
        <v>1</v>
      </c>
      <c r="BX724">
        <v>1</v>
      </c>
      <c r="BY724" t="s">
        <v>3</v>
      </c>
      <c r="BZ724">
        <v>105</v>
      </c>
      <c r="CA724">
        <v>55</v>
      </c>
      <c r="CE724">
        <v>0</v>
      </c>
      <c r="CF724">
        <v>0</v>
      </c>
      <c r="CG724">
        <v>0</v>
      </c>
      <c r="CM724">
        <v>0</v>
      </c>
      <c r="CN724" t="s">
        <v>3</v>
      </c>
      <c r="CO724">
        <v>0</v>
      </c>
      <c r="CP724">
        <f t="shared" si="535"/>
        <v>1405.39</v>
      </c>
      <c r="CQ724">
        <f t="shared" si="536"/>
        <v>0</v>
      </c>
      <c r="CR724">
        <f t="shared" si="537"/>
        <v>456.79270000000002</v>
      </c>
      <c r="CS724">
        <f t="shared" si="538"/>
        <v>0</v>
      </c>
      <c r="CT724">
        <f t="shared" si="539"/>
        <v>9581.7203999999983</v>
      </c>
      <c r="CU724">
        <f t="shared" si="540"/>
        <v>0</v>
      </c>
      <c r="CV724">
        <f t="shared" si="541"/>
        <v>26.04</v>
      </c>
      <c r="CW724">
        <f t="shared" si="542"/>
        <v>0</v>
      </c>
      <c r="CX724">
        <f t="shared" si="543"/>
        <v>0</v>
      </c>
      <c r="CY724">
        <f t="shared" si="544"/>
        <v>1073.152</v>
      </c>
      <c r="CZ724">
        <f t="shared" si="545"/>
        <v>496.33279999999996</v>
      </c>
      <c r="DC724" t="s">
        <v>3</v>
      </c>
      <c r="DD724" t="s">
        <v>3</v>
      </c>
      <c r="DE724" t="s">
        <v>3</v>
      </c>
      <c r="DF724" t="s">
        <v>3</v>
      </c>
      <c r="DG724" t="s">
        <v>3</v>
      </c>
      <c r="DH724" t="s">
        <v>3</v>
      </c>
      <c r="DI724" t="s">
        <v>3</v>
      </c>
      <c r="DJ724" t="s">
        <v>3</v>
      </c>
      <c r="DK724" t="s">
        <v>3</v>
      </c>
      <c r="DL724" t="s">
        <v>3</v>
      </c>
      <c r="DM724" t="s">
        <v>3</v>
      </c>
      <c r="DN724">
        <v>0</v>
      </c>
      <c r="DO724">
        <v>0</v>
      </c>
      <c r="DP724">
        <v>1</v>
      </c>
      <c r="DQ724">
        <v>1</v>
      </c>
      <c r="DU724">
        <v>1013</v>
      </c>
      <c r="DV724" t="s">
        <v>158</v>
      </c>
      <c r="DW724" t="s">
        <v>158</v>
      </c>
      <c r="DX724">
        <v>1</v>
      </c>
      <c r="DZ724" t="s">
        <v>3</v>
      </c>
      <c r="EA724" t="s">
        <v>3</v>
      </c>
      <c r="EB724" t="s">
        <v>3</v>
      </c>
      <c r="EC724" t="s">
        <v>3</v>
      </c>
      <c r="EE724">
        <v>29085536</v>
      </c>
      <c r="EF724">
        <v>2</v>
      </c>
      <c r="EG724" t="s">
        <v>145</v>
      </c>
      <c r="EH724">
        <v>0</v>
      </c>
      <c r="EI724" t="s">
        <v>3</v>
      </c>
      <c r="EJ724">
        <v>1</v>
      </c>
      <c r="EK724">
        <v>15001</v>
      </c>
      <c r="EL724" t="s">
        <v>160</v>
      </c>
      <c r="EM724" t="s">
        <v>161</v>
      </c>
      <c r="EO724" t="s">
        <v>3</v>
      </c>
      <c r="EQ724">
        <v>0</v>
      </c>
      <c r="ER724">
        <v>338.27</v>
      </c>
      <c r="ES724">
        <v>0</v>
      </c>
      <c r="ET724">
        <v>49.49</v>
      </c>
      <c r="EU724">
        <v>0</v>
      </c>
      <c r="EV724">
        <v>288.77999999999997</v>
      </c>
      <c r="EW724">
        <v>26.04</v>
      </c>
      <c r="EX724">
        <v>0</v>
      </c>
      <c r="EY724">
        <v>0</v>
      </c>
      <c r="FQ724">
        <v>0</v>
      </c>
      <c r="FR724">
        <f t="shared" si="546"/>
        <v>0</v>
      </c>
      <c r="FS724">
        <v>0</v>
      </c>
      <c r="FT724" t="s">
        <v>148</v>
      </c>
      <c r="FU724" t="s">
        <v>24</v>
      </c>
      <c r="FV724" t="s">
        <v>24</v>
      </c>
      <c r="FW724" t="s">
        <v>25</v>
      </c>
      <c r="FX724">
        <v>94.5</v>
      </c>
      <c r="FY724">
        <v>46.75</v>
      </c>
      <c r="GA724" t="s">
        <v>3</v>
      </c>
      <c r="GD724">
        <v>1</v>
      </c>
      <c r="GF724">
        <v>1201776926</v>
      </c>
      <c r="GG724">
        <v>2</v>
      </c>
      <c r="GH724">
        <v>1</v>
      </c>
      <c r="GI724">
        <v>2</v>
      </c>
      <c r="GJ724">
        <v>0</v>
      </c>
      <c r="GK724">
        <v>0</v>
      </c>
      <c r="GL724">
        <f t="shared" si="547"/>
        <v>0</v>
      </c>
      <c r="GM724">
        <f t="shared" si="548"/>
        <v>2974.87</v>
      </c>
      <c r="GN724">
        <f t="shared" si="549"/>
        <v>2974.87</v>
      </c>
      <c r="GO724">
        <f t="shared" si="550"/>
        <v>0</v>
      </c>
      <c r="GP724">
        <f t="shared" si="551"/>
        <v>0</v>
      </c>
      <c r="GR724">
        <v>0</v>
      </c>
      <c r="GS724">
        <v>3</v>
      </c>
      <c r="GT724">
        <v>0</v>
      </c>
      <c r="GU724" t="s">
        <v>3</v>
      </c>
      <c r="GV724">
        <f t="shared" si="552"/>
        <v>0</v>
      </c>
      <c r="GW724">
        <v>1</v>
      </c>
      <c r="GX724">
        <f t="shared" si="553"/>
        <v>0</v>
      </c>
      <c r="HA724">
        <v>0</v>
      </c>
      <c r="HB724">
        <v>0</v>
      </c>
      <c r="HC724">
        <f t="shared" si="554"/>
        <v>0</v>
      </c>
      <c r="HE724" t="s">
        <v>3</v>
      </c>
      <c r="HF724" t="s">
        <v>3</v>
      </c>
      <c r="IK724">
        <v>0</v>
      </c>
    </row>
    <row r="725" spans="1:245">
      <c r="A725">
        <v>17</v>
      </c>
      <c r="B725">
        <v>0</v>
      </c>
      <c r="E725" t="s">
        <v>222</v>
      </c>
      <c r="F725" t="s">
        <v>341</v>
      </c>
      <c r="G725" t="s">
        <v>342</v>
      </c>
      <c r="H725" t="s">
        <v>165</v>
      </c>
      <c r="I725">
        <v>14</v>
      </c>
      <c r="J725">
        <v>0</v>
      </c>
      <c r="O725">
        <f t="shared" si="520"/>
        <v>2089.66</v>
      </c>
      <c r="P725">
        <f t="shared" si="521"/>
        <v>2089.66</v>
      </c>
      <c r="Q725">
        <f t="shared" si="522"/>
        <v>0</v>
      </c>
      <c r="R725">
        <f t="shared" si="523"/>
        <v>0</v>
      </c>
      <c r="S725">
        <f t="shared" si="524"/>
        <v>0</v>
      </c>
      <c r="T725">
        <f t="shared" si="525"/>
        <v>0</v>
      </c>
      <c r="U725">
        <f t="shared" si="526"/>
        <v>0</v>
      </c>
      <c r="V725">
        <f t="shared" si="527"/>
        <v>0</v>
      </c>
      <c r="W725">
        <f t="shared" si="528"/>
        <v>15.82</v>
      </c>
      <c r="X725">
        <f t="shared" si="529"/>
        <v>0</v>
      </c>
      <c r="Y725">
        <f t="shared" si="530"/>
        <v>0</v>
      </c>
      <c r="AA725">
        <v>35806607</v>
      </c>
      <c r="AB725">
        <f t="shared" si="531"/>
        <v>24.59</v>
      </c>
      <c r="AC725">
        <f t="shared" si="532"/>
        <v>24.59</v>
      </c>
      <c r="AD725">
        <f t="shared" si="557"/>
        <v>0</v>
      </c>
      <c r="AE725">
        <f t="shared" si="558"/>
        <v>0</v>
      </c>
      <c r="AF725">
        <f t="shared" si="559"/>
        <v>0</v>
      </c>
      <c r="AG725">
        <f t="shared" si="533"/>
        <v>0</v>
      </c>
      <c r="AH725">
        <f t="shared" si="560"/>
        <v>0</v>
      </c>
      <c r="AI725">
        <f t="shared" si="561"/>
        <v>0</v>
      </c>
      <c r="AJ725">
        <f t="shared" si="534"/>
        <v>1.1299999999999999</v>
      </c>
      <c r="AK725">
        <v>24.59</v>
      </c>
      <c r="AL725">
        <v>24.59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1.1299999999999999</v>
      </c>
      <c r="AT725">
        <v>0</v>
      </c>
      <c r="AU725">
        <v>0</v>
      </c>
      <c r="AV725">
        <v>1</v>
      </c>
      <c r="AW725">
        <v>1</v>
      </c>
      <c r="AZ725">
        <v>1</v>
      </c>
      <c r="BA725">
        <v>1</v>
      </c>
      <c r="BB725">
        <v>1</v>
      </c>
      <c r="BC725">
        <v>6.07</v>
      </c>
      <c r="BD725" t="s">
        <v>3</v>
      </c>
      <c r="BE725" t="s">
        <v>3</v>
      </c>
      <c r="BF725" t="s">
        <v>3</v>
      </c>
      <c r="BG725" t="s">
        <v>3</v>
      </c>
      <c r="BH725">
        <v>3</v>
      </c>
      <c r="BI725">
        <v>1</v>
      </c>
      <c r="BJ725" t="s">
        <v>343</v>
      </c>
      <c r="BM725">
        <v>500001</v>
      </c>
      <c r="BN725">
        <v>0</v>
      </c>
      <c r="BO725" t="s">
        <v>341</v>
      </c>
      <c r="BP725">
        <v>1</v>
      </c>
      <c r="BQ725">
        <v>8</v>
      </c>
      <c r="BR725">
        <v>0</v>
      </c>
      <c r="BS725">
        <v>1</v>
      </c>
      <c r="BT725">
        <v>1</v>
      </c>
      <c r="BU725">
        <v>1</v>
      </c>
      <c r="BV725">
        <v>1</v>
      </c>
      <c r="BW725">
        <v>1</v>
      </c>
      <c r="BX725">
        <v>1</v>
      </c>
      <c r="BY725" t="s">
        <v>3</v>
      </c>
      <c r="BZ725">
        <v>0</v>
      </c>
      <c r="CA725">
        <v>0</v>
      </c>
      <c r="CE725">
        <v>0</v>
      </c>
      <c r="CF725">
        <v>0</v>
      </c>
      <c r="CG725">
        <v>0</v>
      </c>
      <c r="CM725">
        <v>0</v>
      </c>
      <c r="CN725" t="s">
        <v>3</v>
      </c>
      <c r="CO725">
        <v>0</v>
      </c>
      <c r="CP725">
        <f t="shared" si="535"/>
        <v>2089.66</v>
      </c>
      <c r="CQ725">
        <f t="shared" si="536"/>
        <v>149.26130000000001</v>
      </c>
      <c r="CR725">
        <f t="shared" si="537"/>
        <v>0</v>
      </c>
      <c r="CS725">
        <f t="shared" si="538"/>
        <v>0</v>
      </c>
      <c r="CT725">
        <f t="shared" si="539"/>
        <v>0</v>
      </c>
      <c r="CU725">
        <f t="shared" si="540"/>
        <v>0</v>
      </c>
      <c r="CV725">
        <f t="shared" si="541"/>
        <v>0</v>
      </c>
      <c r="CW725">
        <f t="shared" si="542"/>
        <v>0</v>
      </c>
      <c r="CX725">
        <f t="shared" si="543"/>
        <v>1.1299999999999999</v>
      </c>
      <c r="CY725">
        <f t="shared" si="544"/>
        <v>0</v>
      </c>
      <c r="CZ725">
        <f t="shared" si="545"/>
        <v>0</v>
      </c>
      <c r="DC725" t="s">
        <v>3</v>
      </c>
      <c r="DD725" t="s">
        <v>3</v>
      </c>
      <c r="DE725" t="s">
        <v>3</v>
      </c>
      <c r="DF725" t="s">
        <v>3</v>
      </c>
      <c r="DG725" t="s">
        <v>3</v>
      </c>
      <c r="DH725" t="s">
        <v>3</v>
      </c>
      <c r="DI725" t="s">
        <v>3</v>
      </c>
      <c r="DJ725" t="s">
        <v>3</v>
      </c>
      <c r="DK725" t="s">
        <v>3</v>
      </c>
      <c r="DL725" t="s">
        <v>3</v>
      </c>
      <c r="DM725" t="s">
        <v>3</v>
      </c>
      <c r="DN725">
        <v>0</v>
      </c>
      <c r="DO725">
        <v>0</v>
      </c>
      <c r="DP725">
        <v>1</v>
      </c>
      <c r="DQ725">
        <v>1</v>
      </c>
      <c r="DU725">
        <v>1005</v>
      </c>
      <c r="DV725" t="s">
        <v>165</v>
      </c>
      <c r="DW725" t="s">
        <v>165</v>
      </c>
      <c r="DX725">
        <v>1</v>
      </c>
      <c r="DZ725" t="s">
        <v>3</v>
      </c>
      <c r="EA725" t="s">
        <v>3</v>
      </c>
      <c r="EB725" t="s">
        <v>3</v>
      </c>
      <c r="EC725" t="s">
        <v>3</v>
      </c>
      <c r="EE725">
        <v>29085443</v>
      </c>
      <c r="EF725">
        <v>8</v>
      </c>
      <c r="EG725" t="s">
        <v>153</v>
      </c>
      <c r="EH725">
        <v>0</v>
      </c>
      <c r="EI725" t="s">
        <v>3</v>
      </c>
      <c r="EJ725">
        <v>1</v>
      </c>
      <c r="EK725">
        <v>500001</v>
      </c>
      <c r="EL725" t="s">
        <v>154</v>
      </c>
      <c r="EM725" t="s">
        <v>155</v>
      </c>
      <c r="EO725" t="s">
        <v>3</v>
      </c>
      <c r="EQ725">
        <v>0</v>
      </c>
      <c r="ER725">
        <v>24.59</v>
      </c>
      <c r="ES725">
        <v>24.59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FQ725">
        <v>0</v>
      </c>
      <c r="FR725">
        <f t="shared" si="546"/>
        <v>0</v>
      </c>
      <c r="FS725">
        <v>0</v>
      </c>
      <c r="FX725">
        <v>0</v>
      </c>
      <c r="FY725">
        <v>0</v>
      </c>
      <c r="GA725" t="s">
        <v>3</v>
      </c>
      <c r="GD725">
        <v>1</v>
      </c>
      <c r="GF725">
        <v>-1143029035</v>
      </c>
      <c r="GG725">
        <v>2</v>
      </c>
      <c r="GH725">
        <v>1</v>
      </c>
      <c r="GI725">
        <v>2</v>
      </c>
      <c r="GJ725">
        <v>0</v>
      </c>
      <c r="GK725">
        <v>0</v>
      </c>
      <c r="GL725">
        <f t="shared" si="547"/>
        <v>0</v>
      </c>
      <c r="GM725">
        <f t="shared" si="548"/>
        <v>2089.66</v>
      </c>
      <c r="GN725">
        <f t="shared" si="549"/>
        <v>2089.66</v>
      </c>
      <c r="GO725">
        <f t="shared" si="550"/>
        <v>0</v>
      </c>
      <c r="GP725">
        <f t="shared" si="551"/>
        <v>0</v>
      </c>
      <c r="GR725">
        <v>0</v>
      </c>
      <c r="GS725">
        <v>3</v>
      </c>
      <c r="GT725">
        <v>0</v>
      </c>
      <c r="GU725" t="s">
        <v>3</v>
      </c>
      <c r="GV725">
        <f t="shared" si="552"/>
        <v>0</v>
      </c>
      <c r="GW725">
        <v>1</v>
      </c>
      <c r="GX725">
        <f t="shared" si="553"/>
        <v>0</v>
      </c>
      <c r="HA725">
        <v>0</v>
      </c>
      <c r="HB725">
        <v>0</v>
      </c>
      <c r="HC725">
        <f t="shared" si="554"/>
        <v>0</v>
      </c>
      <c r="HE725" t="s">
        <v>3</v>
      </c>
      <c r="HF725" t="s">
        <v>3</v>
      </c>
      <c r="IK725">
        <v>0</v>
      </c>
    </row>
    <row r="726" spans="1:245">
      <c r="A726">
        <v>17</v>
      </c>
      <c r="B726">
        <v>0</v>
      </c>
      <c r="E726" t="s">
        <v>295</v>
      </c>
      <c r="F726" t="s">
        <v>344</v>
      </c>
      <c r="G726" t="s">
        <v>345</v>
      </c>
      <c r="H726" t="s">
        <v>151</v>
      </c>
      <c r="I726">
        <v>15</v>
      </c>
      <c r="J726">
        <v>0</v>
      </c>
      <c r="O726">
        <f t="shared" si="520"/>
        <v>204.83</v>
      </c>
      <c r="P726">
        <f t="shared" si="521"/>
        <v>204.83</v>
      </c>
      <c r="Q726">
        <f t="shared" si="522"/>
        <v>0</v>
      </c>
      <c r="R726">
        <f t="shared" si="523"/>
        <v>0</v>
      </c>
      <c r="S726">
        <f t="shared" si="524"/>
        <v>0</v>
      </c>
      <c r="T726">
        <f t="shared" si="525"/>
        <v>0</v>
      </c>
      <c r="U726">
        <f t="shared" si="526"/>
        <v>0</v>
      </c>
      <c r="V726">
        <f t="shared" si="527"/>
        <v>0</v>
      </c>
      <c r="W726">
        <f t="shared" si="528"/>
        <v>4.6500000000000004</v>
      </c>
      <c r="X726">
        <f t="shared" si="529"/>
        <v>0</v>
      </c>
      <c r="Y726">
        <f t="shared" si="530"/>
        <v>0</v>
      </c>
      <c r="AA726">
        <v>35806607</v>
      </c>
      <c r="AB726">
        <f t="shared" si="531"/>
        <v>6.76</v>
      </c>
      <c r="AC726">
        <f t="shared" si="532"/>
        <v>6.76</v>
      </c>
      <c r="AD726">
        <f t="shared" si="557"/>
        <v>0</v>
      </c>
      <c r="AE726">
        <f t="shared" si="558"/>
        <v>0</v>
      </c>
      <c r="AF726">
        <f t="shared" si="559"/>
        <v>0</v>
      </c>
      <c r="AG726">
        <f t="shared" si="533"/>
        <v>0</v>
      </c>
      <c r="AH726">
        <f t="shared" si="560"/>
        <v>0</v>
      </c>
      <c r="AI726">
        <f t="shared" si="561"/>
        <v>0</v>
      </c>
      <c r="AJ726">
        <f t="shared" si="534"/>
        <v>0.31</v>
      </c>
      <c r="AK726">
        <v>6.76</v>
      </c>
      <c r="AL726">
        <v>6.76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0.31</v>
      </c>
      <c r="AT726">
        <v>0</v>
      </c>
      <c r="AU726">
        <v>0</v>
      </c>
      <c r="AV726">
        <v>1</v>
      </c>
      <c r="AW726">
        <v>1</v>
      </c>
      <c r="AZ726">
        <v>1</v>
      </c>
      <c r="BA726">
        <v>1</v>
      </c>
      <c r="BB726">
        <v>1</v>
      </c>
      <c r="BC726">
        <v>2.02</v>
      </c>
      <c r="BD726" t="s">
        <v>3</v>
      </c>
      <c r="BE726" t="s">
        <v>3</v>
      </c>
      <c r="BF726" t="s">
        <v>3</v>
      </c>
      <c r="BG726" t="s">
        <v>3</v>
      </c>
      <c r="BH726">
        <v>3</v>
      </c>
      <c r="BI726">
        <v>1</v>
      </c>
      <c r="BJ726" t="s">
        <v>346</v>
      </c>
      <c r="BM726">
        <v>500001</v>
      </c>
      <c r="BN726">
        <v>0</v>
      </c>
      <c r="BO726" t="s">
        <v>344</v>
      </c>
      <c r="BP726">
        <v>1</v>
      </c>
      <c r="BQ726">
        <v>8</v>
      </c>
      <c r="BR726">
        <v>0</v>
      </c>
      <c r="BS726">
        <v>1</v>
      </c>
      <c r="BT726">
        <v>1</v>
      </c>
      <c r="BU726">
        <v>1</v>
      </c>
      <c r="BV726">
        <v>1</v>
      </c>
      <c r="BW726">
        <v>1</v>
      </c>
      <c r="BX726">
        <v>1</v>
      </c>
      <c r="BY726" t="s">
        <v>3</v>
      </c>
      <c r="BZ726">
        <v>0</v>
      </c>
      <c r="CA726">
        <v>0</v>
      </c>
      <c r="CE726">
        <v>0</v>
      </c>
      <c r="CF726">
        <v>0</v>
      </c>
      <c r="CG726">
        <v>0</v>
      </c>
      <c r="CM726">
        <v>0</v>
      </c>
      <c r="CN726" t="s">
        <v>3</v>
      </c>
      <c r="CO726">
        <v>0</v>
      </c>
      <c r="CP726">
        <f t="shared" si="535"/>
        <v>204.83</v>
      </c>
      <c r="CQ726">
        <f t="shared" si="536"/>
        <v>13.655199999999999</v>
      </c>
      <c r="CR726">
        <f t="shared" si="537"/>
        <v>0</v>
      </c>
      <c r="CS726">
        <f t="shared" si="538"/>
        <v>0</v>
      </c>
      <c r="CT726">
        <f t="shared" si="539"/>
        <v>0</v>
      </c>
      <c r="CU726">
        <f t="shared" si="540"/>
        <v>0</v>
      </c>
      <c r="CV726">
        <f t="shared" si="541"/>
        <v>0</v>
      </c>
      <c r="CW726">
        <f t="shared" si="542"/>
        <v>0</v>
      </c>
      <c r="CX726">
        <f t="shared" si="543"/>
        <v>0.31</v>
      </c>
      <c r="CY726">
        <f t="shared" si="544"/>
        <v>0</v>
      </c>
      <c r="CZ726">
        <f t="shared" si="545"/>
        <v>0</v>
      </c>
      <c r="DC726" t="s">
        <v>3</v>
      </c>
      <c r="DD726" t="s">
        <v>3</v>
      </c>
      <c r="DE726" t="s">
        <v>3</v>
      </c>
      <c r="DF726" t="s">
        <v>3</v>
      </c>
      <c r="DG726" t="s">
        <v>3</v>
      </c>
      <c r="DH726" t="s">
        <v>3</v>
      </c>
      <c r="DI726" t="s">
        <v>3</v>
      </c>
      <c r="DJ726" t="s">
        <v>3</v>
      </c>
      <c r="DK726" t="s">
        <v>3</v>
      </c>
      <c r="DL726" t="s">
        <v>3</v>
      </c>
      <c r="DM726" t="s">
        <v>3</v>
      </c>
      <c r="DN726">
        <v>0</v>
      </c>
      <c r="DO726">
        <v>0</v>
      </c>
      <c r="DP726">
        <v>1</v>
      </c>
      <c r="DQ726">
        <v>1</v>
      </c>
      <c r="DU726">
        <v>1003</v>
      </c>
      <c r="DV726" t="s">
        <v>151</v>
      </c>
      <c r="DW726" t="s">
        <v>151</v>
      </c>
      <c r="DX726">
        <v>1</v>
      </c>
      <c r="DZ726" t="s">
        <v>3</v>
      </c>
      <c r="EA726" t="s">
        <v>3</v>
      </c>
      <c r="EB726" t="s">
        <v>3</v>
      </c>
      <c r="EC726" t="s">
        <v>3</v>
      </c>
      <c r="EE726">
        <v>29085443</v>
      </c>
      <c r="EF726">
        <v>8</v>
      </c>
      <c r="EG726" t="s">
        <v>153</v>
      </c>
      <c r="EH726">
        <v>0</v>
      </c>
      <c r="EI726" t="s">
        <v>3</v>
      </c>
      <c r="EJ726">
        <v>1</v>
      </c>
      <c r="EK726">
        <v>500001</v>
      </c>
      <c r="EL726" t="s">
        <v>154</v>
      </c>
      <c r="EM726" t="s">
        <v>155</v>
      </c>
      <c r="EO726" t="s">
        <v>3</v>
      </c>
      <c r="EQ726">
        <v>0</v>
      </c>
      <c r="ER726">
        <v>6.76</v>
      </c>
      <c r="ES726">
        <v>6.76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FQ726">
        <v>0</v>
      </c>
      <c r="FR726">
        <f t="shared" si="546"/>
        <v>0</v>
      </c>
      <c r="FS726">
        <v>0</v>
      </c>
      <c r="FX726">
        <v>0</v>
      </c>
      <c r="FY726">
        <v>0</v>
      </c>
      <c r="GA726" t="s">
        <v>3</v>
      </c>
      <c r="GD726">
        <v>1</v>
      </c>
      <c r="GF726">
        <v>426561494</v>
      </c>
      <c r="GG726">
        <v>2</v>
      </c>
      <c r="GH726">
        <v>1</v>
      </c>
      <c r="GI726">
        <v>2</v>
      </c>
      <c r="GJ726">
        <v>0</v>
      </c>
      <c r="GK726">
        <v>0</v>
      </c>
      <c r="GL726">
        <f t="shared" si="547"/>
        <v>0</v>
      </c>
      <c r="GM726">
        <f t="shared" si="548"/>
        <v>204.83</v>
      </c>
      <c r="GN726">
        <f t="shared" si="549"/>
        <v>204.83</v>
      </c>
      <c r="GO726">
        <f t="shared" si="550"/>
        <v>0</v>
      </c>
      <c r="GP726">
        <f t="shared" si="551"/>
        <v>0</v>
      </c>
      <c r="GR726">
        <v>0</v>
      </c>
      <c r="GS726">
        <v>3</v>
      </c>
      <c r="GT726">
        <v>0</v>
      </c>
      <c r="GU726" t="s">
        <v>3</v>
      </c>
      <c r="GV726">
        <f t="shared" si="552"/>
        <v>0</v>
      </c>
      <c r="GW726">
        <v>1</v>
      </c>
      <c r="GX726">
        <f t="shared" si="553"/>
        <v>0</v>
      </c>
      <c r="HA726">
        <v>0</v>
      </c>
      <c r="HB726">
        <v>0</v>
      </c>
      <c r="HC726">
        <f t="shared" si="554"/>
        <v>0</v>
      </c>
      <c r="HE726" t="s">
        <v>3</v>
      </c>
      <c r="HF726" t="s">
        <v>3</v>
      </c>
      <c r="IK726">
        <v>0</v>
      </c>
    </row>
    <row r="727" spans="1:245">
      <c r="A727">
        <v>17</v>
      </c>
      <c r="B727">
        <v>0</v>
      </c>
      <c r="E727" t="s">
        <v>288</v>
      </c>
      <c r="F727" t="s">
        <v>347</v>
      </c>
      <c r="G727" t="s">
        <v>348</v>
      </c>
      <c r="H727" t="s">
        <v>151</v>
      </c>
      <c r="I727">
        <v>15</v>
      </c>
      <c r="J727">
        <v>0</v>
      </c>
      <c r="O727">
        <f t="shared" si="520"/>
        <v>325.01</v>
      </c>
      <c r="P727">
        <f t="shared" si="521"/>
        <v>325.01</v>
      </c>
      <c r="Q727">
        <f t="shared" si="522"/>
        <v>0</v>
      </c>
      <c r="R727">
        <f t="shared" si="523"/>
        <v>0</v>
      </c>
      <c r="S727">
        <f t="shared" si="524"/>
        <v>0</v>
      </c>
      <c r="T727">
        <f t="shared" si="525"/>
        <v>0</v>
      </c>
      <c r="U727">
        <f t="shared" si="526"/>
        <v>0</v>
      </c>
      <c r="V727">
        <f t="shared" si="527"/>
        <v>0</v>
      </c>
      <c r="W727">
        <f t="shared" si="528"/>
        <v>5.7</v>
      </c>
      <c r="X727">
        <f t="shared" si="529"/>
        <v>0</v>
      </c>
      <c r="Y727">
        <f t="shared" si="530"/>
        <v>0</v>
      </c>
      <c r="AA727">
        <v>35806607</v>
      </c>
      <c r="AB727">
        <f t="shared" si="531"/>
        <v>8.27</v>
      </c>
      <c r="AC727">
        <f t="shared" si="532"/>
        <v>8.27</v>
      </c>
      <c r="AD727">
        <f t="shared" si="557"/>
        <v>0</v>
      </c>
      <c r="AE727">
        <f t="shared" si="558"/>
        <v>0</v>
      </c>
      <c r="AF727">
        <f t="shared" si="559"/>
        <v>0</v>
      </c>
      <c r="AG727">
        <f t="shared" si="533"/>
        <v>0</v>
      </c>
      <c r="AH727">
        <f t="shared" si="560"/>
        <v>0</v>
      </c>
      <c r="AI727">
        <f t="shared" si="561"/>
        <v>0</v>
      </c>
      <c r="AJ727">
        <f t="shared" si="534"/>
        <v>0.38</v>
      </c>
      <c r="AK727">
        <v>8.27</v>
      </c>
      <c r="AL727">
        <v>8.27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0.38</v>
      </c>
      <c r="AT727">
        <v>0</v>
      </c>
      <c r="AU727">
        <v>0</v>
      </c>
      <c r="AV727">
        <v>1</v>
      </c>
      <c r="AW727">
        <v>1</v>
      </c>
      <c r="AZ727">
        <v>1</v>
      </c>
      <c r="BA727">
        <v>1</v>
      </c>
      <c r="BB727">
        <v>1</v>
      </c>
      <c r="BC727">
        <v>2.62</v>
      </c>
      <c r="BD727" t="s">
        <v>3</v>
      </c>
      <c r="BE727" t="s">
        <v>3</v>
      </c>
      <c r="BF727" t="s">
        <v>3</v>
      </c>
      <c r="BG727" t="s">
        <v>3</v>
      </c>
      <c r="BH727">
        <v>3</v>
      </c>
      <c r="BI727">
        <v>1</v>
      </c>
      <c r="BJ727" t="s">
        <v>349</v>
      </c>
      <c r="BM727">
        <v>500001</v>
      </c>
      <c r="BN727">
        <v>0</v>
      </c>
      <c r="BO727" t="s">
        <v>347</v>
      </c>
      <c r="BP727">
        <v>1</v>
      </c>
      <c r="BQ727">
        <v>8</v>
      </c>
      <c r="BR727">
        <v>0</v>
      </c>
      <c r="BS727">
        <v>1</v>
      </c>
      <c r="BT727">
        <v>1</v>
      </c>
      <c r="BU727">
        <v>1</v>
      </c>
      <c r="BV727">
        <v>1</v>
      </c>
      <c r="BW727">
        <v>1</v>
      </c>
      <c r="BX727">
        <v>1</v>
      </c>
      <c r="BY727" t="s">
        <v>3</v>
      </c>
      <c r="BZ727">
        <v>0</v>
      </c>
      <c r="CA727">
        <v>0</v>
      </c>
      <c r="CE727">
        <v>0</v>
      </c>
      <c r="CF727">
        <v>0</v>
      </c>
      <c r="CG727">
        <v>0</v>
      </c>
      <c r="CM727">
        <v>0</v>
      </c>
      <c r="CN727" t="s">
        <v>3</v>
      </c>
      <c r="CO727">
        <v>0</v>
      </c>
      <c r="CP727">
        <f t="shared" si="535"/>
        <v>325.01</v>
      </c>
      <c r="CQ727">
        <f t="shared" si="536"/>
        <v>21.667400000000001</v>
      </c>
      <c r="CR727">
        <f t="shared" si="537"/>
        <v>0</v>
      </c>
      <c r="CS727">
        <f t="shared" si="538"/>
        <v>0</v>
      </c>
      <c r="CT727">
        <f t="shared" si="539"/>
        <v>0</v>
      </c>
      <c r="CU727">
        <f t="shared" si="540"/>
        <v>0</v>
      </c>
      <c r="CV727">
        <f t="shared" si="541"/>
        <v>0</v>
      </c>
      <c r="CW727">
        <f t="shared" si="542"/>
        <v>0</v>
      </c>
      <c r="CX727">
        <f t="shared" si="543"/>
        <v>0.38</v>
      </c>
      <c r="CY727">
        <f t="shared" si="544"/>
        <v>0</v>
      </c>
      <c r="CZ727">
        <f t="shared" si="545"/>
        <v>0</v>
      </c>
      <c r="DC727" t="s">
        <v>3</v>
      </c>
      <c r="DD727" t="s">
        <v>3</v>
      </c>
      <c r="DE727" t="s">
        <v>3</v>
      </c>
      <c r="DF727" t="s">
        <v>3</v>
      </c>
      <c r="DG727" t="s">
        <v>3</v>
      </c>
      <c r="DH727" t="s">
        <v>3</v>
      </c>
      <c r="DI727" t="s">
        <v>3</v>
      </c>
      <c r="DJ727" t="s">
        <v>3</v>
      </c>
      <c r="DK727" t="s">
        <v>3</v>
      </c>
      <c r="DL727" t="s">
        <v>3</v>
      </c>
      <c r="DM727" t="s">
        <v>3</v>
      </c>
      <c r="DN727">
        <v>0</v>
      </c>
      <c r="DO727">
        <v>0</v>
      </c>
      <c r="DP727">
        <v>1</v>
      </c>
      <c r="DQ727">
        <v>1</v>
      </c>
      <c r="DU727">
        <v>1003</v>
      </c>
      <c r="DV727" t="s">
        <v>151</v>
      </c>
      <c r="DW727" t="s">
        <v>151</v>
      </c>
      <c r="DX727">
        <v>1</v>
      </c>
      <c r="DZ727" t="s">
        <v>3</v>
      </c>
      <c r="EA727" t="s">
        <v>3</v>
      </c>
      <c r="EB727" t="s">
        <v>3</v>
      </c>
      <c r="EC727" t="s">
        <v>3</v>
      </c>
      <c r="EE727">
        <v>29085443</v>
      </c>
      <c r="EF727">
        <v>8</v>
      </c>
      <c r="EG727" t="s">
        <v>153</v>
      </c>
      <c r="EH727">
        <v>0</v>
      </c>
      <c r="EI727" t="s">
        <v>3</v>
      </c>
      <c r="EJ727">
        <v>1</v>
      </c>
      <c r="EK727">
        <v>500001</v>
      </c>
      <c r="EL727" t="s">
        <v>154</v>
      </c>
      <c r="EM727" t="s">
        <v>155</v>
      </c>
      <c r="EO727" t="s">
        <v>3</v>
      </c>
      <c r="EQ727">
        <v>0</v>
      </c>
      <c r="ER727">
        <v>8.27</v>
      </c>
      <c r="ES727">
        <v>8.27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FQ727">
        <v>0</v>
      </c>
      <c r="FR727">
        <f t="shared" si="546"/>
        <v>0</v>
      </c>
      <c r="FS727">
        <v>0</v>
      </c>
      <c r="FX727">
        <v>0</v>
      </c>
      <c r="FY727">
        <v>0</v>
      </c>
      <c r="GA727" t="s">
        <v>3</v>
      </c>
      <c r="GD727">
        <v>1</v>
      </c>
      <c r="GF727">
        <v>987958059</v>
      </c>
      <c r="GG727">
        <v>2</v>
      </c>
      <c r="GH727">
        <v>1</v>
      </c>
      <c r="GI727">
        <v>2</v>
      </c>
      <c r="GJ727">
        <v>0</v>
      </c>
      <c r="GK727">
        <v>0</v>
      </c>
      <c r="GL727">
        <f t="shared" si="547"/>
        <v>0</v>
      </c>
      <c r="GM727">
        <f t="shared" si="548"/>
        <v>325.01</v>
      </c>
      <c r="GN727">
        <f t="shared" si="549"/>
        <v>325.01</v>
      </c>
      <c r="GO727">
        <f t="shared" si="550"/>
        <v>0</v>
      </c>
      <c r="GP727">
        <f t="shared" si="551"/>
        <v>0</v>
      </c>
      <c r="GR727">
        <v>0</v>
      </c>
      <c r="GS727">
        <v>3</v>
      </c>
      <c r="GT727">
        <v>0</v>
      </c>
      <c r="GU727" t="s">
        <v>3</v>
      </c>
      <c r="GV727">
        <f t="shared" si="552"/>
        <v>0</v>
      </c>
      <c r="GW727">
        <v>1</v>
      </c>
      <c r="GX727">
        <f t="shared" si="553"/>
        <v>0</v>
      </c>
      <c r="HA727">
        <v>0</v>
      </c>
      <c r="HB727">
        <v>0</v>
      </c>
      <c r="HC727">
        <f t="shared" si="554"/>
        <v>0</v>
      </c>
      <c r="HE727" t="s">
        <v>3</v>
      </c>
      <c r="HF727" t="s">
        <v>3</v>
      </c>
      <c r="IK727">
        <v>0</v>
      </c>
    </row>
    <row r="728" spans="1:245">
      <c r="A728">
        <v>17</v>
      </c>
      <c r="B728">
        <v>0</v>
      </c>
      <c r="E728" t="s">
        <v>229</v>
      </c>
      <c r="F728" t="s">
        <v>350</v>
      </c>
      <c r="G728" t="s">
        <v>351</v>
      </c>
      <c r="H728" t="s">
        <v>61</v>
      </c>
      <c r="I728">
        <f>ROUND(15/100,9)</f>
        <v>0.15</v>
      </c>
      <c r="J728">
        <v>0</v>
      </c>
      <c r="O728">
        <f t="shared" si="520"/>
        <v>8.2799999999999994</v>
      </c>
      <c r="P728">
        <f t="shared" si="521"/>
        <v>8.2799999999999994</v>
      </c>
      <c r="Q728">
        <f t="shared" si="522"/>
        <v>0</v>
      </c>
      <c r="R728">
        <f t="shared" si="523"/>
        <v>0</v>
      </c>
      <c r="S728">
        <f t="shared" si="524"/>
        <v>0</v>
      </c>
      <c r="T728">
        <f t="shared" si="525"/>
        <v>0</v>
      </c>
      <c r="U728">
        <f t="shared" si="526"/>
        <v>0</v>
      </c>
      <c r="V728">
        <f t="shared" si="527"/>
        <v>0</v>
      </c>
      <c r="W728">
        <f t="shared" si="528"/>
        <v>0.59</v>
      </c>
      <c r="X728">
        <f t="shared" si="529"/>
        <v>0</v>
      </c>
      <c r="Y728">
        <f t="shared" si="530"/>
        <v>0</v>
      </c>
      <c r="AA728">
        <v>35806607</v>
      </c>
      <c r="AB728">
        <f t="shared" si="531"/>
        <v>86.24</v>
      </c>
      <c r="AC728">
        <f t="shared" si="532"/>
        <v>86.24</v>
      </c>
      <c r="AD728">
        <f t="shared" si="557"/>
        <v>0</v>
      </c>
      <c r="AE728">
        <f t="shared" si="558"/>
        <v>0</v>
      </c>
      <c r="AF728">
        <f t="shared" si="559"/>
        <v>0</v>
      </c>
      <c r="AG728">
        <f t="shared" si="533"/>
        <v>0</v>
      </c>
      <c r="AH728">
        <f t="shared" si="560"/>
        <v>0</v>
      </c>
      <c r="AI728">
        <f t="shared" si="561"/>
        <v>0</v>
      </c>
      <c r="AJ728">
        <f t="shared" si="534"/>
        <v>3.95</v>
      </c>
      <c r="AK728">
        <v>86.24</v>
      </c>
      <c r="AL728">
        <v>86.24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3.95</v>
      </c>
      <c r="AT728">
        <v>0</v>
      </c>
      <c r="AU728">
        <v>0</v>
      </c>
      <c r="AV728">
        <v>1</v>
      </c>
      <c r="AW728">
        <v>1</v>
      </c>
      <c r="AZ728">
        <v>1</v>
      </c>
      <c r="BA728">
        <v>1</v>
      </c>
      <c r="BB728">
        <v>1</v>
      </c>
      <c r="BC728">
        <v>0.64</v>
      </c>
      <c r="BD728" t="s">
        <v>3</v>
      </c>
      <c r="BE728" t="s">
        <v>3</v>
      </c>
      <c r="BF728" t="s">
        <v>3</v>
      </c>
      <c r="BG728" t="s">
        <v>3</v>
      </c>
      <c r="BH728">
        <v>3</v>
      </c>
      <c r="BI728">
        <v>1</v>
      </c>
      <c r="BJ728" t="s">
        <v>352</v>
      </c>
      <c r="BM728">
        <v>500001</v>
      </c>
      <c r="BN728">
        <v>0</v>
      </c>
      <c r="BO728" t="s">
        <v>350</v>
      </c>
      <c r="BP728">
        <v>1</v>
      </c>
      <c r="BQ728">
        <v>8</v>
      </c>
      <c r="BR728">
        <v>0</v>
      </c>
      <c r="BS728">
        <v>1</v>
      </c>
      <c r="BT728">
        <v>1</v>
      </c>
      <c r="BU728">
        <v>1</v>
      </c>
      <c r="BV728">
        <v>1</v>
      </c>
      <c r="BW728">
        <v>1</v>
      </c>
      <c r="BX728">
        <v>1</v>
      </c>
      <c r="BY728" t="s">
        <v>3</v>
      </c>
      <c r="BZ728">
        <v>0</v>
      </c>
      <c r="CA728">
        <v>0</v>
      </c>
      <c r="CE728">
        <v>0</v>
      </c>
      <c r="CF728">
        <v>0</v>
      </c>
      <c r="CG728">
        <v>0</v>
      </c>
      <c r="CM728">
        <v>0</v>
      </c>
      <c r="CN728" t="s">
        <v>3</v>
      </c>
      <c r="CO728">
        <v>0</v>
      </c>
      <c r="CP728">
        <f t="shared" si="535"/>
        <v>8.2799999999999994</v>
      </c>
      <c r="CQ728">
        <f t="shared" si="536"/>
        <v>55.193599999999996</v>
      </c>
      <c r="CR728">
        <f t="shared" si="537"/>
        <v>0</v>
      </c>
      <c r="CS728">
        <f t="shared" si="538"/>
        <v>0</v>
      </c>
      <c r="CT728">
        <f t="shared" si="539"/>
        <v>0</v>
      </c>
      <c r="CU728">
        <f t="shared" si="540"/>
        <v>0</v>
      </c>
      <c r="CV728">
        <f t="shared" si="541"/>
        <v>0</v>
      </c>
      <c r="CW728">
        <f t="shared" si="542"/>
        <v>0</v>
      </c>
      <c r="CX728">
        <f t="shared" si="543"/>
        <v>3.95</v>
      </c>
      <c r="CY728">
        <f t="shared" si="544"/>
        <v>0</v>
      </c>
      <c r="CZ728">
        <f t="shared" si="545"/>
        <v>0</v>
      </c>
      <c r="DC728" t="s">
        <v>3</v>
      </c>
      <c r="DD728" t="s">
        <v>3</v>
      </c>
      <c r="DE728" t="s">
        <v>3</v>
      </c>
      <c r="DF728" t="s">
        <v>3</v>
      </c>
      <c r="DG728" t="s">
        <v>3</v>
      </c>
      <c r="DH728" t="s">
        <v>3</v>
      </c>
      <c r="DI728" t="s">
        <v>3</v>
      </c>
      <c r="DJ728" t="s">
        <v>3</v>
      </c>
      <c r="DK728" t="s">
        <v>3</v>
      </c>
      <c r="DL728" t="s">
        <v>3</v>
      </c>
      <c r="DM728" t="s">
        <v>3</v>
      </c>
      <c r="DN728">
        <v>0</v>
      </c>
      <c r="DO728">
        <v>0</v>
      </c>
      <c r="DP728">
        <v>1</v>
      </c>
      <c r="DQ728">
        <v>1</v>
      </c>
      <c r="DU728">
        <v>1010</v>
      </c>
      <c r="DV728" t="s">
        <v>61</v>
      </c>
      <c r="DW728" t="s">
        <v>61</v>
      </c>
      <c r="DX728">
        <v>100</v>
      </c>
      <c r="DZ728" t="s">
        <v>3</v>
      </c>
      <c r="EA728" t="s">
        <v>3</v>
      </c>
      <c r="EB728" t="s">
        <v>3</v>
      </c>
      <c r="EC728" t="s">
        <v>3</v>
      </c>
      <c r="EE728">
        <v>29085443</v>
      </c>
      <c r="EF728">
        <v>8</v>
      </c>
      <c r="EG728" t="s">
        <v>153</v>
      </c>
      <c r="EH728">
        <v>0</v>
      </c>
      <c r="EI728" t="s">
        <v>3</v>
      </c>
      <c r="EJ728">
        <v>1</v>
      </c>
      <c r="EK728">
        <v>500001</v>
      </c>
      <c r="EL728" t="s">
        <v>154</v>
      </c>
      <c r="EM728" t="s">
        <v>155</v>
      </c>
      <c r="EO728" t="s">
        <v>3</v>
      </c>
      <c r="EQ728">
        <v>0</v>
      </c>
      <c r="ER728">
        <v>86.24</v>
      </c>
      <c r="ES728">
        <v>86.24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FQ728">
        <v>0</v>
      </c>
      <c r="FR728">
        <f t="shared" si="546"/>
        <v>0</v>
      </c>
      <c r="FS728">
        <v>0</v>
      </c>
      <c r="FX728">
        <v>0</v>
      </c>
      <c r="FY728">
        <v>0</v>
      </c>
      <c r="GA728" t="s">
        <v>3</v>
      </c>
      <c r="GD728">
        <v>1</v>
      </c>
      <c r="GF728">
        <v>-228248654</v>
      </c>
      <c r="GG728">
        <v>2</v>
      </c>
      <c r="GH728">
        <v>1</v>
      </c>
      <c r="GI728">
        <v>2</v>
      </c>
      <c r="GJ728">
        <v>0</v>
      </c>
      <c r="GK728">
        <v>0</v>
      </c>
      <c r="GL728">
        <f t="shared" si="547"/>
        <v>0</v>
      </c>
      <c r="GM728">
        <f t="shared" si="548"/>
        <v>8.2799999999999994</v>
      </c>
      <c r="GN728">
        <f t="shared" si="549"/>
        <v>8.2799999999999994</v>
      </c>
      <c r="GO728">
        <f t="shared" si="550"/>
        <v>0</v>
      </c>
      <c r="GP728">
        <f t="shared" si="551"/>
        <v>0</v>
      </c>
      <c r="GR728">
        <v>0</v>
      </c>
      <c r="GS728">
        <v>3</v>
      </c>
      <c r="GT728">
        <v>0</v>
      </c>
      <c r="GU728" t="s">
        <v>3</v>
      </c>
      <c r="GV728">
        <f t="shared" si="552"/>
        <v>0</v>
      </c>
      <c r="GW728">
        <v>1</v>
      </c>
      <c r="GX728">
        <f t="shared" si="553"/>
        <v>0</v>
      </c>
      <c r="HA728">
        <v>0</v>
      </c>
      <c r="HB728">
        <v>0</v>
      </c>
      <c r="HC728">
        <f t="shared" si="554"/>
        <v>0</v>
      </c>
      <c r="HE728" t="s">
        <v>3</v>
      </c>
      <c r="HF728" t="s">
        <v>3</v>
      </c>
      <c r="IK728">
        <v>0</v>
      </c>
    </row>
    <row r="729" spans="1:245">
      <c r="A729">
        <v>17</v>
      </c>
      <c r="B729">
        <v>0</v>
      </c>
      <c r="C729">
        <f>ROW(SmtRes!A916)</f>
        <v>916</v>
      </c>
      <c r="D729">
        <f>ROW(EtalonRes!A899)</f>
        <v>899</v>
      </c>
      <c r="E729" t="s">
        <v>234</v>
      </c>
      <c r="F729" t="s">
        <v>353</v>
      </c>
      <c r="G729" t="s">
        <v>354</v>
      </c>
      <c r="H729" t="s">
        <v>355</v>
      </c>
      <c r="I729">
        <f>ROUND(4/100,9)</f>
        <v>0.04</v>
      </c>
      <c r="J729">
        <v>0</v>
      </c>
      <c r="O729">
        <f t="shared" si="520"/>
        <v>537.67999999999995</v>
      </c>
      <c r="P729">
        <f t="shared" si="521"/>
        <v>0</v>
      </c>
      <c r="Q729">
        <f t="shared" si="522"/>
        <v>0</v>
      </c>
      <c r="R729">
        <f t="shared" si="523"/>
        <v>0</v>
      </c>
      <c r="S729">
        <f t="shared" si="524"/>
        <v>537.67999999999995</v>
      </c>
      <c r="T729">
        <f t="shared" si="525"/>
        <v>0</v>
      </c>
      <c r="U729">
        <f t="shared" si="526"/>
        <v>1.4612000000000001</v>
      </c>
      <c r="V729">
        <f t="shared" si="527"/>
        <v>0</v>
      </c>
      <c r="W729">
        <f t="shared" si="528"/>
        <v>0</v>
      </c>
      <c r="X729">
        <f t="shared" si="529"/>
        <v>430.14</v>
      </c>
      <c r="Y729">
        <f t="shared" si="530"/>
        <v>198.94</v>
      </c>
      <c r="AA729">
        <v>35806607</v>
      </c>
      <c r="AB729">
        <f t="shared" si="531"/>
        <v>405.12</v>
      </c>
      <c r="AC729">
        <f t="shared" si="532"/>
        <v>0</v>
      </c>
      <c r="AD729">
        <f t="shared" si="557"/>
        <v>0</v>
      </c>
      <c r="AE729">
        <f t="shared" si="558"/>
        <v>0</v>
      </c>
      <c r="AF729">
        <f t="shared" si="559"/>
        <v>405.12</v>
      </c>
      <c r="AG729">
        <f t="shared" si="533"/>
        <v>0</v>
      </c>
      <c r="AH729">
        <f t="shared" si="560"/>
        <v>36.53</v>
      </c>
      <c r="AI729">
        <f t="shared" si="561"/>
        <v>0</v>
      </c>
      <c r="AJ729">
        <f t="shared" si="534"/>
        <v>0</v>
      </c>
      <c r="AK729">
        <v>405.12</v>
      </c>
      <c r="AL729">
        <v>0</v>
      </c>
      <c r="AM729">
        <v>0</v>
      </c>
      <c r="AN729">
        <v>0</v>
      </c>
      <c r="AO729">
        <v>405.12</v>
      </c>
      <c r="AP729">
        <v>0</v>
      </c>
      <c r="AQ729">
        <v>36.53</v>
      </c>
      <c r="AR729">
        <v>0</v>
      </c>
      <c r="AS729">
        <v>0</v>
      </c>
      <c r="AT729">
        <v>80</v>
      </c>
      <c r="AU729">
        <v>37</v>
      </c>
      <c r="AV729">
        <v>1</v>
      </c>
      <c r="AW729">
        <v>1</v>
      </c>
      <c r="AZ729">
        <v>1</v>
      </c>
      <c r="BA729">
        <v>33.18</v>
      </c>
      <c r="BB729">
        <v>1</v>
      </c>
      <c r="BC729">
        <v>1</v>
      </c>
      <c r="BD729" t="s">
        <v>3</v>
      </c>
      <c r="BE729" t="s">
        <v>3</v>
      </c>
      <c r="BF729" t="s">
        <v>3</v>
      </c>
      <c r="BG729" t="s">
        <v>3</v>
      </c>
      <c r="BH729">
        <v>0</v>
      </c>
      <c r="BI729">
        <v>1</v>
      </c>
      <c r="BJ729" t="s">
        <v>356</v>
      </c>
      <c r="BM729">
        <v>15001</v>
      </c>
      <c r="BN729">
        <v>0</v>
      </c>
      <c r="BO729" t="s">
        <v>353</v>
      </c>
      <c r="BP729">
        <v>1</v>
      </c>
      <c r="BQ729">
        <v>2</v>
      </c>
      <c r="BR729">
        <v>0</v>
      </c>
      <c r="BS729">
        <v>33.18</v>
      </c>
      <c r="BT729">
        <v>1</v>
      </c>
      <c r="BU729">
        <v>1</v>
      </c>
      <c r="BV729">
        <v>1</v>
      </c>
      <c r="BW729">
        <v>1</v>
      </c>
      <c r="BX729">
        <v>1</v>
      </c>
      <c r="BY729" t="s">
        <v>3</v>
      </c>
      <c r="BZ729">
        <v>105</v>
      </c>
      <c r="CA729">
        <v>55</v>
      </c>
      <c r="CE729">
        <v>0</v>
      </c>
      <c r="CF729">
        <v>0</v>
      </c>
      <c r="CG729">
        <v>0</v>
      </c>
      <c r="CM729">
        <v>0</v>
      </c>
      <c r="CN729" t="s">
        <v>3</v>
      </c>
      <c r="CO729">
        <v>0</v>
      </c>
      <c r="CP729">
        <f t="shared" si="535"/>
        <v>537.67999999999995</v>
      </c>
      <c r="CQ729">
        <f t="shared" si="536"/>
        <v>0</v>
      </c>
      <c r="CR729">
        <f t="shared" si="537"/>
        <v>0</v>
      </c>
      <c r="CS729">
        <f t="shared" si="538"/>
        <v>0</v>
      </c>
      <c r="CT729">
        <f t="shared" si="539"/>
        <v>13441.881600000001</v>
      </c>
      <c r="CU729">
        <f t="shared" si="540"/>
        <v>0</v>
      </c>
      <c r="CV729">
        <f t="shared" si="541"/>
        <v>36.53</v>
      </c>
      <c r="CW729">
        <f t="shared" si="542"/>
        <v>0</v>
      </c>
      <c r="CX729">
        <f t="shared" si="543"/>
        <v>0</v>
      </c>
      <c r="CY729">
        <f t="shared" si="544"/>
        <v>430.14399999999995</v>
      </c>
      <c r="CZ729">
        <f t="shared" si="545"/>
        <v>198.94159999999999</v>
      </c>
      <c r="DC729" t="s">
        <v>3</v>
      </c>
      <c r="DD729" t="s">
        <v>3</v>
      </c>
      <c r="DE729" t="s">
        <v>3</v>
      </c>
      <c r="DF729" t="s">
        <v>3</v>
      </c>
      <c r="DG729" t="s">
        <v>3</v>
      </c>
      <c r="DH729" t="s">
        <v>3</v>
      </c>
      <c r="DI729" t="s">
        <v>3</v>
      </c>
      <c r="DJ729" t="s">
        <v>3</v>
      </c>
      <c r="DK729" t="s">
        <v>3</v>
      </c>
      <c r="DL729" t="s">
        <v>3</v>
      </c>
      <c r="DM729" t="s">
        <v>3</v>
      </c>
      <c r="DN729">
        <v>0</v>
      </c>
      <c r="DO729">
        <v>0</v>
      </c>
      <c r="DP729">
        <v>1</v>
      </c>
      <c r="DQ729">
        <v>1</v>
      </c>
      <c r="DU729">
        <v>1013</v>
      </c>
      <c r="DV729" t="s">
        <v>355</v>
      </c>
      <c r="DW729" t="s">
        <v>355</v>
      </c>
      <c r="DX729">
        <v>1</v>
      </c>
      <c r="DZ729" t="s">
        <v>3</v>
      </c>
      <c r="EA729" t="s">
        <v>3</v>
      </c>
      <c r="EB729" t="s">
        <v>3</v>
      </c>
      <c r="EC729" t="s">
        <v>3</v>
      </c>
      <c r="EE729">
        <v>29085536</v>
      </c>
      <c r="EF729">
        <v>2</v>
      </c>
      <c r="EG729" t="s">
        <v>145</v>
      </c>
      <c r="EH729">
        <v>0</v>
      </c>
      <c r="EI729" t="s">
        <v>3</v>
      </c>
      <c r="EJ729">
        <v>1</v>
      </c>
      <c r="EK729">
        <v>15001</v>
      </c>
      <c r="EL729" t="s">
        <v>160</v>
      </c>
      <c r="EM729" t="s">
        <v>161</v>
      </c>
      <c r="EO729" t="s">
        <v>3</v>
      </c>
      <c r="EQ729">
        <v>0</v>
      </c>
      <c r="ER729">
        <v>405.12</v>
      </c>
      <c r="ES729">
        <v>0</v>
      </c>
      <c r="ET729">
        <v>0</v>
      </c>
      <c r="EU729">
        <v>0</v>
      </c>
      <c r="EV729">
        <v>405.12</v>
      </c>
      <c r="EW729">
        <v>36.53</v>
      </c>
      <c r="EX729">
        <v>0</v>
      </c>
      <c r="EY729">
        <v>0</v>
      </c>
      <c r="FQ729">
        <v>0</v>
      </c>
      <c r="FR729">
        <f t="shared" si="546"/>
        <v>0</v>
      </c>
      <c r="FS729">
        <v>0</v>
      </c>
      <c r="FT729" t="s">
        <v>148</v>
      </c>
      <c r="FU729" t="s">
        <v>24</v>
      </c>
      <c r="FV729" t="s">
        <v>24</v>
      </c>
      <c r="FW729" t="s">
        <v>25</v>
      </c>
      <c r="FX729">
        <v>94.5</v>
      </c>
      <c r="FY729">
        <v>46.75</v>
      </c>
      <c r="GA729" t="s">
        <v>3</v>
      </c>
      <c r="GD729">
        <v>1</v>
      </c>
      <c r="GF729">
        <v>-1280480835</v>
      </c>
      <c r="GG729">
        <v>2</v>
      </c>
      <c r="GH729">
        <v>1</v>
      </c>
      <c r="GI729">
        <v>2</v>
      </c>
      <c r="GJ729">
        <v>0</v>
      </c>
      <c r="GK729">
        <v>0</v>
      </c>
      <c r="GL729">
        <f t="shared" si="547"/>
        <v>0</v>
      </c>
      <c r="GM729">
        <f t="shared" si="548"/>
        <v>1166.76</v>
      </c>
      <c r="GN729">
        <f t="shared" si="549"/>
        <v>1166.76</v>
      </c>
      <c r="GO729">
        <f t="shared" si="550"/>
        <v>0</v>
      </c>
      <c r="GP729">
        <f t="shared" si="551"/>
        <v>0</v>
      </c>
      <c r="GR729">
        <v>0</v>
      </c>
      <c r="GS729">
        <v>3</v>
      </c>
      <c r="GT729">
        <v>0</v>
      </c>
      <c r="GU729" t="s">
        <v>3</v>
      </c>
      <c r="GV729">
        <f t="shared" si="552"/>
        <v>0</v>
      </c>
      <c r="GW729">
        <v>1</v>
      </c>
      <c r="GX729">
        <f t="shared" si="553"/>
        <v>0</v>
      </c>
      <c r="HA729">
        <v>0</v>
      </c>
      <c r="HB729">
        <v>0</v>
      </c>
      <c r="HC729">
        <f t="shared" si="554"/>
        <v>0</v>
      </c>
      <c r="HE729" t="s">
        <v>3</v>
      </c>
      <c r="HF729" t="s">
        <v>3</v>
      </c>
      <c r="IK729">
        <v>0</v>
      </c>
    </row>
    <row r="730" spans="1:245">
      <c r="A730">
        <v>17</v>
      </c>
      <c r="B730">
        <v>0</v>
      </c>
      <c r="C730">
        <f>ROW(SmtRes!A922)</f>
        <v>922</v>
      </c>
      <c r="D730">
        <f>ROW(EtalonRes!A905)</f>
        <v>905</v>
      </c>
      <c r="E730" t="s">
        <v>238</v>
      </c>
      <c r="F730" t="s">
        <v>277</v>
      </c>
      <c r="G730" t="s">
        <v>278</v>
      </c>
      <c r="H730" t="s">
        <v>61</v>
      </c>
      <c r="I730">
        <f>ROUND(4/100,9)</f>
        <v>0.04</v>
      </c>
      <c r="J730">
        <v>0</v>
      </c>
      <c r="O730">
        <f t="shared" si="520"/>
        <v>1316.03</v>
      </c>
      <c r="P730">
        <f t="shared" si="521"/>
        <v>56.79</v>
      </c>
      <c r="Q730">
        <f t="shared" si="522"/>
        <v>16.38</v>
      </c>
      <c r="R730">
        <f t="shared" si="523"/>
        <v>3.58</v>
      </c>
      <c r="S730">
        <f t="shared" si="524"/>
        <v>1242.8599999999999</v>
      </c>
      <c r="T730">
        <f t="shared" si="525"/>
        <v>0</v>
      </c>
      <c r="U730">
        <f t="shared" si="526"/>
        <v>3.7760000000000002</v>
      </c>
      <c r="V730">
        <f t="shared" si="527"/>
        <v>8.0000000000000002E-3</v>
      </c>
      <c r="W730">
        <f t="shared" si="528"/>
        <v>0</v>
      </c>
      <c r="X730">
        <f t="shared" si="529"/>
        <v>1009.62</v>
      </c>
      <c r="Y730">
        <f t="shared" si="530"/>
        <v>648.15</v>
      </c>
      <c r="AA730">
        <v>35806607</v>
      </c>
      <c r="AB730">
        <f t="shared" si="531"/>
        <v>1101.54</v>
      </c>
      <c r="AC730">
        <f t="shared" si="532"/>
        <v>120.73</v>
      </c>
      <c r="AD730">
        <f t="shared" si="557"/>
        <v>44.36</v>
      </c>
      <c r="AE730">
        <f t="shared" si="558"/>
        <v>2.7</v>
      </c>
      <c r="AF730">
        <f t="shared" si="559"/>
        <v>936.45</v>
      </c>
      <c r="AG730">
        <f t="shared" si="533"/>
        <v>0</v>
      </c>
      <c r="AH730">
        <f t="shared" si="560"/>
        <v>94.4</v>
      </c>
      <c r="AI730">
        <f t="shared" si="561"/>
        <v>0.2</v>
      </c>
      <c r="AJ730">
        <f t="shared" si="534"/>
        <v>0</v>
      </c>
      <c r="AK730">
        <v>1101.54</v>
      </c>
      <c r="AL730">
        <v>120.73</v>
      </c>
      <c r="AM730">
        <v>44.36</v>
      </c>
      <c r="AN730">
        <v>2.7</v>
      </c>
      <c r="AO730">
        <v>936.45</v>
      </c>
      <c r="AP730">
        <v>0</v>
      </c>
      <c r="AQ730">
        <v>94.4</v>
      </c>
      <c r="AR730">
        <v>0.2</v>
      </c>
      <c r="AS730">
        <v>0</v>
      </c>
      <c r="AT730">
        <v>81</v>
      </c>
      <c r="AU730">
        <v>52</v>
      </c>
      <c r="AV730">
        <v>1</v>
      </c>
      <c r="AW730">
        <v>1</v>
      </c>
      <c r="AZ730">
        <v>1</v>
      </c>
      <c r="BA730">
        <v>33.18</v>
      </c>
      <c r="BB730">
        <v>9.23</v>
      </c>
      <c r="BC730">
        <v>11.76</v>
      </c>
      <c r="BD730" t="s">
        <v>3</v>
      </c>
      <c r="BE730" t="s">
        <v>3</v>
      </c>
      <c r="BF730" t="s">
        <v>3</v>
      </c>
      <c r="BG730" t="s">
        <v>3</v>
      </c>
      <c r="BH730">
        <v>0</v>
      </c>
      <c r="BI730">
        <v>2</v>
      </c>
      <c r="BJ730" t="s">
        <v>357</v>
      </c>
      <c r="BM730">
        <v>108001</v>
      </c>
      <c r="BN730">
        <v>0</v>
      </c>
      <c r="BO730" t="s">
        <v>277</v>
      </c>
      <c r="BP730">
        <v>1</v>
      </c>
      <c r="BQ730">
        <v>3</v>
      </c>
      <c r="BR730">
        <v>0</v>
      </c>
      <c r="BS730">
        <v>33.18</v>
      </c>
      <c r="BT730">
        <v>1</v>
      </c>
      <c r="BU730">
        <v>1</v>
      </c>
      <c r="BV730">
        <v>1</v>
      </c>
      <c r="BW730">
        <v>1</v>
      </c>
      <c r="BX730">
        <v>1</v>
      </c>
      <c r="BY730" t="s">
        <v>3</v>
      </c>
      <c r="BZ730">
        <v>95</v>
      </c>
      <c r="CA730">
        <v>65</v>
      </c>
      <c r="CE730">
        <v>0</v>
      </c>
      <c r="CF730">
        <v>0</v>
      </c>
      <c r="CG730">
        <v>0</v>
      </c>
      <c r="CM730">
        <v>0</v>
      </c>
      <c r="CN730" t="s">
        <v>3</v>
      </c>
      <c r="CO730">
        <v>0</v>
      </c>
      <c r="CP730">
        <f t="shared" si="535"/>
        <v>1316.03</v>
      </c>
      <c r="CQ730">
        <f t="shared" si="536"/>
        <v>1419.7848000000001</v>
      </c>
      <c r="CR730">
        <f t="shared" si="537"/>
        <v>409.44280000000003</v>
      </c>
      <c r="CS730">
        <f t="shared" si="538"/>
        <v>89.585999999999999</v>
      </c>
      <c r="CT730">
        <f t="shared" si="539"/>
        <v>31071.411</v>
      </c>
      <c r="CU730">
        <f t="shared" si="540"/>
        <v>0</v>
      </c>
      <c r="CV730">
        <f t="shared" si="541"/>
        <v>94.4</v>
      </c>
      <c r="CW730">
        <f t="shared" si="542"/>
        <v>0.2</v>
      </c>
      <c r="CX730">
        <f t="shared" si="543"/>
        <v>0</v>
      </c>
      <c r="CY730">
        <f t="shared" si="544"/>
        <v>1009.6163999999999</v>
      </c>
      <c r="CZ730">
        <f t="shared" si="545"/>
        <v>648.14879999999994</v>
      </c>
      <c r="DC730" t="s">
        <v>3</v>
      </c>
      <c r="DD730" t="s">
        <v>3</v>
      </c>
      <c r="DE730" t="s">
        <v>3</v>
      </c>
      <c r="DF730" t="s">
        <v>3</v>
      </c>
      <c r="DG730" t="s">
        <v>3</v>
      </c>
      <c r="DH730" t="s">
        <v>3</v>
      </c>
      <c r="DI730" t="s">
        <v>3</v>
      </c>
      <c r="DJ730" t="s">
        <v>3</v>
      </c>
      <c r="DK730" t="s">
        <v>3</v>
      </c>
      <c r="DL730" t="s">
        <v>3</v>
      </c>
      <c r="DM730" t="s">
        <v>3</v>
      </c>
      <c r="DN730">
        <v>0</v>
      </c>
      <c r="DO730">
        <v>0</v>
      </c>
      <c r="DP730">
        <v>1</v>
      </c>
      <c r="DQ730">
        <v>1</v>
      </c>
      <c r="DU730">
        <v>1010</v>
      </c>
      <c r="DV730" t="s">
        <v>61</v>
      </c>
      <c r="DW730" t="s">
        <v>61</v>
      </c>
      <c r="DX730">
        <v>100</v>
      </c>
      <c r="DZ730" t="s">
        <v>3</v>
      </c>
      <c r="EA730" t="s">
        <v>3</v>
      </c>
      <c r="EB730" t="s">
        <v>3</v>
      </c>
      <c r="EC730" t="s">
        <v>3</v>
      </c>
      <c r="EE730">
        <v>29085386</v>
      </c>
      <c r="EF730">
        <v>3</v>
      </c>
      <c r="EG730" t="s">
        <v>247</v>
      </c>
      <c r="EH730">
        <v>0</v>
      </c>
      <c r="EI730" t="s">
        <v>3</v>
      </c>
      <c r="EJ730">
        <v>2</v>
      </c>
      <c r="EK730">
        <v>108001</v>
      </c>
      <c r="EL730" t="s">
        <v>248</v>
      </c>
      <c r="EM730" t="s">
        <v>249</v>
      </c>
      <c r="EO730" t="s">
        <v>3</v>
      </c>
      <c r="EQ730">
        <v>0</v>
      </c>
      <c r="ER730">
        <v>1101.54</v>
      </c>
      <c r="ES730">
        <v>120.73</v>
      </c>
      <c r="ET730">
        <v>44.36</v>
      </c>
      <c r="EU730">
        <v>2.7</v>
      </c>
      <c r="EV730">
        <v>936.45</v>
      </c>
      <c r="EW730">
        <v>94.4</v>
      </c>
      <c r="EX730">
        <v>0.2</v>
      </c>
      <c r="EY730">
        <v>0</v>
      </c>
      <c r="FQ730">
        <v>0</v>
      </c>
      <c r="FR730">
        <f t="shared" si="546"/>
        <v>0</v>
      </c>
      <c r="FS730">
        <v>0</v>
      </c>
      <c r="FV730" t="s">
        <v>24</v>
      </c>
      <c r="FW730" t="s">
        <v>25</v>
      </c>
      <c r="FX730">
        <v>95</v>
      </c>
      <c r="FY730">
        <v>65</v>
      </c>
      <c r="GA730" t="s">
        <v>3</v>
      </c>
      <c r="GD730">
        <v>1</v>
      </c>
      <c r="GF730">
        <v>1562201403</v>
      </c>
      <c r="GG730">
        <v>2</v>
      </c>
      <c r="GH730">
        <v>1</v>
      </c>
      <c r="GI730">
        <v>2</v>
      </c>
      <c r="GJ730">
        <v>0</v>
      </c>
      <c r="GK730">
        <v>0</v>
      </c>
      <c r="GL730">
        <f t="shared" si="547"/>
        <v>0</v>
      </c>
      <c r="GM730">
        <f t="shared" si="548"/>
        <v>2973.8</v>
      </c>
      <c r="GN730">
        <f t="shared" si="549"/>
        <v>0</v>
      </c>
      <c r="GO730">
        <f t="shared" si="550"/>
        <v>2973.8</v>
      </c>
      <c r="GP730">
        <f t="shared" si="551"/>
        <v>0</v>
      </c>
      <c r="GR730">
        <v>0</v>
      </c>
      <c r="GS730">
        <v>3</v>
      </c>
      <c r="GT730">
        <v>0</v>
      </c>
      <c r="GU730" t="s">
        <v>3</v>
      </c>
      <c r="GV730">
        <f t="shared" si="552"/>
        <v>0</v>
      </c>
      <c r="GW730">
        <v>1</v>
      </c>
      <c r="GX730">
        <f t="shared" si="553"/>
        <v>0</v>
      </c>
      <c r="HA730">
        <v>0</v>
      </c>
      <c r="HB730">
        <v>0</v>
      </c>
      <c r="HC730">
        <f t="shared" si="554"/>
        <v>0</v>
      </c>
      <c r="HE730" t="s">
        <v>3</v>
      </c>
      <c r="HF730" t="s">
        <v>3</v>
      </c>
      <c r="IK730">
        <v>0</v>
      </c>
    </row>
    <row r="732" spans="1:245">
      <c r="A732" s="2">
        <v>51</v>
      </c>
      <c r="B732" s="2">
        <f>B699</f>
        <v>0</v>
      </c>
      <c r="C732" s="2">
        <f>A699</f>
        <v>5</v>
      </c>
      <c r="D732" s="2">
        <f>ROW(A699)</f>
        <v>699</v>
      </c>
      <c r="E732" s="2"/>
      <c r="F732" s="2" t="str">
        <f>IF(F699&lt;&gt;"",F699,"")</f>
        <v>Новый подраздел</v>
      </c>
      <c r="G732" s="2" t="str">
        <f>IF(G699&lt;&gt;"",G699,"")</f>
        <v>ремонт</v>
      </c>
      <c r="H732" s="2">
        <v>0</v>
      </c>
      <c r="I732" s="2"/>
      <c r="J732" s="2"/>
      <c r="K732" s="2"/>
      <c r="L732" s="2"/>
      <c r="M732" s="2"/>
      <c r="N732" s="2"/>
      <c r="O732" s="2">
        <f t="shared" ref="O732:T732" si="562">ROUND(AB732,2)</f>
        <v>96914.78</v>
      </c>
      <c r="P732" s="2">
        <f t="shared" si="562"/>
        <v>65701.490000000005</v>
      </c>
      <c r="Q732" s="2">
        <f t="shared" si="562"/>
        <v>1290.27</v>
      </c>
      <c r="R732" s="2">
        <f t="shared" si="562"/>
        <v>472.79</v>
      </c>
      <c r="S732" s="2">
        <f t="shared" si="562"/>
        <v>29923.02</v>
      </c>
      <c r="T732" s="2">
        <f t="shared" si="562"/>
        <v>0</v>
      </c>
      <c r="U732" s="2">
        <f>AH732</f>
        <v>99.051292500000002</v>
      </c>
      <c r="V732" s="2">
        <f>AI732</f>
        <v>1.3524087499999999</v>
      </c>
      <c r="W732" s="2">
        <f>ROUND(AJ732,2)</f>
        <v>503.82</v>
      </c>
      <c r="X732" s="2">
        <f>ROUND(AK732,2)</f>
        <v>26576.06</v>
      </c>
      <c r="Y732" s="2">
        <f>ROUND(AL732,2)</f>
        <v>13262.52</v>
      </c>
      <c r="Z732" s="2"/>
      <c r="AA732" s="2"/>
      <c r="AB732" s="2">
        <f>ROUND(SUMIF(AA703:AA730,"=35806607",O703:O730),2)</f>
        <v>96914.78</v>
      </c>
      <c r="AC732" s="2">
        <f>ROUND(SUMIF(AA703:AA730,"=35806607",P703:P730),2)</f>
        <v>65701.490000000005</v>
      </c>
      <c r="AD732" s="2">
        <f>ROUND(SUMIF(AA703:AA730,"=35806607",Q703:Q730),2)</f>
        <v>1290.27</v>
      </c>
      <c r="AE732" s="2">
        <f>ROUND(SUMIF(AA703:AA730,"=35806607",R703:R730),2)</f>
        <v>472.79</v>
      </c>
      <c r="AF732" s="2">
        <f>ROUND(SUMIF(AA703:AA730,"=35806607",S703:S730),2)</f>
        <v>29923.02</v>
      </c>
      <c r="AG732" s="2">
        <f>ROUND(SUMIF(AA703:AA730,"=35806607",T703:T730),2)</f>
        <v>0</v>
      </c>
      <c r="AH732" s="2">
        <f>SUMIF(AA703:AA730,"=35806607",U703:U730)</f>
        <v>99.051292500000002</v>
      </c>
      <c r="AI732" s="2">
        <f>SUMIF(AA703:AA730,"=35806607",V703:V730)</f>
        <v>1.3524087499999999</v>
      </c>
      <c r="AJ732" s="2">
        <f>ROUND(SUMIF(AA703:AA730,"=35806607",W703:W730),2)</f>
        <v>503.82</v>
      </c>
      <c r="AK732" s="2">
        <f>ROUND(SUMIF(AA703:AA730,"=35806607",X703:X730),2)</f>
        <v>26576.06</v>
      </c>
      <c r="AL732" s="2">
        <f>ROUND(SUMIF(AA703:AA730,"=35806607",Y703:Y730),2)</f>
        <v>13262.52</v>
      </c>
      <c r="AM732" s="2"/>
      <c r="AN732" s="2"/>
      <c r="AO732" s="2">
        <f t="shared" ref="AO732:BD732" si="563">ROUND(BX732,2)</f>
        <v>0</v>
      </c>
      <c r="AP732" s="2">
        <f t="shared" si="563"/>
        <v>0</v>
      </c>
      <c r="AQ732" s="2">
        <f t="shared" si="563"/>
        <v>0</v>
      </c>
      <c r="AR732" s="2">
        <f t="shared" si="563"/>
        <v>136753.35999999999</v>
      </c>
      <c r="AS732" s="2">
        <f t="shared" si="563"/>
        <v>132579.53</v>
      </c>
      <c r="AT732" s="2">
        <f t="shared" si="563"/>
        <v>4173.83</v>
      </c>
      <c r="AU732" s="2">
        <f t="shared" si="563"/>
        <v>0</v>
      </c>
      <c r="AV732" s="2">
        <f t="shared" si="563"/>
        <v>65701.490000000005</v>
      </c>
      <c r="AW732" s="2">
        <f t="shared" si="563"/>
        <v>65701.490000000005</v>
      </c>
      <c r="AX732" s="2">
        <f t="shared" si="563"/>
        <v>0</v>
      </c>
      <c r="AY732" s="2">
        <f t="shared" si="563"/>
        <v>65701.490000000005</v>
      </c>
      <c r="AZ732" s="2">
        <f t="shared" si="563"/>
        <v>0</v>
      </c>
      <c r="BA732" s="2">
        <f t="shared" si="563"/>
        <v>0</v>
      </c>
      <c r="BB732" s="2">
        <f t="shared" si="563"/>
        <v>0</v>
      </c>
      <c r="BC732" s="2">
        <f t="shared" si="563"/>
        <v>0</v>
      </c>
      <c r="BD732" s="2">
        <f t="shared" si="563"/>
        <v>0</v>
      </c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>
        <f>ROUND(SUMIF(AA703:AA730,"=35806607",FQ703:FQ730),2)</f>
        <v>0</v>
      </c>
      <c r="BY732" s="2">
        <f>ROUND(SUMIF(AA703:AA730,"=35806607",FR703:FR730),2)</f>
        <v>0</v>
      </c>
      <c r="BZ732" s="2">
        <f>ROUND(SUMIF(AA703:AA730,"=35806607",GL703:GL730),2)</f>
        <v>0</v>
      </c>
      <c r="CA732" s="2">
        <f>ROUND(SUMIF(AA703:AA730,"=35806607",GM703:GM730),2)</f>
        <v>136753.35999999999</v>
      </c>
      <c r="CB732" s="2">
        <f>ROUND(SUMIF(AA703:AA730,"=35806607",GN703:GN730),2)</f>
        <v>132579.53</v>
      </c>
      <c r="CC732" s="2">
        <f>ROUND(SUMIF(AA703:AA730,"=35806607",GO703:GO730),2)</f>
        <v>4173.83</v>
      </c>
      <c r="CD732" s="2">
        <f>ROUND(SUMIF(AA703:AA730,"=35806607",GP703:GP730),2)</f>
        <v>0</v>
      </c>
      <c r="CE732" s="2">
        <f>AC732-BX732</f>
        <v>65701.490000000005</v>
      </c>
      <c r="CF732" s="2">
        <f>AC732-BY732</f>
        <v>65701.490000000005</v>
      </c>
      <c r="CG732" s="2">
        <f>BX732-BZ732</f>
        <v>0</v>
      </c>
      <c r="CH732" s="2">
        <f>AC732-BX732-BY732+BZ732</f>
        <v>65701.490000000005</v>
      </c>
      <c r="CI732" s="2">
        <f>BY732-BZ732</f>
        <v>0</v>
      </c>
      <c r="CJ732" s="2">
        <f>ROUND(SUMIF(AA703:AA730,"=35806607",GX703:GX730),2)</f>
        <v>0</v>
      </c>
      <c r="CK732" s="2">
        <f>ROUND(SUMIF(AA703:AA730,"=35806607",GY703:GY730),2)</f>
        <v>0</v>
      </c>
      <c r="CL732" s="2">
        <f>ROUND(SUMIF(AA703:AA730,"=35806607",GZ703:GZ730),2)</f>
        <v>0</v>
      </c>
      <c r="CM732" s="2">
        <f>ROUND(SUMIF(AA703:AA730,"=35806607",HD703:HD730),2)</f>
        <v>0</v>
      </c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>
        <v>0</v>
      </c>
    </row>
    <row r="734" spans="1:245">
      <c r="A734" s="4">
        <v>50</v>
      </c>
      <c r="B734" s="4">
        <v>0</v>
      </c>
      <c r="C734" s="4">
        <v>0</v>
      </c>
      <c r="D734" s="4">
        <v>1</v>
      </c>
      <c r="E734" s="4">
        <v>201</v>
      </c>
      <c r="F734" s="4">
        <f>ROUND(Source!O732,O734)</f>
        <v>96914.78</v>
      </c>
      <c r="G734" s="4" t="s">
        <v>81</v>
      </c>
      <c r="H734" s="4" t="s">
        <v>82</v>
      </c>
      <c r="I734" s="4"/>
      <c r="J734" s="4"/>
      <c r="K734" s="4">
        <v>201</v>
      </c>
      <c r="L734" s="4">
        <v>1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245">
      <c r="A735" s="4">
        <v>50</v>
      </c>
      <c r="B735" s="4">
        <v>0</v>
      </c>
      <c r="C735" s="4">
        <v>0</v>
      </c>
      <c r="D735" s="4">
        <v>1</v>
      </c>
      <c r="E735" s="4">
        <v>202</v>
      </c>
      <c r="F735" s="4">
        <f>ROUND(Source!P732,O735)</f>
        <v>65701.490000000005</v>
      </c>
      <c r="G735" s="4" t="s">
        <v>83</v>
      </c>
      <c r="H735" s="4" t="s">
        <v>84</v>
      </c>
      <c r="I735" s="4"/>
      <c r="J735" s="4"/>
      <c r="K735" s="4">
        <v>202</v>
      </c>
      <c r="L735" s="4">
        <v>2</v>
      </c>
      <c r="M735" s="4">
        <v>3</v>
      </c>
      <c r="N735" s="4" t="s">
        <v>3</v>
      </c>
      <c r="O735" s="4">
        <v>2</v>
      </c>
      <c r="P735" s="4"/>
      <c r="Q735" s="4"/>
      <c r="R735" s="4"/>
      <c r="S735" s="4"/>
      <c r="T735" s="4"/>
      <c r="U735" s="4"/>
      <c r="V735" s="4"/>
      <c r="W735" s="4"/>
    </row>
    <row r="736" spans="1:245">
      <c r="A736" s="4">
        <v>50</v>
      </c>
      <c r="B736" s="4">
        <v>0</v>
      </c>
      <c r="C736" s="4">
        <v>0</v>
      </c>
      <c r="D736" s="4">
        <v>1</v>
      </c>
      <c r="E736" s="4">
        <v>222</v>
      </c>
      <c r="F736" s="4">
        <f>ROUND(Source!AO732,O736)</f>
        <v>0</v>
      </c>
      <c r="G736" s="4" t="s">
        <v>85</v>
      </c>
      <c r="H736" s="4" t="s">
        <v>86</v>
      </c>
      <c r="I736" s="4"/>
      <c r="J736" s="4"/>
      <c r="K736" s="4">
        <v>222</v>
      </c>
      <c r="L736" s="4">
        <v>3</v>
      </c>
      <c r="M736" s="4">
        <v>3</v>
      </c>
      <c r="N736" s="4" t="s">
        <v>3</v>
      </c>
      <c r="O736" s="4">
        <v>2</v>
      </c>
      <c r="P736" s="4"/>
      <c r="Q736" s="4"/>
      <c r="R736" s="4"/>
      <c r="S736" s="4"/>
      <c r="T736" s="4"/>
      <c r="U736" s="4"/>
      <c r="V736" s="4"/>
      <c r="W736" s="4"/>
    </row>
    <row r="737" spans="1:23">
      <c r="A737" s="4">
        <v>50</v>
      </c>
      <c r="B737" s="4">
        <v>0</v>
      </c>
      <c r="C737" s="4">
        <v>0</v>
      </c>
      <c r="D737" s="4">
        <v>1</v>
      </c>
      <c r="E737" s="4">
        <v>225</v>
      </c>
      <c r="F737" s="4">
        <f>ROUND(Source!AV732,O737)</f>
        <v>65701.490000000005</v>
      </c>
      <c r="G737" s="4" t="s">
        <v>87</v>
      </c>
      <c r="H737" s="4" t="s">
        <v>88</v>
      </c>
      <c r="I737" s="4"/>
      <c r="J737" s="4"/>
      <c r="K737" s="4">
        <v>225</v>
      </c>
      <c r="L737" s="4">
        <v>4</v>
      </c>
      <c r="M737" s="4">
        <v>3</v>
      </c>
      <c r="N737" s="4" t="s">
        <v>3</v>
      </c>
      <c r="O737" s="4">
        <v>2</v>
      </c>
      <c r="P737" s="4"/>
      <c r="Q737" s="4"/>
      <c r="R737" s="4"/>
      <c r="S737" s="4"/>
      <c r="T737" s="4"/>
      <c r="U737" s="4"/>
      <c r="V737" s="4"/>
      <c r="W737" s="4"/>
    </row>
    <row r="738" spans="1:23">
      <c r="A738" s="4">
        <v>50</v>
      </c>
      <c r="B738" s="4">
        <v>0</v>
      </c>
      <c r="C738" s="4">
        <v>0</v>
      </c>
      <c r="D738" s="4">
        <v>1</v>
      </c>
      <c r="E738" s="4">
        <v>226</v>
      </c>
      <c r="F738" s="4">
        <f>ROUND(Source!AW732,O738)</f>
        <v>65701.490000000005</v>
      </c>
      <c r="G738" s="4" t="s">
        <v>89</v>
      </c>
      <c r="H738" s="4" t="s">
        <v>90</v>
      </c>
      <c r="I738" s="4"/>
      <c r="J738" s="4"/>
      <c r="K738" s="4">
        <v>226</v>
      </c>
      <c r="L738" s="4">
        <v>5</v>
      </c>
      <c r="M738" s="4">
        <v>3</v>
      </c>
      <c r="N738" s="4" t="s">
        <v>3</v>
      </c>
      <c r="O738" s="4">
        <v>2</v>
      </c>
      <c r="P738" s="4"/>
      <c r="Q738" s="4"/>
      <c r="R738" s="4"/>
      <c r="S738" s="4"/>
      <c r="T738" s="4"/>
      <c r="U738" s="4"/>
      <c r="V738" s="4"/>
      <c r="W738" s="4"/>
    </row>
    <row r="739" spans="1:23">
      <c r="A739" s="4">
        <v>50</v>
      </c>
      <c r="B739" s="4">
        <v>0</v>
      </c>
      <c r="C739" s="4">
        <v>0</v>
      </c>
      <c r="D739" s="4">
        <v>1</v>
      </c>
      <c r="E739" s="4">
        <v>227</v>
      </c>
      <c r="F739" s="4">
        <f>ROUND(Source!AX732,O739)</f>
        <v>0</v>
      </c>
      <c r="G739" s="4" t="s">
        <v>91</v>
      </c>
      <c r="H739" s="4" t="s">
        <v>92</v>
      </c>
      <c r="I739" s="4"/>
      <c r="J739" s="4"/>
      <c r="K739" s="4">
        <v>227</v>
      </c>
      <c r="L739" s="4">
        <v>6</v>
      </c>
      <c r="M739" s="4">
        <v>3</v>
      </c>
      <c r="N739" s="4" t="s">
        <v>3</v>
      </c>
      <c r="O739" s="4">
        <v>2</v>
      </c>
      <c r="P739" s="4"/>
      <c r="Q739" s="4"/>
      <c r="R739" s="4"/>
      <c r="S739" s="4"/>
      <c r="T739" s="4"/>
      <c r="U739" s="4"/>
      <c r="V739" s="4"/>
      <c r="W739" s="4"/>
    </row>
    <row r="740" spans="1:23">
      <c r="A740" s="4">
        <v>50</v>
      </c>
      <c r="B740" s="4">
        <v>0</v>
      </c>
      <c r="C740" s="4">
        <v>0</v>
      </c>
      <c r="D740" s="4">
        <v>1</v>
      </c>
      <c r="E740" s="4">
        <v>228</v>
      </c>
      <c r="F740" s="4">
        <f>ROUND(Source!AY732,O740)</f>
        <v>65701.490000000005</v>
      </c>
      <c r="G740" s="4" t="s">
        <v>93</v>
      </c>
      <c r="H740" s="4" t="s">
        <v>94</v>
      </c>
      <c r="I740" s="4"/>
      <c r="J740" s="4"/>
      <c r="K740" s="4">
        <v>228</v>
      </c>
      <c r="L740" s="4">
        <v>7</v>
      </c>
      <c r="M740" s="4">
        <v>3</v>
      </c>
      <c r="N740" s="4" t="s">
        <v>3</v>
      </c>
      <c r="O740" s="4">
        <v>2</v>
      </c>
      <c r="P740" s="4"/>
      <c r="Q740" s="4"/>
      <c r="R740" s="4"/>
      <c r="S740" s="4"/>
      <c r="T740" s="4"/>
      <c r="U740" s="4"/>
      <c r="V740" s="4"/>
      <c r="W740" s="4"/>
    </row>
    <row r="741" spans="1:23">
      <c r="A741" s="4">
        <v>50</v>
      </c>
      <c r="B741" s="4">
        <v>0</v>
      </c>
      <c r="C741" s="4">
        <v>0</v>
      </c>
      <c r="D741" s="4">
        <v>1</v>
      </c>
      <c r="E741" s="4">
        <v>216</v>
      </c>
      <c r="F741" s="4">
        <f>ROUND(Source!AP732,O741)</f>
        <v>0</v>
      </c>
      <c r="G741" s="4" t="s">
        <v>95</v>
      </c>
      <c r="H741" s="4" t="s">
        <v>96</v>
      </c>
      <c r="I741" s="4"/>
      <c r="J741" s="4"/>
      <c r="K741" s="4">
        <v>216</v>
      </c>
      <c r="L741" s="4">
        <v>8</v>
      </c>
      <c r="M741" s="4">
        <v>3</v>
      </c>
      <c r="N741" s="4" t="s">
        <v>3</v>
      </c>
      <c r="O741" s="4">
        <v>2</v>
      </c>
      <c r="P741" s="4"/>
      <c r="Q741" s="4"/>
      <c r="R741" s="4"/>
      <c r="S741" s="4"/>
      <c r="T741" s="4"/>
      <c r="U741" s="4"/>
      <c r="V741" s="4"/>
      <c r="W741" s="4"/>
    </row>
    <row r="742" spans="1:23">
      <c r="A742" s="4">
        <v>50</v>
      </c>
      <c r="B742" s="4">
        <v>0</v>
      </c>
      <c r="C742" s="4">
        <v>0</v>
      </c>
      <c r="D742" s="4">
        <v>1</v>
      </c>
      <c r="E742" s="4">
        <v>223</v>
      </c>
      <c r="F742" s="4">
        <f>ROUND(Source!AQ732,O742)</f>
        <v>0</v>
      </c>
      <c r="G742" s="4" t="s">
        <v>97</v>
      </c>
      <c r="H742" s="4" t="s">
        <v>98</v>
      </c>
      <c r="I742" s="4"/>
      <c r="J742" s="4"/>
      <c r="K742" s="4">
        <v>223</v>
      </c>
      <c r="L742" s="4">
        <v>9</v>
      </c>
      <c r="M742" s="4">
        <v>3</v>
      </c>
      <c r="N742" s="4" t="s">
        <v>3</v>
      </c>
      <c r="O742" s="4">
        <v>2</v>
      </c>
      <c r="P742" s="4"/>
      <c r="Q742" s="4"/>
      <c r="R742" s="4"/>
      <c r="S742" s="4"/>
      <c r="T742" s="4"/>
      <c r="U742" s="4"/>
      <c r="V742" s="4"/>
      <c r="W742" s="4"/>
    </row>
    <row r="743" spans="1:23">
      <c r="A743" s="4">
        <v>50</v>
      </c>
      <c r="B743" s="4">
        <v>0</v>
      </c>
      <c r="C743" s="4">
        <v>0</v>
      </c>
      <c r="D743" s="4">
        <v>1</v>
      </c>
      <c r="E743" s="4">
        <v>229</v>
      </c>
      <c r="F743" s="4">
        <f>ROUND(Source!AZ732,O743)</f>
        <v>0</v>
      </c>
      <c r="G743" s="4" t="s">
        <v>99</v>
      </c>
      <c r="H743" s="4" t="s">
        <v>100</v>
      </c>
      <c r="I743" s="4"/>
      <c r="J743" s="4"/>
      <c r="K743" s="4">
        <v>229</v>
      </c>
      <c r="L743" s="4">
        <v>10</v>
      </c>
      <c r="M743" s="4">
        <v>3</v>
      </c>
      <c r="N743" s="4" t="s">
        <v>3</v>
      </c>
      <c r="O743" s="4">
        <v>2</v>
      </c>
      <c r="P743" s="4"/>
      <c r="Q743" s="4"/>
      <c r="R743" s="4"/>
      <c r="S743" s="4"/>
      <c r="T743" s="4"/>
      <c r="U743" s="4"/>
      <c r="V743" s="4"/>
      <c r="W743" s="4"/>
    </row>
    <row r="744" spans="1:23">
      <c r="A744" s="4">
        <v>50</v>
      </c>
      <c r="B744" s="4">
        <v>0</v>
      </c>
      <c r="C744" s="4">
        <v>0</v>
      </c>
      <c r="D744" s="4">
        <v>1</v>
      </c>
      <c r="E744" s="4">
        <v>203</v>
      </c>
      <c r="F744" s="4">
        <f>ROUND(Source!Q732,O744)</f>
        <v>1290.27</v>
      </c>
      <c r="G744" s="4" t="s">
        <v>101</v>
      </c>
      <c r="H744" s="4" t="s">
        <v>102</v>
      </c>
      <c r="I744" s="4"/>
      <c r="J744" s="4"/>
      <c r="K744" s="4">
        <v>203</v>
      </c>
      <c r="L744" s="4">
        <v>11</v>
      </c>
      <c r="M744" s="4">
        <v>3</v>
      </c>
      <c r="N744" s="4" t="s">
        <v>3</v>
      </c>
      <c r="O744" s="4">
        <v>2</v>
      </c>
      <c r="P744" s="4"/>
      <c r="Q744" s="4"/>
      <c r="R744" s="4"/>
      <c r="S744" s="4"/>
      <c r="T744" s="4"/>
      <c r="U744" s="4"/>
      <c r="V744" s="4"/>
      <c r="W744" s="4"/>
    </row>
    <row r="745" spans="1:23">
      <c r="A745" s="4">
        <v>50</v>
      </c>
      <c r="B745" s="4">
        <v>0</v>
      </c>
      <c r="C745" s="4">
        <v>0</v>
      </c>
      <c r="D745" s="4">
        <v>1</v>
      </c>
      <c r="E745" s="4">
        <v>231</v>
      </c>
      <c r="F745" s="4">
        <f>ROUND(Source!BB732,O745)</f>
        <v>0</v>
      </c>
      <c r="G745" s="4" t="s">
        <v>103</v>
      </c>
      <c r="H745" s="4" t="s">
        <v>104</v>
      </c>
      <c r="I745" s="4"/>
      <c r="J745" s="4"/>
      <c r="K745" s="4">
        <v>231</v>
      </c>
      <c r="L745" s="4">
        <v>12</v>
      </c>
      <c r="M745" s="4">
        <v>3</v>
      </c>
      <c r="N745" s="4" t="s">
        <v>3</v>
      </c>
      <c r="O745" s="4">
        <v>2</v>
      </c>
      <c r="P745" s="4"/>
      <c r="Q745" s="4"/>
      <c r="R745" s="4"/>
      <c r="S745" s="4"/>
      <c r="T745" s="4"/>
      <c r="U745" s="4"/>
      <c r="V745" s="4"/>
      <c r="W745" s="4"/>
    </row>
    <row r="746" spans="1:23">
      <c r="A746" s="4">
        <v>50</v>
      </c>
      <c r="B746" s="4">
        <v>0</v>
      </c>
      <c r="C746" s="4">
        <v>0</v>
      </c>
      <c r="D746" s="4">
        <v>1</v>
      </c>
      <c r="E746" s="4">
        <v>204</v>
      </c>
      <c r="F746" s="4">
        <f>ROUND(Source!R732,O746)</f>
        <v>472.79</v>
      </c>
      <c r="G746" s="4" t="s">
        <v>105</v>
      </c>
      <c r="H746" s="4" t="s">
        <v>106</v>
      </c>
      <c r="I746" s="4"/>
      <c r="J746" s="4"/>
      <c r="K746" s="4">
        <v>204</v>
      </c>
      <c r="L746" s="4">
        <v>13</v>
      </c>
      <c r="M746" s="4">
        <v>3</v>
      </c>
      <c r="N746" s="4" t="s">
        <v>3</v>
      </c>
      <c r="O746" s="4">
        <v>2</v>
      </c>
      <c r="P746" s="4"/>
      <c r="Q746" s="4"/>
      <c r="R746" s="4"/>
      <c r="S746" s="4"/>
      <c r="T746" s="4"/>
      <c r="U746" s="4"/>
      <c r="V746" s="4"/>
      <c r="W746" s="4"/>
    </row>
    <row r="747" spans="1:23">
      <c r="A747" s="4">
        <v>50</v>
      </c>
      <c r="B747" s="4">
        <v>0</v>
      </c>
      <c r="C747" s="4">
        <v>0</v>
      </c>
      <c r="D747" s="4">
        <v>1</v>
      </c>
      <c r="E747" s="4">
        <v>205</v>
      </c>
      <c r="F747" s="4">
        <f>ROUND(Source!S732,O747)</f>
        <v>29923.02</v>
      </c>
      <c r="G747" s="4" t="s">
        <v>107</v>
      </c>
      <c r="H747" s="4" t="s">
        <v>108</v>
      </c>
      <c r="I747" s="4"/>
      <c r="J747" s="4"/>
      <c r="K747" s="4">
        <v>205</v>
      </c>
      <c r="L747" s="4">
        <v>14</v>
      </c>
      <c r="M747" s="4">
        <v>3</v>
      </c>
      <c r="N747" s="4" t="s">
        <v>3</v>
      </c>
      <c r="O747" s="4">
        <v>2</v>
      </c>
      <c r="P747" s="4"/>
      <c r="Q747" s="4"/>
      <c r="R747" s="4"/>
      <c r="S747" s="4"/>
      <c r="T747" s="4"/>
      <c r="U747" s="4"/>
      <c r="V747" s="4"/>
      <c r="W747" s="4"/>
    </row>
    <row r="748" spans="1:23">
      <c r="A748" s="4">
        <v>50</v>
      </c>
      <c r="B748" s="4">
        <v>0</v>
      </c>
      <c r="C748" s="4">
        <v>0</v>
      </c>
      <c r="D748" s="4">
        <v>1</v>
      </c>
      <c r="E748" s="4">
        <v>232</v>
      </c>
      <c r="F748" s="4">
        <f>ROUND(Source!BC732,O748)</f>
        <v>0</v>
      </c>
      <c r="G748" s="4" t="s">
        <v>109</v>
      </c>
      <c r="H748" s="4" t="s">
        <v>110</v>
      </c>
      <c r="I748" s="4"/>
      <c r="J748" s="4"/>
      <c r="K748" s="4">
        <v>232</v>
      </c>
      <c r="L748" s="4">
        <v>15</v>
      </c>
      <c r="M748" s="4">
        <v>3</v>
      </c>
      <c r="N748" s="4" t="s">
        <v>3</v>
      </c>
      <c r="O748" s="4">
        <v>2</v>
      </c>
      <c r="P748" s="4"/>
      <c r="Q748" s="4"/>
      <c r="R748" s="4"/>
      <c r="S748" s="4"/>
      <c r="T748" s="4"/>
      <c r="U748" s="4"/>
      <c r="V748" s="4"/>
      <c r="W748" s="4"/>
    </row>
    <row r="749" spans="1:23">
      <c r="A749" s="4">
        <v>50</v>
      </c>
      <c r="B749" s="4">
        <v>0</v>
      </c>
      <c r="C749" s="4">
        <v>0</v>
      </c>
      <c r="D749" s="4">
        <v>1</v>
      </c>
      <c r="E749" s="4">
        <v>214</v>
      </c>
      <c r="F749" s="4">
        <f>ROUND(Source!AS732,O749)</f>
        <v>132579.53</v>
      </c>
      <c r="G749" s="4" t="s">
        <v>111</v>
      </c>
      <c r="H749" s="4" t="s">
        <v>112</v>
      </c>
      <c r="I749" s="4"/>
      <c r="J749" s="4"/>
      <c r="K749" s="4">
        <v>214</v>
      </c>
      <c r="L749" s="4">
        <v>16</v>
      </c>
      <c r="M749" s="4">
        <v>3</v>
      </c>
      <c r="N749" s="4" t="s">
        <v>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0" spans="1:23">
      <c r="A750" s="4">
        <v>50</v>
      </c>
      <c r="B750" s="4">
        <v>0</v>
      </c>
      <c r="C750" s="4">
        <v>0</v>
      </c>
      <c r="D750" s="4">
        <v>1</v>
      </c>
      <c r="E750" s="4">
        <v>215</v>
      </c>
      <c r="F750" s="4">
        <f>ROUND(Source!AT732,O750)</f>
        <v>4173.83</v>
      </c>
      <c r="G750" s="4" t="s">
        <v>113</v>
      </c>
      <c r="H750" s="4" t="s">
        <v>114</v>
      </c>
      <c r="I750" s="4"/>
      <c r="J750" s="4"/>
      <c r="K750" s="4">
        <v>215</v>
      </c>
      <c r="L750" s="4">
        <v>17</v>
      </c>
      <c r="M750" s="4">
        <v>3</v>
      </c>
      <c r="N750" s="4" t="s">
        <v>3</v>
      </c>
      <c r="O750" s="4">
        <v>2</v>
      </c>
      <c r="P750" s="4"/>
      <c r="Q750" s="4"/>
      <c r="R750" s="4"/>
      <c r="S750" s="4"/>
      <c r="T750" s="4"/>
      <c r="U750" s="4"/>
      <c r="V750" s="4"/>
      <c r="W750" s="4"/>
    </row>
    <row r="751" spans="1:23">
      <c r="A751" s="4">
        <v>50</v>
      </c>
      <c r="B751" s="4">
        <v>0</v>
      </c>
      <c r="C751" s="4">
        <v>0</v>
      </c>
      <c r="D751" s="4">
        <v>1</v>
      </c>
      <c r="E751" s="4">
        <v>217</v>
      </c>
      <c r="F751" s="4">
        <f>ROUND(Source!AU732,O751)</f>
        <v>0</v>
      </c>
      <c r="G751" s="4" t="s">
        <v>115</v>
      </c>
      <c r="H751" s="4" t="s">
        <v>116</v>
      </c>
      <c r="I751" s="4"/>
      <c r="J751" s="4"/>
      <c r="K751" s="4">
        <v>217</v>
      </c>
      <c r="L751" s="4">
        <v>18</v>
      </c>
      <c r="M751" s="4">
        <v>3</v>
      </c>
      <c r="N751" s="4" t="s">
        <v>3</v>
      </c>
      <c r="O751" s="4">
        <v>2</v>
      </c>
      <c r="P751" s="4"/>
      <c r="Q751" s="4"/>
      <c r="R751" s="4"/>
      <c r="S751" s="4"/>
      <c r="T751" s="4"/>
      <c r="U751" s="4"/>
      <c r="V751" s="4"/>
      <c r="W751" s="4"/>
    </row>
    <row r="752" spans="1:23">
      <c r="A752" s="4">
        <v>50</v>
      </c>
      <c r="B752" s="4">
        <v>0</v>
      </c>
      <c r="C752" s="4">
        <v>0</v>
      </c>
      <c r="D752" s="4">
        <v>1</v>
      </c>
      <c r="E752" s="4">
        <v>230</v>
      </c>
      <c r="F752" s="4">
        <f>ROUND(Source!BA732,O752)</f>
        <v>0</v>
      </c>
      <c r="G752" s="4" t="s">
        <v>117</v>
      </c>
      <c r="H752" s="4" t="s">
        <v>118</v>
      </c>
      <c r="I752" s="4"/>
      <c r="J752" s="4"/>
      <c r="K752" s="4">
        <v>230</v>
      </c>
      <c r="L752" s="4">
        <v>19</v>
      </c>
      <c r="M752" s="4">
        <v>3</v>
      </c>
      <c r="N752" s="4" t="s">
        <v>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</row>
    <row r="753" spans="1:206">
      <c r="A753" s="4">
        <v>50</v>
      </c>
      <c r="B753" s="4">
        <v>0</v>
      </c>
      <c r="C753" s="4">
        <v>0</v>
      </c>
      <c r="D753" s="4">
        <v>1</v>
      </c>
      <c r="E753" s="4">
        <v>206</v>
      </c>
      <c r="F753" s="4">
        <f>ROUND(Source!T732,O753)</f>
        <v>0</v>
      </c>
      <c r="G753" s="4" t="s">
        <v>119</v>
      </c>
      <c r="H753" s="4" t="s">
        <v>120</v>
      </c>
      <c r="I753" s="4"/>
      <c r="J753" s="4"/>
      <c r="K753" s="4">
        <v>206</v>
      </c>
      <c r="L753" s="4">
        <v>20</v>
      </c>
      <c r="M753" s="4">
        <v>3</v>
      </c>
      <c r="N753" s="4" t="s">
        <v>3</v>
      </c>
      <c r="O753" s="4">
        <v>2</v>
      </c>
      <c r="P753" s="4"/>
      <c r="Q753" s="4"/>
      <c r="R753" s="4"/>
      <c r="S753" s="4"/>
      <c r="T753" s="4"/>
      <c r="U753" s="4"/>
      <c r="V753" s="4"/>
      <c r="W753" s="4"/>
    </row>
    <row r="754" spans="1:206">
      <c r="A754" s="4">
        <v>50</v>
      </c>
      <c r="B754" s="4">
        <v>0</v>
      </c>
      <c r="C754" s="4">
        <v>0</v>
      </c>
      <c r="D754" s="4">
        <v>1</v>
      </c>
      <c r="E754" s="4">
        <v>207</v>
      </c>
      <c r="F754" s="4">
        <f>Source!U732</f>
        <v>99.051292500000002</v>
      </c>
      <c r="G754" s="4" t="s">
        <v>121</v>
      </c>
      <c r="H754" s="4" t="s">
        <v>122</v>
      </c>
      <c r="I754" s="4"/>
      <c r="J754" s="4"/>
      <c r="K754" s="4">
        <v>207</v>
      </c>
      <c r="L754" s="4">
        <v>21</v>
      </c>
      <c r="M754" s="4">
        <v>3</v>
      </c>
      <c r="N754" s="4" t="s">
        <v>3</v>
      </c>
      <c r="O754" s="4">
        <v>-1</v>
      </c>
      <c r="P754" s="4"/>
      <c r="Q754" s="4"/>
      <c r="R754" s="4"/>
      <c r="S754" s="4"/>
      <c r="T754" s="4"/>
      <c r="U754" s="4"/>
      <c r="V754" s="4"/>
      <c r="W754" s="4"/>
    </row>
    <row r="755" spans="1:206">
      <c r="A755" s="4">
        <v>50</v>
      </c>
      <c r="B755" s="4">
        <v>0</v>
      </c>
      <c r="C755" s="4">
        <v>0</v>
      </c>
      <c r="D755" s="4">
        <v>1</v>
      </c>
      <c r="E755" s="4">
        <v>208</v>
      </c>
      <c r="F755" s="4">
        <f>Source!V732</f>
        <v>1.3524087499999999</v>
      </c>
      <c r="G755" s="4" t="s">
        <v>123</v>
      </c>
      <c r="H755" s="4" t="s">
        <v>124</v>
      </c>
      <c r="I755" s="4"/>
      <c r="J755" s="4"/>
      <c r="K755" s="4">
        <v>208</v>
      </c>
      <c r="L755" s="4">
        <v>22</v>
      </c>
      <c r="M755" s="4">
        <v>3</v>
      </c>
      <c r="N755" s="4" t="s">
        <v>3</v>
      </c>
      <c r="O755" s="4">
        <v>-1</v>
      </c>
      <c r="P755" s="4"/>
      <c r="Q755" s="4"/>
      <c r="R755" s="4"/>
      <c r="S755" s="4"/>
      <c r="T755" s="4"/>
      <c r="U755" s="4"/>
      <c r="V755" s="4"/>
      <c r="W755" s="4"/>
    </row>
    <row r="756" spans="1:206">
      <c r="A756" s="4">
        <v>50</v>
      </c>
      <c r="B756" s="4">
        <v>0</v>
      </c>
      <c r="C756" s="4">
        <v>0</v>
      </c>
      <c r="D756" s="4">
        <v>1</v>
      </c>
      <c r="E756" s="4">
        <v>209</v>
      </c>
      <c r="F756" s="4">
        <f>ROUND(Source!W732,O756)</f>
        <v>503.82</v>
      </c>
      <c r="G756" s="4" t="s">
        <v>125</v>
      </c>
      <c r="H756" s="4" t="s">
        <v>126</v>
      </c>
      <c r="I756" s="4"/>
      <c r="J756" s="4"/>
      <c r="K756" s="4">
        <v>209</v>
      </c>
      <c r="L756" s="4">
        <v>23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06">
      <c r="A757" s="4">
        <v>50</v>
      </c>
      <c r="B757" s="4">
        <v>0</v>
      </c>
      <c r="C757" s="4">
        <v>0</v>
      </c>
      <c r="D757" s="4">
        <v>1</v>
      </c>
      <c r="E757" s="4">
        <v>233</v>
      </c>
      <c r="F757" s="4">
        <f>ROUND(Source!BD732,O757)</f>
        <v>0</v>
      </c>
      <c r="G757" s="4" t="s">
        <v>127</v>
      </c>
      <c r="H757" s="4" t="s">
        <v>128</v>
      </c>
      <c r="I757" s="4"/>
      <c r="J757" s="4"/>
      <c r="K757" s="4">
        <v>233</v>
      </c>
      <c r="L757" s="4">
        <v>24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06">
      <c r="A758" s="4">
        <v>50</v>
      </c>
      <c r="B758" s="4">
        <v>0</v>
      </c>
      <c r="C758" s="4">
        <v>0</v>
      </c>
      <c r="D758" s="4">
        <v>1</v>
      </c>
      <c r="E758" s="4">
        <v>210</v>
      </c>
      <c r="F758" s="4">
        <f>ROUND(Source!X732,O758)</f>
        <v>26576.06</v>
      </c>
      <c r="G758" s="4" t="s">
        <v>129</v>
      </c>
      <c r="H758" s="4" t="s">
        <v>130</v>
      </c>
      <c r="I758" s="4"/>
      <c r="J758" s="4"/>
      <c r="K758" s="4">
        <v>210</v>
      </c>
      <c r="L758" s="4">
        <v>25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06">
      <c r="A759" s="4">
        <v>50</v>
      </c>
      <c r="B759" s="4">
        <v>0</v>
      </c>
      <c r="C759" s="4">
        <v>0</v>
      </c>
      <c r="D759" s="4">
        <v>1</v>
      </c>
      <c r="E759" s="4">
        <v>211</v>
      </c>
      <c r="F759" s="4">
        <f>ROUND(Source!Y732,O759)</f>
        <v>13262.52</v>
      </c>
      <c r="G759" s="4" t="s">
        <v>131</v>
      </c>
      <c r="H759" s="4" t="s">
        <v>132</v>
      </c>
      <c r="I759" s="4"/>
      <c r="J759" s="4"/>
      <c r="K759" s="4">
        <v>211</v>
      </c>
      <c r="L759" s="4">
        <v>26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06">
      <c r="A760" s="4">
        <v>50</v>
      </c>
      <c r="B760" s="4">
        <v>0</v>
      </c>
      <c r="C760" s="4">
        <v>0</v>
      </c>
      <c r="D760" s="4">
        <v>1</v>
      </c>
      <c r="E760" s="4">
        <v>0</v>
      </c>
      <c r="F760" s="4">
        <f>ROUND(Source!AR732,O760)</f>
        <v>136753.35999999999</v>
      </c>
      <c r="G760" s="4" t="s">
        <v>133</v>
      </c>
      <c r="H760" s="4" t="s">
        <v>134</v>
      </c>
      <c r="I760" s="4"/>
      <c r="J760" s="4"/>
      <c r="K760" s="4">
        <v>224</v>
      </c>
      <c r="L760" s="4">
        <v>27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06">
      <c r="A761" s="4">
        <v>50</v>
      </c>
      <c r="B761" s="4">
        <v>0</v>
      </c>
      <c r="C761" s="4">
        <v>0</v>
      </c>
      <c r="D761" s="4">
        <v>2</v>
      </c>
      <c r="E761" s="4">
        <v>0</v>
      </c>
      <c r="F761" s="4">
        <f>ROUND(F760*0.18,O761)</f>
        <v>24615.599999999999</v>
      </c>
      <c r="G761" s="4" t="s">
        <v>135</v>
      </c>
      <c r="H761" s="4" t="s">
        <v>135</v>
      </c>
      <c r="I761" s="4"/>
      <c r="J761" s="4"/>
      <c r="K761" s="4">
        <v>212</v>
      </c>
      <c r="L761" s="4">
        <v>28</v>
      </c>
      <c r="M761" s="4">
        <v>0</v>
      </c>
      <c r="N761" s="4" t="s">
        <v>3</v>
      </c>
      <c r="O761" s="4">
        <v>1</v>
      </c>
      <c r="P761" s="4"/>
      <c r="Q761" s="4"/>
      <c r="R761" s="4"/>
      <c r="S761" s="4"/>
      <c r="T761" s="4"/>
      <c r="U761" s="4"/>
      <c r="V761" s="4"/>
      <c r="W761" s="4"/>
    </row>
    <row r="762" spans="1:206">
      <c r="A762" s="4">
        <v>50</v>
      </c>
      <c r="B762" s="4">
        <v>0</v>
      </c>
      <c r="C762" s="4">
        <v>0</v>
      </c>
      <c r="D762" s="4">
        <v>2</v>
      </c>
      <c r="E762" s="4">
        <v>224</v>
      </c>
      <c r="F762" s="4">
        <f>ROUND(F760*1.18,O762)</f>
        <v>161369</v>
      </c>
      <c r="G762" s="4" t="s">
        <v>136</v>
      </c>
      <c r="H762" s="4" t="s">
        <v>137</v>
      </c>
      <c r="I762" s="4"/>
      <c r="J762" s="4"/>
      <c r="K762" s="4">
        <v>212</v>
      </c>
      <c r="L762" s="4">
        <v>29</v>
      </c>
      <c r="M762" s="4">
        <v>0</v>
      </c>
      <c r="N762" s="4" t="s">
        <v>3</v>
      </c>
      <c r="O762" s="4">
        <v>1</v>
      </c>
      <c r="P762" s="4"/>
      <c r="Q762" s="4"/>
      <c r="R762" s="4"/>
      <c r="S762" s="4"/>
      <c r="T762" s="4"/>
      <c r="U762" s="4"/>
      <c r="V762" s="4"/>
      <c r="W762" s="4"/>
    </row>
    <row r="764" spans="1:206">
      <c r="A764" s="2">
        <v>51</v>
      </c>
      <c r="B764" s="2">
        <f>B647</f>
        <v>0</v>
      </c>
      <c r="C764" s="2">
        <f>A647</f>
        <v>4</v>
      </c>
      <c r="D764" s="2">
        <f>ROW(A647)</f>
        <v>647</v>
      </c>
      <c r="E764" s="2"/>
      <c r="F764" s="2" t="str">
        <f>IF(F647&lt;&gt;"",F647,"")</f>
        <v>Новый раздел</v>
      </c>
      <c r="G764" s="2" t="str">
        <f>IF(G647&lt;&gt;"",G647,"")</f>
        <v>комната 2-3</v>
      </c>
      <c r="H764" s="2">
        <v>0</v>
      </c>
      <c r="I764" s="2"/>
      <c r="J764" s="2"/>
      <c r="K764" s="2"/>
      <c r="L764" s="2"/>
      <c r="M764" s="2"/>
      <c r="N764" s="2"/>
      <c r="O764" s="2">
        <f t="shared" ref="O764:T764" si="564">ROUND(O667+O732+AB764,2)</f>
        <v>99275.44</v>
      </c>
      <c r="P764" s="2">
        <f t="shared" si="564"/>
        <v>65701.490000000005</v>
      </c>
      <c r="Q764" s="2">
        <f t="shared" si="564"/>
        <v>1343.64</v>
      </c>
      <c r="R764" s="2">
        <f t="shared" si="564"/>
        <v>508.71</v>
      </c>
      <c r="S764" s="2">
        <f t="shared" si="564"/>
        <v>32230.31</v>
      </c>
      <c r="T764" s="2">
        <f t="shared" si="564"/>
        <v>0</v>
      </c>
      <c r="U764" s="2">
        <f>U667+U732+AH764</f>
        <v>107.8551825</v>
      </c>
      <c r="V764" s="2">
        <f>V667+V732+AI764</f>
        <v>1.4527187499999998</v>
      </c>
      <c r="W764" s="2">
        <f>ROUND(W667+W732+AJ764,2)</f>
        <v>503.82</v>
      </c>
      <c r="X764" s="2">
        <f>ROUND(X667+X732+AK764,2)</f>
        <v>28210.31</v>
      </c>
      <c r="Y764" s="2">
        <f>ROUND(Y667+Y732+AL764,2)</f>
        <v>14477.99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>
        <f t="shared" ref="AO764:BD764" si="565">ROUND(AO667+AO732+BX764,2)</f>
        <v>0</v>
      </c>
      <c r="AP764" s="2">
        <f t="shared" si="565"/>
        <v>0</v>
      </c>
      <c r="AQ764" s="2">
        <f t="shared" si="565"/>
        <v>0</v>
      </c>
      <c r="AR764" s="2">
        <f t="shared" si="565"/>
        <v>141963.74</v>
      </c>
      <c r="AS764" s="2">
        <f t="shared" si="565"/>
        <v>137789.91</v>
      </c>
      <c r="AT764" s="2">
        <f t="shared" si="565"/>
        <v>4173.83</v>
      </c>
      <c r="AU764" s="2">
        <f t="shared" si="565"/>
        <v>0</v>
      </c>
      <c r="AV764" s="2">
        <f t="shared" si="565"/>
        <v>65701.490000000005</v>
      </c>
      <c r="AW764" s="2">
        <f t="shared" si="565"/>
        <v>65701.490000000005</v>
      </c>
      <c r="AX764" s="2">
        <f t="shared" si="565"/>
        <v>0</v>
      </c>
      <c r="AY764" s="2">
        <f t="shared" si="565"/>
        <v>65701.490000000005</v>
      </c>
      <c r="AZ764" s="2">
        <f t="shared" si="565"/>
        <v>0</v>
      </c>
      <c r="BA764" s="2">
        <f t="shared" si="565"/>
        <v>0</v>
      </c>
      <c r="BB764" s="2">
        <f t="shared" si="565"/>
        <v>0</v>
      </c>
      <c r="BC764" s="2">
        <f t="shared" si="565"/>
        <v>0</v>
      </c>
      <c r="BD764" s="2">
        <f t="shared" si="565"/>
        <v>0</v>
      </c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>
        <v>0</v>
      </c>
    </row>
    <row r="766" spans="1:206">
      <c r="A766" s="4">
        <v>50</v>
      </c>
      <c r="B766" s="4">
        <v>0</v>
      </c>
      <c r="C766" s="4">
        <v>0</v>
      </c>
      <c r="D766" s="4">
        <v>1</v>
      </c>
      <c r="E766" s="4">
        <v>201</v>
      </c>
      <c r="F766" s="4">
        <f>ROUND(Source!O764,O766)</f>
        <v>99275.44</v>
      </c>
      <c r="G766" s="4" t="s">
        <v>81</v>
      </c>
      <c r="H766" s="4" t="s">
        <v>82</v>
      </c>
      <c r="I766" s="4"/>
      <c r="J766" s="4"/>
      <c r="K766" s="4">
        <v>201</v>
      </c>
      <c r="L766" s="4">
        <v>1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06">
      <c r="A767" s="4">
        <v>50</v>
      </c>
      <c r="B767" s="4">
        <v>0</v>
      </c>
      <c r="C767" s="4">
        <v>0</v>
      </c>
      <c r="D767" s="4">
        <v>1</v>
      </c>
      <c r="E767" s="4">
        <v>202</v>
      </c>
      <c r="F767" s="4">
        <f>ROUND(Source!P764,O767)</f>
        <v>65701.490000000005</v>
      </c>
      <c r="G767" s="4" t="s">
        <v>83</v>
      </c>
      <c r="H767" s="4" t="s">
        <v>84</v>
      </c>
      <c r="I767" s="4"/>
      <c r="J767" s="4"/>
      <c r="K767" s="4">
        <v>202</v>
      </c>
      <c r="L767" s="4">
        <v>2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06">
      <c r="A768" s="4">
        <v>50</v>
      </c>
      <c r="B768" s="4">
        <v>0</v>
      </c>
      <c r="C768" s="4">
        <v>0</v>
      </c>
      <c r="D768" s="4">
        <v>1</v>
      </c>
      <c r="E768" s="4">
        <v>222</v>
      </c>
      <c r="F768" s="4">
        <f>ROUND(Source!AO764,O768)</f>
        <v>0</v>
      </c>
      <c r="G768" s="4" t="s">
        <v>85</v>
      </c>
      <c r="H768" s="4" t="s">
        <v>86</v>
      </c>
      <c r="I768" s="4"/>
      <c r="J768" s="4"/>
      <c r="K768" s="4">
        <v>222</v>
      </c>
      <c r="L768" s="4">
        <v>3</v>
      </c>
      <c r="M768" s="4">
        <v>3</v>
      </c>
      <c r="N768" s="4" t="s">
        <v>3</v>
      </c>
      <c r="O768" s="4">
        <v>2</v>
      </c>
      <c r="P768" s="4"/>
      <c r="Q768" s="4"/>
      <c r="R768" s="4"/>
      <c r="S768" s="4"/>
      <c r="T768" s="4"/>
      <c r="U768" s="4"/>
      <c r="V768" s="4"/>
      <c r="W768" s="4"/>
    </row>
    <row r="769" spans="1:23">
      <c r="A769" s="4">
        <v>50</v>
      </c>
      <c r="B769" s="4">
        <v>0</v>
      </c>
      <c r="C769" s="4">
        <v>0</v>
      </c>
      <c r="D769" s="4">
        <v>1</v>
      </c>
      <c r="E769" s="4">
        <v>225</v>
      </c>
      <c r="F769" s="4">
        <f>ROUND(Source!AV764,O769)</f>
        <v>65701.490000000005</v>
      </c>
      <c r="G769" s="4" t="s">
        <v>87</v>
      </c>
      <c r="H769" s="4" t="s">
        <v>88</v>
      </c>
      <c r="I769" s="4"/>
      <c r="J769" s="4"/>
      <c r="K769" s="4">
        <v>225</v>
      </c>
      <c r="L769" s="4">
        <v>4</v>
      </c>
      <c r="M769" s="4">
        <v>3</v>
      </c>
      <c r="N769" s="4" t="s">
        <v>3</v>
      </c>
      <c r="O769" s="4">
        <v>2</v>
      </c>
      <c r="P769" s="4"/>
      <c r="Q769" s="4"/>
      <c r="R769" s="4"/>
      <c r="S769" s="4"/>
      <c r="T769" s="4"/>
      <c r="U769" s="4"/>
      <c r="V769" s="4"/>
      <c r="W769" s="4"/>
    </row>
    <row r="770" spans="1:23">
      <c r="A770" s="4">
        <v>50</v>
      </c>
      <c r="B770" s="4">
        <v>0</v>
      </c>
      <c r="C770" s="4">
        <v>0</v>
      </c>
      <c r="D770" s="4">
        <v>1</v>
      </c>
      <c r="E770" s="4">
        <v>226</v>
      </c>
      <c r="F770" s="4">
        <f>ROUND(Source!AW764,O770)</f>
        <v>65701.490000000005</v>
      </c>
      <c r="G770" s="4" t="s">
        <v>89</v>
      </c>
      <c r="H770" s="4" t="s">
        <v>90</v>
      </c>
      <c r="I770" s="4"/>
      <c r="J770" s="4"/>
      <c r="K770" s="4">
        <v>226</v>
      </c>
      <c r="L770" s="4">
        <v>5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23">
      <c r="A771" s="4">
        <v>50</v>
      </c>
      <c r="B771" s="4">
        <v>0</v>
      </c>
      <c r="C771" s="4">
        <v>0</v>
      </c>
      <c r="D771" s="4">
        <v>1</v>
      </c>
      <c r="E771" s="4">
        <v>227</v>
      </c>
      <c r="F771" s="4">
        <f>ROUND(Source!AX764,O771)</f>
        <v>0</v>
      </c>
      <c r="G771" s="4" t="s">
        <v>91</v>
      </c>
      <c r="H771" s="4" t="s">
        <v>92</v>
      </c>
      <c r="I771" s="4"/>
      <c r="J771" s="4"/>
      <c r="K771" s="4">
        <v>227</v>
      </c>
      <c r="L771" s="4">
        <v>6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3">
      <c r="A772" s="4">
        <v>50</v>
      </c>
      <c r="B772" s="4">
        <v>0</v>
      </c>
      <c r="C772" s="4">
        <v>0</v>
      </c>
      <c r="D772" s="4">
        <v>1</v>
      </c>
      <c r="E772" s="4">
        <v>228</v>
      </c>
      <c r="F772" s="4">
        <f>ROUND(Source!AY764,O772)</f>
        <v>65701.490000000005</v>
      </c>
      <c r="G772" s="4" t="s">
        <v>93</v>
      </c>
      <c r="H772" s="4" t="s">
        <v>94</v>
      </c>
      <c r="I772" s="4"/>
      <c r="J772" s="4"/>
      <c r="K772" s="4">
        <v>228</v>
      </c>
      <c r="L772" s="4">
        <v>7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3">
      <c r="A773" s="4">
        <v>50</v>
      </c>
      <c r="B773" s="4">
        <v>0</v>
      </c>
      <c r="C773" s="4">
        <v>0</v>
      </c>
      <c r="D773" s="4">
        <v>1</v>
      </c>
      <c r="E773" s="4">
        <v>216</v>
      </c>
      <c r="F773" s="4">
        <f>ROUND(Source!AP764,O773)</f>
        <v>0</v>
      </c>
      <c r="G773" s="4" t="s">
        <v>95</v>
      </c>
      <c r="H773" s="4" t="s">
        <v>96</v>
      </c>
      <c r="I773" s="4"/>
      <c r="J773" s="4"/>
      <c r="K773" s="4">
        <v>216</v>
      </c>
      <c r="L773" s="4">
        <v>8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3">
      <c r="A774" s="4">
        <v>50</v>
      </c>
      <c r="B774" s="4">
        <v>0</v>
      </c>
      <c r="C774" s="4">
        <v>0</v>
      </c>
      <c r="D774" s="4">
        <v>1</v>
      </c>
      <c r="E774" s="4">
        <v>223</v>
      </c>
      <c r="F774" s="4">
        <f>ROUND(Source!AQ764,O774)</f>
        <v>0</v>
      </c>
      <c r="G774" s="4" t="s">
        <v>97</v>
      </c>
      <c r="H774" s="4" t="s">
        <v>98</v>
      </c>
      <c r="I774" s="4"/>
      <c r="J774" s="4"/>
      <c r="K774" s="4">
        <v>223</v>
      </c>
      <c r="L774" s="4">
        <v>9</v>
      </c>
      <c r="M774" s="4">
        <v>3</v>
      </c>
      <c r="N774" s="4" t="s">
        <v>3</v>
      </c>
      <c r="O774" s="4">
        <v>2</v>
      </c>
      <c r="P774" s="4"/>
      <c r="Q774" s="4"/>
      <c r="R774" s="4"/>
      <c r="S774" s="4"/>
      <c r="T774" s="4"/>
      <c r="U774" s="4"/>
      <c r="V774" s="4"/>
      <c r="W774" s="4"/>
    </row>
    <row r="775" spans="1:23">
      <c r="A775" s="4">
        <v>50</v>
      </c>
      <c r="B775" s="4">
        <v>0</v>
      </c>
      <c r="C775" s="4">
        <v>0</v>
      </c>
      <c r="D775" s="4">
        <v>1</v>
      </c>
      <c r="E775" s="4">
        <v>229</v>
      </c>
      <c r="F775" s="4">
        <f>ROUND(Source!AZ764,O775)</f>
        <v>0</v>
      </c>
      <c r="G775" s="4" t="s">
        <v>99</v>
      </c>
      <c r="H775" s="4" t="s">
        <v>100</v>
      </c>
      <c r="I775" s="4"/>
      <c r="J775" s="4"/>
      <c r="K775" s="4">
        <v>229</v>
      </c>
      <c r="L775" s="4">
        <v>10</v>
      </c>
      <c r="M775" s="4">
        <v>3</v>
      </c>
      <c r="N775" s="4" t="s">
        <v>3</v>
      </c>
      <c r="O775" s="4">
        <v>2</v>
      </c>
      <c r="P775" s="4"/>
      <c r="Q775" s="4"/>
      <c r="R775" s="4"/>
      <c r="S775" s="4"/>
      <c r="T775" s="4"/>
      <c r="U775" s="4"/>
      <c r="V775" s="4"/>
      <c r="W775" s="4"/>
    </row>
    <row r="776" spans="1:23">
      <c r="A776" s="4">
        <v>50</v>
      </c>
      <c r="B776" s="4">
        <v>0</v>
      </c>
      <c r="C776" s="4">
        <v>0</v>
      </c>
      <c r="D776" s="4">
        <v>1</v>
      </c>
      <c r="E776" s="4">
        <v>203</v>
      </c>
      <c r="F776" s="4">
        <f>ROUND(Source!Q764,O776)</f>
        <v>1343.64</v>
      </c>
      <c r="G776" s="4" t="s">
        <v>101</v>
      </c>
      <c r="H776" s="4" t="s">
        <v>102</v>
      </c>
      <c r="I776" s="4"/>
      <c r="J776" s="4"/>
      <c r="K776" s="4">
        <v>203</v>
      </c>
      <c r="L776" s="4">
        <v>11</v>
      </c>
      <c r="M776" s="4">
        <v>3</v>
      </c>
      <c r="N776" s="4" t="s">
        <v>3</v>
      </c>
      <c r="O776" s="4">
        <v>2</v>
      </c>
      <c r="P776" s="4"/>
      <c r="Q776" s="4"/>
      <c r="R776" s="4"/>
      <c r="S776" s="4"/>
      <c r="T776" s="4"/>
      <c r="U776" s="4"/>
      <c r="V776" s="4"/>
      <c r="W776" s="4"/>
    </row>
    <row r="777" spans="1:23">
      <c r="A777" s="4">
        <v>50</v>
      </c>
      <c r="B777" s="4">
        <v>0</v>
      </c>
      <c r="C777" s="4">
        <v>0</v>
      </c>
      <c r="D777" s="4">
        <v>1</v>
      </c>
      <c r="E777" s="4">
        <v>231</v>
      </c>
      <c r="F777" s="4">
        <f>ROUND(Source!BB764,O777)</f>
        <v>0</v>
      </c>
      <c r="G777" s="4" t="s">
        <v>103</v>
      </c>
      <c r="H777" s="4" t="s">
        <v>104</v>
      </c>
      <c r="I777" s="4"/>
      <c r="J777" s="4"/>
      <c r="K777" s="4">
        <v>231</v>
      </c>
      <c r="L777" s="4">
        <v>12</v>
      </c>
      <c r="M777" s="4">
        <v>3</v>
      </c>
      <c r="N777" s="4" t="s">
        <v>3</v>
      </c>
      <c r="O777" s="4">
        <v>2</v>
      </c>
      <c r="P777" s="4"/>
      <c r="Q777" s="4"/>
      <c r="R777" s="4"/>
      <c r="S777" s="4"/>
      <c r="T777" s="4"/>
      <c r="U777" s="4"/>
      <c r="V777" s="4"/>
      <c r="W777" s="4"/>
    </row>
    <row r="778" spans="1:23">
      <c r="A778" s="4">
        <v>50</v>
      </c>
      <c r="B778" s="4">
        <v>0</v>
      </c>
      <c r="C778" s="4">
        <v>0</v>
      </c>
      <c r="D778" s="4">
        <v>1</v>
      </c>
      <c r="E778" s="4">
        <v>204</v>
      </c>
      <c r="F778" s="4">
        <f>ROUND(Source!R764,O778)</f>
        <v>508.71</v>
      </c>
      <c r="G778" s="4" t="s">
        <v>105</v>
      </c>
      <c r="H778" s="4" t="s">
        <v>106</v>
      </c>
      <c r="I778" s="4"/>
      <c r="J778" s="4"/>
      <c r="K778" s="4">
        <v>204</v>
      </c>
      <c r="L778" s="4">
        <v>13</v>
      </c>
      <c r="M778" s="4">
        <v>3</v>
      </c>
      <c r="N778" s="4" t="s">
        <v>3</v>
      </c>
      <c r="O778" s="4">
        <v>2</v>
      </c>
      <c r="P778" s="4"/>
      <c r="Q778" s="4"/>
      <c r="R778" s="4"/>
      <c r="S778" s="4"/>
      <c r="T778" s="4"/>
      <c r="U778" s="4"/>
      <c r="V778" s="4"/>
      <c r="W778" s="4"/>
    </row>
    <row r="779" spans="1:23">
      <c r="A779" s="4">
        <v>50</v>
      </c>
      <c r="B779" s="4">
        <v>0</v>
      </c>
      <c r="C779" s="4">
        <v>0</v>
      </c>
      <c r="D779" s="4">
        <v>1</v>
      </c>
      <c r="E779" s="4">
        <v>205</v>
      </c>
      <c r="F779" s="4">
        <f>ROUND(Source!S764,O779)</f>
        <v>32230.31</v>
      </c>
      <c r="G779" s="4" t="s">
        <v>107</v>
      </c>
      <c r="H779" s="4" t="s">
        <v>108</v>
      </c>
      <c r="I779" s="4"/>
      <c r="J779" s="4"/>
      <c r="K779" s="4">
        <v>205</v>
      </c>
      <c r="L779" s="4">
        <v>14</v>
      </c>
      <c r="M779" s="4">
        <v>3</v>
      </c>
      <c r="N779" s="4" t="s">
        <v>3</v>
      </c>
      <c r="O779" s="4">
        <v>2</v>
      </c>
      <c r="P779" s="4"/>
      <c r="Q779" s="4"/>
      <c r="R779" s="4"/>
      <c r="S779" s="4"/>
      <c r="T779" s="4"/>
      <c r="U779" s="4"/>
      <c r="V779" s="4"/>
      <c r="W779" s="4"/>
    </row>
    <row r="780" spans="1:23">
      <c r="A780" s="4">
        <v>50</v>
      </c>
      <c r="B780" s="4">
        <v>0</v>
      </c>
      <c r="C780" s="4">
        <v>0</v>
      </c>
      <c r="D780" s="4">
        <v>1</v>
      </c>
      <c r="E780" s="4">
        <v>232</v>
      </c>
      <c r="F780" s="4">
        <f>ROUND(Source!BC764,O780)</f>
        <v>0</v>
      </c>
      <c r="G780" s="4" t="s">
        <v>109</v>
      </c>
      <c r="H780" s="4" t="s">
        <v>110</v>
      </c>
      <c r="I780" s="4"/>
      <c r="J780" s="4"/>
      <c r="K780" s="4">
        <v>232</v>
      </c>
      <c r="L780" s="4">
        <v>15</v>
      </c>
      <c r="M780" s="4">
        <v>3</v>
      </c>
      <c r="N780" s="4" t="s">
        <v>3</v>
      </c>
      <c r="O780" s="4">
        <v>2</v>
      </c>
      <c r="P780" s="4"/>
      <c r="Q780" s="4"/>
      <c r="R780" s="4"/>
      <c r="S780" s="4"/>
      <c r="T780" s="4"/>
      <c r="U780" s="4"/>
      <c r="V780" s="4"/>
      <c r="W780" s="4"/>
    </row>
    <row r="781" spans="1:23">
      <c r="A781" s="4">
        <v>50</v>
      </c>
      <c r="B781" s="4">
        <v>0</v>
      </c>
      <c r="C781" s="4">
        <v>0</v>
      </c>
      <c r="D781" s="4">
        <v>1</v>
      </c>
      <c r="E781" s="4">
        <v>214</v>
      </c>
      <c r="F781" s="4">
        <f>ROUND(Source!AS764,O781)</f>
        <v>137789.91</v>
      </c>
      <c r="G781" s="4" t="s">
        <v>111</v>
      </c>
      <c r="H781" s="4" t="s">
        <v>112</v>
      </c>
      <c r="I781" s="4"/>
      <c r="J781" s="4"/>
      <c r="K781" s="4">
        <v>214</v>
      </c>
      <c r="L781" s="4">
        <v>16</v>
      </c>
      <c r="M781" s="4">
        <v>3</v>
      </c>
      <c r="N781" s="4" t="s">
        <v>3</v>
      </c>
      <c r="O781" s="4">
        <v>2</v>
      </c>
      <c r="P781" s="4"/>
      <c r="Q781" s="4"/>
      <c r="R781" s="4"/>
      <c r="S781" s="4"/>
      <c r="T781" s="4"/>
      <c r="U781" s="4"/>
      <c r="V781" s="4"/>
      <c r="W781" s="4"/>
    </row>
    <row r="782" spans="1:23">
      <c r="A782" s="4">
        <v>50</v>
      </c>
      <c r="B782" s="4">
        <v>0</v>
      </c>
      <c r="C782" s="4">
        <v>0</v>
      </c>
      <c r="D782" s="4">
        <v>1</v>
      </c>
      <c r="E782" s="4">
        <v>215</v>
      </c>
      <c r="F782" s="4">
        <f>ROUND(Source!AT764,O782)</f>
        <v>4173.83</v>
      </c>
      <c r="G782" s="4" t="s">
        <v>113</v>
      </c>
      <c r="H782" s="4" t="s">
        <v>114</v>
      </c>
      <c r="I782" s="4"/>
      <c r="J782" s="4"/>
      <c r="K782" s="4">
        <v>215</v>
      </c>
      <c r="L782" s="4">
        <v>17</v>
      </c>
      <c r="M782" s="4">
        <v>3</v>
      </c>
      <c r="N782" s="4" t="s">
        <v>3</v>
      </c>
      <c r="O782" s="4">
        <v>2</v>
      </c>
      <c r="P782" s="4"/>
      <c r="Q782" s="4"/>
      <c r="R782" s="4"/>
      <c r="S782" s="4"/>
      <c r="T782" s="4"/>
      <c r="U782" s="4"/>
      <c r="V782" s="4"/>
      <c r="W782" s="4"/>
    </row>
    <row r="783" spans="1:23">
      <c r="A783" s="4">
        <v>50</v>
      </c>
      <c r="B783" s="4">
        <v>0</v>
      </c>
      <c r="C783" s="4">
        <v>0</v>
      </c>
      <c r="D783" s="4">
        <v>1</v>
      </c>
      <c r="E783" s="4">
        <v>217</v>
      </c>
      <c r="F783" s="4">
        <f>ROUND(Source!AU764,O783)</f>
        <v>0</v>
      </c>
      <c r="G783" s="4" t="s">
        <v>115</v>
      </c>
      <c r="H783" s="4" t="s">
        <v>116</v>
      </c>
      <c r="I783" s="4"/>
      <c r="J783" s="4"/>
      <c r="K783" s="4">
        <v>217</v>
      </c>
      <c r="L783" s="4">
        <v>18</v>
      </c>
      <c r="M783" s="4">
        <v>3</v>
      </c>
      <c r="N783" s="4" t="s">
        <v>3</v>
      </c>
      <c r="O783" s="4">
        <v>2</v>
      </c>
      <c r="P783" s="4"/>
      <c r="Q783" s="4"/>
      <c r="R783" s="4"/>
      <c r="S783" s="4"/>
      <c r="T783" s="4"/>
      <c r="U783" s="4"/>
      <c r="V783" s="4"/>
      <c r="W783" s="4"/>
    </row>
    <row r="784" spans="1:23">
      <c r="A784" s="4">
        <v>50</v>
      </c>
      <c r="B784" s="4">
        <v>0</v>
      </c>
      <c r="C784" s="4">
        <v>0</v>
      </c>
      <c r="D784" s="4">
        <v>1</v>
      </c>
      <c r="E784" s="4">
        <v>230</v>
      </c>
      <c r="F784" s="4">
        <f>ROUND(Source!BA764,O784)</f>
        <v>0</v>
      </c>
      <c r="G784" s="4" t="s">
        <v>117</v>
      </c>
      <c r="H784" s="4" t="s">
        <v>118</v>
      </c>
      <c r="I784" s="4"/>
      <c r="J784" s="4"/>
      <c r="K784" s="4">
        <v>230</v>
      </c>
      <c r="L784" s="4">
        <v>19</v>
      </c>
      <c r="M784" s="4">
        <v>3</v>
      </c>
      <c r="N784" s="4" t="s">
        <v>3</v>
      </c>
      <c r="O784" s="4">
        <v>2</v>
      </c>
      <c r="P784" s="4"/>
      <c r="Q784" s="4"/>
      <c r="R784" s="4"/>
      <c r="S784" s="4"/>
      <c r="T784" s="4"/>
      <c r="U784" s="4"/>
      <c r="V784" s="4"/>
      <c r="W784" s="4"/>
    </row>
    <row r="785" spans="1:206">
      <c r="A785" s="4">
        <v>50</v>
      </c>
      <c r="B785" s="4">
        <v>0</v>
      </c>
      <c r="C785" s="4">
        <v>0</v>
      </c>
      <c r="D785" s="4">
        <v>1</v>
      </c>
      <c r="E785" s="4">
        <v>206</v>
      </c>
      <c r="F785" s="4">
        <f>ROUND(Source!T764,O785)</f>
        <v>0</v>
      </c>
      <c r="G785" s="4" t="s">
        <v>119</v>
      </c>
      <c r="H785" s="4" t="s">
        <v>120</v>
      </c>
      <c r="I785" s="4"/>
      <c r="J785" s="4"/>
      <c r="K785" s="4">
        <v>206</v>
      </c>
      <c r="L785" s="4">
        <v>20</v>
      </c>
      <c r="M785" s="4">
        <v>3</v>
      </c>
      <c r="N785" s="4" t="s">
        <v>3</v>
      </c>
      <c r="O785" s="4">
        <v>2</v>
      </c>
      <c r="P785" s="4"/>
      <c r="Q785" s="4"/>
      <c r="R785" s="4"/>
      <c r="S785" s="4"/>
      <c r="T785" s="4"/>
      <c r="U785" s="4"/>
      <c r="V785" s="4"/>
      <c r="W785" s="4"/>
    </row>
    <row r="786" spans="1:206">
      <c r="A786" s="4">
        <v>50</v>
      </c>
      <c r="B786" s="4">
        <v>0</v>
      </c>
      <c r="C786" s="4">
        <v>0</v>
      </c>
      <c r="D786" s="4">
        <v>1</v>
      </c>
      <c r="E786" s="4">
        <v>207</v>
      </c>
      <c r="F786" s="4">
        <f>Source!U764</f>
        <v>107.8551825</v>
      </c>
      <c r="G786" s="4" t="s">
        <v>121</v>
      </c>
      <c r="H786" s="4" t="s">
        <v>122</v>
      </c>
      <c r="I786" s="4"/>
      <c r="J786" s="4"/>
      <c r="K786" s="4">
        <v>207</v>
      </c>
      <c r="L786" s="4">
        <v>21</v>
      </c>
      <c r="M786" s="4">
        <v>3</v>
      </c>
      <c r="N786" s="4" t="s">
        <v>3</v>
      </c>
      <c r="O786" s="4">
        <v>-1</v>
      </c>
      <c r="P786" s="4"/>
      <c r="Q786" s="4"/>
      <c r="R786" s="4"/>
      <c r="S786" s="4"/>
      <c r="T786" s="4"/>
      <c r="U786" s="4"/>
      <c r="V786" s="4"/>
      <c r="W786" s="4"/>
    </row>
    <row r="787" spans="1:206">
      <c r="A787" s="4">
        <v>50</v>
      </c>
      <c r="B787" s="4">
        <v>0</v>
      </c>
      <c r="C787" s="4">
        <v>0</v>
      </c>
      <c r="D787" s="4">
        <v>1</v>
      </c>
      <c r="E787" s="4">
        <v>208</v>
      </c>
      <c r="F787" s="4">
        <f>Source!V764</f>
        <v>1.4527187499999998</v>
      </c>
      <c r="G787" s="4" t="s">
        <v>123</v>
      </c>
      <c r="H787" s="4" t="s">
        <v>124</v>
      </c>
      <c r="I787" s="4"/>
      <c r="J787" s="4"/>
      <c r="K787" s="4">
        <v>208</v>
      </c>
      <c r="L787" s="4">
        <v>22</v>
      </c>
      <c r="M787" s="4">
        <v>3</v>
      </c>
      <c r="N787" s="4" t="s">
        <v>3</v>
      </c>
      <c r="O787" s="4">
        <v>-1</v>
      </c>
      <c r="P787" s="4"/>
      <c r="Q787" s="4"/>
      <c r="R787" s="4"/>
      <c r="S787" s="4"/>
      <c r="T787" s="4"/>
      <c r="U787" s="4"/>
      <c r="V787" s="4"/>
      <c r="W787" s="4"/>
    </row>
    <row r="788" spans="1:206">
      <c r="A788" s="4">
        <v>50</v>
      </c>
      <c r="B788" s="4">
        <v>0</v>
      </c>
      <c r="C788" s="4">
        <v>0</v>
      </c>
      <c r="D788" s="4">
        <v>1</v>
      </c>
      <c r="E788" s="4">
        <v>209</v>
      </c>
      <c r="F788" s="4">
        <f>ROUND(Source!W764,O788)</f>
        <v>503.82</v>
      </c>
      <c r="G788" s="4" t="s">
        <v>125</v>
      </c>
      <c r="H788" s="4" t="s">
        <v>126</v>
      </c>
      <c r="I788" s="4"/>
      <c r="J788" s="4"/>
      <c r="K788" s="4">
        <v>209</v>
      </c>
      <c r="L788" s="4">
        <v>23</v>
      </c>
      <c r="M788" s="4">
        <v>3</v>
      </c>
      <c r="N788" s="4" t="s">
        <v>3</v>
      </c>
      <c r="O788" s="4">
        <v>2</v>
      </c>
      <c r="P788" s="4"/>
      <c r="Q788" s="4"/>
      <c r="R788" s="4"/>
      <c r="S788" s="4"/>
      <c r="T788" s="4"/>
      <c r="U788" s="4"/>
      <c r="V788" s="4"/>
      <c r="W788" s="4"/>
    </row>
    <row r="789" spans="1:206">
      <c r="A789" s="4">
        <v>50</v>
      </c>
      <c r="B789" s="4">
        <v>0</v>
      </c>
      <c r="C789" s="4">
        <v>0</v>
      </c>
      <c r="D789" s="4">
        <v>1</v>
      </c>
      <c r="E789" s="4">
        <v>233</v>
      </c>
      <c r="F789" s="4">
        <f>ROUND(Source!BD764,O789)</f>
        <v>0</v>
      </c>
      <c r="G789" s="4" t="s">
        <v>127</v>
      </c>
      <c r="H789" s="4" t="s">
        <v>128</v>
      </c>
      <c r="I789" s="4"/>
      <c r="J789" s="4"/>
      <c r="K789" s="4">
        <v>233</v>
      </c>
      <c r="L789" s="4">
        <v>24</v>
      </c>
      <c r="M789" s="4">
        <v>3</v>
      </c>
      <c r="N789" s="4" t="s">
        <v>3</v>
      </c>
      <c r="O789" s="4">
        <v>2</v>
      </c>
      <c r="P789" s="4"/>
      <c r="Q789" s="4"/>
      <c r="R789" s="4"/>
      <c r="S789" s="4"/>
      <c r="T789" s="4"/>
      <c r="U789" s="4"/>
      <c r="V789" s="4"/>
      <c r="W789" s="4"/>
    </row>
    <row r="790" spans="1:206">
      <c r="A790" s="4">
        <v>50</v>
      </c>
      <c r="B790" s="4">
        <v>0</v>
      </c>
      <c r="C790" s="4">
        <v>0</v>
      </c>
      <c r="D790" s="4">
        <v>1</v>
      </c>
      <c r="E790" s="4">
        <v>210</v>
      </c>
      <c r="F790" s="4">
        <f>ROUND(Source!X764,O790)</f>
        <v>28210.31</v>
      </c>
      <c r="G790" s="4" t="s">
        <v>129</v>
      </c>
      <c r="H790" s="4" t="s">
        <v>130</v>
      </c>
      <c r="I790" s="4"/>
      <c r="J790" s="4"/>
      <c r="K790" s="4">
        <v>210</v>
      </c>
      <c r="L790" s="4">
        <v>25</v>
      </c>
      <c r="M790" s="4">
        <v>3</v>
      </c>
      <c r="N790" s="4" t="s">
        <v>3</v>
      </c>
      <c r="O790" s="4">
        <v>2</v>
      </c>
      <c r="P790" s="4"/>
      <c r="Q790" s="4"/>
      <c r="R790" s="4"/>
      <c r="S790" s="4"/>
      <c r="T790" s="4"/>
      <c r="U790" s="4"/>
      <c r="V790" s="4"/>
      <c r="W790" s="4"/>
    </row>
    <row r="791" spans="1:206">
      <c r="A791" s="4">
        <v>50</v>
      </c>
      <c r="B791" s="4">
        <v>0</v>
      </c>
      <c r="C791" s="4">
        <v>0</v>
      </c>
      <c r="D791" s="4">
        <v>1</v>
      </c>
      <c r="E791" s="4">
        <v>211</v>
      </c>
      <c r="F791" s="4">
        <f>ROUND(Source!Y764,O791)</f>
        <v>14477.99</v>
      </c>
      <c r="G791" s="4" t="s">
        <v>131</v>
      </c>
      <c r="H791" s="4" t="s">
        <v>132</v>
      </c>
      <c r="I791" s="4"/>
      <c r="J791" s="4"/>
      <c r="K791" s="4">
        <v>211</v>
      </c>
      <c r="L791" s="4">
        <v>26</v>
      </c>
      <c r="M791" s="4">
        <v>3</v>
      </c>
      <c r="N791" s="4" t="s">
        <v>3</v>
      </c>
      <c r="O791" s="4">
        <v>2</v>
      </c>
      <c r="P791" s="4"/>
      <c r="Q791" s="4"/>
      <c r="R791" s="4"/>
      <c r="S791" s="4"/>
      <c r="T791" s="4"/>
      <c r="U791" s="4"/>
      <c r="V791" s="4"/>
      <c r="W791" s="4"/>
    </row>
    <row r="792" spans="1:206">
      <c r="A792" s="4">
        <v>50</v>
      </c>
      <c r="B792" s="4">
        <v>0</v>
      </c>
      <c r="C792" s="4">
        <v>0</v>
      </c>
      <c r="D792" s="4">
        <v>1</v>
      </c>
      <c r="E792" s="4">
        <v>0</v>
      </c>
      <c r="F792" s="4">
        <f>ROUND(Source!AR764,O792)</f>
        <v>141963.74</v>
      </c>
      <c r="G792" s="4" t="s">
        <v>133</v>
      </c>
      <c r="H792" s="4" t="s">
        <v>134</v>
      </c>
      <c r="I792" s="4"/>
      <c r="J792" s="4"/>
      <c r="K792" s="4">
        <v>224</v>
      </c>
      <c r="L792" s="4">
        <v>27</v>
      </c>
      <c r="M792" s="4">
        <v>3</v>
      </c>
      <c r="N792" s="4" t="s">
        <v>3</v>
      </c>
      <c r="O792" s="4">
        <v>2</v>
      </c>
      <c r="P792" s="4"/>
      <c r="Q792" s="4"/>
      <c r="R792" s="4"/>
      <c r="S792" s="4"/>
      <c r="T792" s="4"/>
      <c r="U792" s="4"/>
      <c r="V792" s="4"/>
      <c r="W792" s="4"/>
    </row>
    <row r="793" spans="1:206">
      <c r="A793" s="4">
        <v>50</v>
      </c>
      <c r="B793" s="4">
        <v>0</v>
      </c>
      <c r="C793" s="4">
        <v>0</v>
      </c>
      <c r="D793" s="4">
        <v>2</v>
      </c>
      <c r="E793" s="4">
        <v>0</v>
      </c>
      <c r="F793" s="4">
        <f>ROUND(F792*0.18,O793)</f>
        <v>25553.5</v>
      </c>
      <c r="G793" s="4" t="s">
        <v>135</v>
      </c>
      <c r="H793" s="4" t="s">
        <v>135</v>
      </c>
      <c r="I793" s="4"/>
      <c r="J793" s="4"/>
      <c r="K793" s="4">
        <v>212</v>
      </c>
      <c r="L793" s="4">
        <v>28</v>
      </c>
      <c r="M793" s="4">
        <v>0</v>
      </c>
      <c r="N793" s="4" t="s">
        <v>3</v>
      </c>
      <c r="O793" s="4">
        <v>1</v>
      </c>
      <c r="P793" s="4"/>
      <c r="Q793" s="4"/>
      <c r="R793" s="4"/>
      <c r="S793" s="4"/>
      <c r="T793" s="4"/>
      <c r="U793" s="4"/>
      <c r="V793" s="4"/>
      <c r="W793" s="4"/>
    </row>
    <row r="794" spans="1:206">
      <c r="A794" s="4">
        <v>50</v>
      </c>
      <c r="B794" s="4">
        <v>0</v>
      </c>
      <c r="C794" s="4">
        <v>0</v>
      </c>
      <c r="D794" s="4">
        <v>2</v>
      </c>
      <c r="E794" s="4">
        <v>224</v>
      </c>
      <c r="F794" s="4">
        <f>ROUND(F792*1.18,O794)</f>
        <v>167517.20000000001</v>
      </c>
      <c r="G794" s="4" t="s">
        <v>136</v>
      </c>
      <c r="H794" s="4" t="s">
        <v>137</v>
      </c>
      <c r="I794" s="4"/>
      <c r="J794" s="4"/>
      <c r="K794" s="4">
        <v>212</v>
      </c>
      <c r="L794" s="4">
        <v>29</v>
      </c>
      <c r="M794" s="4">
        <v>0</v>
      </c>
      <c r="N794" s="4" t="s">
        <v>3</v>
      </c>
      <c r="O794" s="4">
        <v>1</v>
      </c>
      <c r="P794" s="4"/>
      <c r="Q794" s="4"/>
      <c r="R794" s="4"/>
      <c r="S794" s="4"/>
      <c r="T794" s="4"/>
      <c r="U794" s="4"/>
      <c r="V794" s="4"/>
      <c r="W794" s="4"/>
    </row>
    <row r="796" spans="1:206">
      <c r="A796" s="1">
        <v>4</v>
      </c>
      <c r="B796" s="1">
        <v>0</v>
      </c>
      <c r="C796" s="1"/>
      <c r="D796" s="1">
        <f>ROW(A913)</f>
        <v>913</v>
      </c>
      <c r="E796" s="1"/>
      <c r="F796" s="1" t="s">
        <v>12</v>
      </c>
      <c r="G796" s="1" t="s">
        <v>358</v>
      </c>
      <c r="H796" s="1" t="s">
        <v>3</v>
      </c>
      <c r="I796" s="1">
        <v>0</v>
      </c>
      <c r="J796" s="1"/>
      <c r="K796" s="1">
        <v>-1</v>
      </c>
      <c r="L796" s="1"/>
      <c r="M796" s="1" t="s">
        <v>3</v>
      </c>
      <c r="N796" s="1"/>
      <c r="O796" s="1"/>
      <c r="P796" s="1"/>
      <c r="Q796" s="1"/>
      <c r="R796" s="1"/>
      <c r="S796" s="1">
        <v>0</v>
      </c>
      <c r="T796" s="1"/>
      <c r="U796" s="1" t="s">
        <v>3</v>
      </c>
      <c r="V796" s="1">
        <v>0</v>
      </c>
      <c r="W796" s="1"/>
      <c r="X796" s="1"/>
      <c r="Y796" s="1"/>
      <c r="Z796" s="1"/>
      <c r="AA796" s="1"/>
      <c r="AB796" s="1" t="s">
        <v>3</v>
      </c>
      <c r="AC796" s="1" t="s">
        <v>3</v>
      </c>
      <c r="AD796" s="1" t="s">
        <v>3</v>
      </c>
      <c r="AE796" s="1" t="s">
        <v>3</v>
      </c>
      <c r="AF796" s="1" t="s">
        <v>3</v>
      </c>
      <c r="AG796" s="1" t="s">
        <v>3</v>
      </c>
      <c r="AH796" s="1"/>
      <c r="AI796" s="1"/>
      <c r="AJ796" s="1"/>
      <c r="AK796" s="1"/>
      <c r="AL796" s="1"/>
      <c r="AM796" s="1"/>
      <c r="AN796" s="1"/>
      <c r="AO796" s="1"/>
      <c r="AP796" s="1" t="s">
        <v>3</v>
      </c>
      <c r="AQ796" s="1" t="s">
        <v>3</v>
      </c>
      <c r="AR796" s="1" t="s">
        <v>3</v>
      </c>
      <c r="AS796" s="1"/>
      <c r="AT796" s="1"/>
      <c r="AU796" s="1"/>
      <c r="AV796" s="1"/>
      <c r="AW796" s="1"/>
      <c r="AX796" s="1"/>
      <c r="AY796" s="1"/>
      <c r="AZ796" s="1" t="s">
        <v>3</v>
      </c>
      <c r="BA796" s="1"/>
      <c r="BB796" s="1" t="s">
        <v>3</v>
      </c>
      <c r="BC796" s="1" t="s">
        <v>3</v>
      </c>
      <c r="BD796" s="1" t="s">
        <v>3</v>
      </c>
      <c r="BE796" s="1" t="s">
        <v>3</v>
      </c>
      <c r="BF796" s="1" t="s">
        <v>3</v>
      </c>
      <c r="BG796" s="1" t="s">
        <v>3</v>
      </c>
      <c r="BH796" s="1" t="s">
        <v>3</v>
      </c>
      <c r="BI796" s="1" t="s">
        <v>3</v>
      </c>
      <c r="BJ796" s="1" t="s">
        <v>3</v>
      </c>
      <c r="BK796" s="1" t="s">
        <v>3</v>
      </c>
      <c r="BL796" s="1" t="s">
        <v>3</v>
      </c>
      <c r="BM796" s="1" t="s">
        <v>3</v>
      </c>
      <c r="BN796" s="1" t="s">
        <v>3</v>
      </c>
      <c r="BO796" s="1" t="s">
        <v>3</v>
      </c>
      <c r="BP796" s="1" t="s">
        <v>3</v>
      </c>
      <c r="BQ796" s="1"/>
      <c r="BR796" s="1"/>
      <c r="BS796" s="1"/>
      <c r="BT796" s="1"/>
      <c r="BU796" s="1"/>
      <c r="BV796" s="1"/>
      <c r="BW796" s="1"/>
      <c r="BX796" s="1">
        <v>0</v>
      </c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>
        <v>0</v>
      </c>
    </row>
    <row r="798" spans="1:206">
      <c r="A798" s="2">
        <v>52</v>
      </c>
      <c r="B798" s="2">
        <f t="shared" ref="B798:G798" si="566">B913</f>
        <v>0</v>
      </c>
      <c r="C798" s="2">
        <f t="shared" si="566"/>
        <v>4</v>
      </c>
      <c r="D798" s="2">
        <f t="shared" si="566"/>
        <v>796</v>
      </c>
      <c r="E798" s="2">
        <f t="shared" si="566"/>
        <v>0</v>
      </c>
      <c r="F798" s="2" t="str">
        <f t="shared" si="566"/>
        <v>Новый раздел</v>
      </c>
      <c r="G798" s="2" t="str">
        <f t="shared" si="566"/>
        <v>комната 2-4</v>
      </c>
      <c r="H798" s="2"/>
      <c r="I798" s="2"/>
      <c r="J798" s="2"/>
      <c r="K798" s="2"/>
      <c r="L798" s="2"/>
      <c r="M798" s="2"/>
      <c r="N798" s="2"/>
      <c r="O798" s="2">
        <f t="shared" ref="O798:AT798" si="567">O913</f>
        <v>147837.19</v>
      </c>
      <c r="P798" s="2">
        <f t="shared" si="567"/>
        <v>96375.22</v>
      </c>
      <c r="Q798" s="2">
        <f t="shared" si="567"/>
        <v>2501.94</v>
      </c>
      <c r="R798" s="2">
        <f t="shared" si="567"/>
        <v>972.06</v>
      </c>
      <c r="S798" s="2">
        <f t="shared" si="567"/>
        <v>48960.03</v>
      </c>
      <c r="T798" s="2">
        <f t="shared" si="567"/>
        <v>0</v>
      </c>
      <c r="U798" s="2">
        <f t="shared" si="567"/>
        <v>164.59307950000002</v>
      </c>
      <c r="V798" s="2">
        <f t="shared" si="567"/>
        <v>2.7863562500000003</v>
      </c>
      <c r="W798" s="2">
        <f t="shared" si="567"/>
        <v>574.48</v>
      </c>
      <c r="X798" s="2">
        <f t="shared" si="567"/>
        <v>43379.87</v>
      </c>
      <c r="Y798" s="2">
        <f t="shared" si="567"/>
        <v>22286.21</v>
      </c>
      <c r="Z798" s="2">
        <f t="shared" si="567"/>
        <v>0</v>
      </c>
      <c r="AA798" s="2">
        <f t="shared" si="567"/>
        <v>0</v>
      </c>
      <c r="AB798" s="2">
        <f t="shared" si="567"/>
        <v>0</v>
      </c>
      <c r="AC798" s="2">
        <f t="shared" si="567"/>
        <v>0</v>
      </c>
      <c r="AD798" s="2">
        <f t="shared" si="567"/>
        <v>0</v>
      </c>
      <c r="AE798" s="2">
        <f t="shared" si="567"/>
        <v>0</v>
      </c>
      <c r="AF798" s="2">
        <f t="shared" si="567"/>
        <v>0</v>
      </c>
      <c r="AG798" s="2">
        <f t="shared" si="567"/>
        <v>0</v>
      </c>
      <c r="AH798" s="2">
        <f t="shared" si="567"/>
        <v>0</v>
      </c>
      <c r="AI798" s="2">
        <f t="shared" si="567"/>
        <v>0</v>
      </c>
      <c r="AJ798" s="2">
        <f t="shared" si="567"/>
        <v>0</v>
      </c>
      <c r="AK798" s="2">
        <f t="shared" si="567"/>
        <v>0</v>
      </c>
      <c r="AL798" s="2">
        <f t="shared" si="567"/>
        <v>0</v>
      </c>
      <c r="AM798" s="2">
        <f t="shared" si="567"/>
        <v>0</v>
      </c>
      <c r="AN798" s="2">
        <f t="shared" si="567"/>
        <v>0</v>
      </c>
      <c r="AO798" s="2">
        <f t="shared" si="567"/>
        <v>0</v>
      </c>
      <c r="AP798" s="2">
        <f t="shared" si="567"/>
        <v>0</v>
      </c>
      <c r="AQ798" s="2">
        <f t="shared" si="567"/>
        <v>0</v>
      </c>
      <c r="AR798" s="2">
        <f t="shared" si="567"/>
        <v>213503.27</v>
      </c>
      <c r="AS798" s="2">
        <f t="shared" si="567"/>
        <v>209329.44</v>
      </c>
      <c r="AT798" s="2">
        <f t="shared" si="567"/>
        <v>4173.83</v>
      </c>
      <c r="AU798" s="2">
        <f t="shared" ref="AU798:BZ798" si="568">AU913</f>
        <v>0</v>
      </c>
      <c r="AV798" s="2">
        <f t="shared" si="568"/>
        <v>96375.22</v>
      </c>
      <c r="AW798" s="2">
        <f t="shared" si="568"/>
        <v>96375.22</v>
      </c>
      <c r="AX798" s="2">
        <f t="shared" si="568"/>
        <v>0</v>
      </c>
      <c r="AY798" s="2">
        <f t="shared" si="568"/>
        <v>96375.22</v>
      </c>
      <c r="AZ798" s="2">
        <f t="shared" si="568"/>
        <v>0</v>
      </c>
      <c r="BA798" s="2">
        <f t="shared" si="568"/>
        <v>0</v>
      </c>
      <c r="BB798" s="2">
        <f t="shared" si="568"/>
        <v>0</v>
      </c>
      <c r="BC798" s="2">
        <f t="shared" si="568"/>
        <v>0</v>
      </c>
      <c r="BD798" s="2">
        <f t="shared" si="568"/>
        <v>0</v>
      </c>
      <c r="BE798" s="2">
        <f t="shared" si="568"/>
        <v>0</v>
      </c>
      <c r="BF798" s="2">
        <f t="shared" si="568"/>
        <v>0</v>
      </c>
      <c r="BG798" s="2">
        <f t="shared" si="568"/>
        <v>0</v>
      </c>
      <c r="BH798" s="2">
        <f t="shared" si="568"/>
        <v>0</v>
      </c>
      <c r="BI798" s="2">
        <f t="shared" si="568"/>
        <v>0</v>
      </c>
      <c r="BJ798" s="2">
        <f t="shared" si="568"/>
        <v>0</v>
      </c>
      <c r="BK798" s="2">
        <f t="shared" si="568"/>
        <v>0</v>
      </c>
      <c r="BL798" s="2">
        <f t="shared" si="568"/>
        <v>0</v>
      </c>
      <c r="BM798" s="2">
        <f t="shared" si="568"/>
        <v>0</v>
      </c>
      <c r="BN798" s="2">
        <f t="shared" si="568"/>
        <v>0</v>
      </c>
      <c r="BO798" s="2">
        <f t="shared" si="568"/>
        <v>0</v>
      </c>
      <c r="BP798" s="2">
        <f t="shared" si="568"/>
        <v>0</v>
      </c>
      <c r="BQ798" s="2">
        <f t="shared" si="568"/>
        <v>0</v>
      </c>
      <c r="BR798" s="2">
        <f t="shared" si="568"/>
        <v>0</v>
      </c>
      <c r="BS798" s="2">
        <f t="shared" si="568"/>
        <v>0</v>
      </c>
      <c r="BT798" s="2">
        <f t="shared" si="568"/>
        <v>0</v>
      </c>
      <c r="BU798" s="2">
        <f t="shared" si="568"/>
        <v>0</v>
      </c>
      <c r="BV798" s="2">
        <f t="shared" si="568"/>
        <v>0</v>
      </c>
      <c r="BW798" s="2">
        <f t="shared" si="568"/>
        <v>0</v>
      </c>
      <c r="BX798" s="2">
        <f t="shared" si="568"/>
        <v>0</v>
      </c>
      <c r="BY798" s="2">
        <f t="shared" si="568"/>
        <v>0</v>
      </c>
      <c r="BZ798" s="2">
        <f t="shared" si="568"/>
        <v>0</v>
      </c>
      <c r="CA798" s="2">
        <f t="shared" ref="CA798:DF798" si="569">CA913</f>
        <v>0</v>
      </c>
      <c r="CB798" s="2">
        <f t="shared" si="569"/>
        <v>0</v>
      </c>
      <c r="CC798" s="2">
        <f t="shared" si="569"/>
        <v>0</v>
      </c>
      <c r="CD798" s="2">
        <f t="shared" si="569"/>
        <v>0</v>
      </c>
      <c r="CE798" s="2">
        <f t="shared" si="569"/>
        <v>0</v>
      </c>
      <c r="CF798" s="2">
        <f t="shared" si="569"/>
        <v>0</v>
      </c>
      <c r="CG798" s="2">
        <f t="shared" si="569"/>
        <v>0</v>
      </c>
      <c r="CH798" s="2">
        <f t="shared" si="569"/>
        <v>0</v>
      </c>
      <c r="CI798" s="2">
        <f t="shared" si="569"/>
        <v>0</v>
      </c>
      <c r="CJ798" s="2">
        <f t="shared" si="569"/>
        <v>0</v>
      </c>
      <c r="CK798" s="2">
        <f t="shared" si="569"/>
        <v>0</v>
      </c>
      <c r="CL798" s="2">
        <f t="shared" si="569"/>
        <v>0</v>
      </c>
      <c r="CM798" s="2">
        <f t="shared" si="569"/>
        <v>0</v>
      </c>
      <c r="CN798" s="2">
        <f t="shared" si="569"/>
        <v>0</v>
      </c>
      <c r="CO798" s="2">
        <f t="shared" si="569"/>
        <v>0</v>
      </c>
      <c r="CP798" s="2">
        <f t="shared" si="569"/>
        <v>0</v>
      </c>
      <c r="CQ798" s="2">
        <f t="shared" si="569"/>
        <v>0</v>
      </c>
      <c r="CR798" s="2">
        <f t="shared" si="569"/>
        <v>0</v>
      </c>
      <c r="CS798" s="2">
        <f t="shared" si="569"/>
        <v>0</v>
      </c>
      <c r="CT798" s="2">
        <f t="shared" si="569"/>
        <v>0</v>
      </c>
      <c r="CU798" s="2">
        <f t="shared" si="569"/>
        <v>0</v>
      </c>
      <c r="CV798" s="2">
        <f t="shared" si="569"/>
        <v>0</v>
      </c>
      <c r="CW798" s="2">
        <f t="shared" si="569"/>
        <v>0</v>
      </c>
      <c r="CX798" s="2">
        <f t="shared" si="569"/>
        <v>0</v>
      </c>
      <c r="CY798" s="2">
        <f t="shared" si="569"/>
        <v>0</v>
      </c>
      <c r="CZ798" s="2">
        <f t="shared" si="569"/>
        <v>0</v>
      </c>
      <c r="DA798" s="2">
        <f t="shared" si="569"/>
        <v>0</v>
      </c>
      <c r="DB798" s="2">
        <f t="shared" si="569"/>
        <v>0</v>
      </c>
      <c r="DC798" s="2">
        <f t="shared" si="569"/>
        <v>0</v>
      </c>
      <c r="DD798" s="2">
        <f t="shared" si="569"/>
        <v>0</v>
      </c>
      <c r="DE798" s="2">
        <f t="shared" si="569"/>
        <v>0</v>
      </c>
      <c r="DF798" s="2">
        <f t="shared" si="569"/>
        <v>0</v>
      </c>
      <c r="DG798" s="3">
        <f t="shared" ref="DG798:EL798" si="570">DG913</f>
        <v>0</v>
      </c>
      <c r="DH798" s="3">
        <f t="shared" si="570"/>
        <v>0</v>
      </c>
      <c r="DI798" s="3">
        <f t="shared" si="570"/>
        <v>0</v>
      </c>
      <c r="DJ798" s="3">
        <f t="shared" si="570"/>
        <v>0</v>
      </c>
      <c r="DK798" s="3">
        <f t="shared" si="570"/>
        <v>0</v>
      </c>
      <c r="DL798" s="3">
        <f t="shared" si="570"/>
        <v>0</v>
      </c>
      <c r="DM798" s="3">
        <f t="shared" si="570"/>
        <v>0</v>
      </c>
      <c r="DN798" s="3">
        <f t="shared" si="570"/>
        <v>0</v>
      </c>
      <c r="DO798" s="3">
        <f t="shared" si="570"/>
        <v>0</v>
      </c>
      <c r="DP798" s="3">
        <f t="shared" si="570"/>
        <v>0</v>
      </c>
      <c r="DQ798" s="3">
        <f t="shared" si="570"/>
        <v>0</v>
      </c>
      <c r="DR798" s="3">
        <f t="shared" si="570"/>
        <v>0</v>
      </c>
      <c r="DS798" s="3">
        <f t="shared" si="570"/>
        <v>0</v>
      </c>
      <c r="DT798" s="3">
        <f t="shared" si="570"/>
        <v>0</v>
      </c>
      <c r="DU798" s="3">
        <f t="shared" si="570"/>
        <v>0</v>
      </c>
      <c r="DV798" s="3">
        <f t="shared" si="570"/>
        <v>0</v>
      </c>
      <c r="DW798" s="3">
        <f t="shared" si="570"/>
        <v>0</v>
      </c>
      <c r="DX798" s="3">
        <f t="shared" si="570"/>
        <v>0</v>
      </c>
      <c r="DY798" s="3">
        <f t="shared" si="570"/>
        <v>0</v>
      </c>
      <c r="DZ798" s="3">
        <f t="shared" si="570"/>
        <v>0</v>
      </c>
      <c r="EA798" s="3">
        <f t="shared" si="570"/>
        <v>0</v>
      </c>
      <c r="EB798" s="3">
        <f t="shared" si="570"/>
        <v>0</v>
      </c>
      <c r="EC798" s="3">
        <f t="shared" si="570"/>
        <v>0</v>
      </c>
      <c r="ED798" s="3">
        <f t="shared" si="570"/>
        <v>0</v>
      </c>
      <c r="EE798" s="3">
        <f t="shared" si="570"/>
        <v>0</v>
      </c>
      <c r="EF798" s="3">
        <f t="shared" si="570"/>
        <v>0</v>
      </c>
      <c r="EG798" s="3">
        <f t="shared" si="570"/>
        <v>0</v>
      </c>
      <c r="EH798" s="3">
        <f t="shared" si="570"/>
        <v>0</v>
      </c>
      <c r="EI798" s="3">
        <f t="shared" si="570"/>
        <v>0</v>
      </c>
      <c r="EJ798" s="3">
        <f t="shared" si="570"/>
        <v>0</v>
      </c>
      <c r="EK798" s="3">
        <f t="shared" si="570"/>
        <v>0</v>
      </c>
      <c r="EL798" s="3">
        <f t="shared" si="570"/>
        <v>0</v>
      </c>
      <c r="EM798" s="3">
        <f t="shared" ref="EM798:FR798" si="571">EM913</f>
        <v>0</v>
      </c>
      <c r="EN798" s="3">
        <f t="shared" si="571"/>
        <v>0</v>
      </c>
      <c r="EO798" s="3">
        <f t="shared" si="571"/>
        <v>0</v>
      </c>
      <c r="EP798" s="3">
        <f t="shared" si="571"/>
        <v>0</v>
      </c>
      <c r="EQ798" s="3">
        <f t="shared" si="571"/>
        <v>0</v>
      </c>
      <c r="ER798" s="3">
        <f t="shared" si="571"/>
        <v>0</v>
      </c>
      <c r="ES798" s="3">
        <f t="shared" si="571"/>
        <v>0</v>
      </c>
      <c r="ET798" s="3">
        <f t="shared" si="571"/>
        <v>0</v>
      </c>
      <c r="EU798" s="3">
        <f t="shared" si="571"/>
        <v>0</v>
      </c>
      <c r="EV798" s="3">
        <f t="shared" si="571"/>
        <v>0</v>
      </c>
      <c r="EW798" s="3">
        <f t="shared" si="571"/>
        <v>0</v>
      </c>
      <c r="EX798" s="3">
        <f t="shared" si="571"/>
        <v>0</v>
      </c>
      <c r="EY798" s="3">
        <f t="shared" si="571"/>
        <v>0</v>
      </c>
      <c r="EZ798" s="3">
        <f t="shared" si="571"/>
        <v>0</v>
      </c>
      <c r="FA798" s="3">
        <f t="shared" si="571"/>
        <v>0</v>
      </c>
      <c r="FB798" s="3">
        <f t="shared" si="571"/>
        <v>0</v>
      </c>
      <c r="FC798" s="3">
        <f t="shared" si="571"/>
        <v>0</v>
      </c>
      <c r="FD798" s="3">
        <f t="shared" si="571"/>
        <v>0</v>
      </c>
      <c r="FE798" s="3">
        <f t="shared" si="571"/>
        <v>0</v>
      </c>
      <c r="FF798" s="3">
        <f t="shared" si="571"/>
        <v>0</v>
      </c>
      <c r="FG798" s="3">
        <f t="shared" si="571"/>
        <v>0</v>
      </c>
      <c r="FH798" s="3">
        <f t="shared" si="571"/>
        <v>0</v>
      </c>
      <c r="FI798" s="3">
        <f t="shared" si="571"/>
        <v>0</v>
      </c>
      <c r="FJ798" s="3">
        <f t="shared" si="571"/>
        <v>0</v>
      </c>
      <c r="FK798" s="3">
        <f t="shared" si="571"/>
        <v>0</v>
      </c>
      <c r="FL798" s="3">
        <f t="shared" si="571"/>
        <v>0</v>
      </c>
      <c r="FM798" s="3">
        <f t="shared" si="571"/>
        <v>0</v>
      </c>
      <c r="FN798" s="3">
        <f t="shared" si="571"/>
        <v>0</v>
      </c>
      <c r="FO798" s="3">
        <f t="shared" si="571"/>
        <v>0</v>
      </c>
      <c r="FP798" s="3">
        <f t="shared" si="571"/>
        <v>0</v>
      </c>
      <c r="FQ798" s="3">
        <f t="shared" si="571"/>
        <v>0</v>
      </c>
      <c r="FR798" s="3">
        <f t="shared" si="571"/>
        <v>0</v>
      </c>
      <c r="FS798" s="3">
        <f t="shared" ref="FS798:GX798" si="572">FS913</f>
        <v>0</v>
      </c>
      <c r="FT798" s="3">
        <f t="shared" si="572"/>
        <v>0</v>
      </c>
      <c r="FU798" s="3">
        <f t="shared" si="572"/>
        <v>0</v>
      </c>
      <c r="FV798" s="3">
        <f t="shared" si="572"/>
        <v>0</v>
      </c>
      <c r="FW798" s="3">
        <f t="shared" si="572"/>
        <v>0</v>
      </c>
      <c r="FX798" s="3">
        <f t="shared" si="572"/>
        <v>0</v>
      </c>
      <c r="FY798" s="3">
        <f t="shared" si="572"/>
        <v>0</v>
      </c>
      <c r="FZ798" s="3">
        <f t="shared" si="572"/>
        <v>0</v>
      </c>
      <c r="GA798" s="3">
        <f t="shared" si="572"/>
        <v>0</v>
      </c>
      <c r="GB798" s="3">
        <f t="shared" si="572"/>
        <v>0</v>
      </c>
      <c r="GC798" s="3">
        <f t="shared" si="572"/>
        <v>0</v>
      </c>
      <c r="GD798" s="3">
        <f t="shared" si="572"/>
        <v>0</v>
      </c>
      <c r="GE798" s="3">
        <f t="shared" si="572"/>
        <v>0</v>
      </c>
      <c r="GF798" s="3">
        <f t="shared" si="572"/>
        <v>0</v>
      </c>
      <c r="GG798" s="3">
        <f t="shared" si="572"/>
        <v>0</v>
      </c>
      <c r="GH798" s="3">
        <f t="shared" si="572"/>
        <v>0</v>
      </c>
      <c r="GI798" s="3">
        <f t="shared" si="572"/>
        <v>0</v>
      </c>
      <c r="GJ798" s="3">
        <f t="shared" si="572"/>
        <v>0</v>
      </c>
      <c r="GK798" s="3">
        <f t="shared" si="572"/>
        <v>0</v>
      </c>
      <c r="GL798" s="3">
        <f t="shared" si="572"/>
        <v>0</v>
      </c>
      <c r="GM798" s="3">
        <f t="shared" si="572"/>
        <v>0</v>
      </c>
      <c r="GN798" s="3">
        <f t="shared" si="572"/>
        <v>0</v>
      </c>
      <c r="GO798" s="3">
        <f t="shared" si="572"/>
        <v>0</v>
      </c>
      <c r="GP798" s="3">
        <f t="shared" si="572"/>
        <v>0</v>
      </c>
      <c r="GQ798" s="3">
        <f t="shared" si="572"/>
        <v>0</v>
      </c>
      <c r="GR798" s="3">
        <f t="shared" si="572"/>
        <v>0</v>
      </c>
      <c r="GS798" s="3">
        <f t="shared" si="572"/>
        <v>0</v>
      </c>
      <c r="GT798" s="3">
        <f t="shared" si="572"/>
        <v>0</v>
      </c>
      <c r="GU798" s="3">
        <f t="shared" si="572"/>
        <v>0</v>
      </c>
      <c r="GV798" s="3">
        <f t="shared" si="572"/>
        <v>0</v>
      </c>
      <c r="GW798" s="3">
        <f t="shared" si="572"/>
        <v>0</v>
      </c>
      <c r="GX798" s="3">
        <f t="shared" si="572"/>
        <v>0</v>
      </c>
    </row>
    <row r="800" spans="1:206">
      <c r="A800" s="1">
        <v>5</v>
      </c>
      <c r="B800" s="1">
        <v>0</v>
      </c>
      <c r="C800" s="1"/>
      <c r="D800" s="1">
        <f>ROW(A816)</f>
        <v>816</v>
      </c>
      <c r="E800" s="1"/>
      <c r="F800" s="1" t="s">
        <v>14</v>
      </c>
      <c r="G800" s="1" t="s">
        <v>15</v>
      </c>
      <c r="H800" s="1" t="s">
        <v>3</v>
      </c>
      <c r="I800" s="1">
        <v>0</v>
      </c>
      <c r="J800" s="1"/>
      <c r="K800" s="1">
        <v>0</v>
      </c>
      <c r="L800" s="1"/>
      <c r="M800" s="1" t="s">
        <v>3</v>
      </c>
      <c r="N800" s="1"/>
      <c r="O800" s="1"/>
      <c r="P800" s="1"/>
      <c r="Q800" s="1"/>
      <c r="R800" s="1"/>
      <c r="S800" s="1">
        <v>0</v>
      </c>
      <c r="T800" s="1"/>
      <c r="U800" s="1" t="s">
        <v>3</v>
      </c>
      <c r="V800" s="1">
        <v>0</v>
      </c>
      <c r="W800" s="1"/>
      <c r="X800" s="1"/>
      <c r="Y800" s="1"/>
      <c r="Z800" s="1"/>
      <c r="AA800" s="1"/>
      <c r="AB800" s="1" t="s">
        <v>3</v>
      </c>
      <c r="AC800" s="1" t="s">
        <v>3</v>
      </c>
      <c r="AD800" s="1" t="s">
        <v>3</v>
      </c>
      <c r="AE800" s="1" t="s">
        <v>3</v>
      </c>
      <c r="AF800" s="1" t="s">
        <v>3</v>
      </c>
      <c r="AG800" s="1" t="s">
        <v>3</v>
      </c>
      <c r="AH800" s="1"/>
      <c r="AI800" s="1"/>
      <c r="AJ800" s="1"/>
      <c r="AK800" s="1"/>
      <c r="AL800" s="1"/>
      <c r="AM800" s="1"/>
      <c r="AN800" s="1"/>
      <c r="AO800" s="1"/>
      <c r="AP800" s="1" t="s">
        <v>3</v>
      </c>
      <c r="AQ800" s="1" t="s">
        <v>3</v>
      </c>
      <c r="AR800" s="1" t="s">
        <v>3</v>
      </c>
      <c r="AS800" s="1"/>
      <c r="AT800" s="1"/>
      <c r="AU800" s="1"/>
      <c r="AV800" s="1"/>
      <c r="AW800" s="1"/>
      <c r="AX800" s="1"/>
      <c r="AY800" s="1"/>
      <c r="AZ800" s="1" t="s">
        <v>3</v>
      </c>
      <c r="BA800" s="1"/>
      <c r="BB800" s="1" t="s">
        <v>3</v>
      </c>
      <c r="BC800" s="1" t="s">
        <v>3</v>
      </c>
      <c r="BD800" s="1" t="s">
        <v>3</v>
      </c>
      <c r="BE800" s="1" t="s">
        <v>3</v>
      </c>
      <c r="BF800" s="1" t="s">
        <v>3</v>
      </c>
      <c r="BG800" s="1" t="s">
        <v>3</v>
      </c>
      <c r="BH800" s="1" t="s">
        <v>3</v>
      </c>
      <c r="BI800" s="1" t="s">
        <v>3</v>
      </c>
      <c r="BJ800" s="1" t="s">
        <v>3</v>
      </c>
      <c r="BK800" s="1" t="s">
        <v>3</v>
      </c>
      <c r="BL800" s="1" t="s">
        <v>3</v>
      </c>
      <c r="BM800" s="1" t="s">
        <v>3</v>
      </c>
      <c r="BN800" s="1" t="s">
        <v>3</v>
      </c>
      <c r="BO800" s="1" t="s">
        <v>3</v>
      </c>
      <c r="BP800" s="1" t="s">
        <v>3</v>
      </c>
      <c r="BQ800" s="1"/>
      <c r="BR800" s="1"/>
      <c r="BS800" s="1"/>
      <c r="BT800" s="1"/>
      <c r="BU800" s="1"/>
      <c r="BV800" s="1"/>
      <c r="BW800" s="1"/>
      <c r="BX800" s="1">
        <v>0</v>
      </c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>
        <v>0</v>
      </c>
    </row>
    <row r="802" spans="1:245">
      <c r="A802" s="2">
        <v>52</v>
      </c>
      <c r="B802" s="2">
        <f t="shared" ref="B802:G802" si="573">B816</f>
        <v>0</v>
      </c>
      <c r="C802" s="2">
        <f t="shared" si="573"/>
        <v>5</v>
      </c>
      <c r="D802" s="2">
        <f t="shared" si="573"/>
        <v>800</v>
      </c>
      <c r="E802" s="2">
        <f t="shared" si="573"/>
        <v>0</v>
      </c>
      <c r="F802" s="2" t="str">
        <f t="shared" si="573"/>
        <v>Новый подраздел</v>
      </c>
      <c r="G802" s="2" t="str">
        <f t="shared" si="573"/>
        <v>демонтаж</v>
      </c>
      <c r="H802" s="2"/>
      <c r="I802" s="2"/>
      <c r="J802" s="2"/>
      <c r="K802" s="2"/>
      <c r="L802" s="2"/>
      <c r="M802" s="2"/>
      <c r="N802" s="2"/>
      <c r="O802" s="2">
        <f t="shared" ref="O802:AT802" si="574">O816</f>
        <v>3110.26</v>
      </c>
      <c r="P802" s="2">
        <f t="shared" si="574"/>
        <v>0</v>
      </c>
      <c r="Q802" s="2">
        <f t="shared" si="574"/>
        <v>61.74</v>
      </c>
      <c r="R802" s="2">
        <f t="shared" si="574"/>
        <v>43.98</v>
      </c>
      <c r="S802" s="2">
        <f t="shared" si="574"/>
        <v>3048.52</v>
      </c>
      <c r="T802" s="2">
        <f t="shared" si="574"/>
        <v>0</v>
      </c>
      <c r="U802" s="2">
        <f t="shared" si="574"/>
        <v>11.667910000000001</v>
      </c>
      <c r="V802" s="2">
        <f t="shared" si="574"/>
        <v>0.11825000000000002</v>
      </c>
      <c r="W802" s="2">
        <f t="shared" si="574"/>
        <v>0</v>
      </c>
      <c r="X802" s="2">
        <f t="shared" si="574"/>
        <v>2143.77</v>
      </c>
      <c r="Y802" s="2">
        <f t="shared" si="574"/>
        <v>1620.1</v>
      </c>
      <c r="Z802" s="2">
        <f t="shared" si="574"/>
        <v>0</v>
      </c>
      <c r="AA802" s="2">
        <f t="shared" si="574"/>
        <v>0</v>
      </c>
      <c r="AB802" s="2">
        <f t="shared" si="574"/>
        <v>3110.26</v>
      </c>
      <c r="AC802" s="2">
        <f t="shared" si="574"/>
        <v>0</v>
      </c>
      <c r="AD802" s="2">
        <f t="shared" si="574"/>
        <v>61.74</v>
      </c>
      <c r="AE802" s="2">
        <f t="shared" si="574"/>
        <v>43.98</v>
      </c>
      <c r="AF802" s="2">
        <f t="shared" si="574"/>
        <v>3048.52</v>
      </c>
      <c r="AG802" s="2">
        <f t="shared" si="574"/>
        <v>0</v>
      </c>
      <c r="AH802" s="2">
        <f t="shared" si="574"/>
        <v>11.667910000000001</v>
      </c>
      <c r="AI802" s="2">
        <f t="shared" si="574"/>
        <v>0.11825000000000002</v>
      </c>
      <c r="AJ802" s="2">
        <f t="shared" si="574"/>
        <v>0</v>
      </c>
      <c r="AK802" s="2">
        <f t="shared" si="574"/>
        <v>2143.77</v>
      </c>
      <c r="AL802" s="2">
        <f t="shared" si="574"/>
        <v>1620.1</v>
      </c>
      <c r="AM802" s="2">
        <f t="shared" si="574"/>
        <v>0</v>
      </c>
      <c r="AN802" s="2">
        <f t="shared" si="574"/>
        <v>0</v>
      </c>
      <c r="AO802" s="2">
        <f t="shared" si="574"/>
        <v>0</v>
      </c>
      <c r="AP802" s="2">
        <f t="shared" si="574"/>
        <v>0</v>
      </c>
      <c r="AQ802" s="2">
        <f t="shared" si="574"/>
        <v>0</v>
      </c>
      <c r="AR802" s="2">
        <f t="shared" si="574"/>
        <v>6874.13</v>
      </c>
      <c r="AS802" s="2">
        <f t="shared" si="574"/>
        <v>6874.13</v>
      </c>
      <c r="AT802" s="2">
        <f t="shared" si="574"/>
        <v>0</v>
      </c>
      <c r="AU802" s="2">
        <f t="shared" ref="AU802:BZ802" si="575">AU816</f>
        <v>0</v>
      </c>
      <c r="AV802" s="2">
        <f t="shared" si="575"/>
        <v>0</v>
      </c>
      <c r="AW802" s="2">
        <f t="shared" si="575"/>
        <v>0</v>
      </c>
      <c r="AX802" s="2">
        <f t="shared" si="575"/>
        <v>0</v>
      </c>
      <c r="AY802" s="2">
        <f t="shared" si="575"/>
        <v>0</v>
      </c>
      <c r="AZ802" s="2">
        <f t="shared" si="575"/>
        <v>0</v>
      </c>
      <c r="BA802" s="2">
        <f t="shared" si="575"/>
        <v>0</v>
      </c>
      <c r="BB802" s="2">
        <f t="shared" si="575"/>
        <v>0</v>
      </c>
      <c r="BC802" s="2">
        <f t="shared" si="575"/>
        <v>0</v>
      </c>
      <c r="BD802" s="2">
        <f t="shared" si="575"/>
        <v>0</v>
      </c>
      <c r="BE802" s="2">
        <f t="shared" si="575"/>
        <v>0</v>
      </c>
      <c r="BF802" s="2">
        <f t="shared" si="575"/>
        <v>0</v>
      </c>
      <c r="BG802" s="2">
        <f t="shared" si="575"/>
        <v>0</v>
      </c>
      <c r="BH802" s="2">
        <f t="shared" si="575"/>
        <v>0</v>
      </c>
      <c r="BI802" s="2">
        <f t="shared" si="575"/>
        <v>0</v>
      </c>
      <c r="BJ802" s="2">
        <f t="shared" si="575"/>
        <v>0</v>
      </c>
      <c r="BK802" s="2">
        <f t="shared" si="575"/>
        <v>0</v>
      </c>
      <c r="BL802" s="2">
        <f t="shared" si="575"/>
        <v>0</v>
      </c>
      <c r="BM802" s="2">
        <f t="shared" si="575"/>
        <v>0</v>
      </c>
      <c r="BN802" s="2">
        <f t="shared" si="575"/>
        <v>0</v>
      </c>
      <c r="BO802" s="2">
        <f t="shared" si="575"/>
        <v>0</v>
      </c>
      <c r="BP802" s="2">
        <f t="shared" si="575"/>
        <v>0</v>
      </c>
      <c r="BQ802" s="2">
        <f t="shared" si="575"/>
        <v>0</v>
      </c>
      <c r="BR802" s="2">
        <f t="shared" si="575"/>
        <v>0</v>
      </c>
      <c r="BS802" s="2">
        <f t="shared" si="575"/>
        <v>0</v>
      </c>
      <c r="BT802" s="2">
        <f t="shared" si="575"/>
        <v>0</v>
      </c>
      <c r="BU802" s="2">
        <f t="shared" si="575"/>
        <v>0</v>
      </c>
      <c r="BV802" s="2">
        <f t="shared" si="575"/>
        <v>0</v>
      </c>
      <c r="BW802" s="2">
        <f t="shared" si="575"/>
        <v>0</v>
      </c>
      <c r="BX802" s="2">
        <f t="shared" si="575"/>
        <v>0</v>
      </c>
      <c r="BY802" s="2">
        <f t="shared" si="575"/>
        <v>0</v>
      </c>
      <c r="BZ802" s="2">
        <f t="shared" si="575"/>
        <v>0</v>
      </c>
      <c r="CA802" s="2">
        <f t="shared" ref="CA802:DF802" si="576">CA816</f>
        <v>6874.13</v>
      </c>
      <c r="CB802" s="2">
        <f t="shared" si="576"/>
        <v>6874.13</v>
      </c>
      <c r="CC802" s="2">
        <f t="shared" si="576"/>
        <v>0</v>
      </c>
      <c r="CD802" s="2">
        <f t="shared" si="576"/>
        <v>0</v>
      </c>
      <c r="CE802" s="2">
        <f t="shared" si="576"/>
        <v>0</v>
      </c>
      <c r="CF802" s="2">
        <f t="shared" si="576"/>
        <v>0</v>
      </c>
      <c r="CG802" s="2">
        <f t="shared" si="576"/>
        <v>0</v>
      </c>
      <c r="CH802" s="2">
        <f t="shared" si="576"/>
        <v>0</v>
      </c>
      <c r="CI802" s="2">
        <f t="shared" si="576"/>
        <v>0</v>
      </c>
      <c r="CJ802" s="2">
        <f t="shared" si="576"/>
        <v>0</v>
      </c>
      <c r="CK802" s="2">
        <f t="shared" si="576"/>
        <v>0</v>
      </c>
      <c r="CL802" s="2">
        <f t="shared" si="576"/>
        <v>0</v>
      </c>
      <c r="CM802" s="2">
        <f t="shared" si="576"/>
        <v>0</v>
      </c>
      <c r="CN802" s="2">
        <f t="shared" si="576"/>
        <v>0</v>
      </c>
      <c r="CO802" s="2">
        <f t="shared" si="576"/>
        <v>0</v>
      </c>
      <c r="CP802" s="2">
        <f t="shared" si="576"/>
        <v>0</v>
      </c>
      <c r="CQ802" s="2">
        <f t="shared" si="576"/>
        <v>0</v>
      </c>
      <c r="CR802" s="2">
        <f t="shared" si="576"/>
        <v>0</v>
      </c>
      <c r="CS802" s="2">
        <f t="shared" si="576"/>
        <v>0</v>
      </c>
      <c r="CT802" s="2">
        <f t="shared" si="576"/>
        <v>0</v>
      </c>
      <c r="CU802" s="2">
        <f t="shared" si="576"/>
        <v>0</v>
      </c>
      <c r="CV802" s="2">
        <f t="shared" si="576"/>
        <v>0</v>
      </c>
      <c r="CW802" s="2">
        <f t="shared" si="576"/>
        <v>0</v>
      </c>
      <c r="CX802" s="2">
        <f t="shared" si="576"/>
        <v>0</v>
      </c>
      <c r="CY802" s="2">
        <f t="shared" si="576"/>
        <v>0</v>
      </c>
      <c r="CZ802" s="2">
        <f t="shared" si="576"/>
        <v>0</v>
      </c>
      <c r="DA802" s="2">
        <f t="shared" si="576"/>
        <v>0</v>
      </c>
      <c r="DB802" s="2">
        <f t="shared" si="576"/>
        <v>0</v>
      </c>
      <c r="DC802" s="2">
        <f t="shared" si="576"/>
        <v>0</v>
      </c>
      <c r="DD802" s="2">
        <f t="shared" si="576"/>
        <v>0</v>
      </c>
      <c r="DE802" s="2">
        <f t="shared" si="576"/>
        <v>0</v>
      </c>
      <c r="DF802" s="2">
        <f t="shared" si="576"/>
        <v>0</v>
      </c>
      <c r="DG802" s="3">
        <f t="shared" ref="DG802:EL802" si="577">DG816</f>
        <v>0</v>
      </c>
      <c r="DH802" s="3">
        <f t="shared" si="577"/>
        <v>0</v>
      </c>
      <c r="DI802" s="3">
        <f t="shared" si="577"/>
        <v>0</v>
      </c>
      <c r="DJ802" s="3">
        <f t="shared" si="577"/>
        <v>0</v>
      </c>
      <c r="DK802" s="3">
        <f t="shared" si="577"/>
        <v>0</v>
      </c>
      <c r="DL802" s="3">
        <f t="shared" si="577"/>
        <v>0</v>
      </c>
      <c r="DM802" s="3">
        <f t="shared" si="577"/>
        <v>0</v>
      </c>
      <c r="DN802" s="3">
        <f t="shared" si="577"/>
        <v>0</v>
      </c>
      <c r="DO802" s="3">
        <f t="shared" si="577"/>
        <v>0</v>
      </c>
      <c r="DP802" s="3">
        <f t="shared" si="577"/>
        <v>0</v>
      </c>
      <c r="DQ802" s="3">
        <f t="shared" si="577"/>
        <v>0</v>
      </c>
      <c r="DR802" s="3">
        <f t="shared" si="577"/>
        <v>0</v>
      </c>
      <c r="DS802" s="3">
        <f t="shared" si="577"/>
        <v>0</v>
      </c>
      <c r="DT802" s="3">
        <f t="shared" si="577"/>
        <v>0</v>
      </c>
      <c r="DU802" s="3">
        <f t="shared" si="577"/>
        <v>0</v>
      </c>
      <c r="DV802" s="3">
        <f t="shared" si="577"/>
        <v>0</v>
      </c>
      <c r="DW802" s="3">
        <f t="shared" si="577"/>
        <v>0</v>
      </c>
      <c r="DX802" s="3">
        <f t="shared" si="577"/>
        <v>0</v>
      </c>
      <c r="DY802" s="3">
        <f t="shared" si="577"/>
        <v>0</v>
      </c>
      <c r="DZ802" s="3">
        <f t="shared" si="577"/>
        <v>0</v>
      </c>
      <c r="EA802" s="3">
        <f t="shared" si="577"/>
        <v>0</v>
      </c>
      <c r="EB802" s="3">
        <f t="shared" si="577"/>
        <v>0</v>
      </c>
      <c r="EC802" s="3">
        <f t="shared" si="577"/>
        <v>0</v>
      </c>
      <c r="ED802" s="3">
        <f t="shared" si="577"/>
        <v>0</v>
      </c>
      <c r="EE802" s="3">
        <f t="shared" si="577"/>
        <v>0</v>
      </c>
      <c r="EF802" s="3">
        <f t="shared" si="577"/>
        <v>0</v>
      </c>
      <c r="EG802" s="3">
        <f t="shared" si="577"/>
        <v>0</v>
      </c>
      <c r="EH802" s="3">
        <f t="shared" si="577"/>
        <v>0</v>
      </c>
      <c r="EI802" s="3">
        <f t="shared" si="577"/>
        <v>0</v>
      </c>
      <c r="EJ802" s="3">
        <f t="shared" si="577"/>
        <v>0</v>
      </c>
      <c r="EK802" s="3">
        <f t="shared" si="577"/>
        <v>0</v>
      </c>
      <c r="EL802" s="3">
        <f t="shared" si="577"/>
        <v>0</v>
      </c>
      <c r="EM802" s="3">
        <f t="shared" ref="EM802:FR802" si="578">EM816</f>
        <v>0</v>
      </c>
      <c r="EN802" s="3">
        <f t="shared" si="578"/>
        <v>0</v>
      </c>
      <c r="EO802" s="3">
        <f t="shared" si="578"/>
        <v>0</v>
      </c>
      <c r="EP802" s="3">
        <f t="shared" si="578"/>
        <v>0</v>
      </c>
      <c r="EQ802" s="3">
        <f t="shared" si="578"/>
        <v>0</v>
      </c>
      <c r="ER802" s="3">
        <f t="shared" si="578"/>
        <v>0</v>
      </c>
      <c r="ES802" s="3">
        <f t="shared" si="578"/>
        <v>0</v>
      </c>
      <c r="ET802" s="3">
        <f t="shared" si="578"/>
        <v>0</v>
      </c>
      <c r="EU802" s="3">
        <f t="shared" si="578"/>
        <v>0</v>
      </c>
      <c r="EV802" s="3">
        <f t="shared" si="578"/>
        <v>0</v>
      </c>
      <c r="EW802" s="3">
        <f t="shared" si="578"/>
        <v>0</v>
      </c>
      <c r="EX802" s="3">
        <f t="shared" si="578"/>
        <v>0</v>
      </c>
      <c r="EY802" s="3">
        <f t="shared" si="578"/>
        <v>0</v>
      </c>
      <c r="EZ802" s="3">
        <f t="shared" si="578"/>
        <v>0</v>
      </c>
      <c r="FA802" s="3">
        <f t="shared" si="578"/>
        <v>0</v>
      </c>
      <c r="FB802" s="3">
        <f t="shared" si="578"/>
        <v>0</v>
      </c>
      <c r="FC802" s="3">
        <f t="shared" si="578"/>
        <v>0</v>
      </c>
      <c r="FD802" s="3">
        <f t="shared" si="578"/>
        <v>0</v>
      </c>
      <c r="FE802" s="3">
        <f t="shared" si="578"/>
        <v>0</v>
      </c>
      <c r="FF802" s="3">
        <f t="shared" si="578"/>
        <v>0</v>
      </c>
      <c r="FG802" s="3">
        <f t="shared" si="578"/>
        <v>0</v>
      </c>
      <c r="FH802" s="3">
        <f t="shared" si="578"/>
        <v>0</v>
      </c>
      <c r="FI802" s="3">
        <f t="shared" si="578"/>
        <v>0</v>
      </c>
      <c r="FJ802" s="3">
        <f t="shared" si="578"/>
        <v>0</v>
      </c>
      <c r="FK802" s="3">
        <f t="shared" si="578"/>
        <v>0</v>
      </c>
      <c r="FL802" s="3">
        <f t="shared" si="578"/>
        <v>0</v>
      </c>
      <c r="FM802" s="3">
        <f t="shared" si="578"/>
        <v>0</v>
      </c>
      <c r="FN802" s="3">
        <f t="shared" si="578"/>
        <v>0</v>
      </c>
      <c r="FO802" s="3">
        <f t="shared" si="578"/>
        <v>0</v>
      </c>
      <c r="FP802" s="3">
        <f t="shared" si="578"/>
        <v>0</v>
      </c>
      <c r="FQ802" s="3">
        <f t="shared" si="578"/>
        <v>0</v>
      </c>
      <c r="FR802" s="3">
        <f t="shared" si="578"/>
        <v>0</v>
      </c>
      <c r="FS802" s="3">
        <f t="shared" ref="FS802:GX802" si="579">FS816</f>
        <v>0</v>
      </c>
      <c r="FT802" s="3">
        <f t="shared" si="579"/>
        <v>0</v>
      </c>
      <c r="FU802" s="3">
        <f t="shared" si="579"/>
        <v>0</v>
      </c>
      <c r="FV802" s="3">
        <f t="shared" si="579"/>
        <v>0</v>
      </c>
      <c r="FW802" s="3">
        <f t="shared" si="579"/>
        <v>0</v>
      </c>
      <c r="FX802" s="3">
        <f t="shared" si="579"/>
        <v>0</v>
      </c>
      <c r="FY802" s="3">
        <f t="shared" si="579"/>
        <v>0</v>
      </c>
      <c r="FZ802" s="3">
        <f t="shared" si="579"/>
        <v>0</v>
      </c>
      <c r="GA802" s="3">
        <f t="shared" si="579"/>
        <v>0</v>
      </c>
      <c r="GB802" s="3">
        <f t="shared" si="579"/>
        <v>0</v>
      </c>
      <c r="GC802" s="3">
        <f t="shared" si="579"/>
        <v>0</v>
      </c>
      <c r="GD802" s="3">
        <f t="shared" si="579"/>
        <v>0</v>
      </c>
      <c r="GE802" s="3">
        <f t="shared" si="579"/>
        <v>0</v>
      </c>
      <c r="GF802" s="3">
        <f t="shared" si="579"/>
        <v>0</v>
      </c>
      <c r="GG802" s="3">
        <f t="shared" si="579"/>
        <v>0</v>
      </c>
      <c r="GH802" s="3">
        <f t="shared" si="579"/>
        <v>0</v>
      </c>
      <c r="GI802" s="3">
        <f t="shared" si="579"/>
        <v>0</v>
      </c>
      <c r="GJ802" s="3">
        <f t="shared" si="579"/>
        <v>0</v>
      </c>
      <c r="GK802" s="3">
        <f t="shared" si="579"/>
        <v>0</v>
      </c>
      <c r="GL802" s="3">
        <f t="shared" si="579"/>
        <v>0</v>
      </c>
      <c r="GM802" s="3">
        <f t="shared" si="579"/>
        <v>0</v>
      </c>
      <c r="GN802" s="3">
        <f t="shared" si="579"/>
        <v>0</v>
      </c>
      <c r="GO802" s="3">
        <f t="shared" si="579"/>
        <v>0</v>
      </c>
      <c r="GP802" s="3">
        <f t="shared" si="579"/>
        <v>0</v>
      </c>
      <c r="GQ802" s="3">
        <f t="shared" si="579"/>
        <v>0</v>
      </c>
      <c r="GR802" s="3">
        <f t="shared" si="579"/>
        <v>0</v>
      </c>
      <c r="GS802" s="3">
        <f t="shared" si="579"/>
        <v>0</v>
      </c>
      <c r="GT802" s="3">
        <f t="shared" si="579"/>
        <v>0</v>
      </c>
      <c r="GU802" s="3">
        <f t="shared" si="579"/>
        <v>0</v>
      </c>
      <c r="GV802" s="3">
        <f t="shared" si="579"/>
        <v>0</v>
      </c>
      <c r="GW802" s="3">
        <f t="shared" si="579"/>
        <v>0</v>
      </c>
      <c r="GX802" s="3">
        <f t="shared" si="579"/>
        <v>0</v>
      </c>
    </row>
    <row r="804" spans="1:245">
      <c r="A804">
        <v>17</v>
      </c>
      <c r="B804">
        <v>0</v>
      </c>
      <c r="C804">
        <f>ROW(SmtRes!A924)</f>
        <v>924</v>
      </c>
      <c r="D804">
        <f>ROW(EtalonRes!A907)</f>
        <v>907</v>
      </c>
      <c r="E804" t="s">
        <v>16</v>
      </c>
      <c r="F804" t="s">
        <v>17</v>
      </c>
      <c r="G804" t="s">
        <v>18</v>
      </c>
      <c r="H804" t="s">
        <v>19</v>
      </c>
      <c r="I804">
        <f>ROUND(27.5/100,9)</f>
        <v>0.27500000000000002</v>
      </c>
      <c r="J804">
        <v>0</v>
      </c>
      <c r="O804">
        <f t="shared" ref="O804:O814" si="580">ROUND(CP804,2)</f>
        <v>545.91999999999996</v>
      </c>
      <c r="P804">
        <f t="shared" ref="P804:P814" si="581">ROUND(CQ804*I804,2)</f>
        <v>0</v>
      </c>
      <c r="Q804">
        <f t="shared" ref="Q804:Q814" si="582">ROUND(CR804*I804,2)</f>
        <v>0</v>
      </c>
      <c r="R804">
        <f t="shared" ref="R804:R814" si="583">ROUND(CS804*I804,2)</f>
        <v>0</v>
      </c>
      <c r="S804">
        <f t="shared" ref="S804:S814" si="584">ROUND(CT804*I804,2)</f>
        <v>545.91999999999996</v>
      </c>
      <c r="T804">
        <f t="shared" ref="T804:T814" si="585">ROUND(CU804*I804,2)</f>
        <v>0</v>
      </c>
      <c r="U804">
        <f t="shared" ref="U804:U814" si="586">CV804*I804</f>
        <v>2.1092500000000003</v>
      </c>
      <c r="V804">
        <f t="shared" ref="V804:V814" si="587">CW804*I804</f>
        <v>0</v>
      </c>
      <c r="W804">
        <f t="shared" ref="W804:W814" si="588">ROUND(CX804*I804,2)</f>
        <v>0</v>
      </c>
      <c r="X804">
        <f t="shared" ref="X804:X814" si="589">ROUND(CY804,2)</f>
        <v>371.23</v>
      </c>
      <c r="Y804">
        <f t="shared" ref="Y804:Y814" si="590">ROUND(CZ804,2)</f>
        <v>294.8</v>
      </c>
      <c r="AA804">
        <v>35806607</v>
      </c>
      <c r="AB804">
        <f t="shared" ref="AB804:AB814" si="591">ROUND((AC804+AD804+AF804),2)</f>
        <v>59.83</v>
      </c>
      <c r="AC804">
        <f t="shared" ref="AC804:AC814" si="592">ROUND((ES804),2)</f>
        <v>0</v>
      </c>
      <c r="AD804">
        <f t="shared" ref="AD804:AD814" si="593">ROUND((((ET804)-(EU804))+AE804),2)</f>
        <v>0</v>
      </c>
      <c r="AE804">
        <f t="shared" ref="AE804:AE814" si="594">ROUND((EU804),2)</f>
        <v>0</v>
      </c>
      <c r="AF804">
        <f t="shared" ref="AF804:AF814" si="595">ROUND((EV804),2)</f>
        <v>59.83</v>
      </c>
      <c r="AG804">
        <f t="shared" ref="AG804:AG814" si="596">ROUND((AP804),2)</f>
        <v>0</v>
      </c>
      <c r="AH804">
        <f t="shared" ref="AH804:AH814" si="597">(EW804)</f>
        <v>7.67</v>
      </c>
      <c r="AI804">
        <f t="shared" ref="AI804:AI814" si="598">(EX804)</f>
        <v>0</v>
      </c>
      <c r="AJ804">
        <f t="shared" ref="AJ804:AJ814" si="599">(AS804)</f>
        <v>0</v>
      </c>
      <c r="AK804">
        <v>59.83</v>
      </c>
      <c r="AL804">
        <v>0</v>
      </c>
      <c r="AM804">
        <v>0</v>
      </c>
      <c r="AN804">
        <v>0</v>
      </c>
      <c r="AO804">
        <v>59.83</v>
      </c>
      <c r="AP804">
        <v>0</v>
      </c>
      <c r="AQ804">
        <v>7.67</v>
      </c>
      <c r="AR804">
        <v>0</v>
      </c>
      <c r="AS804">
        <v>0</v>
      </c>
      <c r="AT804">
        <v>68</v>
      </c>
      <c r="AU804">
        <v>54</v>
      </c>
      <c r="AV804">
        <v>1</v>
      </c>
      <c r="AW804">
        <v>1</v>
      </c>
      <c r="AZ804">
        <v>1</v>
      </c>
      <c r="BA804">
        <v>33.18</v>
      </c>
      <c r="BB804">
        <v>1</v>
      </c>
      <c r="BC804">
        <v>1</v>
      </c>
      <c r="BD804" t="s">
        <v>3</v>
      </c>
      <c r="BE804" t="s">
        <v>3</v>
      </c>
      <c r="BF804" t="s">
        <v>3</v>
      </c>
      <c r="BG804" t="s">
        <v>3</v>
      </c>
      <c r="BH804">
        <v>0</v>
      </c>
      <c r="BI804">
        <v>1</v>
      </c>
      <c r="BJ804" t="s">
        <v>20</v>
      </c>
      <c r="BM804">
        <v>57001</v>
      </c>
      <c r="BN804">
        <v>0</v>
      </c>
      <c r="BO804" t="s">
        <v>17</v>
      </c>
      <c r="BP804">
        <v>1</v>
      </c>
      <c r="BQ804">
        <v>6</v>
      </c>
      <c r="BR804">
        <v>0</v>
      </c>
      <c r="BS804">
        <v>33.18</v>
      </c>
      <c r="BT804">
        <v>1</v>
      </c>
      <c r="BU804">
        <v>1</v>
      </c>
      <c r="BV804">
        <v>1</v>
      </c>
      <c r="BW804">
        <v>1</v>
      </c>
      <c r="BX804">
        <v>1</v>
      </c>
      <c r="BY804" t="s">
        <v>3</v>
      </c>
      <c r="BZ804">
        <v>80</v>
      </c>
      <c r="CA804">
        <v>68</v>
      </c>
      <c r="CE804">
        <v>0</v>
      </c>
      <c r="CF804">
        <v>0</v>
      </c>
      <c r="CG804">
        <v>0</v>
      </c>
      <c r="CM804">
        <v>0</v>
      </c>
      <c r="CN804" t="s">
        <v>3</v>
      </c>
      <c r="CO804">
        <v>0</v>
      </c>
      <c r="CP804">
        <f t="shared" ref="CP804:CP814" si="600">(P804+Q804+S804)</f>
        <v>545.91999999999996</v>
      </c>
      <c r="CQ804">
        <f t="shared" ref="CQ804:CQ814" si="601">AC804*BC804</f>
        <v>0</v>
      </c>
      <c r="CR804">
        <f t="shared" ref="CR804:CR814" si="602">AD804*BB804</f>
        <v>0</v>
      </c>
      <c r="CS804">
        <f t="shared" ref="CS804:CS814" si="603">AE804*BS804</f>
        <v>0</v>
      </c>
      <c r="CT804">
        <f t="shared" ref="CT804:CT814" si="604">AF804*BA804</f>
        <v>1985.1594</v>
      </c>
      <c r="CU804">
        <f t="shared" ref="CU804:CU814" si="605">AG804</f>
        <v>0</v>
      </c>
      <c r="CV804">
        <f t="shared" ref="CV804:CV814" si="606">AH804</f>
        <v>7.67</v>
      </c>
      <c r="CW804">
        <f t="shared" ref="CW804:CW814" si="607">AI804</f>
        <v>0</v>
      </c>
      <c r="CX804">
        <f t="shared" ref="CX804:CX814" si="608">AJ804</f>
        <v>0</v>
      </c>
      <c r="CY804">
        <f t="shared" ref="CY804:CY814" si="609">(((S804+R804)*AT804)/100)</f>
        <v>371.22559999999999</v>
      </c>
      <c r="CZ804">
        <f t="shared" ref="CZ804:CZ814" si="610">(((S804+R804)*AU804)/100)</f>
        <v>294.79679999999996</v>
      </c>
      <c r="DC804" t="s">
        <v>3</v>
      </c>
      <c r="DD804" t="s">
        <v>3</v>
      </c>
      <c r="DE804" t="s">
        <v>3</v>
      </c>
      <c r="DF804" t="s">
        <v>3</v>
      </c>
      <c r="DG804" t="s">
        <v>3</v>
      </c>
      <c r="DH804" t="s">
        <v>3</v>
      </c>
      <c r="DI804" t="s">
        <v>3</v>
      </c>
      <c r="DJ804" t="s">
        <v>3</v>
      </c>
      <c r="DK804" t="s">
        <v>3</v>
      </c>
      <c r="DL804" t="s">
        <v>3</v>
      </c>
      <c r="DM804" t="s">
        <v>3</v>
      </c>
      <c r="DN804">
        <v>0</v>
      </c>
      <c r="DO804">
        <v>0</v>
      </c>
      <c r="DP804">
        <v>1</v>
      </c>
      <c r="DQ804">
        <v>1</v>
      </c>
      <c r="DU804">
        <v>1013</v>
      </c>
      <c r="DV804" t="s">
        <v>19</v>
      </c>
      <c r="DW804" t="s">
        <v>19</v>
      </c>
      <c r="DX804">
        <v>1</v>
      </c>
      <c r="DZ804" t="s">
        <v>3</v>
      </c>
      <c r="EA804" t="s">
        <v>3</v>
      </c>
      <c r="EB804" t="s">
        <v>3</v>
      </c>
      <c r="EC804" t="s">
        <v>3</v>
      </c>
      <c r="EE804">
        <v>29085590</v>
      </c>
      <c r="EF804">
        <v>6</v>
      </c>
      <c r="EG804" t="s">
        <v>21</v>
      </c>
      <c r="EH804">
        <v>0</v>
      </c>
      <c r="EI804" t="s">
        <v>3</v>
      </c>
      <c r="EJ804">
        <v>1</v>
      </c>
      <c r="EK804">
        <v>57001</v>
      </c>
      <c r="EL804" t="s">
        <v>22</v>
      </c>
      <c r="EM804" t="s">
        <v>23</v>
      </c>
      <c r="EO804" t="s">
        <v>3</v>
      </c>
      <c r="EQ804">
        <v>0</v>
      </c>
      <c r="ER804">
        <v>59.83</v>
      </c>
      <c r="ES804">
        <v>0</v>
      </c>
      <c r="ET804">
        <v>0</v>
      </c>
      <c r="EU804">
        <v>0</v>
      </c>
      <c r="EV804">
        <v>59.83</v>
      </c>
      <c r="EW804">
        <v>7.67</v>
      </c>
      <c r="EX804">
        <v>0</v>
      </c>
      <c r="EY804">
        <v>0</v>
      </c>
      <c r="FQ804">
        <v>0</v>
      </c>
      <c r="FR804">
        <f t="shared" ref="FR804:FR814" si="611">ROUND(IF(AND(BH804=3,BI804=3),P804,0),2)</f>
        <v>0</v>
      </c>
      <c r="FS804">
        <v>0</v>
      </c>
      <c r="FV804" t="s">
        <v>24</v>
      </c>
      <c r="FW804" t="s">
        <v>25</v>
      </c>
      <c r="FX804">
        <v>80</v>
      </c>
      <c r="FY804">
        <v>68</v>
      </c>
      <c r="GA804" t="s">
        <v>3</v>
      </c>
      <c r="GD804">
        <v>1</v>
      </c>
      <c r="GF804">
        <v>1095792533</v>
      </c>
      <c r="GG804">
        <v>2</v>
      </c>
      <c r="GH804">
        <v>1</v>
      </c>
      <c r="GI804">
        <v>2</v>
      </c>
      <c r="GJ804">
        <v>0</v>
      </c>
      <c r="GK804">
        <v>0</v>
      </c>
      <c r="GL804">
        <f t="shared" ref="GL804:GL814" si="612">ROUND(IF(AND(BH804=3,BI804=3,FS804&lt;&gt;0),P804,0),2)</f>
        <v>0</v>
      </c>
      <c r="GM804">
        <f t="shared" ref="GM804:GM814" si="613">ROUND(O804+X804+Y804,2)+GX804</f>
        <v>1211.95</v>
      </c>
      <c r="GN804">
        <f t="shared" ref="GN804:GN814" si="614">IF(OR(BI804=0,BI804=1),ROUND(O804+X804+Y804,2),0)</f>
        <v>1211.95</v>
      </c>
      <c r="GO804">
        <f t="shared" ref="GO804:GO814" si="615">IF(BI804=2,ROUND(O804+X804+Y804,2),0)</f>
        <v>0</v>
      </c>
      <c r="GP804">
        <f t="shared" ref="GP804:GP814" si="616">IF(BI804=4,ROUND(O804+X804+Y804,2)+GX804,0)</f>
        <v>0</v>
      </c>
      <c r="GR804">
        <v>0</v>
      </c>
      <c r="GS804">
        <v>3</v>
      </c>
      <c r="GT804">
        <v>0</v>
      </c>
      <c r="GU804" t="s">
        <v>3</v>
      </c>
      <c r="GV804">
        <f t="shared" ref="GV804:GV814" si="617">ROUND((GT804),2)</f>
        <v>0</v>
      </c>
      <c r="GW804">
        <v>1</v>
      </c>
      <c r="GX804">
        <f t="shared" ref="GX804:GX814" si="618">ROUND(HC804*I804,2)</f>
        <v>0</v>
      </c>
      <c r="HA804">
        <v>0</v>
      </c>
      <c r="HB804">
        <v>0</v>
      </c>
      <c r="HC804">
        <f t="shared" ref="HC804:HC814" si="619">GV804*GW804</f>
        <v>0</v>
      </c>
      <c r="HE804" t="s">
        <v>3</v>
      </c>
      <c r="HF804" t="s">
        <v>3</v>
      </c>
      <c r="IK804">
        <v>0</v>
      </c>
    </row>
    <row r="805" spans="1:245">
      <c r="A805">
        <v>18</v>
      </c>
      <c r="B805">
        <v>0</v>
      </c>
      <c r="C805">
        <v>924</v>
      </c>
      <c r="E805" t="s">
        <v>26</v>
      </c>
      <c r="F805" t="s">
        <v>27</v>
      </c>
      <c r="G805" t="s">
        <v>28</v>
      </c>
      <c r="H805" t="s">
        <v>29</v>
      </c>
      <c r="I805">
        <f>I804*J805</f>
        <v>0.1925</v>
      </c>
      <c r="J805">
        <v>0.7</v>
      </c>
      <c r="O805">
        <f t="shared" si="580"/>
        <v>0</v>
      </c>
      <c r="P805">
        <f t="shared" si="581"/>
        <v>0</v>
      </c>
      <c r="Q805">
        <f t="shared" si="582"/>
        <v>0</v>
      </c>
      <c r="R805">
        <f t="shared" si="583"/>
        <v>0</v>
      </c>
      <c r="S805">
        <f t="shared" si="584"/>
        <v>0</v>
      </c>
      <c r="T805">
        <f t="shared" si="585"/>
        <v>0</v>
      </c>
      <c r="U805">
        <f t="shared" si="586"/>
        <v>0</v>
      </c>
      <c r="V805">
        <f t="shared" si="587"/>
        <v>0</v>
      </c>
      <c r="W805">
        <f t="shared" si="588"/>
        <v>0</v>
      </c>
      <c r="X805">
        <f t="shared" si="589"/>
        <v>0</v>
      </c>
      <c r="Y805">
        <f t="shared" si="590"/>
        <v>0</v>
      </c>
      <c r="AA805">
        <v>35806607</v>
      </c>
      <c r="AB805">
        <f t="shared" si="591"/>
        <v>0</v>
      </c>
      <c r="AC805">
        <f t="shared" si="592"/>
        <v>0</v>
      </c>
      <c r="AD805">
        <f t="shared" si="593"/>
        <v>0</v>
      </c>
      <c r="AE805">
        <f t="shared" si="594"/>
        <v>0</v>
      </c>
      <c r="AF805">
        <f t="shared" si="595"/>
        <v>0</v>
      </c>
      <c r="AG805">
        <f t="shared" si="596"/>
        <v>0</v>
      </c>
      <c r="AH805">
        <f t="shared" si="597"/>
        <v>0</v>
      </c>
      <c r="AI805">
        <f t="shared" si="598"/>
        <v>0</v>
      </c>
      <c r="AJ805">
        <f t="shared" si="599"/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1</v>
      </c>
      <c r="AW805">
        <v>1</v>
      </c>
      <c r="AZ805">
        <v>1</v>
      </c>
      <c r="BA805">
        <v>1</v>
      </c>
      <c r="BB805">
        <v>1</v>
      </c>
      <c r="BC805">
        <v>1</v>
      </c>
      <c r="BD805" t="s">
        <v>3</v>
      </c>
      <c r="BE805" t="s">
        <v>3</v>
      </c>
      <c r="BF805" t="s">
        <v>3</v>
      </c>
      <c r="BG805" t="s">
        <v>3</v>
      </c>
      <c r="BH805">
        <v>3</v>
      </c>
      <c r="BI805">
        <v>2</v>
      </c>
      <c r="BJ805" t="s">
        <v>30</v>
      </c>
      <c r="BM805">
        <v>500002</v>
      </c>
      <c r="BN805">
        <v>0</v>
      </c>
      <c r="BO805" t="s">
        <v>3</v>
      </c>
      <c r="BP805">
        <v>0</v>
      </c>
      <c r="BQ805">
        <v>12</v>
      </c>
      <c r="BR805">
        <v>0</v>
      </c>
      <c r="BS805">
        <v>1</v>
      </c>
      <c r="BT805">
        <v>1</v>
      </c>
      <c r="BU805">
        <v>1</v>
      </c>
      <c r="BV805">
        <v>1</v>
      </c>
      <c r="BW805">
        <v>1</v>
      </c>
      <c r="BX805">
        <v>1</v>
      </c>
      <c r="BY805" t="s">
        <v>3</v>
      </c>
      <c r="BZ805">
        <v>0</v>
      </c>
      <c r="CA805">
        <v>0</v>
      </c>
      <c r="CE805">
        <v>0</v>
      </c>
      <c r="CF805">
        <v>0</v>
      </c>
      <c r="CG805">
        <v>0</v>
      </c>
      <c r="CM805">
        <v>0</v>
      </c>
      <c r="CN805" t="s">
        <v>3</v>
      </c>
      <c r="CO805">
        <v>0</v>
      </c>
      <c r="CP805">
        <f t="shared" si="600"/>
        <v>0</v>
      </c>
      <c r="CQ805">
        <f t="shared" si="601"/>
        <v>0</v>
      </c>
      <c r="CR805">
        <f t="shared" si="602"/>
        <v>0</v>
      </c>
      <c r="CS805">
        <f t="shared" si="603"/>
        <v>0</v>
      </c>
      <c r="CT805">
        <f t="shared" si="604"/>
        <v>0</v>
      </c>
      <c r="CU805">
        <f t="shared" si="605"/>
        <v>0</v>
      </c>
      <c r="CV805">
        <f t="shared" si="606"/>
        <v>0</v>
      </c>
      <c r="CW805">
        <f t="shared" si="607"/>
        <v>0</v>
      </c>
      <c r="CX805">
        <f t="shared" si="608"/>
        <v>0</v>
      </c>
      <c r="CY805">
        <f t="shared" si="609"/>
        <v>0</v>
      </c>
      <c r="CZ805">
        <f t="shared" si="610"/>
        <v>0</v>
      </c>
      <c r="DC805" t="s">
        <v>3</v>
      </c>
      <c r="DD805" t="s">
        <v>3</v>
      </c>
      <c r="DE805" t="s">
        <v>3</v>
      </c>
      <c r="DF805" t="s">
        <v>3</v>
      </c>
      <c r="DG805" t="s">
        <v>3</v>
      </c>
      <c r="DH805" t="s">
        <v>3</v>
      </c>
      <c r="DI805" t="s">
        <v>3</v>
      </c>
      <c r="DJ805" t="s">
        <v>3</v>
      </c>
      <c r="DK805" t="s">
        <v>3</v>
      </c>
      <c r="DL805" t="s">
        <v>3</v>
      </c>
      <c r="DM805" t="s">
        <v>3</v>
      </c>
      <c r="DN805">
        <v>0</v>
      </c>
      <c r="DO805">
        <v>0</v>
      </c>
      <c r="DP805">
        <v>1</v>
      </c>
      <c r="DQ805">
        <v>1</v>
      </c>
      <c r="DU805">
        <v>1009</v>
      </c>
      <c r="DV805" t="s">
        <v>29</v>
      </c>
      <c r="DW805" t="s">
        <v>29</v>
      </c>
      <c r="DX805">
        <v>1000</v>
      </c>
      <c r="DZ805" t="s">
        <v>3</v>
      </c>
      <c r="EA805" t="s">
        <v>3</v>
      </c>
      <c r="EB805" t="s">
        <v>3</v>
      </c>
      <c r="EC805" t="s">
        <v>3</v>
      </c>
      <c r="EE805">
        <v>29085444</v>
      </c>
      <c r="EF805">
        <v>12</v>
      </c>
      <c r="EG805" t="s">
        <v>31</v>
      </c>
      <c r="EH805">
        <v>0</v>
      </c>
      <c r="EI805" t="s">
        <v>3</v>
      </c>
      <c r="EJ805">
        <v>2</v>
      </c>
      <c r="EK805">
        <v>500002</v>
      </c>
      <c r="EL805" t="s">
        <v>32</v>
      </c>
      <c r="EM805" t="s">
        <v>33</v>
      </c>
      <c r="EO805" t="s">
        <v>3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FQ805">
        <v>0</v>
      </c>
      <c r="FR805">
        <f t="shared" si="611"/>
        <v>0</v>
      </c>
      <c r="FS805">
        <v>0</v>
      </c>
      <c r="FX805">
        <v>0</v>
      </c>
      <c r="FY805">
        <v>0</v>
      </c>
      <c r="GA805" t="s">
        <v>3</v>
      </c>
      <c r="GD805">
        <v>1</v>
      </c>
      <c r="GF805">
        <v>-304821490</v>
      </c>
      <c r="GG805">
        <v>2</v>
      </c>
      <c r="GH805">
        <v>1</v>
      </c>
      <c r="GI805">
        <v>-2</v>
      </c>
      <c r="GJ805">
        <v>0</v>
      </c>
      <c r="GK805">
        <v>0</v>
      </c>
      <c r="GL805">
        <f t="shared" si="612"/>
        <v>0</v>
      </c>
      <c r="GM805">
        <f t="shared" si="613"/>
        <v>0</v>
      </c>
      <c r="GN805">
        <f t="shared" si="614"/>
        <v>0</v>
      </c>
      <c r="GO805">
        <f t="shared" si="615"/>
        <v>0</v>
      </c>
      <c r="GP805">
        <f t="shared" si="616"/>
        <v>0</v>
      </c>
      <c r="GR805">
        <v>0</v>
      </c>
      <c r="GS805">
        <v>3</v>
      </c>
      <c r="GT805">
        <v>0</v>
      </c>
      <c r="GU805" t="s">
        <v>3</v>
      </c>
      <c r="GV805">
        <f t="shared" si="617"/>
        <v>0</v>
      </c>
      <c r="GW805">
        <v>1</v>
      </c>
      <c r="GX805">
        <f t="shared" si="618"/>
        <v>0</v>
      </c>
      <c r="HA805">
        <v>0</v>
      </c>
      <c r="HB805">
        <v>0</v>
      </c>
      <c r="HC805">
        <f t="shared" si="619"/>
        <v>0</v>
      </c>
      <c r="HE805" t="s">
        <v>3</v>
      </c>
      <c r="HF805" t="s">
        <v>3</v>
      </c>
      <c r="IK805">
        <v>0</v>
      </c>
    </row>
    <row r="806" spans="1:245">
      <c r="A806">
        <v>17</v>
      </c>
      <c r="B806">
        <v>0</v>
      </c>
      <c r="C806">
        <f>ROW(SmtRes!A928)</f>
        <v>928</v>
      </c>
      <c r="D806">
        <f>ROW(EtalonRes!A911)</f>
        <v>911</v>
      </c>
      <c r="E806" t="s">
        <v>34</v>
      </c>
      <c r="F806" t="s">
        <v>40</v>
      </c>
      <c r="G806" t="s">
        <v>41</v>
      </c>
      <c r="H806" t="s">
        <v>37</v>
      </c>
      <c r="I806">
        <f>ROUND(27.5/100,9)</f>
        <v>0.27500000000000002</v>
      </c>
      <c r="J806">
        <v>0</v>
      </c>
      <c r="O806">
        <f t="shared" si="580"/>
        <v>827.3</v>
      </c>
      <c r="P806">
        <f t="shared" si="581"/>
        <v>0</v>
      </c>
      <c r="Q806">
        <f t="shared" si="582"/>
        <v>16.68</v>
      </c>
      <c r="R806">
        <f t="shared" si="583"/>
        <v>16.059999999999999</v>
      </c>
      <c r="S806">
        <f t="shared" si="584"/>
        <v>810.62</v>
      </c>
      <c r="T806">
        <f t="shared" si="585"/>
        <v>0</v>
      </c>
      <c r="U806">
        <f t="shared" si="586"/>
        <v>3.1322500000000004</v>
      </c>
      <c r="V806">
        <f t="shared" si="587"/>
        <v>3.5750000000000004E-2</v>
      </c>
      <c r="W806">
        <f t="shared" si="588"/>
        <v>0</v>
      </c>
      <c r="X806">
        <f t="shared" si="589"/>
        <v>562.14</v>
      </c>
      <c r="Y806">
        <f t="shared" si="590"/>
        <v>446.41</v>
      </c>
      <c r="AA806">
        <v>35806607</v>
      </c>
      <c r="AB806">
        <f t="shared" si="591"/>
        <v>92.9</v>
      </c>
      <c r="AC806">
        <f t="shared" si="592"/>
        <v>0</v>
      </c>
      <c r="AD806">
        <f t="shared" si="593"/>
        <v>4.0599999999999996</v>
      </c>
      <c r="AE806">
        <f t="shared" si="594"/>
        <v>1.76</v>
      </c>
      <c r="AF806">
        <f t="shared" si="595"/>
        <v>88.84</v>
      </c>
      <c r="AG806">
        <f t="shared" si="596"/>
        <v>0</v>
      </c>
      <c r="AH806">
        <f t="shared" si="597"/>
        <v>11.39</v>
      </c>
      <c r="AI806">
        <f t="shared" si="598"/>
        <v>0.13</v>
      </c>
      <c r="AJ806">
        <f t="shared" si="599"/>
        <v>0</v>
      </c>
      <c r="AK806">
        <v>92.9</v>
      </c>
      <c r="AL806">
        <v>0</v>
      </c>
      <c r="AM806">
        <v>4.0599999999999996</v>
      </c>
      <c r="AN806">
        <v>1.76</v>
      </c>
      <c r="AO806">
        <v>88.84</v>
      </c>
      <c r="AP806">
        <v>0</v>
      </c>
      <c r="AQ806">
        <v>11.39</v>
      </c>
      <c r="AR806">
        <v>0.13</v>
      </c>
      <c r="AS806">
        <v>0</v>
      </c>
      <c r="AT806">
        <v>68</v>
      </c>
      <c r="AU806">
        <v>54</v>
      </c>
      <c r="AV806">
        <v>1</v>
      </c>
      <c r="AW806">
        <v>1</v>
      </c>
      <c r="AZ806">
        <v>1</v>
      </c>
      <c r="BA806">
        <v>33.18</v>
      </c>
      <c r="BB806">
        <v>14.94</v>
      </c>
      <c r="BC806">
        <v>1</v>
      </c>
      <c r="BD806" t="s">
        <v>3</v>
      </c>
      <c r="BE806" t="s">
        <v>3</v>
      </c>
      <c r="BF806" t="s">
        <v>3</v>
      </c>
      <c r="BG806" t="s">
        <v>3</v>
      </c>
      <c r="BH806">
        <v>0</v>
      </c>
      <c r="BI806">
        <v>1</v>
      </c>
      <c r="BJ806" t="s">
        <v>42</v>
      </c>
      <c r="BM806">
        <v>57001</v>
      </c>
      <c r="BN806">
        <v>0</v>
      </c>
      <c r="BO806" t="s">
        <v>40</v>
      </c>
      <c r="BP806">
        <v>1</v>
      </c>
      <c r="BQ806">
        <v>6</v>
      </c>
      <c r="BR806">
        <v>0</v>
      </c>
      <c r="BS806">
        <v>33.18</v>
      </c>
      <c r="BT806">
        <v>1</v>
      </c>
      <c r="BU806">
        <v>1</v>
      </c>
      <c r="BV806">
        <v>1</v>
      </c>
      <c r="BW806">
        <v>1</v>
      </c>
      <c r="BX806">
        <v>1</v>
      </c>
      <c r="BY806" t="s">
        <v>3</v>
      </c>
      <c r="BZ806">
        <v>80</v>
      </c>
      <c r="CA806">
        <v>68</v>
      </c>
      <c r="CE806">
        <v>0</v>
      </c>
      <c r="CF806">
        <v>0</v>
      </c>
      <c r="CG806">
        <v>0</v>
      </c>
      <c r="CM806">
        <v>0</v>
      </c>
      <c r="CN806" t="s">
        <v>3</v>
      </c>
      <c r="CO806">
        <v>0</v>
      </c>
      <c r="CP806">
        <f t="shared" si="600"/>
        <v>827.3</v>
      </c>
      <c r="CQ806">
        <f t="shared" si="601"/>
        <v>0</v>
      </c>
      <c r="CR806">
        <f t="shared" si="602"/>
        <v>60.656399999999991</v>
      </c>
      <c r="CS806">
        <f t="shared" si="603"/>
        <v>58.396799999999999</v>
      </c>
      <c r="CT806">
        <f t="shared" si="604"/>
        <v>2947.7112000000002</v>
      </c>
      <c r="CU806">
        <f t="shared" si="605"/>
        <v>0</v>
      </c>
      <c r="CV806">
        <f t="shared" si="606"/>
        <v>11.39</v>
      </c>
      <c r="CW806">
        <f t="shared" si="607"/>
        <v>0.13</v>
      </c>
      <c r="CX806">
        <f t="shared" si="608"/>
        <v>0</v>
      </c>
      <c r="CY806">
        <f t="shared" si="609"/>
        <v>562.14239999999995</v>
      </c>
      <c r="CZ806">
        <f t="shared" si="610"/>
        <v>446.40719999999993</v>
      </c>
      <c r="DC806" t="s">
        <v>3</v>
      </c>
      <c r="DD806" t="s">
        <v>3</v>
      </c>
      <c r="DE806" t="s">
        <v>3</v>
      </c>
      <c r="DF806" t="s">
        <v>3</v>
      </c>
      <c r="DG806" t="s">
        <v>3</v>
      </c>
      <c r="DH806" t="s">
        <v>3</v>
      </c>
      <c r="DI806" t="s">
        <v>3</v>
      </c>
      <c r="DJ806" t="s">
        <v>3</v>
      </c>
      <c r="DK806" t="s">
        <v>3</v>
      </c>
      <c r="DL806" t="s">
        <v>3</v>
      </c>
      <c r="DM806" t="s">
        <v>3</v>
      </c>
      <c r="DN806">
        <v>0</v>
      </c>
      <c r="DO806">
        <v>0</v>
      </c>
      <c r="DP806">
        <v>1</v>
      </c>
      <c r="DQ806">
        <v>1</v>
      </c>
      <c r="DU806">
        <v>1013</v>
      </c>
      <c r="DV806" t="s">
        <v>37</v>
      </c>
      <c r="DW806" t="s">
        <v>37</v>
      </c>
      <c r="DX806">
        <v>1</v>
      </c>
      <c r="DZ806" t="s">
        <v>3</v>
      </c>
      <c r="EA806" t="s">
        <v>3</v>
      </c>
      <c r="EB806" t="s">
        <v>3</v>
      </c>
      <c r="EC806" t="s">
        <v>3</v>
      </c>
      <c r="EE806">
        <v>29085590</v>
      </c>
      <c r="EF806">
        <v>6</v>
      </c>
      <c r="EG806" t="s">
        <v>21</v>
      </c>
      <c r="EH806">
        <v>0</v>
      </c>
      <c r="EI806" t="s">
        <v>3</v>
      </c>
      <c r="EJ806">
        <v>1</v>
      </c>
      <c r="EK806">
        <v>57001</v>
      </c>
      <c r="EL806" t="s">
        <v>22</v>
      </c>
      <c r="EM806" t="s">
        <v>23</v>
      </c>
      <c r="EO806" t="s">
        <v>3</v>
      </c>
      <c r="EQ806">
        <v>0</v>
      </c>
      <c r="ER806">
        <v>92.9</v>
      </c>
      <c r="ES806">
        <v>0</v>
      </c>
      <c r="ET806">
        <v>4.0599999999999996</v>
      </c>
      <c r="EU806">
        <v>1.76</v>
      </c>
      <c r="EV806">
        <v>88.84</v>
      </c>
      <c r="EW806">
        <v>11.39</v>
      </c>
      <c r="EX806">
        <v>0.13</v>
      </c>
      <c r="EY806">
        <v>0</v>
      </c>
      <c r="FQ806">
        <v>0</v>
      </c>
      <c r="FR806">
        <f t="shared" si="611"/>
        <v>0</v>
      </c>
      <c r="FS806">
        <v>0</v>
      </c>
      <c r="FV806" t="s">
        <v>24</v>
      </c>
      <c r="FW806" t="s">
        <v>25</v>
      </c>
      <c r="FX806">
        <v>80</v>
      </c>
      <c r="FY806">
        <v>68</v>
      </c>
      <c r="GA806" t="s">
        <v>3</v>
      </c>
      <c r="GD806">
        <v>1</v>
      </c>
      <c r="GF806">
        <v>-1629810845</v>
      </c>
      <c r="GG806">
        <v>2</v>
      </c>
      <c r="GH806">
        <v>1</v>
      </c>
      <c r="GI806">
        <v>2</v>
      </c>
      <c r="GJ806">
        <v>0</v>
      </c>
      <c r="GK806">
        <v>0</v>
      </c>
      <c r="GL806">
        <f t="shared" si="612"/>
        <v>0</v>
      </c>
      <c r="GM806">
        <f t="shared" si="613"/>
        <v>1835.85</v>
      </c>
      <c r="GN806">
        <f t="shared" si="614"/>
        <v>1835.85</v>
      </c>
      <c r="GO806">
        <f t="shared" si="615"/>
        <v>0</v>
      </c>
      <c r="GP806">
        <f t="shared" si="616"/>
        <v>0</v>
      </c>
      <c r="GR806">
        <v>0</v>
      </c>
      <c r="GS806">
        <v>3</v>
      </c>
      <c r="GT806">
        <v>0</v>
      </c>
      <c r="GU806" t="s">
        <v>3</v>
      </c>
      <c r="GV806">
        <f t="shared" si="617"/>
        <v>0</v>
      </c>
      <c r="GW806">
        <v>1</v>
      </c>
      <c r="GX806">
        <f t="shared" si="618"/>
        <v>0</v>
      </c>
      <c r="HA806">
        <v>0</v>
      </c>
      <c r="HB806">
        <v>0</v>
      </c>
      <c r="HC806">
        <f t="shared" si="619"/>
        <v>0</v>
      </c>
      <c r="HE806" t="s">
        <v>3</v>
      </c>
      <c r="HF806" t="s">
        <v>3</v>
      </c>
      <c r="IK806">
        <v>0</v>
      </c>
    </row>
    <row r="807" spans="1:245">
      <c r="A807">
        <v>18</v>
      </c>
      <c r="B807">
        <v>0</v>
      </c>
      <c r="C807">
        <v>928</v>
      </c>
      <c r="E807" t="s">
        <v>162</v>
      </c>
      <c r="F807" t="s">
        <v>27</v>
      </c>
      <c r="G807" t="s">
        <v>28</v>
      </c>
      <c r="H807" t="s">
        <v>29</v>
      </c>
      <c r="I807">
        <f>I806*J807</f>
        <v>0.12925</v>
      </c>
      <c r="J807">
        <v>0.47</v>
      </c>
      <c r="O807">
        <f t="shared" si="580"/>
        <v>0</v>
      </c>
      <c r="P807">
        <f t="shared" si="581"/>
        <v>0</v>
      </c>
      <c r="Q807">
        <f t="shared" si="582"/>
        <v>0</v>
      </c>
      <c r="R807">
        <f t="shared" si="583"/>
        <v>0</v>
      </c>
      <c r="S807">
        <f t="shared" si="584"/>
        <v>0</v>
      </c>
      <c r="T807">
        <f t="shared" si="585"/>
        <v>0</v>
      </c>
      <c r="U807">
        <f t="shared" si="586"/>
        <v>0</v>
      </c>
      <c r="V807">
        <f t="shared" si="587"/>
        <v>0</v>
      </c>
      <c r="W807">
        <f t="shared" si="588"/>
        <v>0</v>
      </c>
      <c r="X807">
        <f t="shared" si="589"/>
        <v>0</v>
      </c>
      <c r="Y807">
        <f t="shared" si="590"/>
        <v>0</v>
      </c>
      <c r="AA807">
        <v>35806607</v>
      </c>
      <c r="AB807">
        <f t="shared" si="591"/>
        <v>0</v>
      </c>
      <c r="AC807">
        <f t="shared" si="592"/>
        <v>0</v>
      </c>
      <c r="AD807">
        <f t="shared" si="593"/>
        <v>0</v>
      </c>
      <c r="AE807">
        <f t="shared" si="594"/>
        <v>0</v>
      </c>
      <c r="AF807">
        <f t="shared" si="595"/>
        <v>0</v>
      </c>
      <c r="AG807">
        <f t="shared" si="596"/>
        <v>0</v>
      </c>
      <c r="AH807">
        <f t="shared" si="597"/>
        <v>0</v>
      </c>
      <c r="AI807">
        <f t="shared" si="598"/>
        <v>0</v>
      </c>
      <c r="AJ807">
        <f t="shared" si="599"/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1</v>
      </c>
      <c r="AZ807">
        <v>1</v>
      </c>
      <c r="BA807">
        <v>1</v>
      </c>
      <c r="BB807">
        <v>1</v>
      </c>
      <c r="BC807">
        <v>1</v>
      </c>
      <c r="BD807" t="s">
        <v>3</v>
      </c>
      <c r="BE807" t="s">
        <v>3</v>
      </c>
      <c r="BF807" t="s">
        <v>3</v>
      </c>
      <c r="BG807" t="s">
        <v>3</v>
      </c>
      <c r="BH807">
        <v>3</v>
      </c>
      <c r="BI807">
        <v>2</v>
      </c>
      <c r="BJ807" t="s">
        <v>30</v>
      </c>
      <c r="BM807">
        <v>500002</v>
      </c>
      <c r="BN807">
        <v>0</v>
      </c>
      <c r="BO807" t="s">
        <v>3</v>
      </c>
      <c r="BP807">
        <v>0</v>
      </c>
      <c r="BQ807">
        <v>12</v>
      </c>
      <c r="BR807">
        <v>0</v>
      </c>
      <c r="BS807">
        <v>1</v>
      </c>
      <c r="BT807">
        <v>1</v>
      </c>
      <c r="BU807">
        <v>1</v>
      </c>
      <c r="BV807">
        <v>1</v>
      </c>
      <c r="BW807">
        <v>1</v>
      </c>
      <c r="BX807">
        <v>1</v>
      </c>
      <c r="BY807" t="s">
        <v>3</v>
      </c>
      <c r="BZ807">
        <v>0</v>
      </c>
      <c r="CA807">
        <v>0</v>
      </c>
      <c r="CE807">
        <v>0</v>
      </c>
      <c r="CF807">
        <v>0</v>
      </c>
      <c r="CG807">
        <v>0</v>
      </c>
      <c r="CM807">
        <v>0</v>
      </c>
      <c r="CN807" t="s">
        <v>3</v>
      </c>
      <c r="CO807">
        <v>0</v>
      </c>
      <c r="CP807">
        <f t="shared" si="600"/>
        <v>0</v>
      </c>
      <c r="CQ807">
        <f t="shared" si="601"/>
        <v>0</v>
      </c>
      <c r="CR807">
        <f t="shared" si="602"/>
        <v>0</v>
      </c>
      <c r="CS807">
        <f t="shared" si="603"/>
        <v>0</v>
      </c>
      <c r="CT807">
        <f t="shared" si="604"/>
        <v>0</v>
      </c>
      <c r="CU807">
        <f t="shared" si="605"/>
        <v>0</v>
      </c>
      <c r="CV807">
        <f t="shared" si="606"/>
        <v>0</v>
      </c>
      <c r="CW807">
        <f t="shared" si="607"/>
        <v>0</v>
      </c>
      <c r="CX807">
        <f t="shared" si="608"/>
        <v>0</v>
      </c>
      <c r="CY807">
        <f t="shared" si="609"/>
        <v>0</v>
      </c>
      <c r="CZ807">
        <f t="shared" si="610"/>
        <v>0</v>
      </c>
      <c r="DC807" t="s">
        <v>3</v>
      </c>
      <c r="DD807" t="s">
        <v>3</v>
      </c>
      <c r="DE807" t="s">
        <v>3</v>
      </c>
      <c r="DF807" t="s">
        <v>3</v>
      </c>
      <c r="DG807" t="s">
        <v>3</v>
      </c>
      <c r="DH807" t="s">
        <v>3</v>
      </c>
      <c r="DI807" t="s">
        <v>3</v>
      </c>
      <c r="DJ807" t="s">
        <v>3</v>
      </c>
      <c r="DK807" t="s">
        <v>3</v>
      </c>
      <c r="DL807" t="s">
        <v>3</v>
      </c>
      <c r="DM807" t="s">
        <v>3</v>
      </c>
      <c r="DN807">
        <v>0</v>
      </c>
      <c r="DO807">
        <v>0</v>
      </c>
      <c r="DP807">
        <v>1</v>
      </c>
      <c r="DQ807">
        <v>1</v>
      </c>
      <c r="DU807">
        <v>1009</v>
      </c>
      <c r="DV807" t="s">
        <v>29</v>
      </c>
      <c r="DW807" t="s">
        <v>29</v>
      </c>
      <c r="DX807">
        <v>1000</v>
      </c>
      <c r="DZ807" t="s">
        <v>3</v>
      </c>
      <c r="EA807" t="s">
        <v>3</v>
      </c>
      <c r="EB807" t="s">
        <v>3</v>
      </c>
      <c r="EC807" t="s">
        <v>3</v>
      </c>
      <c r="EE807">
        <v>29085444</v>
      </c>
      <c r="EF807">
        <v>12</v>
      </c>
      <c r="EG807" t="s">
        <v>31</v>
      </c>
      <c r="EH807">
        <v>0</v>
      </c>
      <c r="EI807" t="s">
        <v>3</v>
      </c>
      <c r="EJ807">
        <v>2</v>
      </c>
      <c r="EK807">
        <v>500002</v>
      </c>
      <c r="EL807" t="s">
        <v>32</v>
      </c>
      <c r="EM807" t="s">
        <v>33</v>
      </c>
      <c r="EO807" t="s">
        <v>3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  <c r="FQ807">
        <v>0</v>
      </c>
      <c r="FR807">
        <f t="shared" si="611"/>
        <v>0</v>
      </c>
      <c r="FS807">
        <v>0</v>
      </c>
      <c r="FX807">
        <v>0</v>
      </c>
      <c r="FY807">
        <v>0</v>
      </c>
      <c r="GA807" t="s">
        <v>3</v>
      </c>
      <c r="GD807">
        <v>1</v>
      </c>
      <c r="GF807">
        <v>-304821490</v>
      </c>
      <c r="GG807">
        <v>2</v>
      </c>
      <c r="GH807">
        <v>1</v>
      </c>
      <c r="GI807">
        <v>-2</v>
      </c>
      <c r="GJ807">
        <v>0</v>
      </c>
      <c r="GK807">
        <v>0</v>
      </c>
      <c r="GL807">
        <f t="shared" si="612"/>
        <v>0</v>
      </c>
      <c r="GM807">
        <f t="shared" si="613"/>
        <v>0</v>
      </c>
      <c r="GN807">
        <f t="shared" si="614"/>
        <v>0</v>
      </c>
      <c r="GO807">
        <f t="shared" si="615"/>
        <v>0</v>
      </c>
      <c r="GP807">
        <f t="shared" si="616"/>
        <v>0</v>
      </c>
      <c r="GR807">
        <v>0</v>
      </c>
      <c r="GS807">
        <v>0</v>
      </c>
      <c r="GT807">
        <v>0</v>
      </c>
      <c r="GU807" t="s">
        <v>3</v>
      </c>
      <c r="GV807">
        <f t="shared" si="617"/>
        <v>0</v>
      </c>
      <c r="GW807">
        <v>1</v>
      </c>
      <c r="GX807">
        <f t="shared" si="618"/>
        <v>0</v>
      </c>
      <c r="HA807">
        <v>0</v>
      </c>
      <c r="HB807">
        <v>0</v>
      </c>
      <c r="HC807">
        <f t="shared" si="619"/>
        <v>0</v>
      </c>
      <c r="HE807" t="s">
        <v>3</v>
      </c>
      <c r="HF807" t="s">
        <v>3</v>
      </c>
      <c r="IK807">
        <v>0</v>
      </c>
    </row>
    <row r="808" spans="1:245">
      <c r="A808">
        <v>17</v>
      </c>
      <c r="B808">
        <v>0</v>
      </c>
      <c r="C808">
        <f>ROW(SmtRes!A930)</f>
        <v>930</v>
      </c>
      <c r="D808">
        <f>ROW(EtalonRes!A913)</f>
        <v>913</v>
      </c>
      <c r="E808" t="s">
        <v>39</v>
      </c>
      <c r="F808" t="s">
        <v>53</v>
      </c>
      <c r="G808" t="s">
        <v>54</v>
      </c>
      <c r="H808" t="s">
        <v>55</v>
      </c>
      <c r="I808">
        <f>ROUND(21.3/100,9)</f>
        <v>0.21299999999999999</v>
      </c>
      <c r="J808">
        <v>0</v>
      </c>
      <c r="O808">
        <f t="shared" si="580"/>
        <v>207.85</v>
      </c>
      <c r="P808">
        <f t="shared" si="581"/>
        <v>0</v>
      </c>
      <c r="Q808">
        <f t="shared" si="582"/>
        <v>0</v>
      </c>
      <c r="R808">
        <f t="shared" si="583"/>
        <v>0</v>
      </c>
      <c r="S808">
        <f t="shared" si="584"/>
        <v>207.85</v>
      </c>
      <c r="T808">
        <f t="shared" si="585"/>
        <v>0</v>
      </c>
      <c r="U808">
        <f t="shared" si="586"/>
        <v>0.80301</v>
      </c>
      <c r="V808">
        <f t="shared" si="587"/>
        <v>0</v>
      </c>
      <c r="W808">
        <f t="shared" si="588"/>
        <v>0</v>
      </c>
      <c r="X808">
        <f t="shared" si="589"/>
        <v>141.34</v>
      </c>
      <c r="Y808">
        <f t="shared" si="590"/>
        <v>112.24</v>
      </c>
      <c r="AA808">
        <v>35806607</v>
      </c>
      <c r="AB808">
        <f t="shared" si="591"/>
        <v>29.41</v>
      </c>
      <c r="AC808">
        <f t="shared" si="592"/>
        <v>0</v>
      </c>
      <c r="AD808">
        <f t="shared" si="593"/>
        <v>0</v>
      </c>
      <c r="AE808">
        <f t="shared" si="594"/>
        <v>0</v>
      </c>
      <c r="AF808">
        <f t="shared" si="595"/>
        <v>29.41</v>
      </c>
      <c r="AG808">
        <f t="shared" si="596"/>
        <v>0</v>
      </c>
      <c r="AH808">
        <f t="shared" si="597"/>
        <v>3.77</v>
      </c>
      <c r="AI808">
        <f t="shared" si="598"/>
        <v>0</v>
      </c>
      <c r="AJ808">
        <f t="shared" si="599"/>
        <v>0</v>
      </c>
      <c r="AK808">
        <v>29.41</v>
      </c>
      <c r="AL808">
        <v>0</v>
      </c>
      <c r="AM808">
        <v>0</v>
      </c>
      <c r="AN808">
        <v>0</v>
      </c>
      <c r="AO808">
        <v>29.41</v>
      </c>
      <c r="AP808">
        <v>0</v>
      </c>
      <c r="AQ808">
        <v>3.77</v>
      </c>
      <c r="AR808">
        <v>0</v>
      </c>
      <c r="AS808">
        <v>0</v>
      </c>
      <c r="AT808">
        <v>68</v>
      </c>
      <c r="AU808">
        <v>54</v>
      </c>
      <c r="AV808">
        <v>1</v>
      </c>
      <c r="AW808">
        <v>1</v>
      </c>
      <c r="AZ808">
        <v>1</v>
      </c>
      <c r="BA808">
        <v>33.18</v>
      </c>
      <c r="BB808">
        <v>1</v>
      </c>
      <c r="BC808">
        <v>1</v>
      </c>
      <c r="BD808" t="s">
        <v>3</v>
      </c>
      <c r="BE808" t="s">
        <v>3</v>
      </c>
      <c r="BF808" t="s">
        <v>3</v>
      </c>
      <c r="BG808" t="s">
        <v>3</v>
      </c>
      <c r="BH808">
        <v>0</v>
      </c>
      <c r="BI808">
        <v>1</v>
      </c>
      <c r="BJ808" t="s">
        <v>56</v>
      </c>
      <c r="BM808">
        <v>57001</v>
      </c>
      <c r="BN808">
        <v>0</v>
      </c>
      <c r="BO808" t="s">
        <v>53</v>
      </c>
      <c r="BP808">
        <v>1</v>
      </c>
      <c r="BQ808">
        <v>6</v>
      </c>
      <c r="BR808">
        <v>0</v>
      </c>
      <c r="BS808">
        <v>33.18</v>
      </c>
      <c r="BT808">
        <v>1</v>
      </c>
      <c r="BU808">
        <v>1</v>
      </c>
      <c r="BV808">
        <v>1</v>
      </c>
      <c r="BW808">
        <v>1</v>
      </c>
      <c r="BX808">
        <v>1</v>
      </c>
      <c r="BY808" t="s">
        <v>3</v>
      </c>
      <c r="BZ808">
        <v>80</v>
      </c>
      <c r="CA808">
        <v>68</v>
      </c>
      <c r="CE808">
        <v>0</v>
      </c>
      <c r="CF808">
        <v>0</v>
      </c>
      <c r="CG808">
        <v>0</v>
      </c>
      <c r="CM808">
        <v>0</v>
      </c>
      <c r="CN808" t="s">
        <v>3</v>
      </c>
      <c r="CO808">
        <v>0</v>
      </c>
      <c r="CP808">
        <f t="shared" si="600"/>
        <v>207.85</v>
      </c>
      <c r="CQ808">
        <f t="shared" si="601"/>
        <v>0</v>
      </c>
      <c r="CR808">
        <f t="shared" si="602"/>
        <v>0</v>
      </c>
      <c r="CS808">
        <f t="shared" si="603"/>
        <v>0</v>
      </c>
      <c r="CT808">
        <f t="shared" si="604"/>
        <v>975.82380000000001</v>
      </c>
      <c r="CU808">
        <f t="shared" si="605"/>
        <v>0</v>
      </c>
      <c r="CV808">
        <f t="shared" si="606"/>
        <v>3.77</v>
      </c>
      <c r="CW808">
        <f t="shared" si="607"/>
        <v>0</v>
      </c>
      <c r="CX808">
        <f t="shared" si="608"/>
        <v>0</v>
      </c>
      <c r="CY808">
        <f t="shared" si="609"/>
        <v>141.33799999999999</v>
      </c>
      <c r="CZ808">
        <f t="shared" si="610"/>
        <v>112.23899999999999</v>
      </c>
      <c r="DC808" t="s">
        <v>3</v>
      </c>
      <c r="DD808" t="s">
        <v>3</v>
      </c>
      <c r="DE808" t="s">
        <v>3</v>
      </c>
      <c r="DF808" t="s">
        <v>3</v>
      </c>
      <c r="DG808" t="s">
        <v>3</v>
      </c>
      <c r="DH808" t="s">
        <v>3</v>
      </c>
      <c r="DI808" t="s">
        <v>3</v>
      </c>
      <c r="DJ808" t="s">
        <v>3</v>
      </c>
      <c r="DK808" t="s">
        <v>3</v>
      </c>
      <c r="DL808" t="s">
        <v>3</v>
      </c>
      <c r="DM808" t="s">
        <v>3</v>
      </c>
      <c r="DN808">
        <v>0</v>
      </c>
      <c r="DO808">
        <v>0</v>
      </c>
      <c r="DP808">
        <v>1</v>
      </c>
      <c r="DQ808">
        <v>1</v>
      </c>
      <c r="DU808">
        <v>1013</v>
      </c>
      <c r="DV808" t="s">
        <v>55</v>
      </c>
      <c r="DW808" t="s">
        <v>55</v>
      </c>
      <c r="DX808">
        <v>1</v>
      </c>
      <c r="DZ808" t="s">
        <v>3</v>
      </c>
      <c r="EA808" t="s">
        <v>3</v>
      </c>
      <c r="EB808" t="s">
        <v>3</v>
      </c>
      <c r="EC808" t="s">
        <v>3</v>
      </c>
      <c r="EE808">
        <v>29085590</v>
      </c>
      <c r="EF808">
        <v>6</v>
      </c>
      <c r="EG808" t="s">
        <v>21</v>
      </c>
      <c r="EH808">
        <v>0</v>
      </c>
      <c r="EI808" t="s">
        <v>3</v>
      </c>
      <c r="EJ808">
        <v>1</v>
      </c>
      <c r="EK808">
        <v>57001</v>
      </c>
      <c r="EL808" t="s">
        <v>22</v>
      </c>
      <c r="EM808" t="s">
        <v>23</v>
      </c>
      <c r="EO808" t="s">
        <v>3</v>
      </c>
      <c r="EQ808">
        <v>0</v>
      </c>
      <c r="ER808">
        <v>29.41</v>
      </c>
      <c r="ES808">
        <v>0</v>
      </c>
      <c r="ET808">
        <v>0</v>
      </c>
      <c r="EU808">
        <v>0</v>
      </c>
      <c r="EV808">
        <v>29.41</v>
      </c>
      <c r="EW808">
        <v>3.77</v>
      </c>
      <c r="EX808">
        <v>0</v>
      </c>
      <c r="EY808">
        <v>0</v>
      </c>
      <c r="FQ808">
        <v>0</v>
      </c>
      <c r="FR808">
        <f t="shared" si="611"/>
        <v>0</v>
      </c>
      <c r="FS808">
        <v>0</v>
      </c>
      <c r="FV808" t="s">
        <v>24</v>
      </c>
      <c r="FW808" t="s">
        <v>25</v>
      </c>
      <c r="FX808">
        <v>80</v>
      </c>
      <c r="FY808">
        <v>68</v>
      </c>
      <c r="GA808" t="s">
        <v>3</v>
      </c>
      <c r="GD808">
        <v>1</v>
      </c>
      <c r="GF808">
        <v>1266291680</v>
      </c>
      <c r="GG808">
        <v>2</v>
      </c>
      <c r="GH808">
        <v>1</v>
      </c>
      <c r="GI808">
        <v>2</v>
      </c>
      <c r="GJ808">
        <v>0</v>
      </c>
      <c r="GK808">
        <v>0</v>
      </c>
      <c r="GL808">
        <f t="shared" si="612"/>
        <v>0</v>
      </c>
      <c r="GM808">
        <f t="shared" si="613"/>
        <v>461.43</v>
      </c>
      <c r="GN808">
        <f t="shared" si="614"/>
        <v>461.43</v>
      </c>
      <c r="GO808">
        <f t="shared" si="615"/>
        <v>0</v>
      </c>
      <c r="GP808">
        <f t="shared" si="616"/>
        <v>0</v>
      </c>
      <c r="GR808">
        <v>0</v>
      </c>
      <c r="GS808">
        <v>3</v>
      </c>
      <c r="GT808">
        <v>0</v>
      </c>
      <c r="GU808" t="s">
        <v>3</v>
      </c>
      <c r="GV808">
        <f t="shared" si="617"/>
        <v>0</v>
      </c>
      <c r="GW808">
        <v>1</v>
      </c>
      <c r="GX808">
        <f t="shared" si="618"/>
        <v>0</v>
      </c>
      <c r="HA808">
        <v>0</v>
      </c>
      <c r="HB808">
        <v>0</v>
      </c>
      <c r="HC808">
        <f t="shared" si="619"/>
        <v>0</v>
      </c>
      <c r="HE808" t="s">
        <v>3</v>
      </c>
      <c r="HF808" t="s">
        <v>3</v>
      </c>
      <c r="IK808">
        <v>0</v>
      </c>
    </row>
    <row r="809" spans="1:245">
      <c r="A809">
        <v>18</v>
      </c>
      <c r="B809">
        <v>0</v>
      </c>
      <c r="C809">
        <v>930</v>
      </c>
      <c r="E809" t="s">
        <v>43</v>
      </c>
      <c r="F809" t="s">
        <v>27</v>
      </c>
      <c r="G809" t="s">
        <v>28</v>
      </c>
      <c r="H809" t="s">
        <v>29</v>
      </c>
      <c r="I809">
        <f>I808*J809</f>
        <v>2.3429999999999999E-2</v>
      </c>
      <c r="J809">
        <v>0.11</v>
      </c>
      <c r="O809">
        <f t="shared" si="580"/>
        <v>0</v>
      </c>
      <c r="P809">
        <f t="shared" si="581"/>
        <v>0</v>
      </c>
      <c r="Q809">
        <f t="shared" si="582"/>
        <v>0</v>
      </c>
      <c r="R809">
        <f t="shared" si="583"/>
        <v>0</v>
      </c>
      <c r="S809">
        <f t="shared" si="584"/>
        <v>0</v>
      </c>
      <c r="T809">
        <f t="shared" si="585"/>
        <v>0</v>
      </c>
      <c r="U809">
        <f t="shared" si="586"/>
        <v>0</v>
      </c>
      <c r="V809">
        <f t="shared" si="587"/>
        <v>0</v>
      </c>
      <c r="W809">
        <f t="shared" si="588"/>
        <v>0</v>
      </c>
      <c r="X809">
        <f t="shared" si="589"/>
        <v>0</v>
      </c>
      <c r="Y809">
        <f t="shared" si="590"/>
        <v>0</v>
      </c>
      <c r="AA809">
        <v>35806607</v>
      </c>
      <c r="AB809">
        <f t="shared" si="591"/>
        <v>0</v>
      </c>
      <c r="AC809">
        <f t="shared" si="592"/>
        <v>0</v>
      </c>
      <c r="AD809">
        <f t="shared" si="593"/>
        <v>0</v>
      </c>
      <c r="AE809">
        <f t="shared" si="594"/>
        <v>0</v>
      </c>
      <c r="AF809">
        <f t="shared" si="595"/>
        <v>0</v>
      </c>
      <c r="AG809">
        <f t="shared" si="596"/>
        <v>0</v>
      </c>
      <c r="AH809">
        <f t="shared" si="597"/>
        <v>0</v>
      </c>
      <c r="AI809">
        <f t="shared" si="598"/>
        <v>0</v>
      </c>
      <c r="AJ809">
        <f t="shared" si="599"/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1</v>
      </c>
      <c r="AW809">
        <v>1</v>
      </c>
      <c r="AZ809">
        <v>1</v>
      </c>
      <c r="BA809">
        <v>1</v>
      </c>
      <c r="BB809">
        <v>1</v>
      </c>
      <c r="BC809">
        <v>1</v>
      </c>
      <c r="BD809" t="s">
        <v>3</v>
      </c>
      <c r="BE809" t="s">
        <v>3</v>
      </c>
      <c r="BF809" t="s">
        <v>3</v>
      </c>
      <c r="BG809" t="s">
        <v>3</v>
      </c>
      <c r="BH809">
        <v>3</v>
      </c>
      <c r="BI809">
        <v>2</v>
      </c>
      <c r="BJ809" t="s">
        <v>30</v>
      </c>
      <c r="BM809">
        <v>500002</v>
      </c>
      <c r="BN809">
        <v>0</v>
      </c>
      <c r="BO809" t="s">
        <v>3</v>
      </c>
      <c r="BP809">
        <v>0</v>
      </c>
      <c r="BQ809">
        <v>12</v>
      </c>
      <c r="BR809">
        <v>0</v>
      </c>
      <c r="BS809">
        <v>1</v>
      </c>
      <c r="BT809">
        <v>1</v>
      </c>
      <c r="BU809">
        <v>1</v>
      </c>
      <c r="BV809">
        <v>1</v>
      </c>
      <c r="BW809">
        <v>1</v>
      </c>
      <c r="BX809">
        <v>1</v>
      </c>
      <c r="BY809" t="s">
        <v>3</v>
      </c>
      <c r="BZ809">
        <v>0</v>
      </c>
      <c r="CA809">
        <v>0</v>
      </c>
      <c r="CE809">
        <v>0</v>
      </c>
      <c r="CF809">
        <v>0</v>
      </c>
      <c r="CG809">
        <v>0</v>
      </c>
      <c r="CM809">
        <v>0</v>
      </c>
      <c r="CN809" t="s">
        <v>3</v>
      </c>
      <c r="CO809">
        <v>0</v>
      </c>
      <c r="CP809">
        <f t="shared" si="600"/>
        <v>0</v>
      </c>
      <c r="CQ809">
        <f t="shared" si="601"/>
        <v>0</v>
      </c>
      <c r="CR809">
        <f t="shared" si="602"/>
        <v>0</v>
      </c>
      <c r="CS809">
        <f t="shared" si="603"/>
        <v>0</v>
      </c>
      <c r="CT809">
        <f t="shared" si="604"/>
        <v>0</v>
      </c>
      <c r="CU809">
        <f t="shared" si="605"/>
        <v>0</v>
      </c>
      <c r="CV809">
        <f t="shared" si="606"/>
        <v>0</v>
      </c>
      <c r="CW809">
        <f t="shared" si="607"/>
        <v>0</v>
      </c>
      <c r="CX809">
        <f t="shared" si="608"/>
        <v>0</v>
      </c>
      <c r="CY809">
        <f t="shared" si="609"/>
        <v>0</v>
      </c>
      <c r="CZ809">
        <f t="shared" si="610"/>
        <v>0</v>
      </c>
      <c r="DC809" t="s">
        <v>3</v>
      </c>
      <c r="DD809" t="s">
        <v>3</v>
      </c>
      <c r="DE809" t="s">
        <v>3</v>
      </c>
      <c r="DF809" t="s">
        <v>3</v>
      </c>
      <c r="DG809" t="s">
        <v>3</v>
      </c>
      <c r="DH809" t="s">
        <v>3</v>
      </c>
      <c r="DI809" t="s">
        <v>3</v>
      </c>
      <c r="DJ809" t="s">
        <v>3</v>
      </c>
      <c r="DK809" t="s">
        <v>3</v>
      </c>
      <c r="DL809" t="s">
        <v>3</v>
      </c>
      <c r="DM809" t="s">
        <v>3</v>
      </c>
      <c r="DN809">
        <v>0</v>
      </c>
      <c r="DO809">
        <v>0</v>
      </c>
      <c r="DP809">
        <v>1</v>
      </c>
      <c r="DQ809">
        <v>1</v>
      </c>
      <c r="DU809">
        <v>1009</v>
      </c>
      <c r="DV809" t="s">
        <v>29</v>
      </c>
      <c r="DW809" t="s">
        <v>29</v>
      </c>
      <c r="DX809">
        <v>1000</v>
      </c>
      <c r="DZ809" t="s">
        <v>3</v>
      </c>
      <c r="EA809" t="s">
        <v>3</v>
      </c>
      <c r="EB809" t="s">
        <v>3</v>
      </c>
      <c r="EC809" t="s">
        <v>3</v>
      </c>
      <c r="EE809">
        <v>29085444</v>
      </c>
      <c r="EF809">
        <v>12</v>
      </c>
      <c r="EG809" t="s">
        <v>31</v>
      </c>
      <c r="EH809">
        <v>0</v>
      </c>
      <c r="EI809" t="s">
        <v>3</v>
      </c>
      <c r="EJ809">
        <v>2</v>
      </c>
      <c r="EK809">
        <v>500002</v>
      </c>
      <c r="EL809" t="s">
        <v>32</v>
      </c>
      <c r="EM809" t="s">
        <v>33</v>
      </c>
      <c r="EO809" t="s">
        <v>3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FQ809">
        <v>0</v>
      </c>
      <c r="FR809">
        <f t="shared" si="611"/>
        <v>0</v>
      </c>
      <c r="FS809">
        <v>0</v>
      </c>
      <c r="FX809">
        <v>0</v>
      </c>
      <c r="FY809">
        <v>0</v>
      </c>
      <c r="GA809" t="s">
        <v>3</v>
      </c>
      <c r="GD809">
        <v>1</v>
      </c>
      <c r="GF809">
        <v>-304821490</v>
      </c>
      <c r="GG809">
        <v>2</v>
      </c>
      <c r="GH809">
        <v>1</v>
      </c>
      <c r="GI809">
        <v>-2</v>
      </c>
      <c r="GJ809">
        <v>0</v>
      </c>
      <c r="GK809">
        <v>0</v>
      </c>
      <c r="GL809">
        <f t="shared" si="612"/>
        <v>0</v>
      </c>
      <c r="GM809">
        <f t="shared" si="613"/>
        <v>0</v>
      </c>
      <c r="GN809">
        <f t="shared" si="614"/>
        <v>0</v>
      </c>
      <c r="GO809">
        <f t="shared" si="615"/>
        <v>0</v>
      </c>
      <c r="GP809">
        <f t="shared" si="616"/>
        <v>0</v>
      </c>
      <c r="GR809">
        <v>0</v>
      </c>
      <c r="GS809">
        <v>0</v>
      </c>
      <c r="GT809">
        <v>0</v>
      </c>
      <c r="GU809" t="s">
        <v>3</v>
      </c>
      <c r="GV809">
        <f t="shared" si="617"/>
        <v>0</v>
      </c>
      <c r="GW809">
        <v>1</v>
      </c>
      <c r="GX809">
        <f t="shared" si="618"/>
        <v>0</v>
      </c>
      <c r="HA809">
        <v>0</v>
      </c>
      <c r="HB809">
        <v>0</v>
      </c>
      <c r="HC809">
        <f t="shared" si="619"/>
        <v>0</v>
      </c>
      <c r="HE809" t="s">
        <v>3</v>
      </c>
      <c r="HF809" t="s">
        <v>3</v>
      </c>
      <c r="IK809">
        <v>0</v>
      </c>
    </row>
    <row r="810" spans="1:245">
      <c r="A810">
        <v>17</v>
      </c>
      <c r="B810">
        <v>0</v>
      </c>
      <c r="C810">
        <f>ROW(SmtRes!A931)</f>
        <v>931</v>
      </c>
      <c r="D810">
        <f>ROW(EtalonRes!A914)</f>
        <v>914</v>
      </c>
      <c r="E810" t="s">
        <v>44</v>
      </c>
      <c r="F810" t="s">
        <v>59</v>
      </c>
      <c r="G810" t="s">
        <v>60</v>
      </c>
      <c r="H810" t="s">
        <v>61</v>
      </c>
      <c r="I810">
        <f>ROUND(4/100,9)</f>
        <v>0.04</v>
      </c>
      <c r="J810">
        <v>0</v>
      </c>
      <c r="O810">
        <f t="shared" si="580"/>
        <v>60.45</v>
      </c>
      <c r="P810">
        <f t="shared" si="581"/>
        <v>0</v>
      </c>
      <c r="Q810">
        <f t="shared" si="582"/>
        <v>0</v>
      </c>
      <c r="R810">
        <f t="shared" si="583"/>
        <v>0</v>
      </c>
      <c r="S810">
        <f t="shared" si="584"/>
        <v>60.45</v>
      </c>
      <c r="T810">
        <f t="shared" si="585"/>
        <v>0</v>
      </c>
      <c r="U810">
        <f t="shared" si="586"/>
        <v>0.2336</v>
      </c>
      <c r="V810">
        <f t="shared" si="587"/>
        <v>0</v>
      </c>
      <c r="W810">
        <f t="shared" si="588"/>
        <v>0</v>
      </c>
      <c r="X810">
        <f t="shared" si="589"/>
        <v>43.52</v>
      </c>
      <c r="Y810">
        <f t="shared" si="590"/>
        <v>31.43</v>
      </c>
      <c r="AA810">
        <v>35806607</v>
      </c>
      <c r="AB810">
        <f t="shared" si="591"/>
        <v>45.55</v>
      </c>
      <c r="AC810">
        <f t="shared" si="592"/>
        <v>0</v>
      </c>
      <c r="AD810">
        <f t="shared" si="593"/>
        <v>0</v>
      </c>
      <c r="AE810">
        <f t="shared" si="594"/>
        <v>0</v>
      </c>
      <c r="AF810">
        <f t="shared" si="595"/>
        <v>45.55</v>
      </c>
      <c r="AG810">
        <f t="shared" si="596"/>
        <v>0</v>
      </c>
      <c r="AH810">
        <f t="shared" si="597"/>
        <v>5.84</v>
      </c>
      <c r="AI810">
        <f t="shared" si="598"/>
        <v>0</v>
      </c>
      <c r="AJ810">
        <f t="shared" si="599"/>
        <v>0</v>
      </c>
      <c r="AK810">
        <v>45.55</v>
      </c>
      <c r="AL810">
        <v>0</v>
      </c>
      <c r="AM810">
        <v>0</v>
      </c>
      <c r="AN810">
        <v>0</v>
      </c>
      <c r="AO810">
        <v>45.55</v>
      </c>
      <c r="AP810">
        <v>0</v>
      </c>
      <c r="AQ810">
        <v>5.84</v>
      </c>
      <c r="AR810">
        <v>0</v>
      </c>
      <c r="AS810">
        <v>0</v>
      </c>
      <c r="AT810">
        <v>72</v>
      </c>
      <c r="AU810">
        <v>52</v>
      </c>
      <c r="AV810">
        <v>1</v>
      </c>
      <c r="AW810">
        <v>1</v>
      </c>
      <c r="AZ810">
        <v>1</v>
      </c>
      <c r="BA810">
        <v>33.18</v>
      </c>
      <c r="BB810">
        <v>1</v>
      </c>
      <c r="BC810">
        <v>1</v>
      </c>
      <c r="BD810" t="s">
        <v>3</v>
      </c>
      <c r="BE810" t="s">
        <v>3</v>
      </c>
      <c r="BF810" t="s">
        <v>3</v>
      </c>
      <c r="BG810" t="s">
        <v>3</v>
      </c>
      <c r="BH810">
        <v>0</v>
      </c>
      <c r="BI810">
        <v>1</v>
      </c>
      <c r="BJ810" t="s">
        <v>62</v>
      </c>
      <c r="BM810">
        <v>67001</v>
      </c>
      <c r="BN810">
        <v>0</v>
      </c>
      <c r="BO810" t="s">
        <v>59</v>
      </c>
      <c r="BP810">
        <v>1</v>
      </c>
      <c r="BQ810">
        <v>6</v>
      </c>
      <c r="BR810">
        <v>0</v>
      </c>
      <c r="BS810">
        <v>33.18</v>
      </c>
      <c r="BT810">
        <v>1</v>
      </c>
      <c r="BU810">
        <v>1</v>
      </c>
      <c r="BV810">
        <v>1</v>
      </c>
      <c r="BW810">
        <v>1</v>
      </c>
      <c r="BX810">
        <v>1</v>
      </c>
      <c r="BY810" t="s">
        <v>3</v>
      </c>
      <c r="BZ810">
        <v>85</v>
      </c>
      <c r="CA810">
        <v>65</v>
      </c>
      <c r="CE810">
        <v>0</v>
      </c>
      <c r="CF810">
        <v>0</v>
      </c>
      <c r="CG810">
        <v>0</v>
      </c>
      <c r="CM810">
        <v>0</v>
      </c>
      <c r="CN810" t="s">
        <v>3</v>
      </c>
      <c r="CO810">
        <v>0</v>
      </c>
      <c r="CP810">
        <f t="shared" si="600"/>
        <v>60.45</v>
      </c>
      <c r="CQ810">
        <f t="shared" si="601"/>
        <v>0</v>
      </c>
      <c r="CR810">
        <f t="shared" si="602"/>
        <v>0</v>
      </c>
      <c r="CS810">
        <f t="shared" si="603"/>
        <v>0</v>
      </c>
      <c r="CT810">
        <f t="shared" si="604"/>
        <v>1511.3489999999999</v>
      </c>
      <c r="CU810">
        <f t="shared" si="605"/>
        <v>0</v>
      </c>
      <c r="CV810">
        <f t="shared" si="606"/>
        <v>5.84</v>
      </c>
      <c r="CW810">
        <f t="shared" si="607"/>
        <v>0</v>
      </c>
      <c r="CX810">
        <f t="shared" si="608"/>
        <v>0</v>
      </c>
      <c r="CY810">
        <f t="shared" si="609"/>
        <v>43.524000000000008</v>
      </c>
      <c r="CZ810">
        <f t="shared" si="610"/>
        <v>31.434000000000001</v>
      </c>
      <c r="DC810" t="s">
        <v>3</v>
      </c>
      <c r="DD810" t="s">
        <v>3</v>
      </c>
      <c r="DE810" t="s">
        <v>3</v>
      </c>
      <c r="DF810" t="s">
        <v>3</v>
      </c>
      <c r="DG810" t="s">
        <v>3</v>
      </c>
      <c r="DH810" t="s">
        <v>3</v>
      </c>
      <c r="DI810" t="s">
        <v>3</v>
      </c>
      <c r="DJ810" t="s">
        <v>3</v>
      </c>
      <c r="DK810" t="s">
        <v>3</v>
      </c>
      <c r="DL810" t="s">
        <v>3</v>
      </c>
      <c r="DM810" t="s">
        <v>3</v>
      </c>
      <c r="DN810">
        <v>0</v>
      </c>
      <c r="DO810">
        <v>0</v>
      </c>
      <c r="DP810">
        <v>1</v>
      </c>
      <c r="DQ810">
        <v>1</v>
      </c>
      <c r="DU810">
        <v>1010</v>
      </c>
      <c r="DV810" t="s">
        <v>61</v>
      </c>
      <c r="DW810" t="s">
        <v>61</v>
      </c>
      <c r="DX810">
        <v>100</v>
      </c>
      <c r="DZ810" t="s">
        <v>3</v>
      </c>
      <c r="EA810" t="s">
        <v>3</v>
      </c>
      <c r="EB810" t="s">
        <v>3</v>
      </c>
      <c r="EC810" t="s">
        <v>3</v>
      </c>
      <c r="EE810">
        <v>29085636</v>
      </c>
      <c r="EF810">
        <v>6</v>
      </c>
      <c r="EG810" t="s">
        <v>21</v>
      </c>
      <c r="EH810">
        <v>0</v>
      </c>
      <c r="EI810" t="s">
        <v>3</v>
      </c>
      <c r="EJ810">
        <v>1</v>
      </c>
      <c r="EK810">
        <v>67001</v>
      </c>
      <c r="EL810" t="s">
        <v>63</v>
      </c>
      <c r="EM810" t="s">
        <v>64</v>
      </c>
      <c r="EO810" t="s">
        <v>3</v>
      </c>
      <c r="EQ810">
        <v>0</v>
      </c>
      <c r="ER810">
        <v>45.55</v>
      </c>
      <c r="ES810">
        <v>0</v>
      </c>
      <c r="ET810">
        <v>0</v>
      </c>
      <c r="EU810">
        <v>0</v>
      </c>
      <c r="EV810">
        <v>45.55</v>
      </c>
      <c r="EW810">
        <v>5.84</v>
      </c>
      <c r="EX810">
        <v>0</v>
      </c>
      <c r="EY810">
        <v>0</v>
      </c>
      <c r="FQ810">
        <v>0</v>
      </c>
      <c r="FR810">
        <f t="shared" si="611"/>
        <v>0</v>
      </c>
      <c r="FS810">
        <v>0</v>
      </c>
      <c r="FV810" t="s">
        <v>24</v>
      </c>
      <c r="FW810" t="s">
        <v>25</v>
      </c>
      <c r="FX810">
        <v>85</v>
      </c>
      <c r="FY810">
        <v>65</v>
      </c>
      <c r="GA810" t="s">
        <v>3</v>
      </c>
      <c r="GD810">
        <v>1</v>
      </c>
      <c r="GF810">
        <v>-1255865036</v>
      </c>
      <c r="GG810">
        <v>2</v>
      </c>
      <c r="GH810">
        <v>1</v>
      </c>
      <c r="GI810">
        <v>2</v>
      </c>
      <c r="GJ810">
        <v>0</v>
      </c>
      <c r="GK810">
        <v>0</v>
      </c>
      <c r="GL810">
        <f t="shared" si="612"/>
        <v>0</v>
      </c>
      <c r="GM810">
        <f t="shared" si="613"/>
        <v>135.4</v>
      </c>
      <c r="GN810">
        <f t="shared" si="614"/>
        <v>135.4</v>
      </c>
      <c r="GO810">
        <f t="shared" si="615"/>
        <v>0</v>
      </c>
      <c r="GP810">
        <f t="shared" si="616"/>
        <v>0</v>
      </c>
      <c r="GR810">
        <v>0</v>
      </c>
      <c r="GS810">
        <v>3</v>
      </c>
      <c r="GT810">
        <v>0</v>
      </c>
      <c r="GU810" t="s">
        <v>3</v>
      </c>
      <c r="GV810">
        <f t="shared" si="617"/>
        <v>0</v>
      </c>
      <c r="GW810">
        <v>1</v>
      </c>
      <c r="GX810">
        <f t="shared" si="618"/>
        <v>0</v>
      </c>
      <c r="HA810">
        <v>0</v>
      </c>
      <c r="HB810">
        <v>0</v>
      </c>
      <c r="HC810">
        <f t="shared" si="619"/>
        <v>0</v>
      </c>
      <c r="HE810" t="s">
        <v>3</v>
      </c>
      <c r="HF810" t="s">
        <v>3</v>
      </c>
      <c r="IK810">
        <v>0</v>
      </c>
    </row>
    <row r="811" spans="1:245">
      <c r="A811">
        <v>17</v>
      </c>
      <c r="B811">
        <v>0</v>
      </c>
      <c r="C811">
        <f>ROW(SmtRes!A934)</f>
        <v>934</v>
      </c>
      <c r="D811">
        <f>ROW(EtalonRes!A917)</f>
        <v>917</v>
      </c>
      <c r="E811" t="s">
        <v>52</v>
      </c>
      <c r="F811" t="s">
        <v>66</v>
      </c>
      <c r="G811" t="s">
        <v>67</v>
      </c>
      <c r="H811" t="s">
        <v>68</v>
      </c>
      <c r="I811">
        <f>ROUND(15/100,9)</f>
        <v>0.15</v>
      </c>
      <c r="J811">
        <v>0</v>
      </c>
      <c r="O811">
        <f t="shared" si="580"/>
        <v>374.92</v>
      </c>
      <c r="P811">
        <f t="shared" si="581"/>
        <v>0</v>
      </c>
      <c r="Q811">
        <f t="shared" si="582"/>
        <v>0.7</v>
      </c>
      <c r="R811">
        <f t="shared" si="583"/>
        <v>0.7</v>
      </c>
      <c r="S811">
        <f t="shared" si="584"/>
        <v>374.22</v>
      </c>
      <c r="T811">
        <f t="shared" si="585"/>
        <v>0</v>
      </c>
      <c r="U811">
        <f t="shared" si="586"/>
        <v>1.446</v>
      </c>
      <c r="V811">
        <f t="shared" si="587"/>
        <v>1.5E-3</v>
      </c>
      <c r="W811">
        <f t="shared" si="588"/>
        <v>0</v>
      </c>
      <c r="X811">
        <f t="shared" si="589"/>
        <v>269.94</v>
      </c>
      <c r="Y811">
        <f t="shared" si="590"/>
        <v>194.96</v>
      </c>
      <c r="AA811">
        <v>35806607</v>
      </c>
      <c r="AB811">
        <f t="shared" si="591"/>
        <v>75.5</v>
      </c>
      <c r="AC811">
        <f t="shared" si="592"/>
        <v>0</v>
      </c>
      <c r="AD811">
        <f t="shared" si="593"/>
        <v>0.31</v>
      </c>
      <c r="AE811">
        <f t="shared" si="594"/>
        <v>0.14000000000000001</v>
      </c>
      <c r="AF811">
        <f t="shared" si="595"/>
        <v>75.19</v>
      </c>
      <c r="AG811">
        <f t="shared" si="596"/>
        <v>0</v>
      </c>
      <c r="AH811">
        <f t="shared" si="597"/>
        <v>9.64</v>
      </c>
      <c r="AI811">
        <f t="shared" si="598"/>
        <v>0.01</v>
      </c>
      <c r="AJ811">
        <f t="shared" si="599"/>
        <v>0</v>
      </c>
      <c r="AK811">
        <v>75.5</v>
      </c>
      <c r="AL811">
        <v>0</v>
      </c>
      <c r="AM811">
        <v>0.31</v>
      </c>
      <c r="AN811">
        <v>0.14000000000000001</v>
      </c>
      <c r="AO811">
        <v>75.19</v>
      </c>
      <c r="AP811">
        <v>0</v>
      </c>
      <c r="AQ811">
        <v>9.64</v>
      </c>
      <c r="AR811">
        <v>0.01</v>
      </c>
      <c r="AS811">
        <v>0</v>
      </c>
      <c r="AT811">
        <v>72</v>
      </c>
      <c r="AU811">
        <v>52</v>
      </c>
      <c r="AV811">
        <v>1</v>
      </c>
      <c r="AW811">
        <v>1</v>
      </c>
      <c r="AZ811">
        <v>1</v>
      </c>
      <c r="BA811">
        <v>33.18</v>
      </c>
      <c r="BB811">
        <v>15.06</v>
      </c>
      <c r="BC811">
        <v>1</v>
      </c>
      <c r="BD811" t="s">
        <v>3</v>
      </c>
      <c r="BE811" t="s">
        <v>3</v>
      </c>
      <c r="BF811" t="s">
        <v>3</v>
      </c>
      <c r="BG811" t="s">
        <v>3</v>
      </c>
      <c r="BH811">
        <v>0</v>
      </c>
      <c r="BI811">
        <v>1</v>
      </c>
      <c r="BJ811" t="s">
        <v>69</v>
      </c>
      <c r="BM811">
        <v>67001</v>
      </c>
      <c r="BN811">
        <v>0</v>
      </c>
      <c r="BO811" t="s">
        <v>66</v>
      </c>
      <c r="BP811">
        <v>1</v>
      </c>
      <c r="BQ811">
        <v>6</v>
      </c>
      <c r="BR811">
        <v>0</v>
      </c>
      <c r="BS811">
        <v>33.18</v>
      </c>
      <c r="BT811">
        <v>1</v>
      </c>
      <c r="BU811">
        <v>1</v>
      </c>
      <c r="BV811">
        <v>1</v>
      </c>
      <c r="BW811">
        <v>1</v>
      </c>
      <c r="BX811">
        <v>1</v>
      </c>
      <c r="BY811" t="s">
        <v>3</v>
      </c>
      <c r="BZ811">
        <v>85</v>
      </c>
      <c r="CA811">
        <v>65</v>
      </c>
      <c r="CE811">
        <v>0</v>
      </c>
      <c r="CF811">
        <v>0</v>
      </c>
      <c r="CG811">
        <v>0</v>
      </c>
      <c r="CM811">
        <v>0</v>
      </c>
      <c r="CN811" t="s">
        <v>3</v>
      </c>
      <c r="CO811">
        <v>0</v>
      </c>
      <c r="CP811">
        <f t="shared" si="600"/>
        <v>374.92</v>
      </c>
      <c r="CQ811">
        <f t="shared" si="601"/>
        <v>0</v>
      </c>
      <c r="CR811">
        <f t="shared" si="602"/>
        <v>4.6686000000000005</v>
      </c>
      <c r="CS811">
        <f t="shared" si="603"/>
        <v>4.6452</v>
      </c>
      <c r="CT811">
        <f t="shared" si="604"/>
        <v>2494.8042</v>
      </c>
      <c r="CU811">
        <f t="shared" si="605"/>
        <v>0</v>
      </c>
      <c r="CV811">
        <f t="shared" si="606"/>
        <v>9.64</v>
      </c>
      <c r="CW811">
        <f t="shared" si="607"/>
        <v>0.01</v>
      </c>
      <c r="CX811">
        <f t="shared" si="608"/>
        <v>0</v>
      </c>
      <c r="CY811">
        <f t="shared" si="609"/>
        <v>269.94240000000002</v>
      </c>
      <c r="CZ811">
        <f t="shared" si="610"/>
        <v>194.95840000000001</v>
      </c>
      <c r="DC811" t="s">
        <v>3</v>
      </c>
      <c r="DD811" t="s">
        <v>3</v>
      </c>
      <c r="DE811" t="s">
        <v>3</v>
      </c>
      <c r="DF811" t="s">
        <v>3</v>
      </c>
      <c r="DG811" t="s">
        <v>3</v>
      </c>
      <c r="DH811" t="s">
        <v>3</v>
      </c>
      <c r="DI811" t="s">
        <v>3</v>
      </c>
      <c r="DJ811" t="s">
        <v>3</v>
      </c>
      <c r="DK811" t="s">
        <v>3</v>
      </c>
      <c r="DL811" t="s">
        <v>3</v>
      </c>
      <c r="DM811" t="s">
        <v>3</v>
      </c>
      <c r="DN811">
        <v>0</v>
      </c>
      <c r="DO811">
        <v>0</v>
      </c>
      <c r="DP811">
        <v>1</v>
      </c>
      <c r="DQ811">
        <v>1</v>
      </c>
      <c r="DU811">
        <v>1003</v>
      </c>
      <c r="DV811" t="s">
        <v>68</v>
      </c>
      <c r="DW811" t="s">
        <v>68</v>
      </c>
      <c r="DX811">
        <v>100</v>
      </c>
      <c r="DZ811" t="s">
        <v>3</v>
      </c>
      <c r="EA811" t="s">
        <v>3</v>
      </c>
      <c r="EB811" t="s">
        <v>3</v>
      </c>
      <c r="EC811" t="s">
        <v>3</v>
      </c>
      <c r="EE811">
        <v>29085636</v>
      </c>
      <c r="EF811">
        <v>6</v>
      </c>
      <c r="EG811" t="s">
        <v>21</v>
      </c>
      <c r="EH811">
        <v>0</v>
      </c>
      <c r="EI811" t="s">
        <v>3</v>
      </c>
      <c r="EJ811">
        <v>1</v>
      </c>
      <c r="EK811">
        <v>67001</v>
      </c>
      <c r="EL811" t="s">
        <v>63</v>
      </c>
      <c r="EM811" t="s">
        <v>64</v>
      </c>
      <c r="EO811" t="s">
        <v>3</v>
      </c>
      <c r="EQ811">
        <v>0</v>
      </c>
      <c r="ER811">
        <v>75.5</v>
      </c>
      <c r="ES811">
        <v>0</v>
      </c>
      <c r="ET811">
        <v>0.31</v>
      </c>
      <c r="EU811">
        <v>0.14000000000000001</v>
      </c>
      <c r="EV811">
        <v>75.19</v>
      </c>
      <c r="EW811">
        <v>9.64</v>
      </c>
      <c r="EX811">
        <v>0.01</v>
      </c>
      <c r="EY811">
        <v>0</v>
      </c>
      <c r="FQ811">
        <v>0</v>
      </c>
      <c r="FR811">
        <f t="shared" si="611"/>
        <v>0</v>
      </c>
      <c r="FS811">
        <v>0</v>
      </c>
      <c r="FV811" t="s">
        <v>24</v>
      </c>
      <c r="FW811" t="s">
        <v>25</v>
      </c>
      <c r="FX811">
        <v>85</v>
      </c>
      <c r="FY811">
        <v>65</v>
      </c>
      <c r="GA811" t="s">
        <v>3</v>
      </c>
      <c r="GD811">
        <v>1</v>
      </c>
      <c r="GF811">
        <v>-1480086875</v>
      </c>
      <c r="GG811">
        <v>2</v>
      </c>
      <c r="GH811">
        <v>1</v>
      </c>
      <c r="GI811">
        <v>2</v>
      </c>
      <c r="GJ811">
        <v>0</v>
      </c>
      <c r="GK811">
        <v>0</v>
      </c>
      <c r="GL811">
        <f t="shared" si="612"/>
        <v>0</v>
      </c>
      <c r="GM811">
        <f t="shared" si="613"/>
        <v>839.82</v>
      </c>
      <c r="GN811">
        <f t="shared" si="614"/>
        <v>839.82</v>
      </c>
      <c r="GO811">
        <f t="shared" si="615"/>
        <v>0</v>
      </c>
      <c r="GP811">
        <f t="shared" si="616"/>
        <v>0</v>
      </c>
      <c r="GR811">
        <v>0</v>
      </c>
      <c r="GS811">
        <v>3</v>
      </c>
      <c r="GT811">
        <v>0</v>
      </c>
      <c r="GU811" t="s">
        <v>3</v>
      </c>
      <c r="GV811">
        <f t="shared" si="617"/>
        <v>0</v>
      </c>
      <c r="GW811">
        <v>1</v>
      </c>
      <c r="GX811">
        <f t="shared" si="618"/>
        <v>0</v>
      </c>
      <c r="HA811">
        <v>0</v>
      </c>
      <c r="HB811">
        <v>0</v>
      </c>
      <c r="HC811">
        <f t="shared" si="619"/>
        <v>0</v>
      </c>
      <c r="HE811" t="s">
        <v>3</v>
      </c>
      <c r="HF811" t="s">
        <v>3</v>
      </c>
      <c r="IK811">
        <v>0</v>
      </c>
    </row>
    <row r="812" spans="1:245">
      <c r="A812">
        <v>17</v>
      </c>
      <c r="B812">
        <v>0</v>
      </c>
      <c r="C812">
        <f>ROW(SmtRes!A937)</f>
        <v>937</v>
      </c>
      <c r="D812">
        <f>ROW(EtalonRes!A920)</f>
        <v>920</v>
      </c>
      <c r="E812" t="s">
        <v>58</v>
      </c>
      <c r="F812" t="s">
        <v>71</v>
      </c>
      <c r="G812" t="s">
        <v>72</v>
      </c>
      <c r="H812" t="s">
        <v>61</v>
      </c>
      <c r="I812">
        <f>ROUND(2/100,9)</f>
        <v>0.02</v>
      </c>
      <c r="J812">
        <v>0</v>
      </c>
      <c r="O812">
        <f t="shared" si="580"/>
        <v>95.96</v>
      </c>
      <c r="P812">
        <f t="shared" si="581"/>
        <v>0</v>
      </c>
      <c r="Q812">
        <f t="shared" si="582"/>
        <v>0.75</v>
      </c>
      <c r="R812">
        <f t="shared" si="583"/>
        <v>0.72</v>
      </c>
      <c r="S812">
        <f t="shared" si="584"/>
        <v>95.21</v>
      </c>
      <c r="T812">
        <f t="shared" si="585"/>
        <v>0</v>
      </c>
      <c r="U812">
        <f t="shared" si="586"/>
        <v>0.35780000000000001</v>
      </c>
      <c r="V812">
        <f t="shared" si="587"/>
        <v>1.6000000000000001E-3</v>
      </c>
      <c r="W812">
        <f t="shared" si="588"/>
        <v>0</v>
      </c>
      <c r="X812">
        <f t="shared" si="589"/>
        <v>69.069999999999993</v>
      </c>
      <c r="Y812">
        <f t="shared" si="590"/>
        <v>49.88</v>
      </c>
      <c r="AA812">
        <v>35806607</v>
      </c>
      <c r="AB812">
        <f t="shared" si="591"/>
        <v>145.97999999999999</v>
      </c>
      <c r="AC812">
        <f t="shared" si="592"/>
        <v>0</v>
      </c>
      <c r="AD812">
        <f t="shared" si="593"/>
        <v>2.5</v>
      </c>
      <c r="AE812">
        <f t="shared" si="594"/>
        <v>1.08</v>
      </c>
      <c r="AF812">
        <f t="shared" si="595"/>
        <v>143.47999999999999</v>
      </c>
      <c r="AG812">
        <f t="shared" si="596"/>
        <v>0</v>
      </c>
      <c r="AH812">
        <f t="shared" si="597"/>
        <v>17.89</v>
      </c>
      <c r="AI812">
        <f t="shared" si="598"/>
        <v>0.08</v>
      </c>
      <c r="AJ812">
        <f t="shared" si="599"/>
        <v>0</v>
      </c>
      <c r="AK812">
        <v>145.97999999999999</v>
      </c>
      <c r="AL812">
        <v>0</v>
      </c>
      <c r="AM812">
        <v>2.5</v>
      </c>
      <c r="AN812">
        <v>1.08</v>
      </c>
      <c r="AO812">
        <v>143.47999999999999</v>
      </c>
      <c r="AP812">
        <v>0</v>
      </c>
      <c r="AQ812">
        <v>17.89</v>
      </c>
      <c r="AR812">
        <v>0.08</v>
      </c>
      <c r="AS812">
        <v>0</v>
      </c>
      <c r="AT812">
        <v>72</v>
      </c>
      <c r="AU812">
        <v>52</v>
      </c>
      <c r="AV812">
        <v>1</v>
      </c>
      <c r="AW812">
        <v>1</v>
      </c>
      <c r="AZ812">
        <v>1</v>
      </c>
      <c r="BA812">
        <v>33.18</v>
      </c>
      <c r="BB812">
        <v>14.94</v>
      </c>
      <c r="BC812">
        <v>1</v>
      </c>
      <c r="BD812" t="s">
        <v>3</v>
      </c>
      <c r="BE812" t="s">
        <v>3</v>
      </c>
      <c r="BF812" t="s">
        <v>3</v>
      </c>
      <c r="BG812" t="s">
        <v>3</v>
      </c>
      <c r="BH812">
        <v>0</v>
      </c>
      <c r="BI812">
        <v>1</v>
      </c>
      <c r="BJ812" t="s">
        <v>73</v>
      </c>
      <c r="BM812">
        <v>67001</v>
      </c>
      <c r="BN812">
        <v>0</v>
      </c>
      <c r="BO812" t="s">
        <v>71</v>
      </c>
      <c r="BP812">
        <v>1</v>
      </c>
      <c r="BQ812">
        <v>6</v>
      </c>
      <c r="BR812">
        <v>0</v>
      </c>
      <c r="BS812">
        <v>33.18</v>
      </c>
      <c r="BT812">
        <v>1</v>
      </c>
      <c r="BU812">
        <v>1</v>
      </c>
      <c r="BV812">
        <v>1</v>
      </c>
      <c r="BW812">
        <v>1</v>
      </c>
      <c r="BX812">
        <v>1</v>
      </c>
      <c r="BY812" t="s">
        <v>3</v>
      </c>
      <c r="BZ812">
        <v>85</v>
      </c>
      <c r="CA812">
        <v>65</v>
      </c>
      <c r="CE812">
        <v>0</v>
      </c>
      <c r="CF812">
        <v>0</v>
      </c>
      <c r="CG812">
        <v>0</v>
      </c>
      <c r="CM812">
        <v>0</v>
      </c>
      <c r="CN812" t="s">
        <v>3</v>
      </c>
      <c r="CO812">
        <v>0</v>
      </c>
      <c r="CP812">
        <f t="shared" si="600"/>
        <v>95.96</v>
      </c>
      <c r="CQ812">
        <f t="shared" si="601"/>
        <v>0</v>
      </c>
      <c r="CR812">
        <f t="shared" si="602"/>
        <v>37.35</v>
      </c>
      <c r="CS812">
        <f t="shared" si="603"/>
        <v>35.834400000000002</v>
      </c>
      <c r="CT812">
        <f t="shared" si="604"/>
        <v>4760.6664000000001</v>
      </c>
      <c r="CU812">
        <f t="shared" si="605"/>
        <v>0</v>
      </c>
      <c r="CV812">
        <f t="shared" si="606"/>
        <v>17.89</v>
      </c>
      <c r="CW812">
        <f t="shared" si="607"/>
        <v>0.08</v>
      </c>
      <c r="CX812">
        <f t="shared" si="608"/>
        <v>0</v>
      </c>
      <c r="CY812">
        <f t="shared" si="609"/>
        <v>69.069599999999994</v>
      </c>
      <c r="CZ812">
        <f t="shared" si="610"/>
        <v>49.883599999999994</v>
      </c>
      <c r="DC812" t="s">
        <v>3</v>
      </c>
      <c r="DD812" t="s">
        <v>3</v>
      </c>
      <c r="DE812" t="s">
        <v>3</v>
      </c>
      <c r="DF812" t="s">
        <v>3</v>
      </c>
      <c r="DG812" t="s">
        <v>3</v>
      </c>
      <c r="DH812" t="s">
        <v>3</v>
      </c>
      <c r="DI812" t="s">
        <v>3</v>
      </c>
      <c r="DJ812" t="s">
        <v>3</v>
      </c>
      <c r="DK812" t="s">
        <v>3</v>
      </c>
      <c r="DL812" t="s">
        <v>3</v>
      </c>
      <c r="DM812" t="s">
        <v>3</v>
      </c>
      <c r="DN812">
        <v>0</v>
      </c>
      <c r="DO812">
        <v>0</v>
      </c>
      <c r="DP812">
        <v>1</v>
      </c>
      <c r="DQ812">
        <v>1</v>
      </c>
      <c r="DU812">
        <v>1010</v>
      </c>
      <c r="DV812" t="s">
        <v>61</v>
      </c>
      <c r="DW812" t="s">
        <v>61</v>
      </c>
      <c r="DX812">
        <v>100</v>
      </c>
      <c r="DZ812" t="s">
        <v>3</v>
      </c>
      <c r="EA812" t="s">
        <v>3</v>
      </c>
      <c r="EB812" t="s">
        <v>3</v>
      </c>
      <c r="EC812" t="s">
        <v>3</v>
      </c>
      <c r="EE812">
        <v>29085636</v>
      </c>
      <c r="EF812">
        <v>6</v>
      </c>
      <c r="EG812" t="s">
        <v>21</v>
      </c>
      <c r="EH812">
        <v>0</v>
      </c>
      <c r="EI812" t="s">
        <v>3</v>
      </c>
      <c r="EJ812">
        <v>1</v>
      </c>
      <c r="EK812">
        <v>67001</v>
      </c>
      <c r="EL812" t="s">
        <v>63</v>
      </c>
      <c r="EM812" t="s">
        <v>64</v>
      </c>
      <c r="EO812" t="s">
        <v>3</v>
      </c>
      <c r="EQ812">
        <v>0</v>
      </c>
      <c r="ER812">
        <v>145.97999999999999</v>
      </c>
      <c r="ES812">
        <v>0</v>
      </c>
      <c r="ET812">
        <v>2.5</v>
      </c>
      <c r="EU812">
        <v>1.08</v>
      </c>
      <c r="EV812">
        <v>143.47999999999999</v>
      </c>
      <c r="EW812">
        <v>17.89</v>
      </c>
      <c r="EX812">
        <v>0.08</v>
      </c>
      <c r="EY812">
        <v>0</v>
      </c>
      <c r="FQ812">
        <v>0</v>
      </c>
      <c r="FR812">
        <f t="shared" si="611"/>
        <v>0</v>
      </c>
      <c r="FS812">
        <v>0</v>
      </c>
      <c r="FV812" t="s">
        <v>24</v>
      </c>
      <c r="FW812" t="s">
        <v>25</v>
      </c>
      <c r="FX812">
        <v>85</v>
      </c>
      <c r="FY812">
        <v>65</v>
      </c>
      <c r="GA812" t="s">
        <v>3</v>
      </c>
      <c r="GD812">
        <v>1</v>
      </c>
      <c r="GF812">
        <v>1945260508</v>
      </c>
      <c r="GG812">
        <v>2</v>
      </c>
      <c r="GH812">
        <v>1</v>
      </c>
      <c r="GI812">
        <v>2</v>
      </c>
      <c r="GJ812">
        <v>0</v>
      </c>
      <c r="GK812">
        <v>0</v>
      </c>
      <c r="GL812">
        <f t="shared" si="612"/>
        <v>0</v>
      </c>
      <c r="GM812">
        <f t="shared" si="613"/>
        <v>214.91</v>
      </c>
      <c r="GN812">
        <f t="shared" si="614"/>
        <v>214.91</v>
      </c>
      <c r="GO812">
        <f t="shared" si="615"/>
        <v>0</v>
      </c>
      <c r="GP812">
        <f t="shared" si="616"/>
        <v>0</v>
      </c>
      <c r="GR812">
        <v>0</v>
      </c>
      <c r="GS812">
        <v>3</v>
      </c>
      <c r="GT812">
        <v>0</v>
      </c>
      <c r="GU812" t="s">
        <v>3</v>
      </c>
      <c r="GV812">
        <f t="shared" si="617"/>
        <v>0</v>
      </c>
      <c r="GW812">
        <v>1</v>
      </c>
      <c r="GX812">
        <f t="shared" si="618"/>
        <v>0</v>
      </c>
      <c r="HA812">
        <v>0</v>
      </c>
      <c r="HB812">
        <v>0</v>
      </c>
      <c r="HC812">
        <f t="shared" si="619"/>
        <v>0</v>
      </c>
      <c r="HE812" t="s">
        <v>3</v>
      </c>
      <c r="HF812" t="s">
        <v>3</v>
      </c>
      <c r="IK812">
        <v>0</v>
      </c>
    </row>
    <row r="813" spans="1:245">
      <c r="A813">
        <v>17</v>
      </c>
      <c r="B813">
        <v>0</v>
      </c>
      <c r="C813">
        <f>ROW(SmtRes!A942)</f>
        <v>942</v>
      </c>
      <c r="D813">
        <f>ROW(EtalonRes!A925)</f>
        <v>925</v>
      </c>
      <c r="E813" t="s">
        <v>65</v>
      </c>
      <c r="F813" t="s">
        <v>45</v>
      </c>
      <c r="G813" t="s">
        <v>46</v>
      </c>
      <c r="H813" t="s">
        <v>47</v>
      </c>
      <c r="I813">
        <f>ROUND(2/100,9)</f>
        <v>0.02</v>
      </c>
      <c r="J813">
        <v>0</v>
      </c>
      <c r="O813">
        <f t="shared" si="580"/>
        <v>997.86</v>
      </c>
      <c r="P813">
        <f t="shared" si="581"/>
        <v>0</v>
      </c>
      <c r="Q813">
        <f t="shared" si="582"/>
        <v>43.61</v>
      </c>
      <c r="R813">
        <f t="shared" si="583"/>
        <v>26.5</v>
      </c>
      <c r="S813">
        <f t="shared" si="584"/>
        <v>954.25</v>
      </c>
      <c r="T813">
        <f t="shared" si="585"/>
        <v>0</v>
      </c>
      <c r="U813">
        <f t="shared" si="586"/>
        <v>3.5860000000000003</v>
      </c>
      <c r="V813">
        <f t="shared" si="587"/>
        <v>7.9400000000000012E-2</v>
      </c>
      <c r="W813">
        <f t="shared" si="588"/>
        <v>0</v>
      </c>
      <c r="X813">
        <f t="shared" si="589"/>
        <v>686.53</v>
      </c>
      <c r="Y813">
        <f t="shared" si="590"/>
        <v>490.38</v>
      </c>
      <c r="AA813">
        <v>35806607</v>
      </c>
      <c r="AB813">
        <f t="shared" si="591"/>
        <v>1634.97</v>
      </c>
      <c r="AC813">
        <f t="shared" si="592"/>
        <v>0</v>
      </c>
      <c r="AD813">
        <f t="shared" si="593"/>
        <v>196.98</v>
      </c>
      <c r="AE813">
        <f t="shared" si="594"/>
        <v>39.94</v>
      </c>
      <c r="AF813">
        <f t="shared" si="595"/>
        <v>1437.99</v>
      </c>
      <c r="AG813">
        <f t="shared" si="596"/>
        <v>0</v>
      </c>
      <c r="AH813">
        <f t="shared" si="597"/>
        <v>179.3</v>
      </c>
      <c r="AI813">
        <f t="shared" si="598"/>
        <v>3.97</v>
      </c>
      <c r="AJ813">
        <f t="shared" si="599"/>
        <v>0</v>
      </c>
      <c r="AK813">
        <v>1634.97</v>
      </c>
      <c r="AL813">
        <v>0</v>
      </c>
      <c r="AM813">
        <v>196.98</v>
      </c>
      <c r="AN813">
        <v>39.94</v>
      </c>
      <c r="AO813">
        <v>1437.99</v>
      </c>
      <c r="AP813">
        <v>0</v>
      </c>
      <c r="AQ813">
        <v>179.3</v>
      </c>
      <c r="AR813">
        <v>3.97</v>
      </c>
      <c r="AS813">
        <v>0</v>
      </c>
      <c r="AT813">
        <v>70</v>
      </c>
      <c r="AU813">
        <v>50</v>
      </c>
      <c r="AV813">
        <v>1</v>
      </c>
      <c r="AW813">
        <v>1</v>
      </c>
      <c r="AZ813">
        <v>1</v>
      </c>
      <c r="BA813">
        <v>33.18</v>
      </c>
      <c r="BB813">
        <v>11.07</v>
      </c>
      <c r="BC813">
        <v>1</v>
      </c>
      <c r="BD813" t="s">
        <v>3</v>
      </c>
      <c r="BE813" t="s">
        <v>3</v>
      </c>
      <c r="BF813" t="s">
        <v>3</v>
      </c>
      <c r="BG813" t="s">
        <v>3</v>
      </c>
      <c r="BH813">
        <v>0</v>
      </c>
      <c r="BI813">
        <v>1</v>
      </c>
      <c r="BJ813" t="s">
        <v>48</v>
      </c>
      <c r="BM813">
        <v>56001</v>
      </c>
      <c r="BN813">
        <v>0</v>
      </c>
      <c r="BO813" t="s">
        <v>45</v>
      </c>
      <c r="BP813">
        <v>1</v>
      </c>
      <c r="BQ813">
        <v>6</v>
      </c>
      <c r="BR813">
        <v>0</v>
      </c>
      <c r="BS813">
        <v>33.18</v>
      </c>
      <c r="BT813">
        <v>1</v>
      </c>
      <c r="BU813">
        <v>1</v>
      </c>
      <c r="BV813">
        <v>1</v>
      </c>
      <c r="BW813">
        <v>1</v>
      </c>
      <c r="BX813">
        <v>1</v>
      </c>
      <c r="BY813" t="s">
        <v>3</v>
      </c>
      <c r="BZ813">
        <v>82</v>
      </c>
      <c r="CA813">
        <v>62</v>
      </c>
      <c r="CE813">
        <v>0</v>
      </c>
      <c r="CF813">
        <v>0</v>
      </c>
      <c r="CG813">
        <v>0</v>
      </c>
      <c r="CM813">
        <v>0</v>
      </c>
      <c r="CN813" t="s">
        <v>3</v>
      </c>
      <c r="CO813">
        <v>0</v>
      </c>
      <c r="CP813">
        <f t="shared" si="600"/>
        <v>997.86</v>
      </c>
      <c r="CQ813">
        <f t="shared" si="601"/>
        <v>0</v>
      </c>
      <c r="CR813">
        <f t="shared" si="602"/>
        <v>2180.5686000000001</v>
      </c>
      <c r="CS813">
        <f t="shared" si="603"/>
        <v>1325.2092</v>
      </c>
      <c r="CT813">
        <f t="shared" si="604"/>
        <v>47712.508199999997</v>
      </c>
      <c r="CU813">
        <f t="shared" si="605"/>
        <v>0</v>
      </c>
      <c r="CV813">
        <f t="shared" si="606"/>
        <v>179.3</v>
      </c>
      <c r="CW813">
        <f t="shared" si="607"/>
        <v>3.97</v>
      </c>
      <c r="CX813">
        <f t="shared" si="608"/>
        <v>0</v>
      </c>
      <c r="CY813">
        <f t="shared" si="609"/>
        <v>686.52499999999998</v>
      </c>
      <c r="CZ813">
        <f t="shared" si="610"/>
        <v>490.375</v>
      </c>
      <c r="DC813" t="s">
        <v>3</v>
      </c>
      <c r="DD813" t="s">
        <v>3</v>
      </c>
      <c r="DE813" t="s">
        <v>3</v>
      </c>
      <c r="DF813" t="s">
        <v>3</v>
      </c>
      <c r="DG813" t="s">
        <v>3</v>
      </c>
      <c r="DH813" t="s">
        <v>3</v>
      </c>
      <c r="DI813" t="s">
        <v>3</v>
      </c>
      <c r="DJ813" t="s">
        <v>3</v>
      </c>
      <c r="DK813" t="s">
        <v>3</v>
      </c>
      <c r="DL813" t="s">
        <v>3</v>
      </c>
      <c r="DM813" t="s">
        <v>3</v>
      </c>
      <c r="DN813">
        <v>0</v>
      </c>
      <c r="DO813">
        <v>0</v>
      </c>
      <c r="DP813">
        <v>1</v>
      </c>
      <c r="DQ813">
        <v>1</v>
      </c>
      <c r="DU813">
        <v>1013</v>
      </c>
      <c r="DV813" t="s">
        <v>47</v>
      </c>
      <c r="DW813" t="s">
        <v>47</v>
      </c>
      <c r="DX813">
        <v>1</v>
      </c>
      <c r="DZ813" t="s">
        <v>3</v>
      </c>
      <c r="EA813" t="s">
        <v>3</v>
      </c>
      <c r="EB813" t="s">
        <v>3</v>
      </c>
      <c r="EC813" t="s">
        <v>3</v>
      </c>
      <c r="EE813">
        <v>29085589</v>
      </c>
      <c r="EF813">
        <v>6</v>
      </c>
      <c r="EG813" t="s">
        <v>21</v>
      </c>
      <c r="EH813">
        <v>0</v>
      </c>
      <c r="EI813" t="s">
        <v>3</v>
      </c>
      <c r="EJ813">
        <v>1</v>
      </c>
      <c r="EK813">
        <v>56001</v>
      </c>
      <c r="EL813" t="s">
        <v>49</v>
      </c>
      <c r="EM813" t="s">
        <v>50</v>
      </c>
      <c r="EO813" t="s">
        <v>3</v>
      </c>
      <c r="EQ813">
        <v>0</v>
      </c>
      <c r="ER813">
        <v>1634.97</v>
      </c>
      <c r="ES813">
        <v>0</v>
      </c>
      <c r="ET813">
        <v>196.98</v>
      </c>
      <c r="EU813">
        <v>39.94</v>
      </c>
      <c r="EV813">
        <v>1437.99</v>
      </c>
      <c r="EW813">
        <v>179.3</v>
      </c>
      <c r="EX813">
        <v>3.97</v>
      </c>
      <c r="EY813">
        <v>0</v>
      </c>
      <c r="FQ813">
        <v>0</v>
      </c>
      <c r="FR813">
        <f t="shared" si="611"/>
        <v>0</v>
      </c>
      <c r="FS813">
        <v>0</v>
      </c>
      <c r="FV813" t="s">
        <v>24</v>
      </c>
      <c r="FW813" t="s">
        <v>25</v>
      </c>
      <c r="FX813">
        <v>82</v>
      </c>
      <c r="FY813">
        <v>62</v>
      </c>
      <c r="GA813" t="s">
        <v>3</v>
      </c>
      <c r="GD813">
        <v>1</v>
      </c>
      <c r="GF813">
        <v>395004222</v>
      </c>
      <c r="GG813">
        <v>2</v>
      </c>
      <c r="GH813">
        <v>1</v>
      </c>
      <c r="GI813">
        <v>2</v>
      </c>
      <c r="GJ813">
        <v>0</v>
      </c>
      <c r="GK813">
        <v>0</v>
      </c>
      <c r="GL813">
        <f t="shared" si="612"/>
        <v>0</v>
      </c>
      <c r="GM813">
        <f t="shared" si="613"/>
        <v>2174.77</v>
      </c>
      <c r="GN813">
        <f t="shared" si="614"/>
        <v>2174.77</v>
      </c>
      <c r="GO813">
        <f t="shared" si="615"/>
        <v>0</v>
      </c>
      <c r="GP813">
        <f t="shared" si="616"/>
        <v>0</v>
      </c>
      <c r="GR813">
        <v>0</v>
      </c>
      <c r="GS813">
        <v>3</v>
      </c>
      <c r="GT813">
        <v>0</v>
      </c>
      <c r="GU813" t="s">
        <v>3</v>
      </c>
      <c r="GV813">
        <f t="shared" si="617"/>
        <v>0</v>
      </c>
      <c r="GW813">
        <v>1</v>
      </c>
      <c r="GX813">
        <f t="shared" si="618"/>
        <v>0</v>
      </c>
      <c r="HA813">
        <v>0</v>
      </c>
      <c r="HB813">
        <v>0</v>
      </c>
      <c r="HC813">
        <f t="shared" si="619"/>
        <v>0</v>
      </c>
      <c r="HE813" t="s">
        <v>3</v>
      </c>
      <c r="HF813" t="s">
        <v>3</v>
      </c>
      <c r="IK813">
        <v>0</v>
      </c>
    </row>
    <row r="814" spans="1:245">
      <c r="A814">
        <v>18</v>
      </c>
      <c r="B814">
        <v>0</v>
      </c>
      <c r="C814">
        <v>942</v>
      </c>
      <c r="E814" t="s">
        <v>306</v>
      </c>
      <c r="F814" t="s">
        <v>27</v>
      </c>
      <c r="G814" t="s">
        <v>28</v>
      </c>
      <c r="H814" t="s">
        <v>29</v>
      </c>
      <c r="I814">
        <f>I813*J814</f>
        <v>0.21</v>
      </c>
      <c r="J814">
        <v>10.5</v>
      </c>
      <c r="O814">
        <f t="shared" si="580"/>
        <v>0</v>
      </c>
      <c r="P814">
        <f t="shared" si="581"/>
        <v>0</v>
      </c>
      <c r="Q814">
        <f t="shared" si="582"/>
        <v>0</v>
      </c>
      <c r="R814">
        <f t="shared" si="583"/>
        <v>0</v>
      </c>
      <c r="S814">
        <f t="shared" si="584"/>
        <v>0</v>
      </c>
      <c r="T814">
        <f t="shared" si="585"/>
        <v>0</v>
      </c>
      <c r="U814">
        <f t="shared" si="586"/>
        <v>0</v>
      </c>
      <c r="V814">
        <f t="shared" si="587"/>
        <v>0</v>
      </c>
      <c r="W814">
        <f t="shared" si="588"/>
        <v>0</v>
      </c>
      <c r="X814">
        <f t="shared" si="589"/>
        <v>0</v>
      </c>
      <c r="Y814">
        <f t="shared" si="590"/>
        <v>0</v>
      </c>
      <c r="AA814">
        <v>35806607</v>
      </c>
      <c r="AB814">
        <f t="shared" si="591"/>
        <v>0</v>
      </c>
      <c r="AC814">
        <f t="shared" si="592"/>
        <v>0</v>
      </c>
      <c r="AD814">
        <f t="shared" si="593"/>
        <v>0</v>
      </c>
      <c r="AE814">
        <f t="shared" si="594"/>
        <v>0</v>
      </c>
      <c r="AF814">
        <f t="shared" si="595"/>
        <v>0</v>
      </c>
      <c r="AG814">
        <f t="shared" si="596"/>
        <v>0</v>
      </c>
      <c r="AH814">
        <f t="shared" si="597"/>
        <v>0</v>
      </c>
      <c r="AI814">
        <f t="shared" si="598"/>
        <v>0</v>
      </c>
      <c r="AJ814">
        <f t="shared" si="599"/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1</v>
      </c>
      <c r="AW814">
        <v>1</v>
      </c>
      <c r="AZ814">
        <v>1</v>
      </c>
      <c r="BA814">
        <v>1</v>
      </c>
      <c r="BB814">
        <v>1</v>
      </c>
      <c r="BC814">
        <v>1</v>
      </c>
      <c r="BD814" t="s">
        <v>3</v>
      </c>
      <c r="BE814" t="s">
        <v>3</v>
      </c>
      <c r="BF814" t="s">
        <v>3</v>
      </c>
      <c r="BG814" t="s">
        <v>3</v>
      </c>
      <c r="BH814">
        <v>3</v>
      </c>
      <c r="BI814">
        <v>2</v>
      </c>
      <c r="BJ814" t="s">
        <v>30</v>
      </c>
      <c r="BM814">
        <v>500002</v>
      </c>
      <c r="BN814">
        <v>0</v>
      </c>
      <c r="BO814" t="s">
        <v>3</v>
      </c>
      <c r="BP814">
        <v>0</v>
      </c>
      <c r="BQ814">
        <v>12</v>
      </c>
      <c r="BR814">
        <v>0</v>
      </c>
      <c r="BS814">
        <v>1</v>
      </c>
      <c r="BT814">
        <v>1</v>
      </c>
      <c r="BU814">
        <v>1</v>
      </c>
      <c r="BV814">
        <v>1</v>
      </c>
      <c r="BW814">
        <v>1</v>
      </c>
      <c r="BX814">
        <v>1</v>
      </c>
      <c r="BY814" t="s">
        <v>3</v>
      </c>
      <c r="BZ814">
        <v>0</v>
      </c>
      <c r="CA814">
        <v>0</v>
      </c>
      <c r="CE814">
        <v>0</v>
      </c>
      <c r="CF814">
        <v>0</v>
      </c>
      <c r="CG814">
        <v>0</v>
      </c>
      <c r="CM814">
        <v>0</v>
      </c>
      <c r="CN814" t="s">
        <v>3</v>
      </c>
      <c r="CO814">
        <v>0</v>
      </c>
      <c r="CP814">
        <f t="shared" si="600"/>
        <v>0</v>
      </c>
      <c r="CQ814">
        <f t="shared" si="601"/>
        <v>0</v>
      </c>
      <c r="CR814">
        <f t="shared" si="602"/>
        <v>0</v>
      </c>
      <c r="CS814">
        <f t="shared" si="603"/>
        <v>0</v>
      </c>
      <c r="CT814">
        <f t="shared" si="604"/>
        <v>0</v>
      </c>
      <c r="CU814">
        <f t="shared" si="605"/>
        <v>0</v>
      </c>
      <c r="CV814">
        <f t="shared" si="606"/>
        <v>0</v>
      </c>
      <c r="CW814">
        <f t="shared" si="607"/>
        <v>0</v>
      </c>
      <c r="CX814">
        <f t="shared" si="608"/>
        <v>0</v>
      </c>
      <c r="CY814">
        <f t="shared" si="609"/>
        <v>0</v>
      </c>
      <c r="CZ814">
        <f t="shared" si="610"/>
        <v>0</v>
      </c>
      <c r="DC814" t="s">
        <v>3</v>
      </c>
      <c r="DD814" t="s">
        <v>3</v>
      </c>
      <c r="DE814" t="s">
        <v>3</v>
      </c>
      <c r="DF814" t="s">
        <v>3</v>
      </c>
      <c r="DG814" t="s">
        <v>3</v>
      </c>
      <c r="DH814" t="s">
        <v>3</v>
      </c>
      <c r="DI814" t="s">
        <v>3</v>
      </c>
      <c r="DJ814" t="s">
        <v>3</v>
      </c>
      <c r="DK814" t="s">
        <v>3</v>
      </c>
      <c r="DL814" t="s">
        <v>3</v>
      </c>
      <c r="DM814" t="s">
        <v>3</v>
      </c>
      <c r="DN814">
        <v>0</v>
      </c>
      <c r="DO814">
        <v>0</v>
      </c>
      <c r="DP814">
        <v>1</v>
      </c>
      <c r="DQ814">
        <v>1</v>
      </c>
      <c r="DU814">
        <v>1009</v>
      </c>
      <c r="DV814" t="s">
        <v>29</v>
      </c>
      <c r="DW814" t="s">
        <v>29</v>
      </c>
      <c r="DX814">
        <v>1000</v>
      </c>
      <c r="DZ814" t="s">
        <v>3</v>
      </c>
      <c r="EA814" t="s">
        <v>3</v>
      </c>
      <c r="EB814" t="s">
        <v>3</v>
      </c>
      <c r="EC814" t="s">
        <v>3</v>
      </c>
      <c r="EE814">
        <v>29085444</v>
      </c>
      <c r="EF814">
        <v>12</v>
      </c>
      <c r="EG814" t="s">
        <v>31</v>
      </c>
      <c r="EH814">
        <v>0</v>
      </c>
      <c r="EI814" t="s">
        <v>3</v>
      </c>
      <c r="EJ814">
        <v>2</v>
      </c>
      <c r="EK814">
        <v>500002</v>
      </c>
      <c r="EL814" t="s">
        <v>32</v>
      </c>
      <c r="EM814" t="s">
        <v>33</v>
      </c>
      <c r="EO814" t="s">
        <v>3</v>
      </c>
      <c r="EQ814">
        <v>0</v>
      </c>
      <c r="ER814">
        <v>0</v>
      </c>
      <c r="ES814">
        <v>0</v>
      </c>
      <c r="ET814">
        <v>0</v>
      </c>
      <c r="EU814">
        <v>0</v>
      </c>
      <c r="EV814">
        <v>0</v>
      </c>
      <c r="EW814">
        <v>0</v>
      </c>
      <c r="EX814">
        <v>0</v>
      </c>
      <c r="FQ814">
        <v>0</v>
      </c>
      <c r="FR814">
        <f t="shared" si="611"/>
        <v>0</v>
      </c>
      <c r="FS814">
        <v>0</v>
      </c>
      <c r="FX814">
        <v>0</v>
      </c>
      <c r="FY814">
        <v>0</v>
      </c>
      <c r="GA814" t="s">
        <v>3</v>
      </c>
      <c r="GD814">
        <v>1</v>
      </c>
      <c r="GF814">
        <v>-304821490</v>
      </c>
      <c r="GG814">
        <v>2</v>
      </c>
      <c r="GH814">
        <v>1</v>
      </c>
      <c r="GI814">
        <v>-2</v>
      </c>
      <c r="GJ814">
        <v>0</v>
      </c>
      <c r="GK814">
        <v>0</v>
      </c>
      <c r="GL814">
        <f t="shared" si="612"/>
        <v>0</v>
      </c>
      <c r="GM814">
        <f t="shared" si="613"/>
        <v>0</v>
      </c>
      <c r="GN814">
        <f t="shared" si="614"/>
        <v>0</v>
      </c>
      <c r="GO814">
        <f t="shared" si="615"/>
        <v>0</v>
      </c>
      <c r="GP814">
        <f t="shared" si="616"/>
        <v>0</v>
      </c>
      <c r="GR814">
        <v>0</v>
      </c>
      <c r="GS814">
        <v>3</v>
      </c>
      <c r="GT814">
        <v>0</v>
      </c>
      <c r="GU814" t="s">
        <v>3</v>
      </c>
      <c r="GV814">
        <f t="shared" si="617"/>
        <v>0</v>
      </c>
      <c r="GW814">
        <v>1</v>
      </c>
      <c r="GX814">
        <f t="shared" si="618"/>
        <v>0</v>
      </c>
      <c r="HA814">
        <v>0</v>
      </c>
      <c r="HB814">
        <v>0</v>
      </c>
      <c r="HC814">
        <f t="shared" si="619"/>
        <v>0</v>
      </c>
      <c r="HE814" t="s">
        <v>3</v>
      </c>
      <c r="HF814" t="s">
        <v>3</v>
      </c>
      <c r="IK814">
        <v>0</v>
      </c>
    </row>
    <row r="816" spans="1:245">
      <c r="A816" s="2">
        <v>51</v>
      </c>
      <c r="B816" s="2">
        <f>B800</f>
        <v>0</v>
      </c>
      <c r="C816" s="2">
        <f>A800</f>
        <v>5</v>
      </c>
      <c r="D816" s="2">
        <f>ROW(A800)</f>
        <v>800</v>
      </c>
      <c r="E816" s="2"/>
      <c r="F816" s="2" t="str">
        <f>IF(F800&lt;&gt;"",F800,"")</f>
        <v>Новый подраздел</v>
      </c>
      <c r="G816" s="2" t="str">
        <f>IF(G800&lt;&gt;"",G800,"")</f>
        <v>демонтаж</v>
      </c>
      <c r="H816" s="2">
        <v>0</v>
      </c>
      <c r="I816" s="2"/>
      <c r="J816" s="2"/>
      <c r="K816" s="2"/>
      <c r="L816" s="2"/>
      <c r="M816" s="2"/>
      <c r="N816" s="2"/>
      <c r="O816" s="2">
        <f t="shared" ref="O816:T816" si="620">ROUND(AB816,2)</f>
        <v>3110.26</v>
      </c>
      <c r="P816" s="2">
        <f t="shared" si="620"/>
        <v>0</v>
      </c>
      <c r="Q816" s="2">
        <f t="shared" si="620"/>
        <v>61.74</v>
      </c>
      <c r="R816" s="2">
        <f t="shared" si="620"/>
        <v>43.98</v>
      </c>
      <c r="S816" s="2">
        <f t="shared" si="620"/>
        <v>3048.52</v>
      </c>
      <c r="T816" s="2">
        <f t="shared" si="620"/>
        <v>0</v>
      </c>
      <c r="U816" s="2">
        <f>AH816</f>
        <v>11.667910000000001</v>
      </c>
      <c r="V816" s="2">
        <f>AI816</f>
        <v>0.11825000000000002</v>
      </c>
      <c r="W816" s="2">
        <f>ROUND(AJ816,2)</f>
        <v>0</v>
      </c>
      <c r="X816" s="2">
        <f>ROUND(AK816,2)</f>
        <v>2143.77</v>
      </c>
      <c r="Y816" s="2">
        <f>ROUND(AL816,2)</f>
        <v>1620.1</v>
      </c>
      <c r="Z816" s="2"/>
      <c r="AA816" s="2"/>
      <c r="AB816" s="2">
        <f>ROUND(SUMIF(AA804:AA814,"=35806607",O804:O814),2)</f>
        <v>3110.26</v>
      </c>
      <c r="AC816" s="2">
        <f>ROUND(SUMIF(AA804:AA814,"=35806607",P804:P814),2)</f>
        <v>0</v>
      </c>
      <c r="AD816" s="2">
        <f>ROUND(SUMIF(AA804:AA814,"=35806607",Q804:Q814),2)</f>
        <v>61.74</v>
      </c>
      <c r="AE816" s="2">
        <f>ROUND(SUMIF(AA804:AA814,"=35806607",R804:R814),2)</f>
        <v>43.98</v>
      </c>
      <c r="AF816" s="2">
        <f>ROUND(SUMIF(AA804:AA814,"=35806607",S804:S814),2)</f>
        <v>3048.52</v>
      </c>
      <c r="AG816" s="2">
        <f>ROUND(SUMIF(AA804:AA814,"=35806607",T804:T814),2)</f>
        <v>0</v>
      </c>
      <c r="AH816" s="2">
        <f>SUMIF(AA804:AA814,"=35806607",U804:U814)</f>
        <v>11.667910000000001</v>
      </c>
      <c r="AI816" s="2">
        <f>SUMIF(AA804:AA814,"=35806607",V804:V814)</f>
        <v>0.11825000000000002</v>
      </c>
      <c r="AJ816" s="2">
        <f>ROUND(SUMIF(AA804:AA814,"=35806607",W804:W814),2)</f>
        <v>0</v>
      </c>
      <c r="AK816" s="2">
        <f>ROUND(SUMIF(AA804:AA814,"=35806607",X804:X814),2)</f>
        <v>2143.77</v>
      </c>
      <c r="AL816" s="2">
        <f>ROUND(SUMIF(AA804:AA814,"=35806607",Y804:Y814),2)</f>
        <v>1620.1</v>
      </c>
      <c r="AM816" s="2"/>
      <c r="AN816" s="2"/>
      <c r="AO816" s="2">
        <f t="shared" ref="AO816:BD816" si="621">ROUND(BX816,2)</f>
        <v>0</v>
      </c>
      <c r="AP816" s="2">
        <f t="shared" si="621"/>
        <v>0</v>
      </c>
      <c r="AQ816" s="2">
        <f t="shared" si="621"/>
        <v>0</v>
      </c>
      <c r="AR816" s="2">
        <f t="shared" si="621"/>
        <v>6874.13</v>
      </c>
      <c r="AS816" s="2">
        <f t="shared" si="621"/>
        <v>6874.13</v>
      </c>
      <c r="AT816" s="2">
        <f t="shared" si="621"/>
        <v>0</v>
      </c>
      <c r="AU816" s="2">
        <f t="shared" si="621"/>
        <v>0</v>
      </c>
      <c r="AV816" s="2">
        <f t="shared" si="621"/>
        <v>0</v>
      </c>
      <c r="AW816" s="2">
        <f t="shared" si="621"/>
        <v>0</v>
      </c>
      <c r="AX816" s="2">
        <f t="shared" si="621"/>
        <v>0</v>
      </c>
      <c r="AY816" s="2">
        <f t="shared" si="621"/>
        <v>0</v>
      </c>
      <c r="AZ816" s="2">
        <f t="shared" si="621"/>
        <v>0</v>
      </c>
      <c r="BA816" s="2">
        <f t="shared" si="621"/>
        <v>0</v>
      </c>
      <c r="BB816" s="2">
        <f t="shared" si="621"/>
        <v>0</v>
      </c>
      <c r="BC816" s="2">
        <f t="shared" si="621"/>
        <v>0</v>
      </c>
      <c r="BD816" s="2">
        <f t="shared" si="621"/>
        <v>0</v>
      </c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>
        <f>ROUND(SUMIF(AA804:AA814,"=35806607",FQ804:FQ814),2)</f>
        <v>0</v>
      </c>
      <c r="BY816" s="2">
        <f>ROUND(SUMIF(AA804:AA814,"=35806607",FR804:FR814),2)</f>
        <v>0</v>
      </c>
      <c r="BZ816" s="2">
        <f>ROUND(SUMIF(AA804:AA814,"=35806607",GL804:GL814),2)</f>
        <v>0</v>
      </c>
      <c r="CA816" s="2">
        <f>ROUND(SUMIF(AA804:AA814,"=35806607",GM804:GM814),2)</f>
        <v>6874.13</v>
      </c>
      <c r="CB816" s="2">
        <f>ROUND(SUMIF(AA804:AA814,"=35806607",GN804:GN814),2)</f>
        <v>6874.13</v>
      </c>
      <c r="CC816" s="2">
        <f>ROUND(SUMIF(AA804:AA814,"=35806607",GO804:GO814),2)</f>
        <v>0</v>
      </c>
      <c r="CD816" s="2">
        <f>ROUND(SUMIF(AA804:AA814,"=35806607",GP804:GP814),2)</f>
        <v>0</v>
      </c>
      <c r="CE816" s="2">
        <f>AC816-BX816</f>
        <v>0</v>
      </c>
      <c r="CF816" s="2">
        <f>AC816-BY816</f>
        <v>0</v>
      </c>
      <c r="CG816" s="2">
        <f>BX816-BZ816</f>
        <v>0</v>
      </c>
      <c r="CH816" s="2">
        <f>AC816-BX816-BY816+BZ816</f>
        <v>0</v>
      </c>
      <c r="CI816" s="2">
        <f>BY816-BZ816</f>
        <v>0</v>
      </c>
      <c r="CJ816" s="2">
        <f>ROUND(SUMIF(AA804:AA814,"=35806607",GX804:GX814),2)</f>
        <v>0</v>
      </c>
      <c r="CK816" s="2">
        <f>ROUND(SUMIF(AA804:AA814,"=35806607",GY804:GY814),2)</f>
        <v>0</v>
      </c>
      <c r="CL816" s="2">
        <f>ROUND(SUMIF(AA804:AA814,"=35806607",GZ804:GZ814),2)</f>
        <v>0</v>
      </c>
      <c r="CM816" s="2">
        <f>ROUND(SUMIF(AA804:AA814,"=35806607",HD804:HD814),2)</f>
        <v>0</v>
      </c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>
        <v>0</v>
      </c>
    </row>
    <row r="818" spans="1:23">
      <c r="A818" s="4">
        <v>50</v>
      </c>
      <c r="B818" s="4">
        <v>0</v>
      </c>
      <c r="C818" s="4">
        <v>0</v>
      </c>
      <c r="D818" s="4">
        <v>1</v>
      </c>
      <c r="E818" s="4">
        <v>201</v>
      </c>
      <c r="F818" s="4">
        <f>ROUND(Source!O816,O818)</f>
        <v>3110.26</v>
      </c>
      <c r="G818" s="4" t="s">
        <v>81</v>
      </c>
      <c r="H818" s="4" t="s">
        <v>82</v>
      </c>
      <c r="I818" s="4"/>
      <c r="J818" s="4"/>
      <c r="K818" s="4">
        <v>201</v>
      </c>
      <c r="L818" s="4">
        <v>1</v>
      </c>
      <c r="M818" s="4">
        <v>3</v>
      </c>
      <c r="N818" s="4" t="s">
        <v>3</v>
      </c>
      <c r="O818" s="4">
        <v>2</v>
      </c>
      <c r="P818" s="4"/>
      <c r="Q818" s="4"/>
      <c r="R818" s="4"/>
      <c r="S818" s="4"/>
      <c r="T818" s="4"/>
      <c r="U818" s="4"/>
      <c r="V818" s="4"/>
      <c r="W818" s="4"/>
    </row>
    <row r="819" spans="1:23">
      <c r="A819" s="4">
        <v>50</v>
      </c>
      <c r="B819" s="4">
        <v>0</v>
      </c>
      <c r="C819" s="4">
        <v>0</v>
      </c>
      <c r="D819" s="4">
        <v>1</v>
      </c>
      <c r="E819" s="4">
        <v>202</v>
      </c>
      <c r="F819" s="4">
        <f>ROUND(Source!P816,O819)</f>
        <v>0</v>
      </c>
      <c r="G819" s="4" t="s">
        <v>83</v>
      </c>
      <c r="H819" s="4" t="s">
        <v>84</v>
      </c>
      <c r="I819" s="4"/>
      <c r="J819" s="4"/>
      <c r="K819" s="4">
        <v>202</v>
      </c>
      <c r="L819" s="4">
        <v>2</v>
      </c>
      <c r="M819" s="4">
        <v>3</v>
      </c>
      <c r="N819" s="4" t="s">
        <v>3</v>
      </c>
      <c r="O819" s="4">
        <v>2</v>
      </c>
      <c r="P819" s="4"/>
      <c r="Q819" s="4"/>
      <c r="R819" s="4"/>
      <c r="S819" s="4"/>
      <c r="T819" s="4"/>
      <c r="U819" s="4"/>
      <c r="V819" s="4"/>
      <c r="W819" s="4"/>
    </row>
    <row r="820" spans="1:23">
      <c r="A820" s="4">
        <v>50</v>
      </c>
      <c r="B820" s="4">
        <v>0</v>
      </c>
      <c r="C820" s="4">
        <v>0</v>
      </c>
      <c r="D820" s="4">
        <v>1</v>
      </c>
      <c r="E820" s="4">
        <v>222</v>
      </c>
      <c r="F820" s="4">
        <f>ROUND(Source!AO816,O820)</f>
        <v>0</v>
      </c>
      <c r="G820" s="4" t="s">
        <v>85</v>
      </c>
      <c r="H820" s="4" t="s">
        <v>86</v>
      </c>
      <c r="I820" s="4"/>
      <c r="J820" s="4"/>
      <c r="K820" s="4">
        <v>222</v>
      </c>
      <c r="L820" s="4">
        <v>3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3">
      <c r="A821" s="4">
        <v>50</v>
      </c>
      <c r="B821" s="4">
        <v>0</v>
      </c>
      <c r="C821" s="4">
        <v>0</v>
      </c>
      <c r="D821" s="4">
        <v>1</v>
      </c>
      <c r="E821" s="4">
        <v>225</v>
      </c>
      <c r="F821" s="4">
        <f>ROUND(Source!AV816,O821)</f>
        <v>0</v>
      </c>
      <c r="G821" s="4" t="s">
        <v>87</v>
      </c>
      <c r="H821" s="4" t="s">
        <v>88</v>
      </c>
      <c r="I821" s="4"/>
      <c r="J821" s="4"/>
      <c r="K821" s="4">
        <v>225</v>
      </c>
      <c r="L821" s="4">
        <v>4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3">
      <c r="A822" s="4">
        <v>50</v>
      </c>
      <c r="B822" s="4">
        <v>0</v>
      </c>
      <c r="C822" s="4">
        <v>0</v>
      </c>
      <c r="D822" s="4">
        <v>1</v>
      </c>
      <c r="E822" s="4">
        <v>226</v>
      </c>
      <c r="F822" s="4">
        <f>ROUND(Source!AW816,O822)</f>
        <v>0</v>
      </c>
      <c r="G822" s="4" t="s">
        <v>89</v>
      </c>
      <c r="H822" s="4" t="s">
        <v>90</v>
      </c>
      <c r="I822" s="4"/>
      <c r="J822" s="4"/>
      <c r="K822" s="4">
        <v>226</v>
      </c>
      <c r="L822" s="4">
        <v>5</v>
      </c>
      <c r="M822" s="4">
        <v>3</v>
      </c>
      <c r="N822" s="4" t="s">
        <v>3</v>
      </c>
      <c r="O822" s="4">
        <v>2</v>
      </c>
      <c r="P822" s="4"/>
      <c r="Q822" s="4"/>
      <c r="R822" s="4"/>
      <c r="S822" s="4"/>
      <c r="T822" s="4"/>
      <c r="U822" s="4"/>
      <c r="V822" s="4"/>
      <c r="W822" s="4"/>
    </row>
    <row r="823" spans="1:23">
      <c r="A823" s="4">
        <v>50</v>
      </c>
      <c r="B823" s="4">
        <v>0</v>
      </c>
      <c r="C823" s="4">
        <v>0</v>
      </c>
      <c r="D823" s="4">
        <v>1</v>
      </c>
      <c r="E823" s="4">
        <v>227</v>
      </c>
      <c r="F823" s="4">
        <f>ROUND(Source!AX816,O823)</f>
        <v>0</v>
      </c>
      <c r="G823" s="4" t="s">
        <v>91</v>
      </c>
      <c r="H823" s="4" t="s">
        <v>92</v>
      </c>
      <c r="I823" s="4"/>
      <c r="J823" s="4"/>
      <c r="K823" s="4">
        <v>227</v>
      </c>
      <c r="L823" s="4">
        <v>6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3">
      <c r="A824" s="4">
        <v>50</v>
      </c>
      <c r="B824" s="4">
        <v>0</v>
      </c>
      <c r="C824" s="4">
        <v>0</v>
      </c>
      <c r="D824" s="4">
        <v>1</v>
      </c>
      <c r="E824" s="4">
        <v>228</v>
      </c>
      <c r="F824" s="4">
        <f>ROUND(Source!AY816,O824)</f>
        <v>0</v>
      </c>
      <c r="G824" s="4" t="s">
        <v>93</v>
      </c>
      <c r="H824" s="4" t="s">
        <v>94</v>
      </c>
      <c r="I824" s="4"/>
      <c r="J824" s="4"/>
      <c r="K824" s="4">
        <v>228</v>
      </c>
      <c r="L824" s="4">
        <v>7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3">
      <c r="A825" s="4">
        <v>50</v>
      </c>
      <c r="B825" s="4">
        <v>0</v>
      </c>
      <c r="C825" s="4">
        <v>0</v>
      </c>
      <c r="D825" s="4">
        <v>1</v>
      </c>
      <c r="E825" s="4">
        <v>216</v>
      </c>
      <c r="F825" s="4">
        <f>ROUND(Source!AP816,O825)</f>
        <v>0</v>
      </c>
      <c r="G825" s="4" t="s">
        <v>95</v>
      </c>
      <c r="H825" s="4" t="s">
        <v>96</v>
      </c>
      <c r="I825" s="4"/>
      <c r="J825" s="4"/>
      <c r="K825" s="4">
        <v>216</v>
      </c>
      <c r="L825" s="4">
        <v>8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3">
      <c r="A826" s="4">
        <v>50</v>
      </c>
      <c r="B826" s="4">
        <v>0</v>
      </c>
      <c r="C826" s="4">
        <v>0</v>
      </c>
      <c r="D826" s="4">
        <v>1</v>
      </c>
      <c r="E826" s="4">
        <v>223</v>
      </c>
      <c r="F826" s="4">
        <f>ROUND(Source!AQ816,O826)</f>
        <v>0</v>
      </c>
      <c r="G826" s="4" t="s">
        <v>97</v>
      </c>
      <c r="H826" s="4" t="s">
        <v>98</v>
      </c>
      <c r="I826" s="4"/>
      <c r="J826" s="4"/>
      <c r="K826" s="4">
        <v>223</v>
      </c>
      <c r="L826" s="4">
        <v>9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3">
      <c r="A827" s="4">
        <v>50</v>
      </c>
      <c r="B827" s="4">
        <v>0</v>
      </c>
      <c r="C827" s="4">
        <v>0</v>
      </c>
      <c r="D827" s="4">
        <v>1</v>
      </c>
      <c r="E827" s="4">
        <v>229</v>
      </c>
      <c r="F827" s="4">
        <f>ROUND(Source!AZ816,O827)</f>
        <v>0</v>
      </c>
      <c r="G827" s="4" t="s">
        <v>99</v>
      </c>
      <c r="H827" s="4" t="s">
        <v>100</v>
      </c>
      <c r="I827" s="4"/>
      <c r="J827" s="4"/>
      <c r="K827" s="4">
        <v>229</v>
      </c>
      <c r="L827" s="4">
        <v>10</v>
      </c>
      <c r="M827" s="4">
        <v>3</v>
      </c>
      <c r="N827" s="4" t="s">
        <v>3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</row>
    <row r="828" spans="1:23">
      <c r="A828" s="4">
        <v>50</v>
      </c>
      <c r="B828" s="4">
        <v>0</v>
      </c>
      <c r="C828" s="4">
        <v>0</v>
      </c>
      <c r="D828" s="4">
        <v>1</v>
      </c>
      <c r="E828" s="4">
        <v>203</v>
      </c>
      <c r="F828" s="4">
        <f>ROUND(Source!Q816,O828)</f>
        <v>61.74</v>
      </c>
      <c r="G828" s="4" t="s">
        <v>101</v>
      </c>
      <c r="H828" s="4" t="s">
        <v>102</v>
      </c>
      <c r="I828" s="4"/>
      <c r="J828" s="4"/>
      <c r="K828" s="4">
        <v>203</v>
      </c>
      <c r="L828" s="4">
        <v>11</v>
      </c>
      <c r="M828" s="4">
        <v>3</v>
      </c>
      <c r="N828" s="4" t="s">
        <v>3</v>
      </c>
      <c r="O828" s="4">
        <v>2</v>
      </c>
      <c r="P828" s="4"/>
      <c r="Q828" s="4"/>
      <c r="R828" s="4"/>
      <c r="S828" s="4"/>
      <c r="T828" s="4"/>
      <c r="U828" s="4"/>
      <c r="V828" s="4"/>
      <c r="W828" s="4"/>
    </row>
    <row r="829" spans="1:23">
      <c r="A829" s="4">
        <v>50</v>
      </c>
      <c r="B829" s="4">
        <v>0</v>
      </c>
      <c r="C829" s="4">
        <v>0</v>
      </c>
      <c r="D829" s="4">
        <v>1</v>
      </c>
      <c r="E829" s="4">
        <v>231</v>
      </c>
      <c r="F829" s="4">
        <f>ROUND(Source!BB816,O829)</f>
        <v>0</v>
      </c>
      <c r="G829" s="4" t="s">
        <v>103</v>
      </c>
      <c r="H829" s="4" t="s">
        <v>104</v>
      </c>
      <c r="I829" s="4"/>
      <c r="J829" s="4"/>
      <c r="K829" s="4">
        <v>231</v>
      </c>
      <c r="L829" s="4">
        <v>12</v>
      </c>
      <c r="M829" s="4">
        <v>3</v>
      </c>
      <c r="N829" s="4" t="s">
        <v>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3">
      <c r="A830" s="4">
        <v>50</v>
      </c>
      <c r="B830" s="4">
        <v>0</v>
      </c>
      <c r="C830" s="4">
        <v>0</v>
      </c>
      <c r="D830" s="4">
        <v>1</v>
      </c>
      <c r="E830" s="4">
        <v>204</v>
      </c>
      <c r="F830" s="4">
        <f>ROUND(Source!R816,O830)</f>
        <v>43.98</v>
      </c>
      <c r="G830" s="4" t="s">
        <v>105</v>
      </c>
      <c r="H830" s="4" t="s">
        <v>106</v>
      </c>
      <c r="I830" s="4"/>
      <c r="J830" s="4"/>
      <c r="K830" s="4">
        <v>204</v>
      </c>
      <c r="L830" s="4">
        <v>13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3">
      <c r="A831" s="4">
        <v>50</v>
      </c>
      <c r="B831" s="4">
        <v>0</v>
      </c>
      <c r="C831" s="4">
        <v>0</v>
      </c>
      <c r="D831" s="4">
        <v>1</v>
      </c>
      <c r="E831" s="4">
        <v>205</v>
      </c>
      <c r="F831" s="4">
        <f>ROUND(Source!S816,O831)</f>
        <v>3048.52</v>
      </c>
      <c r="G831" s="4" t="s">
        <v>107</v>
      </c>
      <c r="H831" s="4" t="s">
        <v>108</v>
      </c>
      <c r="I831" s="4"/>
      <c r="J831" s="4"/>
      <c r="K831" s="4">
        <v>205</v>
      </c>
      <c r="L831" s="4">
        <v>14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/>
    </row>
    <row r="832" spans="1:23">
      <c r="A832" s="4">
        <v>50</v>
      </c>
      <c r="B832" s="4">
        <v>0</v>
      </c>
      <c r="C832" s="4">
        <v>0</v>
      </c>
      <c r="D832" s="4">
        <v>1</v>
      </c>
      <c r="E832" s="4">
        <v>232</v>
      </c>
      <c r="F832" s="4">
        <f>ROUND(Source!BC816,O832)</f>
        <v>0</v>
      </c>
      <c r="G832" s="4" t="s">
        <v>109</v>
      </c>
      <c r="H832" s="4" t="s">
        <v>110</v>
      </c>
      <c r="I832" s="4"/>
      <c r="J832" s="4"/>
      <c r="K832" s="4">
        <v>232</v>
      </c>
      <c r="L832" s="4">
        <v>15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</row>
    <row r="833" spans="1:88">
      <c r="A833" s="4">
        <v>50</v>
      </c>
      <c r="B833" s="4">
        <v>0</v>
      </c>
      <c r="C833" s="4">
        <v>0</v>
      </c>
      <c r="D833" s="4">
        <v>1</v>
      </c>
      <c r="E833" s="4">
        <v>214</v>
      </c>
      <c r="F833" s="4">
        <f>ROUND(Source!AS816,O833)</f>
        <v>6874.13</v>
      </c>
      <c r="G833" s="4" t="s">
        <v>111</v>
      </c>
      <c r="H833" s="4" t="s">
        <v>112</v>
      </c>
      <c r="I833" s="4"/>
      <c r="J833" s="4"/>
      <c r="K833" s="4">
        <v>214</v>
      </c>
      <c r="L833" s="4">
        <v>16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/>
    </row>
    <row r="834" spans="1:88">
      <c r="A834" s="4">
        <v>50</v>
      </c>
      <c r="B834" s="4">
        <v>0</v>
      </c>
      <c r="C834" s="4">
        <v>0</v>
      </c>
      <c r="D834" s="4">
        <v>1</v>
      </c>
      <c r="E834" s="4">
        <v>215</v>
      </c>
      <c r="F834" s="4">
        <f>ROUND(Source!AT816,O834)</f>
        <v>0</v>
      </c>
      <c r="G834" s="4" t="s">
        <v>113</v>
      </c>
      <c r="H834" s="4" t="s">
        <v>114</v>
      </c>
      <c r="I834" s="4"/>
      <c r="J834" s="4"/>
      <c r="K834" s="4">
        <v>215</v>
      </c>
      <c r="L834" s="4">
        <v>17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</row>
    <row r="835" spans="1:88">
      <c r="A835" s="4">
        <v>50</v>
      </c>
      <c r="B835" s="4">
        <v>0</v>
      </c>
      <c r="C835" s="4">
        <v>0</v>
      </c>
      <c r="D835" s="4">
        <v>1</v>
      </c>
      <c r="E835" s="4">
        <v>217</v>
      </c>
      <c r="F835" s="4">
        <f>ROUND(Source!AU816,O835)</f>
        <v>0</v>
      </c>
      <c r="G835" s="4" t="s">
        <v>115</v>
      </c>
      <c r="H835" s="4" t="s">
        <v>116</v>
      </c>
      <c r="I835" s="4"/>
      <c r="J835" s="4"/>
      <c r="K835" s="4">
        <v>217</v>
      </c>
      <c r="L835" s="4">
        <v>18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/>
    </row>
    <row r="836" spans="1:88">
      <c r="A836" s="4">
        <v>50</v>
      </c>
      <c r="B836" s="4">
        <v>0</v>
      </c>
      <c r="C836" s="4">
        <v>0</v>
      </c>
      <c r="D836" s="4">
        <v>1</v>
      </c>
      <c r="E836" s="4">
        <v>230</v>
      </c>
      <c r="F836" s="4">
        <f>ROUND(Source!BA816,O836)</f>
        <v>0</v>
      </c>
      <c r="G836" s="4" t="s">
        <v>117</v>
      </c>
      <c r="H836" s="4" t="s">
        <v>118</v>
      </c>
      <c r="I836" s="4"/>
      <c r="J836" s="4"/>
      <c r="K836" s="4">
        <v>230</v>
      </c>
      <c r="L836" s="4">
        <v>19</v>
      </c>
      <c r="M836" s="4">
        <v>3</v>
      </c>
      <c r="N836" s="4" t="s">
        <v>3</v>
      </c>
      <c r="O836" s="4">
        <v>2</v>
      </c>
      <c r="P836" s="4"/>
      <c r="Q836" s="4"/>
      <c r="R836" s="4"/>
      <c r="S836" s="4"/>
      <c r="T836" s="4"/>
      <c r="U836" s="4"/>
      <c r="V836" s="4"/>
      <c r="W836" s="4"/>
    </row>
    <row r="837" spans="1:88">
      <c r="A837" s="4">
        <v>50</v>
      </c>
      <c r="B837" s="4">
        <v>0</v>
      </c>
      <c r="C837" s="4">
        <v>0</v>
      </c>
      <c r="D837" s="4">
        <v>1</v>
      </c>
      <c r="E837" s="4">
        <v>206</v>
      </c>
      <c r="F837" s="4">
        <f>ROUND(Source!T816,O837)</f>
        <v>0</v>
      </c>
      <c r="G837" s="4" t="s">
        <v>119</v>
      </c>
      <c r="H837" s="4" t="s">
        <v>120</v>
      </c>
      <c r="I837" s="4"/>
      <c r="J837" s="4"/>
      <c r="K837" s="4">
        <v>206</v>
      </c>
      <c r="L837" s="4">
        <v>20</v>
      </c>
      <c r="M837" s="4">
        <v>3</v>
      </c>
      <c r="N837" s="4" t="s">
        <v>3</v>
      </c>
      <c r="O837" s="4">
        <v>2</v>
      </c>
      <c r="P837" s="4"/>
      <c r="Q837" s="4"/>
      <c r="R837" s="4"/>
      <c r="S837" s="4"/>
      <c r="T837" s="4"/>
      <c r="U837" s="4"/>
      <c r="V837" s="4"/>
      <c r="W837" s="4"/>
    </row>
    <row r="838" spans="1:88">
      <c r="A838" s="4">
        <v>50</v>
      </c>
      <c r="B838" s="4">
        <v>0</v>
      </c>
      <c r="C838" s="4">
        <v>0</v>
      </c>
      <c r="D838" s="4">
        <v>1</v>
      </c>
      <c r="E838" s="4">
        <v>207</v>
      </c>
      <c r="F838" s="4">
        <f>Source!U816</f>
        <v>11.667910000000001</v>
      </c>
      <c r="G838" s="4" t="s">
        <v>121</v>
      </c>
      <c r="H838" s="4" t="s">
        <v>122</v>
      </c>
      <c r="I838" s="4"/>
      <c r="J838" s="4"/>
      <c r="K838" s="4">
        <v>207</v>
      </c>
      <c r="L838" s="4">
        <v>21</v>
      </c>
      <c r="M838" s="4">
        <v>3</v>
      </c>
      <c r="N838" s="4" t="s">
        <v>3</v>
      </c>
      <c r="O838" s="4">
        <v>-1</v>
      </c>
      <c r="P838" s="4"/>
      <c r="Q838" s="4"/>
      <c r="R838" s="4"/>
      <c r="S838" s="4"/>
      <c r="T838" s="4"/>
      <c r="U838" s="4"/>
      <c r="V838" s="4"/>
      <c r="W838" s="4"/>
    </row>
    <row r="839" spans="1:88">
      <c r="A839" s="4">
        <v>50</v>
      </c>
      <c r="B839" s="4">
        <v>0</v>
      </c>
      <c r="C839" s="4">
        <v>0</v>
      </c>
      <c r="D839" s="4">
        <v>1</v>
      </c>
      <c r="E839" s="4">
        <v>208</v>
      </c>
      <c r="F839" s="4">
        <f>Source!V816</f>
        <v>0.11825000000000002</v>
      </c>
      <c r="G839" s="4" t="s">
        <v>123</v>
      </c>
      <c r="H839" s="4" t="s">
        <v>124</v>
      </c>
      <c r="I839" s="4"/>
      <c r="J839" s="4"/>
      <c r="K839" s="4">
        <v>208</v>
      </c>
      <c r="L839" s="4">
        <v>22</v>
      </c>
      <c r="M839" s="4">
        <v>3</v>
      </c>
      <c r="N839" s="4" t="s">
        <v>3</v>
      </c>
      <c r="O839" s="4">
        <v>-1</v>
      </c>
      <c r="P839" s="4"/>
      <c r="Q839" s="4"/>
      <c r="R839" s="4"/>
      <c r="S839" s="4"/>
      <c r="T839" s="4"/>
      <c r="U839" s="4"/>
      <c r="V839" s="4"/>
      <c r="W839" s="4"/>
    </row>
    <row r="840" spans="1:88">
      <c r="A840" s="4">
        <v>50</v>
      </c>
      <c r="B840" s="4">
        <v>0</v>
      </c>
      <c r="C840" s="4">
        <v>0</v>
      </c>
      <c r="D840" s="4">
        <v>1</v>
      </c>
      <c r="E840" s="4">
        <v>209</v>
      </c>
      <c r="F840" s="4">
        <f>ROUND(Source!W816,O840)</f>
        <v>0</v>
      </c>
      <c r="G840" s="4" t="s">
        <v>125</v>
      </c>
      <c r="H840" s="4" t="s">
        <v>126</v>
      </c>
      <c r="I840" s="4"/>
      <c r="J840" s="4"/>
      <c r="K840" s="4">
        <v>209</v>
      </c>
      <c r="L840" s="4">
        <v>23</v>
      </c>
      <c r="M840" s="4">
        <v>3</v>
      </c>
      <c r="N840" s="4" t="s">
        <v>3</v>
      </c>
      <c r="O840" s="4">
        <v>2</v>
      </c>
      <c r="P840" s="4"/>
      <c r="Q840" s="4"/>
      <c r="R840" s="4"/>
      <c r="S840" s="4"/>
      <c r="T840" s="4"/>
      <c r="U840" s="4"/>
      <c r="V840" s="4"/>
      <c r="W840" s="4"/>
    </row>
    <row r="841" spans="1:88">
      <c r="A841" s="4">
        <v>50</v>
      </c>
      <c r="B841" s="4">
        <v>0</v>
      </c>
      <c r="C841" s="4">
        <v>0</v>
      </c>
      <c r="D841" s="4">
        <v>1</v>
      </c>
      <c r="E841" s="4">
        <v>233</v>
      </c>
      <c r="F841" s="4">
        <f>ROUND(Source!BD816,O841)</f>
        <v>0</v>
      </c>
      <c r="G841" s="4" t="s">
        <v>127</v>
      </c>
      <c r="H841" s="4" t="s">
        <v>128</v>
      </c>
      <c r="I841" s="4"/>
      <c r="J841" s="4"/>
      <c r="K841" s="4">
        <v>233</v>
      </c>
      <c r="L841" s="4">
        <v>24</v>
      </c>
      <c r="M841" s="4">
        <v>3</v>
      </c>
      <c r="N841" s="4" t="s">
        <v>3</v>
      </c>
      <c r="O841" s="4">
        <v>2</v>
      </c>
      <c r="P841" s="4"/>
      <c r="Q841" s="4"/>
      <c r="R841" s="4"/>
      <c r="S841" s="4"/>
      <c r="T841" s="4"/>
      <c r="U841" s="4"/>
      <c r="V841" s="4"/>
      <c r="W841" s="4"/>
    </row>
    <row r="842" spans="1:88">
      <c r="A842" s="4">
        <v>50</v>
      </c>
      <c r="B842" s="4">
        <v>0</v>
      </c>
      <c r="C842" s="4">
        <v>0</v>
      </c>
      <c r="D842" s="4">
        <v>1</v>
      </c>
      <c r="E842" s="4">
        <v>210</v>
      </c>
      <c r="F842" s="4">
        <f>ROUND(Source!X816,O842)</f>
        <v>2143.77</v>
      </c>
      <c r="G842" s="4" t="s">
        <v>129</v>
      </c>
      <c r="H842" s="4" t="s">
        <v>130</v>
      </c>
      <c r="I842" s="4"/>
      <c r="J842" s="4"/>
      <c r="K842" s="4">
        <v>210</v>
      </c>
      <c r="L842" s="4">
        <v>25</v>
      </c>
      <c r="M842" s="4">
        <v>3</v>
      </c>
      <c r="N842" s="4" t="s">
        <v>3</v>
      </c>
      <c r="O842" s="4">
        <v>2</v>
      </c>
      <c r="P842" s="4"/>
      <c r="Q842" s="4"/>
      <c r="R842" s="4"/>
      <c r="S842" s="4"/>
      <c r="T842" s="4"/>
      <c r="U842" s="4"/>
      <c r="V842" s="4"/>
      <c r="W842" s="4"/>
    </row>
    <row r="843" spans="1:88">
      <c r="A843" s="4">
        <v>50</v>
      </c>
      <c r="B843" s="4">
        <v>0</v>
      </c>
      <c r="C843" s="4">
        <v>0</v>
      </c>
      <c r="D843" s="4">
        <v>1</v>
      </c>
      <c r="E843" s="4">
        <v>211</v>
      </c>
      <c r="F843" s="4">
        <f>ROUND(Source!Y816,O843)</f>
        <v>1620.1</v>
      </c>
      <c r="G843" s="4" t="s">
        <v>131</v>
      </c>
      <c r="H843" s="4" t="s">
        <v>132</v>
      </c>
      <c r="I843" s="4"/>
      <c r="J843" s="4"/>
      <c r="K843" s="4">
        <v>211</v>
      </c>
      <c r="L843" s="4">
        <v>26</v>
      </c>
      <c r="M843" s="4">
        <v>3</v>
      </c>
      <c r="N843" s="4" t="s">
        <v>3</v>
      </c>
      <c r="O843" s="4">
        <v>2</v>
      </c>
      <c r="P843" s="4"/>
      <c r="Q843" s="4"/>
      <c r="R843" s="4"/>
      <c r="S843" s="4"/>
      <c r="T843" s="4"/>
      <c r="U843" s="4"/>
      <c r="V843" s="4"/>
      <c r="W843" s="4"/>
    </row>
    <row r="844" spans="1:88">
      <c r="A844" s="4">
        <v>50</v>
      </c>
      <c r="B844" s="4">
        <v>0</v>
      </c>
      <c r="C844" s="4">
        <v>0</v>
      </c>
      <c r="D844" s="4">
        <v>1</v>
      </c>
      <c r="E844" s="4">
        <v>0</v>
      </c>
      <c r="F844" s="4">
        <f>ROUND(Source!AR816,O844)</f>
        <v>6874.13</v>
      </c>
      <c r="G844" s="4" t="s">
        <v>133</v>
      </c>
      <c r="H844" s="4" t="s">
        <v>134</v>
      </c>
      <c r="I844" s="4"/>
      <c r="J844" s="4"/>
      <c r="K844" s="4">
        <v>224</v>
      </c>
      <c r="L844" s="4">
        <v>27</v>
      </c>
      <c r="M844" s="4">
        <v>3</v>
      </c>
      <c r="N844" s="4" t="s">
        <v>3</v>
      </c>
      <c r="O844" s="4">
        <v>2</v>
      </c>
      <c r="P844" s="4"/>
      <c r="Q844" s="4"/>
      <c r="R844" s="4"/>
      <c r="S844" s="4"/>
      <c r="T844" s="4"/>
      <c r="U844" s="4"/>
      <c r="V844" s="4"/>
      <c r="W844" s="4"/>
    </row>
    <row r="845" spans="1:88">
      <c r="A845" s="4">
        <v>50</v>
      </c>
      <c r="B845" s="4">
        <v>0</v>
      </c>
      <c r="C845" s="4">
        <v>0</v>
      </c>
      <c r="D845" s="4">
        <v>2</v>
      </c>
      <c r="E845" s="4">
        <v>0</v>
      </c>
      <c r="F845" s="4">
        <f>ROUND(F844*0.18,O845)</f>
        <v>1237.3</v>
      </c>
      <c r="G845" s="4" t="s">
        <v>135</v>
      </c>
      <c r="H845" s="4" t="s">
        <v>135</v>
      </c>
      <c r="I845" s="4"/>
      <c r="J845" s="4"/>
      <c r="K845" s="4">
        <v>212</v>
      </c>
      <c r="L845" s="4">
        <v>28</v>
      </c>
      <c r="M845" s="4">
        <v>0</v>
      </c>
      <c r="N845" s="4" t="s">
        <v>3</v>
      </c>
      <c r="O845" s="4">
        <v>1</v>
      </c>
      <c r="P845" s="4"/>
      <c r="Q845" s="4"/>
      <c r="R845" s="4"/>
      <c r="S845" s="4"/>
      <c r="T845" s="4"/>
      <c r="U845" s="4"/>
      <c r="V845" s="4"/>
      <c r="W845" s="4"/>
    </row>
    <row r="846" spans="1:88">
      <c r="A846" s="4">
        <v>50</v>
      </c>
      <c r="B846" s="4">
        <v>0</v>
      </c>
      <c r="C846" s="4">
        <v>0</v>
      </c>
      <c r="D846" s="4">
        <v>2</v>
      </c>
      <c r="E846" s="4">
        <v>224</v>
      </c>
      <c r="F846" s="4">
        <f>ROUND(F844*1.18,O846)</f>
        <v>8111.5</v>
      </c>
      <c r="G846" s="4" t="s">
        <v>136</v>
      </c>
      <c r="H846" s="4" t="s">
        <v>137</v>
      </c>
      <c r="I846" s="4"/>
      <c r="J846" s="4"/>
      <c r="K846" s="4">
        <v>212</v>
      </c>
      <c r="L846" s="4">
        <v>29</v>
      </c>
      <c r="M846" s="4">
        <v>0</v>
      </c>
      <c r="N846" s="4" t="s">
        <v>3</v>
      </c>
      <c r="O846" s="4">
        <v>1</v>
      </c>
      <c r="P846" s="4"/>
      <c r="Q846" s="4"/>
      <c r="R846" s="4"/>
      <c r="S846" s="4"/>
      <c r="T846" s="4"/>
      <c r="U846" s="4"/>
      <c r="V846" s="4"/>
      <c r="W846" s="4"/>
    </row>
    <row r="848" spans="1:88">
      <c r="A848" s="1">
        <v>5</v>
      </c>
      <c r="B848" s="1">
        <v>0</v>
      </c>
      <c r="C848" s="1"/>
      <c r="D848" s="1">
        <f>ROW(A881)</f>
        <v>881</v>
      </c>
      <c r="E848" s="1"/>
      <c r="F848" s="1" t="s">
        <v>14</v>
      </c>
      <c r="G848" s="1" t="s">
        <v>138</v>
      </c>
      <c r="H848" s="1" t="s">
        <v>3</v>
      </c>
      <c r="I848" s="1">
        <v>0</v>
      </c>
      <c r="J848" s="1"/>
      <c r="K848" s="1">
        <v>0</v>
      </c>
      <c r="L848" s="1"/>
      <c r="M848" s="1" t="s">
        <v>3</v>
      </c>
      <c r="N848" s="1"/>
      <c r="O848" s="1"/>
      <c r="P848" s="1"/>
      <c r="Q848" s="1"/>
      <c r="R848" s="1"/>
      <c r="S848" s="1">
        <v>0</v>
      </c>
      <c r="T848" s="1"/>
      <c r="U848" s="1" t="s">
        <v>3</v>
      </c>
      <c r="V848" s="1">
        <v>0</v>
      </c>
      <c r="W848" s="1"/>
      <c r="X848" s="1"/>
      <c r="Y848" s="1"/>
      <c r="Z848" s="1"/>
      <c r="AA848" s="1"/>
      <c r="AB848" s="1" t="s">
        <v>3</v>
      </c>
      <c r="AC848" s="1" t="s">
        <v>3</v>
      </c>
      <c r="AD848" s="1" t="s">
        <v>3</v>
      </c>
      <c r="AE848" s="1" t="s">
        <v>3</v>
      </c>
      <c r="AF848" s="1" t="s">
        <v>3</v>
      </c>
      <c r="AG848" s="1" t="s">
        <v>3</v>
      </c>
      <c r="AH848" s="1"/>
      <c r="AI848" s="1"/>
      <c r="AJ848" s="1"/>
      <c r="AK848" s="1"/>
      <c r="AL848" s="1"/>
      <c r="AM848" s="1"/>
      <c r="AN848" s="1"/>
      <c r="AO848" s="1"/>
      <c r="AP848" s="1" t="s">
        <v>3</v>
      </c>
      <c r="AQ848" s="1" t="s">
        <v>3</v>
      </c>
      <c r="AR848" s="1" t="s">
        <v>3</v>
      </c>
      <c r="AS848" s="1"/>
      <c r="AT848" s="1"/>
      <c r="AU848" s="1"/>
      <c r="AV848" s="1"/>
      <c r="AW848" s="1"/>
      <c r="AX848" s="1"/>
      <c r="AY848" s="1"/>
      <c r="AZ848" s="1" t="s">
        <v>3</v>
      </c>
      <c r="BA848" s="1"/>
      <c r="BB848" s="1" t="s">
        <v>3</v>
      </c>
      <c r="BC848" s="1" t="s">
        <v>3</v>
      </c>
      <c r="BD848" s="1" t="s">
        <v>3</v>
      </c>
      <c r="BE848" s="1" t="s">
        <v>3</v>
      </c>
      <c r="BF848" s="1" t="s">
        <v>3</v>
      </c>
      <c r="BG848" s="1" t="s">
        <v>3</v>
      </c>
      <c r="BH848" s="1" t="s">
        <v>3</v>
      </c>
      <c r="BI848" s="1" t="s">
        <v>3</v>
      </c>
      <c r="BJ848" s="1" t="s">
        <v>3</v>
      </c>
      <c r="BK848" s="1" t="s">
        <v>3</v>
      </c>
      <c r="BL848" s="1" t="s">
        <v>3</v>
      </c>
      <c r="BM848" s="1" t="s">
        <v>3</v>
      </c>
      <c r="BN848" s="1" t="s">
        <v>3</v>
      </c>
      <c r="BO848" s="1" t="s">
        <v>3</v>
      </c>
      <c r="BP848" s="1" t="s">
        <v>3</v>
      </c>
      <c r="BQ848" s="1"/>
      <c r="BR848" s="1"/>
      <c r="BS848" s="1"/>
      <c r="BT848" s="1"/>
      <c r="BU848" s="1"/>
      <c r="BV848" s="1"/>
      <c r="BW848" s="1"/>
      <c r="BX848" s="1">
        <v>0</v>
      </c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>
        <v>0</v>
      </c>
    </row>
    <row r="850" spans="1:245">
      <c r="A850" s="2">
        <v>52</v>
      </c>
      <c r="B850" s="2">
        <f t="shared" ref="B850:G850" si="622">B881</f>
        <v>0</v>
      </c>
      <c r="C850" s="2">
        <f t="shared" si="622"/>
        <v>5</v>
      </c>
      <c r="D850" s="2">
        <f t="shared" si="622"/>
        <v>848</v>
      </c>
      <c r="E850" s="2">
        <f t="shared" si="622"/>
        <v>0</v>
      </c>
      <c r="F850" s="2" t="str">
        <f t="shared" si="622"/>
        <v>Новый подраздел</v>
      </c>
      <c r="G850" s="2" t="str">
        <f t="shared" si="622"/>
        <v>ремонт</v>
      </c>
      <c r="H850" s="2"/>
      <c r="I850" s="2"/>
      <c r="J850" s="2"/>
      <c r="K850" s="2"/>
      <c r="L850" s="2"/>
      <c r="M850" s="2"/>
      <c r="N850" s="2"/>
      <c r="O850" s="2">
        <f t="shared" ref="O850:AT850" si="623">O881</f>
        <v>144726.93</v>
      </c>
      <c r="P850" s="2">
        <f t="shared" si="623"/>
        <v>96375.22</v>
      </c>
      <c r="Q850" s="2">
        <f t="shared" si="623"/>
        <v>2440.1999999999998</v>
      </c>
      <c r="R850" s="2">
        <f t="shared" si="623"/>
        <v>928.08</v>
      </c>
      <c r="S850" s="2">
        <f t="shared" si="623"/>
        <v>45911.51</v>
      </c>
      <c r="T850" s="2">
        <f t="shared" si="623"/>
        <v>0</v>
      </c>
      <c r="U850" s="2">
        <f t="shared" si="623"/>
        <v>152.92516950000001</v>
      </c>
      <c r="V850" s="2">
        <f t="shared" si="623"/>
        <v>2.6681062500000001</v>
      </c>
      <c r="W850" s="2">
        <f t="shared" si="623"/>
        <v>574.48</v>
      </c>
      <c r="X850" s="2">
        <f t="shared" si="623"/>
        <v>41236.1</v>
      </c>
      <c r="Y850" s="2">
        <f t="shared" si="623"/>
        <v>20666.11</v>
      </c>
      <c r="Z850" s="2">
        <f t="shared" si="623"/>
        <v>0</v>
      </c>
      <c r="AA850" s="2">
        <f t="shared" si="623"/>
        <v>0</v>
      </c>
      <c r="AB850" s="2">
        <f t="shared" si="623"/>
        <v>144726.93</v>
      </c>
      <c r="AC850" s="2">
        <f t="shared" si="623"/>
        <v>96375.22</v>
      </c>
      <c r="AD850" s="2">
        <f t="shared" si="623"/>
        <v>2440.1999999999998</v>
      </c>
      <c r="AE850" s="2">
        <f t="shared" si="623"/>
        <v>928.08</v>
      </c>
      <c r="AF850" s="2">
        <f t="shared" si="623"/>
        <v>45911.51</v>
      </c>
      <c r="AG850" s="2">
        <f t="shared" si="623"/>
        <v>0</v>
      </c>
      <c r="AH850" s="2">
        <f t="shared" si="623"/>
        <v>152.92516950000001</v>
      </c>
      <c r="AI850" s="2">
        <f t="shared" si="623"/>
        <v>2.6681062500000001</v>
      </c>
      <c r="AJ850" s="2">
        <f t="shared" si="623"/>
        <v>574.48</v>
      </c>
      <c r="AK850" s="2">
        <f t="shared" si="623"/>
        <v>41236.1</v>
      </c>
      <c r="AL850" s="2">
        <f t="shared" si="623"/>
        <v>20666.11</v>
      </c>
      <c r="AM850" s="2">
        <f t="shared" si="623"/>
        <v>0</v>
      </c>
      <c r="AN850" s="2">
        <f t="shared" si="623"/>
        <v>0</v>
      </c>
      <c r="AO850" s="2">
        <f t="shared" si="623"/>
        <v>0</v>
      </c>
      <c r="AP850" s="2">
        <f t="shared" si="623"/>
        <v>0</v>
      </c>
      <c r="AQ850" s="2">
        <f t="shared" si="623"/>
        <v>0</v>
      </c>
      <c r="AR850" s="2">
        <f t="shared" si="623"/>
        <v>206629.14</v>
      </c>
      <c r="AS850" s="2">
        <f t="shared" si="623"/>
        <v>202455.31</v>
      </c>
      <c r="AT850" s="2">
        <f t="shared" si="623"/>
        <v>4173.83</v>
      </c>
      <c r="AU850" s="2">
        <f t="shared" ref="AU850:BZ850" si="624">AU881</f>
        <v>0</v>
      </c>
      <c r="AV850" s="2">
        <f t="shared" si="624"/>
        <v>96375.22</v>
      </c>
      <c r="AW850" s="2">
        <f t="shared" si="624"/>
        <v>96375.22</v>
      </c>
      <c r="AX850" s="2">
        <f t="shared" si="624"/>
        <v>0</v>
      </c>
      <c r="AY850" s="2">
        <f t="shared" si="624"/>
        <v>96375.22</v>
      </c>
      <c r="AZ850" s="2">
        <f t="shared" si="624"/>
        <v>0</v>
      </c>
      <c r="BA850" s="2">
        <f t="shared" si="624"/>
        <v>0</v>
      </c>
      <c r="BB850" s="2">
        <f t="shared" si="624"/>
        <v>0</v>
      </c>
      <c r="BC850" s="2">
        <f t="shared" si="624"/>
        <v>0</v>
      </c>
      <c r="BD850" s="2">
        <f t="shared" si="624"/>
        <v>0</v>
      </c>
      <c r="BE850" s="2">
        <f t="shared" si="624"/>
        <v>0</v>
      </c>
      <c r="BF850" s="2">
        <f t="shared" si="624"/>
        <v>0</v>
      </c>
      <c r="BG850" s="2">
        <f t="shared" si="624"/>
        <v>0</v>
      </c>
      <c r="BH850" s="2">
        <f t="shared" si="624"/>
        <v>0</v>
      </c>
      <c r="BI850" s="2">
        <f t="shared" si="624"/>
        <v>0</v>
      </c>
      <c r="BJ850" s="2">
        <f t="shared" si="624"/>
        <v>0</v>
      </c>
      <c r="BK850" s="2">
        <f t="shared" si="624"/>
        <v>0</v>
      </c>
      <c r="BL850" s="2">
        <f t="shared" si="624"/>
        <v>0</v>
      </c>
      <c r="BM850" s="2">
        <f t="shared" si="624"/>
        <v>0</v>
      </c>
      <c r="BN850" s="2">
        <f t="shared" si="624"/>
        <v>0</v>
      </c>
      <c r="BO850" s="2">
        <f t="shared" si="624"/>
        <v>0</v>
      </c>
      <c r="BP850" s="2">
        <f t="shared" si="624"/>
        <v>0</v>
      </c>
      <c r="BQ850" s="2">
        <f t="shared" si="624"/>
        <v>0</v>
      </c>
      <c r="BR850" s="2">
        <f t="shared" si="624"/>
        <v>0</v>
      </c>
      <c r="BS850" s="2">
        <f t="shared" si="624"/>
        <v>0</v>
      </c>
      <c r="BT850" s="2">
        <f t="shared" si="624"/>
        <v>0</v>
      </c>
      <c r="BU850" s="2">
        <f t="shared" si="624"/>
        <v>0</v>
      </c>
      <c r="BV850" s="2">
        <f t="shared" si="624"/>
        <v>0</v>
      </c>
      <c r="BW850" s="2">
        <f t="shared" si="624"/>
        <v>0</v>
      </c>
      <c r="BX850" s="2">
        <f t="shared" si="624"/>
        <v>0</v>
      </c>
      <c r="BY850" s="2">
        <f t="shared" si="624"/>
        <v>0</v>
      </c>
      <c r="BZ850" s="2">
        <f t="shared" si="624"/>
        <v>0</v>
      </c>
      <c r="CA850" s="2">
        <f t="shared" ref="CA850:DF850" si="625">CA881</f>
        <v>206629.14</v>
      </c>
      <c r="CB850" s="2">
        <f t="shared" si="625"/>
        <v>202455.31</v>
      </c>
      <c r="CC850" s="2">
        <f t="shared" si="625"/>
        <v>4173.83</v>
      </c>
      <c r="CD850" s="2">
        <f t="shared" si="625"/>
        <v>0</v>
      </c>
      <c r="CE850" s="2">
        <f t="shared" si="625"/>
        <v>96375.22</v>
      </c>
      <c r="CF850" s="2">
        <f t="shared" si="625"/>
        <v>96375.22</v>
      </c>
      <c r="CG850" s="2">
        <f t="shared" si="625"/>
        <v>0</v>
      </c>
      <c r="CH850" s="2">
        <f t="shared" si="625"/>
        <v>96375.22</v>
      </c>
      <c r="CI850" s="2">
        <f t="shared" si="625"/>
        <v>0</v>
      </c>
      <c r="CJ850" s="2">
        <f t="shared" si="625"/>
        <v>0</v>
      </c>
      <c r="CK850" s="2">
        <f t="shared" si="625"/>
        <v>0</v>
      </c>
      <c r="CL850" s="2">
        <f t="shared" si="625"/>
        <v>0</v>
      </c>
      <c r="CM850" s="2">
        <f t="shared" si="625"/>
        <v>0</v>
      </c>
      <c r="CN850" s="2">
        <f t="shared" si="625"/>
        <v>0</v>
      </c>
      <c r="CO850" s="2">
        <f t="shared" si="625"/>
        <v>0</v>
      </c>
      <c r="CP850" s="2">
        <f t="shared" si="625"/>
        <v>0</v>
      </c>
      <c r="CQ850" s="2">
        <f t="shared" si="625"/>
        <v>0</v>
      </c>
      <c r="CR850" s="2">
        <f t="shared" si="625"/>
        <v>0</v>
      </c>
      <c r="CS850" s="2">
        <f t="shared" si="625"/>
        <v>0</v>
      </c>
      <c r="CT850" s="2">
        <f t="shared" si="625"/>
        <v>0</v>
      </c>
      <c r="CU850" s="2">
        <f t="shared" si="625"/>
        <v>0</v>
      </c>
      <c r="CV850" s="2">
        <f t="shared" si="625"/>
        <v>0</v>
      </c>
      <c r="CW850" s="2">
        <f t="shared" si="625"/>
        <v>0</v>
      </c>
      <c r="CX850" s="2">
        <f t="shared" si="625"/>
        <v>0</v>
      </c>
      <c r="CY850" s="2">
        <f t="shared" si="625"/>
        <v>0</v>
      </c>
      <c r="CZ850" s="2">
        <f t="shared" si="625"/>
        <v>0</v>
      </c>
      <c r="DA850" s="2">
        <f t="shared" si="625"/>
        <v>0</v>
      </c>
      <c r="DB850" s="2">
        <f t="shared" si="625"/>
        <v>0</v>
      </c>
      <c r="DC850" s="2">
        <f t="shared" si="625"/>
        <v>0</v>
      </c>
      <c r="DD850" s="2">
        <f t="shared" si="625"/>
        <v>0</v>
      </c>
      <c r="DE850" s="2">
        <f t="shared" si="625"/>
        <v>0</v>
      </c>
      <c r="DF850" s="2">
        <f t="shared" si="625"/>
        <v>0</v>
      </c>
      <c r="DG850" s="3">
        <f t="shared" ref="DG850:EL850" si="626">DG881</f>
        <v>0</v>
      </c>
      <c r="DH850" s="3">
        <f t="shared" si="626"/>
        <v>0</v>
      </c>
      <c r="DI850" s="3">
        <f t="shared" si="626"/>
        <v>0</v>
      </c>
      <c r="DJ850" s="3">
        <f t="shared" si="626"/>
        <v>0</v>
      </c>
      <c r="DK850" s="3">
        <f t="shared" si="626"/>
        <v>0</v>
      </c>
      <c r="DL850" s="3">
        <f t="shared" si="626"/>
        <v>0</v>
      </c>
      <c r="DM850" s="3">
        <f t="shared" si="626"/>
        <v>0</v>
      </c>
      <c r="DN850" s="3">
        <f t="shared" si="626"/>
        <v>0</v>
      </c>
      <c r="DO850" s="3">
        <f t="shared" si="626"/>
        <v>0</v>
      </c>
      <c r="DP850" s="3">
        <f t="shared" si="626"/>
        <v>0</v>
      </c>
      <c r="DQ850" s="3">
        <f t="shared" si="626"/>
        <v>0</v>
      </c>
      <c r="DR850" s="3">
        <f t="shared" si="626"/>
        <v>0</v>
      </c>
      <c r="DS850" s="3">
        <f t="shared" si="626"/>
        <v>0</v>
      </c>
      <c r="DT850" s="3">
        <f t="shared" si="626"/>
        <v>0</v>
      </c>
      <c r="DU850" s="3">
        <f t="shared" si="626"/>
        <v>0</v>
      </c>
      <c r="DV850" s="3">
        <f t="shared" si="626"/>
        <v>0</v>
      </c>
      <c r="DW850" s="3">
        <f t="shared" si="626"/>
        <v>0</v>
      </c>
      <c r="DX850" s="3">
        <f t="shared" si="626"/>
        <v>0</v>
      </c>
      <c r="DY850" s="3">
        <f t="shared" si="626"/>
        <v>0</v>
      </c>
      <c r="DZ850" s="3">
        <f t="shared" si="626"/>
        <v>0</v>
      </c>
      <c r="EA850" s="3">
        <f t="shared" si="626"/>
        <v>0</v>
      </c>
      <c r="EB850" s="3">
        <f t="shared" si="626"/>
        <v>0</v>
      </c>
      <c r="EC850" s="3">
        <f t="shared" si="626"/>
        <v>0</v>
      </c>
      <c r="ED850" s="3">
        <f t="shared" si="626"/>
        <v>0</v>
      </c>
      <c r="EE850" s="3">
        <f t="shared" si="626"/>
        <v>0</v>
      </c>
      <c r="EF850" s="3">
        <f t="shared" si="626"/>
        <v>0</v>
      </c>
      <c r="EG850" s="3">
        <f t="shared" si="626"/>
        <v>0</v>
      </c>
      <c r="EH850" s="3">
        <f t="shared" si="626"/>
        <v>0</v>
      </c>
      <c r="EI850" s="3">
        <f t="shared" si="626"/>
        <v>0</v>
      </c>
      <c r="EJ850" s="3">
        <f t="shared" si="626"/>
        <v>0</v>
      </c>
      <c r="EK850" s="3">
        <f t="shared" si="626"/>
        <v>0</v>
      </c>
      <c r="EL850" s="3">
        <f t="shared" si="626"/>
        <v>0</v>
      </c>
      <c r="EM850" s="3">
        <f t="shared" ref="EM850:FR850" si="627">EM881</f>
        <v>0</v>
      </c>
      <c r="EN850" s="3">
        <f t="shared" si="627"/>
        <v>0</v>
      </c>
      <c r="EO850" s="3">
        <f t="shared" si="627"/>
        <v>0</v>
      </c>
      <c r="EP850" s="3">
        <f t="shared" si="627"/>
        <v>0</v>
      </c>
      <c r="EQ850" s="3">
        <f t="shared" si="627"/>
        <v>0</v>
      </c>
      <c r="ER850" s="3">
        <f t="shared" si="627"/>
        <v>0</v>
      </c>
      <c r="ES850" s="3">
        <f t="shared" si="627"/>
        <v>0</v>
      </c>
      <c r="ET850" s="3">
        <f t="shared" si="627"/>
        <v>0</v>
      </c>
      <c r="EU850" s="3">
        <f t="shared" si="627"/>
        <v>0</v>
      </c>
      <c r="EV850" s="3">
        <f t="shared" si="627"/>
        <v>0</v>
      </c>
      <c r="EW850" s="3">
        <f t="shared" si="627"/>
        <v>0</v>
      </c>
      <c r="EX850" s="3">
        <f t="shared" si="627"/>
        <v>0</v>
      </c>
      <c r="EY850" s="3">
        <f t="shared" si="627"/>
        <v>0</v>
      </c>
      <c r="EZ850" s="3">
        <f t="shared" si="627"/>
        <v>0</v>
      </c>
      <c r="FA850" s="3">
        <f t="shared" si="627"/>
        <v>0</v>
      </c>
      <c r="FB850" s="3">
        <f t="shared" si="627"/>
        <v>0</v>
      </c>
      <c r="FC850" s="3">
        <f t="shared" si="627"/>
        <v>0</v>
      </c>
      <c r="FD850" s="3">
        <f t="shared" si="627"/>
        <v>0</v>
      </c>
      <c r="FE850" s="3">
        <f t="shared" si="627"/>
        <v>0</v>
      </c>
      <c r="FF850" s="3">
        <f t="shared" si="627"/>
        <v>0</v>
      </c>
      <c r="FG850" s="3">
        <f t="shared" si="627"/>
        <v>0</v>
      </c>
      <c r="FH850" s="3">
        <f t="shared" si="627"/>
        <v>0</v>
      </c>
      <c r="FI850" s="3">
        <f t="shared" si="627"/>
        <v>0</v>
      </c>
      <c r="FJ850" s="3">
        <f t="shared" si="627"/>
        <v>0</v>
      </c>
      <c r="FK850" s="3">
        <f t="shared" si="627"/>
        <v>0</v>
      </c>
      <c r="FL850" s="3">
        <f t="shared" si="627"/>
        <v>0</v>
      </c>
      <c r="FM850" s="3">
        <f t="shared" si="627"/>
        <v>0</v>
      </c>
      <c r="FN850" s="3">
        <f t="shared" si="627"/>
        <v>0</v>
      </c>
      <c r="FO850" s="3">
        <f t="shared" si="627"/>
        <v>0</v>
      </c>
      <c r="FP850" s="3">
        <f t="shared" si="627"/>
        <v>0</v>
      </c>
      <c r="FQ850" s="3">
        <f t="shared" si="627"/>
        <v>0</v>
      </c>
      <c r="FR850" s="3">
        <f t="shared" si="627"/>
        <v>0</v>
      </c>
      <c r="FS850" s="3">
        <f t="shared" ref="FS850:GX850" si="628">FS881</f>
        <v>0</v>
      </c>
      <c r="FT850" s="3">
        <f t="shared" si="628"/>
        <v>0</v>
      </c>
      <c r="FU850" s="3">
        <f t="shared" si="628"/>
        <v>0</v>
      </c>
      <c r="FV850" s="3">
        <f t="shared" si="628"/>
        <v>0</v>
      </c>
      <c r="FW850" s="3">
        <f t="shared" si="628"/>
        <v>0</v>
      </c>
      <c r="FX850" s="3">
        <f t="shared" si="628"/>
        <v>0</v>
      </c>
      <c r="FY850" s="3">
        <f t="shared" si="628"/>
        <v>0</v>
      </c>
      <c r="FZ850" s="3">
        <f t="shared" si="628"/>
        <v>0</v>
      </c>
      <c r="GA850" s="3">
        <f t="shared" si="628"/>
        <v>0</v>
      </c>
      <c r="GB850" s="3">
        <f t="shared" si="628"/>
        <v>0</v>
      </c>
      <c r="GC850" s="3">
        <f t="shared" si="628"/>
        <v>0</v>
      </c>
      <c r="GD850" s="3">
        <f t="shared" si="628"/>
        <v>0</v>
      </c>
      <c r="GE850" s="3">
        <f t="shared" si="628"/>
        <v>0</v>
      </c>
      <c r="GF850" s="3">
        <f t="shared" si="628"/>
        <v>0</v>
      </c>
      <c r="GG850" s="3">
        <f t="shared" si="628"/>
        <v>0</v>
      </c>
      <c r="GH850" s="3">
        <f t="shared" si="628"/>
        <v>0</v>
      </c>
      <c r="GI850" s="3">
        <f t="shared" si="628"/>
        <v>0</v>
      </c>
      <c r="GJ850" s="3">
        <f t="shared" si="628"/>
        <v>0</v>
      </c>
      <c r="GK850" s="3">
        <f t="shared" si="628"/>
        <v>0</v>
      </c>
      <c r="GL850" s="3">
        <f t="shared" si="628"/>
        <v>0</v>
      </c>
      <c r="GM850" s="3">
        <f t="shared" si="628"/>
        <v>0</v>
      </c>
      <c r="GN850" s="3">
        <f t="shared" si="628"/>
        <v>0</v>
      </c>
      <c r="GO850" s="3">
        <f t="shared" si="628"/>
        <v>0</v>
      </c>
      <c r="GP850" s="3">
        <f t="shared" si="628"/>
        <v>0</v>
      </c>
      <c r="GQ850" s="3">
        <f t="shared" si="628"/>
        <v>0</v>
      </c>
      <c r="GR850" s="3">
        <f t="shared" si="628"/>
        <v>0</v>
      </c>
      <c r="GS850" s="3">
        <f t="shared" si="628"/>
        <v>0</v>
      </c>
      <c r="GT850" s="3">
        <f t="shared" si="628"/>
        <v>0</v>
      </c>
      <c r="GU850" s="3">
        <f t="shared" si="628"/>
        <v>0</v>
      </c>
      <c r="GV850" s="3">
        <f t="shared" si="628"/>
        <v>0</v>
      </c>
      <c r="GW850" s="3">
        <f t="shared" si="628"/>
        <v>0</v>
      </c>
      <c r="GX850" s="3">
        <f t="shared" si="628"/>
        <v>0</v>
      </c>
    </row>
    <row r="852" spans="1:245">
      <c r="A852">
        <v>17</v>
      </c>
      <c r="B852">
        <v>0</v>
      </c>
      <c r="C852">
        <f>ROW(SmtRes!A950)</f>
        <v>950</v>
      </c>
      <c r="D852">
        <f>ROW(EtalonRes!A932)</f>
        <v>932</v>
      </c>
      <c r="E852" t="s">
        <v>16</v>
      </c>
      <c r="F852" t="s">
        <v>307</v>
      </c>
      <c r="G852" t="s">
        <v>308</v>
      </c>
      <c r="H852" t="s">
        <v>174</v>
      </c>
      <c r="I852">
        <f>ROUND(2/100,9)</f>
        <v>0.02</v>
      </c>
      <c r="J852">
        <v>0</v>
      </c>
      <c r="O852">
        <f t="shared" ref="O852:O879" si="629">ROUND(CP852,2)</f>
        <v>2655.95</v>
      </c>
      <c r="P852">
        <f t="shared" ref="P852:P879" si="630">ROUND(CQ852*I852,2)</f>
        <v>2082.37</v>
      </c>
      <c r="Q852">
        <f t="shared" ref="Q852:Q879" si="631">ROUND(CR852*I852,2)</f>
        <v>85.75</v>
      </c>
      <c r="R852">
        <f t="shared" ref="R852:R879" si="632">ROUND(CS852*I852,2)</f>
        <v>15.35</v>
      </c>
      <c r="S852">
        <f t="shared" ref="S852:S879" si="633">ROUND(CT852*I852,2)</f>
        <v>487.83</v>
      </c>
      <c r="T852">
        <f t="shared" ref="T852:T879" si="634">ROUND(CU852*I852,2)</f>
        <v>0</v>
      </c>
      <c r="U852">
        <f t="shared" ref="U852:U879" si="635">CV852*I852</f>
        <v>1.6822199999999998</v>
      </c>
      <c r="V852">
        <f t="shared" ref="V852:V879" si="636">CW852*I852</f>
        <v>3.4250000000000003E-2</v>
      </c>
      <c r="W852">
        <f t="shared" ref="W852:W879" si="637">ROUND(CX852*I852,2)</f>
        <v>0</v>
      </c>
      <c r="X852">
        <f t="shared" ref="X852:X879" si="638">ROUND(CY852,2)</f>
        <v>452.86</v>
      </c>
      <c r="Y852">
        <f t="shared" ref="Y852:Y879" si="639">ROUND(CZ852,2)</f>
        <v>216.37</v>
      </c>
      <c r="AA852">
        <v>35806607</v>
      </c>
      <c r="AB852">
        <f t="shared" ref="AB852:AB879" si="640">ROUND((AC852+AD852+AF852),2)</f>
        <v>21892.13</v>
      </c>
      <c r="AC852">
        <f t="shared" ref="AC852:AC879" si="641">ROUND((ES852),2)</f>
        <v>20740.73</v>
      </c>
      <c r="AD852">
        <f>ROUND(((((ET852*1.25))-((EU852*1.25)))+AE852),2)</f>
        <v>416.27</v>
      </c>
      <c r="AE852">
        <f>ROUND(((EU852*1.25)),2)</f>
        <v>23.13</v>
      </c>
      <c r="AF852">
        <f>ROUND(((EV852*1.15)),2)</f>
        <v>735.13</v>
      </c>
      <c r="AG852">
        <f t="shared" ref="AG852:AG879" si="642">ROUND((AP852),2)</f>
        <v>0</v>
      </c>
      <c r="AH852">
        <f>((EW852*1.15))</f>
        <v>84.11099999999999</v>
      </c>
      <c r="AI852">
        <f>((EX852*1.25))</f>
        <v>1.7125000000000001</v>
      </c>
      <c r="AJ852">
        <f t="shared" ref="AJ852:AJ879" si="643">(AS852)</f>
        <v>0</v>
      </c>
      <c r="AK852">
        <v>21712.98</v>
      </c>
      <c r="AL852">
        <v>20740.73</v>
      </c>
      <c r="AM852">
        <v>333.01</v>
      </c>
      <c r="AN852">
        <v>18.5</v>
      </c>
      <c r="AO852">
        <v>639.24</v>
      </c>
      <c r="AP852">
        <v>0</v>
      </c>
      <c r="AQ852">
        <v>73.14</v>
      </c>
      <c r="AR852">
        <v>1.37</v>
      </c>
      <c r="AS852">
        <v>0</v>
      </c>
      <c r="AT852">
        <v>90</v>
      </c>
      <c r="AU852">
        <v>43</v>
      </c>
      <c r="AV852">
        <v>1</v>
      </c>
      <c r="AW852">
        <v>1</v>
      </c>
      <c r="AZ852">
        <v>1</v>
      </c>
      <c r="BA852">
        <v>33.18</v>
      </c>
      <c r="BB852">
        <v>10.3</v>
      </c>
      <c r="BC852">
        <v>5.0199999999999996</v>
      </c>
      <c r="BD852" t="s">
        <v>3</v>
      </c>
      <c r="BE852" t="s">
        <v>3</v>
      </c>
      <c r="BF852" t="s">
        <v>3</v>
      </c>
      <c r="BG852" t="s">
        <v>3</v>
      </c>
      <c r="BH852">
        <v>0</v>
      </c>
      <c r="BI852">
        <v>1</v>
      </c>
      <c r="BJ852" t="s">
        <v>309</v>
      </c>
      <c r="BM852">
        <v>10001</v>
      </c>
      <c r="BN852">
        <v>0</v>
      </c>
      <c r="BO852" t="s">
        <v>307</v>
      </c>
      <c r="BP852">
        <v>1</v>
      </c>
      <c r="BQ852">
        <v>2</v>
      </c>
      <c r="BR852">
        <v>0</v>
      </c>
      <c r="BS852">
        <v>33.18</v>
      </c>
      <c r="BT852">
        <v>1</v>
      </c>
      <c r="BU852">
        <v>1</v>
      </c>
      <c r="BV852">
        <v>1</v>
      </c>
      <c r="BW852">
        <v>1</v>
      </c>
      <c r="BX852">
        <v>1</v>
      </c>
      <c r="BY852" t="s">
        <v>3</v>
      </c>
      <c r="BZ852">
        <v>118</v>
      </c>
      <c r="CA852">
        <v>63</v>
      </c>
      <c r="CE852">
        <v>0</v>
      </c>
      <c r="CF852">
        <v>0</v>
      </c>
      <c r="CG852">
        <v>0</v>
      </c>
      <c r="CM852">
        <v>0</v>
      </c>
      <c r="CN852" t="s">
        <v>3</v>
      </c>
      <c r="CO852">
        <v>0</v>
      </c>
      <c r="CP852">
        <f t="shared" ref="CP852:CP879" si="644">(P852+Q852+S852)</f>
        <v>2655.95</v>
      </c>
      <c r="CQ852">
        <f t="shared" ref="CQ852:CQ879" si="645">AC852*BC852</f>
        <v>104118.46459999999</v>
      </c>
      <c r="CR852">
        <f t="shared" ref="CR852:CR879" si="646">AD852*BB852</f>
        <v>4287.5810000000001</v>
      </c>
      <c r="CS852">
        <f t="shared" ref="CS852:CS879" si="647">AE852*BS852</f>
        <v>767.45339999999999</v>
      </c>
      <c r="CT852">
        <f t="shared" ref="CT852:CT879" si="648">AF852*BA852</f>
        <v>24391.613399999998</v>
      </c>
      <c r="CU852">
        <f t="shared" ref="CU852:CU879" si="649">AG852</f>
        <v>0</v>
      </c>
      <c r="CV852">
        <f t="shared" ref="CV852:CV879" si="650">AH852</f>
        <v>84.11099999999999</v>
      </c>
      <c r="CW852">
        <f t="shared" ref="CW852:CW879" si="651">AI852</f>
        <v>1.7125000000000001</v>
      </c>
      <c r="CX852">
        <f t="shared" ref="CX852:CX879" si="652">AJ852</f>
        <v>0</v>
      </c>
      <c r="CY852">
        <f t="shared" ref="CY852:CY879" si="653">(((S852+R852)*AT852)/100)</f>
        <v>452.86199999999997</v>
      </c>
      <c r="CZ852">
        <f t="shared" ref="CZ852:CZ879" si="654">(((S852+R852)*AU852)/100)</f>
        <v>216.3674</v>
      </c>
      <c r="DC852" t="s">
        <v>3</v>
      </c>
      <c r="DD852" t="s">
        <v>3</v>
      </c>
      <c r="DE852" t="s">
        <v>143</v>
      </c>
      <c r="DF852" t="s">
        <v>143</v>
      </c>
      <c r="DG852" t="s">
        <v>310</v>
      </c>
      <c r="DH852" t="s">
        <v>3</v>
      </c>
      <c r="DI852" t="s">
        <v>310</v>
      </c>
      <c r="DJ852" t="s">
        <v>143</v>
      </c>
      <c r="DK852" t="s">
        <v>3</v>
      </c>
      <c r="DL852" t="s">
        <v>3</v>
      </c>
      <c r="DM852" t="s">
        <v>3</v>
      </c>
      <c r="DN852">
        <v>0</v>
      </c>
      <c r="DO852">
        <v>0</v>
      </c>
      <c r="DP852">
        <v>1</v>
      </c>
      <c r="DQ852">
        <v>1</v>
      </c>
      <c r="DU852">
        <v>1013</v>
      </c>
      <c r="DV852" t="s">
        <v>174</v>
      </c>
      <c r="DW852" t="s">
        <v>174</v>
      </c>
      <c r="DX852">
        <v>1</v>
      </c>
      <c r="DZ852" t="s">
        <v>3</v>
      </c>
      <c r="EA852" t="s">
        <v>3</v>
      </c>
      <c r="EB852" t="s">
        <v>3</v>
      </c>
      <c r="EC852" t="s">
        <v>3</v>
      </c>
      <c r="EE852">
        <v>29085510</v>
      </c>
      <c r="EF852">
        <v>2</v>
      </c>
      <c r="EG852" t="s">
        <v>145</v>
      </c>
      <c r="EH852">
        <v>0</v>
      </c>
      <c r="EI852" t="s">
        <v>3</v>
      </c>
      <c r="EJ852">
        <v>1</v>
      </c>
      <c r="EK852">
        <v>10001</v>
      </c>
      <c r="EL852" t="s">
        <v>146</v>
      </c>
      <c r="EM852" t="s">
        <v>147</v>
      </c>
      <c r="EO852" t="s">
        <v>3</v>
      </c>
      <c r="EQ852">
        <v>0</v>
      </c>
      <c r="ER852">
        <v>21712.98</v>
      </c>
      <c r="ES852">
        <v>20740.73</v>
      </c>
      <c r="ET852">
        <v>333.01</v>
      </c>
      <c r="EU852">
        <v>18.5</v>
      </c>
      <c r="EV852">
        <v>639.24</v>
      </c>
      <c r="EW852">
        <v>73.14</v>
      </c>
      <c r="EX852">
        <v>1.37</v>
      </c>
      <c r="EY852">
        <v>0</v>
      </c>
      <c r="FQ852">
        <v>0</v>
      </c>
      <c r="FR852">
        <f t="shared" ref="FR852:FR879" si="655">ROUND(IF(AND(BH852=3,BI852=3),P852,0),2)</f>
        <v>0</v>
      </c>
      <c r="FS852">
        <v>0</v>
      </c>
      <c r="FT852" t="s">
        <v>148</v>
      </c>
      <c r="FU852" t="s">
        <v>24</v>
      </c>
      <c r="FV852" t="s">
        <v>24</v>
      </c>
      <c r="FW852" t="s">
        <v>25</v>
      </c>
      <c r="FX852">
        <v>106.2</v>
      </c>
      <c r="FY852">
        <v>53.55</v>
      </c>
      <c r="GA852" t="s">
        <v>3</v>
      </c>
      <c r="GD852">
        <v>1</v>
      </c>
      <c r="GF852">
        <v>463398419</v>
      </c>
      <c r="GG852">
        <v>2</v>
      </c>
      <c r="GH852">
        <v>1</v>
      </c>
      <c r="GI852">
        <v>2</v>
      </c>
      <c r="GJ852">
        <v>0</v>
      </c>
      <c r="GK852">
        <v>0</v>
      </c>
      <c r="GL852">
        <f t="shared" ref="GL852:GL879" si="656">ROUND(IF(AND(BH852=3,BI852=3,FS852&lt;&gt;0),P852,0),2)</f>
        <v>0</v>
      </c>
      <c r="GM852">
        <f t="shared" ref="GM852:GM879" si="657">ROUND(O852+X852+Y852,2)+GX852</f>
        <v>3325.18</v>
      </c>
      <c r="GN852">
        <f t="shared" ref="GN852:GN879" si="658">IF(OR(BI852=0,BI852=1),ROUND(O852+X852+Y852,2),0)</f>
        <v>3325.18</v>
      </c>
      <c r="GO852">
        <f t="shared" ref="GO852:GO879" si="659">IF(BI852=2,ROUND(O852+X852+Y852,2),0)</f>
        <v>0</v>
      </c>
      <c r="GP852">
        <f t="shared" ref="GP852:GP879" si="660">IF(BI852=4,ROUND(O852+X852+Y852,2)+GX852,0)</f>
        <v>0</v>
      </c>
      <c r="GR852">
        <v>0</v>
      </c>
      <c r="GS852">
        <v>3</v>
      </c>
      <c r="GT852">
        <v>0</v>
      </c>
      <c r="GU852" t="s">
        <v>3</v>
      </c>
      <c r="GV852">
        <f t="shared" ref="GV852:GV879" si="661">ROUND((GT852),2)</f>
        <v>0</v>
      </c>
      <c r="GW852">
        <v>1</v>
      </c>
      <c r="GX852">
        <f t="shared" ref="GX852:GX879" si="662">ROUND(HC852*I852,2)</f>
        <v>0</v>
      </c>
      <c r="HA852">
        <v>0</v>
      </c>
      <c r="HB852">
        <v>0</v>
      </c>
      <c r="HC852">
        <f t="shared" ref="HC852:HC879" si="663">GV852*GW852</f>
        <v>0</v>
      </c>
      <c r="HE852" t="s">
        <v>3</v>
      </c>
      <c r="HF852" t="s">
        <v>3</v>
      </c>
      <c r="IK852">
        <v>0</v>
      </c>
    </row>
    <row r="853" spans="1:245">
      <c r="A853">
        <v>18</v>
      </c>
      <c r="B853">
        <v>0</v>
      </c>
      <c r="C853">
        <v>947</v>
      </c>
      <c r="E853" t="s">
        <v>26</v>
      </c>
      <c r="F853" t="s">
        <v>176</v>
      </c>
      <c r="G853" t="s">
        <v>177</v>
      </c>
      <c r="H853" t="s">
        <v>178</v>
      </c>
      <c r="I853">
        <f>I852*J853</f>
        <v>2</v>
      </c>
      <c r="J853">
        <v>100</v>
      </c>
      <c r="O853">
        <f t="shared" si="629"/>
        <v>392.02</v>
      </c>
      <c r="P853">
        <f t="shared" si="630"/>
        <v>392.02</v>
      </c>
      <c r="Q853">
        <f t="shared" si="631"/>
        <v>0</v>
      </c>
      <c r="R853">
        <f t="shared" si="632"/>
        <v>0</v>
      </c>
      <c r="S853">
        <f t="shared" si="633"/>
        <v>0</v>
      </c>
      <c r="T853">
        <f t="shared" si="634"/>
        <v>0</v>
      </c>
      <c r="U853">
        <f t="shared" si="635"/>
        <v>0</v>
      </c>
      <c r="V853">
        <f t="shared" si="636"/>
        <v>0</v>
      </c>
      <c r="W853">
        <f t="shared" si="637"/>
        <v>8.68</v>
      </c>
      <c r="X853">
        <f t="shared" si="638"/>
        <v>0</v>
      </c>
      <c r="Y853">
        <f t="shared" si="639"/>
        <v>0</v>
      </c>
      <c r="AA853">
        <v>35806607</v>
      </c>
      <c r="AB853">
        <f t="shared" si="640"/>
        <v>94.69</v>
      </c>
      <c r="AC853">
        <f t="shared" si="641"/>
        <v>94.69</v>
      </c>
      <c r="AD853">
        <f>ROUND((((ET853)-(EU853))+AE853),2)</f>
        <v>0</v>
      </c>
      <c r="AE853">
        <f t="shared" ref="AE853:AF857" si="664">ROUND((EU853),2)</f>
        <v>0</v>
      </c>
      <c r="AF853">
        <f t="shared" si="664"/>
        <v>0</v>
      </c>
      <c r="AG853">
        <f t="shared" si="642"/>
        <v>0</v>
      </c>
      <c r="AH853">
        <f t="shared" ref="AH853:AI857" si="665">(EW853)</f>
        <v>0</v>
      </c>
      <c r="AI853">
        <f t="shared" si="665"/>
        <v>0</v>
      </c>
      <c r="AJ853">
        <f t="shared" si="643"/>
        <v>4.34</v>
      </c>
      <c r="AK853">
        <v>94.69</v>
      </c>
      <c r="AL853">
        <v>94.69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4.34</v>
      </c>
      <c r="AT853">
        <v>0</v>
      </c>
      <c r="AU853">
        <v>0</v>
      </c>
      <c r="AV853">
        <v>1</v>
      </c>
      <c r="AW853">
        <v>1</v>
      </c>
      <c r="AZ853">
        <v>1</v>
      </c>
      <c r="BA853">
        <v>1</v>
      </c>
      <c r="BB853">
        <v>1</v>
      </c>
      <c r="BC853">
        <v>2.0699999999999998</v>
      </c>
      <c r="BD853" t="s">
        <v>3</v>
      </c>
      <c r="BE853" t="s">
        <v>3</v>
      </c>
      <c r="BF853" t="s">
        <v>3</v>
      </c>
      <c r="BG853" t="s">
        <v>3</v>
      </c>
      <c r="BH853">
        <v>3</v>
      </c>
      <c r="BI853">
        <v>1</v>
      </c>
      <c r="BJ853" t="s">
        <v>311</v>
      </c>
      <c r="BM853">
        <v>500001</v>
      </c>
      <c r="BN853">
        <v>0</v>
      </c>
      <c r="BO853" t="s">
        <v>176</v>
      </c>
      <c r="BP853">
        <v>1</v>
      </c>
      <c r="BQ853">
        <v>8</v>
      </c>
      <c r="BR853">
        <v>0</v>
      </c>
      <c r="BS853">
        <v>1</v>
      </c>
      <c r="BT853">
        <v>1</v>
      </c>
      <c r="BU853">
        <v>1</v>
      </c>
      <c r="BV853">
        <v>1</v>
      </c>
      <c r="BW853">
        <v>1</v>
      </c>
      <c r="BX853">
        <v>1</v>
      </c>
      <c r="BY853" t="s">
        <v>3</v>
      </c>
      <c r="BZ853">
        <v>0</v>
      </c>
      <c r="CA853">
        <v>0</v>
      </c>
      <c r="CE853">
        <v>0</v>
      </c>
      <c r="CF853">
        <v>0</v>
      </c>
      <c r="CG853">
        <v>0</v>
      </c>
      <c r="CM853">
        <v>0</v>
      </c>
      <c r="CN853" t="s">
        <v>3</v>
      </c>
      <c r="CO853">
        <v>0</v>
      </c>
      <c r="CP853">
        <f t="shared" si="644"/>
        <v>392.02</v>
      </c>
      <c r="CQ853">
        <f t="shared" si="645"/>
        <v>196.00829999999999</v>
      </c>
      <c r="CR853">
        <f t="shared" si="646"/>
        <v>0</v>
      </c>
      <c r="CS853">
        <f t="shared" si="647"/>
        <v>0</v>
      </c>
      <c r="CT853">
        <f t="shared" si="648"/>
        <v>0</v>
      </c>
      <c r="CU853">
        <f t="shared" si="649"/>
        <v>0</v>
      </c>
      <c r="CV853">
        <f t="shared" si="650"/>
        <v>0</v>
      </c>
      <c r="CW853">
        <f t="shared" si="651"/>
        <v>0</v>
      </c>
      <c r="CX853">
        <f t="shared" si="652"/>
        <v>4.34</v>
      </c>
      <c r="CY853">
        <f t="shared" si="653"/>
        <v>0</v>
      </c>
      <c r="CZ853">
        <f t="shared" si="654"/>
        <v>0</v>
      </c>
      <c r="DC853" t="s">
        <v>3</v>
      </c>
      <c r="DD853" t="s">
        <v>3</v>
      </c>
      <c r="DE853" t="s">
        <v>3</v>
      </c>
      <c r="DF853" t="s">
        <v>3</v>
      </c>
      <c r="DG853" t="s">
        <v>3</v>
      </c>
      <c r="DH853" t="s">
        <v>3</v>
      </c>
      <c r="DI853" t="s">
        <v>3</v>
      </c>
      <c r="DJ853" t="s">
        <v>3</v>
      </c>
      <c r="DK853" t="s">
        <v>3</v>
      </c>
      <c r="DL853" t="s">
        <v>3</v>
      </c>
      <c r="DM853" t="s">
        <v>3</v>
      </c>
      <c r="DN853">
        <v>0</v>
      </c>
      <c r="DO853">
        <v>0</v>
      </c>
      <c r="DP853">
        <v>1</v>
      </c>
      <c r="DQ853">
        <v>1</v>
      </c>
      <c r="DU853">
        <v>1013</v>
      </c>
      <c r="DV853" t="s">
        <v>178</v>
      </c>
      <c r="DW853" t="s">
        <v>178</v>
      </c>
      <c r="DX853">
        <v>1</v>
      </c>
      <c r="DZ853" t="s">
        <v>3</v>
      </c>
      <c r="EA853" t="s">
        <v>3</v>
      </c>
      <c r="EB853" t="s">
        <v>3</v>
      </c>
      <c r="EC853" t="s">
        <v>3</v>
      </c>
      <c r="EE853">
        <v>29085443</v>
      </c>
      <c r="EF853">
        <v>8</v>
      </c>
      <c r="EG853" t="s">
        <v>153</v>
      </c>
      <c r="EH853">
        <v>0</v>
      </c>
      <c r="EI853" t="s">
        <v>3</v>
      </c>
      <c r="EJ853">
        <v>1</v>
      </c>
      <c r="EK853">
        <v>500001</v>
      </c>
      <c r="EL853" t="s">
        <v>154</v>
      </c>
      <c r="EM853" t="s">
        <v>155</v>
      </c>
      <c r="EO853" t="s">
        <v>3</v>
      </c>
      <c r="EQ853">
        <v>0</v>
      </c>
      <c r="ER853">
        <v>94.69</v>
      </c>
      <c r="ES853">
        <v>94.69</v>
      </c>
      <c r="ET853">
        <v>0</v>
      </c>
      <c r="EU853">
        <v>0</v>
      </c>
      <c r="EV853">
        <v>0</v>
      </c>
      <c r="EW853">
        <v>0</v>
      </c>
      <c r="EX853">
        <v>0</v>
      </c>
      <c r="FQ853">
        <v>0</v>
      </c>
      <c r="FR853">
        <f t="shared" si="655"/>
        <v>0</v>
      </c>
      <c r="FS853">
        <v>0</v>
      </c>
      <c r="FX853">
        <v>0</v>
      </c>
      <c r="FY853">
        <v>0</v>
      </c>
      <c r="GA853" t="s">
        <v>3</v>
      </c>
      <c r="GD853">
        <v>1</v>
      </c>
      <c r="GF853">
        <v>-1252999712</v>
      </c>
      <c r="GG853">
        <v>2</v>
      </c>
      <c r="GH853">
        <v>1</v>
      </c>
      <c r="GI853">
        <v>2</v>
      </c>
      <c r="GJ853">
        <v>0</v>
      </c>
      <c r="GK853">
        <v>0</v>
      </c>
      <c r="GL853">
        <f t="shared" si="656"/>
        <v>0</v>
      </c>
      <c r="GM853">
        <f t="shared" si="657"/>
        <v>392.02</v>
      </c>
      <c r="GN853">
        <f t="shared" si="658"/>
        <v>392.02</v>
      </c>
      <c r="GO853">
        <f t="shared" si="659"/>
        <v>0</v>
      </c>
      <c r="GP853">
        <f t="shared" si="660"/>
        <v>0</v>
      </c>
      <c r="GR853">
        <v>0</v>
      </c>
      <c r="GS853">
        <v>3</v>
      </c>
      <c r="GT853">
        <v>0</v>
      </c>
      <c r="GU853" t="s">
        <v>3</v>
      </c>
      <c r="GV853">
        <f t="shared" si="661"/>
        <v>0</v>
      </c>
      <c r="GW853">
        <v>1</v>
      </c>
      <c r="GX853">
        <f t="shared" si="662"/>
        <v>0</v>
      </c>
      <c r="HA853">
        <v>0</v>
      </c>
      <c r="HB853">
        <v>0</v>
      </c>
      <c r="HC853">
        <f t="shared" si="663"/>
        <v>0</v>
      </c>
      <c r="HE853" t="s">
        <v>3</v>
      </c>
      <c r="HF853" t="s">
        <v>3</v>
      </c>
      <c r="IK853">
        <v>0</v>
      </c>
    </row>
    <row r="854" spans="1:245">
      <c r="A854">
        <v>18</v>
      </c>
      <c r="B854">
        <v>0</v>
      </c>
      <c r="C854">
        <v>950</v>
      </c>
      <c r="E854" t="s">
        <v>312</v>
      </c>
      <c r="F854" t="s">
        <v>313</v>
      </c>
      <c r="G854" t="s">
        <v>314</v>
      </c>
      <c r="H854" t="s">
        <v>165</v>
      </c>
      <c r="I854">
        <f>I852*J854</f>
        <v>2</v>
      </c>
      <c r="J854">
        <v>100</v>
      </c>
      <c r="O854">
        <f t="shared" si="629"/>
        <v>22135.05</v>
      </c>
      <c r="P854">
        <f t="shared" si="630"/>
        <v>22135.05</v>
      </c>
      <c r="Q854">
        <f t="shared" si="631"/>
        <v>0</v>
      </c>
      <c r="R854">
        <f t="shared" si="632"/>
        <v>0</v>
      </c>
      <c r="S854">
        <f t="shared" si="633"/>
        <v>0</v>
      </c>
      <c r="T854">
        <f t="shared" si="634"/>
        <v>0</v>
      </c>
      <c r="U854">
        <f t="shared" si="635"/>
        <v>0</v>
      </c>
      <c r="V854">
        <f t="shared" si="636"/>
        <v>0</v>
      </c>
      <c r="W854">
        <f t="shared" si="637"/>
        <v>415.44</v>
      </c>
      <c r="X854">
        <f t="shared" si="638"/>
        <v>0</v>
      </c>
      <c r="Y854">
        <f t="shared" si="639"/>
        <v>0</v>
      </c>
      <c r="AA854">
        <v>35806607</v>
      </c>
      <c r="AB854">
        <f t="shared" si="640"/>
        <v>4535.87</v>
      </c>
      <c r="AC854">
        <f t="shared" si="641"/>
        <v>4535.87</v>
      </c>
      <c r="AD854">
        <f>ROUND((((ET854)-(EU854))+AE854),2)</f>
        <v>0</v>
      </c>
      <c r="AE854">
        <f t="shared" si="664"/>
        <v>0</v>
      </c>
      <c r="AF854">
        <f t="shared" si="664"/>
        <v>0</v>
      </c>
      <c r="AG854">
        <f t="shared" si="642"/>
        <v>0</v>
      </c>
      <c r="AH854">
        <f t="shared" si="665"/>
        <v>0</v>
      </c>
      <c r="AI854">
        <f t="shared" si="665"/>
        <v>0</v>
      </c>
      <c r="AJ854">
        <f t="shared" si="643"/>
        <v>207.72</v>
      </c>
      <c r="AK854">
        <v>4535.87</v>
      </c>
      <c r="AL854">
        <v>4535.87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207.72</v>
      </c>
      <c r="AT854">
        <v>0</v>
      </c>
      <c r="AU854">
        <v>0</v>
      </c>
      <c r="AV854">
        <v>1</v>
      </c>
      <c r="AW854">
        <v>1</v>
      </c>
      <c r="AZ854">
        <v>1</v>
      </c>
      <c r="BA854">
        <v>1</v>
      </c>
      <c r="BB854">
        <v>1</v>
      </c>
      <c r="BC854">
        <v>2.44</v>
      </c>
      <c r="BD854" t="s">
        <v>3</v>
      </c>
      <c r="BE854" t="s">
        <v>3</v>
      </c>
      <c r="BF854" t="s">
        <v>3</v>
      </c>
      <c r="BG854" t="s">
        <v>3</v>
      </c>
      <c r="BH854">
        <v>3</v>
      </c>
      <c r="BI854">
        <v>1</v>
      </c>
      <c r="BJ854" t="s">
        <v>315</v>
      </c>
      <c r="BM854">
        <v>500001</v>
      </c>
      <c r="BN854">
        <v>0</v>
      </c>
      <c r="BO854" t="s">
        <v>313</v>
      </c>
      <c r="BP854">
        <v>1</v>
      </c>
      <c r="BQ854">
        <v>8</v>
      </c>
      <c r="BR854">
        <v>0</v>
      </c>
      <c r="BS854">
        <v>1</v>
      </c>
      <c r="BT854">
        <v>1</v>
      </c>
      <c r="BU854">
        <v>1</v>
      </c>
      <c r="BV854">
        <v>1</v>
      </c>
      <c r="BW854">
        <v>1</v>
      </c>
      <c r="BX854">
        <v>1</v>
      </c>
      <c r="BY854" t="s">
        <v>3</v>
      </c>
      <c r="BZ854">
        <v>0</v>
      </c>
      <c r="CA854">
        <v>0</v>
      </c>
      <c r="CE854">
        <v>0</v>
      </c>
      <c r="CF854">
        <v>0</v>
      </c>
      <c r="CG854">
        <v>0</v>
      </c>
      <c r="CM854">
        <v>0</v>
      </c>
      <c r="CN854" t="s">
        <v>3</v>
      </c>
      <c r="CO854">
        <v>0</v>
      </c>
      <c r="CP854">
        <f t="shared" si="644"/>
        <v>22135.05</v>
      </c>
      <c r="CQ854">
        <f t="shared" si="645"/>
        <v>11067.522799999999</v>
      </c>
      <c r="CR854">
        <f t="shared" si="646"/>
        <v>0</v>
      </c>
      <c r="CS854">
        <f t="shared" si="647"/>
        <v>0</v>
      </c>
      <c r="CT854">
        <f t="shared" si="648"/>
        <v>0</v>
      </c>
      <c r="CU854">
        <f t="shared" si="649"/>
        <v>0</v>
      </c>
      <c r="CV854">
        <f t="shared" si="650"/>
        <v>0</v>
      </c>
      <c r="CW854">
        <f t="shared" si="651"/>
        <v>0</v>
      </c>
      <c r="CX854">
        <f t="shared" si="652"/>
        <v>207.72</v>
      </c>
      <c r="CY854">
        <f t="shared" si="653"/>
        <v>0</v>
      </c>
      <c r="CZ854">
        <f t="shared" si="654"/>
        <v>0</v>
      </c>
      <c r="DC854" t="s">
        <v>3</v>
      </c>
      <c r="DD854" t="s">
        <v>3</v>
      </c>
      <c r="DE854" t="s">
        <v>3</v>
      </c>
      <c r="DF854" t="s">
        <v>3</v>
      </c>
      <c r="DG854" t="s">
        <v>3</v>
      </c>
      <c r="DH854" t="s">
        <v>3</v>
      </c>
      <c r="DI854" t="s">
        <v>3</v>
      </c>
      <c r="DJ854" t="s">
        <v>3</v>
      </c>
      <c r="DK854" t="s">
        <v>3</v>
      </c>
      <c r="DL854" t="s">
        <v>3</v>
      </c>
      <c r="DM854" t="s">
        <v>3</v>
      </c>
      <c r="DN854">
        <v>0</v>
      </c>
      <c r="DO854">
        <v>0</v>
      </c>
      <c r="DP854">
        <v>1</v>
      </c>
      <c r="DQ854">
        <v>1</v>
      </c>
      <c r="DU854">
        <v>1005</v>
      </c>
      <c r="DV854" t="s">
        <v>165</v>
      </c>
      <c r="DW854" t="s">
        <v>165</v>
      </c>
      <c r="DX854">
        <v>1</v>
      </c>
      <c r="DZ854" t="s">
        <v>3</v>
      </c>
      <c r="EA854" t="s">
        <v>3</v>
      </c>
      <c r="EB854" t="s">
        <v>3</v>
      </c>
      <c r="EC854" t="s">
        <v>3</v>
      </c>
      <c r="EE854">
        <v>29085443</v>
      </c>
      <c r="EF854">
        <v>8</v>
      </c>
      <c r="EG854" t="s">
        <v>153</v>
      </c>
      <c r="EH854">
        <v>0</v>
      </c>
      <c r="EI854" t="s">
        <v>3</v>
      </c>
      <c r="EJ854">
        <v>1</v>
      </c>
      <c r="EK854">
        <v>500001</v>
      </c>
      <c r="EL854" t="s">
        <v>154</v>
      </c>
      <c r="EM854" t="s">
        <v>155</v>
      </c>
      <c r="EO854" t="s">
        <v>3</v>
      </c>
      <c r="EQ854">
        <v>0</v>
      </c>
      <c r="ER854">
        <v>4535.87</v>
      </c>
      <c r="ES854">
        <v>4535.87</v>
      </c>
      <c r="ET854">
        <v>0</v>
      </c>
      <c r="EU854">
        <v>0</v>
      </c>
      <c r="EV854">
        <v>0</v>
      </c>
      <c r="EW854">
        <v>0</v>
      </c>
      <c r="EX854">
        <v>0</v>
      </c>
      <c r="FQ854">
        <v>0</v>
      </c>
      <c r="FR854">
        <f t="shared" si="655"/>
        <v>0</v>
      </c>
      <c r="FS854">
        <v>0</v>
      </c>
      <c r="FX854">
        <v>0</v>
      </c>
      <c r="FY854">
        <v>0</v>
      </c>
      <c r="GA854" t="s">
        <v>3</v>
      </c>
      <c r="GD854">
        <v>1</v>
      </c>
      <c r="GF854">
        <v>-1775669208</v>
      </c>
      <c r="GG854">
        <v>2</v>
      </c>
      <c r="GH854">
        <v>1</v>
      </c>
      <c r="GI854">
        <v>2</v>
      </c>
      <c r="GJ854">
        <v>0</v>
      </c>
      <c r="GK854">
        <v>0</v>
      </c>
      <c r="GL854">
        <f t="shared" si="656"/>
        <v>0</v>
      </c>
      <c r="GM854">
        <f t="shared" si="657"/>
        <v>22135.05</v>
      </c>
      <c r="GN854">
        <f t="shared" si="658"/>
        <v>22135.05</v>
      </c>
      <c r="GO854">
        <f t="shared" si="659"/>
        <v>0</v>
      </c>
      <c r="GP854">
        <f t="shared" si="660"/>
        <v>0</v>
      </c>
      <c r="GR854">
        <v>0</v>
      </c>
      <c r="GS854">
        <v>3</v>
      </c>
      <c r="GT854">
        <v>0</v>
      </c>
      <c r="GU854" t="s">
        <v>3</v>
      </c>
      <c r="GV854">
        <f t="shared" si="661"/>
        <v>0</v>
      </c>
      <c r="GW854">
        <v>1</v>
      </c>
      <c r="GX854">
        <f t="shared" si="662"/>
        <v>0</v>
      </c>
      <c r="HA854">
        <v>0</v>
      </c>
      <c r="HB854">
        <v>0</v>
      </c>
      <c r="HC854">
        <f t="shared" si="663"/>
        <v>0</v>
      </c>
      <c r="HE854" t="s">
        <v>3</v>
      </c>
      <c r="HF854" t="s">
        <v>3</v>
      </c>
      <c r="IK854">
        <v>0</v>
      </c>
    </row>
    <row r="855" spans="1:245">
      <c r="A855">
        <v>18</v>
      </c>
      <c r="B855">
        <v>0</v>
      </c>
      <c r="C855">
        <v>949</v>
      </c>
      <c r="E855" t="s">
        <v>316</v>
      </c>
      <c r="F855" t="s">
        <v>185</v>
      </c>
      <c r="G855" t="s">
        <v>186</v>
      </c>
      <c r="H855" t="s">
        <v>165</v>
      </c>
      <c r="I855">
        <f>I852*J855</f>
        <v>-2</v>
      </c>
      <c r="J855">
        <v>-100</v>
      </c>
      <c r="O855">
        <f t="shared" si="629"/>
        <v>-2078.2800000000002</v>
      </c>
      <c r="P855">
        <f t="shared" si="630"/>
        <v>-2078.2800000000002</v>
      </c>
      <c r="Q855">
        <f t="shared" si="631"/>
        <v>0</v>
      </c>
      <c r="R855">
        <f t="shared" si="632"/>
        <v>0</v>
      </c>
      <c r="S855">
        <f t="shared" si="633"/>
        <v>0</v>
      </c>
      <c r="T855">
        <f t="shared" si="634"/>
        <v>0</v>
      </c>
      <c r="U855">
        <f t="shared" si="635"/>
        <v>0</v>
      </c>
      <c r="V855">
        <f t="shared" si="636"/>
        <v>0</v>
      </c>
      <c r="W855">
        <f t="shared" si="637"/>
        <v>0</v>
      </c>
      <c r="X855">
        <f t="shared" si="638"/>
        <v>0</v>
      </c>
      <c r="Y855">
        <f t="shared" si="639"/>
        <v>0</v>
      </c>
      <c r="AA855">
        <v>35806607</v>
      </c>
      <c r="AB855">
        <f t="shared" si="640"/>
        <v>207</v>
      </c>
      <c r="AC855">
        <f t="shared" si="641"/>
        <v>207</v>
      </c>
      <c r="AD855">
        <f>ROUND((((ET855)-(EU855))+AE855),2)</f>
        <v>0</v>
      </c>
      <c r="AE855">
        <f t="shared" si="664"/>
        <v>0</v>
      </c>
      <c r="AF855">
        <f t="shared" si="664"/>
        <v>0</v>
      </c>
      <c r="AG855">
        <f t="shared" si="642"/>
        <v>0</v>
      </c>
      <c r="AH855">
        <f t="shared" si="665"/>
        <v>0</v>
      </c>
      <c r="AI855">
        <f t="shared" si="665"/>
        <v>0</v>
      </c>
      <c r="AJ855">
        <f t="shared" si="643"/>
        <v>0</v>
      </c>
      <c r="AK855">
        <v>207</v>
      </c>
      <c r="AL855">
        <v>207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1</v>
      </c>
      <c r="AW855">
        <v>1</v>
      </c>
      <c r="AZ855">
        <v>1</v>
      </c>
      <c r="BA855">
        <v>1</v>
      </c>
      <c r="BB855">
        <v>1</v>
      </c>
      <c r="BC855">
        <v>5.0199999999999996</v>
      </c>
      <c r="BD855" t="s">
        <v>3</v>
      </c>
      <c r="BE855" t="s">
        <v>3</v>
      </c>
      <c r="BF855" t="s">
        <v>3</v>
      </c>
      <c r="BG855" t="s">
        <v>3</v>
      </c>
      <c r="BH855">
        <v>3</v>
      </c>
      <c r="BI855">
        <v>1</v>
      </c>
      <c r="BJ855" t="s">
        <v>317</v>
      </c>
      <c r="BM855">
        <v>500001</v>
      </c>
      <c r="BN855">
        <v>0</v>
      </c>
      <c r="BO855" t="s">
        <v>185</v>
      </c>
      <c r="BP855">
        <v>1</v>
      </c>
      <c r="BQ855">
        <v>8</v>
      </c>
      <c r="BR855">
        <v>1</v>
      </c>
      <c r="BS855">
        <v>1</v>
      </c>
      <c r="BT855">
        <v>1</v>
      </c>
      <c r="BU855">
        <v>1</v>
      </c>
      <c r="BV855">
        <v>1</v>
      </c>
      <c r="BW855">
        <v>1</v>
      </c>
      <c r="BX855">
        <v>1</v>
      </c>
      <c r="BY855" t="s">
        <v>3</v>
      </c>
      <c r="BZ855">
        <v>0</v>
      </c>
      <c r="CA855">
        <v>0</v>
      </c>
      <c r="CE855">
        <v>0</v>
      </c>
      <c r="CF855">
        <v>0</v>
      </c>
      <c r="CG855">
        <v>0</v>
      </c>
      <c r="CM855">
        <v>0</v>
      </c>
      <c r="CN855" t="s">
        <v>3</v>
      </c>
      <c r="CO855">
        <v>0</v>
      </c>
      <c r="CP855">
        <f t="shared" si="644"/>
        <v>-2078.2800000000002</v>
      </c>
      <c r="CQ855">
        <f t="shared" si="645"/>
        <v>1039.1399999999999</v>
      </c>
      <c r="CR855">
        <f t="shared" si="646"/>
        <v>0</v>
      </c>
      <c r="CS855">
        <f t="shared" si="647"/>
        <v>0</v>
      </c>
      <c r="CT855">
        <f t="shared" si="648"/>
        <v>0</v>
      </c>
      <c r="CU855">
        <f t="shared" si="649"/>
        <v>0</v>
      </c>
      <c r="CV855">
        <f t="shared" si="650"/>
        <v>0</v>
      </c>
      <c r="CW855">
        <f t="shared" si="651"/>
        <v>0</v>
      </c>
      <c r="CX855">
        <f t="shared" si="652"/>
        <v>0</v>
      </c>
      <c r="CY855">
        <f t="shared" si="653"/>
        <v>0</v>
      </c>
      <c r="CZ855">
        <f t="shared" si="654"/>
        <v>0</v>
      </c>
      <c r="DC855" t="s">
        <v>3</v>
      </c>
      <c r="DD855" t="s">
        <v>3</v>
      </c>
      <c r="DE855" t="s">
        <v>3</v>
      </c>
      <c r="DF855" t="s">
        <v>3</v>
      </c>
      <c r="DG855" t="s">
        <v>3</v>
      </c>
      <c r="DH855" t="s">
        <v>3</v>
      </c>
      <c r="DI855" t="s">
        <v>3</v>
      </c>
      <c r="DJ855" t="s">
        <v>3</v>
      </c>
      <c r="DK855" t="s">
        <v>3</v>
      </c>
      <c r="DL855" t="s">
        <v>3</v>
      </c>
      <c r="DM855" t="s">
        <v>3</v>
      </c>
      <c r="DN855">
        <v>0</v>
      </c>
      <c r="DO855">
        <v>0</v>
      </c>
      <c r="DP855">
        <v>1</v>
      </c>
      <c r="DQ855">
        <v>1</v>
      </c>
      <c r="DU855">
        <v>1005</v>
      </c>
      <c r="DV855" t="s">
        <v>165</v>
      </c>
      <c r="DW855" t="s">
        <v>165</v>
      </c>
      <c r="DX855">
        <v>1</v>
      </c>
      <c r="DZ855" t="s">
        <v>3</v>
      </c>
      <c r="EA855" t="s">
        <v>3</v>
      </c>
      <c r="EB855" t="s">
        <v>3</v>
      </c>
      <c r="EC855" t="s">
        <v>3</v>
      </c>
      <c r="EE855">
        <v>29085443</v>
      </c>
      <c r="EF855">
        <v>8</v>
      </c>
      <c r="EG855" t="s">
        <v>153</v>
      </c>
      <c r="EH855">
        <v>0</v>
      </c>
      <c r="EI855" t="s">
        <v>3</v>
      </c>
      <c r="EJ855">
        <v>1</v>
      </c>
      <c r="EK855">
        <v>500001</v>
      </c>
      <c r="EL855" t="s">
        <v>154</v>
      </c>
      <c r="EM855" t="s">
        <v>155</v>
      </c>
      <c r="EO855" t="s">
        <v>3</v>
      </c>
      <c r="EQ855">
        <v>32768</v>
      </c>
      <c r="ER855">
        <v>207</v>
      </c>
      <c r="ES855">
        <v>207</v>
      </c>
      <c r="ET855">
        <v>0</v>
      </c>
      <c r="EU855">
        <v>0</v>
      </c>
      <c r="EV855">
        <v>0</v>
      </c>
      <c r="EW855">
        <v>0</v>
      </c>
      <c r="EX855">
        <v>0</v>
      </c>
      <c r="FQ855">
        <v>0</v>
      </c>
      <c r="FR855">
        <f t="shared" si="655"/>
        <v>0</v>
      </c>
      <c r="FS855">
        <v>0</v>
      </c>
      <c r="FX855">
        <v>0</v>
      </c>
      <c r="FY855">
        <v>0</v>
      </c>
      <c r="GA855" t="s">
        <v>3</v>
      </c>
      <c r="GD855">
        <v>1</v>
      </c>
      <c r="GF855">
        <v>-172969429</v>
      </c>
      <c r="GG855">
        <v>2</v>
      </c>
      <c r="GH855">
        <v>1</v>
      </c>
      <c r="GI855">
        <v>2</v>
      </c>
      <c r="GJ855">
        <v>0</v>
      </c>
      <c r="GK855">
        <v>0</v>
      </c>
      <c r="GL855">
        <f t="shared" si="656"/>
        <v>0</v>
      </c>
      <c r="GM855">
        <f t="shared" si="657"/>
        <v>-2078.2800000000002</v>
      </c>
      <c r="GN855">
        <f t="shared" si="658"/>
        <v>-2078.2800000000002</v>
      </c>
      <c r="GO855">
        <f t="shared" si="659"/>
        <v>0</v>
      </c>
      <c r="GP855">
        <f t="shared" si="660"/>
        <v>0</v>
      </c>
      <c r="GR855">
        <v>0</v>
      </c>
      <c r="GS855">
        <v>0</v>
      </c>
      <c r="GT855">
        <v>0</v>
      </c>
      <c r="GU855" t="s">
        <v>3</v>
      </c>
      <c r="GV855">
        <f t="shared" si="661"/>
        <v>0</v>
      </c>
      <c r="GW855">
        <v>1</v>
      </c>
      <c r="GX855">
        <f t="shared" si="662"/>
        <v>0</v>
      </c>
      <c r="HA855">
        <v>0</v>
      </c>
      <c r="HB855">
        <v>0</v>
      </c>
      <c r="HC855">
        <f t="shared" si="663"/>
        <v>0</v>
      </c>
      <c r="HE855" t="s">
        <v>3</v>
      </c>
      <c r="HF855" t="s">
        <v>3</v>
      </c>
      <c r="IK855">
        <v>0</v>
      </c>
    </row>
    <row r="856" spans="1:245">
      <c r="A856">
        <v>17</v>
      </c>
      <c r="B856">
        <v>0</v>
      </c>
      <c r="C856">
        <f>ROW(SmtRes!A963)</f>
        <v>963</v>
      </c>
      <c r="D856">
        <f>ROW(EtalonRes!A945)</f>
        <v>945</v>
      </c>
      <c r="E856" t="s">
        <v>34</v>
      </c>
      <c r="F856" t="s">
        <v>318</v>
      </c>
      <c r="G856" t="s">
        <v>319</v>
      </c>
      <c r="H856" t="s">
        <v>194</v>
      </c>
      <c r="I856">
        <f>ROUND(27.5/100,9)</f>
        <v>0.27500000000000002</v>
      </c>
      <c r="J856">
        <v>0</v>
      </c>
      <c r="O856">
        <f t="shared" si="629"/>
        <v>7973.05</v>
      </c>
      <c r="P856">
        <f t="shared" si="630"/>
        <v>4335.1099999999997</v>
      </c>
      <c r="Q856">
        <f t="shared" si="631"/>
        <v>158.86000000000001</v>
      </c>
      <c r="R856">
        <f t="shared" si="632"/>
        <v>12.87</v>
      </c>
      <c r="S856">
        <f t="shared" si="633"/>
        <v>3479.08</v>
      </c>
      <c r="T856">
        <f t="shared" si="634"/>
        <v>0</v>
      </c>
      <c r="U856">
        <f t="shared" si="635"/>
        <v>12.292500000000002</v>
      </c>
      <c r="V856">
        <f t="shared" si="636"/>
        <v>3.8500000000000006E-2</v>
      </c>
      <c r="W856">
        <f t="shared" si="637"/>
        <v>0</v>
      </c>
      <c r="X856">
        <f t="shared" si="638"/>
        <v>3282.43</v>
      </c>
      <c r="Y856">
        <f t="shared" si="639"/>
        <v>1780.89</v>
      </c>
      <c r="AA856">
        <v>35806607</v>
      </c>
      <c r="AB856">
        <f t="shared" si="640"/>
        <v>4236.1000000000004</v>
      </c>
      <c r="AC856">
        <f t="shared" si="641"/>
        <v>3798.56</v>
      </c>
      <c r="AD856">
        <f>ROUND((((ET856)-(EU856))+AE856),2)</f>
        <v>56.25</v>
      </c>
      <c r="AE856">
        <f t="shared" si="664"/>
        <v>1.41</v>
      </c>
      <c r="AF856">
        <f t="shared" si="664"/>
        <v>381.29</v>
      </c>
      <c r="AG856">
        <f t="shared" si="642"/>
        <v>0</v>
      </c>
      <c r="AH856">
        <f t="shared" si="665"/>
        <v>44.7</v>
      </c>
      <c r="AI856">
        <f t="shared" si="665"/>
        <v>0.14000000000000001</v>
      </c>
      <c r="AJ856">
        <f t="shared" si="643"/>
        <v>0</v>
      </c>
      <c r="AK856">
        <v>4236.1000000000004</v>
      </c>
      <c r="AL856">
        <v>3798.56</v>
      </c>
      <c r="AM856">
        <v>56.25</v>
      </c>
      <c r="AN856">
        <v>1.41</v>
      </c>
      <c r="AO856">
        <v>381.29</v>
      </c>
      <c r="AP856">
        <v>0</v>
      </c>
      <c r="AQ856">
        <v>44.7</v>
      </c>
      <c r="AR856">
        <v>0.14000000000000001</v>
      </c>
      <c r="AS856">
        <v>0</v>
      </c>
      <c r="AT856">
        <v>94</v>
      </c>
      <c r="AU856">
        <v>51</v>
      </c>
      <c r="AV856">
        <v>1</v>
      </c>
      <c r="AW856">
        <v>1</v>
      </c>
      <c r="AZ856">
        <v>1</v>
      </c>
      <c r="BA856">
        <v>33.18</v>
      </c>
      <c r="BB856">
        <v>10.27</v>
      </c>
      <c r="BC856">
        <v>4.1500000000000004</v>
      </c>
      <c r="BD856" t="s">
        <v>3</v>
      </c>
      <c r="BE856" t="s">
        <v>3</v>
      </c>
      <c r="BF856" t="s">
        <v>3</v>
      </c>
      <c r="BG856" t="s">
        <v>3</v>
      </c>
      <c r="BH856">
        <v>0</v>
      </c>
      <c r="BI856">
        <v>1</v>
      </c>
      <c r="BJ856" t="s">
        <v>320</v>
      </c>
      <c r="BM856">
        <v>11001</v>
      </c>
      <c r="BN856">
        <v>0</v>
      </c>
      <c r="BO856" t="s">
        <v>318</v>
      </c>
      <c r="BP856">
        <v>1</v>
      </c>
      <c r="BQ856">
        <v>2</v>
      </c>
      <c r="BR856">
        <v>0</v>
      </c>
      <c r="BS856">
        <v>33.18</v>
      </c>
      <c r="BT856">
        <v>1</v>
      </c>
      <c r="BU856">
        <v>1</v>
      </c>
      <c r="BV856">
        <v>1</v>
      </c>
      <c r="BW856">
        <v>1</v>
      </c>
      <c r="BX856">
        <v>1</v>
      </c>
      <c r="BY856" t="s">
        <v>3</v>
      </c>
      <c r="BZ856">
        <v>123</v>
      </c>
      <c r="CA856">
        <v>75</v>
      </c>
      <c r="CE856">
        <v>0</v>
      </c>
      <c r="CF856">
        <v>0</v>
      </c>
      <c r="CG856">
        <v>0</v>
      </c>
      <c r="CM856">
        <v>0</v>
      </c>
      <c r="CN856" t="s">
        <v>3</v>
      </c>
      <c r="CO856">
        <v>0</v>
      </c>
      <c r="CP856">
        <f t="shared" si="644"/>
        <v>7973.0499999999993</v>
      </c>
      <c r="CQ856">
        <f t="shared" si="645"/>
        <v>15764.024000000001</v>
      </c>
      <c r="CR856">
        <f t="shared" si="646"/>
        <v>577.6875</v>
      </c>
      <c r="CS856">
        <f t="shared" si="647"/>
        <v>46.783799999999999</v>
      </c>
      <c r="CT856">
        <f t="shared" si="648"/>
        <v>12651.2022</v>
      </c>
      <c r="CU856">
        <f t="shared" si="649"/>
        <v>0</v>
      </c>
      <c r="CV856">
        <f t="shared" si="650"/>
        <v>44.7</v>
      </c>
      <c r="CW856">
        <f t="shared" si="651"/>
        <v>0.14000000000000001</v>
      </c>
      <c r="CX856">
        <f t="shared" si="652"/>
        <v>0</v>
      </c>
      <c r="CY856">
        <f t="shared" si="653"/>
        <v>3282.433</v>
      </c>
      <c r="CZ856">
        <f t="shared" si="654"/>
        <v>1780.8944999999999</v>
      </c>
      <c r="DC856" t="s">
        <v>3</v>
      </c>
      <c r="DD856" t="s">
        <v>3</v>
      </c>
      <c r="DE856" t="s">
        <v>3</v>
      </c>
      <c r="DF856" t="s">
        <v>3</v>
      </c>
      <c r="DG856" t="s">
        <v>3</v>
      </c>
      <c r="DH856" t="s">
        <v>3</v>
      </c>
      <c r="DI856" t="s">
        <v>3</v>
      </c>
      <c r="DJ856" t="s">
        <v>3</v>
      </c>
      <c r="DK856" t="s">
        <v>3</v>
      </c>
      <c r="DL856" t="s">
        <v>3</v>
      </c>
      <c r="DM856" t="s">
        <v>3</v>
      </c>
      <c r="DN856">
        <v>0</v>
      </c>
      <c r="DO856">
        <v>0</v>
      </c>
      <c r="DP856">
        <v>1</v>
      </c>
      <c r="DQ856">
        <v>1</v>
      </c>
      <c r="DU856">
        <v>1013</v>
      </c>
      <c r="DV856" t="s">
        <v>194</v>
      </c>
      <c r="DW856" t="s">
        <v>194</v>
      </c>
      <c r="DX856">
        <v>1</v>
      </c>
      <c r="DZ856" t="s">
        <v>3</v>
      </c>
      <c r="EA856" t="s">
        <v>3</v>
      </c>
      <c r="EB856" t="s">
        <v>3</v>
      </c>
      <c r="EC856" t="s">
        <v>3</v>
      </c>
      <c r="EE856">
        <v>29085511</v>
      </c>
      <c r="EF856">
        <v>2</v>
      </c>
      <c r="EG856" t="s">
        <v>145</v>
      </c>
      <c r="EH856">
        <v>0</v>
      </c>
      <c r="EI856" t="s">
        <v>3</v>
      </c>
      <c r="EJ856">
        <v>1</v>
      </c>
      <c r="EK856">
        <v>11001</v>
      </c>
      <c r="EL856" t="s">
        <v>22</v>
      </c>
      <c r="EM856" t="s">
        <v>196</v>
      </c>
      <c r="EO856" t="s">
        <v>3</v>
      </c>
      <c r="EQ856">
        <v>0</v>
      </c>
      <c r="ER856">
        <v>4236.1000000000004</v>
      </c>
      <c r="ES856">
        <v>3798.56</v>
      </c>
      <c r="ET856">
        <v>56.25</v>
      </c>
      <c r="EU856">
        <v>1.41</v>
      </c>
      <c r="EV856">
        <v>381.29</v>
      </c>
      <c r="EW856">
        <v>44.7</v>
      </c>
      <c r="EX856">
        <v>0.14000000000000001</v>
      </c>
      <c r="EY856">
        <v>0</v>
      </c>
      <c r="FQ856">
        <v>0</v>
      </c>
      <c r="FR856">
        <f t="shared" si="655"/>
        <v>0</v>
      </c>
      <c r="FS856">
        <v>0</v>
      </c>
      <c r="FT856" t="s">
        <v>148</v>
      </c>
      <c r="FU856" t="s">
        <v>24</v>
      </c>
      <c r="FV856" t="s">
        <v>24</v>
      </c>
      <c r="FW856" t="s">
        <v>25</v>
      </c>
      <c r="FX856">
        <v>110.7</v>
      </c>
      <c r="FY856">
        <v>63.75</v>
      </c>
      <c r="GA856" t="s">
        <v>3</v>
      </c>
      <c r="GD856">
        <v>1</v>
      </c>
      <c r="GF856">
        <v>-169318418</v>
      </c>
      <c r="GG856">
        <v>2</v>
      </c>
      <c r="GH856">
        <v>1</v>
      </c>
      <c r="GI856">
        <v>2</v>
      </c>
      <c r="GJ856">
        <v>0</v>
      </c>
      <c r="GK856">
        <v>0</v>
      </c>
      <c r="GL856">
        <f t="shared" si="656"/>
        <v>0</v>
      </c>
      <c r="GM856">
        <f t="shared" si="657"/>
        <v>13036.37</v>
      </c>
      <c r="GN856">
        <f t="shared" si="658"/>
        <v>13036.37</v>
      </c>
      <c r="GO856">
        <f t="shared" si="659"/>
        <v>0</v>
      </c>
      <c r="GP856">
        <f t="shared" si="660"/>
        <v>0</v>
      </c>
      <c r="GR856">
        <v>0</v>
      </c>
      <c r="GS856">
        <v>3</v>
      </c>
      <c r="GT856">
        <v>0</v>
      </c>
      <c r="GU856" t="s">
        <v>3</v>
      </c>
      <c r="GV856">
        <f t="shared" si="661"/>
        <v>0</v>
      </c>
      <c r="GW856">
        <v>1</v>
      </c>
      <c r="GX856">
        <f t="shared" si="662"/>
        <v>0</v>
      </c>
      <c r="HA856">
        <v>0</v>
      </c>
      <c r="HB856">
        <v>0</v>
      </c>
      <c r="HC856">
        <f t="shared" si="663"/>
        <v>0</v>
      </c>
      <c r="HE856" t="s">
        <v>3</v>
      </c>
      <c r="HF856" t="s">
        <v>3</v>
      </c>
      <c r="IK856">
        <v>0</v>
      </c>
    </row>
    <row r="857" spans="1:245">
      <c r="A857">
        <v>17</v>
      </c>
      <c r="B857">
        <v>0</v>
      </c>
      <c r="C857">
        <f>ROW(SmtRes!A971)</f>
        <v>971</v>
      </c>
      <c r="D857">
        <f>ROW(EtalonRes!A953)</f>
        <v>953</v>
      </c>
      <c r="E857" t="s">
        <v>39</v>
      </c>
      <c r="F857" t="s">
        <v>197</v>
      </c>
      <c r="G857" t="s">
        <v>198</v>
      </c>
      <c r="H857" t="s">
        <v>37</v>
      </c>
      <c r="I857">
        <f>ROUND(27.5/100,9)</f>
        <v>0.27500000000000002</v>
      </c>
      <c r="J857">
        <v>0</v>
      </c>
      <c r="O857">
        <f t="shared" si="629"/>
        <v>16469.2</v>
      </c>
      <c r="P857">
        <f t="shared" si="630"/>
        <v>11432.42</v>
      </c>
      <c r="Q857">
        <f t="shared" si="631"/>
        <v>310.83999999999997</v>
      </c>
      <c r="R857">
        <f t="shared" si="632"/>
        <v>71.44</v>
      </c>
      <c r="S857">
        <f t="shared" si="633"/>
        <v>4725.9399999999996</v>
      </c>
      <c r="T857">
        <f t="shared" si="634"/>
        <v>0</v>
      </c>
      <c r="U857">
        <f t="shared" si="635"/>
        <v>16.698</v>
      </c>
      <c r="V857">
        <f t="shared" si="636"/>
        <v>0.1595</v>
      </c>
      <c r="W857">
        <f t="shared" si="637"/>
        <v>0</v>
      </c>
      <c r="X857">
        <f t="shared" si="638"/>
        <v>4509.54</v>
      </c>
      <c r="Y857">
        <f t="shared" si="639"/>
        <v>2446.66</v>
      </c>
      <c r="AA857">
        <v>35806607</v>
      </c>
      <c r="AB857">
        <f t="shared" si="640"/>
        <v>6972.36</v>
      </c>
      <c r="AC857">
        <f t="shared" si="641"/>
        <v>6356.64</v>
      </c>
      <c r="AD857">
        <f>ROUND((((ET857)-(EU857))+AE857),2)</f>
        <v>97.78</v>
      </c>
      <c r="AE857">
        <f t="shared" si="664"/>
        <v>7.83</v>
      </c>
      <c r="AF857">
        <f t="shared" si="664"/>
        <v>517.94000000000005</v>
      </c>
      <c r="AG857">
        <f t="shared" si="642"/>
        <v>0</v>
      </c>
      <c r="AH857">
        <f t="shared" si="665"/>
        <v>60.72</v>
      </c>
      <c r="AI857">
        <f t="shared" si="665"/>
        <v>0.57999999999999996</v>
      </c>
      <c r="AJ857">
        <f t="shared" si="643"/>
        <v>0</v>
      </c>
      <c r="AK857">
        <v>6972.36</v>
      </c>
      <c r="AL857">
        <v>6356.64</v>
      </c>
      <c r="AM857">
        <v>97.78</v>
      </c>
      <c r="AN857">
        <v>7.83</v>
      </c>
      <c r="AO857">
        <v>517.94000000000005</v>
      </c>
      <c r="AP857">
        <v>0</v>
      </c>
      <c r="AQ857">
        <v>60.72</v>
      </c>
      <c r="AR857">
        <v>0.57999999999999996</v>
      </c>
      <c r="AS857">
        <v>0</v>
      </c>
      <c r="AT857">
        <v>94</v>
      </c>
      <c r="AU857">
        <v>51</v>
      </c>
      <c r="AV857">
        <v>1</v>
      </c>
      <c r="AW857">
        <v>1</v>
      </c>
      <c r="AZ857">
        <v>1</v>
      </c>
      <c r="BA857">
        <v>33.18</v>
      </c>
      <c r="BB857">
        <v>11.56</v>
      </c>
      <c r="BC857">
        <v>6.54</v>
      </c>
      <c r="BD857" t="s">
        <v>3</v>
      </c>
      <c r="BE857" t="s">
        <v>3</v>
      </c>
      <c r="BF857" t="s">
        <v>3</v>
      </c>
      <c r="BG857" t="s">
        <v>3</v>
      </c>
      <c r="BH857">
        <v>0</v>
      </c>
      <c r="BI857">
        <v>1</v>
      </c>
      <c r="BJ857" t="s">
        <v>199</v>
      </c>
      <c r="BM857">
        <v>11001</v>
      </c>
      <c r="BN857">
        <v>0</v>
      </c>
      <c r="BO857" t="s">
        <v>197</v>
      </c>
      <c r="BP857">
        <v>1</v>
      </c>
      <c r="BQ857">
        <v>2</v>
      </c>
      <c r="BR857">
        <v>0</v>
      </c>
      <c r="BS857">
        <v>33.18</v>
      </c>
      <c r="BT857">
        <v>1</v>
      </c>
      <c r="BU857">
        <v>1</v>
      </c>
      <c r="BV857">
        <v>1</v>
      </c>
      <c r="BW857">
        <v>1</v>
      </c>
      <c r="BX857">
        <v>1</v>
      </c>
      <c r="BY857" t="s">
        <v>3</v>
      </c>
      <c r="BZ857">
        <v>123</v>
      </c>
      <c r="CA857">
        <v>75</v>
      </c>
      <c r="CE857">
        <v>0</v>
      </c>
      <c r="CF857">
        <v>0</v>
      </c>
      <c r="CG857">
        <v>0</v>
      </c>
      <c r="CM857">
        <v>0</v>
      </c>
      <c r="CN857" t="s">
        <v>3</v>
      </c>
      <c r="CO857">
        <v>0</v>
      </c>
      <c r="CP857">
        <f t="shared" si="644"/>
        <v>16469.2</v>
      </c>
      <c r="CQ857">
        <f t="shared" si="645"/>
        <v>41572.425600000002</v>
      </c>
      <c r="CR857">
        <f t="shared" si="646"/>
        <v>1130.3368</v>
      </c>
      <c r="CS857">
        <f t="shared" si="647"/>
        <v>259.79939999999999</v>
      </c>
      <c r="CT857">
        <f t="shared" si="648"/>
        <v>17185.249200000002</v>
      </c>
      <c r="CU857">
        <f t="shared" si="649"/>
        <v>0</v>
      </c>
      <c r="CV857">
        <f t="shared" si="650"/>
        <v>60.72</v>
      </c>
      <c r="CW857">
        <f t="shared" si="651"/>
        <v>0.57999999999999996</v>
      </c>
      <c r="CX857">
        <f t="shared" si="652"/>
        <v>0</v>
      </c>
      <c r="CY857">
        <f t="shared" si="653"/>
        <v>4509.5371999999988</v>
      </c>
      <c r="CZ857">
        <f t="shared" si="654"/>
        <v>2446.6637999999994</v>
      </c>
      <c r="DC857" t="s">
        <v>3</v>
      </c>
      <c r="DD857" t="s">
        <v>3</v>
      </c>
      <c r="DE857" t="s">
        <v>3</v>
      </c>
      <c r="DF857" t="s">
        <v>3</v>
      </c>
      <c r="DG857" t="s">
        <v>3</v>
      </c>
      <c r="DH857" t="s">
        <v>3</v>
      </c>
      <c r="DI857" t="s">
        <v>3</v>
      </c>
      <c r="DJ857" t="s">
        <v>3</v>
      </c>
      <c r="DK857" t="s">
        <v>3</v>
      </c>
      <c r="DL857" t="s">
        <v>3</v>
      </c>
      <c r="DM857" t="s">
        <v>3</v>
      </c>
      <c r="DN857">
        <v>0</v>
      </c>
      <c r="DO857">
        <v>0</v>
      </c>
      <c r="DP857">
        <v>1</v>
      </c>
      <c r="DQ857">
        <v>1</v>
      </c>
      <c r="DU857">
        <v>1013</v>
      </c>
      <c r="DV857" t="s">
        <v>37</v>
      </c>
      <c r="DW857" t="s">
        <v>37</v>
      </c>
      <c r="DX857">
        <v>1</v>
      </c>
      <c r="DZ857" t="s">
        <v>3</v>
      </c>
      <c r="EA857" t="s">
        <v>3</v>
      </c>
      <c r="EB857" t="s">
        <v>3</v>
      </c>
      <c r="EC857" t="s">
        <v>3</v>
      </c>
      <c r="EE857">
        <v>29085511</v>
      </c>
      <c r="EF857">
        <v>2</v>
      </c>
      <c r="EG857" t="s">
        <v>145</v>
      </c>
      <c r="EH857">
        <v>0</v>
      </c>
      <c r="EI857" t="s">
        <v>3</v>
      </c>
      <c r="EJ857">
        <v>1</v>
      </c>
      <c r="EK857">
        <v>11001</v>
      </c>
      <c r="EL857" t="s">
        <v>22</v>
      </c>
      <c r="EM857" t="s">
        <v>196</v>
      </c>
      <c r="EO857" t="s">
        <v>3</v>
      </c>
      <c r="EQ857">
        <v>0</v>
      </c>
      <c r="ER857">
        <v>6972.36</v>
      </c>
      <c r="ES857">
        <v>6356.64</v>
      </c>
      <c r="ET857">
        <v>97.78</v>
      </c>
      <c r="EU857">
        <v>7.83</v>
      </c>
      <c r="EV857">
        <v>517.94000000000005</v>
      </c>
      <c r="EW857">
        <v>60.72</v>
      </c>
      <c r="EX857">
        <v>0.57999999999999996</v>
      </c>
      <c r="EY857">
        <v>0</v>
      </c>
      <c r="FQ857">
        <v>0</v>
      </c>
      <c r="FR857">
        <f t="shared" si="655"/>
        <v>0</v>
      </c>
      <c r="FS857">
        <v>0</v>
      </c>
      <c r="FT857" t="s">
        <v>148</v>
      </c>
      <c r="FU857" t="s">
        <v>24</v>
      </c>
      <c r="FV857" t="s">
        <v>24</v>
      </c>
      <c r="FW857" t="s">
        <v>25</v>
      </c>
      <c r="FX857">
        <v>110.7</v>
      </c>
      <c r="FY857">
        <v>63.75</v>
      </c>
      <c r="GA857" t="s">
        <v>3</v>
      </c>
      <c r="GD857">
        <v>1</v>
      </c>
      <c r="GF857">
        <v>1837524583</v>
      </c>
      <c r="GG857">
        <v>2</v>
      </c>
      <c r="GH857">
        <v>1</v>
      </c>
      <c r="GI857">
        <v>2</v>
      </c>
      <c r="GJ857">
        <v>0</v>
      </c>
      <c r="GK857">
        <v>0</v>
      </c>
      <c r="GL857">
        <f t="shared" si="656"/>
        <v>0</v>
      </c>
      <c r="GM857">
        <f t="shared" si="657"/>
        <v>23425.4</v>
      </c>
      <c r="GN857">
        <f t="shared" si="658"/>
        <v>23425.4</v>
      </c>
      <c r="GO857">
        <f t="shared" si="659"/>
        <v>0</v>
      </c>
      <c r="GP857">
        <f t="shared" si="660"/>
        <v>0</v>
      </c>
      <c r="GR857">
        <v>0</v>
      </c>
      <c r="GS857">
        <v>3</v>
      </c>
      <c r="GT857">
        <v>0</v>
      </c>
      <c r="GU857" t="s">
        <v>3</v>
      </c>
      <c r="GV857">
        <f t="shared" si="661"/>
        <v>0</v>
      </c>
      <c r="GW857">
        <v>1</v>
      </c>
      <c r="GX857">
        <f t="shared" si="662"/>
        <v>0</v>
      </c>
      <c r="HA857">
        <v>0</v>
      </c>
      <c r="HB857">
        <v>0</v>
      </c>
      <c r="HC857">
        <f t="shared" si="663"/>
        <v>0</v>
      </c>
      <c r="HE857" t="s">
        <v>3</v>
      </c>
      <c r="HF857" t="s">
        <v>3</v>
      </c>
      <c r="IK857">
        <v>0</v>
      </c>
    </row>
    <row r="858" spans="1:245">
      <c r="A858">
        <v>17</v>
      </c>
      <c r="B858">
        <v>0</v>
      </c>
      <c r="C858">
        <f>ROW(SmtRes!A978)</f>
        <v>978</v>
      </c>
      <c r="D858">
        <f>ROW(EtalonRes!A960)</f>
        <v>960</v>
      </c>
      <c r="E858" t="s">
        <v>44</v>
      </c>
      <c r="F858" t="s">
        <v>200</v>
      </c>
      <c r="G858" t="s">
        <v>201</v>
      </c>
      <c r="H858" t="s">
        <v>194</v>
      </c>
      <c r="I858">
        <f>ROUND(27.5/100,9)</f>
        <v>0.27500000000000002</v>
      </c>
      <c r="J858">
        <v>0</v>
      </c>
      <c r="O858">
        <f t="shared" si="629"/>
        <v>14246.61</v>
      </c>
      <c r="P858">
        <f t="shared" si="630"/>
        <v>10165.09</v>
      </c>
      <c r="Q858">
        <f t="shared" si="631"/>
        <v>1401.65</v>
      </c>
      <c r="R858">
        <f t="shared" si="632"/>
        <v>768.74</v>
      </c>
      <c r="S858">
        <f t="shared" si="633"/>
        <v>2679.87</v>
      </c>
      <c r="T858">
        <f t="shared" si="634"/>
        <v>0</v>
      </c>
      <c r="U858">
        <f t="shared" si="635"/>
        <v>9.8859750000000002</v>
      </c>
      <c r="V858">
        <f t="shared" si="636"/>
        <v>2.3031250000000001</v>
      </c>
      <c r="W858">
        <f t="shared" si="637"/>
        <v>0</v>
      </c>
      <c r="X858">
        <f t="shared" si="638"/>
        <v>3241.69</v>
      </c>
      <c r="Y858">
        <f t="shared" si="639"/>
        <v>1758.79</v>
      </c>
      <c r="AA858">
        <v>35806607</v>
      </c>
      <c r="AB858">
        <f t="shared" si="640"/>
        <v>6346.71</v>
      </c>
      <c r="AC858">
        <f t="shared" si="641"/>
        <v>5583.68</v>
      </c>
      <c r="AD858">
        <f>ROUND(((((ET858*1.25))-((EU858*1.25)))+AE858),2)</f>
        <v>469.33</v>
      </c>
      <c r="AE858">
        <f>ROUND(((EU858*1.25)),2)</f>
        <v>84.25</v>
      </c>
      <c r="AF858">
        <f>ROUND(((EV858*1.15)),2)</f>
        <v>293.7</v>
      </c>
      <c r="AG858">
        <f t="shared" si="642"/>
        <v>0</v>
      </c>
      <c r="AH858">
        <f>((EW858*1.15))</f>
        <v>35.948999999999998</v>
      </c>
      <c r="AI858">
        <f>((EX858*1.25))</f>
        <v>8.375</v>
      </c>
      <c r="AJ858">
        <f t="shared" si="643"/>
        <v>0</v>
      </c>
      <c r="AK858">
        <v>6214.53</v>
      </c>
      <c r="AL858">
        <v>5583.68</v>
      </c>
      <c r="AM858">
        <v>375.46</v>
      </c>
      <c r="AN858">
        <v>67.400000000000006</v>
      </c>
      <c r="AO858">
        <v>255.39</v>
      </c>
      <c r="AP858">
        <v>0</v>
      </c>
      <c r="AQ858">
        <v>31.26</v>
      </c>
      <c r="AR858">
        <v>6.7</v>
      </c>
      <c r="AS858">
        <v>0</v>
      </c>
      <c r="AT858">
        <v>94</v>
      </c>
      <c r="AU858">
        <v>51</v>
      </c>
      <c r="AV858">
        <v>1</v>
      </c>
      <c r="AW858">
        <v>1</v>
      </c>
      <c r="AZ858">
        <v>1</v>
      </c>
      <c r="BA858">
        <v>33.18</v>
      </c>
      <c r="BB858">
        <v>10.86</v>
      </c>
      <c r="BC858">
        <v>6.62</v>
      </c>
      <c r="BD858" t="s">
        <v>3</v>
      </c>
      <c r="BE858" t="s">
        <v>3</v>
      </c>
      <c r="BF858" t="s">
        <v>3</v>
      </c>
      <c r="BG858" t="s">
        <v>3</v>
      </c>
      <c r="BH858">
        <v>0</v>
      </c>
      <c r="BI858">
        <v>1</v>
      </c>
      <c r="BJ858" t="s">
        <v>202</v>
      </c>
      <c r="BM858">
        <v>11001</v>
      </c>
      <c r="BN858">
        <v>0</v>
      </c>
      <c r="BO858" t="s">
        <v>200</v>
      </c>
      <c r="BP858">
        <v>1</v>
      </c>
      <c r="BQ858">
        <v>2</v>
      </c>
      <c r="BR858">
        <v>0</v>
      </c>
      <c r="BS858">
        <v>33.18</v>
      </c>
      <c r="BT858">
        <v>1</v>
      </c>
      <c r="BU858">
        <v>1</v>
      </c>
      <c r="BV858">
        <v>1</v>
      </c>
      <c r="BW858">
        <v>1</v>
      </c>
      <c r="BX858">
        <v>1</v>
      </c>
      <c r="BY858" t="s">
        <v>3</v>
      </c>
      <c r="BZ858">
        <v>123</v>
      </c>
      <c r="CA858">
        <v>75</v>
      </c>
      <c r="CE858">
        <v>0</v>
      </c>
      <c r="CF858">
        <v>0</v>
      </c>
      <c r="CG858">
        <v>0</v>
      </c>
      <c r="CM858">
        <v>0</v>
      </c>
      <c r="CN858" t="s">
        <v>3</v>
      </c>
      <c r="CO858">
        <v>0</v>
      </c>
      <c r="CP858">
        <f t="shared" si="644"/>
        <v>14246.61</v>
      </c>
      <c r="CQ858">
        <f t="shared" si="645"/>
        <v>36963.961600000002</v>
      </c>
      <c r="CR858">
        <f t="shared" si="646"/>
        <v>5096.9237999999996</v>
      </c>
      <c r="CS858">
        <f t="shared" si="647"/>
        <v>2795.415</v>
      </c>
      <c r="CT858">
        <f t="shared" si="648"/>
        <v>9744.9660000000003</v>
      </c>
      <c r="CU858">
        <f t="shared" si="649"/>
        <v>0</v>
      </c>
      <c r="CV858">
        <f t="shared" si="650"/>
        <v>35.948999999999998</v>
      </c>
      <c r="CW858">
        <f t="shared" si="651"/>
        <v>8.375</v>
      </c>
      <c r="CX858">
        <f t="shared" si="652"/>
        <v>0</v>
      </c>
      <c r="CY858">
        <f t="shared" si="653"/>
        <v>3241.6933999999997</v>
      </c>
      <c r="CZ858">
        <f t="shared" si="654"/>
        <v>1758.7910999999999</v>
      </c>
      <c r="DC858" t="s">
        <v>3</v>
      </c>
      <c r="DD858" t="s">
        <v>3</v>
      </c>
      <c r="DE858" t="s">
        <v>143</v>
      </c>
      <c r="DF858" t="s">
        <v>143</v>
      </c>
      <c r="DG858" t="s">
        <v>144</v>
      </c>
      <c r="DH858" t="s">
        <v>3</v>
      </c>
      <c r="DI858" t="s">
        <v>144</v>
      </c>
      <c r="DJ858" t="s">
        <v>143</v>
      </c>
      <c r="DK858" t="s">
        <v>3</v>
      </c>
      <c r="DL858" t="s">
        <v>3</v>
      </c>
      <c r="DM858" t="s">
        <v>3</v>
      </c>
      <c r="DN858">
        <v>0</v>
      </c>
      <c r="DO858">
        <v>0</v>
      </c>
      <c r="DP858">
        <v>1</v>
      </c>
      <c r="DQ858">
        <v>1</v>
      </c>
      <c r="DU858">
        <v>1013</v>
      </c>
      <c r="DV858" t="s">
        <v>194</v>
      </c>
      <c r="DW858" t="s">
        <v>194</v>
      </c>
      <c r="DX858">
        <v>1</v>
      </c>
      <c r="DZ858" t="s">
        <v>3</v>
      </c>
      <c r="EA858" t="s">
        <v>3</v>
      </c>
      <c r="EB858" t="s">
        <v>3</v>
      </c>
      <c r="EC858" t="s">
        <v>3</v>
      </c>
      <c r="EE858">
        <v>29085511</v>
      </c>
      <c r="EF858">
        <v>2</v>
      </c>
      <c r="EG858" t="s">
        <v>145</v>
      </c>
      <c r="EH858">
        <v>0</v>
      </c>
      <c r="EI858" t="s">
        <v>3</v>
      </c>
      <c r="EJ858">
        <v>1</v>
      </c>
      <c r="EK858">
        <v>11001</v>
      </c>
      <c r="EL858" t="s">
        <v>22</v>
      </c>
      <c r="EM858" t="s">
        <v>196</v>
      </c>
      <c r="EO858" t="s">
        <v>3</v>
      </c>
      <c r="EQ858">
        <v>0</v>
      </c>
      <c r="ER858">
        <v>6214.53</v>
      </c>
      <c r="ES858">
        <v>5583.68</v>
      </c>
      <c r="ET858">
        <v>375.46</v>
      </c>
      <c r="EU858">
        <v>67.400000000000006</v>
      </c>
      <c r="EV858">
        <v>255.39</v>
      </c>
      <c r="EW858">
        <v>31.26</v>
      </c>
      <c r="EX858">
        <v>6.7</v>
      </c>
      <c r="EY858">
        <v>0</v>
      </c>
      <c r="FQ858">
        <v>0</v>
      </c>
      <c r="FR858">
        <f t="shared" si="655"/>
        <v>0</v>
      </c>
      <c r="FS858">
        <v>0</v>
      </c>
      <c r="FT858" t="s">
        <v>148</v>
      </c>
      <c r="FU858" t="s">
        <v>24</v>
      </c>
      <c r="FV858" t="s">
        <v>24</v>
      </c>
      <c r="FW858" t="s">
        <v>25</v>
      </c>
      <c r="FX858">
        <v>110.7</v>
      </c>
      <c r="FY858">
        <v>63.75</v>
      </c>
      <c r="GA858" t="s">
        <v>3</v>
      </c>
      <c r="GD858">
        <v>1</v>
      </c>
      <c r="GF858">
        <v>1220877284</v>
      </c>
      <c r="GG858">
        <v>2</v>
      </c>
      <c r="GH858">
        <v>1</v>
      </c>
      <c r="GI858">
        <v>2</v>
      </c>
      <c r="GJ858">
        <v>0</v>
      </c>
      <c r="GK858">
        <v>0</v>
      </c>
      <c r="GL858">
        <f t="shared" si="656"/>
        <v>0</v>
      </c>
      <c r="GM858">
        <f t="shared" si="657"/>
        <v>19247.09</v>
      </c>
      <c r="GN858">
        <f t="shared" si="658"/>
        <v>19247.09</v>
      </c>
      <c r="GO858">
        <f t="shared" si="659"/>
        <v>0</v>
      </c>
      <c r="GP858">
        <f t="shared" si="660"/>
        <v>0</v>
      </c>
      <c r="GR858">
        <v>0</v>
      </c>
      <c r="GS858">
        <v>3</v>
      </c>
      <c r="GT858">
        <v>0</v>
      </c>
      <c r="GU858" t="s">
        <v>3</v>
      </c>
      <c r="GV858">
        <f t="shared" si="661"/>
        <v>0</v>
      </c>
      <c r="GW858">
        <v>1</v>
      </c>
      <c r="GX858">
        <f t="shared" si="662"/>
        <v>0</v>
      </c>
      <c r="HA858">
        <v>0</v>
      </c>
      <c r="HB858">
        <v>0</v>
      </c>
      <c r="HC858">
        <f t="shared" si="663"/>
        <v>0</v>
      </c>
      <c r="HE858" t="s">
        <v>3</v>
      </c>
      <c r="HF858" t="s">
        <v>3</v>
      </c>
      <c r="IK858">
        <v>0</v>
      </c>
    </row>
    <row r="859" spans="1:245">
      <c r="A859">
        <v>17</v>
      </c>
      <c r="B859">
        <v>0</v>
      </c>
      <c r="C859">
        <f>ROW(SmtRes!A986)</f>
        <v>986</v>
      </c>
      <c r="D859">
        <f>ROW(EtalonRes!A967)</f>
        <v>967</v>
      </c>
      <c r="E859" t="s">
        <v>52</v>
      </c>
      <c r="F859" t="s">
        <v>321</v>
      </c>
      <c r="G859" t="s">
        <v>322</v>
      </c>
      <c r="H859" t="s">
        <v>37</v>
      </c>
      <c r="I859">
        <f>ROUND(27.5/100,9)</f>
        <v>0.27500000000000002</v>
      </c>
      <c r="J859">
        <v>0</v>
      </c>
      <c r="O859">
        <f t="shared" si="629"/>
        <v>8259.6</v>
      </c>
      <c r="P859">
        <f t="shared" si="630"/>
        <v>5281.04</v>
      </c>
      <c r="Q859">
        <f t="shared" si="631"/>
        <v>239.66</v>
      </c>
      <c r="R859">
        <f t="shared" si="632"/>
        <v>52.37</v>
      </c>
      <c r="S859">
        <f t="shared" si="633"/>
        <v>2738.9</v>
      </c>
      <c r="T859">
        <f t="shared" si="634"/>
        <v>0</v>
      </c>
      <c r="U859">
        <f t="shared" si="635"/>
        <v>9.9334124999999993</v>
      </c>
      <c r="V859">
        <f t="shared" si="636"/>
        <v>0.11687500000000002</v>
      </c>
      <c r="W859">
        <f t="shared" si="637"/>
        <v>0</v>
      </c>
      <c r="X859">
        <f t="shared" si="638"/>
        <v>2623.79</v>
      </c>
      <c r="Y859">
        <f t="shared" si="639"/>
        <v>1423.55</v>
      </c>
      <c r="AA859">
        <v>35806607</v>
      </c>
      <c r="AB859">
        <f t="shared" si="640"/>
        <v>7371.48</v>
      </c>
      <c r="AC859">
        <f t="shared" si="641"/>
        <v>6983.19</v>
      </c>
      <c r="AD859">
        <f>ROUND(((((ET859*1.25))-((EU859*1.25)))+AE859),2)</f>
        <v>88.12</v>
      </c>
      <c r="AE859">
        <f>ROUND(((EU859*1.25)),2)</f>
        <v>5.74</v>
      </c>
      <c r="AF859">
        <f>ROUND(((EV859*1.15)),2)</f>
        <v>300.17</v>
      </c>
      <c r="AG859">
        <f t="shared" si="642"/>
        <v>0</v>
      </c>
      <c r="AH859">
        <f>((EW859*1.15))</f>
        <v>36.121499999999997</v>
      </c>
      <c r="AI859">
        <f>((EX859*1.25))</f>
        <v>0.42500000000000004</v>
      </c>
      <c r="AJ859">
        <f t="shared" si="643"/>
        <v>0</v>
      </c>
      <c r="AK859">
        <v>7314.7</v>
      </c>
      <c r="AL859">
        <v>6983.19</v>
      </c>
      <c r="AM859">
        <v>70.489999999999995</v>
      </c>
      <c r="AN859">
        <v>4.59</v>
      </c>
      <c r="AO859">
        <v>261.02</v>
      </c>
      <c r="AP859">
        <v>0</v>
      </c>
      <c r="AQ859">
        <v>31.41</v>
      </c>
      <c r="AR859">
        <v>0.34</v>
      </c>
      <c r="AS859">
        <v>0</v>
      </c>
      <c r="AT859">
        <v>94</v>
      </c>
      <c r="AU859">
        <v>51</v>
      </c>
      <c r="AV859">
        <v>1</v>
      </c>
      <c r="AW859">
        <v>1</v>
      </c>
      <c r="AZ859">
        <v>1</v>
      </c>
      <c r="BA859">
        <v>33.18</v>
      </c>
      <c r="BB859">
        <v>9.89</v>
      </c>
      <c r="BC859">
        <v>2.75</v>
      </c>
      <c r="BD859" t="s">
        <v>3</v>
      </c>
      <c r="BE859" t="s">
        <v>3</v>
      </c>
      <c r="BF859" t="s">
        <v>3</v>
      </c>
      <c r="BG859" t="s">
        <v>3</v>
      </c>
      <c r="BH859">
        <v>0</v>
      </c>
      <c r="BI859">
        <v>1</v>
      </c>
      <c r="BJ859" t="s">
        <v>323</v>
      </c>
      <c r="BM859">
        <v>11001</v>
      </c>
      <c r="BN859">
        <v>0</v>
      </c>
      <c r="BO859" t="s">
        <v>321</v>
      </c>
      <c r="BP859">
        <v>1</v>
      </c>
      <c r="BQ859">
        <v>2</v>
      </c>
      <c r="BR859">
        <v>0</v>
      </c>
      <c r="BS859">
        <v>33.18</v>
      </c>
      <c r="BT859">
        <v>1</v>
      </c>
      <c r="BU859">
        <v>1</v>
      </c>
      <c r="BV859">
        <v>1</v>
      </c>
      <c r="BW859">
        <v>1</v>
      </c>
      <c r="BX859">
        <v>1</v>
      </c>
      <c r="BY859" t="s">
        <v>3</v>
      </c>
      <c r="BZ859">
        <v>123</v>
      </c>
      <c r="CA859">
        <v>75</v>
      </c>
      <c r="CE859">
        <v>0</v>
      </c>
      <c r="CF859">
        <v>0</v>
      </c>
      <c r="CG859">
        <v>0</v>
      </c>
      <c r="CM859">
        <v>0</v>
      </c>
      <c r="CN859" t="s">
        <v>3</v>
      </c>
      <c r="CO859">
        <v>0</v>
      </c>
      <c r="CP859">
        <f t="shared" si="644"/>
        <v>8259.6</v>
      </c>
      <c r="CQ859">
        <f t="shared" si="645"/>
        <v>19203.772499999999</v>
      </c>
      <c r="CR859">
        <f t="shared" si="646"/>
        <v>871.50680000000011</v>
      </c>
      <c r="CS859">
        <f t="shared" si="647"/>
        <v>190.45320000000001</v>
      </c>
      <c r="CT859">
        <f t="shared" si="648"/>
        <v>9959.6406000000006</v>
      </c>
      <c r="CU859">
        <f t="shared" si="649"/>
        <v>0</v>
      </c>
      <c r="CV859">
        <f t="shared" si="650"/>
        <v>36.121499999999997</v>
      </c>
      <c r="CW859">
        <f t="shared" si="651"/>
        <v>0.42500000000000004</v>
      </c>
      <c r="CX859">
        <f t="shared" si="652"/>
        <v>0</v>
      </c>
      <c r="CY859">
        <f t="shared" si="653"/>
        <v>2623.7937999999999</v>
      </c>
      <c r="CZ859">
        <f t="shared" si="654"/>
        <v>1423.5476999999998</v>
      </c>
      <c r="DC859" t="s">
        <v>3</v>
      </c>
      <c r="DD859" t="s">
        <v>3</v>
      </c>
      <c r="DE859" t="s">
        <v>143</v>
      </c>
      <c r="DF859" t="s">
        <v>143</v>
      </c>
      <c r="DG859" t="s">
        <v>144</v>
      </c>
      <c r="DH859" t="s">
        <v>3</v>
      </c>
      <c r="DI859" t="s">
        <v>144</v>
      </c>
      <c r="DJ859" t="s">
        <v>143</v>
      </c>
      <c r="DK859" t="s">
        <v>3</v>
      </c>
      <c r="DL859" t="s">
        <v>3</v>
      </c>
      <c r="DM859" t="s">
        <v>3</v>
      </c>
      <c r="DN859">
        <v>0</v>
      </c>
      <c r="DO859">
        <v>0</v>
      </c>
      <c r="DP859">
        <v>1</v>
      </c>
      <c r="DQ859">
        <v>1</v>
      </c>
      <c r="DU859">
        <v>1013</v>
      </c>
      <c r="DV859" t="s">
        <v>37</v>
      </c>
      <c r="DW859" t="s">
        <v>37</v>
      </c>
      <c r="DX859">
        <v>1</v>
      </c>
      <c r="DZ859" t="s">
        <v>3</v>
      </c>
      <c r="EA859" t="s">
        <v>3</v>
      </c>
      <c r="EB859" t="s">
        <v>3</v>
      </c>
      <c r="EC859" t="s">
        <v>3</v>
      </c>
      <c r="EE859">
        <v>29085511</v>
      </c>
      <c r="EF859">
        <v>2</v>
      </c>
      <c r="EG859" t="s">
        <v>145</v>
      </c>
      <c r="EH859">
        <v>0</v>
      </c>
      <c r="EI859" t="s">
        <v>3</v>
      </c>
      <c r="EJ859">
        <v>1</v>
      </c>
      <c r="EK859">
        <v>11001</v>
      </c>
      <c r="EL859" t="s">
        <v>22</v>
      </c>
      <c r="EM859" t="s">
        <v>196</v>
      </c>
      <c r="EO859" t="s">
        <v>3</v>
      </c>
      <c r="EQ859">
        <v>0</v>
      </c>
      <c r="ER859">
        <v>7314.7</v>
      </c>
      <c r="ES859">
        <v>6983.19</v>
      </c>
      <c r="ET859">
        <v>70.489999999999995</v>
      </c>
      <c r="EU859">
        <v>4.59</v>
      </c>
      <c r="EV859">
        <v>261.02</v>
      </c>
      <c r="EW859">
        <v>31.41</v>
      </c>
      <c r="EX859">
        <v>0.34</v>
      </c>
      <c r="EY859">
        <v>0</v>
      </c>
      <c r="FQ859">
        <v>0</v>
      </c>
      <c r="FR859">
        <f t="shared" si="655"/>
        <v>0</v>
      </c>
      <c r="FS859">
        <v>0</v>
      </c>
      <c r="FT859" t="s">
        <v>148</v>
      </c>
      <c r="FU859" t="s">
        <v>24</v>
      </c>
      <c r="FV859" t="s">
        <v>24</v>
      </c>
      <c r="FW859" t="s">
        <v>25</v>
      </c>
      <c r="FX859">
        <v>110.7</v>
      </c>
      <c r="FY859">
        <v>63.75</v>
      </c>
      <c r="GA859" t="s">
        <v>3</v>
      </c>
      <c r="GD859">
        <v>1</v>
      </c>
      <c r="GF859">
        <v>-1178116816</v>
      </c>
      <c r="GG859">
        <v>2</v>
      </c>
      <c r="GH859">
        <v>1</v>
      </c>
      <c r="GI859">
        <v>2</v>
      </c>
      <c r="GJ859">
        <v>0</v>
      </c>
      <c r="GK859">
        <v>0</v>
      </c>
      <c r="GL859">
        <f t="shared" si="656"/>
        <v>0</v>
      </c>
      <c r="GM859">
        <f t="shared" si="657"/>
        <v>12306.94</v>
      </c>
      <c r="GN859">
        <f t="shared" si="658"/>
        <v>12306.94</v>
      </c>
      <c r="GO859">
        <f t="shared" si="659"/>
        <v>0</v>
      </c>
      <c r="GP859">
        <f t="shared" si="660"/>
        <v>0</v>
      </c>
      <c r="GR859">
        <v>0</v>
      </c>
      <c r="GS859">
        <v>3</v>
      </c>
      <c r="GT859">
        <v>0</v>
      </c>
      <c r="GU859" t="s">
        <v>3</v>
      </c>
      <c r="GV859">
        <f t="shared" si="661"/>
        <v>0</v>
      </c>
      <c r="GW859">
        <v>1</v>
      </c>
      <c r="GX859">
        <f t="shared" si="662"/>
        <v>0</v>
      </c>
      <c r="HA859">
        <v>0</v>
      </c>
      <c r="HB859">
        <v>0</v>
      </c>
      <c r="HC859">
        <f t="shared" si="663"/>
        <v>0</v>
      </c>
      <c r="HE859" t="s">
        <v>3</v>
      </c>
      <c r="HF859" t="s">
        <v>3</v>
      </c>
      <c r="IK859">
        <v>0</v>
      </c>
    </row>
    <row r="860" spans="1:245">
      <c r="A860">
        <v>18</v>
      </c>
      <c r="B860">
        <v>0</v>
      </c>
      <c r="C860">
        <v>986</v>
      </c>
      <c r="E860" t="s">
        <v>57</v>
      </c>
      <c r="F860" t="s">
        <v>206</v>
      </c>
      <c r="G860" t="s">
        <v>207</v>
      </c>
      <c r="H860" t="s">
        <v>165</v>
      </c>
      <c r="I860">
        <f>I859*J860</f>
        <v>28.05</v>
      </c>
      <c r="J860">
        <v>102</v>
      </c>
      <c r="O860">
        <f t="shared" si="629"/>
        <v>14478.1</v>
      </c>
      <c r="P860">
        <f t="shared" si="630"/>
        <v>14478.1</v>
      </c>
      <c r="Q860">
        <f t="shared" si="631"/>
        <v>0</v>
      </c>
      <c r="R860">
        <f t="shared" si="632"/>
        <v>0</v>
      </c>
      <c r="S860">
        <f t="shared" si="633"/>
        <v>0</v>
      </c>
      <c r="T860">
        <f t="shared" si="634"/>
        <v>0</v>
      </c>
      <c r="U860">
        <f t="shared" si="635"/>
        <v>0</v>
      </c>
      <c r="V860">
        <f t="shared" si="636"/>
        <v>0</v>
      </c>
      <c r="W860">
        <f t="shared" si="637"/>
        <v>105.47</v>
      </c>
      <c r="X860">
        <f t="shared" si="638"/>
        <v>0</v>
      </c>
      <c r="Y860">
        <f t="shared" si="639"/>
        <v>0</v>
      </c>
      <c r="AA860">
        <v>35806607</v>
      </c>
      <c r="AB860">
        <f t="shared" si="640"/>
        <v>82.19</v>
      </c>
      <c r="AC860">
        <f t="shared" si="641"/>
        <v>82.19</v>
      </c>
      <c r="AD860">
        <f>ROUND((((ET860)-(EU860))+AE860),2)</f>
        <v>0</v>
      </c>
      <c r="AE860">
        <f>ROUND((EU860),2)</f>
        <v>0</v>
      </c>
      <c r="AF860">
        <f>ROUND((EV860),2)</f>
        <v>0</v>
      </c>
      <c r="AG860">
        <f t="shared" si="642"/>
        <v>0</v>
      </c>
      <c r="AH860">
        <f>(EW860)</f>
        <v>0</v>
      </c>
      <c r="AI860">
        <f>(EX860)</f>
        <v>0</v>
      </c>
      <c r="AJ860">
        <f t="shared" si="643"/>
        <v>3.76</v>
      </c>
      <c r="AK860">
        <v>82.19</v>
      </c>
      <c r="AL860">
        <v>82.19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3.76</v>
      </c>
      <c r="AT860">
        <v>0</v>
      </c>
      <c r="AU860">
        <v>0</v>
      </c>
      <c r="AV860">
        <v>1</v>
      </c>
      <c r="AW860">
        <v>1</v>
      </c>
      <c r="AZ860">
        <v>1</v>
      </c>
      <c r="BA860">
        <v>1</v>
      </c>
      <c r="BB860">
        <v>1</v>
      </c>
      <c r="BC860">
        <v>6.28</v>
      </c>
      <c r="BD860" t="s">
        <v>3</v>
      </c>
      <c r="BE860" t="s">
        <v>3</v>
      </c>
      <c r="BF860" t="s">
        <v>3</v>
      </c>
      <c r="BG860" t="s">
        <v>3</v>
      </c>
      <c r="BH860">
        <v>3</v>
      </c>
      <c r="BI860">
        <v>1</v>
      </c>
      <c r="BJ860" t="s">
        <v>208</v>
      </c>
      <c r="BM860">
        <v>500001</v>
      </c>
      <c r="BN860">
        <v>0</v>
      </c>
      <c r="BO860" t="s">
        <v>206</v>
      </c>
      <c r="BP860">
        <v>1</v>
      </c>
      <c r="BQ860">
        <v>8</v>
      </c>
      <c r="BR860">
        <v>0</v>
      </c>
      <c r="BS860">
        <v>1</v>
      </c>
      <c r="BT860">
        <v>1</v>
      </c>
      <c r="BU860">
        <v>1</v>
      </c>
      <c r="BV860">
        <v>1</v>
      </c>
      <c r="BW860">
        <v>1</v>
      </c>
      <c r="BX860">
        <v>1</v>
      </c>
      <c r="BY860" t="s">
        <v>3</v>
      </c>
      <c r="BZ860">
        <v>0</v>
      </c>
      <c r="CA860">
        <v>0</v>
      </c>
      <c r="CE860">
        <v>0</v>
      </c>
      <c r="CF860">
        <v>0</v>
      </c>
      <c r="CG860">
        <v>0</v>
      </c>
      <c r="CM860">
        <v>0</v>
      </c>
      <c r="CN860" t="s">
        <v>3</v>
      </c>
      <c r="CO860">
        <v>0</v>
      </c>
      <c r="CP860">
        <f t="shared" si="644"/>
        <v>14478.1</v>
      </c>
      <c r="CQ860">
        <f t="shared" si="645"/>
        <v>516.15319999999997</v>
      </c>
      <c r="CR860">
        <f t="shared" si="646"/>
        <v>0</v>
      </c>
      <c r="CS860">
        <f t="shared" si="647"/>
        <v>0</v>
      </c>
      <c r="CT860">
        <f t="shared" si="648"/>
        <v>0</v>
      </c>
      <c r="CU860">
        <f t="shared" si="649"/>
        <v>0</v>
      </c>
      <c r="CV860">
        <f t="shared" si="650"/>
        <v>0</v>
      </c>
      <c r="CW860">
        <f t="shared" si="651"/>
        <v>0</v>
      </c>
      <c r="CX860">
        <f t="shared" si="652"/>
        <v>3.76</v>
      </c>
      <c r="CY860">
        <f t="shared" si="653"/>
        <v>0</v>
      </c>
      <c r="CZ860">
        <f t="shared" si="654"/>
        <v>0</v>
      </c>
      <c r="DC860" t="s">
        <v>3</v>
      </c>
      <c r="DD860" t="s">
        <v>3</v>
      </c>
      <c r="DE860" t="s">
        <v>3</v>
      </c>
      <c r="DF860" t="s">
        <v>3</v>
      </c>
      <c r="DG860" t="s">
        <v>3</v>
      </c>
      <c r="DH860" t="s">
        <v>3</v>
      </c>
      <c r="DI860" t="s">
        <v>3</v>
      </c>
      <c r="DJ860" t="s">
        <v>3</v>
      </c>
      <c r="DK860" t="s">
        <v>3</v>
      </c>
      <c r="DL860" t="s">
        <v>3</v>
      </c>
      <c r="DM860" t="s">
        <v>3</v>
      </c>
      <c r="DN860">
        <v>0</v>
      </c>
      <c r="DO860">
        <v>0</v>
      </c>
      <c r="DP860">
        <v>1</v>
      </c>
      <c r="DQ860">
        <v>1</v>
      </c>
      <c r="DU860">
        <v>1005</v>
      </c>
      <c r="DV860" t="s">
        <v>165</v>
      </c>
      <c r="DW860" t="s">
        <v>165</v>
      </c>
      <c r="DX860">
        <v>1</v>
      </c>
      <c r="DZ860" t="s">
        <v>3</v>
      </c>
      <c r="EA860" t="s">
        <v>3</v>
      </c>
      <c r="EB860" t="s">
        <v>3</v>
      </c>
      <c r="EC860" t="s">
        <v>3</v>
      </c>
      <c r="EE860">
        <v>29085443</v>
      </c>
      <c r="EF860">
        <v>8</v>
      </c>
      <c r="EG860" t="s">
        <v>153</v>
      </c>
      <c r="EH860">
        <v>0</v>
      </c>
      <c r="EI860" t="s">
        <v>3</v>
      </c>
      <c r="EJ860">
        <v>1</v>
      </c>
      <c r="EK860">
        <v>500001</v>
      </c>
      <c r="EL860" t="s">
        <v>154</v>
      </c>
      <c r="EM860" t="s">
        <v>155</v>
      </c>
      <c r="EO860" t="s">
        <v>3</v>
      </c>
      <c r="EQ860">
        <v>0</v>
      </c>
      <c r="ER860">
        <v>82.19</v>
      </c>
      <c r="ES860">
        <v>82.19</v>
      </c>
      <c r="ET860">
        <v>0</v>
      </c>
      <c r="EU860">
        <v>0</v>
      </c>
      <c r="EV860">
        <v>0</v>
      </c>
      <c r="EW860">
        <v>0</v>
      </c>
      <c r="EX860">
        <v>0</v>
      </c>
      <c r="FQ860">
        <v>0</v>
      </c>
      <c r="FR860">
        <f t="shared" si="655"/>
        <v>0</v>
      </c>
      <c r="FS860">
        <v>0</v>
      </c>
      <c r="FX860">
        <v>0</v>
      </c>
      <c r="FY860">
        <v>0</v>
      </c>
      <c r="GA860" t="s">
        <v>3</v>
      </c>
      <c r="GD860">
        <v>1</v>
      </c>
      <c r="GF860">
        <v>-100917442</v>
      </c>
      <c r="GG860">
        <v>2</v>
      </c>
      <c r="GH860">
        <v>1</v>
      </c>
      <c r="GI860">
        <v>2</v>
      </c>
      <c r="GJ860">
        <v>0</v>
      </c>
      <c r="GK860">
        <v>0</v>
      </c>
      <c r="GL860">
        <f t="shared" si="656"/>
        <v>0</v>
      </c>
      <c r="GM860">
        <f t="shared" si="657"/>
        <v>14478.1</v>
      </c>
      <c r="GN860">
        <f t="shared" si="658"/>
        <v>14478.1</v>
      </c>
      <c r="GO860">
        <f t="shared" si="659"/>
        <v>0</v>
      </c>
      <c r="GP860">
        <f t="shared" si="660"/>
        <v>0</v>
      </c>
      <c r="GR860">
        <v>0</v>
      </c>
      <c r="GS860">
        <v>3</v>
      </c>
      <c r="GT860">
        <v>0</v>
      </c>
      <c r="GU860" t="s">
        <v>3</v>
      </c>
      <c r="GV860">
        <f t="shared" si="661"/>
        <v>0</v>
      </c>
      <c r="GW860">
        <v>1</v>
      </c>
      <c r="GX860">
        <f t="shared" si="662"/>
        <v>0</v>
      </c>
      <c r="HA860">
        <v>0</v>
      </c>
      <c r="HB860">
        <v>0</v>
      </c>
      <c r="HC860">
        <f t="shared" si="663"/>
        <v>0</v>
      </c>
      <c r="HE860" t="s">
        <v>3</v>
      </c>
      <c r="HF860" t="s">
        <v>3</v>
      </c>
      <c r="IK860">
        <v>0</v>
      </c>
    </row>
    <row r="861" spans="1:245">
      <c r="A861">
        <v>18</v>
      </c>
      <c r="B861">
        <v>0</v>
      </c>
      <c r="C861">
        <v>984</v>
      </c>
      <c r="E861" t="s">
        <v>190</v>
      </c>
      <c r="F861" t="s">
        <v>324</v>
      </c>
      <c r="G861" t="s">
        <v>325</v>
      </c>
      <c r="H861" t="s">
        <v>165</v>
      </c>
      <c r="I861">
        <f>I859*J861</f>
        <v>-28.05</v>
      </c>
      <c r="J861">
        <v>-102</v>
      </c>
      <c r="O861">
        <f t="shared" si="629"/>
        <v>-5172.87</v>
      </c>
      <c r="P861">
        <f t="shared" si="630"/>
        <v>-5172.87</v>
      </c>
      <c r="Q861">
        <f t="shared" si="631"/>
        <v>0</v>
      </c>
      <c r="R861">
        <f t="shared" si="632"/>
        <v>0</v>
      </c>
      <c r="S861">
        <f t="shared" si="633"/>
        <v>0</v>
      </c>
      <c r="T861">
        <f t="shared" si="634"/>
        <v>0</v>
      </c>
      <c r="U861">
        <f t="shared" si="635"/>
        <v>0</v>
      </c>
      <c r="V861">
        <f t="shared" si="636"/>
        <v>0</v>
      </c>
      <c r="W861">
        <f t="shared" si="637"/>
        <v>0</v>
      </c>
      <c r="X861">
        <f t="shared" si="638"/>
        <v>0</v>
      </c>
      <c r="Y861">
        <f t="shared" si="639"/>
        <v>0</v>
      </c>
      <c r="AA861">
        <v>35806607</v>
      </c>
      <c r="AB861">
        <f t="shared" si="640"/>
        <v>67.8</v>
      </c>
      <c r="AC861">
        <f t="shared" si="641"/>
        <v>67.8</v>
      </c>
      <c r="AD861">
        <f>ROUND((((ET861)-(EU861))+AE861),2)</f>
        <v>0</v>
      </c>
      <c r="AE861">
        <f>ROUND((EU861),2)</f>
        <v>0</v>
      </c>
      <c r="AF861">
        <f>ROUND((EV861),2)</f>
        <v>0</v>
      </c>
      <c r="AG861">
        <f t="shared" si="642"/>
        <v>0</v>
      </c>
      <c r="AH861">
        <f>(EW861)</f>
        <v>0</v>
      </c>
      <c r="AI861">
        <f>(EX861)</f>
        <v>0</v>
      </c>
      <c r="AJ861">
        <f t="shared" si="643"/>
        <v>0</v>
      </c>
      <c r="AK861">
        <v>67.8</v>
      </c>
      <c r="AL861">
        <v>67.8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1</v>
      </c>
      <c r="AW861">
        <v>1</v>
      </c>
      <c r="AZ861">
        <v>1</v>
      </c>
      <c r="BA861">
        <v>1</v>
      </c>
      <c r="BB861">
        <v>1</v>
      </c>
      <c r="BC861">
        <v>2.72</v>
      </c>
      <c r="BD861" t="s">
        <v>3</v>
      </c>
      <c r="BE861" t="s">
        <v>3</v>
      </c>
      <c r="BF861" t="s">
        <v>3</v>
      </c>
      <c r="BG861" t="s">
        <v>3</v>
      </c>
      <c r="BH861">
        <v>3</v>
      </c>
      <c r="BI861">
        <v>1</v>
      </c>
      <c r="BJ861" t="s">
        <v>326</v>
      </c>
      <c r="BM861">
        <v>500001</v>
      </c>
      <c r="BN861">
        <v>0</v>
      </c>
      <c r="BO861" t="s">
        <v>324</v>
      </c>
      <c r="BP861">
        <v>1</v>
      </c>
      <c r="BQ861">
        <v>8</v>
      </c>
      <c r="BR861">
        <v>1</v>
      </c>
      <c r="BS861">
        <v>1</v>
      </c>
      <c r="BT861">
        <v>1</v>
      </c>
      <c r="BU861">
        <v>1</v>
      </c>
      <c r="BV861">
        <v>1</v>
      </c>
      <c r="BW861">
        <v>1</v>
      </c>
      <c r="BX861">
        <v>1</v>
      </c>
      <c r="BY861" t="s">
        <v>3</v>
      </c>
      <c r="BZ861">
        <v>0</v>
      </c>
      <c r="CA861">
        <v>0</v>
      </c>
      <c r="CE861">
        <v>0</v>
      </c>
      <c r="CF861">
        <v>0</v>
      </c>
      <c r="CG861">
        <v>0</v>
      </c>
      <c r="CM861">
        <v>0</v>
      </c>
      <c r="CN861" t="s">
        <v>3</v>
      </c>
      <c r="CO861">
        <v>0</v>
      </c>
      <c r="CP861">
        <f t="shared" si="644"/>
        <v>-5172.87</v>
      </c>
      <c r="CQ861">
        <f t="shared" si="645"/>
        <v>184.416</v>
      </c>
      <c r="CR861">
        <f t="shared" si="646"/>
        <v>0</v>
      </c>
      <c r="CS861">
        <f t="shared" si="647"/>
        <v>0</v>
      </c>
      <c r="CT861">
        <f t="shared" si="648"/>
        <v>0</v>
      </c>
      <c r="CU861">
        <f t="shared" si="649"/>
        <v>0</v>
      </c>
      <c r="CV861">
        <f t="shared" si="650"/>
        <v>0</v>
      </c>
      <c r="CW861">
        <f t="shared" si="651"/>
        <v>0</v>
      </c>
      <c r="CX861">
        <f t="shared" si="652"/>
        <v>0</v>
      </c>
      <c r="CY861">
        <f t="shared" si="653"/>
        <v>0</v>
      </c>
      <c r="CZ861">
        <f t="shared" si="654"/>
        <v>0</v>
      </c>
      <c r="DC861" t="s">
        <v>3</v>
      </c>
      <c r="DD861" t="s">
        <v>3</v>
      </c>
      <c r="DE861" t="s">
        <v>3</v>
      </c>
      <c r="DF861" t="s">
        <v>3</v>
      </c>
      <c r="DG861" t="s">
        <v>3</v>
      </c>
      <c r="DH861" t="s">
        <v>3</v>
      </c>
      <c r="DI861" t="s">
        <v>3</v>
      </c>
      <c r="DJ861" t="s">
        <v>3</v>
      </c>
      <c r="DK861" t="s">
        <v>3</v>
      </c>
      <c r="DL861" t="s">
        <v>3</v>
      </c>
      <c r="DM861" t="s">
        <v>3</v>
      </c>
      <c r="DN861">
        <v>0</v>
      </c>
      <c r="DO861">
        <v>0</v>
      </c>
      <c r="DP861">
        <v>1</v>
      </c>
      <c r="DQ861">
        <v>1</v>
      </c>
      <c r="DU861">
        <v>1005</v>
      </c>
      <c r="DV861" t="s">
        <v>165</v>
      </c>
      <c r="DW861" t="s">
        <v>165</v>
      </c>
      <c r="DX861">
        <v>1</v>
      </c>
      <c r="DZ861" t="s">
        <v>3</v>
      </c>
      <c r="EA861" t="s">
        <v>3</v>
      </c>
      <c r="EB861" t="s">
        <v>3</v>
      </c>
      <c r="EC861" t="s">
        <v>3</v>
      </c>
      <c r="EE861">
        <v>29085443</v>
      </c>
      <c r="EF861">
        <v>8</v>
      </c>
      <c r="EG861" t="s">
        <v>153</v>
      </c>
      <c r="EH861">
        <v>0</v>
      </c>
      <c r="EI861" t="s">
        <v>3</v>
      </c>
      <c r="EJ861">
        <v>1</v>
      </c>
      <c r="EK861">
        <v>500001</v>
      </c>
      <c r="EL861" t="s">
        <v>154</v>
      </c>
      <c r="EM861" t="s">
        <v>155</v>
      </c>
      <c r="EO861" t="s">
        <v>3</v>
      </c>
      <c r="EQ861">
        <v>0</v>
      </c>
      <c r="ER861">
        <v>67.8</v>
      </c>
      <c r="ES861">
        <v>67.8</v>
      </c>
      <c r="ET861">
        <v>0</v>
      </c>
      <c r="EU861">
        <v>0</v>
      </c>
      <c r="EV861">
        <v>0</v>
      </c>
      <c r="EW861">
        <v>0</v>
      </c>
      <c r="EX861">
        <v>0</v>
      </c>
      <c r="FQ861">
        <v>0</v>
      </c>
      <c r="FR861">
        <f t="shared" si="655"/>
        <v>0</v>
      </c>
      <c r="FS861">
        <v>0</v>
      </c>
      <c r="FX861">
        <v>0</v>
      </c>
      <c r="FY861">
        <v>0</v>
      </c>
      <c r="GA861" t="s">
        <v>3</v>
      </c>
      <c r="GD861">
        <v>1</v>
      </c>
      <c r="GF861">
        <v>-217513507</v>
      </c>
      <c r="GG861">
        <v>2</v>
      </c>
      <c r="GH861">
        <v>1</v>
      </c>
      <c r="GI861">
        <v>2</v>
      </c>
      <c r="GJ861">
        <v>0</v>
      </c>
      <c r="GK861">
        <v>0</v>
      </c>
      <c r="GL861">
        <f t="shared" si="656"/>
        <v>0</v>
      </c>
      <c r="GM861">
        <f t="shared" si="657"/>
        <v>-5172.87</v>
      </c>
      <c r="GN861">
        <f t="shared" si="658"/>
        <v>-5172.87</v>
      </c>
      <c r="GO861">
        <f t="shared" si="659"/>
        <v>0</v>
      </c>
      <c r="GP861">
        <f t="shared" si="660"/>
        <v>0</v>
      </c>
      <c r="GR861">
        <v>0</v>
      </c>
      <c r="GS861">
        <v>0</v>
      </c>
      <c r="GT861">
        <v>0</v>
      </c>
      <c r="GU861" t="s">
        <v>3</v>
      </c>
      <c r="GV861">
        <f t="shared" si="661"/>
        <v>0</v>
      </c>
      <c r="GW861">
        <v>1</v>
      </c>
      <c r="GX861">
        <f t="shared" si="662"/>
        <v>0</v>
      </c>
      <c r="HA861">
        <v>0</v>
      </c>
      <c r="HB861">
        <v>0</v>
      </c>
      <c r="HC861">
        <f t="shared" si="663"/>
        <v>0</v>
      </c>
      <c r="HE861" t="s">
        <v>3</v>
      </c>
      <c r="HF861" t="s">
        <v>3</v>
      </c>
      <c r="IK861">
        <v>0</v>
      </c>
    </row>
    <row r="862" spans="1:245">
      <c r="A862">
        <v>17</v>
      </c>
      <c r="B862">
        <v>0</v>
      </c>
      <c r="C862">
        <f>ROW(SmtRes!A998)</f>
        <v>998</v>
      </c>
      <c r="D862">
        <f>ROW(EtalonRes!A979)</f>
        <v>979</v>
      </c>
      <c r="E862" t="s">
        <v>65</v>
      </c>
      <c r="F862" t="s">
        <v>210</v>
      </c>
      <c r="G862" t="s">
        <v>211</v>
      </c>
      <c r="H862" t="s">
        <v>55</v>
      </c>
      <c r="I862">
        <f>ROUND(21.3/100,9)</f>
        <v>0.21299999999999999</v>
      </c>
      <c r="J862">
        <v>0</v>
      </c>
      <c r="O862">
        <f t="shared" si="629"/>
        <v>1310.46</v>
      </c>
      <c r="P862">
        <f t="shared" si="630"/>
        <v>796.71</v>
      </c>
      <c r="Q862">
        <f t="shared" si="631"/>
        <v>16.850000000000001</v>
      </c>
      <c r="R862">
        <f t="shared" si="632"/>
        <v>0</v>
      </c>
      <c r="S862">
        <f t="shared" si="633"/>
        <v>496.9</v>
      </c>
      <c r="T862">
        <f t="shared" si="634"/>
        <v>0</v>
      </c>
      <c r="U862">
        <f t="shared" si="635"/>
        <v>1.631367</v>
      </c>
      <c r="V862">
        <f t="shared" si="636"/>
        <v>0</v>
      </c>
      <c r="W862">
        <f t="shared" si="637"/>
        <v>0</v>
      </c>
      <c r="X862">
        <f t="shared" si="638"/>
        <v>467.09</v>
      </c>
      <c r="Y862">
        <f t="shared" si="639"/>
        <v>253.42</v>
      </c>
      <c r="AA862">
        <v>35806607</v>
      </c>
      <c r="AB862">
        <f t="shared" si="640"/>
        <v>1480.04</v>
      </c>
      <c r="AC862">
        <f t="shared" si="641"/>
        <v>1395.68</v>
      </c>
      <c r="AD862">
        <f>ROUND(((((ET862*1.25))-((EU862*1.25)))+AE862),2)</f>
        <v>14.05</v>
      </c>
      <c r="AE862">
        <f>ROUND(((EU862*1.25)),2)</f>
        <v>0</v>
      </c>
      <c r="AF862">
        <f>ROUND(((EV862*1.15)),2)</f>
        <v>70.31</v>
      </c>
      <c r="AG862">
        <f t="shared" si="642"/>
        <v>0</v>
      </c>
      <c r="AH862">
        <f>((EW862*1.15))</f>
        <v>7.6589999999999998</v>
      </c>
      <c r="AI862">
        <f>((EX862*1.25))</f>
        <v>0</v>
      </c>
      <c r="AJ862">
        <f t="shared" si="643"/>
        <v>0</v>
      </c>
      <c r="AK862">
        <v>1468.06</v>
      </c>
      <c r="AL862">
        <v>1395.68</v>
      </c>
      <c r="AM862">
        <v>11.24</v>
      </c>
      <c r="AN862">
        <v>0</v>
      </c>
      <c r="AO862">
        <v>61.14</v>
      </c>
      <c r="AP862">
        <v>0</v>
      </c>
      <c r="AQ862">
        <v>6.66</v>
      </c>
      <c r="AR862">
        <v>0</v>
      </c>
      <c r="AS862">
        <v>0</v>
      </c>
      <c r="AT862">
        <v>94</v>
      </c>
      <c r="AU862">
        <v>51</v>
      </c>
      <c r="AV862">
        <v>1</v>
      </c>
      <c r="AW862">
        <v>1</v>
      </c>
      <c r="AZ862">
        <v>1</v>
      </c>
      <c r="BA862">
        <v>33.18</v>
      </c>
      <c r="BB862">
        <v>5.63</v>
      </c>
      <c r="BC862">
        <v>2.68</v>
      </c>
      <c r="BD862" t="s">
        <v>3</v>
      </c>
      <c r="BE862" t="s">
        <v>3</v>
      </c>
      <c r="BF862" t="s">
        <v>3</v>
      </c>
      <c r="BG862" t="s">
        <v>3</v>
      </c>
      <c r="BH862">
        <v>0</v>
      </c>
      <c r="BI862">
        <v>1</v>
      </c>
      <c r="BJ862" t="s">
        <v>212</v>
      </c>
      <c r="BM862">
        <v>11001</v>
      </c>
      <c r="BN862">
        <v>0</v>
      </c>
      <c r="BO862" t="s">
        <v>210</v>
      </c>
      <c r="BP862">
        <v>1</v>
      </c>
      <c r="BQ862">
        <v>2</v>
      </c>
      <c r="BR862">
        <v>0</v>
      </c>
      <c r="BS862">
        <v>33.18</v>
      </c>
      <c r="BT862">
        <v>1</v>
      </c>
      <c r="BU862">
        <v>1</v>
      </c>
      <c r="BV862">
        <v>1</v>
      </c>
      <c r="BW862">
        <v>1</v>
      </c>
      <c r="BX862">
        <v>1</v>
      </c>
      <c r="BY862" t="s">
        <v>3</v>
      </c>
      <c r="BZ862">
        <v>123</v>
      </c>
      <c r="CA862">
        <v>75</v>
      </c>
      <c r="CE862">
        <v>0</v>
      </c>
      <c r="CF862">
        <v>0</v>
      </c>
      <c r="CG862">
        <v>0</v>
      </c>
      <c r="CM862">
        <v>0</v>
      </c>
      <c r="CN862" t="s">
        <v>3</v>
      </c>
      <c r="CO862">
        <v>0</v>
      </c>
      <c r="CP862">
        <f t="shared" si="644"/>
        <v>1310.46</v>
      </c>
      <c r="CQ862">
        <f t="shared" si="645"/>
        <v>3740.4224000000004</v>
      </c>
      <c r="CR862">
        <f t="shared" si="646"/>
        <v>79.101500000000001</v>
      </c>
      <c r="CS862">
        <f t="shared" si="647"/>
        <v>0</v>
      </c>
      <c r="CT862">
        <f t="shared" si="648"/>
        <v>2332.8858</v>
      </c>
      <c r="CU862">
        <f t="shared" si="649"/>
        <v>0</v>
      </c>
      <c r="CV862">
        <f t="shared" si="650"/>
        <v>7.6589999999999998</v>
      </c>
      <c r="CW862">
        <f t="shared" si="651"/>
        <v>0</v>
      </c>
      <c r="CX862">
        <f t="shared" si="652"/>
        <v>0</v>
      </c>
      <c r="CY862">
        <f t="shared" si="653"/>
        <v>467.08600000000001</v>
      </c>
      <c r="CZ862">
        <f t="shared" si="654"/>
        <v>253.41899999999998</v>
      </c>
      <c r="DC862" t="s">
        <v>3</v>
      </c>
      <c r="DD862" t="s">
        <v>3</v>
      </c>
      <c r="DE862" t="s">
        <v>143</v>
      </c>
      <c r="DF862" t="s">
        <v>143</v>
      </c>
      <c r="DG862" t="s">
        <v>144</v>
      </c>
      <c r="DH862" t="s">
        <v>3</v>
      </c>
      <c r="DI862" t="s">
        <v>144</v>
      </c>
      <c r="DJ862" t="s">
        <v>143</v>
      </c>
      <c r="DK862" t="s">
        <v>3</v>
      </c>
      <c r="DL862" t="s">
        <v>3</v>
      </c>
      <c r="DM862" t="s">
        <v>3</v>
      </c>
      <c r="DN862">
        <v>0</v>
      </c>
      <c r="DO862">
        <v>0</v>
      </c>
      <c r="DP862">
        <v>1</v>
      </c>
      <c r="DQ862">
        <v>1</v>
      </c>
      <c r="DU862">
        <v>1013</v>
      </c>
      <c r="DV862" t="s">
        <v>55</v>
      </c>
      <c r="DW862" t="s">
        <v>55</v>
      </c>
      <c r="DX862">
        <v>1</v>
      </c>
      <c r="DZ862" t="s">
        <v>3</v>
      </c>
      <c r="EA862" t="s">
        <v>3</v>
      </c>
      <c r="EB862" t="s">
        <v>3</v>
      </c>
      <c r="EC862" t="s">
        <v>3</v>
      </c>
      <c r="EE862">
        <v>29085511</v>
      </c>
      <c r="EF862">
        <v>2</v>
      </c>
      <c r="EG862" t="s">
        <v>145</v>
      </c>
      <c r="EH862">
        <v>0</v>
      </c>
      <c r="EI862" t="s">
        <v>3</v>
      </c>
      <c r="EJ862">
        <v>1</v>
      </c>
      <c r="EK862">
        <v>11001</v>
      </c>
      <c r="EL862" t="s">
        <v>22</v>
      </c>
      <c r="EM862" t="s">
        <v>196</v>
      </c>
      <c r="EO862" t="s">
        <v>3</v>
      </c>
      <c r="EQ862">
        <v>0</v>
      </c>
      <c r="ER862">
        <v>1468.06</v>
      </c>
      <c r="ES862">
        <v>1395.68</v>
      </c>
      <c r="ET862">
        <v>11.24</v>
      </c>
      <c r="EU862">
        <v>0</v>
      </c>
      <c r="EV862">
        <v>61.14</v>
      </c>
      <c r="EW862">
        <v>6.66</v>
      </c>
      <c r="EX862">
        <v>0</v>
      </c>
      <c r="EY862">
        <v>0</v>
      </c>
      <c r="FQ862">
        <v>0</v>
      </c>
      <c r="FR862">
        <f t="shared" si="655"/>
        <v>0</v>
      </c>
      <c r="FS862">
        <v>0</v>
      </c>
      <c r="FT862" t="s">
        <v>148</v>
      </c>
      <c r="FU862" t="s">
        <v>24</v>
      </c>
      <c r="FV862" t="s">
        <v>24</v>
      </c>
      <c r="FW862" t="s">
        <v>25</v>
      </c>
      <c r="FX862">
        <v>110.7</v>
      </c>
      <c r="FY862">
        <v>63.75</v>
      </c>
      <c r="GA862" t="s">
        <v>3</v>
      </c>
      <c r="GD862">
        <v>1</v>
      </c>
      <c r="GF862">
        <v>-1131838271</v>
      </c>
      <c r="GG862">
        <v>2</v>
      </c>
      <c r="GH862">
        <v>1</v>
      </c>
      <c r="GI862">
        <v>2</v>
      </c>
      <c r="GJ862">
        <v>0</v>
      </c>
      <c r="GK862">
        <v>0</v>
      </c>
      <c r="GL862">
        <f t="shared" si="656"/>
        <v>0</v>
      </c>
      <c r="GM862">
        <f t="shared" si="657"/>
        <v>2030.97</v>
      </c>
      <c r="GN862">
        <f t="shared" si="658"/>
        <v>2030.97</v>
      </c>
      <c r="GO862">
        <f t="shared" si="659"/>
        <v>0</v>
      </c>
      <c r="GP862">
        <f t="shared" si="660"/>
        <v>0</v>
      </c>
      <c r="GR862">
        <v>0</v>
      </c>
      <c r="GS862">
        <v>3</v>
      </c>
      <c r="GT862">
        <v>0</v>
      </c>
      <c r="GU862" t="s">
        <v>3</v>
      </c>
      <c r="GV862">
        <f t="shared" si="661"/>
        <v>0</v>
      </c>
      <c r="GW862">
        <v>1</v>
      </c>
      <c r="GX862">
        <f t="shared" si="662"/>
        <v>0</v>
      </c>
      <c r="HA862">
        <v>0</v>
      </c>
      <c r="HB862">
        <v>0</v>
      </c>
      <c r="HC862">
        <f t="shared" si="663"/>
        <v>0</v>
      </c>
      <c r="HE862" t="s">
        <v>3</v>
      </c>
      <c r="HF862" t="s">
        <v>3</v>
      </c>
      <c r="IK862">
        <v>0</v>
      </c>
    </row>
    <row r="863" spans="1:245">
      <c r="A863">
        <v>17</v>
      </c>
      <c r="B863">
        <v>0</v>
      </c>
      <c r="C863">
        <f>ROW(SmtRes!A1017)</f>
        <v>1017</v>
      </c>
      <c r="D863">
        <f>ROW(EtalonRes!A998)</f>
        <v>998</v>
      </c>
      <c r="E863" t="s">
        <v>70</v>
      </c>
      <c r="F863" t="s">
        <v>301</v>
      </c>
      <c r="G863" t="s">
        <v>302</v>
      </c>
      <c r="H863" t="s">
        <v>216</v>
      </c>
      <c r="I863">
        <f>ROUND(26.625/100,9)</f>
        <v>0.26624999999999999</v>
      </c>
      <c r="J863">
        <v>0</v>
      </c>
      <c r="O863">
        <f t="shared" si="629"/>
        <v>19821.919999999998</v>
      </c>
      <c r="P863">
        <f t="shared" si="630"/>
        <v>11577.05</v>
      </c>
      <c r="Q863">
        <f t="shared" si="631"/>
        <v>44.02</v>
      </c>
      <c r="R863">
        <f t="shared" si="632"/>
        <v>0</v>
      </c>
      <c r="S863">
        <f t="shared" si="633"/>
        <v>8200.85</v>
      </c>
      <c r="T863">
        <f t="shared" si="634"/>
        <v>0</v>
      </c>
      <c r="U863">
        <f t="shared" si="635"/>
        <v>27.250687499999998</v>
      </c>
      <c r="V863">
        <f t="shared" si="636"/>
        <v>0</v>
      </c>
      <c r="W863">
        <f t="shared" si="637"/>
        <v>0</v>
      </c>
      <c r="X863">
        <f t="shared" si="638"/>
        <v>7380.77</v>
      </c>
      <c r="Y863">
        <f t="shared" si="639"/>
        <v>3526.37</v>
      </c>
      <c r="AA863">
        <v>35806607</v>
      </c>
      <c r="AB863">
        <f t="shared" si="640"/>
        <v>8403.0499999999993</v>
      </c>
      <c r="AC863">
        <f t="shared" si="641"/>
        <v>7445.53</v>
      </c>
      <c r="AD863">
        <f>ROUND(((((ET863*1.25))-((EU863*1.25)))+AE863),2)</f>
        <v>29.21</v>
      </c>
      <c r="AE863">
        <f>ROUND(((EU863*1.25)),2)</f>
        <v>0</v>
      </c>
      <c r="AF863">
        <f>ROUND(((EV863*1.15)),2)</f>
        <v>928.31</v>
      </c>
      <c r="AG863">
        <f t="shared" si="642"/>
        <v>0</v>
      </c>
      <c r="AH863">
        <f>((EW863*1.15))</f>
        <v>102.35</v>
      </c>
      <c r="AI863">
        <f>((EX863*1.25))</f>
        <v>0</v>
      </c>
      <c r="AJ863">
        <f t="shared" si="643"/>
        <v>0</v>
      </c>
      <c r="AK863">
        <v>8276.1299999999992</v>
      </c>
      <c r="AL863">
        <v>7445.53</v>
      </c>
      <c r="AM863">
        <v>23.37</v>
      </c>
      <c r="AN863">
        <v>0</v>
      </c>
      <c r="AO863">
        <v>807.23</v>
      </c>
      <c r="AP863">
        <v>0</v>
      </c>
      <c r="AQ863">
        <v>89</v>
      </c>
      <c r="AR863">
        <v>0</v>
      </c>
      <c r="AS863">
        <v>0</v>
      </c>
      <c r="AT863">
        <v>90</v>
      </c>
      <c r="AU863">
        <v>43</v>
      </c>
      <c r="AV863">
        <v>1</v>
      </c>
      <c r="AW863">
        <v>1</v>
      </c>
      <c r="AZ863">
        <v>1</v>
      </c>
      <c r="BA863">
        <v>33.18</v>
      </c>
      <c r="BB863">
        <v>5.66</v>
      </c>
      <c r="BC863">
        <v>5.84</v>
      </c>
      <c r="BD863" t="s">
        <v>3</v>
      </c>
      <c r="BE863" t="s">
        <v>3</v>
      </c>
      <c r="BF863" t="s">
        <v>3</v>
      </c>
      <c r="BG863" t="s">
        <v>3</v>
      </c>
      <c r="BH863">
        <v>0</v>
      </c>
      <c r="BI863">
        <v>1</v>
      </c>
      <c r="BJ863" t="s">
        <v>327</v>
      </c>
      <c r="BM863">
        <v>10001</v>
      </c>
      <c r="BN863">
        <v>0</v>
      </c>
      <c r="BO863" t="s">
        <v>301</v>
      </c>
      <c r="BP863">
        <v>1</v>
      </c>
      <c r="BQ863">
        <v>2</v>
      </c>
      <c r="BR863">
        <v>0</v>
      </c>
      <c r="BS863">
        <v>33.18</v>
      </c>
      <c r="BT863">
        <v>1</v>
      </c>
      <c r="BU863">
        <v>1</v>
      </c>
      <c r="BV863">
        <v>1</v>
      </c>
      <c r="BW863">
        <v>1</v>
      </c>
      <c r="BX863">
        <v>1</v>
      </c>
      <c r="BY863" t="s">
        <v>3</v>
      </c>
      <c r="BZ863">
        <v>118</v>
      </c>
      <c r="CA863">
        <v>63</v>
      </c>
      <c r="CE863">
        <v>0</v>
      </c>
      <c r="CF863">
        <v>0</v>
      </c>
      <c r="CG863">
        <v>0</v>
      </c>
      <c r="CM863">
        <v>0</v>
      </c>
      <c r="CN863" t="s">
        <v>3</v>
      </c>
      <c r="CO863">
        <v>0</v>
      </c>
      <c r="CP863">
        <f t="shared" si="644"/>
        <v>19821.919999999998</v>
      </c>
      <c r="CQ863">
        <f t="shared" si="645"/>
        <v>43481.895199999999</v>
      </c>
      <c r="CR863">
        <f t="shared" si="646"/>
        <v>165.32860000000002</v>
      </c>
      <c r="CS863">
        <f t="shared" si="647"/>
        <v>0</v>
      </c>
      <c r="CT863">
        <f t="shared" si="648"/>
        <v>30801.325799999999</v>
      </c>
      <c r="CU863">
        <f t="shared" si="649"/>
        <v>0</v>
      </c>
      <c r="CV863">
        <f t="shared" si="650"/>
        <v>102.35</v>
      </c>
      <c r="CW863">
        <f t="shared" si="651"/>
        <v>0</v>
      </c>
      <c r="CX863">
        <f t="shared" si="652"/>
        <v>0</v>
      </c>
      <c r="CY863">
        <f t="shared" si="653"/>
        <v>7380.7650000000003</v>
      </c>
      <c r="CZ863">
        <f t="shared" si="654"/>
        <v>3526.3654999999999</v>
      </c>
      <c r="DC863" t="s">
        <v>3</v>
      </c>
      <c r="DD863" t="s">
        <v>3</v>
      </c>
      <c r="DE863" t="s">
        <v>143</v>
      </c>
      <c r="DF863" t="s">
        <v>143</v>
      </c>
      <c r="DG863" t="s">
        <v>144</v>
      </c>
      <c r="DH863" t="s">
        <v>3</v>
      </c>
      <c r="DI863" t="s">
        <v>144</v>
      </c>
      <c r="DJ863" t="s">
        <v>143</v>
      </c>
      <c r="DK863" t="s">
        <v>3</v>
      </c>
      <c r="DL863" t="s">
        <v>3</v>
      </c>
      <c r="DM863" t="s">
        <v>3</v>
      </c>
      <c r="DN863">
        <v>0</v>
      </c>
      <c r="DO863">
        <v>0</v>
      </c>
      <c r="DP863">
        <v>1</v>
      </c>
      <c r="DQ863">
        <v>1</v>
      </c>
      <c r="DU863">
        <v>1005</v>
      </c>
      <c r="DV863" t="s">
        <v>216</v>
      </c>
      <c r="DW863" t="s">
        <v>216</v>
      </c>
      <c r="DX863">
        <v>100</v>
      </c>
      <c r="DZ863" t="s">
        <v>3</v>
      </c>
      <c r="EA863" t="s">
        <v>3</v>
      </c>
      <c r="EB863" t="s">
        <v>3</v>
      </c>
      <c r="EC863" t="s">
        <v>3</v>
      </c>
      <c r="EE863">
        <v>29085510</v>
      </c>
      <c r="EF863">
        <v>2</v>
      </c>
      <c r="EG863" t="s">
        <v>145</v>
      </c>
      <c r="EH863">
        <v>0</v>
      </c>
      <c r="EI863" t="s">
        <v>3</v>
      </c>
      <c r="EJ863">
        <v>1</v>
      </c>
      <c r="EK863">
        <v>10001</v>
      </c>
      <c r="EL863" t="s">
        <v>146</v>
      </c>
      <c r="EM863" t="s">
        <v>147</v>
      </c>
      <c r="EO863" t="s">
        <v>3</v>
      </c>
      <c r="EQ863">
        <v>0</v>
      </c>
      <c r="ER863">
        <v>8276.1299999999992</v>
      </c>
      <c r="ES863">
        <v>7445.53</v>
      </c>
      <c r="ET863">
        <v>23.37</v>
      </c>
      <c r="EU863">
        <v>0</v>
      </c>
      <c r="EV863">
        <v>807.23</v>
      </c>
      <c r="EW863">
        <v>89</v>
      </c>
      <c r="EX863">
        <v>0</v>
      </c>
      <c r="EY863">
        <v>0</v>
      </c>
      <c r="FQ863">
        <v>0</v>
      </c>
      <c r="FR863">
        <f t="shared" si="655"/>
        <v>0</v>
      </c>
      <c r="FS863">
        <v>0</v>
      </c>
      <c r="FT863" t="s">
        <v>148</v>
      </c>
      <c r="FU863" t="s">
        <v>24</v>
      </c>
      <c r="FV863" t="s">
        <v>24</v>
      </c>
      <c r="FW863" t="s">
        <v>25</v>
      </c>
      <c r="FX863">
        <v>106.2</v>
      </c>
      <c r="FY863">
        <v>53.55</v>
      </c>
      <c r="GA863" t="s">
        <v>3</v>
      </c>
      <c r="GD863">
        <v>1</v>
      </c>
      <c r="GF863">
        <v>-978692579</v>
      </c>
      <c r="GG863">
        <v>2</v>
      </c>
      <c r="GH863">
        <v>1</v>
      </c>
      <c r="GI863">
        <v>2</v>
      </c>
      <c r="GJ863">
        <v>0</v>
      </c>
      <c r="GK863">
        <v>0</v>
      </c>
      <c r="GL863">
        <f t="shared" si="656"/>
        <v>0</v>
      </c>
      <c r="GM863">
        <f t="shared" si="657"/>
        <v>30729.06</v>
      </c>
      <c r="GN863">
        <f t="shared" si="658"/>
        <v>30729.06</v>
      </c>
      <c r="GO863">
        <f t="shared" si="659"/>
        <v>0</v>
      </c>
      <c r="GP863">
        <f t="shared" si="660"/>
        <v>0</v>
      </c>
      <c r="GR863">
        <v>0</v>
      </c>
      <c r="GS863">
        <v>3</v>
      </c>
      <c r="GT863">
        <v>0</v>
      </c>
      <c r="GU863" t="s">
        <v>3</v>
      </c>
      <c r="GV863">
        <f t="shared" si="661"/>
        <v>0</v>
      </c>
      <c r="GW863">
        <v>1</v>
      </c>
      <c r="GX863">
        <f t="shared" si="662"/>
        <v>0</v>
      </c>
      <c r="HA863">
        <v>0</v>
      </c>
      <c r="HB863">
        <v>0</v>
      </c>
      <c r="HC863">
        <f t="shared" si="663"/>
        <v>0</v>
      </c>
      <c r="HE863" t="s">
        <v>3</v>
      </c>
      <c r="HF863" t="s">
        <v>3</v>
      </c>
      <c r="IK863">
        <v>0</v>
      </c>
    </row>
    <row r="864" spans="1:245">
      <c r="A864">
        <v>17</v>
      </c>
      <c r="B864">
        <v>0</v>
      </c>
      <c r="C864">
        <f>ROW(SmtRes!A1035)</f>
        <v>1035</v>
      </c>
      <c r="D864">
        <f>ROW(EtalonRes!A1016)</f>
        <v>1016</v>
      </c>
      <c r="E864" t="s">
        <v>74</v>
      </c>
      <c r="F864" t="s">
        <v>214</v>
      </c>
      <c r="G864" t="s">
        <v>215</v>
      </c>
      <c r="H864" t="s">
        <v>216</v>
      </c>
      <c r="I864">
        <f>ROUND(26.625/100,9)</f>
        <v>0.26624999999999999</v>
      </c>
      <c r="J864">
        <v>0</v>
      </c>
      <c r="O864">
        <f t="shared" si="629"/>
        <v>19386.03</v>
      </c>
      <c r="P864">
        <f t="shared" si="630"/>
        <v>11616.74</v>
      </c>
      <c r="Q864">
        <f t="shared" si="631"/>
        <v>29.14</v>
      </c>
      <c r="R864">
        <f t="shared" si="632"/>
        <v>0</v>
      </c>
      <c r="S864">
        <f t="shared" si="633"/>
        <v>7740.15</v>
      </c>
      <c r="T864">
        <f t="shared" si="634"/>
        <v>0</v>
      </c>
      <c r="U864">
        <f t="shared" si="635"/>
        <v>25.719749999999998</v>
      </c>
      <c r="V864">
        <f t="shared" si="636"/>
        <v>0</v>
      </c>
      <c r="W864">
        <f t="shared" si="637"/>
        <v>0</v>
      </c>
      <c r="X864">
        <f t="shared" si="638"/>
        <v>6966.14</v>
      </c>
      <c r="Y864">
        <f t="shared" si="639"/>
        <v>3328.26</v>
      </c>
      <c r="AA864">
        <v>35806607</v>
      </c>
      <c r="AB864">
        <f t="shared" si="640"/>
        <v>8548.36</v>
      </c>
      <c r="AC864">
        <f t="shared" si="641"/>
        <v>7654.55</v>
      </c>
      <c r="AD864">
        <f>ROUND(((((ET864*1.25))-((EU864*1.25)))+AE864),2)</f>
        <v>17.649999999999999</v>
      </c>
      <c r="AE864">
        <f>ROUND(((EU864*1.25)),2)</f>
        <v>0</v>
      </c>
      <c r="AF864">
        <f>ROUND(((EV864*1.15)),2)</f>
        <v>876.16</v>
      </c>
      <c r="AG864">
        <f t="shared" si="642"/>
        <v>0</v>
      </c>
      <c r="AH864">
        <f>((EW864*1.15))</f>
        <v>96.6</v>
      </c>
      <c r="AI864">
        <f>((EX864*1.25))</f>
        <v>0</v>
      </c>
      <c r="AJ864">
        <f t="shared" si="643"/>
        <v>0</v>
      </c>
      <c r="AK864">
        <v>8430.5499999999993</v>
      </c>
      <c r="AL864">
        <v>7654.55</v>
      </c>
      <c r="AM864">
        <v>14.12</v>
      </c>
      <c r="AN864">
        <v>0</v>
      </c>
      <c r="AO864">
        <v>761.88</v>
      </c>
      <c r="AP864">
        <v>0</v>
      </c>
      <c r="AQ864">
        <v>84</v>
      </c>
      <c r="AR864">
        <v>0</v>
      </c>
      <c r="AS864">
        <v>0</v>
      </c>
      <c r="AT864">
        <v>90</v>
      </c>
      <c r="AU864">
        <v>43</v>
      </c>
      <c r="AV864">
        <v>1</v>
      </c>
      <c r="AW864">
        <v>1</v>
      </c>
      <c r="AZ864">
        <v>1</v>
      </c>
      <c r="BA864">
        <v>33.18</v>
      </c>
      <c r="BB864">
        <v>6.2</v>
      </c>
      <c r="BC864">
        <v>5.7</v>
      </c>
      <c r="BD864" t="s">
        <v>3</v>
      </c>
      <c r="BE864" t="s">
        <v>3</v>
      </c>
      <c r="BF864" t="s">
        <v>3</v>
      </c>
      <c r="BG864" t="s">
        <v>3</v>
      </c>
      <c r="BH864">
        <v>0</v>
      </c>
      <c r="BI864">
        <v>1</v>
      </c>
      <c r="BJ864" t="s">
        <v>328</v>
      </c>
      <c r="BM864">
        <v>10001</v>
      </c>
      <c r="BN864">
        <v>0</v>
      </c>
      <c r="BO864" t="s">
        <v>214</v>
      </c>
      <c r="BP864">
        <v>1</v>
      </c>
      <c r="BQ864">
        <v>2</v>
      </c>
      <c r="BR864">
        <v>0</v>
      </c>
      <c r="BS864">
        <v>33.18</v>
      </c>
      <c r="BT864">
        <v>1</v>
      </c>
      <c r="BU864">
        <v>1</v>
      </c>
      <c r="BV864">
        <v>1</v>
      </c>
      <c r="BW864">
        <v>1</v>
      </c>
      <c r="BX864">
        <v>1</v>
      </c>
      <c r="BY864" t="s">
        <v>3</v>
      </c>
      <c r="BZ864">
        <v>118</v>
      </c>
      <c r="CA864">
        <v>63</v>
      </c>
      <c r="CE864">
        <v>0</v>
      </c>
      <c r="CF864">
        <v>0</v>
      </c>
      <c r="CG864">
        <v>0</v>
      </c>
      <c r="CM864">
        <v>0</v>
      </c>
      <c r="CN864" t="s">
        <v>3</v>
      </c>
      <c r="CO864">
        <v>0</v>
      </c>
      <c r="CP864">
        <f t="shared" si="644"/>
        <v>19386.03</v>
      </c>
      <c r="CQ864">
        <f t="shared" si="645"/>
        <v>43630.935000000005</v>
      </c>
      <c r="CR864">
        <f t="shared" si="646"/>
        <v>109.42999999999999</v>
      </c>
      <c r="CS864">
        <f t="shared" si="647"/>
        <v>0</v>
      </c>
      <c r="CT864">
        <f t="shared" si="648"/>
        <v>29070.988799999999</v>
      </c>
      <c r="CU864">
        <f t="shared" si="649"/>
        <v>0</v>
      </c>
      <c r="CV864">
        <f t="shared" si="650"/>
        <v>96.6</v>
      </c>
      <c r="CW864">
        <f t="shared" si="651"/>
        <v>0</v>
      </c>
      <c r="CX864">
        <f t="shared" si="652"/>
        <v>0</v>
      </c>
      <c r="CY864">
        <f t="shared" si="653"/>
        <v>6966.1350000000002</v>
      </c>
      <c r="CZ864">
        <f t="shared" si="654"/>
        <v>3328.2645000000002</v>
      </c>
      <c r="DC864" t="s">
        <v>3</v>
      </c>
      <c r="DD864" t="s">
        <v>3</v>
      </c>
      <c r="DE864" t="s">
        <v>143</v>
      </c>
      <c r="DF864" t="s">
        <v>143</v>
      </c>
      <c r="DG864" t="s">
        <v>144</v>
      </c>
      <c r="DH864" t="s">
        <v>3</v>
      </c>
      <c r="DI864" t="s">
        <v>144</v>
      </c>
      <c r="DJ864" t="s">
        <v>143</v>
      </c>
      <c r="DK864" t="s">
        <v>3</v>
      </c>
      <c r="DL864" t="s">
        <v>3</v>
      </c>
      <c r="DM864" t="s">
        <v>3</v>
      </c>
      <c r="DN864">
        <v>0</v>
      </c>
      <c r="DO864">
        <v>0</v>
      </c>
      <c r="DP864">
        <v>1</v>
      </c>
      <c r="DQ864">
        <v>1</v>
      </c>
      <c r="DU864">
        <v>1005</v>
      </c>
      <c r="DV864" t="s">
        <v>216</v>
      </c>
      <c r="DW864" t="s">
        <v>216</v>
      </c>
      <c r="DX864">
        <v>100</v>
      </c>
      <c r="DZ864" t="s">
        <v>3</v>
      </c>
      <c r="EA864" t="s">
        <v>3</v>
      </c>
      <c r="EB864" t="s">
        <v>3</v>
      </c>
      <c r="EC864" t="s">
        <v>3</v>
      </c>
      <c r="EE864">
        <v>29085510</v>
      </c>
      <c r="EF864">
        <v>2</v>
      </c>
      <c r="EG864" t="s">
        <v>145</v>
      </c>
      <c r="EH864">
        <v>0</v>
      </c>
      <c r="EI864" t="s">
        <v>3</v>
      </c>
      <c r="EJ864">
        <v>1</v>
      </c>
      <c r="EK864">
        <v>10001</v>
      </c>
      <c r="EL864" t="s">
        <v>146</v>
      </c>
      <c r="EM864" t="s">
        <v>147</v>
      </c>
      <c r="EO864" t="s">
        <v>3</v>
      </c>
      <c r="EQ864">
        <v>0</v>
      </c>
      <c r="ER864">
        <v>8430.5499999999993</v>
      </c>
      <c r="ES864">
        <v>7654.55</v>
      </c>
      <c r="ET864">
        <v>14.12</v>
      </c>
      <c r="EU864">
        <v>0</v>
      </c>
      <c r="EV864">
        <v>761.88</v>
      </c>
      <c r="EW864">
        <v>84</v>
      </c>
      <c r="EX864">
        <v>0</v>
      </c>
      <c r="EY864">
        <v>0</v>
      </c>
      <c r="FQ864">
        <v>0</v>
      </c>
      <c r="FR864">
        <f t="shared" si="655"/>
        <v>0</v>
      </c>
      <c r="FS864">
        <v>0</v>
      </c>
      <c r="FT864" t="s">
        <v>148</v>
      </c>
      <c r="FU864" t="s">
        <v>24</v>
      </c>
      <c r="FV864" t="s">
        <v>24</v>
      </c>
      <c r="FW864" t="s">
        <v>25</v>
      </c>
      <c r="FX864">
        <v>106.2</v>
      </c>
      <c r="FY864">
        <v>53.55</v>
      </c>
      <c r="GA864" t="s">
        <v>3</v>
      </c>
      <c r="GD864">
        <v>1</v>
      </c>
      <c r="GF864">
        <v>892663548</v>
      </c>
      <c r="GG864">
        <v>2</v>
      </c>
      <c r="GH864">
        <v>1</v>
      </c>
      <c r="GI864">
        <v>2</v>
      </c>
      <c r="GJ864">
        <v>0</v>
      </c>
      <c r="GK864">
        <v>0</v>
      </c>
      <c r="GL864">
        <f t="shared" si="656"/>
        <v>0</v>
      </c>
      <c r="GM864">
        <f t="shared" si="657"/>
        <v>29680.43</v>
      </c>
      <c r="GN864">
        <f t="shared" si="658"/>
        <v>29680.43</v>
      </c>
      <c r="GO864">
        <f t="shared" si="659"/>
        <v>0</v>
      </c>
      <c r="GP864">
        <f t="shared" si="660"/>
        <v>0</v>
      </c>
      <c r="GR864">
        <v>0</v>
      </c>
      <c r="GS864">
        <v>3</v>
      </c>
      <c r="GT864">
        <v>0</v>
      </c>
      <c r="GU864" t="s">
        <v>3</v>
      </c>
      <c r="GV864">
        <f t="shared" si="661"/>
        <v>0</v>
      </c>
      <c r="GW864">
        <v>1</v>
      </c>
      <c r="GX864">
        <f t="shared" si="662"/>
        <v>0</v>
      </c>
      <c r="HA864">
        <v>0</v>
      </c>
      <c r="HB864">
        <v>0</v>
      </c>
      <c r="HC864">
        <f t="shared" si="663"/>
        <v>0</v>
      </c>
      <c r="HE864" t="s">
        <v>3</v>
      </c>
      <c r="HF864" t="s">
        <v>3</v>
      </c>
      <c r="IK864">
        <v>0</v>
      </c>
    </row>
    <row r="865" spans="1:245">
      <c r="A865">
        <v>17</v>
      </c>
      <c r="B865">
        <v>0</v>
      </c>
      <c r="C865">
        <f>ROW(SmtRes!A1042)</f>
        <v>1042</v>
      </c>
      <c r="D865">
        <f>ROW(EtalonRes!A1023)</f>
        <v>1023</v>
      </c>
      <c r="E865" t="s">
        <v>329</v>
      </c>
      <c r="F865" t="s">
        <v>239</v>
      </c>
      <c r="G865" t="s">
        <v>240</v>
      </c>
      <c r="H865" t="s">
        <v>241</v>
      </c>
      <c r="I865">
        <f>ROUND(53.25/100,9)</f>
        <v>0.53249999999999997</v>
      </c>
      <c r="J865">
        <v>0</v>
      </c>
      <c r="O865">
        <f t="shared" si="629"/>
        <v>14797.37</v>
      </c>
      <c r="P865">
        <f t="shared" si="630"/>
        <v>4228.88</v>
      </c>
      <c r="Q865">
        <f t="shared" si="631"/>
        <v>9.35</v>
      </c>
      <c r="R865">
        <f t="shared" si="632"/>
        <v>3.18</v>
      </c>
      <c r="S865">
        <f t="shared" si="633"/>
        <v>10559.14</v>
      </c>
      <c r="T865">
        <f t="shared" si="634"/>
        <v>0</v>
      </c>
      <c r="U865">
        <f t="shared" si="635"/>
        <v>34.25625749999999</v>
      </c>
      <c r="V865">
        <f t="shared" si="636"/>
        <v>6.6562499999999998E-3</v>
      </c>
      <c r="W865">
        <f t="shared" si="637"/>
        <v>0</v>
      </c>
      <c r="X865">
        <f t="shared" si="638"/>
        <v>8449.86</v>
      </c>
      <c r="Y865">
        <f t="shared" si="639"/>
        <v>3908.06</v>
      </c>
      <c r="AA865">
        <v>35806607</v>
      </c>
      <c r="AB865">
        <f t="shared" si="640"/>
        <v>7162.38</v>
      </c>
      <c r="AC865">
        <f t="shared" si="641"/>
        <v>6563.27</v>
      </c>
      <c r="AD865">
        <f>ROUND(((((ET865*1.25))-((EU865*1.25)))+AE865),2)</f>
        <v>1.48</v>
      </c>
      <c r="AE865">
        <f>ROUND(((EU865*1.25)),2)</f>
        <v>0.18</v>
      </c>
      <c r="AF865">
        <f>ROUND(((EV865*1.15)),2)</f>
        <v>597.63</v>
      </c>
      <c r="AG865">
        <f t="shared" si="642"/>
        <v>0</v>
      </c>
      <c r="AH865">
        <f>((EW865*1.15))</f>
        <v>64.330999999999989</v>
      </c>
      <c r="AI865">
        <f>((EX865*1.25))</f>
        <v>1.2500000000000001E-2</v>
      </c>
      <c r="AJ865">
        <f t="shared" si="643"/>
        <v>0</v>
      </c>
      <c r="AK865">
        <v>7084.13</v>
      </c>
      <c r="AL865">
        <v>6563.27</v>
      </c>
      <c r="AM865">
        <v>1.18</v>
      </c>
      <c r="AN865">
        <v>0.14000000000000001</v>
      </c>
      <c r="AO865">
        <v>519.67999999999995</v>
      </c>
      <c r="AP865">
        <v>0</v>
      </c>
      <c r="AQ865">
        <v>55.94</v>
      </c>
      <c r="AR865">
        <v>0.01</v>
      </c>
      <c r="AS865">
        <v>0</v>
      </c>
      <c r="AT865">
        <v>80</v>
      </c>
      <c r="AU865">
        <v>37</v>
      </c>
      <c r="AV865">
        <v>1</v>
      </c>
      <c r="AW865">
        <v>1</v>
      </c>
      <c r="AZ865">
        <v>1</v>
      </c>
      <c r="BA865">
        <v>33.18</v>
      </c>
      <c r="BB865">
        <v>11.86</v>
      </c>
      <c r="BC865">
        <v>1.21</v>
      </c>
      <c r="BD865" t="s">
        <v>3</v>
      </c>
      <c r="BE865" t="s">
        <v>3</v>
      </c>
      <c r="BF865" t="s">
        <v>3</v>
      </c>
      <c r="BG865" t="s">
        <v>3</v>
      </c>
      <c r="BH865">
        <v>0</v>
      </c>
      <c r="BI865">
        <v>1</v>
      </c>
      <c r="BJ865" t="s">
        <v>242</v>
      </c>
      <c r="BM865">
        <v>15001</v>
      </c>
      <c r="BN865">
        <v>0</v>
      </c>
      <c r="BO865" t="s">
        <v>239</v>
      </c>
      <c r="BP865">
        <v>1</v>
      </c>
      <c r="BQ865">
        <v>2</v>
      </c>
      <c r="BR865">
        <v>0</v>
      </c>
      <c r="BS865">
        <v>33.18</v>
      </c>
      <c r="BT865">
        <v>1</v>
      </c>
      <c r="BU865">
        <v>1</v>
      </c>
      <c r="BV865">
        <v>1</v>
      </c>
      <c r="BW865">
        <v>1</v>
      </c>
      <c r="BX865">
        <v>1</v>
      </c>
      <c r="BY865" t="s">
        <v>3</v>
      </c>
      <c r="BZ865">
        <v>105</v>
      </c>
      <c r="CA865">
        <v>55</v>
      </c>
      <c r="CE865">
        <v>0</v>
      </c>
      <c r="CF865">
        <v>0</v>
      </c>
      <c r="CG865">
        <v>0</v>
      </c>
      <c r="CM865">
        <v>0</v>
      </c>
      <c r="CN865" t="s">
        <v>3</v>
      </c>
      <c r="CO865">
        <v>0</v>
      </c>
      <c r="CP865">
        <f t="shared" si="644"/>
        <v>14797.369999999999</v>
      </c>
      <c r="CQ865">
        <f t="shared" si="645"/>
        <v>7941.5567000000001</v>
      </c>
      <c r="CR865">
        <f t="shared" si="646"/>
        <v>17.552799999999998</v>
      </c>
      <c r="CS865">
        <f t="shared" si="647"/>
        <v>5.9723999999999995</v>
      </c>
      <c r="CT865">
        <f t="shared" si="648"/>
        <v>19829.363399999998</v>
      </c>
      <c r="CU865">
        <f t="shared" si="649"/>
        <v>0</v>
      </c>
      <c r="CV865">
        <f t="shared" si="650"/>
        <v>64.330999999999989</v>
      </c>
      <c r="CW865">
        <f t="shared" si="651"/>
        <v>1.2500000000000001E-2</v>
      </c>
      <c r="CX865">
        <f t="shared" si="652"/>
        <v>0</v>
      </c>
      <c r="CY865">
        <f t="shared" si="653"/>
        <v>8449.8559999999998</v>
      </c>
      <c r="CZ865">
        <f t="shared" si="654"/>
        <v>3908.0583999999999</v>
      </c>
      <c r="DC865" t="s">
        <v>3</v>
      </c>
      <c r="DD865" t="s">
        <v>3</v>
      </c>
      <c r="DE865" t="s">
        <v>143</v>
      </c>
      <c r="DF865" t="s">
        <v>143</v>
      </c>
      <c r="DG865" t="s">
        <v>144</v>
      </c>
      <c r="DH865" t="s">
        <v>3</v>
      </c>
      <c r="DI865" t="s">
        <v>144</v>
      </c>
      <c r="DJ865" t="s">
        <v>143</v>
      </c>
      <c r="DK865" t="s">
        <v>3</v>
      </c>
      <c r="DL865" t="s">
        <v>3</v>
      </c>
      <c r="DM865" t="s">
        <v>3</v>
      </c>
      <c r="DN865">
        <v>0</v>
      </c>
      <c r="DO865">
        <v>0</v>
      </c>
      <c r="DP865">
        <v>1</v>
      </c>
      <c r="DQ865">
        <v>1</v>
      </c>
      <c r="DU865">
        <v>1013</v>
      </c>
      <c r="DV865" t="s">
        <v>241</v>
      </c>
      <c r="DW865" t="s">
        <v>241</v>
      </c>
      <c r="DX865">
        <v>1</v>
      </c>
      <c r="DZ865" t="s">
        <v>3</v>
      </c>
      <c r="EA865" t="s">
        <v>3</v>
      </c>
      <c r="EB865" t="s">
        <v>3</v>
      </c>
      <c r="EC865" t="s">
        <v>3</v>
      </c>
      <c r="EE865">
        <v>29085536</v>
      </c>
      <c r="EF865">
        <v>2</v>
      </c>
      <c r="EG865" t="s">
        <v>145</v>
      </c>
      <c r="EH865">
        <v>0</v>
      </c>
      <c r="EI865" t="s">
        <v>3</v>
      </c>
      <c r="EJ865">
        <v>1</v>
      </c>
      <c r="EK865">
        <v>15001</v>
      </c>
      <c r="EL865" t="s">
        <v>160</v>
      </c>
      <c r="EM865" t="s">
        <v>161</v>
      </c>
      <c r="EO865" t="s">
        <v>3</v>
      </c>
      <c r="EQ865">
        <v>0</v>
      </c>
      <c r="ER865">
        <v>7084.13</v>
      </c>
      <c r="ES865">
        <v>6563.27</v>
      </c>
      <c r="ET865">
        <v>1.18</v>
      </c>
      <c r="EU865">
        <v>0.14000000000000001</v>
      </c>
      <c r="EV865">
        <v>519.67999999999995</v>
      </c>
      <c r="EW865">
        <v>55.94</v>
      </c>
      <c r="EX865">
        <v>0.01</v>
      </c>
      <c r="EY865">
        <v>0</v>
      </c>
      <c r="FQ865">
        <v>0</v>
      </c>
      <c r="FR865">
        <f t="shared" si="655"/>
        <v>0</v>
      </c>
      <c r="FS865">
        <v>0</v>
      </c>
      <c r="FT865" t="s">
        <v>148</v>
      </c>
      <c r="FU865" t="s">
        <v>24</v>
      </c>
      <c r="FV865" t="s">
        <v>24</v>
      </c>
      <c r="FW865" t="s">
        <v>25</v>
      </c>
      <c r="FX865">
        <v>94.5</v>
      </c>
      <c r="FY865">
        <v>46.75</v>
      </c>
      <c r="GA865" t="s">
        <v>3</v>
      </c>
      <c r="GD865">
        <v>1</v>
      </c>
      <c r="GF865">
        <v>797186164</v>
      </c>
      <c r="GG865">
        <v>2</v>
      </c>
      <c r="GH865">
        <v>1</v>
      </c>
      <c r="GI865">
        <v>2</v>
      </c>
      <c r="GJ865">
        <v>0</v>
      </c>
      <c r="GK865">
        <v>0</v>
      </c>
      <c r="GL865">
        <f t="shared" si="656"/>
        <v>0</v>
      </c>
      <c r="GM865">
        <f t="shared" si="657"/>
        <v>27155.29</v>
      </c>
      <c r="GN865">
        <f t="shared" si="658"/>
        <v>27155.29</v>
      </c>
      <c r="GO865">
        <f t="shared" si="659"/>
        <v>0</v>
      </c>
      <c r="GP865">
        <f t="shared" si="660"/>
        <v>0</v>
      </c>
      <c r="GR865">
        <v>0</v>
      </c>
      <c r="GS865">
        <v>3</v>
      </c>
      <c r="GT865">
        <v>0</v>
      </c>
      <c r="GU865" t="s">
        <v>3</v>
      </c>
      <c r="GV865">
        <f t="shared" si="661"/>
        <v>0</v>
      </c>
      <c r="GW865">
        <v>1</v>
      </c>
      <c r="GX865">
        <f t="shared" si="662"/>
        <v>0</v>
      </c>
      <c r="HA865">
        <v>0</v>
      </c>
      <c r="HB865">
        <v>0</v>
      </c>
      <c r="HC865">
        <f t="shared" si="663"/>
        <v>0</v>
      </c>
      <c r="HE865" t="s">
        <v>3</v>
      </c>
      <c r="HF865" t="s">
        <v>3</v>
      </c>
      <c r="IK865">
        <v>0</v>
      </c>
    </row>
    <row r="866" spans="1:245">
      <c r="A866">
        <v>17</v>
      </c>
      <c r="B866">
        <v>0</v>
      </c>
      <c r="C866">
        <f>ROW(SmtRes!A1054)</f>
        <v>1054</v>
      </c>
      <c r="D866">
        <f>ROW(EtalonRes!A1032)</f>
        <v>1032</v>
      </c>
      <c r="E866" t="s">
        <v>294</v>
      </c>
      <c r="F866" t="s">
        <v>244</v>
      </c>
      <c r="G866" t="s">
        <v>245</v>
      </c>
      <c r="H866" t="s">
        <v>61</v>
      </c>
      <c r="I866">
        <f>ROUND(3/100,9)</f>
        <v>0.03</v>
      </c>
      <c r="J866">
        <v>0</v>
      </c>
      <c r="O866">
        <f t="shared" si="629"/>
        <v>316.12</v>
      </c>
      <c r="P866">
        <f t="shared" si="630"/>
        <v>13.59</v>
      </c>
      <c r="Q866">
        <f t="shared" si="631"/>
        <v>1.56</v>
      </c>
      <c r="R866">
        <f t="shared" si="632"/>
        <v>0.41</v>
      </c>
      <c r="S866">
        <f t="shared" si="633"/>
        <v>300.97000000000003</v>
      </c>
      <c r="T866">
        <f t="shared" si="634"/>
        <v>0</v>
      </c>
      <c r="U866">
        <f t="shared" si="635"/>
        <v>0.91439999999999999</v>
      </c>
      <c r="V866">
        <f t="shared" si="636"/>
        <v>8.9999999999999998E-4</v>
      </c>
      <c r="W866">
        <f t="shared" si="637"/>
        <v>0</v>
      </c>
      <c r="X866">
        <f t="shared" si="638"/>
        <v>244.12</v>
      </c>
      <c r="Y866">
        <f t="shared" si="639"/>
        <v>156.72</v>
      </c>
      <c r="AA866">
        <v>35806607</v>
      </c>
      <c r="AB866">
        <f t="shared" si="640"/>
        <v>371.42</v>
      </c>
      <c r="AC866">
        <f t="shared" si="641"/>
        <v>63.28</v>
      </c>
      <c r="AD866">
        <f t="shared" ref="AD866:AD879" si="666">ROUND((((ET866)-(EU866))+AE866),2)</f>
        <v>5.78</v>
      </c>
      <c r="AE866">
        <f t="shared" ref="AE866:AE879" si="667">ROUND((EU866),2)</f>
        <v>0.41</v>
      </c>
      <c r="AF866">
        <f t="shared" ref="AF866:AF879" si="668">ROUND((EV866),2)</f>
        <v>302.36</v>
      </c>
      <c r="AG866">
        <f t="shared" si="642"/>
        <v>0</v>
      </c>
      <c r="AH866">
        <f t="shared" ref="AH866:AH879" si="669">(EW866)</f>
        <v>30.48</v>
      </c>
      <c r="AI866">
        <f t="shared" ref="AI866:AI879" si="670">(EX866)</f>
        <v>0.03</v>
      </c>
      <c r="AJ866">
        <f t="shared" si="643"/>
        <v>0</v>
      </c>
      <c r="AK866">
        <v>371.42</v>
      </c>
      <c r="AL866">
        <v>63.28</v>
      </c>
      <c r="AM866">
        <v>5.78</v>
      </c>
      <c r="AN866">
        <v>0.41</v>
      </c>
      <c r="AO866">
        <v>302.36</v>
      </c>
      <c r="AP866">
        <v>0</v>
      </c>
      <c r="AQ866">
        <v>30.48</v>
      </c>
      <c r="AR866">
        <v>0.03</v>
      </c>
      <c r="AS866">
        <v>0</v>
      </c>
      <c r="AT866">
        <v>81</v>
      </c>
      <c r="AU866">
        <v>52</v>
      </c>
      <c r="AV866">
        <v>1</v>
      </c>
      <c r="AW866">
        <v>1</v>
      </c>
      <c r="AZ866">
        <v>1</v>
      </c>
      <c r="BA866">
        <v>33.18</v>
      </c>
      <c r="BB866">
        <v>9.01</v>
      </c>
      <c r="BC866">
        <v>7.16</v>
      </c>
      <c r="BD866" t="s">
        <v>3</v>
      </c>
      <c r="BE866" t="s">
        <v>3</v>
      </c>
      <c r="BF866" t="s">
        <v>3</v>
      </c>
      <c r="BG866" t="s">
        <v>3</v>
      </c>
      <c r="BH866">
        <v>0</v>
      </c>
      <c r="BI866">
        <v>2</v>
      </c>
      <c r="BJ866" t="s">
        <v>246</v>
      </c>
      <c r="BM866">
        <v>108001</v>
      </c>
      <c r="BN866">
        <v>0</v>
      </c>
      <c r="BO866" t="s">
        <v>244</v>
      </c>
      <c r="BP866">
        <v>1</v>
      </c>
      <c r="BQ866">
        <v>3</v>
      </c>
      <c r="BR866">
        <v>0</v>
      </c>
      <c r="BS866">
        <v>33.18</v>
      </c>
      <c r="BT866">
        <v>1</v>
      </c>
      <c r="BU866">
        <v>1</v>
      </c>
      <c r="BV866">
        <v>1</v>
      </c>
      <c r="BW866">
        <v>1</v>
      </c>
      <c r="BX866">
        <v>1</v>
      </c>
      <c r="BY866" t="s">
        <v>3</v>
      </c>
      <c r="BZ866">
        <v>95</v>
      </c>
      <c r="CA866">
        <v>65</v>
      </c>
      <c r="CE866">
        <v>0</v>
      </c>
      <c r="CF866">
        <v>0</v>
      </c>
      <c r="CG866">
        <v>0</v>
      </c>
      <c r="CM866">
        <v>0</v>
      </c>
      <c r="CN866" t="s">
        <v>3</v>
      </c>
      <c r="CO866">
        <v>0</v>
      </c>
      <c r="CP866">
        <f t="shared" si="644"/>
        <v>316.12</v>
      </c>
      <c r="CQ866">
        <f t="shared" si="645"/>
        <v>453.08480000000003</v>
      </c>
      <c r="CR866">
        <f t="shared" si="646"/>
        <v>52.077800000000003</v>
      </c>
      <c r="CS866">
        <f t="shared" si="647"/>
        <v>13.6038</v>
      </c>
      <c r="CT866">
        <f t="shared" si="648"/>
        <v>10032.3048</v>
      </c>
      <c r="CU866">
        <f t="shared" si="649"/>
        <v>0</v>
      </c>
      <c r="CV866">
        <f t="shared" si="650"/>
        <v>30.48</v>
      </c>
      <c r="CW866">
        <f t="shared" si="651"/>
        <v>0.03</v>
      </c>
      <c r="CX866">
        <f t="shared" si="652"/>
        <v>0</v>
      </c>
      <c r="CY866">
        <f t="shared" si="653"/>
        <v>244.11780000000002</v>
      </c>
      <c r="CZ866">
        <f t="shared" si="654"/>
        <v>156.71760000000003</v>
      </c>
      <c r="DC866" t="s">
        <v>3</v>
      </c>
      <c r="DD866" t="s">
        <v>3</v>
      </c>
      <c r="DE866" t="s">
        <v>3</v>
      </c>
      <c r="DF866" t="s">
        <v>3</v>
      </c>
      <c r="DG866" t="s">
        <v>3</v>
      </c>
      <c r="DH866" t="s">
        <v>3</v>
      </c>
      <c r="DI866" t="s">
        <v>3</v>
      </c>
      <c r="DJ866" t="s">
        <v>3</v>
      </c>
      <c r="DK866" t="s">
        <v>3</v>
      </c>
      <c r="DL866" t="s">
        <v>3</v>
      </c>
      <c r="DM866" t="s">
        <v>3</v>
      </c>
      <c r="DN866">
        <v>0</v>
      </c>
      <c r="DO866">
        <v>0</v>
      </c>
      <c r="DP866">
        <v>1</v>
      </c>
      <c r="DQ866">
        <v>1</v>
      </c>
      <c r="DU866">
        <v>1010</v>
      </c>
      <c r="DV866" t="s">
        <v>61</v>
      </c>
      <c r="DW866" t="s">
        <v>61</v>
      </c>
      <c r="DX866">
        <v>100</v>
      </c>
      <c r="DZ866" t="s">
        <v>3</v>
      </c>
      <c r="EA866" t="s">
        <v>3</v>
      </c>
      <c r="EB866" t="s">
        <v>3</v>
      </c>
      <c r="EC866" t="s">
        <v>3</v>
      </c>
      <c r="EE866">
        <v>29085386</v>
      </c>
      <c r="EF866">
        <v>3</v>
      </c>
      <c r="EG866" t="s">
        <v>247</v>
      </c>
      <c r="EH866">
        <v>0</v>
      </c>
      <c r="EI866" t="s">
        <v>3</v>
      </c>
      <c r="EJ866">
        <v>2</v>
      </c>
      <c r="EK866">
        <v>108001</v>
      </c>
      <c r="EL866" t="s">
        <v>248</v>
      </c>
      <c r="EM866" t="s">
        <v>249</v>
      </c>
      <c r="EO866" t="s">
        <v>3</v>
      </c>
      <c r="EQ866">
        <v>0</v>
      </c>
      <c r="ER866">
        <v>371.42</v>
      </c>
      <c r="ES866">
        <v>63.28</v>
      </c>
      <c r="ET866">
        <v>5.78</v>
      </c>
      <c r="EU866">
        <v>0.41</v>
      </c>
      <c r="EV866">
        <v>302.36</v>
      </c>
      <c r="EW866">
        <v>30.48</v>
      </c>
      <c r="EX866">
        <v>0.03</v>
      </c>
      <c r="EY866">
        <v>0</v>
      </c>
      <c r="FQ866">
        <v>0</v>
      </c>
      <c r="FR866">
        <f t="shared" si="655"/>
        <v>0</v>
      </c>
      <c r="FS866">
        <v>0</v>
      </c>
      <c r="FV866" t="s">
        <v>24</v>
      </c>
      <c r="FW866" t="s">
        <v>25</v>
      </c>
      <c r="FX866">
        <v>95</v>
      </c>
      <c r="FY866">
        <v>65</v>
      </c>
      <c r="GA866" t="s">
        <v>3</v>
      </c>
      <c r="GD866">
        <v>1</v>
      </c>
      <c r="GF866">
        <v>-1627028948</v>
      </c>
      <c r="GG866">
        <v>2</v>
      </c>
      <c r="GH866">
        <v>1</v>
      </c>
      <c r="GI866">
        <v>2</v>
      </c>
      <c r="GJ866">
        <v>0</v>
      </c>
      <c r="GK866">
        <v>0</v>
      </c>
      <c r="GL866">
        <f t="shared" si="656"/>
        <v>0</v>
      </c>
      <c r="GM866">
        <f t="shared" si="657"/>
        <v>716.96</v>
      </c>
      <c r="GN866">
        <f t="shared" si="658"/>
        <v>0</v>
      </c>
      <c r="GO866">
        <f t="shared" si="659"/>
        <v>716.96</v>
      </c>
      <c r="GP866">
        <f t="shared" si="660"/>
        <v>0</v>
      </c>
      <c r="GR866">
        <v>0</v>
      </c>
      <c r="GS866">
        <v>3</v>
      </c>
      <c r="GT866">
        <v>0</v>
      </c>
      <c r="GU866" t="s">
        <v>3</v>
      </c>
      <c r="GV866">
        <f t="shared" si="661"/>
        <v>0</v>
      </c>
      <c r="GW866">
        <v>1</v>
      </c>
      <c r="GX866">
        <f t="shared" si="662"/>
        <v>0</v>
      </c>
      <c r="HA866">
        <v>0</v>
      </c>
      <c r="HB866">
        <v>0</v>
      </c>
      <c r="HC866">
        <f t="shared" si="663"/>
        <v>0</v>
      </c>
      <c r="HE866" t="s">
        <v>3</v>
      </c>
      <c r="HF866" t="s">
        <v>3</v>
      </c>
      <c r="IK866">
        <v>0</v>
      </c>
    </row>
    <row r="867" spans="1:245">
      <c r="A867">
        <v>18</v>
      </c>
      <c r="B867">
        <v>0</v>
      </c>
      <c r="C867">
        <v>1052</v>
      </c>
      <c r="E867" t="s">
        <v>330</v>
      </c>
      <c r="F867" t="s">
        <v>251</v>
      </c>
      <c r="G867" t="s">
        <v>252</v>
      </c>
      <c r="H867" t="s">
        <v>253</v>
      </c>
      <c r="I867">
        <f>I866*J867</f>
        <v>3.0000000000000001E-3</v>
      </c>
      <c r="J867">
        <v>0.1</v>
      </c>
      <c r="O867">
        <f t="shared" si="629"/>
        <v>15.35</v>
      </c>
      <c r="P867">
        <f t="shared" si="630"/>
        <v>15.35</v>
      </c>
      <c r="Q867">
        <f t="shared" si="631"/>
        <v>0</v>
      </c>
      <c r="R867">
        <f t="shared" si="632"/>
        <v>0</v>
      </c>
      <c r="S867">
        <f t="shared" si="633"/>
        <v>0</v>
      </c>
      <c r="T867">
        <f t="shared" si="634"/>
        <v>0</v>
      </c>
      <c r="U867">
        <f t="shared" si="635"/>
        <v>0</v>
      </c>
      <c r="V867">
        <f t="shared" si="636"/>
        <v>0</v>
      </c>
      <c r="W867">
        <f t="shared" si="637"/>
        <v>0.06</v>
      </c>
      <c r="X867">
        <f t="shared" si="638"/>
        <v>0</v>
      </c>
      <c r="Y867">
        <f t="shared" si="639"/>
        <v>0</v>
      </c>
      <c r="AA867">
        <v>35806607</v>
      </c>
      <c r="AB867">
        <f t="shared" si="640"/>
        <v>1998.42</v>
      </c>
      <c r="AC867">
        <f t="shared" si="641"/>
        <v>1998.42</v>
      </c>
      <c r="AD867">
        <f t="shared" si="666"/>
        <v>0</v>
      </c>
      <c r="AE867">
        <f t="shared" si="667"/>
        <v>0</v>
      </c>
      <c r="AF867">
        <f t="shared" si="668"/>
        <v>0</v>
      </c>
      <c r="AG867">
        <f t="shared" si="642"/>
        <v>0</v>
      </c>
      <c r="AH867">
        <f t="shared" si="669"/>
        <v>0</v>
      </c>
      <c r="AI867">
        <f t="shared" si="670"/>
        <v>0</v>
      </c>
      <c r="AJ867">
        <f t="shared" si="643"/>
        <v>19.399999999999999</v>
      </c>
      <c r="AK867">
        <v>1998.42</v>
      </c>
      <c r="AL867">
        <v>1998.42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19.399999999999999</v>
      </c>
      <c r="AT867">
        <v>0</v>
      </c>
      <c r="AU867">
        <v>0</v>
      </c>
      <c r="AV867">
        <v>1</v>
      </c>
      <c r="AW867">
        <v>1</v>
      </c>
      <c r="AZ867">
        <v>1</v>
      </c>
      <c r="BA867">
        <v>1</v>
      </c>
      <c r="BB867">
        <v>1</v>
      </c>
      <c r="BC867">
        <v>2.56</v>
      </c>
      <c r="BD867" t="s">
        <v>3</v>
      </c>
      <c r="BE867" t="s">
        <v>3</v>
      </c>
      <c r="BF867" t="s">
        <v>3</v>
      </c>
      <c r="BG867" t="s">
        <v>3</v>
      </c>
      <c r="BH867">
        <v>3</v>
      </c>
      <c r="BI867">
        <v>2</v>
      </c>
      <c r="BJ867" t="s">
        <v>254</v>
      </c>
      <c r="BM867">
        <v>500002</v>
      </c>
      <c r="BN867">
        <v>0</v>
      </c>
      <c r="BO867" t="s">
        <v>251</v>
      </c>
      <c r="BP867">
        <v>1</v>
      </c>
      <c r="BQ867">
        <v>12</v>
      </c>
      <c r="BR867">
        <v>0</v>
      </c>
      <c r="BS867">
        <v>1</v>
      </c>
      <c r="BT867">
        <v>1</v>
      </c>
      <c r="BU867">
        <v>1</v>
      </c>
      <c r="BV867">
        <v>1</v>
      </c>
      <c r="BW867">
        <v>1</v>
      </c>
      <c r="BX867">
        <v>1</v>
      </c>
      <c r="BY867" t="s">
        <v>3</v>
      </c>
      <c r="BZ867">
        <v>0</v>
      </c>
      <c r="CA867">
        <v>0</v>
      </c>
      <c r="CE867">
        <v>0</v>
      </c>
      <c r="CF867">
        <v>0</v>
      </c>
      <c r="CG867">
        <v>0</v>
      </c>
      <c r="CM867">
        <v>0</v>
      </c>
      <c r="CN867" t="s">
        <v>3</v>
      </c>
      <c r="CO867">
        <v>0</v>
      </c>
      <c r="CP867">
        <f t="shared" si="644"/>
        <v>15.35</v>
      </c>
      <c r="CQ867">
        <f t="shared" si="645"/>
        <v>5115.9552000000003</v>
      </c>
      <c r="CR867">
        <f t="shared" si="646"/>
        <v>0</v>
      </c>
      <c r="CS867">
        <f t="shared" si="647"/>
        <v>0</v>
      </c>
      <c r="CT867">
        <f t="shared" si="648"/>
        <v>0</v>
      </c>
      <c r="CU867">
        <f t="shared" si="649"/>
        <v>0</v>
      </c>
      <c r="CV867">
        <f t="shared" si="650"/>
        <v>0</v>
      </c>
      <c r="CW867">
        <f t="shared" si="651"/>
        <v>0</v>
      </c>
      <c r="CX867">
        <f t="shared" si="652"/>
        <v>19.399999999999999</v>
      </c>
      <c r="CY867">
        <f t="shared" si="653"/>
        <v>0</v>
      </c>
      <c r="CZ867">
        <f t="shared" si="654"/>
        <v>0</v>
      </c>
      <c r="DC867" t="s">
        <v>3</v>
      </c>
      <c r="DD867" t="s">
        <v>3</v>
      </c>
      <c r="DE867" t="s">
        <v>3</v>
      </c>
      <c r="DF867" t="s">
        <v>3</v>
      </c>
      <c r="DG867" t="s">
        <v>3</v>
      </c>
      <c r="DH867" t="s">
        <v>3</v>
      </c>
      <c r="DI867" t="s">
        <v>3</v>
      </c>
      <c r="DJ867" t="s">
        <v>3</v>
      </c>
      <c r="DK867" t="s">
        <v>3</v>
      </c>
      <c r="DL867" t="s">
        <v>3</v>
      </c>
      <c r="DM867" t="s">
        <v>3</v>
      </c>
      <c r="DN867">
        <v>0</v>
      </c>
      <c r="DO867">
        <v>0</v>
      </c>
      <c r="DP867">
        <v>1</v>
      </c>
      <c r="DQ867">
        <v>1</v>
      </c>
      <c r="DU867">
        <v>1010</v>
      </c>
      <c r="DV867" t="s">
        <v>253</v>
      </c>
      <c r="DW867" t="s">
        <v>253</v>
      </c>
      <c r="DX867">
        <v>1000</v>
      </c>
      <c r="DZ867" t="s">
        <v>3</v>
      </c>
      <c r="EA867" t="s">
        <v>3</v>
      </c>
      <c r="EB867" t="s">
        <v>3</v>
      </c>
      <c r="EC867" t="s">
        <v>3</v>
      </c>
      <c r="EE867">
        <v>29085444</v>
      </c>
      <c r="EF867">
        <v>12</v>
      </c>
      <c r="EG867" t="s">
        <v>31</v>
      </c>
      <c r="EH867">
        <v>0</v>
      </c>
      <c r="EI867" t="s">
        <v>3</v>
      </c>
      <c r="EJ867">
        <v>2</v>
      </c>
      <c r="EK867">
        <v>500002</v>
      </c>
      <c r="EL867" t="s">
        <v>32</v>
      </c>
      <c r="EM867" t="s">
        <v>33</v>
      </c>
      <c r="EO867" t="s">
        <v>3</v>
      </c>
      <c r="EQ867">
        <v>0</v>
      </c>
      <c r="ER867">
        <v>1998.42</v>
      </c>
      <c r="ES867">
        <v>1998.42</v>
      </c>
      <c r="ET867">
        <v>0</v>
      </c>
      <c r="EU867">
        <v>0</v>
      </c>
      <c r="EV867">
        <v>0</v>
      </c>
      <c r="EW867">
        <v>0</v>
      </c>
      <c r="EX867">
        <v>0</v>
      </c>
      <c r="FQ867">
        <v>0</v>
      </c>
      <c r="FR867">
        <f t="shared" si="655"/>
        <v>0</v>
      </c>
      <c r="FS867">
        <v>0</v>
      </c>
      <c r="FX867">
        <v>0</v>
      </c>
      <c r="FY867">
        <v>0</v>
      </c>
      <c r="GA867" t="s">
        <v>3</v>
      </c>
      <c r="GD867">
        <v>1</v>
      </c>
      <c r="GF867">
        <v>-1152774928</v>
      </c>
      <c r="GG867">
        <v>2</v>
      </c>
      <c r="GH867">
        <v>1</v>
      </c>
      <c r="GI867">
        <v>2</v>
      </c>
      <c r="GJ867">
        <v>0</v>
      </c>
      <c r="GK867">
        <v>0</v>
      </c>
      <c r="GL867">
        <f t="shared" si="656"/>
        <v>0</v>
      </c>
      <c r="GM867">
        <f t="shared" si="657"/>
        <v>15.35</v>
      </c>
      <c r="GN867">
        <f t="shared" si="658"/>
        <v>0</v>
      </c>
      <c r="GO867">
        <f t="shared" si="659"/>
        <v>15.35</v>
      </c>
      <c r="GP867">
        <f t="shared" si="660"/>
        <v>0</v>
      </c>
      <c r="GR867">
        <v>0</v>
      </c>
      <c r="GS867">
        <v>3</v>
      </c>
      <c r="GT867">
        <v>0</v>
      </c>
      <c r="GU867" t="s">
        <v>3</v>
      </c>
      <c r="GV867">
        <f t="shared" si="661"/>
        <v>0</v>
      </c>
      <c r="GW867">
        <v>1</v>
      </c>
      <c r="GX867">
        <f t="shared" si="662"/>
        <v>0</v>
      </c>
      <c r="HA867">
        <v>0</v>
      </c>
      <c r="HB867">
        <v>0</v>
      </c>
      <c r="HC867">
        <f t="shared" si="663"/>
        <v>0</v>
      </c>
      <c r="HE867" t="s">
        <v>3</v>
      </c>
      <c r="HF867" t="s">
        <v>3</v>
      </c>
      <c r="IK867">
        <v>0</v>
      </c>
    </row>
    <row r="868" spans="1:245">
      <c r="A868">
        <v>18</v>
      </c>
      <c r="B868">
        <v>0</v>
      </c>
      <c r="C868">
        <v>1050</v>
      </c>
      <c r="E868" t="s">
        <v>331</v>
      </c>
      <c r="F868" t="s">
        <v>256</v>
      </c>
      <c r="G868" t="s">
        <v>257</v>
      </c>
      <c r="H868" t="s">
        <v>258</v>
      </c>
      <c r="I868">
        <f>I866*J868</f>
        <v>2</v>
      </c>
      <c r="J868">
        <v>66.666666666666671</v>
      </c>
      <c r="O868">
        <f t="shared" si="629"/>
        <v>105</v>
      </c>
      <c r="P868">
        <f t="shared" si="630"/>
        <v>105</v>
      </c>
      <c r="Q868">
        <f t="shared" si="631"/>
        <v>0</v>
      </c>
      <c r="R868">
        <f t="shared" si="632"/>
        <v>0</v>
      </c>
      <c r="S868">
        <f t="shared" si="633"/>
        <v>0</v>
      </c>
      <c r="T868">
        <f t="shared" si="634"/>
        <v>0</v>
      </c>
      <c r="U868">
        <f t="shared" si="635"/>
        <v>0</v>
      </c>
      <c r="V868">
        <f t="shared" si="636"/>
        <v>0</v>
      </c>
      <c r="W868">
        <f t="shared" si="637"/>
        <v>0.14000000000000001</v>
      </c>
      <c r="X868">
        <f t="shared" si="638"/>
        <v>0</v>
      </c>
      <c r="Y868">
        <f t="shared" si="639"/>
        <v>0</v>
      </c>
      <c r="AA868">
        <v>35806607</v>
      </c>
      <c r="AB868">
        <f t="shared" si="640"/>
        <v>7.62</v>
      </c>
      <c r="AC868">
        <f t="shared" si="641"/>
        <v>7.62</v>
      </c>
      <c r="AD868">
        <f t="shared" si="666"/>
        <v>0</v>
      </c>
      <c r="AE868">
        <f t="shared" si="667"/>
        <v>0</v>
      </c>
      <c r="AF868">
        <f t="shared" si="668"/>
        <v>0</v>
      </c>
      <c r="AG868">
        <f t="shared" si="642"/>
        <v>0</v>
      </c>
      <c r="AH868">
        <f t="shared" si="669"/>
        <v>0</v>
      </c>
      <c r="AI868">
        <f t="shared" si="670"/>
        <v>0</v>
      </c>
      <c r="AJ868">
        <f t="shared" si="643"/>
        <v>7.0000000000000007E-2</v>
      </c>
      <c r="AK868">
        <v>7.62</v>
      </c>
      <c r="AL868">
        <v>7.62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7.0000000000000007E-2</v>
      </c>
      <c r="AT868">
        <v>0</v>
      </c>
      <c r="AU868">
        <v>0</v>
      </c>
      <c r="AV868">
        <v>1</v>
      </c>
      <c r="AW868">
        <v>1</v>
      </c>
      <c r="AZ868">
        <v>1</v>
      </c>
      <c r="BA868">
        <v>1</v>
      </c>
      <c r="BB868">
        <v>1</v>
      </c>
      <c r="BC868">
        <v>6.89</v>
      </c>
      <c r="BD868" t="s">
        <v>3</v>
      </c>
      <c r="BE868" t="s">
        <v>3</v>
      </c>
      <c r="BF868" t="s">
        <v>3</v>
      </c>
      <c r="BG868" t="s">
        <v>3</v>
      </c>
      <c r="BH868">
        <v>3</v>
      </c>
      <c r="BI868">
        <v>2</v>
      </c>
      <c r="BJ868" t="s">
        <v>259</v>
      </c>
      <c r="BM868">
        <v>500002</v>
      </c>
      <c r="BN868">
        <v>0</v>
      </c>
      <c r="BO868" t="s">
        <v>256</v>
      </c>
      <c r="BP868">
        <v>1</v>
      </c>
      <c r="BQ868">
        <v>12</v>
      </c>
      <c r="BR868">
        <v>0</v>
      </c>
      <c r="BS868">
        <v>1</v>
      </c>
      <c r="BT868">
        <v>1</v>
      </c>
      <c r="BU868">
        <v>1</v>
      </c>
      <c r="BV868">
        <v>1</v>
      </c>
      <c r="BW868">
        <v>1</v>
      </c>
      <c r="BX868">
        <v>1</v>
      </c>
      <c r="BY868" t="s">
        <v>3</v>
      </c>
      <c r="BZ868">
        <v>0</v>
      </c>
      <c r="CA868">
        <v>0</v>
      </c>
      <c r="CE868">
        <v>0</v>
      </c>
      <c r="CF868">
        <v>0</v>
      </c>
      <c r="CG868">
        <v>0</v>
      </c>
      <c r="CM868">
        <v>0</v>
      </c>
      <c r="CN868" t="s">
        <v>3</v>
      </c>
      <c r="CO868">
        <v>0</v>
      </c>
      <c r="CP868">
        <f t="shared" si="644"/>
        <v>105</v>
      </c>
      <c r="CQ868">
        <f t="shared" si="645"/>
        <v>52.501799999999996</v>
      </c>
      <c r="CR868">
        <f t="shared" si="646"/>
        <v>0</v>
      </c>
      <c r="CS868">
        <f t="shared" si="647"/>
        <v>0</v>
      </c>
      <c r="CT868">
        <f t="shared" si="648"/>
        <v>0</v>
      </c>
      <c r="CU868">
        <f t="shared" si="649"/>
        <v>0</v>
      </c>
      <c r="CV868">
        <f t="shared" si="650"/>
        <v>0</v>
      </c>
      <c r="CW868">
        <f t="shared" si="651"/>
        <v>0</v>
      </c>
      <c r="CX868">
        <f t="shared" si="652"/>
        <v>7.0000000000000007E-2</v>
      </c>
      <c r="CY868">
        <f t="shared" si="653"/>
        <v>0</v>
      </c>
      <c r="CZ868">
        <f t="shared" si="654"/>
        <v>0</v>
      </c>
      <c r="DC868" t="s">
        <v>3</v>
      </c>
      <c r="DD868" t="s">
        <v>3</v>
      </c>
      <c r="DE868" t="s">
        <v>3</v>
      </c>
      <c r="DF868" t="s">
        <v>3</v>
      </c>
      <c r="DG868" t="s">
        <v>3</v>
      </c>
      <c r="DH868" t="s">
        <v>3</v>
      </c>
      <c r="DI868" t="s">
        <v>3</v>
      </c>
      <c r="DJ868" t="s">
        <v>3</v>
      </c>
      <c r="DK868" t="s">
        <v>3</v>
      </c>
      <c r="DL868" t="s">
        <v>3</v>
      </c>
      <c r="DM868" t="s">
        <v>3</v>
      </c>
      <c r="DN868">
        <v>0</v>
      </c>
      <c r="DO868">
        <v>0</v>
      </c>
      <c r="DP868">
        <v>1</v>
      </c>
      <c r="DQ868">
        <v>1</v>
      </c>
      <c r="DU868">
        <v>1010</v>
      </c>
      <c r="DV868" t="s">
        <v>258</v>
      </c>
      <c r="DW868" t="s">
        <v>258</v>
      </c>
      <c r="DX868">
        <v>1</v>
      </c>
      <c r="DZ868" t="s">
        <v>3</v>
      </c>
      <c r="EA868" t="s">
        <v>3</v>
      </c>
      <c r="EB868" t="s">
        <v>3</v>
      </c>
      <c r="EC868" t="s">
        <v>3</v>
      </c>
      <c r="EE868">
        <v>29085444</v>
      </c>
      <c r="EF868">
        <v>12</v>
      </c>
      <c r="EG868" t="s">
        <v>31</v>
      </c>
      <c r="EH868">
        <v>0</v>
      </c>
      <c r="EI868" t="s">
        <v>3</v>
      </c>
      <c r="EJ868">
        <v>2</v>
      </c>
      <c r="EK868">
        <v>500002</v>
      </c>
      <c r="EL868" t="s">
        <v>32</v>
      </c>
      <c r="EM868" t="s">
        <v>33</v>
      </c>
      <c r="EO868" t="s">
        <v>3</v>
      </c>
      <c r="EQ868">
        <v>0</v>
      </c>
      <c r="ER868">
        <v>7.62</v>
      </c>
      <c r="ES868">
        <v>7.62</v>
      </c>
      <c r="ET868">
        <v>0</v>
      </c>
      <c r="EU868">
        <v>0</v>
      </c>
      <c r="EV868">
        <v>0</v>
      </c>
      <c r="EW868">
        <v>0</v>
      </c>
      <c r="EX868">
        <v>0</v>
      </c>
      <c r="FQ868">
        <v>0</v>
      </c>
      <c r="FR868">
        <f t="shared" si="655"/>
        <v>0</v>
      </c>
      <c r="FS868">
        <v>0</v>
      </c>
      <c r="FX868">
        <v>0</v>
      </c>
      <c r="FY868">
        <v>0</v>
      </c>
      <c r="GA868" t="s">
        <v>3</v>
      </c>
      <c r="GD868">
        <v>1</v>
      </c>
      <c r="GF868">
        <v>-652224790</v>
      </c>
      <c r="GG868">
        <v>2</v>
      </c>
      <c r="GH868">
        <v>1</v>
      </c>
      <c r="GI868">
        <v>2</v>
      </c>
      <c r="GJ868">
        <v>0</v>
      </c>
      <c r="GK868">
        <v>0</v>
      </c>
      <c r="GL868">
        <f t="shared" si="656"/>
        <v>0</v>
      </c>
      <c r="GM868">
        <f t="shared" si="657"/>
        <v>105</v>
      </c>
      <c r="GN868">
        <f t="shared" si="658"/>
        <v>0</v>
      </c>
      <c r="GO868">
        <f t="shared" si="659"/>
        <v>105</v>
      </c>
      <c r="GP868">
        <f t="shared" si="660"/>
        <v>0</v>
      </c>
      <c r="GR868">
        <v>0</v>
      </c>
      <c r="GS868">
        <v>3</v>
      </c>
      <c r="GT868">
        <v>0</v>
      </c>
      <c r="GU868" t="s">
        <v>3</v>
      </c>
      <c r="GV868">
        <f t="shared" si="661"/>
        <v>0</v>
      </c>
      <c r="GW868">
        <v>1</v>
      </c>
      <c r="GX868">
        <f t="shared" si="662"/>
        <v>0</v>
      </c>
      <c r="HA868">
        <v>0</v>
      </c>
      <c r="HB868">
        <v>0</v>
      </c>
      <c r="HC868">
        <f t="shared" si="663"/>
        <v>0</v>
      </c>
      <c r="HE868" t="s">
        <v>3</v>
      </c>
      <c r="HF868" t="s">
        <v>3</v>
      </c>
      <c r="IK868">
        <v>0</v>
      </c>
    </row>
    <row r="869" spans="1:245">
      <c r="A869">
        <v>18</v>
      </c>
      <c r="B869">
        <v>0</v>
      </c>
      <c r="C869">
        <v>1051</v>
      </c>
      <c r="E869" t="s">
        <v>332</v>
      </c>
      <c r="F869" t="s">
        <v>333</v>
      </c>
      <c r="G869" t="s">
        <v>334</v>
      </c>
      <c r="H869" t="s">
        <v>258</v>
      </c>
      <c r="I869">
        <f>I866*J869</f>
        <v>1</v>
      </c>
      <c r="J869">
        <v>33.333333333333336</v>
      </c>
      <c r="O869">
        <f t="shared" si="629"/>
        <v>76.59</v>
      </c>
      <c r="P869">
        <f t="shared" si="630"/>
        <v>76.59</v>
      </c>
      <c r="Q869">
        <f t="shared" si="631"/>
        <v>0</v>
      </c>
      <c r="R869">
        <f t="shared" si="632"/>
        <v>0</v>
      </c>
      <c r="S869">
        <f t="shared" si="633"/>
        <v>0</v>
      </c>
      <c r="T869">
        <f t="shared" si="634"/>
        <v>0</v>
      </c>
      <c r="U869">
        <f t="shared" si="635"/>
        <v>0</v>
      </c>
      <c r="V869">
        <f t="shared" si="636"/>
        <v>0</v>
      </c>
      <c r="W869">
        <f t="shared" si="637"/>
        <v>0.09</v>
      </c>
      <c r="X869">
        <f t="shared" si="638"/>
        <v>0</v>
      </c>
      <c r="Y869">
        <f t="shared" si="639"/>
        <v>0</v>
      </c>
      <c r="AA869">
        <v>35806607</v>
      </c>
      <c r="AB869">
        <f t="shared" si="640"/>
        <v>9.01</v>
      </c>
      <c r="AC869">
        <f t="shared" si="641"/>
        <v>9.01</v>
      </c>
      <c r="AD869">
        <f t="shared" si="666"/>
        <v>0</v>
      </c>
      <c r="AE869">
        <f t="shared" si="667"/>
        <v>0</v>
      </c>
      <c r="AF869">
        <f t="shared" si="668"/>
        <v>0</v>
      </c>
      <c r="AG869">
        <f t="shared" si="642"/>
        <v>0</v>
      </c>
      <c r="AH869">
        <f t="shared" si="669"/>
        <v>0</v>
      </c>
      <c r="AI869">
        <f t="shared" si="670"/>
        <v>0</v>
      </c>
      <c r="AJ869">
        <f t="shared" si="643"/>
        <v>0.09</v>
      </c>
      <c r="AK869">
        <v>9.01</v>
      </c>
      <c r="AL869">
        <v>9.01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0.09</v>
      </c>
      <c r="AT869">
        <v>0</v>
      </c>
      <c r="AU869">
        <v>0</v>
      </c>
      <c r="AV869">
        <v>1</v>
      </c>
      <c r="AW869">
        <v>1</v>
      </c>
      <c r="AZ869">
        <v>1</v>
      </c>
      <c r="BA869">
        <v>1</v>
      </c>
      <c r="BB869">
        <v>1</v>
      </c>
      <c r="BC869">
        <v>8.5</v>
      </c>
      <c r="BD869" t="s">
        <v>3</v>
      </c>
      <c r="BE869" t="s">
        <v>3</v>
      </c>
      <c r="BF869" t="s">
        <v>3</v>
      </c>
      <c r="BG869" t="s">
        <v>3</v>
      </c>
      <c r="BH869">
        <v>3</v>
      </c>
      <c r="BI869">
        <v>2</v>
      </c>
      <c r="BJ869" t="s">
        <v>335</v>
      </c>
      <c r="BM869">
        <v>500002</v>
      </c>
      <c r="BN869">
        <v>0</v>
      </c>
      <c r="BO869" t="s">
        <v>333</v>
      </c>
      <c r="BP869">
        <v>1</v>
      </c>
      <c r="BQ869">
        <v>12</v>
      </c>
      <c r="BR869">
        <v>0</v>
      </c>
      <c r="BS869">
        <v>1</v>
      </c>
      <c r="BT869">
        <v>1</v>
      </c>
      <c r="BU869">
        <v>1</v>
      </c>
      <c r="BV869">
        <v>1</v>
      </c>
      <c r="BW869">
        <v>1</v>
      </c>
      <c r="BX869">
        <v>1</v>
      </c>
      <c r="BY869" t="s">
        <v>3</v>
      </c>
      <c r="BZ869">
        <v>0</v>
      </c>
      <c r="CA869">
        <v>0</v>
      </c>
      <c r="CE869">
        <v>0</v>
      </c>
      <c r="CF869">
        <v>0</v>
      </c>
      <c r="CG869">
        <v>0</v>
      </c>
      <c r="CM869">
        <v>0</v>
      </c>
      <c r="CN869" t="s">
        <v>3</v>
      </c>
      <c r="CO869">
        <v>0</v>
      </c>
      <c r="CP869">
        <f t="shared" si="644"/>
        <v>76.59</v>
      </c>
      <c r="CQ869">
        <f t="shared" si="645"/>
        <v>76.584999999999994</v>
      </c>
      <c r="CR869">
        <f t="shared" si="646"/>
        <v>0</v>
      </c>
      <c r="CS869">
        <f t="shared" si="647"/>
        <v>0</v>
      </c>
      <c r="CT869">
        <f t="shared" si="648"/>
        <v>0</v>
      </c>
      <c r="CU869">
        <f t="shared" si="649"/>
        <v>0</v>
      </c>
      <c r="CV869">
        <f t="shared" si="650"/>
        <v>0</v>
      </c>
      <c r="CW869">
        <f t="shared" si="651"/>
        <v>0</v>
      </c>
      <c r="CX869">
        <f t="shared" si="652"/>
        <v>0.09</v>
      </c>
      <c r="CY869">
        <f t="shared" si="653"/>
        <v>0</v>
      </c>
      <c r="CZ869">
        <f t="shared" si="654"/>
        <v>0</v>
      </c>
      <c r="DC869" t="s">
        <v>3</v>
      </c>
      <c r="DD869" t="s">
        <v>3</v>
      </c>
      <c r="DE869" t="s">
        <v>3</v>
      </c>
      <c r="DF869" t="s">
        <v>3</v>
      </c>
      <c r="DG869" t="s">
        <v>3</v>
      </c>
      <c r="DH869" t="s">
        <v>3</v>
      </c>
      <c r="DI869" t="s">
        <v>3</v>
      </c>
      <c r="DJ869" t="s">
        <v>3</v>
      </c>
      <c r="DK869" t="s">
        <v>3</v>
      </c>
      <c r="DL869" t="s">
        <v>3</v>
      </c>
      <c r="DM869" t="s">
        <v>3</v>
      </c>
      <c r="DN869">
        <v>0</v>
      </c>
      <c r="DO869">
        <v>0</v>
      </c>
      <c r="DP869">
        <v>1</v>
      </c>
      <c r="DQ869">
        <v>1</v>
      </c>
      <c r="DU869">
        <v>1010</v>
      </c>
      <c r="DV869" t="s">
        <v>258</v>
      </c>
      <c r="DW869" t="s">
        <v>258</v>
      </c>
      <c r="DX869">
        <v>1</v>
      </c>
      <c r="DZ869" t="s">
        <v>3</v>
      </c>
      <c r="EA869" t="s">
        <v>3</v>
      </c>
      <c r="EB869" t="s">
        <v>3</v>
      </c>
      <c r="EC869" t="s">
        <v>3</v>
      </c>
      <c r="EE869">
        <v>29085444</v>
      </c>
      <c r="EF869">
        <v>12</v>
      </c>
      <c r="EG869" t="s">
        <v>31</v>
      </c>
      <c r="EH869">
        <v>0</v>
      </c>
      <c r="EI869" t="s">
        <v>3</v>
      </c>
      <c r="EJ869">
        <v>2</v>
      </c>
      <c r="EK869">
        <v>500002</v>
      </c>
      <c r="EL869" t="s">
        <v>32</v>
      </c>
      <c r="EM869" t="s">
        <v>33</v>
      </c>
      <c r="EO869" t="s">
        <v>3</v>
      </c>
      <c r="EQ869">
        <v>0</v>
      </c>
      <c r="ER869">
        <v>9.01</v>
      </c>
      <c r="ES869">
        <v>9.01</v>
      </c>
      <c r="ET869">
        <v>0</v>
      </c>
      <c r="EU869">
        <v>0</v>
      </c>
      <c r="EV869">
        <v>0</v>
      </c>
      <c r="EW869">
        <v>0</v>
      </c>
      <c r="EX869">
        <v>0</v>
      </c>
      <c r="FQ869">
        <v>0</v>
      </c>
      <c r="FR869">
        <f t="shared" si="655"/>
        <v>0</v>
      </c>
      <c r="FS869">
        <v>0</v>
      </c>
      <c r="FX869">
        <v>0</v>
      </c>
      <c r="FY869">
        <v>0</v>
      </c>
      <c r="GA869" t="s">
        <v>3</v>
      </c>
      <c r="GD869">
        <v>1</v>
      </c>
      <c r="GF869">
        <v>-1484870884</v>
      </c>
      <c r="GG869">
        <v>2</v>
      </c>
      <c r="GH869">
        <v>1</v>
      </c>
      <c r="GI869">
        <v>2</v>
      </c>
      <c r="GJ869">
        <v>0</v>
      </c>
      <c r="GK869">
        <v>0</v>
      </c>
      <c r="GL869">
        <f t="shared" si="656"/>
        <v>0</v>
      </c>
      <c r="GM869">
        <f t="shared" si="657"/>
        <v>76.59</v>
      </c>
      <c r="GN869">
        <f t="shared" si="658"/>
        <v>0</v>
      </c>
      <c r="GO869">
        <f t="shared" si="659"/>
        <v>76.59</v>
      </c>
      <c r="GP869">
        <f t="shared" si="660"/>
        <v>0</v>
      </c>
      <c r="GR869">
        <v>0</v>
      </c>
      <c r="GS869">
        <v>3</v>
      </c>
      <c r="GT869">
        <v>0</v>
      </c>
      <c r="GU869" t="s">
        <v>3</v>
      </c>
      <c r="GV869">
        <f t="shared" si="661"/>
        <v>0</v>
      </c>
      <c r="GW869">
        <v>1</v>
      </c>
      <c r="GX869">
        <f t="shared" si="662"/>
        <v>0</v>
      </c>
      <c r="HA869">
        <v>0</v>
      </c>
      <c r="HB869">
        <v>0</v>
      </c>
      <c r="HC869">
        <f t="shared" si="663"/>
        <v>0</v>
      </c>
      <c r="HE869" t="s">
        <v>3</v>
      </c>
      <c r="HF869" t="s">
        <v>3</v>
      </c>
      <c r="IK869">
        <v>0</v>
      </c>
    </row>
    <row r="870" spans="1:245">
      <c r="A870">
        <v>17</v>
      </c>
      <c r="B870">
        <v>0</v>
      </c>
      <c r="C870">
        <f>ROW(SmtRes!A1063)</f>
        <v>1063</v>
      </c>
      <c r="D870">
        <f>ROW(EtalonRes!A1039)</f>
        <v>1039</v>
      </c>
      <c r="E870" t="s">
        <v>209</v>
      </c>
      <c r="F870" t="s">
        <v>261</v>
      </c>
      <c r="G870" t="s">
        <v>262</v>
      </c>
      <c r="H870" t="s">
        <v>61</v>
      </c>
      <c r="I870">
        <f>ROUND(1/100,9)</f>
        <v>0.01</v>
      </c>
      <c r="J870">
        <v>0</v>
      </c>
      <c r="O870">
        <f t="shared" si="629"/>
        <v>89.48</v>
      </c>
      <c r="P870">
        <f t="shared" si="630"/>
        <v>2.59</v>
      </c>
      <c r="Q870">
        <f t="shared" si="631"/>
        <v>0.52</v>
      </c>
      <c r="R870">
        <f t="shared" si="632"/>
        <v>0.14000000000000001</v>
      </c>
      <c r="S870">
        <f t="shared" si="633"/>
        <v>86.37</v>
      </c>
      <c r="T870">
        <f t="shared" si="634"/>
        <v>0</v>
      </c>
      <c r="U870">
        <f t="shared" si="635"/>
        <v>0.26239999999999997</v>
      </c>
      <c r="V870">
        <f t="shared" si="636"/>
        <v>2.9999999999999997E-4</v>
      </c>
      <c r="W870">
        <f t="shared" si="637"/>
        <v>0</v>
      </c>
      <c r="X870">
        <f t="shared" si="638"/>
        <v>70.069999999999993</v>
      </c>
      <c r="Y870">
        <f t="shared" si="639"/>
        <v>44.99</v>
      </c>
      <c r="AA870">
        <v>35806607</v>
      </c>
      <c r="AB870">
        <f t="shared" si="640"/>
        <v>302.14999999999998</v>
      </c>
      <c r="AC870">
        <f t="shared" si="641"/>
        <v>36.07</v>
      </c>
      <c r="AD870">
        <f t="shared" si="666"/>
        <v>5.78</v>
      </c>
      <c r="AE870">
        <f t="shared" si="667"/>
        <v>0.41</v>
      </c>
      <c r="AF870">
        <f t="shared" si="668"/>
        <v>260.3</v>
      </c>
      <c r="AG870">
        <f t="shared" si="642"/>
        <v>0</v>
      </c>
      <c r="AH870">
        <f t="shared" si="669"/>
        <v>26.24</v>
      </c>
      <c r="AI870">
        <f t="shared" si="670"/>
        <v>0.03</v>
      </c>
      <c r="AJ870">
        <f t="shared" si="643"/>
        <v>0</v>
      </c>
      <c r="AK870">
        <v>302.14999999999998</v>
      </c>
      <c r="AL870">
        <v>36.07</v>
      </c>
      <c r="AM870">
        <v>5.78</v>
      </c>
      <c r="AN870">
        <v>0.41</v>
      </c>
      <c r="AO870">
        <v>260.3</v>
      </c>
      <c r="AP870">
        <v>0</v>
      </c>
      <c r="AQ870">
        <v>26.24</v>
      </c>
      <c r="AR870">
        <v>0.03</v>
      </c>
      <c r="AS870">
        <v>0</v>
      </c>
      <c r="AT870">
        <v>81</v>
      </c>
      <c r="AU870">
        <v>52</v>
      </c>
      <c r="AV870">
        <v>1</v>
      </c>
      <c r="AW870">
        <v>1</v>
      </c>
      <c r="AZ870">
        <v>1</v>
      </c>
      <c r="BA870">
        <v>33.18</v>
      </c>
      <c r="BB870">
        <v>9.01</v>
      </c>
      <c r="BC870">
        <v>7.17</v>
      </c>
      <c r="BD870" t="s">
        <v>3</v>
      </c>
      <c r="BE870" t="s">
        <v>3</v>
      </c>
      <c r="BF870" t="s">
        <v>3</v>
      </c>
      <c r="BG870" t="s">
        <v>3</v>
      </c>
      <c r="BH870">
        <v>0</v>
      </c>
      <c r="BI870">
        <v>2</v>
      </c>
      <c r="BJ870" t="s">
        <v>263</v>
      </c>
      <c r="BM870">
        <v>108001</v>
      </c>
      <c r="BN870">
        <v>0</v>
      </c>
      <c r="BO870" t="s">
        <v>261</v>
      </c>
      <c r="BP870">
        <v>1</v>
      </c>
      <c r="BQ870">
        <v>3</v>
      </c>
      <c r="BR870">
        <v>0</v>
      </c>
      <c r="BS870">
        <v>33.18</v>
      </c>
      <c r="BT870">
        <v>1</v>
      </c>
      <c r="BU870">
        <v>1</v>
      </c>
      <c r="BV870">
        <v>1</v>
      </c>
      <c r="BW870">
        <v>1</v>
      </c>
      <c r="BX870">
        <v>1</v>
      </c>
      <c r="BY870" t="s">
        <v>3</v>
      </c>
      <c r="BZ870">
        <v>95</v>
      </c>
      <c r="CA870">
        <v>65</v>
      </c>
      <c r="CE870">
        <v>0</v>
      </c>
      <c r="CF870">
        <v>0</v>
      </c>
      <c r="CG870">
        <v>0</v>
      </c>
      <c r="CM870">
        <v>0</v>
      </c>
      <c r="CN870" t="s">
        <v>3</v>
      </c>
      <c r="CO870">
        <v>0</v>
      </c>
      <c r="CP870">
        <f t="shared" si="644"/>
        <v>89.48</v>
      </c>
      <c r="CQ870">
        <f t="shared" si="645"/>
        <v>258.62189999999998</v>
      </c>
      <c r="CR870">
        <f t="shared" si="646"/>
        <v>52.077800000000003</v>
      </c>
      <c r="CS870">
        <f t="shared" si="647"/>
        <v>13.6038</v>
      </c>
      <c r="CT870">
        <f t="shared" si="648"/>
        <v>8636.7540000000008</v>
      </c>
      <c r="CU870">
        <f t="shared" si="649"/>
        <v>0</v>
      </c>
      <c r="CV870">
        <f t="shared" si="650"/>
        <v>26.24</v>
      </c>
      <c r="CW870">
        <f t="shared" si="651"/>
        <v>0.03</v>
      </c>
      <c r="CX870">
        <f t="shared" si="652"/>
        <v>0</v>
      </c>
      <c r="CY870">
        <f t="shared" si="653"/>
        <v>70.073100000000011</v>
      </c>
      <c r="CZ870">
        <f t="shared" si="654"/>
        <v>44.985200000000006</v>
      </c>
      <c r="DC870" t="s">
        <v>3</v>
      </c>
      <c r="DD870" t="s">
        <v>3</v>
      </c>
      <c r="DE870" t="s">
        <v>3</v>
      </c>
      <c r="DF870" t="s">
        <v>3</v>
      </c>
      <c r="DG870" t="s">
        <v>3</v>
      </c>
      <c r="DH870" t="s">
        <v>3</v>
      </c>
      <c r="DI870" t="s">
        <v>3</v>
      </c>
      <c r="DJ870" t="s">
        <v>3</v>
      </c>
      <c r="DK870" t="s">
        <v>3</v>
      </c>
      <c r="DL870" t="s">
        <v>3</v>
      </c>
      <c r="DM870" t="s">
        <v>3</v>
      </c>
      <c r="DN870">
        <v>0</v>
      </c>
      <c r="DO870">
        <v>0</v>
      </c>
      <c r="DP870">
        <v>1</v>
      </c>
      <c r="DQ870">
        <v>1</v>
      </c>
      <c r="DU870">
        <v>1010</v>
      </c>
      <c r="DV870" t="s">
        <v>61</v>
      </c>
      <c r="DW870" t="s">
        <v>61</v>
      </c>
      <c r="DX870">
        <v>100</v>
      </c>
      <c r="DZ870" t="s">
        <v>3</v>
      </c>
      <c r="EA870" t="s">
        <v>3</v>
      </c>
      <c r="EB870" t="s">
        <v>3</v>
      </c>
      <c r="EC870" t="s">
        <v>3</v>
      </c>
      <c r="EE870">
        <v>29085386</v>
      </c>
      <c r="EF870">
        <v>3</v>
      </c>
      <c r="EG870" t="s">
        <v>247</v>
      </c>
      <c r="EH870">
        <v>0</v>
      </c>
      <c r="EI870" t="s">
        <v>3</v>
      </c>
      <c r="EJ870">
        <v>2</v>
      </c>
      <c r="EK870">
        <v>108001</v>
      </c>
      <c r="EL870" t="s">
        <v>248</v>
      </c>
      <c r="EM870" t="s">
        <v>249</v>
      </c>
      <c r="EO870" t="s">
        <v>3</v>
      </c>
      <c r="EQ870">
        <v>0</v>
      </c>
      <c r="ER870">
        <v>302.14999999999998</v>
      </c>
      <c r="ES870">
        <v>36.07</v>
      </c>
      <c r="ET870">
        <v>5.78</v>
      </c>
      <c r="EU870">
        <v>0.41</v>
      </c>
      <c r="EV870">
        <v>260.3</v>
      </c>
      <c r="EW870">
        <v>26.24</v>
      </c>
      <c r="EX870">
        <v>0.03</v>
      </c>
      <c r="EY870">
        <v>0</v>
      </c>
      <c r="FQ870">
        <v>0</v>
      </c>
      <c r="FR870">
        <f t="shared" si="655"/>
        <v>0</v>
      </c>
      <c r="FS870">
        <v>0</v>
      </c>
      <c r="FV870" t="s">
        <v>24</v>
      </c>
      <c r="FW870" t="s">
        <v>25</v>
      </c>
      <c r="FX870">
        <v>95</v>
      </c>
      <c r="FY870">
        <v>65</v>
      </c>
      <c r="GA870" t="s">
        <v>3</v>
      </c>
      <c r="GD870">
        <v>1</v>
      </c>
      <c r="GF870">
        <v>1949515482</v>
      </c>
      <c r="GG870">
        <v>2</v>
      </c>
      <c r="GH870">
        <v>1</v>
      </c>
      <c r="GI870">
        <v>2</v>
      </c>
      <c r="GJ870">
        <v>0</v>
      </c>
      <c r="GK870">
        <v>0</v>
      </c>
      <c r="GL870">
        <f t="shared" si="656"/>
        <v>0</v>
      </c>
      <c r="GM870">
        <f t="shared" si="657"/>
        <v>204.54</v>
      </c>
      <c r="GN870">
        <f t="shared" si="658"/>
        <v>0</v>
      </c>
      <c r="GO870">
        <f t="shared" si="659"/>
        <v>204.54</v>
      </c>
      <c r="GP870">
        <f t="shared" si="660"/>
        <v>0</v>
      </c>
      <c r="GR870">
        <v>0</v>
      </c>
      <c r="GS870">
        <v>3</v>
      </c>
      <c r="GT870">
        <v>0</v>
      </c>
      <c r="GU870" t="s">
        <v>3</v>
      </c>
      <c r="GV870">
        <f t="shared" si="661"/>
        <v>0</v>
      </c>
      <c r="GW870">
        <v>1</v>
      </c>
      <c r="GX870">
        <f t="shared" si="662"/>
        <v>0</v>
      </c>
      <c r="HA870">
        <v>0</v>
      </c>
      <c r="HB870">
        <v>0</v>
      </c>
      <c r="HC870">
        <f t="shared" si="663"/>
        <v>0</v>
      </c>
      <c r="HE870" t="s">
        <v>3</v>
      </c>
      <c r="HF870" t="s">
        <v>3</v>
      </c>
      <c r="IK870">
        <v>0</v>
      </c>
    </row>
    <row r="871" spans="1:245">
      <c r="A871">
        <v>18</v>
      </c>
      <c r="B871">
        <v>0</v>
      </c>
      <c r="C871">
        <v>1060</v>
      </c>
      <c r="E871" t="s">
        <v>336</v>
      </c>
      <c r="F871" t="s">
        <v>251</v>
      </c>
      <c r="G871" t="s">
        <v>252</v>
      </c>
      <c r="H871" t="s">
        <v>253</v>
      </c>
      <c r="I871">
        <f>I870*J871</f>
        <v>1E-3</v>
      </c>
      <c r="J871">
        <v>0.1</v>
      </c>
      <c r="O871">
        <f t="shared" si="629"/>
        <v>5.12</v>
      </c>
      <c r="P871">
        <f t="shared" si="630"/>
        <v>5.12</v>
      </c>
      <c r="Q871">
        <f t="shared" si="631"/>
        <v>0</v>
      </c>
      <c r="R871">
        <f t="shared" si="632"/>
        <v>0</v>
      </c>
      <c r="S871">
        <f t="shared" si="633"/>
        <v>0</v>
      </c>
      <c r="T871">
        <f t="shared" si="634"/>
        <v>0</v>
      </c>
      <c r="U871">
        <f t="shared" si="635"/>
        <v>0</v>
      </c>
      <c r="V871">
        <f t="shared" si="636"/>
        <v>0</v>
      </c>
      <c r="W871">
        <f t="shared" si="637"/>
        <v>0.02</v>
      </c>
      <c r="X871">
        <f t="shared" si="638"/>
        <v>0</v>
      </c>
      <c r="Y871">
        <f t="shared" si="639"/>
        <v>0</v>
      </c>
      <c r="AA871">
        <v>35806607</v>
      </c>
      <c r="AB871">
        <f t="shared" si="640"/>
        <v>1998.42</v>
      </c>
      <c r="AC871">
        <f t="shared" si="641"/>
        <v>1998.42</v>
      </c>
      <c r="AD871">
        <f t="shared" si="666"/>
        <v>0</v>
      </c>
      <c r="AE871">
        <f t="shared" si="667"/>
        <v>0</v>
      </c>
      <c r="AF871">
        <f t="shared" si="668"/>
        <v>0</v>
      </c>
      <c r="AG871">
        <f t="shared" si="642"/>
        <v>0</v>
      </c>
      <c r="AH871">
        <f t="shared" si="669"/>
        <v>0</v>
      </c>
      <c r="AI871">
        <f t="shared" si="670"/>
        <v>0</v>
      </c>
      <c r="AJ871">
        <f t="shared" si="643"/>
        <v>19.399999999999999</v>
      </c>
      <c r="AK871">
        <v>1998.42</v>
      </c>
      <c r="AL871">
        <v>1998.42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19.399999999999999</v>
      </c>
      <c r="AT871">
        <v>0</v>
      </c>
      <c r="AU871">
        <v>0</v>
      </c>
      <c r="AV871">
        <v>1</v>
      </c>
      <c r="AW871">
        <v>1</v>
      </c>
      <c r="AZ871">
        <v>1</v>
      </c>
      <c r="BA871">
        <v>1</v>
      </c>
      <c r="BB871">
        <v>1</v>
      </c>
      <c r="BC871">
        <v>2.56</v>
      </c>
      <c r="BD871" t="s">
        <v>3</v>
      </c>
      <c r="BE871" t="s">
        <v>3</v>
      </c>
      <c r="BF871" t="s">
        <v>3</v>
      </c>
      <c r="BG871" t="s">
        <v>3</v>
      </c>
      <c r="BH871">
        <v>3</v>
      </c>
      <c r="BI871">
        <v>2</v>
      </c>
      <c r="BJ871" t="s">
        <v>254</v>
      </c>
      <c r="BM871">
        <v>500002</v>
      </c>
      <c r="BN871">
        <v>0</v>
      </c>
      <c r="BO871" t="s">
        <v>251</v>
      </c>
      <c r="BP871">
        <v>1</v>
      </c>
      <c r="BQ871">
        <v>12</v>
      </c>
      <c r="BR871">
        <v>0</v>
      </c>
      <c r="BS871">
        <v>1</v>
      </c>
      <c r="BT871">
        <v>1</v>
      </c>
      <c r="BU871">
        <v>1</v>
      </c>
      <c r="BV871">
        <v>1</v>
      </c>
      <c r="BW871">
        <v>1</v>
      </c>
      <c r="BX871">
        <v>1</v>
      </c>
      <c r="BY871" t="s">
        <v>3</v>
      </c>
      <c r="BZ871">
        <v>0</v>
      </c>
      <c r="CA871">
        <v>0</v>
      </c>
      <c r="CE871">
        <v>0</v>
      </c>
      <c r="CF871">
        <v>0</v>
      </c>
      <c r="CG871">
        <v>0</v>
      </c>
      <c r="CM871">
        <v>0</v>
      </c>
      <c r="CN871" t="s">
        <v>3</v>
      </c>
      <c r="CO871">
        <v>0</v>
      </c>
      <c r="CP871">
        <f t="shared" si="644"/>
        <v>5.12</v>
      </c>
      <c r="CQ871">
        <f t="shared" si="645"/>
        <v>5115.9552000000003</v>
      </c>
      <c r="CR871">
        <f t="shared" si="646"/>
        <v>0</v>
      </c>
      <c r="CS871">
        <f t="shared" si="647"/>
        <v>0</v>
      </c>
      <c r="CT871">
        <f t="shared" si="648"/>
        <v>0</v>
      </c>
      <c r="CU871">
        <f t="shared" si="649"/>
        <v>0</v>
      </c>
      <c r="CV871">
        <f t="shared" si="650"/>
        <v>0</v>
      </c>
      <c r="CW871">
        <f t="shared" si="651"/>
        <v>0</v>
      </c>
      <c r="CX871">
        <f t="shared" si="652"/>
        <v>19.399999999999999</v>
      </c>
      <c r="CY871">
        <f t="shared" si="653"/>
        <v>0</v>
      </c>
      <c r="CZ871">
        <f t="shared" si="654"/>
        <v>0</v>
      </c>
      <c r="DC871" t="s">
        <v>3</v>
      </c>
      <c r="DD871" t="s">
        <v>3</v>
      </c>
      <c r="DE871" t="s">
        <v>3</v>
      </c>
      <c r="DF871" t="s">
        <v>3</v>
      </c>
      <c r="DG871" t="s">
        <v>3</v>
      </c>
      <c r="DH871" t="s">
        <v>3</v>
      </c>
      <c r="DI871" t="s">
        <v>3</v>
      </c>
      <c r="DJ871" t="s">
        <v>3</v>
      </c>
      <c r="DK871" t="s">
        <v>3</v>
      </c>
      <c r="DL871" t="s">
        <v>3</v>
      </c>
      <c r="DM871" t="s">
        <v>3</v>
      </c>
      <c r="DN871">
        <v>0</v>
      </c>
      <c r="DO871">
        <v>0</v>
      </c>
      <c r="DP871">
        <v>1</v>
      </c>
      <c r="DQ871">
        <v>1</v>
      </c>
      <c r="DU871">
        <v>1010</v>
      </c>
      <c r="DV871" t="s">
        <v>253</v>
      </c>
      <c r="DW871" t="s">
        <v>253</v>
      </c>
      <c r="DX871">
        <v>1000</v>
      </c>
      <c r="DZ871" t="s">
        <v>3</v>
      </c>
      <c r="EA871" t="s">
        <v>3</v>
      </c>
      <c r="EB871" t="s">
        <v>3</v>
      </c>
      <c r="EC871" t="s">
        <v>3</v>
      </c>
      <c r="EE871">
        <v>29085444</v>
      </c>
      <c r="EF871">
        <v>12</v>
      </c>
      <c r="EG871" t="s">
        <v>31</v>
      </c>
      <c r="EH871">
        <v>0</v>
      </c>
      <c r="EI871" t="s">
        <v>3</v>
      </c>
      <c r="EJ871">
        <v>2</v>
      </c>
      <c r="EK871">
        <v>500002</v>
      </c>
      <c r="EL871" t="s">
        <v>32</v>
      </c>
      <c r="EM871" t="s">
        <v>33</v>
      </c>
      <c r="EO871" t="s">
        <v>3</v>
      </c>
      <c r="EQ871">
        <v>0</v>
      </c>
      <c r="ER871">
        <v>1998.42</v>
      </c>
      <c r="ES871">
        <v>1998.42</v>
      </c>
      <c r="ET871">
        <v>0</v>
      </c>
      <c r="EU871">
        <v>0</v>
      </c>
      <c r="EV871">
        <v>0</v>
      </c>
      <c r="EW871">
        <v>0</v>
      </c>
      <c r="EX871">
        <v>0</v>
      </c>
      <c r="FQ871">
        <v>0</v>
      </c>
      <c r="FR871">
        <f t="shared" si="655"/>
        <v>0</v>
      </c>
      <c r="FS871">
        <v>0</v>
      </c>
      <c r="FX871">
        <v>0</v>
      </c>
      <c r="FY871">
        <v>0</v>
      </c>
      <c r="GA871" t="s">
        <v>3</v>
      </c>
      <c r="GD871">
        <v>1</v>
      </c>
      <c r="GF871">
        <v>-1152774928</v>
      </c>
      <c r="GG871">
        <v>2</v>
      </c>
      <c r="GH871">
        <v>1</v>
      </c>
      <c r="GI871">
        <v>2</v>
      </c>
      <c r="GJ871">
        <v>0</v>
      </c>
      <c r="GK871">
        <v>0</v>
      </c>
      <c r="GL871">
        <f t="shared" si="656"/>
        <v>0</v>
      </c>
      <c r="GM871">
        <f t="shared" si="657"/>
        <v>5.12</v>
      </c>
      <c r="GN871">
        <f t="shared" si="658"/>
        <v>0</v>
      </c>
      <c r="GO871">
        <f t="shared" si="659"/>
        <v>5.12</v>
      </c>
      <c r="GP871">
        <f t="shared" si="660"/>
        <v>0</v>
      </c>
      <c r="GR871">
        <v>0</v>
      </c>
      <c r="GS871">
        <v>3</v>
      </c>
      <c r="GT871">
        <v>0</v>
      </c>
      <c r="GU871" t="s">
        <v>3</v>
      </c>
      <c r="GV871">
        <f t="shared" si="661"/>
        <v>0</v>
      </c>
      <c r="GW871">
        <v>1</v>
      </c>
      <c r="GX871">
        <f t="shared" si="662"/>
        <v>0</v>
      </c>
      <c r="HA871">
        <v>0</v>
      </c>
      <c r="HB871">
        <v>0</v>
      </c>
      <c r="HC871">
        <f t="shared" si="663"/>
        <v>0</v>
      </c>
      <c r="HE871" t="s">
        <v>3</v>
      </c>
      <c r="HF871" t="s">
        <v>3</v>
      </c>
      <c r="IK871">
        <v>0</v>
      </c>
    </row>
    <row r="872" spans="1:245">
      <c r="A872">
        <v>18</v>
      </c>
      <c r="B872">
        <v>0</v>
      </c>
      <c r="C872">
        <v>1062</v>
      </c>
      <c r="E872" t="s">
        <v>337</v>
      </c>
      <c r="F872" t="s">
        <v>266</v>
      </c>
      <c r="G872" t="s">
        <v>267</v>
      </c>
      <c r="H872" t="s">
        <v>258</v>
      </c>
      <c r="I872">
        <f>I870*J872</f>
        <v>1</v>
      </c>
      <c r="J872">
        <v>100</v>
      </c>
      <c r="O872">
        <f t="shared" si="629"/>
        <v>76.47</v>
      </c>
      <c r="P872">
        <f t="shared" si="630"/>
        <v>76.47</v>
      </c>
      <c r="Q872">
        <f t="shared" si="631"/>
        <v>0</v>
      </c>
      <c r="R872">
        <f t="shared" si="632"/>
        <v>0</v>
      </c>
      <c r="S872">
        <f t="shared" si="633"/>
        <v>0</v>
      </c>
      <c r="T872">
        <f t="shared" si="634"/>
        <v>0</v>
      </c>
      <c r="U872">
        <f t="shared" si="635"/>
        <v>0</v>
      </c>
      <c r="V872">
        <f t="shared" si="636"/>
        <v>0</v>
      </c>
      <c r="W872">
        <f t="shared" si="637"/>
        <v>0.09</v>
      </c>
      <c r="X872">
        <f t="shared" si="638"/>
        <v>0</v>
      </c>
      <c r="Y872">
        <f t="shared" si="639"/>
        <v>0</v>
      </c>
      <c r="AA872">
        <v>35806607</v>
      </c>
      <c r="AB872">
        <f t="shared" si="640"/>
        <v>8.81</v>
      </c>
      <c r="AC872">
        <f t="shared" si="641"/>
        <v>8.81</v>
      </c>
      <c r="AD872">
        <f t="shared" si="666"/>
        <v>0</v>
      </c>
      <c r="AE872">
        <f t="shared" si="667"/>
        <v>0</v>
      </c>
      <c r="AF872">
        <f t="shared" si="668"/>
        <v>0</v>
      </c>
      <c r="AG872">
        <f t="shared" si="642"/>
        <v>0</v>
      </c>
      <c r="AH872">
        <f t="shared" si="669"/>
        <v>0</v>
      </c>
      <c r="AI872">
        <f t="shared" si="670"/>
        <v>0</v>
      </c>
      <c r="AJ872">
        <f t="shared" si="643"/>
        <v>0.09</v>
      </c>
      <c r="AK872">
        <v>8.81</v>
      </c>
      <c r="AL872">
        <v>8.81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0.09</v>
      </c>
      <c r="AT872">
        <v>0</v>
      </c>
      <c r="AU872">
        <v>0</v>
      </c>
      <c r="AV872">
        <v>1</v>
      </c>
      <c r="AW872">
        <v>1</v>
      </c>
      <c r="AZ872">
        <v>1</v>
      </c>
      <c r="BA872">
        <v>1</v>
      </c>
      <c r="BB872">
        <v>1</v>
      </c>
      <c r="BC872">
        <v>8.68</v>
      </c>
      <c r="BD872" t="s">
        <v>3</v>
      </c>
      <c r="BE872" t="s">
        <v>3</v>
      </c>
      <c r="BF872" t="s">
        <v>3</v>
      </c>
      <c r="BG872" t="s">
        <v>3</v>
      </c>
      <c r="BH872">
        <v>3</v>
      </c>
      <c r="BI872">
        <v>2</v>
      </c>
      <c r="BJ872" t="s">
        <v>268</v>
      </c>
      <c r="BM872">
        <v>500002</v>
      </c>
      <c r="BN872">
        <v>0</v>
      </c>
      <c r="BO872" t="s">
        <v>266</v>
      </c>
      <c r="BP872">
        <v>1</v>
      </c>
      <c r="BQ872">
        <v>12</v>
      </c>
      <c r="BR872">
        <v>0</v>
      </c>
      <c r="BS872">
        <v>1</v>
      </c>
      <c r="BT872">
        <v>1</v>
      </c>
      <c r="BU872">
        <v>1</v>
      </c>
      <c r="BV872">
        <v>1</v>
      </c>
      <c r="BW872">
        <v>1</v>
      </c>
      <c r="BX872">
        <v>1</v>
      </c>
      <c r="BY872" t="s">
        <v>3</v>
      </c>
      <c r="BZ872">
        <v>0</v>
      </c>
      <c r="CA872">
        <v>0</v>
      </c>
      <c r="CE872">
        <v>0</v>
      </c>
      <c r="CF872">
        <v>0</v>
      </c>
      <c r="CG872">
        <v>0</v>
      </c>
      <c r="CM872">
        <v>0</v>
      </c>
      <c r="CN872" t="s">
        <v>3</v>
      </c>
      <c r="CO872">
        <v>0</v>
      </c>
      <c r="CP872">
        <f t="shared" si="644"/>
        <v>76.47</v>
      </c>
      <c r="CQ872">
        <f t="shared" si="645"/>
        <v>76.470799999999997</v>
      </c>
      <c r="CR872">
        <f t="shared" si="646"/>
        <v>0</v>
      </c>
      <c r="CS872">
        <f t="shared" si="647"/>
        <v>0</v>
      </c>
      <c r="CT872">
        <f t="shared" si="648"/>
        <v>0</v>
      </c>
      <c r="CU872">
        <f t="shared" si="649"/>
        <v>0</v>
      </c>
      <c r="CV872">
        <f t="shared" si="650"/>
        <v>0</v>
      </c>
      <c r="CW872">
        <f t="shared" si="651"/>
        <v>0</v>
      </c>
      <c r="CX872">
        <f t="shared" si="652"/>
        <v>0.09</v>
      </c>
      <c r="CY872">
        <f t="shared" si="653"/>
        <v>0</v>
      </c>
      <c r="CZ872">
        <f t="shared" si="654"/>
        <v>0</v>
      </c>
      <c r="DC872" t="s">
        <v>3</v>
      </c>
      <c r="DD872" t="s">
        <v>3</v>
      </c>
      <c r="DE872" t="s">
        <v>3</v>
      </c>
      <c r="DF872" t="s">
        <v>3</v>
      </c>
      <c r="DG872" t="s">
        <v>3</v>
      </c>
      <c r="DH872" t="s">
        <v>3</v>
      </c>
      <c r="DI872" t="s">
        <v>3</v>
      </c>
      <c r="DJ872" t="s">
        <v>3</v>
      </c>
      <c r="DK872" t="s">
        <v>3</v>
      </c>
      <c r="DL872" t="s">
        <v>3</v>
      </c>
      <c r="DM872" t="s">
        <v>3</v>
      </c>
      <c r="DN872">
        <v>0</v>
      </c>
      <c r="DO872">
        <v>0</v>
      </c>
      <c r="DP872">
        <v>1</v>
      </c>
      <c r="DQ872">
        <v>1</v>
      </c>
      <c r="DU872">
        <v>1010</v>
      </c>
      <c r="DV872" t="s">
        <v>258</v>
      </c>
      <c r="DW872" t="s">
        <v>258</v>
      </c>
      <c r="DX872">
        <v>1</v>
      </c>
      <c r="DZ872" t="s">
        <v>3</v>
      </c>
      <c r="EA872" t="s">
        <v>3</v>
      </c>
      <c r="EB872" t="s">
        <v>3</v>
      </c>
      <c r="EC872" t="s">
        <v>3</v>
      </c>
      <c r="EE872">
        <v>29085444</v>
      </c>
      <c r="EF872">
        <v>12</v>
      </c>
      <c r="EG872" t="s">
        <v>31</v>
      </c>
      <c r="EH872">
        <v>0</v>
      </c>
      <c r="EI872" t="s">
        <v>3</v>
      </c>
      <c r="EJ872">
        <v>2</v>
      </c>
      <c r="EK872">
        <v>500002</v>
      </c>
      <c r="EL872" t="s">
        <v>32</v>
      </c>
      <c r="EM872" t="s">
        <v>33</v>
      </c>
      <c r="EO872" t="s">
        <v>3</v>
      </c>
      <c r="EQ872">
        <v>0</v>
      </c>
      <c r="ER872">
        <v>8.81</v>
      </c>
      <c r="ES872">
        <v>8.81</v>
      </c>
      <c r="ET872">
        <v>0</v>
      </c>
      <c r="EU872">
        <v>0</v>
      </c>
      <c r="EV872">
        <v>0</v>
      </c>
      <c r="EW872">
        <v>0</v>
      </c>
      <c r="EX872">
        <v>0</v>
      </c>
      <c r="FQ872">
        <v>0</v>
      </c>
      <c r="FR872">
        <f t="shared" si="655"/>
        <v>0</v>
      </c>
      <c r="FS872">
        <v>0</v>
      </c>
      <c r="FX872">
        <v>0</v>
      </c>
      <c r="FY872">
        <v>0</v>
      </c>
      <c r="GA872" t="s">
        <v>3</v>
      </c>
      <c r="GD872">
        <v>1</v>
      </c>
      <c r="GF872">
        <v>-1190793685</v>
      </c>
      <c r="GG872">
        <v>2</v>
      </c>
      <c r="GH872">
        <v>1</v>
      </c>
      <c r="GI872">
        <v>2</v>
      </c>
      <c r="GJ872">
        <v>0</v>
      </c>
      <c r="GK872">
        <v>0</v>
      </c>
      <c r="GL872">
        <f t="shared" si="656"/>
        <v>0</v>
      </c>
      <c r="GM872">
        <f t="shared" si="657"/>
        <v>76.47</v>
      </c>
      <c r="GN872">
        <f t="shared" si="658"/>
        <v>0</v>
      </c>
      <c r="GO872">
        <f t="shared" si="659"/>
        <v>76.47</v>
      </c>
      <c r="GP872">
        <f t="shared" si="660"/>
        <v>0</v>
      </c>
      <c r="GR872">
        <v>0</v>
      </c>
      <c r="GS872">
        <v>3</v>
      </c>
      <c r="GT872">
        <v>0</v>
      </c>
      <c r="GU872" t="s">
        <v>3</v>
      </c>
      <c r="GV872">
        <f t="shared" si="661"/>
        <v>0</v>
      </c>
      <c r="GW872">
        <v>1</v>
      </c>
      <c r="GX872">
        <f t="shared" si="662"/>
        <v>0</v>
      </c>
      <c r="HA872">
        <v>0</v>
      </c>
      <c r="HB872">
        <v>0</v>
      </c>
      <c r="HC872">
        <f t="shared" si="663"/>
        <v>0</v>
      </c>
      <c r="HE872" t="s">
        <v>3</v>
      </c>
      <c r="HF872" t="s">
        <v>3</v>
      </c>
      <c r="IK872">
        <v>0</v>
      </c>
    </row>
    <row r="873" spans="1:245">
      <c r="A873">
        <v>17</v>
      </c>
      <c r="B873">
        <v>0</v>
      </c>
      <c r="C873">
        <f>ROW(SmtRes!A1068)</f>
        <v>1068</v>
      </c>
      <c r="D873">
        <f>ROW(EtalonRes!A1049)</f>
        <v>1049</v>
      </c>
      <c r="E873" t="s">
        <v>213</v>
      </c>
      <c r="F873" t="s">
        <v>338</v>
      </c>
      <c r="G873" t="s">
        <v>339</v>
      </c>
      <c r="H873" t="s">
        <v>158</v>
      </c>
      <c r="I873">
        <f>ROUND(27.5/100,9)</f>
        <v>0.27500000000000002</v>
      </c>
      <c r="J873">
        <v>0</v>
      </c>
      <c r="O873">
        <f t="shared" si="629"/>
        <v>2760.59</v>
      </c>
      <c r="P873">
        <f t="shared" si="630"/>
        <v>0</v>
      </c>
      <c r="Q873">
        <f t="shared" si="631"/>
        <v>125.62</v>
      </c>
      <c r="R873">
        <f t="shared" si="632"/>
        <v>0</v>
      </c>
      <c r="S873">
        <f t="shared" si="633"/>
        <v>2634.97</v>
      </c>
      <c r="T873">
        <f t="shared" si="634"/>
        <v>0</v>
      </c>
      <c r="U873">
        <f t="shared" si="635"/>
        <v>7.1610000000000005</v>
      </c>
      <c r="V873">
        <f t="shared" si="636"/>
        <v>0</v>
      </c>
      <c r="W873">
        <f t="shared" si="637"/>
        <v>0</v>
      </c>
      <c r="X873">
        <f t="shared" si="638"/>
        <v>2107.98</v>
      </c>
      <c r="Y873">
        <f t="shared" si="639"/>
        <v>974.94</v>
      </c>
      <c r="AA873">
        <v>35806607</v>
      </c>
      <c r="AB873">
        <f t="shared" si="640"/>
        <v>338.27</v>
      </c>
      <c r="AC873">
        <f t="shared" si="641"/>
        <v>0</v>
      </c>
      <c r="AD873">
        <f t="shared" si="666"/>
        <v>49.49</v>
      </c>
      <c r="AE873">
        <f t="shared" si="667"/>
        <v>0</v>
      </c>
      <c r="AF873">
        <f t="shared" si="668"/>
        <v>288.77999999999997</v>
      </c>
      <c r="AG873">
        <f t="shared" si="642"/>
        <v>0</v>
      </c>
      <c r="AH873">
        <f t="shared" si="669"/>
        <v>26.04</v>
      </c>
      <c r="AI873">
        <f t="shared" si="670"/>
        <v>0</v>
      </c>
      <c r="AJ873">
        <f t="shared" si="643"/>
        <v>0</v>
      </c>
      <c r="AK873">
        <v>338.27</v>
      </c>
      <c r="AL873">
        <v>0</v>
      </c>
      <c r="AM873">
        <v>49.49</v>
      </c>
      <c r="AN873">
        <v>0</v>
      </c>
      <c r="AO873">
        <v>288.77999999999997</v>
      </c>
      <c r="AP873">
        <v>0</v>
      </c>
      <c r="AQ873">
        <v>26.04</v>
      </c>
      <c r="AR873">
        <v>0</v>
      </c>
      <c r="AS873">
        <v>0</v>
      </c>
      <c r="AT873">
        <v>80</v>
      </c>
      <c r="AU873">
        <v>37</v>
      </c>
      <c r="AV873">
        <v>1</v>
      </c>
      <c r="AW873">
        <v>1</v>
      </c>
      <c r="AZ873">
        <v>1</v>
      </c>
      <c r="BA873">
        <v>33.18</v>
      </c>
      <c r="BB873">
        <v>9.23</v>
      </c>
      <c r="BC873">
        <v>1</v>
      </c>
      <c r="BD873" t="s">
        <v>3</v>
      </c>
      <c r="BE873" t="s">
        <v>3</v>
      </c>
      <c r="BF873" t="s">
        <v>3</v>
      </c>
      <c r="BG873" t="s">
        <v>3</v>
      </c>
      <c r="BH873">
        <v>0</v>
      </c>
      <c r="BI873">
        <v>1</v>
      </c>
      <c r="BJ873" t="s">
        <v>340</v>
      </c>
      <c r="BM873">
        <v>15001</v>
      </c>
      <c r="BN873">
        <v>0</v>
      </c>
      <c r="BO873" t="s">
        <v>338</v>
      </c>
      <c r="BP873">
        <v>1</v>
      </c>
      <c r="BQ873">
        <v>2</v>
      </c>
      <c r="BR873">
        <v>0</v>
      </c>
      <c r="BS873">
        <v>33.18</v>
      </c>
      <c r="BT873">
        <v>1</v>
      </c>
      <c r="BU873">
        <v>1</v>
      </c>
      <c r="BV873">
        <v>1</v>
      </c>
      <c r="BW873">
        <v>1</v>
      </c>
      <c r="BX873">
        <v>1</v>
      </c>
      <c r="BY873" t="s">
        <v>3</v>
      </c>
      <c r="BZ873">
        <v>105</v>
      </c>
      <c r="CA873">
        <v>55</v>
      </c>
      <c r="CE873">
        <v>0</v>
      </c>
      <c r="CF873">
        <v>0</v>
      </c>
      <c r="CG873">
        <v>0</v>
      </c>
      <c r="CM873">
        <v>0</v>
      </c>
      <c r="CN873" t="s">
        <v>3</v>
      </c>
      <c r="CO873">
        <v>0</v>
      </c>
      <c r="CP873">
        <f t="shared" si="644"/>
        <v>2760.5899999999997</v>
      </c>
      <c r="CQ873">
        <f t="shared" si="645"/>
        <v>0</v>
      </c>
      <c r="CR873">
        <f t="shared" si="646"/>
        <v>456.79270000000002</v>
      </c>
      <c r="CS873">
        <f t="shared" si="647"/>
        <v>0</v>
      </c>
      <c r="CT873">
        <f t="shared" si="648"/>
        <v>9581.7203999999983</v>
      </c>
      <c r="CU873">
        <f t="shared" si="649"/>
        <v>0</v>
      </c>
      <c r="CV873">
        <f t="shared" si="650"/>
        <v>26.04</v>
      </c>
      <c r="CW873">
        <f t="shared" si="651"/>
        <v>0</v>
      </c>
      <c r="CX873">
        <f t="shared" si="652"/>
        <v>0</v>
      </c>
      <c r="CY873">
        <f t="shared" si="653"/>
        <v>2107.9759999999997</v>
      </c>
      <c r="CZ873">
        <f t="shared" si="654"/>
        <v>974.93889999999999</v>
      </c>
      <c r="DC873" t="s">
        <v>3</v>
      </c>
      <c r="DD873" t="s">
        <v>3</v>
      </c>
      <c r="DE873" t="s">
        <v>3</v>
      </c>
      <c r="DF873" t="s">
        <v>3</v>
      </c>
      <c r="DG873" t="s">
        <v>3</v>
      </c>
      <c r="DH873" t="s">
        <v>3</v>
      </c>
      <c r="DI873" t="s">
        <v>3</v>
      </c>
      <c r="DJ873" t="s">
        <v>3</v>
      </c>
      <c r="DK873" t="s">
        <v>3</v>
      </c>
      <c r="DL873" t="s">
        <v>3</v>
      </c>
      <c r="DM873" t="s">
        <v>3</v>
      </c>
      <c r="DN873">
        <v>0</v>
      </c>
      <c r="DO873">
        <v>0</v>
      </c>
      <c r="DP873">
        <v>1</v>
      </c>
      <c r="DQ873">
        <v>1</v>
      </c>
      <c r="DU873">
        <v>1013</v>
      </c>
      <c r="DV873" t="s">
        <v>158</v>
      </c>
      <c r="DW873" t="s">
        <v>158</v>
      </c>
      <c r="DX873">
        <v>1</v>
      </c>
      <c r="DZ873" t="s">
        <v>3</v>
      </c>
      <c r="EA873" t="s">
        <v>3</v>
      </c>
      <c r="EB873" t="s">
        <v>3</v>
      </c>
      <c r="EC873" t="s">
        <v>3</v>
      </c>
      <c r="EE873">
        <v>29085536</v>
      </c>
      <c r="EF873">
        <v>2</v>
      </c>
      <c r="EG873" t="s">
        <v>145</v>
      </c>
      <c r="EH873">
        <v>0</v>
      </c>
      <c r="EI873" t="s">
        <v>3</v>
      </c>
      <c r="EJ873">
        <v>1</v>
      </c>
      <c r="EK873">
        <v>15001</v>
      </c>
      <c r="EL873" t="s">
        <v>160</v>
      </c>
      <c r="EM873" t="s">
        <v>161</v>
      </c>
      <c r="EO873" t="s">
        <v>3</v>
      </c>
      <c r="EQ873">
        <v>0</v>
      </c>
      <c r="ER873">
        <v>338.27</v>
      </c>
      <c r="ES873">
        <v>0</v>
      </c>
      <c r="ET873">
        <v>49.49</v>
      </c>
      <c r="EU873">
        <v>0</v>
      </c>
      <c r="EV873">
        <v>288.77999999999997</v>
      </c>
      <c r="EW873">
        <v>26.04</v>
      </c>
      <c r="EX873">
        <v>0</v>
      </c>
      <c r="EY873">
        <v>0</v>
      </c>
      <c r="FQ873">
        <v>0</v>
      </c>
      <c r="FR873">
        <f t="shared" si="655"/>
        <v>0</v>
      </c>
      <c r="FS873">
        <v>0</v>
      </c>
      <c r="FT873" t="s">
        <v>148</v>
      </c>
      <c r="FU873" t="s">
        <v>24</v>
      </c>
      <c r="FV873" t="s">
        <v>24</v>
      </c>
      <c r="FW873" t="s">
        <v>25</v>
      </c>
      <c r="FX873">
        <v>94.5</v>
      </c>
      <c r="FY873">
        <v>46.75</v>
      </c>
      <c r="GA873" t="s">
        <v>3</v>
      </c>
      <c r="GD873">
        <v>1</v>
      </c>
      <c r="GF873">
        <v>1201776926</v>
      </c>
      <c r="GG873">
        <v>2</v>
      </c>
      <c r="GH873">
        <v>1</v>
      </c>
      <c r="GI873">
        <v>2</v>
      </c>
      <c r="GJ873">
        <v>0</v>
      </c>
      <c r="GK873">
        <v>0</v>
      </c>
      <c r="GL873">
        <f t="shared" si="656"/>
        <v>0</v>
      </c>
      <c r="GM873">
        <f t="shared" si="657"/>
        <v>5843.51</v>
      </c>
      <c r="GN873">
        <f t="shared" si="658"/>
        <v>5843.51</v>
      </c>
      <c r="GO873">
        <f t="shared" si="659"/>
        <v>0</v>
      </c>
      <c r="GP873">
        <f t="shared" si="660"/>
        <v>0</v>
      </c>
      <c r="GR873">
        <v>0</v>
      </c>
      <c r="GS873">
        <v>3</v>
      </c>
      <c r="GT873">
        <v>0</v>
      </c>
      <c r="GU873" t="s">
        <v>3</v>
      </c>
      <c r="GV873">
        <f t="shared" si="661"/>
        <v>0</v>
      </c>
      <c r="GW873">
        <v>1</v>
      </c>
      <c r="GX873">
        <f t="shared" si="662"/>
        <v>0</v>
      </c>
      <c r="HA873">
        <v>0</v>
      </c>
      <c r="HB873">
        <v>0</v>
      </c>
      <c r="HC873">
        <f t="shared" si="663"/>
        <v>0</v>
      </c>
      <c r="HE873" t="s">
        <v>3</v>
      </c>
      <c r="HF873" t="s">
        <v>3</v>
      </c>
      <c r="IK873">
        <v>0</v>
      </c>
    </row>
    <row r="874" spans="1:245">
      <c r="A874">
        <v>17</v>
      </c>
      <c r="B874">
        <v>0</v>
      </c>
      <c r="E874" t="s">
        <v>222</v>
      </c>
      <c r="F874" t="s">
        <v>341</v>
      </c>
      <c r="G874" t="s">
        <v>342</v>
      </c>
      <c r="H874" t="s">
        <v>165</v>
      </c>
      <c r="I874">
        <v>27.5</v>
      </c>
      <c r="J874">
        <v>0</v>
      </c>
      <c r="O874">
        <f t="shared" si="629"/>
        <v>4104.6899999999996</v>
      </c>
      <c r="P874">
        <f t="shared" si="630"/>
        <v>4104.6899999999996</v>
      </c>
      <c r="Q874">
        <f t="shared" si="631"/>
        <v>0</v>
      </c>
      <c r="R874">
        <f t="shared" si="632"/>
        <v>0</v>
      </c>
      <c r="S874">
        <f t="shared" si="633"/>
        <v>0</v>
      </c>
      <c r="T874">
        <f t="shared" si="634"/>
        <v>0</v>
      </c>
      <c r="U874">
        <f t="shared" si="635"/>
        <v>0</v>
      </c>
      <c r="V874">
        <f t="shared" si="636"/>
        <v>0</v>
      </c>
      <c r="W874">
        <f t="shared" si="637"/>
        <v>31.08</v>
      </c>
      <c r="X874">
        <f t="shared" si="638"/>
        <v>0</v>
      </c>
      <c r="Y874">
        <f t="shared" si="639"/>
        <v>0</v>
      </c>
      <c r="AA874">
        <v>35806607</v>
      </c>
      <c r="AB874">
        <f t="shared" si="640"/>
        <v>24.59</v>
      </c>
      <c r="AC874">
        <f t="shared" si="641"/>
        <v>24.59</v>
      </c>
      <c r="AD874">
        <f t="shared" si="666"/>
        <v>0</v>
      </c>
      <c r="AE874">
        <f t="shared" si="667"/>
        <v>0</v>
      </c>
      <c r="AF874">
        <f t="shared" si="668"/>
        <v>0</v>
      </c>
      <c r="AG874">
        <f t="shared" si="642"/>
        <v>0</v>
      </c>
      <c r="AH874">
        <f t="shared" si="669"/>
        <v>0</v>
      </c>
      <c r="AI874">
        <f t="shared" si="670"/>
        <v>0</v>
      </c>
      <c r="AJ874">
        <f t="shared" si="643"/>
        <v>1.1299999999999999</v>
      </c>
      <c r="AK874">
        <v>24.59</v>
      </c>
      <c r="AL874">
        <v>24.59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1.1299999999999999</v>
      </c>
      <c r="AT874">
        <v>0</v>
      </c>
      <c r="AU874">
        <v>0</v>
      </c>
      <c r="AV874">
        <v>1</v>
      </c>
      <c r="AW874">
        <v>1</v>
      </c>
      <c r="AZ874">
        <v>1</v>
      </c>
      <c r="BA874">
        <v>1</v>
      </c>
      <c r="BB874">
        <v>1</v>
      </c>
      <c r="BC874">
        <v>6.07</v>
      </c>
      <c r="BD874" t="s">
        <v>3</v>
      </c>
      <c r="BE874" t="s">
        <v>3</v>
      </c>
      <c r="BF874" t="s">
        <v>3</v>
      </c>
      <c r="BG874" t="s">
        <v>3</v>
      </c>
      <c r="BH874">
        <v>3</v>
      </c>
      <c r="BI874">
        <v>1</v>
      </c>
      <c r="BJ874" t="s">
        <v>343</v>
      </c>
      <c r="BM874">
        <v>500001</v>
      </c>
      <c r="BN874">
        <v>0</v>
      </c>
      <c r="BO874" t="s">
        <v>341</v>
      </c>
      <c r="BP874">
        <v>1</v>
      </c>
      <c r="BQ874">
        <v>8</v>
      </c>
      <c r="BR874">
        <v>0</v>
      </c>
      <c r="BS874">
        <v>1</v>
      </c>
      <c r="BT874">
        <v>1</v>
      </c>
      <c r="BU874">
        <v>1</v>
      </c>
      <c r="BV874">
        <v>1</v>
      </c>
      <c r="BW874">
        <v>1</v>
      </c>
      <c r="BX874">
        <v>1</v>
      </c>
      <c r="BY874" t="s">
        <v>3</v>
      </c>
      <c r="BZ874">
        <v>0</v>
      </c>
      <c r="CA874">
        <v>0</v>
      </c>
      <c r="CE874">
        <v>0</v>
      </c>
      <c r="CF874">
        <v>0</v>
      </c>
      <c r="CG874">
        <v>0</v>
      </c>
      <c r="CM874">
        <v>0</v>
      </c>
      <c r="CN874" t="s">
        <v>3</v>
      </c>
      <c r="CO874">
        <v>0</v>
      </c>
      <c r="CP874">
        <f t="shared" si="644"/>
        <v>4104.6899999999996</v>
      </c>
      <c r="CQ874">
        <f t="shared" si="645"/>
        <v>149.26130000000001</v>
      </c>
      <c r="CR874">
        <f t="shared" si="646"/>
        <v>0</v>
      </c>
      <c r="CS874">
        <f t="shared" si="647"/>
        <v>0</v>
      </c>
      <c r="CT874">
        <f t="shared" si="648"/>
        <v>0</v>
      </c>
      <c r="CU874">
        <f t="shared" si="649"/>
        <v>0</v>
      </c>
      <c r="CV874">
        <f t="shared" si="650"/>
        <v>0</v>
      </c>
      <c r="CW874">
        <f t="shared" si="651"/>
        <v>0</v>
      </c>
      <c r="CX874">
        <f t="shared" si="652"/>
        <v>1.1299999999999999</v>
      </c>
      <c r="CY874">
        <f t="shared" si="653"/>
        <v>0</v>
      </c>
      <c r="CZ874">
        <f t="shared" si="654"/>
        <v>0</v>
      </c>
      <c r="DC874" t="s">
        <v>3</v>
      </c>
      <c r="DD874" t="s">
        <v>3</v>
      </c>
      <c r="DE874" t="s">
        <v>3</v>
      </c>
      <c r="DF874" t="s">
        <v>3</v>
      </c>
      <c r="DG874" t="s">
        <v>3</v>
      </c>
      <c r="DH874" t="s">
        <v>3</v>
      </c>
      <c r="DI874" t="s">
        <v>3</v>
      </c>
      <c r="DJ874" t="s">
        <v>3</v>
      </c>
      <c r="DK874" t="s">
        <v>3</v>
      </c>
      <c r="DL874" t="s">
        <v>3</v>
      </c>
      <c r="DM874" t="s">
        <v>3</v>
      </c>
      <c r="DN874">
        <v>0</v>
      </c>
      <c r="DO874">
        <v>0</v>
      </c>
      <c r="DP874">
        <v>1</v>
      </c>
      <c r="DQ874">
        <v>1</v>
      </c>
      <c r="DU874">
        <v>1005</v>
      </c>
      <c r="DV874" t="s">
        <v>165</v>
      </c>
      <c r="DW874" t="s">
        <v>165</v>
      </c>
      <c r="DX874">
        <v>1</v>
      </c>
      <c r="DZ874" t="s">
        <v>3</v>
      </c>
      <c r="EA874" t="s">
        <v>3</v>
      </c>
      <c r="EB874" t="s">
        <v>3</v>
      </c>
      <c r="EC874" t="s">
        <v>3</v>
      </c>
      <c r="EE874">
        <v>29085443</v>
      </c>
      <c r="EF874">
        <v>8</v>
      </c>
      <c r="EG874" t="s">
        <v>153</v>
      </c>
      <c r="EH874">
        <v>0</v>
      </c>
      <c r="EI874" t="s">
        <v>3</v>
      </c>
      <c r="EJ874">
        <v>1</v>
      </c>
      <c r="EK874">
        <v>500001</v>
      </c>
      <c r="EL874" t="s">
        <v>154</v>
      </c>
      <c r="EM874" t="s">
        <v>155</v>
      </c>
      <c r="EO874" t="s">
        <v>3</v>
      </c>
      <c r="EQ874">
        <v>0</v>
      </c>
      <c r="ER874">
        <v>24.59</v>
      </c>
      <c r="ES874">
        <v>24.59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FQ874">
        <v>0</v>
      </c>
      <c r="FR874">
        <f t="shared" si="655"/>
        <v>0</v>
      </c>
      <c r="FS874">
        <v>0</v>
      </c>
      <c r="FX874">
        <v>0</v>
      </c>
      <c r="FY874">
        <v>0</v>
      </c>
      <c r="GA874" t="s">
        <v>3</v>
      </c>
      <c r="GD874">
        <v>1</v>
      </c>
      <c r="GF874">
        <v>-1143029035</v>
      </c>
      <c r="GG874">
        <v>2</v>
      </c>
      <c r="GH874">
        <v>1</v>
      </c>
      <c r="GI874">
        <v>2</v>
      </c>
      <c r="GJ874">
        <v>0</v>
      </c>
      <c r="GK874">
        <v>0</v>
      </c>
      <c r="GL874">
        <f t="shared" si="656"/>
        <v>0</v>
      </c>
      <c r="GM874">
        <f t="shared" si="657"/>
        <v>4104.6899999999996</v>
      </c>
      <c r="GN874">
        <f t="shared" si="658"/>
        <v>4104.6899999999996</v>
      </c>
      <c r="GO874">
        <f t="shared" si="659"/>
        <v>0</v>
      </c>
      <c r="GP874">
        <f t="shared" si="660"/>
        <v>0</v>
      </c>
      <c r="GR874">
        <v>0</v>
      </c>
      <c r="GS874">
        <v>3</v>
      </c>
      <c r="GT874">
        <v>0</v>
      </c>
      <c r="GU874" t="s">
        <v>3</v>
      </c>
      <c r="GV874">
        <f t="shared" si="661"/>
        <v>0</v>
      </c>
      <c r="GW874">
        <v>1</v>
      </c>
      <c r="GX874">
        <f t="shared" si="662"/>
        <v>0</v>
      </c>
      <c r="HA874">
        <v>0</v>
      </c>
      <c r="HB874">
        <v>0</v>
      </c>
      <c r="HC874">
        <f t="shared" si="663"/>
        <v>0</v>
      </c>
      <c r="HE874" t="s">
        <v>3</v>
      </c>
      <c r="HF874" t="s">
        <v>3</v>
      </c>
      <c r="IK874">
        <v>0</v>
      </c>
    </row>
    <row r="875" spans="1:245">
      <c r="A875">
        <v>17</v>
      </c>
      <c r="B875">
        <v>0</v>
      </c>
      <c r="E875" t="s">
        <v>295</v>
      </c>
      <c r="F875" t="s">
        <v>344</v>
      </c>
      <c r="G875" t="s">
        <v>345</v>
      </c>
      <c r="H875" t="s">
        <v>151</v>
      </c>
      <c r="I875">
        <v>18</v>
      </c>
      <c r="J875">
        <v>0</v>
      </c>
      <c r="O875">
        <f t="shared" si="629"/>
        <v>245.79</v>
      </c>
      <c r="P875">
        <f t="shared" si="630"/>
        <v>245.79</v>
      </c>
      <c r="Q875">
        <f t="shared" si="631"/>
        <v>0</v>
      </c>
      <c r="R875">
        <f t="shared" si="632"/>
        <v>0</v>
      </c>
      <c r="S875">
        <f t="shared" si="633"/>
        <v>0</v>
      </c>
      <c r="T875">
        <f t="shared" si="634"/>
        <v>0</v>
      </c>
      <c r="U875">
        <f t="shared" si="635"/>
        <v>0</v>
      </c>
      <c r="V875">
        <f t="shared" si="636"/>
        <v>0</v>
      </c>
      <c r="W875">
        <f t="shared" si="637"/>
        <v>5.58</v>
      </c>
      <c r="X875">
        <f t="shared" si="638"/>
        <v>0</v>
      </c>
      <c r="Y875">
        <f t="shared" si="639"/>
        <v>0</v>
      </c>
      <c r="AA875">
        <v>35806607</v>
      </c>
      <c r="AB875">
        <f t="shared" si="640"/>
        <v>6.76</v>
      </c>
      <c r="AC875">
        <f t="shared" si="641"/>
        <v>6.76</v>
      </c>
      <c r="AD875">
        <f t="shared" si="666"/>
        <v>0</v>
      </c>
      <c r="AE875">
        <f t="shared" si="667"/>
        <v>0</v>
      </c>
      <c r="AF875">
        <f t="shared" si="668"/>
        <v>0</v>
      </c>
      <c r="AG875">
        <f t="shared" si="642"/>
        <v>0</v>
      </c>
      <c r="AH875">
        <f t="shared" si="669"/>
        <v>0</v>
      </c>
      <c r="AI875">
        <f t="shared" si="670"/>
        <v>0</v>
      </c>
      <c r="AJ875">
        <f t="shared" si="643"/>
        <v>0.31</v>
      </c>
      <c r="AK875">
        <v>6.76</v>
      </c>
      <c r="AL875">
        <v>6.76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0.31</v>
      </c>
      <c r="AT875">
        <v>0</v>
      </c>
      <c r="AU875">
        <v>0</v>
      </c>
      <c r="AV875">
        <v>1</v>
      </c>
      <c r="AW875">
        <v>1</v>
      </c>
      <c r="AZ875">
        <v>1</v>
      </c>
      <c r="BA875">
        <v>1</v>
      </c>
      <c r="BB875">
        <v>1</v>
      </c>
      <c r="BC875">
        <v>2.02</v>
      </c>
      <c r="BD875" t="s">
        <v>3</v>
      </c>
      <c r="BE875" t="s">
        <v>3</v>
      </c>
      <c r="BF875" t="s">
        <v>3</v>
      </c>
      <c r="BG875" t="s">
        <v>3</v>
      </c>
      <c r="BH875">
        <v>3</v>
      </c>
      <c r="BI875">
        <v>1</v>
      </c>
      <c r="BJ875" t="s">
        <v>346</v>
      </c>
      <c r="BM875">
        <v>500001</v>
      </c>
      <c r="BN875">
        <v>0</v>
      </c>
      <c r="BO875" t="s">
        <v>344</v>
      </c>
      <c r="BP875">
        <v>1</v>
      </c>
      <c r="BQ875">
        <v>8</v>
      </c>
      <c r="BR875">
        <v>0</v>
      </c>
      <c r="BS875">
        <v>1</v>
      </c>
      <c r="BT875">
        <v>1</v>
      </c>
      <c r="BU875">
        <v>1</v>
      </c>
      <c r="BV875">
        <v>1</v>
      </c>
      <c r="BW875">
        <v>1</v>
      </c>
      <c r="BX875">
        <v>1</v>
      </c>
      <c r="BY875" t="s">
        <v>3</v>
      </c>
      <c r="BZ875">
        <v>0</v>
      </c>
      <c r="CA875">
        <v>0</v>
      </c>
      <c r="CE875">
        <v>0</v>
      </c>
      <c r="CF875">
        <v>0</v>
      </c>
      <c r="CG875">
        <v>0</v>
      </c>
      <c r="CM875">
        <v>0</v>
      </c>
      <c r="CN875" t="s">
        <v>3</v>
      </c>
      <c r="CO875">
        <v>0</v>
      </c>
      <c r="CP875">
        <f t="shared" si="644"/>
        <v>245.79</v>
      </c>
      <c r="CQ875">
        <f t="shared" si="645"/>
        <v>13.655199999999999</v>
      </c>
      <c r="CR875">
        <f t="shared" si="646"/>
        <v>0</v>
      </c>
      <c r="CS875">
        <f t="shared" si="647"/>
        <v>0</v>
      </c>
      <c r="CT875">
        <f t="shared" si="648"/>
        <v>0</v>
      </c>
      <c r="CU875">
        <f t="shared" si="649"/>
        <v>0</v>
      </c>
      <c r="CV875">
        <f t="shared" si="650"/>
        <v>0</v>
      </c>
      <c r="CW875">
        <f t="shared" si="651"/>
        <v>0</v>
      </c>
      <c r="CX875">
        <f t="shared" si="652"/>
        <v>0.31</v>
      </c>
      <c r="CY875">
        <f t="shared" si="653"/>
        <v>0</v>
      </c>
      <c r="CZ875">
        <f t="shared" si="654"/>
        <v>0</v>
      </c>
      <c r="DC875" t="s">
        <v>3</v>
      </c>
      <c r="DD875" t="s">
        <v>3</v>
      </c>
      <c r="DE875" t="s">
        <v>3</v>
      </c>
      <c r="DF875" t="s">
        <v>3</v>
      </c>
      <c r="DG875" t="s">
        <v>3</v>
      </c>
      <c r="DH875" t="s">
        <v>3</v>
      </c>
      <c r="DI875" t="s">
        <v>3</v>
      </c>
      <c r="DJ875" t="s">
        <v>3</v>
      </c>
      <c r="DK875" t="s">
        <v>3</v>
      </c>
      <c r="DL875" t="s">
        <v>3</v>
      </c>
      <c r="DM875" t="s">
        <v>3</v>
      </c>
      <c r="DN875">
        <v>0</v>
      </c>
      <c r="DO875">
        <v>0</v>
      </c>
      <c r="DP875">
        <v>1</v>
      </c>
      <c r="DQ875">
        <v>1</v>
      </c>
      <c r="DU875">
        <v>1003</v>
      </c>
      <c r="DV875" t="s">
        <v>151</v>
      </c>
      <c r="DW875" t="s">
        <v>151</v>
      </c>
      <c r="DX875">
        <v>1</v>
      </c>
      <c r="DZ875" t="s">
        <v>3</v>
      </c>
      <c r="EA875" t="s">
        <v>3</v>
      </c>
      <c r="EB875" t="s">
        <v>3</v>
      </c>
      <c r="EC875" t="s">
        <v>3</v>
      </c>
      <c r="EE875">
        <v>29085443</v>
      </c>
      <c r="EF875">
        <v>8</v>
      </c>
      <c r="EG875" t="s">
        <v>153</v>
      </c>
      <c r="EH875">
        <v>0</v>
      </c>
      <c r="EI875" t="s">
        <v>3</v>
      </c>
      <c r="EJ875">
        <v>1</v>
      </c>
      <c r="EK875">
        <v>500001</v>
      </c>
      <c r="EL875" t="s">
        <v>154</v>
      </c>
      <c r="EM875" t="s">
        <v>155</v>
      </c>
      <c r="EO875" t="s">
        <v>3</v>
      </c>
      <c r="EQ875">
        <v>0</v>
      </c>
      <c r="ER875">
        <v>6.76</v>
      </c>
      <c r="ES875">
        <v>6.76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FQ875">
        <v>0</v>
      </c>
      <c r="FR875">
        <f t="shared" si="655"/>
        <v>0</v>
      </c>
      <c r="FS875">
        <v>0</v>
      </c>
      <c r="FX875">
        <v>0</v>
      </c>
      <c r="FY875">
        <v>0</v>
      </c>
      <c r="GA875" t="s">
        <v>3</v>
      </c>
      <c r="GD875">
        <v>1</v>
      </c>
      <c r="GF875">
        <v>426561494</v>
      </c>
      <c r="GG875">
        <v>2</v>
      </c>
      <c r="GH875">
        <v>1</v>
      </c>
      <c r="GI875">
        <v>2</v>
      </c>
      <c r="GJ875">
        <v>0</v>
      </c>
      <c r="GK875">
        <v>0</v>
      </c>
      <c r="GL875">
        <f t="shared" si="656"/>
        <v>0</v>
      </c>
      <c r="GM875">
        <f t="shared" si="657"/>
        <v>245.79</v>
      </c>
      <c r="GN875">
        <f t="shared" si="658"/>
        <v>245.79</v>
      </c>
      <c r="GO875">
        <f t="shared" si="659"/>
        <v>0</v>
      </c>
      <c r="GP875">
        <f t="shared" si="660"/>
        <v>0</v>
      </c>
      <c r="GR875">
        <v>0</v>
      </c>
      <c r="GS875">
        <v>3</v>
      </c>
      <c r="GT875">
        <v>0</v>
      </c>
      <c r="GU875" t="s">
        <v>3</v>
      </c>
      <c r="GV875">
        <f t="shared" si="661"/>
        <v>0</v>
      </c>
      <c r="GW875">
        <v>1</v>
      </c>
      <c r="GX875">
        <f t="shared" si="662"/>
        <v>0</v>
      </c>
      <c r="HA875">
        <v>0</v>
      </c>
      <c r="HB875">
        <v>0</v>
      </c>
      <c r="HC875">
        <f t="shared" si="663"/>
        <v>0</v>
      </c>
      <c r="HE875" t="s">
        <v>3</v>
      </c>
      <c r="HF875" t="s">
        <v>3</v>
      </c>
      <c r="IK875">
        <v>0</v>
      </c>
    </row>
    <row r="876" spans="1:245">
      <c r="A876">
        <v>17</v>
      </c>
      <c r="B876">
        <v>0</v>
      </c>
      <c r="E876" t="s">
        <v>288</v>
      </c>
      <c r="F876" t="s">
        <v>347</v>
      </c>
      <c r="G876" t="s">
        <v>348</v>
      </c>
      <c r="H876" t="s">
        <v>151</v>
      </c>
      <c r="I876">
        <v>18</v>
      </c>
      <c r="J876">
        <v>0</v>
      </c>
      <c r="O876">
        <f t="shared" si="629"/>
        <v>390.01</v>
      </c>
      <c r="P876">
        <f t="shared" si="630"/>
        <v>390.01</v>
      </c>
      <c r="Q876">
        <f t="shared" si="631"/>
        <v>0</v>
      </c>
      <c r="R876">
        <f t="shared" si="632"/>
        <v>0</v>
      </c>
      <c r="S876">
        <f t="shared" si="633"/>
        <v>0</v>
      </c>
      <c r="T876">
        <f t="shared" si="634"/>
        <v>0</v>
      </c>
      <c r="U876">
        <f t="shared" si="635"/>
        <v>0</v>
      </c>
      <c r="V876">
        <f t="shared" si="636"/>
        <v>0</v>
      </c>
      <c r="W876">
        <f t="shared" si="637"/>
        <v>6.84</v>
      </c>
      <c r="X876">
        <f t="shared" si="638"/>
        <v>0</v>
      </c>
      <c r="Y876">
        <f t="shared" si="639"/>
        <v>0</v>
      </c>
      <c r="AA876">
        <v>35806607</v>
      </c>
      <c r="AB876">
        <f t="shared" si="640"/>
        <v>8.27</v>
      </c>
      <c r="AC876">
        <f t="shared" si="641"/>
        <v>8.27</v>
      </c>
      <c r="AD876">
        <f t="shared" si="666"/>
        <v>0</v>
      </c>
      <c r="AE876">
        <f t="shared" si="667"/>
        <v>0</v>
      </c>
      <c r="AF876">
        <f t="shared" si="668"/>
        <v>0</v>
      </c>
      <c r="AG876">
        <f t="shared" si="642"/>
        <v>0</v>
      </c>
      <c r="AH876">
        <f t="shared" si="669"/>
        <v>0</v>
      </c>
      <c r="AI876">
        <f t="shared" si="670"/>
        <v>0</v>
      </c>
      <c r="AJ876">
        <f t="shared" si="643"/>
        <v>0.38</v>
      </c>
      <c r="AK876">
        <v>8.27</v>
      </c>
      <c r="AL876">
        <v>8.27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0.38</v>
      </c>
      <c r="AT876">
        <v>0</v>
      </c>
      <c r="AU876">
        <v>0</v>
      </c>
      <c r="AV876">
        <v>1</v>
      </c>
      <c r="AW876">
        <v>1</v>
      </c>
      <c r="AZ876">
        <v>1</v>
      </c>
      <c r="BA876">
        <v>1</v>
      </c>
      <c r="BB876">
        <v>1</v>
      </c>
      <c r="BC876">
        <v>2.62</v>
      </c>
      <c r="BD876" t="s">
        <v>3</v>
      </c>
      <c r="BE876" t="s">
        <v>3</v>
      </c>
      <c r="BF876" t="s">
        <v>3</v>
      </c>
      <c r="BG876" t="s">
        <v>3</v>
      </c>
      <c r="BH876">
        <v>3</v>
      </c>
      <c r="BI876">
        <v>1</v>
      </c>
      <c r="BJ876" t="s">
        <v>349</v>
      </c>
      <c r="BM876">
        <v>500001</v>
      </c>
      <c r="BN876">
        <v>0</v>
      </c>
      <c r="BO876" t="s">
        <v>347</v>
      </c>
      <c r="BP876">
        <v>1</v>
      </c>
      <c r="BQ876">
        <v>8</v>
      </c>
      <c r="BR876">
        <v>0</v>
      </c>
      <c r="BS876">
        <v>1</v>
      </c>
      <c r="BT876">
        <v>1</v>
      </c>
      <c r="BU876">
        <v>1</v>
      </c>
      <c r="BV876">
        <v>1</v>
      </c>
      <c r="BW876">
        <v>1</v>
      </c>
      <c r="BX876">
        <v>1</v>
      </c>
      <c r="BY876" t="s">
        <v>3</v>
      </c>
      <c r="BZ876">
        <v>0</v>
      </c>
      <c r="CA876">
        <v>0</v>
      </c>
      <c r="CE876">
        <v>0</v>
      </c>
      <c r="CF876">
        <v>0</v>
      </c>
      <c r="CG876">
        <v>0</v>
      </c>
      <c r="CM876">
        <v>0</v>
      </c>
      <c r="CN876" t="s">
        <v>3</v>
      </c>
      <c r="CO876">
        <v>0</v>
      </c>
      <c r="CP876">
        <f t="shared" si="644"/>
        <v>390.01</v>
      </c>
      <c r="CQ876">
        <f t="shared" si="645"/>
        <v>21.667400000000001</v>
      </c>
      <c r="CR876">
        <f t="shared" si="646"/>
        <v>0</v>
      </c>
      <c r="CS876">
        <f t="shared" si="647"/>
        <v>0</v>
      </c>
      <c r="CT876">
        <f t="shared" si="648"/>
        <v>0</v>
      </c>
      <c r="CU876">
        <f t="shared" si="649"/>
        <v>0</v>
      </c>
      <c r="CV876">
        <f t="shared" si="650"/>
        <v>0</v>
      </c>
      <c r="CW876">
        <f t="shared" si="651"/>
        <v>0</v>
      </c>
      <c r="CX876">
        <f t="shared" si="652"/>
        <v>0.38</v>
      </c>
      <c r="CY876">
        <f t="shared" si="653"/>
        <v>0</v>
      </c>
      <c r="CZ876">
        <f t="shared" si="654"/>
        <v>0</v>
      </c>
      <c r="DC876" t="s">
        <v>3</v>
      </c>
      <c r="DD876" t="s">
        <v>3</v>
      </c>
      <c r="DE876" t="s">
        <v>3</v>
      </c>
      <c r="DF876" t="s">
        <v>3</v>
      </c>
      <c r="DG876" t="s">
        <v>3</v>
      </c>
      <c r="DH876" t="s">
        <v>3</v>
      </c>
      <c r="DI876" t="s">
        <v>3</v>
      </c>
      <c r="DJ876" t="s">
        <v>3</v>
      </c>
      <c r="DK876" t="s">
        <v>3</v>
      </c>
      <c r="DL876" t="s">
        <v>3</v>
      </c>
      <c r="DM876" t="s">
        <v>3</v>
      </c>
      <c r="DN876">
        <v>0</v>
      </c>
      <c r="DO876">
        <v>0</v>
      </c>
      <c r="DP876">
        <v>1</v>
      </c>
      <c r="DQ876">
        <v>1</v>
      </c>
      <c r="DU876">
        <v>1003</v>
      </c>
      <c r="DV876" t="s">
        <v>151</v>
      </c>
      <c r="DW876" t="s">
        <v>151</v>
      </c>
      <c r="DX876">
        <v>1</v>
      </c>
      <c r="DZ876" t="s">
        <v>3</v>
      </c>
      <c r="EA876" t="s">
        <v>3</v>
      </c>
      <c r="EB876" t="s">
        <v>3</v>
      </c>
      <c r="EC876" t="s">
        <v>3</v>
      </c>
      <c r="EE876">
        <v>29085443</v>
      </c>
      <c r="EF876">
        <v>8</v>
      </c>
      <c r="EG876" t="s">
        <v>153</v>
      </c>
      <c r="EH876">
        <v>0</v>
      </c>
      <c r="EI876" t="s">
        <v>3</v>
      </c>
      <c r="EJ876">
        <v>1</v>
      </c>
      <c r="EK876">
        <v>500001</v>
      </c>
      <c r="EL876" t="s">
        <v>154</v>
      </c>
      <c r="EM876" t="s">
        <v>155</v>
      </c>
      <c r="EO876" t="s">
        <v>3</v>
      </c>
      <c r="EQ876">
        <v>0</v>
      </c>
      <c r="ER876">
        <v>8.27</v>
      </c>
      <c r="ES876">
        <v>8.27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FQ876">
        <v>0</v>
      </c>
      <c r="FR876">
        <f t="shared" si="655"/>
        <v>0</v>
      </c>
      <c r="FS876">
        <v>0</v>
      </c>
      <c r="FX876">
        <v>0</v>
      </c>
      <c r="FY876">
        <v>0</v>
      </c>
      <c r="GA876" t="s">
        <v>3</v>
      </c>
      <c r="GD876">
        <v>1</v>
      </c>
      <c r="GF876">
        <v>987958059</v>
      </c>
      <c r="GG876">
        <v>2</v>
      </c>
      <c r="GH876">
        <v>1</v>
      </c>
      <c r="GI876">
        <v>2</v>
      </c>
      <c r="GJ876">
        <v>0</v>
      </c>
      <c r="GK876">
        <v>0</v>
      </c>
      <c r="GL876">
        <f t="shared" si="656"/>
        <v>0</v>
      </c>
      <c r="GM876">
        <f t="shared" si="657"/>
        <v>390.01</v>
      </c>
      <c r="GN876">
        <f t="shared" si="658"/>
        <v>390.01</v>
      </c>
      <c r="GO876">
        <f t="shared" si="659"/>
        <v>0</v>
      </c>
      <c r="GP876">
        <f t="shared" si="660"/>
        <v>0</v>
      </c>
      <c r="GR876">
        <v>0</v>
      </c>
      <c r="GS876">
        <v>3</v>
      </c>
      <c r="GT876">
        <v>0</v>
      </c>
      <c r="GU876" t="s">
        <v>3</v>
      </c>
      <c r="GV876">
        <f t="shared" si="661"/>
        <v>0</v>
      </c>
      <c r="GW876">
        <v>1</v>
      </c>
      <c r="GX876">
        <f t="shared" si="662"/>
        <v>0</v>
      </c>
      <c r="HA876">
        <v>0</v>
      </c>
      <c r="HB876">
        <v>0</v>
      </c>
      <c r="HC876">
        <f t="shared" si="663"/>
        <v>0</v>
      </c>
      <c r="HE876" t="s">
        <v>3</v>
      </c>
      <c r="HF876" t="s">
        <v>3</v>
      </c>
      <c r="IK876">
        <v>0</v>
      </c>
    </row>
    <row r="877" spans="1:245">
      <c r="A877">
        <v>17</v>
      </c>
      <c r="B877">
        <v>0</v>
      </c>
      <c r="E877" t="s">
        <v>229</v>
      </c>
      <c r="F877" t="s">
        <v>350</v>
      </c>
      <c r="G877" t="s">
        <v>351</v>
      </c>
      <c r="H877" t="s">
        <v>61</v>
      </c>
      <c r="I877">
        <f>ROUND(25/100,9)</f>
        <v>0.25</v>
      </c>
      <c r="J877">
        <v>0</v>
      </c>
      <c r="O877">
        <f t="shared" si="629"/>
        <v>13.8</v>
      </c>
      <c r="P877">
        <f t="shared" si="630"/>
        <v>13.8</v>
      </c>
      <c r="Q877">
        <f t="shared" si="631"/>
        <v>0</v>
      </c>
      <c r="R877">
        <f t="shared" si="632"/>
        <v>0</v>
      </c>
      <c r="S877">
        <f t="shared" si="633"/>
        <v>0</v>
      </c>
      <c r="T877">
        <f t="shared" si="634"/>
        <v>0</v>
      </c>
      <c r="U877">
        <f t="shared" si="635"/>
        <v>0</v>
      </c>
      <c r="V877">
        <f t="shared" si="636"/>
        <v>0</v>
      </c>
      <c r="W877">
        <f t="shared" si="637"/>
        <v>0.99</v>
      </c>
      <c r="X877">
        <f t="shared" si="638"/>
        <v>0</v>
      </c>
      <c r="Y877">
        <f t="shared" si="639"/>
        <v>0</v>
      </c>
      <c r="AA877">
        <v>35806607</v>
      </c>
      <c r="AB877">
        <f t="shared" si="640"/>
        <v>86.24</v>
      </c>
      <c r="AC877">
        <f t="shared" si="641"/>
        <v>86.24</v>
      </c>
      <c r="AD877">
        <f t="shared" si="666"/>
        <v>0</v>
      </c>
      <c r="AE877">
        <f t="shared" si="667"/>
        <v>0</v>
      </c>
      <c r="AF877">
        <f t="shared" si="668"/>
        <v>0</v>
      </c>
      <c r="AG877">
        <f t="shared" si="642"/>
        <v>0</v>
      </c>
      <c r="AH877">
        <f t="shared" si="669"/>
        <v>0</v>
      </c>
      <c r="AI877">
        <f t="shared" si="670"/>
        <v>0</v>
      </c>
      <c r="AJ877">
        <f t="shared" si="643"/>
        <v>3.95</v>
      </c>
      <c r="AK877">
        <v>86.24</v>
      </c>
      <c r="AL877">
        <v>86.24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3.95</v>
      </c>
      <c r="AT877">
        <v>0</v>
      </c>
      <c r="AU877">
        <v>0</v>
      </c>
      <c r="AV877">
        <v>1</v>
      </c>
      <c r="AW877">
        <v>1</v>
      </c>
      <c r="AZ877">
        <v>1</v>
      </c>
      <c r="BA877">
        <v>1</v>
      </c>
      <c r="BB877">
        <v>1</v>
      </c>
      <c r="BC877">
        <v>0.64</v>
      </c>
      <c r="BD877" t="s">
        <v>3</v>
      </c>
      <c r="BE877" t="s">
        <v>3</v>
      </c>
      <c r="BF877" t="s">
        <v>3</v>
      </c>
      <c r="BG877" t="s">
        <v>3</v>
      </c>
      <c r="BH877">
        <v>3</v>
      </c>
      <c r="BI877">
        <v>1</v>
      </c>
      <c r="BJ877" t="s">
        <v>352</v>
      </c>
      <c r="BM877">
        <v>500001</v>
      </c>
      <c r="BN877">
        <v>0</v>
      </c>
      <c r="BO877" t="s">
        <v>350</v>
      </c>
      <c r="BP877">
        <v>1</v>
      </c>
      <c r="BQ877">
        <v>8</v>
      </c>
      <c r="BR877">
        <v>0</v>
      </c>
      <c r="BS877">
        <v>1</v>
      </c>
      <c r="BT877">
        <v>1</v>
      </c>
      <c r="BU877">
        <v>1</v>
      </c>
      <c r="BV877">
        <v>1</v>
      </c>
      <c r="BW877">
        <v>1</v>
      </c>
      <c r="BX877">
        <v>1</v>
      </c>
      <c r="BY877" t="s">
        <v>3</v>
      </c>
      <c r="BZ877">
        <v>0</v>
      </c>
      <c r="CA877">
        <v>0</v>
      </c>
      <c r="CE877">
        <v>0</v>
      </c>
      <c r="CF877">
        <v>0</v>
      </c>
      <c r="CG877">
        <v>0</v>
      </c>
      <c r="CM877">
        <v>0</v>
      </c>
      <c r="CN877" t="s">
        <v>3</v>
      </c>
      <c r="CO877">
        <v>0</v>
      </c>
      <c r="CP877">
        <f t="shared" si="644"/>
        <v>13.8</v>
      </c>
      <c r="CQ877">
        <f t="shared" si="645"/>
        <v>55.193599999999996</v>
      </c>
      <c r="CR877">
        <f t="shared" si="646"/>
        <v>0</v>
      </c>
      <c r="CS877">
        <f t="shared" si="647"/>
        <v>0</v>
      </c>
      <c r="CT877">
        <f t="shared" si="648"/>
        <v>0</v>
      </c>
      <c r="CU877">
        <f t="shared" si="649"/>
        <v>0</v>
      </c>
      <c r="CV877">
        <f t="shared" si="650"/>
        <v>0</v>
      </c>
      <c r="CW877">
        <f t="shared" si="651"/>
        <v>0</v>
      </c>
      <c r="CX877">
        <f t="shared" si="652"/>
        <v>3.95</v>
      </c>
      <c r="CY877">
        <f t="shared" si="653"/>
        <v>0</v>
      </c>
      <c r="CZ877">
        <f t="shared" si="654"/>
        <v>0</v>
      </c>
      <c r="DC877" t="s">
        <v>3</v>
      </c>
      <c r="DD877" t="s">
        <v>3</v>
      </c>
      <c r="DE877" t="s">
        <v>3</v>
      </c>
      <c r="DF877" t="s">
        <v>3</v>
      </c>
      <c r="DG877" t="s">
        <v>3</v>
      </c>
      <c r="DH877" t="s">
        <v>3</v>
      </c>
      <c r="DI877" t="s">
        <v>3</v>
      </c>
      <c r="DJ877" t="s">
        <v>3</v>
      </c>
      <c r="DK877" t="s">
        <v>3</v>
      </c>
      <c r="DL877" t="s">
        <v>3</v>
      </c>
      <c r="DM877" t="s">
        <v>3</v>
      </c>
      <c r="DN877">
        <v>0</v>
      </c>
      <c r="DO877">
        <v>0</v>
      </c>
      <c r="DP877">
        <v>1</v>
      </c>
      <c r="DQ877">
        <v>1</v>
      </c>
      <c r="DU877">
        <v>1010</v>
      </c>
      <c r="DV877" t="s">
        <v>61</v>
      </c>
      <c r="DW877" t="s">
        <v>61</v>
      </c>
      <c r="DX877">
        <v>100</v>
      </c>
      <c r="DZ877" t="s">
        <v>3</v>
      </c>
      <c r="EA877" t="s">
        <v>3</v>
      </c>
      <c r="EB877" t="s">
        <v>3</v>
      </c>
      <c r="EC877" t="s">
        <v>3</v>
      </c>
      <c r="EE877">
        <v>29085443</v>
      </c>
      <c r="EF877">
        <v>8</v>
      </c>
      <c r="EG877" t="s">
        <v>153</v>
      </c>
      <c r="EH877">
        <v>0</v>
      </c>
      <c r="EI877" t="s">
        <v>3</v>
      </c>
      <c r="EJ877">
        <v>1</v>
      </c>
      <c r="EK877">
        <v>500001</v>
      </c>
      <c r="EL877" t="s">
        <v>154</v>
      </c>
      <c r="EM877" t="s">
        <v>155</v>
      </c>
      <c r="EO877" t="s">
        <v>3</v>
      </c>
      <c r="EQ877">
        <v>0</v>
      </c>
      <c r="ER877">
        <v>86.24</v>
      </c>
      <c r="ES877">
        <v>86.24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FQ877">
        <v>0</v>
      </c>
      <c r="FR877">
        <f t="shared" si="655"/>
        <v>0</v>
      </c>
      <c r="FS877">
        <v>0</v>
      </c>
      <c r="FX877">
        <v>0</v>
      </c>
      <c r="FY877">
        <v>0</v>
      </c>
      <c r="GA877" t="s">
        <v>3</v>
      </c>
      <c r="GD877">
        <v>1</v>
      </c>
      <c r="GF877">
        <v>-228248654</v>
      </c>
      <c r="GG877">
        <v>2</v>
      </c>
      <c r="GH877">
        <v>1</v>
      </c>
      <c r="GI877">
        <v>2</v>
      </c>
      <c r="GJ877">
        <v>0</v>
      </c>
      <c r="GK877">
        <v>0</v>
      </c>
      <c r="GL877">
        <f t="shared" si="656"/>
        <v>0</v>
      </c>
      <c r="GM877">
        <f t="shared" si="657"/>
        <v>13.8</v>
      </c>
      <c r="GN877">
        <f t="shared" si="658"/>
        <v>13.8</v>
      </c>
      <c r="GO877">
        <f t="shared" si="659"/>
        <v>0</v>
      </c>
      <c r="GP877">
        <f t="shared" si="660"/>
        <v>0</v>
      </c>
      <c r="GR877">
        <v>0</v>
      </c>
      <c r="GS877">
        <v>3</v>
      </c>
      <c r="GT877">
        <v>0</v>
      </c>
      <c r="GU877" t="s">
        <v>3</v>
      </c>
      <c r="GV877">
        <f t="shared" si="661"/>
        <v>0</v>
      </c>
      <c r="GW877">
        <v>1</v>
      </c>
      <c r="GX877">
        <f t="shared" si="662"/>
        <v>0</v>
      </c>
      <c r="HA877">
        <v>0</v>
      </c>
      <c r="HB877">
        <v>0</v>
      </c>
      <c r="HC877">
        <f t="shared" si="663"/>
        <v>0</v>
      </c>
      <c r="HE877" t="s">
        <v>3</v>
      </c>
      <c r="HF877" t="s">
        <v>3</v>
      </c>
      <c r="IK877">
        <v>0</v>
      </c>
    </row>
    <row r="878" spans="1:245">
      <c r="A878">
        <v>17</v>
      </c>
      <c r="B878">
        <v>0</v>
      </c>
      <c r="C878">
        <f>ROW(SmtRes!A1069)</f>
        <v>1069</v>
      </c>
      <c r="D878">
        <f>ROW(EtalonRes!A1052)</f>
        <v>1052</v>
      </c>
      <c r="E878" t="s">
        <v>234</v>
      </c>
      <c r="F878" t="s">
        <v>353</v>
      </c>
      <c r="G878" t="s">
        <v>354</v>
      </c>
      <c r="H878" t="s">
        <v>355</v>
      </c>
      <c r="I878">
        <f>ROUND(4/100,9)</f>
        <v>0.04</v>
      </c>
      <c r="J878">
        <v>0</v>
      </c>
      <c r="O878">
        <f t="shared" si="629"/>
        <v>537.67999999999995</v>
      </c>
      <c r="P878">
        <f t="shared" si="630"/>
        <v>0</v>
      </c>
      <c r="Q878">
        <f t="shared" si="631"/>
        <v>0</v>
      </c>
      <c r="R878">
        <f t="shared" si="632"/>
        <v>0</v>
      </c>
      <c r="S878">
        <f t="shared" si="633"/>
        <v>537.67999999999995</v>
      </c>
      <c r="T878">
        <f t="shared" si="634"/>
        <v>0</v>
      </c>
      <c r="U878">
        <f t="shared" si="635"/>
        <v>1.4612000000000001</v>
      </c>
      <c r="V878">
        <f t="shared" si="636"/>
        <v>0</v>
      </c>
      <c r="W878">
        <f t="shared" si="637"/>
        <v>0</v>
      </c>
      <c r="X878">
        <f t="shared" si="638"/>
        <v>430.14</v>
      </c>
      <c r="Y878">
        <f t="shared" si="639"/>
        <v>198.94</v>
      </c>
      <c r="AA878">
        <v>35806607</v>
      </c>
      <c r="AB878">
        <f t="shared" si="640"/>
        <v>405.12</v>
      </c>
      <c r="AC878">
        <f t="shared" si="641"/>
        <v>0</v>
      </c>
      <c r="AD878">
        <f t="shared" si="666"/>
        <v>0</v>
      </c>
      <c r="AE878">
        <f t="shared" si="667"/>
        <v>0</v>
      </c>
      <c r="AF878">
        <f t="shared" si="668"/>
        <v>405.12</v>
      </c>
      <c r="AG878">
        <f t="shared" si="642"/>
        <v>0</v>
      </c>
      <c r="AH878">
        <f t="shared" si="669"/>
        <v>36.53</v>
      </c>
      <c r="AI878">
        <f t="shared" si="670"/>
        <v>0</v>
      </c>
      <c r="AJ878">
        <f t="shared" si="643"/>
        <v>0</v>
      </c>
      <c r="AK878">
        <v>405.12</v>
      </c>
      <c r="AL878">
        <v>0</v>
      </c>
      <c r="AM878">
        <v>0</v>
      </c>
      <c r="AN878">
        <v>0</v>
      </c>
      <c r="AO878">
        <v>405.12</v>
      </c>
      <c r="AP878">
        <v>0</v>
      </c>
      <c r="AQ878">
        <v>36.53</v>
      </c>
      <c r="AR878">
        <v>0</v>
      </c>
      <c r="AS878">
        <v>0</v>
      </c>
      <c r="AT878">
        <v>80</v>
      </c>
      <c r="AU878">
        <v>37</v>
      </c>
      <c r="AV878">
        <v>1</v>
      </c>
      <c r="AW878">
        <v>1</v>
      </c>
      <c r="AZ878">
        <v>1</v>
      </c>
      <c r="BA878">
        <v>33.18</v>
      </c>
      <c r="BB878">
        <v>1</v>
      </c>
      <c r="BC878">
        <v>1</v>
      </c>
      <c r="BD878" t="s">
        <v>3</v>
      </c>
      <c r="BE878" t="s">
        <v>3</v>
      </c>
      <c r="BF878" t="s">
        <v>3</v>
      </c>
      <c r="BG878" t="s">
        <v>3</v>
      </c>
      <c r="BH878">
        <v>0</v>
      </c>
      <c r="BI878">
        <v>1</v>
      </c>
      <c r="BJ878" t="s">
        <v>356</v>
      </c>
      <c r="BM878">
        <v>15001</v>
      </c>
      <c r="BN878">
        <v>0</v>
      </c>
      <c r="BO878" t="s">
        <v>353</v>
      </c>
      <c r="BP878">
        <v>1</v>
      </c>
      <c r="BQ878">
        <v>2</v>
      </c>
      <c r="BR878">
        <v>0</v>
      </c>
      <c r="BS878">
        <v>33.18</v>
      </c>
      <c r="BT878">
        <v>1</v>
      </c>
      <c r="BU878">
        <v>1</v>
      </c>
      <c r="BV878">
        <v>1</v>
      </c>
      <c r="BW878">
        <v>1</v>
      </c>
      <c r="BX878">
        <v>1</v>
      </c>
      <c r="BY878" t="s">
        <v>3</v>
      </c>
      <c r="BZ878">
        <v>105</v>
      </c>
      <c r="CA878">
        <v>55</v>
      </c>
      <c r="CE878">
        <v>0</v>
      </c>
      <c r="CF878">
        <v>0</v>
      </c>
      <c r="CG878">
        <v>0</v>
      </c>
      <c r="CM878">
        <v>0</v>
      </c>
      <c r="CN878" t="s">
        <v>3</v>
      </c>
      <c r="CO878">
        <v>0</v>
      </c>
      <c r="CP878">
        <f t="shared" si="644"/>
        <v>537.67999999999995</v>
      </c>
      <c r="CQ878">
        <f t="shared" si="645"/>
        <v>0</v>
      </c>
      <c r="CR878">
        <f t="shared" si="646"/>
        <v>0</v>
      </c>
      <c r="CS878">
        <f t="shared" si="647"/>
        <v>0</v>
      </c>
      <c r="CT878">
        <f t="shared" si="648"/>
        <v>13441.881600000001</v>
      </c>
      <c r="CU878">
        <f t="shared" si="649"/>
        <v>0</v>
      </c>
      <c r="CV878">
        <f t="shared" si="650"/>
        <v>36.53</v>
      </c>
      <c r="CW878">
        <f t="shared" si="651"/>
        <v>0</v>
      </c>
      <c r="CX878">
        <f t="shared" si="652"/>
        <v>0</v>
      </c>
      <c r="CY878">
        <f t="shared" si="653"/>
        <v>430.14399999999995</v>
      </c>
      <c r="CZ878">
        <f t="shared" si="654"/>
        <v>198.94159999999999</v>
      </c>
      <c r="DC878" t="s">
        <v>3</v>
      </c>
      <c r="DD878" t="s">
        <v>3</v>
      </c>
      <c r="DE878" t="s">
        <v>3</v>
      </c>
      <c r="DF878" t="s">
        <v>3</v>
      </c>
      <c r="DG878" t="s">
        <v>3</v>
      </c>
      <c r="DH878" t="s">
        <v>3</v>
      </c>
      <c r="DI878" t="s">
        <v>3</v>
      </c>
      <c r="DJ878" t="s">
        <v>3</v>
      </c>
      <c r="DK878" t="s">
        <v>3</v>
      </c>
      <c r="DL878" t="s">
        <v>3</v>
      </c>
      <c r="DM878" t="s">
        <v>3</v>
      </c>
      <c r="DN878">
        <v>0</v>
      </c>
      <c r="DO878">
        <v>0</v>
      </c>
      <c r="DP878">
        <v>1</v>
      </c>
      <c r="DQ878">
        <v>1</v>
      </c>
      <c r="DU878">
        <v>1013</v>
      </c>
      <c r="DV878" t="s">
        <v>355</v>
      </c>
      <c r="DW878" t="s">
        <v>355</v>
      </c>
      <c r="DX878">
        <v>1</v>
      </c>
      <c r="DZ878" t="s">
        <v>3</v>
      </c>
      <c r="EA878" t="s">
        <v>3</v>
      </c>
      <c r="EB878" t="s">
        <v>3</v>
      </c>
      <c r="EC878" t="s">
        <v>3</v>
      </c>
      <c r="EE878">
        <v>29085536</v>
      </c>
      <c r="EF878">
        <v>2</v>
      </c>
      <c r="EG878" t="s">
        <v>145</v>
      </c>
      <c r="EH878">
        <v>0</v>
      </c>
      <c r="EI878" t="s">
        <v>3</v>
      </c>
      <c r="EJ878">
        <v>1</v>
      </c>
      <c r="EK878">
        <v>15001</v>
      </c>
      <c r="EL878" t="s">
        <v>160</v>
      </c>
      <c r="EM878" t="s">
        <v>161</v>
      </c>
      <c r="EO878" t="s">
        <v>3</v>
      </c>
      <c r="EQ878">
        <v>0</v>
      </c>
      <c r="ER878">
        <v>405.12</v>
      </c>
      <c r="ES878">
        <v>0</v>
      </c>
      <c r="ET878">
        <v>0</v>
      </c>
      <c r="EU878">
        <v>0</v>
      </c>
      <c r="EV878">
        <v>405.12</v>
      </c>
      <c r="EW878">
        <v>36.53</v>
      </c>
      <c r="EX878">
        <v>0</v>
      </c>
      <c r="EY878">
        <v>0</v>
      </c>
      <c r="FQ878">
        <v>0</v>
      </c>
      <c r="FR878">
        <f t="shared" si="655"/>
        <v>0</v>
      </c>
      <c r="FS878">
        <v>0</v>
      </c>
      <c r="FT878" t="s">
        <v>148</v>
      </c>
      <c r="FU878" t="s">
        <v>24</v>
      </c>
      <c r="FV878" t="s">
        <v>24</v>
      </c>
      <c r="FW878" t="s">
        <v>25</v>
      </c>
      <c r="FX878">
        <v>94.5</v>
      </c>
      <c r="FY878">
        <v>46.75</v>
      </c>
      <c r="GA878" t="s">
        <v>3</v>
      </c>
      <c r="GD878">
        <v>1</v>
      </c>
      <c r="GF878">
        <v>-1280480835</v>
      </c>
      <c r="GG878">
        <v>2</v>
      </c>
      <c r="GH878">
        <v>1</v>
      </c>
      <c r="GI878">
        <v>2</v>
      </c>
      <c r="GJ878">
        <v>0</v>
      </c>
      <c r="GK878">
        <v>0</v>
      </c>
      <c r="GL878">
        <f t="shared" si="656"/>
        <v>0</v>
      </c>
      <c r="GM878">
        <f t="shared" si="657"/>
        <v>1166.76</v>
      </c>
      <c r="GN878">
        <f t="shared" si="658"/>
        <v>1166.76</v>
      </c>
      <c r="GO878">
        <f t="shared" si="659"/>
        <v>0</v>
      </c>
      <c r="GP878">
        <f t="shared" si="660"/>
        <v>0</v>
      </c>
      <c r="GR878">
        <v>0</v>
      </c>
      <c r="GS878">
        <v>3</v>
      </c>
      <c r="GT878">
        <v>0</v>
      </c>
      <c r="GU878" t="s">
        <v>3</v>
      </c>
      <c r="GV878">
        <f t="shared" si="661"/>
        <v>0</v>
      </c>
      <c r="GW878">
        <v>1</v>
      </c>
      <c r="GX878">
        <f t="shared" si="662"/>
        <v>0</v>
      </c>
      <c r="HA878">
        <v>0</v>
      </c>
      <c r="HB878">
        <v>0</v>
      </c>
      <c r="HC878">
        <f t="shared" si="663"/>
        <v>0</v>
      </c>
      <c r="HE878" t="s">
        <v>3</v>
      </c>
      <c r="HF878" t="s">
        <v>3</v>
      </c>
      <c r="IK878">
        <v>0</v>
      </c>
    </row>
    <row r="879" spans="1:245">
      <c r="A879">
        <v>17</v>
      </c>
      <c r="B879">
        <v>0</v>
      </c>
      <c r="C879">
        <f>ROW(SmtRes!A1075)</f>
        <v>1075</v>
      </c>
      <c r="D879">
        <f>ROW(EtalonRes!A1058)</f>
        <v>1058</v>
      </c>
      <c r="E879" t="s">
        <v>238</v>
      </c>
      <c r="F879" t="s">
        <v>277</v>
      </c>
      <c r="G879" t="s">
        <v>278</v>
      </c>
      <c r="H879" t="s">
        <v>61</v>
      </c>
      <c r="I879">
        <f>ROUND(4/100,9)</f>
        <v>0.04</v>
      </c>
      <c r="J879">
        <v>0</v>
      </c>
      <c r="O879">
        <f t="shared" si="629"/>
        <v>1316.03</v>
      </c>
      <c r="P879">
        <f t="shared" si="630"/>
        <v>56.79</v>
      </c>
      <c r="Q879">
        <f t="shared" si="631"/>
        <v>16.38</v>
      </c>
      <c r="R879">
        <f t="shared" si="632"/>
        <v>3.58</v>
      </c>
      <c r="S879">
        <f t="shared" si="633"/>
        <v>1242.8599999999999</v>
      </c>
      <c r="T879">
        <f t="shared" si="634"/>
        <v>0</v>
      </c>
      <c r="U879">
        <f t="shared" si="635"/>
        <v>3.7760000000000002</v>
      </c>
      <c r="V879">
        <f t="shared" si="636"/>
        <v>8.0000000000000002E-3</v>
      </c>
      <c r="W879">
        <f t="shared" si="637"/>
        <v>0</v>
      </c>
      <c r="X879">
        <f t="shared" si="638"/>
        <v>1009.62</v>
      </c>
      <c r="Y879">
        <f t="shared" si="639"/>
        <v>648.15</v>
      </c>
      <c r="AA879">
        <v>35806607</v>
      </c>
      <c r="AB879">
        <f t="shared" si="640"/>
        <v>1101.54</v>
      </c>
      <c r="AC879">
        <f t="shared" si="641"/>
        <v>120.73</v>
      </c>
      <c r="AD879">
        <f t="shared" si="666"/>
        <v>44.36</v>
      </c>
      <c r="AE879">
        <f t="shared" si="667"/>
        <v>2.7</v>
      </c>
      <c r="AF879">
        <f t="shared" si="668"/>
        <v>936.45</v>
      </c>
      <c r="AG879">
        <f t="shared" si="642"/>
        <v>0</v>
      </c>
      <c r="AH879">
        <f t="shared" si="669"/>
        <v>94.4</v>
      </c>
      <c r="AI879">
        <f t="shared" si="670"/>
        <v>0.2</v>
      </c>
      <c r="AJ879">
        <f t="shared" si="643"/>
        <v>0</v>
      </c>
      <c r="AK879">
        <v>1101.54</v>
      </c>
      <c r="AL879">
        <v>120.73</v>
      </c>
      <c r="AM879">
        <v>44.36</v>
      </c>
      <c r="AN879">
        <v>2.7</v>
      </c>
      <c r="AO879">
        <v>936.45</v>
      </c>
      <c r="AP879">
        <v>0</v>
      </c>
      <c r="AQ879">
        <v>94.4</v>
      </c>
      <c r="AR879">
        <v>0.2</v>
      </c>
      <c r="AS879">
        <v>0</v>
      </c>
      <c r="AT879">
        <v>81</v>
      </c>
      <c r="AU879">
        <v>52</v>
      </c>
      <c r="AV879">
        <v>1</v>
      </c>
      <c r="AW879">
        <v>1</v>
      </c>
      <c r="AZ879">
        <v>1</v>
      </c>
      <c r="BA879">
        <v>33.18</v>
      </c>
      <c r="BB879">
        <v>9.23</v>
      </c>
      <c r="BC879">
        <v>11.76</v>
      </c>
      <c r="BD879" t="s">
        <v>3</v>
      </c>
      <c r="BE879" t="s">
        <v>3</v>
      </c>
      <c r="BF879" t="s">
        <v>3</v>
      </c>
      <c r="BG879" t="s">
        <v>3</v>
      </c>
      <c r="BH879">
        <v>0</v>
      </c>
      <c r="BI879">
        <v>2</v>
      </c>
      <c r="BJ879" t="s">
        <v>357</v>
      </c>
      <c r="BM879">
        <v>108001</v>
      </c>
      <c r="BN879">
        <v>0</v>
      </c>
      <c r="BO879" t="s">
        <v>277</v>
      </c>
      <c r="BP879">
        <v>1</v>
      </c>
      <c r="BQ879">
        <v>3</v>
      </c>
      <c r="BR879">
        <v>0</v>
      </c>
      <c r="BS879">
        <v>33.18</v>
      </c>
      <c r="BT879">
        <v>1</v>
      </c>
      <c r="BU879">
        <v>1</v>
      </c>
      <c r="BV879">
        <v>1</v>
      </c>
      <c r="BW879">
        <v>1</v>
      </c>
      <c r="BX879">
        <v>1</v>
      </c>
      <c r="BY879" t="s">
        <v>3</v>
      </c>
      <c r="BZ879">
        <v>95</v>
      </c>
      <c r="CA879">
        <v>65</v>
      </c>
      <c r="CE879">
        <v>0</v>
      </c>
      <c r="CF879">
        <v>0</v>
      </c>
      <c r="CG879">
        <v>0</v>
      </c>
      <c r="CM879">
        <v>0</v>
      </c>
      <c r="CN879" t="s">
        <v>3</v>
      </c>
      <c r="CO879">
        <v>0</v>
      </c>
      <c r="CP879">
        <f t="shared" si="644"/>
        <v>1316.03</v>
      </c>
      <c r="CQ879">
        <f t="shared" si="645"/>
        <v>1419.7848000000001</v>
      </c>
      <c r="CR879">
        <f t="shared" si="646"/>
        <v>409.44280000000003</v>
      </c>
      <c r="CS879">
        <f t="shared" si="647"/>
        <v>89.585999999999999</v>
      </c>
      <c r="CT879">
        <f t="shared" si="648"/>
        <v>31071.411</v>
      </c>
      <c r="CU879">
        <f t="shared" si="649"/>
        <v>0</v>
      </c>
      <c r="CV879">
        <f t="shared" si="650"/>
        <v>94.4</v>
      </c>
      <c r="CW879">
        <f t="shared" si="651"/>
        <v>0.2</v>
      </c>
      <c r="CX879">
        <f t="shared" si="652"/>
        <v>0</v>
      </c>
      <c r="CY879">
        <f t="shared" si="653"/>
        <v>1009.6163999999999</v>
      </c>
      <c r="CZ879">
        <f t="shared" si="654"/>
        <v>648.14879999999994</v>
      </c>
      <c r="DC879" t="s">
        <v>3</v>
      </c>
      <c r="DD879" t="s">
        <v>3</v>
      </c>
      <c r="DE879" t="s">
        <v>3</v>
      </c>
      <c r="DF879" t="s">
        <v>3</v>
      </c>
      <c r="DG879" t="s">
        <v>3</v>
      </c>
      <c r="DH879" t="s">
        <v>3</v>
      </c>
      <c r="DI879" t="s">
        <v>3</v>
      </c>
      <c r="DJ879" t="s">
        <v>3</v>
      </c>
      <c r="DK879" t="s">
        <v>3</v>
      </c>
      <c r="DL879" t="s">
        <v>3</v>
      </c>
      <c r="DM879" t="s">
        <v>3</v>
      </c>
      <c r="DN879">
        <v>0</v>
      </c>
      <c r="DO879">
        <v>0</v>
      </c>
      <c r="DP879">
        <v>1</v>
      </c>
      <c r="DQ879">
        <v>1</v>
      </c>
      <c r="DU879">
        <v>1010</v>
      </c>
      <c r="DV879" t="s">
        <v>61</v>
      </c>
      <c r="DW879" t="s">
        <v>61</v>
      </c>
      <c r="DX879">
        <v>100</v>
      </c>
      <c r="DZ879" t="s">
        <v>3</v>
      </c>
      <c r="EA879" t="s">
        <v>3</v>
      </c>
      <c r="EB879" t="s">
        <v>3</v>
      </c>
      <c r="EC879" t="s">
        <v>3</v>
      </c>
      <c r="EE879">
        <v>29085386</v>
      </c>
      <c r="EF879">
        <v>3</v>
      </c>
      <c r="EG879" t="s">
        <v>247</v>
      </c>
      <c r="EH879">
        <v>0</v>
      </c>
      <c r="EI879" t="s">
        <v>3</v>
      </c>
      <c r="EJ879">
        <v>2</v>
      </c>
      <c r="EK879">
        <v>108001</v>
      </c>
      <c r="EL879" t="s">
        <v>248</v>
      </c>
      <c r="EM879" t="s">
        <v>249</v>
      </c>
      <c r="EO879" t="s">
        <v>3</v>
      </c>
      <c r="EQ879">
        <v>0</v>
      </c>
      <c r="ER879">
        <v>1101.54</v>
      </c>
      <c r="ES879">
        <v>120.73</v>
      </c>
      <c r="ET879">
        <v>44.36</v>
      </c>
      <c r="EU879">
        <v>2.7</v>
      </c>
      <c r="EV879">
        <v>936.45</v>
      </c>
      <c r="EW879">
        <v>94.4</v>
      </c>
      <c r="EX879">
        <v>0.2</v>
      </c>
      <c r="EY879">
        <v>0</v>
      </c>
      <c r="FQ879">
        <v>0</v>
      </c>
      <c r="FR879">
        <f t="shared" si="655"/>
        <v>0</v>
      </c>
      <c r="FS879">
        <v>0</v>
      </c>
      <c r="FV879" t="s">
        <v>24</v>
      </c>
      <c r="FW879" t="s">
        <v>25</v>
      </c>
      <c r="FX879">
        <v>95</v>
      </c>
      <c r="FY879">
        <v>65</v>
      </c>
      <c r="GA879" t="s">
        <v>3</v>
      </c>
      <c r="GD879">
        <v>1</v>
      </c>
      <c r="GF879">
        <v>1562201403</v>
      </c>
      <c r="GG879">
        <v>2</v>
      </c>
      <c r="GH879">
        <v>1</v>
      </c>
      <c r="GI879">
        <v>2</v>
      </c>
      <c r="GJ879">
        <v>0</v>
      </c>
      <c r="GK879">
        <v>0</v>
      </c>
      <c r="GL879">
        <f t="shared" si="656"/>
        <v>0</v>
      </c>
      <c r="GM879">
        <f t="shared" si="657"/>
        <v>2973.8</v>
      </c>
      <c r="GN879">
        <f t="shared" si="658"/>
        <v>0</v>
      </c>
      <c r="GO879">
        <f t="shared" si="659"/>
        <v>2973.8</v>
      </c>
      <c r="GP879">
        <f t="shared" si="660"/>
        <v>0</v>
      </c>
      <c r="GR879">
        <v>0</v>
      </c>
      <c r="GS879">
        <v>3</v>
      </c>
      <c r="GT879">
        <v>0</v>
      </c>
      <c r="GU879" t="s">
        <v>3</v>
      </c>
      <c r="GV879">
        <f t="shared" si="661"/>
        <v>0</v>
      </c>
      <c r="GW879">
        <v>1</v>
      </c>
      <c r="GX879">
        <f t="shared" si="662"/>
        <v>0</v>
      </c>
      <c r="HA879">
        <v>0</v>
      </c>
      <c r="HB879">
        <v>0</v>
      </c>
      <c r="HC879">
        <f t="shared" si="663"/>
        <v>0</v>
      </c>
      <c r="HE879" t="s">
        <v>3</v>
      </c>
      <c r="HF879" t="s">
        <v>3</v>
      </c>
      <c r="IK879">
        <v>0</v>
      </c>
    </row>
    <row r="881" spans="1:206">
      <c r="A881" s="2">
        <v>51</v>
      </c>
      <c r="B881" s="2">
        <f>B848</f>
        <v>0</v>
      </c>
      <c r="C881" s="2">
        <f>A848</f>
        <v>5</v>
      </c>
      <c r="D881" s="2">
        <f>ROW(A848)</f>
        <v>848</v>
      </c>
      <c r="E881" s="2"/>
      <c r="F881" s="2" t="str">
        <f>IF(F848&lt;&gt;"",F848,"")</f>
        <v>Новый подраздел</v>
      </c>
      <c r="G881" s="2" t="str">
        <f>IF(G848&lt;&gt;"",G848,"")</f>
        <v>ремонт</v>
      </c>
      <c r="H881" s="2">
        <v>0</v>
      </c>
      <c r="I881" s="2"/>
      <c r="J881" s="2"/>
      <c r="K881" s="2"/>
      <c r="L881" s="2"/>
      <c r="M881" s="2"/>
      <c r="N881" s="2"/>
      <c r="O881" s="2">
        <f t="shared" ref="O881:T881" si="671">ROUND(AB881,2)</f>
        <v>144726.93</v>
      </c>
      <c r="P881" s="2">
        <f t="shared" si="671"/>
        <v>96375.22</v>
      </c>
      <c r="Q881" s="2">
        <f t="shared" si="671"/>
        <v>2440.1999999999998</v>
      </c>
      <c r="R881" s="2">
        <f t="shared" si="671"/>
        <v>928.08</v>
      </c>
      <c r="S881" s="2">
        <f t="shared" si="671"/>
        <v>45911.51</v>
      </c>
      <c r="T881" s="2">
        <f t="shared" si="671"/>
        <v>0</v>
      </c>
      <c r="U881" s="2">
        <f>AH881</f>
        <v>152.92516950000001</v>
      </c>
      <c r="V881" s="2">
        <f>AI881</f>
        <v>2.6681062500000001</v>
      </c>
      <c r="W881" s="2">
        <f>ROUND(AJ881,2)</f>
        <v>574.48</v>
      </c>
      <c r="X881" s="2">
        <f>ROUND(AK881,2)</f>
        <v>41236.1</v>
      </c>
      <c r="Y881" s="2">
        <f>ROUND(AL881,2)</f>
        <v>20666.11</v>
      </c>
      <c r="Z881" s="2"/>
      <c r="AA881" s="2"/>
      <c r="AB881" s="2">
        <f>ROUND(SUMIF(AA852:AA879,"=35806607",O852:O879),2)</f>
        <v>144726.93</v>
      </c>
      <c r="AC881" s="2">
        <f>ROUND(SUMIF(AA852:AA879,"=35806607",P852:P879),2)</f>
        <v>96375.22</v>
      </c>
      <c r="AD881" s="2">
        <f>ROUND(SUMIF(AA852:AA879,"=35806607",Q852:Q879),2)</f>
        <v>2440.1999999999998</v>
      </c>
      <c r="AE881" s="2">
        <f>ROUND(SUMIF(AA852:AA879,"=35806607",R852:R879),2)</f>
        <v>928.08</v>
      </c>
      <c r="AF881" s="2">
        <f>ROUND(SUMIF(AA852:AA879,"=35806607",S852:S879),2)</f>
        <v>45911.51</v>
      </c>
      <c r="AG881" s="2">
        <f>ROUND(SUMIF(AA852:AA879,"=35806607",T852:T879),2)</f>
        <v>0</v>
      </c>
      <c r="AH881" s="2">
        <f>SUMIF(AA852:AA879,"=35806607",U852:U879)</f>
        <v>152.92516950000001</v>
      </c>
      <c r="AI881" s="2">
        <f>SUMIF(AA852:AA879,"=35806607",V852:V879)</f>
        <v>2.6681062500000001</v>
      </c>
      <c r="AJ881" s="2">
        <f>ROUND(SUMIF(AA852:AA879,"=35806607",W852:W879),2)</f>
        <v>574.48</v>
      </c>
      <c r="AK881" s="2">
        <f>ROUND(SUMIF(AA852:AA879,"=35806607",X852:X879),2)</f>
        <v>41236.1</v>
      </c>
      <c r="AL881" s="2">
        <f>ROUND(SUMIF(AA852:AA879,"=35806607",Y852:Y879),2)</f>
        <v>20666.11</v>
      </c>
      <c r="AM881" s="2"/>
      <c r="AN881" s="2"/>
      <c r="AO881" s="2">
        <f t="shared" ref="AO881:BD881" si="672">ROUND(BX881,2)</f>
        <v>0</v>
      </c>
      <c r="AP881" s="2">
        <f t="shared" si="672"/>
        <v>0</v>
      </c>
      <c r="AQ881" s="2">
        <f t="shared" si="672"/>
        <v>0</v>
      </c>
      <c r="AR881" s="2">
        <f t="shared" si="672"/>
        <v>206629.14</v>
      </c>
      <c r="AS881" s="2">
        <f t="shared" si="672"/>
        <v>202455.31</v>
      </c>
      <c r="AT881" s="2">
        <f t="shared" si="672"/>
        <v>4173.83</v>
      </c>
      <c r="AU881" s="2">
        <f t="shared" si="672"/>
        <v>0</v>
      </c>
      <c r="AV881" s="2">
        <f t="shared" si="672"/>
        <v>96375.22</v>
      </c>
      <c r="AW881" s="2">
        <f t="shared" si="672"/>
        <v>96375.22</v>
      </c>
      <c r="AX881" s="2">
        <f t="shared" si="672"/>
        <v>0</v>
      </c>
      <c r="AY881" s="2">
        <f t="shared" si="672"/>
        <v>96375.22</v>
      </c>
      <c r="AZ881" s="2">
        <f t="shared" si="672"/>
        <v>0</v>
      </c>
      <c r="BA881" s="2">
        <f t="shared" si="672"/>
        <v>0</v>
      </c>
      <c r="BB881" s="2">
        <f t="shared" si="672"/>
        <v>0</v>
      </c>
      <c r="BC881" s="2">
        <f t="shared" si="672"/>
        <v>0</v>
      </c>
      <c r="BD881" s="2">
        <f t="shared" si="672"/>
        <v>0</v>
      </c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>
        <f>ROUND(SUMIF(AA852:AA879,"=35806607",FQ852:FQ879),2)</f>
        <v>0</v>
      </c>
      <c r="BY881" s="2">
        <f>ROUND(SUMIF(AA852:AA879,"=35806607",FR852:FR879),2)</f>
        <v>0</v>
      </c>
      <c r="BZ881" s="2">
        <f>ROUND(SUMIF(AA852:AA879,"=35806607",GL852:GL879),2)</f>
        <v>0</v>
      </c>
      <c r="CA881" s="2">
        <f>ROUND(SUMIF(AA852:AA879,"=35806607",GM852:GM879),2)</f>
        <v>206629.14</v>
      </c>
      <c r="CB881" s="2">
        <f>ROUND(SUMIF(AA852:AA879,"=35806607",GN852:GN879),2)</f>
        <v>202455.31</v>
      </c>
      <c r="CC881" s="2">
        <f>ROUND(SUMIF(AA852:AA879,"=35806607",GO852:GO879),2)</f>
        <v>4173.83</v>
      </c>
      <c r="CD881" s="2">
        <f>ROUND(SUMIF(AA852:AA879,"=35806607",GP852:GP879),2)</f>
        <v>0</v>
      </c>
      <c r="CE881" s="2">
        <f>AC881-BX881</f>
        <v>96375.22</v>
      </c>
      <c r="CF881" s="2">
        <f>AC881-BY881</f>
        <v>96375.22</v>
      </c>
      <c r="CG881" s="2">
        <f>BX881-BZ881</f>
        <v>0</v>
      </c>
      <c r="CH881" s="2">
        <f>AC881-BX881-BY881+BZ881</f>
        <v>96375.22</v>
      </c>
      <c r="CI881" s="2">
        <f>BY881-BZ881</f>
        <v>0</v>
      </c>
      <c r="CJ881" s="2">
        <f>ROUND(SUMIF(AA852:AA879,"=35806607",GX852:GX879),2)</f>
        <v>0</v>
      </c>
      <c r="CK881" s="2">
        <f>ROUND(SUMIF(AA852:AA879,"=35806607",GY852:GY879),2)</f>
        <v>0</v>
      </c>
      <c r="CL881" s="2">
        <f>ROUND(SUMIF(AA852:AA879,"=35806607",GZ852:GZ879),2)</f>
        <v>0</v>
      </c>
      <c r="CM881" s="2">
        <f>ROUND(SUMIF(AA852:AA879,"=35806607",HD852:HD879),2)</f>
        <v>0</v>
      </c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>
        <v>0</v>
      </c>
    </row>
    <row r="883" spans="1:206">
      <c r="A883" s="4">
        <v>50</v>
      </c>
      <c r="B883" s="4">
        <v>0</v>
      </c>
      <c r="C883" s="4">
        <v>0</v>
      </c>
      <c r="D883" s="4">
        <v>1</v>
      </c>
      <c r="E883" s="4">
        <v>201</v>
      </c>
      <c r="F883" s="4">
        <f>ROUND(Source!O881,O883)</f>
        <v>144726.93</v>
      </c>
      <c r="G883" s="4" t="s">
        <v>81</v>
      </c>
      <c r="H883" s="4" t="s">
        <v>82</v>
      </c>
      <c r="I883" s="4"/>
      <c r="J883" s="4"/>
      <c r="K883" s="4">
        <v>201</v>
      </c>
      <c r="L883" s="4">
        <v>1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06">
      <c r="A884" s="4">
        <v>50</v>
      </c>
      <c r="B884" s="4">
        <v>0</v>
      </c>
      <c r="C884" s="4">
        <v>0</v>
      </c>
      <c r="D884" s="4">
        <v>1</v>
      </c>
      <c r="E884" s="4">
        <v>202</v>
      </c>
      <c r="F884" s="4">
        <f>ROUND(Source!P881,O884)</f>
        <v>96375.22</v>
      </c>
      <c r="G884" s="4" t="s">
        <v>83</v>
      </c>
      <c r="H884" s="4" t="s">
        <v>84</v>
      </c>
      <c r="I884" s="4"/>
      <c r="J884" s="4"/>
      <c r="K884" s="4">
        <v>202</v>
      </c>
      <c r="L884" s="4">
        <v>2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06">
      <c r="A885" s="4">
        <v>50</v>
      </c>
      <c r="B885" s="4">
        <v>0</v>
      </c>
      <c r="C885" s="4">
        <v>0</v>
      </c>
      <c r="D885" s="4">
        <v>1</v>
      </c>
      <c r="E885" s="4">
        <v>222</v>
      </c>
      <c r="F885" s="4">
        <f>ROUND(Source!AO881,O885)</f>
        <v>0</v>
      </c>
      <c r="G885" s="4" t="s">
        <v>85</v>
      </c>
      <c r="H885" s="4" t="s">
        <v>86</v>
      </c>
      <c r="I885" s="4"/>
      <c r="J885" s="4"/>
      <c r="K885" s="4">
        <v>222</v>
      </c>
      <c r="L885" s="4">
        <v>3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/>
    </row>
    <row r="886" spans="1:206">
      <c r="A886" s="4">
        <v>50</v>
      </c>
      <c r="B886" s="4">
        <v>0</v>
      </c>
      <c r="C886" s="4">
        <v>0</v>
      </c>
      <c r="D886" s="4">
        <v>1</v>
      </c>
      <c r="E886" s="4">
        <v>225</v>
      </c>
      <c r="F886" s="4">
        <f>ROUND(Source!AV881,O886)</f>
        <v>96375.22</v>
      </c>
      <c r="G886" s="4" t="s">
        <v>87</v>
      </c>
      <c r="H886" s="4" t="s">
        <v>88</v>
      </c>
      <c r="I886" s="4"/>
      <c r="J886" s="4"/>
      <c r="K886" s="4">
        <v>225</v>
      </c>
      <c r="L886" s="4">
        <v>4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</row>
    <row r="887" spans="1:206">
      <c r="A887" s="4">
        <v>50</v>
      </c>
      <c r="B887" s="4">
        <v>0</v>
      </c>
      <c r="C887" s="4">
        <v>0</v>
      </c>
      <c r="D887" s="4">
        <v>1</v>
      </c>
      <c r="E887" s="4">
        <v>226</v>
      </c>
      <c r="F887" s="4">
        <f>ROUND(Source!AW881,O887)</f>
        <v>96375.22</v>
      </c>
      <c r="G887" s="4" t="s">
        <v>89</v>
      </c>
      <c r="H887" s="4" t="s">
        <v>90</v>
      </c>
      <c r="I887" s="4"/>
      <c r="J887" s="4"/>
      <c r="K887" s="4">
        <v>226</v>
      </c>
      <c r="L887" s="4">
        <v>5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06">
      <c r="A888" s="4">
        <v>50</v>
      </c>
      <c r="B888" s="4">
        <v>0</v>
      </c>
      <c r="C888" s="4">
        <v>0</v>
      </c>
      <c r="D888" s="4">
        <v>1</v>
      </c>
      <c r="E888" s="4">
        <v>227</v>
      </c>
      <c r="F888" s="4">
        <f>ROUND(Source!AX881,O888)</f>
        <v>0</v>
      </c>
      <c r="G888" s="4" t="s">
        <v>91</v>
      </c>
      <c r="H888" s="4" t="s">
        <v>92</v>
      </c>
      <c r="I888" s="4"/>
      <c r="J888" s="4"/>
      <c r="K888" s="4">
        <v>227</v>
      </c>
      <c r="L888" s="4">
        <v>6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06">
      <c r="A889" s="4">
        <v>50</v>
      </c>
      <c r="B889" s="4">
        <v>0</v>
      </c>
      <c r="C889" s="4">
        <v>0</v>
      </c>
      <c r="D889" s="4">
        <v>1</v>
      </c>
      <c r="E889" s="4">
        <v>228</v>
      </c>
      <c r="F889" s="4">
        <f>ROUND(Source!AY881,O889)</f>
        <v>96375.22</v>
      </c>
      <c r="G889" s="4" t="s">
        <v>93</v>
      </c>
      <c r="H889" s="4" t="s">
        <v>94</v>
      </c>
      <c r="I889" s="4"/>
      <c r="J889" s="4"/>
      <c r="K889" s="4">
        <v>228</v>
      </c>
      <c r="L889" s="4">
        <v>7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06">
      <c r="A890" s="4">
        <v>50</v>
      </c>
      <c r="B890" s="4">
        <v>0</v>
      </c>
      <c r="C890" s="4">
        <v>0</v>
      </c>
      <c r="D890" s="4">
        <v>1</v>
      </c>
      <c r="E890" s="4">
        <v>216</v>
      </c>
      <c r="F890" s="4">
        <f>ROUND(Source!AP881,O890)</f>
        <v>0</v>
      </c>
      <c r="G890" s="4" t="s">
        <v>95</v>
      </c>
      <c r="H890" s="4" t="s">
        <v>96</v>
      </c>
      <c r="I890" s="4"/>
      <c r="J890" s="4"/>
      <c r="K890" s="4">
        <v>216</v>
      </c>
      <c r="L890" s="4">
        <v>8</v>
      </c>
      <c r="M890" s="4">
        <v>3</v>
      </c>
      <c r="N890" s="4" t="s">
        <v>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06">
      <c r="A891" s="4">
        <v>50</v>
      </c>
      <c r="B891" s="4">
        <v>0</v>
      </c>
      <c r="C891" s="4">
        <v>0</v>
      </c>
      <c r="D891" s="4">
        <v>1</v>
      </c>
      <c r="E891" s="4">
        <v>223</v>
      </c>
      <c r="F891" s="4">
        <f>ROUND(Source!AQ881,O891)</f>
        <v>0</v>
      </c>
      <c r="G891" s="4" t="s">
        <v>97</v>
      </c>
      <c r="H891" s="4" t="s">
        <v>98</v>
      </c>
      <c r="I891" s="4"/>
      <c r="J891" s="4"/>
      <c r="K891" s="4">
        <v>223</v>
      </c>
      <c r="L891" s="4">
        <v>9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2" spans="1:206">
      <c r="A892" s="4">
        <v>50</v>
      </c>
      <c r="B892" s="4">
        <v>0</v>
      </c>
      <c r="C892" s="4">
        <v>0</v>
      </c>
      <c r="D892" s="4">
        <v>1</v>
      </c>
      <c r="E892" s="4">
        <v>229</v>
      </c>
      <c r="F892" s="4">
        <f>ROUND(Source!AZ881,O892)</f>
        <v>0</v>
      </c>
      <c r="G892" s="4" t="s">
        <v>99</v>
      </c>
      <c r="H892" s="4" t="s">
        <v>100</v>
      </c>
      <c r="I892" s="4"/>
      <c r="J892" s="4"/>
      <c r="K892" s="4">
        <v>229</v>
      </c>
      <c r="L892" s="4">
        <v>10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/>
    </row>
    <row r="893" spans="1:206">
      <c r="A893" s="4">
        <v>50</v>
      </c>
      <c r="B893" s="4">
        <v>0</v>
      </c>
      <c r="C893" s="4">
        <v>0</v>
      </c>
      <c r="D893" s="4">
        <v>1</v>
      </c>
      <c r="E893" s="4">
        <v>203</v>
      </c>
      <c r="F893" s="4">
        <f>ROUND(Source!Q881,O893)</f>
        <v>2440.1999999999998</v>
      </c>
      <c r="G893" s="4" t="s">
        <v>101</v>
      </c>
      <c r="H893" s="4" t="s">
        <v>102</v>
      </c>
      <c r="I893" s="4"/>
      <c r="J893" s="4"/>
      <c r="K893" s="4">
        <v>203</v>
      </c>
      <c r="L893" s="4">
        <v>11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06">
      <c r="A894" s="4">
        <v>50</v>
      </c>
      <c r="B894" s="4">
        <v>0</v>
      </c>
      <c r="C894" s="4">
        <v>0</v>
      </c>
      <c r="D894" s="4">
        <v>1</v>
      </c>
      <c r="E894" s="4">
        <v>231</v>
      </c>
      <c r="F894" s="4">
        <f>ROUND(Source!BB881,O894)</f>
        <v>0</v>
      </c>
      <c r="G894" s="4" t="s">
        <v>103</v>
      </c>
      <c r="H894" s="4" t="s">
        <v>104</v>
      </c>
      <c r="I894" s="4"/>
      <c r="J894" s="4"/>
      <c r="K894" s="4">
        <v>231</v>
      </c>
      <c r="L894" s="4">
        <v>12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06">
      <c r="A895" s="4">
        <v>50</v>
      </c>
      <c r="B895" s="4">
        <v>0</v>
      </c>
      <c r="C895" s="4">
        <v>0</v>
      </c>
      <c r="D895" s="4">
        <v>1</v>
      </c>
      <c r="E895" s="4">
        <v>204</v>
      </c>
      <c r="F895" s="4">
        <f>ROUND(Source!R881,O895)</f>
        <v>928.08</v>
      </c>
      <c r="G895" s="4" t="s">
        <v>105</v>
      </c>
      <c r="H895" s="4" t="s">
        <v>106</v>
      </c>
      <c r="I895" s="4"/>
      <c r="J895" s="4"/>
      <c r="K895" s="4">
        <v>204</v>
      </c>
      <c r="L895" s="4">
        <v>13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06">
      <c r="A896" s="4">
        <v>50</v>
      </c>
      <c r="B896" s="4">
        <v>0</v>
      </c>
      <c r="C896" s="4">
        <v>0</v>
      </c>
      <c r="D896" s="4">
        <v>1</v>
      </c>
      <c r="E896" s="4">
        <v>205</v>
      </c>
      <c r="F896" s="4">
        <f>ROUND(Source!S881,O896)</f>
        <v>45911.51</v>
      </c>
      <c r="G896" s="4" t="s">
        <v>107</v>
      </c>
      <c r="H896" s="4" t="s">
        <v>108</v>
      </c>
      <c r="I896" s="4"/>
      <c r="J896" s="4"/>
      <c r="K896" s="4">
        <v>205</v>
      </c>
      <c r="L896" s="4">
        <v>14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>
      <c r="A897" s="4">
        <v>50</v>
      </c>
      <c r="B897" s="4">
        <v>0</v>
      </c>
      <c r="C897" s="4">
        <v>0</v>
      </c>
      <c r="D897" s="4">
        <v>1</v>
      </c>
      <c r="E897" s="4">
        <v>232</v>
      </c>
      <c r="F897" s="4">
        <f>ROUND(Source!BC881,O897)</f>
        <v>0</v>
      </c>
      <c r="G897" s="4" t="s">
        <v>109</v>
      </c>
      <c r="H897" s="4" t="s">
        <v>110</v>
      </c>
      <c r="I897" s="4"/>
      <c r="J897" s="4"/>
      <c r="K897" s="4">
        <v>232</v>
      </c>
      <c r="L897" s="4">
        <v>15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>
      <c r="A898" s="4">
        <v>50</v>
      </c>
      <c r="B898" s="4">
        <v>0</v>
      </c>
      <c r="C898" s="4">
        <v>0</v>
      </c>
      <c r="D898" s="4">
        <v>1</v>
      </c>
      <c r="E898" s="4">
        <v>214</v>
      </c>
      <c r="F898" s="4">
        <f>ROUND(Source!AS881,O898)</f>
        <v>202455.31</v>
      </c>
      <c r="G898" s="4" t="s">
        <v>111</v>
      </c>
      <c r="H898" s="4" t="s">
        <v>112</v>
      </c>
      <c r="I898" s="4"/>
      <c r="J898" s="4"/>
      <c r="K898" s="4">
        <v>214</v>
      </c>
      <c r="L898" s="4">
        <v>16</v>
      </c>
      <c r="M898" s="4">
        <v>3</v>
      </c>
      <c r="N898" s="4" t="s">
        <v>3</v>
      </c>
      <c r="O898" s="4">
        <v>2</v>
      </c>
      <c r="P898" s="4"/>
      <c r="Q898" s="4"/>
      <c r="R898" s="4"/>
      <c r="S898" s="4"/>
      <c r="T898" s="4"/>
      <c r="U898" s="4"/>
      <c r="V898" s="4"/>
      <c r="W898" s="4"/>
    </row>
    <row r="899" spans="1:23">
      <c r="A899" s="4">
        <v>50</v>
      </c>
      <c r="B899" s="4">
        <v>0</v>
      </c>
      <c r="C899" s="4">
        <v>0</v>
      </c>
      <c r="D899" s="4">
        <v>1</v>
      </c>
      <c r="E899" s="4">
        <v>215</v>
      </c>
      <c r="F899" s="4">
        <f>ROUND(Source!AT881,O899)</f>
        <v>4173.83</v>
      </c>
      <c r="G899" s="4" t="s">
        <v>113</v>
      </c>
      <c r="H899" s="4" t="s">
        <v>114</v>
      </c>
      <c r="I899" s="4"/>
      <c r="J899" s="4"/>
      <c r="K899" s="4">
        <v>215</v>
      </c>
      <c r="L899" s="4">
        <v>17</v>
      </c>
      <c r="M899" s="4">
        <v>3</v>
      </c>
      <c r="N899" s="4" t="s">
        <v>3</v>
      </c>
      <c r="O899" s="4">
        <v>2</v>
      </c>
      <c r="P899" s="4"/>
      <c r="Q899" s="4"/>
      <c r="R899" s="4"/>
      <c r="S899" s="4"/>
      <c r="T899" s="4"/>
      <c r="U899" s="4"/>
      <c r="V899" s="4"/>
      <c r="W899" s="4"/>
    </row>
    <row r="900" spans="1:23">
      <c r="A900" s="4">
        <v>50</v>
      </c>
      <c r="B900" s="4">
        <v>0</v>
      </c>
      <c r="C900" s="4">
        <v>0</v>
      </c>
      <c r="D900" s="4">
        <v>1</v>
      </c>
      <c r="E900" s="4">
        <v>217</v>
      </c>
      <c r="F900" s="4">
        <f>ROUND(Source!AU881,O900)</f>
        <v>0</v>
      </c>
      <c r="G900" s="4" t="s">
        <v>115</v>
      </c>
      <c r="H900" s="4" t="s">
        <v>116</v>
      </c>
      <c r="I900" s="4"/>
      <c r="J900" s="4"/>
      <c r="K900" s="4">
        <v>217</v>
      </c>
      <c r="L900" s="4">
        <v>18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>
      <c r="A901" s="4">
        <v>50</v>
      </c>
      <c r="B901" s="4">
        <v>0</v>
      </c>
      <c r="C901" s="4">
        <v>0</v>
      </c>
      <c r="D901" s="4">
        <v>1</v>
      </c>
      <c r="E901" s="4">
        <v>230</v>
      </c>
      <c r="F901" s="4">
        <f>ROUND(Source!BA881,O901)</f>
        <v>0</v>
      </c>
      <c r="G901" s="4" t="s">
        <v>117</v>
      </c>
      <c r="H901" s="4" t="s">
        <v>118</v>
      </c>
      <c r="I901" s="4"/>
      <c r="J901" s="4"/>
      <c r="K901" s="4">
        <v>230</v>
      </c>
      <c r="L901" s="4">
        <v>19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>
      <c r="A902" s="4">
        <v>50</v>
      </c>
      <c r="B902" s="4">
        <v>0</v>
      </c>
      <c r="C902" s="4">
        <v>0</v>
      </c>
      <c r="D902" s="4">
        <v>1</v>
      </c>
      <c r="E902" s="4">
        <v>206</v>
      </c>
      <c r="F902" s="4">
        <f>ROUND(Source!T881,O902)</f>
        <v>0</v>
      </c>
      <c r="G902" s="4" t="s">
        <v>119</v>
      </c>
      <c r="H902" s="4" t="s">
        <v>120</v>
      </c>
      <c r="I902" s="4"/>
      <c r="J902" s="4"/>
      <c r="K902" s="4">
        <v>206</v>
      </c>
      <c r="L902" s="4">
        <v>20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>
      <c r="A903" s="4">
        <v>50</v>
      </c>
      <c r="B903" s="4">
        <v>0</v>
      </c>
      <c r="C903" s="4">
        <v>0</v>
      </c>
      <c r="D903" s="4">
        <v>1</v>
      </c>
      <c r="E903" s="4">
        <v>207</v>
      </c>
      <c r="F903" s="4">
        <f>Source!U881</f>
        <v>152.92516950000001</v>
      </c>
      <c r="G903" s="4" t="s">
        <v>121</v>
      </c>
      <c r="H903" s="4" t="s">
        <v>122</v>
      </c>
      <c r="I903" s="4"/>
      <c r="J903" s="4"/>
      <c r="K903" s="4">
        <v>207</v>
      </c>
      <c r="L903" s="4">
        <v>21</v>
      </c>
      <c r="M903" s="4">
        <v>3</v>
      </c>
      <c r="N903" s="4" t="s">
        <v>3</v>
      </c>
      <c r="O903" s="4">
        <v>-1</v>
      </c>
      <c r="P903" s="4"/>
      <c r="Q903" s="4"/>
      <c r="R903" s="4"/>
      <c r="S903" s="4"/>
      <c r="T903" s="4"/>
      <c r="U903" s="4"/>
      <c r="V903" s="4"/>
      <c r="W903" s="4"/>
    </row>
    <row r="904" spans="1:23">
      <c r="A904" s="4">
        <v>50</v>
      </c>
      <c r="B904" s="4">
        <v>0</v>
      </c>
      <c r="C904" s="4">
        <v>0</v>
      </c>
      <c r="D904" s="4">
        <v>1</v>
      </c>
      <c r="E904" s="4">
        <v>208</v>
      </c>
      <c r="F904" s="4">
        <f>Source!V881</f>
        <v>2.6681062500000001</v>
      </c>
      <c r="G904" s="4" t="s">
        <v>123</v>
      </c>
      <c r="H904" s="4" t="s">
        <v>124</v>
      </c>
      <c r="I904" s="4"/>
      <c r="J904" s="4"/>
      <c r="K904" s="4">
        <v>208</v>
      </c>
      <c r="L904" s="4">
        <v>22</v>
      </c>
      <c r="M904" s="4">
        <v>3</v>
      </c>
      <c r="N904" s="4" t="s">
        <v>3</v>
      </c>
      <c r="O904" s="4">
        <v>-1</v>
      </c>
      <c r="P904" s="4"/>
      <c r="Q904" s="4"/>
      <c r="R904" s="4"/>
      <c r="S904" s="4"/>
      <c r="T904" s="4"/>
      <c r="U904" s="4"/>
      <c r="V904" s="4"/>
      <c r="W904" s="4"/>
    </row>
    <row r="905" spans="1:23">
      <c r="A905" s="4">
        <v>50</v>
      </c>
      <c r="B905" s="4">
        <v>0</v>
      </c>
      <c r="C905" s="4">
        <v>0</v>
      </c>
      <c r="D905" s="4">
        <v>1</v>
      </c>
      <c r="E905" s="4">
        <v>209</v>
      </c>
      <c r="F905" s="4">
        <f>ROUND(Source!W881,O905)</f>
        <v>574.48</v>
      </c>
      <c r="G905" s="4" t="s">
        <v>125</v>
      </c>
      <c r="H905" s="4" t="s">
        <v>126</v>
      </c>
      <c r="I905" s="4"/>
      <c r="J905" s="4"/>
      <c r="K905" s="4">
        <v>209</v>
      </c>
      <c r="L905" s="4">
        <v>23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>
      <c r="A906" s="4">
        <v>50</v>
      </c>
      <c r="B906" s="4">
        <v>0</v>
      </c>
      <c r="C906" s="4">
        <v>0</v>
      </c>
      <c r="D906" s="4">
        <v>1</v>
      </c>
      <c r="E906" s="4">
        <v>233</v>
      </c>
      <c r="F906" s="4">
        <f>ROUND(Source!BD881,O906)</f>
        <v>0</v>
      </c>
      <c r="G906" s="4" t="s">
        <v>127</v>
      </c>
      <c r="H906" s="4" t="s">
        <v>128</v>
      </c>
      <c r="I906" s="4"/>
      <c r="J906" s="4"/>
      <c r="K906" s="4">
        <v>233</v>
      </c>
      <c r="L906" s="4">
        <v>24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>
      <c r="A907" s="4">
        <v>50</v>
      </c>
      <c r="B907" s="4">
        <v>0</v>
      </c>
      <c r="C907" s="4">
        <v>0</v>
      </c>
      <c r="D907" s="4">
        <v>1</v>
      </c>
      <c r="E907" s="4">
        <v>210</v>
      </c>
      <c r="F907" s="4">
        <f>ROUND(Source!X881,O907)</f>
        <v>41236.1</v>
      </c>
      <c r="G907" s="4" t="s">
        <v>129</v>
      </c>
      <c r="H907" s="4" t="s">
        <v>130</v>
      </c>
      <c r="I907" s="4"/>
      <c r="J907" s="4"/>
      <c r="K907" s="4">
        <v>210</v>
      </c>
      <c r="L907" s="4">
        <v>25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>
      <c r="A908" s="4">
        <v>50</v>
      </c>
      <c r="B908" s="4">
        <v>0</v>
      </c>
      <c r="C908" s="4">
        <v>0</v>
      </c>
      <c r="D908" s="4">
        <v>1</v>
      </c>
      <c r="E908" s="4">
        <v>211</v>
      </c>
      <c r="F908" s="4">
        <f>ROUND(Source!Y881,O908)</f>
        <v>20666.11</v>
      </c>
      <c r="G908" s="4" t="s">
        <v>131</v>
      </c>
      <c r="H908" s="4" t="s">
        <v>132</v>
      </c>
      <c r="I908" s="4"/>
      <c r="J908" s="4"/>
      <c r="K908" s="4">
        <v>211</v>
      </c>
      <c r="L908" s="4">
        <v>26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3">
      <c r="A909" s="4">
        <v>50</v>
      </c>
      <c r="B909" s="4">
        <v>0</v>
      </c>
      <c r="C909" s="4">
        <v>0</v>
      </c>
      <c r="D909" s="4">
        <v>1</v>
      </c>
      <c r="E909" s="4">
        <v>0</v>
      </c>
      <c r="F909" s="4">
        <f>ROUND(Source!AR881,O909)</f>
        <v>206629.14</v>
      </c>
      <c r="G909" s="4" t="s">
        <v>133</v>
      </c>
      <c r="H909" s="4" t="s">
        <v>134</v>
      </c>
      <c r="I909" s="4"/>
      <c r="J909" s="4"/>
      <c r="K909" s="4">
        <v>224</v>
      </c>
      <c r="L909" s="4">
        <v>27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3">
      <c r="A910" s="4">
        <v>50</v>
      </c>
      <c r="B910" s="4">
        <v>0</v>
      </c>
      <c r="C910" s="4">
        <v>0</v>
      </c>
      <c r="D910" s="4">
        <v>2</v>
      </c>
      <c r="E910" s="4">
        <v>0</v>
      </c>
      <c r="F910" s="4">
        <f>ROUND(F909*0.18,O910)</f>
        <v>37193.199999999997</v>
      </c>
      <c r="G910" s="4" t="s">
        <v>135</v>
      </c>
      <c r="H910" s="4" t="s">
        <v>135</v>
      </c>
      <c r="I910" s="4"/>
      <c r="J910" s="4"/>
      <c r="K910" s="4">
        <v>212</v>
      </c>
      <c r="L910" s="4">
        <v>28</v>
      </c>
      <c r="M910" s="4">
        <v>0</v>
      </c>
      <c r="N910" s="4" t="s">
        <v>3</v>
      </c>
      <c r="O910" s="4">
        <v>1</v>
      </c>
      <c r="P910" s="4"/>
      <c r="Q910" s="4"/>
      <c r="R910" s="4"/>
      <c r="S910" s="4"/>
      <c r="T910" s="4"/>
      <c r="U910" s="4"/>
      <c r="V910" s="4"/>
      <c r="W910" s="4"/>
    </row>
    <row r="911" spans="1:23">
      <c r="A911" s="4">
        <v>50</v>
      </c>
      <c r="B911" s="4">
        <v>0</v>
      </c>
      <c r="C911" s="4">
        <v>0</v>
      </c>
      <c r="D911" s="4">
        <v>2</v>
      </c>
      <c r="E911" s="4">
        <v>224</v>
      </c>
      <c r="F911" s="4">
        <f>ROUND(F909*1.18,O911)</f>
        <v>243822.4</v>
      </c>
      <c r="G911" s="4" t="s">
        <v>136</v>
      </c>
      <c r="H911" s="4" t="s">
        <v>137</v>
      </c>
      <c r="I911" s="4"/>
      <c r="J911" s="4"/>
      <c r="K911" s="4">
        <v>212</v>
      </c>
      <c r="L911" s="4">
        <v>29</v>
      </c>
      <c r="M911" s="4">
        <v>0</v>
      </c>
      <c r="N911" s="4" t="s">
        <v>3</v>
      </c>
      <c r="O911" s="4">
        <v>1</v>
      </c>
      <c r="P911" s="4"/>
      <c r="Q911" s="4"/>
      <c r="R911" s="4"/>
      <c r="S911" s="4"/>
      <c r="T911" s="4"/>
      <c r="U911" s="4"/>
      <c r="V911" s="4"/>
      <c r="W911" s="4"/>
    </row>
    <row r="913" spans="1:206">
      <c r="A913" s="2">
        <v>51</v>
      </c>
      <c r="B913" s="2">
        <f>B796</f>
        <v>0</v>
      </c>
      <c r="C913" s="2">
        <f>A796</f>
        <v>4</v>
      </c>
      <c r="D913" s="2">
        <f>ROW(A796)</f>
        <v>796</v>
      </c>
      <c r="E913" s="2"/>
      <c r="F913" s="2" t="str">
        <f>IF(F796&lt;&gt;"",F796,"")</f>
        <v>Новый раздел</v>
      </c>
      <c r="G913" s="2" t="str">
        <f>IF(G796&lt;&gt;"",G796,"")</f>
        <v>комната 2-4</v>
      </c>
      <c r="H913" s="2">
        <v>0</v>
      </c>
      <c r="I913" s="2"/>
      <c r="J913" s="2"/>
      <c r="K913" s="2"/>
      <c r="L913" s="2"/>
      <c r="M913" s="2"/>
      <c r="N913" s="2"/>
      <c r="O913" s="2">
        <f t="shared" ref="O913:T913" si="673">ROUND(O816+O881+AB913,2)</f>
        <v>147837.19</v>
      </c>
      <c r="P913" s="2">
        <f t="shared" si="673"/>
        <v>96375.22</v>
      </c>
      <c r="Q913" s="2">
        <f t="shared" si="673"/>
        <v>2501.94</v>
      </c>
      <c r="R913" s="2">
        <f t="shared" si="673"/>
        <v>972.06</v>
      </c>
      <c r="S913" s="2">
        <f t="shared" si="673"/>
        <v>48960.03</v>
      </c>
      <c r="T913" s="2">
        <f t="shared" si="673"/>
        <v>0</v>
      </c>
      <c r="U913" s="2">
        <f>U816+U881+AH913</f>
        <v>164.59307950000002</v>
      </c>
      <c r="V913" s="2">
        <f>V816+V881+AI913</f>
        <v>2.7863562500000003</v>
      </c>
      <c r="W913" s="2">
        <f>ROUND(W816+W881+AJ913,2)</f>
        <v>574.48</v>
      </c>
      <c r="X913" s="2">
        <f>ROUND(X816+X881+AK913,2)</f>
        <v>43379.87</v>
      </c>
      <c r="Y913" s="2">
        <f>ROUND(Y816+Y881+AL913,2)</f>
        <v>22286.21</v>
      </c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>
        <f t="shared" ref="AO913:BD913" si="674">ROUND(AO816+AO881+BX913,2)</f>
        <v>0</v>
      </c>
      <c r="AP913" s="2">
        <f t="shared" si="674"/>
        <v>0</v>
      </c>
      <c r="AQ913" s="2">
        <f t="shared" si="674"/>
        <v>0</v>
      </c>
      <c r="AR913" s="2">
        <f t="shared" si="674"/>
        <v>213503.27</v>
      </c>
      <c r="AS913" s="2">
        <f t="shared" si="674"/>
        <v>209329.44</v>
      </c>
      <c r="AT913" s="2">
        <f t="shared" si="674"/>
        <v>4173.83</v>
      </c>
      <c r="AU913" s="2">
        <f t="shared" si="674"/>
        <v>0</v>
      </c>
      <c r="AV913" s="2">
        <f t="shared" si="674"/>
        <v>96375.22</v>
      </c>
      <c r="AW913" s="2">
        <f t="shared" si="674"/>
        <v>96375.22</v>
      </c>
      <c r="AX913" s="2">
        <f t="shared" si="674"/>
        <v>0</v>
      </c>
      <c r="AY913" s="2">
        <f t="shared" si="674"/>
        <v>96375.22</v>
      </c>
      <c r="AZ913" s="2">
        <f t="shared" si="674"/>
        <v>0</v>
      </c>
      <c r="BA913" s="2">
        <f t="shared" si="674"/>
        <v>0</v>
      </c>
      <c r="BB913" s="2">
        <f t="shared" si="674"/>
        <v>0</v>
      </c>
      <c r="BC913" s="2">
        <f t="shared" si="674"/>
        <v>0</v>
      </c>
      <c r="BD913" s="2">
        <f t="shared" si="674"/>
        <v>0</v>
      </c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>
        <v>0</v>
      </c>
    </row>
    <row r="915" spans="1:206">
      <c r="A915" s="4">
        <v>50</v>
      </c>
      <c r="B915" s="4">
        <v>0</v>
      </c>
      <c r="C915" s="4">
        <v>0</v>
      </c>
      <c r="D915" s="4">
        <v>1</v>
      </c>
      <c r="E915" s="4">
        <v>201</v>
      </c>
      <c r="F915" s="4">
        <f>ROUND(Source!O913,O915)</f>
        <v>147837.19</v>
      </c>
      <c r="G915" s="4" t="s">
        <v>81</v>
      </c>
      <c r="H915" s="4" t="s">
        <v>82</v>
      </c>
      <c r="I915" s="4"/>
      <c r="J915" s="4"/>
      <c r="K915" s="4">
        <v>201</v>
      </c>
      <c r="L915" s="4">
        <v>1</v>
      </c>
      <c r="M915" s="4">
        <v>3</v>
      </c>
      <c r="N915" s="4" t="s">
        <v>3</v>
      </c>
      <c r="O915" s="4">
        <v>2</v>
      </c>
      <c r="P915" s="4"/>
      <c r="Q915" s="4"/>
      <c r="R915" s="4"/>
      <c r="S915" s="4"/>
      <c r="T915" s="4"/>
      <c r="U915" s="4"/>
      <c r="V915" s="4"/>
      <c r="W915" s="4"/>
    </row>
    <row r="916" spans="1:206">
      <c r="A916" s="4">
        <v>50</v>
      </c>
      <c r="B916" s="4">
        <v>0</v>
      </c>
      <c r="C916" s="4">
        <v>0</v>
      </c>
      <c r="D916" s="4">
        <v>1</v>
      </c>
      <c r="E916" s="4">
        <v>202</v>
      </c>
      <c r="F916" s="4">
        <f>ROUND(Source!P913,O916)</f>
        <v>96375.22</v>
      </c>
      <c r="G916" s="4" t="s">
        <v>83</v>
      </c>
      <c r="H916" s="4" t="s">
        <v>84</v>
      </c>
      <c r="I916" s="4"/>
      <c r="J916" s="4"/>
      <c r="K916" s="4">
        <v>202</v>
      </c>
      <c r="L916" s="4">
        <v>2</v>
      </c>
      <c r="M916" s="4">
        <v>3</v>
      </c>
      <c r="N916" s="4" t="s">
        <v>3</v>
      </c>
      <c r="O916" s="4">
        <v>2</v>
      </c>
      <c r="P916" s="4"/>
      <c r="Q916" s="4"/>
      <c r="R916" s="4"/>
      <c r="S916" s="4"/>
      <c r="T916" s="4"/>
      <c r="U916" s="4"/>
      <c r="V916" s="4"/>
      <c r="W916" s="4"/>
    </row>
    <row r="917" spans="1:206">
      <c r="A917" s="4">
        <v>50</v>
      </c>
      <c r="B917" s="4">
        <v>0</v>
      </c>
      <c r="C917" s="4">
        <v>0</v>
      </c>
      <c r="D917" s="4">
        <v>1</v>
      </c>
      <c r="E917" s="4">
        <v>222</v>
      </c>
      <c r="F917" s="4">
        <f>ROUND(Source!AO913,O917)</f>
        <v>0</v>
      </c>
      <c r="G917" s="4" t="s">
        <v>85</v>
      </c>
      <c r="H917" s="4" t="s">
        <v>86</v>
      </c>
      <c r="I917" s="4"/>
      <c r="J917" s="4"/>
      <c r="K917" s="4">
        <v>222</v>
      </c>
      <c r="L917" s="4">
        <v>3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06">
      <c r="A918" s="4">
        <v>50</v>
      </c>
      <c r="B918" s="4">
        <v>0</v>
      </c>
      <c r="C918" s="4">
        <v>0</v>
      </c>
      <c r="D918" s="4">
        <v>1</v>
      </c>
      <c r="E918" s="4">
        <v>225</v>
      </c>
      <c r="F918" s="4">
        <f>ROUND(Source!AV913,O918)</f>
        <v>96375.22</v>
      </c>
      <c r="G918" s="4" t="s">
        <v>87</v>
      </c>
      <c r="H918" s="4" t="s">
        <v>88</v>
      </c>
      <c r="I918" s="4"/>
      <c r="J918" s="4"/>
      <c r="K918" s="4">
        <v>225</v>
      </c>
      <c r="L918" s="4">
        <v>4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06">
      <c r="A919" s="4">
        <v>50</v>
      </c>
      <c r="B919" s="4">
        <v>0</v>
      </c>
      <c r="C919" s="4">
        <v>0</v>
      </c>
      <c r="D919" s="4">
        <v>1</v>
      </c>
      <c r="E919" s="4">
        <v>226</v>
      </c>
      <c r="F919" s="4">
        <f>ROUND(Source!AW913,O919)</f>
        <v>96375.22</v>
      </c>
      <c r="G919" s="4" t="s">
        <v>89</v>
      </c>
      <c r="H919" s="4" t="s">
        <v>90</v>
      </c>
      <c r="I919" s="4"/>
      <c r="J919" s="4"/>
      <c r="K919" s="4">
        <v>226</v>
      </c>
      <c r="L919" s="4">
        <v>5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06">
      <c r="A920" s="4">
        <v>50</v>
      </c>
      <c r="B920" s="4">
        <v>0</v>
      </c>
      <c r="C920" s="4">
        <v>0</v>
      </c>
      <c r="D920" s="4">
        <v>1</v>
      </c>
      <c r="E920" s="4">
        <v>227</v>
      </c>
      <c r="F920" s="4">
        <f>ROUND(Source!AX913,O920)</f>
        <v>0</v>
      </c>
      <c r="G920" s="4" t="s">
        <v>91</v>
      </c>
      <c r="H920" s="4" t="s">
        <v>92</v>
      </c>
      <c r="I920" s="4"/>
      <c r="J920" s="4"/>
      <c r="K920" s="4">
        <v>227</v>
      </c>
      <c r="L920" s="4">
        <v>6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06">
      <c r="A921" s="4">
        <v>50</v>
      </c>
      <c r="B921" s="4">
        <v>0</v>
      </c>
      <c r="C921" s="4">
        <v>0</v>
      </c>
      <c r="D921" s="4">
        <v>1</v>
      </c>
      <c r="E921" s="4">
        <v>228</v>
      </c>
      <c r="F921" s="4">
        <f>ROUND(Source!AY913,O921)</f>
        <v>96375.22</v>
      </c>
      <c r="G921" s="4" t="s">
        <v>93</v>
      </c>
      <c r="H921" s="4" t="s">
        <v>94</v>
      </c>
      <c r="I921" s="4"/>
      <c r="J921" s="4"/>
      <c r="K921" s="4">
        <v>228</v>
      </c>
      <c r="L921" s="4">
        <v>7</v>
      </c>
      <c r="M921" s="4">
        <v>3</v>
      </c>
      <c r="N921" s="4" t="s">
        <v>3</v>
      </c>
      <c r="O921" s="4">
        <v>2</v>
      </c>
      <c r="P921" s="4"/>
      <c r="Q921" s="4"/>
      <c r="R921" s="4"/>
      <c r="S921" s="4"/>
      <c r="T921" s="4"/>
      <c r="U921" s="4"/>
      <c r="V921" s="4"/>
      <c r="W921" s="4"/>
    </row>
    <row r="922" spans="1:206">
      <c r="A922" s="4">
        <v>50</v>
      </c>
      <c r="B922" s="4">
        <v>0</v>
      </c>
      <c r="C922" s="4">
        <v>0</v>
      </c>
      <c r="D922" s="4">
        <v>1</v>
      </c>
      <c r="E922" s="4">
        <v>216</v>
      </c>
      <c r="F922" s="4">
        <f>ROUND(Source!AP913,O922)</f>
        <v>0</v>
      </c>
      <c r="G922" s="4" t="s">
        <v>95</v>
      </c>
      <c r="H922" s="4" t="s">
        <v>96</v>
      </c>
      <c r="I922" s="4"/>
      <c r="J922" s="4"/>
      <c r="K922" s="4">
        <v>216</v>
      </c>
      <c r="L922" s="4">
        <v>8</v>
      </c>
      <c r="M922" s="4">
        <v>3</v>
      </c>
      <c r="N922" s="4" t="s">
        <v>3</v>
      </c>
      <c r="O922" s="4">
        <v>2</v>
      </c>
      <c r="P922" s="4"/>
      <c r="Q922" s="4"/>
      <c r="R922" s="4"/>
      <c r="S922" s="4"/>
      <c r="T922" s="4"/>
      <c r="U922" s="4"/>
      <c r="V922" s="4"/>
      <c r="W922" s="4"/>
    </row>
    <row r="923" spans="1:206">
      <c r="A923" s="4">
        <v>50</v>
      </c>
      <c r="B923" s="4">
        <v>0</v>
      </c>
      <c r="C923" s="4">
        <v>0</v>
      </c>
      <c r="D923" s="4">
        <v>1</v>
      </c>
      <c r="E923" s="4">
        <v>223</v>
      </c>
      <c r="F923" s="4">
        <f>ROUND(Source!AQ913,O923)</f>
        <v>0</v>
      </c>
      <c r="G923" s="4" t="s">
        <v>97</v>
      </c>
      <c r="H923" s="4" t="s">
        <v>98</v>
      </c>
      <c r="I923" s="4"/>
      <c r="J923" s="4"/>
      <c r="K923" s="4">
        <v>223</v>
      </c>
      <c r="L923" s="4">
        <v>9</v>
      </c>
      <c r="M923" s="4">
        <v>3</v>
      </c>
      <c r="N923" s="4" t="s">
        <v>3</v>
      </c>
      <c r="O923" s="4">
        <v>2</v>
      </c>
      <c r="P923" s="4"/>
      <c r="Q923" s="4"/>
      <c r="R923" s="4"/>
      <c r="S923" s="4"/>
      <c r="T923" s="4"/>
      <c r="U923" s="4"/>
      <c r="V923" s="4"/>
      <c r="W923" s="4"/>
    </row>
    <row r="924" spans="1:206">
      <c r="A924" s="4">
        <v>50</v>
      </c>
      <c r="B924" s="4">
        <v>0</v>
      </c>
      <c r="C924" s="4">
        <v>0</v>
      </c>
      <c r="D924" s="4">
        <v>1</v>
      </c>
      <c r="E924" s="4">
        <v>229</v>
      </c>
      <c r="F924" s="4">
        <f>ROUND(Source!AZ913,O924)</f>
        <v>0</v>
      </c>
      <c r="G924" s="4" t="s">
        <v>99</v>
      </c>
      <c r="H924" s="4" t="s">
        <v>100</v>
      </c>
      <c r="I924" s="4"/>
      <c r="J924" s="4"/>
      <c r="K924" s="4">
        <v>229</v>
      </c>
      <c r="L924" s="4">
        <v>10</v>
      </c>
      <c r="M924" s="4">
        <v>3</v>
      </c>
      <c r="N924" s="4" t="s">
        <v>3</v>
      </c>
      <c r="O924" s="4">
        <v>2</v>
      </c>
      <c r="P924" s="4"/>
      <c r="Q924" s="4"/>
      <c r="R924" s="4"/>
      <c r="S924" s="4"/>
      <c r="T924" s="4"/>
      <c r="U924" s="4"/>
      <c r="V924" s="4"/>
      <c r="W924" s="4"/>
    </row>
    <row r="925" spans="1:206">
      <c r="A925" s="4">
        <v>50</v>
      </c>
      <c r="B925" s="4">
        <v>0</v>
      </c>
      <c r="C925" s="4">
        <v>0</v>
      </c>
      <c r="D925" s="4">
        <v>1</v>
      </c>
      <c r="E925" s="4">
        <v>203</v>
      </c>
      <c r="F925" s="4">
        <f>ROUND(Source!Q913,O925)</f>
        <v>2501.94</v>
      </c>
      <c r="G925" s="4" t="s">
        <v>101</v>
      </c>
      <c r="H925" s="4" t="s">
        <v>102</v>
      </c>
      <c r="I925" s="4"/>
      <c r="J925" s="4"/>
      <c r="K925" s="4">
        <v>203</v>
      </c>
      <c r="L925" s="4">
        <v>11</v>
      </c>
      <c r="M925" s="4">
        <v>3</v>
      </c>
      <c r="N925" s="4" t="s">
        <v>3</v>
      </c>
      <c r="O925" s="4">
        <v>2</v>
      </c>
      <c r="P925" s="4"/>
      <c r="Q925" s="4"/>
      <c r="R925" s="4"/>
      <c r="S925" s="4"/>
      <c r="T925" s="4"/>
      <c r="U925" s="4"/>
      <c r="V925" s="4"/>
      <c r="W925" s="4"/>
    </row>
    <row r="926" spans="1:206">
      <c r="A926" s="4">
        <v>50</v>
      </c>
      <c r="B926" s="4">
        <v>0</v>
      </c>
      <c r="C926" s="4">
        <v>0</v>
      </c>
      <c r="D926" s="4">
        <v>1</v>
      </c>
      <c r="E926" s="4">
        <v>231</v>
      </c>
      <c r="F926" s="4">
        <f>ROUND(Source!BB913,O926)</f>
        <v>0</v>
      </c>
      <c r="G926" s="4" t="s">
        <v>103</v>
      </c>
      <c r="H926" s="4" t="s">
        <v>104</v>
      </c>
      <c r="I926" s="4"/>
      <c r="J926" s="4"/>
      <c r="K926" s="4">
        <v>231</v>
      </c>
      <c r="L926" s="4">
        <v>12</v>
      </c>
      <c r="M926" s="4">
        <v>3</v>
      </c>
      <c r="N926" s="4" t="s">
        <v>3</v>
      </c>
      <c r="O926" s="4">
        <v>2</v>
      </c>
      <c r="P926" s="4"/>
      <c r="Q926" s="4"/>
      <c r="R926" s="4"/>
      <c r="S926" s="4"/>
      <c r="T926" s="4"/>
      <c r="U926" s="4"/>
      <c r="V926" s="4"/>
      <c r="W926" s="4"/>
    </row>
    <row r="927" spans="1:206">
      <c r="A927" s="4">
        <v>50</v>
      </c>
      <c r="B927" s="4">
        <v>0</v>
      </c>
      <c r="C927" s="4">
        <v>0</v>
      </c>
      <c r="D927" s="4">
        <v>1</v>
      </c>
      <c r="E927" s="4">
        <v>204</v>
      </c>
      <c r="F927" s="4">
        <f>ROUND(Source!R913,O927)</f>
        <v>972.06</v>
      </c>
      <c r="G927" s="4" t="s">
        <v>105</v>
      </c>
      <c r="H927" s="4" t="s">
        <v>106</v>
      </c>
      <c r="I927" s="4"/>
      <c r="J927" s="4"/>
      <c r="K927" s="4">
        <v>204</v>
      </c>
      <c r="L927" s="4">
        <v>13</v>
      </c>
      <c r="M927" s="4">
        <v>3</v>
      </c>
      <c r="N927" s="4" t="s">
        <v>3</v>
      </c>
      <c r="O927" s="4">
        <v>2</v>
      </c>
      <c r="P927" s="4"/>
      <c r="Q927" s="4"/>
      <c r="R927" s="4"/>
      <c r="S927" s="4"/>
      <c r="T927" s="4"/>
      <c r="U927" s="4"/>
      <c r="V927" s="4"/>
      <c r="W927" s="4"/>
    </row>
    <row r="928" spans="1:206">
      <c r="A928" s="4">
        <v>50</v>
      </c>
      <c r="B928" s="4">
        <v>0</v>
      </c>
      <c r="C928" s="4">
        <v>0</v>
      </c>
      <c r="D928" s="4">
        <v>1</v>
      </c>
      <c r="E928" s="4">
        <v>205</v>
      </c>
      <c r="F928" s="4">
        <f>ROUND(Source!S913,O928)</f>
        <v>48960.03</v>
      </c>
      <c r="G928" s="4" t="s">
        <v>107</v>
      </c>
      <c r="H928" s="4" t="s">
        <v>108</v>
      </c>
      <c r="I928" s="4"/>
      <c r="J928" s="4"/>
      <c r="K928" s="4">
        <v>205</v>
      </c>
      <c r="L928" s="4">
        <v>14</v>
      </c>
      <c r="M928" s="4">
        <v>3</v>
      </c>
      <c r="N928" s="4" t="s">
        <v>3</v>
      </c>
      <c r="O928" s="4">
        <v>2</v>
      </c>
      <c r="P928" s="4"/>
      <c r="Q928" s="4"/>
      <c r="R928" s="4"/>
      <c r="S928" s="4"/>
      <c r="T928" s="4"/>
      <c r="U928" s="4"/>
      <c r="V928" s="4"/>
      <c r="W928" s="4"/>
    </row>
    <row r="929" spans="1:23">
      <c r="A929" s="4">
        <v>50</v>
      </c>
      <c r="B929" s="4">
        <v>0</v>
      </c>
      <c r="C929" s="4">
        <v>0</v>
      </c>
      <c r="D929" s="4">
        <v>1</v>
      </c>
      <c r="E929" s="4">
        <v>232</v>
      </c>
      <c r="F929" s="4">
        <f>ROUND(Source!BC913,O929)</f>
        <v>0</v>
      </c>
      <c r="G929" s="4" t="s">
        <v>109</v>
      </c>
      <c r="H929" s="4" t="s">
        <v>110</v>
      </c>
      <c r="I929" s="4"/>
      <c r="J929" s="4"/>
      <c r="K929" s="4">
        <v>232</v>
      </c>
      <c r="L929" s="4">
        <v>15</v>
      </c>
      <c r="M929" s="4">
        <v>3</v>
      </c>
      <c r="N929" s="4" t="s">
        <v>3</v>
      </c>
      <c r="O929" s="4">
        <v>2</v>
      </c>
      <c r="P929" s="4"/>
      <c r="Q929" s="4"/>
      <c r="R929" s="4"/>
      <c r="S929" s="4"/>
      <c r="T929" s="4"/>
      <c r="U929" s="4"/>
      <c r="V929" s="4"/>
      <c r="W929" s="4"/>
    </row>
    <row r="930" spans="1:23">
      <c r="A930" s="4">
        <v>50</v>
      </c>
      <c r="B930" s="4">
        <v>0</v>
      </c>
      <c r="C930" s="4">
        <v>0</v>
      </c>
      <c r="D930" s="4">
        <v>1</v>
      </c>
      <c r="E930" s="4">
        <v>214</v>
      </c>
      <c r="F930" s="4">
        <f>ROUND(Source!AS913,O930)</f>
        <v>209329.44</v>
      </c>
      <c r="G930" s="4" t="s">
        <v>111</v>
      </c>
      <c r="H930" s="4" t="s">
        <v>112</v>
      </c>
      <c r="I930" s="4"/>
      <c r="J930" s="4"/>
      <c r="K930" s="4">
        <v>214</v>
      </c>
      <c r="L930" s="4">
        <v>16</v>
      </c>
      <c r="M930" s="4">
        <v>3</v>
      </c>
      <c r="N930" s="4" t="s">
        <v>3</v>
      </c>
      <c r="O930" s="4">
        <v>2</v>
      </c>
      <c r="P930" s="4"/>
      <c r="Q930" s="4"/>
      <c r="R930" s="4"/>
      <c r="S930" s="4"/>
      <c r="T930" s="4"/>
      <c r="U930" s="4"/>
      <c r="V930" s="4"/>
      <c r="W930" s="4"/>
    </row>
    <row r="931" spans="1:23">
      <c r="A931" s="4">
        <v>50</v>
      </c>
      <c r="B931" s="4">
        <v>0</v>
      </c>
      <c r="C931" s="4">
        <v>0</v>
      </c>
      <c r="D931" s="4">
        <v>1</v>
      </c>
      <c r="E931" s="4">
        <v>215</v>
      </c>
      <c r="F931" s="4">
        <f>ROUND(Source!AT913,O931)</f>
        <v>4173.83</v>
      </c>
      <c r="G931" s="4" t="s">
        <v>113</v>
      </c>
      <c r="H931" s="4" t="s">
        <v>114</v>
      </c>
      <c r="I931" s="4"/>
      <c r="J931" s="4"/>
      <c r="K931" s="4">
        <v>215</v>
      </c>
      <c r="L931" s="4">
        <v>17</v>
      </c>
      <c r="M931" s="4">
        <v>3</v>
      </c>
      <c r="N931" s="4" t="s">
        <v>3</v>
      </c>
      <c r="O931" s="4">
        <v>2</v>
      </c>
      <c r="P931" s="4"/>
      <c r="Q931" s="4"/>
      <c r="R931" s="4"/>
      <c r="S931" s="4"/>
      <c r="T931" s="4"/>
      <c r="U931" s="4"/>
      <c r="V931" s="4"/>
      <c r="W931" s="4"/>
    </row>
    <row r="932" spans="1:23">
      <c r="A932" s="4">
        <v>50</v>
      </c>
      <c r="B932" s="4">
        <v>0</v>
      </c>
      <c r="C932" s="4">
        <v>0</v>
      </c>
      <c r="D932" s="4">
        <v>1</v>
      </c>
      <c r="E932" s="4">
        <v>217</v>
      </c>
      <c r="F932" s="4">
        <f>ROUND(Source!AU913,O932)</f>
        <v>0</v>
      </c>
      <c r="G932" s="4" t="s">
        <v>115</v>
      </c>
      <c r="H932" s="4" t="s">
        <v>116</v>
      </c>
      <c r="I932" s="4"/>
      <c r="J932" s="4"/>
      <c r="K932" s="4">
        <v>217</v>
      </c>
      <c r="L932" s="4">
        <v>18</v>
      </c>
      <c r="M932" s="4">
        <v>3</v>
      </c>
      <c r="N932" s="4" t="s">
        <v>3</v>
      </c>
      <c r="O932" s="4">
        <v>2</v>
      </c>
      <c r="P932" s="4"/>
      <c r="Q932" s="4"/>
      <c r="R932" s="4"/>
      <c r="S932" s="4"/>
      <c r="T932" s="4"/>
      <c r="U932" s="4"/>
      <c r="V932" s="4"/>
      <c r="W932" s="4"/>
    </row>
    <row r="933" spans="1:23">
      <c r="A933" s="4">
        <v>50</v>
      </c>
      <c r="B933" s="4">
        <v>0</v>
      </c>
      <c r="C933" s="4">
        <v>0</v>
      </c>
      <c r="D933" s="4">
        <v>1</v>
      </c>
      <c r="E933" s="4">
        <v>230</v>
      </c>
      <c r="F933" s="4">
        <f>ROUND(Source!BA913,O933)</f>
        <v>0</v>
      </c>
      <c r="G933" s="4" t="s">
        <v>117</v>
      </c>
      <c r="H933" s="4" t="s">
        <v>118</v>
      </c>
      <c r="I933" s="4"/>
      <c r="J933" s="4"/>
      <c r="K933" s="4">
        <v>230</v>
      </c>
      <c r="L933" s="4">
        <v>19</v>
      </c>
      <c r="M933" s="4">
        <v>3</v>
      </c>
      <c r="N933" s="4" t="s">
        <v>3</v>
      </c>
      <c r="O933" s="4">
        <v>2</v>
      </c>
      <c r="P933" s="4"/>
      <c r="Q933" s="4"/>
      <c r="R933" s="4"/>
      <c r="S933" s="4"/>
      <c r="T933" s="4"/>
      <c r="U933" s="4"/>
      <c r="V933" s="4"/>
      <c r="W933" s="4"/>
    </row>
    <row r="934" spans="1:23">
      <c r="A934" s="4">
        <v>50</v>
      </c>
      <c r="B934" s="4">
        <v>0</v>
      </c>
      <c r="C934" s="4">
        <v>0</v>
      </c>
      <c r="D934" s="4">
        <v>1</v>
      </c>
      <c r="E934" s="4">
        <v>206</v>
      </c>
      <c r="F934" s="4">
        <f>ROUND(Source!T913,O934)</f>
        <v>0</v>
      </c>
      <c r="G934" s="4" t="s">
        <v>119</v>
      </c>
      <c r="H934" s="4" t="s">
        <v>120</v>
      </c>
      <c r="I934" s="4"/>
      <c r="J934" s="4"/>
      <c r="K934" s="4">
        <v>206</v>
      </c>
      <c r="L934" s="4">
        <v>20</v>
      </c>
      <c r="M934" s="4">
        <v>3</v>
      </c>
      <c r="N934" s="4" t="s">
        <v>3</v>
      </c>
      <c r="O934" s="4">
        <v>2</v>
      </c>
      <c r="P934" s="4"/>
      <c r="Q934" s="4"/>
      <c r="R934" s="4"/>
      <c r="S934" s="4"/>
      <c r="T934" s="4"/>
      <c r="U934" s="4"/>
      <c r="V934" s="4"/>
      <c r="W934" s="4"/>
    </row>
    <row r="935" spans="1:23">
      <c r="A935" s="4">
        <v>50</v>
      </c>
      <c r="B935" s="4">
        <v>0</v>
      </c>
      <c r="C935" s="4">
        <v>0</v>
      </c>
      <c r="D935" s="4">
        <v>1</v>
      </c>
      <c r="E935" s="4">
        <v>207</v>
      </c>
      <c r="F935" s="4">
        <f>Source!U913</f>
        <v>164.59307950000002</v>
      </c>
      <c r="G935" s="4" t="s">
        <v>121</v>
      </c>
      <c r="H935" s="4" t="s">
        <v>122</v>
      </c>
      <c r="I935" s="4"/>
      <c r="J935" s="4"/>
      <c r="K935" s="4">
        <v>207</v>
      </c>
      <c r="L935" s="4">
        <v>21</v>
      </c>
      <c r="M935" s="4">
        <v>3</v>
      </c>
      <c r="N935" s="4" t="s">
        <v>3</v>
      </c>
      <c r="O935" s="4">
        <v>-1</v>
      </c>
      <c r="P935" s="4"/>
      <c r="Q935" s="4"/>
      <c r="R935" s="4"/>
      <c r="S935" s="4"/>
      <c r="T935" s="4"/>
      <c r="U935" s="4"/>
      <c r="V935" s="4"/>
      <c r="W935" s="4"/>
    </row>
    <row r="936" spans="1:23">
      <c r="A936" s="4">
        <v>50</v>
      </c>
      <c r="B936" s="4">
        <v>0</v>
      </c>
      <c r="C936" s="4">
        <v>0</v>
      </c>
      <c r="D936" s="4">
        <v>1</v>
      </c>
      <c r="E936" s="4">
        <v>208</v>
      </c>
      <c r="F936" s="4">
        <f>Source!V913</f>
        <v>2.7863562500000003</v>
      </c>
      <c r="G936" s="4" t="s">
        <v>123</v>
      </c>
      <c r="H936" s="4" t="s">
        <v>124</v>
      </c>
      <c r="I936" s="4"/>
      <c r="J936" s="4"/>
      <c r="K936" s="4">
        <v>208</v>
      </c>
      <c r="L936" s="4">
        <v>22</v>
      </c>
      <c r="M936" s="4">
        <v>3</v>
      </c>
      <c r="N936" s="4" t="s">
        <v>3</v>
      </c>
      <c r="O936" s="4">
        <v>-1</v>
      </c>
      <c r="P936" s="4"/>
      <c r="Q936" s="4"/>
      <c r="R936" s="4"/>
      <c r="S936" s="4"/>
      <c r="T936" s="4"/>
      <c r="U936" s="4"/>
      <c r="V936" s="4"/>
      <c r="W936" s="4"/>
    </row>
    <row r="937" spans="1:23">
      <c r="A937" s="4">
        <v>50</v>
      </c>
      <c r="B937" s="4">
        <v>0</v>
      </c>
      <c r="C937" s="4">
        <v>0</v>
      </c>
      <c r="D937" s="4">
        <v>1</v>
      </c>
      <c r="E937" s="4">
        <v>209</v>
      </c>
      <c r="F937" s="4">
        <f>ROUND(Source!W913,O937)</f>
        <v>574.48</v>
      </c>
      <c r="G937" s="4" t="s">
        <v>125</v>
      </c>
      <c r="H937" s="4" t="s">
        <v>126</v>
      </c>
      <c r="I937" s="4"/>
      <c r="J937" s="4"/>
      <c r="K937" s="4">
        <v>209</v>
      </c>
      <c r="L937" s="4">
        <v>23</v>
      </c>
      <c r="M937" s="4">
        <v>3</v>
      </c>
      <c r="N937" s="4" t="s">
        <v>3</v>
      </c>
      <c r="O937" s="4">
        <v>2</v>
      </c>
      <c r="P937" s="4"/>
      <c r="Q937" s="4"/>
      <c r="R937" s="4"/>
      <c r="S937" s="4"/>
      <c r="T937" s="4"/>
      <c r="U937" s="4"/>
      <c r="V937" s="4"/>
      <c r="W937" s="4"/>
    </row>
    <row r="938" spans="1:23">
      <c r="A938" s="4">
        <v>50</v>
      </c>
      <c r="B938" s="4">
        <v>0</v>
      </c>
      <c r="C938" s="4">
        <v>0</v>
      </c>
      <c r="D938" s="4">
        <v>1</v>
      </c>
      <c r="E938" s="4">
        <v>233</v>
      </c>
      <c r="F938" s="4">
        <f>ROUND(Source!BD913,O938)</f>
        <v>0</v>
      </c>
      <c r="G938" s="4" t="s">
        <v>127</v>
      </c>
      <c r="H938" s="4" t="s">
        <v>128</v>
      </c>
      <c r="I938" s="4"/>
      <c r="J938" s="4"/>
      <c r="K938" s="4">
        <v>233</v>
      </c>
      <c r="L938" s="4">
        <v>24</v>
      </c>
      <c r="M938" s="4">
        <v>3</v>
      </c>
      <c r="N938" s="4" t="s">
        <v>3</v>
      </c>
      <c r="O938" s="4">
        <v>2</v>
      </c>
      <c r="P938" s="4"/>
      <c r="Q938" s="4"/>
      <c r="R938" s="4"/>
      <c r="S938" s="4"/>
      <c r="T938" s="4"/>
      <c r="U938" s="4"/>
      <c r="V938" s="4"/>
      <c r="W938" s="4"/>
    </row>
    <row r="939" spans="1:23">
      <c r="A939" s="4">
        <v>50</v>
      </c>
      <c r="B939" s="4">
        <v>0</v>
      </c>
      <c r="C939" s="4">
        <v>0</v>
      </c>
      <c r="D939" s="4">
        <v>1</v>
      </c>
      <c r="E939" s="4">
        <v>210</v>
      </c>
      <c r="F939" s="4">
        <f>ROUND(Source!X913,O939)</f>
        <v>43379.87</v>
      </c>
      <c r="G939" s="4" t="s">
        <v>129</v>
      </c>
      <c r="H939" s="4" t="s">
        <v>130</v>
      </c>
      <c r="I939" s="4"/>
      <c r="J939" s="4"/>
      <c r="K939" s="4">
        <v>210</v>
      </c>
      <c r="L939" s="4">
        <v>25</v>
      </c>
      <c r="M939" s="4">
        <v>3</v>
      </c>
      <c r="N939" s="4" t="s">
        <v>3</v>
      </c>
      <c r="O939" s="4">
        <v>2</v>
      </c>
      <c r="P939" s="4"/>
      <c r="Q939" s="4"/>
      <c r="R939" s="4"/>
      <c r="S939" s="4"/>
      <c r="T939" s="4"/>
      <c r="U939" s="4"/>
      <c r="V939" s="4"/>
      <c r="W939" s="4"/>
    </row>
    <row r="940" spans="1:23">
      <c r="A940" s="4">
        <v>50</v>
      </c>
      <c r="B940" s="4">
        <v>0</v>
      </c>
      <c r="C940" s="4">
        <v>0</v>
      </c>
      <c r="D940" s="4">
        <v>1</v>
      </c>
      <c r="E940" s="4">
        <v>211</v>
      </c>
      <c r="F940" s="4">
        <f>ROUND(Source!Y913,O940)</f>
        <v>22286.21</v>
      </c>
      <c r="G940" s="4" t="s">
        <v>131</v>
      </c>
      <c r="H940" s="4" t="s">
        <v>132</v>
      </c>
      <c r="I940" s="4"/>
      <c r="J940" s="4"/>
      <c r="K940" s="4">
        <v>211</v>
      </c>
      <c r="L940" s="4">
        <v>26</v>
      </c>
      <c r="M940" s="4">
        <v>3</v>
      </c>
      <c r="N940" s="4" t="s">
        <v>3</v>
      </c>
      <c r="O940" s="4">
        <v>2</v>
      </c>
      <c r="P940" s="4"/>
      <c r="Q940" s="4"/>
      <c r="R940" s="4"/>
      <c r="S940" s="4"/>
      <c r="T940" s="4"/>
      <c r="U940" s="4"/>
      <c r="V940" s="4"/>
      <c r="W940" s="4"/>
    </row>
    <row r="941" spans="1:23">
      <c r="A941" s="4">
        <v>50</v>
      </c>
      <c r="B941" s="4">
        <v>0</v>
      </c>
      <c r="C941" s="4">
        <v>0</v>
      </c>
      <c r="D941" s="4">
        <v>1</v>
      </c>
      <c r="E941" s="4">
        <v>0</v>
      </c>
      <c r="F941" s="4">
        <f>ROUND(Source!AR913,O941)</f>
        <v>213503.27</v>
      </c>
      <c r="G941" s="4" t="s">
        <v>133</v>
      </c>
      <c r="H941" s="4" t="s">
        <v>134</v>
      </c>
      <c r="I941" s="4"/>
      <c r="J941" s="4"/>
      <c r="K941" s="4">
        <v>224</v>
      </c>
      <c r="L941" s="4">
        <v>27</v>
      </c>
      <c r="M941" s="4">
        <v>3</v>
      </c>
      <c r="N941" s="4" t="s">
        <v>3</v>
      </c>
      <c r="O941" s="4">
        <v>2</v>
      </c>
      <c r="P941" s="4"/>
      <c r="Q941" s="4"/>
      <c r="R941" s="4"/>
      <c r="S941" s="4"/>
      <c r="T941" s="4"/>
      <c r="U941" s="4"/>
      <c r="V941" s="4"/>
      <c r="W941" s="4"/>
    </row>
    <row r="942" spans="1:23">
      <c r="A942" s="4">
        <v>50</v>
      </c>
      <c r="B942" s="4">
        <v>0</v>
      </c>
      <c r="C942" s="4">
        <v>0</v>
      </c>
      <c r="D942" s="4">
        <v>2</v>
      </c>
      <c r="E942" s="4">
        <v>0</v>
      </c>
      <c r="F942" s="4">
        <f>ROUND(F941*0.18,O942)</f>
        <v>38430.6</v>
      </c>
      <c r="G942" s="4" t="s">
        <v>135</v>
      </c>
      <c r="H942" s="4" t="s">
        <v>135</v>
      </c>
      <c r="I942" s="4"/>
      <c r="J942" s="4"/>
      <c r="K942" s="4">
        <v>212</v>
      </c>
      <c r="L942" s="4">
        <v>28</v>
      </c>
      <c r="M942" s="4">
        <v>0</v>
      </c>
      <c r="N942" s="4" t="s">
        <v>3</v>
      </c>
      <c r="O942" s="4">
        <v>1</v>
      </c>
      <c r="P942" s="4"/>
      <c r="Q942" s="4"/>
      <c r="R942" s="4"/>
      <c r="S942" s="4"/>
      <c r="T942" s="4"/>
      <c r="U942" s="4"/>
      <c r="V942" s="4"/>
      <c r="W942" s="4"/>
    </row>
    <row r="943" spans="1:23">
      <c r="A943" s="4">
        <v>50</v>
      </c>
      <c r="B943" s="4">
        <v>0</v>
      </c>
      <c r="C943" s="4">
        <v>0</v>
      </c>
      <c r="D943" s="4">
        <v>2</v>
      </c>
      <c r="E943" s="4">
        <v>224</v>
      </c>
      <c r="F943" s="4">
        <f>ROUND(F941*1.18,O943)</f>
        <v>251933.9</v>
      </c>
      <c r="G943" s="4" t="s">
        <v>136</v>
      </c>
      <c r="H943" s="4" t="s">
        <v>137</v>
      </c>
      <c r="I943" s="4"/>
      <c r="J943" s="4"/>
      <c r="K943" s="4">
        <v>212</v>
      </c>
      <c r="L943" s="4">
        <v>29</v>
      </c>
      <c r="M943" s="4">
        <v>0</v>
      </c>
      <c r="N943" s="4" t="s">
        <v>3</v>
      </c>
      <c r="O943" s="4">
        <v>1</v>
      </c>
      <c r="P943" s="4"/>
      <c r="Q943" s="4"/>
      <c r="R943" s="4"/>
      <c r="S943" s="4"/>
      <c r="T943" s="4"/>
      <c r="U943" s="4"/>
      <c r="V943" s="4"/>
      <c r="W943" s="4"/>
    </row>
    <row r="945" spans="1:245">
      <c r="A945" s="1">
        <v>4</v>
      </c>
      <c r="B945" s="1">
        <v>0</v>
      </c>
      <c r="C945" s="1"/>
      <c r="D945" s="1">
        <f>ROW(A1062)</f>
        <v>1062</v>
      </c>
      <c r="E945" s="1"/>
      <c r="F945" s="1" t="s">
        <v>12</v>
      </c>
      <c r="G945" s="1" t="s">
        <v>359</v>
      </c>
      <c r="H945" s="1" t="s">
        <v>3</v>
      </c>
      <c r="I945" s="1">
        <v>0</v>
      </c>
      <c r="J945" s="1"/>
      <c r="K945" s="1">
        <v>-1</v>
      </c>
      <c r="L945" s="1"/>
      <c r="M945" s="1" t="s">
        <v>3</v>
      </c>
      <c r="N945" s="1"/>
      <c r="O945" s="1"/>
      <c r="P945" s="1"/>
      <c r="Q945" s="1"/>
      <c r="R945" s="1"/>
      <c r="S945" s="1">
        <v>0</v>
      </c>
      <c r="T945" s="1"/>
      <c r="U945" s="1" t="s">
        <v>3</v>
      </c>
      <c r="V945" s="1">
        <v>0</v>
      </c>
      <c r="W945" s="1"/>
      <c r="X945" s="1"/>
      <c r="Y945" s="1"/>
      <c r="Z945" s="1"/>
      <c r="AA945" s="1"/>
      <c r="AB945" s="1" t="s">
        <v>3</v>
      </c>
      <c r="AC945" s="1" t="s">
        <v>3</v>
      </c>
      <c r="AD945" s="1" t="s">
        <v>3</v>
      </c>
      <c r="AE945" s="1" t="s">
        <v>3</v>
      </c>
      <c r="AF945" s="1" t="s">
        <v>3</v>
      </c>
      <c r="AG945" s="1" t="s">
        <v>3</v>
      </c>
      <c r="AH945" s="1"/>
      <c r="AI945" s="1"/>
      <c r="AJ945" s="1"/>
      <c r="AK945" s="1"/>
      <c r="AL945" s="1"/>
      <c r="AM945" s="1"/>
      <c r="AN945" s="1"/>
      <c r="AO945" s="1"/>
      <c r="AP945" s="1" t="s">
        <v>3</v>
      </c>
      <c r="AQ945" s="1" t="s">
        <v>3</v>
      </c>
      <c r="AR945" s="1" t="s">
        <v>3</v>
      </c>
      <c r="AS945" s="1"/>
      <c r="AT945" s="1"/>
      <c r="AU945" s="1"/>
      <c r="AV945" s="1"/>
      <c r="AW945" s="1"/>
      <c r="AX945" s="1"/>
      <c r="AY945" s="1"/>
      <c r="AZ945" s="1" t="s">
        <v>3</v>
      </c>
      <c r="BA945" s="1"/>
      <c r="BB945" s="1" t="s">
        <v>3</v>
      </c>
      <c r="BC945" s="1" t="s">
        <v>3</v>
      </c>
      <c r="BD945" s="1" t="s">
        <v>3</v>
      </c>
      <c r="BE945" s="1" t="s">
        <v>3</v>
      </c>
      <c r="BF945" s="1" t="s">
        <v>3</v>
      </c>
      <c r="BG945" s="1" t="s">
        <v>3</v>
      </c>
      <c r="BH945" s="1" t="s">
        <v>3</v>
      </c>
      <c r="BI945" s="1" t="s">
        <v>3</v>
      </c>
      <c r="BJ945" s="1" t="s">
        <v>3</v>
      </c>
      <c r="BK945" s="1" t="s">
        <v>3</v>
      </c>
      <c r="BL945" s="1" t="s">
        <v>3</v>
      </c>
      <c r="BM945" s="1" t="s">
        <v>3</v>
      </c>
      <c r="BN945" s="1" t="s">
        <v>3</v>
      </c>
      <c r="BO945" s="1" t="s">
        <v>3</v>
      </c>
      <c r="BP945" s="1" t="s">
        <v>3</v>
      </c>
      <c r="BQ945" s="1"/>
      <c r="BR945" s="1"/>
      <c r="BS945" s="1"/>
      <c r="BT945" s="1"/>
      <c r="BU945" s="1"/>
      <c r="BV945" s="1"/>
      <c r="BW945" s="1"/>
      <c r="BX945" s="1">
        <v>0</v>
      </c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>
        <v>0</v>
      </c>
    </row>
    <row r="947" spans="1:245">
      <c r="A947" s="2">
        <v>52</v>
      </c>
      <c r="B947" s="2">
        <f t="shared" ref="B947:G947" si="675">B1062</f>
        <v>0</v>
      </c>
      <c r="C947" s="2">
        <f t="shared" si="675"/>
        <v>4</v>
      </c>
      <c r="D947" s="2">
        <f t="shared" si="675"/>
        <v>945</v>
      </c>
      <c r="E947" s="2">
        <f t="shared" si="675"/>
        <v>0</v>
      </c>
      <c r="F947" s="2" t="str">
        <f t="shared" si="675"/>
        <v>Новый раздел</v>
      </c>
      <c r="G947" s="2" t="str">
        <f t="shared" si="675"/>
        <v>комната 2-17</v>
      </c>
      <c r="H947" s="2"/>
      <c r="I947" s="2"/>
      <c r="J947" s="2"/>
      <c r="K947" s="2"/>
      <c r="L947" s="2"/>
      <c r="M947" s="2"/>
      <c r="N947" s="2"/>
      <c r="O947" s="2">
        <f t="shared" ref="O947:AT947" si="676">O1062</f>
        <v>149046.95000000001</v>
      </c>
      <c r="P947" s="2">
        <f t="shared" si="676"/>
        <v>97095</v>
      </c>
      <c r="Q947" s="2">
        <f t="shared" si="676"/>
        <v>2528.13</v>
      </c>
      <c r="R947" s="2">
        <f t="shared" si="676"/>
        <v>982.37</v>
      </c>
      <c r="S947" s="2">
        <f t="shared" si="676"/>
        <v>49423.82</v>
      </c>
      <c r="T947" s="2">
        <f t="shared" si="676"/>
        <v>0</v>
      </c>
      <c r="U947" s="2">
        <f t="shared" si="676"/>
        <v>166.21587500000001</v>
      </c>
      <c r="V947" s="2">
        <f t="shared" si="676"/>
        <v>2.8158375000000007</v>
      </c>
      <c r="W947" s="2">
        <f t="shared" si="676"/>
        <v>577.57000000000005</v>
      </c>
      <c r="X947" s="2">
        <f t="shared" si="676"/>
        <v>43777.24</v>
      </c>
      <c r="Y947" s="2">
        <f t="shared" si="676"/>
        <v>22510.09</v>
      </c>
      <c r="Z947" s="2">
        <f t="shared" si="676"/>
        <v>0</v>
      </c>
      <c r="AA947" s="2">
        <f t="shared" si="676"/>
        <v>0</v>
      </c>
      <c r="AB947" s="2">
        <f t="shared" si="676"/>
        <v>0</v>
      </c>
      <c r="AC947" s="2">
        <f t="shared" si="676"/>
        <v>0</v>
      </c>
      <c r="AD947" s="2">
        <f t="shared" si="676"/>
        <v>0</v>
      </c>
      <c r="AE947" s="2">
        <f t="shared" si="676"/>
        <v>0</v>
      </c>
      <c r="AF947" s="2">
        <f t="shared" si="676"/>
        <v>0</v>
      </c>
      <c r="AG947" s="2">
        <f t="shared" si="676"/>
        <v>0</v>
      </c>
      <c r="AH947" s="2">
        <f t="shared" si="676"/>
        <v>0</v>
      </c>
      <c r="AI947" s="2">
        <f t="shared" si="676"/>
        <v>0</v>
      </c>
      <c r="AJ947" s="2">
        <f t="shared" si="676"/>
        <v>0</v>
      </c>
      <c r="AK947" s="2">
        <f t="shared" si="676"/>
        <v>0</v>
      </c>
      <c r="AL947" s="2">
        <f t="shared" si="676"/>
        <v>0</v>
      </c>
      <c r="AM947" s="2">
        <f t="shared" si="676"/>
        <v>0</v>
      </c>
      <c r="AN947" s="2">
        <f t="shared" si="676"/>
        <v>0</v>
      </c>
      <c r="AO947" s="2">
        <f t="shared" si="676"/>
        <v>0</v>
      </c>
      <c r="AP947" s="2">
        <f t="shared" si="676"/>
        <v>0</v>
      </c>
      <c r="AQ947" s="2">
        <f t="shared" si="676"/>
        <v>0</v>
      </c>
      <c r="AR947" s="2">
        <f t="shared" si="676"/>
        <v>215334.28</v>
      </c>
      <c r="AS947" s="2">
        <f t="shared" si="676"/>
        <v>211160.45</v>
      </c>
      <c r="AT947" s="2">
        <f t="shared" si="676"/>
        <v>4173.83</v>
      </c>
      <c r="AU947" s="2">
        <f t="shared" ref="AU947:BZ947" si="677">AU1062</f>
        <v>0</v>
      </c>
      <c r="AV947" s="2">
        <f t="shared" si="677"/>
        <v>97095</v>
      </c>
      <c r="AW947" s="2">
        <f t="shared" si="677"/>
        <v>97095</v>
      </c>
      <c r="AX947" s="2">
        <f t="shared" si="677"/>
        <v>0</v>
      </c>
      <c r="AY947" s="2">
        <f t="shared" si="677"/>
        <v>97095</v>
      </c>
      <c r="AZ947" s="2">
        <f t="shared" si="677"/>
        <v>0</v>
      </c>
      <c r="BA947" s="2">
        <f t="shared" si="677"/>
        <v>0</v>
      </c>
      <c r="BB947" s="2">
        <f t="shared" si="677"/>
        <v>0</v>
      </c>
      <c r="BC947" s="2">
        <f t="shared" si="677"/>
        <v>0</v>
      </c>
      <c r="BD947" s="2">
        <f t="shared" si="677"/>
        <v>0</v>
      </c>
      <c r="BE947" s="2">
        <f t="shared" si="677"/>
        <v>0</v>
      </c>
      <c r="BF947" s="2">
        <f t="shared" si="677"/>
        <v>0</v>
      </c>
      <c r="BG947" s="2">
        <f t="shared" si="677"/>
        <v>0</v>
      </c>
      <c r="BH947" s="2">
        <f t="shared" si="677"/>
        <v>0</v>
      </c>
      <c r="BI947" s="2">
        <f t="shared" si="677"/>
        <v>0</v>
      </c>
      <c r="BJ947" s="2">
        <f t="shared" si="677"/>
        <v>0</v>
      </c>
      <c r="BK947" s="2">
        <f t="shared" si="677"/>
        <v>0</v>
      </c>
      <c r="BL947" s="2">
        <f t="shared" si="677"/>
        <v>0</v>
      </c>
      <c r="BM947" s="2">
        <f t="shared" si="677"/>
        <v>0</v>
      </c>
      <c r="BN947" s="2">
        <f t="shared" si="677"/>
        <v>0</v>
      </c>
      <c r="BO947" s="2">
        <f t="shared" si="677"/>
        <v>0</v>
      </c>
      <c r="BP947" s="2">
        <f t="shared" si="677"/>
        <v>0</v>
      </c>
      <c r="BQ947" s="2">
        <f t="shared" si="677"/>
        <v>0</v>
      </c>
      <c r="BR947" s="2">
        <f t="shared" si="677"/>
        <v>0</v>
      </c>
      <c r="BS947" s="2">
        <f t="shared" si="677"/>
        <v>0</v>
      </c>
      <c r="BT947" s="2">
        <f t="shared" si="677"/>
        <v>0</v>
      </c>
      <c r="BU947" s="2">
        <f t="shared" si="677"/>
        <v>0</v>
      </c>
      <c r="BV947" s="2">
        <f t="shared" si="677"/>
        <v>0</v>
      </c>
      <c r="BW947" s="2">
        <f t="shared" si="677"/>
        <v>0</v>
      </c>
      <c r="BX947" s="2">
        <f t="shared" si="677"/>
        <v>0</v>
      </c>
      <c r="BY947" s="2">
        <f t="shared" si="677"/>
        <v>0</v>
      </c>
      <c r="BZ947" s="2">
        <f t="shared" si="677"/>
        <v>0</v>
      </c>
      <c r="CA947" s="2">
        <f t="shared" ref="CA947:DF947" si="678">CA1062</f>
        <v>0</v>
      </c>
      <c r="CB947" s="2">
        <f t="shared" si="678"/>
        <v>0</v>
      </c>
      <c r="CC947" s="2">
        <f t="shared" si="678"/>
        <v>0</v>
      </c>
      <c r="CD947" s="2">
        <f t="shared" si="678"/>
        <v>0</v>
      </c>
      <c r="CE947" s="2">
        <f t="shared" si="678"/>
        <v>0</v>
      </c>
      <c r="CF947" s="2">
        <f t="shared" si="678"/>
        <v>0</v>
      </c>
      <c r="CG947" s="2">
        <f t="shared" si="678"/>
        <v>0</v>
      </c>
      <c r="CH947" s="2">
        <f t="shared" si="678"/>
        <v>0</v>
      </c>
      <c r="CI947" s="2">
        <f t="shared" si="678"/>
        <v>0</v>
      </c>
      <c r="CJ947" s="2">
        <f t="shared" si="678"/>
        <v>0</v>
      </c>
      <c r="CK947" s="2">
        <f t="shared" si="678"/>
        <v>0</v>
      </c>
      <c r="CL947" s="2">
        <f t="shared" si="678"/>
        <v>0</v>
      </c>
      <c r="CM947" s="2">
        <f t="shared" si="678"/>
        <v>0</v>
      </c>
      <c r="CN947" s="2">
        <f t="shared" si="678"/>
        <v>0</v>
      </c>
      <c r="CO947" s="2">
        <f t="shared" si="678"/>
        <v>0</v>
      </c>
      <c r="CP947" s="2">
        <f t="shared" si="678"/>
        <v>0</v>
      </c>
      <c r="CQ947" s="2">
        <f t="shared" si="678"/>
        <v>0</v>
      </c>
      <c r="CR947" s="2">
        <f t="shared" si="678"/>
        <v>0</v>
      </c>
      <c r="CS947" s="2">
        <f t="shared" si="678"/>
        <v>0</v>
      </c>
      <c r="CT947" s="2">
        <f t="shared" si="678"/>
        <v>0</v>
      </c>
      <c r="CU947" s="2">
        <f t="shared" si="678"/>
        <v>0</v>
      </c>
      <c r="CV947" s="2">
        <f t="shared" si="678"/>
        <v>0</v>
      </c>
      <c r="CW947" s="2">
        <f t="shared" si="678"/>
        <v>0</v>
      </c>
      <c r="CX947" s="2">
        <f t="shared" si="678"/>
        <v>0</v>
      </c>
      <c r="CY947" s="2">
        <f t="shared" si="678"/>
        <v>0</v>
      </c>
      <c r="CZ947" s="2">
        <f t="shared" si="678"/>
        <v>0</v>
      </c>
      <c r="DA947" s="2">
        <f t="shared" si="678"/>
        <v>0</v>
      </c>
      <c r="DB947" s="2">
        <f t="shared" si="678"/>
        <v>0</v>
      </c>
      <c r="DC947" s="2">
        <f t="shared" si="678"/>
        <v>0</v>
      </c>
      <c r="DD947" s="2">
        <f t="shared" si="678"/>
        <v>0</v>
      </c>
      <c r="DE947" s="2">
        <f t="shared" si="678"/>
        <v>0</v>
      </c>
      <c r="DF947" s="2">
        <f t="shared" si="678"/>
        <v>0</v>
      </c>
      <c r="DG947" s="3">
        <f t="shared" ref="DG947:EL947" si="679">DG1062</f>
        <v>0</v>
      </c>
      <c r="DH947" s="3">
        <f t="shared" si="679"/>
        <v>0</v>
      </c>
      <c r="DI947" s="3">
        <f t="shared" si="679"/>
        <v>0</v>
      </c>
      <c r="DJ947" s="3">
        <f t="shared" si="679"/>
        <v>0</v>
      </c>
      <c r="DK947" s="3">
        <f t="shared" si="679"/>
        <v>0</v>
      </c>
      <c r="DL947" s="3">
        <f t="shared" si="679"/>
        <v>0</v>
      </c>
      <c r="DM947" s="3">
        <f t="shared" si="679"/>
        <v>0</v>
      </c>
      <c r="DN947" s="3">
        <f t="shared" si="679"/>
        <v>0</v>
      </c>
      <c r="DO947" s="3">
        <f t="shared" si="679"/>
        <v>0</v>
      </c>
      <c r="DP947" s="3">
        <f t="shared" si="679"/>
        <v>0</v>
      </c>
      <c r="DQ947" s="3">
        <f t="shared" si="679"/>
        <v>0</v>
      </c>
      <c r="DR947" s="3">
        <f t="shared" si="679"/>
        <v>0</v>
      </c>
      <c r="DS947" s="3">
        <f t="shared" si="679"/>
        <v>0</v>
      </c>
      <c r="DT947" s="3">
        <f t="shared" si="679"/>
        <v>0</v>
      </c>
      <c r="DU947" s="3">
        <f t="shared" si="679"/>
        <v>0</v>
      </c>
      <c r="DV947" s="3">
        <f t="shared" si="679"/>
        <v>0</v>
      </c>
      <c r="DW947" s="3">
        <f t="shared" si="679"/>
        <v>0</v>
      </c>
      <c r="DX947" s="3">
        <f t="shared" si="679"/>
        <v>0</v>
      </c>
      <c r="DY947" s="3">
        <f t="shared" si="679"/>
        <v>0</v>
      </c>
      <c r="DZ947" s="3">
        <f t="shared" si="679"/>
        <v>0</v>
      </c>
      <c r="EA947" s="3">
        <f t="shared" si="679"/>
        <v>0</v>
      </c>
      <c r="EB947" s="3">
        <f t="shared" si="679"/>
        <v>0</v>
      </c>
      <c r="EC947" s="3">
        <f t="shared" si="679"/>
        <v>0</v>
      </c>
      <c r="ED947" s="3">
        <f t="shared" si="679"/>
        <v>0</v>
      </c>
      <c r="EE947" s="3">
        <f t="shared" si="679"/>
        <v>0</v>
      </c>
      <c r="EF947" s="3">
        <f t="shared" si="679"/>
        <v>0</v>
      </c>
      <c r="EG947" s="3">
        <f t="shared" si="679"/>
        <v>0</v>
      </c>
      <c r="EH947" s="3">
        <f t="shared" si="679"/>
        <v>0</v>
      </c>
      <c r="EI947" s="3">
        <f t="shared" si="679"/>
        <v>0</v>
      </c>
      <c r="EJ947" s="3">
        <f t="shared" si="679"/>
        <v>0</v>
      </c>
      <c r="EK947" s="3">
        <f t="shared" si="679"/>
        <v>0</v>
      </c>
      <c r="EL947" s="3">
        <f t="shared" si="679"/>
        <v>0</v>
      </c>
      <c r="EM947" s="3">
        <f t="shared" ref="EM947:FR947" si="680">EM1062</f>
        <v>0</v>
      </c>
      <c r="EN947" s="3">
        <f t="shared" si="680"/>
        <v>0</v>
      </c>
      <c r="EO947" s="3">
        <f t="shared" si="680"/>
        <v>0</v>
      </c>
      <c r="EP947" s="3">
        <f t="shared" si="680"/>
        <v>0</v>
      </c>
      <c r="EQ947" s="3">
        <f t="shared" si="680"/>
        <v>0</v>
      </c>
      <c r="ER947" s="3">
        <f t="shared" si="680"/>
        <v>0</v>
      </c>
      <c r="ES947" s="3">
        <f t="shared" si="680"/>
        <v>0</v>
      </c>
      <c r="ET947" s="3">
        <f t="shared" si="680"/>
        <v>0</v>
      </c>
      <c r="EU947" s="3">
        <f t="shared" si="680"/>
        <v>0</v>
      </c>
      <c r="EV947" s="3">
        <f t="shared" si="680"/>
        <v>0</v>
      </c>
      <c r="EW947" s="3">
        <f t="shared" si="680"/>
        <v>0</v>
      </c>
      <c r="EX947" s="3">
        <f t="shared" si="680"/>
        <v>0</v>
      </c>
      <c r="EY947" s="3">
        <f t="shared" si="680"/>
        <v>0</v>
      </c>
      <c r="EZ947" s="3">
        <f t="shared" si="680"/>
        <v>0</v>
      </c>
      <c r="FA947" s="3">
        <f t="shared" si="680"/>
        <v>0</v>
      </c>
      <c r="FB947" s="3">
        <f t="shared" si="680"/>
        <v>0</v>
      </c>
      <c r="FC947" s="3">
        <f t="shared" si="680"/>
        <v>0</v>
      </c>
      <c r="FD947" s="3">
        <f t="shared" si="680"/>
        <v>0</v>
      </c>
      <c r="FE947" s="3">
        <f t="shared" si="680"/>
        <v>0</v>
      </c>
      <c r="FF947" s="3">
        <f t="shared" si="680"/>
        <v>0</v>
      </c>
      <c r="FG947" s="3">
        <f t="shared" si="680"/>
        <v>0</v>
      </c>
      <c r="FH947" s="3">
        <f t="shared" si="680"/>
        <v>0</v>
      </c>
      <c r="FI947" s="3">
        <f t="shared" si="680"/>
        <v>0</v>
      </c>
      <c r="FJ947" s="3">
        <f t="shared" si="680"/>
        <v>0</v>
      </c>
      <c r="FK947" s="3">
        <f t="shared" si="680"/>
        <v>0</v>
      </c>
      <c r="FL947" s="3">
        <f t="shared" si="680"/>
        <v>0</v>
      </c>
      <c r="FM947" s="3">
        <f t="shared" si="680"/>
        <v>0</v>
      </c>
      <c r="FN947" s="3">
        <f t="shared" si="680"/>
        <v>0</v>
      </c>
      <c r="FO947" s="3">
        <f t="shared" si="680"/>
        <v>0</v>
      </c>
      <c r="FP947" s="3">
        <f t="shared" si="680"/>
        <v>0</v>
      </c>
      <c r="FQ947" s="3">
        <f t="shared" si="680"/>
        <v>0</v>
      </c>
      <c r="FR947" s="3">
        <f t="shared" si="680"/>
        <v>0</v>
      </c>
      <c r="FS947" s="3">
        <f t="shared" ref="FS947:GX947" si="681">FS1062</f>
        <v>0</v>
      </c>
      <c r="FT947" s="3">
        <f t="shared" si="681"/>
        <v>0</v>
      </c>
      <c r="FU947" s="3">
        <f t="shared" si="681"/>
        <v>0</v>
      </c>
      <c r="FV947" s="3">
        <f t="shared" si="681"/>
        <v>0</v>
      </c>
      <c r="FW947" s="3">
        <f t="shared" si="681"/>
        <v>0</v>
      </c>
      <c r="FX947" s="3">
        <f t="shared" si="681"/>
        <v>0</v>
      </c>
      <c r="FY947" s="3">
        <f t="shared" si="681"/>
        <v>0</v>
      </c>
      <c r="FZ947" s="3">
        <f t="shared" si="681"/>
        <v>0</v>
      </c>
      <c r="GA947" s="3">
        <f t="shared" si="681"/>
        <v>0</v>
      </c>
      <c r="GB947" s="3">
        <f t="shared" si="681"/>
        <v>0</v>
      </c>
      <c r="GC947" s="3">
        <f t="shared" si="681"/>
        <v>0</v>
      </c>
      <c r="GD947" s="3">
        <f t="shared" si="681"/>
        <v>0</v>
      </c>
      <c r="GE947" s="3">
        <f t="shared" si="681"/>
        <v>0</v>
      </c>
      <c r="GF947" s="3">
        <f t="shared" si="681"/>
        <v>0</v>
      </c>
      <c r="GG947" s="3">
        <f t="shared" si="681"/>
        <v>0</v>
      </c>
      <c r="GH947" s="3">
        <f t="shared" si="681"/>
        <v>0</v>
      </c>
      <c r="GI947" s="3">
        <f t="shared" si="681"/>
        <v>0</v>
      </c>
      <c r="GJ947" s="3">
        <f t="shared" si="681"/>
        <v>0</v>
      </c>
      <c r="GK947" s="3">
        <f t="shared" si="681"/>
        <v>0</v>
      </c>
      <c r="GL947" s="3">
        <f t="shared" si="681"/>
        <v>0</v>
      </c>
      <c r="GM947" s="3">
        <f t="shared" si="681"/>
        <v>0</v>
      </c>
      <c r="GN947" s="3">
        <f t="shared" si="681"/>
        <v>0</v>
      </c>
      <c r="GO947" s="3">
        <f t="shared" si="681"/>
        <v>0</v>
      </c>
      <c r="GP947" s="3">
        <f t="shared" si="681"/>
        <v>0</v>
      </c>
      <c r="GQ947" s="3">
        <f t="shared" si="681"/>
        <v>0</v>
      </c>
      <c r="GR947" s="3">
        <f t="shared" si="681"/>
        <v>0</v>
      </c>
      <c r="GS947" s="3">
        <f t="shared" si="681"/>
        <v>0</v>
      </c>
      <c r="GT947" s="3">
        <f t="shared" si="681"/>
        <v>0</v>
      </c>
      <c r="GU947" s="3">
        <f t="shared" si="681"/>
        <v>0</v>
      </c>
      <c r="GV947" s="3">
        <f t="shared" si="681"/>
        <v>0</v>
      </c>
      <c r="GW947" s="3">
        <f t="shared" si="681"/>
        <v>0</v>
      </c>
      <c r="GX947" s="3">
        <f t="shared" si="681"/>
        <v>0</v>
      </c>
    </row>
    <row r="949" spans="1:245">
      <c r="A949" s="1">
        <v>5</v>
      </c>
      <c r="B949" s="1">
        <v>0</v>
      </c>
      <c r="C949" s="1"/>
      <c r="D949" s="1">
        <f>ROW(A965)</f>
        <v>965</v>
      </c>
      <c r="E949" s="1"/>
      <c r="F949" s="1" t="s">
        <v>14</v>
      </c>
      <c r="G949" s="1" t="s">
        <v>15</v>
      </c>
      <c r="H949" s="1" t="s">
        <v>3</v>
      </c>
      <c r="I949" s="1">
        <v>0</v>
      </c>
      <c r="J949" s="1"/>
      <c r="K949" s="1">
        <v>0</v>
      </c>
      <c r="L949" s="1"/>
      <c r="M949" s="1" t="s">
        <v>3</v>
      </c>
      <c r="N949" s="1"/>
      <c r="O949" s="1"/>
      <c r="P949" s="1"/>
      <c r="Q949" s="1"/>
      <c r="R949" s="1"/>
      <c r="S949" s="1">
        <v>0</v>
      </c>
      <c r="T949" s="1"/>
      <c r="U949" s="1" t="s">
        <v>3</v>
      </c>
      <c r="V949" s="1">
        <v>0</v>
      </c>
      <c r="W949" s="1"/>
      <c r="X949" s="1"/>
      <c r="Y949" s="1"/>
      <c r="Z949" s="1"/>
      <c r="AA949" s="1"/>
      <c r="AB949" s="1" t="s">
        <v>3</v>
      </c>
      <c r="AC949" s="1" t="s">
        <v>3</v>
      </c>
      <c r="AD949" s="1" t="s">
        <v>3</v>
      </c>
      <c r="AE949" s="1" t="s">
        <v>3</v>
      </c>
      <c r="AF949" s="1" t="s">
        <v>3</v>
      </c>
      <c r="AG949" s="1" t="s">
        <v>3</v>
      </c>
      <c r="AH949" s="1"/>
      <c r="AI949" s="1"/>
      <c r="AJ949" s="1"/>
      <c r="AK949" s="1"/>
      <c r="AL949" s="1"/>
      <c r="AM949" s="1"/>
      <c r="AN949" s="1"/>
      <c r="AO949" s="1"/>
      <c r="AP949" s="1" t="s">
        <v>3</v>
      </c>
      <c r="AQ949" s="1" t="s">
        <v>3</v>
      </c>
      <c r="AR949" s="1" t="s">
        <v>3</v>
      </c>
      <c r="AS949" s="1"/>
      <c r="AT949" s="1"/>
      <c r="AU949" s="1"/>
      <c r="AV949" s="1"/>
      <c r="AW949" s="1"/>
      <c r="AX949" s="1"/>
      <c r="AY949" s="1"/>
      <c r="AZ949" s="1" t="s">
        <v>3</v>
      </c>
      <c r="BA949" s="1"/>
      <c r="BB949" s="1" t="s">
        <v>3</v>
      </c>
      <c r="BC949" s="1" t="s">
        <v>3</v>
      </c>
      <c r="BD949" s="1" t="s">
        <v>3</v>
      </c>
      <c r="BE949" s="1" t="s">
        <v>3</v>
      </c>
      <c r="BF949" s="1" t="s">
        <v>3</v>
      </c>
      <c r="BG949" s="1" t="s">
        <v>3</v>
      </c>
      <c r="BH949" s="1" t="s">
        <v>3</v>
      </c>
      <c r="BI949" s="1" t="s">
        <v>3</v>
      </c>
      <c r="BJ949" s="1" t="s">
        <v>3</v>
      </c>
      <c r="BK949" s="1" t="s">
        <v>3</v>
      </c>
      <c r="BL949" s="1" t="s">
        <v>3</v>
      </c>
      <c r="BM949" s="1" t="s">
        <v>3</v>
      </c>
      <c r="BN949" s="1" t="s">
        <v>3</v>
      </c>
      <c r="BO949" s="1" t="s">
        <v>3</v>
      </c>
      <c r="BP949" s="1" t="s">
        <v>3</v>
      </c>
      <c r="BQ949" s="1"/>
      <c r="BR949" s="1"/>
      <c r="BS949" s="1"/>
      <c r="BT949" s="1"/>
      <c r="BU949" s="1"/>
      <c r="BV949" s="1"/>
      <c r="BW949" s="1"/>
      <c r="BX949" s="1">
        <v>0</v>
      </c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>
        <v>0</v>
      </c>
    </row>
    <row r="951" spans="1:245">
      <c r="A951" s="2">
        <v>52</v>
      </c>
      <c r="B951" s="2">
        <f t="shared" ref="B951:G951" si="682">B965</f>
        <v>0</v>
      </c>
      <c r="C951" s="2">
        <f t="shared" si="682"/>
        <v>5</v>
      </c>
      <c r="D951" s="2">
        <f t="shared" si="682"/>
        <v>949</v>
      </c>
      <c r="E951" s="2">
        <f t="shared" si="682"/>
        <v>0</v>
      </c>
      <c r="F951" s="2" t="str">
        <f t="shared" si="682"/>
        <v>Новый подраздел</v>
      </c>
      <c r="G951" s="2" t="str">
        <f t="shared" si="682"/>
        <v>демонтаж</v>
      </c>
      <c r="H951" s="2"/>
      <c r="I951" s="2"/>
      <c r="J951" s="2"/>
      <c r="K951" s="2"/>
      <c r="L951" s="2"/>
      <c r="M951" s="2"/>
      <c r="N951" s="2"/>
      <c r="O951" s="2">
        <f t="shared" ref="O951:AT951" si="683">O965</f>
        <v>3251.18</v>
      </c>
      <c r="P951" s="2">
        <f t="shared" si="683"/>
        <v>0</v>
      </c>
      <c r="Q951" s="2">
        <f t="shared" si="683"/>
        <v>62.15</v>
      </c>
      <c r="R951" s="2">
        <f t="shared" si="683"/>
        <v>44.38</v>
      </c>
      <c r="S951" s="2">
        <f t="shared" si="683"/>
        <v>3189.03</v>
      </c>
      <c r="T951" s="2">
        <f t="shared" si="683"/>
        <v>0</v>
      </c>
      <c r="U951" s="2">
        <f t="shared" si="683"/>
        <v>12.21086</v>
      </c>
      <c r="V951" s="2">
        <f t="shared" si="683"/>
        <v>0.11914000000000002</v>
      </c>
      <c r="W951" s="2">
        <f t="shared" si="683"/>
        <v>0</v>
      </c>
      <c r="X951" s="2">
        <f t="shared" si="683"/>
        <v>2244.58</v>
      </c>
      <c r="Y951" s="2">
        <f t="shared" si="683"/>
        <v>1693.68</v>
      </c>
      <c r="Z951" s="2">
        <f t="shared" si="683"/>
        <v>0</v>
      </c>
      <c r="AA951" s="2">
        <f t="shared" si="683"/>
        <v>0</v>
      </c>
      <c r="AB951" s="2">
        <f t="shared" si="683"/>
        <v>3251.18</v>
      </c>
      <c r="AC951" s="2">
        <f t="shared" si="683"/>
        <v>0</v>
      </c>
      <c r="AD951" s="2">
        <f t="shared" si="683"/>
        <v>62.15</v>
      </c>
      <c r="AE951" s="2">
        <f t="shared" si="683"/>
        <v>44.38</v>
      </c>
      <c r="AF951" s="2">
        <f t="shared" si="683"/>
        <v>3189.03</v>
      </c>
      <c r="AG951" s="2">
        <f t="shared" si="683"/>
        <v>0</v>
      </c>
      <c r="AH951" s="2">
        <f t="shared" si="683"/>
        <v>12.21086</v>
      </c>
      <c r="AI951" s="2">
        <f t="shared" si="683"/>
        <v>0.11914000000000002</v>
      </c>
      <c r="AJ951" s="2">
        <f t="shared" si="683"/>
        <v>0</v>
      </c>
      <c r="AK951" s="2">
        <f t="shared" si="683"/>
        <v>2244.58</v>
      </c>
      <c r="AL951" s="2">
        <f t="shared" si="683"/>
        <v>1693.68</v>
      </c>
      <c r="AM951" s="2">
        <f t="shared" si="683"/>
        <v>0</v>
      </c>
      <c r="AN951" s="2">
        <f t="shared" si="683"/>
        <v>0</v>
      </c>
      <c r="AO951" s="2">
        <f t="shared" si="683"/>
        <v>0</v>
      </c>
      <c r="AP951" s="2">
        <f t="shared" si="683"/>
        <v>0</v>
      </c>
      <c r="AQ951" s="2">
        <f t="shared" si="683"/>
        <v>0</v>
      </c>
      <c r="AR951" s="2">
        <f t="shared" si="683"/>
        <v>7189.44</v>
      </c>
      <c r="AS951" s="2">
        <f t="shared" si="683"/>
        <v>7189.44</v>
      </c>
      <c r="AT951" s="2">
        <f t="shared" si="683"/>
        <v>0</v>
      </c>
      <c r="AU951" s="2">
        <f t="shared" ref="AU951:BZ951" si="684">AU965</f>
        <v>0</v>
      </c>
      <c r="AV951" s="2">
        <f t="shared" si="684"/>
        <v>0</v>
      </c>
      <c r="AW951" s="2">
        <f t="shared" si="684"/>
        <v>0</v>
      </c>
      <c r="AX951" s="2">
        <f t="shared" si="684"/>
        <v>0</v>
      </c>
      <c r="AY951" s="2">
        <f t="shared" si="684"/>
        <v>0</v>
      </c>
      <c r="AZ951" s="2">
        <f t="shared" si="684"/>
        <v>0</v>
      </c>
      <c r="BA951" s="2">
        <f t="shared" si="684"/>
        <v>0</v>
      </c>
      <c r="BB951" s="2">
        <f t="shared" si="684"/>
        <v>0</v>
      </c>
      <c r="BC951" s="2">
        <f t="shared" si="684"/>
        <v>0</v>
      </c>
      <c r="BD951" s="2">
        <f t="shared" si="684"/>
        <v>0</v>
      </c>
      <c r="BE951" s="2">
        <f t="shared" si="684"/>
        <v>0</v>
      </c>
      <c r="BF951" s="2">
        <f t="shared" si="684"/>
        <v>0</v>
      </c>
      <c r="BG951" s="2">
        <f t="shared" si="684"/>
        <v>0</v>
      </c>
      <c r="BH951" s="2">
        <f t="shared" si="684"/>
        <v>0</v>
      </c>
      <c r="BI951" s="2">
        <f t="shared" si="684"/>
        <v>0</v>
      </c>
      <c r="BJ951" s="2">
        <f t="shared" si="684"/>
        <v>0</v>
      </c>
      <c r="BK951" s="2">
        <f t="shared" si="684"/>
        <v>0</v>
      </c>
      <c r="BL951" s="2">
        <f t="shared" si="684"/>
        <v>0</v>
      </c>
      <c r="BM951" s="2">
        <f t="shared" si="684"/>
        <v>0</v>
      </c>
      <c r="BN951" s="2">
        <f t="shared" si="684"/>
        <v>0</v>
      </c>
      <c r="BO951" s="2">
        <f t="shared" si="684"/>
        <v>0</v>
      </c>
      <c r="BP951" s="2">
        <f t="shared" si="684"/>
        <v>0</v>
      </c>
      <c r="BQ951" s="2">
        <f t="shared" si="684"/>
        <v>0</v>
      </c>
      <c r="BR951" s="2">
        <f t="shared" si="684"/>
        <v>0</v>
      </c>
      <c r="BS951" s="2">
        <f t="shared" si="684"/>
        <v>0</v>
      </c>
      <c r="BT951" s="2">
        <f t="shared" si="684"/>
        <v>0</v>
      </c>
      <c r="BU951" s="2">
        <f t="shared" si="684"/>
        <v>0</v>
      </c>
      <c r="BV951" s="2">
        <f t="shared" si="684"/>
        <v>0</v>
      </c>
      <c r="BW951" s="2">
        <f t="shared" si="684"/>
        <v>0</v>
      </c>
      <c r="BX951" s="2">
        <f t="shared" si="684"/>
        <v>0</v>
      </c>
      <c r="BY951" s="2">
        <f t="shared" si="684"/>
        <v>0</v>
      </c>
      <c r="BZ951" s="2">
        <f t="shared" si="684"/>
        <v>0</v>
      </c>
      <c r="CA951" s="2">
        <f t="shared" ref="CA951:DF951" si="685">CA965</f>
        <v>7189.44</v>
      </c>
      <c r="CB951" s="2">
        <f t="shared" si="685"/>
        <v>7189.44</v>
      </c>
      <c r="CC951" s="2">
        <f t="shared" si="685"/>
        <v>0</v>
      </c>
      <c r="CD951" s="2">
        <f t="shared" si="685"/>
        <v>0</v>
      </c>
      <c r="CE951" s="2">
        <f t="shared" si="685"/>
        <v>0</v>
      </c>
      <c r="CF951" s="2">
        <f t="shared" si="685"/>
        <v>0</v>
      </c>
      <c r="CG951" s="2">
        <f t="shared" si="685"/>
        <v>0</v>
      </c>
      <c r="CH951" s="2">
        <f t="shared" si="685"/>
        <v>0</v>
      </c>
      <c r="CI951" s="2">
        <f t="shared" si="685"/>
        <v>0</v>
      </c>
      <c r="CJ951" s="2">
        <f t="shared" si="685"/>
        <v>0</v>
      </c>
      <c r="CK951" s="2">
        <f t="shared" si="685"/>
        <v>0</v>
      </c>
      <c r="CL951" s="2">
        <f t="shared" si="685"/>
        <v>0</v>
      </c>
      <c r="CM951" s="2">
        <f t="shared" si="685"/>
        <v>0</v>
      </c>
      <c r="CN951" s="2">
        <f t="shared" si="685"/>
        <v>0</v>
      </c>
      <c r="CO951" s="2">
        <f t="shared" si="685"/>
        <v>0</v>
      </c>
      <c r="CP951" s="2">
        <f t="shared" si="685"/>
        <v>0</v>
      </c>
      <c r="CQ951" s="2">
        <f t="shared" si="685"/>
        <v>0</v>
      </c>
      <c r="CR951" s="2">
        <f t="shared" si="685"/>
        <v>0</v>
      </c>
      <c r="CS951" s="2">
        <f t="shared" si="685"/>
        <v>0</v>
      </c>
      <c r="CT951" s="2">
        <f t="shared" si="685"/>
        <v>0</v>
      </c>
      <c r="CU951" s="2">
        <f t="shared" si="685"/>
        <v>0</v>
      </c>
      <c r="CV951" s="2">
        <f t="shared" si="685"/>
        <v>0</v>
      </c>
      <c r="CW951" s="2">
        <f t="shared" si="685"/>
        <v>0</v>
      </c>
      <c r="CX951" s="2">
        <f t="shared" si="685"/>
        <v>0</v>
      </c>
      <c r="CY951" s="2">
        <f t="shared" si="685"/>
        <v>0</v>
      </c>
      <c r="CZ951" s="2">
        <f t="shared" si="685"/>
        <v>0</v>
      </c>
      <c r="DA951" s="2">
        <f t="shared" si="685"/>
        <v>0</v>
      </c>
      <c r="DB951" s="2">
        <f t="shared" si="685"/>
        <v>0</v>
      </c>
      <c r="DC951" s="2">
        <f t="shared" si="685"/>
        <v>0</v>
      </c>
      <c r="DD951" s="2">
        <f t="shared" si="685"/>
        <v>0</v>
      </c>
      <c r="DE951" s="2">
        <f t="shared" si="685"/>
        <v>0</v>
      </c>
      <c r="DF951" s="2">
        <f t="shared" si="685"/>
        <v>0</v>
      </c>
      <c r="DG951" s="3">
        <f t="shared" ref="DG951:EL951" si="686">DG965</f>
        <v>0</v>
      </c>
      <c r="DH951" s="3">
        <f t="shared" si="686"/>
        <v>0</v>
      </c>
      <c r="DI951" s="3">
        <f t="shared" si="686"/>
        <v>0</v>
      </c>
      <c r="DJ951" s="3">
        <f t="shared" si="686"/>
        <v>0</v>
      </c>
      <c r="DK951" s="3">
        <f t="shared" si="686"/>
        <v>0</v>
      </c>
      <c r="DL951" s="3">
        <f t="shared" si="686"/>
        <v>0</v>
      </c>
      <c r="DM951" s="3">
        <f t="shared" si="686"/>
        <v>0</v>
      </c>
      <c r="DN951" s="3">
        <f t="shared" si="686"/>
        <v>0</v>
      </c>
      <c r="DO951" s="3">
        <f t="shared" si="686"/>
        <v>0</v>
      </c>
      <c r="DP951" s="3">
        <f t="shared" si="686"/>
        <v>0</v>
      </c>
      <c r="DQ951" s="3">
        <f t="shared" si="686"/>
        <v>0</v>
      </c>
      <c r="DR951" s="3">
        <f t="shared" si="686"/>
        <v>0</v>
      </c>
      <c r="DS951" s="3">
        <f t="shared" si="686"/>
        <v>0</v>
      </c>
      <c r="DT951" s="3">
        <f t="shared" si="686"/>
        <v>0</v>
      </c>
      <c r="DU951" s="3">
        <f t="shared" si="686"/>
        <v>0</v>
      </c>
      <c r="DV951" s="3">
        <f t="shared" si="686"/>
        <v>0</v>
      </c>
      <c r="DW951" s="3">
        <f t="shared" si="686"/>
        <v>0</v>
      </c>
      <c r="DX951" s="3">
        <f t="shared" si="686"/>
        <v>0</v>
      </c>
      <c r="DY951" s="3">
        <f t="shared" si="686"/>
        <v>0</v>
      </c>
      <c r="DZ951" s="3">
        <f t="shared" si="686"/>
        <v>0</v>
      </c>
      <c r="EA951" s="3">
        <f t="shared" si="686"/>
        <v>0</v>
      </c>
      <c r="EB951" s="3">
        <f t="shared" si="686"/>
        <v>0</v>
      </c>
      <c r="EC951" s="3">
        <f t="shared" si="686"/>
        <v>0</v>
      </c>
      <c r="ED951" s="3">
        <f t="shared" si="686"/>
        <v>0</v>
      </c>
      <c r="EE951" s="3">
        <f t="shared" si="686"/>
        <v>0</v>
      </c>
      <c r="EF951" s="3">
        <f t="shared" si="686"/>
        <v>0</v>
      </c>
      <c r="EG951" s="3">
        <f t="shared" si="686"/>
        <v>0</v>
      </c>
      <c r="EH951" s="3">
        <f t="shared" si="686"/>
        <v>0</v>
      </c>
      <c r="EI951" s="3">
        <f t="shared" si="686"/>
        <v>0</v>
      </c>
      <c r="EJ951" s="3">
        <f t="shared" si="686"/>
        <v>0</v>
      </c>
      <c r="EK951" s="3">
        <f t="shared" si="686"/>
        <v>0</v>
      </c>
      <c r="EL951" s="3">
        <f t="shared" si="686"/>
        <v>0</v>
      </c>
      <c r="EM951" s="3">
        <f t="shared" ref="EM951:FR951" si="687">EM965</f>
        <v>0</v>
      </c>
      <c r="EN951" s="3">
        <f t="shared" si="687"/>
        <v>0</v>
      </c>
      <c r="EO951" s="3">
        <f t="shared" si="687"/>
        <v>0</v>
      </c>
      <c r="EP951" s="3">
        <f t="shared" si="687"/>
        <v>0</v>
      </c>
      <c r="EQ951" s="3">
        <f t="shared" si="687"/>
        <v>0</v>
      </c>
      <c r="ER951" s="3">
        <f t="shared" si="687"/>
        <v>0</v>
      </c>
      <c r="ES951" s="3">
        <f t="shared" si="687"/>
        <v>0</v>
      </c>
      <c r="ET951" s="3">
        <f t="shared" si="687"/>
        <v>0</v>
      </c>
      <c r="EU951" s="3">
        <f t="shared" si="687"/>
        <v>0</v>
      </c>
      <c r="EV951" s="3">
        <f t="shared" si="687"/>
        <v>0</v>
      </c>
      <c r="EW951" s="3">
        <f t="shared" si="687"/>
        <v>0</v>
      </c>
      <c r="EX951" s="3">
        <f t="shared" si="687"/>
        <v>0</v>
      </c>
      <c r="EY951" s="3">
        <f t="shared" si="687"/>
        <v>0</v>
      </c>
      <c r="EZ951" s="3">
        <f t="shared" si="687"/>
        <v>0</v>
      </c>
      <c r="FA951" s="3">
        <f t="shared" si="687"/>
        <v>0</v>
      </c>
      <c r="FB951" s="3">
        <f t="shared" si="687"/>
        <v>0</v>
      </c>
      <c r="FC951" s="3">
        <f t="shared" si="687"/>
        <v>0</v>
      </c>
      <c r="FD951" s="3">
        <f t="shared" si="687"/>
        <v>0</v>
      </c>
      <c r="FE951" s="3">
        <f t="shared" si="687"/>
        <v>0</v>
      </c>
      <c r="FF951" s="3">
        <f t="shared" si="687"/>
        <v>0</v>
      </c>
      <c r="FG951" s="3">
        <f t="shared" si="687"/>
        <v>0</v>
      </c>
      <c r="FH951" s="3">
        <f t="shared" si="687"/>
        <v>0</v>
      </c>
      <c r="FI951" s="3">
        <f t="shared" si="687"/>
        <v>0</v>
      </c>
      <c r="FJ951" s="3">
        <f t="shared" si="687"/>
        <v>0</v>
      </c>
      <c r="FK951" s="3">
        <f t="shared" si="687"/>
        <v>0</v>
      </c>
      <c r="FL951" s="3">
        <f t="shared" si="687"/>
        <v>0</v>
      </c>
      <c r="FM951" s="3">
        <f t="shared" si="687"/>
        <v>0</v>
      </c>
      <c r="FN951" s="3">
        <f t="shared" si="687"/>
        <v>0</v>
      </c>
      <c r="FO951" s="3">
        <f t="shared" si="687"/>
        <v>0</v>
      </c>
      <c r="FP951" s="3">
        <f t="shared" si="687"/>
        <v>0</v>
      </c>
      <c r="FQ951" s="3">
        <f t="shared" si="687"/>
        <v>0</v>
      </c>
      <c r="FR951" s="3">
        <f t="shared" si="687"/>
        <v>0</v>
      </c>
      <c r="FS951" s="3">
        <f t="shared" ref="FS951:GX951" si="688">FS965</f>
        <v>0</v>
      </c>
      <c r="FT951" s="3">
        <f t="shared" si="688"/>
        <v>0</v>
      </c>
      <c r="FU951" s="3">
        <f t="shared" si="688"/>
        <v>0</v>
      </c>
      <c r="FV951" s="3">
        <f t="shared" si="688"/>
        <v>0</v>
      </c>
      <c r="FW951" s="3">
        <f t="shared" si="688"/>
        <v>0</v>
      </c>
      <c r="FX951" s="3">
        <f t="shared" si="688"/>
        <v>0</v>
      </c>
      <c r="FY951" s="3">
        <f t="shared" si="688"/>
        <v>0</v>
      </c>
      <c r="FZ951" s="3">
        <f t="shared" si="688"/>
        <v>0</v>
      </c>
      <c r="GA951" s="3">
        <f t="shared" si="688"/>
        <v>0</v>
      </c>
      <c r="GB951" s="3">
        <f t="shared" si="688"/>
        <v>0</v>
      </c>
      <c r="GC951" s="3">
        <f t="shared" si="688"/>
        <v>0</v>
      </c>
      <c r="GD951" s="3">
        <f t="shared" si="688"/>
        <v>0</v>
      </c>
      <c r="GE951" s="3">
        <f t="shared" si="688"/>
        <v>0</v>
      </c>
      <c r="GF951" s="3">
        <f t="shared" si="688"/>
        <v>0</v>
      </c>
      <c r="GG951" s="3">
        <f t="shared" si="688"/>
        <v>0</v>
      </c>
      <c r="GH951" s="3">
        <f t="shared" si="688"/>
        <v>0</v>
      </c>
      <c r="GI951" s="3">
        <f t="shared" si="688"/>
        <v>0</v>
      </c>
      <c r="GJ951" s="3">
        <f t="shared" si="688"/>
        <v>0</v>
      </c>
      <c r="GK951" s="3">
        <f t="shared" si="688"/>
        <v>0</v>
      </c>
      <c r="GL951" s="3">
        <f t="shared" si="688"/>
        <v>0</v>
      </c>
      <c r="GM951" s="3">
        <f t="shared" si="688"/>
        <v>0</v>
      </c>
      <c r="GN951" s="3">
        <f t="shared" si="688"/>
        <v>0</v>
      </c>
      <c r="GO951" s="3">
        <f t="shared" si="688"/>
        <v>0</v>
      </c>
      <c r="GP951" s="3">
        <f t="shared" si="688"/>
        <v>0</v>
      </c>
      <c r="GQ951" s="3">
        <f t="shared" si="688"/>
        <v>0</v>
      </c>
      <c r="GR951" s="3">
        <f t="shared" si="688"/>
        <v>0</v>
      </c>
      <c r="GS951" s="3">
        <f t="shared" si="688"/>
        <v>0</v>
      </c>
      <c r="GT951" s="3">
        <f t="shared" si="688"/>
        <v>0</v>
      </c>
      <c r="GU951" s="3">
        <f t="shared" si="688"/>
        <v>0</v>
      </c>
      <c r="GV951" s="3">
        <f t="shared" si="688"/>
        <v>0</v>
      </c>
      <c r="GW951" s="3">
        <f t="shared" si="688"/>
        <v>0</v>
      </c>
      <c r="GX951" s="3">
        <f t="shared" si="688"/>
        <v>0</v>
      </c>
    </row>
    <row r="953" spans="1:245">
      <c r="A953">
        <v>17</v>
      </c>
      <c r="B953">
        <v>0</v>
      </c>
      <c r="C953">
        <f>ROW(SmtRes!A1077)</f>
        <v>1077</v>
      </c>
      <c r="D953">
        <f>ROW(EtalonRes!A1060)</f>
        <v>1060</v>
      </c>
      <c r="E953" t="s">
        <v>16</v>
      </c>
      <c r="F953" t="s">
        <v>17</v>
      </c>
      <c r="G953" t="s">
        <v>18</v>
      </c>
      <c r="H953" t="s">
        <v>19</v>
      </c>
      <c r="I953">
        <f>ROUND(27.8/100,9)</f>
        <v>0.27800000000000002</v>
      </c>
      <c r="J953">
        <v>0</v>
      </c>
      <c r="O953">
        <f t="shared" ref="O953:O963" si="689">ROUND(CP953,2)</f>
        <v>551.87</v>
      </c>
      <c r="P953">
        <f t="shared" ref="P953:P963" si="690">ROUND(CQ953*I953,2)</f>
        <v>0</v>
      </c>
      <c r="Q953">
        <f t="shared" ref="Q953:Q963" si="691">ROUND(CR953*I953,2)</f>
        <v>0</v>
      </c>
      <c r="R953">
        <f t="shared" ref="R953:R963" si="692">ROUND(CS953*I953,2)</f>
        <v>0</v>
      </c>
      <c r="S953">
        <f t="shared" ref="S953:S963" si="693">ROUND(CT953*I953,2)</f>
        <v>551.87</v>
      </c>
      <c r="T953">
        <f t="shared" ref="T953:T963" si="694">ROUND(CU953*I953,2)</f>
        <v>0</v>
      </c>
      <c r="U953">
        <f t="shared" ref="U953:U963" si="695">CV953*I953</f>
        <v>2.13226</v>
      </c>
      <c r="V953">
        <f t="shared" ref="V953:V963" si="696">CW953*I953</f>
        <v>0</v>
      </c>
      <c r="W953">
        <f t="shared" ref="W953:W963" si="697">ROUND(CX953*I953,2)</f>
        <v>0</v>
      </c>
      <c r="X953">
        <f t="shared" ref="X953:X963" si="698">ROUND(CY953,2)</f>
        <v>375.27</v>
      </c>
      <c r="Y953">
        <f t="shared" ref="Y953:Y963" si="699">ROUND(CZ953,2)</f>
        <v>298.01</v>
      </c>
      <c r="AA953">
        <v>35806607</v>
      </c>
      <c r="AB953">
        <f t="shared" ref="AB953:AB963" si="700">ROUND((AC953+AD953+AF953),2)</f>
        <v>59.83</v>
      </c>
      <c r="AC953">
        <f t="shared" ref="AC953:AC963" si="701">ROUND((ES953),2)</f>
        <v>0</v>
      </c>
      <c r="AD953">
        <f t="shared" ref="AD953:AD963" si="702">ROUND((((ET953)-(EU953))+AE953),2)</f>
        <v>0</v>
      </c>
      <c r="AE953">
        <f t="shared" ref="AE953:AE963" si="703">ROUND((EU953),2)</f>
        <v>0</v>
      </c>
      <c r="AF953">
        <f t="shared" ref="AF953:AF963" si="704">ROUND((EV953),2)</f>
        <v>59.83</v>
      </c>
      <c r="AG953">
        <f t="shared" ref="AG953:AG963" si="705">ROUND((AP953),2)</f>
        <v>0</v>
      </c>
      <c r="AH953">
        <f t="shared" ref="AH953:AH963" si="706">(EW953)</f>
        <v>7.67</v>
      </c>
      <c r="AI953">
        <f t="shared" ref="AI953:AI963" si="707">(EX953)</f>
        <v>0</v>
      </c>
      <c r="AJ953">
        <f t="shared" ref="AJ953:AJ963" si="708">(AS953)</f>
        <v>0</v>
      </c>
      <c r="AK953">
        <v>59.83</v>
      </c>
      <c r="AL953">
        <v>0</v>
      </c>
      <c r="AM953">
        <v>0</v>
      </c>
      <c r="AN953">
        <v>0</v>
      </c>
      <c r="AO953">
        <v>59.83</v>
      </c>
      <c r="AP953">
        <v>0</v>
      </c>
      <c r="AQ953">
        <v>7.67</v>
      </c>
      <c r="AR953">
        <v>0</v>
      </c>
      <c r="AS953">
        <v>0</v>
      </c>
      <c r="AT953">
        <v>68</v>
      </c>
      <c r="AU953">
        <v>54</v>
      </c>
      <c r="AV953">
        <v>1</v>
      </c>
      <c r="AW953">
        <v>1</v>
      </c>
      <c r="AZ953">
        <v>1</v>
      </c>
      <c r="BA953">
        <v>33.18</v>
      </c>
      <c r="BB953">
        <v>1</v>
      </c>
      <c r="BC953">
        <v>1</v>
      </c>
      <c r="BD953" t="s">
        <v>3</v>
      </c>
      <c r="BE953" t="s">
        <v>3</v>
      </c>
      <c r="BF953" t="s">
        <v>3</v>
      </c>
      <c r="BG953" t="s">
        <v>3</v>
      </c>
      <c r="BH953">
        <v>0</v>
      </c>
      <c r="BI953">
        <v>1</v>
      </c>
      <c r="BJ953" t="s">
        <v>20</v>
      </c>
      <c r="BM953">
        <v>57001</v>
      </c>
      <c r="BN953">
        <v>0</v>
      </c>
      <c r="BO953" t="s">
        <v>17</v>
      </c>
      <c r="BP953">
        <v>1</v>
      </c>
      <c r="BQ953">
        <v>6</v>
      </c>
      <c r="BR953">
        <v>0</v>
      </c>
      <c r="BS953">
        <v>33.18</v>
      </c>
      <c r="BT953">
        <v>1</v>
      </c>
      <c r="BU953">
        <v>1</v>
      </c>
      <c r="BV953">
        <v>1</v>
      </c>
      <c r="BW953">
        <v>1</v>
      </c>
      <c r="BX953">
        <v>1</v>
      </c>
      <c r="BY953" t="s">
        <v>3</v>
      </c>
      <c r="BZ953">
        <v>80</v>
      </c>
      <c r="CA953">
        <v>68</v>
      </c>
      <c r="CE953">
        <v>0</v>
      </c>
      <c r="CF953">
        <v>0</v>
      </c>
      <c r="CG953">
        <v>0</v>
      </c>
      <c r="CM953">
        <v>0</v>
      </c>
      <c r="CN953" t="s">
        <v>3</v>
      </c>
      <c r="CO953">
        <v>0</v>
      </c>
      <c r="CP953">
        <f t="shared" ref="CP953:CP963" si="709">(P953+Q953+S953)</f>
        <v>551.87</v>
      </c>
      <c r="CQ953">
        <f t="shared" ref="CQ953:CQ963" si="710">AC953*BC953</f>
        <v>0</v>
      </c>
      <c r="CR953">
        <f t="shared" ref="CR953:CR963" si="711">AD953*BB953</f>
        <v>0</v>
      </c>
      <c r="CS953">
        <f t="shared" ref="CS953:CS963" si="712">AE953*BS953</f>
        <v>0</v>
      </c>
      <c r="CT953">
        <f t="shared" ref="CT953:CT963" si="713">AF953*BA953</f>
        <v>1985.1594</v>
      </c>
      <c r="CU953">
        <f t="shared" ref="CU953:CU963" si="714">AG953</f>
        <v>0</v>
      </c>
      <c r="CV953">
        <f t="shared" ref="CV953:CV963" si="715">AH953</f>
        <v>7.67</v>
      </c>
      <c r="CW953">
        <f t="shared" ref="CW953:CW963" si="716">AI953</f>
        <v>0</v>
      </c>
      <c r="CX953">
        <f t="shared" ref="CX953:CX963" si="717">AJ953</f>
        <v>0</v>
      </c>
      <c r="CY953">
        <f t="shared" ref="CY953:CY963" si="718">(((S953+R953)*AT953)/100)</f>
        <v>375.27160000000003</v>
      </c>
      <c r="CZ953">
        <f t="shared" ref="CZ953:CZ963" si="719">(((S953+R953)*AU953)/100)</f>
        <v>298.00979999999998</v>
      </c>
      <c r="DC953" t="s">
        <v>3</v>
      </c>
      <c r="DD953" t="s">
        <v>3</v>
      </c>
      <c r="DE953" t="s">
        <v>3</v>
      </c>
      <c r="DF953" t="s">
        <v>3</v>
      </c>
      <c r="DG953" t="s">
        <v>3</v>
      </c>
      <c r="DH953" t="s">
        <v>3</v>
      </c>
      <c r="DI953" t="s">
        <v>3</v>
      </c>
      <c r="DJ953" t="s">
        <v>3</v>
      </c>
      <c r="DK953" t="s">
        <v>3</v>
      </c>
      <c r="DL953" t="s">
        <v>3</v>
      </c>
      <c r="DM953" t="s">
        <v>3</v>
      </c>
      <c r="DN953">
        <v>0</v>
      </c>
      <c r="DO953">
        <v>0</v>
      </c>
      <c r="DP953">
        <v>1</v>
      </c>
      <c r="DQ953">
        <v>1</v>
      </c>
      <c r="DU953">
        <v>1013</v>
      </c>
      <c r="DV953" t="s">
        <v>19</v>
      </c>
      <c r="DW953" t="s">
        <v>19</v>
      </c>
      <c r="DX953">
        <v>1</v>
      </c>
      <c r="DZ953" t="s">
        <v>3</v>
      </c>
      <c r="EA953" t="s">
        <v>3</v>
      </c>
      <c r="EB953" t="s">
        <v>3</v>
      </c>
      <c r="EC953" t="s">
        <v>3</v>
      </c>
      <c r="EE953">
        <v>29085590</v>
      </c>
      <c r="EF953">
        <v>6</v>
      </c>
      <c r="EG953" t="s">
        <v>21</v>
      </c>
      <c r="EH953">
        <v>0</v>
      </c>
      <c r="EI953" t="s">
        <v>3</v>
      </c>
      <c r="EJ953">
        <v>1</v>
      </c>
      <c r="EK953">
        <v>57001</v>
      </c>
      <c r="EL953" t="s">
        <v>22</v>
      </c>
      <c r="EM953" t="s">
        <v>23</v>
      </c>
      <c r="EO953" t="s">
        <v>3</v>
      </c>
      <c r="EQ953">
        <v>0</v>
      </c>
      <c r="ER953">
        <v>59.83</v>
      </c>
      <c r="ES953">
        <v>0</v>
      </c>
      <c r="ET953">
        <v>0</v>
      </c>
      <c r="EU953">
        <v>0</v>
      </c>
      <c r="EV953">
        <v>59.83</v>
      </c>
      <c r="EW953">
        <v>7.67</v>
      </c>
      <c r="EX953">
        <v>0</v>
      </c>
      <c r="EY953">
        <v>0</v>
      </c>
      <c r="FQ953">
        <v>0</v>
      </c>
      <c r="FR953">
        <f t="shared" ref="FR953:FR963" si="720">ROUND(IF(AND(BH953=3,BI953=3),P953,0),2)</f>
        <v>0</v>
      </c>
      <c r="FS953">
        <v>0</v>
      </c>
      <c r="FV953" t="s">
        <v>24</v>
      </c>
      <c r="FW953" t="s">
        <v>25</v>
      </c>
      <c r="FX953">
        <v>80</v>
      </c>
      <c r="FY953">
        <v>68</v>
      </c>
      <c r="GA953" t="s">
        <v>3</v>
      </c>
      <c r="GD953">
        <v>1</v>
      </c>
      <c r="GF953">
        <v>1095792533</v>
      </c>
      <c r="GG953">
        <v>2</v>
      </c>
      <c r="GH953">
        <v>1</v>
      </c>
      <c r="GI953">
        <v>2</v>
      </c>
      <c r="GJ953">
        <v>0</v>
      </c>
      <c r="GK953">
        <v>0</v>
      </c>
      <c r="GL953">
        <f t="shared" ref="GL953:GL963" si="721">ROUND(IF(AND(BH953=3,BI953=3,FS953&lt;&gt;0),P953,0),2)</f>
        <v>0</v>
      </c>
      <c r="GM953">
        <f t="shared" ref="GM953:GM963" si="722">ROUND(O953+X953+Y953,2)+GX953</f>
        <v>1225.1500000000001</v>
      </c>
      <c r="GN953">
        <f t="shared" ref="GN953:GN963" si="723">IF(OR(BI953=0,BI953=1),ROUND(O953+X953+Y953,2),0)</f>
        <v>1225.1500000000001</v>
      </c>
      <c r="GO953">
        <f t="shared" ref="GO953:GO963" si="724">IF(BI953=2,ROUND(O953+X953+Y953,2),0)</f>
        <v>0</v>
      </c>
      <c r="GP953">
        <f t="shared" ref="GP953:GP963" si="725">IF(BI953=4,ROUND(O953+X953+Y953,2)+GX953,0)</f>
        <v>0</v>
      </c>
      <c r="GR953">
        <v>0</v>
      </c>
      <c r="GS953">
        <v>3</v>
      </c>
      <c r="GT953">
        <v>0</v>
      </c>
      <c r="GU953" t="s">
        <v>3</v>
      </c>
      <c r="GV953">
        <f t="shared" ref="GV953:GV963" si="726">ROUND((GT953),2)</f>
        <v>0</v>
      </c>
      <c r="GW953">
        <v>1</v>
      </c>
      <c r="GX953">
        <f t="shared" ref="GX953:GX963" si="727">ROUND(HC953*I953,2)</f>
        <v>0</v>
      </c>
      <c r="HA953">
        <v>0</v>
      </c>
      <c r="HB953">
        <v>0</v>
      </c>
      <c r="HC953">
        <f t="shared" ref="HC953:HC963" si="728">GV953*GW953</f>
        <v>0</v>
      </c>
      <c r="HE953" t="s">
        <v>3</v>
      </c>
      <c r="HF953" t="s">
        <v>3</v>
      </c>
      <c r="IK953">
        <v>0</v>
      </c>
    </row>
    <row r="954" spans="1:245">
      <c r="A954">
        <v>18</v>
      </c>
      <c r="B954">
        <v>0</v>
      </c>
      <c r="C954">
        <v>1077</v>
      </c>
      <c r="E954" t="s">
        <v>26</v>
      </c>
      <c r="F954" t="s">
        <v>27</v>
      </c>
      <c r="G954" t="s">
        <v>28</v>
      </c>
      <c r="H954" t="s">
        <v>29</v>
      </c>
      <c r="I954">
        <f>I953*J954</f>
        <v>0.1946</v>
      </c>
      <c r="J954">
        <v>0.7</v>
      </c>
      <c r="O954">
        <f t="shared" si="689"/>
        <v>0</v>
      </c>
      <c r="P954">
        <f t="shared" si="690"/>
        <v>0</v>
      </c>
      <c r="Q954">
        <f t="shared" si="691"/>
        <v>0</v>
      </c>
      <c r="R954">
        <f t="shared" si="692"/>
        <v>0</v>
      </c>
      <c r="S954">
        <f t="shared" si="693"/>
        <v>0</v>
      </c>
      <c r="T954">
        <f t="shared" si="694"/>
        <v>0</v>
      </c>
      <c r="U954">
        <f t="shared" si="695"/>
        <v>0</v>
      </c>
      <c r="V954">
        <f t="shared" si="696"/>
        <v>0</v>
      </c>
      <c r="W954">
        <f t="shared" si="697"/>
        <v>0</v>
      </c>
      <c r="X954">
        <f t="shared" si="698"/>
        <v>0</v>
      </c>
      <c r="Y954">
        <f t="shared" si="699"/>
        <v>0</v>
      </c>
      <c r="AA954">
        <v>35806607</v>
      </c>
      <c r="AB954">
        <f t="shared" si="700"/>
        <v>0</v>
      </c>
      <c r="AC954">
        <f t="shared" si="701"/>
        <v>0</v>
      </c>
      <c r="AD954">
        <f t="shared" si="702"/>
        <v>0</v>
      </c>
      <c r="AE954">
        <f t="shared" si="703"/>
        <v>0</v>
      </c>
      <c r="AF954">
        <f t="shared" si="704"/>
        <v>0</v>
      </c>
      <c r="AG954">
        <f t="shared" si="705"/>
        <v>0</v>
      </c>
      <c r="AH954">
        <f t="shared" si="706"/>
        <v>0</v>
      </c>
      <c r="AI954">
        <f t="shared" si="707"/>
        <v>0</v>
      </c>
      <c r="AJ954">
        <f t="shared" si="708"/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1</v>
      </c>
      <c r="AW954">
        <v>1</v>
      </c>
      <c r="AZ954">
        <v>1</v>
      </c>
      <c r="BA954">
        <v>1</v>
      </c>
      <c r="BB954">
        <v>1</v>
      </c>
      <c r="BC954">
        <v>1</v>
      </c>
      <c r="BD954" t="s">
        <v>3</v>
      </c>
      <c r="BE954" t="s">
        <v>3</v>
      </c>
      <c r="BF954" t="s">
        <v>3</v>
      </c>
      <c r="BG954" t="s">
        <v>3</v>
      </c>
      <c r="BH954">
        <v>3</v>
      </c>
      <c r="BI954">
        <v>2</v>
      </c>
      <c r="BJ954" t="s">
        <v>30</v>
      </c>
      <c r="BM954">
        <v>500002</v>
      </c>
      <c r="BN954">
        <v>0</v>
      </c>
      <c r="BO954" t="s">
        <v>3</v>
      </c>
      <c r="BP954">
        <v>0</v>
      </c>
      <c r="BQ954">
        <v>12</v>
      </c>
      <c r="BR954">
        <v>0</v>
      </c>
      <c r="BS954">
        <v>1</v>
      </c>
      <c r="BT954">
        <v>1</v>
      </c>
      <c r="BU954">
        <v>1</v>
      </c>
      <c r="BV954">
        <v>1</v>
      </c>
      <c r="BW954">
        <v>1</v>
      </c>
      <c r="BX954">
        <v>1</v>
      </c>
      <c r="BY954" t="s">
        <v>3</v>
      </c>
      <c r="BZ954">
        <v>0</v>
      </c>
      <c r="CA954">
        <v>0</v>
      </c>
      <c r="CE954">
        <v>0</v>
      </c>
      <c r="CF954">
        <v>0</v>
      </c>
      <c r="CG954">
        <v>0</v>
      </c>
      <c r="CM954">
        <v>0</v>
      </c>
      <c r="CN954" t="s">
        <v>3</v>
      </c>
      <c r="CO954">
        <v>0</v>
      </c>
      <c r="CP954">
        <f t="shared" si="709"/>
        <v>0</v>
      </c>
      <c r="CQ954">
        <f t="shared" si="710"/>
        <v>0</v>
      </c>
      <c r="CR954">
        <f t="shared" si="711"/>
        <v>0</v>
      </c>
      <c r="CS954">
        <f t="shared" si="712"/>
        <v>0</v>
      </c>
      <c r="CT954">
        <f t="shared" si="713"/>
        <v>0</v>
      </c>
      <c r="CU954">
        <f t="shared" si="714"/>
        <v>0</v>
      </c>
      <c r="CV954">
        <f t="shared" si="715"/>
        <v>0</v>
      </c>
      <c r="CW954">
        <f t="shared" si="716"/>
        <v>0</v>
      </c>
      <c r="CX954">
        <f t="shared" si="717"/>
        <v>0</v>
      </c>
      <c r="CY954">
        <f t="shared" si="718"/>
        <v>0</v>
      </c>
      <c r="CZ954">
        <f t="shared" si="719"/>
        <v>0</v>
      </c>
      <c r="DC954" t="s">
        <v>3</v>
      </c>
      <c r="DD954" t="s">
        <v>3</v>
      </c>
      <c r="DE954" t="s">
        <v>3</v>
      </c>
      <c r="DF954" t="s">
        <v>3</v>
      </c>
      <c r="DG954" t="s">
        <v>3</v>
      </c>
      <c r="DH954" t="s">
        <v>3</v>
      </c>
      <c r="DI954" t="s">
        <v>3</v>
      </c>
      <c r="DJ954" t="s">
        <v>3</v>
      </c>
      <c r="DK954" t="s">
        <v>3</v>
      </c>
      <c r="DL954" t="s">
        <v>3</v>
      </c>
      <c r="DM954" t="s">
        <v>3</v>
      </c>
      <c r="DN954">
        <v>0</v>
      </c>
      <c r="DO954">
        <v>0</v>
      </c>
      <c r="DP954">
        <v>1</v>
      </c>
      <c r="DQ954">
        <v>1</v>
      </c>
      <c r="DU954">
        <v>1009</v>
      </c>
      <c r="DV954" t="s">
        <v>29</v>
      </c>
      <c r="DW954" t="s">
        <v>29</v>
      </c>
      <c r="DX954">
        <v>1000</v>
      </c>
      <c r="DZ954" t="s">
        <v>3</v>
      </c>
      <c r="EA954" t="s">
        <v>3</v>
      </c>
      <c r="EB954" t="s">
        <v>3</v>
      </c>
      <c r="EC954" t="s">
        <v>3</v>
      </c>
      <c r="EE954">
        <v>29085444</v>
      </c>
      <c r="EF954">
        <v>12</v>
      </c>
      <c r="EG954" t="s">
        <v>31</v>
      </c>
      <c r="EH954">
        <v>0</v>
      </c>
      <c r="EI954" t="s">
        <v>3</v>
      </c>
      <c r="EJ954">
        <v>2</v>
      </c>
      <c r="EK954">
        <v>500002</v>
      </c>
      <c r="EL954" t="s">
        <v>32</v>
      </c>
      <c r="EM954" t="s">
        <v>33</v>
      </c>
      <c r="EO954" t="s">
        <v>3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FQ954">
        <v>0</v>
      </c>
      <c r="FR954">
        <f t="shared" si="720"/>
        <v>0</v>
      </c>
      <c r="FS954">
        <v>0</v>
      </c>
      <c r="FX954">
        <v>0</v>
      </c>
      <c r="FY954">
        <v>0</v>
      </c>
      <c r="GA954" t="s">
        <v>3</v>
      </c>
      <c r="GD954">
        <v>1</v>
      </c>
      <c r="GF954">
        <v>-304821490</v>
      </c>
      <c r="GG954">
        <v>2</v>
      </c>
      <c r="GH954">
        <v>1</v>
      </c>
      <c r="GI954">
        <v>-2</v>
      </c>
      <c r="GJ954">
        <v>0</v>
      </c>
      <c r="GK954">
        <v>0</v>
      </c>
      <c r="GL954">
        <f t="shared" si="721"/>
        <v>0</v>
      </c>
      <c r="GM954">
        <f t="shared" si="722"/>
        <v>0</v>
      </c>
      <c r="GN954">
        <f t="shared" si="723"/>
        <v>0</v>
      </c>
      <c r="GO954">
        <f t="shared" si="724"/>
        <v>0</v>
      </c>
      <c r="GP954">
        <f t="shared" si="725"/>
        <v>0</v>
      </c>
      <c r="GR954">
        <v>0</v>
      </c>
      <c r="GS954">
        <v>3</v>
      </c>
      <c r="GT954">
        <v>0</v>
      </c>
      <c r="GU954" t="s">
        <v>3</v>
      </c>
      <c r="GV954">
        <f t="shared" si="726"/>
        <v>0</v>
      </c>
      <c r="GW954">
        <v>1</v>
      </c>
      <c r="GX954">
        <f t="shared" si="727"/>
        <v>0</v>
      </c>
      <c r="HA954">
        <v>0</v>
      </c>
      <c r="HB954">
        <v>0</v>
      </c>
      <c r="HC954">
        <f t="shared" si="728"/>
        <v>0</v>
      </c>
      <c r="HE954" t="s">
        <v>3</v>
      </c>
      <c r="HF954" t="s">
        <v>3</v>
      </c>
      <c r="IK954">
        <v>0</v>
      </c>
    </row>
    <row r="955" spans="1:245">
      <c r="A955">
        <v>17</v>
      </c>
      <c r="B955">
        <v>0</v>
      </c>
      <c r="C955">
        <f>ROW(SmtRes!A1081)</f>
        <v>1081</v>
      </c>
      <c r="D955">
        <f>ROW(EtalonRes!A1064)</f>
        <v>1064</v>
      </c>
      <c r="E955" t="s">
        <v>34</v>
      </c>
      <c r="F955" t="s">
        <v>40</v>
      </c>
      <c r="G955" t="s">
        <v>41</v>
      </c>
      <c r="H955" t="s">
        <v>37</v>
      </c>
      <c r="I955">
        <f>ROUND(27.8/100,9)</f>
        <v>0.27800000000000002</v>
      </c>
      <c r="J955">
        <v>0</v>
      </c>
      <c r="O955">
        <f t="shared" si="689"/>
        <v>836.32</v>
      </c>
      <c r="P955">
        <f t="shared" si="690"/>
        <v>0</v>
      </c>
      <c r="Q955">
        <f t="shared" si="691"/>
        <v>16.86</v>
      </c>
      <c r="R955">
        <f t="shared" si="692"/>
        <v>16.23</v>
      </c>
      <c r="S955">
        <f t="shared" si="693"/>
        <v>819.46</v>
      </c>
      <c r="T955">
        <f t="shared" si="694"/>
        <v>0</v>
      </c>
      <c r="U955">
        <f t="shared" si="695"/>
        <v>3.1664200000000005</v>
      </c>
      <c r="V955">
        <f t="shared" si="696"/>
        <v>3.6140000000000005E-2</v>
      </c>
      <c r="W955">
        <f t="shared" si="697"/>
        <v>0</v>
      </c>
      <c r="X955">
        <f t="shared" si="698"/>
        <v>568.27</v>
      </c>
      <c r="Y955">
        <f t="shared" si="699"/>
        <v>451.27</v>
      </c>
      <c r="AA955">
        <v>35806607</v>
      </c>
      <c r="AB955">
        <f t="shared" si="700"/>
        <v>92.9</v>
      </c>
      <c r="AC955">
        <f t="shared" si="701"/>
        <v>0</v>
      </c>
      <c r="AD955">
        <f t="shared" si="702"/>
        <v>4.0599999999999996</v>
      </c>
      <c r="AE955">
        <f t="shared" si="703"/>
        <v>1.76</v>
      </c>
      <c r="AF955">
        <f t="shared" si="704"/>
        <v>88.84</v>
      </c>
      <c r="AG955">
        <f t="shared" si="705"/>
        <v>0</v>
      </c>
      <c r="AH955">
        <f t="shared" si="706"/>
        <v>11.39</v>
      </c>
      <c r="AI955">
        <f t="shared" si="707"/>
        <v>0.13</v>
      </c>
      <c r="AJ955">
        <f t="shared" si="708"/>
        <v>0</v>
      </c>
      <c r="AK955">
        <v>92.9</v>
      </c>
      <c r="AL955">
        <v>0</v>
      </c>
      <c r="AM955">
        <v>4.0599999999999996</v>
      </c>
      <c r="AN955">
        <v>1.76</v>
      </c>
      <c r="AO955">
        <v>88.84</v>
      </c>
      <c r="AP955">
        <v>0</v>
      </c>
      <c r="AQ955">
        <v>11.39</v>
      </c>
      <c r="AR955">
        <v>0.13</v>
      </c>
      <c r="AS955">
        <v>0</v>
      </c>
      <c r="AT955">
        <v>68</v>
      </c>
      <c r="AU955">
        <v>54</v>
      </c>
      <c r="AV955">
        <v>1</v>
      </c>
      <c r="AW955">
        <v>1</v>
      </c>
      <c r="AZ955">
        <v>1</v>
      </c>
      <c r="BA955">
        <v>33.18</v>
      </c>
      <c r="BB955">
        <v>14.94</v>
      </c>
      <c r="BC955">
        <v>1</v>
      </c>
      <c r="BD955" t="s">
        <v>3</v>
      </c>
      <c r="BE955" t="s">
        <v>3</v>
      </c>
      <c r="BF955" t="s">
        <v>3</v>
      </c>
      <c r="BG955" t="s">
        <v>3</v>
      </c>
      <c r="BH955">
        <v>0</v>
      </c>
      <c r="BI955">
        <v>1</v>
      </c>
      <c r="BJ955" t="s">
        <v>42</v>
      </c>
      <c r="BM955">
        <v>57001</v>
      </c>
      <c r="BN955">
        <v>0</v>
      </c>
      <c r="BO955" t="s">
        <v>40</v>
      </c>
      <c r="BP955">
        <v>1</v>
      </c>
      <c r="BQ955">
        <v>6</v>
      </c>
      <c r="BR955">
        <v>0</v>
      </c>
      <c r="BS955">
        <v>33.18</v>
      </c>
      <c r="BT955">
        <v>1</v>
      </c>
      <c r="BU955">
        <v>1</v>
      </c>
      <c r="BV955">
        <v>1</v>
      </c>
      <c r="BW955">
        <v>1</v>
      </c>
      <c r="BX955">
        <v>1</v>
      </c>
      <c r="BY955" t="s">
        <v>3</v>
      </c>
      <c r="BZ955">
        <v>80</v>
      </c>
      <c r="CA955">
        <v>68</v>
      </c>
      <c r="CE955">
        <v>0</v>
      </c>
      <c r="CF955">
        <v>0</v>
      </c>
      <c r="CG955">
        <v>0</v>
      </c>
      <c r="CM955">
        <v>0</v>
      </c>
      <c r="CN955" t="s">
        <v>3</v>
      </c>
      <c r="CO955">
        <v>0</v>
      </c>
      <c r="CP955">
        <f t="shared" si="709"/>
        <v>836.32</v>
      </c>
      <c r="CQ955">
        <f t="shared" si="710"/>
        <v>0</v>
      </c>
      <c r="CR955">
        <f t="shared" si="711"/>
        <v>60.656399999999991</v>
      </c>
      <c r="CS955">
        <f t="shared" si="712"/>
        <v>58.396799999999999</v>
      </c>
      <c r="CT955">
        <f t="shared" si="713"/>
        <v>2947.7112000000002</v>
      </c>
      <c r="CU955">
        <f t="shared" si="714"/>
        <v>0</v>
      </c>
      <c r="CV955">
        <f t="shared" si="715"/>
        <v>11.39</v>
      </c>
      <c r="CW955">
        <f t="shared" si="716"/>
        <v>0.13</v>
      </c>
      <c r="CX955">
        <f t="shared" si="717"/>
        <v>0</v>
      </c>
      <c r="CY955">
        <f t="shared" si="718"/>
        <v>568.26920000000007</v>
      </c>
      <c r="CZ955">
        <f t="shared" si="719"/>
        <v>451.27260000000001</v>
      </c>
      <c r="DC955" t="s">
        <v>3</v>
      </c>
      <c r="DD955" t="s">
        <v>3</v>
      </c>
      <c r="DE955" t="s">
        <v>3</v>
      </c>
      <c r="DF955" t="s">
        <v>3</v>
      </c>
      <c r="DG955" t="s">
        <v>3</v>
      </c>
      <c r="DH955" t="s">
        <v>3</v>
      </c>
      <c r="DI955" t="s">
        <v>3</v>
      </c>
      <c r="DJ955" t="s">
        <v>3</v>
      </c>
      <c r="DK955" t="s">
        <v>3</v>
      </c>
      <c r="DL955" t="s">
        <v>3</v>
      </c>
      <c r="DM955" t="s">
        <v>3</v>
      </c>
      <c r="DN955">
        <v>0</v>
      </c>
      <c r="DO955">
        <v>0</v>
      </c>
      <c r="DP955">
        <v>1</v>
      </c>
      <c r="DQ955">
        <v>1</v>
      </c>
      <c r="DU955">
        <v>1013</v>
      </c>
      <c r="DV955" t="s">
        <v>37</v>
      </c>
      <c r="DW955" t="s">
        <v>37</v>
      </c>
      <c r="DX955">
        <v>1</v>
      </c>
      <c r="DZ955" t="s">
        <v>3</v>
      </c>
      <c r="EA955" t="s">
        <v>3</v>
      </c>
      <c r="EB955" t="s">
        <v>3</v>
      </c>
      <c r="EC955" t="s">
        <v>3</v>
      </c>
      <c r="EE955">
        <v>29085590</v>
      </c>
      <c r="EF955">
        <v>6</v>
      </c>
      <c r="EG955" t="s">
        <v>21</v>
      </c>
      <c r="EH955">
        <v>0</v>
      </c>
      <c r="EI955" t="s">
        <v>3</v>
      </c>
      <c r="EJ955">
        <v>1</v>
      </c>
      <c r="EK955">
        <v>57001</v>
      </c>
      <c r="EL955" t="s">
        <v>22</v>
      </c>
      <c r="EM955" t="s">
        <v>23</v>
      </c>
      <c r="EO955" t="s">
        <v>3</v>
      </c>
      <c r="EQ955">
        <v>0</v>
      </c>
      <c r="ER955">
        <v>92.9</v>
      </c>
      <c r="ES955">
        <v>0</v>
      </c>
      <c r="ET955">
        <v>4.0599999999999996</v>
      </c>
      <c r="EU955">
        <v>1.76</v>
      </c>
      <c r="EV955">
        <v>88.84</v>
      </c>
      <c r="EW955">
        <v>11.39</v>
      </c>
      <c r="EX955">
        <v>0.13</v>
      </c>
      <c r="EY955">
        <v>0</v>
      </c>
      <c r="FQ955">
        <v>0</v>
      </c>
      <c r="FR955">
        <f t="shared" si="720"/>
        <v>0</v>
      </c>
      <c r="FS955">
        <v>0</v>
      </c>
      <c r="FV955" t="s">
        <v>24</v>
      </c>
      <c r="FW955" t="s">
        <v>25</v>
      </c>
      <c r="FX955">
        <v>80</v>
      </c>
      <c r="FY955">
        <v>68</v>
      </c>
      <c r="GA955" t="s">
        <v>3</v>
      </c>
      <c r="GD955">
        <v>1</v>
      </c>
      <c r="GF955">
        <v>-1629810845</v>
      </c>
      <c r="GG955">
        <v>2</v>
      </c>
      <c r="GH955">
        <v>1</v>
      </c>
      <c r="GI955">
        <v>2</v>
      </c>
      <c r="GJ955">
        <v>0</v>
      </c>
      <c r="GK955">
        <v>0</v>
      </c>
      <c r="GL955">
        <f t="shared" si="721"/>
        <v>0</v>
      </c>
      <c r="GM955">
        <f t="shared" si="722"/>
        <v>1855.86</v>
      </c>
      <c r="GN955">
        <f t="shared" si="723"/>
        <v>1855.86</v>
      </c>
      <c r="GO955">
        <f t="shared" si="724"/>
        <v>0</v>
      </c>
      <c r="GP955">
        <f t="shared" si="725"/>
        <v>0</v>
      </c>
      <c r="GR955">
        <v>0</v>
      </c>
      <c r="GS955">
        <v>3</v>
      </c>
      <c r="GT955">
        <v>0</v>
      </c>
      <c r="GU955" t="s">
        <v>3</v>
      </c>
      <c r="GV955">
        <f t="shared" si="726"/>
        <v>0</v>
      </c>
      <c r="GW955">
        <v>1</v>
      </c>
      <c r="GX955">
        <f t="shared" si="727"/>
        <v>0</v>
      </c>
      <c r="HA955">
        <v>0</v>
      </c>
      <c r="HB955">
        <v>0</v>
      </c>
      <c r="HC955">
        <f t="shared" si="728"/>
        <v>0</v>
      </c>
      <c r="HE955" t="s">
        <v>3</v>
      </c>
      <c r="HF955" t="s">
        <v>3</v>
      </c>
      <c r="IK955">
        <v>0</v>
      </c>
    </row>
    <row r="956" spans="1:245">
      <c r="A956">
        <v>18</v>
      </c>
      <c r="B956">
        <v>0</v>
      </c>
      <c r="C956">
        <v>1081</v>
      </c>
      <c r="E956" t="s">
        <v>162</v>
      </c>
      <c r="F956" t="s">
        <v>27</v>
      </c>
      <c r="G956" t="s">
        <v>28</v>
      </c>
      <c r="H956" t="s">
        <v>29</v>
      </c>
      <c r="I956">
        <f>I955*J956</f>
        <v>0.13066</v>
      </c>
      <c r="J956">
        <v>0.47</v>
      </c>
      <c r="O956">
        <f t="shared" si="689"/>
        <v>0</v>
      </c>
      <c r="P956">
        <f t="shared" si="690"/>
        <v>0</v>
      </c>
      <c r="Q956">
        <f t="shared" si="691"/>
        <v>0</v>
      </c>
      <c r="R956">
        <f t="shared" si="692"/>
        <v>0</v>
      </c>
      <c r="S956">
        <f t="shared" si="693"/>
        <v>0</v>
      </c>
      <c r="T956">
        <f t="shared" si="694"/>
        <v>0</v>
      </c>
      <c r="U956">
        <f t="shared" si="695"/>
        <v>0</v>
      </c>
      <c r="V956">
        <f t="shared" si="696"/>
        <v>0</v>
      </c>
      <c r="W956">
        <f t="shared" si="697"/>
        <v>0</v>
      </c>
      <c r="X956">
        <f t="shared" si="698"/>
        <v>0</v>
      </c>
      <c r="Y956">
        <f t="shared" si="699"/>
        <v>0</v>
      </c>
      <c r="AA956">
        <v>35806607</v>
      </c>
      <c r="AB956">
        <f t="shared" si="700"/>
        <v>0</v>
      </c>
      <c r="AC956">
        <f t="shared" si="701"/>
        <v>0</v>
      </c>
      <c r="AD956">
        <f t="shared" si="702"/>
        <v>0</v>
      </c>
      <c r="AE956">
        <f t="shared" si="703"/>
        <v>0</v>
      </c>
      <c r="AF956">
        <f t="shared" si="704"/>
        <v>0</v>
      </c>
      <c r="AG956">
        <f t="shared" si="705"/>
        <v>0</v>
      </c>
      <c r="AH956">
        <f t="shared" si="706"/>
        <v>0</v>
      </c>
      <c r="AI956">
        <f t="shared" si="707"/>
        <v>0</v>
      </c>
      <c r="AJ956">
        <f t="shared" si="708"/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1</v>
      </c>
      <c r="AW956">
        <v>1</v>
      </c>
      <c r="AZ956">
        <v>1</v>
      </c>
      <c r="BA956">
        <v>1</v>
      </c>
      <c r="BB956">
        <v>1</v>
      </c>
      <c r="BC956">
        <v>1</v>
      </c>
      <c r="BD956" t="s">
        <v>3</v>
      </c>
      <c r="BE956" t="s">
        <v>3</v>
      </c>
      <c r="BF956" t="s">
        <v>3</v>
      </c>
      <c r="BG956" t="s">
        <v>3</v>
      </c>
      <c r="BH956">
        <v>3</v>
      </c>
      <c r="BI956">
        <v>2</v>
      </c>
      <c r="BJ956" t="s">
        <v>30</v>
      </c>
      <c r="BM956">
        <v>500002</v>
      </c>
      <c r="BN956">
        <v>0</v>
      </c>
      <c r="BO956" t="s">
        <v>3</v>
      </c>
      <c r="BP956">
        <v>0</v>
      </c>
      <c r="BQ956">
        <v>12</v>
      </c>
      <c r="BR956">
        <v>0</v>
      </c>
      <c r="BS956">
        <v>1</v>
      </c>
      <c r="BT956">
        <v>1</v>
      </c>
      <c r="BU956">
        <v>1</v>
      </c>
      <c r="BV956">
        <v>1</v>
      </c>
      <c r="BW956">
        <v>1</v>
      </c>
      <c r="BX956">
        <v>1</v>
      </c>
      <c r="BY956" t="s">
        <v>3</v>
      </c>
      <c r="BZ956">
        <v>0</v>
      </c>
      <c r="CA956">
        <v>0</v>
      </c>
      <c r="CE956">
        <v>0</v>
      </c>
      <c r="CF956">
        <v>0</v>
      </c>
      <c r="CG956">
        <v>0</v>
      </c>
      <c r="CM956">
        <v>0</v>
      </c>
      <c r="CN956" t="s">
        <v>3</v>
      </c>
      <c r="CO956">
        <v>0</v>
      </c>
      <c r="CP956">
        <f t="shared" si="709"/>
        <v>0</v>
      </c>
      <c r="CQ956">
        <f t="shared" si="710"/>
        <v>0</v>
      </c>
      <c r="CR956">
        <f t="shared" si="711"/>
        <v>0</v>
      </c>
      <c r="CS956">
        <f t="shared" si="712"/>
        <v>0</v>
      </c>
      <c r="CT956">
        <f t="shared" si="713"/>
        <v>0</v>
      </c>
      <c r="CU956">
        <f t="shared" si="714"/>
        <v>0</v>
      </c>
      <c r="CV956">
        <f t="shared" si="715"/>
        <v>0</v>
      </c>
      <c r="CW956">
        <f t="shared" si="716"/>
        <v>0</v>
      </c>
      <c r="CX956">
        <f t="shared" si="717"/>
        <v>0</v>
      </c>
      <c r="CY956">
        <f t="shared" si="718"/>
        <v>0</v>
      </c>
      <c r="CZ956">
        <f t="shared" si="719"/>
        <v>0</v>
      </c>
      <c r="DC956" t="s">
        <v>3</v>
      </c>
      <c r="DD956" t="s">
        <v>3</v>
      </c>
      <c r="DE956" t="s">
        <v>3</v>
      </c>
      <c r="DF956" t="s">
        <v>3</v>
      </c>
      <c r="DG956" t="s">
        <v>3</v>
      </c>
      <c r="DH956" t="s">
        <v>3</v>
      </c>
      <c r="DI956" t="s">
        <v>3</v>
      </c>
      <c r="DJ956" t="s">
        <v>3</v>
      </c>
      <c r="DK956" t="s">
        <v>3</v>
      </c>
      <c r="DL956" t="s">
        <v>3</v>
      </c>
      <c r="DM956" t="s">
        <v>3</v>
      </c>
      <c r="DN956">
        <v>0</v>
      </c>
      <c r="DO956">
        <v>0</v>
      </c>
      <c r="DP956">
        <v>1</v>
      </c>
      <c r="DQ956">
        <v>1</v>
      </c>
      <c r="DU956">
        <v>1009</v>
      </c>
      <c r="DV956" t="s">
        <v>29</v>
      </c>
      <c r="DW956" t="s">
        <v>29</v>
      </c>
      <c r="DX956">
        <v>1000</v>
      </c>
      <c r="DZ956" t="s">
        <v>3</v>
      </c>
      <c r="EA956" t="s">
        <v>3</v>
      </c>
      <c r="EB956" t="s">
        <v>3</v>
      </c>
      <c r="EC956" t="s">
        <v>3</v>
      </c>
      <c r="EE956">
        <v>29085444</v>
      </c>
      <c r="EF956">
        <v>12</v>
      </c>
      <c r="EG956" t="s">
        <v>31</v>
      </c>
      <c r="EH956">
        <v>0</v>
      </c>
      <c r="EI956" t="s">
        <v>3</v>
      </c>
      <c r="EJ956">
        <v>2</v>
      </c>
      <c r="EK956">
        <v>500002</v>
      </c>
      <c r="EL956" t="s">
        <v>32</v>
      </c>
      <c r="EM956" t="s">
        <v>33</v>
      </c>
      <c r="EO956" t="s">
        <v>3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FQ956">
        <v>0</v>
      </c>
      <c r="FR956">
        <f t="shared" si="720"/>
        <v>0</v>
      </c>
      <c r="FS956">
        <v>0</v>
      </c>
      <c r="FX956">
        <v>0</v>
      </c>
      <c r="FY956">
        <v>0</v>
      </c>
      <c r="GA956" t="s">
        <v>3</v>
      </c>
      <c r="GD956">
        <v>1</v>
      </c>
      <c r="GF956">
        <v>-304821490</v>
      </c>
      <c r="GG956">
        <v>2</v>
      </c>
      <c r="GH956">
        <v>1</v>
      </c>
      <c r="GI956">
        <v>-2</v>
      </c>
      <c r="GJ956">
        <v>0</v>
      </c>
      <c r="GK956">
        <v>0</v>
      </c>
      <c r="GL956">
        <f t="shared" si="721"/>
        <v>0</v>
      </c>
      <c r="GM956">
        <f t="shared" si="722"/>
        <v>0</v>
      </c>
      <c r="GN956">
        <f t="shared" si="723"/>
        <v>0</v>
      </c>
      <c r="GO956">
        <f t="shared" si="724"/>
        <v>0</v>
      </c>
      <c r="GP956">
        <f t="shared" si="725"/>
        <v>0</v>
      </c>
      <c r="GR956">
        <v>0</v>
      </c>
      <c r="GS956">
        <v>0</v>
      </c>
      <c r="GT956">
        <v>0</v>
      </c>
      <c r="GU956" t="s">
        <v>3</v>
      </c>
      <c r="GV956">
        <f t="shared" si="726"/>
        <v>0</v>
      </c>
      <c r="GW956">
        <v>1</v>
      </c>
      <c r="GX956">
        <f t="shared" si="727"/>
        <v>0</v>
      </c>
      <c r="HA956">
        <v>0</v>
      </c>
      <c r="HB956">
        <v>0</v>
      </c>
      <c r="HC956">
        <f t="shared" si="728"/>
        <v>0</v>
      </c>
      <c r="HE956" t="s">
        <v>3</v>
      </c>
      <c r="HF956" t="s">
        <v>3</v>
      </c>
      <c r="IK956">
        <v>0</v>
      </c>
    </row>
    <row r="957" spans="1:245">
      <c r="A957">
        <v>17</v>
      </c>
      <c r="B957">
        <v>0</v>
      </c>
      <c r="C957">
        <f>ROW(SmtRes!A1083)</f>
        <v>1083</v>
      </c>
      <c r="D957">
        <f>ROW(EtalonRes!A1066)</f>
        <v>1066</v>
      </c>
      <c r="E957" t="s">
        <v>39</v>
      </c>
      <c r="F957" t="s">
        <v>53</v>
      </c>
      <c r="G957" t="s">
        <v>54</v>
      </c>
      <c r="H957" t="s">
        <v>55</v>
      </c>
      <c r="I957">
        <f>ROUND(21.4/100,9)</f>
        <v>0.214</v>
      </c>
      <c r="J957">
        <v>0</v>
      </c>
      <c r="O957">
        <f t="shared" si="689"/>
        <v>208.83</v>
      </c>
      <c r="P957">
        <f t="shared" si="690"/>
        <v>0</v>
      </c>
      <c r="Q957">
        <f t="shared" si="691"/>
        <v>0</v>
      </c>
      <c r="R957">
        <f t="shared" si="692"/>
        <v>0</v>
      </c>
      <c r="S957">
        <f t="shared" si="693"/>
        <v>208.83</v>
      </c>
      <c r="T957">
        <f t="shared" si="694"/>
        <v>0</v>
      </c>
      <c r="U957">
        <f t="shared" si="695"/>
        <v>0.80677999999999994</v>
      </c>
      <c r="V957">
        <f t="shared" si="696"/>
        <v>0</v>
      </c>
      <c r="W957">
        <f t="shared" si="697"/>
        <v>0</v>
      </c>
      <c r="X957">
        <f t="shared" si="698"/>
        <v>142</v>
      </c>
      <c r="Y957">
        <f t="shared" si="699"/>
        <v>112.77</v>
      </c>
      <c r="AA957">
        <v>35806607</v>
      </c>
      <c r="AB957">
        <f t="shared" si="700"/>
        <v>29.41</v>
      </c>
      <c r="AC957">
        <f t="shared" si="701"/>
        <v>0</v>
      </c>
      <c r="AD957">
        <f t="shared" si="702"/>
        <v>0</v>
      </c>
      <c r="AE957">
        <f t="shared" si="703"/>
        <v>0</v>
      </c>
      <c r="AF957">
        <f t="shared" si="704"/>
        <v>29.41</v>
      </c>
      <c r="AG957">
        <f t="shared" si="705"/>
        <v>0</v>
      </c>
      <c r="AH957">
        <f t="shared" si="706"/>
        <v>3.77</v>
      </c>
      <c r="AI957">
        <f t="shared" si="707"/>
        <v>0</v>
      </c>
      <c r="AJ957">
        <f t="shared" si="708"/>
        <v>0</v>
      </c>
      <c r="AK957">
        <v>29.41</v>
      </c>
      <c r="AL957">
        <v>0</v>
      </c>
      <c r="AM957">
        <v>0</v>
      </c>
      <c r="AN957">
        <v>0</v>
      </c>
      <c r="AO957">
        <v>29.41</v>
      </c>
      <c r="AP957">
        <v>0</v>
      </c>
      <c r="AQ957">
        <v>3.77</v>
      </c>
      <c r="AR957">
        <v>0</v>
      </c>
      <c r="AS957">
        <v>0</v>
      </c>
      <c r="AT957">
        <v>68</v>
      </c>
      <c r="AU957">
        <v>54</v>
      </c>
      <c r="AV957">
        <v>1</v>
      </c>
      <c r="AW957">
        <v>1</v>
      </c>
      <c r="AZ957">
        <v>1</v>
      </c>
      <c r="BA957">
        <v>33.18</v>
      </c>
      <c r="BB957">
        <v>1</v>
      </c>
      <c r="BC957">
        <v>1</v>
      </c>
      <c r="BD957" t="s">
        <v>3</v>
      </c>
      <c r="BE957" t="s">
        <v>3</v>
      </c>
      <c r="BF957" t="s">
        <v>3</v>
      </c>
      <c r="BG957" t="s">
        <v>3</v>
      </c>
      <c r="BH957">
        <v>0</v>
      </c>
      <c r="BI957">
        <v>1</v>
      </c>
      <c r="BJ957" t="s">
        <v>56</v>
      </c>
      <c r="BM957">
        <v>57001</v>
      </c>
      <c r="BN957">
        <v>0</v>
      </c>
      <c r="BO957" t="s">
        <v>53</v>
      </c>
      <c r="BP957">
        <v>1</v>
      </c>
      <c r="BQ957">
        <v>6</v>
      </c>
      <c r="BR957">
        <v>0</v>
      </c>
      <c r="BS957">
        <v>33.18</v>
      </c>
      <c r="BT957">
        <v>1</v>
      </c>
      <c r="BU957">
        <v>1</v>
      </c>
      <c r="BV957">
        <v>1</v>
      </c>
      <c r="BW957">
        <v>1</v>
      </c>
      <c r="BX957">
        <v>1</v>
      </c>
      <c r="BY957" t="s">
        <v>3</v>
      </c>
      <c r="BZ957">
        <v>80</v>
      </c>
      <c r="CA957">
        <v>68</v>
      </c>
      <c r="CE957">
        <v>0</v>
      </c>
      <c r="CF957">
        <v>0</v>
      </c>
      <c r="CG957">
        <v>0</v>
      </c>
      <c r="CM957">
        <v>0</v>
      </c>
      <c r="CN957" t="s">
        <v>3</v>
      </c>
      <c r="CO957">
        <v>0</v>
      </c>
      <c r="CP957">
        <f t="shared" si="709"/>
        <v>208.83</v>
      </c>
      <c r="CQ957">
        <f t="shared" si="710"/>
        <v>0</v>
      </c>
      <c r="CR957">
        <f t="shared" si="711"/>
        <v>0</v>
      </c>
      <c r="CS957">
        <f t="shared" si="712"/>
        <v>0</v>
      </c>
      <c r="CT957">
        <f t="shared" si="713"/>
        <v>975.82380000000001</v>
      </c>
      <c r="CU957">
        <f t="shared" si="714"/>
        <v>0</v>
      </c>
      <c r="CV957">
        <f t="shared" si="715"/>
        <v>3.77</v>
      </c>
      <c r="CW957">
        <f t="shared" si="716"/>
        <v>0</v>
      </c>
      <c r="CX957">
        <f t="shared" si="717"/>
        <v>0</v>
      </c>
      <c r="CY957">
        <f t="shared" si="718"/>
        <v>142.0044</v>
      </c>
      <c r="CZ957">
        <f t="shared" si="719"/>
        <v>112.76820000000002</v>
      </c>
      <c r="DC957" t="s">
        <v>3</v>
      </c>
      <c r="DD957" t="s">
        <v>3</v>
      </c>
      <c r="DE957" t="s">
        <v>3</v>
      </c>
      <c r="DF957" t="s">
        <v>3</v>
      </c>
      <c r="DG957" t="s">
        <v>3</v>
      </c>
      <c r="DH957" t="s">
        <v>3</v>
      </c>
      <c r="DI957" t="s">
        <v>3</v>
      </c>
      <c r="DJ957" t="s">
        <v>3</v>
      </c>
      <c r="DK957" t="s">
        <v>3</v>
      </c>
      <c r="DL957" t="s">
        <v>3</v>
      </c>
      <c r="DM957" t="s">
        <v>3</v>
      </c>
      <c r="DN957">
        <v>0</v>
      </c>
      <c r="DO957">
        <v>0</v>
      </c>
      <c r="DP957">
        <v>1</v>
      </c>
      <c r="DQ957">
        <v>1</v>
      </c>
      <c r="DU957">
        <v>1013</v>
      </c>
      <c r="DV957" t="s">
        <v>55</v>
      </c>
      <c r="DW957" t="s">
        <v>55</v>
      </c>
      <c r="DX957">
        <v>1</v>
      </c>
      <c r="DZ957" t="s">
        <v>3</v>
      </c>
      <c r="EA957" t="s">
        <v>3</v>
      </c>
      <c r="EB957" t="s">
        <v>3</v>
      </c>
      <c r="EC957" t="s">
        <v>3</v>
      </c>
      <c r="EE957">
        <v>29085590</v>
      </c>
      <c r="EF957">
        <v>6</v>
      </c>
      <c r="EG957" t="s">
        <v>21</v>
      </c>
      <c r="EH957">
        <v>0</v>
      </c>
      <c r="EI957" t="s">
        <v>3</v>
      </c>
      <c r="EJ957">
        <v>1</v>
      </c>
      <c r="EK957">
        <v>57001</v>
      </c>
      <c r="EL957" t="s">
        <v>22</v>
      </c>
      <c r="EM957" t="s">
        <v>23</v>
      </c>
      <c r="EO957" t="s">
        <v>3</v>
      </c>
      <c r="EQ957">
        <v>0</v>
      </c>
      <c r="ER957">
        <v>29.41</v>
      </c>
      <c r="ES957">
        <v>0</v>
      </c>
      <c r="ET957">
        <v>0</v>
      </c>
      <c r="EU957">
        <v>0</v>
      </c>
      <c r="EV957">
        <v>29.41</v>
      </c>
      <c r="EW957">
        <v>3.77</v>
      </c>
      <c r="EX957">
        <v>0</v>
      </c>
      <c r="EY957">
        <v>0</v>
      </c>
      <c r="FQ957">
        <v>0</v>
      </c>
      <c r="FR957">
        <f t="shared" si="720"/>
        <v>0</v>
      </c>
      <c r="FS957">
        <v>0</v>
      </c>
      <c r="FV957" t="s">
        <v>24</v>
      </c>
      <c r="FW957" t="s">
        <v>25</v>
      </c>
      <c r="FX957">
        <v>80</v>
      </c>
      <c r="FY957">
        <v>68</v>
      </c>
      <c r="GA957" t="s">
        <v>3</v>
      </c>
      <c r="GD957">
        <v>1</v>
      </c>
      <c r="GF957">
        <v>1266291680</v>
      </c>
      <c r="GG957">
        <v>2</v>
      </c>
      <c r="GH957">
        <v>1</v>
      </c>
      <c r="GI957">
        <v>2</v>
      </c>
      <c r="GJ957">
        <v>0</v>
      </c>
      <c r="GK957">
        <v>0</v>
      </c>
      <c r="GL957">
        <f t="shared" si="721"/>
        <v>0</v>
      </c>
      <c r="GM957">
        <f t="shared" si="722"/>
        <v>463.6</v>
      </c>
      <c r="GN957">
        <f t="shared" si="723"/>
        <v>463.6</v>
      </c>
      <c r="GO957">
        <f t="shared" si="724"/>
        <v>0</v>
      </c>
      <c r="GP957">
        <f t="shared" si="725"/>
        <v>0</v>
      </c>
      <c r="GR957">
        <v>0</v>
      </c>
      <c r="GS957">
        <v>3</v>
      </c>
      <c r="GT957">
        <v>0</v>
      </c>
      <c r="GU957" t="s">
        <v>3</v>
      </c>
      <c r="GV957">
        <f t="shared" si="726"/>
        <v>0</v>
      </c>
      <c r="GW957">
        <v>1</v>
      </c>
      <c r="GX957">
        <f t="shared" si="727"/>
        <v>0</v>
      </c>
      <c r="HA957">
        <v>0</v>
      </c>
      <c r="HB957">
        <v>0</v>
      </c>
      <c r="HC957">
        <f t="shared" si="728"/>
        <v>0</v>
      </c>
      <c r="HE957" t="s">
        <v>3</v>
      </c>
      <c r="HF957" t="s">
        <v>3</v>
      </c>
      <c r="IK957">
        <v>0</v>
      </c>
    </row>
    <row r="958" spans="1:245">
      <c r="A958">
        <v>18</v>
      </c>
      <c r="B958">
        <v>0</v>
      </c>
      <c r="C958">
        <v>1083</v>
      </c>
      <c r="E958" t="s">
        <v>43</v>
      </c>
      <c r="F958" t="s">
        <v>27</v>
      </c>
      <c r="G958" t="s">
        <v>28</v>
      </c>
      <c r="H958" t="s">
        <v>29</v>
      </c>
      <c r="I958">
        <f>I957*J958</f>
        <v>2.3539999999999998E-2</v>
      </c>
      <c r="J958">
        <v>0.11</v>
      </c>
      <c r="O958">
        <f t="shared" si="689"/>
        <v>0</v>
      </c>
      <c r="P958">
        <f t="shared" si="690"/>
        <v>0</v>
      </c>
      <c r="Q958">
        <f t="shared" si="691"/>
        <v>0</v>
      </c>
      <c r="R958">
        <f t="shared" si="692"/>
        <v>0</v>
      </c>
      <c r="S958">
        <f t="shared" si="693"/>
        <v>0</v>
      </c>
      <c r="T958">
        <f t="shared" si="694"/>
        <v>0</v>
      </c>
      <c r="U958">
        <f t="shared" si="695"/>
        <v>0</v>
      </c>
      <c r="V958">
        <f t="shared" si="696"/>
        <v>0</v>
      </c>
      <c r="W958">
        <f t="shared" si="697"/>
        <v>0</v>
      </c>
      <c r="X958">
        <f t="shared" si="698"/>
        <v>0</v>
      </c>
      <c r="Y958">
        <f t="shared" si="699"/>
        <v>0</v>
      </c>
      <c r="AA958">
        <v>35806607</v>
      </c>
      <c r="AB958">
        <f t="shared" si="700"/>
        <v>0</v>
      </c>
      <c r="AC958">
        <f t="shared" si="701"/>
        <v>0</v>
      </c>
      <c r="AD958">
        <f t="shared" si="702"/>
        <v>0</v>
      </c>
      <c r="AE958">
        <f t="shared" si="703"/>
        <v>0</v>
      </c>
      <c r="AF958">
        <f t="shared" si="704"/>
        <v>0</v>
      </c>
      <c r="AG958">
        <f t="shared" si="705"/>
        <v>0</v>
      </c>
      <c r="AH958">
        <f t="shared" si="706"/>
        <v>0</v>
      </c>
      <c r="AI958">
        <f t="shared" si="707"/>
        <v>0</v>
      </c>
      <c r="AJ958">
        <f t="shared" si="708"/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1</v>
      </c>
      <c r="AW958">
        <v>1</v>
      </c>
      <c r="AZ958">
        <v>1</v>
      </c>
      <c r="BA958">
        <v>1</v>
      </c>
      <c r="BB958">
        <v>1</v>
      </c>
      <c r="BC958">
        <v>1</v>
      </c>
      <c r="BD958" t="s">
        <v>3</v>
      </c>
      <c r="BE958" t="s">
        <v>3</v>
      </c>
      <c r="BF958" t="s">
        <v>3</v>
      </c>
      <c r="BG958" t="s">
        <v>3</v>
      </c>
      <c r="BH958">
        <v>3</v>
      </c>
      <c r="BI958">
        <v>2</v>
      </c>
      <c r="BJ958" t="s">
        <v>30</v>
      </c>
      <c r="BM958">
        <v>500002</v>
      </c>
      <c r="BN958">
        <v>0</v>
      </c>
      <c r="BO958" t="s">
        <v>3</v>
      </c>
      <c r="BP958">
        <v>0</v>
      </c>
      <c r="BQ958">
        <v>12</v>
      </c>
      <c r="BR958">
        <v>0</v>
      </c>
      <c r="BS958">
        <v>1</v>
      </c>
      <c r="BT958">
        <v>1</v>
      </c>
      <c r="BU958">
        <v>1</v>
      </c>
      <c r="BV958">
        <v>1</v>
      </c>
      <c r="BW958">
        <v>1</v>
      </c>
      <c r="BX958">
        <v>1</v>
      </c>
      <c r="BY958" t="s">
        <v>3</v>
      </c>
      <c r="BZ958">
        <v>0</v>
      </c>
      <c r="CA958">
        <v>0</v>
      </c>
      <c r="CE958">
        <v>0</v>
      </c>
      <c r="CF958">
        <v>0</v>
      </c>
      <c r="CG958">
        <v>0</v>
      </c>
      <c r="CM958">
        <v>0</v>
      </c>
      <c r="CN958" t="s">
        <v>3</v>
      </c>
      <c r="CO958">
        <v>0</v>
      </c>
      <c r="CP958">
        <f t="shared" si="709"/>
        <v>0</v>
      </c>
      <c r="CQ958">
        <f t="shared" si="710"/>
        <v>0</v>
      </c>
      <c r="CR958">
        <f t="shared" si="711"/>
        <v>0</v>
      </c>
      <c r="CS958">
        <f t="shared" si="712"/>
        <v>0</v>
      </c>
      <c r="CT958">
        <f t="shared" si="713"/>
        <v>0</v>
      </c>
      <c r="CU958">
        <f t="shared" si="714"/>
        <v>0</v>
      </c>
      <c r="CV958">
        <f t="shared" si="715"/>
        <v>0</v>
      </c>
      <c r="CW958">
        <f t="shared" si="716"/>
        <v>0</v>
      </c>
      <c r="CX958">
        <f t="shared" si="717"/>
        <v>0</v>
      </c>
      <c r="CY958">
        <f t="shared" si="718"/>
        <v>0</v>
      </c>
      <c r="CZ958">
        <f t="shared" si="719"/>
        <v>0</v>
      </c>
      <c r="DC958" t="s">
        <v>3</v>
      </c>
      <c r="DD958" t="s">
        <v>3</v>
      </c>
      <c r="DE958" t="s">
        <v>3</v>
      </c>
      <c r="DF958" t="s">
        <v>3</v>
      </c>
      <c r="DG958" t="s">
        <v>3</v>
      </c>
      <c r="DH958" t="s">
        <v>3</v>
      </c>
      <c r="DI958" t="s">
        <v>3</v>
      </c>
      <c r="DJ958" t="s">
        <v>3</v>
      </c>
      <c r="DK958" t="s">
        <v>3</v>
      </c>
      <c r="DL958" t="s">
        <v>3</v>
      </c>
      <c r="DM958" t="s">
        <v>3</v>
      </c>
      <c r="DN958">
        <v>0</v>
      </c>
      <c r="DO958">
        <v>0</v>
      </c>
      <c r="DP958">
        <v>1</v>
      </c>
      <c r="DQ958">
        <v>1</v>
      </c>
      <c r="DU958">
        <v>1009</v>
      </c>
      <c r="DV958" t="s">
        <v>29</v>
      </c>
      <c r="DW958" t="s">
        <v>29</v>
      </c>
      <c r="DX958">
        <v>1000</v>
      </c>
      <c r="DZ958" t="s">
        <v>3</v>
      </c>
      <c r="EA958" t="s">
        <v>3</v>
      </c>
      <c r="EB958" t="s">
        <v>3</v>
      </c>
      <c r="EC958" t="s">
        <v>3</v>
      </c>
      <c r="EE958">
        <v>29085444</v>
      </c>
      <c r="EF958">
        <v>12</v>
      </c>
      <c r="EG958" t="s">
        <v>31</v>
      </c>
      <c r="EH958">
        <v>0</v>
      </c>
      <c r="EI958" t="s">
        <v>3</v>
      </c>
      <c r="EJ958">
        <v>2</v>
      </c>
      <c r="EK958">
        <v>500002</v>
      </c>
      <c r="EL958" t="s">
        <v>32</v>
      </c>
      <c r="EM958" t="s">
        <v>33</v>
      </c>
      <c r="EO958" t="s">
        <v>3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FQ958">
        <v>0</v>
      </c>
      <c r="FR958">
        <f t="shared" si="720"/>
        <v>0</v>
      </c>
      <c r="FS958">
        <v>0</v>
      </c>
      <c r="FX958">
        <v>0</v>
      </c>
      <c r="FY958">
        <v>0</v>
      </c>
      <c r="GA958" t="s">
        <v>3</v>
      </c>
      <c r="GD958">
        <v>1</v>
      </c>
      <c r="GF958">
        <v>-304821490</v>
      </c>
      <c r="GG958">
        <v>2</v>
      </c>
      <c r="GH958">
        <v>1</v>
      </c>
      <c r="GI958">
        <v>-2</v>
      </c>
      <c r="GJ958">
        <v>0</v>
      </c>
      <c r="GK958">
        <v>0</v>
      </c>
      <c r="GL958">
        <f t="shared" si="721"/>
        <v>0</v>
      </c>
      <c r="GM958">
        <f t="shared" si="722"/>
        <v>0</v>
      </c>
      <c r="GN958">
        <f t="shared" si="723"/>
        <v>0</v>
      </c>
      <c r="GO958">
        <f t="shared" si="724"/>
        <v>0</v>
      </c>
      <c r="GP958">
        <f t="shared" si="725"/>
        <v>0</v>
      </c>
      <c r="GR958">
        <v>0</v>
      </c>
      <c r="GS958">
        <v>0</v>
      </c>
      <c r="GT958">
        <v>0</v>
      </c>
      <c r="GU958" t="s">
        <v>3</v>
      </c>
      <c r="GV958">
        <f t="shared" si="726"/>
        <v>0</v>
      </c>
      <c r="GW958">
        <v>1</v>
      </c>
      <c r="GX958">
        <f t="shared" si="727"/>
        <v>0</v>
      </c>
      <c r="HA958">
        <v>0</v>
      </c>
      <c r="HB958">
        <v>0</v>
      </c>
      <c r="HC958">
        <f t="shared" si="728"/>
        <v>0</v>
      </c>
      <c r="HE958" t="s">
        <v>3</v>
      </c>
      <c r="HF958" t="s">
        <v>3</v>
      </c>
      <c r="IK958">
        <v>0</v>
      </c>
    </row>
    <row r="959" spans="1:245">
      <c r="A959">
        <v>17</v>
      </c>
      <c r="B959">
        <v>0</v>
      </c>
      <c r="C959">
        <f>ROW(SmtRes!A1084)</f>
        <v>1084</v>
      </c>
      <c r="D959">
        <f>ROW(EtalonRes!A1067)</f>
        <v>1067</v>
      </c>
      <c r="E959" t="s">
        <v>44</v>
      </c>
      <c r="F959" t="s">
        <v>59</v>
      </c>
      <c r="G959" t="s">
        <v>60</v>
      </c>
      <c r="H959" t="s">
        <v>61</v>
      </c>
      <c r="I959">
        <f>ROUND(4/100,9)</f>
        <v>0.04</v>
      </c>
      <c r="J959">
        <v>0</v>
      </c>
      <c r="O959">
        <f t="shared" si="689"/>
        <v>60.45</v>
      </c>
      <c r="P959">
        <f t="shared" si="690"/>
        <v>0</v>
      </c>
      <c r="Q959">
        <f t="shared" si="691"/>
        <v>0</v>
      </c>
      <c r="R959">
        <f t="shared" si="692"/>
        <v>0</v>
      </c>
      <c r="S959">
        <f t="shared" si="693"/>
        <v>60.45</v>
      </c>
      <c r="T959">
        <f t="shared" si="694"/>
        <v>0</v>
      </c>
      <c r="U959">
        <f t="shared" si="695"/>
        <v>0.2336</v>
      </c>
      <c r="V959">
        <f t="shared" si="696"/>
        <v>0</v>
      </c>
      <c r="W959">
        <f t="shared" si="697"/>
        <v>0</v>
      </c>
      <c r="X959">
        <f t="shared" si="698"/>
        <v>43.52</v>
      </c>
      <c r="Y959">
        <f t="shared" si="699"/>
        <v>31.43</v>
      </c>
      <c r="AA959">
        <v>35806607</v>
      </c>
      <c r="AB959">
        <f t="shared" si="700"/>
        <v>45.55</v>
      </c>
      <c r="AC959">
        <f t="shared" si="701"/>
        <v>0</v>
      </c>
      <c r="AD959">
        <f t="shared" si="702"/>
        <v>0</v>
      </c>
      <c r="AE959">
        <f t="shared" si="703"/>
        <v>0</v>
      </c>
      <c r="AF959">
        <f t="shared" si="704"/>
        <v>45.55</v>
      </c>
      <c r="AG959">
        <f t="shared" si="705"/>
        <v>0</v>
      </c>
      <c r="AH959">
        <f t="shared" si="706"/>
        <v>5.84</v>
      </c>
      <c r="AI959">
        <f t="shared" si="707"/>
        <v>0</v>
      </c>
      <c r="AJ959">
        <f t="shared" si="708"/>
        <v>0</v>
      </c>
      <c r="AK959">
        <v>45.55</v>
      </c>
      <c r="AL959">
        <v>0</v>
      </c>
      <c r="AM959">
        <v>0</v>
      </c>
      <c r="AN959">
        <v>0</v>
      </c>
      <c r="AO959">
        <v>45.55</v>
      </c>
      <c r="AP959">
        <v>0</v>
      </c>
      <c r="AQ959">
        <v>5.84</v>
      </c>
      <c r="AR959">
        <v>0</v>
      </c>
      <c r="AS959">
        <v>0</v>
      </c>
      <c r="AT959">
        <v>72</v>
      </c>
      <c r="AU959">
        <v>52</v>
      </c>
      <c r="AV959">
        <v>1</v>
      </c>
      <c r="AW959">
        <v>1</v>
      </c>
      <c r="AZ959">
        <v>1</v>
      </c>
      <c r="BA959">
        <v>33.18</v>
      </c>
      <c r="BB959">
        <v>1</v>
      </c>
      <c r="BC959">
        <v>1</v>
      </c>
      <c r="BD959" t="s">
        <v>3</v>
      </c>
      <c r="BE959" t="s">
        <v>3</v>
      </c>
      <c r="BF959" t="s">
        <v>3</v>
      </c>
      <c r="BG959" t="s">
        <v>3</v>
      </c>
      <c r="BH959">
        <v>0</v>
      </c>
      <c r="BI959">
        <v>1</v>
      </c>
      <c r="BJ959" t="s">
        <v>62</v>
      </c>
      <c r="BM959">
        <v>67001</v>
      </c>
      <c r="BN959">
        <v>0</v>
      </c>
      <c r="BO959" t="s">
        <v>59</v>
      </c>
      <c r="BP959">
        <v>1</v>
      </c>
      <c r="BQ959">
        <v>6</v>
      </c>
      <c r="BR959">
        <v>0</v>
      </c>
      <c r="BS959">
        <v>33.18</v>
      </c>
      <c r="BT959">
        <v>1</v>
      </c>
      <c r="BU959">
        <v>1</v>
      </c>
      <c r="BV959">
        <v>1</v>
      </c>
      <c r="BW959">
        <v>1</v>
      </c>
      <c r="BX959">
        <v>1</v>
      </c>
      <c r="BY959" t="s">
        <v>3</v>
      </c>
      <c r="BZ959">
        <v>85</v>
      </c>
      <c r="CA959">
        <v>65</v>
      </c>
      <c r="CE959">
        <v>0</v>
      </c>
      <c r="CF959">
        <v>0</v>
      </c>
      <c r="CG959">
        <v>0</v>
      </c>
      <c r="CM959">
        <v>0</v>
      </c>
      <c r="CN959" t="s">
        <v>3</v>
      </c>
      <c r="CO959">
        <v>0</v>
      </c>
      <c r="CP959">
        <f t="shared" si="709"/>
        <v>60.45</v>
      </c>
      <c r="CQ959">
        <f t="shared" si="710"/>
        <v>0</v>
      </c>
      <c r="CR959">
        <f t="shared" si="711"/>
        <v>0</v>
      </c>
      <c r="CS959">
        <f t="shared" si="712"/>
        <v>0</v>
      </c>
      <c r="CT959">
        <f t="shared" si="713"/>
        <v>1511.3489999999999</v>
      </c>
      <c r="CU959">
        <f t="shared" si="714"/>
        <v>0</v>
      </c>
      <c r="CV959">
        <f t="shared" si="715"/>
        <v>5.84</v>
      </c>
      <c r="CW959">
        <f t="shared" si="716"/>
        <v>0</v>
      </c>
      <c r="CX959">
        <f t="shared" si="717"/>
        <v>0</v>
      </c>
      <c r="CY959">
        <f t="shared" si="718"/>
        <v>43.524000000000008</v>
      </c>
      <c r="CZ959">
        <f t="shared" si="719"/>
        <v>31.434000000000001</v>
      </c>
      <c r="DC959" t="s">
        <v>3</v>
      </c>
      <c r="DD959" t="s">
        <v>3</v>
      </c>
      <c r="DE959" t="s">
        <v>3</v>
      </c>
      <c r="DF959" t="s">
        <v>3</v>
      </c>
      <c r="DG959" t="s">
        <v>3</v>
      </c>
      <c r="DH959" t="s">
        <v>3</v>
      </c>
      <c r="DI959" t="s">
        <v>3</v>
      </c>
      <c r="DJ959" t="s">
        <v>3</v>
      </c>
      <c r="DK959" t="s">
        <v>3</v>
      </c>
      <c r="DL959" t="s">
        <v>3</v>
      </c>
      <c r="DM959" t="s">
        <v>3</v>
      </c>
      <c r="DN959">
        <v>0</v>
      </c>
      <c r="DO959">
        <v>0</v>
      </c>
      <c r="DP959">
        <v>1</v>
      </c>
      <c r="DQ959">
        <v>1</v>
      </c>
      <c r="DU959">
        <v>1010</v>
      </c>
      <c r="DV959" t="s">
        <v>61</v>
      </c>
      <c r="DW959" t="s">
        <v>61</v>
      </c>
      <c r="DX959">
        <v>100</v>
      </c>
      <c r="DZ959" t="s">
        <v>3</v>
      </c>
      <c r="EA959" t="s">
        <v>3</v>
      </c>
      <c r="EB959" t="s">
        <v>3</v>
      </c>
      <c r="EC959" t="s">
        <v>3</v>
      </c>
      <c r="EE959">
        <v>29085636</v>
      </c>
      <c r="EF959">
        <v>6</v>
      </c>
      <c r="EG959" t="s">
        <v>21</v>
      </c>
      <c r="EH959">
        <v>0</v>
      </c>
      <c r="EI959" t="s">
        <v>3</v>
      </c>
      <c r="EJ959">
        <v>1</v>
      </c>
      <c r="EK959">
        <v>67001</v>
      </c>
      <c r="EL959" t="s">
        <v>63</v>
      </c>
      <c r="EM959" t="s">
        <v>64</v>
      </c>
      <c r="EO959" t="s">
        <v>3</v>
      </c>
      <c r="EQ959">
        <v>0</v>
      </c>
      <c r="ER959">
        <v>45.55</v>
      </c>
      <c r="ES959">
        <v>0</v>
      </c>
      <c r="ET959">
        <v>0</v>
      </c>
      <c r="EU959">
        <v>0</v>
      </c>
      <c r="EV959">
        <v>45.55</v>
      </c>
      <c r="EW959">
        <v>5.84</v>
      </c>
      <c r="EX959">
        <v>0</v>
      </c>
      <c r="EY959">
        <v>0</v>
      </c>
      <c r="FQ959">
        <v>0</v>
      </c>
      <c r="FR959">
        <f t="shared" si="720"/>
        <v>0</v>
      </c>
      <c r="FS959">
        <v>0</v>
      </c>
      <c r="FV959" t="s">
        <v>24</v>
      </c>
      <c r="FW959" t="s">
        <v>25</v>
      </c>
      <c r="FX959">
        <v>85</v>
      </c>
      <c r="FY959">
        <v>65</v>
      </c>
      <c r="GA959" t="s">
        <v>3</v>
      </c>
      <c r="GD959">
        <v>1</v>
      </c>
      <c r="GF959">
        <v>-1255865036</v>
      </c>
      <c r="GG959">
        <v>2</v>
      </c>
      <c r="GH959">
        <v>1</v>
      </c>
      <c r="GI959">
        <v>2</v>
      </c>
      <c r="GJ959">
        <v>0</v>
      </c>
      <c r="GK959">
        <v>0</v>
      </c>
      <c r="GL959">
        <f t="shared" si="721"/>
        <v>0</v>
      </c>
      <c r="GM959">
        <f t="shared" si="722"/>
        <v>135.4</v>
      </c>
      <c r="GN959">
        <f t="shared" si="723"/>
        <v>135.4</v>
      </c>
      <c r="GO959">
        <f t="shared" si="724"/>
        <v>0</v>
      </c>
      <c r="GP959">
        <f t="shared" si="725"/>
        <v>0</v>
      </c>
      <c r="GR959">
        <v>0</v>
      </c>
      <c r="GS959">
        <v>3</v>
      </c>
      <c r="GT959">
        <v>0</v>
      </c>
      <c r="GU959" t="s">
        <v>3</v>
      </c>
      <c r="GV959">
        <f t="shared" si="726"/>
        <v>0</v>
      </c>
      <c r="GW959">
        <v>1</v>
      </c>
      <c r="GX959">
        <f t="shared" si="727"/>
        <v>0</v>
      </c>
      <c r="HA959">
        <v>0</v>
      </c>
      <c r="HB959">
        <v>0</v>
      </c>
      <c r="HC959">
        <f t="shared" si="728"/>
        <v>0</v>
      </c>
      <c r="HE959" t="s">
        <v>3</v>
      </c>
      <c r="HF959" t="s">
        <v>3</v>
      </c>
      <c r="IK959">
        <v>0</v>
      </c>
    </row>
    <row r="960" spans="1:245">
      <c r="A960">
        <v>17</v>
      </c>
      <c r="B960">
        <v>0</v>
      </c>
      <c r="C960">
        <f>ROW(SmtRes!A1087)</f>
        <v>1087</v>
      </c>
      <c r="D960">
        <f>ROW(EtalonRes!A1070)</f>
        <v>1070</v>
      </c>
      <c r="E960" t="s">
        <v>52</v>
      </c>
      <c r="F960" t="s">
        <v>66</v>
      </c>
      <c r="G960" t="s">
        <v>67</v>
      </c>
      <c r="H960" t="s">
        <v>68</v>
      </c>
      <c r="I960">
        <f>ROUND(20/100,9)</f>
        <v>0.2</v>
      </c>
      <c r="J960">
        <v>0</v>
      </c>
      <c r="O960">
        <f t="shared" si="689"/>
        <v>499.89</v>
      </c>
      <c r="P960">
        <f t="shared" si="690"/>
        <v>0</v>
      </c>
      <c r="Q960">
        <f t="shared" si="691"/>
        <v>0.93</v>
      </c>
      <c r="R960">
        <f t="shared" si="692"/>
        <v>0.93</v>
      </c>
      <c r="S960">
        <f t="shared" si="693"/>
        <v>498.96</v>
      </c>
      <c r="T960">
        <f t="shared" si="694"/>
        <v>0</v>
      </c>
      <c r="U960">
        <f t="shared" si="695"/>
        <v>1.9280000000000002</v>
      </c>
      <c r="V960">
        <f t="shared" si="696"/>
        <v>2E-3</v>
      </c>
      <c r="W960">
        <f t="shared" si="697"/>
        <v>0</v>
      </c>
      <c r="X960">
        <f t="shared" si="698"/>
        <v>359.92</v>
      </c>
      <c r="Y960">
        <f t="shared" si="699"/>
        <v>259.94</v>
      </c>
      <c r="AA960">
        <v>35806607</v>
      </c>
      <c r="AB960">
        <f t="shared" si="700"/>
        <v>75.5</v>
      </c>
      <c r="AC960">
        <f t="shared" si="701"/>
        <v>0</v>
      </c>
      <c r="AD960">
        <f t="shared" si="702"/>
        <v>0.31</v>
      </c>
      <c r="AE960">
        <f t="shared" si="703"/>
        <v>0.14000000000000001</v>
      </c>
      <c r="AF960">
        <f t="shared" si="704"/>
        <v>75.19</v>
      </c>
      <c r="AG960">
        <f t="shared" si="705"/>
        <v>0</v>
      </c>
      <c r="AH960">
        <f t="shared" si="706"/>
        <v>9.64</v>
      </c>
      <c r="AI960">
        <f t="shared" si="707"/>
        <v>0.01</v>
      </c>
      <c r="AJ960">
        <f t="shared" si="708"/>
        <v>0</v>
      </c>
      <c r="AK960">
        <v>75.5</v>
      </c>
      <c r="AL960">
        <v>0</v>
      </c>
      <c r="AM960">
        <v>0.31</v>
      </c>
      <c r="AN960">
        <v>0.14000000000000001</v>
      </c>
      <c r="AO960">
        <v>75.19</v>
      </c>
      <c r="AP960">
        <v>0</v>
      </c>
      <c r="AQ960">
        <v>9.64</v>
      </c>
      <c r="AR960">
        <v>0.01</v>
      </c>
      <c r="AS960">
        <v>0</v>
      </c>
      <c r="AT960">
        <v>72</v>
      </c>
      <c r="AU960">
        <v>52</v>
      </c>
      <c r="AV960">
        <v>1</v>
      </c>
      <c r="AW960">
        <v>1</v>
      </c>
      <c r="AZ960">
        <v>1</v>
      </c>
      <c r="BA960">
        <v>33.18</v>
      </c>
      <c r="BB960">
        <v>15.06</v>
      </c>
      <c r="BC960">
        <v>1</v>
      </c>
      <c r="BD960" t="s">
        <v>3</v>
      </c>
      <c r="BE960" t="s">
        <v>3</v>
      </c>
      <c r="BF960" t="s">
        <v>3</v>
      </c>
      <c r="BG960" t="s">
        <v>3</v>
      </c>
      <c r="BH960">
        <v>0</v>
      </c>
      <c r="BI960">
        <v>1</v>
      </c>
      <c r="BJ960" t="s">
        <v>69</v>
      </c>
      <c r="BM960">
        <v>67001</v>
      </c>
      <c r="BN960">
        <v>0</v>
      </c>
      <c r="BO960" t="s">
        <v>66</v>
      </c>
      <c r="BP960">
        <v>1</v>
      </c>
      <c r="BQ960">
        <v>6</v>
      </c>
      <c r="BR960">
        <v>0</v>
      </c>
      <c r="BS960">
        <v>33.18</v>
      </c>
      <c r="BT960">
        <v>1</v>
      </c>
      <c r="BU960">
        <v>1</v>
      </c>
      <c r="BV960">
        <v>1</v>
      </c>
      <c r="BW960">
        <v>1</v>
      </c>
      <c r="BX960">
        <v>1</v>
      </c>
      <c r="BY960" t="s">
        <v>3</v>
      </c>
      <c r="BZ960">
        <v>85</v>
      </c>
      <c r="CA960">
        <v>65</v>
      </c>
      <c r="CE960">
        <v>0</v>
      </c>
      <c r="CF960">
        <v>0</v>
      </c>
      <c r="CG960">
        <v>0</v>
      </c>
      <c r="CM960">
        <v>0</v>
      </c>
      <c r="CN960" t="s">
        <v>3</v>
      </c>
      <c r="CO960">
        <v>0</v>
      </c>
      <c r="CP960">
        <f t="shared" si="709"/>
        <v>499.89</v>
      </c>
      <c r="CQ960">
        <f t="shared" si="710"/>
        <v>0</v>
      </c>
      <c r="CR960">
        <f t="shared" si="711"/>
        <v>4.6686000000000005</v>
      </c>
      <c r="CS960">
        <f t="shared" si="712"/>
        <v>4.6452</v>
      </c>
      <c r="CT960">
        <f t="shared" si="713"/>
        <v>2494.8042</v>
      </c>
      <c r="CU960">
        <f t="shared" si="714"/>
        <v>0</v>
      </c>
      <c r="CV960">
        <f t="shared" si="715"/>
        <v>9.64</v>
      </c>
      <c r="CW960">
        <f t="shared" si="716"/>
        <v>0.01</v>
      </c>
      <c r="CX960">
        <f t="shared" si="717"/>
        <v>0</v>
      </c>
      <c r="CY960">
        <f t="shared" si="718"/>
        <v>359.92080000000004</v>
      </c>
      <c r="CZ960">
        <f t="shared" si="719"/>
        <v>259.94279999999998</v>
      </c>
      <c r="DC960" t="s">
        <v>3</v>
      </c>
      <c r="DD960" t="s">
        <v>3</v>
      </c>
      <c r="DE960" t="s">
        <v>3</v>
      </c>
      <c r="DF960" t="s">
        <v>3</v>
      </c>
      <c r="DG960" t="s">
        <v>3</v>
      </c>
      <c r="DH960" t="s">
        <v>3</v>
      </c>
      <c r="DI960" t="s">
        <v>3</v>
      </c>
      <c r="DJ960" t="s">
        <v>3</v>
      </c>
      <c r="DK960" t="s">
        <v>3</v>
      </c>
      <c r="DL960" t="s">
        <v>3</v>
      </c>
      <c r="DM960" t="s">
        <v>3</v>
      </c>
      <c r="DN960">
        <v>0</v>
      </c>
      <c r="DO960">
        <v>0</v>
      </c>
      <c r="DP960">
        <v>1</v>
      </c>
      <c r="DQ960">
        <v>1</v>
      </c>
      <c r="DU960">
        <v>1003</v>
      </c>
      <c r="DV960" t="s">
        <v>68</v>
      </c>
      <c r="DW960" t="s">
        <v>68</v>
      </c>
      <c r="DX960">
        <v>100</v>
      </c>
      <c r="DZ960" t="s">
        <v>3</v>
      </c>
      <c r="EA960" t="s">
        <v>3</v>
      </c>
      <c r="EB960" t="s">
        <v>3</v>
      </c>
      <c r="EC960" t="s">
        <v>3</v>
      </c>
      <c r="EE960">
        <v>29085636</v>
      </c>
      <c r="EF960">
        <v>6</v>
      </c>
      <c r="EG960" t="s">
        <v>21</v>
      </c>
      <c r="EH960">
        <v>0</v>
      </c>
      <c r="EI960" t="s">
        <v>3</v>
      </c>
      <c r="EJ960">
        <v>1</v>
      </c>
      <c r="EK960">
        <v>67001</v>
      </c>
      <c r="EL960" t="s">
        <v>63</v>
      </c>
      <c r="EM960" t="s">
        <v>64</v>
      </c>
      <c r="EO960" t="s">
        <v>3</v>
      </c>
      <c r="EQ960">
        <v>0</v>
      </c>
      <c r="ER960">
        <v>75.5</v>
      </c>
      <c r="ES960">
        <v>0</v>
      </c>
      <c r="ET960">
        <v>0.31</v>
      </c>
      <c r="EU960">
        <v>0.14000000000000001</v>
      </c>
      <c r="EV960">
        <v>75.19</v>
      </c>
      <c r="EW960">
        <v>9.64</v>
      </c>
      <c r="EX960">
        <v>0.01</v>
      </c>
      <c r="EY960">
        <v>0</v>
      </c>
      <c r="FQ960">
        <v>0</v>
      </c>
      <c r="FR960">
        <f t="shared" si="720"/>
        <v>0</v>
      </c>
      <c r="FS960">
        <v>0</v>
      </c>
      <c r="FV960" t="s">
        <v>24</v>
      </c>
      <c r="FW960" t="s">
        <v>25</v>
      </c>
      <c r="FX960">
        <v>85</v>
      </c>
      <c r="FY960">
        <v>65</v>
      </c>
      <c r="GA960" t="s">
        <v>3</v>
      </c>
      <c r="GD960">
        <v>1</v>
      </c>
      <c r="GF960">
        <v>-1480086875</v>
      </c>
      <c r="GG960">
        <v>2</v>
      </c>
      <c r="GH960">
        <v>1</v>
      </c>
      <c r="GI960">
        <v>2</v>
      </c>
      <c r="GJ960">
        <v>0</v>
      </c>
      <c r="GK960">
        <v>0</v>
      </c>
      <c r="GL960">
        <f t="shared" si="721"/>
        <v>0</v>
      </c>
      <c r="GM960">
        <f t="shared" si="722"/>
        <v>1119.75</v>
      </c>
      <c r="GN960">
        <f t="shared" si="723"/>
        <v>1119.75</v>
      </c>
      <c r="GO960">
        <f t="shared" si="724"/>
        <v>0</v>
      </c>
      <c r="GP960">
        <f t="shared" si="725"/>
        <v>0</v>
      </c>
      <c r="GR960">
        <v>0</v>
      </c>
      <c r="GS960">
        <v>3</v>
      </c>
      <c r="GT960">
        <v>0</v>
      </c>
      <c r="GU960" t="s">
        <v>3</v>
      </c>
      <c r="GV960">
        <f t="shared" si="726"/>
        <v>0</v>
      </c>
      <c r="GW960">
        <v>1</v>
      </c>
      <c r="GX960">
        <f t="shared" si="727"/>
        <v>0</v>
      </c>
      <c r="HA960">
        <v>0</v>
      </c>
      <c r="HB960">
        <v>0</v>
      </c>
      <c r="HC960">
        <f t="shared" si="728"/>
        <v>0</v>
      </c>
      <c r="HE960" t="s">
        <v>3</v>
      </c>
      <c r="HF960" t="s">
        <v>3</v>
      </c>
      <c r="IK960">
        <v>0</v>
      </c>
    </row>
    <row r="961" spans="1:245">
      <c r="A961">
        <v>17</v>
      </c>
      <c r="B961">
        <v>0</v>
      </c>
      <c r="C961">
        <f>ROW(SmtRes!A1090)</f>
        <v>1090</v>
      </c>
      <c r="D961">
        <f>ROW(EtalonRes!A1073)</f>
        <v>1073</v>
      </c>
      <c r="E961" t="s">
        <v>58</v>
      </c>
      <c r="F961" t="s">
        <v>71</v>
      </c>
      <c r="G961" t="s">
        <v>72</v>
      </c>
      <c r="H961" t="s">
        <v>61</v>
      </c>
      <c r="I961">
        <f>ROUND(2/100,9)</f>
        <v>0.02</v>
      </c>
      <c r="J961">
        <v>0</v>
      </c>
      <c r="O961">
        <f t="shared" si="689"/>
        <v>95.96</v>
      </c>
      <c r="P961">
        <f t="shared" si="690"/>
        <v>0</v>
      </c>
      <c r="Q961">
        <f t="shared" si="691"/>
        <v>0.75</v>
      </c>
      <c r="R961">
        <f t="shared" si="692"/>
        <v>0.72</v>
      </c>
      <c r="S961">
        <f t="shared" si="693"/>
        <v>95.21</v>
      </c>
      <c r="T961">
        <f t="shared" si="694"/>
        <v>0</v>
      </c>
      <c r="U961">
        <f t="shared" si="695"/>
        <v>0.35780000000000001</v>
      </c>
      <c r="V961">
        <f t="shared" si="696"/>
        <v>1.6000000000000001E-3</v>
      </c>
      <c r="W961">
        <f t="shared" si="697"/>
        <v>0</v>
      </c>
      <c r="X961">
        <f t="shared" si="698"/>
        <v>69.069999999999993</v>
      </c>
      <c r="Y961">
        <f t="shared" si="699"/>
        <v>49.88</v>
      </c>
      <c r="AA961">
        <v>35806607</v>
      </c>
      <c r="AB961">
        <f t="shared" si="700"/>
        <v>145.97999999999999</v>
      </c>
      <c r="AC961">
        <f t="shared" si="701"/>
        <v>0</v>
      </c>
      <c r="AD961">
        <f t="shared" si="702"/>
        <v>2.5</v>
      </c>
      <c r="AE961">
        <f t="shared" si="703"/>
        <v>1.08</v>
      </c>
      <c r="AF961">
        <f t="shared" si="704"/>
        <v>143.47999999999999</v>
      </c>
      <c r="AG961">
        <f t="shared" si="705"/>
        <v>0</v>
      </c>
      <c r="AH961">
        <f t="shared" si="706"/>
        <v>17.89</v>
      </c>
      <c r="AI961">
        <f t="shared" si="707"/>
        <v>0.08</v>
      </c>
      <c r="AJ961">
        <f t="shared" si="708"/>
        <v>0</v>
      </c>
      <c r="AK961">
        <v>145.97999999999999</v>
      </c>
      <c r="AL961">
        <v>0</v>
      </c>
      <c r="AM961">
        <v>2.5</v>
      </c>
      <c r="AN961">
        <v>1.08</v>
      </c>
      <c r="AO961">
        <v>143.47999999999999</v>
      </c>
      <c r="AP961">
        <v>0</v>
      </c>
      <c r="AQ961">
        <v>17.89</v>
      </c>
      <c r="AR961">
        <v>0.08</v>
      </c>
      <c r="AS961">
        <v>0</v>
      </c>
      <c r="AT961">
        <v>72</v>
      </c>
      <c r="AU961">
        <v>52</v>
      </c>
      <c r="AV961">
        <v>1</v>
      </c>
      <c r="AW961">
        <v>1</v>
      </c>
      <c r="AZ961">
        <v>1</v>
      </c>
      <c r="BA961">
        <v>33.18</v>
      </c>
      <c r="BB961">
        <v>14.94</v>
      </c>
      <c r="BC961">
        <v>1</v>
      </c>
      <c r="BD961" t="s">
        <v>3</v>
      </c>
      <c r="BE961" t="s">
        <v>3</v>
      </c>
      <c r="BF961" t="s">
        <v>3</v>
      </c>
      <c r="BG961" t="s">
        <v>3</v>
      </c>
      <c r="BH961">
        <v>0</v>
      </c>
      <c r="BI961">
        <v>1</v>
      </c>
      <c r="BJ961" t="s">
        <v>73</v>
      </c>
      <c r="BM961">
        <v>67001</v>
      </c>
      <c r="BN961">
        <v>0</v>
      </c>
      <c r="BO961" t="s">
        <v>71</v>
      </c>
      <c r="BP961">
        <v>1</v>
      </c>
      <c r="BQ961">
        <v>6</v>
      </c>
      <c r="BR961">
        <v>0</v>
      </c>
      <c r="BS961">
        <v>33.18</v>
      </c>
      <c r="BT961">
        <v>1</v>
      </c>
      <c r="BU961">
        <v>1</v>
      </c>
      <c r="BV961">
        <v>1</v>
      </c>
      <c r="BW961">
        <v>1</v>
      </c>
      <c r="BX961">
        <v>1</v>
      </c>
      <c r="BY961" t="s">
        <v>3</v>
      </c>
      <c r="BZ961">
        <v>85</v>
      </c>
      <c r="CA961">
        <v>65</v>
      </c>
      <c r="CE961">
        <v>0</v>
      </c>
      <c r="CF961">
        <v>0</v>
      </c>
      <c r="CG961">
        <v>0</v>
      </c>
      <c r="CM961">
        <v>0</v>
      </c>
      <c r="CN961" t="s">
        <v>3</v>
      </c>
      <c r="CO961">
        <v>0</v>
      </c>
      <c r="CP961">
        <f t="shared" si="709"/>
        <v>95.96</v>
      </c>
      <c r="CQ961">
        <f t="shared" si="710"/>
        <v>0</v>
      </c>
      <c r="CR961">
        <f t="shared" si="711"/>
        <v>37.35</v>
      </c>
      <c r="CS961">
        <f t="shared" si="712"/>
        <v>35.834400000000002</v>
      </c>
      <c r="CT961">
        <f t="shared" si="713"/>
        <v>4760.6664000000001</v>
      </c>
      <c r="CU961">
        <f t="shared" si="714"/>
        <v>0</v>
      </c>
      <c r="CV961">
        <f t="shared" si="715"/>
        <v>17.89</v>
      </c>
      <c r="CW961">
        <f t="shared" si="716"/>
        <v>0.08</v>
      </c>
      <c r="CX961">
        <f t="shared" si="717"/>
        <v>0</v>
      </c>
      <c r="CY961">
        <f t="shared" si="718"/>
        <v>69.069599999999994</v>
      </c>
      <c r="CZ961">
        <f t="shared" si="719"/>
        <v>49.883599999999994</v>
      </c>
      <c r="DC961" t="s">
        <v>3</v>
      </c>
      <c r="DD961" t="s">
        <v>3</v>
      </c>
      <c r="DE961" t="s">
        <v>3</v>
      </c>
      <c r="DF961" t="s">
        <v>3</v>
      </c>
      <c r="DG961" t="s">
        <v>3</v>
      </c>
      <c r="DH961" t="s">
        <v>3</v>
      </c>
      <c r="DI961" t="s">
        <v>3</v>
      </c>
      <c r="DJ961" t="s">
        <v>3</v>
      </c>
      <c r="DK961" t="s">
        <v>3</v>
      </c>
      <c r="DL961" t="s">
        <v>3</v>
      </c>
      <c r="DM961" t="s">
        <v>3</v>
      </c>
      <c r="DN961">
        <v>0</v>
      </c>
      <c r="DO961">
        <v>0</v>
      </c>
      <c r="DP961">
        <v>1</v>
      </c>
      <c r="DQ961">
        <v>1</v>
      </c>
      <c r="DU961">
        <v>1010</v>
      </c>
      <c r="DV961" t="s">
        <v>61</v>
      </c>
      <c r="DW961" t="s">
        <v>61</v>
      </c>
      <c r="DX961">
        <v>100</v>
      </c>
      <c r="DZ961" t="s">
        <v>3</v>
      </c>
      <c r="EA961" t="s">
        <v>3</v>
      </c>
      <c r="EB961" t="s">
        <v>3</v>
      </c>
      <c r="EC961" t="s">
        <v>3</v>
      </c>
      <c r="EE961">
        <v>29085636</v>
      </c>
      <c r="EF961">
        <v>6</v>
      </c>
      <c r="EG961" t="s">
        <v>21</v>
      </c>
      <c r="EH961">
        <v>0</v>
      </c>
      <c r="EI961" t="s">
        <v>3</v>
      </c>
      <c r="EJ961">
        <v>1</v>
      </c>
      <c r="EK961">
        <v>67001</v>
      </c>
      <c r="EL961" t="s">
        <v>63</v>
      </c>
      <c r="EM961" t="s">
        <v>64</v>
      </c>
      <c r="EO961" t="s">
        <v>3</v>
      </c>
      <c r="EQ961">
        <v>0</v>
      </c>
      <c r="ER961">
        <v>145.97999999999999</v>
      </c>
      <c r="ES961">
        <v>0</v>
      </c>
      <c r="ET961">
        <v>2.5</v>
      </c>
      <c r="EU961">
        <v>1.08</v>
      </c>
      <c r="EV961">
        <v>143.47999999999999</v>
      </c>
      <c r="EW961">
        <v>17.89</v>
      </c>
      <c r="EX961">
        <v>0.08</v>
      </c>
      <c r="EY961">
        <v>0</v>
      </c>
      <c r="FQ961">
        <v>0</v>
      </c>
      <c r="FR961">
        <f t="shared" si="720"/>
        <v>0</v>
      </c>
      <c r="FS961">
        <v>0</v>
      </c>
      <c r="FV961" t="s">
        <v>24</v>
      </c>
      <c r="FW961" t="s">
        <v>25</v>
      </c>
      <c r="FX961">
        <v>85</v>
      </c>
      <c r="FY961">
        <v>65</v>
      </c>
      <c r="GA961" t="s">
        <v>3</v>
      </c>
      <c r="GD961">
        <v>1</v>
      </c>
      <c r="GF961">
        <v>1945260508</v>
      </c>
      <c r="GG961">
        <v>2</v>
      </c>
      <c r="GH961">
        <v>1</v>
      </c>
      <c r="GI961">
        <v>2</v>
      </c>
      <c r="GJ961">
        <v>0</v>
      </c>
      <c r="GK961">
        <v>0</v>
      </c>
      <c r="GL961">
        <f t="shared" si="721"/>
        <v>0</v>
      </c>
      <c r="GM961">
        <f t="shared" si="722"/>
        <v>214.91</v>
      </c>
      <c r="GN961">
        <f t="shared" si="723"/>
        <v>214.91</v>
      </c>
      <c r="GO961">
        <f t="shared" si="724"/>
        <v>0</v>
      </c>
      <c r="GP961">
        <f t="shared" si="725"/>
        <v>0</v>
      </c>
      <c r="GR961">
        <v>0</v>
      </c>
      <c r="GS961">
        <v>3</v>
      </c>
      <c r="GT961">
        <v>0</v>
      </c>
      <c r="GU961" t="s">
        <v>3</v>
      </c>
      <c r="GV961">
        <f t="shared" si="726"/>
        <v>0</v>
      </c>
      <c r="GW961">
        <v>1</v>
      </c>
      <c r="GX961">
        <f t="shared" si="727"/>
        <v>0</v>
      </c>
      <c r="HA961">
        <v>0</v>
      </c>
      <c r="HB961">
        <v>0</v>
      </c>
      <c r="HC961">
        <f t="shared" si="728"/>
        <v>0</v>
      </c>
      <c r="HE961" t="s">
        <v>3</v>
      </c>
      <c r="HF961" t="s">
        <v>3</v>
      </c>
      <c r="IK961">
        <v>0</v>
      </c>
    </row>
    <row r="962" spans="1:245">
      <c r="A962">
        <v>17</v>
      </c>
      <c r="B962">
        <v>0</v>
      </c>
      <c r="C962">
        <f>ROW(SmtRes!A1095)</f>
        <v>1095</v>
      </c>
      <c r="D962">
        <f>ROW(EtalonRes!A1078)</f>
        <v>1078</v>
      </c>
      <c r="E962" t="s">
        <v>65</v>
      </c>
      <c r="F962" t="s">
        <v>45</v>
      </c>
      <c r="G962" t="s">
        <v>46</v>
      </c>
      <c r="H962" t="s">
        <v>47</v>
      </c>
      <c r="I962">
        <f>ROUND(2/100,9)</f>
        <v>0.02</v>
      </c>
      <c r="J962">
        <v>0</v>
      </c>
      <c r="O962">
        <f t="shared" si="689"/>
        <v>997.86</v>
      </c>
      <c r="P962">
        <f t="shared" si="690"/>
        <v>0</v>
      </c>
      <c r="Q962">
        <f t="shared" si="691"/>
        <v>43.61</v>
      </c>
      <c r="R962">
        <f t="shared" si="692"/>
        <v>26.5</v>
      </c>
      <c r="S962">
        <f t="shared" si="693"/>
        <v>954.25</v>
      </c>
      <c r="T962">
        <f t="shared" si="694"/>
        <v>0</v>
      </c>
      <c r="U962">
        <f t="shared" si="695"/>
        <v>3.5860000000000003</v>
      </c>
      <c r="V962">
        <f t="shared" si="696"/>
        <v>7.9400000000000012E-2</v>
      </c>
      <c r="W962">
        <f t="shared" si="697"/>
        <v>0</v>
      </c>
      <c r="X962">
        <f t="shared" si="698"/>
        <v>686.53</v>
      </c>
      <c r="Y962">
        <f t="shared" si="699"/>
        <v>490.38</v>
      </c>
      <c r="AA962">
        <v>35806607</v>
      </c>
      <c r="AB962">
        <f t="shared" si="700"/>
        <v>1634.97</v>
      </c>
      <c r="AC962">
        <f t="shared" si="701"/>
        <v>0</v>
      </c>
      <c r="AD962">
        <f t="shared" si="702"/>
        <v>196.98</v>
      </c>
      <c r="AE962">
        <f t="shared" si="703"/>
        <v>39.94</v>
      </c>
      <c r="AF962">
        <f t="shared" si="704"/>
        <v>1437.99</v>
      </c>
      <c r="AG962">
        <f t="shared" si="705"/>
        <v>0</v>
      </c>
      <c r="AH962">
        <f t="shared" si="706"/>
        <v>179.3</v>
      </c>
      <c r="AI962">
        <f t="shared" si="707"/>
        <v>3.97</v>
      </c>
      <c r="AJ962">
        <f t="shared" si="708"/>
        <v>0</v>
      </c>
      <c r="AK962">
        <v>1634.97</v>
      </c>
      <c r="AL962">
        <v>0</v>
      </c>
      <c r="AM962">
        <v>196.98</v>
      </c>
      <c r="AN962">
        <v>39.94</v>
      </c>
      <c r="AO962">
        <v>1437.99</v>
      </c>
      <c r="AP962">
        <v>0</v>
      </c>
      <c r="AQ962">
        <v>179.3</v>
      </c>
      <c r="AR962">
        <v>3.97</v>
      </c>
      <c r="AS962">
        <v>0</v>
      </c>
      <c r="AT962">
        <v>70</v>
      </c>
      <c r="AU962">
        <v>50</v>
      </c>
      <c r="AV962">
        <v>1</v>
      </c>
      <c r="AW962">
        <v>1</v>
      </c>
      <c r="AZ962">
        <v>1</v>
      </c>
      <c r="BA962">
        <v>33.18</v>
      </c>
      <c r="BB962">
        <v>11.07</v>
      </c>
      <c r="BC962">
        <v>1</v>
      </c>
      <c r="BD962" t="s">
        <v>3</v>
      </c>
      <c r="BE962" t="s">
        <v>3</v>
      </c>
      <c r="BF962" t="s">
        <v>3</v>
      </c>
      <c r="BG962" t="s">
        <v>3</v>
      </c>
      <c r="BH962">
        <v>0</v>
      </c>
      <c r="BI962">
        <v>1</v>
      </c>
      <c r="BJ962" t="s">
        <v>48</v>
      </c>
      <c r="BM962">
        <v>56001</v>
      </c>
      <c r="BN962">
        <v>0</v>
      </c>
      <c r="BO962" t="s">
        <v>45</v>
      </c>
      <c r="BP962">
        <v>1</v>
      </c>
      <c r="BQ962">
        <v>6</v>
      </c>
      <c r="BR962">
        <v>0</v>
      </c>
      <c r="BS962">
        <v>33.18</v>
      </c>
      <c r="BT962">
        <v>1</v>
      </c>
      <c r="BU962">
        <v>1</v>
      </c>
      <c r="BV962">
        <v>1</v>
      </c>
      <c r="BW962">
        <v>1</v>
      </c>
      <c r="BX962">
        <v>1</v>
      </c>
      <c r="BY962" t="s">
        <v>3</v>
      </c>
      <c r="BZ962">
        <v>82</v>
      </c>
      <c r="CA962">
        <v>62</v>
      </c>
      <c r="CE962">
        <v>0</v>
      </c>
      <c r="CF962">
        <v>0</v>
      </c>
      <c r="CG962">
        <v>0</v>
      </c>
      <c r="CM962">
        <v>0</v>
      </c>
      <c r="CN962" t="s">
        <v>3</v>
      </c>
      <c r="CO962">
        <v>0</v>
      </c>
      <c r="CP962">
        <f t="shared" si="709"/>
        <v>997.86</v>
      </c>
      <c r="CQ962">
        <f t="shared" si="710"/>
        <v>0</v>
      </c>
      <c r="CR962">
        <f t="shared" si="711"/>
        <v>2180.5686000000001</v>
      </c>
      <c r="CS962">
        <f t="shared" si="712"/>
        <v>1325.2092</v>
      </c>
      <c r="CT962">
        <f t="shared" si="713"/>
        <v>47712.508199999997</v>
      </c>
      <c r="CU962">
        <f t="shared" si="714"/>
        <v>0</v>
      </c>
      <c r="CV962">
        <f t="shared" si="715"/>
        <v>179.3</v>
      </c>
      <c r="CW962">
        <f t="shared" si="716"/>
        <v>3.97</v>
      </c>
      <c r="CX962">
        <f t="shared" si="717"/>
        <v>0</v>
      </c>
      <c r="CY962">
        <f t="shared" si="718"/>
        <v>686.52499999999998</v>
      </c>
      <c r="CZ962">
        <f t="shared" si="719"/>
        <v>490.375</v>
      </c>
      <c r="DC962" t="s">
        <v>3</v>
      </c>
      <c r="DD962" t="s">
        <v>3</v>
      </c>
      <c r="DE962" t="s">
        <v>3</v>
      </c>
      <c r="DF962" t="s">
        <v>3</v>
      </c>
      <c r="DG962" t="s">
        <v>3</v>
      </c>
      <c r="DH962" t="s">
        <v>3</v>
      </c>
      <c r="DI962" t="s">
        <v>3</v>
      </c>
      <c r="DJ962" t="s">
        <v>3</v>
      </c>
      <c r="DK962" t="s">
        <v>3</v>
      </c>
      <c r="DL962" t="s">
        <v>3</v>
      </c>
      <c r="DM962" t="s">
        <v>3</v>
      </c>
      <c r="DN962">
        <v>0</v>
      </c>
      <c r="DO962">
        <v>0</v>
      </c>
      <c r="DP962">
        <v>1</v>
      </c>
      <c r="DQ962">
        <v>1</v>
      </c>
      <c r="DU962">
        <v>1013</v>
      </c>
      <c r="DV962" t="s">
        <v>47</v>
      </c>
      <c r="DW962" t="s">
        <v>47</v>
      </c>
      <c r="DX962">
        <v>1</v>
      </c>
      <c r="DZ962" t="s">
        <v>3</v>
      </c>
      <c r="EA962" t="s">
        <v>3</v>
      </c>
      <c r="EB962" t="s">
        <v>3</v>
      </c>
      <c r="EC962" t="s">
        <v>3</v>
      </c>
      <c r="EE962">
        <v>29085589</v>
      </c>
      <c r="EF962">
        <v>6</v>
      </c>
      <c r="EG962" t="s">
        <v>21</v>
      </c>
      <c r="EH962">
        <v>0</v>
      </c>
      <c r="EI962" t="s">
        <v>3</v>
      </c>
      <c r="EJ962">
        <v>1</v>
      </c>
      <c r="EK962">
        <v>56001</v>
      </c>
      <c r="EL962" t="s">
        <v>49</v>
      </c>
      <c r="EM962" t="s">
        <v>50</v>
      </c>
      <c r="EO962" t="s">
        <v>3</v>
      </c>
      <c r="EQ962">
        <v>0</v>
      </c>
      <c r="ER962">
        <v>1634.97</v>
      </c>
      <c r="ES962">
        <v>0</v>
      </c>
      <c r="ET962">
        <v>196.98</v>
      </c>
      <c r="EU962">
        <v>39.94</v>
      </c>
      <c r="EV962">
        <v>1437.99</v>
      </c>
      <c r="EW962">
        <v>179.3</v>
      </c>
      <c r="EX962">
        <v>3.97</v>
      </c>
      <c r="EY962">
        <v>0</v>
      </c>
      <c r="FQ962">
        <v>0</v>
      </c>
      <c r="FR962">
        <f t="shared" si="720"/>
        <v>0</v>
      </c>
      <c r="FS962">
        <v>0</v>
      </c>
      <c r="FV962" t="s">
        <v>24</v>
      </c>
      <c r="FW962" t="s">
        <v>25</v>
      </c>
      <c r="FX962">
        <v>82</v>
      </c>
      <c r="FY962">
        <v>62</v>
      </c>
      <c r="GA962" t="s">
        <v>3</v>
      </c>
      <c r="GD962">
        <v>1</v>
      </c>
      <c r="GF962">
        <v>395004222</v>
      </c>
      <c r="GG962">
        <v>2</v>
      </c>
      <c r="GH962">
        <v>1</v>
      </c>
      <c r="GI962">
        <v>2</v>
      </c>
      <c r="GJ962">
        <v>0</v>
      </c>
      <c r="GK962">
        <v>0</v>
      </c>
      <c r="GL962">
        <f t="shared" si="721"/>
        <v>0</v>
      </c>
      <c r="GM962">
        <f t="shared" si="722"/>
        <v>2174.77</v>
      </c>
      <c r="GN962">
        <f t="shared" si="723"/>
        <v>2174.77</v>
      </c>
      <c r="GO962">
        <f t="shared" si="724"/>
        <v>0</v>
      </c>
      <c r="GP962">
        <f t="shared" si="725"/>
        <v>0</v>
      </c>
      <c r="GR962">
        <v>0</v>
      </c>
      <c r="GS962">
        <v>3</v>
      </c>
      <c r="GT962">
        <v>0</v>
      </c>
      <c r="GU962" t="s">
        <v>3</v>
      </c>
      <c r="GV962">
        <f t="shared" si="726"/>
        <v>0</v>
      </c>
      <c r="GW962">
        <v>1</v>
      </c>
      <c r="GX962">
        <f t="shared" si="727"/>
        <v>0</v>
      </c>
      <c r="HA962">
        <v>0</v>
      </c>
      <c r="HB962">
        <v>0</v>
      </c>
      <c r="HC962">
        <f t="shared" si="728"/>
        <v>0</v>
      </c>
      <c r="HE962" t="s">
        <v>3</v>
      </c>
      <c r="HF962" t="s">
        <v>3</v>
      </c>
      <c r="IK962">
        <v>0</v>
      </c>
    </row>
    <row r="963" spans="1:245">
      <c r="A963">
        <v>18</v>
      </c>
      <c r="B963">
        <v>0</v>
      </c>
      <c r="C963">
        <v>1095</v>
      </c>
      <c r="E963" t="s">
        <v>306</v>
      </c>
      <c r="F963" t="s">
        <v>27</v>
      </c>
      <c r="G963" t="s">
        <v>28</v>
      </c>
      <c r="H963" t="s">
        <v>29</v>
      </c>
      <c r="I963">
        <f>I962*J963</f>
        <v>0.21</v>
      </c>
      <c r="J963">
        <v>10.5</v>
      </c>
      <c r="O963">
        <f t="shared" si="689"/>
        <v>0</v>
      </c>
      <c r="P963">
        <f t="shared" si="690"/>
        <v>0</v>
      </c>
      <c r="Q963">
        <f t="shared" si="691"/>
        <v>0</v>
      </c>
      <c r="R963">
        <f t="shared" si="692"/>
        <v>0</v>
      </c>
      <c r="S963">
        <f t="shared" si="693"/>
        <v>0</v>
      </c>
      <c r="T963">
        <f t="shared" si="694"/>
        <v>0</v>
      </c>
      <c r="U963">
        <f t="shared" si="695"/>
        <v>0</v>
      </c>
      <c r="V963">
        <f t="shared" si="696"/>
        <v>0</v>
      </c>
      <c r="W963">
        <f t="shared" si="697"/>
        <v>0</v>
      </c>
      <c r="X963">
        <f t="shared" si="698"/>
        <v>0</v>
      </c>
      <c r="Y963">
        <f t="shared" si="699"/>
        <v>0</v>
      </c>
      <c r="AA963">
        <v>35806607</v>
      </c>
      <c r="AB963">
        <f t="shared" si="700"/>
        <v>0</v>
      </c>
      <c r="AC963">
        <f t="shared" si="701"/>
        <v>0</v>
      </c>
      <c r="AD963">
        <f t="shared" si="702"/>
        <v>0</v>
      </c>
      <c r="AE963">
        <f t="shared" si="703"/>
        <v>0</v>
      </c>
      <c r="AF963">
        <f t="shared" si="704"/>
        <v>0</v>
      </c>
      <c r="AG963">
        <f t="shared" si="705"/>
        <v>0</v>
      </c>
      <c r="AH963">
        <f t="shared" si="706"/>
        <v>0</v>
      </c>
      <c r="AI963">
        <f t="shared" si="707"/>
        <v>0</v>
      </c>
      <c r="AJ963">
        <f t="shared" si="708"/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1</v>
      </c>
      <c r="AW963">
        <v>1</v>
      </c>
      <c r="AZ963">
        <v>1</v>
      </c>
      <c r="BA963">
        <v>1</v>
      </c>
      <c r="BB963">
        <v>1</v>
      </c>
      <c r="BC963">
        <v>1</v>
      </c>
      <c r="BD963" t="s">
        <v>3</v>
      </c>
      <c r="BE963" t="s">
        <v>3</v>
      </c>
      <c r="BF963" t="s">
        <v>3</v>
      </c>
      <c r="BG963" t="s">
        <v>3</v>
      </c>
      <c r="BH963">
        <v>3</v>
      </c>
      <c r="BI963">
        <v>2</v>
      </c>
      <c r="BJ963" t="s">
        <v>30</v>
      </c>
      <c r="BM963">
        <v>500002</v>
      </c>
      <c r="BN963">
        <v>0</v>
      </c>
      <c r="BO963" t="s">
        <v>3</v>
      </c>
      <c r="BP963">
        <v>0</v>
      </c>
      <c r="BQ963">
        <v>12</v>
      </c>
      <c r="BR963">
        <v>0</v>
      </c>
      <c r="BS963">
        <v>1</v>
      </c>
      <c r="BT963">
        <v>1</v>
      </c>
      <c r="BU963">
        <v>1</v>
      </c>
      <c r="BV963">
        <v>1</v>
      </c>
      <c r="BW963">
        <v>1</v>
      </c>
      <c r="BX963">
        <v>1</v>
      </c>
      <c r="BY963" t="s">
        <v>3</v>
      </c>
      <c r="BZ963">
        <v>0</v>
      </c>
      <c r="CA963">
        <v>0</v>
      </c>
      <c r="CE963">
        <v>0</v>
      </c>
      <c r="CF963">
        <v>0</v>
      </c>
      <c r="CG963">
        <v>0</v>
      </c>
      <c r="CM963">
        <v>0</v>
      </c>
      <c r="CN963" t="s">
        <v>3</v>
      </c>
      <c r="CO963">
        <v>0</v>
      </c>
      <c r="CP963">
        <f t="shared" si="709"/>
        <v>0</v>
      </c>
      <c r="CQ963">
        <f t="shared" si="710"/>
        <v>0</v>
      </c>
      <c r="CR963">
        <f t="shared" si="711"/>
        <v>0</v>
      </c>
      <c r="CS963">
        <f t="shared" si="712"/>
        <v>0</v>
      </c>
      <c r="CT963">
        <f t="shared" si="713"/>
        <v>0</v>
      </c>
      <c r="CU963">
        <f t="shared" si="714"/>
        <v>0</v>
      </c>
      <c r="CV963">
        <f t="shared" si="715"/>
        <v>0</v>
      </c>
      <c r="CW963">
        <f t="shared" si="716"/>
        <v>0</v>
      </c>
      <c r="CX963">
        <f t="shared" si="717"/>
        <v>0</v>
      </c>
      <c r="CY963">
        <f t="shared" si="718"/>
        <v>0</v>
      </c>
      <c r="CZ963">
        <f t="shared" si="719"/>
        <v>0</v>
      </c>
      <c r="DC963" t="s">
        <v>3</v>
      </c>
      <c r="DD963" t="s">
        <v>3</v>
      </c>
      <c r="DE963" t="s">
        <v>3</v>
      </c>
      <c r="DF963" t="s">
        <v>3</v>
      </c>
      <c r="DG963" t="s">
        <v>3</v>
      </c>
      <c r="DH963" t="s">
        <v>3</v>
      </c>
      <c r="DI963" t="s">
        <v>3</v>
      </c>
      <c r="DJ963" t="s">
        <v>3</v>
      </c>
      <c r="DK963" t="s">
        <v>3</v>
      </c>
      <c r="DL963" t="s">
        <v>3</v>
      </c>
      <c r="DM963" t="s">
        <v>3</v>
      </c>
      <c r="DN963">
        <v>0</v>
      </c>
      <c r="DO963">
        <v>0</v>
      </c>
      <c r="DP963">
        <v>1</v>
      </c>
      <c r="DQ963">
        <v>1</v>
      </c>
      <c r="DU963">
        <v>1009</v>
      </c>
      <c r="DV963" t="s">
        <v>29</v>
      </c>
      <c r="DW963" t="s">
        <v>29</v>
      </c>
      <c r="DX963">
        <v>1000</v>
      </c>
      <c r="DZ963" t="s">
        <v>3</v>
      </c>
      <c r="EA963" t="s">
        <v>3</v>
      </c>
      <c r="EB963" t="s">
        <v>3</v>
      </c>
      <c r="EC963" t="s">
        <v>3</v>
      </c>
      <c r="EE963">
        <v>29085444</v>
      </c>
      <c r="EF963">
        <v>12</v>
      </c>
      <c r="EG963" t="s">
        <v>31</v>
      </c>
      <c r="EH963">
        <v>0</v>
      </c>
      <c r="EI963" t="s">
        <v>3</v>
      </c>
      <c r="EJ963">
        <v>2</v>
      </c>
      <c r="EK963">
        <v>500002</v>
      </c>
      <c r="EL963" t="s">
        <v>32</v>
      </c>
      <c r="EM963" t="s">
        <v>33</v>
      </c>
      <c r="EO963" t="s">
        <v>3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FQ963">
        <v>0</v>
      </c>
      <c r="FR963">
        <f t="shared" si="720"/>
        <v>0</v>
      </c>
      <c r="FS963">
        <v>0</v>
      </c>
      <c r="FX963">
        <v>0</v>
      </c>
      <c r="FY963">
        <v>0</v>
      </c>
      <c r="GA963" t="s">
        <v>3</v>
      </c>
      <c r="GD963">
        <v>1</v>
      </c>
      <c r="GF963">
        <v>-304821490</v>
      </c>
      <c r="GG963">
        <v>2</v>
      </c>
      <c r="GH963">
        <v>1</v>
      </c>
      <c r="GI963">
        <v>-2</v>
      </c>
      <c r="GJ963">
        <v>0</v>
      </c>
      <c r="GK963">
        <v>0</v>
      </c>
      <c r="GL963">
        <f t="shared" si="721"/>
        <v>0</v>
      </c>
      <c r="GM963">
        <f t="shared" si="722"/>
        <v>0</v>
      </c>
      <c r="GN963">
        <f t="shared" si="723"/>
        <v>0</v>
      </c>
      <c r="GO963">
        <f t="shared" si="724"/>
        <v>0</v>
      </c>
      <c r="GP963">
        <f t="shared" si="725"/>
        <v>0</v>
      </c>
      <c r="GR963">
        <v>0</v>
      </c>
      <c r="GS963">
        <v>3</v>
      </c>
      <c r="GT963">
        <v>0</v>
      </c>
      <c r="GU963" t="s">
        <v>3</v>
      </c>
      <c r="GV963">
        <f t="shared" si="726"/>
        <v>0</v>
      </c>
      <c r="GW963">
        <v>1</v>
      </c>
      <c r="GX963">
        <f t="shared" si="727"/>
        <v>0</v>
      </c>
      <c r="HA963">
        <v>0</v>
      </c>
      <c r="HB963">
        <v>0</v>
      </c>
      <c r="HC963">
        <f t="shared" si="728"/>
        <v>0</v>
      </c>
      <c r="HE963" t="s">
        <v>3</v>
      </c>
      <c r="HF963" t="s">
        <v>3</v>
      </c>
      <c r="IK963">
        <v>0</v>
      </c>
    </row>
    <row r="965" spans="1:245">
      <c r="A965" s="2">
        <v>51</v>
      </c>
      <c r="B965" s="2">
        <f>B949</f>
        <v>0</v>
      </c>
      <c r="C965" s="2">
        <f>A949</f>
        <v>5</v>
      </c>
      <c r="D965" s="2">
        <f>ROW(A949)</f>
        <v>949</v>
      </c>
      <c r="E965" s="2"/>
      <c r="F965" s="2" t="str">
        <f>IF(F949&lt;&gt;"",F949,"")</f>
        <v>Новый подраздел</v>
      </c>
      <c r="G965" s="2" t="str">
        <f>IF(G949&lt;&gt;"",G949,"")</f>
        <v>демонтаж</v>
      </c>
      <c r="H965" s="2">
        <v>0</v>
      </c>
      <c r="I965" s="2"/>
      <c r="J965" s="2"/>
      <c r="K965" s="2"/>
      <c r="L965" s="2"/>
      <c r="M965" s="2"/>
      <c r="N965" s="2"/>
      <c r="O965" s="2">
        <f t="shared" ref="O965:T965" si="729">ROUND(AB965,2)</f>
        <v>3251.18</v>
      </c>
      <c r="P965" s="2">
        <f t="shared" si="729"/>
        <v>0</v>
      </c>
      <c r="Q965" s="2">
        <f t="shared" si="729"/>
        <v>62.15</v>
      </c>
      <c r="R965" s="2">
        <f t="shared" si="729"/>
        <v>44.38</v>
      </c>
      <c r="S965" s="2">
        <f t="shared" si="729"/>
        <v>3189.03</v>
      </c>
      <c r="T965" s="2">
        <f t="shared" si="729"/>
        <v>0</v>
      </c>
      <c r="U965" s="2">
        <f>AH965</f>
        <v>12.21086</v>
      </c>
      <c r="V965" s="2">
        <f>AI965</f>
        <v>0.11914000000000002</v>
      </c>
      <c r="W965" s="2">
        <f>ROUND(AJ965,2)</f>
        <v>0</v>
      </c>
      <c r="X965" s="2">
        <f>ROUND(AK965,2)</f>
        <v>2244.58</v>
      </c>
      <c r="Y965" s="2">
        <f>ROUND(AL965,2)</f>
        <v>1693.68</v>
      </c>
      <c r="Z965" s="2"/>
      <c r="AA965" s="2"/>
      <c r="AB965" s="2">
        <f>ROUND(SUMIF(AA953:AA963,"=35806607",O953:O963),2)</f>
        <v>3251.18</v>
      </c>
      <c r="AC965" s="2">
        <f>ROUND(SUMIF(AA953:AA963,"=35806607",P953:P963),2)</f>
        <v>0</v>
      </c>
      <c r="AD965" s="2">
        <f>ROUND(SUMIF(AA953:AA963,"=35806607",Q953:Q963),2)</f>
        <v>62.15</v>
      </c>
      <c r="AE965" s="2">
        <f>ROUND(SUMIF(AA953:AA963,"=35806607",R953:R963),2)</f>
        <v>44.38</v>
      </c>
      <c r="AF965" s="2">
        <f>ROUND(SUMIF(AA953:AA963,"=35806607",S953:S963),2)</f>
        <v>3189.03</v>
      </c>
      <c r="AG965" s="2">
        <f>ROUND(SUMIF(AA953:AA963,"=35806607",T953:T963),2)</f>
        <v>0</v>
      </c>
      <c r="AH965" s="2">
        <f>SUMIF(AA953:AA963,"=35806607",U953:U963)</f>
        <v>12.21086</v>
      </c>
      <c r="AI965" s="2">
        <f>SUMIF(AA953:AA963,"=35806607",V953:V963)</f>
        <v>0.11914000000000002</v>
      </c>
      <c r="AJ965" s="2">
        <f>ROUND(SUMIF(AA953:AA963,"=35806607",W953:W963),2)</f>
        <v>0</v>
      </c>
      <c r="AK965" s="2">
        <f>ROUND(SUMIF(AA953:AA963,"=35806607",X953:X963),2)</f>
        <v>2244.58</v>
      </c>
      <c r="AL965" s="2">
        <f>ROUND(SUMIF(AA953:AA963,"=35806607",Y953:Y963),2)</f>
        <v>1693.68</v>
      </c>
      <c r="AM965" s="2"/>
      <c r="AN965" s="2"/>
      <c r="AO965" s="2">
        <f t="shared" ref="AO965:BD965" si="730">ROUND(BX965,2)</f>
        <v>0</v>
      </c>
      <c r="AP965" s="2">
        <f t="shared" si="730"/>
        <v>0</v>
      </c>
      <c r="AQ965" s="2">
        <f t="shared" si="730"/>
        <v>0</v>
      </c>
      <c r="AR965" s="2">
        <f t="shared" si="730"/>
        <v>7189.44</v>
      </c>
      <c r="AS965" s="2">
        <f t="shared" si="730"/>
        <v>7189.44</v>
      </c>
      <c r="AT965" s="2">
        <f t="shared" si="730"/>
        <v>0</v>
      </c>
      <c r="AU965" s="2">
        <f t="shared" si="730"/>
        <v>0</v>
      </c>
      <c r="AV965" s="2">
        <f t="shared" si="730"/>
        <v>0</v>
      </c>
      <c r="AW965" s="2">
        <f t="shared" si="730"/>
        <v>0</v>
      </c>
      <c r="AX965" s="2">
        <f t="shared" si="730"/>
        <v>0</v>
      </c>
      <c r="AY965" s="2">
        <f t="shared" si="730"/>
        <v>0</v>
      </c>
      <c r="AZ965" s="2">
        <f t="shared" si="730"/>
        <v>0</v>
      </c>
      <c r="BA965" s="2">
        <f t="shared" si="730"/>
        <v>0</v>
      </c>
      <c r="BB965" s="2">
        <f t="shared" si="730"/>
        <v>0</v>
      </c>
      <c r="BC965" s="2">
        <f t="shared" si="730"/>
        <v>0</v>
      </c>
      <c r="BD965" s="2">
        <f t="shared" si="730"/>
        <v>0</v>
      </c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>
        <f>ROUND(SUMIF(AA953:AA963,"=35806607",FQ953:FQ963),2)</f>
        <v>0</v>
      </c>
      <c r="BY965" s="2">
        <f>ROUND(SUMIF(AA953:AA963,"=35806607",FR953:FR963),2)</f>
        <v>0</v>
      </c>
      <c r="BZ965" s="2">
        <f>ROUND(SUMIF(AA953:AA963,"=35806607",GL953:GL963),2)</f>
        <v>0</v>
      </c>
      <c r="CA965" s="2">
        <f>ROUND(SUMIF(AA953:AA963,"=35806607",GM953:GM963),2)</f>
        <v>7189.44</v>
      </c>
      <c r="CB965" s="2">
        <f>ROUND(SUMIF(AA953:AA963,"=35806607",GN953:GN963),2)</f>
        <v>7189.44</v>
      </c>
      <c r="CC965" s="2">
        <f>ROUND(SUMIF(AA953:AA963,"=35806607",GO953:GO963),2)</f>
        <v>0</v>
      </c>
      <c r="CD965" s="2">
        <f>ROUND(SUMIF(AA953:AA963,"=35806607",GP953:GP963),2)</f>
        <v>0</v>
      </c>
      <c r="CE965" s="2">
        <f>AC965-BX965</f>
        <v>0</v>
      </c>
      <c r="CF965" s="2">
        <f>AC965-BY965</f>
        <v>0</v>
      </c>
      <c r="CG965" s="2">
        <f>BX965-BZ965</f>
        <v>0</v>
      </c>
      <c r="CH965" s="2">
        <f>AC965-BX965-BY965+BZ965</f>
        <v>0</v>
      </c>
      <c r="CI965" s="2">
        <f>BY965-BZ965</f>
        <v>0</v>
      </c>
      <c r="CJ965" s="2">
        <f>ROUND(SUMIF(AA953:AA963,"=35806607",GX953:GX963),2)</f>
        <v>0</v>
      </c>
      <c r="CK965" s="2">
        <f>ROUND(SUMIF(AA953:AA963,"=35806607",GY953:GY963),2)</f>
        <v>0</v>
      </c>
      <c r="CL965" s="2">
        <f>ROUND(SUMIF(AA953:AA963,"=35806607",GZ953:GZ963),2)</f>
        <v>0</v>
      </c>
      <c r="CM965" s="2">
        <f>ROUND(SUMIF(AA953:AA963,"=35806607",HD953:HD963),2)</f>
        <v>0</v>
      </c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>
        <v>0</v>
      </c>
    </row>
    <row r="967" spans="1:245">
      <c r="A967" s="4">
        <v>50</v>
      </c>
      <c r="B967" s="4">
        <v>0</v>
      </c>
      <c r="C967" s="4">
        <v>0</v>
      </c>
      <c r="D967" s="4">
        <v>1</v>
      </c>
      <c r="E967" s="4">
        <v>201</v>
      </c>
      <c r="F967" s="4">
        <f>ROUND(Source!O965,O967)</f>
        <v>3251.18</v>
      </c>
      <c r="G967" s="4" t="s">
        <v>81</v>
      </c>
      <c r="H967" s="4" t="s">
        <v>82</v>
      </c>
      <c r="I967" s="4"/>
      <c r="J967" s="4"/>
      <c r="K967" s="4">
        <v>201</v>
      </c>
      <c r="L967" s="4">
        <v>1</v>
      </c>
      <c r="M967" s="4">
        <v>3</v>
      </c>
      <c r="N967" s="4" t="s">
        <v>3</v>
      </c>
      <c r="O967" s="4">
        <v>2</v>
      </c>
      <c r="P967" s="4"/>
      <c r="Q967" s="4"/>
      <c r="R967" s="4"/>
      <c r="S967" s="4"/>
      <c r="T967" s="4"/>
      <c r="U967" s="4"/>
      <c r="V967" s="4"/>
      <c r="W967" s="4"/>
    </row>
    <row r="968" spans="1:245">
      <c r="A968" s="4">
        <v>50</v>
      </c>
      <c r="B968" s="4">
        <v>0</v>
      </c>
      <c r="C968" s="4">
        <v>0</v>
      </c>
      <c r="D968" s="4">
        <v>1</v>
      </c>
      <c r="E968" s="4">
        <v>202</v>
      </c>
      <c r="F968" s="4">
        <f>ROUND(Source!P965,O968)</f>
        <v>0</v>
      </c>
      <c r="G968" s="4" t="s">
        <v>83</v>
      </c>
      <c r="H968" s="4" t="s">
        <v>84</v>
      </c>
      <c r="I968" s="4"/>
      <c r="J968" s="4"/>
      <c r="K968" s="4">
        <v>202</v>
      </c>
      <c r="L968" s="4">
        <v>2</v>
      </c>
      <c r="M968" s="4">
        <v>3</v>
      </c>
      <c r="N968" s="4" t="s">
        <v>3</v>
      </c>
      <c r="O968" s="4">
        <v>2</v>
      </c>
      <c r="P968" s="4"/>
      <c r="Q968" s="4"/>
      <c r="R968" s="4"/>
      <c r="S968" s="4"/>
      <c r="T968" s="4"/>
      <c r="U968" s="4"/>
      <c r="V968" s="4"/>
      <c r="W968" s="4"/>
    </row>
    <row r="969" spans="1:245">
      <c r="A969" s="4">
        <v>50</v>
      </c>
      <c r="B969" s="4">
        <v>0</v>
      </c>
      <c r="C969" s="4">
        <v>0</v>
      </c>
      <c r="D969" s="4">
        <v>1</v>
      </c>
      <c r="E969" s="4">
        <v>222</v>
      </c>
      <c r="F969" s="4">
        <f>ROUND(Source!AO965,O969)</f>
        <v>0</v>
      </c>
      <c r="G969" s="4" t="s">
        <v>85</v>
      </c>
      <c r="H969" s="4" t="s">
        <v>86</v>
      </c>
      <c r="I969" s="4"/>
      <c r="J969" s="4"/>
      <c r="K969" s="4">
        <v>222</v>
      </c>
      <c r="L969" s="4">
        <v>3</v>
      </c>
      <c r="M969" s="4">
        <v>3</v>
      </c>
      <c r="N969" s="4" t="s">
        <v>3</v>
      </c>
      <c r="O969" s="4">
        <v>2</v>
      </c>
      <c r="P969" s="4"/>
      <c r="Q969" s="4"/>
      <c r="R969" s="4"/>
      <c r="S969" s="4"/>
      <c r="T969" s="4"/>
      <c r="U969" s="4"/>
      <c r="V969" s="4"/>
      <c r="W969" s="4"/>
    </row>
    <row r="970" spans="1:245">
      <c r="A970" s="4">
        <v>50</v>
      </c>
      <c r="B970" s="4">
        <v>0</v>
      </c>
      <c r="C970" s="4">
        <v>0</v>
      </c>
      <c r="D970" s="4">
        <v>1</v>
      </c>
      <c r="E970" s="4">
        <v>225</v>
      </c>
      <c r="F970" s="4">
        <f>ROUND(Source!AV965,O970)</f>
        <v>0</v>
      </c>
      <c r="G970" s="4" t="s">
        <v>87</v>
      </c>
      <c r="H970" s="4" t="s">
        <v>88</v>
      </c>
      <c r="I970" s="4"/>
      <c r="J970" s="4"/>
      <c r="K970" s="4">
        <v>225</v>
      </c>
      <c r="L970" s="4">
        <v>4</v>
      </c>
      <c r="M970" s="4">
        <v>3</v>
      </c>
      <c r="N970" s="4" t="s">
        <v>3</v>
      </c>
      <c r="O970" s="4">
        <v>2</v>
      </c>
      <c r="P970" s="4"/>
      <c r="Q970" s="4"/>
      <c r="R970" s="4"/>
      <c r="S970" s="4"/>
      <c r="T970" s="4"/>
      <c r="U970" s="4"/>
      <c r="V970" s="4"/>
      <c r="W970" s="4"/>
    </row>
    <row r="971" spans="1:245">
      <c r="A971" s="4">
        <v>50</v>
      </c>
      <c r="B971" s="4">
        <v>0</v>
      </c>
      <c r="C971" s="4">
        <v>0</v>
      </c>
      <c r="D971" s="4">
        <v>1</v>
      </c>
      <c r="E971" s="4">
        <v>226</v>
      </c>
      <c r="F971" s="4">
        <f>ROUND(Source!AW965,O971)</f>
        <v>0</v>
      </c>
      <c r="G971" s="4" t="s">
        <v>89</v>
      </c>
      <c r="H971" s="4" t="s">
        <v>90</v>
      </c>
      <c r="I971" s="4"/>
      <c r="J971" s="4"/>
      <c r="K971" s="4">
        <v>226</v>
      </c>
      <c r="L971" s="4">
        <v>5</v>
      </c>
      <c r="M971" s="4">
        <v>3</v>
      </c>
      <c r="N971" s="4" t="s">
        <v>3</v>
      </c>
      <c r="O971" s="4">
        <v>2</v>
      </c>
      <c r="P971" s="4"/>
      <c r="Q971" s="4"/>
      <c r="R971" s="4"/>
      <c r="S971" s="4"/>
      <c r="T971" s="4"/>
      <c r="U971" s="4"/>
      <c r="V971" s="4"/>
      <c r="W971" s="4"/>
    </row>
    <row r="972" spans="1:245">
      <c r="A972" s="4">
        <v>50</v>
      </c>
      <c r="B972" s="4">
        <v>0</v>
      </c>
      <c r="C972" s="4">
        <v>0</v>
      </c>
      <c r="D972" s="4">
        <v>1</v>
      </c>
      <c r="E972" s="4">
        <v>227</v>
      </c>
      <c r="F972" s="4">
        <f>ROUND(Source!AX965,O972)</f>
        <v>0</v>
      </c>
      <c r="G972" s="4" t="s">
        <v>91</v>
      </c>
      <c r="H972" s="4" t="s">
        <v>92</v>
      </c>
      <c r="I972" s="4"/>
      <c r="J972" s="4"/>
      <c r="K972" s="4">
        <v>227</v>
      </c>
      <c r="L972" s="4">
        <v>6</v>
      </c>
      <c r="M972" s="4">
        <v>3</v>
      </c>
      <c r="N972" s="4" t="s">
        <v>3</v>
      </c>
      <c r="O972" s="4">
        <v>2</v>
      </c>
      <c r="P972" s="4"/>
      <c r="Q972" s="4"/>
      <c r="R972" s="4"/>
      <c r="S972" s="4"/>
      <c r="T972" s="4"/>
      <c r="U972" s="4"/>
      <c r="V972" s="4"/>
      <c r="W972" s="4"/>
    </row>
    <row r="973" spans="1:245">
      <c r="A973" s="4">
        <v>50</v>
      </c>
      <c r="B973" s="4">
        <v>0</v>
      </c>
      <c r="C973" s="4">
        <v>0</v>
      </c>
      <c r="D973" s="4">
        <v>1</v>
      </c>
      <c r="E973" s="4">
        <v>228</v>
      </c>
      <c r="F973" s="4">
        <f>ROUND(Source!AY965,O973)</f>
        <v>0</v>
      </c>
      <c r="G973" s="4" t="s">
        <v>93</v>
      </c>
      <c r="H973" s="4" t="s">
        <v>94</v>
      </c>
      <c r="I973" s="4"/>
      <c r="J973" s="4"/>
      <c r="K973" s="4">
        <v>228</v>
      </c>
      <c r="L973" s="4">
        <v>7</v>
      </c>
      <c r="M973" s="4">
        <v>3</v>
      </c>
      <c r="N973" s="4" t="s">
        <v>3</v>
      </c>
      <c r="O973" s="4">
        <v>2</v>
      </c>
      <c r="P973" s="4"/>
      <c r="Q973" s="4"/>
      <c r="R973" s="4"/>
      <c r="S973" s="4"/>
      <c r="T973" s="4"/>
      <c r="U973" s="4"/>
      <c r="V973" s="4"/>
      <c r="W973" s="4"/>
    </row>
    <row r="974" spans="1:245">
      <c r="A974" s="4">
        <v>50</v>
      </c>
      <c r="B974" s="4">
        <v>0</v>
      </c>
      <c r="C974" s="4">
        <v>0</v>
      </c>
      <c r="D974" s="4">
        <v>1</v>
      </c>
      <c r="E974" s="4">
        <v>216</v>
      </c>
      <c r="F974" s="4">
        <f>ROUND(Source!AP965,O974)</f>
        <v>0</v>
      </c>
      <c r="G974" s="4" t="s">
        <v>95</v>
      </c>
      <c r="H974" s="4" t="s">
        <v>96</v>
      </c>
      <c r="I974" s="4"/>
      <c r="J974" s="4"/>
      <c r="K974" s="4">
        <v>216</v>
      </c>
      <c r="L974" s="4">
        <v>8</v>
      </c>
      <c r="M974" s="4">
        <v>3</v>
      </c>
      <c r="N974" s="4" t="s">
        <v>3</v>
      </c>
      <c r="O974" s="4">
        <v>2</v>
      </c>
      <c r="P974" s="4"/>
      <c r="Q974" s="4"/>
      <c r="R974" s="4"/>
      <c r="S974" s="4"/>
      <c r="T974" s="4"/>
      <c r="U974" s="4"/>
      <c r="V974" s="4"/>
      <c r="W974" s="4"/>
    </row>
    <row r="975" spans="1:245">
      <c r="A975" s="4">
        <v>50</v>
      </c>
      <c r="B975" s="4">
        <v>0</v>
      </c>
      <c r="C975" s="4">
        <v>0</v>
      </c>
      <c r="D975" s="4">
        <v>1</v>
      </c>
      <c r="E975" s="4">
        <v>223</v>
      </c>
      <c r="F975" s="4">
        <f>ROUND(Source!AQ965,O975)</f>
        <v>0</v>
      </c>
      <c r="G975" s="4" t="s">
        <v>97</v>
      </c>
      <c r="H975" s="4" t="s">
        <v>98</v>
      </c>
      <c r="I975" s="4"/>
      <c r="J975" s="4"/>
      <c r="K975" s="4">
        <v>223</v>
      </c>
      <c r="L975" s="4">
        <v>9</v>
      </c>
      <c r="M975" s="4">
        <v>3</v>
      </c>
      <c r="N975" s="4" t="s">
        <v>3</v>
      </c>
      <c r="O975" s="4">
        <v>2</v>
      </c>
      <c r="P975" s="4"/>
      <c r="Q975" s="4"/>
      <c r="R975" s="4"/>
      <c r="S975" s="4"/>
      <c r="T975" s="4"/>
      <c r="U975" s="4"/>
      <c r="V975" s="4"/>
      <c r="W975" s="4"/>
    </row>
    <row r="976" spans="1:245">
      <c r="A976" s="4">
        <v>50</v>
      </c>
      <c r="B976" s="4">
        <v>0</v>
      </c>
      <c r="C976" s="4">
        <v>0</v>
      </c>
      <c r="D976" s="4">
        <v>1</v>
      </c>
      <c r="E976" s="4">
        <v>229</v>
      </c>
      <c r="F976" s="4">
        <f>ROUND(Source!AZ965,O976)</f>
        <v>0</v>
      </c>
      <c r="G976" s="4" t="s">
        <v>99</v>
      </c>
      <c r="H976" s="4" t="s">
        <v>100</v>
      </c>
      <c r="I976" s="4"/>
      <c r="J976" s="4"/>
      <c r="K976" s="4">
        <v>229</v>
      </c>
      <c r="L976" s="4">
        <v>10</v>
      </c>
      <c r="M976" s="4">
        <v>3</v>
      </c>
      <c r="N976" s="4" t="s">
        <v>3</v>
      </c>
      <c r="O976" s="4">
        <v>2</v>
      </c>
      <c r="P976" s="4"/>
      <c r="Q976" s="4"/>
      <c r="R976" s="4"/>
      <c r="S976" s="4"/>
      <c r="T976" s="4"/>
      <c r="U976" s="4"/>
      <c r="V976" s="4"/>
      <c r="W976" s="4"/>
    </row>
    <row r="977" spans="1:23">
      <c r="A977" s="4">
        <v>50</v>
      </c>
      <c r="B977" s="4">
        <v>0</v>
      </c>
      <c r="C977" s="4">
        <v>0</v>
      </c>
      <c r="D977" s="4">
        <v>1</v>
      </c>
      <c r="E977" s="4">
        <v>203</v>
      </c>
      <c r="F977" s="4">
        <f>ROUND(Source!Q965,O977)</f>
        <v>62.15</v>
      </c>
      <c r="G977" s="4" t="s">
        <v>101</v>
      </c>
      <c r="H977" s="4" t="s">
        <v>102</v>
      </c>
      <c r="I977" s="4"/>
      <c r="J977" s="4"/>
      <c r="K977" s="4">
        <v>203</v>
      </c>
      <c r="L977" s="4">
        <v>11</v>
      </c>
      <c r="M977" s="4">
        <v>3</v>
      </c>
      <c r="N977" s="4" t="s">
        <v>3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</row>
    <row r="978" spans="1:23">
      <c r="A978" s="4">
        <v>50</v>
      </c>
      <c r="B978" s="4">
        <v>0</v>
      </c>
      <c r="C978" s="4">
        <v>0</v>
      </c>
      <c r="D978" s="4">
        <v>1</v>
      </c>
      <c r="E978" s="4">
        <v>231</v>
      </c>
      <c r="F978" s="4">
        <f>ROUND(Source!BB965,O978)</f>
        <v>0</v>
      </c>
      <c r="G978" s="4" t="s">
        <v>103</v>
      </c>
      <c r="H978" s="4" t="s">
        <v>104</v>
      </c>
      <c r="I978" s="4"/>
      <c r="J978" s="4"/>
      <c r="K978" s="4">
        <v>231</v>
      </c>
      <c r="L978" s="4">
        <v>12</v>
      </c>
      <c r="M978" s="4">
        <v>3</v>
      </c>
      <c r="N978" s="4" t="s">
        <v>3</v>
      </c>
      <c r="O978" s="4">
        <v>2</v>
      </c>
      <c r="P978" s="4"/>
      <c r="Q978" s="4"/>
      <c r="R978" s="4"/>
      <c r="S978" s="4"/>
      <c r="T978" s="4"/>
      <c r="U978" s="4"/>
      <c r="V978" s="4"/>
      <c r="W978" s="4"/>
    </row>
    <row r="979" spans="1:23">
      <c r="A979" s="4">
        <v>50</v>
      </c>
      <c r="B979" s="4">
        <v>0</v>
      </c>
      <c r="C979" s="4">
        <v>0</v>
      </c>
      <c r="D979" s="4">
        <v>1</v>
      </c>
      <c r="E979" s="4">
        <v>204</v>
      </c>
      <c r="F979" s="4">
        <f>ROUND(Source!R965,O979)</f>
        <v>44.38</v>
      </c>
      <c r="G979" s="4" t="s">
        <v>105</v>
      </c>
      <c r="H979" s="4" t="s">
        <v>106</v>
      </c>
      <c r="I979" s="4"/>
      <c r="J979" s="4"/>
      <c r="K979" s="4">
        <v>204</v>
      </c>
      <c r="L979" s="4">
        <v>13</v>
      </c>
      <c r="M979" s="4">
        <v>3</v>
      </c>
      <c r="N979" s="4" t="s">
        <v>3</v>
      </c>
      <c r="O979" s="4">
        <v>2</v>
      </c>
      <c r="P979" s="4"/>
      <c r="Q979" s="4"/>
      <c r="R979" s="4"/>
      <c r="S979" s="4"/>
      <c r="T979" s="4"/>
      <c r="U979" s="4"/>
      <c r="V979" s="4"/>
      <c r="W979" s="4"/>
    </row>
    <row r="980" spans="1:23">
      <c r="A980" s="4">
        <v>50</v>
      </c>
      <c r="B980" s="4">
        <v>0</v>
      </c>
      <c r="C980" s="4">
        <v>0</v>
      </c>
      <c r="D980" s="4">
        <v>1</v>
      </c>
      <c r="E980" s="4">
        <v>205</v>
      </c>
      <c r="F980" s="4">
        <f>ROUND(Source!S965,O980)</f>
        <v>3189.03</v>
      </c>
      <c r="G980" s="4" t="s">
        <v>107</v>
      </c>
      <c r="H980" s="4" t="s">
        <v>108</v>
      </c>
      <c r="I980" s="4"/>
      <c r="J980" s="4"/>
      <c r="K980" s="4">
        <v>205</v>
      </c>
      <c r="L980" s="4">
        <v>14</v>
      </c>
      <c r="M980" s="4">
        <v>3</v>
      </c>
      <c r="N980" s="4" t="s">
        <v>3</v>
      </c>
      <c r="O980" s="4">
        <v>2</v>
      </c>
      <c r="P980" s="4"/>
      <c r="Q980" s="4"/>
      <c r="R980" s="4"/>
      <c r="S980" s="4"/>
      <c r="T980" s="4"/>
      <c r="U980" s="4"/>
      <c r="V980" s="4"/>
      <c r="W980" s="4"/>
    </row>
    <row r="981" spans="1:23">
      <c r="A981" s="4">
        <v>50</v>
      </c>
      <c r="B981" s="4">
        <v>0</v>
      </c>
      <c r="C981" s="4">
        <v>0</v>
      </c>
      <c r="D981" s="4">
        <v>1</v>
      </c>
      <c r="E981" s="4">
        <v>232</v>
      </c>
      <c r="F981" s="4">
        <f>ROUND(Source!BC965,O981)</f>
        <v>0</v>
      </c>
      <c r="G981" s="4" t="s">
        <v>109</v>
      </c>
      <c r="H981" s="4" t="s">
        <v>110</v>
      </c>
      <c r="I981" s="4"/>
      <c r="J981" s="4"/>
      <c r="K981" s="4">
        <v>232</v>
      </c>
      <c r="L981" s="4">
        <v>15</v>
      </c>
      <c r="M981" s="4">
        <v>3</v>
      </c>
      <c r="N981" s="4" t="s">
        <v>3</v>
      </c>
      <c r="O981" s="4">
        <v>2</v>
      </c>
      <c r="P981" s="4"/>
      <c r="Q981" s="4"/>
      <c r="R981" s="4"/>
      <c r="S981" s="4"/>
      <c r="T981" s="4"/>
      <c r="U981" s="4"/>
      <c r="V981" s="4"/>
      <c r="W981" s="4"/>
    </row>
    <row r="982" spans="1:23">
      <c r="A982" s="4">
        <v>50</v>
      </c>
      <c r="B982" s="4">
        <v>0</v>
      </c>
      <c r="C982" s="4">
        <v>0</v>
      </c>
      <c r="D982" s="4">
        <v>1</v>
      </c>
      <c r="E982" s="4">
        <v>214</v>
      </c>
      <c r="F982" s="4">
        <f>ROUND(Source!AS965,O982)</f>
        <v>7189.44</v>
      </c>
      <c r="G982" s="4" t="s">
        <v>111</v>
      </c>
      <c r="H982" s="4" t="s">
        <v>112</v>
      </c>
      <c r="I982" s="4"/>
      <c r="J982" s="4"/>
      <c r="K982" s="4">
        <v>214</v>
      </c>
      <c r="L982" s="4">
        <v>16</v>
      </c>
      <c r="M982" s="4">
        <v>3</v>
      </c>
      <c r="N982" s="4" t="s">
        <v>3</v>
      </c>
      <c r="O982" s="4">
        <v>2</v>
      </c>
      <c r="P982" s="4"/>
      <c r="Q982" s="4"/>
      <c r="R982" s="4"/>
      <c r="S982" s="4"/>
      <c r="T982" s="4"/>
      <c r="U982" s="4"/>
      <c r="V982" s="4"/>
      <c r="W982" s="4"/>
    </row>
    <row r="983" spans="1:23">
      <c r="A983" s="4">
        <v>50</v>
      </c>
      <c r="B983" s="4">
        <v>0</v>
      </c>
      <c r="C983" s="4">
        <v>0</v>
      </c>
      <c r="D983" s="4">
        <v>1</v>
      </c>
      <c r="E983" s="4">
        <v>215</v>
      </c>
      <c r="F983" s="4">
        <f>ROUND(Source!AT965,O983)</f>
        <v>0</v>
      </c>
      <c r="G983" s="4" t="s">
        <v>113</v>
      </c>
      <c r="H983" s="4" t="s">
        <v>114</v>
      </c>
      <c r="I983" s="4"/>
      <c r="J983" s="4"/>
      <c r="K983" s="4">
        <v>215</v>
      </c>
      <c r="L983" s="4">
        <v>17</v>
      </c>
      <c r="M983" s="4">
        <v>3</v>
      </c>
      <c r="N983" s="4" t="s">
        <v>3</v>
      </c>
      <c r="O983" s="4">
        <v>2</v>
      </c>
      <c r="P983" s="4"/>
      <c r="Q983" s="4"/>
      <c r="R983" s="4"/>
      <c r="S983" s="4"/>
      <c r="T983" s="4"/>
      <c r="U983" s="4"/>
      <c r="V983" s="4"/>
      <c r="W983" s="4"/>
    </row>
    <row r="984" spans="1:23">
      <c r="A984" s="4">
        <v>50</v>
      </c>
      <c r="B984" s="4">
        <v>0</v>
      </c>
      <c r="C984" s="4">
        <v>0</v>
      </c>
      <c r="D984" s="4">
        <v>1</v>
      </c>
      <c r="E984" s="4">
        <v>217</v>
      </c>
      <c r="F984" s="4">
        <f>ROUND(Source!AU965,O984)</f>
        <v>0</v>
      </c>
      <c r="G984" s="4" t="s">
        <v>115</v>
      </c>
      <c r="H984" s="4" t="s">
        <v>116</v>
      </c>
      <c r="I984" s="4"/>
      <c r="J984" s="4"/>
      <c r="K984" s="4">
        <v>217</v>
      </c>
      <c r="L984" s="4">
        <v>18</v>
      </c>
      <c r="M984" s="4">
        <v>3</v>
      </c>
      <c r="N984" s="4" t="s">
        <v>3</v>
      </c>
      <c r="O984" s="4">
        <v>2</v>
      </c>
      <c r="P984" s="4"/>
      <c r="Q984" s="4"/>
      <c r="R984" s="4"/>
      <c r="S984" s="4"/>
      <c r="T984" s="4"/>
      <c r="U984" s="4"/>
      <c r="V984" s="4"/>
      <c r="W984" s="4"/>
    </row>
    <row r="985" spans="1:23">
      <c r="A985" s="4">
        <v>50</v>
      </c>
      <c r="B985" s="4">
        <v>0</v>
      </c>
      <c r="C985" s="4">
        <v>0</v>
      </c>
      <c r="D985" s="4">
        <v>1</v>
      </c>
      <c r="E985" s="4">
        <v>230</v>
      </c>
      <c r="F985" s="4">
        <f>ROUND(Source!BA965,O985)</f>
        <v>0</v>
      </c>
      <c r="G985" s="4" t="s">
        <v>117</v>
      </c>
      <c r="H985" s="4" t="s">
        <v>118</v>
      </c>
      <c r="I985" s="4"/>
      <c r="J985" s="4"/>
      <c r="K985" s="4">
        <v>230</v>
      </c>
      <c r="L985" s="4">
        <v>19</v>
      </c>
      <c r="M985" s="4">
        <v>3</v>
      </c>
      <c r="N985" s="4" t="s">
        <v>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3">
      <c r="A986" s="4">
        <v>50</v>
      </c>
      <c r="B986" s="4">
        <v>0</v>
      </c>
      <c r="C986" s="4">
        <v>0</v>
      </c>
      <c r="D986" s="4">
        <v>1</v>
      </c>
      <c r="E986" s="4">
        <v>206</v>
      </c>
      <c r="F986" s="4">
        <f>ROUND(Source!T965,O986)</f>
        <v>0</v>
      </c>
      <c r="G986" s="4" t="s">
        <v>119</v>
      </c>
      <c r="H986" s="4" t="s">
        <v>120</v>
      </c>
      <c r="I986" s="4"/>
      <c r="J986" s="4"/>
      <c r="K986" s="4">
        <v>206</v>
      </c>
      <c r="L986" s="4">
        <v>20</v>
      </c>
      <c r="M986" s="4">
        <v>3</v>
      </c>
      <c r="N986" s="4" t="s">
        <v>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3">
      <c r="A987" s="4">
        <v>50</v>
      </c>
      <c r="B987" s="4">
        <v>0</v>
      </c>
      <c r="C987" s="4">
        <v>0</v>
      </c>
      <c r="D987" s="4">
        <v>1</v>
      </c>
      <c r="E987" s="4">
        <v>207</v>
      </c>
      <c r="F987" s="4">
        <f>Source!U965</f>
        <v>12.21086</v>
      </c>
      <c r="G987" s="4" t="s">
        <v>121</v>
      </c>
      <c r="H987" s="4" t="s">
        <v>122</v>
      </c>
      <c r="I987" s="4"/>
      <c r="J987" s="4"/>
      <c r="K987" s="4">
        <v>207</v>
      </c>
      <c r="L987" s="4">
        <v>21</v>
      </c>
      <c r="M987" s="4">
        <v>3</v>
      </c>
      <c r="N987" s="4" t="s">
        <v>3</v>
      </c>
      <c r="O987" s="4">
        <v>-1</v>
      </c>
      <c r="P987" s="4"/>
      <c r="Q987" s="4"/>
      <c r="R987" s="4"/>
      <c r="S987" s="4"/>
      <c r="T987" s="4"/>
      <c r="U987" s="4"/>
      <c r="V987" s="4"/>
      <c r="W987" s="4"/>
    </row>
    <row r="988" spans="1:23">
      <c r="A988" s="4">
        <v>50</v>
      </c>
      <c r="B988" s="4">
        <v>0</v>
      </c>
      <c r="C988" s="4">
        <v>0</v>
      </c>
      <c r="D988" s="4">
        <v>1</v>
      </c>
      <c r="E988" s="4">
        <v>208</v>
      </c>
      <c r="F988" s="4">
        <f>Source!V965</f>
        <v>0.11914000000000002</v>
      </c>
      <c r="G988" s="4" t="s">
        <v>123</v>
      </c>
      <c r="H988" s="4" t="s">
        <v>124</v>
      </c>
      <c r="I988" s="4"/>
      <c r="J988" s="4"/>
      <c r="K988" s="4">
        <v>208</v>
      </c>
      <c r="L988" s="4">
        <v>22</v>
      </c>
      <c r="M988" s="4">
        <v>3</v>
      </c>
      <c r="N988" s="4" t="s">
        <v>3</v>
      </c>
      <c r="O988" s="4">
        <v>-1</v>
      </c>
      <c r="P988" s="4"/>
      <c r="Q988" s="4"/>
      <c r="R988" s="4"/>
      <c r="S988" s="4"/>
      <c r="T988" s="4"/>
      <c r="U988" s="4"/>
      <c r="V988" s="4"/>
      <c r="W988" s="4"/>
    </row>
    <row r="989" spans="1:23">
      <c r="A989" s="4">
        <v>50</v>
      </c>
      <c r="B989" s="4">
        <v>0</v>
      </c>
      <c r="C989" s="4">
        <v>0</v>
      </c>
      <c r="D989" s="4">
        <v>1</v>
      </c>
      <c r="E989" s="4">
        <v>209</v>
      </c>
      <c r="F989" s="4">
        <f>ROUND(Source!W965,O989)</f>
        <v>0</v>
      </c>
      <c r="G989" s="4" t="s">
        <v>125</v>
      </c>
      <c r="H989" s="4" t="s">
        <v>126</v>
      </c>
      <c r="I989" s="4"/>
      <c r="J989" s="4"/>
      <c r="K989" s="4">
        <v>209</v>
      </c>
      <c r="L989" s="4">
        <v>23</v>
      </c>
      <c r="M989" s="4">
        <v>3</v>
      </c>
      <c r="N989" s="4" t="s">
        <v>3</v>
      </c>
      <c r="O989" s="4">
        <v>2</v>
      </c>
      <c r="P989" s="4"/>
      <c r="Q989" s="4"/>
      <c r="R989" s="4"/>
      <c r="S989" s="4"/>
      <c r="T989" s="4"/>
      <c r="U989" s="4"/>
      <c r="V989" s="4"/>
      <c r="W989" s="4"/>
    </row>
    <row r="990" spans="1:23">
      <c r="A990" s="4">
        <v>50</v>
      </c>
      <c r="B990" s="4">
        <v>0</v>
      </c>
      <c r="C990" s="4">
        <v>0</v>
      </c>
      <c r="D990" s="4">
        <v>1</v>
      </c>
      <c r="E990" s="4">
        <v>233</v>
      </c>
      <c r="F990" s="4">
        <f>ROUND(Source!BD965,O990)</f>
        <v>0</v>
      </c>
      <c r="G990" s="4" t="s">
        <v>127</v>
      </c>
      <c r="H990" s="4" t="s">
        <v>128</v>
      </c>
      <c r="I990" s="4"/>
      <c r="J990" s="4"/>
      <c r="K990" s="4">
        <v>233</v>
      </c>
      <c r="L990" s="4">
        <v>24</v>
      </c>
      <c r="M990" s="4">
        <v>3</v>
      </c>
      <c r="N990" s="4" t="s">
        <v>3</v>
      </c>
      <c r="O990" s="4">
        <v>2</v>
      </c>
      <c r="P990" s="4"/>
      <c r="Q990" s="4"/>
      <c r="R990" s="4"/>
      <c r="S990" s="4"/>
      <c r="T990" s="4"/>
      <c r="U990" s="4"/>
      <c r="V990" s="4"/>
      <c r="W990" s="4"/>
    </row>
    <row r="991" spans="1:23">
      <c r="A991" s="4">
        <v>50</v>
      </c>
      <c r="B991" s="4">
        <v>0</v>
      </c>
      <c r="C991" s="4">
        <v>0</v>
      </c>
      <c r="D991" s="4">
        <v>1</v>
      </c>
      <c r="E991" s="4">
        <v>210</v>
      </c>
      <c r="F991" s="4">
        <f>ROUND(Source!X965,O991)</f>
        <v>2244.58</v>
      </c>
      <c r="G991" s="4" t="s">
        <v>129</v>
      </c>
      <c r="H991" s="4" t="s">
        <v>130</v>
      </c>
      <c r="I991" s="4"/>
      <c r="J991" s="4"/>
      <c r="K991" s="4">
        <v>210</v>
      </c>
      <c r="L991" s="4">
        <v>25</v>
      </c>
      <c r="M991" s="4">
        <v>3</v>
      </c>
      <c r="N991" s="4" t="s">
        <v>3</v>
      </c>
      <c r="O991" s="4">
        <v>2</v>
      </c>
      <c r="P991" s="4"/>
      <c r="Q991" s="4"/>
      <c r="R991" s="4"/>
      <c r="S991" s="4"/>
      <c r="T991" s="4"/>
      <c r="U991" s="4"/>
      <c r="V991" s="4"/>
      <c r="W991" s="4"/>
    </row>
    <row r="992" spans="1:23">
      <c r="A992" s="4">
        <v>50</v>
      </c>
      <c r="B992" s="4">
        <v>0</v>
      </c>
      <c r="C992" s="4">
        <v>0</v>
      </c>
      <c r="D992" s="4">
        <v>1</v>
      </c>
      <c r="E992" s="4">
        <v>211</v>
      </c>
      <c r="F992" s="4">
        <f>ROUND(Source!Y965,O992)</f>
        <v>1693.68</v>
      </c>
      <c r="G992" s="4" t="s">
        <v>131</v>
      </c>
      <c r="H992" s="4" t="s">
        <v>132</v>
      </c>
      <c r="I992" s="4"/>
      <c r="J992" s="4"/>
      <c r="K992" s="4">
        <v>211</v>
      </c>
      <c r="L992" s="4">
        <v>26</v>
      </c>
      <c r="M992" s="4">
        <v>3</v>
      </c>
      <c r="N992" s="4" t="s">
        <v>3</v>
      </c>
      <c r="O992" s="4">
        <v>2</v>
      </c>
      <c r="P992" s="4"/>
      <c r="Q992" s="4"/>
      <c r="R992" s="4"/>
      <c r="S992" s="4"/>
      <c r="T992" s="4"/>
      <c r="U992" s="4"/>
      <c r="V992" s="4"/>
      <c r="W992" s="4"/>
    </row>
    <row r="993" spans="1:245">
      <c r="A993" s="4">
        <v>50</v>
      </c>
      <c r="B993" s="4">
        <v>0</v>
      </c>
      <c r="C993" s="4">
        <v>0</v>
      </c>
      <c r="D993" s="4">
        <v>1</v>
      </c>
      <c r="E993" s="4">
        <v>0</v>
      </c>
      <c r="F993" s="4">
        <f>ROUND(Source!AR965,O993)</f>
        <v>7189.44</v>
      </c>
      <c r="G993" s="4" t="s">
        <v>133</v>
      </c>
      <c r="H993" s="4" t="s">
        <v>134</v>
      </c>
      <c r="I993" s="4"/>
      <c r="J993" s="4"/>
      <c r="K993" s="4">
        <v>224</v>
      </c>
      <c r="L993" s="4">
        <v>27</v>
      </c>
      <c r="M993" s="4">
        <v>3</v>
      </c>
      <c r="N993" s="4" t="s">
        <v>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45">
      <c r="A994" s="4">
        <v>50</v>
      </c>
      <c r="B994" s="4">
        <v>0</v>
      </c>
      <c r="C994" s="4">
        <v>0</v>
      </c>
      <c r="D994" s="4">
        <v>2</v>
      </c>
      <c r="E994" s="4">
        <v>0</v>
      </c>
      <c r="F994" s="4">
        <f>ROUND(F993*0.18,O994)</f>
        <v>1294.0999999999999</v>
      </c>
      <c r="G994" s="4" t="s">
        <v>135</v>
      </c>
      <c r="H994" s="4" t="s">
        <v>135</v>
      </c>
      <c r="I994" s="4"/>
      <c r="J994" s="4"/>
      <c r="K994" s="4">
        <v>212</v>
      </c>
      <c r="L994" s="4">
        <v>28</v>
      </c>
      <c r="M994" s="4">
        <v>0</v>
      </c>
      <c r="N994" s="4" t="s">
        <v>3</v>
      </c>
      <c r="O994" s="4">
        <v>1</v>
      </c>
      <c r="P994" s="4"/>
      <c r="Q994" s="4"/>
      <c r="R994" s="4"/>
      <c r="S994" s="4"/>
      <c r="T994" s="4"/>
      <c r="U994" s="4"/>
      <c r="V994" s="4"/>
      <c r="W994" s="4"/>
    </row>
    <row r="995" spans="1:245">
      <c r="A995" s="4">
        <v>50</v>
      </c>
      <c r="B995" s="4">
        <v>0</v>
      </c>
      <c r="C995" s="4">
        <v>0</v>
      </c>
      <c r="D995" s="4">
        <v>2</v>
      </c>
      <c r="E995" s="4">
        <v>224</v>
      </c>
      <c r="F995" s="4">
        <f>ROUND(F993*1.18,O995)</f>
        <v>8483.5</v>
      </c>
      <c r="G995" s="4" t="s">
        <v>136</v>
      </c>
      <c r="H995" s="4" t="s">
        <v>137</v>
      </c>
      <c r="I995" s="4"/>
      <c r="J995" s="4"/>
      <c r="K995" s="4">
        <v>212</v>
      </c>
      <c r="L995" s="4">
        <v>29</v>
      </c>
      <c r="M995" s="4">
        <v>0</v>
      </c>
      <c r="N995" s="4" t="s">
        <v>3</v>
      </c>
      <c r="O995" s="4">
        <v>1</v>
      </c>
      <c r="P995" s="4"/>
      <c r="Q995" s="4"/>
      <c r="R995" s="4"/>
      <c r="S995" s="4"/>
      <c r="T995" s="4"/>
      <c r="U995" s="4"/>
      <c r="V995" s="4"/>
      <c r="W995" s="4"/>
    </row>
    <row r="997" spans="1:245">
      <c r="A997" s="1">
        <v>5</v>
      </c>
      <c r="B997" s="1">
        <v>0</v>
      </c>
      <c r="C997" s="1"/>
      <c r="D997" s="1">
        <f>ROW(A1030)</f>
        <v>1030</v>
      </c>
      <c r="E997" s="1"/>
      <c r="F997" s="1" t="s">
        <v>14</v>
      </c>
      <c r="G997" s="1" t="s">
        <v>138</v>
      </c>
      <c r="H997" s="1" t="s">
        <v>3</v>
      </c>
      <c r="I997" s="1">
        <v>0</v>
      </c>
      <c r="J997" s="1"/>
      <c r="K997" s="1">
        <v>0</v>
      </c>
      <c r="L997" s="1"/>
      <c r="M997" s="1" t="s">
        <v>3</v>
      </c>
      <c r="N997" s="1"/>
      <c r="O997" s="1"/>
      <c r="P997" s="1"/>
      <c r="Q997" s="1"/>
      <c r="R997" s="1"/>
      <c r="S997" s="1">
        <v>0</v>
      </c>
      <c r="T997" s="1"/>
      <c r="U997" s="1" t="s">
        <v>3</v>
      </c>
      <c r="V997" s="1">
        <v>0</v>
      </c>
      <c r="W997" s="1"/>
      <c r="X997" s="1"/>
      <c r="Y997" s="1"/>
      <c r="Z997" s="1"/>
      <c r="AA997" s="1"/>
      <c r="AB997" s="1" t="s">
        <v>3</v>
      </c>
      <c r="AC997" s="1" t="s">
        <v>3</v>
      </c>
      <c r="AD997" s="1" t="s">
        <v>3</v>
      </c>
      <c r="AE997" s="1" t="s">
        <v>3</v>
      </c>
      <c r="AF997" s="1" t="s">
        <v>3</v>
      </c>
      <c r="AG997" s="1" t="s">
        <v>3</v>
      </c>
      <c r="AH997" s="1"/>
      <c r="AI997" s="1"/>
      <c r="AJ997" s="1"/>
      <c r="AK997" s="1"/>
      <c r="AL997" s="1"/>
      <c r="AM997" s="1"/>
      <c r="AN997" s="1"/>
      <c r="AO997" s="1"/>
      <c r="AP997" s="1" t="s">
        <v>3</v>
      </c>
      <c r="AQ997" s="1" t="s">
        <v>3</v>
      </c>
      <c r="AR997" s="1" t="s">
        <v>3</v>
      </c>
      <c r="AS997" s="1"/>
      <c r="AT997" s="1"/>
      <c r="AU997" s="1"/>
      <c r="AV997" s="1"/>
      <c r="AW997" s="1"/>
      <c r="AX997" s="1"/>
      <c r="AY997" s="1"/>
      <c r="AZ997" s="1" t="s">
        <v>3</v>
      </c>
      <c r="BA997" s="1"/>
      <c r="BB997" s="1" t="s">
        <v>3</v>
      </c>
      <c r="BC997" s="1" t="s">
        <v>3</v>
      </c>
      <c r="BD997" s="1" t="s">
        <v>3</v>
      </c>
      <c r="BE997" s="1" t="s">
        <v>3</v>
      </c>
      <c r="BF997" s="1" t="s">
        <v>3</v>
      </c>
      <c r="BG997" s="1" t="s">
        <v>3</v>
      </c>
      <c r="BH997" s="1" t="s">
        <v>3</v>
      </c>
      <c r="BI997" s="1" t="s">
        <v>3</v>
      </c>
      <c r="BJ997" s="1" t="s">
        <v>3</v>
      </c>
      <c r="BK997" s="1" t="s">
        <v>3</v>
      </c>
      <c r="BL997" s="1" t="s">
        <v>3</v>
      </c>
      <c r="BM997" s="1" t="s">
        <v>3</v>
      </c>
      <c r="BN997" s="1" t="s">
        <v>3</v>
      </c>
      <c r="BO997" s="1" t="s">
        <v>3</v>
      </c>
      <c r="BP997" s="1" t="s">
        <v>3</v>
      </c>
      <c r="BQ997" s="1"/>
      <c r="BR997" s="1"/>
      <c r="BS997" s="1"/>
      <c r="BT997" s="1"/>
      <c r="BU997" s="1"/>
      <c r="BV997" s="1"/>
      <c r="BW997" s="1"/>
      <c r="BX997" s="1">
        <v>0</v>
      </c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>
        <v>0</v>
      </c>
    </row>
    <row r="999" spans="1:245">
      <c r="A999" s="2">
        <v>52</v>
      </c>
      <c r="B999" s="2">
        <f t="shared" ref="B999:G999" si="731">B1030</f>
        <v>0</v>
      </c>
      <c r="C999" s="2">
        <f t="shared" si="731"/>
        <v>5</v>
      </c>
      <c r="D999" s="2">
        <f t="shared" si="731"/>
        <v>997</v>
      </c>
      <c r="E999" s="2">
        <f t="shared" si="731"/>
        <v>0</v>
      </c>
      <c r="F999" s="2" t="str">
        <f t="shared" si="731"/>
        <v>Новый подраздел</v>
      </c>
      <c r="G999" s="2" t="str">
        <f t="shared" si="731"/>
        <v>ремонт</v>
      </c>
      <c r="H999" s="2"/>
      <c r="I999" s="2"/>
      <c r="J999" s="2"/>
      <c r="K999" s="2"/>
      <c r="L999" s="2"/>
      <c r="M999" s="2"/>
      <c r="N999" s="2"/>
      <c r="O999" s="2">
        <f t="shared" ref="O999:AT999" si="732">O1030</f>
        <v>145795.76999999999</v>
      </c>
      <c r="P999" s="2">
        <f t="shared" si="732"/>
        <v>97095</v>
      </c>
      <c r="Q999" s="2">
        <f t="shared" si="732"/>
        <v>2465.98</v>
      </c>
      <c r="R999" s="2">
        <f t="shared" si="732"/>
        <v>937.99</v>
      </c>
      <c r="S999" s="2">
        <f t="shared" si="732"/>
        <v>46234.79</v>
      </c>
      <c r="T999" s="2">
        <f t="shared" si="732"/>
        <v>0</v>
      </c>
      <c r="U999" s="2">
        <f t="shared" si="732"/>
        <v>154.00501500000001</v>
      </c>
      <c r="V999" s="2">
        <f t="shared" si="732"/>
        <v>2.6966975000000004</v>
      </c>
      <c r="W999" s="2">
        <f t="shared" si="732"/>
        <v>577.57000000000005</v>
      </c>
      <c r="X999" s="2">
        <f t="shared" si="732"/>
        <v>41532.660000000003</v>
      </c>
      <c r="Y999" s="2">
        <f t="shared" si="732"/>
        <v>20816.41</v>
      </c>
      <c r="Z999" s="2">
        <f t="shared" si="732"/>
        <v>0</v>
      </c>
      <c r="AA999" s="2">
        <f t="shared" si="732"/>
        <v>0</v>
      </c>
      <c r="AB999" s="2">
        <f t="shared" si="732"/>
        <v>145795.76999999999</v>
      </c>
      <c r="AC999" s="2">
        <f t="shared" si="732"/>
        <v>97095</v>
      </c>
      <c r="AD999" s="2">
        <f t="shared" si="732"/>
        <v>2465.98</v>
      </c>
      <c r="AE999" s="2">
        <f t="shared" si="732"/>
        <v>937.99</v>
      </c>
      <c r="AF999" s="2">
        <f t="shared" si="732"/>
        <v>46234.79</v>
      </c>
      <c r="AG999" s="2">
        <f t="shared" si="732"/>
        <v>0</v>
      </c>
      <c r="AH999" s="2">
        <f t="shared" si="732"/>
        <v>154.00501500000001</v>
      </c>
      <c r="AI999" s="2">
        <f t="shared" si="732"/>
        <v>2.6966975000000004</v>
      </c>
      <c r="AJ999" s="2">
        <f t="shared" si="732"/>
        <v>577.57000000000005</v>
      </c>
      <c r="AK999" s="2">
        <f t="shared" si="732"/>
        <v>41532.660000000003</v>
      </c>
      <c r="AL999" s="2">
        <f t="shared" si="732"/>
        <v>20816.41</v>
      </c>
      <c r="AM999" s="2">
        <f t="shared" si="732"/>
        <v>0</v>
      </c>
      <c r="AN999" s="2">
        <f t="shared" si="732"/>
        <v>0</v>
      </c>
      <c r="AO999" s="2">
        <f t="shared" si="732"/>
        <v>0</v>
      </c>
      <c r="AP999" s="2">
        <f t="shared" si="732"/>
        <v>0</v>
      </c>
      <c r="AQ999" s="2">
        <f t="shared" si="732"/>
        <v>0</v>
      </c>
      <c r="AR999" s="2">
        <f t="shared" si="732"/>
        <v>208144.84</v>
      </c>
      <c r="AS999" s="2">
        <f t="shared" si="732"/>
        <v>203971.01</v>
      </c>
      <c r="AT999" s="2">
        <f t="shared" si="732"/>
        <v>4173.83</v>
      </c>
      <c r="AU999" s="2">
        <f t="shared" ref="AU999:BZ999" si="733">AU1030</f>
        <v>0</v>
      </c>
      <c r="AV999" s="2">
        <f t="shared" si="733"/>
        <v>97095</v>
      </c>
      <c r="AW999" s="2">
        <f t="shared" si="733"/>
        <v>97095</v>
      </c>
      <c r="AX999" s="2">
        <f t="shared" si="733"/>
        <v>0</v>
      </c>
      <c r="AY999" s="2">
        <f t="shared" si="733"/>
        <v>97095</v>
      </c>
      <c r="AZ999" s="2">
        <f t="shared" si="733"/>
        <v>0</v>
      </c>
      <c r="BA999" s="2">
        <f t="shared" si="733"/>
        <v>0</v>
      </c>
      <c r="BB999" s="2">
        <f t="shared" si="733"/>
        <v>0</v>
      </c>
      <c r="BC999" s="2">
        <f t="shared" si="733"/>
        <v>0</v>
      </c>
      <c r="BD999" s="2">
        <f t="shared" si="733"/>
        <v>0</v>
      </c>
      <c r="BE999" s="2">
        <f t="shared" si="733"/>
        <v>0</v>
      </c>
      <c r="BF999" s="2">
        <f t="shared" si="733"/>
        <v>0</v>
      </c>
      <c r="BG999" s="2">
        <f t="shared" si="733"/>
        <v>0</v>
      </c>
      <c r="BH999" s="2">
        <f t="shared" si="733"/>
        <v>0</v>
      </c>
      <c r="BI999" s="2">
        <f t="shared" si="733"/>
        <v>0</v>
      </c>
      <c r="BJ999" s="2">
        <f t="shared" si="733"/>
        <v>0</v>
      </c>
      <c r="BK999" s="2">
        <f t="shared" si="733"/>
        <v>0</v>
      </c>
      <c r="BL999" s="2">
        <f t="shared" si="733"/>
        <v>0</v>
      </c>
      <c r="BM999" s="2">
        <f t="shared" si="733"/>
        <v>0</v>
      </c>
      <c r="BN999" s="2">
        <f t="shared" si="733"/>
        <v>0</v>
      </c>
      <c r="BO999" s="2">
        <f t="shared" si="733"/>
        <v>0</v>
      </c>
      <c r="BP999" s="2">
        <f t="shared" si="733"/>
        <v>0</v>
      </c>
      <c r="BQ999" s="2">
        <f t="shared" si="733"/>
        <v>0</v>
      </c>
      <c r="BR999" s="2">
        <f t="shared" si="733"/>
        <v>0</v>
      </c>
      <c r="BS999" s="2">
        <f t="shared" si="733"/>
        <v>0</v>
      </c>
      <c r="BT999" s="2">
        <f t="shared" si="733"/>
        <v>0</v>
      </c>
      <c r="BU999" s="2">
        <f t="shared" si="733"/>
        <v>0</v>
      </c>
      <c r="BV999" s="2">
        <f t="shared" si="733"/>
        <v>0</v>
      </c>
      <c r="BW999" s="2">
        <f t="shared" si="733"/>
        <v>0</v>
      </c>
      <c r="BX999" s="2">
        <f t="shared" si="733"/>
        <v>0</v>
      </c>
      <c r="BY999" s="2">
        <f t="shared" si="733"/>
        <v>0</v>
      </c>
      <c r="BZ999" s="2">
        <f t="shared" si="733"/>
        <v>0</v>
      </c>
      <c r="CA999" s="2">
        <f t="shared" ref="CA999:DF999" si="734">CA1030</f>
        <v>208144.84</v>
      </c>
      <c r="CB999" s="2">
        <f t="shared" si="734"/>
        <v>203971.01</v>
      </c>
      <c r="CC999" s="2">
        <f t="shared" si="734"/>
        <v>4173.83</v>
      </c>
      <c r="CD999" s="2">
        <f t="shared" si="734"/>
        <v>0</v>
      </c>
      <c r="CE999" s="2">
        <f t="shared" si="734"/>
        <v>97095</v>
      </c>
      <c r="CF999" s="2">
        <f t="shared" si="734"/>
        <v>97095</v>
      </c>
      <c r="CG999" s="2">
        <f t="shared" si="734"/>
        <v>0</v>
      </c>
      <c r="CH999" s="2">
        <f t="shared" si="734"/>
        <v>97095</v>
      </c>
      <c r="CI999" s="2">
        <f t="shared" si="734"/>
        <v>0</v>
      </c>
      <c r="CJ999" s="2">
        <f t="shared" si="734"/>
        <v>0</v>
      </c>
      <c r="CK999" s="2">
        <f t="shared" si="734"/>
        <v>0</v>
      </c>
      <c r="CL999" s="2">
        <f t="shared" si="734"/>
        <v>0</v>
      </c>
      <c r="CM999" s="2">
        <f t="shared" si="734"/>
        <v>0</v>
      </c>
      <c r="CN999" s="2">
        <f t="shared" si="734"/>
        <v>0</v>
      </c>
      <c r="CO999" s="2">
        <f t="shared" si="734"/>
        <v>0</v>
      </c>
      <c r="CP999" s="2">
        <f t="shared" si="734"/>
        <v>0</v>
      </c>
      <c r="CQ999" s="2">
        <f t="shared" si="734"/>
        <v>0</v>
      </c>
      <c r="CR999" s="2">
        <f t="shared" si="734"/>
        <v>0</v>
      </c>
      <c r="CS999" s="2">
        <f t="shared" si="734"/>
        <v>0</v>
      </c>
      <c r="CT999" s="2">
        <f t="shared" si="734"/>
        <v>0</v>
      </c>
      <c r="CU999" s="2">
        <f t="shared" si="734"/>
        <v>0</v>
      </c>
      <c r="CV999" s="2">
        <f t="shared" si="734"/>
        <v>0</v>
      </c>
      <c r="CW999" s="2">
        <f t="shared" si="734"/>
        <v>0</v>
      </c>
      <c r="CX999" s="2">
        <f t="shared" si="734"/>
        <v>0</v>
      </c>
      <c r="CY999" s="2">
        <f t="shared" si="734"/>
        <v>0</v>
      </c>
      <c r="CZ999" s="2">
        <f t="shared" si="734"/>
        <v>0</v>
      </c>
      <c r="DA999" s="2">
        <f t="shared" si="734"/>
        <v>0</v>
      </c>
      <c r="DB999" s="2">
        <f t="shared" si="734"/>
        <v>0</v>
      </c>
      <c r="DC999" s="2">
        <f t="shared" si="734"/>
        <v>0</v>
      </c>
      <c r="DD999" s="2">
        <f t="shared" si="734"/>
        <v>0</v>
      </c>
      <c r="DE999" s="2">
        <f t="shared" si="734"/>
        <v>0</v>
      </c>
      <c r="DF999" s="2">
        <f t="shared" si="734"/>
        <v>0</v>
      </c>
      <c r="DG999" s="3">
        <f t="shared" ref="DG999:EL999" si="735">DG1030</f>
        <v>0</v>
      </c>
      <c r="DH999" s="3">
        <f t="shared" si="735"/>
        <v>0</v>
      </c>
      <c r="DI999" s="3">
        <f t="shared" si="735"/>
        <v>0</v>
      </c>
      <c r="DJ999" s="3">
        <f t="shared" si="735"/>
        <v>0</v>
      </c>
      <c r="DK999" s="3">
        <f t="shared" si="735"/>
        <v>0</v>
      </c>
      <c r="DL999" s="3">
        <f t="shared" si="735"/>
        <v>0</v>
      </c>
      <c r="DM999" s="3">
        <f t="shared" si="735"/>
        <v>0</v>
      </c>
      <c r="DN999" s="3">
        <f t="shared" si="735"/>
        <v>0</v>
      </c>
      <c r="DO999" s="3">
        <f t="shared" si="735"/>
        <v>0</v>
      </c>
      <c r="DP999" s="3">
        <f t="shared" si="735"/>
        <v>0</v>
      </c>
      <c r="DQ999" s="3">
        <f t="shared" si="735"/>
        <v>0</v>
      </c>
      <c r="DR999" s="3">
        <f t="shared" si="735"/>
        <v>0</v>
      </c>
      <c r="DS999" s="3">
        <f t="shared" si="735"/>
        <v>0</v>
      </c>
      <c r="DT999" s="3">
        <f t="shared" si="735"/>
        <v>0</v>
      </c>
      <c r="DU999" s="3">
        <f t="shared" si="735"/>
        <v>0</v>
      </c>
      <c r="DV999" s="3">
        <f t="shared" si="735"/>
        <v>0</v>
      </c>
      <c r="DW999" s="3">
        <f t="shared" si="735"/>
        <v>0</v>
      </c>
      <c r="DX999" s="3">
        <f t="shared" si="735"/>
        <v>0</v>
      </c>
      <c r="DY999" s="3">
        <f t="shared" si="735"/>
        <v>0</v>
      </c>
      <c r="DZ999" s="3">
        <f t="shared" si="735"/>
        <v>0</v>
      </c>
      <c r="EA999" s="3">
        <f t="shared" si="735"/>
        <v>0</v>
      </c>
      <c r="EB999" s="3">
        <f t="shared" si="735"/>
        <v>0</v>
      </c>
      <c r="EC999" s="3">
        <f t="shared" si="735"/>
        <v>0</v>
      </c>
      <c r="ED999" s="3">
        <f t="shared" si="735"/>
        <v>0</v>
      </c>
      <c r="EE999" s="3">
        <f t="shared" si="735"/>
        <v>0</v>
      </c>
      <c r="EF999" s="3">
        <f t="shared" si="735"/>
        <v>0</v>
      </c>
      <c r="EG999" s="3">
        <f t="shared" si="735"/>
        <v>0</v>
      </c>
      <c r="EH999" s="3">
        <f t="shared" si="735"/>
        <v>0</v>
      </c>
      <c r="EI999" s="3">
        <f t="shared" si="735"/>
        <v>0</v>
      </c>
      <c r="EJ999" s="3">
        <f t="shared" si="735"/>
        <v>0</v>
      </c>
      <c r="EK999" s="3">
        <f t="shared" si="735"/>
        <v>0</v>
      </c>
      <c r="EL999" s="3">
        <f t="shared" si="735"/>
        <v>0</v>
      </c>
      <c r="EM999" s="3">
        <f t="shared" ref="EM999:FR999" si="736">EM1030</f>
        <v>0</v>
      </c>
      <c r="EN999" s="3">
        <f t="shared" si="736"/>
        <v>0</v>
      </c>
      <c r="EO999" s="3">
        <f t="shared" si="736"/>
        <v>0</v>
      </c>
      <c r="EP999" s="3">
        <f t="shared" si="736"/>
        <v>0</v>
      </c>
      <c r="EQ999" s="3">
        <f t="shared" si="736"/>
        <v>0</v>
      </c>
      <c r="ER999" s="3">
        <f t="shared" si="736"/>
        <v>0</v>
      </c>
      <c r="ES999" s="3">
        <f t="shared" si="736"/>
        <v>0</v>
      </c>
      <c r="ET999" s="3">
        <f t="shared" si="736"/>
        <v>0</v>
      </c>
      <c r="EU999" s="3">
        <f t="shared" si="736"/>
        <v>0</v>
      </c>
      <c r="EV999" s="3">
        <f t="shared" si="736"/>
        <v>0</v>
      </c>
      <c r="EW999" s="3">
        <f t="shared" si="736"/>
        <v>0</v>
      </c>
      <c r="EX999" s="3">
        <f t="shared" si="736"/>
        <v>0</v>
      </c>
      <c r="EY999" s="3">
        <f t="shared" si="736"/>
        <v>0</v>
      </c>
      <c r="EZ999" s="3">
        <f t="shared" si="736"/>
        <v>0</v>
      </c>
      <c r="FA999" s="3">
        <f t="shared" si="736"/>
        <v>0</v>
      </c>
      <c r="FB999" s="3">
        <f t="shared" si="736"/>
        <v>0</v>
      </c>
      <c r="FC999" s="3">
        <f t="shared" si="736"/>
        <v>0</v>
      </c>
      <c r="FD999" s="3">
        <f t="shared" si="736"/>
        <v>0</v>
      </c>
      <c r="FE999" s="3">
        <f t="shared" si="736"/>
        <v>0</v>
      </c>
      <c r="FF999" s="3">
        <f t="shared" si="736"/>
        <v>0</v>
      </c>
      <c r="FG999" s="3">
        <f t="shared" si="736"/>
        <v>0</v>
      </c>
      <c r="FH999" s="3">
        <f t="shared" si="736"/>
        <v>0</v>
      </c>
      <c r="FI999" s="3">
        <f t="shared" si="736"/>
        <v>0</v>
      </c>
      <c r="FJ999" s="3">
        <f t="shared" si="736"/>
        <v>0</v>
      </c>
      <c r="FK999" s="3">
        <f t="shared" si="736"/>
        <v>0</v>
      </c>
      <c r="FL999" s="3">
        <f t="shared" si="736"/>
        <v>0</v>
      </c>
      <c r="FM999" s="3">
        <f t="shared" si="736"/>
        <v>0</v>
      </c>
      <c r="FN999" s="3">
        <f t="shared" si="736"/>
        <v>0</v>
      </c>
      <c r="FO999" s="3">
        <f t="shared" si="736"/>
        <v>0</v>
      </c>
      <c r="FP999" s="3">
        <f t="shared" si="736"/>
        <v>0</v>
      </c>
      <c r="FQ999" s="3">
        <f t="shared" si="736"/>
        <v>0</v>
      </c>
      <c r="FR999" s="3">
        <f t="shared" si="736"/>
        <v>0</v>
      </c>
      <c r="FS999" s="3">
        <f t="shared" ref="FS999:GX999" si="737">FS1030</f>
        <v>0</v>
      </c>
      <c r="FT999" s="3">
        <f t="shared" si="737"/>
        <v>0</v>
      </c>
      <c r="FU999" s="3">
        <f t="shared" si="737"/>
        <v>0</v>
      </c>
      <c r="FV999" s="3">
        <f t="shared" si="737"/>
        <v>0</v>
      </c>
      <c r="FW999" s="3">
        <f t="shared" si="737"/>
        <v>0</v>
      </c>
      <c r="FX999" s="3">
        <f t="shared" si="737"/>
        <v>0</v>
      </c>
      <c r="FY999" s="3">
        <f t="shared" si="737"/>
        <v>0</v>
      </c>
      <c r="FZ999" s="3">
        <f t="shared" si="737"/>
        <v>0</v>
      </c>
      <c r="GA999" s="3">
        <f t="shared" si="737"/>
        <v>0</v>
      </c>
      <c r="GB999" s="3">
        <f t="shared" si="737"/>
        <v>0</v>
      </c>
      <c r="GC999" s="3">
        <f t="shared" si="737"/>
        <v>0</v>
      </c>
      <c r="GD999" s="3">
        <f t="shared" si="737"/>
        <v>0</v>
      </c>
      <c r="GE999" s="3">
        <f t="shared" si="737"/>
        <v>0</v>
      </c>
      <c r="GF999" s="3">
        <f t="shared" si="737"/>
        <v>0</v>
      </c>
      <c r="GG999" s="3">
        <f t="shared" si="737"/>
        <v>0</v>
      </c>
      <c r="GH999" s="3">
        <f t="shared" si="737"/>
        <v>0</v>
      </c>
      <c r="GI999" s="3">
        <f t="shared" si="737"/>
        <v>0</v>
      </c>
      <c r="GJ999" s="3">
        <f t="shared" si="737"/>
        <v>0</v>
      </c>
      <c r="GK999" s="3">
        <f t="shared" si="737"/>
        <v>0</v>
      </c>
      <c r="GL999" s="3">
        <f t="shared" si="737"/>
        <v>0</v>
      </c>
      <c r="GM999" s="3">
        <f t="shared" si="737"/>
        <v>0</v>
      </c>
      <c r="GN999" s="3">
        <f t="shared" si="737"/>
        <v>0</v>
      </c>
      <c r="GO999" s="3">
        <f t="shared" si="737"/>
        <v>0</v>
      </c>
      <c r="GP999" s="3">
        <f t="shared" si="737"/>
        <v>0</v>
      </c>
      <c r="GQ999" s="3">
        <f t="shared" si="737"/>
        <v>0</v>
      </c>
      <c r="GR999" s="3">
        <f t="shared" si="737"/>
        <v>0</v>
      </c>
      <c r="GS999" s="3">
        <f t="shared" si="737"/>
        <v>0</v>
      </c>
      <c r="GT999" s="3">
        <f t="shared" si="737"/>
        <v>0</v>
      </c>
      <c r="GU999" s="3">
        <f t="shared" si="737"/>
        <v>0</v>
      </c>
      <c r="GV999" s="3">
        <f t="shared" si="737"/>
        <v>0</v>
      </c>
      <c r="GW999" s="3">
        <f t="shared" si="737"/>
        <v>0</v>
      </c>
      <c r="GX999" s="3">
        <f t="shared" si="737"/>
        <v>0</v>
      </c>
    </row>
    <row r="1001" spans="1:245">
      <c r="A1001">
        <v>17</v>
      </c>
      <c r="B1001">
        <v>0</v>
      </c>
      <c r="C1001">
        <f>ROW(SmtRes!A1103)</f>
        <v>1103</v>
      </c>
      <c r="D1001">
        <f>ROW(EtalonRes!A1085)</f>
        <v>1085</v>
      </c>
      <c r="E1001" t="s">
        <v>16</v>
      </c>
      <c r="F1001" t="s">
        <v>307</v>
      </c>
      <c r="G1001" t="s">
        <v>308</v>
      </c>
      <c r="H1001" t="s">
        <v>174</v>
      </c>
      <c r="I1001">
        <f>ROUND(2/100,9)</f>
        <v>0.02</v>
      </c>
      <c r="J1001">
        <v>0</v>
      </c>
      <c r="O1001">
        <f t="shared" ref="O1001:O1028" si="738">ROUND(CP1001,2)</f>
        <v>2655.95</v>
      </c>
      <c r="P1001">
        <f t="shared" ref="P1001:P1028" si="739">ROUND(CQ1001*I1001,2)</f>
        <v>2082.37</v>
      </c>
      <c r="Q1001">
        <f t="shared" ref="Q1001:Q1028" si="740">ROUND(CR1001*I1001,2)</f>
        <v>85.75</v>
      </c>
      <c r="R1001">
        <f t="shared" ref="R1001:R1028" si="741">ROUND(CS1001*I1001,2)</f>
        <v>15.35</v>
      </c>
      <c r="S1001">
        <f t="shared" ref="S1001:S1028" si="742">ROUND(CT1001*I1001,2)</f>
        <v>487.83</v>
      </c>
      <c r="T1001">
        <f t="shared" ref="T1001:T1028" si="743">ROUND(CU1001*I1001,2)</f>
        <v>0</v>
      </c>
      <c r="U1001">
        <f t="shared" ref="U1001:U1028" si="744">CV1001*I1001</f>
        <v>1.6822199999999998</v>
      </c>
      <c r="V1001">
        <f t="shared" ref="V1001:V1028" si="745">CW1001*I1001</f>
        <v>3.4250000000000003E-2</v>
      </c>
      <c r="W1001">
        <f t="shared" ref="W1001:W1028" si="746">ROUND(CX1001*I1001,2)</f>
        <v>0</v>
      </c>
      <c r="X1001">
        <f t="shared" ref="X1001:X1028" si="747">ROUND(CY1001,2)</f>
        <v>452.86</v>
      </c>
      <c r="Y1001">
        <f t="shared" ref="Y1001:Y1028" si="748">ROUND(CZ1001,2)</f>
        <v>216.37</v>
      </c>
      <c r="AA1001">
        <v>35806607</v>
      </c>
      <c r="AB1001">
        <f t="shared" ref="AB1001:AB1028" si="749">ROUND((AC1001+AD1001+AF1001),2)</f>
        <v>21892.13</v>
      </c>
      <c r="AC1001">
        <f t="shared" ref="AC1001:AC1028" si="750">ROUND((ES1001),2)</f>
        <v>20740.73</v>
      </c>
      <c r="AD1001">
        <f>ROUND(((((ET1001*1.25))-((EU1001*1.25)))+AE1001),2)</f>
        <v>416.27</v>
      </c>
      <c r="AE1001">
        <f>ROUND(((EU1001*1.25)),2)</f>
        <v>23.13</v>
      </c>
      <c r="AF1001">
        <f>ROUND(((EV1001*1.15)),2)</f>
        <v>735.13</v>
      </c>
      <c r="AG1001">
        <f t="shared" ref="AG1001:AG1028" si="751">ROUND((AP1001),2)</f>
        <v>0</v>
      </c>
      <c r="AH1001">
        <f>((EW1001*1.15))</f>
        <v>84.11099999999999</v>
      </c>
      <c r="AI1001">
        <f>((EX1001*1.25))</f>
        <v>1.7125000000000001</v>
      </c>
      <c r="AJ1001">
        <f t="shared" ref="AJ1001:AJ1028" si="752">(AS1001)</f>
        <v>0</v>
      </c>
      <c r="AK1001">
        <v>21712.98</v>
      </c>
      <c r="AL1001">
        <v>20740.73</v>
      </c>
      <c r="AM1001">
        <v>333.01</v>
      </c>
      <c r="AN1001">
        <v>18.5</v>
      </c>
      <c r="AO1001">
        <v>639.24</v>
      </c>
      <c r="AP1001">
        <v>0</v>
      </c>
      <c r="AQ1001">
        <v>73.14</v>
      </c>
      <c r="AR1001">
        <v>1.37</v>
      </c>
      <c r="AS1001">
        <v>0</v>
      </c>
      <c r="AT1001">
        <v>90</v>
      </c>
      <c r="AU1001">
        <v>43</v>
      </c>
      <c r="AV1001">
        <v>1</v>
      </c>
      <c r="AW1001">
        <v>1</v>
      </c>
      <c r="AZ1001">
        <v>1</v>
      </c>
      <c r="BA1001">
        <v>33.18</v>
      </c>
      <c r="BB1001">
        <v>10.3</v>
      </c>
      <c r="BC1001">
        <v>5.0199999999999996</v>
      </c>
      <c r="BD1001" t="s">
        <v>3</v>
      </c>
      <c r="BE1001" t="s">
        <v>3</v>
      </c>
      <c r="BF1001" t="s">
        <v>3</v>
      </c>
      <c r="BG1001" t="s">
        <v>3</v>
      </c>
      <c r="BH1001">
        <v>0</v>
      </c>
      <c r="BI1001">
        <v>1</v>
      </c>
      <c r="BJ1001" t="s">
        <v>309</v>
      </c>
      <c r="BM1001">
        <v>10001</v>
      </c>
      <c r="BN1001">
        <v>0</v>
      </c>
      <c r="BO1001" t="s">
        <v>307</v>
      </c>
      <c r="BP1001">
        <v>1</v>
      </c>
      <c r="BQ1001">
        <v>2</v>
      </c>
      <c r="BR1001">
        <v>0</v>
      </c>
      <c r="BS1001">
        <v>33.18</v>
      </c>
      <c r="BT1001">
        <v>1</v>
      </c>
      <c r="BU1001">
        <v>1</v>
      </c>
      <c r="BV1001">
        <v>1</v>
      </c>
      <c r="BW1001">
        <v>1</v>
      </c>
      <c r="BX1001">
        <v>1</v>
      </c>
      <c r="BY1001" t="s">
        <v>3</v>
      </c>
      <c r="BZ1001">
        <v>118</v>
      </c>
      <c r="CA1001">
        <v>63</v>
      </c>
      <c r="CE1001">
        <v>0</v>
      </c>
      <c r="CF1001">
        <v>0</v>
      </c>
      <c r="CG1001">
        <v>0</v>
      </c>
      <c r="CM1001">
        <v>0</v>
      </c>
      <c r="CN1001" t="s">
        <v>3</v>
      </c>
      <c r="CO1001">
        <v>0</v>
      </c>
      <c r="CP1001">
        <f t="shared" ref="CP1001:CP1028" si="753">(P1001+Q1001+S1001)</f>
        <v>2655.95</v>
      </c>
      <c r="CQ1001">
        <f t="shared" ref="CQ1001:CQ1028" si="754">AC1001*BC1001</f>
        <v>104118.46459999999</v>
      </c>
      <c r="CR1001">
        <f t="shared" ref="CR1001:CR1028" si="755">AD1001*BB1001</f>
        <v>4287.5810000000001</v>
      </c>
      <c r="CS1001">
        <f t="shared" ref="CS1001:CS1028" si="756">AE1001*BS1001</f>
        <v>767.45339999999999</v>
      </c>
      <c r="CT1001">
        <f t="shared" ref="CT1001:CT1028" si="757">AF1001*BA1001</f>
        <v>24391.613399999998</v>
      </c>
      <c r="CU1001">
        <f t="shared" ref="CU1001:CU1028" si="758">AG1001</f>
        <v>0</v>
      </c>
      <c r="CV1001">
        <f t="shared" ref="CV1001:CV1028" si="759">AH1001</f>
        <v>84.11099999999999</v>
      </c>
      <c r="CW1001">
        <f t="shared" ref="CW1001:CW1028" si="760">AI1001</f>
        <v>1.7125000000000001</v>
      </c>
      <c r="CX1001">
        <f t="shared" ref="CX1001:CX1028" si="761">AJ1001</f>
        <v>0</v>
      </c>
      <c r="CY1001">
        <f t="shared" ref="CY1001:CY1028" si="762">(((S1001+R1001)*AT1001)/100)</f>
        <v>452.86199999999997</v>
      </c>
      <c r="CZ1001">
        <f t="shared" ref="CZ1001:CZ1028" si="763">(((S1001+R1001)*AU1001)/100)</f>
        <v>216.3674</v>
      </c>
      <c r="DC1001" t="s">
        <v>3</v>
      </c>
      <c r="DD1001" t="s">
        <v>3</v>
      </c>
      <c r="DE1001" t="s">
        <v>143</v>
      </c>
      <c r="DF1001" t="s">
        <v>143</v>
      </c>
      <c r="DG1001" t="s">
        <v>310</v>
      </c>
      <c r="DH1001" t="s">
        <v>3</v>
      </c>
      <c r="DI1001" t="s">
        <v>310</v>
      </c>
      <c r="DJ1001" t="s">
        <v>143</v>
      </c>
      <c r="DK1001" t="s">
        <v>3</v>
      </c>
      <c r="DL1001" t="s">
        <v>3</v>
      </c>
      <c r="DM1001" t="s">
        <v>3</v>
      </c>
      <c r="DN1001">
        <v>0</v>
      </c>
      <c r="DO1001">
        <v>0</v>
      </c>
      <c r="DP1001">
        <v>1</v>
      </c>
      <c r="DQ1001">
        <v>1</v>
      </c>
      <c r="DU1001">
        <v>1013</v>
      </c>
      <c r="DV1001" t="s">
        <v>174</v>
      </c>
      <c r="DW1001" t="s">
        <v>174</v>
      </c>
      <c r="DX1001">
        <v>1</v>
      </c>
      <c r="DZ1001" t="s">
        <v>3</v>
      </c>
      <c r="EA1001" t="s">
        <v>3</v>
      </c>
      <c r="EB1001" t="s">
        <v>3</v>
      </c>
      <c r="EC1001" t="s">
        <v>3</v>
      </c>
      <c r="EE1001">
        <v>29085510</v>
      </c>
      <c r="EF1001">
        <v>2</v>
      </c>
      <c r="EG1001" t="s">
        <v>145</v>
      </c>
      <c r="EH1001">
        <v>0</v>
      </c>
      <c r="EI1001" t="s">
        <v>3</v>
      </c>
      <c r="EJ1001">
        <v>1</v>
      </c>
      <c r="EK1001">
        <v>10001</v>
      </c>
      <c r="EL1001" t="s">
        <v>146</v>
      </c>
      <c r="EM1001" t="s">
        <v>147</v>
      </c>
      <c r="EO1001" t="s">
        <v>3</v>
      </c>
      <c r="EQ1001">
        <v>0</v>
      </c>
      <c r="ER1001">
        <v>21712.98</v>
      </c>
      <c r="ES1001">
        <v>20740.73</v>
      </c>
      <c r="ET1001">
        <v>333.01</v>
      </c>
      <c r="EU1001">
        <v>18.5</v>
      </c>
      <c r="EV1001">
        <v>639.24</v>
      </c>
      <c r="EW1001">
        <v>73.14</v>
      </c>
      <c r="EX1001">
        <v>1.37</v>
      </c>
      <c r="EY1001">
        <v>0</v>
      </c>
      <c r="FQ1001">
        <v>0</v>
      </c>
      <c r="FR1001">
        <f t="shared" ref="FR1001:FR1028" si="764">ROUND(IF(AND(BH1001=3,BI1001=3),P1001,0),2)</f>
        <v>0</v>
      </c>
      <c r="FS1001">
        <v>0</v>
      </c>
      <c r="FT1001" t="s">
        <v>148</v>
      </c>
      <c r="FU1001" t="s">
        <v>24</v>
      </c>
      <c r="FV1001" t="s">
        <v>24</v>
      </c>
      <c r="FW1001" t="s">
        <v>25</v>
      </c>
      <c r="FX1001">
        <v>106.2</v>
      </c>
      <c r="FY1001">
        <v>53.55</v>
      </c>
      <c r="GA1001" t="s">
        <v>3</v>
      </c>
      <c r="GD1001">
        <v>1</v>
      </c>
      <c r="GF1001">
        <v>463398419</v>
      </c>
      <c r="GG1001">
        <v>2</v>
      </c>
      <c r="GH1001">
        <v>1</v>
      </c>
      <c r="GI1001">
        <v>2</v>
      </c>
      <c r="GJ1001">
        <v>0</v>
      </c>
      <c r="GK1001">
        <v>0</v>
      </c>
      <c r="GL1001">
        <f t="shared" ref="GL1001:GL1028" si="765">ROUND(IF(AND(BH1001=3,BI1001=3,FS1001&lt;&gt;0),P1001,0),2)</f>
        <v>0</v>
      </c>
      <c r="GM1001">
        <f t="shared" ref="GM1001:GM1028" si="766">ROUND(O1001+X1001+Y1001,2)+GX1001</f>
        <v>3325.18</v>
      </c>
      <c r="GN1001">
        <f t="shared" ref="GN1001:GN1028" si="767">IF(OR(BI1001=0,BI1001=1),ROUND(O1001+X1001+Y1001,2),0)</f>
        <v>3325.18</v>
      </c>
      <c r="GO1001">
        <f t="shared" ref="GO1001:GO1028" si="768">IF(BI1001=2,ROUND(O1001+X1001+Y1001,2),0)</f>
        <v>0</v>
      </c>
      <c r="GP1001">
        <f t="shared" ref="GP1001:GP1028" si="769">IF(BI1001=4,ROUND(O1001+X1001+Y1001,2)+GX1001,0)</f>
        <v>0</v>
      </c>
      <c r="GR1001">
        <v>0</v>
      </c>
      <c r="GS1001">
        <v>3</v>
      </c>
      <c r="GT1001">
        <v>0</v>
      </c>
      <c r="GU1001" t="s">
        <v>3</v>
      </c>
      <c r="GV1001">
        <f t="shared" ref="GV1001:GV1028" si="770">ROUND((GT1001),2)</f>
        <v>0</v>
      </c>
      <c r="GW1001">
        <v>1</v>
      </c>
      <c r="GX1001">
        <f t="shared" ref="GX1001:GX1028" si="771">ROUND(HC1001*I1001,2)</f>
        <v>0</v>
      </c>
      <c r="HA1001">
        <v>0</v>
      </c>
      <c r="HB1001">
        <v>0</v>
      </c>
      <c r="HC1001">
        <f t="shared" ref="HC1001:HC1028" si="772">GV1001*GW1001</f>
        <v>0</v>
      </c>
      <c r="HE1001" t="s">
        <v>3</v>
      </c>
      <c r="HF1001" t="s">
        <v>3</v>
      </c>
      <c r="IK1001">
        <v>0</v>
      </c>
    </row>
    <row r="1002" spans="1:245">
      <c r="A1002">
        <v>18</v>
      </c>
      <c r="B1002">
        <v>0</v>
      </c>
      <c r="C1002">
        <v>1100</v>
      </c>
      <c r="E1002" t="s">
        <v>26</v>
      </c>
      <c r="F1002" t="s">
        <v>176</v>
      </c>
      <c r="G1002" t="s">
        <v>177</v>
      </c>
      <c r="H1002" t="s">
        <v>178</v>
      </c>
      <c r="I1002">
        <f>I1001*J1002</f>
        <v>2</v>
      </c>
      <c r="J1002">
        <v>100</v>
      </c>
      <c r="O1002">
        <f t="shared" si="738"/>
        <v>392.02</v>
      </c>
      <c r="P1002">
        <f t="shared" si="739"/>
        <v>392.02</v>
      </c>
      <c r="Q1002">
        <f t="shared" si="740"/>
        <v>0</v>
      </c>
      <c r="R1002">
        <f t="shared" si="741"/>
        <v>0</v>
      </c>
      <c r="S1002">
        <f t="shared" si="742"/>
        <v>0</v>
      </c>
      <c r="T1002">
        <f t="shared" si="743"/>
        <v>0</v>
      </c>
      <c r="U1002">
        <f t="shared" si="744"/>
        <v>0</v>
      </c>
      <c r="V1002">
        <f t="shared" si="745"/>
        <v>0</v>
      </c>
      <c r="W1002">
        <f t="shared" si="746"/>
        <v>8.68</v>
      </c>
      <c r="X1002">
        <f t="shared" si="747"/>
        <v>0</v>
      </c>
      <c r="Y1002">
        <f t="shared" si="748"/>
        <v>0</v>
      </c>
      <c r="AA1002">
        <v>35806607</v>
      </c>
      <c r="AB1002">
        <f t="shared" si="749"/>
        <v>94.69</v>
      </c>
      <c r="AC1002">
        <f t="shared" si="750"/>
        <v>94.69</v>
      </c>
      <c r="AD1002">
        <f>ROUND((((ET1002)-(EU1002))+AE1002),2)</f>
        <v>0</v>
      </c>
      <c r="AE1002">
        <f t="shared" ref="AE1002:AF1006" si="773">ROUND((EU1002),2)</f>
        <v>0</v>
      </c>
      <c r="AF1002">
        <f t="shared" si="773"/>
        <v>0</v>
      </c>
      <c r="AG1002">
        <f t="shared" si="751"/>
        <v>0</v>
      </c>
      <c r="AH1002">
        <f t="shared" ref="AH1002:AI1006" si="774">(EW1002)</f>
        <v>0</v>
      </c>
      <c r="AI1002">
        <f t="shared" si="774"/>
        <v>0</v>
      </c>
      <c r="AJ1002">
        <f t="shared" si="752"/>
        <v>4.34</v>
      </c>
      <c r="AK1002">
        <v>94.69</v>
      </c>
      <c r="AL1002">
        <v>94.69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4.34</v>
      </c>
      <c r="AT1002">
        <v>0</v>
      </c>
      <c r="AU1002">
        <v>0</v>
      </c>
      <c r="AV1002">
        <v>1</v>
      </c>
      <c r="AW1002">
        <v>1</v>
      </c>
      <c r="AZ1002">
        <v>1</v>
      </c>
      <c r="BA1002">
        <v>1</v>
      </c>
      <c r="BB1002">
        <v>1</v>
      </c>
      <c r="BC1002">
        <v>2.0699999999999998</v>
      </c>
      <c r="BD1002" t="s">
        <v>3</v>
      </c>
      <c r="BE1002" t="s">
        <v>3</v>
      </c>
      <c r="BF1002" t="s">
        <v>3</v>
      </c>
      <c r="BG1002" t="s">
        <v>3</v>
      </c>
      <c r="BH1002">
        <v>3</v>
      </c>
      <c r="BI1002">
        <v>1</v>
      </c>
      <c r="BJ1002" t="s">
        <v>311</v>
      </c>
      <c r="BM1002">
        <v>500001</v>
      </c>
      <c r="BN1002">
        <v>0</v>
      </c>
      <c r="BO1002" t="s">
        <v>176</v>
      </c>
      <c r="BP1002">
        <v>1</v>
      </c>
      <c r="BQ1002">
        <v>8</v>
      </c>
      <c r="BR1002">
        <v>0</v>
      </c>
      <c r="BS1002">
        <v>1</v>
      </c>
      <c r="BT1002">
        <v>1</v>
      </c>
      <c r="BU1002">
        <v>1</v>
      </c>
      <c r="BV1002">
        <v>1</v>
      </c>
      <c r="BW1002">
        <v>1</v>
      </c>
      <c r="BX1002">
        <v>1</v>
      </c>
      <c r="BY1002" t="s">
        <v>3</v>
      </c>
      <c r="BZ1002">
        <v>0</v>
      </c>
      <c r="CA1002">
        <v>0</v>
      </c>
      <c r="CE1002">
        <v>0</v>
      </c>
      <c r="CF1002">
        <v>0</v>
      </c>
      <c r="CG1002">
        <v>0</v>
      </c>
      <c r="CM1002">
        <v>0</v>
      </c>
      <c r="CN1002" t="s">
        <v>3</v>
      </c>
      <c r="CO1002">
        <v>0</v>
      </c>
      <c r="CP1002">
        <f t="shared" si="753"/>
        <v>392.02</v>
      </c>
      <c r="CQ1002">
        <f t="shared" si="754"/>
        <v>196.00829999999999</v>
      </c>
      <c r="CR1002">
        <f t="shared" si="755"/>
        <v>0</v>
      </c>
      <c r="CS1002">
        <f t="shared" si="756"/>
        <v>0</v>
      </c>
      <c r="CT1002">
        <f t="shared" si="757"/>
        <v>0</v>
      </c>
      <c r="CU1002">
        <f t="shared" si="758"/>
        <v>0</v>
      </c>
      <c r="CV1002">
        <f t="shared" si="759"/>
        <v>0</v>
      </c>
      <c r="CW1002">
        <f t="shared" si="760"/>
        <v>0</v>
      </c>
      <c r="CX1002">
        <f t="shared" si="761"/>
        <v>4.34</v>
      </c>
      <c r="CY1002">
        <f t="shared" si="762"/>
        <v>0</v>
      </c>
      <c r="CZ1002">
        <f t="shared" si="763"/>
        <v>0</v>
      </c>
      <c r="DC1002" t="s">
        <v>3</v>
      </c>
      <c r="DD1002" t="s">
        <v>3</v>
      </c>
      <c r="DE1002" t="s">
        <v>3</v>
      </c>
      <c r="DF1002" t="s">
        <v>3</v>
      </c>
      <c r="DG1002" t="s">
        <v>3</v>
      </c>
      <c r="DH1002" t="s">
        <v>3</v>
      </c>
      <c r="DI1002" t="s">
        <v>3</v>
      </c>
      <c r="DJ1002" t="s">
        <v>3</v>
      </c>
      <c r="DK1002" t="s">
        <v>3</v>
      </c>
      <c r="DL1002" t="s">
        <v>3</v>
      </c>
      <c r="DM1002" t="s">
        <v>3</v>
      </c>
      <c r="DN1002">
        <v>0</v>
      </c>
      <c r="DO1002">
        <v>0</v>
      </c>
      <c r="DP1002">
        <v>1</v>
      </c>
      <c r="DQ1002">
        <v>1</v>
      </c>
      <c r="DU1002">
        <v>1013</v>
      </c>
      <c r="DV1002" t="s">
        <v>178</v>
      </c>
      <c r="DW1002" t="s">
        <v>178</v>
      </c>
      <c r="DX1002">
        <v>1</v>
      </c>
      <c r="DZ1002" t="s">
        <v>3</v>
      </c>
      <c r="EA1002" t="s">
        <v>3</v>
      </c>
      <c r="EB1002" t="s">
        <v>3</v>
      </c>
      <c r="EC1002" t="s">
        <v>3</v>
      </c>
      <c r="EE1002">
        <v>29085443</v>
      </c>
      <c r="EF1002">
        <v>8</v>
      </c>
      <c r="EG1002" t="s">
        <v>153</v>
      </c>
      <c r="EH1002">
        <v>0</v>
      </c>
      <c r="EI1002" t="s">
        <v>3</v>
      </c>
      <c r="EJ1002">
        <v>1</v>
      </c>
      <c r="EK1002">
        <v>500001</v>
      </c>
      <c r="EL1002" t="s">
        <v>154</v>
      </c>
      <c r="EM1002" t="s">
        <v>155</v>
      </c>
      <c r="EO1002" t="s">
        <v>3</v>
      </c>
      <c r="EQ1002">
        <v>0</v>
      </c>
      <c r="ER1002">
        <v>94.69</v>
      </c>
      <c r="ES1002">
        <v>94.69</v>
      </c>
      <c r="ET1002">
        <v>0</v>
      </c>
      <c r="EU1002">
        <v>0</v>
      </c>
      <c r="EV1002">
        <v>0</v>
      </c>
      <c r="EW1002">
        <v>0</v>
      </c>
      <c r="EX1002">
        <v>0</v>
      </c>
      <c r="FQ1002">
        <v>0</v>
      </c>
      <c r="FR1002">
        <f t="shared" si="764"/>
        <v>0</v>
      </c>
      <c r="FS1002">
        <v>0</v>
      </c>
      <c r="FX1002">
        <v>0</v>
      </c>
      <c r="FY1002">
        <v>0</v>
      </c>
      <c r="GA1002" t="s">
        <v>3</v>
      </c>
      <c r="GD1002">
        <v>1</v>
      </c>
      <c r="GF1002">
        <v>-1252999712</v>
      </c>
      <c r="GG1002">
        <v>2</v>
      </c>
      <c r="GH1002">
        <v>1</v>
      </c>
      <c r="GI1002">
        <v>2</v>
      </c>
      <c r="GJ1002">
        <v>0</v>
      </c>
      <c r="GK1002">
        <v>0</v>
      </c>
      <c r="GL1002">
        <f t="shared" si="765"/>
        <v>0</v>
      </c>
      <c r="GM1002">
        <f t="shared" si="766"/>
        <v>392.02</v>
      </c>
      <c r="GN1002">
        <f t="shared" si="767"/>
        <v>392.02</v>
      </c>
      <c r="GO1002">
        <f t="shared" si="768"/>
        <v>0</v>
      </c>
      <c r="GP1002">
        <f t="shared" si="769"/>
        <v>0</v>
      </c>
      <c r="GR1002">
        <v>0</v>
      </c>
      <c r="GS1002">
        <v>3</v>
      </c>
      <c r="GT1002">
        <v>0</v>
      </c>
      <c r="GU1002" t="s">
        <v>3</v>
      </c>
      <c r="GV1002">
        <f t="shared" si="770"/>
        <v>0</v>
      </c>
      <c r="GW1002">
        <v>1</v>
      </c>
      <c r="GX1002">
        <f t="shared" si="771"/>
        <v>0</v>
      </c>
      <c r="HA1002">
        <v>0</v>
      </c>
      <c r="HB1002">
        <v>0</v>
      </c>
      <c r="HC1002">
        <f t="shared" si="772"/>
        <v>0</v>
      </c>
      <c r="HE1002" t="s">
        <v>3</v>
      </c>
      <c r="HF1002" t="s">
        <v>3</v>
      </c>
      <c r="IK1002">
        <v>0</v>
      </c>
    </row>
    <row r="1003" spans="1:245">
      <c r="A1003">
        <v>18</v>
      </c>
      <c r="B1003">
        <v>0</v>
      </c>
      <c r="C1003">
        <v>1103</v>
      </c>
      <c r="E1003" t="s">
        <v>312</v>
      </c>
      <c r="F1003" t="s">
        <v>313</v>
      </c>
      <c r="G1003" t="s">
        <v>314</v>
      </c>
      <c r="H1003" t="s">
        <v>165</v>
      </c>
      <c r="I1003">
        <f>I1001*J1003</f>
        <v>2</v>
      </c>
      <c r="J1003">
        <v>100</v>
      </c>
      <c r="O1003">
        <f t="shared" si="738"/>
        <v>22135.05</v>
      </c>
      <c r="P1003">
        <f t="shared" si="739"/>
        <v>22135.05</v>
      </c>
      <c r="Q1003">
        <f t="shared" si="740"/>
        <v>0</v>
      </c>
      <c r="R1003">
        <f t="shared" si="741"/>
        <v>0</v>
      </c>
      <c r="S1003">
        <f t="shared" si="742"/>
        <v>0</v>
      </c>
      <c r="T1003">
        <f t="shared" si="743"/>
        <v>0</v>
      </c>
      <c r="U1003">
        <f t="shared" si="744"/>
        <v>0</v>
      </c>
      <c r="V1003">
        <f t="shared" si="745"/>
        <v>0</v>
      </c>
      <c r="W1003">
        <f t="shared" si="746"/>
        <v>415.44</v>
      </c>
      <c r="X1003">
        <f t="shared" si="747"/>
        <v>0</v>
      </c>
      <c r="Y1003">
        <f t="shared" si="748"/>
        <v>0</v>
      </c>
      <c r="AA1003">
        <v>35806607</v>
      </c>
      <c r="AB1003">
        <f t="shared" si="749"/>
        <v>4535.87</v>
      </c>
      <c r="AC1003">
        <f t="shared" si="750"/>
        <v>4535.87</v>
      </c>
      <c r="AD1003">
        <f>ROUND((((ET1003)-(EU1003))+AE1003),2)</f>
        <v>0</v>
      </c>
      <c r="AE1003">
        <f t="shared" si="773"/>
        <v>0</v>
      </c>
      <c r="AF1003">
        <f t="shared" si="773"/>
        <v>0</v>
      </c>
      <c r="AG1003">
        <f t="shared" si="751"/>
        <v>0</v>
      </c>
      <c r="AH1003">
        <f t="shared" si="774"/>
        <v>0</v>
      </c>
      <c r="AI1003">
        <f t="shared" si="774"/>
        <v>0</v>
      </c>
      <c r="AJ1003">
        <f t="shared" si="752"/>
        <v>207.72</v>
      </c>
      <c r="AK1003">
        <v>4535.87</v>
      </c>
      <c r="AL1003">
        <v>4535.87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207.72</v>
      </c>
      <c r="AT1003">
        <v>0</v>
      </c>
      <c r="AU1003">
        <v>0</v>
      </c>
      <c r="AV1003">
        <v>1</v>
      </c>
      <c r="AW1003">
        <v>1</v>
      </c>
      <c r="AZ1003">
        <v>1</v>
      </c>
      <c r="BA1003">
        <v>1</v>
      </c>
      <c r="BB1003">
        <v>1</v>
      </c>
      <c r="BC1003">
        <v>2.44</v>
      </c>
      <c r="BD1003" t="s">
        <v>3</v>
      </c>
      <c r="BE1003" t="s">
        <v>3</v>
      </c>
      <c r="BF1003" t="s">
        <v>3</v>
      </c>
      <c r="BG1003" t="s">
        <v>3</v>
      </c>
      <c r="BH1003">
        <v>3</v>
      </c>
      <c r="BI1003">
        <v>1</v>
      </c>
      <c r="BJ1003" t="s">
        <v>315</v>
      </c>
      <c r="BM1003">
        <v>500001</v>
      </c>
      <c r="BN1003">
        <v>0</v>
      </c>
      <c r="BO1003" t="s">
        <v>313</v>
      </c>
      <c r="BP1003">
        <v>1</v>
      </c>
      <c r="BQ1003">
        <v>8</v>
      </c>
      <c r="BR1003">
        <v>0</v>
      </c>
      <c r="BS1003">
        <v>1</v>
      </c>
      <c r="BT1003">
        <v>1</v>
      </c>
      <c r="BU1003">
        <v>1</v>
      </c>
      <c r="BV1003">
        <v>1</v>
      </c>
      <c r="BW1003">
        <v>1</v>
      </c>
      <c r="BX1003">
        <v>1</v>
      </c>
      <c r="BY1003" t="s">
        <v>3</v>
      </c>
      <c r="BZ1003">
        <v>0</v>
      </c>
      <c r="CA1003">
        <v>0</v>
      </c>
      <c r="CE1003">
        <v>0</v>
      </c>
      <c r="CF1003">
        <v>0</v>
      </c>
      <c r="CG1003">
        <v>0</v>
      </c>
      <c r="CM1003">
        <v>0</v>
      </c>
      <c r="CN1003" t="s">
        <v>3</v>
      </c>
      <c r="CO1003">
        <v>0</v>
      </c>
      <c r="CP1003">
        <f t="shared" si="753"/>
        <v>22135.05</v>
      </c>
      <c r="CQ1003">
        <f t="shared" si="754"/>
        <v>11067.522799999999</v>
      </c>
      <c r="CR1003">
        <f t="shared" si="755"/>
        <v>0</v>
      </c>
      <c r="CS1003">
        <f t="shared" si="756"/>
        <v>0</v>
      </c>
      <c r="CT1003">
        <f t="shared" si="757"/>
        <v>0</v>
      </c>
      <c r="CU1003">
        <f t="shared" si="758"/>
        <v>0</v>
      </c>
      <c r="CV1003">
        <f t="shared" si="759"/>
        <v>0</v>
      </c>
      <c r="CW1003">
        <f t="shared" si="760"/>
        <v>0</v>
      </c>
      <c r="CX1003">
        <f t="shared" si="761"/>
        <v>207.72</v>
      </c>
      <c r="CY1003">
        <f t="shared" si="762"/>
        <v>0</v>
      </c>
      <c r="CZ1003">
        <f t="shared" si="763"/>
        <v>0</v>
      </c>
      <c r="DC1003" t="s">
        <v>3</v>
      </c>
      <c r="DD1003" t="s">
        <v>3</v>
      </c>
      <c r="DE1003" t="s">
        <v>3</v>
      </c>
      <c r="DF1003" t="s">
        <v>3</v>
      </c>
      <c r="DG1003" t="s">
        <v>3</v>
      </c>
      <c r="DH1003" t="s">
        <v>3</v>
      </c>
      <c r="DI1003" t="s">
        <v>3</v>
      </c>
      <c r="DJ1003" t="s">
        <v>3</v>
      </c>
      <c r="DK1003" t="s">
        <v>3</v>
      </c>
      <c r="DL1003" t="s">
        <v>3</v>
      </c>
      <c r="DM1003" t="s">
        <v>3</v>
      </c>
      <c r="DN1003">
        <v>0</v>
      </c>
      <c r="DO1003">
        <v>0</v>
      </c>
      <c r="DP1003">
        <v>1</v>
      </c>
      <c r="DQ1003">
        <v>1</v>
      </c>
      <c r="DU1003">
        <v>1005</v>
      </c>
      <c r="DV1003" t="s">
        <v>165</v>
      </c>
      <c r="DW1003" t="s">
        <v>165</v>
      </c>
      <c r="DX1003">
        <v>1</v>
      </c>
      <c r="DZ1003" t="s">
        <v>3</v>
      </c>
      <c r="EA1003" t="s">
        <v>3</v>
      </c>
      <c r="EB1003" t="s">
        <v>3</v>
      </c>
      <c r="EC1003" t="s">
        <v>3</v>
      </c>
      <c r="EE1003">
        <v>29085443</v>
      </c>
      <c r="EF1003">
        <v>8</v>
      </c>
      <c r="EG1003" t="s">
        <v>153</v>
      </c>
      <c r="EH1003">
        <v>0</v>
      </c>
      <c r="EI1003" t="s">
        <v>3</v>
      </c>
      <c r="EJ1003">
        <v>1</v>
      </c>
      <c r="EK1003">
        <v>500001</v>
      </c>
      <c r="EL1003" t="s">
        <v>154</v>
      </c>
      <c r="EM1003" t="s">
        <v>155</v>
      </c>
      <c r="EO1003" t="s">
        <v>3</v>
      </c>
      <c r="EQ1003">
        <v>0</v>
      </c>
      <c r="ER1003">
        <v>4535.87</v>
      </c>
      <c r="ES1003">
        <v>4535.87</v>
      </c>
      <c r="ET1003">
        <v>0</v>
      </c>
      <c r="EU1003">
        <v>0</v>
      </c>
      <c r="EV1003">
        <v>0</v>
      </c>
      <c r="EW1003">
        <v>0</v>
      </c>
      <c r="EX1003">
        <v>0</v>
      </c>
      <c r="FQ1003">
        <v>0</v>
      </c>
      <c r="FR1003">
        <f t="shared" si="764"/>
        <v>0</v>
      </c>
      <c r="FS1003">
        <v>0</v>
      </c>
      <c r="FX1003">
        <v>0</v>
      </c>
      <c r="FY1003">
        <v>0</v>
      </c>
      <c r="GA1003" t="s">
        <v>3</v>
      </c>
      <c r="GD1003">
        <v>1</v>
      </c>
      <c r="GF1003">
        <v>-1775669208</v>
      </c>
      <c r="GG1003">
        <v>2</v>
      </c>
      <c r="GH1003">
        <v>1</v>
      </c>
      <c r="GI1003">
        <v>2</v>
      </c>
      <c r="GJ1003">
        <v>0</v>
      </c>
      <c r="GK1003">
        <v>0</v>
      </c>
      <c r="GL1003">
        <f t="shared" si="765"/>
        <v>0</v>
      </c>
      <c r="GM1003">
        <f t="shared" si="766"/>
        <v>22135.05</v>
      </c>
      <c r="GN1003">
        <f t="shared" si="767"/>
        <v>22135.05</v>
      </c>
      <c r="GO1003">
        <f t="shared" si="768"/>
        <v>0</v>
      </c>
      <c r="GP1003">
        <f t="shared" si="769"/>
        <v>0</v>
      </c>
      <c r="GR1003">
        <v>0</v>
      </c>
      <c r="GS1003">
        <v>3</v>
      </c>
      <c r="GT1003">
        <v>0</v>
      </c>
      <c r="GU1003" t="s">
        <v>3</v>
      </c>
      <c r="GV1003">
        <f t="shared" si="770"/>
        <v>0</v>
      </c>
      <c r="GW1003">
        <v>1</v>
      </c>
      <c r="GX1003">
        <f t="shared" si="771"/>
        <v>0</v>
      </c>
      <c r="HA1003">
        <v>0</v>
      </c>
      <c r="HB1003">
        <v>0</v>
      </c>
      <c r="HC1003">
        <f t="shared" si="772"/>
        <v>0</v>
      </c>
      <c r="HE1003" t="s">
        <v>3</v>
      </c>
      <c r="HF1003" t="s">
        <v>3</v>
      </c>
      <c r="IK1003">
        <v>0</v>
      </c>
    </row>
    <row r="1004" spans="1:245">
      <c r="A1004">
        <v>18</v>
      </c>
      <c r="B1004">
        <v>0</v>
      </c>
      <c r="C1004">
        <v>1102</v>
      </c>
      <c r="E1004" t="s">
        <v>316</v>
      </c>
      <c r="F1004" t="s">
        <v>185</v>
      </c>
      <c r="G1004" t="s">
        <v>186</v>
      </c>
      <c r="H1004" t="s">
        <v>165</v>
      </c>
      <c r="I1004">
        <f>I1001*J1004</f>
        <v>-2</v>
      </c>
      <c r="J1004">
        <v>-100</v>
      </c>
      <c r="O1004">
        <f t="shared" si="738"/>
        <v>-2078.2800000000002</v>
      </c>
      <c r="P1004">
        <f t="shared" si="739"/>
        <v>-2078.2800000000002</v>
      </c>
      <c r="Q1004">
        <f t="shared" si="740"/>
        <v>0</v>
      </c>
      <c r="R1004">
        <f t="shared" si="741"/>
        <v>0</v>
      </c>
      <c r="S1004">
        <f t="shared" si="742"/>
        <v>0</v>
      </c>
      <c r="T1004">
        <f t="shared" si="743"/>
        <v>0</v>
      </c>
      <c r="U1004">
        <f t="shared" si="744"/>
        <v>0</v>
      </c>
      <c r="V1004">
        <f t="shared" si="745"/>
        <v>0</v>
      </c>
      <c r="W1004">
        <f t="shared" si="746"/>
        <v>0</v>
      </c>
      <c r="X1004">
        <f t="shared" si="747"/>
        <v>0</v>
      </c>
      <c r="Y1004">
        <f t="shared" si="748"/>
        <v>0</v>
      </c>
      <c r="AA1004">
        <v>35806607</v>
      </c>
      <c r="AB1004">
        <f t="shared" si="749"/>
        <v>207</v>
      </c>
      <c r="AC1004">
        <f t="shared" si="750"/>
        <v>207</v>
      </c>
      <c r="AD1004">
        <f>ROUND((((ET1004)-(EU1004))+AE1004),2)</f>
        <v>0</v>
      </c>
      <c r="AE1004">
        <f t="shared" si="773"/>
        <v>0</v>
      </c>
      <c r="AF1004">
        <f t="shared" si="773"/>
        <v>0</v>
      </c>
      <c r="AG1004">
        <f t="shared" si="751"/>
        <v>0</v>
      </c>
      <c r="AH1004">
        <f t="shared" si="774"/>
        <v>0</v>
      </c>
      <c r="AI1004">
        <f t="shared" si="774"/>
        <v>0</v>
      </c>
      <c r="AJ1004">
        <f t="shared" si="752"/>
        <v>0</v>
      </c>
      <c r="AK1004">
        <v>207</v>
      </c>
      <c r="AL1004">
        <v>207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1</v>
      </c>
      <c r="AW1004">
        <v>1</v>
      </c>
      <c r="AZ1004">
        <v>1</v>
      </c>
      <c r="BA1004">
        <v>1</v>
      </c>
      <c r="BB1004">
        <v>1</v>
      </c>
      <c r="BC1004">
        <v>5.0199999999999996</v>
      </c>
      <c r="BD1004" t="s">
        <v>3</v>
      </c>
      <c r="BE1004" t="s">
        <v>3</v>
      </c>
      <c r="BF1004" t="s">
        <v>3</v>
      </c>
      <c r="BG1004" t="s">
        <v>3</v>
      </c>
      <c r="BH1004">
        <v>3</v>
      </c>
      <c r="BI1004">
        <v>1</v>
      </c>
      <c r="BJ1004" t="s">
        <v>317</v>
      </c>
      <c r="BM1004">
        <v>500001</v>
      </c>
      <c r="BN1004">
        <v>0</v>
      </c>
      <c r="BO1004" t="s">
        <v>185</v>
      </c>
      <c r="BP1004">
        <v>1</v>
      </c>
      <c r="BQ1004">
        <v>8</v>
      </c>
      <c r="BR1004">
        <v>1</v>
      </c>
      <c r="BS1004">
        <v>1</v>
      </c>
      <c r="BT1004">
        <v>1</v>
      </c>
      <c r="BU1004">
        <v>1</v>
      </c>
      <c r="BV1004">
        <v>1</v>
      </c>
      <c r="BW1004">
        <v>1</v>
      </c>
      <c r="BX1004">
        <v>1</v>
      </c>
      <c r="BY1004" t="s">
        <v>3</v>
      </c>
      <c r="BZ1004">
        <v>0</v>
      </c>
      <c r="CA1004">
        <v>0</v>
      </c>
      <c r="CE1004">
        <v>0</v>
      </c>
      <c r="CF1004">
        <v>0</v>
      </c>
      <c r="CG1004">
        <v>0</v>
      </c>
      <c r="CM1004">
        <v>0</v>
      </c>
      <c r="CN1004" t="s">
        <v>3</v>
      </c>
      <c r="CO1004">
        <v>0</v>
      </c>
      <c r="CP1004">
        <f t="shared" si="753"/>
        <v>-2078.2800000000002</v>
      </c>
      <c r="CQ1004">
        <f t="shared" si="754"/>
        <v>1039.1399999999999</v>
      </c>
      <c r="CR1004">
        <f t="shared" si="755"/>
        <v>0</v>
      </c>
      <c r="CS1004">
        <f t="shared" si="756"/>
        <v>0</v>
      </c>
      <c r="CT1004">
        <f t="shared" si="757"/>
        <v>0</v>
      </c>
      <c r="CU1004">
        <f t="shared" si="758"/>
        <v>0</v>
      </c>
      <c r="CV1004">
        <f t="shared" si="759"/>
        <v>0</v>
      </c>
      <c r="CW1004">
        <f t="shared" si="760"/>
        <v>0</v>
      </c>
      <c r="CX1004">
        <f t="shared" si="761"/>
        <v>0</v>
      </c>
      <c r="CY1004">
        <f t="shared" si="762"/>
        <v>0</v>
      </c>
      <c r="CZ1004">
        <f t="shared" si="763"/>
        <v>0</v>
      </c>
      <c r="DC1004" t="s">
        <v>3</v>
      </c>
      <c r="DD1004" t="s">
        <v>3</v>
      </c>
      <c r="DE1004" t="s">
        <v>3</v>
      </c>
      <c r="DF1004" t="s">
        <v>3</v>
      </c>
      <c r="DG1004" t="s">
        <v>3</v>
      </c>
      <c r="DH1004" t="s">
        <v>3</v>
      </c>
      <c r="DI1004" t="s">
        <v>3</v>
      </c>
      <c r="DJ1004" t="s">
        <v>3</v>
      </c>
      <c r="DK1004" t="s">
        <v>3</v>
      </c>
      <c r="DL1004" t="s">
        <v>3</v>
      </c>
      <c r="DM1004" t="s">
        <v>3</v>
      </c>
      <c r="DN1004">
        <v>0</v>
      </c>
      <c r="DO1004">
        <v>0</v>
      </c>
      <c r="DP1004">
        <v>1</v>
      </c>
      <c r="DQ1004">
        <v>1</v>
      </c>
      <c r="DU1004">
        <v>1005</v>
      </c>
      <c r="DV1004" t="s">
        <v>165</v>
      </c>
      <c r="DW1004" t="s">
        <v>165</v>
      </c>
      <c r="DX1004">
        <v>1</v>
      </c>
      <c r="DZ1004" t="s">
        <v>3</v>
      </c>
      <c r="EA1004" t="s">
        <v>3</v>
      </c>
      <c r="EB1004" t="s">
        <v>3</v>
      </c>
      <c r="EC1004" t="s">
        <v>3</v>
      </c>
      <c r="EE1004">
        <v>29085443</v>
      </c>
      <c r="EF1004">
        <v>8</v>
      </c>
      <c r="EG1004" t="s">
        <v>153</v>
      </c>
      <c r="EH1004">
        <v>0</v>
      </c>
      <c r="EI1004" t="s">
        <v>3</v>
      </c>
      <c r="EJ1004">
        <v>1</v>
      </c>
      <c r="EK1004">
        <v>500001</v>
      </c>
      <c r="EL1004" t="s">
        <v>154</v>
      </c>
      <c r="EM1004" t="s">
        <v>155</v>
      </c>
      <c r="EO1004" t="s">
        <v>3</v>
      </c>
      <c r="EQ1004">
        <v>32768</v>
      </c>
      <c r="ER1004">
        <v>207</v>
      </c>
      <c r="ES1004">
        <v>207</v>
      </c>
      <c r="ET1004">
        <v>0</v>
      </c>
      <c r="EU1004">
        <v>0</v>
      </c>
      <c r="EV1004">
        <v>0</v>
      </c>
      <c r="EW1004">
        <v>0</v>
      </c>
      <c r="EX1004">
        <v>0</v>
      </c>
      <c r="FQ1004">
        <v>0</v>
      </c>
      <c r="FR1004">
        <f t="shared" si="764"/>
        <v>0</v>
      </c>
      <c r="FS1004">
        <v>0</v>
      </c>
      <c r="FX1004">
        <v>0</v>
      </c>
      <c r="FY1004">
        <v>0</v>
      </c>
      <c r="GA1004" t="s">
        <v>3</v>
      </c>
      <c r="GD1004">
        <v>1</v>
      </c>
      <c r="GF1004">
        <v>-172969429</v>
      </c>
      <c r="GG1004">
        <v>2</v>
      </c>
      <c r="GH1004">
        <v>1</v>
      </c>
      <c r="GI1004">
        <v>2</v>
      </c>
      <c r="GJ1004">
        <v>0</v>
      </c>
      <c r="GK1004">
        <v>0</v>
      </c>
      <c r="GL1004">
        <f t="shared" si="765"/>
        <v>0</v>
      </c>
      <c r="GM1004">
        <f t="shared" si="766"/>
        <v>-2078.2800000000002</v>
      </c>
      <c r="GN1004">
        <f t="shared" si="767"/>
        <v>-2078.2800000000002</v>
      </c>
      <c r="GO1004">
        <f t="shared" si="768"/>
        <v>0</v>
      </c>
      <c r="GP1004">
        <f t="shared" si="769"/>
        <v>0</v>
      </c>
      <c r="GR1004">
        <v>0</v>
      </c>
      <c r="GS1004">
        <v>0</v>
      </c>
      <c r="GT1004">
        <v>0</v>
      </c>
      <c r="GU1004" t="s">
        <v>3</v>
      </c>
      <c r="GV1004">
        <f t="shared" si="770"/>
        <v>0</v>
      </c>
      <c r="GW1004">
        <v>1</v>
      </c>
      <c r="GX1004">
        <f t="shared" si="771"/>
        <v>0</v>
      </c>
      <c r="HA1004">
        <v>0</v>
      </c>
      <c r="HB1004">
        <v>0</v>
      </c>
      <c r="HC1004">
        <f t="shared" si="772"/>
        <v>0</v>
      </c>
      <c r="HE1004" t="s">
        <v>3</v>
      </c>
      <c r="HF1004" t="s">
        <v>3</v>
      </c>
      <c r="IK1004">
        <v>0</v>
      </c>
    </row>
    <row r="1005" spans="1:245">
      <c r="A1005">
        <v>17</v>
      </c>
      <c r="B1005">
        <v>0</v>
      </c>
      <c r="C1005">
        <f>ROW(SmtRes!A1116)</f>
        <v>1116</v>
      </c>
      <c r="D1005">
        <f>ROW(EtalonRes!A1098)</f>
        <v>1098</v>
      </c>
      <c r="E1005" t="s">
        <v>34</v>
      </c>
      <c r="F1005" t="s">
        <v>318</v>
      </c>
      <c r="G1005" t="s">
        <v>319</v>
      </c>
      <c r="H1005" t="s">
        <v>194</v>
      </c>
      <c r="I1005">
        <f>ROUND(27.8/100,9)</f>
        <v>0.27800000000000002</v>
      </c>
      <c r="J1005">
        <v>0</v>
      </c>
      <c r="O1005">
        <f t="shared" si="738"/>
        <v>8060.03</v>
      </c>
      <c r="P1005">
        <f t="shared" si="739"/>
        <v>4382.3999999999996</v>
      </c>
      <c r="Q1005">
        <f t="shared" si="740"/>
        <v>160.6</v>
      </c>
      <c r="R1005">
        <f t="shared" si="741"/>
        <v>13.01</v>
      </c>
      <c r="S1005">
        <f t="shared" si="742"/>
        <v>3517.03</v>
      </c>
      <c r="T1005">
        <f t="shared" si="743"/>
        <v>0</v>
      </c>
      <c r="U1005">
        <f t="shared" si="744"/>
        <v>12.426600000000002</v>
      </c>
      <c r="V1005">
        <f t="shared" si="745"/>
        <v>3.892000000000001E-2</v>
      </c>
      <c r="W1005">
        <f t="shared" si="746"/>
        <v>0</v>
      </c>
      <c r="X1005">
        <f t="shared" si="747"/>
        <v>3318.24</v>
      </c>
      <c r="Y1005">
        <f t="shared" si="748"/>
        <v>1800.32</v>
      </c>
      <c r="AA1005">
        <v>35806607</v>
      </c>
      <c r="AB1005">
        <f t="shared" si="749"/>
        <v>4236.1000000000004</v>
      </c>
      <c r="AC1005">
        <f t="shared" si="750"/>
        <v>3798.56</v>
      </c>
      <c r="AD1005">
        <f>ROUND((((ET1005)-(EU1005))+AE1005),2)</f>
        <v>56.25</v>
      </c>
      <c r="AE1005">
        <f t="shared" si="773"/>
        <v>1.41</v>
      </c>
      <c r="AF1005">
        <f t="shared" si="773"/>
        <v>381.29</v>
      </c>
      <c r="AG1005">
        <f t="shared" si="751"/>
        <v>0</v>
      </c>
      <c r="AH1005">
        <f t="shared" si="774"/>
        <v>44.7</v>
      </c>
      <c r="AI1005">
        <f t="shared" si="774"/>
        <v>0.14000000000000001</v>
      </c>
      <c r="AJ1005">
        <f t="shared" si="752"/>
        <v>0</v>
      </c>
      <c r="AK1005">
        <v>4236.1000000000004</v>
      </c>
      <c r="AL1005">
        <v>3798.56</v>
      </c>
      <c r="AM1005">
        <v>56.25</v>
      </c>
      <c r="AN1005">
        <v>1.41</v>
      </c>
      <c r="AO1005">
        <v>381.29</v>
      </c>
      <c r="AP1005">
        <v>0</v>
      </c>
      <c r="AQ1005">
        <v>44.7</v>
      </c>
      <c r="AR1005">
        <v>0.14000000000000001</v>
      </c>
      <c r="AS1005">
        <v>0</v>
      </c>
      <c r="AT1005">
        <v>94</v>
      </c>
      <c r="AU1005">
        <v>51</v>
      </c>
      <c r="AV1005">
        <v>1</v>
      </c>
      <c r="AW1005">
        <v>1</v>
      </c>
      <c r="AZ1005">
        <v>1</v>
      </c>
      <c r="BA1005">
        <v>33.18</v>
      </c>
      <c r="BB1005">
        <v>10.27</v>
      </c>
      <c r="BC1005">
        <v>4.1500000000000004</v>
      </c>
      <c r="BD1005" t="s">
        <v>3</v>
      </c>
      <c r="BE1005" t="s">
        <v>3</v>
      </c>
      <c r="BF1005" t="s">
        <v>3</v>
      </c>
      <c r="BG1005" t="s">
        <v>3</v>
      </c>
      <c r="BH1005">
        <v>0</v>
      </c>
      <c r="BI1005">
        <v>1</v>
      </c>
      <c r="BJ1005" t="s">
        <v>320</v>
      </c>
      <c r="BM1005">
        <v>11001</v>
      </c>
      <c r="BN1005">
        <v>0</v>
      </c>
      <c r="BO1005" t="s">
        <v>318</v>
      </c>
      <c r="BP1005">
        <v>1</v>
      </c>
      <c r="BQ1005">
        <v>2</v>
      </c>
      <c r="BR1005">
        <v>0</v>
      </c>
      <c r="BS1005">
        <v>33.18</v>
      </c>
      <c r="BT1005">
        <v>1</v>
      </c>
      <c r="BU1005">
        <v>1</v>
      </c>
      <c r="BV1005">
        <v>1</v>
      </c>
      <c r="BW1005">
        <v>1</v>
      </c>
      <c r="BX1005">
        <v>1</v>
      </c>
      <c r="BY1005" t="s">
        <v>3</v>
      </c>
      <c r="BZ1005">
        <v>123</v>
      </c>
      <c r="CA1005">
        <v>75</v>
      </c>
      <c r="CE1005">
        <v>0</v>
      </c>
      <c r="CF1005">
        <v>0</v>
      </c>
      <c r="CG1005">
        <v>0</v>
      </c>
      <c r="CM1005">
        <v>0</v>
      </c>
      <c r="CN1005" t="s">
        <v>3</v>
      </c>
      <c r="CO1005">
        <v>0</v>
      </c>
      <c r="CP1005">
        <f t="shared" si="753"/>
        <v>8060.0300000000007</v>
      </c>
      <c r="CQ1005">
        <f t="shared" si="754"/>
        <v>15764.024000000001</v>
      </c>
      <c r="CR1005">
        <f t="shared" si="755"/>
        <v>577.6875</v>
      </c>
      <c r="CS1005">
        <f t="shared" si="756"/>
        <v>46.783799999999999</v>
      </c>
      <c r="CT1005">
        <f t="shared" si="757"/>
        <v>12651.2022</v>
      </c>
      <c r="CU1005">
        <f t="shared" si="758"/>
        <v>0</v>
      </c>
      <c r="CV1005">
        <f t="shared" si="759"/>
        <v>44.7</v>
      </c>
      <c r="CW1005">
        <f t="shared" si="760"/>
        <v>0.14000000000000001</v>
      </c>
      <c r="CX1005">
        <f t="shared" si="761"/>
        <v>0</v>
      </c>
      <c r="CY1005">
        <f t="shared" si="762"/>
        <v>3318.2376000000008</v>
      </c>
      <c r="CZ1005">
        <f t="shared" si="763"/>
        <v>1800.3204000000001</v>
      </c>
      <c r="DC1005" t="s">
        <v>3</v>
      </c>
      <c r="DD1005" t="s">
        <v>3</v>
      </c>
      <c r="DE1005" t="s">
        <v>3</v>
      </c>
      <c r="DF1005" t="s">
        <v>3</v>
      </c>
      <c r="DG1005" t="s">
        <v>3</v>
      </c>
      <c r="DH1005" t="s">
        <v>3</v>
      </c>
      <c r="DI1005" t="s">
        <v>3</v>
      </c>
      <c r="DJ1005" t="s">
        <v>3</v>
      </c>
      <c r="DK1005" t="s">
        <v>3</v>
      </c>
      <c r="DL1005" t="s">
        <v>3</v>
      </c>
      <c r="DM1005" t="s">
        <v>3</v>
      </c>
      <c r="DN1005">
        <v>0</v>
      </c>
      <c r="DO1005">
        <v>0</v>
      </c>
      <c r="DP1005">
        <v>1</v>
      </c>
      <c r="DQ1005">
        <v>1</v>
      </c>
      <c r="DU1005">
        <v>1013</v>
      </c>
      <c r="DV1005" t="s">
        <v>194</v>
      </c>
      <c r="DW1005" t="s">
        <v>194</v>
      </c>
      <c r="DX1005">
        <v>1</v>
      </c>
      <c r="DZ1005" t="s">
        <v>3</v>
      </c>
      <c r="EA1005" t="s">
        <v>3</v>
      </c>
      <c r="EB1005" t="s">
        <v>3</v>
      </c>
      <c r="EC1005" t="s">
        <v>3</v>
      </c>
      <c r="EE1005">
        <v>29085511</v>
      </c>
      <c r="EF1005">
        <v>2</v>
      </c>
      <c r="EG1005" t="s">
        <v>145</v>
      </c>
      <c r="EH1005">
        <v>0</v>
      </c>
      <c r="EI1005" t="s">
        <v>3</v>
      </c>
      <c r="EJ1005">
        <v>1</v>
      </c>
      <c r="EK1005">
        <v>11001</v>
      </c>
      <c r="EL1005" t="s">
        <v>22</v>
      </c>
      <c r="EM1005" t="s">
        <v>196</v>
      </c>
      <c r="EO1005" t="s">
        <v>3</v>
      </c>
      <c r="EQ1005">
        <v>0</v>
      </c>
      <c r="ER1005">
        <v>4236.1000000000004</v>
      </c>
      <c r="ES1005">
        <v>3798.56</v>
      </c>
      <c r="ET1005">
        <v>56.25</v>
      </c>
      <c r="EU1005">
        <v>1.41</v>
      </c>
      <c r="EV1005">
        <v>381.29</v>
      </c>
      <c r="EW1005">
        <v>44.7</v>
      </c>
      <c r="EX1005">
        <v>0.14000000000000001</v>
      </c>
      <c r="EY1005">
        <v>0</v>
      </c>
      <c r="FQ1005">
        <v>0</v>
      </c>
      <c r="FR1005">
        <f t="shared" si="764"/>
        <v>0</v>
      </c>
      <c r="FS1005">
        <v>0</v>
      </c>
      <c r="FT1005" t="s">
        <v>148</v>
      </c>
      <c r="FU1005" t="s">
        <v>24</v>
      </c>
      <c r="FV1005" t="s">
        <v>24</v>
      </c>
      <c r="FW1005" t="s">
        <v>25</v>
      </c>
      <c r="FX1005">
        <v>110.7</v>
      </c>
      <c r="FY1005">
        <v>63.75</v>
      </c>
      <c r="GA1005" t="s">
        <v>3</v>
      </c>
      <c r="GD1005">
        <v>1</v>
      </c>
      <c r="GF1005">
        <v>-169318418</v>
      </c>
      <c r="GG1005">
        <v>2</v>
      </c>
      <c r="GH1005">
        <v>1</v>
      </c>
      <c r="GI1005">
        <v>2</v>
      </c>
      <c r="GJ1005">
        <v>0</v>
      </c>
      <c r="GK1005">
        <v>0</v>
      </c>
      <c r="GL1005">
        <f t="shared" si="765"/>
        <v>0</v>
      </c>
      <c r="GM1005">
        <f t="shared" si="766"/>
        <v>13178.59</v>
      </c>
      <c r="GN1005">
        <f t="shared" si="767"/>
        <v>13178.59</v>
      </c>
      <c r="GO1005">
        <f t="shared" si="768"/>
        <v>0</v>
      </c>
      <c r="GP1005">
        <f t="shared" si="769"/>
        <v>0</v>
      </c>
      <c r="GR1005">
        <v>0</v>
      </c>
      <c r="GS1005">
        <v>3</v>
      </c>
      <c r="GT1005">
        <v>0</v>
      </c>
      <c r="GU1005" t="s">
        <v>3</v>
      </c>
      <c r="GV1005">
        <f t="shared" si="770"/>
        <v>0</v>
      </c>
      <c r="GW1005">
        <v>1</v>
      </c>
      <c r="GX1005">
        <f t="shared" si="771"/>
        <v>0</v>
      </c>
      <c r="HA1005">
        <v>0</v>
      </c>
      <c r="HB1005">
        <v>0</v>
      </c>
      <c r="HC1005">
        <f t="shared" si="772"/>
        <v>0</v>
      </c>
      <c r="HE1005" t="s">
        <v>3</v>
      </c>
      <c r="HF1005" t="s">
        <v>3</v>
      </c>
      <c r="IK1005">
        <v>0</v>
      </c>
    </row>
    <row r="1006" spans="1:245">
      <c r="A1006">
        <v>17</v>
      </c>
      <c r="B1006">
        <v>0</v>
      </c>
      <c r="C1006">
        <f>ROW(SmtRes!A1124)</f>
        <v>1124</v>
      </c>
      <c r="D1006">
        <f>ROW(EtalonRes!A1106)</f>
        <v>1106</v>
      </c>
      <c r="E1006" t="s">
        <v>39</v>
      </c>
      <c r="F1006" t="s">
        <v>197</v>
      </c>
      <c r="G1006" t="s">
        <v>198</v>
      </c>
      <c r="H1006" t="s">
        <v>37</v>
      </c>
      <c r="I1006">
        <f>ROUND(27.8/100,9)</f>
        <v>0.27800000000000002</v>
      </c>
      <c r="J1006">
        <v>0</v>
      </c>
      <c r="O1006">
        <f t="shared" si="738"/>
        <v>16648.86</v>
      </c>
      <c r="P1006">
        <f t="shared" si="739"/>
        <v>11557.13</v>
      </c>
      <c r="Q1006">
        <f t="shared" si="740"/>
        <v>314.23</v>
      </c>
      <c r="R1006">
        <f t="shared" si="741"/>
        <v>72.22</v>
      </c>
      <c r="S1006">
        <f t="shared" si="742"/>
        <v>4777.5</v>
      </c>
      <c r="T1006">
        <f t="shared" si="743"/>
        <v>0</v>
      </c>
      <c r="U1006">
        <f t="shared" si="744"/>
        <v>16.88016</v>
      </c>
      <c r="V1006">
        <f t="shared" si="745"/>
        <v>0.16123999999999999</v>
      </c>
      <c r="W1006">
        <f t="shared" si="746"/>
        <v>0</v>
      </c>
      <c r="X1006">
        <f t="shared" si="747"/>
        <v>4558.74</v>
      </c>
      <c r="Y1006">
        <f t="shared" si="748"/>
        <v>2473.36</v>
      </c>
      <c r="AA1006">
        <v>35806607</v>
      </c>
      <c r="AB1006">
        <f t="shared" si="749"/>
        <v>6972.36</v>
      </c>
      <c r="AC1006">
        <f t="shared" si="750"/>
        <v>6356.64</v>
      </c>
      <c r="AD1006">
        <f>ROUND((((ET1006)-(EU1006))+AE1006),2)</f>
        <v>97.78</v>
      </c>
      <c r="AE1006">
        <f t="shared" si="773"/>
        <v>7.83</v>
      </c>
      <c r="AF1006">
        <f t="shared" si="773"/>
        <v>517.94000000000005</v>
      </c>
      <c r="AG1006">
        <f t="shared" si="751"/>
        <v>0</v>
      </c>
      <c r="AH1006">
        <f t="shared" si="774"/>
        <v>60.72</v>
      </c>
      <c r="AI1006">
        <f t="shared" si="774"/>
        <v>0.57999999999999996</v>
      </c>
      <c r="AJ1006">
        <f t="shared" si="752"/>
        <v>0</v>
      </c>
      <c r="AK1006">
        <v>6972.36</v>
      </c>
      <c r="AL1006">
        <v>6356.64</v>
      </c>
      <c r="AM1006">
        <v>97.78</v>
      </c>
      <c r="AN1006">
        <v>7.83</v>
      </c>
      <c r="AO1006">
        <v>517.94000000000005</v>
      </c>
      <c r="AP1006">
        <v>0</v>
      </c>
      <c r="AQ1006">
        <v>60.72</v>
      </c>
      <c r="AR1006">
        <v>0.57999999999999996</v>
      </c>
      <c r="AS1006">
        <v>0</v>
      </c>
      <c r="AT1006">
        <v>94</v>
      </c>
      <c r="AU1006">
        <v>51</v>
      </c>
      <c r="AV1006">
        <v>1</v>
      </c>
      <c r="AW1006">
        <v>1</v>
      </c>
      <c r="AZ1006">
        <v>1</v>
      </c>
      <c r="BA1006">
        <v>33.18</v>
      </c>
      <c r="BB1006">
        <v>11.56</v>
      </c>
      <c r="BC1006">
        <v>6.54</v>
      </c>
      <c r="BD1006" t="s">
        <v>3</v>
      </c>
      <c r="BE1006" t="s">
        <v>3</v>
      </c>
      <c r="BF1006" t="s">
        <v>3</v>
      </c>
      <c r="BG1006" t="s">
        <v>3</v>
      </c>
      <c r="BH1006">
        <v>0</v>
      </c>
      <c r="BI1006">
        <v>1</v>
      </c>
      <c r="BJ1006" t="s">
        <v>199</v>
      </c>
      <c r="BM1006">
        <v>11001</v>
      </c>
      <c r="BN1006">
        <v>0</v>
      </c>
      <c r="BO1006" t="s">
        <v>197</v>
      </c>
      <c r="BP1006">
        <v>1</v>
      </c>
      <c r="BQ1006">
        <v>2</v>
      </c>
      <c r="BR1006">
        <v>0</v>
      </c>
      <c r="BS1006">
        <v>33.18</v>
      </c>
      <c r="BT1006">
        <v>1</v>
      </c>
      <c r="BU1006">
        <v>1</v>
      </c>
      <c r="BV1006">
        <v>1</v>
      </c>
      <c r="BW1006">
        <v>1</v>
      </c>
      <c r="BX1006">
        <v>1</v>
      </c>
      <c r="BY1006" t="s">
        <v>3</v>
      </c>
      <c r="BZ1006">
        <v>123</v>
      </c>
      <c r="CA1006">
        <v>75</v>
      </c>
      <c r="CE1006">
        <v>0</v>
      </c>
      <c r="CF1006">
        <v>0</v>
      </c>
      <c r="CG1006">
        <v>0</v>
      </c>
      <c r="CM1006">
        <v>0</v>
      </c>
      <c r="CN1006" t="s">
        <v>3</v>
      </c>
      <c r="CO1006">
        <v>0</v>
      </c>
      <c r="CP1006">
        <f t="shared" si="753"/>
        <v>16648.86</v>
      </c>
      <c r="CQ1006">
        <f t="shared" si="754"/>
        <v>41572.425600000002</v>
      </c>
      <c r="CR1006">
        <f t="shared" si="755"/>
        <v>1130.3368</v>
      </c>
      <c r="CS1006">
        <f t="shared" si="756"/>
        <v>259.79939999999999</v>
      </c>
      <c r="CT1006">
        <f t="shared" si="757"/>
        <v>17185.249200000002</v>
      </c>
      <c r="CU1006">
        <f t="shared" si="758"/>
        <v>0</v>
      </c>
      <c r="CV1006">
        <f t="shared" si="759"/>
        <v>60.72</v>
      </c>
      <c r="CW1006">
        <f t="shared" si="760"/>
        <v>0.57999999999999996</v>
      </c>
      <c r="CX1006">
        <f t="shared" si="761"/>
        <v>0</v>
      </c>
      <c r="CY1006">
        <f t="shared" si="762"/>
        <v>4558.7368000000006</v>
      </c>
      <c r="CZ1006">
        <f t="shared" si="763"/>
        <v>2473.3571999999999</v>
      </c>
      <c r="DC1006" t="s">
        <v>3</v>
      </c>
      <c r="DD1006" t="s">
        <v>3</v>
      </c>
      <c r="DE1006" t="s">
        <v>3</v>
      </c>
      <c r="DF1006" t="s">
        <v>3</v>
      </c>
      <c r="DG1006" t="s">
        <v>3</v>
      </c>
      <c r="DH1006" t="s">
        <v>3</v>
      </c>
      <c r="DI1006" t="s">
        <v>3</v>
      </c>
      <c r="DJ1006" t="s">
        <v>3</v>
      </c>
      <c r="DK1006" t="s">
        <v>3</v>
      </c>
      <c r="DL1006" t="s">
        <v>3</v>
      </c>
      <c r="DM1006" t="s">
        <v>3</v>
      </c>
      <c r="DN1006">
        <v>0</v>
      </c>
      <c r="DO1006">
        <v>0</v>
      </c>
      <c r="DP1006">
        <v>1</v>
      </c>
      <c r="DQ1006">
        <v>1</v>
      </c>
      <c r="DU1006">
        <v>1013</v>
      </c>
      <c r="DV1006" t="s">
        <v>37</v>
      </c>
      <c r="DW1006" t="s">
        <v>37</v>
      </c>
      <c r="DX1006">
        <v>1</v>
      </c>
      <c r="DZ1006" t="s">
        <v>3</v>
      </c>
      <c r="EA1006" t="s">
        <v>3</v>
      </c>
      <c r="EB1006" t="s">
        <v>3</v>
      </c>
      <c r="EC1006" t="s">
        <v>3</v>
      </c>
      <c r="EE1006">
        <v>29085511</v>
      </c>
      <c r="EF1006">
        <v>2</v>
      </c>
      <c r="EG1006" t="s">
        <v>145</v>
      </c>
      <c r="EH1006">
        <v>0</v>
      </c>
      <c r="EI1006" t="s">
        <v>3</v>
      </c>
      <c r="EJ1006">
        <v>1</v>
      </c>
      <c r="EK1006">
        <v>11001</v>
      </c>
      <c r="EL1006" t="s">
        <v>22</v>
      </c>
      <c r="EM1006" t="s">
        <v>196</v>
      </c>
      <c r="EO1006" t="s">
        <v>3</v>
      </c>
      <c r="EQ1006">
        <v>0</v>
      </c>
      <c r="ER1006">
        <v>6972.36</v>
      </c>
      <c r="ES1006">
        <v>6356.64</v>
      </c>
      <c r="ET1006">
        <v>97.78</v>
      </c>
      <c r="EU1006">
        <v>7.83</v>
      </c>
      <c r="EV1006">
        <v>517.94000000000005</v>
      </c>
      <c r="EW1006">
        <v>60.72</v>
      </c>
      <c r="EX1006">
        <v>0.57999999999999996</v>
      </c>
      <c r="EY1006">
        <v>0</v>
      </c>
      <c r="FQ1006">
        <v>0</v>
      </c>
      <c r="FR1006">
        <f t="shared" si="764"/>
        <v>0</v>
      </c>
      <c r="FS1006">
        <v>0</v>
      </c>
      <c r="FT1006" t="s">
        <v>148</v>
      </c>
      <c r="FU1006" t="s">
        <v>24</v>
      </c>
      <c r="FV1006" t="s">
        <v>24</v>
      </c>
      <c r="FW1006" t="s">
        <v>25</v>
      </c>
      <c r="FX1006">
        <v>110.7</v>
      </c>
      <c r="FY1006">
        <v>63.75</v>
      </c>
      <c r="GA1006" t="s">
        <v>3</v>
      </c>
      <c r="GD1006">
        <v>1</v>
      </c>
      <c r="GF1006">
        <v>1837524583</v>
      </c>
      <c r="GG1006">
        <v>2</v>
      </c>
      <c r="GH1006">
        <v>1</v>
      </c>
      <c r="GI1006">
        <v>2</v>
      </c>
      <c r="GJ1006">
        <v>0</v>
      </c>
      <c r="GK1006">
        <v>0</v>
      </c>
      <c r="GL1006">
        <f t="shared" si="765"/>
        <v>0</v>
      </c>
      <c r="GM1006">
        <f t="shared" si="766"/>
        <v>23680.959999999999</v>
      </c>
      <c r="GN1006">
        <f t="shared" si="767"/>
        <v>23680.959999999999</v>
      </c>
      <c r="GO1006">
        <f t="shared" si="768"/>
        <v>0</v>
      </c>
      <c r="GP1006">
        <f t="shared" si="769"/>
        <v>0</v>
      </c>
      <c r="GR1006">
        <v>0</v>
      </c>
      <c r="GS1006">
        <v>3</v>
      </c>
      <c r="GT1006">
        <v>0</v>
      </c>
      <c r="GU1006" t="s">
        <v>3</v>
      </c>
      <c r="GV1006">
        <f t="shared" si="770"/>
        <v>0</v>
      </c>
      <c r="GW1006">
        <v>1</v>
      </c>
      <c r="GX1006">
        <f t="shared" si="771"/>
        <v>0</v>
      </c>
      <c r="HA1006">
        <v>0</v>
      </c>
      <c r="HB1006">
        <v>0</v>
      </c>
      <c r="HC1006">
        <f t="shared" si="772"/>
        <v>0</v>
      </c>
      <c r="HE1006" t="s">
        <v>3</v>
      </c>
      <c r="HF1006" t="s">
        <v>3</v>
      </c>
      <c r="IK1006">
        <v>0</v>
      </c>
    </row>
    <row r="1007" spans="1:245">
      <c r="A1007">
        <v>17</v>
      </c>
      <c r="B1007">
        <v>0</v>
      </c>
      <c r="C1007">
        <f>ROW(SmtRes!A1131)</f>
        <v>1131</v>
      </c>
      <c r="D1007">
        <f>ROW(EtalonRes!A1113)</f>
        <v>1113</v>
      </c>
      <c r="E1007" t="s">
        <v>44</v>
      </c>
      <c r="F1007" t="s">
        <v>200</v>
      </c>
      <c r="G1007" t="s">
        <v>201</v>
      </c>
      <c r="H1007" t="s">
        <v>194</v>
      </c>
      <c r="I1007">
        <f>ROUND(27.8/100,9)</f>
        <v>0.27800000000000002</v>
      </c>
      <c r="J1007">
        <v>0</v>
      </c>
      <c r="O1007">
        <f t="shared" si="738"/>
        <v>14402.02</v>
      </c>
      <c r="P1007">
        <f t="shared" si="739"/>
        <v>10275.98</v>
      </c>
      <c r="Q1007">
        <f t="shared" si="740"/>
        <v>1416.94</v>
      </c>
      <c r="R1007">
        <f t="shared" si="741"/>
        <v>777.13</v>
      </c>
      <c r="S1007">
        <f t="shared" si="742"/>
        <v>2709.1</v>
      </c>
      <c r="T1007">
        <f t="shared" si="743"/>
        <v>0</v>
      </c>
      <c r="U1007">
        <f t="shared" si="744"/>
        <v>9.9938219999999998</v>
      </c>
      <c r="V1007">
        <f t="shared" si="745"/>
        <v>2.3282500000000002</v>
      </c>
      <c r="W1007">
        <f t="shared" si="746"/>
        <v>0</v>
      </c>
      <c r="X1007">
        <f t="shared" si="747"/>
        <v>3277.06</v>
      </c>
      <c r="Y1007">
        <f t="shared" si="748"/>
        <v>1777.98</v>
      </c>
      <c r="AA1007">
        <v>35806607</v>
      </c>
      <c r="AB1007">
        <f t="shared" si="749"/>
        <v>6346.71</v>
      </c>
      <c r="AC1007">
        <f t="shared" si="750"/>
        <v>5583.68</v>
      </c>
      <c r="AD1007">
        <f>ROUND(((((ET1007*1.25))-((EU1007*1.25)))+AE1007),2)</f>
        <v>469.33</v>
      </c>
      <c r="AE1007">
        <f>ROUND(((EU1007*1.25)),2)</f>
        <v>84.25</v>
      </c>
      <c r="AF1007">
        <f>ROUND(((EV1007*1.15)),2)</f>
        <v>293.7</v>
      </c>
      <c r="AG1007">
        <f t="shared" si="751"/>
        <v>0</v>
      </c>
      <c r="AH1007">
        <f>((EW1007*1.15))</f>
        <v>35.948999999999998</v>
      </c>
      <c r="AI1007">
        <f>((EX1007*1.25))</f>
        <v>8.375</v>
      </c>
      <c r="AJ1007">
        <f t="shared" si="752"/>
        <v>0</v>
      </c>
      <c r="AK1007">
        <v>6214.53</v>
      </c>
      <c r="AL1007">
        <v>5583.68</v>
      </c>
      <c r="AM1007">
        <v>375.46</v>
      </c>
      <c r="AN1007">
        <v>67.400000000000006</v>
      </c>
      <c r="AO1007">
        <v>255.39</v>
      </c>
      <c r="AP1007">
        <v>0</v>
      </c>
      <c r="AQ1007">
        <v>31.26</v>
      </c>
      <c r="AR1007">
        <v>6.7</v>
      </c>
      <c r="AS1007">
        <v>0</v>
      </c>
      <c r="AT1007">
        <v>94</v>
      </c>
      <c r="AU1007">
        <v>51</v>
      </c>
      <c r="AV1007">
        <v>1</v>
      </c>
      <c r="AW1007">
        <v>1</v>
      </c>
      <c r="AZ1007">
        <v>1</v>
      </c>
      <c r="BA1007">
        <v>33.18</v>
      </c>
      <c r="BB1007">
        <v>10.86</v>
      </c>
      <c r="BC1007">
        <v>6.62</v>
      </c>
      <c r="BD1007" t="s">
        <v>3</v>
      </c>
      <c r="BE1007" t="s">
        <v>3</v>
      </c>
      <c r="BF1007" t="s">
        <v>3</v>
      </c>
      <c r="BG1007" t="s">
        <v>3</v>
      </c>
      <c r="BH1007">
        <v>0</v>
      </c>
      <c r="BI1007">
        <v>1</v>
      </c>
      <c r="BJ1007" t="s">
        <v>202</v>
      </c>
      <c r="BM1007">
        <v>11001</v>
      </c>
      <c r="BN1007">
        <v>0</v>
      </c>
      <c r="BO1007" t="s">
        <v>200</v>
      </c>
      <c r="BP1007">
        <v>1</v>
      </c>
      <c r="BQ1007">
        <v>2</v>
      </c>
      <c r="BR1007">
        <v>0</v>
      </c>
      <c r="BS1007">
        <v>33.18</v>
      </c>
      <c r="BT1007">
        <v>1</v>
      </c>
      <c r="BU1007">
        <v>1</v>
      </c>
      <c r="BV1007">
        <v>1</v>
      </c>
      <c r="BW1007">
        <v>1</v>
      </c>
      <c r="BX1007">
        <v>1</v>
      </c>
      <c r="BY1007" t="s">
        <v>3</v>
      </c>
      <c r="BZ1007">
        <v>123</v>
      </c>
      <c r="CA1007">
        <v>75</v>
      </c>
      <c r="CE1007">
        <v>0</v>
      </c>
      <c r="CF1007">
        <v>0</v>
      </c>
      <c r="CG1007">
        <v>0</v>
      </c>
      <c r="CM1007">
        <v>0</v>
      </c>
      <c r="CN1007" t="s">
        <v>3</v>
      </c>
      <c r="CO1007">
        <v>0</v>
      </c>
      <c r="CP1007">
        <f t="shared" si="753"/>
        <v>14402.02</v>
      </c>
      <c r="CQ1007">
        <f t="shared" si="754"/>
        <v>36963.961600000002</v>
      </c>
      <c r="CR1007">
        <f t="shared" si="755"/>
        <v>5096.9237999999996</v>
      </c>
      <c r="CS1007">
        <f t="shared" si="756"/>
        <v>2795.415</v>
      </c>
      <c r="CT1007">
        <f t="shared" si="757"/>
        <v>9744.9660000000003</v>
      </c>
      <c r="CU1007">
        <f t="shared" si="758"/>
        <v>0</v>
      </c>
      <c r="CV1007">
        <f t="shared" si="759"/>
        <v>35.948999999999998</v>
      </c>
      <c r="CW1007">
        <f t="shared" si="760"/>
        <v>8.375</v>
      </c>
      <c r="CX1007">
        <f t="shared" si="761"/>
        <v>0</v>
      </c>
      <c r="CY1007">
        <f t="shared" si="762"/>
        <v>3277.0562</v>
      </c>
      <c r="CZ1007">
        <f t="shared" si="763"/>
        <v>1777.9773</v>
      </c>
      <c r="DC1007" t="s">
        <v>3</v>
      </c>
      <c r="DD1007" t="s">
        <v>3</v>
      </c>
      <c r="DE1007" t="s">
        <v>143</v>
      </c>
      <c r="DF1007" t="s">
        <v>143</v>
      </c>
      <c r="DG1007" t="s">
        <v>144</v>
      </c>
      <c r="DH1007" t="s">
        <v>3</v>
      </c>
      <c r="DI1007" t="s">
        <v>144</v>
      </c>
      <c r="DJ1007" t="s">
        <v>143</v>
      </c>
      <c r="DK1007" t="s">
        <v>3</v>
      </c>
      <c r="DL1007" t="s">
        <v>3</v>
      </c>
      <c r="DM1007" t="s">
        <v>3</v>
      </c>
      <c r="DN1007">
        <v>0</v>
      </c>
      <c r="DO1007">
        <v>0</v>
      </c>
      <c r="DP1007">
        <v>1</v>
      </c>
      <c r="DQ1007">
        <v>1</v>
      </c>
      <c r="DU1007">
        <v>1013</v>
      </c>
      <c r="DV1007" t="s">
        <v>194</v>
      </c>
      <c r="DW1007" t="s">
        <v>194</v>
      </c>
      <c r="DX1007">
        <v>1</v>
      </c>
      <c r="DZ1007" t="s">
        <v>3</v>
      </c>
      <c r="EA1007" t="s">
        <v>3</v>
      </c>
      <c r="EB1007" t="s">
        <v>3</v>
      </c>
      <c r="EC1007" t="s">
        <v>3</v>
      </c>
      <c r="EE1007">
        <v>29085511</v>
      </c>
      <c r="EF1007">
        <v>2</v>
      </c>
      <c r="EG1007" t="s">
        <v>145</v>
      </c>
      <c r="EH1007">
        <v>0</v>
      </c>
      <c r="EI1007" t="s">
        <v>3</v>
      </c>
      <c r="EJ1007">
        <v>1</v>
      </c>
      <c r="EK1007">
        <v>11001</v>
      </c>
      <c r="EL1007" t="s">
        <v>22</v>
      </c>
      <c r="EM1007" t="s">
        <v>196</v>
      </c>
      <c r="EO1007" t="s">
        <v>3</v>
      </c>
      <c r="EQ1007">
        <v>0</v>
      </c>
      <c r="ER1007">
        <v>6214.53</v>
      </c>
      <c r="ES1007">
        <v>5583.68</v>
      </c>
      <c r="ET1007">
        <v>375.46</v>
      </c>
      <c r="EU1007">
        <v>67.400000000000006</v>
      </c>
      <c r="EV1007">
        <v>255.39</v>
      </c>
      <c r="EW1007">
        <v>31.26</v>
      </c>
      <c r="EX1007">
        <v>6.7</v>
      </c>
      <c r="EY1007">
        <v>0</v>
      </c>
      <c r="FQ1007">
        <v>0</v>
      </c>
      <c r="FR1007">
        <f t="shared" si="764"/>
        <v>0</v>
      </c>
      <c r="FS1007">
        <v>0</v>
      </c>
      <c r="FT1007" t="s">
        <v>148</v>
      </c>
      <c r="FU1007" t="s">
        <v>24</v>
      </c>
      <c r="FV1007" t="s">
        <v>24</v>
      </c>
      <c r="FW1007" t="s">
        <v>25</v>
      </c>
      <c r="FX1007">
        <v>110.7</v>
      </c>
      <c r="FY1007">
        <v>63.75</v>
      </c>
      <c r="GA1007" t="s">
        <v>3</v>
      </c>
      <c r="GD1007">
        <v>1</v>
      </c>
      <c r="GF1007">
        <v>1220877284</v>
      </c>
      <c r="GG1007">
        <v>2</v>
      </c>
      <c r="GH1007">
        <v>1</v>
      </c>
      <c r="GI1007">
        <v>2</v>
      </c>
      <c r="GJ1007">
        <v>0</v>
      </c>
      <c r="GK1007">
        <v>0</v>
      </c>
      <c r="GL1007">
        <f t="shared" si="765"/>
        <v>0</v>
      </c>
      <c r="GM1007">
        <f t="shared" si="766"/>
        <v>19457.060000000001</v>
      </c>
      <c r="GN1007">
        <f t="shared" si="767"/>
        <v>19457.060000000001</v>
      </c>
      <c r="GO1007">
        <f t="shared" si="768"/>
        <v>0</v>
      </c>
      <c r="GP1007">
        <f t="shared" si="769"/>
        <v>0</v>
      </c>
      <c r="GR1007">
        <v>0</v>
      </c>
      <c r="GS1007">
        <v>3</v>
      </c>
      <c r="GT1007">
        <v>0</v>
      </c>
      <c r="GU1007" t="s">
        <v>3</v>
      </c>
      <c r="GV1007">
        <f t="shared" si="770"/>
        <v>0</v>
      </c>
      <c r="GW1007">
        <v>1</v>
      </c>
      <c r="GX1007">
        <f t="shared" si="771"/>
        <v>0</v>
      </c>
      <c r="HA1007">
        <v>0</v>
      </c>
      <c r="HB1007">
        <v>0</v>
      </c>
      <c r="HC1007">
        <f t="shared" si="772"/>
        <v>0</v>
      </c>
      <c r="HE1007" t="s">
        <v>3</v>
      </c>
      <c r="HF1007" t="s">
        <v>3</v>
      </c>
      <c r="IK1007">
        <v>0</v>
      </c>
    </row>
    <row r="1008" spans="1:245">
      <c r="A1008">
        <v>17</v>
      </c>
      <c r="B1008">
        <v>0</v>
      </c>
      <c r="C1008">
        <f>ROW(SmtRes!A1139)</f>
        <v>1139</v>
      </c>
      <c r="D1008">
        <f>ROW(EtalonRes!A1120)</f>
        <v>1120</v>
      </c>
      <c r="E1008" t="s">
        <v>52</v>
      </c>
      <c r="F1008" t="s">
        <v>321</v>
      </c>
      <c r="G1008" t="s">
        <v>322</v>
      </c>
      <c r="H1008" t="s">
        <v>37</v>
      </c>
      <c r="I1008">
        <f>ROUND(27.8/100,9)</f>
        <v>0.27800000000000002</v>
      </c>
      <c r="J1008">
        <v>0</v>
      </c>
      <c r="O1008">
        <f t="shared" si="738"/>
        <v>8349.7099999999991</v>
      </c>
      <c r="P1008">
        <f t="shared" si="739"/>
        <v>5338.65</v>
      </c>
      <c r="Q1008">
        <f t="shared" si="740"/>
        <v>242.28</v>
      </c>
      <c r="R1008">
        <f t="shared" si="741"/>
        <v>52.95</v>
      </c>
      <c r="S1008">
        <f t="shared" si="742"/>
        <v>2768.78</v>
      </c>
      <c r="T1008">
        <f t="shared" si="743"/>
        <v>0</v>
      </c>
      <c r="U1008">
        <f t="shared" si="744"/>
        <v>10.041777</v>
      </c>
      <c r="V1008">
        <f t="shared" si="745"/>
        <v>0.11815000000000002</v>
      </c>
      <c r="W1008">
        <f t="shared" si="746"/>
        <v>0</v>
      </c>
      <c r="X1008">
        <f t="shared" si="747"/>
        <v>2652.43</v>
      </c>
      <c r="Y1008">
        <f t="shared" si="748"/>
        <v>1439.08</v>
      </c>
      <c r="AA1008">
        <v>35806607</v>
      </c>
      <c r="AB1008">
        <f t="shared" si="749"/>
        <v>7371.48</v>
      </c>
      <c r="AC1008">
        <f t="shared" si="750"/>
        <v>6983.19</v>
      </c>
      <c r="AD1008">
        <f>ROUND(((((ET1008*1.25))-((EU1008*1.25)))+AE1008),2)</f>
        <v>88.12</v>
      </c>
      <c r="AE1008">
        <f>ROUND(((EU1008*1.25)),2)</f>
        <v>5.74</v>
      </c>
      <c r="AF1008">
        <f>ROUND(((EV1008*1.15)),2)</f>
        <v>300.17</v>
      </c>
      <c r="AG1008">
        <f t="shared" si="751"/>
        <v>0</v>
      </c>
      <c r="AH1008">
        <f>((EW1008*1.15))</f>
        <v>36.121499999999997</v>
      </c>
      <c r="AI1008">
        <f>((EX1008*1.25))</f>
        <v>0.42500000000000004</v>
      </c>
      <c r="AJ1008">
        <f t="shared" si="752"/>
        <v>0</v>
      </c>
      <c r="AK1008">
        <v>7314.7</v>
      </c>
      <c r="AL1008">
        <v>6983.19</v>
      </c>
      <c r="AM1008">
        <v>70.489999999999995</v>
      </c>
      <c r="AN1008">
        <v>4.59</v>
      </c>
      <c r="AO1008">
        <v>261.02</v>
      </c>
      <c r="AP1008">
        <v>0</v>
      </c>
      <c r="AQ1008">
        <v>31.41</v>
      </c>
      <c r="AR1008">
        <v>0.34</v>
      </c>
      <c r="AS1008">
        <v>0</v>
      </c>
      <c r="AT1008">
        <v>94</v>
      </c>
      <c r="AU1008">
        <v>51</v>
      </c>
      <c r="AV1008">
        <v>1</v>
      </c>
      <c r="AW1008">
        <v>1</v>
      </c>
      <c r="AZ1008">
        <v>1</v>
      </c>
      <c r="BA1008">
        <v>33.18</v>
      </c>
      <c r="BB1008">
        <v>9.89</v>
      </c>
      <c r="BC1008">
        <v>2.75</v>
      </c>
      <c r="BD1008" t="s">
        <v>3</v>
      </c>
      <c r="BE1008" t="s">
        <v>3</v>
      </c>
      <c r="BF1008" t="s">
        <v>3</v>
      </c>
      <c r="BG1008" t="s">
        <v>3</v>
      </c>
      <c r="BH1008">
        <v>0</v>
      </c>
      <c r="BI1008">
        <v>1</v>
      </c>
      <c r="BJ1008" t="s">
        <v>323</v>
      </c>
      <c r="BM1008">
        <v>11001</v>
      </c>
      <c r="BN1008">
        <v>0</v>
      </c>
      <c r="BO1008" t="s">
        <v>321</v>
      </c>
      <c r="BP1008">
        <v>1</v>
      </c>
      <c r="BQ1008">
        <v>2</v>
      </c>
      <c r="BR1008">
        <v>0</v>
      </c>
      <c r="BS1008">
        <v>33.18</v>
      </c>
      <c r="BT1008">
        <v>1</v>
      </c>
      <c r="BU1008">
        <v>1</v>
      </c>
      <c r="BV1008">
        <v>1</v>
      </c>
      <c r="BW1008">
        <v>1</v>
      </c>
      <c r="BX1008">
        <v>1</v>
      </c>
      <c r="BY1008" t="s">
        <v>3</v>
      </c>
      <c r="BZ1008">
        <v>123</v>
      </c>
      <c r="CA1008">
        <v>75</v>
      </c>
      <c r="CE1008">
        <v>0</v>
      </c>
      <c r="CF1008">
        <v>0</v>
      </c>
      <c r="CG1008">
        <v>0</v>
      </c>
      <c r="CM1008">
        <v>0</v>
      </c>
      <c r="CN1008" t="s">
        <v>3</v>
      </c>
      <c r="CO1008">
        <v>0</v>
      </c>
      <c r="CP1008">
        <f t="shared" si="753"/>
        <v>8349.7099999999991</v>
      </c>
      <c r="CQ1008">
        <f t="shared" si="754"/>
        <v>19203.772499999999</v>
      </c>
      <c r="CR1008">
        <f t="shared" si="755"/>
        <v>871.50680000000011</v>
      </c>
      <c r="CS1008">
        <f t="shared" si="756"/>
        <v>190.45320000000001</v>
      </c>
      <c r="CT1008">
        <f t="shared" si="757"/>
        <v>9959.6406000000006</v>
      </c>
      <c r="CU1008">
        <f t="shared" si="758"/>
        <v>0</v>
      </c>
      <c r="CV1008">
        <f t="shared" si="759"/>
        <v>36.121499999999997</v>
      </c>
      <c r="CW1008">
        <f t="shared" si="760"/>
        <v>0.42500000000000004</v>
      </c>
      <c r="CX1008">
        <f t="shared" si="761"/>
        <v>0</v>
      </c>
      <c r="CY1008">
        <f t="shared" si="762"/>
        <v>2652.4261999999999</v>
      </c>
      <c r="CZ1008">
        <f t="shared" si="763"/>
        <v>1439.0823</v>
      </c>
      <c r="DC1008" t="s">
        <v>3</v>
      </c>
      <c r="DD1008" t="s">
        <v>3</v>
      </c>
      <c r="DE1008" t="s">
        <v>143</v>
      </c>
      <c r="DF1008" t="s">
        <v>143</v>
      </c>
      <c r="DG1008" t="s">
        <v>144</v>
      </c>
      <c r="DH1008" t="s">
        <v>3</v>
      </c>
      <c r="DI1008" t="s">
        <v>144</v>
      </c>
      <c r="DJ1008" t="s">
        <v>143</v>
      </c>
      <c r="DK1008" t="s">
        <v>3</v>
      </c>
      <c r="DL1008" t="s">
        <v>3</v>
      </c>
      <c r="DM1008" t="s">
        <v>3</v>
      </c>
      <c r="DN1008">
        <v>0</v>
      </c>
      <c r="DO1008">
        <v>0</v>
      </c>
      <c r="DP1008">
        <v>1</v>
      </c>
      <c r="DQ1008">
        <v>1</v>
      </c>
      <c r="DU1008">
        <v>1013</v>
      </c>
      <c r="DV1008" t="s">
        <v>37</v>
      </c>
      <c r="DW1008" t="s">
        <v>37</v>
      </c>
      <c r="DX1008">
        <v>1</v>
      </c>
      <c r="DZ1008" t="s">
        <v>3</v>
      </c>
      <c r="EA1008" t="s">
        <v>3</v>
      </c>
      <c r="EB1008" t="s">
        <v>3</v>
      </c>
      <c r="EC1008" t="s">
        <v>3</v>
      </c>
      <c r="EE1008">
        <v>29085511</v>
      </c>
      <c r="EF1008">
        <v>2</v>
      </c>
      <c r="EG1008" t="s">
        <v>145</v>
      </c>
      <c r="EH1008">
        <v>0</v>
      </c>
      <c r="EI1008" t="s">
        <v>3</v>
      </c>
      <c r="EJ1008">
        <v>1</v>
      </c>
      <c r="EK1008">
        <v>11001</v>
      </c>
      <c r="EL1008" t="s">
        <v>22</v>
      </c>
      <c r="EM1008" t="s">
        <v>196</v>
      </c>
      <c r="EO1008" t="s">
        <v>3</v>
      </c>
      <c r="EQ1008">
        <v>0</v>
      </c>
      <c r="ER1008">
        <v>7314.7</v>
      </c>
      <c r="ES1008">
        <v>6983.19</v>
      </c>
      <c r="ET1008">
        <v>70.489999999999995</v>
      </c>
      <c r="EU1008">
        <v>4.59</v>
      </c>
      <c r="EV1008">
        <v>261.02</v>
      </c>
      <c r="EW1008">
        <v>31.41</v>
      </c>
      <c r="EX1008">
        <v>0.34</v>
      </c>
      <c r="EY1008">
        <v>0</v>
      </c>
      <c r="FQ1008">
        <v>0</v>
      </c>
      <c r="FR1008">
        <f t="shared" si="764"/>
        <v>0</v>
      </c>
      <c r="FS1008">
        <v>0</v>
      </c>
      <c r="FT1008" t="s">
        <v>148</v>
      </c>
      <c r="FU1008" t="s">
        <v>24</v>
      </c>
      <c r="FV1008" t="s">
        <v>24</v>
      </c>
      <c r="FW1008" t="s">
        <v>25</v>
      </c>
      <c r="FX1008">
        <v>110.7</v>
      </c>
      <c r="FY1008">
        <v>63.75</v>
      </c>
      <c r="GA1008" t="s">
        <v>3</v>
      </c>
      <c r="GD1008">
        <v>1</v>
      </c>
      <c r="GF1008">
        <v>-1178116816</v>
      </c>
      <c r="GG1008">
        <v>2</v>
      </c>
      <c r="GH1008">
        <v>1</v>
      </c>
      <c r="GI1008">
        <v>2</v>
      </c>
      <c r="GJ1008">
        <v>0</v>
      </c>
      <c r="GK1008">
        <v>0</v>
      </c>
      <c r="GL1008">
        <f t="shared" si="765"/>
        <v>0</v>
      </c>
      <c r="GM1008">
        <f t="shared" si="766"/>
        <v>12441.22</v>
      </c>
      <c r="GN1008">
        <f t="shared" si="767"/>
        <v>12441.22</v>
      </c>
      <c r="GO1008">
        <f t="shared" si="768"/>
        <v>0</v>
      </c>
      <c r="GP1008">
        <f t="shared" si="769"/>
        <v>0</v>
      </c>
      <c r="GR1008">
        <v>0</v>
      </c>
      <c r="GS1008">
        <v>3</v>
      </c>
      <c r="GT1008">
        <v>0</v>
      </c>
      <c r="GU1008" t="s">
        <v>3</v>
      </c>
      <c r="GV1008">
        <f t="shared" si="770"/>
        <v>0</v>
      </c>
      <c r="GW1008">
        <v>1</v>
      </c>
      <c r="GX1008">
        <f t="shared" si="771"/>
        <v>0</v>
      </c>
      <c r="HA1008">
        <v>0</v>
      </c>
      <c r="HB1008">
        <v>0</v>
      </c>
      <c r="HC1008">
        <f t="shared" si="772"/>
        <v>0</v>
      </c>
      <c r="HE1008" t="s">
        <v>3</v>
      </c>
      <c r="HF1008" t="s">
        <v>3</v>
      </c>
      <c r="IK1008">
        <v>0</v>
      </c>
    </row>
    <row r="1009" spans="1:245">
      <c r="A1009">
        <v>18</v>
      </c>
      <c r="B1009">
        <v>0</v>
      </c>
      <c r="C1009">
        <v>1139</v>
      </c>
      <c r="E1009" t="s">
        <v>57</v>
      </c>
      <c r="F1009" t="s">
        <v>206</v>
      </c>
      <c r="G1009" t="s">
        <v>207</v>
      </c>
      <c r="H1009" t="s">
        <v>165</v>
      </c>
      <c r="I1009">
        <f>I1008*J1009</f>
        <v>28.356000000000002</v>
      </c>
      <c r="J1009">
        <v>102</v>
      </c>
      <c r="O1009">
        <f t="shared" si="738"/>
        <v>14636.04</v>
      </c>
      <c r="P1009">
        <f t="shared" si="739"/>
        <v>14636.04</v>
      </c>
      <c r="Q1009">
        <f t="shared" si="740"/>
        <v>0</v>
      </c>
      <c r="R1009">
        <f t="shared" si="741"/>
        <v>0</v>
      </c>
      <c r="S1009">
        <f t="shared" si="742"/>
        <v>0</v>
      </c>
      <c r="T1009">
        <f t="shared" si="743"/>
        <v>0</v>
      </c>
      <c r="U1009">
        <f t="shared" si="744"/>
        <v>0</v>
      </c>
      <c r="V1009">
        <f t="shared" si="745"/>
        <v>0</v>
      </c>
      <c r="W1009">
        <f t="shared" si="746"/>
        <v>106.62</v>
      </c>
      <c r="X1009">
        <f t="shared" si="747"/>
        <v>0</v>
      </c>
      <c r="Y1009">
        <f t="shared" si="748"/>
        <v>0</v>
      </c>
      <c r="AA1009">
        <v>35806607</v>
      </c>
      <c r="AB1009">
        <f t="shared" si="749"/>
        <v>82.19</v>
      </c>
      <c r="AC1009">
        <f t="shared" si="750"/>
        <v>82.19</v>
      </c>
      <c r="AD1009">
        <f>ROUND((((ET1009)-(EU1009))+AE1009),2)</f>
        <v>0</v>
      </c>
      <c r="AE1009">
        <f>ROUND((EU1009),2)</f>
        <v>0</v>
      </c>
      <c r="AF1009">
        <f>ROUND((EV1009),2)</f>
        <v>0</v>
      </c>
      <c r="AG1009">
        <f t="shared" si="751"/>
        <v>0</v>
      </c>
      <c r="AH1009">
        <f>(EW1009)</f>
        <v>0</v>
      </c>
      <c r="AI1009">
        <f>(EX1009)</f>
        <v>0</v>
      </c>
      <c r="AJ1009">
        <f t="shared" si="752"/>
        <v>3.76</v>
      </c>
      <c r="AK1009">
        <v>82.19</v>
      </c>
      <c r="AL1009">
        <v>82.19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3.76</v>
      </c>
      <c r="AT1009">
        <v>0</v>
      </c>
      <c r="AU1009">
        <v>0</v>
      </c>
      <c r="AV1009">
        <v>1</v>
      </c>
      <c r="AW1009">
        <v>1</v>
      </c>
      <c r="AZ1009">
        <v>1</v>
      </c>
      <c r="BA1009">
        <v>1</v>
      </c>
      <c r="BB1009">
        <v>1</v>
      </c>
      <c r="BC1009">
        <v>6.28</v>
      </c>
      <c r="BD1009" t="s">
        <v>3</v>
      </c>
      <c r="BE1009" t="s">
        <v>3</v>
      </c>
      <c r="BF1009" t="s">
        <v>3</v>
      </c>
      <c r="BG1009" t="s">
        <v>3</v>
      </c>
      <c r="BH1009">
        <v>3</v>
      </c>
      <c r="BI1009">
        <v>1</v>
      </c>
      <c r="BJ1009" t="s">
        <v>208</v>
      </c>
      <c r="BM1009">
        <v>500001</v>
      </c>
      <c r="BN1009">
        <v>0</v>
      </c>
      <c r="BO1009" t="s">
        <v>206</v>
      </c>
      <c r="BP1009">
        <v>1</v>
      </c>
      <c r="BQ1009">
        <v>8</v>
      </c>
      <c r="BR1009">
        <v>0</v>
      </c>
      <c r="BS1009">
        <v>1</v>
      </c>
      <c r="BT1009">
        <v>1</v>
      </c>
      <c r="BU1009">
        <v>1</v>
      </c>
      <c r="BV1009">
        <v>1</v>
      </c>
      <c r="BW1009">
        <v>1</v>
      </c>
      <c r="BX1009">
        <v>1</v>
      </c>
      <c r="BY1009" t="s">
        <v>3</v>
      </c>
      <c r="BZ1009">
        <v>0</v>
      </c>
      <c r="CA1009">
        <v>0</v>
      </c>
      <c r="CE1009">
        <v>0</v>
      </c>
      <c r="CF1009">
        <v>0</v>
      </c>
      <c r="CG1009">
        <v>0</v>
      </c>
      <c r="CM1009">
        <v>0</v>
      </c>
      <c r="CN1009" t="s">
        <v>3</v>
      </c>
      <c r="CO1009">
        <v>0</v>
      </c>
      <c r="CP1009">
        <f t="shared" si="753"/>
        <v>14636.04</v>
      </c>
      <c r="CQ1009">
        <f t="shared" si="754"/>
        <v>516.15319999999997</v>
      </c>
      <c r="CR1009">
        <f t="shared" si="755"/>
        <v>0</v>
      </c>
      <c r="CS1009">
        <f t="shared" si="756"/>
        <v>0</v>
      </c>
      <c r="CT1009">
        <f t="shared" si="757"/>
        <v>0</v>
      </c>
      <c r="CU1009">
        <f t="shared" si="758"/>
        <v>0</v>
      </c>
      <c r="CV1009">
        <f t="shared" si="759"/>
        <v>0</v>
      </c>
      <c r="CW1009">
        <f t="shared" si="760"/>
        <v>0</v>
      </c>
      <c r="CX1009">
        <f t="shared" si="761"/>
        <v>3.76</v>
      </c>
      <c r="CY1009">
        <f t="shared" si="762"/>
        <v>0</v>
      </c>
      <c r="CZ1009">
        <f t="shared" si="763"/>
        <v>0</v>
      </c>
      <c r="DC1009" t="s">
        <v>3</v>
      </c>
      <c r="DD1009" t="s">
        <v>3</v>
      </c>
      <c r="DE1009" t="s">
        <v>3</v>
      </c>
      <c r="DF1009" t="s">
        <v>3</v>
      </c>
      <c r="DG1009" t="s">
        <v>3</v>
      </c>
      <c r="DH1009" t="s">
        <v>3</v>
      </c>
      <c r="DI1009" t="s">
        <v>3</v>
      </c>
      <c r="DJ1009" t="s">
        <v>3</v>
      </c>
      <c r="DK1009" t="s">
        <v>3</v>
      </c>
      <c r="DL1009" t="s">
        <v>3</v>
      </c>
      <c r="DM1009" t="s">
        <v>3</v>
      </c>
      <c r="DN1009">
        <v>0</v>
      </c>
      <c r="DO1009">
        <v>0</v>
      </c>
      <c r="DP1009">
        <v>1</v>
      </c>
      <c r="DQ1009">
        <v>1</v>
      </c>
      <c r="DU1009">
        <v>1005</v>
      </c>
      <c r="DV1009" t="s">
        <v>165</v>
      </c>
      <c r="DW1009" t="s">
        <v>165</v>
      </c>
      <c r="DX1009">
        <v>1</v>
      </c>
      <c r="DZ1009" t="s">
        <v>3</v>
      </c>
      <c r="EA1009" t="s">
        <v>3</v>
      </c>
      <c r="EB1009" t="s">
        <v>3</v>
      </c>
      <c r="EC1009" t="s">
        <v>3</v>
      </c>
      <c r="EE1009">
        <v>29085443</v>
      </c>
      <c r="EF1009">
        <v>8</v>
      </c>
      <c r="EG1009" t="s">
        <v>153</v>
      </c>
      <c r="EH1009">
        <v>0</v>
      </c>
      <c r="EI1009" t="s">
        <v>3</v>
      </c>
      <c r="EJ1009">
        <v>1</v>
      </c>
      <c r="EK1009">
        <v>500001</v>
      </c>
      <c r="EL1009" t="s">
        <v>154</v>
      </c>
      <c r="EM1009" t="s">
        <v>155</v>
      </c>
      <c r="EO1009" t="s">
        <v>3</v>
      </c>
      <c r="EQ1009">
        <v>0</v>
      </c>
      <c r="ER1009">
        <v>82.19</v>
      </c>
      <c r="ES1009">
        <v>82.19</v>
      </c>
      <c r="ET1009">
        <v>0</v>
      </c>
      <c r="EU1009">
        <v>0</v>
      </c>
      <c r="EV1009">
        <v>0</v>
      </c>
      <c r="EW1009">
        <v>0</v>
      </c>
      <c r="EX1009">
        <v>0</v>
      </c>
      <c r="FQ1009">
        <v>0</v>
      </c>
      <c r="FR1009">
        <f t="shared" si="764"/>
        <v>0</v>
      </c>
      <c r="FS1009">
        <v>0</v>
      </c>
      <c r="FX1009">
        <v>0</v>
      </c>
      <c r="FY1009">
        <v>0</v>
      </c>
      <c r="GA1009" t="s">
        <v>3</v>
      </c>
      <c r="GD1009">
        <v>1</v>
      </c>
      <c r="GF1009">
        <v>-100917442</v>
      </c>
      <c r="GG1009">
        <v>2</v>
      </c>
      <c r="GH1009">
        <v>1</v>
      </c>
      <c r="GI1009">
        <v>2</v>
      </c>
      <c r="GJ1009">
        <v>0</v>
      </c>
      <c r="GK1009">
        <v>0</v>
      </c>
      <c r="GL1009">
        <f t="shared" si="765"/>
        <v>0</v>
      </c>
      <c r="GM1009">
        <f t="shared" si="766"/>
        <v>14636.04</v>
      </c>
      <c r="GN1009">
        <f t="shared" si="767"/>
        <v>14636.04</v>
      </c>
      <c r="GO1009">
        <f t="shared" si="768"/>
        <v>0</v>
      </c>
      <c r="GP1009">
        <f t="shared" si="769"/>
        <v>0</v>
      </c>
      <c r="GR1009">
        <v>0</v>
      </c>
      <c r="GS1009">
        <v>3</v>
      </c>
      <c r="GT1009">
        <v>0</v>
      </c>
      <c r="GU1009" t="s">
        <v>3</v>
      </c>
      <c r="GV1009">
        <f t="shared" si="770"/>
        <v>0</v>
      </c>
      <c r="GW1009">
        <v>1</v>
      </c>
      <c r="GX1009">
        <f t="shared" si="771"/>
        <v>0</v>
      </c>
      <c r="HA1009">
        <v>0</v>
      </c>
      <c r="HB1009">
        <v>0</v>
      </c>
      <c r="HC1009">
        <f t="shared" si="772"/>
        <v>0</v>
      </c>
      <c r="HE1009" t="s">
        <v>3</v>
      </c>
      <c r="HF1009" t="s">
        <v>3</v>
      </c>
      <c r="IK1009">
        <v>0</v>
      </c>
    </row>
    <row r="1010" spans="1:245">
      <c r="A1010">
        <v>18</v>
      </c>
      <c r="B1010">
        <v>0</v>
      </c>
      <c r="C1010">
        <v>1137</v>
      </c>
      <c r="E1010" t="s">
        <v>190</v>
      </c>
      <c r="F1010" t="s">
        <v>324</v>
      </c>
      <c r="G1010" t="s">
        <v>325</v>
      </c>
      <c r="H1010" t="s">
        <v>165</v>
      </c>
      <c r="I1010">
        <f>I1008*J1010</f>
        <v>-28.356000000000002</v>
      </c>
      <c r="J1010">
        <v>-102</v>
      </c>
      <c r="O1010">
        <f t="shared" si="738"/>
        <v>-5229.3</v>
      </c>
      <c r="P1010">
        <f t="shared" si="739"/>
        <v>-5229.3</v>
      </c>
      <c r="Q1010">
        <f t="shared" si="740"/>
        <v>0</v>
      </c>
      <c r="R1010">
        <f t="shared" si="741"/>
        <v>0</v>
      </c>
      <c r="S1010">
        <f t="shared" si="742"/>
        <v>0</v>
      </c>
      <c r="T1010">
        <f t="shared" si="743"/>
        <v>0</v>
      </c>
      <c r="U1010">
        <f t="shared" si="744"/>
        <v>0</v>
      </c>
      <c r="V1010">
        <f t="shared" si="745"/>
        <v>0</v>
      </c>
      <c r="W1010">
        <f t="shared" si="746"/>
        <v>0</v>
      </c>
      <c r="X1010">
        <f t="shared" si="747"/>
        <v>0</v>
      </c>
      <c r="Y1010">
        <f t="shared" si="748"/>
        <v>0</v>
      </c>
      <c r="AA1010">
        <v>35806607</v>
      </c>
      <c r="AB1010">
        <f t="shared" si="749"/>
        <v>67.8</v>
      </c>
      <c r="AC1010">
        <f t="shared" si="750"/>
        <v>67.8</v>
      </c>
      <c r="AD1010">
        <f>ROUND((((ET1010)-(EU1010))+AE1010),2)</f>
        <v>0</v>
      </c>
      <c r="AE1010">
        <f>ROUND((EU1010),2)</f>
        <v>0</v>
      </c>
      <c r="AF1010">
        <f>ROUND((EV1010),2)</f>
        <v>0</v>
      </c>
      <c r="AG1010">
        <f t="shared" si="751"/>
        <v>0</v>
      </c>
      <c r="AH1010">
        <f>(EW1010)</f>
        <v>0</v>
      </c>
      <c r="AI1010">
        <f>(EX1010)</f>
        <v>0</v>
      </c>
      <c r="AJ1010">
        <f t="shared" si="752"/>
        <v>0</v>
      </c>
      <c r="AK1010">
        <v>67.8</v>
      </c>
      <c r="AL1010">
        <v>67.8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1</v>
      </c>
      <c r="AW1010">
        <v>1</v>
      </c>
      <c r="AZ1010">
        <v>1</v>
      </c>
      <c r="BA1010">
        <v>1</v>
      </c>
      <c r="BB1010">
        <v>1</v>
      </c>
      <c r="BC1010">
        <v>2.72</v>
      </c>
      <c r="BD1010" t="s">
        <v>3</v>
      </c>
      <c r="BE1010" t="s">
        <v>3</v>
      </c>
      <c r="BF1010" t="s">
        <v>3</v>
      </c>
      <c r="BG1010" t="s">
        <v>3</v>
      </c>
      <c r="BH1010">
        <v>3</v>
      </c>
      <c r="BI1010">
        <v>1</v>
      </c>
      <c r="BJ1010" t="s">
        <v>326</v>
      </c>
      <c r="BM1010">
        <v>500001</v>
      </c>
      <c r="BN1010">
        <v>0</v>
      </c>
      <c r="BO1010" t="s">
        <v>324</v>
      </c>
      <c r="BP1010">
        <v>1</v>
      </c>
      <c r="BQ1010">
        <v>8</v>
      </c>
      <c r="BR1010">
        <v>1</v>
      </c>
      <c r="BS1010">
        <v>1</v>
      </c>
      <c r="BT1010">
        <v>1</v>
      </c>
      <c r="BU1010">
        <v>1</v>
      </c>
      <c r="BV1010">
        <v>1</v>
      </c>
      <c r="BW1010">
        <v>1</v>
      </c>
      <c r="BX1010">
        <v>1</v>
      </c>
      <c r="BY1010" t="s">
        <v>3</v>
      </c>
      <c r="BZ1010">
        <v>0</v>
      </c>
      <c r="CA1010">
        <v>0</v>
      </c>
      <c r="CE1010">
        <v>0</v>
      </c>
      <c r="CF1010">
        <v>0</v>
      </c>
      <c r="CG1010">
        <v>0</v>
      </c>
      <c r="CM1010">
        <v>0</v>
      </c>
      <c r="CN1010" t="s">
        <v>3</v>
      </c>
      <c r="CO1010">
        <v>0</v>
      </c>
      <c r="CP1010">
        <f t="shared" si="753"/>
        <v>-5229.3</v>
      </c>
      <c r="CQ1010">
        <f t="shared" si="754"/>
        <v>184.416</v>
      </c>
      <c r="CR1010">
        <f t="shared" si="755"/>
        <v>0</v>
      </c>
      <c r="CS1010">
        <f t="shared" si="756"/>
        <v>0</v>
      </c>
      <c r="CT1010">
        <f t="shared" si="757"/>
        <v>0</v>
      </c>
      <c r="CU1010">
        <f t="shared" si="758"/>
        <v>0</v>
      </c>
      <c r="CV1010">
        <f t="shared" si="759"/>
        <v>0</v>
      </c>
      <c r="CW1010">
        <f t="shared" si="760"/>
        <v>0</v>
      </c>
      <c r="CX1010">
        <f t="shared" si="761"/>
        <v>0</v>
      </c>
      <c r="CY1010">
        <f t="shared" si="762"/>
        <v>0</v>
      </c>
      <c r="CZ1010">
        <f t="shared" si="763"/>
        <v>0</v>
      </c>
      <c r="DC1010" t="s">
        <v>3</v>
      </c>
      <c r="DD1010" t="s">
        <v>3</v>
      </c>
      <c r="DE1010" t="s">
        <v>3</v>
      </c>
      <c r="DF1010" t="s">
        <v>3</v>
      </c>
      <c r="DG1010" t="s">
        <v>3</v>
      </c>
      <c r="DH1010" t="s">
        <v>3</v>
      </c>
      <c r="DI1010" t="s">
        <v>3</v>
      </c>
      <c r="DJ1010" t="s">
        <v>3</v>
      </c>
      <c r="DK1010" t="s">
        <v>3</v>
      </c>
      <c r="DL1010" t="s">
        <v>3</v>
      </c>
      <c r="DM1010" t="s">
        <v>3</v>
      </c>
      <c r="DN1010">
        <v>0</v>
      </c>
      <c r="DO1010">
        <v>0</v>
      </c>
      <c r="DP1010">
        <v>1</v>
      </c>
      <c r="DQ1010">
        <v>1</v>
      </c>
      <c r="DU1010">
        <v>1005</v>
      </c>
      <c r="DV1010" t="s">
        <v>165</v>
      </c>
      <c r="DW1010" t="s">
        <v>165</v>
      </c>
      <c r="DX1010">
        <v>1</v>
      </c>
      <c r="DZ1010" t="s">
        <v>3</v>
      </c>
      <c r="EA1010" t="s">
        <v>3</v>
      </c>
      <c r="EB1010" t="s">
        <v>3</v>
      </c>
      <c r="EC1010" t="s">
        <v>3</v>
      </c>
      <c r="EE1010">
        <v>29085443</v>
      </c>
      <c r="EF1010">
        <v>8</v>
      </c>
      <c r="EG1010" t="s">
        <v>153</v>
      </c>
      <c r="EH1010">
        <v>0</v>
      </c>
      <c r="EI1010" t="s">
        <v>3</v>
      </c>
      <c r="EJ1010">
        <v>1</v>
      </c>
      <c r="EK1010">
        <v>500001</v>
      </c>
      <c r="EL1010" t="s">
        <v>154</v>
      </c>
      <c r="EM1010" t="s">
        <v>155</v>
      </c>
      <c r="EO1010" t="s">
        <v>3</v>
      </c>
      <c r="EQ1010">
        <v>0</v>
      </c>
      <c r="ER1010">
        <v>67.8</v>
      </c>
      <c r="ES1010">
        <v>67.8</v>
      </c>
      <c r="ET1010">
        <v>0</v>
      </c>
      <c r="EU1010">
        <v>0</v>
      </c>
      <c r="EV1010">
        <v>0</v>
      </c>
      <c r="EW1010">
        <v>0</v>
      </c>
      <c r="EX1010">
        <v>0</v>
      </c>
      <c r="FQ1010">
        <v>0</v>
      </c>
      <c r="FR1010">
        <f t="shared" si="764"/>
        <v>0</v>
      </c>
      <c r="FS1010">
        <v>0</v>
      </c>
      <c r="FX1010">
        <v>0</v>
      </c>
      <c r="FY1010">
        <v>0</v>
      </c>
      <c r="GA1010" t="s">
        <v>3</v>
      </c>
      <c r="GD1010">
        <v>1</v>
      </c>
      <c r="GF1010">
        <v>-217513507</v>
      </c>
      <c r="GG1010">
        <v>2</v>
      </c>
      <c r="GH1010">
        <v>1</v>
      </c>
      <c r="GI1010">
        <v>2</v>
      </c>
      <c r="GJ1010">
        <v>0</v>
      </c>
      <c r="GK1010">
        <v>0</v>
      </c>
      <c r="GL1010">
        <f t="shared" si="765"/>
        <v>0</v>
      </c>
      <c r="GM1010">
        <f t="shared" si="766"/>
        <v>-5229.3</v>
      </c>
      <c r="GN1010">
        <f t="shared" si="767"/>
        <v>-5229.3</v>
      </c>
      <c r="GO1010">
        <f t="shared" si="768"/>
        <v>0</v>
      </c>
      <c r="GP1010">
        <f t="shared" si="769"/>
        <v>0</v>
      </c>
      <c r="GR1010">
        <v>0</v>
      </c>
      <c r="GS1010">
        <v>0</v>
      </c>
      <c r="GT1010">
        <v>0</v>
      </c>
      <c r="GU1010" t="s">
        <v>3</v>
      </c>
      <c r="GV1010">
        <f t="shared" si="770"/>
        <v>0</v>
      </c>
      <c r="GW1010">
        <v>1</v>
      </c>
      <c r="GX1010">
        <f t="shared" si="771"/>
        <v>0</v>
      </c>
      <c r="HA1010">
        <v>0</v>
      </c>
      <c r="HB1010">
        <v>0</v>
      </c>
      <c r="HC1010">
        <f t="shared" si="772"/>
        <v>0</v>
      </c>
      <c r="HE1010" t="s">
        <v>3</v>
      </c>
      <c r="HF1010" t="s">
        <v>3</v>
      </c>
      <c r="IK1010">
        <v>0</v>
      </c>
    </row>
    <row r="1011" spans="1:245">
      <c r="A1011">
        <v>17</v>
      </c>
      <c r="B1011">
        <v>0</v>
      </c>
      <c r="C1011">
        <f>ROW(SmtRes!A1151)</f>
        <v>1151</v>
      </c>
      <c r="D1011">
        <f>ROW(EtalonRes!A1132)</f>
        <v>1132</v>
      </c>
      <c r="E1011" t="s">
        <v>65</v>
      </c>
      <c r="F1011" t="s">
        <v>210</v>
      </c>
      <c r="G1011" t="s">
        <v>211</v>
      </c>
      <c r="H1011" t="s">
        <v>55</v>
      </c>
      <c r="I1011">
        <f>ROUND(21.4/100,9)</f>
        <v>0.214</v>
      </c>
      <c r="J1011">
        <v>0</v>
      </c>
      <c r="O1011">
        <f t="shared" si="738"/>
        <v>1316.62</v>
      </c>
      <c r="P1011">
        <f t="shared" si="739"/>
        <v>800.45</v>
      </c>
      <c r="Q1011">
        <f t="shared" si="740"/>
        <v>16.93</v>
      </c>
      <c r="R1011">
        <f t="shared" si="741"/>
        <v>0</v>
      </c>
      <c r="S1011">
        <f t="shared" si="742"/>
        <v>499.24</v>
      </c>
      <c r="T1011">
        <f t="shared" si="743"/>
        <v>0</v>
      </c>
      <c r="U1011">
        <f t="shared" si="744"/>
        <v>1.6390259999999999</v>
      </c>
      <c r="V1011">
        <f t="shared" si="745"/>
        <v>0</v>
      </c>
      <c r="W1011">
        <f t="shared" si="746"/>
        <v>0</v>
      </c>
      <c r="X1011">
        <f t="shared" si="747"/>
        <v>469.29</v>
      </c>
      <c r="Y1011">
        <f t="shared" si="748"/>
        <v>254.61</v>
      </c>
      <c r="AA1011">
        <v>35806607</v>
      </c>
      <c r="AB1011">
        <f t="shared" si="749"/>
        <v>1480.04</v>
      </c>
      <c r="AC1011">
        <f t="shared" si="750"/>
        <v>1395.68</v>
      </c>
      <c r="AD1011">
        <f>ROUND(((((ET1011*1.25))-((EU1011*1.25)))+AE1011),2)</f>
        <v>14.05</v>
      </c>
      <c r="AE1011">
        <f>ROUND(((EU1011*1.25)),2)</f>
        <v>0</v>
      </c>
      <c r="AF1011">
        <f>ROUND(((EV1011*1.15)),2)</f>
        <v>70.31</v>
      </c>
      <c r="AG1011">
        <f t="shared" si="751"/>
        <v>0</v>
      </c>
      <c r="AH1011">
        <f>((EW1011*1.15))</f>
        <v>7.6589999999999998</v>
      </c>
      <c r="AI1011">
        <f>((EX1011*1.25))</f>
        <v>0</v>
      </c>
      <c r="AJ1011">
        <f t="shared" si="752"/>
        <v>0</v>
      </c>
      <c r="AK1011">
        <v>1468.06</v>
      </c>
      <c r="AL1011">
        <v>1395.68</v>
      </c>
      <c r="AM1011">
        <v>11.24</v>
      </c>
      <c r="AN1011">
        <v>0</v>
      </c>
      <c r="AO1011">
        <v>61.14</v>
      </c>
      <c r="AP1011">
        <v>0</v>
      </c>
      <c r="AQ1011">
        <v>6.66</v>
      </c>
      <c r="AR1011">
        <v>0</v>
      </c>
      <c r="AS1011">
        <v>0</v>
      </c>
      <c r="AT1011">
        <v>94</v>
      </c>
      <c r="AU1011">
        <v>51</v>
      </c>
      <c r="AV1011">
        <v>1</v>
      </c>
      <c r="AW1011">
        <v>1</v>
      </c>
      <c r="AZ1011">
        <v>1</v>
      </c>
      <c r="BA1011">
        <v>33.18</v>
      </c>
      <c r="BB1011">
        <v>5.63</v>
      </c>
      <c r="BC1011">
        <v>2.68</v>
      </c>
      <c r="BD1011" t="s">
        <v>3</v>
      </c>
      <c r="BE1011" t="s">
        <v>3</v>
      </c>
      <c r="BF1011" t="s">
        <v>3</v>
      </c>
      <c r="BG1011" t="s">
        <v>3</v>
      </c>
      <c r="BH1011">
        <v>0</v>
      </c>
      <c r="BI1011">
        <v>1</v>
      </c>
      <c r="BJ1011" t="s">
        <v>212</v>
      </c>
      <c r="BM1011">
        <v>11001</v>
      </c>
      <c r="BN1011">
        <v>0</v>
      </c>
      <c r="BO1011" t="s">
        <v>210</v>
      </c>
      <c r="BP1011">
        <v>1</v>
      </c>
      <c r="BQ1011">
        <v>2</v>
      </c>
      <c r="BR1011">
        <v>0</v>
      </c>
      <c r="BS1011">
        <v>33.18</v>
      </c>
      <c r="BT1011">
        <v>1</v>
      </c>
      <c r="BU1011">
        <v>1</v>
      </c>
      <c r="BV1011">
        <v>1</v>
      </c>
      <c r="BW1011">
        <v>1</v>
      </c>
      <c r="BX1011">
        <v>1</v>
      </c>
      <c r="BY1011" t="s">
        <v>3</v>
      </c>
      <c r="BZ1011">
        <v>123</v>
      </c>
      <c r="CA1011">
        <v>75</v>
      </c>
      <c r="CE1011">
        <v>0</v>
      </c>
      <c r="CF1011">
        <v>0</v>
      </c>
      <c r="CG1011">
        <v>0</v>
      </c>
      <c r="CM1011">
        <v>0</v>
      </c>
      <c r="CN1011" t="s">
        <v>3</v>
      </c>
      <c r="CO1011">
        <v>0</v>
      </c>
      <c r="CP1011">
        <f t="shared" si="753"/>
        <v>1316.62</v>
      </c>
      <c r="CQ1011">
        <f t="shared" si="754"/>
        <v>3740.4224000000004</v>
      </c>
      <c r="CR1011">
        <f t="shared" si="755"/>
        <v>79.101500000000001</v>
      </c>
      <c r="CS1011">
        <f t="shared" si="756"/>
        <v>0</v>
      </c>
      <c r="CT1011">
        <f t="shared" si="757"/>
        <v>2332.8858</v>
      </c>
      <c r="CU1011">
        <f t="shared" si="758"/>
        <v>0</v>
      </c>
      <c r="CV1011">
        <f t="shared" si="759"/>
        <v>7.6589999999999998</v>
      </c>
      <c r="CW1011">
        <f t="shared" si="760"/>
        <v>0</v>
      </c>
      <c r="CX1011">
        <f t="shared" si="761"/>
        <v>0</v>
      </c>
      <c r="CY1011">
        <f t="shared" si="762"/>
        <v>469.28559999999999</v>
      </c>
      <c r="CZ1011">
        <f t="shared" si="763"/>
        <v>254.61240000000001</v>
      </c>
      <c r="DC1011" t="s">
        <v>3</v>
      </c>
      <c r="DD1011" t="s">
        <v>3</v>
      </c>
      <c r="DE1011" t="s">
        <v>143</v>
      </c>
      <c r="DF1011" t="s">
        <v>143</v>
      </c>
      <c r="DG1011" t="s">
        <v>144</v>
      </c>
      <c r="DH1011" t="s">
        <v>3</v>
      </c>
      <c r="DI1011" t="s">
        <v>144</v>
      </c>
      <c r="DJ1011" t="s">
        <v>143</v>
      </c>
      <c r="DK1011" t="s">
        <v>3</v>
      </c>
      <c r="DL1011" t="s">
        <v>3</v>
      </c>
      <c r="DM1011" t="s">
        <v>3</v>
      </c>
      <c r="DN1011">
        <v>0</v>
      </c>
      <c r="DO1011">
        <v>0</v>
      </c>
      <c r="DP1011">
        <v>1</v>
      </c>
      <c r="DQ1011">
        <v>1</v>
      </c>
      <c r="DU1011">
        <v>1013</v>
      </c>
      <c r="DV1011" t="s">
        <v>55</v>
      </c>
      <c r="DW1011" t="s">
        <v>55</v>
      </c>
      <c r="DX1011">
        <v>1</v>
      </c>
      <c r="DZ1011" t="s">
        <v>3</v>
      </c>
      <c r="EA1011" t="s">
        <v>3</v>
      </c>
      <c r="EB1011" t="s">
        <v>3</v>
      </c>
      <c r="EC1011" t="s">
        <v>3</v>
      </c>
      <c r="EE1011">
        <v>29085511</v>
      </c>
      <c r="EF1011">
        <v>2</v>
      </c>
      <c r="EG1011" t="s">
        <v>145</v>
      </c>
      <c r="EH1011">
        <v>0</v>
      </c>
      <c r="EI1011" t="s">
        <v>3</v>
      </c>
      <c r="EJ1011">
        <v>1</v>
      </c>
      <c r="EK1011">
        <v>11001</v>
      </c>
      <c r="EL1011" t="s">
        <v>22</v>
      </c>
      <c r="EM1011" t="s">
        <v>196</v>
      </c>
      <c r="EO1011" t="s">
        <v>3</v>
      </c>
      <c r="EQ1011">
        <v>0</v>
      </c>
      <c r="ER1011">
        <v>1468.06</v>
      </c>
      <c r="ES1011">
        <v>1395.68</v>
      </c>
      <c r="ET1011">
        <v>11.24</v>
      </c>
      <c r="EU1011">
        <v>0</v>
      </c>
      <c r="EV1011">
        <v>61.14</v>
      </c>
      <c r="EW1011">
        <v>6.66</v>
      </c>
      <c r="EX1011">
        <v>0</v>
      </c>
      <c r="EY1011">
        <v>0</v>
      </c>
      <c r="FQ1011">
        <v>0</v>
      </c>
      <c r="FR1011">
        <f t="shared" si="764"/>
        <v>0</v>
      </c>
      <c r="FS1011">
        <v>0</v>
      </c>
      <c r="FT1011" t="s">
        <v>148</v>
      </c>
      <c r="FU1011" t="s">
        <v>24</v>
      </c>
      <c r="FV1011" t="s">
        <v>24</v>
      </c>
      <c r="FW1011" t="s">
        <v>25</v>
      </c>
      <c r="FX1011">
        <v>110.7</v>
      </c>
      <c r="FY1011">
        <v>63.75</v>
      </c>
      <c r="GA1011" t="s">
        <v>3</v>
      </c>
      <c r="GD1011">
        <v>1</v>
      </c>
      <c r="GF1011">
        <v>-1131838271</v>
      </c>
      <c r="GG1011">
        <v>2</v>
      </c>
      <c r="GH1011">
        <v>1</v>
      </c>
      <c r="GI1011">
        <v>2</v>
      </c>
      <c r="GJ1011">
        <v>0</v>
      </c>
      <c r="GK1011">
        <v>0</v>
      </c>
      <c r="GL1011">
        <f t="shared" si="765"/>
        <v>0</v>
      </c>
      <c r="GM1011">
        <f t="shared" si="766"/>
        <v>2040.52</v>
      </c>
      <c r="GN1011">
        <f t="shared" si="767"/>
        <v>2040.52</v>
      </c>
      <c r="GO1011">
        <f t="shared" si="768"/>
        <v>0</v>
      </c>
      <c r="GP1011">
        <f t="shared" si="769"/>
        <v>0</v>
      </c>
      <c r="GR1011">
        <v>0</v>
      </c>
      <c r="GS1011">
        <v>3</v>
      </c>
      <c r="GT1011">
        <v>0</v>
      </c>
      <c r="GU1011" t="s">
        <v>3</v>
      </c>
      <c r="GV1011">
        <f t="shared" si="770"/>
        <v>0</v>
      </c>
      <c r="GW1011">
        <v>1</v>
      </c>
      <c r="GX1011">
        <f t="shared" si="771"/>
        <v>0</v>
      </c>
      <c r="HA1011">
        <v>0</v>
      </c>
      <c r="HB1011">
        <v>0</v>
      </c>
      <c r="HC1011">
        <f t="shared" si="772"/>
        <v>0</v>
      </c>
      <c r="HE1011" t="s">
        <v>3</v>
      </c>
      <c r="HF1011" t="s">
        <v>3</v>
      </c>
      <c r="IK1011">
        <v>0</v>
      </c>
    </row>
    <row r="1012" spans="1:245">
      <c r="A1012">
        <v>17</v>
      </c>
      <c r="B1012">
        <v>0</v>
      </c>
      <c r="C1012">
        <f>ROW(SmtRes!A1170)</f>
        <v>1170</v>
      </c>
      <c r="D1012">
        <f>ROW(EtalonRes!A1151)</f>
        <v>1151</v>
      </c>
      <c r="E1012" t="s">
        <v>70</v>
      </c>
      <c r="F1012" t="s">
        <v>301</v>
      </c>
      <c r="G1012" t="s">
        <v>302</v>
      </c>
      <c r="H1012" t="s">
        <v>216</v>
      </c>
      <c r="I1012">
        <f>ROUND(26.75/100,9)</f>
        <v>0.26750000000000002</v>
      </c>
      <c r="J1012">
        <v>0</v>
      </c>
      <c r="O1012">
        <f t="shared" si="738"/>
        <v>19914.990000000002</v>
      </c>
      <c r="P1012">
        <f t="shared" si="739"/>
        <v>11631.41</v>
      </c>
      <c r="Q1012">
        <f t="shared" si="740"/>
        <v>44.23</v>
      </c>
      <c r="R1012">
        <f t="shared" si="741"/>
        <v>0</v>
      </c>
      <c r="S1012">
        <f t="shared" si="742"/>
        <v>8239.35</v>
      </c>
      <c r="T1012">
        <f t="shared" si="743"/>
        <v>0</v>
      </c>
      <c r="U1012">
        <f t="shared" si="744"/>
        <v>27.378625</v>
      </c>
      <c r="V1012">
        <f t="shared" si="745"/>
        <v>0</v>
      </c>
      <c r="W1012">
        <f t="shared" si="746"/>
        <v>0</v>
      </c>
      <c r="X1012">
        <f t="shared" si="747"/>
        <v>7415.42</v>
      </c>
      <c r="Y1012">
        <f t="shared" si="748"/>
        <v>3542.92</v>
      </c>
      <c r="AA1012">
        <v>35806607</v>
      </c>
      <c r="AB1012">
        <f t="shared" si="749"/>
        <v>8403.0499999999993</v>
      </c>
      <c r="AC1012">
        <f t="shared" si="750"/>
        <v>7445.53</v>
      </c>
      <c r="AD1012">
        <f>ROUND(((((ET1012*1.25))-((EU1012*1.25)))+AE1012),2)</f>
        <v>29.21</v>
      </c>
      <c r="AE1012">
        <f>ROUND(((EU1012*1.25)),2)</f>
        <v>0</v>
      </c>
      <c r="AF1012">
        <f>ROUND(((EV1012*1.15)),2)</f>
        <v>928.31</v>
      </c>
      <c r="AG1012">
        <f t="shared" si="751"/>
        <v>0</v>
      </c>
      <c r="AH1012">
        <f>((EW1012*1.15))</f>
        <v>102.35</v>
      </c>
      <c r="AI1012">
        <f>((EX1012*1.25))</f>
        <v>0</v>
      </c>
      <c r="AJ1012">
        <f t="shared" si="752"/>
        <v>0</v>
      </c>
      <c r="AK1012">
        <v>8276.1299999999992</v>
      </c>
      <c r="AL1012">
        <v>7445.53</v>
      </c>
      <c r="AM1012">
        <v>23.37</v>
      </c>
      <c r="AN1012">
        <v>0</v>
      </c>
      <c r="AO1012">
        <v>807.23</v>
      </c>
      <c r="AP1012">
        <v>0</v>
      </c>
      <c r="AQ1012">
        <v>89</v>
      </c>
      <c r="AR1012">
        <v>0</v>
      </c>
      <c r="AS1012">
        <v>0</v>
      </c>
      <c r="AT1012">
        <v>90</v>
      </c>
      <c r="AU1012">
        <v>43</v>
      </c>
      <c r="AV1012">
        <v>1</v>
      </c>
      <c r="AW1012">
        <v>1</v>
      </c>
      <c r="AZ1012">
        <v>1</v>
      </c>
      <c r="BA1012">
        <v>33.18</v>
      </c>
      <c r="BB1012">
        <v>5.66</v>
      </c>
      <c r="BC1012">
        <v>5.84</v>
      </c>
      <c r="BD1012" t="s">
        <v>3</v>
      </c>
      <c r="BE1012" t="s">
        <v>3</v>
      </c>
      <c r="BF1012" t="s">
        <v>3</v>
      </c>
      <c r="BG1012" t="s">
        <v>3</v>
      </c>
      <c r="BH1012">
        <v>0</v>
      </c>
      <c r="BI1012">
        <v>1</v>
      </c>
      <c r="BJ1012" t="s">
        <v>327</v>
      </c>
      <c r="BM1012">
        <v>10001</v>
      </c>
      <c r="BN1012">
        <v>0</v>
      </c>
      <c r="BO1012" t="s">
        <v>301</v>
      </c>
      <c r="BP1012">
        <v>1</v>
      </c>
      <c r="BQ1012">
        <v>2</v>
      </c>
      <c r="BR1012">
        <v>0</v>
      </c>
      <c r="BS1012">
        <v>33.18</v>
      </c>
      <c r="BT1012">
        <v>1</v>
      </c>
      <c r="BU1012">
        <v>1</v>
      </c>
      <c r="BV1012">
        <v>1</v>
      </c>
      <c r="BW1012">
        <v>1</v>
      </c>
      <c r="BX1012">
        <v>1</v>
      </c>
      <c r="BY1012" t="s">
        <v>3</v>
      </c>
      <c r="BZ1012">
        <v>118</v>
      </c>
      <c r="CA1012">
        <v>63</v>
      </c>
      <c r="CE1012">
        <v>0</v>
      </c>
      <c r="CF1012">
        <v>0</v>
      </c>
      <c r="CG1012">
        <v>0</v>
      </c>
      <c r="CM1012">
        <v>0</v>
      </c>
      <c r="CN1012" t="s">
        <v>3</v>
      </c>
      <c r="CO1012">
        <v>0</v>
      </c>
      <c r="CP1012">
        <f t="shared" si="753"/>
        <v>19914.989999999998</v>
      </c>
      <c r="CQ1012">
        <f t="shared" si="754"/>
        <v>43481.895199999999</v>
      </c>
      <c r="CR1012">
        <f t="shared" si="755"/>
        <v>165.32860000000002</v>
      </c>
      <c r="CS1012">
        <f t="shared" si="756"/>
        <v>0</v>
      </c>
      <c r="CT1012">
        <f t="shared" si="757"/>
        <v>30801.325799999999</v>
      </c>
      <c r="CU1012">
        <f t="shared" si="758"/>
        <v>0</v>
      </c>
      <c r="CV1012">
        <f t="shared" si="759"/>
        <v>102.35</v>
      </c>
      <c r="CW1012">
        <f t="shared" si="760"/>
        <v>0</v>
      </c>
      <c r="CX1012">
        <f t="shared" si="761"/>
        <v>0</v>
      </c>
      <c r="CY1012">
        <f t="shared" si="762"/>
        <v>7415.415</v>
      </c>
      <c r="CZ1012">
        <f t="shared" si="763"/>
        <v>3542.9204999999997</v>
      </c>
      <c r="DC1012" t="s">
        <v>3</v>
      </c>
      <c r="DD1012" t="s">
        <v>3</v>
      </c>
      <c r="DE1012" t="s">
        <v>143</v>
      </c>
      <c r="DF1012" t="s">
        <v>143</v>
      </c>
      <c r="DG1012" t="s">
        <v>144</v>
      </c>
      <c r="DH1012" t="s">
        <v>3</v>
      </c>
      <c r="DI1012" t="s">
        <v>144</v>
      </c>
      <c r="DJ1012" t="s">
        <v>143</v>
      </c>
      <c r="DK1012" t="s">
        <v>3</v>
      </c>
      <c r="DL1012" t="s">
        <v>3</v>
      </c>
      <c r="DM1012" t="s">
        <v>3</v>
      </c>
      <c r="DN1012">
        <v>0</v>
      </c>
      <c r="DO1012">
        <v>0</v>
      </c>
      <c r="DP1012">
        <v>1</v>
      </c>
      <c r="DQ1012">
        <v>1</v>
      </c>
      <c r="DU1012">
        <v>1005</v>
      </c>
      <c r="DV1012" t="s">
        <v>216</v>
      </c>
      <c r="DW1012" t="s">
        <v>216</v>
      </c>
      <c r="DX1012">
        <v>100</v>
      </c>
      <c r="DZ1012" t="s">
        <v>3</v>
      </c>
      <c r="EA1012" t="s">
        <v>3</v>
      </c>
      <c r="EB1012" t="s">
        <v>3</v>
      </c>
      <c r="EC1012" t="s">
        <v>3</v>
      </c>
      <c r="EE1012">
        <v>29085510</v>
      </c>
      <c r="EF1012">
        <v>2</v>
      </c>
      <c r="EG1012" t="s">
        <v>145</v>
      </c>
      <c r="EH1012">
        <v>0</v>
      </c>
      <c r="EI1012" t="s">
        <v>3</v>
      </c>
      <c r="EJ1012">
        <v>1</v>
      </c>
      <c r="EK1012">
        <v>10001</v>
      </c>
      <c r="EL1012" t="s">
        <v>146</v>
      </c>
      <c r="EM1012" t="s">
        <v>147</v>
      </c>
      <c r="EO1012" t="s">
        <v>3</v>
      </c>
      <c r="EQ1012">
        <v>0</v>
      </c>
      <c r="ER1012">
        <v>8276.1299999999992</v>
      </c>
      <c r="ES1012">
        <v>7445.53</v>
      </c>
      <c r="ET1012">
        <v>23.37</v>
      </c>
      <c r="EU1012">
        <v>0</v>
      </c>
      <c r="EV1012">
        <v>807.23</v>
      </c>
      <c r="EW1012">
        <v>89</v>
      </c>
      <c r="EX1012">
        <v>0</v>
      </c>
      <c r="EY1012">
        <v>0</v>
      </c>
      <c r="FQ1012">
        <v>0</v>
      </c>
      <c r="FR1012">
        <f t="shared" si="764"/>
        <v>0</v>
      </c>
      <c r="FS1012">
        <v>0</v>
      </c>
      <c r="FT1012" t="s">
        <v>148</v>
      </c>
      <c r="FU1012" t="s">
        <v>24</v>
      </c>
      <c r="FV1012" t="s">
        <v>24</v>
      </c>
      <c r="FW1012" t="s">
        <v>25</v>
      </c>
      <c r="FX1012">
        <v>106.2</v>
      </c>
      <c r="FY1012">
        <v>53.55</v>
      </c>
      <c r="GA1012" t="s">
        <v>3</v>
      </c>
      <c r="GD1012">
        <v>1</v>
      </c>
      <c r="GF1012">
        <v>-978692579</v>
      </c>
      <c r="GG1012">
        <v>2</v>
      </c>
      <c r="GH1012">
        <v>1</v>
      </c>
      <c r="GI1012">
        <v>2</v>
      </c>
      <c r="GJ1012">
        <v>0</v>
      </c>
      <c r="GK1012">
        <v>0</v>
      </c>
      <c r="GL1012">
        <f t="shared" si="765"/>
        <v>0</v>
      </c>
      <c r="GM1012">
        <f t="shared" si="766"/>
        <v>30873.33</v>
      </c>
      <c r="GN1012">
        <f t="shared" si="767"/>
        <v>30873.33</v>
      </c>
      <c r="GO1012">
        <f t="shared" si="768"/>
        <v>0</v>
      </c>
      <c r="GP1012">
        <f t="shared" si="769"/>
        <v>0</v>
      </c>
      <c r="GR1012">
        <v>0</v>
      </c>
      <c r="GS1012">
        <v>3</v>
      </c>
      <c r="GT1012">
        <v>0</v>
      </c>
      <c r="GU1012" t="s">
        <v>3</v>
      </c>
      <c r="GV1012">
        <f t="shared" si="770"/>
        <v>0</v>
      </c>
      <c r="GW1012">
        <v>1</v>
      </c>
      <c r="GX1012">
        <f t="shared" si="771"/>
        <v>0</v>
      </c>
      <c r="HA1012">
        <v>0</v>
      </c>
      <c r="HB1012">
        <v>0</v>
      </c>
      <c r="HC1012">
        <f t="shared" si="772"/>
        <v>0</v>
      </c>
      <c r="HE1012" t="s">
        <v>3</v>
      </c>
      <c r="HF1012" t="s">
        <v>3</v>
      </c>
      <c r="IK1012">
        <v>0</v>
      </c>
    </row>
    <row r="1013" spans="1:245">
      <c r="A1013">
        <v>17</v>
      </c>
      <c r="B1013">
        <v>0</v>
      </c>
      <c r="C1013">
        <f>ROW(SmtRes!A1188)</f>
        <v>1188</v>
      </c>
      <c r="D1013">
        <f>ROW(EtalonRes!A1169)</f>
        <v>1169</v>
      </c>
      <c r="E1013" t="s">
        <v>74</v>
      </c>
      <c r="F1013" t="s">
        <v>214</v>
      </c>
      <c r="G1013" t="s">
        <v>215</v>
      </c>
      <c r="H1013" t="s">
        <v>216</v>
      </c>
      <c r="I1013">
        <f>ROUND(26.75/100,9)</f>
        <v>0.26750000000000002</v>
      </c>
      <c r="J1013">
        <v>0</v>
      </c>
      <c r="O1013">
        <f t="shared" si="738"/>
        <v>19477.04</v>
      </c>
      <c r="P1013">
        <f t="shared" si="739"/>
        <v>11671.28</v>
      </c>
      <c r="Q1013">
        <f t="shared" si="740"/>
        <v>29.27</v>
      </c>
      <c r="R1013">
        <f t="shared" si="741"/>
        <v>0</v>
      </c>
      <c r="S1013">
        <f t="shared" si="742"/>
        <v>7776.49</v>
      </c>
      <c r="T1013">
        <f t="shared" si="743"/>
        <v>0</v>
      </c>
      <c r="U1013">
        <f t="shared" si="744"/>
        <v>25.840499999999999</v>
      </c>
      <c r="V1013">
        <f t="shared" si="745"/>
        <v>0</v>
      </c>
      <c r="W1013">
        <f t="shared" si="746"/>
        <v>0</v>
      </c>
      <c r="X1013">
        <f t="shared" si="747"/>
        <v>6998.84</v>
      </c>
      <c r="Y1013">
        <f t="shared" si="748"/>
        <v>3343.89</v>
      </c>
      <c r="AA1013">
        <v>35806607</v>
      </c>
      <c r="AB1013">
        <f t="shared" si="749"/>
        <v>8548.36</v>
      </c>
      <c r="AC1013">
        <f t="shared" si="750"/>
        <v>7654.55</v>
      </c>
      <c r="AD1013">
        <f>ROUND(((((ET1013*1.25))-((EU1013*1.25)))+AE1013),2)</f>
        <v>17.649999999999999</v>
      </c>
      <c r="AE1013">
        <f>ROUND(((EU1013*1.25)),2)</f>
        <v>0</v>
      </c>
      <c r="AF1013">
        <f>ROUND(((EV1013*1.15)),2)</f>
        <v>876.16</v>
      </c>
      <c r="AG1013">
        <f t="shared" si="751"/>
        <v>0</v>
      </c>
      <c r="AH1013">
        <f>((EW1013*1.15))</f>
        <v>96.6</v>
      </c>
      <c r="AI1013">
        <f>((EX1013*1.25))</f>
        <v>0</v>
      </c>
      <c r="AJ1013">
        <f t="shared" si="752"/>
        <v>0</v>
      </c>
      <c r="AK1013">
        <v>8430.5499999999993</v>
      </c>
      <c r="AL1013">
        <v>7654.55</v>
      </c>
      <c r="AM1013">
        <v>14.12</v>
      </c>
      <c r="AN1013">
        <v>0</v>
      </c>
      <c r="AO1013">
        <v>761.88</v>
      </c>
      <c r="AP1013">
        <v>0</v>
      </c>
      <c r="AQ1013">
        <v>84</v>
      </c>
      <c r="AR1013">
        <v>0</v>
      </c>
      <c r="AS1013">
        <v>0</v>
      </c>
      <c r="AT1013">
        <v>90</v>
      </c>
      <c r="AU1013">
        <v>43</v>
      </c>
      <c r="AV1013">
        <v>1</v>
      </c>
      <c r="AW1013">
        <v>1</v>
      </c>
      <c r="AZ1013">
        <v>1</v>
      </c>
      <c r="BA1013">
        <v>33.18</v>
      </c>
      <c r="BB1013">
        <v>6.2</v>
      </c>
      <c r="BC1013">
        <v>5.7</v>
      </c>
      <c r="BD1013" t="s">
        <v>3</v>
      </c>
      <c r="BE1013" t="s">
        <v>3</v>
      </c>
      <c r="BF1013" t="s">
        <v>3</v>
      </c>
      <c r="BG1013" t="s">
        <v>3</v>
      </c>
      <c r="BH1013">
        <v>0</v>
      </c>
      <c r="BI1013">
        <v>1</v>
      </c>
      <c r="BJ1013" t="s">
        <v>328</v>
      </c>
      <c r="BM1013">
        <v>10001</v>
      </c>
      <c r="BN1013">
        <v>0</v>
      </c>
      <c r="BO1013" t="s">
        <v>214</v>
      </c>
      <c r="BP1013">
        <v>1</v>
      </c>
      <c r="BQ1013">
        <v>2</v>
      </c>
      <c r="BR1013">
        <v>0</v>
      </c>
      <c r="BS1013">
        <v>33.18</v>
      </c>
      <c r="BT1013">
        <v>1</v>
      </c>
      <c r="BU1013">
        <v>1</v>
      </c>
      <c r="BV1013">
        <v>1</v>
      </c>
      <c r="BW1013">
        <v>1</v>
      </c>
      <c r="BX1013">
        <v>1</v>
      </c>
      <c r="BY1013" t="s">
        <v>3</v>
      </c>
      <c r="BZ1013">
        <v>118</v>
      </c>
      <c r="CA1013">
        <v>63</v>
      </c>
      <c r="CE1013">
        <v>0</v>
      </c>
      <c r="CF1013">
        <v>0</v>
      </c>
      <c r="CG1013">
        <v>0</v>
      </c>
      <c r="CM1013">
        <v>0</v>
      </c>
      <c r="CN1013" t="s">
        <v>3</v>
      </c>
      <c r="CO1013">
        <v>0</v>
      </c>
      <c r="CP1013">
        <f t="shared" si="753"/>
        <v>19477.04</v>
      </c>
      <c r="CQ1013">
        <f t="shared" si="754"/>
        <v>43630.935000000005</v>
      </c>
      <c r="CR1013">
        <f t="shared" si="755"/>
        <v>109.42999999999999</v>
      </c>
      <c r="CS1013">
        <f t="shared" si="756"/>
        <v>0</v>
      </c>
      <c r="CT1013">
        <f t="shared" si="757"/>
        <v>29070.988799999999</v>
      </c>
      <c r="CU1013">
        <f t="shared" si="758"/>
        <v>0</v>
      </c>
      <c r="CV1013">
        <f t="shared" si="759"/>
        <v>96.6</v>
      </c>
      <c r="CW1013">
        <f t="shared" si="760"/>
        <v>0</v>
      </c>
      <c r="CX1013">
        <f t="shared" si="761"/>
        <v>0</v>
      </c>
      <c r="CY1013">
        <f t="shared" si="762"/>
        <v>6998.8409999999994</v>
      </c>
      <c r="CZ1013">
        <f t="shared" si="763"/>
        <v>3343.8906999999999</v>
      </c>
      <c r="DC1013" t="s">
        <v>3</v>
      </c>
      <c r="DD1013" t="s">
        <v>3</v>
      </c>
      <c r="DE1013" t="s">
        <v>143</v>
      </c>
      <c r="DF1013" t="s">
        <v>143</v>
      </c>
      <c r="DG1013" t="s">
        <v>144</v>
      </c>
      <c r="DH1013" t="s">
        <v>3</v>
      </c>
      <c r="DI1013" t="s">
        <v>144</v>
      </c>
      <c r="DJ1013" t="s">
        <v>143</v>
      </c>
      <c r="DK1013" t="s">
        <v>3</v>
      </c>
      <c r="DL1013" t="s">
        <v>3</v>
      </c>
      <c r="DM1013" t="s">
        <v>3</v>
      </c>
      <c r="DN1013">
        <v>0</v>
      </c>
      <c r="DO1013">
        <v>0</v>
      </c>
      <c r="DP1013">
        <v>1</v>
      </c>
      <c r="DQ1013">
        <v>1</v>
      </c>
      <c r="DU1013">
        <v>1005</v>
      </c>
      <c r="DV1013" t="s">
        <v>216</v>
      </c>
      <c r="DW1013" t="s">
        <v>216</v>
      </c>
      <c r="DX1013">
        <v>100</v>
      </c>
      <c r="DZ1013" t="s">
        <v>3</v>
      </c>
      <c r="EA1013" t="s">
        <v>3</v>
      </c>
      <c r="EB1013" t="s">
        <v>3</v>
      </c>
      <c r="EC1013" t="s">
        <v>3</v>
      </c>
      <c r="EE1013">
        <v>29085510</v>
      </c>
      <c r="EF1013">
        <v>2</v>
      </c>
      <c r="EG1013" t="s">
        <v>145</v>
      </c>
      <c r="EH1013">
        <v>0</v>
      </c>
      <c r="EI1013" t="s">
        <v>3</v>
      </c>
      <c r="EJ1013">
        <v>1</v>
      </c>
      <c r="EK1013">
        <v>10001</v>
      </c>
      <c r="EL1013" t="s">
        <v>146</v>
      </c>
      <c r="EM1013" t="s">
        <v>147</v>
      </c>
      <c r="EO1013" t="s">
        <v>3</v>
      </c>
      <c r="EQ1013">
        <v>0</v>
      </c>
      <c r="ER1013">
        <v>8430.5499999999993</v>
      </c>
      <c r="ES1013">
        <v>7654.55</v>
      </c>
      <c r="ET1013">
        <v>14.12</v>
      </c>
      <c r="EU1013">
        <v>0</v>
      </c>
      <c r="EV1013">
        <v>761.88</v>
      </c>
      <c r="EW1013">
        <v>84</v>
      </c>
      <c r="EX1013">
        <v>0</v>
      </c>
      <c r="EY1013">
        <v>0</v>
      </c>
      <c r="FQ1013">
        <v>0</v>
      </c>
      <c r="FR1013">
        <f t="shared" si="764"/>
        <v>0</v>
      </c>
      <c r="FS1013">
        <v>0</v>
      </c>
      <c r="FT1013" t="s">
        <v>148</v>
      </c>
      <c r="FU1013" t="s">
        <v>24</v>
      </c>
      <c r="FV1013" t="s">
        <v>24</v>
      </c>
      <c r="FW1013" t="s">
        <v>25</v>
      </c>
      <c r="FX1013">
        <v>106.2</v>
      </c>
      <c r="FY1013">
        <v>53.55</v>
      </c>
      <c r="GA1013" t="s">
        <v>3</v>
      </c>
      <c r="GD1013">
        <v>1</v>
      </c>
      <c r="GF1013">
        <v>892663548</v>
      </c>
      <c r="GG1013">
        <v>2</v>
      </c>
      <c r="GH1013">
        <v>1</v>
      </c>
      <c r="GI1013">
        <v>2</v>
      </c>
      <c r="GJ1013">
        <v>0</v>
      </c>
      <c r="GK1013">
        <v>0</v>
      </c>
      <c r="GL1013">
        <f t="shared" si="765"/>
        <v>0</v>
      </c>
      <c r="GM1013">
        <f t="shared" si="766"/>
        <v>29819.77</v>
      </c>
      <c r="GN1013">
        <f t="shared" si="767"/>
        <v>29819.77</v>
      </c>
      <c r="GO1013">
        <f t="shared" si="768"/>
        <v>0</v>
      </c>
      <c r="GP1013">
        <f t="shared" si="769"/>
        <v>0</v>
      </c>
      <c r="GR1013">
        <v>0</v>
      </c>
      <c r="GS1013">
        <v>3</v>
      </c>
      <c r="GT1013">
        <v>0</v>
      </c>
      <c r="GU1013" t="s">
        <v>3</v>
      </c>
      <c r="GV1013">
        <f t="shared" si="770"/>
        <v>0</v>
      </c>
      <c r="GW1013">
        <v>1</v>
      </c>
      <c r="GX1013">
        <f t="shared" si="771"/>
        <v>0</v>
      </c>
      <c r="HA1013">
        <v>0</v>
      </c>
      <c r="HB1013">
        <v>0</v>
      </c>
      <c r="HC1013">
        <f t="shared" si="772"/>
        <v>0</v>
      </c>
      <c r="HE1013" t="s">
        <v>3</v>
      </c>
      <c r="HF1013" t="s">
        <v>3</v>
      </c>
      <c r="IK1013">
        <v>0</v>
      </c>
    </row>
    <row r="1014" spans="1:245">
      <c r="A1014">
        <v>17</v>
      </c>
      <c r="B1014">
        <v>0</v>
      </c>
      <c r="C1014">
        <f>ROW(SmtRes!A1195)</f>
        <v>1195</v>
      </c>
      <c r="D1014">
        <f>ROW(EtalonRes!A1176)</f>
        <v>1176</v>
      </c>
      <c r="E1014" t="s">
        <v>329</v>
      </c>
      <c r="F1014" t="s">
        <v>239</v>
      </c>
      <c r="G1014" t="s">
        <v>240</v>
      </c>
      <c r="H1014" t="s">
        <v>241</v>
      </c>
      <c r="I1014">
        <f>ROUND(53.5/100,9)</f>
        <v>0.53500000000000003</v>
      </c>
      <c r="J1014">
        <v>0</v>
      </c>
      <c r="O1014">
        <f t="shared" si="738"/>
        <v>14866.83</v>
      </c>
      <c r="P1014">
        <f t="shared" si="739"/>
        <v>4248.7299999999996</v>
      </c>
      <c r="Q1014">
        <f t="shared" si="740"/>
        <v>9.39</v>
      </c>
      <c r="R1014">
        <f t="shared" si="741"/>
        <v>3.2</v>
      </c>
      <c r="S1014">
        <f t="shared" si="742"/>
        <v>10608.71</v>
      </c>
      <c r="T1014">
        <f t="shared" si="743"/>
        <v>0</v>
      </c>
      <c r="U1014">
        <f t="shared" si="744"/>
        <v>34.417084999999993</v>
      </c>
      <c r="V1014">
        <f t="shared" si="745"/>
        <v>6.6875000000000007E-3</v>
      </c>
      <c r="W1014">
        <f t="shared" si="746"/>
        <v>0</v>
      </c>
      <c r="X1014">
        <f t="shared" si="747"/>
        <v>8489.5300000000007</v>
      </c>
      <c r="Y1014">
        <f t="shared" si="748"/>
        <v>3926.41</v>
      </c>
      <c r="AA1014">
        <v>35806607</v>
      </c>
      <c r="AB1014">
        <f t="shared" si="749"/>
        <v>7162.38</v>
      </c>
      <c r="AC1014">
        <f t="shared" si="750"/>
        <v>6563.27</v>
      </c>
      <c r="AD1014">
        <f>ROUND(((((ET1014*1.25))-((EU1014*1.25)))+AE1014),2)</f>
        <v>1.48</v>
      </c>
      <c r="AE1014">
        <f>ROUND(((EU1014*1.25)),2)</f>
        <v>0.18</v>
      </c>
      <c r="AF1014">
        <f>ROUND(((EV1014*1.15)),2)</f>
        <v>597.63</v>
      </c>
      <c r="AG1014">
        <f t="shared" si="751"/>
        <v>0</v>
      </c>
      <c r="AH1014">
        <f>((EW1014*1.15))</f>
        <v>64.330999999999989</v>
      </c>
      <c r="AI1014">
        <f>((EX1014*1.25))</f>
        <v>1.2500000000000001E-2</v>
      </c>
      <c r="AJ1014">
        <f t="shared" si="752"/>
        <v>0</v>
      </c>
      <c r="AK1014">
        <v>7084.13</v>
      </c>
      <c r="AL1014">
        <v>6563.27</v>
      </c>
      <c r="AM1014">
        <v>1.18</v>
      </c>
      <c r="AN1014">
        <v>0.14000000000000001</v>
      </c>
      <c r="AO1014">
        <v>519.67999999999995</v>
      </c>
      <c r="AP1014">
        <v>0</v>
      </c>
      <c r="AQ1014">
        <v>55.94</v>
      </c>
      <c r="AR1014">
        <v>0.01</v>
      </c>
      <c r="AS1014">
        <v>0</v>
      </c>
      <c r="AT1014">
        <v>80</v>
      </c>
      <c r="AU1014">
        <v>37</v>
      </c>
      <c r="AV1014">
        <v>1</v>
      </c>
      <c r="AW1014">
        <v>1</v>
      </c>
      <c r="AZ1014">
        <v>1</v>
      </c>
      <c r="BA1014">
        <v>33.18</v>
      </c>
      <c r="BB1014">
        <v>11.86</v>
      </c>
      <c r="BC1014">
        <v>1.21</v>
      </c>
      <c r="BD1014" t="s">
        <v>3</v>
      </c>
      <c r="BE1014" t="s">
        <v>3</v>
      </c>
      <c r="BF1014" t="s">
        <v>3</v>
      </c>
      <c r="BG1014" t="s">
        <v>3</v>
      </c>
      <c r="BH1014">
        <v>0</v>
      </c>
      <c r="BI1014">
        <v>1</v>
      </c>
      <c r="BJ1014" t="s">
        <v>242</v>
      </c>
      <c r="BM1014">
        <v>15001</v>
      </c>
      <c r="BN1014">
        <v>0</v>
      </c>
      <c r="BO1014" t="s">
        <v>239</v>
      </c>
      <c r="BP1014">
        <v>1</v>
      </c>
      <c r="BQ1014">
        <v>2</v>
      </c>
      <c r="BR1014">
        <v>0</v>
      </c>
      <c r="BS1014">
        <v>33.18</v>
      </c>
      <c r="BT1014">
        <v>1</v>
      </c>
      <c r="BU1014">
        <v>1</v>
      </c>
      <c r="BV1014">
        <v>1</v>
      </c>
      <c r="BW1014">
        <v>1</v>
      </c>
      <c r="BX1014">
        <v>1</v>
      </c>
      <c r="BY1014" t="s">
        <v>3</v>
      </c>
      <c r="BZ1014">
        <v>105</v>
      </c>
      <c r="CA1014">
        <v>55</v>
      </c>
      <c r="CE1014">
        <v>0</v>
      </c>
      <c r="CF1014">
        <v>0</v>
      </c>
      <c r="CG1014">
        <v>0</v>
      </c>
      <c r="CM1014">
        <v>0</v>
      </c>
      <c r="CN1014" t="s">
        <v>3</v>
      </c>
      <c r="CO1014">
        <v>0</v>
      </c>
      <c r="CP1014">
        <f t="shared" si="753"/>
        <v>14866.829999999998</v>
      </c>
      <c r="CQ1014">
        <f t="shared" si="754"/>
        <v>7941.5567000000001</v>
      </c>
      <c r="CR1014">
        <f t="shared" si="755"/>
        <v>17.552799999999998</v>
      </c>
      <c r="CS1014">
        <f t="shared" si="756"/>
        <v>5.9723999999999995</v>
      </c>
      <c r="CT1014">
        <f t="shared" si="757"/>
        <v>19829.363399999998</v>
      </c>
      <c r="CU1014">
        <f t="shared" si="758"/>
        <v>0</v>
      </c>
      <c r="CV1014">
        <f t="shared" si="759"/>
        <v>64.330999999999989</v>
      </c>
      <c r="CW1014">
        <f t="shared" si="760"/>
        <v>1.2500000000000001E-2</v>
      </c>
      <c r="CX1014">
        <f t="shared" si="761"/>
        <v>0</v>
      </c>
      <c r="CY1014">
        <f t="shared" si="762"/>
        <v>8489.5280000000002</v>
      </c>
      <c r="CZ1014">
        <f t="shared" si="763"/>
        <v>3926.4067</v>
      </c>
      <c r="DC1014" t="s">
        <v>3</v>
      </c>
      <c r="DD1014" t="s">
        <v>3</v>
      </c>
      <c r="DE1014" t="s">
        <v>143</v>
      </c>
      <c r="DF1014" t="s">
        <v>143</v>
      </c>
      <c r="DG1014" t="s">
        <v>144</v>
      </c>
      <c r="DH1014" t="s">
        <v>3</v>
      </c>
      <c r="DI1014" t="s">
        <v>144</v>
      </c>
      <c r="DJ1014" t="s">
        <v>143</v>
      </c>
      <c r="DK1014" t="s">
        <v>3</v>
      </c>
      <c r="DL1014" t="s">
        <v>3</v>
      </c>
      <c r="DM1014" t="s">
        <v>3</v>
      </c>
      <c r="DN1014">
        <v>0</v>
      </c>
      <c r="DO1014">
        <v>0</v>
      </c>
      <c r="DP1014">
        <v>1</v>
      </c>
      <c r="DQ1014">
        <v>1</v>
      </c>
      <c r="DU1014">
        <v>1013</v>
      </c>
      <c r="DV1014" t="s">
        <v>241</v>
      </c>
      <c r="DW1014" t="s">
        <v>241</v>
      </c>
      <c r="DX1014">
        <v>1</v>
      </c>
      <c r="DZ1014" t="s">
        <v>3</v>
      </c>
      <c r="EA1014" t="s">
        <v>3</v>
      </c>
      <c r="EB1014" t="s">
        <v>3</v>
      </c>
      <c r="EC1014" t="s">
        <v>3</v>
      </c>
      <c r="EE1014">
        <v>29085536</v>
      </c>
      <c r="EF1014">
        <v>2</v>
      </c>
      <c r="EG1014" t="s">
        <v>145</v>
      </c>
      <c r="EH1014">
        <v>0</v>
      </c>
      <c r="EI1014" t="s">
        <v>3</v>
      </c>
      <c r="EJ1014">
        <v>1</v>
      </c>
      <c r="EK1014">
        <v>15001</v>
      </c>
      <c r="EL1014" t="s">
        <v>160</v>
      </c>
      <c r="EM1014" t="s">
        <v>161</v>
      </c>
      <c r="EO1014" t="s">
        <v>3</v>
      </c>
      <c r="EQ1014">
        <v>0</v>
      </c>
      <c r="ER1014">
        <v>7084.13</v>
      </c>
      <c r="ES1014">
        <v>6563.27</v>
      </c>
      <c r="ET1014">
        <v>1.18</v>
      </c>
      <c r="EU1014">
        <v>0.14000000000000001</v>
      </c>
      <c r="EV1014">
        <v>519.67999999999995</v>
      </c>
      <c r="EW1014">
        <v>55.94</v>
      </c>
      <c r="EX1014">
        <v>0.01</v>
      </c>
      <c r="EY1014">
        <v>0</v>
      </c>
      <c r="FQ1014">
        <v>0</v>
      </c>
      <c r="FR1014">
        <f t="shared" si="764"/>
        <v>0</v>
      </c>
      <c r="FS1014">
        <v>0</v>
      </c>
      <c r="FT1014" t="s">
        <v>148</v>
      </c>
      <c r="FU1014" t="s">
        <v>24</v>
      </c>
      <c r="FV1014" t="s">
        <v>24</v>
      </c>
      <c r="FW1014" t="s">
        <v>25</v>
      </c>
      <c r="FX1014">
        <v>94.5</v>
      </c>
      <c r="FY1014">
        <v>46.75</v>
      </c>
      <c r="GA1014" t="s">
        <v>3</v>
      </c>
      <c r="GD1014">
        <v>1</v>
      </c>
      <c r="GF1014">
        <v>797186164</v>
      </c>
      <c r="GG1014">
        <v>2</v>
      </c>
      <c r="GH1014">
        <v>1</v>
      </c>
      <c r="GI1014">
        <v>2</v>
      </c>
      <c r="GJ1014">
        <v>0</v>
      </c>
      <c r="GK1014">
        <v>0</v>
      </c>
      <c r="GL1014">
        <f t="shared" si="765"/>
        <v>0</v>
      </c>
      <c r="GM1014">
        <f t="shared" si="766"/>
        <v>27282.77</v>
      </c>
      <c r="GN1014">
        <f t="shared" si="767"/>
        <v>27282.77</v>
      </c>
      <c r="GO1014">
        <f t="shared" si="768"/>
        <v>0</v>
      </c>
      <c r="GP1014">
        <f t="shared" si="769"/>
        <v>0</v>
      </c>
      <c r="GR1014">
        <v>0</v>
      </c>
      <c r="GS1014">
        <v>3</v>
      </c>
      <c r="GT1014">
        <v>0</v>
      </c>
      <c r="GU1014" t="s">
        <v>3</v>
      </c>
      <c r="GV1014">
        <f t="shared" si="770"/>
        <v>0</v>
      </c>
      <c r="GW1014">
        <v>1</v>
      </c>
      <c r="GX1014">
        <f t="shared" si="771"/>
        <v>0</v>
      </c>
      <c r="HA1014">
        <v>0</v>
      </c>
      <c r="HB1014">
        <v>0</v>
      </c>
      <c r="HC1014">
        <f t="shared" si="772"/>
        <v>0</v>
      </c>
      <c r="HE1014" t="s">
        <v>3</v>
      </c>
      <c r="HF1014" t="s">
        <v>3</v>
      </c>
      <c r="IK1014">
        <v>0</v>
      </c>
    </row>
    <row r="1015" spans="1:245">
      <c r="A1015">
        <v>17</v>
      </c>
      <c r="B1015">
        <v>0</v>
      </c>
      <c r="C1015">
        <f>ROW(SmtRes!A1207)</f>
        <v>1207</v>
      </c>
      <c r="D1015">
        <f>ROW(EtalonRes!A1185)</f>
        <v>1185</v>
      </c>
      <c r="E1015" t="s">
        <v>294</v>
      </c>
      <c r="F1015" t="s">
        <v>244</v>
      </c>
      <c r="G1015" t="s">
        <v>245</v>
      </c>
      <c r="H1015" t="s">
        <v>61</v>
      </c>
      <c r="I1015">
        <f>ROUND(3/100,9)</f>
        <v>0.03</v>
      </c>
      <c r="J1015">
        <v>0</v>
      </c>
      <c r="O1015">
        <f t="shared" si="738"/>
        <v>316.12</v>
      </c>
      <c r="P1015">
        <f t="shared" si="739"/>
        <v>13.59</v>
      </c>
      <c r="Q1015">
        <f t="shared" si="740"/>
        <v>1.56</v>
      </c>
      <c r="R1015">
        <f t="shared" si="741"/>
        <v>0.41</v>
      </c>
      <c r="S1015">
        <f t="shared" si="742"/>
        <v>300.97000000000003</v>
      </c>
      <c r="T1015">
        <f t="shared" si="743"/>
        <v>0</v>
      </c>
      <c r="U1015">
        <f t="shared" si="744"/>
        <v>0.91439999999999999</v>
      </c>
      <c r="V1015">
        <f t="shared" si="745"/>
        <v>8.9999999999999998E-4</v>
      </c>
      <c r="W1015">
        <f t="shared" si="746"/>
        <v>0</v>
      </c>
      <c r="X1015">
        <f t="shared" si="747"/>
        <v>244.12</v>
      </c>
      <c r="Y1015">
        <f t="shared" si="748"/>
        <v>156.72</v>
      </c>
      <c r="AA1015">
        <v>35806607</v>
      </c>
      <c r="AB1015">
        <f t="shared" si="749"/>
        <v>371.42</v>
      </c>
      <c r="AC1015">
        <f t="shared" si="750"/>
        <v>63.28</v>
      </c>
      <c r="AD1015">
        <f t="shared" ref="AD1015:AD1028" si="775">ROUND((((ET1015)-(EU1015))+AE1015),2)</f>
        <v>5.78</v>
      </c>
      <c r="AE1015">
        <f t="shared" ref="AE1015:AE1028" si="776">ROUND((EU1015),2)</f>
        <v>0.41</v>
      </c>
      <c r="AF1015">
        <f t="shared" ref="AF1015:AF1028" si="777">ROUND((EV1015),2)</f>
        <v>302.36</v>
      </c>
      <c r="AG1015">
        <f t="shared" si="751"/>
        <v>0</v>
      </c>
      <c r="AH1015">
        <f t="shared" ref="AH1015:AH1028" si="778">(EW1015)</f>
        <v>30.48</v>
      </c>
      <c r="AI1015">
        <f t="shared" ref="AI1015:AI1028" si="779">(EX1015)</f>
        <v>0.03</v>
      </c>
      <c r="AJ1015">
        <f t="shared" si="752"/>
        <v>0</v>
      </c>
      <c r="AK1015">
        <v>371.42</v>
      </c>
      <c r="AL1015">
        <v>63.28</v>
      </c>
      <c r="AM1015">
        <v>5.78</v>
      </c>
      <c r="AN1015">
        <v>0.41</v>
      </c>
      <c r="AO1015">
        <v>302.36</v>
      </c>
      <c r="AP1015">
        <v>0</v>
      </c>
      <c r="AQ1015">
        <v>30.48</v>
      </c>
      <c r="AR1015">
        <v>0.03</v>
      </c>
      <c r="AS1015">
        <v>0</v>
      </c>
      <c r="AT1015">
        <v>81</v>
      </c>
      <c r="AU1015">
        <v>52</v>
      </c>
      <c r="AV1015">
        <v>1</v>
      </c>
      <c r="AW1015">
        <v>1</v>
      </c>
      <c r="AZ1015">
        <v>1</v>
      </c>
      <c r="BA1015">
        <v>33.18</v>
      </c>
      <c r="BB1015">
        <v>9.01</v>
      </c>
      <c r="BC1015">
        <v>7.16</v>
      </c>
      <c r="BD1015" t="s">
        <v>3</v>
      </c>
      <c r="BE1015" t="s">
        <v>3</v>
      </c>
      <c r="BF1015" t="s">
        <v>3</v>
      </c>
      <c r="BG1015" t="s">
        <v>3</v>
      </c>
      <c r="BH1015">
        <v>0</v>
      </c>
      <c r="BI1015">
        <v>2</v>
      </c>
      <c r="BJ1015" t="s">
        <v>246</v>
      </c>
      <c r="BM1015">
        <v>108001</v>
      </c>
      <c r="BN1015">
        <v>0</v>
      </c>
      <c r="BO1015" t="s">
        <v>244</v>
      </c>
      <c r="BP1015">
        <v>1</v>
      </c>
      <c r="BQ1015">
        <v>3</v>
      </c>
      <c r="BR1015">
        <v>0</v>
      </c>
      <c r="BS1015">
        <v>33.18</v>
      </c>
      <c r="BT1015">
        <v>1</v>
      </c>
      <c r="BU1015">
        <v>1</v>
      </c>
      <c r="BV1015">
        <v>1</v>
      </c>
      <c r="BW1015">
        <v>1</v>
      </c>
      <c r="BX1015">
        <v>1</v>
      </c>
      <c r="BY1015" t="s">
        <v>3</v>
      </c>
      <c r="BZ1015">
        <v>95</v>
      </c>
      <c r="CA1015">
        <v>65</v>
      </c>
      <c r="CE1015">
        <v>0</v>
      </c>
      <c r="CF1015">
        <v>0</v>
      </c>
      <c r="CG1015">
        <v>0</v>
      </c>
      <c r="CM1015">
        <v>0</v>
      </c>
      <c r="CN1015" t="s">
        <v>3</v>
      </c>
      <c r="CO1015">
        <v>0</v>
      </c>
      <c r="CP1015">
        <f t="shared" si="753"/>
        <v>316.12</v>
      </c>
      <c r="CQ1015">
        <f t="shared" si="754"/>
        <v>453.08480000000003</v>
      </c>
      <c r="CR1015">
        <f t="shared" si="755"/>
        <v>52.077800000000003</v>
      </c>
      <c r="CS1015">
        <f t="shared" si="756"/>
        <v>13.6038</v>
      </c>
      <c r="CT1015">
        <f t="shared" si="757"/>
        <v>10032.3048</v>
      </c>
      <c r="CU1015">
        <f t="shared" si="758"/>
        <v>0</v>
      </c>
      <c r="CV1015">
        <f t="shared" si="759"/>
        <v>30.48</v>
      </c>
      <c r="CW1015">
        <f t="shared" si="760"/>
        <v>0.03</v>
      </c>
      <c r="CX1015">
        <f t="shared" si="761"/>
        <v>0</v>
      </c>
      <c r="CY1015">
        <f t="shared" si="762"/>
        <v>244.11780000000002</v>
      </c>
      <c r="CZ1015">
        <f t="shared" si="763"/>
        <v>156.71760000000003</v>
      </c>
      <c r="DC1015" t="s">
        <v>3</v>
      </c>
      <c r="DD1015" t="s">
        <v>3</v>
      </c>
      <c r="DE1015" t="s">
        <v>3</v>
      </c>
      <c r="DF1015" t="s">
        <v>3</v>
      </c>
      <c r="DG1015" t="s">
        <v>3</v>
      </c>
      <c r="DH1015" t="s">
        <v>3</v>
      </c>
      <c r="DI1015" t="s">
        <v>3</v>
      </c>
      <c r="DJ1015" t="s">
        <v>3</v>
      </c>
      <c r="DK1015" t="s">
        <v>3</v>
      </c>
      <c r="DL1015" t="s">
        <v>3</v>
      </c>
      <c r="DM1015" t="s">
        <v>3</v>
      </c>
      <c r="DN1015">
        <v>0</v>
      </c>
      <c r="DO1015">
        <v>0</v>
      </c>
      <c r="DP1015">
        <v>1</v>
      </c>
      <c r="DQ1015">
        <v>1</v>
      </c>
      <c r="DU1015">
        <v>1010</v>
      </c>
      <c r="DV1015" t="s">
        <v>61</v>
      </c>
      <c r="DW1015" t="s">
        <v>61</v>
      </c>
      <c r="DX1015">
        <v>100</v>
      </c>
      <c r="DZ1015" t="s">
        <v>3</v>
      </c>
      <c r="EA1015" t="s">
        <v>3</v>
      </c>
      <c r="EB1015" t="s">
        <v>3</v>
      </c>
      <c r="EC1015" t="s">
        <v>3</v>
      </c>
      <c r="EE1015">
        <v>29085386</v>
      </c>
      <c r="EF1015">
        <v>3</v>
      </c>
      <c r="EG1015" t="s">
        <v>247</v>
      </c>
      <c r="EH1015">
        <v>0</v>
      </c>
      <c r="EI1015" t="s">
        <v>3</v>
      </c>
      <c r="EJ1015">
        <v>2</v>
      </c>
      <c r="EK1015">
        <v>108001</v>
      </c>
      <c r="EL1015" t="s">
        <v>248</v>
      </c>
      <c r="EM1015" t="s">
        <v>249</v>
      </c>
      <c r="EO1015" t="s">
        <v>3</v>
      </c>
      <c r="EQ1015">
        <v>0</v>
      </c>
      <c r="ER1015">
        <v>371.42</v>
      </c>
      <c r="ES1015">
        <v>63.28</v>
      </c>
      <c r="ET1015">
        <v>5.78</v>
      </c>
      <c r="EU1015">
        <v>0.41</v>
      </c>
      <c r="EV1015">
        <v>302.36</v>
      </c>
      <c r="EW1015">
        <v>30.48</v>
      </c>
      <c r="EX1015">
        <v>0.03</v>
      </c>
      <c r="EY1015">
        <v>0</v>
      </c>
      <c r="FQ1015">
        <v>0</v>
      </c>
      <c r="FR1015">
        <f t="shared" si="764"/>
        <v>0</v>
      </c>
      <c r="FS1015">
        <v>0</v>
      </c>
      <c r="FV1015" t="s">
        <v>24</v>
      </c>
      <c r="FW1015" t="s">
        <v>25</v>
      </c>
      <c r="FX1015">
        <v>95</v>
      </c>
      <c r="FY1015">
        <v>65</v>
      </c>
      <c r="GA1015" t="s">
        <v>3</v>
      </c>
      <c r="GD1015">
        <v>1</v>
      </c>
      <c r="GF1015">
        <v>-1627028948</v>
      </c>
      <c r="GG1015">
        <v>2</v>
      </c>
      <c r="GH1015">
        <v>1</v>
      </c>
      <c r="GI1015">
        <v>2</v>
      </c>
      <c r="GJ1015">
        <v>0</v>
      </c>
      <c r="GK1015">
        <v>0</v>
      </c>
      <c r="GL1015">
        <f t="shared" si="765"/>
        <v>0</v>
      </c>
      <c r="GM1015">
        <f t="shared" si="766"/>
        <v>716.96</v>
      </c>
      <c r="GN1015">
        <f t="shared" si="767"/>
        <v>0</v>
      </c>
      <c r="GO1015">
        <f t="shared" si="768"/>
        <v>716.96</v>
      </c>
      <c r="GP1015">
        <f t="shared" si="769"/>
        <v>0</v>
      </c>
      <c r="GR1015">
        <v>0</v>
      </c>
      <c r="GS1015">
        <v>3</v>
      </c>
      <c r="GT1015">
        <v>0</v>
      </c>
      <c r="GU1015" t="s">
        <v>3</v>
      </c>
      <c r="GV1015">
        <f t="shared" si="770"/>
        <v>0</v>
      </c>
      <c r="GW1015">
        <v>1</v>
      </c>
      <c r="GX1015">
        <f t="shared" si="771"/>
        <v>0</v>
      </c>
      <c r="HA1015">
        <v>0</v>
      </c>
      <c r="HB1015">
        <v>0</v>
      </c>
      <c r="HC1015">
        <f t="shared" si="772"/>
        <v>0</v>
      </c>
      <c r="HE1015" t="s">
        <v>3</v>
      </c>
      <c r="HF1015" t="s">
        <v>3</v>
      </c>
      <c r="IK1015">
        <v>0</v>
      </c>
    </row>
    <row r="1016" spans="1:245">
      <c r="A1016">
        <v>18</v>
      </c>
      <c r="B1016">
        <v>0</v>
      </c>
      <c r="C1016">
        <v>1205</v>
      </c>
      <c r="E1016" t="s">
        <v>330</v>
      </c>
      <c r="F1016" t="s">
        <v>251</v>
      </c>
      <c r="G1016" t="s">
        <v>252</v>
      </c>
      <c r="H1016" t="s">
        <v>253</v>
      </c>
      <c r="I1016">
        <f>I1015*J1016</f>
        <v>3.0000000000000001E-3</v>
      </c>
      <c r="J1016">
        <v>0.1</v>
      </c>
      <c r="O1016">
        <f t="shared" si="738"/>
        <v>15.35</v>
      </c>
      <c r="P1016">
        <f t="shared" si="739"/>
        <v>15.35</v>
      </c>
      <c r="Q1016">
        <f t="shared" si="740"/>
        <v>0</v>
      </c>
      <c r="R1016">
        <f t="shared" si="741"/>
        <v>0</v>
      </c>
      <c r="S1016">
        <f t="shared" si="742"/>
        <v>0</v>
      </c>
      <c r="T1016">
        <f t="shared" si="743"/>
        <v>0</v>
      </c>
      <c r="U1016">
        <f t="shared" si="744"/>
        <v>0</v>
      </c>
      <c r="V1016">
        <f t="shared" si="745"/>
        <v>0</v>
      </c>
      <c r="W1016">
        <f t="shared" si="746"/>
        <v>0.06</v>
      </c>
      <c r="X1016">
        <f t="shared" si="747"/>
        <v>0</v>
      </c>
      <c r="Y1016">
        <f t="shared" si="748"/>
        <v>0</v>
      </c>
      <c r="AA1016">
        <v>35806607</v>
      </c>
      <c r="AB1016">
        <f t="shared" si="749"/>
        <v>1998.42</v>
      </c>
      <c r="AC1016">
        <f t="shared" si="750"/>
        <v>1998.42</v>
      </c>
      <c r="AD1016">
        <f t="shared" si="775"/>
        <v>0</v>
      </c>
      <c r="AE1016">
        <f t="shared" si="776"/>
        <v>0</v>
      </c>
      <c r="AF1016">
        <f t="shared" si="777"/>
        <v>0</v>
      </c>
      <c r="AG1016">
        <f t="shared" si="751"/>
        <v>0</v>
      </c>
      <c r="AH1016">
        <f t="shared" si="778"/>
        <v>0</v>
      </c>
      <c r="AI1016">
        <f t="shared" si="779"/>
        <v>0</v>
      </c>
      <c r="AJ1016">
        <f t="shared" si="752"/>
        <v>19.399999999999999</v>
      </c>
      <c r="AK1016">
        <v>1998.42</v>
      </c>
      <c r="AL1016">
        <v>1998.42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19.399999999999999</v>
      </c>
      <c r="AT1016">
        <v>0</v>
      </c>
      <c r="AU1016">
        <v>0</v>
      </c>
      <c r="AV1016">
        <v>1</v>
      </c>
      <c r="AW1016">
        <v>1</v>
      </c>
      <c r="AZ1016">
        <v>1</v>
      </c>
      <c r="BA1016">
        <v>1</v>
      </c>
      <c r="BB1016">
        <v>1</v>
      </c>
      <c r="BC1016">
        <v>2.56</v>
      </c>
      <c r="BD1016" t="s">
        <v>3</v>
      </c>
      <c r="BE1016" t="s">
        <v>3</v>
      </c>
      <c r="BF1016" t="s">
        <v>3</v>
      </c>
      <c r="BG1016" t="s">
        <v>3</v>
      </c>
      <c r="BH1016">
        <v>3</v>
      </c>
      <c r="BI1016">
        <v>2</v>
      </c>
      <c r="BJ1016" t="s">
        <v>254</v>
      </c>
      <c r="BM1016">
        <v>500002</v>
      </c>
      <c r="BN1016">
        <v>0</v>
      </c>
      <c r="BO1016" t="s">
        <v>251</v>
      </c>
      <c r="BP1016">
        <v>1</v>
      </c>
      <c r="BQ1016">
        <v>12</v>
      </c>
      <c r="BR1016">
        <v>0</v>
      </c>
      <c r="BS1016">
        <v>1</v>
      </c>
      <c r="BT1016">
        <v>1</v>
      </c>
      <c r="BU1016">
        <v>1</v>
      </c>
      <c r="BV1016">
        <v>1</v>
      </c>
      <c r="BW1016">
        <v>1</v>
      </c>
      <c r="BX1016">
        <v>1</v>
      </c>
      <c r="BY1016" t="s">
        <v>3</v>
      </c>
      <c r="BZ1016">
        <v>0</v>
      </c>
      <c r="CA1016">
        <v>0</v>
      </c>
      <c r="CE1016">
        <v>0</v>
      </c>
      <c r="CF1016">
        <v>0</v>
      </c>
      <c r="CG1016">
        <v>0</v>
      </c>
      <c r="CM1016">
        <v>0</v>
      </c>
      <c r="CN1016" t="s">
        <v>3</v>
      </c>
      <c r="CO1016">
        <v>0</v>
      </c>
      <c r="CP1016">
        <f t="shared" si="753"/>
        <v>15.35</v>
      </c>
      <c r="CQ1016">
        <f t="shared" si="754"/>
        <v>5115.9552000000003</v>
      </c>
      <c r="CR1016">
        <f t="shared" si="755"/>
        <v>0</v>
      </c>
      <c r="CS1016">
        <f t="shared" si="756"/>
        <v>0</v>
      </c>
      <c r="CT1016">
        <f t="shared" si="757"/>
        <v>0</v>
      </c>
      <c r="CU1016">
        <f t="shared" si="758"/>
        <v>0</v>
      </c>
      <c r="CV1016">
        <f t="shared" si="759"/>
        <v>0</v>
      </c>
      <c r="CW1016">
        <f t="shared" si="760"/>
        <v>0</v>
      </c>
      <c r="CX1016">
        <f t="shared" si="761"/>
        <v>19.399999999999999</v>
      </c>
      <c r="CY1016">
        <f t="shared" si="762"/>
        <v>0</v>
      </c>
      <c r="CZ1016">
        <f t="shared" si="763"/>
        <v>0</v>
      </c>
      <c r="DC1016" t="s">
        <v>3</v>
      </c>
      <c r="DD1016" t="s">
        <v>3</v>
      </c>
      <c r="DE1016" t="s">
        <v>3</v>
      </c>
      <c r="DF1016" t="s">
        <v>3</v>
      </c>
      <c r="DG1016" t="s">
        <v>3</v>
      </c>
      <c r="DH1016" t="s">
        <v>3</v>
      </c>
      <c r="DI1016" t="s">
        <v>3</v>
      </c>
      <c r="DJ1016" t="s">
        <v>3</v>
      </c>
      <c r="DK1016" t="s">
        <v>3</v>
      </c>
      <c r="DL1016" t="s">
        <v>3</v>
      </c>
      <c r="DM1016" t="s">
        <v>3</v>
      </c>
      <c r="DN1016">
        <v>0</v>
      </c>
      <c r="DO1016">
        <v>0</v>
      </c>
      <c r="DP1016">
        <v>1</v>
      </c>
      <c r="DQ1016">
        <v>1</v>
      </c>
      <c r="DU1016">
        <v>1010</v>
      </c>
      <c r="DV1016" t="s">
        <v>253</v>
      </c>
      <c r="DW1016" t="s">
        <v>253</v>
      </c>
      <c r="DX1016">
        <v>1000</v>
      </c>
      <c r="DZ1016" t="s">
        <v>3</v>
      </c>
      <c r="EA1016" t="s">
        <v>3</v>
      </c>
      <c r="EB1016" t="s">
        <v>3</v>
      </c>
      <c r="EC1016" t="s">
        <v>3</v>
      </c>
      <c r="EE1016">
        <v>29085444</v>
      </c>
      <c r="EF1016">
        <v>12</v>
      </c>
      <c r="EG1016" t="s">
        <v>31</v>
      </c>
      <c r="EH1016">
        <v>0</v>
      </c>
      <c r="EI1016" t="s">
        <v>3</v>
      </c>
      <c r="EJ1016">
        <v>2</v>
      </c>
      <c r="EK1016">
        <v>500002</v>
      </c>
      <c r="EL1016" t="s">
        <v>32</v>
      </c>
      <c r="EM1016" t="s">
        <v>33</v>
      </c>
      <c r="EO1016" t="s">
        <v>3</v>
      </c>
      <c r="EQ1016">
        <v>0</v>
      </c>
      <c r="ER1016">
        <v>1998.42</v>
      </c>
      <c r="ES1016">
        <v>1998.42</v>
      </c>
      <c r="ET1016">
        <v>0</v>
      </c>
      <c r="EU1016">
        <v>0</v>
      </c>
      <c r="EV1016">
        <v>0</v>
      </c>
      <c r="EW1016">
        <v>0</v>
      </c>
      <c r="EX1016">
        <v>0</v>
      </c>
      <c r="FQ1016">
        <v>0</v>
      </c>
      <c r="FR1016">
        <f t="shared" si="764"/>
        <v>0</v>
      </c>
      <c r="FS1016">
        <v>0</v>
      </c>
      <c r="FX1016">
        <v>0</v>
      </c>
      <c r="FY1016">
        <v>0</v>
      </c>
      <c r="GA1016" t="s">
        <v>3</v>
      </c>
      <c r="GD1016">
        <v>1</v>
      </c>
      <c r="GF1016">
        <v>-1152774928</v>
      </c>
      <c r="GG1016">
        <v>2</v>
      </c>
      <c r="GH1016">
        <v>1</v>
      </c>
      <c r="GI1016">
        <v>2</v>
      </c>
      <c r="GJ1016">
        <v>0</v>
      </c>
      <c r="GK1016">
        <v>0</v>
      </c>
      <c r="GL1016">
        <f t="shared" si="765"/>
        <v>0</v>
      </c>
      <c r="GM1016">
        <f t="shared" si="766"/>
        <v>15.35</v>
      </c>
      <c r="GN1016">
        <f t="shared" si="767"/>
        <v>0</v>
      </c>
      <c r="GO1016">
        <f t="shared" si="768"/>
        <v>15.35</v>
      </c>
      <c r="GP1016">
        <f t="shared" si="769"/>
        <v>0</v>
      </c>
      <c r="GR1016">
        <v>0</v>
      </c>
      <c r="GS1016">
        <v>3</v>
      </c>
      <c r="GT1016">
        <v>0</v>
      </c>
      <c r="GU1016" t="s">
        <v>3</v>
      </c>
      <c r="GV1016">
        <f t="shared" si="770"/>
        <v>0</v>
      </c>
      <c r="GW1016">
        <v>1</v>
      </c>
      <c r="GX1016">
        <f t="shared" si="771"/>
        <v>0</v>
      </c>
      <c r="HA1016">
        <v>0</v>
      </c>
      <c r="HB1016">
        <v>0</v>
      </c>
      <c r="HC1016">
        <f t="shared" si="772"/>
        <v>0</v>
      </c>
      <c r="HE1016" t="s">
        <v>3</v>
      </c>
      <c r="HF1016" t="s">
        <v>3</v>
      </c>
      <c r="IK1016">
        <v>0</v>
      </c>
    </row>
    <row r="1017" spans="1:245">
      <c r="A1017">
        <v>18</v>
      </c>
      <c r="B1017">
        <v>0</v>
      </c>
      <c r="C1017">
        <v>1203</v>
      </c>
      <c r="E1017" t="s">
        <v>331</v>
      </c>
      <c r="F1017" t="s">
        <v>256</v>
      </c>
      <c r="G1017" t="s">
        <v>257</v>
      </c>
      <c r="H1017" t="s">
        <v>258</v>
      </c>
      <c r="I1017">
        <f>I1015*J1017</f>
        <v>2</v>
      </c>
      <c r="J1017">
        <v>66.666666666666671</v>
      </c>
      <c r="O1017">
        <f t="shared" si="738"/>
        <v>105</v>
      </c>
      <c r="P1017">
        <f t="shared" si="739"/>
        <v>105</v>
      </c>
      <c r="Q1017">
        <f t="shared" si="740"/>
        <v>0</v>
      </c>
      <c r="R1017">
        <f t="shared" si="741"/>
        <v>0</v>
      </c>
      <c r="S1017">
        <f t="shared" si="742"/>
        <v>0</v>
      </c>
      <c r="T1017">
        <f t="shared" si="743"/>
        <v>0</v>
      </c>
      <c r="U1017">
        <f t="shared" si="744"/>
        <v>0</v>
      </c>
      <c r="V1017">
        <f t="shared" si="745"/>
        <v>0</v>
      </c>
      <c r="W1017">
        <f t="shared" si="746"/>
        <v>0.14000000000000001</v>
      </c>
      <c r="X1017">
        <f t="shared" si="747"/>
        <v>0</v>
      </c>
      <c r="Y1017">
        <f t="shared" si="748"/>
        <v>0</v>
      </c>
      <c r="AA1017">
        <v>35806607</v>
      </c>
      <c r="AB1017">
        <f t="shared" si="749"/>
        <v>7.62</v>
      </c>
      <c r="AC1017">
        <f t="shared" si="750"/>
        <v>7.62</v>
      </c>
      <c r="AD1017">
        <f t="shared" si="775"/>
        <v>0</v>
      </c>
      <c r="AE1017">
        <f t="shared" si="776"/>
        <v>0</v>
      </c>
      <c r="AF1017">
        <f t="shared" si="777"/>
        <v>0</v>
      </c>
      <c r="AG1017">
        <f t="shared" si="751"/>
        <v>0</v>
      </c>
      <c r="AH1017">
        <f t="shared" si="778"/>
        <v>0</v>
      </c>
      <c r="AI1017">
        <f t="shared" si="779"/>
        <v>0</v>
      </c>
      <c r="AJ1017">
        <f t="shared" si="752"/>
        <v>7.0000000000000007E-2</v>
      </c>
      <c r="AK1017">
        <v>7.62</v>
      </c>
      <c r="AL1017">
        <v>7.62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7.0000000000000007E-2</v>
      </c>
      <c r="AT1017">
        <v>0</v>
      </c>
      <c r="AU1017">
        <v>0</v>
      </c>
      <c r="AV1017">
        <v>1</v>
      </c>
      <c r="AW1017">
        <v>1</v>
      </c>
      <c r="AZ1017">
        <v>1</v>
      </c>
      <c r="BA1017">
        <v>1</v>
      </c>
      <c r="BB1017">
        <v>1</v>
      </c>
      <c r="BC1017">
        <v>6.89</v>
      </c>
      <c r="BD1017" t="s">
        <v>3</v>
      </c>
      <c r="BE1017" t="s">
        <v>3</v>
      </c>
      <c r="BF1017" t="s">
        <v>3</v>
      </c>
      <c r="BG1017" t="s">
        <v>3</v>
      </c>
      <c r="BH1017">
        <v>3</v>
      </c>
      <c r="BI1017">
        <v>2</v>
      </c>
      <c r="BJ1017" t="s">
        <v>259</v>
      </c>
      <c r="BM1017">
        <v>500002</v>
      </c>
      <c r="BN1017">
        <v>0</v>
      </c>
      <c r="BO1017" t="s">
        <v>256</v>
      </c>
      <c r="BP1017">
        <v>1</v>
      </c>
      <c r="BQ1017">
        <v>12</v>
      </c>
      <c r="BR1017">
        <v>0</v>
      </c>
      <c r="BS1017">
        <v>1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 t="s">
        <v>3</v>
      </c>
      <c r="BZ1017">
        <v>0</v>
      </c>
      <c r="CA1017">
        <v>0</v>
      </c>
      <c r="CE1017">
        <v>0</v>
      </c>
      <c r="CF1017">
        <v>0</v>
      </c>
      <c r="CG1017">
        <v>0</v>
      </c>
      <c r="CM1017">
        <v>0</v>
      </c>
      <c r="CN1017" t="s">
        <v>3</v>
      </c>
      <c r="CO1017">
        <v>0</v>
      </c>
      <c r="CP1017">
        <f t="shared" si="753"/>
        <v>105</v>
      </c>
      <c r="CQ1017">
        <f t="shared" si="754"/>
        <v>52.501799999999996</v>
      </c>
      <c r="CR1017">
        <f t="shared" si="755"/>
        <v>0</v>
      </c>
      <c r="CS1017">
        <f t="shared" si="756"/>
        <v>0</v>
      </c>
      <c r="CT1017">
        <f t="shared" si="757"/>
        <v>0</v>
      </c>
      <c r="CU1017">
        <f t="shared" si="758"/>
        <v>0</v>
      </c>
      <c r="CV1017">
        <f t="shared" si="759"/>
        <v>0</v>
      </c>
      <c r="CW1017">
        <f t="shared" si="760"/>
        <v>0</v>
      </c>
      <c r="CX1017">
        <f t="shared" si="761"/>
        <v>7.0000000000000007E-2</v>
      </c>
      <c r="CY1017">
        <f t="shared" si="762"/>
        <v>0</v>
      </c>
      <c r="CZ1017">
        <f t="shared" si="763"/>
        <v>0</v>
      </c>
      <c r="DC1017" t="s">
        <v>3</v>
      </c>
      <c r="DD1017" t="s">
        <v>3</v>
      </c>
      <c r="DE1017" t="s">
        <v>3</v>
      </c>
      <c r="DF1017" t="s">
        <v>3</v>
      </c>
      <c r="DG1017" t="s">
        <v>3</v>
      </c>
      <c r="DH1017" t="s">
        <v>3</v>
      </c>
      <c r="DI1017" t="s">
        <v>3</v>
      </c>
      <c r="DJ1017" t="s">
        <v>3</v>
      </c>
      <c r="DK1017" t="s">
        <v>3</v>
      </c>
      <c r="DL1017" t="s">
        <v>3</v>
      </c>
      <c r="DM1017" t="s">
        <v>3</v>
      </c>
      <c r="DN1017">
        <v>0</v>
      </c>
      <c r="DO1017">
        <v>0</v>
      </c>
      <c r="DP1017">
        <v>1</v>
      </c>
      <c r="DQ1017">
        <v>1</v>
      </c>
      <c r="DU1017">
        <v>1010</v>
      </c>
      <c r="DV1017" t="s">
        <v>258</v>
      </c>
      <c r="DW1017" t="s">
        <v>258</v>
      </c>
      <c r="DX1017">
        <v>1</v>
      </c>
      <c r="DZ1017" t="s">
        <v>3</v>
      </c>
      <c r="EA1017" t="s">
        <v>3</v>
      </c>
      <c r="EB1017" t="s">
        <v>3</v>
      </c>
      <c r="EC1017" t="s">
        <v>3</v>
      </c>
      <c r="EE1017">
        <v>29085444</v>
      </c>
      <c r="EF1017">
        <v>12</v>
      </c>
      <c r="EG1017" t="s">
        <v>31</v>
      </c>
      <c r="EH1017">
        <v>0</v>
      </c>
      <c r="EI1017" t="s">
        <v>3</v>
      </c>
      <c r="EJ1017">
        <v>2</v>
      </c>
      <c r="EK1017">
        <v>500002</v>
      </c>
      <c r="EL1017" t="s">
        <v>32</v>
      </c>
      <c r="EM1017" t="s">
        <v>33</v>
      </c>
      <c r="EO1017" t="s">
        <v>3</v>
      </c>
      <c r="EQ1017">
        <v>0</v>
      </c>
      <c r="ER1017">
        <v>7.62</v>
      </c>
      <c r="ES1017">
        <v>7.62</v>
      </c>
      <c r="ET1017">
        <v>0</v>
      </c>
      <c r="EU1017">
        <v>0</v>
      </c>
      <c r="EV1017">
        <v>0</v>
      </c>
      <c r="EW1017">
        <v>0</v>
      </c>
      <c r="EX1017">
        <v>0</v>
      </c>
      <c r="FQ1017">
        <v>0</v>
      </c>
      <c r="FR1017">
        <f t="shared" si="764"/>
        <v>0</v>
      </c>
      <c r="FS1017">
        <v>0</v>
      </c>
      <c r="FX1017">
        <v>0</v>
      </c>
      <c r="FY1017">
        <v>0</v>
      </c>
      <c r="GA1017" t="s">
        <v>3</v>
      </c>
      <c r="GD1017">
        <v>1</v>
      </c>
      <c r="GF1017">
        <v>-652224790</v>
      </c>
      <c r="GG1017">
        <v>2</v>
      </c>
      <c r="GH1017">
        <v>1</v>
      </c>
      <c r="GI1017">
        <v>2</v>
      </c>
      <c r="GJ1017">
        <v>0</v>
      </c>
      <c r="GK1017">
        <v>0</v>
      </c>
      <c r="GL1017">
        <f t="shared" si="765"/>
        <v>0</v>
      </c>
      <c r="GM1017">
        <f t="shared" si="766"/>
        <v>105</v>
      </c>
      <c r="GN1017">
        <f t="shared" si="767"/>
        <v>0</v>
      </c>
      <c r="GO1017">
        <f t="shared" si="768"/>
        <v>105</v>
      </c>
      <c r="GP1017">
        <f t="shared" si="769"/>
        <v>0</v>
      </c>
      <c r="GR1017">
        <v>0</v>
      </c>
      <c r="GS1017">
        <v>3</v>
      </c>
      <c r="GT1017">
        <v>0</v>
      </c>
      <c r="GU1017" t="s">
        <v>3</v>
      </c>
      <c r="GV1017">
        <f t="shared" si="770"/>
        <v>0</v>
      </c>
      <c r="GW1017">
        <v>1</v>
      </c>
      <c r="GX1017">
        <f t="shared" si="771"/>
        <v>0</v>
      </c>
      <c r="HA1017">
        <v>0</v>
      </c>
      <c r="HB1017">
        <v>0</v>
      </c>
      <c r="HC1017">
        <f t="shared" si="772"/>
        <v>0</v>
      </c>
      <c r="HE1017" t="s">
        <v>3</v>
      </c>
      <c r="HF1017" t="s">
        <v>3</v>
      </c>
      <c r="IK1017">
        <v>0</v>
      </c>
    </row>
    <row r="1018" spans="1:245">
      <c r="A1018">
        <v>18</v>
      </c>
      <c r="B1018">
        <v>0</v>
      </c>
      <c r="C1018">
        <v>1204</v>
      </c>
      <c r="E1018" t="s">
        <v>332</v>
      </c>
      <c r="F1018" t="s">
        <v>333</v>
      </c>
      <c r="G1018" t="s">
        <v>334</v>
      </c>
      <c r="H1018" t="s">
        <v>258</v>
      </c>
      <c r="I1018">
        <f>I1015*J1018</f>
        <v>1</v>
      </c>
      <c r="J1018">
        <v>33.333333333333336</v>
      </c>
      <c r="O1018">
        <f t="shared" si="738"/>
        <v>76.59</v>
      </c>
      <c r="P1018">
        <f t="shared" si="739"/>
        <v>76.59</v>
      </c>
      <c r="Q1018">
        <f t="shared" si="740"/>
        <v>0</v>
      </c>
      <c r="R1018">
        <f t="shared" si="741"/>
        <v>0</v>
      </c>
      <c r="S1018">
        <f t="shared" si="742"/>
        <v>0</v>
      </c>
      <c r="T1018">
        <f t="shared" si="743"/>
        <v>0</v>
      </c>
      <c r="U1018">
        <f t="shared" si="744"/>
        <v>0</v>
      </c>
      <c r="V1018">
        <f t="shared" si="745"/>
        <v>0</v>
      </c>
      <c r="W1018">
        <f t="shared" si="746"/>
        <v>0.09</v>
      </c>
      <c r="X1018">
        <f t="shared" si="747"/>
        <v>0</v>
      </c>
      <c r="Y1018">
        <f t="shared" si="748"/>
        <v>0</v>
      </c>
      <c r="AA1018">
        <v>35806607</v>
      </c>
      <c r="AB1018">
        <f t="shared" si="749"/>
        <v>9.01</v>
      </c>
      <c r="AC1018">
        <f t="shared" si="750"/>
        <v>9.01</v>
      </c>
      <c r="AD1018">
        <f t="shared" si="775"/>
        <v>0</v>
      </c>
      <c r="AE1018">
        <f t="shared" si="776"/>
        <v>0</v>
      </c>
      <c r="AF1018">
        <f t="shared" si="777"/>
        <v>0</v>
      </c>
      <c r="AG1018">
        <f t="shared" si="751"/>
        <v>0</v>
      </c>
      <c r="AH1018">
        <f t="shared" si="778"/>
        <v>0</v>
      </c>
      <c r="AI1018">
        <f t="shared" si="779"/>
        <v>0</v>
      </c>
      <c r="AJ1018">
        <f t="shared" si="752"/>
        <v>0.09</v>
      </c>
      <c r="AK1018">
        <v>9.01</v>
      </c>
      <c r="AL1018">
        <v>9.01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0.09</v>
      </c>
      <c r="AT1018">
        <v>0</v>
      </c>
      <c r="AU1018">
        <v>0</v>
      </c>
      <c r="AV1018">
        <v>1</v>
      </c>
      <c r="AW1018">
        <v>1</v>
      </c>
      <c r="AZ1018">
        <v>1</v>
      </c>
      <c r="BA1018">
        <v>1</v>
      </c>
      <c r="BB1018">
        <v>1</v>
      </c>
      <c r="BC1018">
        <v>8.5</v>
      </c>
      <c r="BD1018" t="s">
        <v>3</v>
      </c>
      <c r="BE1018" t="s">
        <v>3</v>
      </c>
      <c r="BF1018" t="s">
        <v>3</v>
      </c>
      <c r="BG1018" t="s">
        <v>3</v>
      </c>
      <c r="BH1018">
        <v>3</v>
      </c>
      <c r="BI1018">
        <v>2</v>
      </c>
      <c r="BJ1018" t="s">
        <v>335</v>
      </c>
      <c r="BM1018">
        <v>500002</v>
      </c>
      <c r="BN1018">
        <v>0</v>
      </c>
      <c r="BO1018" t="s">
        <v>333</v>
      </c>
      <c r="BP1018">
        <v>1</v>
      </c>
      <c r="BQ1018">
        <v>12</v>
      </c>
      <c r="BR1018">
        <v>0</v>
      </c>
      <c r="BS1018">
        <v>1</v>
      </c>
      <c r="BT1018">
        <v>1</v>
      </c>
      <c r="BU1018">
        <v>1</v>
      </c>
      <c r="BV1018">
        <v>1</v>
      </c>
      <c r="BW1018">
        <v>1</v>
      </c>
      <c r="BX1018">
        <v>1</v>
      </c>
      <c r="BY1018" t="s">
        <v>3</v>
      </c>
      <c r="BZ1018">
        <v>0</v>
      </c>
      <c r="CA1018">
        <v>0</v>
      </c>
      <c r="CE1018">
        <v>0</v>
      </c>
      <c r="CF1018">
        <v>0</v>
      </c>
      <c r="CG1018">
        <v>0</v>
      </c>
      <c r="CM1018">
        <v>0</v>
      </c>
      <c r="CN1018" t="s">
        <v>3</v>
      </c>
      <c r="CO1018">
        <v>0</v>
      </c>
      <c r="CP1018">
        <f t="shared" si="753"/>
        <v>76.59</v>
      </c>
      <c r="CQ1018">
        <f t="shared" si="754"/>
        <v>76.584999999999994</v>
      </c>
      <c r="CR1018">
        <f t="shared" si="755"/>
        <v>0</v>
      </c>
      <c r="CS1018">
        <f t="shared" si="756"/>
        <v>0</v>
      </c>
      <c r="CT1018">
        <f t="shared" si="757"/>
        <v>0</v>
      </c>
      <c r="CU1018">
        <f t="shared" si="758"/>
        <v>0</v>
      </c>
      <c r="CV1018">
        <f t="shared" si="759"/>
        <v>0</v>
      </c>
      <c r="CW1018">
        <f t="shared" si="760"/>
        <v>0</v>
      </c>
      <c r="CX1018">
        <f t="shared" si="761"/>
        <v>0.09</v>
      </c>
      <c r="CY1018">
        <f t="shared" si="762"/>
        <v>0</v>
      </c>
      <c r="CZ1018">
        <f t="shared" si="763"/>
        <v>0</v>
      </c>
      <c r="DC1018" t="s">
        <v>3</v>
      </c>
      <c r="DD1018" t="s">
        <v>3</v>
      </c>
      <c r="DE1018" t="s">
        <v>3</v>
      </c>
      <c r="DF1018" t="s">
        <v>3</v>
      </c>
      <c r="DG1018" t="s">
        <v>3</v>
      </c>
      <c r="DH1018" t="s">
        <v>3</v>
      </c>
      <c r="DI1018" t="s">
        <v>3</v>
      </c>
      <c r="DJ1018" t="s">
        <v>3</v>
      </c>
      <c r="DK1018" t="s">
        <v>3</v>
      </c>
      <c r="DL1018" t="s">
        <v>3</v>
      </c>
      <c r="DM1018" t="s">
        <v>3</v>
      </c>
      <c r="DN1018">
        <v>0</v>
      </c>
      <c r="DO1018">
        <v>0</v>
      </c>
      <c r="DP1018">
        <v>1</v>
      </c>
      <c r="DQ1018">
        <v>1</v>
      </c>
      <c r="DU1018">
        <v>1010</v>
      </c>
      <c r="DV1018" t="s">
        <v>258</v>
      </c>
      <c r="DW1018" t="s">
        <v>258</v>
      </c>
      <c r="DX1018">
        <v>1</v>
      </c>
      <c r="DZ1018" t="s">
        <v>3</v>
      </c>
      <c r="EA1018" t="s">
        <v>3</v>
      </c>
      <c r="EB1018" t="s">
        <v>3</v>
      </c>
      <c r="EC1018" t="s">
        <v>3</v>
      </c>
      <c r="EE1018">
        <v>29085444</v>
      </c>
      <c r="EF1018">
        <v>12</v>
      </c>
      <c r="EG1018" t="s">
        <v>31</v>
      </c>
      <c r="EH1018">
        <v>0</v>
      </c>
      <c r="EI1018" t="s">
        <v>3</v>
      </c>
      <c r="EJ1018">
        <v>2</v>
      </c>
      <c r="EK1018">
        <v>500002</v>
      </c>
      <c r="EL1018" t="s">
        <v>32</v>
      </c>
      <c r="EM1018" t="s">
        <v>33</v>
      </c>
      <c r="EO1018" t="s">
        <v>3</v>
      </c>
      <c r="EQ1018">
        <v>0</v>
      </c>
      <c r="ER1018">
        <v>9.01</v>
      </c>
      <c r="ES1018">
        <v>9.01</v>
      </c>
      <c r="ET1018">
        <v>0</v>
      </c>
      <c r="EU1018">
        <v>0</v>
      </c>
      <c r="EV1018">
        <v>0</v>
      </c>
      <c r="EW1018">
        <v>0</v>
      </c>
      <c r="EX1018">
        <v>0</v>
      </c>
      <c r="FQ1018">
        <v>0</v>
      </c>
      <c r="FR1018">
        <f t="shared" si="764"/>
        <v>0</v>
      </c>
      <c r="FS1018">
        <v>0</v>
      </c>
      <c r="FX1018">
        <v>0</v>
      </c>
      <c r="FY1018">
        <v>0</v>
      </c>
      <c r="GA1018" t="s">
        <v>3</v>
      </c>
      <c r="GD1018">
        <v>1</v>
      </c>
      <c r="GF1018">
        <v>-1484870884</v>
      </c>
      <c r="GG1018">
        <v>2</v>
      </c>
      <c r="GH1018">
        <v>1</v>
      </c>
      <c r="GI1018">
        <v>2</v>
      </c>
      <c r="GJ1018">
        <v>0</v>
      </c>
      <c r="GK1018">
        <v>0</v>
      </c>
      <c r="GL1018">
        <f t="shared" si="765"/>
        <v>0</v>
      </c>
      <c r="GM1018">
        <f t="shared" si="766"/>
        <v>76.59</v>
      </c>
      <c r="GN1018">
        <f t="shared" si="767"/>
        <v>0</v>
      </c>
      <c r="GO1018">
        <f t="shared" si="768"/>
        <v>76.59</v>
      </c>
      <c r="GP1018">
        <f t="shared" si="769"/>
        <v>0</v>
      </c>
      <c r="GR1018">
        <v>0</v>
      </c>
      <c r="GS1018">
        <v>3</v>
      </c>
      <c r="GT1018">
        <v>0</v>
      </c>
      <c r="GU1018" t="s">
        <v>3</v>
      </c>
      <c r="GV1018">
        <f t="shared" si="770"/>
        <v>0</v>
      </c>
      <c r="GW1018">
        <v>1</v>
      </c>
      <c r="GX1018">
        <f t="shared" si="771"/>
        <v>0</v>
      </c>
      <c r="HA1018">
        <v>0</v>
      </c>
      <c r="HB1018">
        <v>0</v>
      </c>
      <c r="HC1018">
        <f t="shared" si="772"/>
        <v>0</v>
      </c>
      <c r="HE1018" t="s">
        <v>3</v>
      </c>
      <c r="HF1018" t="s">
        <v>3</v>
      </c>
      <c r="IK1018">
        <v>0</v>
      </c>
    </row>
    <row r="1019" spans="1:245">
      <c r="A1019">
        <v>17</v>
      </c>
      <c r="B1019">
        <v>0</v>
      </c>
      <c r="C1019">
        <f>ROW(SmtRes!A1216)</f>
        <v>1216</v>
      </c>
      <c r="D1019">
        <f>ROW(EtalonRes!A1192)</f>
        <v>1192</v>
      </c>
      <c r="E1019" t="s">
        <v>209</v>
      </c>
      <c r="F1019" t="s">
        <v>261</v>
      </c>
      <c r="G1019" t="s">
        <v>262</v>
      </c>
      <c r="H1019" t="s">
        <v>61</v>
      </c>
      <c r="I1019">
        <f>ROUND(1/100,9)</f>
        <v>0.01</v>
      </c>
      <c r="J1019">
        <v>0</v>
      </c>
      <c r="O1019">
        <f t="shared" si="738"/>
        <v>89.48</v>
      </c>
      <c r="P1019">
        <f t="shared" si="739"/>
        <v>2.59</v>
      </c>
      <c r="Q1019">
        <f t="shared" si="740"/>
        <v>0.52</v>
      </c>
      <c r="R1019">
        <f t="shared" si="741"/>
        <v>0.14000000000000001</v>
      </c>
      <c r="S1019">
        <f t="shared" si="742"/>
        <v>86.37</v>
      </c>
      <c r="T1019">
        <f t="shared" si="743"/>
        <v>0</v>
      </c>
      <c r="U1019">
        <f t="shared" si="744"/>
        <v>0.26239999999999997</v>
      </c>
      <c r="V1019">
        <f t="shared" si="745"/>
        <v>2.9999999999999997E-4</v>
      </c>
      <c r="W1019">
        <f t="shared" si="746"/>
        <v>0</v>
      </c>
      <c r="X1019">
        <f t="shared" si="747"/>
        <v>70.069999999999993</v>
      </c>
      <c r="Y1019">
        <f t="shared" si="748"/>
        <v>44.99</v>
      </c>
      <c r="AA1019">
        <v>35806607</v>
      </c>
      <c r="AB1019">
        <f t="shared" si="749"/>
        <v>302.14999999999998</v>
      </c>
      <c r="AC1019">
        <f t="shared" si="750"/>
        <v>36.07</v>
      </c>
      <c r="AD1019">
        <f t="shared" si="775"/>
        <v>5.78</v>
      </c>
      <c r="AE1019">
        <f t="shared" si="776"/>
        <v>0.41</v>
      </c>
      <c r="AF1019">
        <f t="shared" si="777"/>
        <v>260.3</v>
      </c>
      <c r="AG1019">
        <f t="shared" si="751"/>
        <v>0</v>
      </c>
      <c r="AH1019">
        <f t="shared" si="778"/>
        <v>26.24</v>
      </c>
      <c r="AI1019">
        <f t="shared" si="779"/>
        <v>0.03</v>
      </c>
      <c r="AJ1019">
        <f t="shared" si="752"/>
        <v>0</v>
      </c>
      <c r="AK1019">
        <v>302.14999999999998</v>
      </c>
      <c r="AL1019">
        <v>36.07</v>
      </c>
      <c r="AM1019">
        <v>5.78</v>
      </c>
      <c r="AN1019">
        <v>0.41</v>
      </c>
      <c r="AO1019">
        <v>260.3</v>
      </c>
      <c r="AP1019">
        <v>0</v>
      </c>
      <c r="AQ1019">
        <v>26.24</v>
      </c>
      <c r="AR1019">
        <v>0.03</v>
      </c>
      <c r="AS1019">
        <v>0</v>
      </c>
      <c r="AT1019">
        <v>81</v>
      </c>
      <c r="AU1019">
        <v>52</v>
      </c>
      <c r="AV1019">
        <v>1</v>
      </c>
      <c r="AW1019">
        <v>1</v>
      </c>
      <c r="AZ1019">
        <v>1</v>
      </c>
      <c r="BA1019">
        <v>33.18</v>
      </c>
      <c r="BB1019">
        <v>9.01</v>
      </c>
      <c r="BC1019">
        <v>7.17</v>
      </c>
      <c r="BD1019" t="s">
        <v>3</v>
      </c>
      <c r="BE1019" t="s">
        <v>3</v>
      </c>
      <c r="BF1019" t="s">
        <v>3</v>
      </c>
      <c r="BG1019" t="s">
        <v>3</v>
      </c>
      <c r="BH1019">
        <v>0</v>
      </c>
      <c r="BI1019">
        <v>2</v>
      </c>
      <c r="BJ1019" t="s">
        <v>263</v>
      </c>
      <c r="BM1019">
        <v>108001</v>
      </c>
      <c r="BN1019">
        <v>0</v>
      </c>
      <c r="BO1019" t="s">
        <v>261</v>
      </c>
      <c r="BP1019">
        <v>1</v>
      </c>
      <c r="BQ1019">
        <v>3</v>
      </c>
      <c r="BR1019">
        <v>0</v>
      </c>
      <c r="BS1019">
        <v>33.18</v>
      </c>
      <c r="BT1019">
        <v>1</v>
      </c>
      <c r="BU1019">
        <v>1</v>
      </c>
      <c r="BV1019">
        <v>1</v>
      </c>
      <c r="BW1019">
        <v>1</v>
      </c>
      <c r="BX1019">
        <v>1</v>
      </c>
      <c r="BY1019" t="s">
        <v>3</v>
      </c>
      <c r="BZ1019">
        <v>95</v>
      </c>
      <c r="CA1019">
        <v>65</v>
      </c>
      <c r="CE1019">
        <v>0</v>
      </c>
      <c r="CF1019">
        <v>0</v>
      </c>
      <c r="CG1019">
        <v>0</v>
      </c>
      <c r="CM1019">
        <v>0</v>
      </c>
      <c r="CN1019" t="s">
        <v>3</v>
      </c>
      <c r="CO1019">
        <v>0</v>
      </c>
      <c r="CP1019">
        <f t="shared" si="753"/>
        <v>89.48</v>
      </c>
      <c r="CQ1019">
        <f t="shared" si="754"/>
        <v>258.62189999999998</v>
      </c>
      <c r="CR1019">
        <f t="shared" si="755"/>
        <v>52.077800000000003</v>
      </c>
      <c r="CS1019">
        <f t="shared" si="756"/>
        <v>13.6038</v>
      </c>
      <c r="CT1019">
        <f t="shared" si="757"/>
        <v>8636.7540000000008</v>
      </c>
      <c r="CU1019">
        <f t="shared" si="758"/>
        <v>0</v>
      </c>
      <c r="CV1019">
        <f t="shared" si="759"/>
        <v>26.24</v>
      </c>
      <c r="CW1019">
        <f t="shared" si="760"/>
        <v>0.03</v>
      </c>
      <c r="CX1019">
        <f t="shared" si="761"/>
        <v>0</v>
      </c>
      <c r="CY1019">
        <f t="shared" si="762"/>
        <v>70.073100000000011</v>
      </c>
      <c r="CZ1019">
        <f t="shared" si="763"/>
        <v>44.985200000000006</v>
      </c>
      <c r="DC1019" t="s">
        <v>3</v>
      </c>
      <c r="DD1019" t="s">
        <v>3</v>
      </c>
      <c r="DE1019" t="s">
        <v>3</v>
      </c>
      <c r="DF1019" t="s">
        <v>3</v>
      </c>
      <c r="DG1019" t="s">
        <v>3</v>
      </c>
      <c r="DH1019" t="s">
        <v>3</v>
      </c>
      <c r="DI1019" t="s">
        <v>3</v>
      </c>
      <c r="DJ1019" t="s">
        <v>3</v>
      </c>
      <c r="DK1019" t="s">
        <v>3</v>
      </c>
      <c r="DL1019" t="s">
        <v>3</v>
      </c>
      <c r="DM1019" t="s">
        <v>3</v>
      </c>
      <c r="DN1019">
        <v>0</v>
      </c>
      <c r="DO1019">
        <v>0</v>
      </c>
      <c r="DP1019">
        <v>1</v>
      </c>
      <c r="DQ1019">
        <v>1</v>
      </c>
      <c r="DU1019">
        <v>1010</v>
      </c>
      <c r="DV1019" t="s">
        <v>61</v>
      </c>
      <c r="DW1019" t="s">
        <v>61</v>
      </c>
      <c r="DX1019">
        <v>100</v>
      </c>
      <c r="DZ1019" t="s">
        <v>3</v>
      </c>
      <c r="EA1019" t="s">
        <v>3</v>
      </c>
      <c r="EB1019" t="s">
        <v>3</v>
      </c>
      <c r="EC1019" t="s">
        <v>3</v>
      </c>
      <c r="EE1019">
        <v>29085386</v>
      </c>
      <c r="EF1019">
        <v>3</v>
      </c>
      <c r="EG1019" t="s">
        <v>247</v>
      </c>
      <c r="EH1019">
        <v>0</v>
      </c>
      <c r="EI1019" t="s">
        <v>3</v>
      </c>
      <c r="EJ1019">
        <v>2</v>
      </c>
      <c r="EK1019">
        <v>108001</v>
      </c>
      <c r="EL1019" t="s">
        <v>248</v>
      </c>
      <c r="EM1019" t="s">
        <v>249</v>
      </c>
      <c r="EO1019" t="s">
        <v>3</v>
      </c>
      <c r="EQ1019">
        <v>0</v>
      </c>
      <c r="ER1019">
        <v>302.14999999999998</v>
      </c>
      <c r="ES1019">
        <v>36.07</v>
      </c>
      <c r="ET1019">
        <v>5.78</v>
      </c>
      <c r="EU1019">
        <v>0.41</v>
      </c>
      <c r="EV1019">
        <v>260.3</v>
      </c>
      <c r="EW1019">
        <v>26.24</v>
      </c>
      <c r="EX1019">
        <v>0.03</v>
      </c>
      <c r="EY1019">
        <v>0</v>
      </c>
      <c r="FQ1019">
        <v>0</v>
      </c>
      <c r="FR1019">
        <f t="shared" si="764"/>
        <v>0</v>
      </c>
      <c r="FS1019">
        <v>0</v>
      </c>
      <c r="FV1019" t="s">
        <v>24</v>
      </c>
      <c r="FW1019" t="s">
        <v>25</v>
      </c>
      <c r="FX1019">
        <v>95</v>
      </c>
      <c r="FY1019">
        <v>65</v>
      </c>
      <c r="GA1019" t="s">
        <v>3</v>
      </c>
      <c r="GD1019">
        <v>1</v>
      </c>
      <c r="GF1019">
        <v>1949515482</v>
      </c>
      <c r="GG1019">
        <v>2</v>
      </c>
      <c r="GH1019">
        <v>1</v>
      </c>
      <c r="GI1019">
        <v>2</v>
      </c>
      <c r="GJ1019">
        <v>0</v>
      </c>
      <c r="GK1019">
        <v>0</v>
      </c>
      <c r="GL1019">
        <f t="shared" si="765"/>
        <v>0</v>
      </c>
      <c r="GM1019">
        <f t="shared" si="766"/>
        <v>204.54</v>
      </c>
      <c r="GN1019">
        <f t="shared" si="767"/>
        <v>0</v>
      </c>
      <c r="GO1019">
        <f t="shared" si="768"/>
        <v>204.54</v>
      </c>
      <c r="GP1019">
        <f t="shared" si="769"/>
        <v>0</v>
      </c>
      <c r="GR1019">
        <v>0</v>
      </c>
      <c r="GS1019">
        <v>3</v>
      </c>
      <c r="GT1019">
        <v>0</v>
      </c>
      <c r="GU1019" t="s">
        <v>3</v>
      </c>
      <c r="GV1019">
        <f t="shared" si="770"/>
        <v>0</v>
      </c>
      <c r="GW1019">
        <v>1</v>
      </c>
      <c r="GX1019">
        <f t="shared" si="771"/>
        <v>0</v>
      </c>
      <c r="HA1019">
        <v>0</v>
      </c>
      <c r="HB1019">
        <v>0</v>
      </c>
      <c r="HC1019">
        <f t="shared" si="772"/>
        <v>0</v>
      </c>
      <c r="HE1019" t="s">
        <v>3</v>
      </c>
      <c r="HF1019" t="s">
        <v>3</v>
      </c>
      <c r="IK1019">
        <v>0</v>
      </c>
    </row>
    <row r="1020" spans="1:245">
      <c r="A1020">
        <v>18</v>
      </c>
      <c r="B1020">
        <v>0</v>
      </c>
      <c r="C1020">
        <v>1213</v>
      </c>
      <c r="E1020" t="s">
        <v>336</v>
      </c>
      <c r="F1020" t="s">
        <v>251</v>
      </c>
      <c r="G1020" t="s">
        <v>252</v>
      </c>
      <c r="H1020" t="s">
        <v>253</v>
      </c>
      <c r="I1020">
        <f>I1019*J1020</f>
        <v>1E-3</v>
      </c>
      <c r="J1020">
        <v>0.1</v>
      </c>
      <c r="O1020">
        <f t="shared" si="738"/>
        <v>5.12</v>
      </c>
      <c r="P1020">
        <f t="shared" si="739"/>
        <v>5.12</v>
      </c>
      <c r="Q1020">
        <f t="shared" si="740"/>
        <v>0</v>
      </c>
      <c r="R1020">
        <f t="shared" si="741"/>
        <v>0</v>
      </c>
      <c r="S1020">
        <f t="shared" si="742"/>
        <v>0</v>
      </c>
      <c r="T1020">
        <f t="shared" si="743"/>
        <v>0</v>
      </c>
      <c r="U1020">
        <f t="shared" si="744"/>
        <v>0</v>
      </c>
      <c r="V1020">
        <f t="shared" si="745"/>
        <v>0</v>
      </c>
      <c r="W1020">
        <f t="shared" si="746"/>
        <v>0.02</v>
      </c>
      <c r="X1020">
        <f t="shared" si="747"/>
        <v>0</v>
      </c>
      <c r="Y1020">
        <f t="shared" si="748"/>
        <v>0</v>
      </c>
      <c r="AA1020">
        <v>35806607</v>
      </c>
      <c r="AB1020">
        <f t="shared" si="749"/>
        <v>1998.42</v>
      </c>
      <c r="AC1020">
        <f t="shared" si="750"/>
        <v>1998.42</v>
      </c>
      <c r="AD1020">
        <f t="shared" si="775"/>
        <v>0</v>
      </c>
      <c r="AE1020">
        <f t="shared" si="776"/>
        <v>0</v>
      </c>
      <c r="AF1020">
        <f t="shared" si="777"/>
        <v>0</v>
      </c>
      <c r="AG1020">
        <f t="shared" si="751"/>
        <v>0</v>
      </c>
      <c r="AH1020">
        <f t="shared" si="778"/>
        <v>0</v>
      </c>
      <c r="AI1020">
        <f t="shared" si="779"/>
        <v>0</v>
      </c>
      <c r="AJ1020">
        <f t="shared" si="752"/>
        <v>19.399999999999999</v>
      </c>
      <c r="AK1020">
        <v>1998.42</v>
      </c>
      <c r="AL1020">
        <v>1998.42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19.399999999999999</v>
      </c>
      <c r="AT1020">
        <v>0</v>
      </c>
      <c r="AU1020">
        <v>0</v>
      </c>
      <c r="AV1020">
        <v>1</v>
      </c>
      <c r="AW1020">
        <v>1</v>
      </c>
      <c r="AZ1020">
        <v>1</v>
      </c>
      <c r="BA1020">
        <v>1</v>
      </c>
      <c r="BB1020">
        <v>1</v>
      </c>
      <c r="BC1020">
        <v>2.56</v>
      </c>
      <c r="BD1020" t="s">
        <v>3</v>
      </c>
      <c r="BE1020" t="s">
        <v>3</v>
      </c>
      <c r="BF1020" t="s">
        <v>3</v>
      </c>
      <c r="BG1020" t="s">
        <v>3</v>
      </c>
      <c r="BH1020">
        <v>3</v>
      </c>
      <c r="BI1020">
        <v>2</v>
      </c>
      <c r="BJ1020" t="s">
        <v>254</v>
      </c>
      <c r="BM1020">
        <v>500002</v>
      </c>
      <c r="BN1020">
        <v>0</v>
      </c>
      <c r="BO1020" t="s">
        <v>251</v>
      </c>
      <c r="BP1020">
        <v>1</v>
      </c>
      <c r="BQ1020">
        <v>12</v>
      </c>
      <c r="BR1020">
        <v>0</v>
      </c>
      <c r="BS1020">
        <v>1</v>
      </c>
      <c r="BT1020">
        <v>1</v>
      </c>
      <c r="BU1020">
        <v>1</v>
      </c>
      <c r="BV1020">
        <v>1</v>
      </c>
      <c r="BW1020">
        <v>1</v>
      </c>
      <c r="BX1020">
        <v>1</v>
      </c>
      <c r="BY1020" t="s">
        <v>3</v>
      </c>
      <c r="BZ1020">
        <v>0</v>
      </c>
      <c r="CA1020">
        <v>0</v>
      </c>
      <c r="CE1020">
        <v>0</v>
      </c>
      <c r="CF1020">
        <v>0</v>
      </c>
      <c r="CG1020">
        <v>0</v>
      </c>
      <c r="CM1020">
        <v>0</v>
      </c>
      <c r="CN1020" t="s">
        <v>3</v>
      </c>
      <c r="CO1020">
        <v>0</v>
      </c>
      <c r="CP1020">
        <f t="shared" si="753"/>
        <v>5.12</v>
      </c>
      <c r="CQ1020">
        <f t="shared" si="754"/>
        <v>5115.9552000000003</v>
      </c>
      <c r="CR1020">
        <f t="shared" si="755"/>
        <v>0</v>
      </c>
      <c r="CS1020">
        <f t="shared" si="756"/>
        <v>0</v>
      </c>
      <c r="CT1020">
        <f t="shared" si="757"/>
        <v>0</v>
      </c>
      <c r="CU1020">
        <f t="shared" si="758"/>
        <v>0</v>
      </c>
      <c r="CV1020">
        <f t="shared" si="759"/>
        <v>0</v>
      </c>
      <c r="CW1020">
        <f t="shared" si="760"/>
        <v>0</v>
      </c>
      <c r="CX1020">
        <f t="shared" si="761"/>
        <v>19.399999999999999</v>
      </c>
      <c r="CY1020">
        <f t="shared" si="762"/>
        <v>0</v>
      </c>
      <c r="CZ1020">
        <f t="shared" si="763"/>
        <v>0</v>
      </c>
      <c r="DC1020" t="s">
        <v>3</v>
      </c>
      <c r="DD1020" t="s">
        <v>3</v>
      </c>
      <c r="DE1020" t="s">
        <v>3</v>
      </c>
      <c r="DF1020" t="s">
        <v>3</v>
      </c>
      <c r="DG1020" t="s">
        <v>3</v>
      </c>
      <c r="DH1020" t="s">
        <v>3</v>
      </c>
      <c r="DI1020" t="s">
        <v>3</v>
      </c>
      <c r="DJ1020" t="s">
        <v>3</v>
      </c>
      <c r="DK1020" t="s">
        <v>3</v>
      </c>
      <c r="DL1020" t="s">
        <v>3</v>
      </c>
      <c r="DM1020" t="s">
        <v>3</v>
      </c>
      <c r="DN1020">
        <v>0</v>
      </c>
      <c r="DO1020">
        <v>0</v>
      </c>
      <c r="DP1020">
        <v>1</v>
      </c>
      <c r="DQ1020">
        <v>1</v>
      </c>
      <c r="DU1020">
        <v>1010</v>
      </c>
      <c r="DV1020" t="s">
        <v>253</v>
      </c>
      <c r="DW1020" t="s">
        <v>253</v>
      </c>
      <c r="DX1020">
        <v>1000</v>
      </c>
      <c r="DZ1020" t="s">
        <v>3</v>
      </c>
      <c r="EA1020" t="s">
        <v>3</v>
      </c>
      <c r="EB1020" t="s">
        <v>3</v>
      </c>
      <c r="EC1020" t="s">
        <v>3</v>
      </c>
      <c r="EE1020">
        <v>29085444</v>
      </c>
      <c r="EF1020">
        <v>12</v>
      </c>
      <c r="EG1020" t="s">
        <v>31</v>
      </c>
      <c r="EH1020">
        <v>0</v>
      </c>
      <c r="EI1020" t="s">
        <v>3</v>
      </c>
      <c r="EJ1020">
        <v>2</v>
      </c>
      <c r="EK1020">
        <v>500002</v>
      </c>
      <c r="EL1020" t="s">
        <v>32</v>
      </c>
      <c r="EM1020" t="s">
        <v>33</v>
      </c>
      <c r="EO1020" t="s">
        <v>3</v>
      </c>
      <c r="EQ1020">
        <v>0</v>
      </c>
      <c r="ER1020">
        <v>1998.42</v>
      </c>
      <c r="ES1020">
        <v>1998.42</v>
      </c>
      <c r="ET1020">
        <v>0</v>
      </c>
      <c r="EU1020">
        <v>0</v>
      </c>
      <c r="EV1020">
        <v>0</v>
      </c>
      <c r="EW1020">
        <v>0</v>
      </c>
      <c r="EX1020">
        <v>0</v>
      </c>
      <c r="FQ1020">
        <v>0</v>
      </c>
      <c r="FR1020">
        <f t="shared" si="764"/>
        <v>0</v>
      </c>
      <c r="FS1020">
        <v>0</v>
      </c>
      <c r="FX1020">
        <v>0</v>
      </c>
      <c r="FY1020">
        <v>0</v>
      </c>
      <c r="GA1020" t="s">
        <v>3</v>
      </c>
      <c r="GD1020">
        <v>1</v>
      </c>
      <c r="GF1020">
        <v>-1152774928</v>
      </c>
      <c r="GG1020">
        <v>2</v>
      </c>
      <c r="GH1020">
        <v>1</v>
      </c>
      <c r="GI1020">
        <v>2</v>
      </c>
      <c r="GJ1020">
        <v>0</v>
      </c>
      <c r="GK1020">
        <v>0</v>
      </c>
      <c r="GL1020">
        <f t="shared" si="765"/>
        <v>0</v>
      </c>
      <c r="GM1020">
        <f t="shared" si="766"/>
        <v>5.12</v>
      </c>
      <c r="GN1020">
        <f t="shared" si="767"/>
        <v>0</v>
      </c>
      <c r="GO1020">
        <f t="shared" si="768"/>
        <v>5.12</v>
      </c>
      <c r="GP1020">
        <f t="shared" si="769"/>
        <v>0</v>
      </c>
      <c r="GR1020">
        <v>0</v>
      </c>
      <c r="GS1020">
        <v>3</v>
      </c>
      <c r="GT1020">
        <v>0</v>
      </c>
      <c r="GU1020" t="s">
        <v>3</v>
      </c>
      <c r="GV1020">
        <f t="shared" si="770"/>
        <v>0</v>
      </c>
      <c r="GW1020">
        <v>1</v>
      </c>
      <c r="GX1020">
        <f t="shared" si="771"/>
        <v>0</v>
      </c>
      <c r="HA1020">
        <v>0</v>
      </c>
      <c r="HB1020">
        <v>0</v>
      </c>
      <c r="HC1020">
        <f t="shared" si="772"/>
        <v>0</v>
      </c>
      <c r="HE1020" t="s">
        <v>3</v>
      </c>
      <c r="HF1020" t="s">
        <v>3</v>
      </c>
      <c r="IK1020">
        <v>0</v>
      </c>
    </row>
    <row r="1021" spans="1:245">
      <c r="A1021">
        <v>18</v>
      </c>
      <c r="B1021">
        <v>0</v>
      </c>
      <c r="C1021">
        <v>1215</v>
      </c>
      <c r="E1021" t="s">
        <v>337</v>
      </c>
      <c r="F1021" t="s">
        <v>266</v>
      </c>
      <c r="G1021" t="s">
        <v>267</v>
      </c>
      <c r="H1021" t="s">
        <v>258</v>
      </c>
      <c r="I1021">
        <f>I1019*J1021</f>
        <v>1</v>
      </c>
      <c r="J1021">
        <v>100</v>
      </c>
      <c r="O1021">
        <f t="shared" si="738"/>
        <v>76.47</v>
      </c>
      <c r="P1021">
        <f t="shared" si="739"/>
        <v>76.47</v>
      </c>
      <c r="Q1021">
        <f t="shared" si="740"/>
        <v>0</v>
      </c>
      <c r="R1021">
        <f t="shared" si="741"/>
        <v>0</v>
      </c>
      <c r="S1021">
        <f t="shared" si="742"/>
        <v>0</v>
      </c>
      <c r="T1021">
        <f t="shared" si="743"/>
        <v>0</v>
      </c>
      <c r="U1021">
        <f t="shared" si="744"/>
        <v>0</v>
      </c>
      <c r="V1021">
        <f t="shared" si="745"/>
        <v>0</v>
      </c>
      <c r="W1021">
        <f t="shared" si="746"/>
        <v>0.09</v>
      </c>
      <c r="X1021">
        <f t="shared" si="747"/>
        <v>0</v>
      </c>
      <c r="Y1021">
        <f t="shared" si="748"/>
        <v>0</v>
      </c>
      <c r="AA1021">
        <v>35806607</v>
      </c>
      <c r="AB1021">
        <f t="shared" si="749"/>
        <v>8.81</v>
      </c>
      <c r="AC1021">
        <f t="shared" si="750"/>
        <v>8.81</v>
      </c>
      <c r="AD1021">
        <f t="shared" si="775"/>
        <v>0</v>
      </c>
      <c r="AE1021">
        <f t="shared" si="776"/>
        <v>0</v>
      </c>
      <c r="AF1021">
        <f t="shared" si="777"/>
        <v>0</v>
      </c>
      <c r="AG1021">
        <f t="shared" si="751"/>
        <v>0</v>
      </c>
      <c r="AH1021">
        <f t="shared" si="778"/>
        <v>0</v>
      </c>
      <c r="AI1021">
        <f t="shared" si="779"/>
        <v>0</v>
      </c>
      <c r="AJ1021">
        <f t="shared" si="752"/>
        <v>0.09</v>
      </c>
      <c r="AK1021">
        <v>8.81</v>
      </c>
      <c r="AL1021">
        <v>8.81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0.09</v>
      </c>
      <c r="AT1021">
        <v>0</v>
      </c>
      <c r="AU1021">
        <v>0</v>
      </c>
      <c r="AV1021">
        <v>1</v>
      </c>
      <c r="AW1021">
        <v>1</v>
      </c>
      <c r="AZ1021">
        <v>1</v>
      </c>
      <c r="BA1021">
        <v>1</v>
      </c>
      <c r="BB1021">
        <v>1</v>
      </c>
      <c r="BC1021">
        <v>8.68</v>
      </c>
      <c r="BD1021" t="s">
        <v>3</v>
      </c>
      <c r="BE1021" t="s">
        <v>3</v>
      </c>
      <c r="BF1021" t="s">
        <v>3</v>
      </c>
      <c r="BG1021" t="s">
        <v>3</v>
      </c>
      <c r="BH1021">
        <v>3</v>
      </c>
      <c r="BI1021">
        <v>2</v>
      </c>
      <c r="BJ1021" t="s">
        <v>268</v>
      </c>
      <c r="BM1021">
        <v>500002</v>
      </c>
      <c r="BN1021">
        <v>0</v>
      </c>
      <c r="BO1021" t="s">
        <v>266</v>
      </c>
      <c r="BP1021">
        <v>1</v>
      </c>
      <c r="BQ1021">
        <v>12</v>
      </c>
      <c r="BR1021">
        <v>0</v>
      </c>
      <c r="BS1021">
        <v>1</v>
      </c>
      <c r="BT1021">
        <v>1</v>
      </c>
      <c r="BU1021">
        <v>1</v>
      </c>
      <c r="BV1021">
        <v>1</v>
      </c>
      <c r="BW1021">
        <v>1</v>
      </c>
      <c r="BX1021">
        <v>1</v>
      </c>
      <c r="BY1021" t="s">
        <v>3</v>
      </c>
      <c r="BZ1021">
        <v>0</v>
      </c>
      <c r="CA1021">
        <v>0</v>
      </c>
      <c r="CE1021">
        <v>0</v>
      </c>
      <c r="CF1021">
        <v>0</v>
      </c>
      <c r="CG1021">
        <v>0</v>
      </c>
      <c r="CM1021">
        <v>0</v>
      </c>
      <c r="CN1021" t="s">
        <v>3</v>
      </c>
      <c r="CO1021">
        <v>0</v>
      </c>
      <c r="CP1021">
        <f t="shared" si="753"/>
        <v>76.47</v>
      </c>
      <c r="CQ1021">
        <f t="shared" si="754"/>
        <v>76.470799999999997</v>
      </c>
      <c r="CR1021">
        <f t="shared" si="755"/>
        <v>0</v>
      </c>
      <c r="CS1021">
        <f t="shared" si="756"/>
        <v>0</v>
      </c>
      <c r="CT1021">
        <f t="shared" si="757"/>
        <v>0</v>
      </c>
      <c r="CU1021">
        <f t="shared" si="758"/>
        <v>0</v>
      </c>
      <c r="CV1021">
        <f t="shared" si="759"/>
        <v>0</v>
      </c>
      <c r="CW1021">
        <f t="shared" si="760"/>
        <v>0</v>
      </c>
      <c r="CX1021">
        <f t="shared" si="761"/>
        <v>0.09</v>
      </c>
      <c r="CY1021">
        <f t="shared" si="762"/>
        <v>0</v>
      </c>
      <c r="CZ1021">
        <f t="shared" si="763"/>
        <v>0</v>
      </c>
      <c r="DC1021" t="s">
        <v>3</v>
      </c>
      <c r="DD1021" t="s">
        <v>3</v>
      </c>
      <c r="DE1021" t="s">
        <v>3</v>
      </c>
      <c r="DF1021" t="s">
        <v>3</v>
      </c>
      <c r="DG1021" t="s">
        <v>3</v>
      </c>
      <c r="DH1021" t="s">
        <v>3</v>
      </c>
      <c r="DI1021" t="s">
        <v>3</v>
      </c>
      <c r="DJ1021" t="s">
        <v>3</v>
      </c>
      <c r="DK1021" t="s">
        <v>3</v>
      </c>
      <c r="DL1021" t="s">
        <v>3</v>
      </c>
      <c r="DM1021" t="s">
        <v>3</v>
      </c>
      <c r="DN1021">
        <v>0</v>
      </c>
      <c r="DO1021">
        <v>0</v>
      </c>
      <c r="DP1021">
        <v>1</v>
      </c>
      <c r="DQ1021">
        <v>1</v>
      </c>
      <c r="DU1021">
        <v>1010</v>
      </c>
      <c r="DV1021" t="s">
        <v>258</v>
      </c>
      <c r="DW1021" t="s">
        <v>258</v>
      </c>
      <c r="DX1021">
        <v>1</v>
      </c>
      <c r="DZ1021" t="s">
        <v>3</v>
      </c>
      <c r="EA1021" t="s">
        <v>3</v>
      </c>
      <c r="EB1021" t="s">
        <v>3</v>
      </c>
      <c r="EC1021" t="s">
        <v>3</v>
      </c>
      <c r="EE1021">
        <v>29085444</v>
      </c>
      <c r="EF1021">
        <v>12</v>
      </c>
      <c r="EG1021" t="s">
        <v>31</v>
      </c>
      <c r="EH1021">
        <v>0</v>
      </c>
      <c r="EI1021" t="s">
        <v>3</v>
      </c>
      <c r="EJ1021">
        <v>2</v>
      </c>
      <c r="EK1021">
        <v>500002</v>
      </c>
      <c r="EL1021" t="s">
        <v>32</v>
      </c>
      <c r="EM1021" t="s">
        <v>33</v>
      </c>
      <c r="EO1021" t="s">
        <v>3</v>
      </c>
      <c r="EQ1021">
        <v>0</v>
      </c>
      <c r="ER1021">
        <v>8.81</v>
      </c>
      <c r="ES1021">
        <v>8.81</v>
      </c>
      <c r="ET1021">
        <v>0</v>
      </c>
      <c r="EU1021">
        <v>0</v>
      </c>
      <c r="EV1021">
        <v>0</v>
      </c>
      <c r="EW1021">
        <v>0</v>
      </c>
      <c r="EX1021">
        <v>0</v>
      </c>
      <c r="FQ1021">
        <v>0</v>
      </c>
      <c r="FR1021">
        <f t="shared" si="764"/>
        <v>0</v>
      </c>
      <c r="FS1021">
        <v>0</v>
      </c>
      <c r="FX1021">
        <v>0</v>
      </c>
      <c r="FY1021">
        <v>0</v>
      </c>
      <c r="GA1021" t="s">
        <v>3</v>
      </c>
      <c r="GD1021">
        <v>1</v>
      </c>
      <c r="GF1021">
        <v>-1190793685</v>
      </c>
      <c r="GG1021">
        <v>2</v>
      </c>
      <c r="GH1021">
        <v>1</v>
      </c>
      <c r="GI1021">
        <v>2</v>
      </c>
      <c r="GJ1021">
        <v>0</v>
      </c>
      <c r="GK1021">
        <v>0</v>
      </c>
      <c r="GL1021">
        <f t="shared" si="765"/>
        <v>0</v>
      </c>
      <c r="GM1021">
        <f t="shared" si="766"/>
        <v>76.47</v>
      </c>
      <c r="GN1021">
        <f t="shared" si="767"/>
        <v>0</v>
      </c>
      <c r="GO1021">
        <f t="shared" si="768"/>
        <v>76.47</v>
      </c>
      <c r="GP1021">
        <f t="shared" si="769"/>
        <v>0</v>
      </c>
      <c r="GR1021">
        <v>0</v>
      </c>
      <c r="GS1021">
        <v>3</v>
      </c>
      <c r="GT1021">
        <v>0</v>
      </c>
      <c r="GU1021" t="s">
        <v>3</v>
      </c>
      <c r="GV1021">
        <f t="shared" si="770"/>
        <v>0</v>
      </c>
      <c r="GW1021">
        <v>1</v>
      </c>
      <c r="GX1021">
        <f t="shared" si="771"/>
        <v>0</v>
      </c>
      <c r="HA1021">
        <v>0</v>
      </c>
      <c r="HB1021">
        <v>0</v>
      </c>
      <c r="HC1021">
        <f t="shared" si="772"/>
        <v>0</v>
      </c>
      <c r="HE1021" t="s">
        <v>3</v>
      </c>
      <c r="HF1021" t="s">
        <v>3</v>
      </c>
      <c r="IK1021">
        <v>0</v>
      </c>
    </row>
    <row r="1022" spans="1:245">
      <c r="A1022">
        <v>17</v>
      </c>
      <c r="B1022">
        <v>0</v>
      </c>
      <c r="C1022">
        <f>ROW(SmtRes!A1221)</f>
        <v>1221</v>
      </c>
      <c r="D1022">
        <f>ROW(EtalonRes!A1202)</f>
        <v>1202</v>
      </c>
      <c r="E1022" t="s">
        <v>213</v>
      </c>
      <c r="F1022" t="s">
        <v>338</v>
      </c>
      <c r="G1022" t="s">
        <v>339</v>
      </c>
      <c r="H1022" t="s">
        <v>158</v>
      </c>
      <c r="I1022">
        <f>ROUND(28/100,9)</f>
        <v>0.28000000000000003</v>
      </c>
      <c r="J1022">
        <v>0</v>
      </c>
      <c r="O1022">
        <f t="shared" si="738"/>
        <v>2810.78</v>
      </c>
      <c r="P1022">
        <f t="shared" si="739"/>
        <v>0</v>
      </c>
      <c r="Q1022">
        <f t="shared" si="740"/>
        <v>127.9</v>
      </c>
      <c r="R1022">
        <f t="shared" si="741"/>
        <v>0</v>
      </c>
      <c r="S1022">
        <f t="shared" si="742"/>
        <v>2682.88</v>
      </c>
      <c r="T1022">
        <f t="shared" si="743"/>
        <v>0</v>
      </c>
      <c r="U1022">
        <f t="shared" si="744"/>
        <v>7.2912000000000008</v>
      </c>
      <c r="V1022">
        <f t="shared" si="745"/>
        <v>0</v>
      </c>
      <c r="W1022">
        <f t="shared" si="746"/>
        <v>0</v>
      </c>
      <c r="X1022">
        <f t="shared" si="747"/>
        <v>2146.3000000000002</v>
      </c>
      <c r="Y1022">
        <f t="shared" si="748"/>
        <v>992.67</v>
      </c>
      <c r="AA1022">
        <v>35806607</v>
      </c>
      <c r="AB1022">
        <f t="shared" si="749"/>
        <v>338.27</v>
      </c>
      <c r="AC1022">
        <f t="shared" si="750"/>
        <v>0</v>
      </c>
      <c r="AD1022">
        <f t="shared" si="775"/>
        <v>49.49</v>
      </c>
      <c r="AE1022">
        <f t="shared" si="776"/>
        <v>0</v>
      </c>
      <c r="AF1022">
        <f t="shared" si="777"/>
        <v>288.77999999999997</v>
      </c>
      <c r="AG1022">
        <f t="shared" si="751"/>
        <v>0</v>
      </c>
      <c r="AH1022">
        <f t="shared" si="778"/>
        <v>26.04</v>
      </c>
      <c r="AI1022">
        <f t="shared" si="779"/>
        <v>0</v>
      </c>
      <c r="AJ1022">
        <f t="shared" si="752"/>
        <v>0</v>
      </c>
      <c r="AK1022">
        <v>338.27</v>
      </c>
      <c r="AL1022">
        <v>0</v>
      </c>
      <c r="AM1022">
        <v>49.49</v>
      </c>
      <c r="AN1022">
        <v>0</v>
      </c>
      <c r="AO1022">
        <v>288.77999999999997</v>
      </c>
      <c r="AP1022">
        <v>0</v>
      </c>
      <c r="AQ1022">
        <v>26.04</v>
      </c>
      <c r="AR1022">
        <v>0</v>
      </c>
      <c r="AS1022">
        <v>0</v>
      </c>
      <c r="AT1022">
        <v>80</v>
      </c>
      <c r="AU1022">
        <v>37</v>
      </c>
      <c r="AV1022">
        <v>1</v>
      </c>
      <c r="AW1022">
        <v>1</v>
      </c>
      <c r="AZ1022">
        <v>1</v>
      </c>
      <c r="BA1022">
        <v>33.18</v>
      </c>
      <c r="BB1022">
        <v>9.23</v>
      </c>
      <c r="BC1022">
        <v>1</v>
      </c>
      <c r="BD1022" t="s">
        <v>3</v>
      </c>
      <c r="BE1022" t="s">
        <v>3</v>
      </c>
      <c r="BF1022" t="s">
        <v>3</v>
      </c>
      <c r="BG1022" t="s">
        <v>3</v>
      </c>
      <c r="BH1022">
        <v>0</v>
      </c>
      <c r="BI1022">
        <v>1</v>
      </c>
      <c r="BJ1022" t="s">
        <v>340</v>
      </c>
      <c r="BM1022">
        <v>15001</v>
      </c>
      <c r="BN1022">
        <v>0</v>
      </c>
      <c r="BO1022" t="s">
        <v>338</v>
      </c>
      <c r="BP1022">
        <v>1</v>
      </c>
      <c r="BQ1022">
        <v>2</v>
      </c>
      <c r="BR1022">
        <v>0</v>
      </c>
      <c r="BS1022">
        <v>33.18</v>
      </c>
      <c r="BT1022">
        <v>1</v>
      </c>
      <c r="BU1022">
        <v>1</v>
      </c>
      <c r="BV1022">
        <v>1</v>
      </c>
      <c r="BW1022">
        <v>1</v>
      </c>
      <c r="BX1022">
        <v>1</v>
      </c>
      <c r="BY1022" t="s">
        <v>3</v>
      </c>
      <c r="BZ1022">
        <v>105</v>
      </c>
      <c r="CA1022">
        <v>55</v>
      </c>
      <c r="CE1022">
        <v>0</v>
      </c>
      <c r="CF1022">
        <v>0</v>
      </c>
      <c r="CG1022">
        <v>0</v>
      </c>
      <c r="CM1022">
        <v>0</v>
      </c>
      <c r="CN1022" t="s">
        <v>3</v>
      </c>
      <c r="CO1022">
        <v>0</v>
      </c>
      <c r="CP1022">
        <f t="shared" si="753"/>
        <v>2810.78</v>
      </c>
      <c r="CQ1022">
        <f t="shared" si="754"/>
        <v>0</v>
      </c>
      <c r="CR1022">
        <f t="shared" si="755"/>
        <v>456.79270000000002</v>
      </c>
      <c r="CS1022">
        <f t="shared" si="756"/>
        <v>0</v>
      </c>
      <c r="CT1022">
        <f t="shared" si="757"/>
        <v>9581.7203999999983</v>
      </c>
      <c r="CU1022">
        <f t="shared" si="758"/>
        <v>0</v>
      </c>
      <c r="CV1022">
        <f t="shared" si="759"/>
        <v>26.04</v>
      </c>
      <c r="CW1022">
        <f t="shared" si="760"/>
        <v>0</v>
      </c>
      <c r="CX1022">
        <f t="shared" si="761"/>
        <v>0</v>
      </c>
      <c r="CY1022">
        <f t="shared" si="762"/>
        <v>2146.3040000000001</v>
      </c>
      <c r="CZ1022">
        <f t="shared" si="763"/>
        <v>992.66559999999993</v>
      </c>
      <c r="DC1022" t="s">
        <v>3</v>
      </c>
      <c r="DD1022" t="s">
        <v>3</v>
      </c>
      <c r="DE1022" t="s">
        <v>3</v>
      </c>
      <c r="DF1022" t="s">
        <v>3</v>
      </c>
      <c r="DG1022" t="s">
        <v>3</v>
      </c>
      <c r="DH1022" t="s">
        <v>3</v>
      </c>
      <c r="DI1022" t="s">
        <v>3</v>
      </c>
      <c r="DJ1022" t="s">
        <v>3</v>
      </c>
      <c r="DK1022" t="s">
        <v>3</v>
      </c>
      <c r="DL1022" t="s">
        <v>3</v>
      </c>
      <c r="DM1022" t="s">
        <v>3</v>
      </c>
      <c r="DN1022">
        <v>0</v>
      </c>
      <c r="DO1022">
        <v>0</v>
      </c>
      <c r="DP1022">
        <v>1</v>
      </c>
      <c r="DQ1022">
        <v>1</v>
      </c>
      <c r="DU1022">
        <v>1013</v>
      </c>
      <c r="DV1022" t="s">
        <v>158</v>
      </c>
      <c r="DW1022" t="s">
        <v>158</v>
      </c>
      <c r="DX1022">
        <v>1</v>
      </c>
      <c r="DZ1022" t="s">
        <v>3</v>
      </c>
      <c r="EA1022" t="s">
        <v>3</v>
      </c>
      <c r="EB1022" t="s">
        <v>3</v>
      </c>
      <c r="EC1022" t="s">
        <v>3</v>
      </c>
      <c r="EE1022">
        <v>29085536</v>
      </c>
      <c r="EF1022">
        <v>2</v>
      </c>
      <c r="EG1022" t="s">
        <v>145</v>
      </c>
      <c r="EH1022">
        <v>0</v>
      </c>
      <c r="EI1022" t="s">
        <v>3</v>
      </c>
      <c r="EJ1022">
        <v>1</v>
      </c>
      <c r="EK1022">
        <v>15001</v>
      </c>
      <c r="EL1022" t="s">
        <v>160</v>
      </c>
      <c r="EM1022" t="s">
        <v>161</v>
      </c>
      <c r="EO1022" t="s">
        <v>3</v>
      </c>
      <c r="EQ1022">
        <v>0</v>
      </c>
      <c r="ER1022">
        <v>338.27</v>
      </c>
      <c r="ES1022">
        <v>0</v>
      </c>
      <c r="ET1022">
        <v>49.49</v>
      </c>
      <c r="EU1022">
        <v>0</v>
      </c>
      <c r="EV1022">
        <v>288.77999999999997</v>
      </c>
      <c r="EW1022">
        <v>26.04</v>
      </c>
      <c r="EX1022">
        <v>0</v>
      </c>
      <c r="EY1022">
        <v>0</v>
      </c>
      <c r="FQ1022">
        <v>0</v>
      </c>
      <c r="FR1022">
        <f t="shared" si="764"/>
        <v>0</v>
      </c>
      <c r="FS1022">
        <v>0</v>
      </c>
      <c r="FT1022" t="s">
        <v>148</v>
      </c>
      <c r="FU1022" t="s">
        <v>24</v>
      </c>
      <c r="FV1022" t="s">
        <v>24</v>
      </c>
      <c r="FW1022" t="s">
        <v>25</v>
      </c>
      <c r="FX1022">
        <v>94.5</v>
      </c>
      <c r="FY1022">
        <v>46.75</v>
      </c>
      <c r="GA1022" t="s">
        <v>3</v>
      </c>
      <c r="GD1022">
        <v>1</v>
      </c>
      <c r="GF1022">
        <v>1201776926</v>
      </c>
      <c r="GG1022">
        <v>2</v>
      </c>
      <c r="GH1022">
        <v>1</v>
      </c>
      <c r="GI1022">
        <v>2</v>
      </c>
      <c r="GJ1022">
        <v>0</v>
      </c>
      <c r="GK1022">
        <v>0</v>
      </c>
      <c r="GL1022">
        <f t="shared" si="765"/>
        <v>0</v>
      </c>
      <c r="GM1022">
        <f t="shared" si="766"/>
        <v>5949.75</v>
      </c>
      <c r="GN1022">
        <f t="shared" si="767"/>
        <v>5949.75</v>
      </c>
      <c r="GO1022">
        <f t="shared" si="768"/>
        <v>0</v>
      </c>
      <c r="GP1022">
        <f t="shared" si="769"/>
        <v>0</v>
      </c>
      <c r="GR1022">
        <v>0</v>
      </c>
      <c r="GS1022">
        <v>3</v>
      </c>
      <c r="GT1022">
        <v>0</v>
      </c>
      <c r="GU1022" t="s">
        <v>3</v>
      </c>
      <c r="GV1022">
        <f t="shared" si="770"/>
        <v>0</v>
      </c>
      <c r="GW1022">
        <v>1</v>
      </c>
      <c r="GX1022">
        <f t="shared" si="771"/>
        <v>0</v>
      </c>
      <c r="HA1022">
        <v>0</v>
      </c>
      <c r="HB1022">
        <v>0</v>
      </c>
      <c r="HC1022">
        <f t="shared" si="772"/>
        <v>0</v>
      </c>
      <c r="HE1022" t="s">
        <v>3</v>
      </c>
      <c r="HF1022" t="s">
        <v>3</v>
      </c>
      <c r="IK1022">
        <v>0</v>
      </c>
    </row>
    <row r="1023" spans="1:245">
      <c r="A1023">
        <v>17</v>
      </c>
      <c r="B1023">
        <v>0</v>
      </c>
      <c r="E1023" t="s">
        <v>222</v>
      </c>
      <c r="F1023" t="s">
        <v>341</v>
      </c>
      <c r="G1023" t="s">
        <v>342</v>
      </c>
      <c r="H1023" t="s">
        <v>165</v>
      </c>
      <c r="I1023">
        <v>28</v>
      </c>
      <c r="J1023">
        <v>0</v>
      </c>
      <c r="O1023">
        <f t="shared" si="738"/>
        <v>4179.32</v>
      </c>
      <c r="P1023">
        <f t="shared" si="739"/>
        <v>4179.32</v>
      </c>
      <c r="Q1023">
        <f t="shared" si="740"/>
        <v>0</v>
      </c>
      <c r="R1023">
        <f t="shared" si="741"/>
        <v>0</v>
      </c>
      <c r="S1023">
        <f t="shared" si="742"/>
        <v>0</v>
      </c>
      <c r="T1023">
        <f t="shared" si="743"/>
        <v>0</v>
      </c>
      <c r="U1023">
        <f t="shared" si="744"/>
        <v>0</v>
      </c>
      <c r="V1023">
        <f t="shared" si="745"/>
        <v>0</v>
      </c>
      <c r="W1023">
        <f t="shared" si="746"/>
        <v>31.64</v>
      </c>
      <c r="X1023">
        <f t="shared" si="747"/>
        <v>0</v>
      </c>
      <c r="Y1023">
        <f t="shared" si="748"/>
        <v>0</v>
      </c>
      <c r="AA1023">
        <v>35806607</v>
      </c>
      <c r="AB1023">
        <f t="shared" si="749"/>
        <v>24.59</v>
      </c>
      <c r="AC1023">
        <f t="shared" si="750"/>
        <v>24.59</v>
      </c>
      <c r="AD1023">
        <f t="shared" si="775"/>
        <v>0</v>
      </c>
      <c r="AE1023">
        <f t="shared" si="776"/>
        <v>0</v>
      </c>
      <c r="AF1023">
        <f t="shared" si="777"/>
        <v>0</v>
      </c>
      <c r="AG1023">
        <f t="shared" si="751"/>
        <v>0</v>
      </c>
      <c r="AH1023">
        <f t="shared" si="778"/>
        <v>0</v>
      </c>
      <c r="AI1023">
        <f t="shared" si="779"/>
        <v>0</v>
      </c>
      <c r="AJ1023">
        <f t="shared" si="752"/>
        <v>1.1299999999999999</v>
      </c>
      <c r="AK1023">
        <v>24.59</v>
      </c>
      <c r="AL1023">
        <v>24.59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1.1299999999999999</v>
      </c>
      <c r="AT1023">
        <v>0</v>
      </c>
      <c r="AU1023">
        <v>0</v>
      </c>
      <c r="AV1023">
        <v>1</v>
      </c>
      <c r="AW1023">
        <v>1</v>
      </c>
      <c r="AZ1023">
        <v>1</v>
      </c>
      <c r="BA1023">
        <v>1</v>
      </c>
      <c r="BB1023">
        <v>1</v>
      </c>
      <c r="BC1023">
        <v>6.07</v>
      </c>
      <c r="BD1023" t="s">
        <v>3</v>
      </c>
      <c r="BE1023" t="s">
        <v>3</v>
      </c>
      <c r="BF1023" t="s">
        <v>3</v>
      </c>
      <c r="BG1023" t="s">
        <v>3</v>
      </c>
      <c r="BH1023">
        <v>3</v>
      </c>
      <c r="BI1023">
        <v>1</v>
      </c>
      <c r="BJ1023" t="s">
        <v>343</v>
      </c>
      <c r="BM1023">
        <v>500001</v>
      </c>
      <c r="BN1023">
        <v>0</v>
      </c>
      <c r="BO1023" t="s">
        <v>341</v>
      </c>
      <c r="BP1023">
        <v>1</v>
      </c>
      <c r="BQ1023">
        <v>8</v>
      </c>
      <c r="BR1023">
        <v>0</v>
      </c>
      <c r="BS1023">
        <v>1</v>
      </c>
      <c r="BT1023">
        <v>1</v>
      </c>
      <c r="BU1023">
        <v>1</v>
      </c>
      <c r="BV1023">
        <v>1</v>
      </c>
      <c r="BW1023">
        <v>1</v>
      </c>
      <c r="BX1023">
        <v>1</v>
      </c>
      <c r="BY1023" t="s">
        <v>3</v>
      </c>
      <c r="BZ1023">
        <v>0</v>
      </c>
      <c r="CA1023">
        <v>0</v>
      </c>
      <c r="CE1023">
        <v>0</v>
      </c>
      <c r="CF1023">
        <v>0</v>
      </c>
      <c r="CG1023">
        <v>0</v>
      </c>
      <c r="CM1023">
        <v>0</v>
      </c>
      <c r="CN1023" t="s">
        <v>3</v>
      </c>
      <c r="CO1023">
        <v>0</v>
      </c>
      <c r="CP1023">
        <f t="shared" si="753"/>
        <v>4179.32</v>
      </c>
      <c r="CQ1023">
        <f t="shared" si="754"/>
        <v>149.26130000000001</v>
      </c>
      <c r="CR1023">
        <f t="shared" si="755"/>
        <v>0</v>
      </c>
      <c r="CS1023">
        <f t="shared" si="756"/>
        <v>0</v>
      </c>
      <c r="CT1023">
        <f t="shared" si="757"/>
        <v>0</v>
      </c>
      <c r="CU1023">
        <f t="shared" si="758"/>
        <v>0</v>
      </c>
      <c r="CV1023">
        <f t="shared" si="759"/>
        <v>0</v>
      </c>
      <c r="CW1023">
        <f t="shared" si="760"/>
        <v>0</v>
      </c>
      <c r="CX1023">
        <f t="shared" si="761"/>
        <v>1.1299999999999999</v>
      </c>
      <c r="CY1023">
        <f t="shared" si="762"/>
        <v>0</v>
      </c>
      <c r="CZ1023">
        <f t="shared" si="763"/>
        <v>0</v>
      </c>
      <c r="DC1023" t="s">
        <v>3</v>
      </c>
      <c r="DD1023" t="s">
        <v>3</v>
      </c>
      <c r="DE1023" t="s">
        <v>3</v>
      </c>
      <c r="DF1023" t="s">
        <v>3</v>
      </c>
      <c r="DG1023" t="s">
        <v>3</v>
      </c>
      <c r="DH1023" t="s">
        <v>3</v>
      </c>
      <c r="DI1023" t="s">
        <v>3</v>
      </c>
      <c r="DJ1023" t="s">
        <v>3</v>
      </c>
      <c r="DK1023" t="s">
        <v>3</v>
      </c>
      <c r="DL1023" t="s">
        <v>3</v>
      </c>
      <c r="DM1023" t="s">
        <v>3</v>
      </c>
      <c r="DN1023">
        <v>0</v>
      </c>
      <c r="DO1023">
        <v>0</v>
      </c>
      <c r="DP1023">
        <v>1</v>
      </c>
      <c r="DQ1023">
        <v>1</v>
      </c>
      <c r="DU1023">
        <v>1005</v>
      </c>
      <c r="DV1023" t="s">
        <v>165</v>
      </c>
      <c r="DW1023" t="s">
        <v>165</v>
      </c>
      <c r="DX1023">
        <v>1</v>
      </c>
      <c r="DZ1023" t="s">
        <v>3</v>
      </c>
      <c r="EA1023" t="s">
        <v>3</v>
      </c>
      <c r="EB1023" t="s">
        <v>3</v>
      </c>
      <c r="EC1023" t="s">
        <v>3</v>
      </c>
      <c r="EE1023">
        <v>29085443</v>
      </c>
      <c r="EF1023">
        <v>8</v>
      </c>
      <c r="EG1023" t="s">
        <v>153</v>
      </c>
      <c r="EH1023">
        <v>0</v>
      </c>
      <c r="EI1023" t="s">
        <v>3</v>
      </c>
      <c r="EJ1023">
        <v>1</v>
      </c>
      <c r="EK1023">
        <v>500001</v>
      </c>
      <c r="EL1023" t="s">
        <v>154</v>
      </c>
      <c r="EM1023" t="s">
        <v>155</v>
      </c>
      <c r="EO1023" t="s">
        <v>3</v>
      </c>
      <c r="EQ1023">
        <v>0</v>
      </c>
      <c r="ER1023">
        <v>24.59</v>
      </c>
      <c r="ES1023">
        <v>24.59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FQ1023">
        <v>0</v>
      </c>
      <c r="FR1023">
        <f t="shared" si="764"/>
        <v>0</v>
      </c>
      <c r="FS1023">
        <v>0</v>
      </c>
      <c r="FX1023">
        <v>0</v>
      </c>
      <c r="FY1023">
        <v>0</v>
      </c>
      <c r="GA1023" t="s">
        <v>3</v>
      </c>
      <c r="GD1023">
        <v>1</v>
      </c>
      <c r="GF1023">
        <v>-1143029035</v>
      </c>
      <c r="GG1023">
        <v>2</v>
      </c>
      <c r="GH1023">
        <v>1</v>
      </c>
      <c r="GI1023">
        <v>2</v>
      </c>
      <c r="GJ1023">
        <v>0</v>
      </c>
      <c r="GK1023">
        <v>0</v>
      </c>
      <c r="GL1023">
        <f t="shared" si="765"/>
        <v>0</v>
      </c>
      <c r="GM1023">
        <f t="shared" si="766"/>
        <v>4179.32</v>
      </c>
      <c r="GN1023">
        <f t="shared" si="767"/>
        <v>4179.32</v>
      </c>
      <c r="GO1023">
        <f t="shared" si="768"/>
        <v>0</v>
      </c>
      <c r="GP1023">
        <f t="shared" si="769"/>
        <v>0</v>
      </c>
      <c r="GR1023">
        <v>0</v>
      </c>
      <c r="GS1023">
        <v>3</v>
      </c>
      <c r="GT1023">
        <v>0</v>
      </c>
      <c r="GU1023" t="s">
        <v>3</v>
      </c>
      <c r="GV1023">
        <f t="shared" si="770"/>
        <v>0</v>
      </c>
      <c r="GW1023">
        <v>1</v>
      </c>
      <c r="GX1023">
        <f t="shared" si="771"/>
        <v>0</v>
      </c>
      <c r="HA1023">
        <v>0</v>
      </c>
      <c r="HB1023">
        <v>0</v>
      </c>
      <c r="HC1023">
        <f t="shared" si="772"/>
        <v>0</v>
      </c>
      <c r="HE1023" t="s">
        <v>3</v>
      </c>
      <c r="HF1023" t="s">
        <v>3</v>
      </c>
      <c r="IK1023">
        <v>0</v>
      </c>
    </row>
    <row r="1024" spans="1:245">
      <c r="A1024">
        <v>17</v>
      </c>
      <c r="B1024">
        <v>0</v>
      </c>
      <c r="E1024" t="s">
        <v>295</v>
      </c>
      <c r="F1024" t="s">
        <v>344</v>
      </c>
      <c r="G1024" t="s">
        <v>345</v>
      </c>
      <c r="H1024" t="s">
        <v>151</v>
      </c>
      <c r="I1024">
        <v>20</v>
      </c>
      <c r="J1024">
        <v>0</v>
      </c>
      <c r="O1024">
        <f t="shared" si="738"/>
        <v>273.10000000000002</v>
      </c>
      <c r="P1024">
        <f t="shared" si="739"/>
        <v>273.10000000000002</v>
      </c>
      <c r="Q1024">
        <f t="shared" si="740"/>
        <v>0</v>
      </c>
      <c r="R1024">
        <f t="shared" si="741"/>
        <v>0</v>
      </c>
      <c r="S1024">
        <f t="shared" si="742"/>
        <v>0</v>
      </c>
      <c r="T1024">
        <f t="shared" si="743"/>
        <v>0</v>
      </c>
      <c r="U1024">
        <f t="shared" si="744"/>
        <v>0</v>
      </c>
      <c r="V1024">
        <f t="shared" si="745"/>
        <v>0</v>
      </c>
      <c r="W1024">
        <f t="shared" si="746"/>
        <v>6.2</v>
      </c>
      <c r="X1024">
        <f t="shared" si="747"/>
        <v>0</v>
      </c>
      <c r="Y1024">
        <f t="shared" si="748"/>
        <v>0</v>
      </c>
      <c r="AA1024">
        <v>35806607</v>
      </c>
      <c r="AB1024">
        <f t="shared" si="749"/>
        <v>6.76</v>
      </c>
      <c r="AC1024">
        <f t="shared" si="750"/>
        <v>6.76</v>
      </c>
      <c r="AD1024">
        <f t="shared" si="775"/>
        <v>0</v>
      </c>
      <c r="AE1024">
        <f t="shared" si="776"/>
        <v>0</v>
      </c>
      <c r="AF1024">
        <f t="shared" si="777"/>
        <v>0</v>
      </c>
      <c r="AG1024">
        <f t="shared" si="751"/>
        <v>0</v>
      </c>
      <c r="AH1024">
        <f t="shared" si="778"/>
        <v>0</v>
      </c>
      <c r="AI1024">
        <f t="shared" si="779"/>
        <v>0</v>
      </c>
      <c r="AJ1024">
        <f t="shared" si="752"/>
        <v>0.31</v>
      </c>
      <c r="AK1024">
        <v>6.76</v>
      </c>
      <c r="AL1024">
        <v>6.76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0.31</v>
      </c>
      <c r="AT1024">
        <v>0</v>
      </c>
      <c r="AU1024">
        <v>0</v>
      </c>
      <c r="AV1024">
        <v>1</v>
      </c>
      <c r="AW1024">
        <v>1</v>
      </c>
      <c r="AZ1024">
        <v>1</v>
      </c>
      <c r="BA1024">
        <v>1</v>
      </c>
      <c r="BB1024">
        <v>1</v>
      </c>
      <c r="BC1024">
        <v>2.02</v>
      </c>
      <c r="BD1024" t="s">
        <v>3</v>
      </c>
      <c r="BE1024" t="s">
        <v>3</v>
      </c>
      <c r="BF1024" t="s">
        <v>3</v>
      </c>
      <c r="BG1024" t="s">
        <v>3</v>
      </c>
      <c r="BH1024">
        <v>3</v>
      </c>
      <c r="BI1024">
        <v>1</v>
      </c>
      <c r="BJ1024" t="s">
        <v>346</v>
      </c>
      <c r="BM1024">
        <v>500001</v>
      </c>
      <c r="BN1024">
        <v>0</v>
      </c>
      <c r="BO1024" t="s">
        <v>344</v>
      </c>
      <c r="BP1024">
        <v>1</v>
      </c>
      <c r="BQ1024">
        <v>8</v>
      </c>
      <c r="BR1024">
        <v>0</v>
      </c>
      <c r="BS1024">
        <v>1</v>
      </c>
      <c r="BT1024">
        <v>1</v>
      </c>
      <c r="BU1024">
        <v>1</v>
      </c>
      <c r="BV1024">
        <v>1</v>
      </c>
      <c r="BW1024">
        <v>1</v>
      </c>
      <c r="BX1024">
        <v>1</v>
      </c>
      <c r="BY1024" t="s">
        <v>3</v>
      </c>
      <c r="BZ1024">
        <v>0</v>
      </c>
      <c r="CA1024">
        <v>0</v>
      </c>
      <c r="CE1024">
        <v>0</v>
      </c>
      <c r="CF1024">
        <v>0</v>
      </c>
      <c r="CG1024">
        <v>0</v>
      </c>
      <c r="CM1024">
        <v>0</v>
      </c>
      <c r="CN1024" t="s">
        <v>3</v>
      </c>
      <c r="CO1024">
        <v>0</v>
      </c>
      <c r="CP1024">
        <f t="shared" si="753"/>
        <v>273.10000000000002</v>
      </c>
      <c r="CQ1024">
        <f t="shared" si="754"/>
        <v>13.655199999999999</v>
      </c>
      <c r="CR1024">
        <f t="shared" si="755"/>
        <v>0</v>
      </c>
      <c r="CS1024">
        <f t="shared" si="756"/>
        <v>0</v>
      </c>
      <c r="CT1024">
        <f t="shared" si="757"/>
        <v>0</v>
      </c>
      <c r="CU1024">
        <f t="shared" si="758"/>
        <v>0</v>
      </c>
      <c r="CV1024">
        <f t="shared" si="759"/>
        <v>0</v>
      </c>
      <c r="CW1024">
        <f t="shared" si="760"/>
        <v>0</v>
      </c>
      <c r="CX1024">
        <f t="shared" si="761"/>
        <v>0.31</v>
      </c>
      <c r="CY1024">
        <f t="shared" si="762"/>
        <v>0</v>
      </c>
      <c r="CZ1024">
        <f t="shared" si="763"/>
        <v>0</v>
      </c>
      <c r="DC1024" t="s">
        <v>3</v>
      </c>
      <c r="DD1024" t="s">
        <v>3</v>
      </c>
      <c r="DE1024" t="s">
        <v>3</v>
      </c>
      <c r="DF1024" t="s">
        <v>3</v>
      </c>
      <c r="DG1024" t="s">
        <v>3</v>
      </c>
      <c r="DH1024" t="s">
        <v>3</v>
      </c>
      <c r="DI1024" t="s">
        <v>3</v>
      </c>
      <c r="DJ1024" t="s">
        <v>3</v>
      </c>
      <c r="DK1024" t="s">
        <v>3</v>
      </c>
      <c r="DL1024" t="s">
        <v>3</v>
      </c>
      <c r="DM1024" t="s">
        <v>3</v>
      </c>
      <c r="DN1024">
        <v>0</v>
      </c>
      <c r="DO1024">
        <v>0</v>
      </c>
      <c r="DP1024">
        <v>1</v>
      </c>
      <c r="DQ1024">
        <v>1</v>
      </c>
      <c r="DU1024">
        <v>1003</v>
      </c>
      <c r="DV1024" t="s">
        <v>151</v>
      </c>
      <c r="DW1024" t="s">
        <v>151</v>
      </c>
      <c r="DX1024">
        <v>1</v>
      </c>
      <c r="DZ1024" t="s">
        <v>3</v>
      </c>
      <c r="EA1024" t="s">
        <v>3</v>
      </c>
      <c r="EB1024" t="s">
        <v>3</v>
      </c>
      <c r="EC1024" t="s">
        <v>3</v>
      </c>
      <c r="EE1024">
        <v>29085443</v>
      </c>
      <c r="EF1024">
        <v>8</v>
      </c>
      <c r="EG1024" t="s">
        <v>153</v>
      </c>
      <c r="EH1024">
        <v>0</v>
      </c>
      <c r="EI1024" t="s">
        <v>3</v>
      </c>
      <c r="EJ1024">
        <v>1</v>
      </c>
      <c r="EK1024">
        <v>500001</v>
      </c>
      <c r="EL1024" t="s">
        <v>154</v>
      </c>
      <c r="EM1024" t="s">
        <v>155</v>
      </c>
      <c r="EO1024" t="s">
        <v>3</v>
      </c>
      <c r="EQ1024">
        <v>0</v>
      </c>
      <c r="ER1024">
        <v>6.76</v>
      </c>
      <c r="ES1024">
        <v>6.76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FQ1024">
        <v>0</v>
      </c>
      <c r="FR1024">
        <f t="shared" si="764"/>
        <v>0</v>
      </c>
      <c r="FS1024">
        <v>0</v>
      </c>
      <c r="FX1024">
        <v>0</v>
      </c>
      <c r="FY1024">
        <v>0</v>
      </c>
      <c r="GA1024" t="s">
        <v>3</v>
      </c>
      <c r="GD1024">
        <v>1</v>
      </c>
      <c r="GF1024">
        <v>426561494</v>
      </c>
      <c r="GG1024">
        <v>2</v>
      </c>
      <c r="GH1024">
        <v>1</v>
      </c>
      <c r="GI1024">
        <v>2</v>
      </c>
      <c r="GJ1024">
        <v>0</v>
      </c>
      <c r="GK1024">
        <v>0</v>
      </c>
      <c r="GL1024">
        <f t="shared" si="765"/>
        <v>0</v>
      </c>
      <c r="GM1024">
        <f t="shared" si="766"/>
        <v>273.10000000000002</v>
      </c>
      <c r="GN1024">
        <f t="shared" si="767"/>
        <v>273.10000000000002</v>
      </c>
      <c r="GO1024">
        <f t="shared" si="768"/>
        <v>0</v>
      </c>
      <c r="GP1024">
        <f t="shared" si="769"/>
        <v>0</v>
      </c>
      <c r="GR1024">
        <v>0</v>
      </c>
      <c r="GS1024">
        <v>3</v>
      </c>
      <c r="GT1024">
        <v>0</v>
      </c>
      <c r="GU1024" t="s">
        <v>3</v>
      </c>
      <c r="GV1024">
        <f t="shared" si="770"/>
        <v>0</v>
      </c>
      <c r="GW1024">
        <v>1</v>
      </c>
      <c r="GX1024">
        <f t="shared" si="771"/>
        <v>0</v>
      </c>
      <c r="HA1024">
        <v>0</v>
      </c>
      <c r="HB1024">
        <v>0</v>
      </c>
      <c r="HC1024">
        <f t="shared" si="772"/>
        <v>0</v>
      </c>
      <c r="HE1024" t="s">
        <v>3</v>
      </c>
      <c r="HF1024" t="s">
        <v>3</v>
      </c>
      <c r="IK1024">
        <v>0</v>
      </c>
    </row>
    <row r="1025" spans="1:245">
      <c r="A1025">
        <v>17</v>
      </c>
      <c r="B1025">
        <v>0</v>
      </c>
      <c r="E1025" t="s">
        <v>288</v>
      </c>
      <c r="F1025" t="s">
        <v>347</v>
      </c>
      <c r="G1025" t="s">
        <v>348</v>
      </c>
      <c r="H1025" t="s">
        <v>151</v>
      </c>
      <c r="I1025">
        <v>20</v>
      </c>
      <c r="J1025">
        <v>0</v>
      </c>
      <c r="O1025">
        <f t="shared" si="738"/>
        <v>433.35</v>
      </c>
      <c r="P1025">
        <f t="shared" si="739"/>
        <v>433.35</v>
      </c>
      <c r="Q1025">
        <f t="shared" si="740"/>
        <v>0</v>
      </c>
      <c r="R1025">
        <f t="shared" si="741"/>
        <v>0</v>
      </c>
      <c r="S1025">
        <f t="shared" si="742"/>
        <v>0</v>
      </c>
      <c r="T1025">
        <f t="shared" si="743"/>
        <v>0</v>
      </c>
      <c r="U1025">
        <f t="shared" si="744"/>
        <v>0</v>
      </c>
      <c r="V1025">
        <f t="shared" si="745"/>
        <v>0</v>
      </c>
      <c r="W1025">
        <f t="shared" si="746"/>
        <v>7.6</v>
      </c>
      <c r="X1025">
        <f t="shared" si="747"/>
        <v>0</v>
      </c>
      <c r="Y1025">
        <f t="shared" si="748"/>
        <v>0</v>
      </c>
      <c r="AA1025">
        <v>35806607</v>
      </c>
      <c r="AB1025">
        <f t="shared" si="749"/>
        <v>8.27</v>
      </c>
      <c r="AC1025">
        <f t="shared" si="750"/>
        <v>8.27</v>
      </c>
      <c r="AD1025">
        <f t="shared" si="775"/>
        <v>0</v>
      </c>
      <c r="AE1025">
        <f t="shared" si="776"/>
        <v>0</v>
      </c>
      <c r="AF1025">
        <f t="shared" si="777"/>
        <v>0</v>
      </c>
      <c r="AG1025">
        <f t="shared" si="751"/>
        <v>0</v>
      </c>
      <c r="AH1025">
        <f t="shared" si="778"/>
        <v>0</v>
      </c>
      <c r="AI1025">
        <f t="shared" si="779"/>
        <v>0</v>
      </c>
      <c r="AJ1025">
        <f t="shared" si="752"/>
        <v>0.38</v>
      </c>
      <c r="AK1025">
        <v>8.27</v>
      </c>
      <c r="AL1025">
        <v>8.27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0.38</v>
      </c>
      <c r="AT1025">
        <v>0</v>
      </c>
      <c r="AU1025">
        <v>0</v>
      </c>
      <c r="AV1025">
        <v>1</v>
      </c>
      <c r="AW1025">
        <v>1</v>
      </c>
      <c r="AZ1025">
        <v>1</v>
      </c>
      <c r="BA1025">
        <v>1</v>
      </c>
      <c r="BB1025">
        <v>1</v>
      </c>
      <c r="BC1025">
        <v>2.62</v>
      </c>
      <c r="BD1025" t="s">
        <v>3</v>
      </c>
      <c r="BE1025" t="s">
        <v>3</v>
      </c>
      <c r="BF1025" t="s">
        <v>3</v>
      </c>
      <c r="BG1025" t="s">
        <v>3</v>
      </c>
      <c r="BH1025">
        <v>3</v>
      </c>
      <c r="BI1025">
        <v>1</v>
      </c>
      <c r="BJ1025" t="s">
        <v>349</v>
      </c>
      <c r="BM1025">
        <v>500001</v>
      </c>
      <c r="BN1025">
        <v>0</v>
      </c>
      <c r="BO1025" t="s">
        <v>347</v>
      </c>
      <c r="BP1025">
        <v>1</v>
      </c>
      <c r="BQ1025">
        <v>8</v>
      </c>
      <c r="BR1025">
        <v>0</v>
      </c>
      <c r="BS1025">
        <v>1</v>
      </c>
      <c r="BT1025">
        <v>1</v>
      </c>
      <c r="BU1025">
        <v>1</v>
      </c>
      <c r="BV1025">
        <v>1</v>
      </c>
      <c r="BW1025">
        <v>1</v>
      </c>
      <c r="BX1025">
        <v>1</v>
      </c>
      <c r="BY1025" t="s">
        <v>3</v>
      </c>
      <c r="BZ1025">
        <v>0</v>
      </c>
      <c r="CA1025">
        <v>0</v>
      </c>
      <c r="CE1025">
        <v>0</v>
      </c>
      <c r="CF1025">
        <v>0</v>
      </c>
      <c r="CG1025">
        <v>0</v>
      </c>
      <c r="CM1025">
        <v>0</v>
      </c>
      <c r="CN1025" t="s">
        <v>3</v>
      </c>
      <c r="CO1025">
        <v>0</v>
      </c>
      <c r="CP1025">
        <f t="shared" si="753"/>
        <v>433.35</v>
      </c>
      <c r="CQ1025">
        <f t="shared" si="754"/>
        <v>21.667400000000001</v>
      </c>
      <c r="CR1025">
        <f t="shared" si="755"/>
        <v>0</v>
      </c>
      <c r="CS1025">
        <f t="shared" si="756"/>
        <v>0</v>
      </c>
      <c r="CT1025">
        <f t="shared" si="757"/>
        <v>0</v>
      </c>
      <c r="CU1025">
        <f t="shared" si="758"/>
        <v>0</v>
      </c>
      <c r="CV1025">
        <f t="shared" si="759"/>
        <v>0</v>
      </c>
      <c r="CW1025">
        <f t="shared" si="760"/>
        <v>0</v>
      </c>
      <c r="CX1025">
        <f t="shared" si="761"/>
        <v>0.38</v>
      </c>
      <c r="CY1025">
        <f t="shared" si="762"/>
        <v>0</v>
      </c>
      <c r="CZ1025">
        <f t="shared" si="763"/>
        <v>0</v>
      </c>
      <c r="DC1025" t="s">
        <v>3</v>
      </c>
      <c r="DD1025" t="s">
        <v>3</v>
      </c>
      <c r="DE1025" t="s">
        <v>3</v>
      </c>
      <c r="DF1025" t="s">
        <v>3</v>
      </c>
      <c r="DG1025" t="s">
        <v>3</v>
      </c>
      <c r="DH1025" t="s">
        <v>3</v>
      </c>
      <c r="DI1025" t="s">
        <v>3</v>
      </c>
      <c r="DJ1025" t="s">
        <v>3</v>
      </c>
      <c r="DK1025" t="s">
        <v>3</v>
      </c>
      <c r="DL1025" t="s">
        <v>3</v>
      </c>
      <c r="DM1025" t="s">
        <v>3</v>
      </c>
      <c r="DN1025">
        <v>0</v>
      </c>
      <c r="DO1025">
        <v>0</v>
      </c>
      <c r="DP1025">
        <v>1</v>
      </c>
      <c r="DQ1025">
        <v>1</v>
      </c>
      <c r="DU1025">
        <v>1003</v>
      </c>
      <c r="DV1025" t="s">
        <v>151</v>
      </c>
      <c r="DW1025" t="s">
        <v>151</v>
      </c>
      <c r="DX1025">
        <v>1</v>
      </c>
      <c r="DZ1025" t="s">
        <v>3</v>
      </c>
      <c r="EA1025" t="s">
        <v>3</v>
      </c>
      <c r="EB1025" t="s">
        <v>3</v>
      </c>
      <c r="EC1025" t="s">
        <v>3</v>
      </c>
      <c r="EE1025">
        <v>29085443</v>
      </c>
      <c r="EF1025">
        <v>8</v>
      </c>
      <c r="EG1025" t="s">
        <v>153</v>
      </c>
      <c r="EH1025">
        <v>0</v>
      </c>
      <c r="EI1025" t="s">
        <v>3</v>
      </c>
      <c r="EJ1025">
        <v>1</v>
      </c>
      <c r="EK1025">
        <v>500001</v>
      </c>
      <c r="EL1025" t="s">
        <v>154</v>
      </c>
      <c r="EM1025" t="s">
        <v>155</v>
      </c>
      <c r="EO1025" t="s">
        <v>3</v>
      </c>
      <c r="EQ1025">
        <v>0</v>
      </c>
      <c r="ER1025">
        <v>8.27</v>
      </c>
      <c r="ES1025">
        <v>8.27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FQ1025">
        <v>0</v>
      </c>
      <c r="FR1025">
        <f t="shared" si="764"/>
        <v>0</v>
      </c>
      <c r="FS1025">
        <v>0</v>
      </c>
      <c r="FX1025">
        <v>0</v>
      </c>
      <c r="FY1025">
        <v>0</v>
      </c>
      <c r="GA1025" t="s">
        <v>3</v>
      </c>
      <c r="GD1025">
        <v>1</v>
      </c>
      <c r="GF1025">
        <v>987958059</v>
      </c>
      <c r="GG1025">
        <v>2</v>
      </c>
      <c r="GH1025">
        <v>1</v>
      </c>
      <c r="GI1025">
        <v>2</v>
      </c>
      <c r="GJ1025">
        <v>0</v>
      </c>
      <c r="GK1025">
        <v>0</v>
      </c>
      <c r="GL1025">
        <f t="shared" si="765"/>
        <v>0</v>
      </c>
      <c r="GM1025">
        <f t="shared" si="766"/>
        <v>433.35</v>
      </c>
      <c r="GN1025">
        <f t="shared" si="767"/>
        <v>433.35</v>
      </c>
      <c r="GO1025">
        <f t="shared" si="768"/>
        <v>0</v>
      </c>
      <c r="GP1025">
        <f t="shared" si="769"/>
        <v>0</v>
      </c>
      <c r="GR1025">
        <v>0</v>
      </c>
      <c r="GS1025">
        <v>3</v>
      </c>
      <c r="GT1025">
        <v>0</v>
      </c>
      <c r="GU1025" t="s">
        <v>3</v>
      </c>
      <c r="GV1025">
        <f t="shared" si="770"/>
        <v>0</v>
      </c>
      <c r="GW1025">
        <v>1</v>
      </c>
      <c r="GX1025">
        <f t="shared" si="771"/>
        <v>0</v>
      </c>
      <c r="HA1025">
        <v>0</v>
      </c>
      <c r="HB1025">
        <v>0</v>
      </c>
      <c r="HC1025">
        <f t="shared" si="772"/>
        <v>0</v>
      </c>
      <c r="HE1025" t="s">
        <v>3</v>
      </c>
      <c r="HF1025" t="s">
        <v>3</v>
      </c>
      <c r="IK1025">
        <v>0</v>
      </c>
    </row>
    <row r="1026" spans="1:245">
      <c r="A1026">
        <v>17</v>
      </c>
      <c r="B1026">
        <v>0</v>
      </c>
      <c r="E1026" t="s">
        <v>229</v>
      </c>
      <c r="F1026" t="s">
        <v>350</v>
      </c>
      <c r="G1026" t="s">
        <v>351</v>
      </c>
      <c r="H1026" t="s">
        <v>61</v>
      </c>
      <c r="I1026">
        <f>ROUND(25/100,9)</f>
        <v>0.25</v>
      </c>
      <c r="J1026">
        <v>0</v>
      </c>
      <c r="O1026">
        <f t="shared" si="738"/>
        <v>13.8</v>
      </c>
      <c r="P1026">
        <f t="shared" si="739"/>
        <v>13.8</v>
      </c>
      <c r="Q1026">
        <f t="shared" si="740"/>
        <v>0</v>
      </c>
      <c r="R1026">
        <f t="shared" si="741"/>
        <v>0</v>
      </c>
      <c r="S1026">
        <f t="shared" si="742"/>
        <v>0</v>
      </c>
      <c r="T1026">
        <f t="shared" si="743"/>
        <v>0</v>
      </c>
      <c r="U1026">
        <f t="shared" si="744"/>
        <v>0</v>
      </c>
      <c r="V1026">
        <f t="shared" si="745"/>
        <v>0</v>
      </c>
      <c r="W1026">
        <f t="shared" si="746"/>
        <v>0.99</v>
      </c>
      <c r="X1026">
        <f t="shared" si="747"/>
        <v>0</v>
      </c>
      <c r="Y1026">
        <f t="shared" si="748"/>
        <v>0</v>
      </c>
      <c r="AA1026">
        <v>35806607</v>
      </c>
      <c r="AB1026">
        <f t="shared" si="749"/>
        <v>86.24</v>
      </c>
      <c r="AC1026">
        <f t="shared" si="750"/>
        <v>86.24</v>
      </c>
      <c r="AD1026">
        <f t="shared" si="775"/>
        <v>0</v>
      </c>
      <c r="AE1026">
        <f t="shared" si="776"/>
        <v>0</v>
      </c>
      <c r="AF1026">
        <f t="shared" si="777"/>
        <v>0</v>
      </c>
      <c r="AG1026">
        <f t="shared" si="751"/>
        <v>0</v>
      </c>
      <c r="AH1026">
        <f t="shared" si="778"/>
        <v>0</v>
      </c>
      <c r="AI1026">
        <f t="shared" si="779"/>
        <v>0</v>
      </c>
      <c r="AJ1026">
        <f t="shared" si="752"/>
        <v>3.95</v>
      </c>
      <c r="AK1026">
        <v>86.24</v>
      </c>
      <c r="AL1026">
        <v>86.24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3.95</v>
      </c>
      <c r="AT1026">
        <v>0</v>
      </c>
      <c r="AU1026">
        <v>0</v>
      </c>
      <c r="AV1026">
        <v>1</v>
      </c>
      <c r="AW1026">
        <v>1</v>
      </c>
      <c r="AZ1026">
        <v>1</v>
      </c>
      <c r="BA1026">
        <v>1</v>
      </c>
      <c r="BB1026">
        <v>1</v>
      </c>
      <c r="BC1026">
        <v>0.64</v>
      </c>
      <c r="BD1026" t="s">
        <v>3</v>
      </c>
      <c r="BE1026" t="s">
        <v>3</v>
      </c>
      <c r="BF1026" t="s">
        <v>3</v>
      </c>
      <c r="BG1026" t="s">
        <v>3</v>
      </c>
      <c r="BH1026">
        <v>3</v>
      </c>
      <c r="BI1026">
        <v>1</v>
      </c>
      <c r="BJ1026" t="s">
        <v>352</v>
      </c>
      <c r="BM1026">
        <v>500001</v>
      </c>
      <c r="BN1026">
        <v>0</v>
      </c>
      <c r="BO1026" t="s">
        <v>350</v>
      </c>
      <c r="BP1026">
        <v>1</v>
      </c>
      <c r="BQ1026">
        <v>8</v>
      </c>
      <c r="BR1026">
        <v>0</v>
      </c>
      <c r="BS1026">
        <v>1</v>
      </c>
      <c r="BT1026">
        <v>1</v>
      </c>
      <c r="BU1026">
        <v>1</v>
      </c>
      <c r="BV1026">
        <v>1</v>
      </c>
      <c r="BW1026">
        <v>1</v>
      </c>
      <c r="BX1026">
        <v>1</v>
      </c>
      <c r="BY1026" t="s">
        <v>3</v>
      </c>
      <c r="BZ1026">
        <v>0</v>
      </c>
      <c r="CA1026">
        <v>0</v>
      </c>
      <c r="CE1026">
        <v>0</v>
      </c>
      <c r="CF1026">
        <v>0</v>
      </c>
      <c r="CG1026">
        <v>0</v>
      </c>
      <c r="CM1026">
        <v>0</v>
      </c>
      <c r="CN1026" t="s">
        <v>3</v>
      </c>
      <c r="CO1026">
        <v>0</v>
      </c>
      <c r="CP1026">
        <f t="shared" si="753"/>
        <v>13.8</v>
      </c>
      <c r="CQ1026">
        <f t="shared" si="754"/>
        <v>55.193599999999996</v>
      </c>
      <c r="CR1026">
        <f t="shared" si="755"/>
        <v>0</v>
      </c>
      <c r="CS1026">
        <f t="shared" si="756"/>
        <v>0</v>
      </c>
      <c r="CT1026">
        <f t="shared" si="757"/>
        <v>0</v>
      </c>
      <c r="CU1026">
        <f t="shared" si="758"/>
        <v>0</v>
      </c>
      <c r="CV1026">
        <f t="shared" si="759"/>
        <v>0</v>
      </c>
      <c r="CW1026">
        <f t="shared" si="760"/>
        <v>0</v>
      </c>
      <c r="CX1026">
        <f t="shared" si="761"/>
        <v>3.95</v>
      </c>
      <c r="CY1026">
        <f t="shared" si="762"/>
        <v>0</v>
      </c>
      <c r="CZ1026">
        <f t="shared" si="763"/>
        <v>0</v>
      </c>
      <c r="DC1026" t="s">
        <v>3</v>
      </c>
      <c r="DD1026" t="s">
        <v>3</v>
      </c>
      <c r="DE1026" t="s">
        <v>3</v>
      </c>
      <c r="DF1026" t="s">
        <v>3</v>
      </c>
      <c r="DG1026" t="s">
        <v>3</v>
      </c>
      <c r="DH1026" t="s">
        <v>3</v>
      </c>
      <c r="DI1026" t="s">
        <v>3</v>
      </c>
      <c r="DJ1026" t="s">
        <v>3</v>
      </c>
      <c r="DK1026" t="s">
        <v>3</v>
      </c>
      <c r="DL1026" t="s">
        <v>3</v>
      </c>
      <c r="DM1026" t="s">
        <v>3</v>
      </c>
      <c r="DN1026">
        <v>0</v>
      </c>
      <c r="DO1026">
        <v>0</v>
      </c>
      <c r="DP1026">
        <v>1</v>
      </c>
      <c r="DQ1026">
        <v>1</v>
      </c>
      <c r="DU1026">
        <v>1010</v>
      </c>
      <c r="DV1026" t="s">
        <v>61</v>
      </c>
      <c r="DW1026" t="s">
        <v>61</v>
      </c>
      <c r="DX1026">
        <v>100</v>
      </c>
      <c r="DZ1026" t="s">
        <v>3</v>
      </c>
      <c r="EA1026" t="s">
        <v>3</v>
      </c>
      <c r="EB1026" t="s">
        <v>3</v>
      </c>
      <c r="EC1026" t="s">
        <v>3</v>
      </c>
      <c r="EE1026">
        <v>29085443</v>
      </c>
      <c r="EF1026">
        <v>8</v>
      </c>
      <c r="EG1026" t="s">
        <v>153</v>
      </c>
      <c r="EH1026">
        <v>0</v>
      </c>
      <c r="EI1026" t="s">
        <v>3</v>
      </c>
      <c r="EJ1026">
        <v>1</v>
      </c>
      <c r="EK1026">
        <v>500001</v>
      </c>
      <c r="EL1026" t="s">
        <v>154</v>
      </c>
      <c r="EM1026" t="s">
        <v>155</v>
      </c>
      <c r="EO1026" t="s">
        <v>3</v>
      </c>
      <c r="EQ1026">
        <v>0</v>
      </c>
      <c r="ER1026">
        <v>86.24</v>
      </c>
      <c r="ES1026">
        <v>86.24</v>
      </c>
      <c r="ET1026">
        <v>0</v>
      </c>
      <c r="EU1026">
        <v>0</v>
      </c>
      <c r="EV1026">
        <v>0</v>
      </c>
      <c r="EW1026">
        <v>0</v>
      </c>
      <c r="EX1026">
        <v>0</v>
      </c>
      <c r="EY1026">
        <v>0</v>
      </c>
      <c r="FQ1026">
        <v>0</v>
      </c>
      <c r="FR1026">
        <f t="shared" si="764"/>
        <v>0</v>
      </c>
      <c r="FS1026">
        <v>0</v>
      </c>
      <c r="FX1026">
        <v>0</v>
      </c>
      <c r="FY1026">
        <v>0</v>
      </c>
      <c r="GA1026" t="s">
        <v>3</v>
      </c>
      <c r="GD1026">
        <v>1</v>
      </c>
      <c r="GF1026">
        <v>-228248654</v>
      </c>
      <c r="GG1026">
        <v>2</v>
      </c>
      <c r="GH1026">
        <v>1</v>
      </c>
      <c r="GI1026">
        <v>2</v>
      </c>
      <c r="GJ1026">
        <v>0</v>
      </c>
      <c r="GK1026">
        <v>0</v>
      </c>
      <c r="GL1026">
        <f t="shared" si="765"/>
        <v>0</v>
      </c>
      <c r="GM1026">
        <f t="shared" si="766"/>
        <v>13.8</v>
      </c>
      <c r="GN1026">
        <f t="shared" si="767"/>
        <v>13.8</v>
      </c>
      <c r="GO1026">
        <f t="shared" si="768"/>
        <v>0</v>
      </c>
      <c r="GP1026">
        <f t="shared" si="769"/>
        <v>0</v>
      </c>
      <c r="GR1026">
        <v>0</v>
      </c>
      <c r="GS1026">
        <v>3</v>
      </c>
      <c r="GT1026">
        <v>0</v>
      </c>
      <c r="GU1026" t="s">
        <v>3</v>
      </c>
      <c r="GV1026">
        <f t="shared" si="770"/>
        <v>0</v>
      </c>
      <c r="GW1026">
        <v>1</v>
      </c>
      <c r="GX1026">
        <f t="shared" si="771"/>
        <v>0</v>
      </c>
      <c r="HA1026">
        <v>0</v>
      </c>
      <c r="HB1026">
        <v>0</v>
      </c>
      <c r="HC1026">
        <f t="shared" si="772"/>
        <v>0</v>
      </c>
      <c r="HE1026" t="s">
        <v>3</v>
      </c>
      <c r="HF1026" t="s">
        <v>3</v>
      </c>
      <c r="IK1026">
        <v>0</v>
      </c>
    </row>
    <row r="1027" spans="1:245">
      <c r="A1027">
        <v>17</v>
      </c>
      <c r="B1027">
        <v>0</v>
      </c>
      <c r="C1027">
        <f>ROW(SmtRes!A1222)</f>
        <v>1222</v>
      </c>
      <c r="D1027">
        <f>ROW(EtalonRes!A1205)</f>
        <v>1205</v>
      </c>
      <c r="E1027" t="s">
        <v>234</v>
      </c>
      <c r="F1027" t="s">
        <v>353</v>
      </c>
      <c r="G1027" t="s">
        <v>354</v>
      </c>
      <c r="H1027" t="s">
        <v>355</v>
      </c>
      <c r="I1027">
        <f>ROUND(4/100,9)</f>
        <v>0.04</v>
      </c>
      <c r="J1027">
        <v>0</v>
      </c>
      <c r="O1027">
        <f t="shared" si="738"/>
        <v>537.67999999999995</v>
      </c>
      <c r="P1027">
        <f t="shared" si="739"/>
        <v>0</v>
      </c>
      <c r="Q1027">
        <f t="shared" si="740"/>
        <v>0</v>
      </c>
      <c r="R1027">
        <f t="shared" si="741"/>
        <v>0</v>
      </c>
      <c r="S1027">
        <f t="shared" si="742"/>
        <v>537.67999999999995</v>
      </c>
      <c r="T1027">
        <f t="shared" si="743"/>
        <v>0</v>
      </c>
      <c r="U1027">
        <f t="shared" si="744"/>
        <v>1.4612000000000001</v>
      </c>
      <c r="V1027">
        <f t="shared" si="745"/>
        <v>0</v>
      </c>
      <c r="W1027">
        <f t="shared" si="746"/>
        <v>0</v>
      </c>
      <c r="X1027">
        <f t="shared" si="747"/>
        <v>430.14</v>
      </c>
      <c r="Y1027">
        <f t="shared" si="748"/>
        <v>198.94</v>
      </c>
      <c r="AA1027">
        <v>35806607</v>
      </c>
      <c r="AB1027">
        <f t="shared" si="749"/>
        <v>405.12</v>
      </c>
      <c r="AC1027">
        <f t="shared" si="750"/>
        <v>0</v>
      </c>
      <c r="AD1027">
        <f t="shared" si="775"/>
        <v>0</v>
      </c>
      <c r="AE1027">
        <f t="shared" si="776"/>
        <v>0</v>
      </c>
      <c r="AF1027">
        <f t="shared" si="777"/>
        <v>405.12</v>
      </c>
      <c r="AG1027">
        <f t="shared" si="751"/>
        <v>0</v>
      </c>
      <c r="AH1027">
        <f t="shared" si="778"/>
        <v>36.53</v>
      </c>
      <c r="AI1027">
        <f t="shared" si="779"/>
        <v>0</v>
      </c>
      <c r="AJ1027">
        <f t="shared" si="752"/>
        <v>0</v>
      </c>
      <c r="AK1027">
        <v>405.12</v>
      </c>
      <c r="AL1027">
        <v>0</v>
      </c>
      <c r="AM1027">
        <v>0</v>
      </c>
      <c r="AN1027">
        <v>0</v>
      </c>
      <c r="AO1027">
        <v>405.12</v>
      </c>
      <c r="AP1027">
        <v>0</v>
      </c>
      <c r="AQ1027">
        <v>36.53</v>
      </c>
      <c r="AR1027">
        <v>0</v>
      </c>
      <c r="AS1027">
        <v>0</v>
      </c>
      <c r="AT1027">
        <v>80</v>
      </c>
      <c r="AU1027">
        <v>37</v>
      </c>
      <c r="AV1027">
        <v>1</v>
      </c>
      <c r="AW1027">
        <v>1</v>
      </c>
      <c r="AZ1027">
        <v>1</v>
      </c>
      <c r="BA1027">
        <v>33.18</v>
      </c>
      <c r="BB1027">
        <v>1</v>
      </c>
      <c r="BC1027">
        <v>1</v>
      </c>
      <c r="BD1027" t="s">
        <v>3</v>
      </c>
      <c r="BE1027" t="s">
        <v>3</v>
      </c>
      <c r="BF1027" t="s">
        <v>3</v>
      </c>
      <c r="BG1027" t="s">
        <v>3</v>
      </c>
      <c r="BH1027">
        <v>0</v>
      </c>
      <c r="BI1027">
        <v>1</v>
      </c>
      <c r="BJ1027" t="s">
        <v>356</v>
      </c>
      <c r="BM1027">
        <v>15001</v>
      </c>
      <c r="BN1027">
        <v>0</v>
      </c>
      <c r="BO1027" t="s">
        <v>353</v>
      </c>
      <c r="BP1027">
        <v>1</v>
      </c>
      <c r="BQ1027">
        <v>2</v>
      </c>
      <c r="BR1027">
        <v>0</v>
      </c>
      <c r="BS1027">
        <v>33.18</v>
      </c>
      <c r="BT1027">
        <v>1</v>
      </c>
      <c r="BU1027">
        <v>1</v>
      </c>
      <c r="BV1027">
        <v>1</v>
      </c>
      <c r="BW1027">
        <v>1</v>
      </c>
      <c r="BX1027">
        <v>1</v>
      </c>
      <c r="BY1027" t="s">
        <v>3</v>
      </c>
      <c r="BZ1027">
        <v>105</v>
      </c>
      <c r="CA1027">
        <v>55</v>
      </c>
      <c r="CE1027">
        <v>0</v>
      </c>
      <c r="CF1027">
        <v>0</v>
      </c>
      <c r="CG1027">
        <v>0</v>
      </c>
      <c r="CM1027">
        <v>0</v>
      </c>
      <c r="CN1027" t="s">
        <v>3</v>
      </c>
      <c r="CO1027">
        <v>0</v>
      </c>
      <c r="CP1027">
        <f t="shared" si="753"/>
        <v>537.67999999999995</v>
      </c>
      <c r="CQ1027">
        <f t="shared" si="754"/>
        <v>0</v>
      </c>
      <c r="CR1027">
        <f t="shared" si="755"/>
        <v>0</v>
      </c>
      <c r="CS1027">
        <f t="shared" si="756"/>
        <v>0</v>
      </c>
      <c r="CT1027">
        <f t="shared" si="757"/>
        <v>13441.881600000001</v>
      </c>
      <c r="CU1027">
        <f t="shared" si="758"/>
        <v>0</v>
      </c>
      <c r="CV1027">
        <f t="shared" si="759"/>
        <v>36.53</v>
      </c>
      <c r="CW1027">
        <f t="shared" si="760"/>
        <v>0</v>
      </c>
      <c r="CX1027">
        <f t="shared" si="761"/>
        <v>0</v>
      </c>
      <c r="CY1027">
        <f t="shared" si="762"/>
        <v>430.14399999999995</v>
      </c>
      <c r="CZ1027">
        <f t="shared" si="763"/>
        <v>198.94159999999999</v>
      </c>
      <c r="DC1027" t="s">
        <v>3</v>
      </c>
      <c r="DD1027" t="s">
        <v>3</v>
      </c>
      <c r="DE1027" t="s">
        <v>3</v>
      </c>
      <c r="DF1027" t="s">
        <v>3</v>
      </c>
      <c r="DG1027" t="s">
        <v>3</v>
      </c>
      <c r="DH1027" t="s">
        <v>3</v>
      </c>
      <c r="DI1027" t="s">
        <v>3</v>
      </c>
      <c r="DJ1027" t="s">
        <v>3</v>
      </c>
      <c r="DK1027" t="s">
        <v>3</v>
      </c>
      <c r="DL1027" t="s">
        <v>3</v>
      </c>
      <c r="DM1027" t="s">
        <v>3</v>
      </c>
      <c r="DN1027">
        <v>0</v>
      </c>
      <c r="DO1027">
        <v>0</v>
      </c>
      <c r="DP1027">
        <v>1</v>
      </c>
      <c r="DQ1027">
        <v>1</v>
      </c>
      <c r="DU1027">
        <v>1013</v>
      </c>
      <c r="DV1027" t="s">
        <v>355</v>
      </c>
      <c r="DW1027" t="s">
        <v>355</v>
      </c>
      <c r="DX1027">
        <v>1</v>
      </c>
      <c r="DZ1027" t="s">
        <v>3</v>
      </c>
      <c r="EA1027" t="s">
        <v>3</v>
      </c>
      <c r="EB1027" t="s">
        <v>3</v>
      </c>
      <c r="EC1027" t="s">
        <v>3</v>
      </c>
      <c r="EE1027">
        <v>29085536</v>
      </c>
      <c r="EF1027">
        <v>2</v>
      </c>
      <c r="EG1027" t="s">
        <v>145</v>
      </c>
      <c r="EH1027">
        <v>0</v>
      </c>
      <c r="EI1027" t="s">
        <v>3</v>
      </c>
      <c r="EJ1027">
        <v>1</v>
      </c>
      <c r="EK1027">
        <v>15001</v>
      </c>
      <c r="EL1027" t="s">
        <v>160</v>
      </c>
      <c r="EM1027" t="s">
        <v>161</v>
      </c>
      <c r="EO1027" t="s">
        <v>3</v>
      </c>
      <c r="EQ1027">
        <v>0</v>
      </c>
      <c r="ER1027">
        <v>405.12</v>
      </c>
      <c r="ES1027">
        <v>0</v>
      </c>
      <c r="ET1027">
        <v>0</v>
      </c>
      <c r="EU1027">
        <v>0</v>
      </c>
      <c r="EV1027">
        <v>405.12</v>
      </c>
      <c r="EW1027">
        <v>36.53</v>
      </c>
      <c r="EX1027">
        <v>0</v>
      </c>
      <c r="EY1027">
        <v>0</v>
      </c>
      <c r="FQ1027">
        <v>0</v>
      </c>
      <c r="FR1027">
        <f t="shared" si="764"/>
        <v>0</v>
      </c>
      <c r="FS1027">
        <v>0</v>
      </c>
      <c r="FT1027" t="s">
        <v>148</v>
      </c>
      <c r="FU1027" t="s">
        <v>24</v>
      </c>
      <c r="FV1027" t="s">
        <v>24</v>
      </c>
      <c r="FW1027" t="s">
        <v>25</v>
      </c>
      <c r="FX1027">
        <v>94.5</v>
      </c>
      <c r="FY1027">
        <v>46.75</v>
      </c>
      <c r="GA1027" t="s">
        <v>3</v>
      </c>
      <c r="GD1027">
        <v>1</v>
      </c>
      <c r="GF1027">
        <v>-1280480835</v>
      </c>
      <c r="GG1027">
        <v>2</v>
      </c>
      <c r="GH1027">
        <v>1</v>
      </c>
      <c r="GI1027">
        <v>2</v>
      </c>
      <c r="GJ1027">
        <v>0</v>
      </c>
      <c r="GK1027">
        <v>0</v>
      </c>
      <c r="GL1027">
        <f t="shared" si="765"/>
        <v>0</v>
      </c>
      <c r="GM1027">
        <f t="shared" si="766"/>
        <v>1166.76</v>
      </c>
      <c r="GN1027">
        <f t="shared" si="767"/>
        <v>1166.76</v>
      </c>
      <c r="GO1027">
        <f t="shared" si="768"/>
        <v>0</v>
      </c>
      <c r="GP1027">
        <f t="shared" si="769"/>
        <v>0</v>
      </c>
      <c r="GR1027">
        <v>0</v>
      </c>
      <c r="GS1027">
        <v>3</v>
      </c>
      <c r="GT1027">
        <v>0</v>
      </c>
      <c r="GU1027" t="s">
        <v>3</v>
      </c>
      <c r="GV1027">
        <f t="shared" si="770"/>
        <v>0</v>
      </c>
      <c r="GW1027">
        <v>1</v>
      </c>
      <c r="GX1027">
        <f t="shared" si="771"/>
        <v>0</v>
      </c>
      <c r="HA1027">
        <v>0</v>
      </c>
      <c r="HB1027">
        <v>0</v>
      </c>
      <c r="HC1027">
        <f t="shared" si="772"/>
        <v>0</v>
      </c>
      <c r="HE1027" t="s">
        <v>3</v>
      </c>
      <c r="HF1027" t="s">
        <v>3</v>
      </c>
      <c r="IK1027">
        <v>0</v>
      </c>
    </row>
    <row r="1028" spans="1:245">
      <c r="A1028">
        <v>17</v>
      </c>
      <c r="B1028">
        <v>0</v>
      </c>
      <c r="C1028">
        <f>ROW(SmtRes!A1228)</f>
        <v>1228</v>
      </c>
      <c r="D1028">
        <f>ROW(EtalonRes!A1211)</f>
        <v>1211</v>
      </c>
      <c r="E1028" t="s">
        <v>238</v>
      </c>
      <c r="F1028" t="s">
        <v>277</v>
      </c>
      <c r="G1028" t="s">
        <v>278</v>
      </c>
      <c r="H1028" t="s">
        <v>61</v>
      </c>
      <c r="I1028">
        <f>ROUND(4/100,9)</f>
        <v>0.04</v>
      </c>
      <c r="J1028">
        <v>0</v>
      </c>
      <c r="O1028">
        <f t="shared" si="738"/>
        <v>1316.03</v>
      </c>
      <c r="P1028">
        <f t="shared" si="739"/>
        <v>56.79</v>
      </c>
      <c r="Q1028">
        <f t="shared" si="740"/>
        <v>16.38</v>
      </c>
      <c r="R1028">
        <f t="shared" si="741"/>
        <v>3.58</v>
      </c>
      <c r="S1028">
        <f t="shared" si="742"/>
        <v>1242.8599999999999</v>
      </c>
      <c r="T1028">
        <f t="shared" si="743"/>
        <v>0</v>
      </c>
      <c r="U1028">
        <f t="shared" si="744"/>
        <v>3.7760000000000002</v>
      </c>
      <c r="V1028">
        <f t="shared" si="745"/>
        <v>8.0000000000000002E-3</v>
      </c>
      <c r="W1028">
        <f t="shared" si="746"/>
        <v>0</v>
      </c>
      <c r="X1028">
        <f t="shared" si="747"/>
        <v>1009.62</v>
      </c>
      <c r="Y1028">
        <f t="shared" si="748"/>
        <v>648.15</v>
      </c>
      <c r="AA1028">
        <v>35806607</v>
      </c>
      <c r="AB1028">
        <f t="shared" si="749"/>
        <v>1101.54</v>
      </c>
      <c r="AC1028">
        <f t="shared" si="750"/>
        <v>120.73</v>
      </c>
      <c r="AD1028">
        <f t="shared" si="775"/>
        <v>44.36</v>
      </c>
      <c r="AE1028">
        <f t="shared" si="776"/>
        <v>2.7</v>
      </c>
      <c r="AF1028">
        <f t="shared" si="777"/>
        <v>936.45</v>
      </c>
      <c r="AG1028">
        <f t="shared" si="751"/>
        <v>0</v>
      </c>
      <c r="AH1028">
        <f t="shared" si="778"/>
        <v>94.4</v>
      </c>
      <c r="AI1028">
        <f t="shared" si="779"/>
        <v>0.2</v>
      </c>
      <c r="AJ1028">
        <f t="shared" si="752"/>
        <v>0</v>
      </c>
      <c r="AK1028">
        <v>1101.54</v>
      </c>
      <c r="AL1028">
        <v>120.73</v>
      </c>
      <c r="AM1028">
        <v>44.36</v>
      </c>
      <c r="AN1028">
        <v>2.7</v>
      </c>
      <c r="AO1028">
        <v>936.45</v>
      </c>
      <c r="AP1028">
        <v>0</v>
      </c>
      <c r="AQ1028">
        <v>94.4</v>
      </c>
      <c r="AR1028">
        <v>0.2</v>
      </c>
      <c r="AS1028">
        <v>0</v>
      </c>
      <c r="AT1028">
        <v>81</v>
      </c>
      <c r="AU1028">
        <v>52</v>
      </c>
      <c r="AV1028">
        <v>1</v>
      </c>
      <c r="AW1028">
        <v>1</v>
      </c>
      <c r="AZ1028">
        <v>1</v>
      </c>
      <c r="BA1028">
        <v>33.18</v>
      </c>
      <c r="BB1028">
        <v>9.23</v>
      </c>
      <c r="BC1028">
        <v>11.76</v>
      </c>
      <c r="BD1028" t="s">
        <v>3</v>
      </c>
      <c r="BE1028" t="s">
        <v>3</v>
      </c>
      <c r="BF1028" t="s">
        <v>3</v>
      </c>
      <c r="BG1028" t="s">
        <v>3</v>
      </c>
      <c r="BH1028">
        <v>0</v>
      </c>
      <c r="BI1028">
        <v>2</v>
      </c>
      <c r="BJ1028" t="s">
        <v>357</v>
      </c>
      <c r="BM1028">
        <v>108001</v>
      </c>
      <c r="BN1028">
        <v>0</v>
      </c>
      <c r="BO1028" t="s">
        <v>277</v>
      </c>
      <c r="BP1028">
        <v>1</v>
      </c>
      <c r="BQ1028">
        <v>3</v>
      </c>
      <c r="BR1028">
        <v>0</v>
      </c>
      <c r="BS1028">
        <v>33.18</v>
      </c>
      <c r="BT1028">
        <v>1</v>
      </c>
      <c r="BU1028">
        <v>1</v>
      </c>
      <c r="BV1028">
        <v>1</v>
      </c>
      <c r="BW1028">
        <v>1</v>
      </c>
      <c r="BX1028">
        <v>1</v>
      </c>
      <c r="BY1028" t="s">
        <v>3</v>
      </c>
      <c r="BZ1028">
        <v>95</v>
      </c>
      <c r="CA1028">
        <v>65</v>
      </c>
      <c r="CE1028">
        <v>0</v>
      </c>
      <c r="CF1028">
        <v>0</v>
      </c>
      <c r="CG1028">
        <v>0</v>
      </c>
      <c r="CM1028">
        <v>0</v>
      </c>
      <c r="CN1028" t="s">
        <v>3</v>
      </c>
      <c r="CO1028">
        <v>0</v>
      </c>
      <c r="CP1028">
        <f t="shared" si="753"/>
        <v>1316.03</v>
      </c>
      <c r="CQ1028">
        <f t="shared" si="754"/>
        <v>1419.7848000000001</v>
      </c>
      <c r="CR1028">
        <f t="shared" si="755"/>
        <v>409.44280000000003</v>
      </c>
      <c r="CS1028">
        <f t="shared" si="756"/>
        <v>89.585999999999999</v>
      </c>
      <c r="CT1028">
        <f t="shared" si="757"/>
        <v>31071.411</v>
      </c>
      <c r="CU1028">
        <f t="shared" si="758"/>
        <v>0</v>
      </c>
      <c r="CV1028">
        <f t="shared" si="759"/>
        <v>94.4</v>
      </c>
      <c r="CW1028">
        <f t="shared" si="760"/>
        <v>0.2</v>
      </c>
      <c r="CX1028">
        <f t="shared" si="761"/>
        <v>0</v>
      </c>
      <c r="CY1028">
        <f t="shared" si="762"/>
        <v>1009.6163999999999</v>
      </c>
      <c r="CZ1028">
        <f t="shared" si="763"/>
        <v>648.14879999999994</v>
      </c>
      <c r="DC1028" t="s">
        <v>3</v>
      </c>
      <c r="DD1028" t="s">
        <v>3</v>
      </c>
      <c r="DE1028" t="s">
        <v>3</v>
      </c>
      <c r="DF1028" t="s">
        <v>3</v>
      </c>
      <c r="DG1028" t="s">
        <v>3</v>
      </c>
      <c r="DH1028" t="s">
        <v>3</v>
      </c>
      <c r="DI1028" t="s">
        <v>3</v>
      </c>
      <c r="DJ1028" t="s">
        <v>3</v>
      </c>
      <c r="DK1028" t="s">
        <v>3</v>
      </c>
      <c r="DL1028" t="s">
        <v>3</v>
      </c>
      <c r="DM1028" t="s">
        <v>3</v>
      </c>
      <c r="DN1028">
        <v>0</v>
      </c>
      <c r="DO1028">
        <v>0</v>
      </c>
      <c r="DP1028">
        <v>1</v>
      </c>
      <c r="DQ1028">
        <v>1</v>
      </c>
      <c r="DU1028">
        <v>1010</v>
      </c>
      <c r="DV1028" t="s">
        <v>61</v>
      </c>
      <c r="DW1028" t="s">
        <v>61</v>
      </c>
      <c r="DX1028">
        <v>100</v>
      </c>
      <c r="DZ1028" t="s">
        <v>3</v>
      </c>
      <c r="EA1028" t="s">
        <v>3</v>
      </c>
      <c r="EB1028" t="s">
        <v>3</v>
      </c>
      <c r="EC1028" t="s">
        <v>3</v>
      </c>
      <c r="EE1028">
        <v>29085386</v>
      </c>
      <c r="EF1028">
        <v>3</v>
      </c>
      <c r="EG1028" t="s">
        <v>247</v>
      </c>
      <c r="EH1028">
        <v>0</v>
      </c>
      <c r="EI1028" t="s">
        <v>3</v>
      </c>
      <c r="EJ1028">
        <v>2</v>
      </c>
      <c r="EK1028">
        <v>108001</v>
      </c>
      <c r="EL1028" t="s">
        <v>248</v>
      </c>
      <c r="EM1028" t="s">
        <v>249</v>
      </c>
      <c r="EO1028" t="s">
        <v>3</v>
      </c>
      <c r="EQ1028">
        <v>0</v>
      </c>
      <c r="ER1028">
        <v>1101.54</v>
      </c>
      <c r="ES1028">
        <v>120.73</v>
      </c>
      <c r="ET1028">
        <v>44.36</v>
      </c>
      <c r="EU1028">
        <v>2.7</v>
      </c>
      <c r="EV1028">
        <v>936.45</v>
      </c>
      <c r="EW1028">
        <v>94.4</v>
      </c>
      <c r="EX1028">
        <v>0.2</v>
      </c>
      <c r="EY1028">
        <v>0</v>
      </c>
      <c r="FQ1028">
        <v>0</v>
      </c>
      <c r="FR1028">
        <f t="shared" si="764"/>
        <v>0</v>
      </c>
      <c r="FS1028">
        <v>0</v>
      </c>
      <c r="FV1028" t="s">
        <v>24</v>
      </c>
      <c r="FW1028" t="s">
        <v>25</v>
      </c>
      <c r="FX1028">
        <v>95</v>
      </c>
      <c r="FY1028">
        <v>65</v>
      </c>
      <c r="GA1028" t="s">
        <v>3</v>
      </c>
      <c r="GD1028">
        <v>1</v>
      </c>
      <c r="GF1028">
        <v>1562201403</v>
      </c>
      <c r="GG1028">
        <v>2</v>
      </c>
      <c r="GH1028">
        <v>1</v>
      </c>
      <c r="GI1028">
        <v>2</v>
      </c>
      <c r="GJ1028">
        <v>0</v>
      </c>
      <c r="GK1028">
        <v>0</v>
      </c>
      <c r="GL1028">
        <f t="shared" si="765"/>
        <v>0</v>
      </c>
      <c r="GM1028">
        <f t="shared" si="766"/>
        <v>2973.8</v>
      </c>
      <c r="GN1028">
        <f t="shared" si="767"/>
        <v>0</v>
      </c>
      <c r="GO1028">
        <f t="shared" si="768"/>
        <v>2973.8</v>
      </c>
      <c r="GP1028">
        <f t="shared" si="769"/>
        <v>0</v>
      </c>
      <c r="GR1028">
        <v>0</v>
      </c>
      <c r="GS1028">
        <v>3</v>
      </c>
      <c r="GT1028">
        <v>0</v>
      </c>
      <c r="GU1028" t="s">
        <v>3</v>
      </c>
      <c r="GV1028">
        <f t="shared" si="770"/>
        <v>0</v>
      </c>
      <c r="GW1028">
        <v>1</v>
      </c>
      <c r="GX1028">
        <f t="shared" si="771"/>
        <v>0</v>
      </c>
      <c r="HA1028">
        <v>0</v>
      </c>
      <c r="HB1028">
        <v>0</v>
      </c>
      <c r="HC1028">
        <f t="shared" si="772"/>
        <v>0</v>
      </c>
      <c r="HE1028" t="s">
        <v>3</v>
      </c>
      <c r="HF1028" t="s">
        <v>3</v>
      </c>
      <c r="IK1028">
        <v>0</v>
      </c>
    </row>
    <row r="1030" spans="1:245">
      <c r="A1030" s="2">
        <v>51</v>
      </c>
      <c r="B1030" s="2">
        <f>B997</f>
        <v>0</v>
      </c>
      <c r="C1030" s="2">
        <f>A997</f>
        <v>5</v>
      </c>
      <c r="D1030" s="2">
        <f>ROW(A997)</f>
        <v>997</v>
      </c>
      <c r="E1030" s="2"/>
      <c r="F1030" s="2" t="str">
        <f>IF(F997&lt;&gt;"",F997,"")</f>
        <v>Новый подраздел</v>
      </c>
      <c r="G1030" s="2" t="str">
        <f>IF(G997&lt;&gt;"",G997,"")</f>
        <v>ремонт</v>
      </c>
      <c r="H1030" s="2">
        <v>0</v>
      </c>
      <c r="I1030" s="2"/>
      <c r="J1030" s="2"/>
      <c r="K1030" s="2"/>
      <c r="L1030" s="2"/>
      <c r="M1030" s="2"/>
      <c r="N1030" s="2"/>
      <c r="O1030" s="2">
        <f t="shared" ref="O1030:T1030" si="780">ROUND(AB1030,2)</f>
        <v>145795.76999999999</v>
      </c>
      <c r="P1030" s="2">
        <f t="shared" si="780"/>
        <v>97095</v>
      </c>
      <c r="Q1030" s="2">
        <f t="shared" si="780"/>
        <v>2465.98</v>
      </c>
      <c r="R1030" s="2">
        <f t="shared" si="780"/>
        <v>937.99</v>
      </c>
      <c r="S1030" s="2">
        <f t="shared" si="780"/>
        <v>46234.79</v>
      </c>
      <c r="T1030" s="2">
        <f t="shared" si="780"/>
        <v>0</v>
      </c>
      <c r="U1030" s="2">
        <f>AH1030</f>
        <v>154.00501500000001</v>
      </c>
      <c r="V1030" s="2">
        <f>AI1030</f>
        <v>2.6966975000000004</v>
      </c>
      <c r="W1030" s="2">
        <f>ROUND(AJ1030,2)</f>
        <v>577.57000000000005</v>
      </c>
      <c r="X1030" s="2">
        <f>ROUND(AK1030,2)</f>
        <v>41532.660000000003</v>
      </c>
      <c r="Y1030" s="2">
        <f>ROUND(AL1030,2)</f>
        <v>20816.41</v>
      </c>
      <c r="Z1030" s="2"/>
      <c r="AA1030" s="2"/>
      <c r="AB1030" s="2">
        <f>ROUND(SUMIF(AA1001:AA1028,"=35806607",O1001:O1028),2)</f>
        <v>145795.76999999999</v>
      </c>
      <c r="AC1030" s="2">
        <f>ROUND(SUMIF(AA1001:AA1028,"=35806607",P1001:P1028),2)</f>
        <v>97095</v>
      </c>
      <c r="AD1030" s="2">
        <f>ROUND(SUMIF(AA1001:AA1028,"=35806607",Q1001:Q1028),2)</f>
        <v>2465.98</v>
      </c>
      <c r="AE1030" s="2">
        <f>ROUND(SUMIF(AA1001:AA1028,"=35806607",R1001:R1028),2)</f>
        <v>937.99</v>
      </c>
      <c r="AF1030" s="2">
        <f>ROUND(SUMIF(AA1001:AA1028,"=35806607",S1001:S1028),2)</f>
        <v>46234.79</v>
      </c>
      <c r="AG1030" s="2">
        <f>ROUND(SUMIF(AA1001:AA1028,"=35806607",T1001:T1028),2)</f>
        <v>0</v>
      </c>
      <c r="AH1030" s="2">
        <f>SUMIF(AA1001:AA1028,"=35806607",U1001:U1028)</f>
        <v>154.00501500000001</v>
      </c>
      <c r="AI1030" s="2">
        <f>SUMIF(AA1001:AA1028,"=35806607",V1001:V1028)</f>
        <v>2.6966975000000004</v>
      </c>
      <c r="AJ1030" s="2">
        <f>ROUND(SUMIF(AA1001:AA1028,"=35806607",W1001:W1028),2)</f>
        <v>577.57000000000005</v>
      </c>
      <c r="AK1030" s="2">
        <f>ROUND(SUMIF(AA1001:AA1028,"=35806607",X1001:X1028),2)</f>
        <v>41532.660000000003</v>
      </c>
      <c r="AL1030" s="2">
        <f>ROUND(SUMIF(AA1001:AA1028,"=35806607",Y1001:Y1028),2)</f>
        <v>20816.41</v>
      </c>
      <c r="AM1030" s="2"/>
      <c r="AN1030" s="2"/>
      <c r="AO1030" s="2">
        <f t="shared" ref="AO1030:BD1030" si="781">ROUND(BX1030,2)</f>
        <v>0</v>
      </c>
      <c r="AP1030" s="2">
        <f t="shared" si="781"/>
        <v>0</v>
      </c>
      <c r="AQ1030" s="2">
        <f t="shared" si="781"/>
        <v>0</v>
      </c>
      <c r="AR1030" s="2">
        <f t="shared" si="781"/>
        <v>208144.84</v>
      </c>
      <c r="AS1030" s="2">
        <f t="shared" si="781"/>
        <v>203971.01</v>
      </c>
      <c r="AT1030" s="2">
        <f t="shared" si="781"/>
        <v>4173.83</v>
      </c>
      <c r="AU1030" s="2">
        <f t="shared" si="781"/>
        <v>0</v>
      </c>
      <c r="AV1030" s="2">
        <f t="shared" si="781"/>
        <v>97095</v>
      </c>
      <c r="AW1030" s="2">
        <f t="shared" si="781"/>
        <v>97095</v>
      </c>
      <c r="AX1030" s="2">
        <f t="shared" si="781"/>
        <v>0</v>
      </c>
      <c r="AY1030" s="2">
        <f t="shared" si="781"/>
        <v>97095</v>
      </c>
      <c r="AZ1030" s="2">
        <f t="shared" si="781"/>
        <v>0</v>
      </c>
      <c r="BA1030" s="2">
        <f t="shared" si="781"/>
        <v>0</v>
      </c>
      <c r="BB1030" s="2">
        <f t="shared" si="781"/>
        <v>0</v>
      </c>
      <c r="BC1030" s="2">
        <f t="shared" si="781"/>
        <v>0</v>
      </c>
      <c r="BD1030" s="2">
        <f t="shared" si="781"/>
        <v>0</v>
      </c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>
        <f>ROUND(SUMIF(AA1001:AA1028,"=35806607",FQ1001:FQ1028),2)</f>
        <v>0</v>
      </c>
      <c r="BY1030" s="2">
        <f>ROUND(SUMIF(AA1001:AA1028,"=35806607",FR1001:FR1028),2)</f>
        <v>0</v>
      </c>
      <c r="BZ1030" s="2">
        <f>ROUND(SUMIF(AA1001:AA1028,"=35806607",GL1001:GL1028),2)</f>
        <v>0</v>
      </c>
      <c r="CA1030" s="2">
        <f>ROUND(SUMIF(AA1001:AA1028,"=35806607",GM1001:GM1028),2)</f>
        <v>208144.84</v>
      </c>
      <c r="CB1030" s="2">
        <f>ROUND(SUMIF(AA1001:AA1028,"=35806607",GN1001:GN1028),2)</f>
        <v>203971.01</v>
      </c>
      <c r="CC1030" s="2">
        <f>ROUND(SUMIF(AA1001:AA1028,"=35806607",GO1001:GO1028),2)</f>
        <v>4173.83</v>
      </c>
      <c r="CD1030" s="2">
        <f>ROUND(SUMIF(AA1001:AA1028,"=35806607",GP1001:GP1028),2)</f>
        <v>0</v>
      </c>
      <c r="CE1030" s="2">
        <f>AC1030-BX1030</f>
        <v>97095</v>
      </c>
      <c r="CF1030" s="2">
        <f>AC1030-BY1030</f>
        <v>97095</v>
      </c>
      <c r="CG1030" s="2">
        <f>BX1030-BZ1030</f>
        <v>0</v>
      </c>
      <c r="CH1030" s="2">
        <f>AC1030-BX1030-BY1030+BZ1030</f>
        <v>97095</v>
      </c>
      <c r="CI1030" s="2">
        <f>BY1030-BZ1030</f>
        <v>0</v>
      </c>
      <c r="CJ1030" s="2">
        <f>ROUND(SUMIF(AA1001:AA1028,"=35806607",GX1001:GX1028),2)</f>
        <v>0</v>
      </c>
      <c r="CK1030" s="2">
        <f>ROUND(SUMIF(AA1001:AA1028,"=35806607",GY1001:GY1028),2)</f>
        <v>0</v>
      </c>
      <c r="CL1030" s="2">
        <f>ROUND(SUMIF(AA1001:AA1028,"=35806607",GZ1001:GZ1028),2)</f>
        <v>0</v>
      </c>
      <c r="CM1030" s="2">
        <f>ROUND(SUMIF(AA1001:AA1028,"=35806607",HD1001:HD1028),2)</f>
        <v>0</v>
      </c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>
        <v>0</v>
      </c>
    </row>
    <row r="1032" spans="1:245">
      <c r="A1032" s="4">
        <v>50</v>
      </c>
      <c r="B1032" s="4">
        <v>0</v>
      </c>
      <c r="C1032" s="4">
        <v>0</v>
      </c>
      <c r="D1032" s="4">
        <v>1</v>
      </c>
      <c r="E1032" s="4">
        <v>201</v>
      </c>
      <c r="F1032" s="4">
        <f>ROUND(Source!O1030,O1032)</f>
        <v>145795.76999999999</v>
      </c>
      <c r="G1032" s="4" t="s">
        <v>81</v>
      </c>
      <c r="H1032" s="4" t="s">
        <v>82</v>
      </c>
      <c r="I1032" s="4"/>
      <c r="J1032" s="4"/>
      <c r="K1032" s="4">
        <v>201</v>
      </c>
      <c r="L1032" s="4">
        <v>1</v>
      </c>
      <c r="M1032" s="4">
        <v>3</v>
      </c>
      <c r="N1032" s="4" t="s">
        <v>3</v>
      </c>
      <c r="O1032" s="4">
        <v>2</v>
      </c>
      <c r="P1032" s="4"/>
      <c r="Q1032" s="4"/>
      <c r="R1032" s="4"/>
      <c r="S1032" s="4"/>
      <c r="T1032" s="4"/>
      <c r="U1032" s="4"/>
      <c r="V1032" s="4"/>
      <c r="W1032" s="4"/>
    </row>
    <row r="1033" spans="1:245">
      <c r="A1033" s="4">
        <v>50</v>
      </c>
      <c r="B1033" s="4">
        <v>0</v>
      </c>
      <c r="C1033" s="4">
        <v>0</v>
      </c>
      <c r="D1033" s="4">
        <v>1</v>
      </c>
      <c r="E1033" s="4">
        <v>202</v>
      </c>
      <c r="F1033" s="4">
        <f>ROUND(Source!P1030,O1033)</f>
        <v>97095</v>
      </c>
      <c r="G1033" s="4" t="s">
        <v>83</v>
      </c>
      <c r="H1033" s="4" t="s">
        <v>84</v>
      </c>
      <c r="I1033" s="4"/>
      <c r="J1033" s="4"/>
      <c r="K1033" s="4">
        <v>202</v>
      </c>
      <c r="L1033" s="4">
        <v>2</v>
      </c>
      <c r="M1033" s="4">
        <v>3</v>
      </c>
      <c r="N1033" s="4" t="s">
        <v>3</v>
      </c>
      <c r="O1033" s="4">
        <v>2</v>
      </c>
      <c r="P1033" s="4"/>
      <c r="Q1033" s="4"/>
      <c r="R1033" s="4"/>
      <c r="S1033" s="4"/>
      <c r="T1033" s="4"/>
      <c r="U1033" s="4"/>
      <c r="V1033" s="4"/>
      <c r="W1033" s="4"/>
    </row>
    <row r="1034" spans="1:245">
      <c r="A1034" s="4">
        <v>50</v>
      </c>
      <c r="B1034" s="4">
        <v>0</v>
      </c>
      <c r="C1034" s="4">
        <v>0</v>
      </c>
      <c r="D1034" s="4">
        <v>1</v>
      </c>
      <c r="E1034" s="4">
        <v>222</v>
      </c>
      <c r="F1034" s="4">
        <f>ROUND(Source!AO1030,O1034)</f>
        <v>0</v>
      </c>
      <c r="G1034" s="4" t="s">
        <v>85</v>
      </c>
      <c r="H1034" s="4" t="s">
        <v>86</v>
      </c>
      <c r="I1034" s="4"/>
      <c r="J1034" s="4"/>
      <c r="K1034" s="4">
        <v>222</v>
      </c>
      <c r="L1034" s="4">
        <v>3</v>
      </c>
      <c r="M1034" s="4">
        <v>3</v>
      </c>
      <c r="N1034" s="4" t="s">
        <v>3</v>
      </c>
      <c r="O1034" s="4">
        <v>2</v>
      </c>
      <c r="P1034" s="4"/>
      <c r="Q1034" s="4"/>
      <c r="R1034" s="4"/>
      <c r="S1034" s="4"/>
      <c r="T1034" s="4"/>
      <c r="U1034" s="4"/>
      <c r="V1034" s="4"/>
      <c r="W1034" s="4"/>
    </row>
    <row r="1035" spans="1:245">
      <c r="A1035" s="4">
        <v>50</v>
      </c>
      <c r="B1035" s="4">
        <v>0</v>
      </c>
      <c r="C1035" s="4">
        <v>0</v>
      </c>
      <c r="D1035" s="4">
        <v>1</v>
      </c>
      <c r="E1035" s="4">
        <v>225</v>
      </c>
      <c r="F1035" s="4">
        <f>ROUND(Source!AV1030,O1035)</f>
        <v>97095</v>
      </c>
      <c r="G1035" s="4" t="s">
        <v>87</v>
      </c>
      <c r="H1035" s="4" t="s">
        <v>88</v>
      </c>
      <c r="I1035" s="4"/>
      <c r="J1035" s="4"/>
      <c r="K1035" s="4">
        <v>225</v>
      </c>
      <c r="L1035" s="4">
        <v>4</v>
      </c>
      <c r="M1035" s="4">
        <v>3</v>
      </c>
      <c r="N1035" s="4" t="s">
        <v>3</v>
      </c>
      <c r="O1035" s="4">
        <v>2</v>
      </c>
      <c r="P1035" s="4"/>
      <c r="Q1035" s="4"/>
      <c r="R1035" s="4"/>
      <c r="S1035" s="4"/>
      <c r="T1035" s="4"/>
      <c r="U1035" s="4"/>
      <c r="V1035" s="4"/>
      <c r="W1035" s="4"/>
    </row>
    <row r="1036" spans="1:245">
      <c r="A1036" s="4">
        <v>50</v>
      </c>
      <c r="B1036" s="4">
        <v>0</v>
      </c>
      <c r="C1036" s="4">
        <v>0</v>
      </c>
      <c r="D1036" s="4">
        <v>1</v>
      </c>
      <c r="E1036" s="4">
        <v>226</v>
      </c>
      <c r="F1036" s="4">
        <f>ROUND(Source!AW1030,O1036)</f>
        <v>97095</v>
      </c>
      <c r="G1036" s="4" t="s">
        <v>89</v>
      </c>
      <c r="H1036" s="4" t="s">
        <v>90</v>
      </c>
      <c r="I1036" s="4"/>
      <c r="J1036" s="4"/>
      <c r="K1036" s="4">
        <v>226</v>
      </c>
      <c r="L1036" s="4">
        <v>5</v>
      </c>
      <c r="M1036" s="4">
        <v>3</v>
      </c>
      <c r="N1036" s="4" t="s">
        <v>3</v>
      </c>
      <c r="O1036" s="4">
        <v>2</v>
      </c>
      <c r="P1036" s="4"/>
      <c r="Q1036" s="4"/>
      <c r="R1036" s="4"/>
      <c r="S1036" s="4"/>
      <c r="T1036" s="4"/>
      <c r="U1036" s="4"/>
      <c r="V1036" s="4"/>
      <c r="W1036" s="4"/>
    </row>
    <row r="1037" spans="1:245">
      <c r="A1037" s="4">
        <v>50</v>
      </c>
      <c r="B1037" s="4">
        <v>0</v>
      </c>
      <c r="C1037" s="4">
        <v>0</v>
      </c>
      <c r="D1037" s="4">
        <v>1</v>
      </c>
      <c r="E1037" s="4">
        <v>227</v>
      </c>
      <c r="F1037" s="4">
        <f>ROUND(Source!AX1030,O1037)</f>
        <v>0</v>
      </c>
      <c r="G1037" s="4" t="s">
        <v>91</v>
      </c>
      <c r="H1037" s="4" t="s">
        <v>92</v>
      </c>
      <c r="I1037" s="4"/>
      <c r="J1037" s="4"/>
      <c r="K1037" s="4">
        <v>227</v>
      </c>
      <c r="L1037" s="4">
        <v>6</v>
      </c>
      <c r="M1037" s="4">
        <v>3</v>
      </c>
      <c r="N1037" s="4" t="s">
        <v>3</v>
      </c>
      <c r="O1037" s="4">
        <v>2</v>
      </c>
      <c r="P1037" s="4"/>
      <c r="Q1037" s="4"/>
      <c r="R1037" s="4"/>
      <c r="S1037" s="4"/>
      <c r="T1037" s="4"/>
      <c r="U1037" s="4"/>
      <c r="V1037" s="4"/>
      <c r="W1037" s="4"/>
    </row>
    <row r="1038" spans="1:245">
      <c r="A1038" s="4">
        <v>50</v>
      </c>
      <c r="B1038" s="4">
        <v>0</v>
      </c>
      <c r="C1038" s="4">
        <v>0</v>
      </c>
      <c r="D1038" s="4">
        <v>1</v>
      </c>
      <c r="E1038" s="4">
        <v>228</v>
      </c>
      <c r="F1038" s="4">
        <f>ROUND(Source!AY1030,O1038)</f>
        <v>97095</v>
      </c>
      <c r="G1038" s="4" t="s">
        <v>93</v>
      </c>
      <c r="H1038" s="4" t="s">
        <v>94</v>
      </c>
      <c r="I1038" s="4"/>
      <c r="J1038" s="4"/>
      <c r="K1038" s="4">
        <v>228</v>
      </c>
      <c r="L1038" s="4">
        <v>7</v>
      </c>
      <c r="M1038" s="4">
        <v>3</v>
      </c>
      <c r="N1038" s="4" t="s">
        <v>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</row>
    <row r="1039" spans="1:245">
      <c r="A1039" s="4">
        <v>50</v>
      </c>
      <c r="B1039" s="4">
        <v>0</v>
      </c>
      <c r="C1039" s="4">
        <v>0</v>
      </c>
      <c r="D1039" s="4">
        <v>1</v>
      </c>
      <c r="E1039" s="4">
        <v>216</v>
      </c>
      <c r="F1039" s="4">
        <f>ROUND(Source!AP1030,O1039)</f>
        <v>0</v>
      </c>
      <c r="G1039" s="4" t="s">
        <v>95</v>
      </c>
      <c r="H1039" s="4" t="s">
        <v>96</v>
      </c>
      <c r="I1039" s="4"/>
      <c r="J1039" s="4"/>
      <c r="K1039" s="4">
        <v>216</v>
      </c>
      <c r="L1039" s="4">
        <v>8</v>
      </c>
      <c r="M1039" s="4">
        <v>3</v>
      </c>
      <c r="N1039" s="4" t="s">
        <v>3</v>
      </c>
      <c r="O1039" s="4">
        <v>2</v>
      </c>
      <c r="P1039" s="4"/>
      <c r="Q1039" s="4"/>
      <c r="R1039" s="4"/>
      <c r="S1039" s="4"/>
      <c r="T1039" s="4"/>
      <c r="U1039" s="4"/>
      <c r="V1039" s="4"/>
      <c r="W1039" s="4"/>
    </row>
    <row r="1040" spans="1:245">
      <c r="A1040" s="4">
        <v>50</v>
      </c>
      <c r="B1040" s="4">
        <v>0</v>
      </c>
      <c r="C1040" s="4">
        <v>0</v>
      </c>
      <c r="D1040" s="4">
        <v>1</v>
      </c>
      <c r="E1040" s="4">
        <v>223</v>
      </c>
      <c r="F1040" s="4">
        <f>ROUND(Source!AQ1030,O1040)</f>
        <v>0</v>
      </c>
      <c r="G1040" s="4" t="s">
        <v>97</v>
      </c>
      <c r="H1040" s="4" t="s">
        <v>98</v>
      </c>
      <c r="I1040" s="4"/>
      <c r="J1040" s="4"/>
      <c r="K1040" s="4">
        <v>223</v>
      </c>
      <c r="L1040" s="4">
        <v>9</v>
      </c>
      <c r="M1040" s="4">
        <v>3</v>
      </c>
      <c r="N1040" s="4" t="s">
        <v>3</v>
      </c>
      <c r="O1040" s="4">
        <v>2</v>
      </c>
      <c r="P1040" s="4"/>
      <c r="Q1040" s="4"/>
      <c r="R1040" s="4"/>
      <c r="S1040" s="4"/>
      <c r="T1040" s="4"/>
      <c r="U1040" s="4"/>
      <c r="V1040" s="4"/>
      <c r="W1040" s="4"/>
    </row>
    <row r="1041" spans="1:23">
      <c r="A1041" s="4">
        <v>50</v>
      </c>
      <c r="B1041" s="4">
        <v>0</v>
      </c>
      <c r="C1041" s="4">
        <v>0</v>
      </c>
      <c r="D1041" s="4">
        <v>1</v>
      </c>
      <c r="E1041" s="4">
        <v>229</v>
      </c>
      <c r="F1041" s="4">
        <f>ROUND(Source!AZ1030,O1041)</f>
        <v>0</v>
      </c>
      <c r="G1041" s="4" t="s">
        <v>99</v>
      </c>
      <c r="H1041" s="4" t="s">
        <v>100</v>
      </c>
      <c r="I1041" s="4"/>
      <c r="J1041" s="4"/>
      <c r="K1041" s="4">
        <v>229</v>
      </c>
      <c r="L1041" s="4">
        <v>10</v>
      </c>
      <c r="M1041" s="4">
        <v>3</v>
      </c>
      <c r="N1041" s="4" t="s">
        <v>3</v>
      </c>
      <c r="O1041" s="4">
        <v>2</v>
      </c>
      <c r="P1041" s="4"/>
      <c r="Q1041" s="4"/>
      <c r="R1041" s="4"/>
      <c r="S1041" s="4"/>
      <c r="T1041" s="4"/>
      <c r="U1041" s="4"/>
      <c r="V1041" s="4"/>
      <c r="W1041" s="4"/>
    </row>
    <row r="1042" spans="1:23">
      <c r="A1042" s="4">
        <v>50</v>
      </c>
      <c r="B1042" s="4">
        <v>0</v>
      </c>
      <c r="C1042" s="4">
        <v>0</v>
      </c>
      <c r="D1042" s="4">
        <v>1</v>
      </c>
      <c r="E1042" s="4">
        <v>203</v>
      </c>
      <c r="F1042" s="4">
        <f>ROUND(Source!Q1030,O1042)</f>
        <v>2465.98</v>
      </c>
      <c r="G1042" s="4" t="s">
        <v>101</v>
      </c>
      <c r="H1042" s="4" t="s">
        <v>102</v>
      </c>
      <c r="I1042" s="4"/>
      <c r="J1042" s="4"/>
      <c r="K1042" s="4">
        <v>203</v>
      </c>
      <c r="L1042" s="4">
        <v>11</v>
      </c>
      <c r="M1042" s="4">
        <v>3</v>
      </c>
      <c r="N1042" s="4" t="s">
        <v>3</v>
      </c>
      <c r="O1042" s="4">
        <v>2</v>
      </c>
      <c r="P1042" s="4"/>
      <c r="Q1042" s="4"/>
      <c r="R1042" s="4"/>
      <c r="S1042" s="4"/>
      <c r="T1042" s="4"/>
      <c r="U1042" s="4"/>
      <c r="V1042" s="4"/>
      <c r="W1042" s="4"/>
    </row>
    <row r="1043" spans="1:23">
      <c r="A1043" s="4">
        <v>50</v>
      </c>
      <c r="B1043" s="4">
        <v>0</v>
      </c>
      <c r="C1043" s="4">
        <v>0</v>
      </c>
      <c r="D1043" s="4">
        <v>1</v>
      </c>
      <c r="E1043" s="4">
        <v>231</v>
      </c>
      <c r="F1043" s="4">
        <f>ROUND(Source!BB1030,O1043)</f>
        <v>0</v>
      </c>
      <c r="G1043" s="4" t="s">
        <v>103</v>
      </c>
      <c r="H1043" s="4" t="s">
        <v>104</v>
      </c>
      <c r="I1043" s="4"/>
      <c r="J1043" s="4"/>
      <c r="K1043" s="4">
        <v>231</v>
      </c>
      <c r="L1043" s="4">
        <v>12</v>
      </c>
      <c r="M1043" s="4">
        <v>3</v>
      </c>
      <c r="N1043" s="4" t="s">
        <v>3</v>
      </c>
      <c r="O1043" s="4">
        <v>2</v>
      </c>
      <c r="P1043" s="4"/>
      <c r="Q1043" s="4"/>
      <c r="R1043" s="4"/>
      <c r="S1043" s="4"/>
      <c r="T1043" s="4"/>
      <c r="U1043" s="4"/>
      <c r="V1043" s="4"/>
      <c r="W1043" s="4"/>
    </row>
    <row r="1044" spans="1:23">
      <c r="A1044" s="4">
        <v>50</v>
      </c>
      <c r="B1044" s="4">
        <v>0</v>
      </c>
      <c r="C1044" s="4">
        <v>0</v>
      </c>
      <c r="D1044" s="4">
        <v>1</v>
      </c>
      <c r="E1044" s="4">
        <v>204</v>
      </c>
      <c r="F1044" s="4">
        <f>ROUND(Source!R1030,O1044)</f>
        <v>937.99</v>
      </c>
      <c r="G1044" s="4" t="s">
        <v>105</v>
      </c>
      <c r="H1044" s="4" t="s">
        <v>106</v>
      </c>
      <c r="I1044" s="4"/>
      <c r="J1044" s="4"/>
      <c r="K1044" s="4">
        <v>204</v>
      </c>
      <c r="L1044" s="4">
        <v>13</v>
      </c>
      <c r="M1044" s="4">
        <v>3</v>
      </c>
      <c r="N1044" s="4" t="s">
        <v>3</v>
      </c>
      <c r="O1044" s="4">
        <v>2</v>
      </c>
      <c r="P1044" s="4"/>
      <c r="Q1044" s="4"/>
      <c r="R1044" s="4"/>
      <c r="S1044" s="4"/>
      <c r="T1044" s="4"/>
      <c r="U1044" s="4"/>
      <c r="V1044" s="4"/>
      <c r="W1044" s="4"/>
    </row>
    <row r="1045" spans="1:23">
      <c r="A1045" s="4">
        <v>50</v>
      </c>
      <c r="B1045" s="4">
        <v>0</v>
      </c>
      <c r="C1045" s="4">
        <v>0</v>
      </c>
      <c r="D1045" s="4">
        <v>1</v>
      </c>
      <c r="E1045" s="4">
        <v>205</v>
      </c>
      <c r="F1045" s="4">
        <f>ROUND(Source!S1030,O1045)</f>
        <v>46234.79</v>
      </c>
      <c r="G1045" s="4" t="s">
        <v>107</v>
      </c>
      <c r="H1045" s="4" t="s">
        <v>108</v>
      </c>
      <c r="I1045" s="4"/>
      <c r="J1045" s="4"/>
      <c r="K1045" s="4">
        <v>205</v>
      </c>
      <c r="L1045" s="4">
        <v>14</v>
      </c>
      <c r="M1045" s="4">
        <v>3</v>
      </c>
      <c r="N1045" s="4" t="s">
        <v>3</v>
      </c>
      <c r="O1045" s="4">
        <v>2</v>
      </c>
      <c r="P1045" s="4"/>
      <c r="Q1045" s="4"/>
      <c r="R1045" s="4"/>
      <c r="S1045" s="4"/>
      <c r="T1045" s="4"/>
      <c r="U1045" s="4"/>
      <c r="V1045" s="4"/>
      <c r="W1045" s="4"/>
    </row>
    <row r="1046" spans="1:23">
      <c r="A1046" s="4">
        <v>50</v>
      </c>
      <c r="B1046" s="4">
        <v>0</v>
      </c>
      <c r="C1046" s="4">
        <v>0</v>
      </c>
      <c r="D1046" s="4">
        <v>1</v>
      </c>
      <c r="E1046" s="4">
        <v>232</v>
      </c>
      <c r="F1046" s="4">
        <f>ROUND(Source!BC1030,O1046)</f>
        <v>0</v>
      </c>
      <c r="G1046" s="4" t="s">
        <v>109</v>
      </c>
      <c r="H1046" s="4" t="s">
        <v>110</v>
      </c>
      <c r="I1046" s="4"/>
      <c r="J1046" s="4"/>
      <c r="K1046" s="4">
        <v>232</v>
      </c>
      <c r="L1046" s="4">
        <v>15</v>
      </c>
      <c r="M1046" s="4">
        <v>3</v>
      </c>
      <c r="N1046" s="4" t="s">
        <v>3</v>
      </c>
      <c r="O1046" s="4">
        <v>2</v>
      </c>
      <c r="P1046" s="4"/>
      <c r="Q1046" s="4"/>
      <c r="R1046" s="4"/>
      <c r="S1046" s="4"/>
      <c r="T1046" s="4"/>
      <c r="U1046" s="4"/>
      <c r="V1046" s="4"/>
      <c r="W1046" s="4"/>
    </row>
    <row r="1047" spans="1:23">
      <c r="A1047" s="4">
        <v>50</v>
      </c>
      <c r="B1047" s="4">
        <v>0</v>
      </c>
      <c r="C1047" s="4">
        <v>0</v>
      </c>
      <c r="D1047" s="4">
        <v>1</v>
      </c>
      <c r="E1047" s="4">
        <v>214</v>
      </c>
      <c r="F1047" s="4">
        <f>ROUND(Source!AS1030,O1047)</f>
        <v>203971.01</v>
      </c>
      <c r="G1047" s="4" t="s">
        <v>111</v>
      </c>
      <c r="H1047" s="4" t="s">
        <v>112</v>
      </c>
      <c r="I1047" s="4"/>
      <c r="J1047" s="4"/>
      <c r="K1047" s="4">
        <v>214</v>
      </c>
      <c r="L1047" s="4">
        <v>16</v>
      </c>
      <c r="M1047" s="4">
        <v>3</v>
      </c>
      <c r="N1047" s="4" t="s">
        <v>3</v>
      </c>
      <c r="O1047" s="4">
        <v>2</v>
      </c>
      <c r="P1047" s="4"/>
      <c r="Q1047" s="4"/>
      <c r="R1047" s="4"/>
      <c r="S1047" s="4"/>
      <c r="T1047" s="4"/>
      <c r="U1047" s="4"/>
      <c r="V1047" s="4"/>
      <c r="W1047" s="4"/>
    </row>
    <row r="1048" spans="1:23">
      <c r="A1048" s="4">
        <v>50</v>
      </c>
      <c r="B1048" s="4">
        <v>0</v>
      </c>
      <c r="C1048" s="4">
        <v>0</v>
      </c>
      <c r="D1048" s="4">
        <v>1</v>
      </c>
      <c r="E1048" s="4">
        <v>215</v>
      </c>
      <c r="F1048" s="4">
        <f>ROUND(Source!AT1030,O1048)</f>
        <v>4173.83</v>
      </c>
      <c r="G1048" s="4" t="s">
        <v>113</v>
      </c>
      <c r="H1048" s="4" t="s">
        <v>114</v>
      </c>
      <c r="I1048" s="4"/>
      <c r="J1048" s="4"/>
      <c r="K1048" s="4">
        <v>215</v>
      </c>
      <c r="L1048" s="4">
        <v>17</v>
      </c>
      <c r="M1048" s="4">
        <v>3</v>
      </c>
      <c r="N1048" s="4" t="s">
        <v>3</v>
      </c>
      <c r="O1048" s="4">
        <v>2</v>
      </c>
      <c r="P1048" s="4"/>
      <c r="Q1048" s="4"/>
      <c r="R1048" s="4"/>
      <c r="S1048" s="4"/>
      <c r="T1048" s="4"/>
      <c r="U1048" s="4"/>
      <c r="V1048" s="4"/>
      <c r="W1048" s="4"/>
    </row>
    <row r="1049" spans="1:23">
      <c r="A1049" s="4">
        <v>50</v>
      </c>
      <c r="B1049" s="4">
        <v>0</v>
      </c>
      <c r="C1049" s="4">
        <v>0</v>
      </c>
      <c r="D1049" s="4">
        <v>1</v>
      </c>
      <c r="E1049" s="4">
        <v>217</v>
      </c>
      <c r="F1049" s="4">
        <f>ROUND(Source!AU1030,O1049)</f>
        <v>0</v>
      </c>
      <c r="G1049" s="4" t="s">
        <v>115</v>
      </c>
      <c r="H1049" s="4" t="s">
        <v>116</v>
      </c>
      <c r="I1049" s="4"/>
      <c r="J1049" s="4"/>
      <c r="K1049" s="4">
        <v>217</v>
      </c>
      <c r="L1049" s="4">
        <v>18</v>
      </c>
      <c r="M1049" s="4">
        <v>3</v>
      </c>
      <c r="N1049" s="4" t="s">
        <v>3</v>
      </c>
      <c r="O1049" s="4">
        <v>2</v>
      </c>
      <c r="P1049" s="4"/>
      <c r="Q1049" s="4"/>
      <c r="R1049" s="4"/>
      <c r="S1049" s="4"/>
      <c r="T1049" s="4"/>
      <c r="U1049" s="4"/>
      <c r="V1049" s="4"/>
      <c r="W1049" s="4"/>
    </row>
    <row r="1050" spans="1:23">
      <c r="A1050" s="4">
        <v>50</v>
      </c>
      <c r="B1050" s="4">
        <v>0</v>
      </c>
      <c r="C1050" s="4">
        <v>0</v>
      </c>
      <c r="D1050" s="4">
        <v>1</v>
      </c>
      <c r="E1050" s="4">
        <v>230</v>
      </c>
      <c r="F1050" s="4">
        <f>ROUND(Source!BA1030,O1050)</f>
        <v>0</v>
      </c>
      <c r="G1050" s="4" t="s">
        <v>117</v>
      </c>
      <c r="H1050" s="4" t="s">
        <v>118</v>
      </c>
      <c r="I1050" s="4"/>
      <c r="J1050" s="4"/>
      <c r="K1050" s="4">
        <v>230</v>
      </c>
      <c r="L1050" s="4">
        <v>19</v>
      </c>
      <c r="M1050" s="4">
        <v>3</v>
      </c>
      <c r="N1050" s="4" t="s">
        <v>3</v>
      </c>
      <c r="O1050" s="4">
        <v>2</v>
      </c>
      <c r="P1050" s="4"/>
      <c r="Q1050" s="4"/>
      <c r="R1050" s="4"/>
      <c r="S1050" s="4"/>
      <c r="T1050" s="4"/>
      <c r="U1050" s="4"/>
      <c r="V1050" s="4"/>
      <c r="W1050" s="4"/>
    </row>
    <row r="1051" spans="1:23">
      <c r="A1051" s="4">
        <v>50</v>
      </c>
      <c r="B1051" s="4">
        <v>0</v>
      </c>
      <c r="C1051" s="4">
        <v>0</v>
      </c>
      <c r="D1051" s="4">
        <v>1</v>
      </c>
      <c r="E1051" s="4">
        <v>206</v>
      </c>
      <c r="F1051" s="4">
        <f>ROUND(Source!T1030,O1051)</f>
        <v>0</v>
      </c>
      <c r="G1051" s="4" t="s">
        <v>119</v>
      </c>
      <c r="H1051" s="4" t="s">
        <v>120</v>
      </c>
      <c r="I1051" s="4"/>
      <c r="J1051" s="4"/>
      <c r="K1051" s="4">
        <v>206</v>
      </c>
      <c r="L1051" s="4">
        <v>20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/>
    </row>
    <row r="1052" spans="1:23">
      <c r="A1052" s="4">
        <v>50</v>
      </c>
      <c r="B1052" s="4">
        <v>0</v>
      </c>
      <c r="C1052" s="4">
        <v>0</v>
      </c>
      <c r="D1052" s="4">
        <v>1</v>
      </c>
      <c r="E1052" s="4">
        <v>207</v>
      </c>
      <c r="F1052" s="4">
        <f>Source!U1030</f>
        <v>154.00501500000001</v>
      </c>
      <c r="G1052" s="4" t="s">
        <v>121</v>
      </c>
      <c r="H1052" s="4" t="s">
        <v>122</v>
      </c>
      <c r="I1052" s="4"/>
      <c r="J1052" s="4"/>
      <c r="K1052" s="4">
        <v>207</v>
      </c>
      <c r="L1052" s="4">
        <v>21</v>
      </c>
      <c r="M1052" s="4">
        <v>3</v>
      </c>
      <c r="N1052" s="4" t="s">
        <v>3</v>
      </c>
      <c r="O1052" s="4">
        <v>-1</v>
      </c>
      <c r="P1052" s="4"/>
      <c r="Q1052" s="4"/>
      <c r="R1052" s="4"/>
      <c r="S1052" s="4"/>
      <c r="T1052" s="4"/>
      <c r="U1052" s="4"/>
      <c r="V1052" s="4"/>
      <c r="W1052" s="4"/>
    </row>
    <row r="1053" spans="1:23">
      <c r="A1053" s="4">
        <v>50</v>
      </c>
      <c r="B1053" s="4">
        <v>0</v>
      </c>
      <c r="C1053" s="4">
        <v>0</v>
      </c>
      <c r="D1053" s="4">
        <v>1</v>
      </c>
      <c r="E1053" s="4">
        <v>208</v>
      </c>
      <c r="F1053" s="4">
        <f>Source!V1030</f>
        <v>2.6966975000000004</v>
      </c>
      <c r="G1053" s="4" t="s">
        <v>123</v>
      </c>
      <c r="H1053" s="4" t="s">
        <v>124</v>
      </c>
      <c r="I1053" s="4"/>
      <c r="J1053" s="4"/>
      <c r="K1053" s="4">
        <v>208</v>
      </c>
      <c r="L1053" s="4">
        <v>22</v>
      </c>
      <c r="M1053" s="4">
        <v>3</v>
      </c>
      <c r="N1053" s="4" t="s">
        <v>3</v>
      </c>
      <c r="O1053" s="4">
        <v>-1</v>
      </c>
      <c r="P1053" s="4"/>
      <c r="Q1053" s="4"/>
      <c r="R1053" s="4"/>
      <c r="S1053" s="4"/>
      <c r="T1053" s="4"/>
      <c r="U1053" s="4"/>
      <c r="V1053" s="4"/>
      <c r="W1053" s="4"/>
    </row>
    <row r="1054" spans="1:23">
      <c r="A1054" s="4">
        <v>50</v>
      </c>
      <c r="B1054" s="4">
        <v>0</v>
      </c>
      <c r="C1054" s="4">
        <v>0</v>
      </c>
      <c r="D1054" s="4">
        <v>1</v>
      </c>
      <c r="E1054" s="4">
        <v>209</v>
      </c>
      <c r="F1054" s="4">
        <f>ROUND(Source!W1030,O1054)</f>
        <v>577.57000000000005</v>
      </c>
      <c r="G1054" s="4" t="s">
        <v>125</v>
      </c>
      <c r="H1054" s="4" t="s">
        <v>126</v>
      </c>
      <c r="I1054" s="4"/>
      <c r="J1054" s="4"/>
      <c r="K1054" s="4">
        <v>209</v>
      </c>
      <c r="L1054" s="4">
        <v>23</v>
      </c>
      <c r="M1054" s="4">
        <v>3</v>
      </c>
      <c r="N1054" s="4" t="s">
        <v>3</v>
      </c>
      <c r="O1054" s="4">
        <v>2</v>
      </c>
      <c r="P1054" s="4"/>
      <c r="Q1054" s="4"/>
      <c r="R1054" s="4"/>
      <c r="S1054" s="4"/>
      <c r="T1054" s="4"/>
      <c r="U1054" s="4"/>
      <c r="V1054" s="4"/>
      <c r="W1054" s="4"/>
    </row>
    <row r="1055" spans="1:23">
      <c r="A1055" s="4">
        <v>50</v>
      </c>
      <c r="B1055" s="4">
        <v>0</v>
      </c>
      <c r="C1055" s="4">
        <v>0</v>
      </c>
      <c r="D1055" s="4">
        <v>1</v>
      </c>
      <c r="E1055" s="4">
        <v>233</v>
      </c>
      <c r="F1055" s="4">
        <f>ROUND(Source!BD1030,O1055)</f>
        <v>0</v>
      </c>
      <c r="G1055" s="4" t="s">
        <v>127</v>
      </c>
      <c r="H1055" s="4" t="s">
        <v>128</v>
      </c>
      <c r="I1055" s="4"/>
      <c r="J1055" s="4"/>
      <c r="K1055" s="4">
        <v>233</v>
      </c>
      <c r="L1055" s="4">
        <v>24</v>
      </c>
      <c r="M1055" s="4">
        <v>3</v>
      </c>
      <c r="N1055" s="4" t="s">
        <v>3</v>
      </c>
      <c r="O1055" s="4">
        <v>2</v>
      </c>
      <c r="P1055" s="4"/>
      <c r="Q1055" s="4"/>
      <c r="R1055" s="4"/>
      <c r="S1055" s="4"/>
      <c r="T1055" s="4"/>
      <c r="U1055" s="4"/>
      <c r="V1055" s="4"/>
      <c r="W1055" s="4"/>
    </row>
    <row r="1056" spans="1:23">
      <c r="A1056" s="4">
        <v>50</v>
      </c>
      <c r="B1056" s="4">
        <v>0</v>
      </c>
      <c r="C1056" s="4">
        <v>0</v>
      </c>
      <c r="D1056" s="4">
        <v>1</v>
      </c>
      <c r="E1056" s="4">
        <v>210</v>
      </c>
      <c r="F1056" s="4">
        <f>ROUND(Source!X1030,O1056)</f>
        <v>41532.660000000003</v>
      </c>
      <c r="G1056" s="4" t="s">
        <v>129</v>
      </c>
      <c r="H1056" s="4" t="s">
        <v>130</v>
      </c>
      <c r="I1056" s="4"/>
      <c r="J1056" s="4"/>
      <c r="K1056" s="4">
        <v>210</v>
      </c>
      <c r="L1056" s="4">
        <v>25</v>
      </c>
      <c r="M1056" s="4">
        <v>3</v>
      </c>
      <c r="N1056" s="4" t="s">
        <v>3</v>
      </c>
      <c r="O1056" s="4">
        <v>2</v>
      </c>
      <c r="P1056" s="4"/>
      <c r="Q1056" s="4"/>
      <c r="R1056" s="4"/>
      <c r="S1056" s="4"/>
      <c r="T1056" s="4"/>
      <c r="U1056" s="4"/>
      <c r="V1056" s="4"/>
      <c r="W1056" s="4"/>
    </row>
    <row r="1057" spans="1:206">
      <c r="A1057" s="4">
        <v>50</v>
      </c>
      <c r="B1057" s="4">
        <v>0</v>
      </c>
      <c r="C1057" s="4">
        <v>0</v>
      </c>
      <c r="D1057" s="4">
        <v>1</v>
      </c>
      <c r="E1057" s="4">
        <v>211</v>
      </c>
      <c r="F1057" s="4">
        <f>ROUND(Source!Y1030,O1057)</f>
        <v>20816.41</v>
      </c>
      <c r="G1057" s="4" t="s">
        <v>131</v>
      </c>
      <c r="H1057" s="4" t="s">
        <v>132</v>
      </c>
      <c r="I1057" s="4"/>
      <c r="J1057" s="4"/>
      <c r="K1057" s="4">
        <v>211</v>
      </c>
      <c r="L1057" s="4">
        <v>26</v>
      </c>
      <c r="M1057" s="4">
        <v>3</v>
      </c>
      <c r="N1057" s="4" t="s">
        <v>3</v>
      </c>
      <c r="O1057" s="4">
        <v>2</v>
      </c>
      <c r="P1057" s="4"/>
      <c r="Q1057" s="4"/>
      <c r="R1057" s="4"/>
      <c r="S1057" s="4"/>
      <c r="T1057" s="4"/>
      <c r="U1057" s="4"/>
      <c r="V1057" s="4"/>
      <c r="W1057" s="4"/>
    </row>
    <row r="1058" spans="1:206">
      <c r="A1058" s="4">
        <v>50</v>
      </c>
      <c r="B1058" s="4">
        <v>0</v>
      </c>
      <c r="C1058" s="4">
        <v>0</v>
      </c>
      <c r="D1058" s="4">
        <v>1</v>
      </c>
      <c r="E1058" s="4">
        <v>0</v>
      </c>
      <c r="F1058" s="4">
        <f>ROUND(Source!AR1030,O1058)</f>
        <v>208144.84</v>
      </c>
      <c r="G1058" s="4" t="s">
        <v>133</v>
      </c>
      <c r="H1058" s="4" t="s">
        <v>134</v>
      </c>
      <c r="I1058" s="4"/>
      <c r="J1058" s="4"/>
      <c r="K1058" s="4">
        <v>224</v>
      </c>
      <c r="L1058" s="4">
        <v>27</v>
      </c>
      <c r="M1058" s="4">
        <v>3</v>
      </c>
      <c r="N1058" s="4" t="s">
        <v>3</v>
      </c>
      <c r="O1058" s="4">
        <v>2</v>
      </c>
      <c r="P1058" s="4"/>
      <c r="Q1058" s="4"/>
      <c r="R1058" s="4"/>
      <c r="S1058" s="4"/>
      <c r="T1058" s="4"/>
      <c r="U1058" s="4"/>
      <c r="V1058" s="4"/>
      <c r="W1058" s="4"/>
    </row>
    <row r="1059" spans="1:206">
      <c r="A1059" s="4">
        <v>50</v>
      </c>
      <c r="B1059" s="4">
        <v>0</v>
      </c>
      <c r="C1059" s="4">
        <v>0</v>
      </c>
      <c r="D1059" s="4">
        <v>2</v>
      </c>
      <c r="E1059" s="4">
        <v>0</v>
      </c>
      <c r="F1059" s="4">
        <f>ROUND(F1058*0.18,O1059)</f>
        <v>37466.1</v>
      </c>
      <c r="G1059" s="4" t="s">
        <v>135</v>
      </c>
      <c r="H1059" s="4" t="s">
        <v>135</v>
      </c>
      <c r="I1059" s="4"/>
      <c r="J1059" s="4"/>
      <c r="K1059" s="4">
        <v>212</v>
      </c>
      <c r="L1059" s="4">
        <v>28</v>
      </c>
      <c r="M1059" s="4">
        <v>0</v>
      </c>
      <c r="N1059" s="4" t="s">
        <v>3</v>
      </c>
      <c r="O1059" s="4">
        <v>1</v>
      </c>
      <c r="P1059" s="4"/>
      <c r="Q1059" s="4"/>
      <c r="R1059" s="4"/>
      <c r="S1059" s="4"/>
      <c r="T1059" s="4"/>
      <c r="U1059" s="4"/>
      <c r="V1059" s="4"/>
      <c r="W1059" s="4"/>
    </row>
    <row r="1060" spans="1:206">
      <c r="A1060" s="4">
        <v>50</v>
      </c>
      <c r="B1060" s="4">
        <v>0</v>
      </c>
      <c r="C1060" s="4">
        <v>0</v>
      </c>
      <c r="D1060" s="4">
        <v>2</v>
      </c>
      <c r="E1060" s="4">
        <v>224</v>
      </c>
      <c r="F1060" s="4">
        <f>ROUND(F1058*1.18,O1060)</f>
        <v>245610.9</v>
      </c>
      <c r="G1060" s="4" t="s">
        <v>136</v>
      </c>
      <c r="H1060" s="4" t="s">
        <v>137</v>
      </c>
      <c r="I1060" s="4"/>
      <c r="J1060" s="4"/>
      <c r="K1060" s="4">
        <v>212</v>
      </c>
      <c r="L1060" s="4">
        <v>29</v>
      </c>
      <c r="M1060" s="4">
        <v>0</v>
      </c>
      <c r="N1060" s="4" t="s">
        <v>3</v>
      </c>
      <c r="O1060" s="4">
        <v>1</v>
      </c>
      <c r="P1060" s="4"/>
      <c r="Q1060" s="4"/>
      <c r="R1060" s="4"/>
      <c r="S1060" s="4"/>
      <c r="T1060" s="4"/>
      <c r="U1060" s="4"/>
      <c r="V1060" s="4"/>
      <c r="W1060" s="4"/>
    </row>
    <row r="1062" spans="1:206">
      <c r="A1062" s="2">
        <v>51</v>
      </c>
      <c r="B1062" s="2">
        <f>B945</f>
        <v>0</v>
      </c>
      <c r="C1062" s="2">
        <f>A945</f>
        <v>4</v>
      </c>
      <c r="D1062" s="2">
        <f>ROW(A945)</f>
        <v>945</v>
      </c>
      <c r="E1062" s="2"/>
      <c r="F1062" s="2" t="str">
        <f>IF(F945&lt;&gt;"",F945,"")</f>
        <v>Новый раздел</v>
      </c>
      <c r="G1062" s="2" t="str">
        <f>IF(G945&lt;&gt;"",G945,"")</f>
        <v>комната 2-17</v>
      </c>
      <c r="H1062" s="2">
        <v>0</v>
      </c>
      <c r="I1062" s="2"/>
      <c r="J1062" s="2"/>
      <c r="K1062" s="2"/>
      <c r="L1062" s="2"/>
      <c r="M1062" s="2"/>
      <c r="N1062" s="2"/>
      <c r="O1062" s="2">
        <f t="shared" ref="O1062:T1062" si="782">ROUND(O965+O1030+AB1062,2)</f>
        <v>149046.95000000001</v>
      </c>
      <c r="P1062" s="2">
        <f t="shared" si="782"/>
        <v>97095</v>
      </c>
      <c r="Q1062" s="2">
        <f t="shared" si="782"/>
        <v>2528.13</v>
      </c>
      <c r="R1062" s="2">
        <f t="shared" si="782"/>
        <v>982.37</v>
      </c>
      <c r="S1062" s="2">
        <f t="shared" si="782"/>
        <v>49423.82</v>
      </c>
      <c r="T1062" s="2">
        <f t="shared" si="782"/>
        <v>0</v>
      </c>
      <c r="U1062" s="2">
        <f>U965+U1030+AH1062</f>
        <v>166.21587500000001</v>
      </c>
      <c r="V1062" s="2">
        <f>V965+V1030+AI1062</f>
        <v>2.8158375000000007</v>
      </c>
      <c r="W1062" s="2">
        <f>ROUND(W965+W1030+AJ1062,2)</f>
        <v>577.57000000000005</v>
      </c>
      <c r="X1062" s="2">
        <f>ROUND(X965+X1030+AK1062,2)</f>
        <v>43777.24</v>
      </c>
      <c r="Y1062" s="2">
        <f>ROUND(Y965+Y1030+AL1062,2)</f>
        <v>22510.09</v>
      </c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>
        <f t="shared" ref="AO1062:BD1062" si="783">ROUND(AO965+AO1030+BX1062,2)</f>
        <v>0</v>
      </c>
      <c r="AP1062" s="2">
        <f t="shared" si="783"/>
        <v>0</v>
      </c>
      <c r="AQ1062" s="2">
        <f t="shared" si="783"/>
        <v>0</v>
      </c>
      <c r="AR1062" s="2">
        <f t="shared" si="783"/>
        <v>215334.28</v>
      </c>
      <c r="AS1062" s="2">
        <f t="shared" si="783"/>
        <v>211160.45</v>
      </c>
      <c r="AT1062" s="2">
        <f t="shared" si="783"/>
        <v>4173.83</v>
      </c>
      <c r="AU1062" s="2">
        <f t="shared" si="783"/>
        <v>0</v>
      </c>
      <c r="AV1062" s="2">
        <f t="shared" si="783"/>
        <v>97095</v>
      </c>
      <c r="AW1062" s="2">
        <f t="shared" si="783"/>
        <v>97095</v>
      </c>
      <c r="AX1062" s="2">
        <f t="shared" si="783"/>
        <v>0</v>
      </c>
      <c r="AY1062" s="2">
        <f t="shared" si="783"/>
        <v>97095</v>
      </c>
      <c r="AZ1062" s="2">
        <f t="shared" si="783"/>
        <v>0</v>
      </c>
      <c r="BA1062" s="2">
        <f t="shared" si="783"/>
        <v>0</v>
      </c>
      <c r="BB1062" s="2">
        <f t="shared" si="783"/>
        <v>0</v>
      </c>
      <c r="BC1062" s="2">
        <f t="shared" si="783"/>
        <v>0</v>
      </c>
      <c r="BD1062" s="2">
        <f t="shared" si="783"/>
        <v>0</v>
      </c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>
        <v>0</v>
      </c>
    </row>
    <row r="1064" spans="1:206">
      <c r="A1064" s="4">
        <v>50</v>
      </c>
      <c r="B1064" s="4">
        <v>0</v>
      </c>
      <c r="C1064" s="4">
        <v>0</v>
      </c>
      <c r="D1064" s="4">
        <v>1</v>
      </c>
      <c r="E1064" s="4">
        <v>201</v>
      </c>
      <c r="F1064" s="4">
        <f>ROUND(Source!O1062,O1064)</f>
        <v>149046.95000000001</v>
      </c>
      <c r="G1064" s="4" t="s">
        <v>81</v>
      </c>
      <c r="H1064" s="4" t="s">
        <v>82</v>
      </c>
      <c r="I1064" s="4"/>
      <c r="J1064" s="4"/>
      <c r="K1064" s="4">
        <v>201</v>
      </c>
      <c r="L1064" s="4">
        <v>1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06">
      <c r="A1065" s="4">
        <v>50</v>
      </c>
      <c r="B1065" s="4">
        <v>0</v>
      </c>
      <c r="C1065" s="4">
        <v>0</v>
      </c>
      <c r="D1065" s="4">
        <v>1</v>
      </c>
      <c r="E1065" s="4">
        <v>202</v>
      </c>
      <c r="F1065" s="4">
        <f>ROUND(Source!P1062,O1065)</f>
        <v>97095</v>
      </c>
      <c r="G1065" s="4" t="s">
        <v>83</v>
      </c>
      <c r="H1065" s="4" t="s">
        <v>84</v>
      </c>
      <c r="I1065" s="4"/>
      <c r="J1065" s="4"/>
      <c r="K1065" s="4">
        <v>202</v>
      </c>
      <c r="L1065" s="4">
        <v>2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06">
      <c r="A1066" s="4">
        <v>50</v>
      </c>
      <c r="B1066" s="4">
        <v>0</v>
      </c>
      <c r="C1066" s="4">
        <v>0</v>
      </c>
      <c r="D1066" s="4">
        <v>1</v>
      </c>
      <c r="E1066" s="4">
        <v>222</v>
      </c>
      <c r="F1066" s="4">
        <f>ROUND(Source!AO1062,O1066)</f>
        <v>0</v>
      </c>
      <c r="G1066" s="4" t="s">
        <v>85</v>
      </c>
      <c r="H1066" s="4" t="s">
        <v>86</v>
      </c>
      <c r="I1066" s="4"/>
      <c r="J1066" s="4"/>
      <c r="K1066" s="4">
        <v>222</v>
      </c>
      <c r="L1066" s="4">
        <v>3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06">
      <c r="A1067" s="4">
        <v>50</v>
      </c>
      <c r="B1067" s="4">
        <v>0</v>
      </c>
      <c r="C1067" s="4">
        <v>0</v>
      </c>
      <c r="D1067" s="4">
        <v>1</v>
      </c>
      <c r="E1067" s="4">
        <v>225</v>
      </c>
      <c r="F1067" s="4">
        <f>ROUND(Source!AV1062,O1067)</f>
        <v>97095</v>
      </c>
      <c r="G1067" s="4" t="s">
        <v>87</v>
      </c>
      <c r="H1067" s="4" t="s">
        <v>88</v>
      </c>
      <c r="I1067" s="4"/>
      <c r="J1067" s="4"/>
      <c r="K1067" s="4">
        <v>225</v>
      </c>
      <c r="L1067" s="4">
        <v>4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06">
      <c r="A1068" s="4">
        <v>50</v>
      </c>
      <c r="B1068" s="4">
        <v>0</v>
      </c>
      <c r="C1068" s="4">
        <v>0</v>
      </c>
      <c r="D1068" s="4">
        <v>1</v>
      </c>
      <c r="E1068" s="4">
        <v>226</v>
      </c>
      <c r="F1068" s="4">
        <f>ROUND(Source!AW1062,O1068)</f>
        <v>97095</v>
      </c>
      <c r="G1068" s="4" t="s">
        <v>89</v>
      </c>
      <c r="H1068" s="4" t="s">
        <v>90</v>
      </c>
      <c r="I1068" s="4"/>
      <c r="J1068" s="4"/>
      <c r="K1068" s="4">
        <v>226</v>
      </c>
      <c r="L1068" s="4">
        <v>5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69" spans="1:206">
      <c r="A1069" s="4">
        <v>50</v>
      </c>
      <c r="B1069" s="4">
        <v>0</v>
      </c>
      <c r="C1069" s="4">
        <v>0</v>
      </c>
      <c r="D1069" s="4">
        <v>1</v>
      </c>
      <c r="E1069" s="4">
        <v>227</v>
      </c>
      <c r="F1069" s="4">
        <f>ROUND(Source!AX1062,O1069)</f>
        <v>0</v>
      </c>
      <c r="G1069" s="4" t="s">
        <v>91</v>
      </c>
      <c r="H1069" s="4" t="s">
        <v>92</v>
      </c>
      <c r="I1069" s="4"/>
      <c r="J1069" s="4"/>
      <c r="K1069" s="4">
        <v>227</v>
      </c>
      <c r="L1069" s="4">
        <v>6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/>
    </row>
    <row r="1070" spans="1:206">
      <c r="A1070" s="4">
        <v>50</v>
      </c>
      <c r="B1070" s="4">
        <v>0</v>
      </c>
      <c r="C1070" s="4">
        <v>0</v>
      </c>
      <c r="D1070" s="4">
        <v>1</v>
      </c>
      <c r="E1070" s="4">
        <v>228</v>
      </c>
      <c r="F1070" s="4">
        <f>ROUND(Source!AY1062,O1070)</f>
        <v>97095</v>
      </c>
      <c r="G1070" s="4" t="s">
        <v>93</v>
      </c>
      <c r="H1070" s="4" t="s">
        <v>94</v>
      </c>
      <c r="I1070" s="4"/>
      <c r="J1070" s="4"/>
      <c r="K1070" s="4">
        <v>228</v>
      </c>
      <c r="L1070" s="4">
        <v>7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/>
    </row>
    <row r="1071" spans="1:206">
      <c r="A1071" s="4">
        <v>50</v>
      </c>
      <c r="B1071" s="4">
        <v>0</v>
      </c>
      <c r="C1071" s="4">
        <v>0</v>
      </c>
      <c r="D1071" s="4">
        <v>1</v>
      </c>
      <c r="E1071" s="4">
        <v>216</v>
      </c>
      <c r="F1071" s="4">
        <f>ROUND(Source!AP1062,O1071)</f>
        <v>0</v>
      </c>
      <c r="G1071" s="4" t="s">
        <v>95</v>
      </c>
      <c r="H1071" s="4" t="s">
        <v>96</v>
      </c>
      <c r="I1071" s="4"/>
      <c r="J1071" s="4"/>
      <c r="K1071" s="4">
        <v>216</v>
      </c>
      <c r="L1071" s="4">
        <v>8</v>
      </c>
      <c r="M1071" s="4">
        <v>3</v>
      </c>
      <c r="N1071" s="4" t="s">
        <v>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/>
    </row>
    <row r="1072" spans="1:206">
      <c r="A1072" s="4">
        <v>50</v>
      </c>
      <c r="B1072" s="4">
        <v>0</v>
      </c>
      <c r="C1072" s="4">
        <v>0</v>
      </c>
      <c r="D1072" s="4">
        <v>1</v>
      </c>
      <c r="E1072" s="4">
        <v>223</v>
      </c>
      <c r="F1072" s="4">
        <f>ROUND(Source!AQ1062,O1072)</f>
        <v>0</v>
      </c>
      <c r="G1072" s="4" t="s">
        <v>97</v>
      </c>
      <c r="H1072" s="4" t="s">
        <v>98</v>
      </c>
      <c r="I1072" s="4"/>
      <c r="J1072" s="4"/>
      <c r="K1072" s="4">
        <v>223</v>
      </c>
      <c r="L1072" s="4">
        <v>9</v>
      </c>
      <c r="M1072" s="4">
        <v>3</v>
      </c>
      <c r="N1072" s="4" t="s">
        <v>3</v>
      </c>
      <c r="O1072" s="4">
        <v>2</v>
      </c>
      <c r="P1072" s="4"/>
      <c r="Q1072" s="4"/>
      <c r="R1072" s="4"/>
      <c r="S1072" s="4"/>
      <c r="T1072" s="4"/>
      <c r="U1072" s="4"/>
      <c r="V1072" s="4"/>
      <c r="W1072" s="4"/>
    </row>
    <row r="1073" spans="1:23">
      <c r="A1073" s="4">
        <v>50</v>
      </c>
      <c r="B1073" s="4">
        <v>0</v>
      </c>
      <c r="C1073" s="4">
        <v>0</v>
      </c>
      <c r="D1073" s="4">
        <v>1</v>
      </c>
      <c r="E1073" s="4">
        <v>229</v>
      </c>
      <c r="F1073" s="4">
        <f>ROUND(Source!AZ1062,O1073)</f>
        <v>0</v>
      </c>
      <c r="G1073" s="4" t="s">
        <v>99</v>
      </c>
      <c r="H1073" s="4" t="s">
        <v>100</v>
      </c>
      <c r="I1073" s="4"/>
      <c r="J1073" s="4"/>
      <c r="K1073" s="4">
        <v>229</v>
      </c>
      <c r="L1073" s="4">
        <v>10</v>
      </c>
      <c r="M1073" s="4">
        <v>3</v>
      </c>
      <c r="N1073" s="4" t="s">
        <v>3</v>
      </c>
      <c r="O1073" s="4">
        <v>2</v>
      </c>
      <c r="P1073" s="4"/>
      <c r="Q1073" s="4"/>
      <c r="R1073" s="4"/>
      <c r="S1073" s="4"/>
      <c r="T1073" s="4"/>
      <c r="U1073" s="4"/>
      <c r="V1073" s="4"/>
      <c r="W1073" s="4"/>
    </row>
    <row r="1074" spans="1:23">
      <c r="A1074" s="4">
        <v>50</v>
      </c>
      <c r="B1074" s="4">
        <v>0</v>
      </c>
      <c r="C1074" s="4">
        <v>0</v>
      </c>
      <c r="D1074" s="4">
        <v>1</v>
      </c>
      <c r="E1074" s="4">
        <v>203</v>
      </c>
      <c r="F1074" s="4">
        <f>ROUND(Source!Q1062,O1074)</f>
        <v>2528.13</v>
      </c>
      <c r="G1074" s="4" t="s">
        <v>101</v>
      </c>
      <c r="H1074" s="4" t="s">
        <v>102</v>
      </c>
      <c r="I1074" s="4"/>
      <c r="J1074" s="4"/>
      <c r="K1074" s="4">
        <v>203</v>
      </c>
      <c r="L1074" s="4">
        <v>11</v>
      </c>
      <c r="M1074" s="4">
        <v>3</v>
      </c>
      <c r="N1074" s="4" t="s">
        <v>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/>
    </row>
    <row r="1075" spans="1:23">
      <c r="A1075" s="4">
        <v>50</v>
      </c>
      <c r="B1075" s="4">
        <v>0</v>
      </c>
      <c r="C1075" s="4">
        <v>0</v>
      </c>
      <c r="D1075" s="4">
        <v>1</v>
      </c>
      <c r="E1075" s="4">
        <v>231</v>
      </c>
      <c r="F1075" s="4">
        <f>ROUND(Source!BB1062,O1075)</f>
        <v>0</v>
      </c>
      <c r="G1075" s="4" t="s">
        <v>103</v>
      </c>
      <c r="H1075" s="4" t="s">
        <v>104</v>
      </c>
      <c r="I1075" s="4"/>
      <c r="J1075" s="4"/>
      <c r="K1075" s="4">
        <v>231</v>
      </c>
      <c r="L1075" s="4">
        <v>12</v>
      </c>
      <c r="M1075" s="4">
        <v>3</v>
      </c>
      <c r="N1075" s="4" t="s">
        <v>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/>
    </row>
    <row r="1076" spans="1:23">
      <c r="A1076" s="4">
        <v>50</v>
      </c>
      <c r="B1076" s="4">
        <v>0</v>
      </c>
      <c r="C1076" s="4">
        <v>0</v>
      </c>
      <c r="D1076" s="4">
        <v>1</v>
      </c>
      <c r="E1076" s="4">
        <v>204</v>
      </c>
      <c r="F1076" s="4">
        <f>ROUND(Source!R1062,O1076)</f>
        <v>982.37</v>
      </c>
      <c r="G1076" s="4" t="s">
        <v>105</v>
      </c>
      <c r="H1076" s="4" t="s">
        <v>106</v>
      </c>
      <c r="I1076" s="4"/>
      <c r="J1076" s="4"/>
      <c r="K1076" s="4">
        <v>204</v>
      </c>
      <c r="L1076" s="4">
        <v>13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/>
    </row>
    <row r="1077" spans="1:23">
      <c r="A1077" s="4">
        <v>50</v>
      </c>
      <c r="B1077" s="4">
        <v>0</v>
      </c>
      <c r="C1077" s="4">
        <v>0</v>
      </c>
      <c r="D1077" s="4">
        <v>1</v>
      </c>
      <c r="E1077" s="4">
        <v>205</v>
      </c>
      <c r="F1077" s="4">
        <f>ROUND(Source!S1062,O1077)</f>
        <v>49423.82</v>
      </c>
      <c r="G1077" s="4" t="s">
        <v>107</v>
      </c>
      <c r="H1077" s="4" t="s">
        <v>108</v>
      </c>
      <c r="I1077" s="4"/>
      <c r="J1077" s="4"/>
      <c r="K1077" s="4">
        <v>205</v>
      </c>
      <c r="L1077" s="4">
        <v>14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/>
    </row>
    <row r="1078" spans="1:23">
      <c r="A1078" s="4">
        <v>50</v>
      </c>
      <c r="B1078" s="4">
        <v>0</v>
      </c>
      <c r="C1078" s="4">
        <v>0</v>
      </c>
      <c r="D1078" s="4">
        <v>1</v>
      </c>
      <c r="E1078" s="4">
        <v>232</v>
      </c>
      <c r="F1078" s="4">
        <f>ROUND(Source!BC1062,O1078)</f>
        <v>0</v>
      </c>
      <c r="G1078" s="4" t="s">
        <v>109</v>
      </c>
      <c r="H1078" s="4" t="s">
        <v>110</v>
      </c>
      <c r="I1078" s="4"/>
      <c r="J1078" s="4"/>
      <c r="K1078" s="4">
        <v>232</v>
      </c>
      <c r="L1078" s="4">
        <v>15</v>
      </c>
      <c r="M1078" s="4">
        <v>3</v>
      </c>
      <c r="N1078" s="4" t="s">
        <v>3</v>
      </c>
      <c r="O1078" s="4">
        <v>2</v>
      </c>
      <c r="P1078" s="4"/>
      <c r="Q1078" s="4"/>
      <c r="R1078" s="4"/>
      <c r="S1078" s="4"/>
      <c r="T1078" s="4"/>
      <c r="U1078" s="4"/>
      <c r="V1078" s="4"/>
      <c r="W1078" s="4"/>
    </row>
    <row r="1079" spans="1:23">
      <c r="A1079" s="4">
        <v>50</v>
      </c>
      <c r="B1079" s="4">
        <v>0</v>
      </c>
      <c r="C1079" s="4">
        <v>0</v>
      </c>
      <c r="D1079" s="4">
        <v>1</v>
      </c>
      <c r="E1079" s="4">
        <v>214</v>
      </c>
      <c r="F1079" s="4">
        <f>ROUND(Source!AS1062,O1079)</f>
        <v>211160.45</v>
      </c>
      <c r="G1079" s="4" t="s">
        <v>111</v>
      </c>
      <c r="H1079" s="4" t="s">
        <v>112</v>
      </c>
      <c r="I1079" s="4"/>
      <c r="J1079" s="4"/>
      <c r="K1079" s="4">
        <v>214</v>
      </c>
      <c r="L1079" s="4">
        <v>16</v>
      </c>
      <c r="M1079" s="4">
        <v>3</v>
      </c>
      <c r="N1079" s="4" t="s">
        <v>3</v>
      </c>
      <c r="O1079" s="4">
        <v>2</v>
      </c>
      <c r="P1079" s="4"/>
      <c r="Q1079" s="4"/>
      <c r="R1079" s="4"/>
      <c r="S1079" s="4"/>
      <c r="T1079" s="4"/>
      <c r="U1079" s="4"/>
      <c r="V1079" s="4"/>
      <c r="W1079" s="4"/>
    </row>
    <row r="1080" spans="1:23">
      <c r="A1080" s="4">
        <v>50</v>
      </c>
      <c r="B1080" s="4">
        <v>0</v>
      </c>
      <c r="C1080" s="4">
        <v>0</v>
      </c>
      <c r="D1080" s="4">
        <v>1</v>
      </c>
      <c r="E1080" s="4">
        <v>215</v>
      </c>
      <c r="F1080" s="4">
        <f>ROUND(Source!AT1062,O1080)</f>
        <v>4173.83</v>
      </c>
      <c r="G1080" s="4" t="s">
        <v>113</v>
      </c>
      <c r="H1080" s="4" t="s">
        <v>114</v>
      </c>
      <c r="I1080" s="4"/>
      <c r="J1080" s="4"/>
      <c r="K1080" s="4">
        <v>215</v>
      </c>
      <c r="L1080" s="4">
        <v>17</v>
      </c>
      <c r="M1080" s="4">
        <v>3</v>
      </c>
      <c r="N1080" s="4" t="s">
        <v>3</v>
      </c>
      <c r="O1080" s="4">
        <v>2</v>
      </c>
      <c r="P1080" s="4"/>
      <c r="Q1080" s="4"/>
      <c r="R1080" s="4"/>
      <c r="S1080" s="4"/>
      <c r="T1080" s="4"/>
      <c r="U1080" s="4"/>
      <c r="V1080" s="4"/>
      <c r="W1080" s="4"/>
    </row>
    <row r="1081" spans="1:23">
      <c r="A1081" s="4">
        <v>50</v>
      </c>
      <c r="B1081" s="4">
        <v>0</v>
      </c>
      <c r="C1081" s="4">
        <v>0</v>
      </c>
      <c r="D1081" s="4">
        <v>1</v>
      </c>
      <c r="E1081" s="4">
        <v>217</v>
      </c>
      <c r="F1081" s="4">
        <f>ROUND(Source!AU1062,O1081)</f>
        <v>0</v>
      </c>
      <c r="G1081" s="4" t="s">
        <v>115</v>
      </c>
      <c r="H1081" s="4" t="s">
        <v>116</v>
      </c>
      <c r="I1081" s="4"/>
      <c r="J1081" s="4"/>
      <c r="K1081" s="4">
        <v>217</v>
      </c>
      <c r="L1081" s="4">
        <v>18</v>
      </c>
      <c r="M1081" s="4">
        <v>3</v>
      </c>
      <c r="N1081" s="4" t="s">
        <v>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/>
    </row>
    <row r="1082" spans="1:23">
      <c r="A1082" s="4">
        <v>50</v>
      </c>
      <c r="B1082" s="4">
        <v>0</v>
      </c>
      <c r="C1082" s="4">
        <v>0</v>
      </c>
      <c r="D1082" s="4">
        <v>1</v>
      </c>
      <c r="E1082" s="4">
        <v>230</v>
      </c>
      <c r="F1082" s="4">
        <f>ROUND(Source!BA1062,O1082)</f>
        <v>0</v>
      </c>
      <c r="G1082" s="4" t="s">
        <v>117</v>
      </c>
      <c r="H1082" s="4" t="s">
        <v>118</v>
      </c>
      <c r="I1082" s="4"/>
      <c r="J1082" s="4"/>
      <c r="K1082" s="4">
        <v>230</v>
      </c>
      <c r="L1082" s="4">
        <v>19</v>
      </c>
      <c r="M1082" s="4">
        <v>3</v>
      </c>
      <c r="N1082" s="4" t="s">
        <v>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/>
    </row>
    <row r="1083" spans="1:23">
      <c r="A1083" s="4">
        <v>50</v>
      </c>
      <c r="B1083" s="4">
        <v>0</v>
      </c>
      <c r="C1083" s="4">
        <v>0</v>
      </c>
      <c r="D1083" s="4">
        <v>1</v>
      </c>
      <c r="E1083" s="4">
        <v>206</v>
      </c>
      <c r="F1083" s="4">
        <f>ROUND(Source!T1062,O1083)</f>
        <v>0</v>
      </c>
      <c r="G1083" s="4" t="s">
        <v>119</v>
      </c>
      <c r="H1083" s="4" t="s">
        <v>120</v>
      </c>
      <c r="I1083" s="4"/>
      <c r="J1083" s="4"/>
      <c r="K1083" s="4">
        <v>206</v>
      </c>
      <c r="L1083" s="4">
        <v>20</v>
      </c>
      <c r="M1083" s="4">
        <v>3</v>
      </c>
      <c r="N1083" s="4" t="s">
        <v>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/>
    </row>
    <row r="1084" spans="1:23">
      <c r="A1084" s="4">
        <v>50</v>
      </c>
      <c r="B1084" s="4">
        <v>0</v>
      </c>
      <c r="C1084" s="4">
        <v>0</v>
      </c>
      <c r="D1084" s="4">
        <v>1</v>
      </c>
      <c r="E1084" s="4">
        <v>207</v>
      </c>
      <c r="F1084" s="4">
        <f>Source!U1062</f>
        <v>166.21587500000001</v>
      </c>
      <c r="G1084" s="4" t="s">
        <v>121</v>
      </c>
      <c r="H1084" s="4" t="s">
        <v>122</v>
      </c>
      <c r="I1084" s="4"/>
      <c r="J1084" s="4"/>
      <c r="K1084" s="4">
        <v>207</v>
      </c>
      <c r="L1084" s="4">
        <v>21</v>
      </c>
      <c r="M1084" s="4">
        <v>3</v>
      </c>
      <c r="N1084" s="4" t="s">
        <v>3</v>
      </c>
      <c r="O1084" s="4">
        <v>-1</v>
      </c>
      <c r="P1084" s="4"/>
      <c r="Q1084" s="4"/>
      <c r="R1084" s="4"/>
      <c r="S1084" s="4"/>
      <c r="T1084" s="4"/>
      <c r="U1084" s="4"/>
      <c r="V1084" s="4"/>
      <c r="W1084" s="4"/>
    </row>
    <row r="1085" spans="1:23">
      <c r="A1085" s="4">
        <v>50</v>
      </c>
      <c r="B1085" s="4">
        <v>0</v>
      </c>
      <c r="C1085" s="4">
        <v>0</v>
      </c>
      <c r="D1085" s="4">
        <v>1</v>
      </c>
      <c r="E1085" s="4">
        <v>208</v>
      </c>
      <c r="F1085" s="4">
        <f>Source!V1062</f>
        <v>2.8158375000000007</v>
      </c>
      <c r="G1085" s="4" t="s">
        <v>123</v>
      </c>
      <c r="H1085" s="4" t="s">
        <v>124</v>
      </c>
      <c r="I1085" s="4"/>
      <c r="J1085" s="4"/>
      <c r="K1085" s="4">
        <v>208</v>
      </c>
      <c r="L1085" s="4">
        <v>22</v>
      </c>
      <c r="M1085" s="4">
        <v>3</v>
      </c>
      <c r="N1085" s="4" t="s">
        <v>3</v>
      </c>
      <c r="O1085" s="4">
        <v>-1</v>
      </c>
      <c r="P1085" s="4"/>
      <c r="Q1085" s="4"/>
      <c r="R1085" s="4"/>
      <c r="S1085" s="4"/>
      <c r="T1085" s="4"/>
      <c r="U1085" s="4"/>
      <c r="V1085" s="4"/>
      <c r="W1085" s="4"/>
    </row>
    <row r="1086" spans="1:23">
      <c r="A1086" s="4">
        <v>50</v>
      </c>
      <c r="B1086" s="4">
        <v>0</v>
      </c>
      <c r="C1086" s="4">
        <v>0</v>
      </c>
      <c r="D1086" s="4">
        <v>1</v>
      </c>
      <c r="E1086" s="4">
        <v>209</v>
      </c>
      <c r="F1086" s="4">
        <f>ROUND(Source!W1062,O1086)</f>
        <v>577.57000000000005</v>
      </c>
      <c r="G1086" s="4" t="s">
        <v>125</v>
      </c>
      <c r="H1086" s="4" t="s">
        <v>126</v>
      </c>
      <c r="I1086" s="4"/>
      <c r="J1086" s="4"/>
      <c r="K1086" s="4">
        <v>209</v>
      </c>
      <c r="L1086" s="4">
        <v>23</v>
      </c>
      <c r="M1086" s="4">
        <v>3</v>
      </c>
      <c r="N1086" s="4" t="s">
        <v>3</v>
      </c>
      <c r="O1086" s="4">
        <v>2</v>
      </c>
      <c r="P1086" s="4"/>
      <c r="Q1086" s="4"/>
      <c r="R1086" s="4"/>
      <c r="S1086" s="4"/>
      <c r="T1086" s="4"/>
      <c r="U1086" s="4"/>
      <c r="V1086" s="4"/>
      <c r="W1086" s="4"/>
    </row>
    <row r="1087" spans="1:23">
      <c r="A1087" s="4">
        <v>50</v>
      </c>
      <c r="B1087" s="4">
        <v>0</v>
      </c>
      <c r="C1087" s="4">
        <v>0</v>
      </c>
      <c r="D1087" s="4">
        <v>1</v>
      </c>
      <c r="E1087" s="4">
        <v>233</v>
      </c>
      <c r="F1087" s="4">
        <f>ROUND(Source!BD1062,O1087)</f>
        <v>0</v>
      </c>
      <c r="G1087" s="4" t="s">
        <v>127</v>
      </c>
      <c r="H1087" s="4" t="s">
        <v>128</v>
      </c>
      <c r="I1087" s="4"/>
      <c r="J1087" s="4"/>
      <c r="K1087" s="4">
        <v>233</v>
      </c>
      <c r="L1087" s="4">
        <v>24</v>
      </c>
      <c r="M1087" s="4">
        <v>3</v>
      </c>
      <c r="N1087" s="4" t="s">
        <v>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/>
    </row>
    <row r="1088" spans="1:23">
      <c r="A1088" s="4">
        <v>50</v>
      </c>
      <c r="B1088" s="4">
        <v>0</v>
      </c>
      <c r="C1088" s="4">
        <v>0</v>
      </c>
      <c r="D1088" s="4">
        <v>1</v>
      </c>
      <c r="E1088" s="4">
        <v>210</v>
      </c>
      <c r="F1088" s="4">
        <f>ROUND(Source!X1062,O1088)</f>
        <v>43777.24</v>
      </c>
      <c r="G1088" s="4" t="s">
        <v>129</v>
      </c>
      <c r="H1088" s="4" t="s">
        <v>130</v>
      </c>
      <c r="I1088" s="4"/>
      <c r="J1088" s="4"/>
      <c r="K1088" s="4">
        <v>210</v>
      </c>
      <c r="L1088" s="4">
        <v>25</v>
      </c>
      <c r="M1088" s="4">
        <v>3</v>
      </c>
      <c r="N1088" s="4" t="s">
        <v>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/>
    </row>
    <row r="1089" spans="1:245">
      <c r="A1089" s="4">
        <v>50</v>
      </c>
      <c r="B1089" s="4">
        <v>0</v>
      </c>
      <c r="C1089" s="4">
        <v>0</v>
      </c>
      <c r="D1089" s="4">
        <v>1</v>
      </c>
      <c r="E1089" s="4">
        <v>211</v>
      </c>
      <c r="F1089" s="4">
        <f>ROUND(Source!Y1062,O1089)</f>
        <v>22510.09</v>
      </c>
      <c r="G1089" s="4" t="s">
        <v>131</v>
      </c>
      <c r="H1089" s="4" t="s">
        <v>132</v>
      </c>
      <c r="I1089" s="4"/>
      <c r="J1089" s="4"/>
      <c r="K1089" s="4">
        <v>211</v>
      </c>
      <c r="L1089" s="4">
        <v>26</v>
      </c>
      <c r="M1089" s="4">
        <v>3</v>
      </c>
      <c r="N1089" s="4" t="s">
        <v>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/>
    </row>
    <row r="1090" spans="1:245">
      <c r="A1090" s="4">
        <v>50</v>
      </c>
      <c r="B1090" s="4">
        <v>0</v>
      </c>
      <c r="C1090" s="4">
        <v>0</v>
      </c>
      <c r="D1090" s="4">
        <v>1</v>
      </c>
      <c r="E1090" s="4">
        <v>0</v>
      </c>
      <c r="F1090" s="4">
        <f>ROUND(Source!AR1062,O1090)</f>
        <v>215334.28</v>
      </c>
      <c r="G1090" s="4" t="s">
        <v>133</v>
      </c>
      <c r="H1090" s="4" t="s">
        <v>134</v>
      </c>
      <c r="I1090" s="4"/>
      <c r="J1090" s="4"/>
      <c r="K1090" s="4">
        <v>224</v>
      </c>
      <c r="L1090" s="4">
        <v>27</v>
      </c>
      <c r="M1090" s="4">
        <v>3</v>
      </c>
      <c r="N1090" s="4" t="s">
        <v>3</v>
      </c>
      <c r="O1090" s="4">
        <v>2</v>
      </c>
      <c r="P1090" s="4"/>
      <c r="Q1090" s="4"/>
      <c r="R1090" s="4"/>
      <c r="S1090" s="4"/>
      <c r="T1090" s="4"/>
      <c r="U1090" s="4"/>
      <c r="V1090" s="4"/>
      <c r="W1090" s="4"/>
    </row>
    <row r="1091" spans="1:245">
      <c r="A1091" s="4">
        <v>50</v>
      </c>
      <c r="B1091" s="4">
        <v>0</v>
      </c>
      <c r="C1091" s="4">
        <v>0</v>
      </c>
      <c r="D1091" s="4">
        <v>2</v>
      </c>
      <c r="E1091" s="4">
        <v>0</v>
      </c>
      <c r="F1091" s="4">
        <f>ROUND(F1090*0.18,O1091)</f>
        <v>38760.199999999997</v>
      </c>
      <c r="G1091" s="4" t="s">
        <v>135</v>
      </c>
      <c r="H1091" s="4" t="s">
        <v>135</v>
      </c>
      <c r="I1091" s="4"/>
      <c r="J1091" s="4"/>
      <c r="K1091" s="4">
        <v>212</v>
      </c>
      <c r="L1091" s="4">
        <v>28</v>
      </c>
      <c r="M1091" s="4">
        <v>0</v>
      </c>
      <c r="N1091" s="4" t="s">
        <v>3</v>
      </c>
      <c r="O1091" s="4">
        <v>1</v>
      </c>
      <c r="P1091" s="4"/>
      <c r="Q1091" s="4"/>
      <c r="R1091" s="4"/>
      <c r="S1091" s="4"/>
      <c r="T1091" s="4"/>
      <c r="U1091" s="4"/>
      <c r="V1091" s="4"/>
      <c r="W1091" s="4"/>
    </row>
    <row r="1092" spans="1:245">
      <c r="A1092" s="4">
        <v>50</v>
      </c>
      <c r="B1092" s="4">
        <v>0</v>
      </c>
      <c r="C1092" s="4">
        <v>0</v>
      </c>
      <c r="D1092" s="4">
        <v>2</v>
      </c>
      <c r="E1092" s="4">
        <v>224</v>
      </c>
      <c r="F1092" s="4">
        <f>ROUND(F1090*1.18,O1092)</f>
        <v>254094.5</v>
      </c>
      <c r="G1092" s="4" t="s">
        <v>136</v>
      </c>
      <c r="H1092" s="4" t="s">
        <v>137</v>
      </c>
      <c r="I1092" s="4"/>
      <c r="J1092" s="4"/>
      <c r="K1092" s="4">
        <v>212</v>
      </c>
      <c r="L1092" s="4">
        <v>29</v>
      </c>
      <c r="M1092" s="4">
        <v>0</v>
      </c>
      <c r="N1092" s="4" t="s">
        <v>3</v>
      </c>
      <c r="O1092" s="4">
        <v>1</v>
      </c>
      <c r="P1092" s="4"/>
      <c r="Q1092" s="4"/>
      <c r="R1092" s="4"/>
      <c r="S1092" s="4"/>
      <c r="T1092" s="4"/>
      <c r="U1092" s="4"/>
      <c r="V1092" s="4"/>
      <c r="W1092" s="4"/>
    </row>
    <row r="1094" spans="1:245">
      <c r="A1094" s="1">
        <v>4</v>
      </c>
      <c r="B1094" s="1">
        <v>0</v>
      </c>
      <c r="C1094" s="1"/>
      <c r="D1094" s="1">
        <f>ROW(A1209)</f>
        <v>1209</v>
      </c>
      <c r="E1094" s="1"/>
      <c r="F1094" s="1" t="s">
        <v>12</v>
      </c>
      <c r="G1094" s="1" t="s">
        <v>360</v>
      </c>
      <c r="H1094" s="1" t="s">
        <v>3</v>
      </c>
      <c r="I1094" s="1">
        <v>0</v>
      </c>
      <c r="J1094" s="1"/>
      <c r="K1094" s="1">
        <v>-1</v>
      </c>
      <c r="L1094" s="1"/>
      <c r="M1094" s="1" t="s">
        <v>3</v>
      </c>
      <c r="N1094" s="1"/>
      <c r="O1094" s="1"/>
      <c r="P1094" s="1"/>
      <c r="Q1094" s="1"/>
      <c r="R1094" s="1"/>
      <c r="S1094" s="1">
        <v>0</v>
      </c>
      <c r="T1094" s="1"/>
      <c r="U1094" s="1" t="s">
        <v>3</v>
      </c>
      <c r="V1094" s="1">
        <v>0</v>
      </c>
      <c r="W1094" s="1"/>
      <c r="X1094" s="1"/>
      <c r="Y1094" s="1"/>
      <c r="Z1094" s="1"/>
      <c r="AA1094" s="1"/>
      <c r="AB1094" s="1" t="s">
        <v>3</v>
      </c>
      <c r="AC1094" s="1" t="s">
        <v>3</v>
      </c>
      <c r="AD1094" s="1" t="s">
        <v>3</v>
      </c>
      <c r="AE1094" s="1" t="s">
        <v>3</v>
      </c>
      <c r="AF1094" s="1" t="s">
        <v>3</v>
      </c>
      <c r="AG1094" s="1" t="s">
        <v>3</v>
      </c>
      <c r="AH1094" s="1"/>
      <c r="AI1094" s="1"/>
      <c r="AJ1094" s="1"/>
      <c r="AK1094" s="1"/>
      <c r="AL1094" s="1"/>
      <c r="AM1094" s="1"/>
      <c r="AN1094" s="1"/>
      <c r="AO1094" s="1"/>
      <c r="AP1094" s="1" t="s">
        <v>3</v>
      </c>
      <c r="AQ1094" s="1" t="s">
        <v>3</v>
      </c>
      <c r="AR1094" s="1" t="s">
        <v>3</v>
      </c>
      <c r="AS1094" s="1"/>
      <c r="AT1094" s="1"/>
      <c r="AU1094" s="1"/>
      <c r="AV1094" s="1"/>
      <c r="AW1094" s="1"/>
      <c r="AX1094" s="1"/>
      <c r="AY1094" s="1"/>
      <c r="AZ1094" s="1" t="s">
        <v>3</v>
      </c>
      <c r="BA1094" s="1"/>
      <c r="BB1094" s="1" t="s">
        <v>3</v>
      </c>
      <c r="BC1094" s="1" t="s">
        <v>3</v>
      </c>
      <c r="BD1094" s="1" t="s">
        <v>3</v>
      </c>
      <c r="BE1094" s="1" t="s">
        <v>3</v>
      </c>
      <c r="BF1094" s="1" t="s">
        <v>3</v>
      </c>
      <c r="BG1094" s="1" t="s">
        <v>3</v>
      </c>
      <c r="BH1094" s="1" t="s">
        <v>3</v>
      </c>
      <c r="BI1094" s="1" t="s">
        <v>3</v>
      </c>
      <c r="BJ1094" s="1" t="s">
        <v>3</v>
      </c>
      <c r="BK1094" s="1" t="s">
        <v>3</v>
      </c>
      <c r="BL1094" s="1" t="s">
        <v>3</v>
      </c>
      <c r="BM1094" s="1" t="s">
        <v>3</v>
      </c>
      <c r="BN1094" s="1" t="s">
        <v>3</v>
      </c>
      <c r="BO1094" s="1" t="s">
        <v>3</v>
      </c>
      <c r="BP1094" s="1" t="s">
        <v>3</v>
      </c>
      <c r="BQ1094" s="1"/>
      <c r="BR1094" s="1"/>
      <c r="BS1094" s="1"/>
      <c r="BT1094" s="1"/>
      <c r="BU1094" s="1"/>
      <c r="BV1094" s="1"/>
      <c r="BW1094" s="1"/>
      <c r="BX1094" s="1">
        <v>0</v>
      </c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>
        <v>0</v>
      </c>
    </row>
    <row r="1096" spans="1:245">
      <c r="A1096" s="2">
        <v>52</v>
      </c>
      <c r="B1096" s="2">
        <f t="shared" ref="B1096:G1096" si="784">B1209</f>
        <v>0</v>
      </c>
      <c r="C1096" s="2">
        <f t="shared" si="784"/>
        <v>4</v>
      </c>
      <c r="D1096" s="2">
        <f t="shared" si="784"/>
        <v>1094</v>
      </c>
      <c r="E1096" s="2">
        <f t="shared" si="784"/>
        <v>0</v>
      </c>
      <c r="F1096" s="2" t="str">
        <f t="shared" si="784"/>
        <v>Новый раздел</v>
      </c>
      <c r="G1096" s="2" t="str">
        <f t="shared" si="784"/>
        <v>комната 2-18</v>
      </c>
      <c r="H1096" s="2"/>
      <c r="I1096" s="2"/>
      <c r="J1096" s="2"/>
      <c r="K1096" s="2"/>
      <c r="L1096" s="2"/>
      <c r="M1096" s="2"/>
      <c r="N1096" s="2"/>
      <c r="O1096" s="2">
        <f t="shared" ref="O1096:AT1096" si="785">O1209</f>
        <v>149651.47</v>
      </c>
      <c r="P1096" s="2">
        <f t="shared" si="785"/>
        <v>97867.08</v>
      </c>
      <c r="Q1096" s="2">
        <f t="shared" si="785"/>
        <v>2558.04</v>
      </c>
      <c r="R1096" s="2">
        <f t="shared" si="785"/>
        <v>994.14</v>
      </c>
      <c r="S1096" s="2">
        <f t="shared" si="785"/>
        <v>49226.35</v>
      </c>
      <c r="T1096" s="2">
        <f t="shared" si="785"/>
        <v>0</v>
      </c>
      <c r="U1096" s="2">
        <f t="shared" si="785"/>
        <v>165.30559859999997</v>
      </c>
      <c r="V1096" s="2">
        <f t="shared" si="785"/>
        <v>2.85088125</v>
      </c>
      <c r="W1096" s="2">
        <f t="shared" si="785"/>
        <v>578.9</v>
      </c>
      <c r="X1096" s="2">
        <f t="shared" si="785"/>
        <v>43714.28</v>
      </c>
      <c r="Y1096" s="2">
        <f t="shared" si="785"/>
        <v>22391.97</v>
      </c>
      <c r="Z1096" s="2">
        <f t="shared" si="785"/>
        <v>0</v>
      </c>
      <c r="AA1096" s="2">
        <f t="shared" si="785"/>
        <v>0</v>
      </c>
      <c r="AB1096" s="2">
        <f t="shared" si="785"/>
        <v>0</v>
      </c>
      <c r="AC1096" s="2">
        <f t="shared" si="785"/>
        <v>0</v>
      </c>
      <c r="AD1096" s="2">
        <f t="shared" si="785"/>
        <v>0</v>
      </c>
      <c r="AE1096" s="2">
        <f t="shared" si="785"/>
        <v>0</v>
      </c>
      <c r="AF1096" s="2">
        <f t="shared" si="785"/>
        <v>0</v>
      </c>
      <c r="AG1096" s="2">
        <f t="shared" si="785"/>
        <v>0</v>
      </c>
      <c r="AH1096" s="2">
        <f t="shared" si="785"/>
        <v>0</v>
      </c>
      <c r="AI1096" s="2">
        <f t="shared" si="785"/>
        <v>0</v>
      </c>
      <c r="AJ1096" s="2">
        <f t="shared" si="785"/>
        <v>0</v>
      </c>
      <c r="AK1096" s="2">
        <f t="shared" si="785"/>
        <v>0</v>
      </c>
      <c r="AL1096" s="2">
        <f t="shared" si="785"/>
        <v>0</v>
      </c>
      <c r="AM1096" s="2">
        <f t="shared" si="785"/>
        <v>0</v>
      </c>
      <c r="AN1096" s="2">
        <f t="shared" si="785"/>
        <v>0</v>
      </c>
      <c r="AO1096" s="2">
        <f t="shared" si="785"/>
        <v>0</v>
      </c>
      <c r="AP1096" s="2">
        <f t="shared" si="785"/>
        <v>0</v>
      </c>
      <c r="AQ1096" s="2">
        <f t="shared" si="785"/>
        <v>0</v>
      </c>
      <c r="AR1096" s="2">
        <f t="shared" si="785"/>
        <v>215757.72</v>
      </c>
      <c r="AS1096" s="2">
        <f t="shared" si="785"/>
        <v>211583.89</v>
      </c>
      <c r="AT1096" s="2">
        <f t="shared" si="785"/>
        <v>4173.83</v>
      </c>
      <c r="AU1096" s="2">
        <f t="shared" ref="AU1096:BZ1096" si="786">AU1209</f>
        <v>0</v>
      </c>
      <c r="AV1096" s="2">
        <f t="shared" si="786"/>
        <v>97867.08</v>
      </c>
      <c r="AW1096" s="2">
        <f t="shared" si="786"/>
        <v>97867.08</v>
      </c>
      <c r="AX1096" s="2">
        <f t="shared" si="786"/>
        <v>0</v>
      </c>
      <c r="AY1096" s="2">
        <f t="shared" si="786"/>
        <v>97867.08</v>
      </c>
      <c r="AZ1096" s="2">
        <f t="shared" si="786"/>
        <v>0</v>
      </c>
      <c r="BA1096" s="2">
        <f t="shared" si="786"/>
        <v>0</v>
      </c>
      <c r="BB1096" s="2">
        <f t="shared" si="786"/>
        <v>0</v>
      </c>
      <c r="BC1096" s="2">
        <f t="shared" si="786"/>
        <v>0</v>
      </c>
      <c r="BD1096" s="2">
        <f t="shared" si="786"/>
        <v>0</v>
      </c>
      <c r="BE1096" s="2">
        <f t="shared" si="786"/>
        <v>0</v>
      </c>
      <c r="BF1096" s="2">
        <f t="shared" si="786"/>
        <v>0</v>
      </c>
      <c r="BG1096" s="2">
        <f t="shared" si="786"/>
        <v>0</v>
      </c>
      <c r="BH1096" s="2">
        <f t="shared" si="786"/>
        <v>0</v>
      </c>
      <c r="BI1096" s="2">
        <f t="shared" si="786"/>
        <v>0</v>
      </c>
      <c r="BJ1096" s="2">
        <f t="shared" si="786"/>
        <v>0</v>
      </c>
      <c r="BK1096" s="2">
        <f t="shared" si="786"/>
        <v>0</v>
      </c>
      <c r="BL1096" s="2">
        <f t="shared" si="786"/>
        <v>0</v>
      </c>
      <c r="BM1096" s="2">
        <f t="shared" si="786"/>
        <v>0</v>
      </c>
      <c r="BN1096" s="2">
        <f t="shared" si="786"/>
        <v>0</v>
      </c>
      <c r="BO1096" s="2">
        <f t="shared" si="786"/>
        <v>0</v>
      </c>
      <c r="BP1096" s="2">
        <f t="shared" si="786"/>
        <v>0</v>
      </c>
      <c r="BQ1096" s="2">
        <f t="shared" si="786"/>
        <v>0</v>
      </c>
      <c r="BR1096" s="2">
        <f t="shared" si="786"/>
        <v>0</v>
      </c>
      <c r="BS1096" s="2">
        <f t="shared" si="786"/>
        <v>0</v>
      </c>
      <c r="BT1096" s="2">
        <f t="shared" si="786"/>
        <v>0</v>
      </c>
      <c r="BU1096" s="2">
        <f t="shared" si="786"/>
        <v>0</v>
      </c>
      <c r="BV1096" s="2">
        <f t="shared" si="786"/>
        <v>0</v>
      </c>
      <c r="BW1096" s="2">
        <f t="shared" si="786"/>
        <v>0</v>
      </c>
      <c r="BX1096" s="2">
        <f t="shared" si="786"/>
        <v>0</v>
      </c>
      <c r="BY1096" s="2">
        <f t="shared" si="786"/>
        <v>0</v>
      </c>
      <c r="BZ1096" s="2">
        <f t="shared" si="786"/>
        <v>0</v>
      </c>
      <c r="CA1096" s="2">
        <f t="shared" ref="CA1096:DF1096" si="787">CA1209</f>
        <v>0</v>
      </c>
      <c r="CB1096" s="2">
        <f t="shared" si="787"/>
        <v>0</v>
      </c>
      <c r="CC1096" s="2">
        <f t="shared" si="787"/>
        <v>0</v>
      </c>
      <c r="CD1096" s="2">
        <f t="shared" si="787"/>
        <v>0</v>
      </c>
      <c r="CE1096" s="2">
        <f t="shared" si="787"/>
        <v>0</v>
      </c>
      <c r="CF1096" s="2">
        <f t="shared" si="787"/>
        <v>0</v>
      </c>
      <c r="CG1096" s="2">
        <f t="shared" si="787"/>
        <v>0</v>
      </c>
      <c r="CH1096" s="2">
        <f t="shared" si="787"/>
        <v>0</v>
      </c>
      <c r="CI1096" s="2">
        <f t="shared" si="787"/>
        <v>0</v>
      </c>
      <c r="CJ1096" s="2">
        <f t="shared" si="787"/>
        <v>0</v>
      </c>
      <c r="CK1096" s="2">
        <f t="shared" si="787"/>
        <v>0</v>
      </c>
      <c r="CL1096" s="2">
        <f t="shared" si="787"/>
        <v>0</v>
      </c>
      <c r="CM1096" s="2">
        <f t="shared" si="787"/>
        <v>0</v>
      </c>
      <c r="CN1096" s="2">
        <f t="shared" si="787"/>
        <v>0</v>
      </c>
      <c r="CO1096" s="2">
        <f t="shared" si="787"/>
        <v>0</v>
      </c>
      <c r="CP1096" s="2">
        <f t="shared" si="787"/>
        <v>0</v>
      </c>
      <c r="CQ1096" s="2">
        <f t="shared" si="787"/>
        <v>0</v>
      </c>
      <c r="CR1096" s="2">
        <f t="shared" si="787"/>
        <v>0</v>
      </c>
      <c r="CS1096" s="2">
        <f t="shared" si="787"/>
        <v>0</v>
      </c>
      <c r="CT1096" s="2">
        <f t="shared" si="787"/>
        <v>0</v>
      </c>
      <c r="CU1096" s="2">
        <f t="shared" si="787"/>
        <v>0</v>
      </c>
      <c r="CV1096" s="2">
        <f t="shared" si="787"/>
        <v>0</v>
      </c>
      <c r="CW1096" s="2">
        <f t="shared" si="787"/>
        <v>0</v>
      </c>
      <c r="CX1096" s="2">
        <f t="shared" si="787"/>
        <v>0</v>
      </c>
      <c r="CY1096" s="2">
        <f t="shared" si="787"/>
        <v>0</v>
      </c>
      <c r="CZ1096" s="2">
        <f t="shared" si="787"/>
        <v>0</v>
      </c>
      <c r="DA1096" s="2">
        <f t="shared" si="787"/>
        <v>0</v>
      </c>
      <c r="DB1096" s="2">
        <f t="shared" si="787"/>
        <v>0</v>
      </c>
      <c r="DC1096" s="2">
        <f t="shared" si="787"/>
        <v>0</v>
      </c>
      <c r="DD1096" s="2">
        <f t="shared" si="787"/>
        <v>0</v>
      </c>
      <c r="DE1096" s="2">
        <f t="shared" si="787"/>
        <v>0</v>
      </c>
      <c r="DF1096" s="2">
        <f t="shared" si="787"/>
        <v>0</v>
      </c>
      <c r="DG1096" s="3">
        <f t="shared" ref="DG1096:EL1096" si="788">DG1209</f>
        <v>0</v>
      </c>
      <c r="DH1096" s="3">
        <f t="shared" si="788"/>
        <v>0</v>
      </c>
      <c r="DI1096" s="3">
        <f t="shared" si="788"/>
        <v>0</v>
      </c>
      <c r="DJ1096" s="3">
        <f t="shared" si="788"/>
        <v>0</v>
      </c>
      <c r="DK1096" s="3">
        <f t="shared" si="788"/>
        <v>0</v>
      </c>
      <c r="DL1096" s="3">
        <f t="shared" si="788"/>
        <v>0</v>
      </c>
      <c r="DM1096" s="3">
        <f t="shared" si="788"/>
        <v>0</v>
      </c>
      <c r="DN1096" s="3">
        <f t="shared" si="788"/>
        <v>0</v>
      </c>
      <c r="DO1096" s="3">
        <f t="shared" si="788"/>
        <v>0</v>
      </c>
      <c r="DP1096" s="3">
        <f t="shared" si="788"/>
        <v>0</v>
      </c>
      <c r="DQ1096" s="3">
        <f t="shared" si="788"/>
        <v>0</v>
      </c>
      <c r="DR1096" s="3">
        <f t="shared" si="788"/>
        <v>0</v>
      </c>
      <c r="DS1096" s="3">
        <f t="shared" si="788"/>
        <v>0</v>
      </c>
      <c r="DT1096" s="3">
        <f t="shared" si="788"/>
        <v>0</v>
      </c>
      <c r="DU1096" s="3">
        <f t="shared" si="788"/>
        <v>0</v>
      </c>
      <c r="DV1096" s="3">
        <f t="shared" si="788"/>
        <v>0</v>
      </c>
      <c r="DW1096" s="3">
        <f t="shared" si="788"/>
        <v>0</v>
      </c>
      <c r="DX1096" s="3">
        <f t="shared" si="788"/>
        <v>0</v>
      </c>
      <c r="DY1096" s="3">
        <f t="shared" si="788"/>
        <v>0</v>
      </c>
      <c r="DZ1096" s="3">
        <f t="shared" si="788"/>
        <v>0</v>
      </c>
      <c r="EA1096" s="3">
        <f t="shared" si="788"/>
        <v>0</v>
      </c>
      <c r="EB1096" s="3">
        <f t="shared" si="788"/>
        <v>0</v>
      </c>
      <c r="EC1096" s="3">
        <f t="shared" si="788"/>
        <v>0</v>
      </c>
      <c r="ED1096" s="3">
        <f t="shared" si="788"/>
        <v>0</v>
      </c>
      <c r="EE1096" s="3">
        <f t="shared" si="788"/>
        <v>0</v>
      </c>
      <c r="EF1096" s="3">
        <f t="shared" si="788"/>
        <v>0</v>
      </c>
      <c r="EG1096" s="3">
        <f t="shared" si="788"/>
        <v>0</v>
      </c>
      <c r="EH1096" s="3">
        <f t="shared" si="788"/>
        <v>0</v>
      </c>
      <c r="EI1096" s="3">
        <f t="shared" si="788"/>
        <v>0</v>
      </c>
      <c r="EJ1096" s="3">
        <f t="shared" si="788"/>
        <v>0</v>
      </c>
      <c r="EK1096" s="3">
        <f t="shared" si="788"/>
        <v>0</v>
      </c>
      <c r="EL1096" s="3">
        <f t="shared" si="788"/>
        <v>0</v>
      </c>
      <c r="EM1096" s="3">
        <f t="shared" ref="EM1096:FR1096" si="789">EM1209</f>
        <v>0</v>
      </c>
      <c r="EN1096" s="3">
        <f t="shared" si="789"/>
        <v>0</v>
      </c>
      <c r="EO1096" s="3">
        <f t="shared" si="789"/>
        <v>0</v>
      </c>
      <c r="EP1096" s="3">
        <f t="shared" si="789"/>
        <v>0</v>
      </c>
      <c r="EQ1096" s="3">
        <f t="shared" si="789"/>
        <v>0</v>
      </c>
      <c r="ER1096" s="3">
        <f t="shared" si="789"/>
        <v>0</v>
      </c>
      <c r="ES1096" s="3">
        <f t="shared" si="789"/>
        <v>0</v>
      </c>
      <c r="ET1096" s="3">
        <f t="shared" si="789"/>
        <v>0</v>
      </c>
      <c r="EU1096" s="3">
        <f t="shared" si="789"/>
        <v>0</v>
      </c>
      <c r="EV1096" s="3">
        <f t="shared" si="789"/>
        <v>0</v>
      </c>
      <c r="EW1096" s="3">
        <f t="shared" si="789"/>
        <v>0</v>
      </c>
      <c r="EX1096" s="3">
        <f t="shared" si="789"/>
        <v>0</v>
      </c>
      <c r="EY1096" s="3">
        <f t="shared" si="789"/>
        <v>0</v>
      </c>
      <c r="EZ1096" s="3">
        <f t="shared" si="789"/>
        <v>0</v>
      </c>
      <c r="FA1096" s="3">
        <f t="shared" si="789"/>
        <v>0</v>
      </c>
      <c r="FB1096" s="3">
        <f t="shared" si="789"/>
        <v>0</v>
      </c>
      <c r="FC1096" s="3">
        <f t="shared" si="789"/>
        <v>0</v>
      </c>
      <c r="FD1096" s="3">
        <f t="shared" si="789"/>
        <v>0</v>
      </c>
      <c r="FE1096" s="3">
        <f t="shared" si="789"/>
        <v>0</v>
      </c>
      <c r="FF1096" s="3">
        <f t="shared" si="789"/>
        <v>0</v>
      </c>
      <c r="FG1096" s="3">
        <f t="shared" si="789"/>
        <v>0</v>
      </c>
      <c r="FH1096" s="3">
        <f t="shared" si="789"/>
        <v>0</v>
      </c>
      <c r="FI1096" s="3">
        <f t="shared" si="789"/>
        <v>0</v>
      </c>
      <c r="FJ1096" s="3">
        <f t="shared" si="789"/>
        <v>0</v>
      </c>
      <c r="FK1096" s="3">
        <f t="shared" si="789"/>
        <v>0</v>
      </c>
      <c r="FL1096" s="3">
        <f t="shared" si="789"/>
        <v>0</v>
      </c>
      <c r="FM1096" s="3">
        <f t="shared" si="789"/>
        <v>0</v>
      </c>
      <c r="FN1096" s="3">
        <f t="shared" si="789"/>
        <v>0</v>
      </c>
      <c r="FO1096" s="3">
        <f t="shared" si="789"/>
        <v>0</v>
      </c>
      <c r="FP1096" s="3">
        <f t="shared" si="789"/>
        <v>0</v>
      </c>
      <c r="FQ1096" s="3">
        <f t="shared" si="789"/>
        <v>0</v>
      </c>
      <c r="FR1096" s="3">
        <f t="shared" si="789"/>
        <v>0</v>
      </c>
      <c r="FS1096" s="3">
        <f t="shared" ref="FS1096:GX1096" si="790">FS1209</f>
        <v>0</v>
      </c>
      <c r="FT1096" s="3">
        <f t="shared" si="790"/>
        <v>0</v>
      </c>
      <c r="FU1096" s="3">
        <f t="shared" si="790"/>
        <v>0</v>
      </c>
      <c r="FV1096" s="3">
        <f t="shared" si="790"/>
        <v>0</v>
      </c>
      <c r="FW1096" s="3">
        <f t="shared" si="790"/>
        <v>0</v>
      </c>
      <c r="FX1096" s="3">
        <f t="shared" si="790"/>
        <v>0</v>
      </c>
      <c r="FY1096" s="3">
        <f t="shared" si="790"/>
        <v>0</v>
      </c>
      <c r="FZ1096" s="3">
        <f t="shared" si="790"/>
        <v>0</v>
      </c>
      <c r="GA1096" s="3">
        <f t="shared" si="790"/>
        <v>0</v>
      </c>
      <c r="GB1096" s="3">
        <f t="shared" si="790"/>
        <v>0</v>
      </c>
      <c r="GC1096" s="3">
        <f t="shared" si="790"/>
        <v>0</v>
      </c>
      <c r="GD1096" s="3">
        <f t="shared" si="790"/>
        <v>0</v>
      </c>
      <c r="GE1096" s="3">
        <f t="shared" si="790"/>
        <v>0</v>
      </c>
      <c r="GF1096" s="3">
        <f t="shared" si="790"/>
        <v>0</v>
      </c>
      <c r="GG1096" s="3">
        <f t="shared" si="790"/>
        <v>0</v>
      </c>
      <c r="GH1096" s="3">
        <f t="shared" si="790"/>
        <v>0</v>
      </c>
      <c r="GI1096" s="3">
        <f t="shared" si="790"/>
        <v>0</v>
      </c>
      <c r="GJ1096" s="3">
        <f t="shared" si="790"/>
        <v>0</v>
      </c>
      <c r="GK1096" s="3">
        <f t="shared" si="790"/>
        <v>0</v>
      </c>
      <c r="GL1096" s="3">
        <f t="shared" si="790"/>
        <v>0</v>
      </c>
      <c r="GM1096" s="3">
        <f t="shared" si="790"/>
        <v>0</v>
      </c>
      <c r="GN1096" s="3">
        <f t="shared" si="790"/>
        <v>0</v>
      </c>
      <c r="GO1096" s="3">
        <f t="shared" si="790"/>
        <v>0</v>
      </c>
      <c r="GP1096" s="3">
        <f t="shared" si="790"/>
        <v>0</v>
      </c>
      <c r="GQ1096" s="3">
        <f t="shared" si="790"/>
        <v>0</v>
      </c>
      <c r="GR1096" s="3">
        <f t="shared" si="790"/>
        <v>0</v>
      </c>
      <c r="GS1096" s="3">
        <f t="shared" si="790"/>
        <v>0</v>
      </c>
      <c r="GT1096" s="3">
        <f t="shared" si="790"/>
        <v>0</v>
      </c>
      <c r="GU1096" s="3">
        <f t="shared" si="790"/>
        <v>0</v>
      </c>
      <c r="GV1096" s="3">
        <f t="shared" si="790"/>
        <v>0</v>
      </c>
      <c r="GW1096" s="3">
        <f t="shared" si="790"/>
        <v>0</v>
      </c>
      <c r="GX1096" s="3">
        <f t="shared" si="790"/>
        <v>0</v>
      </c>
    </row>
    <row r="1098" spans="1:245">
      <c r="A1098" s="1">
        <v>5</v>
      </c>
      <c r="B1098" s="1">
        <v>0</v>
      </c>
      <c r="C1098" s="1"/>
      <c r="D1098" s="1">
        <f>ROW(A1112)</f>
        <v>1112</v>
      </c>
      <c r="E1098" s="1"/>
      <c r="F1098" s="1" t="s">
        <v>14</v>
      </c>
      <c r="G1098" s="1" t="s">
        <v>15</v>
      </c>
      <c r="H1098" s="1" t="s">
        <v>3</v>
      </c>
      <c r="I1098" s="1">
        <v>0</v>
      </c>
      <c r="J1098" s="1"/>
      <c r="K1098" s="1">
        <v>0</v>
      </c>
      <c r="L1098" s="1"/>
      <c r="M1098" s="1" t="s">
        <v>3</v>
      </c>
      <c r="N1098" s="1"/>
      <c r="O1098" s="1"/>
      <c r="P1098" s="1"/>
      <c r="Q1098" s="1"/>
      <c r="R1098" s="1"/>
      <c r="S1098" s="1">
        <v>0</v>
      </c>
      <c r="T1098" s="1"/>
      <c r="U1098" s="1" t="s">
        <v>3</v>
      </c>
      <c r="V1098" s="1">
        <v>0</v>
      </c>
      <c r="W1098" s="1"/>
      <c r="X1098" s="1"/>
      <c r="Y1098" s="1"/>
      <c r="Z1098" s="1"/>
      <c r="AA1098" s="1"/>
      <c r="AB1098" s="1" t="s">
        <v>3</v>
      </c>
      <c r="AC1098" s="1" t="s">
        <v>3</v>
      </c>
      <c r="AD1098" s="1" t="s">
        <v>3</v>
      </c>
      <c r="AE1098" s="1" t="s">
        <v>3</v>
      </c>
      <c r="AF1098" s="1" t="s">
        <v>3</v>
      </c>
      <c r="AG1098" s="1" t="s">
        <v>3</v>
      </c>
      <c r="AH1098" s="1"/>
      <c r="AI1098" s="1"/>
      <c r="AJ1098" s="1"/>
      <c r="AK1098" s="1"/>
      <c r="AL1098" s="1"/>
      <c r="AM1098" s="1"/>
      <c r="AN1098" s="1"/>
      <c r="AO1098" s="1"/>
      <c r="AP1098" s="1" t="s">
        <v>3</v>
      </c>
      <c r="AQ1098" s="1" t="s">
        <v>3</v>
      </c>
      <c r="AR1098" s="1" t="s">
        <v>3</v>
      </c>
      <c r="AS1098" s="1"/>
      <c r="AT1098" s="1"/>
      <c r="AU1098" s="1"/>
      <c r="AV1098" s="1"/>
      <c r="AW1098" s="1"/>
      <c r="AX1098" s="1"/>
      <c r="AY1098" s="1"/>
      <c r="AZ1098" s="1" t="s">
        <v>3</v>
      </c>
      <c r="BA1098" s="1"/>
      <c r="BB1098" s="1" t="s">
        <v>3</v>
      </c>
      <c r="BC1098" s="1" t="s">
        <v>3</v>
      </c>
      <c r="BD1098" s="1" t="s">
        <v>3</v>
      </c>
      <c r="BE1098" s="1" t="s">
        <v>3</v>
      </c>
      <c r="BF1098" s="1" t="s">
        <v>3</v>
      </c>
      <c r="BG1098" s="1" t="s">
        <v>3</v>
      </c>
      <c r="BH1098" s="1" t="s">
        <v>3</v>
      </c>
      <c r="BI1098" s="1" t="s">
        <v>3</v>
      </c>
      <c r="BJ1098" s="1" t="s">
        <v>3</v>
      </c>
      <c r="BK1098" s="1" t="s">
        <v>3</v>
      </c>
      <c r="BL1098" s="1" t="s">
        <v>3</v>
      </c>
      <c r="BM1098" s="1" t="s">
        <v>3</v>
      </c>
      <c r="BN1098" s="1" t="s">
        <v>3</v>
      </c>
      <c r="BO1098" s="1" t="s">
        <v>3</v>
      </c>
      <c r="BP1098" s="1" t="s">
        <v>3</v>
      </c>
      <c r="BQ1098" s="1"/>
      <c r="BR1098" s="1"/>
      <c r="BS1098" s="1"/>
      <c r="BT1098" s="1"/>
      <c r="BU1098" s="1"/>
      <c r="BV1098" s="1"/>
      <c r="BW1098" s="1"/>
      <c r="BX1098" s="1">
        <v>0</v>
      </c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>
        <v>0</v>
      </c>
    </row>
    <row r="1100" spans="1:245">
      <c r="A1100" s="2">
        <v>52</v>
      </c>
      <c r="B1100" s="2">
        <f t="shared" ref="B1100:G1100" si="791">B1112</f>
        <v>0</v>
      </c>
      <c r="C1100" s="2">
        <f t="shared" si="791"/>
        <v>5</v>
      </c>
      <c r="D1100" s="2">
        <f t="shared" si="791"/>
        <v>1098</v>
      </c>
      <c r="E1100" s="2">
        <f t="shared" si="791"/>
        <v>0</v>
      </c>
      <c r="F1100" s="2" t="str">
        <f t="shared" si="791"/>
        <v>Новый подраздел</v>
      </c>
      <c r="G1100" s="2" t="str">
        <f t="shared" si="791"/>
        <v>демонтаж</v>
      </c>
      <c r="H1100" s="2"/>
      <c r="I1100" s="2"/>
      <c r="J1100" s="2"/>
      <c r="K1100" s="2"/>
      <c r="L1100" s="2"/>
      <c r="M1100" s="2"/>
      <c r="N1100" s="2"/>
      <c r="O1100" s="2">
        <f t="shared" ref="O1100:AT1100" si="792">O1112</f>
        <v>2676.67</v>
      </c>
      <c r="P1100" s="2">
        <f t="shared" si="792"/>
        <v>0</v>
      </c>
      <c r="Q1100" s="2">
        <f t="shared" si="792"/>
        <v>60.72</v>
      </c>
      <c r="R1100" s="2">
        <f t="shared" si="792"/>
        <v>42.97</v>
      </c>
      <c r="S1100" s="2">
        <f t="shared" si="792"/>
        <v>2615.9499999999998</v>
      </c>
      <c r="T1100" s="2">
        <f t="shared" si="792"/>
        <v>0</v>
      </c>
      <c r="U1100" s="2">
        <f t="shared" si="792"/>
        <v>10.006578000000001</v>
      </c>
      <c r="V1100" s="2">
        <f t="shared" si="792"/>
        <v>0.11606000000000001</v>
      </c>
      <c r="W1100" s="2">
        <f t="shared" si="792"/>
        <v>0</v>
      </c>
      <c r="X1100" s="2">
        <f t="shared" si="792"/>
        <v>1830.1</v>
      </c>
      <c r="Y1100" s="2">
        <f t="shared" si="792"/>
        <v>1395.38</v>
      </c>
      <c r="Z1100" s="2">
        <f t="shared" si="792"/>
        <v>0</v>
      </c>
      <c r="AA1100" s="2">
        <f t="shared" si="792"/>
        <v>0</v>
      </c>
      <c r="AB1100" s="2">
        <f t="shared" si="792"/>
        <v>2676.67</v>
      </c>
      <c r="AC1100" s="2">
        <f t="shared" si="792"/>
        <v>0</v>
      </c>
      <c r="AD1100" s="2">
        <f t="shared" si="792"/>
        <v>60.72</v>
      </c>
      <c r="AE1100" s="2">
        <f t="shared" si="792"/>
        <v>42.97</v>
      </c>
      <c r="AF1100" s="2">
        <f t="shared" si="792"/>
        <v>2615.9499999999998</v>
      </c>
      <c r="AG1100" s="2">
        <f t="shared" si="792"/>
        <v>0</v>
      </c>
      <c r="AH1100" s="2">
        <f t="shared" si="792"/>
        <v>10.006578000000001</v>
      </c>
      <c r="AI1100" s="2">
        <f t="shared" si="792"/>
        <v>0.11606000000000001</v>
      </c>
      <c r="AJ1100" s="2">
        <f t="shared" si="792"/>
        <v>0</v>
      </c>
      <c r="AK1100" s="2">
        <f t="shared" si="792"/>
        <v>1830.1</v>
      </c>
      <c r="AL1100" s="2">
        <f t="shared" si="792"/>
        <v>1395.38</v>
      </c>
      <c r="AM1100" s="2">
        <f t="shared" si="792"/>
        <v>0</v>
      </c>
      <c r="AN1100" s="2">
        <f t="shared" si="792"/>
        <v>0</v>
      </c>
      <c r="AO1100" s="2">
        <f t="shared" si="792"/>
        <v>0</v>
      </c>
      <c r="AP1100" s="2">
        <f t="shared" si="792"/>
        <v>0</v>
      </c>
      <c r="AQ1100" s="2">
        <f t="shared" si="792"/>
        <v>0</v>
      </c>
      <c r="AR1100" s="2">
        <f t="shared" si="792"/>
        <v>5902.15</v>
      </c>
      <c r="AS1100" s="2">
        <f t="shared" si="792"/>
        <v>5902.15</v>
      </c>
      <c r="AT1100" s="2">
        <f t="shared" si="792"/>
        <v>0</v>
      </c>
      <c r="AU1100" s="2">
        <f t="shared" ref="AU1100:BZ1100" si="793">AU1112</f>
        <v>0</v>
      </c>
      <c r="AV1100" s="2">
        <f t="shared" si="793"/>
        <v>0</v>
      </c>
      <c r="AW1100" s="2">
        <f t="shared" si="793"/>
        <v>0</v>
      </c>
      <c r="AX1100" s="2">
        <f t="shared" si="793"/>
        <v>0</v>
      </c>
      <c r="AY1100" s="2">
        <f t="shared" si="793"/>
        <v>0</v>
      </c>
      <c r="AZ1100" s="2">
        <f t="shared" si="793"/>
        <v>0</v>
      </c>
      <c r="BA1100" s="2">
        <f t="shared" si="793"/>
        <v>0</v>
      </c>
      <c r="BB1100" s="2">
        <f t="shared" si="793"/>
        <v>0</v>
      </c>
      <c r="BC1100" s="2">
        <f t="shared" si="793"/>
        <v>0</v>
      </c>
      <c r="BD1100" s="2">
        <f t="shared" si="793"/>
        <v>0</v>
      </c>
      <c r="BE1100" s="2">
        <f t="shared" si="793"/>
        <v>0</v>
      </c>
      <c r="BF1100" s="2">
        <f t="shared" si="793"/>
        <v>0</v>
      </c>
      <c r="BG1100" s="2">
        <f t="shared" si="793"/>
        <v>0</v>
      </c>
      <c r="BH1100" s="2">
        <f t="shared" si="793"/>
        <v>0</v>
      </c>
      <c r="BI1100" s="2">
        <f t="shared" si="793"/>
        <v>0</v>
      </c>
      <c r="BJ1100" s="2">
        <f t="shared" si="793"/>
        <v>0</v>
      </c>
      <c r="BK1100" s="2">
        <f t="shared" si="793"/>
        <v>0</v>
      </c>
      <c r="BL1100" s="2">
        <f t="shared" si="793"/>
        <v>0</v>
      </c>
      <c r="BM1100" s="2">
        <f t="shared" si="793"/>
        <v>0</v>
      </c>
      <c r="BN1100" s="2">
        <f t="shared" si="793"/>
        <v>0</v>
      </c>
      <c r="BO1100" s="2">
        <f t="shared" si="793"/>
        <v>0</v>
      </c>
      <c r="BP1100" s="2">
        <f t="shared" si="793"/>
        <v>0</v>
      </c>
      <c r="BQ1100" s="2">
        <f t="shared" si="793"/>
        <v>0</v>
      </c>
      <c r="BR1100" s="2">
        <f t="shared" si="793"/>
        <v>0</v>
      </c>
      <c r="BS1100" s="2">
        <f t="shared" si="793"/>
        <v>0</v>
      </c>
      <c r="BT1100" s="2">
        <f t="shared" si="793"/>
        <v>0</v>
      </c>
      <c r="BU1100" s="2">
        <f t="shared" si="793"/>
        <v>0</v>
      </c>
      <c r="BV1100" s="2">
        <f t="shared" si="793"/>
        <v>0</v>
      </c>
      <c r="BW1100" s="2">
        <f t="shared" si="793"/>
        <v>0</v>
      </c>
      <c r="BX1100" s="2">
        <f t="shared" si="793"/>
        <v>0</v>
      </c>
      <c r="BY1100" s="2">
        <f t="shared" si="793"/>
        <v>0</v>
      </c>
      <c r="BZ1100" s="2">
        <f t="shared" si="793"/>
        <v>0</v>
      </c>
      <c r="CA1100" s="2">
        <f t="shared" ref="CA1100:DF1100" si="794">CA1112</f>
        <v>5902.15</v>
      </c>
      <c r="CB1100" s="2">
        <f t="shared" si="794"/>
        <v>5902.15</v>
      </c>
      <c r="CC1100" s="2">
        <f t="shared" si="794"/>
        <v>0</v>
      </c>
      <c r="CD1100" s="2">
        <f t="shared" si="794"/>
        <v>0</v>
      </c>
      <c r="CE1100" s="2">
        <f t="shared" si="794"/>
        <v>0</v>
      </c>
      <c r="CF1100" s="2">
        <f t="shared" si="794"/>
        <v>0</v>
      </c>
      <c r="CG1100" s="2">
        <f t="shared" si="794"/>
        <v>0</v>
      </c>
      <c r="CH1100" s="2">
        <f t="shared" si="794"/>
        <v>0</v>
      </c>
      <c r="CI1100" s="2">
        <f t="shared" si="794"/>
        <v>0</v>
      </c>
      <c r="CJ1100" s="2">
        <f t="shared" si="794"/>
        <v>0</v>
      </c>
      <c r="CK1100" s="2">
        <f t="shared" si="794"/>
        <v>0</v>
      </c>
      <c r="CL1100" s="2">
        <f t="shared" si="794"/>
        <v>0</v>
      </c>
      <c r="CM1100" s="2">
        <f t="shared" si="794"/>
        <v>0</v>
      </c>
      <c r="CN1100" s="2">
        <f t="shared" si="794"/>
        <v>0</v>
      </c>
      <c r="CO1100" s="2">
        <f t="shared" si="794"/>
        <v>0</v>
      </c>
      <c r="CP1100" s="2">
        <f t="shared" si="794"/>
        <v>0</v>
      </c>
      <c r="CQ1100" s="2">
        <f t="shared" si="794"/>
        <v>0</v>
      </c>
      <c r="CR1100" s="2">
        <f t="shared" si="794"/>
        <v>0</v>
      </c>
      <c r="CS1100" s="2">
        <f t="shared" si="794"/>
        <v>0</v>
      </c>
      <c r="CT1100" s="2">
        <f t="shared" si="794"/>
        <v>0</v>
      </c>
      <c r="CU1100" s="2">
        <f t="shared" si="794"/>
        <v>0</v>
      </c>
      <c r="CV1100" s="2">
        <f t="shared" si="794"/>
        <v>0</v>
      </c>
      <c r="CW1100" s="2">
        <f t="shared" si="794"/>
        <v>0</v>
      </c>
      <c r="CX1100" s="2">
        <f t="shared" si="794"/>
        <v>0</v>
      </c>
      <c r="CY1100" s="2">
        <f t="shared" si="794"/>
        <v>0</v>
      </c>
      <c r="CZ1100" s="2">
        <f t="shared" si="794"/>
        <v>0</v>
      </c>
      <c r="DA1100" s="2">
        <f t="shared" si="794"/>
        <v>0</v>
      </c>
      <c r="DB1100" s="2">
        <f t="shared" si="794"/>
        <v>0</v>
      </c>
      <c r="DC1100" s="2">
        <f t="shared" si="794"/>
        <v>0</v>
      </c>
      <c r="DD1100" s="2">
        <f t="shared" si="794"/>
        <v>0</v>
      </c>
      <c r="DE1100" s="2">
        <f t="shared" si="794"/>
        <v>0</v>
      </c>
      <c r="DF1100" s="2">
        <f t="shared" si="794"/>
        <v>0</v>
      </c>
      <c r="DG1100" s="3">
        <f t="shared" ref="DG1100:EL1100" si="795">DG1112</f>
        <v>0</v>
      </c>
      <c r="DH1100" s="3">
        <f t="shared" si="795"/>
        <v>0</v>
      </c>
      <c r="DI1100" s="3">
        <f t="shared" si="795"/>
        <v>0</v>
      </c>
      <c r="DJ1100" s="3">
        <f t="shared" si="795"/>
        <v>0</v>
      </c>
      <c r="DK1100" s="3">
        <f t="shared" si="795"/>
        <v>0</v>
      </c>
      <c r="DL1100" s="3">
        <f t="shared" si="795"/>
        <v>0</v>
      </c>
      <c r="DM1100" s="3">
        <f t="shared" si="795"/>
        <v>0</v>
      </c>
      <c r="DN1100" s="3">
        <f t="shared" si="795"/>
        <v>0</v>
      </c>
      <c r="DO1100" s="3">
        <f t="shared" si="795"/>
        <v>0</v>
      </c>
      <c r="DP1100" s="3">
        <f t="shared" si="795"/>
        <v>0</v>
      </c>
      <c r="DQ1100" s="3">
        <f t="shared" si="795"/>
        <v>0</v>
      </c>
      <c r="DR1100" s="3">
        <f t="shared" si="795"/>
        <v>0</v>
      </c>
      <c r="DS1100" s="3">
        <f t="shared" si="795"/>
        <v>0</v>
      </c>
      <c r="DT1100" s="3">
        <f t="shared" si="795"/>
        <v>0</v>
      </c>
      <c r="DU1100" s="3">
        <f t="shared" si="795"/>
        <v>0</v>
      </c>
      <c r="DV1100" s="3">
        <f t="shared" si="795"/>
        <v>0</v>
      </c>
      <c r="DW1100" s="3">
        <f t="shared" si="795"/>
        <v>0</v>
      </c>
      <c r="DX1100" s="3">
        <f t="shared" si="795"/>
        <v>0</v>
      </c>
      <c r="DY1100" s="3">
        <f t="shared" si="795"/>
        <v>0</v>
      </c>
      <c r="DZ1100" s="3">
        <f t="shared" si="795"/>
        <v>0</v>
      </c>
      <c r="EA1100" s="3">
        <f t="shared" si="795"/>
        <v>0</v>
      </c>
      <c r="EB1100" s="3">
        <f t="shared" si="795"/>
        <v>0</v>
      </c>
      <c r="EC1100" s="3">
        <f t="shared" si="795"/>
        <v>0</v>
      </c>
      <c r="ED1100" s="3">
        <f t="shared" si="795"/>
        <v>0</v>
      </c>
      <c r="EE1100" s="3">
        <f t="shared" si="795"/>
        <v>0</v>
      </c>
      <c r="EF1100" s="3">
        <f t="shared" si="795"/>
        <v>0</v>
      </c>
      <c r="EG1100" s="3">
        <f t="shared" si="795"/>
        <v>0</v>
      </c>
      <c r="EH1100" s="3">
        <f t="shared" si="795"/>
        <v>0</v>
      </c>
      <c r="EI1100" s="3">
        <f t="shared" si="795"/>
        <v>0</v>
      </c>
      <c r="EJ1100" s="3">
        <f t="shared" si="795"/>
        <v>0</v>
      </c>
      <c r="EK1100" s="3">
        <f t="shared" si="795"/>
        <v>0</v>
      </c>
      <c r="EL1100" s="3">
        <f t="shared" si="795"/>
        <v>0</v>
      </c>
      <c r="EM1100" s="3">
        <f t="shared" ref="EM1100:FR1100" si="796">EM1112</f>
        <v>0</v>
      </c>
      <c r="EN1100" s="3">
        <f t="shared" si="796"/>
        <v>0</v>
      </c>
      <c r="EO1100" s="3">
        <f t="shared" si="796"/>
        <v>0</v>
      </c>
      <c r="EP1100" s="3">
        <f t="shared" si="796"/>
        <v>0</v>
      </c>
      <c r="EQ1100" s="3">
        <f t="shared" si="796"/>
        <v>0</v>
      </c>
      <c r="ER1100" s="3">
        <f t="shared" si="796"/>
        <v>0</v>
      </c>
      <c r="ES1100" s="3">
        <f t="shared" si="796"/>
        <v>0</v>
      </c>
      <c r="ET1100" s="3">
        <f t="shared" si="796"/>
        <v>0</v>
      </c>
      <c r="EU1100" s="3">
        <f t="shared" si="796"/>
        <v>0</v>
      </c>
      <c r="EV1100" s="3">
        <f t="shared" si="796"/>
        <v>0</v>
      </c>
      <c r="EW1100" s="3">
        <f t="shared" si="796"/>
        <v>0</v>
      </c>
      <c r="EX1100" s="3">
        <f t="shared" si="796"/>
        <v>0</v>
      </c>
      <c r="EY1100" s="3">
        <f t="shared" si="796"/>
        <v>0</v>
      </c>
      <c r="EZ1100" s="3">
        <f t="shared" si="796"/>
        <v>0</v>
      </c>
      <c r="FA1100" s="3">
        <f t="shared" si="796"/>
        <v>0</v>
      </c>
      <c r="FB1100" s="3">
        <f t="shared" si="796"/>
        <v>0</v>
      </c>
      <c r="FC1100" s="3">
        <f t="shared" si="796"/>
        <v>0</v>
      </c>
      <c r="FD1100" s="3">
        <f t="shared" si="796"/>
        <v>0</v>
      </c>
      <c r="FE1100" s="3">
        <f t="shared" si="796"/>
        <v>0</v>
      </c>
      <c r="FF1100" s="3">
        <f t="shared" si="796"/>
        <v>0</v>
      </c>
      <c r="FG1100" s="3">
        <f t="shared" si="796"/>
        <v>0</v>
      </c>
      <c r="FH1100" s="3">
        <f t="shared" si="796"/>
        <v>0</v>
      </c>
      <c r="FI1100" s="3">
        <f t="shared" si="796"/>
        <v>0</v>
      </c>
      <c r="FJ1100" s="3">
        <f t="shared" si="796"/>
        <v>0</v>
      </c>
      <c r="FK1100" s="3">
        <f t="shared" si="796"/>
        <v>0</v>
      </c>
      <c r="FL1100" s="3">
        <f t="shared" si="796"/>
        <v>0</v>
      </c>
      <c r="FM1100" s="3">
        <f t="shared" si="796"/>
        <v>0</v>
      </c>
      <c r="FN1100" s="3">
        <f t="shared" si="796"/>
        <v>0</v>
      </c>
      <c r="FO1100" s="3">
        <f t="shared" si="796"/>
        <v>0</v>
      </c>
      <c r="FP1100" s="3">
        <f t="shared" si="796"/>
        <v>0</v>
      </c>
      <c r="FQ1100" s="3">
        <f t="shared" si="796"/>
        <v>0</v>
      </c>
      <c r="FR1100" s="3">
        <f t="shared" si="796"/>
        <v>0</v>
      </c>
      <c r="FS1100" s="3">
        <f t="shared" ref="FS1100:GX1100" si="797">FS1112</f>
        <v>0</v>
      </c>
      <c r="FT1100" s="3">
        <f t="shared" si="797"/>
        <v>0</v>
      </c>
      <c r="FU1100" s="3">
        <f t="shared" si="797"/>
        <v>0</v>
      </c>
      <c r="FV1100" s="3">
        <f t="shared" si="797"/>
        <v>0</v>
      </c>
      <c r="FW1100" s="3">
        <f t="shared" si="797"/>
        <v>0</v>
      </c>
      <c r="FX1100" s="3">
        <f t="shared" si="797"/>
        <v>0</v>
      </c>
      <c r="FY1100" s="3">
        <f t="shared" si="797"/>
        <v>0</v>
      </c>
      <c r="FZ1100" s="3">
        <f t="shared" si="797"/>
        <v>0</v>
      </c>
      <c r="GA1100" s="3">
        <f t="shared" si="797"/>
        <v>0</v>
      </c>
      <c r="GB1100" s="3">
        <f t="shared" si="797"/>
        <v>0</v>
      </c>
      <c r="GC1100" s="3">
        <f t="shared" si="797"/>
        <v>0</v>
      </c>
      <c r="GD1100" s="3">
        <f t="shared" si="797"/>
        <v>0</v>
      </c>
      <c r="GE1100" s="3">
        <f t="shared" si="797"/>
        <v>0</v>
      </c>
      <c r="GF1100" s="3">
        <f t="shared" si="797"/>
        <v>0</v>
      </c>
      <c r="GG1100" s="3">
        <f t="shared" si="797"/>
        <v>0</v>
      </c>
      <c r="GH1100" s="3">
        <f t="shared" si="797"/>
        <v>0</v>
      </c>
      <c r="GI1100" s="3">
        <f t="shared" si="797"/>
        <v>0</v>
      </c>
      <c r="GJ1100" s="3">
        <f t="shared" si="797"/>
        <v>0</v>
      </c>
      <c r="GK1100" s="3">
        <f t="shared" si="797"/>
        <v>0</v>
      </c>
      <c r="GL1100" s="3">
        <f t="shared" si="797"/>
        <v>0</v>
      </c>
      <c r="GM1100" s="3">
        <f t="shared" si="797"/>
        <v>0</v>
      </c>
      <c r="GN1100" s="3">
        <f t="shared" si="797"/>
        <v>0</v>
      </c>
      <c r="GO1100" s="3">
        <f t="shared" si="797"/>
        <v>0</v>
      </c>
      <c r="GP1100" s="3">
        <f t="shared" si="797"/>
        <v>0</v>
      </c>
      <c r="GQ1100" s="3">
        <f t="shared" si="797"/>
        <v>0</v>
      </c>
      <c r="GR1100" s="3">
        <f t="shared" si="797"/>
        <v>0</v>
      </c>
      <c r="GS1100" s="3">
        <f t="shared" si="797"/>
        <v>0</v>
      </c>
      <c r="GT1100" s="3">
        <f t="shared" si="797"/>
        <v>0</v>
      </c>
      <c r="GU1100" s="3">
        <f t="shared" si="797"/>
        <v>0</v>
      </c>
      <c r="GV1100" s="3">
        <f t="shared" si="797"/>
        <v>0</v>
      </c>
      <c r="GW1100" s="3">
        <f t="shared" si="797"/>
        <v>0</v>
      </c>
      <c r="GX1100" s="3">
        <f t="shared" si="797"/>
        <v>0</v>
      </c>
    </row>
    <row r="1102" spans="1:245">
      <c r="A1102">
        <v>17</v>
      </c>
      <c r="B1102">
        <v>0</v>
      </c>
      <c r="C1102">
        <f>ROW(SmtRes!A1230)</f>
        <v>1230</v>
      </c>
      <c r="D1102">
        <f>ROW(EtalonRes!A1213)</f>
        <v>1213</v>
      </c>
      <c r="E1102" t="s">
        <v>16</v>
      </c>
      <c r="F1102" t="s">
        <v>17</v>
      </c>
      <c r="G1102" t="s">
        <v>18</v>
      </c>
      <c r="H1102" t="s">
        <v>19</v>
      </c>
      <c r="I1102">
        <f>ROUND(28.2/100,9)</f>
        <v>0.28199999999999997</v>
      </c>
      <c r="J1102">
        <v>0</v>
      </c>
      <c r="O1102">
        <f t="shared" ref="O1102:O1110" si="798">ROUND(CP1102,2)</f>
        <v>559.80999999999995</v>
      </c>
      <c r="P1102">
        <f t="shared" ref="P1102:P1110" si="799">ROUND(CQ1102*I1102,2)</f>
        <v>0</v>
      </c>
      <c r="Q1102">
        <f t="shared" ref="Q1102:Q1110" si="800">ROUND(CR1102*I1102,2)</f>
        <v>0</v>
      </c>
      <c r="R1102">
        <f t="shared" ref="R1102:R1110" si="801">ROUND(CS1102*I1102,2)</f>
        <v>0</v>
      </c>
      <c r="S1102">
        <f t="shared" ref="S1102:S1110" si="802">ROUND(CT1102*I1102,2)</f>
        <v>559.80999999999995</v>
      </c>
      <c r="T1102">
        <f t="shared" ref="T1102:T1110" si="803">ROUND(CU1102*I1102,2)</f>
        <v>0</v>
      </c>
      <c r="U1102">
        <f t="shared" ref="U1102:U1110" si="804">CV1102*I1102</f>
        <v>2.1629399999999999</v>
      </c>
      <c r="V1102">
        <f t="shared" ref="V1102:V1110" si="805">CW1102*I1102</f>
        <v>0</v>
      </c>
      <c r="W1102">
        <f t="shared" ref="W1102:W1110" si="806">ROUND(CX1102*I1102,2)</f>
        <v>0</v>
      </c>
      <c r="X1102">
        <f t="shared" ref="X1102:X1110" si="807">ROUND(CY1102,2)</f>
        <v>380.67</v>
      </c>
      <c r="Y1102">
        <f t="shared" ref="Y1102:Y1110" si="808">ROUND(CZ1102,2)</f>
        <v>302.3</v>
      </c>
      <c r="AA1102">
        <v>35806607</v>
      </c>
      <c r="AB1102">
        <f t="shared" ref="AB1102:AB1110" si="809">ROUND((AC1102+AD1102+AF1102),2)</f>
        <v>59.83</v>
      </c>
      <c r="AC1102">
        <f t="shared" ref="AC1102:AC1110" si="810">ROUND((ES1102),2)</f>
        <v>0</v>
      </c>
      <c r="AD1102">
        <f t="shared" ref="AD1102:AD1110" si="811">ROUND((((ET1102)-(EU1102))+AE1102),2)</f>
        <v>0</v>
      </c>
      <c r="AE1102">
        <f t="shared" ref="AE1102:AE1110" si="812">ROUND((EU1102),2)</f>
        <v>0</v>
      </c>
      <c r="AF1102">
        <f t="shared" ref="AF1102:AF1110" si="813">ROUND((EV1102),2)</f>
        <v>59.83</v>
      </c>
      <c r="AG1102">
        <f t="shared" ref="AG1102:AG1110" si="814">ROUND((AP1102),2)</f>
        <v>0</v>
      </c>
      <c r="AH1102">
        <f t="shared" ref="AH1102:AH1110" si="815">(EW1102)</f>
        <v>7.67</v>
      </c>
      <c r="AI1102">
        <f t="shared" ref="AI1102:AI1110" si="816">(EX1102)</f>
        <v>0</v>
      </c>
      <c r="AJ1102">
        <f t="shared" ref="AJ1102:AJ1110" si="817">(AS1102)</f>
        <v>0</v>
      </c>
      <c r="AK1102">
        <v>59.83</v>
      </c>
      <c r="AL1102">
        <v>0</v>
      </c>
      <c r="AM1102">
        <v>0</v>
      </c>
      <c r="AN1102">
        <v>0</v>
      </c>
      <c r="AO1102">
        <v>59.83</v>
      </c>
      <c r="AP1102">
        <v>0</v>
      </c>
      <c r="AQ1102">
        <v>7.67</v>
      </c>
      <c r="AR1102">
        <v>0</v>
      </c>
      <c r="AS1102">
        <v>0</v>
      </c>
      <c r="AT1102">
        <v>68</v>
      </c>
      <c r="AU1102">
        <v>54</v>
      </c>
      <c r="AV1102">
        <v>1</v>
      </c>
      <c r="AW1102">
        <v>1</v>
      </c>
      <c r="AZ1102">
        <v>1</v>
      </c>
      <c r="BA1102">
        <v>33.18</v>
      </c>
      <c r="BB1102">
        <v>1</v>
      </c>
      <c r="BC1102">
        <v>1</v>
      </c>
      <c r="BD1102" t="s">
        <v>3</v>
      </c>
      <c r="BE1102" t="s">
        <v>3</v>
      </c>
      <c r="BF1102" t="s">
        <v>3</v>
      </c>
      <c r="BG1102" t="s">
        <v>3</v>
      </c>
      <c r="BH1102">
        <v>0</v>
      </c>
      <c r="BI1102">
        <v>1</v>
      </c>
      <c r="BJ1102" t="s">
        <v>20</v>
      </c>
      <c r="BM1102">
        <v>57001</v>
      </c>
      <c r="BN1102">
        <v>0</v>
      </c>
      <c r="BO1102" t="s">
        <v>17</v>
      </c>
      <c r="BP1102">
        <v>1</v>
      </c>
      <c r="BQ1102">
        <v>6</v>
      </c>
      <c r="BR1102">
        <v>0</v>
      </c>
      <c r="BS1102">
        <v>33.18</v>
      </c>
      <c r="BT1102">
        <v>1</v>
      </c>
      <c r="BU1102">
        <v>1</v>
      </c>
      <c r="BV1102">
        <v>1</v>
      </c>
      <c r="BW1102">
        <v>1</v>
      </c>
      <c r="BX1102">
        <v>1</v>
      </c>
      <c r="BY1102" t="s">
        <v>3</v>
      </c>
      <c r="BZ1102">
        <v>80</v>
      </c>
      <c r="CA1102">
        <v>68</v>
      </c>
      <c r="CE1102">
        <v>0</v>
      </c>
      <c r="CF1102">
        <v>0</v>
      </c>
      <c r="CG1102">
        <v>0</v>
      </c>
      <c r="CM1102">
        <v>0</v>
      </c>
      <c r="CN1102" t="s">
        <v>3</v>
      </c>
      <c r="CO1102">
        <v>0</v>
      </c>
      <c r="CP1102">
        <f t="shared" ref="CP1102:CP1110" si="818">(P1102+Q1102+S1102)</f>
        <v>559.80999999999995</v>
      </c>
      <c r="CQ1102">
        <f t="shared" ref="CQ1102:CQ1110" si="819">AC1102*BC1102</f>
        <v>0</v>
      </c>
      <c r="CR1102">
        <f t="shared" ref="CR1102:CR1110" si="820">AD1102*BB1102</f>
        <v>0</v>
      </c>
      <c r="CS1102">
        <f t="shared" ref="CS1102:CS1110" si="821">AE1102*BS1102</f>
        <v>0</v>
      </c>
      <c r="CT1102">
        <f t="shared" ref="CT1102:CT1110" si="822">AF1102*BA1102</f>
        <v>1985.1594</v>
      </c>
      <c r="CU1102">
        <f t="shared" ref="CU1102:CU1110" si="823">AG1102</f>
        <v>0</v>
      </c>
      <c r="CV1102">
        <f t="shared" ref="CV1102:CV1110" si="824">AH1102</f>
        <v>7.67</v>
      </c>
      <c r="CW1102">
        <f t="shared" ref="CW1102:CW1110" si="825">AI1102</f>
        <v>0</v>
      </c>
      <c r="CX1102">
        <f t="shared" ref="CX1102:CX1110" si="826">AJ1102</f>
        <v>0</v>
      </c>
      <c r="CY1102">
        <f t="shared" ref="CY1102:CY1110" si="827">(((S1102+R1102)*AT1102)/100)</f>
        <v>380.67079999999993</v>
      </c>
      <c r="CZ1102">
        <f t="shared" ref="CZ1102:CZ1110" si="828">(((S1102+R1102)*AU1102)/100)</f>
        <v>302.29739999999998</v>
      </c>
      <c r="DC1102" t="s">
        <v>3</v>
      </c>
      <c r="DD1102" t="s">
        <v>3</v>
      </c>
      <c r="DE1102" t="s">
        <v>3</v>
      </c>
      <c r="DF1102" t="s">
        <v>3</v>
      </c>
      <c r="DG1102" t="s">
        <v>3</v>
      </c>
      <c r="DH1102" t="s">
        <v>3</v>
      </c>
      <c r="DI1102" t="s">
        <v>3</v>
      </c>
      <c r="DJ1102" t="s">
        <v>3</v>
      </c>
      <c r="DK1102" t="s">
        <v>3</v>
      </c>
      <c r="DL1102" t="s">
        <v>3</v>
      </c>
      <c r="DM1102" t="s">
        <v>3</v>
      </c>
      <c r="DN1102">
        <v>0</v>
      </c>
      <c r="DO1102">
        <v>0</v>
      </c>
      <c r="DP1102">
        <v>1</v>
      </c>
      <c r="DQ1102">
        <v>1</v>
      </c>
      <c r="DU1102">
        <v>1013</v>
      </c>
      <c r="DV1102" t="s">
        <v>19</v>
      </c>
      <c r="DW1102" t="s">
        <v>19</v>
      </c>
      <c r="DX1102">
        <v>1</v>
      </c>
      <c r="DZ1102" t="s">
        <v>3</v>
      </c>
      <c r="EA1102" t="s">
        <v>3</v>
      </c>
      <c r="EB1102" t="s">
        <v>3</v>
      </c>
      <c r="EC1102" t="s">
        <v>3</v>
      </c>
      <c r="EE1102">
        <v>29085590</v>
      </c>
      <c r="EF1102">
        <v>6</v>
      </c>
      <c r="EG1102" t="s">
        <v>21</v>
      </c>
      <c r="EH1102">
        <v>0</v>
      </c>
      <c r="EI1102" t="s">
        <v>3</v>
      </c>
      <c r="EJ1102">
        <v>1</v>
      </c>
      <c r="EK1102">
        <v>57001</v>
      </c>
      <c r="EL1102" t="s">
        <v>22</v>
      </c>
      <c r="EM1102" t="s">
        <v>23</v>
      </c>
      <c r="EO1102" t="s">
        <v>3</v>
      </c>
      <c r="EQ1102">
        <v>0</v>
      </c>
      <c r="ER1102">
        <v>59.83</v>
      </c>
      <c r="ES1102">
        <v>0</v>
      </c>
      <c r="ET1102">
        <v>0</v>
      </c>
      <c r="EU1102">
        <v>0</v>
      </c>
      <c r="EV1102">
        <v>59.83</v>
      </c>
      <c r="EW1102">
        <v>7.67</v>
      </c>
      <c r="EX1102">
        <v>0</v>
      </c>
      <c r="EY1102">
        <v>0</v>
      </c>
      <c r="FQ1102">
        <v>0</v>
      </c>
      <c r="FR1102">
        <f t="shared" ref="FR1102:FR1110" si="829">ROUND(IF(AND(BH1102=3,BI1102=3),P1102,0),2)</f>
        <v>0</v>
      </c>
      <c r="FS1102">
        <v>0</v>
      </c>
      <c r="FV1102" t="s">
        <v>24</v>
      </c>
      <c r="FW1102" t="s">
        <v>25</v>
      </c>
      <c r="FX1102">
        <v>80</v>
      </c>
      <c r="FY1102">
        <v>68</v>
      </c>
      <c r="GA1102" t="s">
        <v>3</v>
      </c>
      <c r="GD1102">
        <v>1</v>
      </c>
      <c r="GF1102">
        <v>1095792533</v>
      </c>
      <c r="GG1102">
        <v>2</v>
      </c>
      <c r="GH1102">
        <v>1</v>
      </c>
      <c r="GI1102">
        <v>2</v>
      </c>
      <c r="GJ1102">
        <v>0</v>
      </c>
      <c r="GK1102">
        <v>0</v>
      </c>
      <c r="GL1102">
        <f t="shared" ref="GL1102:GL1110" si="830">ROUND(IF(AND(BH1102=3,BI1102=3,FS1102&lt;&gt;0),P1102,0),2)</f>
        <v>0</v>
      </c>
      <c r="GM1102">
        <f t="shared" ref="GM1102:GM1110" si="831">ROUND(O1102+X1102+Y1102,2)+GX1102</f>
        <v>1242.78</v>
      </c>
      <c r="GN1102">
        <f t="shared" ref="GN1102:GN1110" si="832">IF(OR(BI1102=0,BI1102=1),ROUND(O1102+X1102+Y1102,2),0)</f>
        <v>1242.78</v>
      </c>
      <c r="GO1102">
        <f t="shared" ref="GO1102:GO1110" si="833">IF(BI1102=2,ROUND(O1102+X1102+Y1102,2),0)</f>
        <v>0</v>
      </c>
      <c r="GP1102">
        <f t="shared" ref="GP1102:GP1110" si="834">IF(BI1102=4,ROUND(O1102+X1102+Y1102,2)+GX1102,0)</f>
        <v>0</v>
      </c>
      <c r="GR1102">
        <v>0</v>
      </c>
      <c r="GS1102">
        <v>3</v>
      </c>
      <c r="GT1102">
        <v>0</v>
      </c>
      <c r="GU1102" t="s">
        <v>3</v>
      </c>
      <c r="GV1102">
        <f t="shared" ref="GV1102:GV1110" si="835">ROUND((GT1102),2)</f>
        <v>0</v>
      </c>
      <c r="GW1102">
        <v>1</v>
      </c>
      <c r="GX1102">
        <f t="shared" ref="GX1102:GX1110" si="836">ROUND(HC1102*I1102,2)</f>
        <v>0</v>
      </c>
      <c r="HA1102">
        <v>0</v>
      </c>
      <c r="HB1102">
        <v>0</v>
      </c>
      <c r="HC1102">
        <f t="shared" ref="HC1102:HC1110" si="837">GV1102*GW1102</f>
        <v>0</v>
      </c>
      <c r="HE1102" t="s">
        <v>3</v>
      </c>
      <c r="HF1102" t="s">
        <v>3</v>
      </c>
      <c r="IK1102">
        <v>0</v>
      </c>
    </row>
    <row r="1103" spans="1:245">
      <c r="A1103">
        <v>18</v>
      </c>
      <c r="B1103">
        <v>0</v>
      </c>
      <c r="C1103">
        <v>1230</v>
      </c>
      <c r="E1103" t="s">
        <v>26</v>
      </c>
      <c r="F1103" t="s">
        <v>27</v>
      </c>
      <c r="G1103" t="s">
        <v>28</v>
      </c>
      <c r="H1103" t="s">
        <v>29</v>
      </c>
      <c r="I1103">
        <f>I1102*J1103</f>
        <v>0.19739999999999999</v>
      </c>
      <c r="J1103">
        <v>0.70000000000000007</v>
      </c>
      <c r="O1103">
        <f t="shared" si="798"/>
        <v>0</v>
      </c>
      <c r="P1103">
        <f t="shared" si="799"/>
        <v>0</v>
      </c>
      <c r="Q1103">
        <f t="shared" si="800"/>
        <v>0</v>
      </c>
      <c r="R1103">
        <f t="shared" si="801"/>
        <v>0</v>
      </c>
      <c r="S1103">
        <f t="shared" si="802"/>
        <v>0</v>
      </c>
      <c r="T1103">
        <f t="shared" si="803"/>
        <v>0</v>
      </c>
      <c r="U1103">
        <f t="shared" si="804"/>
        <v>0</v>
      </c>
      <c r="V1103">
        <f t="shared" si="805"/>
        <v>0</v>
      </c>
      <c r="W1103">
        <f t="shared" si="806"/>
        <v>0</v>
      </c>
      <c r="X1103">
        <f t="shared" si="807"/>
        <v>0</v>
      </c>
      <c r="Y1103">
        <f t="shared" si="808"/>
        <v>0</v>
      </c>
      <c r="AA1103">
        <v>35806607</v>
      </c>
      <c r="AB1103">
        <f t="shared" si="809"/>
        <v>0</v>
      </c>
      <c r="AC1103">
        <f t="shared" si="810"/>
        <v>0</v>
      </c>
      <c r="AD1103">
        <f t="shared" si="811"/>
        <v>0</v>
      </c>
      <c r="AE1103">
        <f t="shared" si="812"/>
        <v>0</v>
      </c>
      <c r="AF1103">
        <f t="shared" si="813"/>
        <v>0</v>
      </c>
      <c r="AG1103">
        <f t="shared" si="814"/>
        <v>0</v>
      </c>
      <c r="AH1103">
        <f t="shared" si="815"/>
        <v>0</v>
      </c>
      <c r="AI1103">
        <f t="shared" si="816"/>
        <v>0</v>
      </c>
      <c r="AJ1103">
        <f t="shared" si="817"/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1</v>
      </c>
      <c r="AW1103">
        <v>1</v>
      </c>
      <c r="AZ1103">
        <v>1</v>
      </c>
      <c r="BA1103">
        <v>1</v>
      </c>
      <c r="BB1103">
        <v>1</v>
      </c>
      <c r="BC1103">
        <v>1</v>
      </c>
      <c r="BD1103" t="s">
        <v>3</v>
      </c>
      <c r="BE1103" t="s">
        <v>3</v>
      </c>
      <c r="BF1103" t="s">
        <v>3</v>
      </c>
      <c r="BG1103" t="s">
        <v>3</v>
      </c>
      <c r="BH1103">
        <v>3</v>
      </c>
      <c r="BI1103">
        <v>2</v>
      </c>
      <c r="BJ1103" t="s">
        <v>30</v>
      </c>
      <c r="BM1103">
        <v>500002</v>
      </c>
      <c r="BN1103">
        <v>0</v>
      </c>
      <c r="BO1103" t="s">
        <v>3</v>
      </c>
      <c r="BP1103">
        <v>0</v>
      </c>
      <c r="BQ1103">
        <v>12</v>
      </c>
      <c r="BR1103">
        <v>0</v>
      </c>
      <c r="BS1103">
        <v>1</v>
      </c>
      <c r="BT1103">
        <v>1</v>
      </c>
      <c r="BU1103">
        <v>1</v>
      </c>
      <c r="BV1103">
        <v>1</v>
      </c>
      <c r="BW1103">
        <v>1</v>
      </c>
      <c r="BX1103">
        <v>1</v>
      </c>
      <c r="BY1103" t="s">
        <v>3</v>
      </c>
      <c r="BZ1103">
        <v>0</v>
      </c>
      <c r="CA1103">
        <v>0</v>
      </c>
      <c r="CE1103">
        <v>0</v>
      </c>
      <c r="CF1103">
        <v>0</v>
      </c>
      <c r="CG1103">
        <v>0</v>
      </c>
      <c r="CM1103">
        <v>0</v>
      </c>
      <c r="CN1103" t="s">
        <v>3</v>
      </c>
      <c r="CO1103">
        <v>0</v>
      </c>
      <c r="CP1103">
        <f t="shared" si="818"/>
        <v>0</v>
      </c>
      <c r="CQ1103">
        <f t="shared" si="819"/>
        <v>0</v>
      </c>
      <c r="CR1103">
        <f t="shared" si="820"/>
        <v>0</v>
      </c>
      <c r="CS1103">
        <f t="shared" si="821"/>
        <v>0</v>
      </c>
      <c r="CT1103">
        <f t="shared" si="822"/>
        <v>0</v>
      </c>
      <c r="CU1103">
        <f t="shared" si="823"/>
        <v>0</v>
      </c>
      <c r="CV1103">
        <f t="shared" si="824"/>
        <v>0</v>
      </c>
      <c r="CW1103">
        <f t="shared" si="825"/>
        <v>0</v>
      </c>
      <c r="CX1103">
        <f t="shared" si="826"/>
        <v>0</v>
      </c>
      <c r="CY1103">
        <f t="shared" si="827"/>
        <v>0</v>
      </c>
      <c r="CZ1103">
        <f t="shared" si="828"/>
        <v>0</v>
      </c>
      <c r="DC1103" t="s">
        <v>3</v>
      </c>
      <c r="DD1103" t="s">
        <v>3</v>
      </c>
      <c r="DE1103" t="s">
        <v>3</v>
      </c>
      <c r="DF1103" t="s">
        <v>3</v>
      </c>
      <c r="DG1103" t="s">
        <v>3</v>
      </c>
      <c r="DH1103" t="s">
        <v>3</v>
      </c>
      <c r="DI1103" t="s">
        <v>3</v>
      </c>
      <c r="DJ1103" t="s">
        <v>3</v>
      </c>
      <c r="DK1103" t="s">
        <v>3</v>
      </c>
      <c r="DL1103" t="s">
        <v>3</v>
      </c>
      <c r="DM1103" t="s">
        <v>3</v>
      </c>
      <c r="DN1103">
        <v>0</v>
      </c>
      <c r="DO1103">
        <v>0</v>
      </c>
      <c r="DP1103">
        <v>1</v>
      </c>
      <c r="DQ1103">
        <v>1</v>
      </c>
      <c r="DU1103">
        <v>1009</v>
      </c>
      <c r="DV1103" t="s">
        <v>29</v>
      </c>
      <c r="DW1103" t="s">
        <v>29</v>
      </c>
      <c r="DX1103">
        <v>1000</v>
      </c>
      <c r="DZ1103" t="s">
        <v>3</v>
      </c>
      <c r="EA1103" t="s">
        <v>3</v>
      </c>
      <c r="EB1103" t="s">
        <v>3</v>
      </c>
      <c r="EC1103" t="s">
        <v>3</v>
      </c>
      <c r="EE1103">
        <v>29085444</v>
      </c>
      <c r="EF1103">
        <v>12</v>
      </c>
      <c r="EG1103" t="s">
        <v>31</v>
      </c>
      <c r="EH1103">
        <v>0</v>
      </c>
      <c r="EI1103" t="s">
        <v>3</v>
      </c>
      <c r="EJ1103">
        <v>2</v>
      </c>
      <c r="EK1103">
        <v>500002</v>
      </c>
      <c r="EL1103" t="s">
        <v>32</v>
      </c>
      <c r="EM1103" t="s">
        <v>33</v>
      </c>
      <c r="EO1103" t="s">
        <v>3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FQ1103">
        <v>0</v>
      </c>
      <c r="FR1103">
        <f t="shared" si="829"/>
        <v>0</v>
      </c>
      <c r="FS1103">
        <v>0</v>
      </c>
      <c r="FX1103">
        <v>0</v>
      </c>
      <c r="FY1103">
        <v>0</v>
      </c>
      <c r="GA1103" t="s">
        <v>3</v>
      </c>
      <c r="GD1103">
        <v>1</v>
      </c>
      <c r="GF1103">
        <v>-304821490</v>
      </c>
      <c r="GG1103">
        <v>2</v>
      </c>
      <c r="GH1103">
        <v>1</v>
      </c>
      <c r="GI1103">
        <v>-2</v>
      </c>
      <c r="GJ1103">
        <v>0</v>
      </c>
      <c r="GK1103">
        <v>0</v>
      </c>
      <c r="GL1103">
        <f t="shared" si="830"/>
        <v>0</v>
      </c>
      <c r="GM1103">
        <f t="shared" si="831"/>
        <v>0</v>
      </c>
      <c r="GN1103">
        <f t="shared" si="832"/>
        <v>0</v>
      </c>
      <c r="GO1103">
        <f t="shared" si="833"/>
        <v>0</v>
      </c>
      <c r="GP1103">
        <f t="shared" si="834"/>
        <v>0</v>
      </c>
      <c r="GR1103">
        <v>0</v>
      </c>
      <c r="GS1103">
        <v>3</v>
      </c>
      <c r="GT1103">
        <v>0</v>
      </c>
      <c r="GU1103" t="s">
        <v>3</v>
      </c>
      <c r="GV1103">
        <f t="shared" si="835"/>
        <v>0</v>
      </c>
      <c r="GW1103">
        <v>1</v>
      </c>
      <c r="GX1103">
        <f t="shared" si="836"/>
        <v>0</v>
      </c>
      <c r="HA1103">
        <v>0</v>
      </c>
      <c r="HB1103">
        <v>0</v>
      </c>
      <c r="HC1103">
        <f t="shared" si="837"/>
        <v>0</v>
      </c>
      <c r="HE1103" t="s">
        <v>3</v>
      </c>
      <c r="HF1103" t="s">
        <v>3</v>
      </c>
      <c r="IK1103">
        <v>0</v>
      </c>
    </row>
    <row r="1104" spans="1:245">
      <c r="A1104">
        <v>17</v>
      </c>
      <c r="B1104">
        <v>0</v>
      </c>
      <c r="C1104">
        <f>ROW(SmtRes!A1234)</f>
        <v>1234</v>
      </c>
      <c r="D1104">
        <f>ROW(EtalonRes!A1217)</f>
        <v>1217</v>
      </c>
      <c r="E1104" t="s">
        <v>34</v>
      </c>
      <c r="F1104" t="s">
        <v>40</v>
      </c>
      <c r="G1104" t="s">
        <v>41</v>
      </c>
      <c r="H1104" t="s">
        <v>37</v>
      </c>
      <c r="I1104">
        <f>ROUND(28.2/100,9)</f>
        <v>0.28199999999999997</v>
      </c>
      <c r="J1104">
        <v>0</v>
      </c>
      <c r="O1104">
        <f t="shared" si="798"/>
        <v>848.36</v>
      </c>
      <c r="P1104">
        <f t="shared" si="799"/>
        <v>0</v>
      </c>
      <c r="Q1104">
        <f t="shared" si="800"/>
        <v>17.11</v>
      </c>
      <c r="R1104">
        <f t="shared" si="801"/>
        <v>16.47</v>
      </c>
      <c r="S1104">
        <f t="shared" si="802"/>
        <v>831.25</v>
      </c>
      <c r="T1104">
        <f t="shared" si="803"/>
        <v>0</v>
      </c>
      <c r="U1104">
        <f t="shared" si="804"/>
        <v>3.2119800000000001</v>
      </c>
      <c r="V1104">
        <f t="shared" si="805"/>
        <v>3.6659999999999998E-2</v>
      </c>
      <c r="W1104">
        <f t="shared" si="806"/>
        <v>0</v>
      </c>
      <c r="X1104">
        <f t="shared" si="807"/>
        <v>576.45000000000005</v>
      </c>
      <c r="Y1104">
        <f t="shared" si="808"/>
        <v>457.77</v>
      </c>
      <c r="AA1104">
        <v>35806607</v>
      </c>
      <c r="AB1104">
        <f t="shared" si="809"/>
        <v>92.9</v>
      </c>
      <c r="AC1104">
        <f t="shared" si="810"/>
        <v>0</v>
      </c>
      <c r="AD1104">
        <f t="shared" si="811"/>
        <v>4.0599999999999996</v>
      </c>
      <c r="AE1104">
        <f t="shared" si="812"/>
        <v>1.76</v>
      </c>
      <c r="AF1104">
        <f t="shared" si="813"/>
        <v>88.84</v>
      </c>
      <c r="AG1104">
        <f t="shared" si="814"/>
        <v>0</v>
      </c>
      <c r="AH1104">
        <f t="shared" si="815"/>
        <v>11.39</v>
      </c>
      <c r="AI1104">
        <f t="shared" si="816"/>
        <v>0.13</v>
      </c>
      <c r="AJ1104">
        <f t="shared" si="817"/>
        <v>0</v>
      </c>
      <c r="AK1104">
        <v>92.9</v>
      </c>
      <c r="AL1104">
        <v>0</v>
      </c>
      <c r="AM1104">
        <v>4.0599999999999996</v>
      </c>
      <c r="AN1104">
        <v>1.76</v>
      </c>
      <c r="AO1104">
        <v>88.84</v>
      </c>
      <c r="AP1104">
        <v>0</v>
      </c>
      <c r="AQ1104">
        <v>11.39</v>
      </c>
      <c r="AR1104">
        <v>0.13</v>
      </c>
      <c r="AS1104">
        <v>0</v>
      </c>
      <c r="AT1104">
        <v>68</v>
      </c>
      <c r="AU1104">
        <v>54</v>
      </c>
      <c r="AV1104">
        <v>1</v>
      </c>
      <c r="AW1104">
        <v>1</v>
      </c>
      <c r="AZ1104">
        <v>1</v>
      </c>
      <c r="BA1104">
        <v>33.18</v>
      </c>
      <c r="BB1104">
        <v>14.94</v>
      </c>
      <c r="BC1104">
        <v>1</v>
      </c>
      <c r="BD1104" t="s">
        <v>3</v>
      </c>
      <c r="BE1104" t="s">
        <v>3</v>
      </c>
      <c r="BF1104" t="s">
        <v>3</v>
      </c>
      <c r="BG1104" t="s">
        <v>3</v>
      </c>
      <c r="BH1104">
        <v>0</v>
      </c>
      <c r="BI1104">
        <v>1</v>
      </c>
      <c r="BJ1104" t="s">
        <v>42</v>
      </c>
      <c r="BM1104">
        <v>57001</v>
      </c>
      <c r="BN1104">
        <v>0</v>
      </c>
      <c r="BO1104" t="s">
        <v>40</v>
      </c>
      <c r="BP1104">
        <v>1</v>
      </c>
      <c r="BQ1104">
        <v>6</v>
      </c>
      <c r="BR1104">
        <v>0</v>
      </c>
      <c r="BS1104">
        <v>33.18</v>
      </c>
      <c r="BT1104">
        <v>1</v>
      </c>
      <c r="BU1104">
        <v>1</v>
      </c>
      <c r="BV1104">
        <v>1</v>
      </c>
      <c r="BW1104">
        <v>1</v>
      </c>
      <c r="BX1104">
        <v>1</v>
      </c>
      <c r="BY1104" t="s">
        <v>3</v>
      </c>
      <c r="BZ1104">
        <v>80</v>
      </c>
      <c r="CA1104">
        <v>68</v>
      </c>
      <c r="CE1104">
        <v>0</v>
      </c>
      <c r="CF1104">
        <v>0</v>
      </c>
      <c r="CG1104">
        <v>0</v>
      </c>
      <c r="CM1104">
        <v>0</v>
      </c>
      <c r="CN1104" t="s">
        <v>3</v>
      </c>
      <c r="CO1104">
        <v>0</v>
      </c>
      <c r="CP1104">
        <f t="shared" si="818"/>
        <v>848.36</v>
      </c>
      <c r="CQ1104">
        <f t="shared" si="819"/>
        <v>0</v>
      </c>
      <c r="CR1104">
        <f t="shared" si="820"/>
        <v>60.656399999999991</v>
      </c>
      <c r="CS1104">
        <f t="shared" si="821"/>
        <v>58.396799999999999</v>
      </c>
      <c r="CT1104">
        <f t="shared" si="822"/>
        <v>2947.7112000000002</v>
      </c>
      <c r="CU1104">
        <f t="shared" si="823"/>
        <v>0</v>
      </c>
      <c r="CV1104">
        <f t="shared" si="824"/>
        <v>11.39</v>
      </c>
      <c r="CW1104">
        <f t="shared" si="825"/>
        <v>0.13</v>
      </c>
      <c r="CX1104">
        <f t="shared" si="826"/>
        <v>0</v>
      </c>
      <c r="CY1104">
        <f t="shared" si="827"/>
        <v>576.44960000000003</v>
      </c>
      <c r="CZ1104">
        <f t="shared" si="828"/>
        <v>457.76880000000006</v>
      </c>
      <c r="DC1104" t="s">
        <v>3</v>
      </c>
      <c r="DD1104" t="s">
        <v>3</v>
      </c>
      <c r="DE1104" t="s">
        <v>3</v>
      </c>
      <c r="DF1104" t="s">
        <v>3</v>
      </c>
      <c r="DG1104" t="s">
        <v>3</v>
      </c>
      <c r="DH1104" t="s">
        <v>3</v>
      </c>
      <c r="DI1104" t="s">
        <v>3</v>
      </c>
      <c r="DJ1104" t="s">
        <v>3</v>
      </c>
      <c r="DK1104" t="s">
        <v>3</v>
      </c>
      <c r="DL1104" t="s">
        <v>3</v>
      </c>
      <c r="DM1104" t="s">
        <v>3</v>
      </c>
      <c r="DN1104">
        <v>0</v>
      </c>
      <c r="DO1104">
        <v>0</v>
      </c>
      <c r="DP1104">
        <v>1</v>
      </c>
      <c r="DQ1104">
        <v>1</v>
      </c>
      <c r="DU1104">
        <v>1013</v>
      </c>
      <c r="DV1104" t="s">
        <v>37</v>
      </c>
      <c r="DW1104" t="s">
        <v>37</v>
      </c>
      <c r="DX1104">
        <v>1</v>
      </c>
      <c r="DZ1104" t="s">
        <v>3</v>
      </c>
      <c r="EA1104" t="s">
        <v>3</v>
      </c>
      <c r="EB1104" t="s">
        <v>3</v>
      </c>
      <c r="EC1104" t="s">
        <v>3</v>
      </c>
      <c r="EE1104">
        <v>29085590</v>
      </c>
      <c r="EF1104">
        <v>6</v>
      </c>
      <c r="EG1104" t="s">
        <v>21</v>
      </c>
      <c r="EH1104">
        <v>0</v>
      </c>
      <c r="EI1104" t="s">
        <v>3</v>
      </c>
      <c r="EJ1104">
        <v>1</v>
      </c>
      <c r="EK1104">
        <v>57001</v>
      </c>
      <c r="EL1104" t="s">
        <v>22</v>
      </c>
      <c r="EM1104" t="s">
        <v>23</v>
      </c>
      <c r="EO1104" t="s">
        <v>3</v>
      </c>
      <c r="EQ1104">
        <v>0</v>
      </c>
      <c r="ER1104">
        <v>92.9</v>
      </c>
      <c r="ES1104">
        <v>0</v>
      </c>
      <c r="ET1104">
        <v>4.0599999999999996</v>
      </c>
      <c r="EU1104">
        <v>1.76</v>
      </c>
      <c r="EV1104">
        <v>88.84</v>
      </c>
      <c r="EW1104">
        <v>11.39</v>
      </c>
      <c r="EX1104">
        <v>0.13</v>
      </c>
      <c r="EY1104">
        <v>0</v>
      </c>
      <c r="FQ1104">
        <v>0</v>
      </c>
      <c r="FR1104">
        <f t="shared" si="829"/>
        <v>0</v>
      </c>
      <c r="FS1104">
        <v>0</v>
      </c>
      <c r="FV1104" t="s">
        <v>24</v>
      </c>
      <c r="FW1104" t="s">
        <v>25</v>
      </c>
      <c r="FX1104">
        <v>80</v>
      </c>
      <c r="FY1104">
        <v>68</v>
      </c>
      <c r="GA1104" t="s">
        <v>3</v>
      </c>
      <c r="GD1104">
        <v>1</v>
      </c>
      <c r="GF1104">
        <v>-1629810845</v>
      </c>
      <c r="GG1104">
        <v>2</v>
      </c>
      <c r="GH1104">
        <v>1</v>
      </c>
      <c r="GI1104">
        <v>2</v>
      </c>
      <c r="GJ1104">
        <v>0</v>
      </c>
      <c r="GK1104">
        <v>0</v>
      </c>
      <c r="GL1104">
        <f t="shared" si="830"/>
        <v>0</v>
      </c>
      <c r="GM1104">
        <f t="shared" si="831"/>
        <v>1882.58</v>
      </c>
      <c r="GN1104">
        <f t="shared" si="832"/>
        <v>1882.58</v>
      </c>
      <c r="GO1104">
        <f t="shared" si="833"/>
        <v>0</v>
      </c>
      <c r="GP1104">
        <f t="shared" si="834"/>
        <v>0</v>
      </c>
      <c r="GR1104">
        <v>0</v>
      </c>
      <c r="GS1104">
        <v>3</v>
      </c>
      <c r="GT1104">
        <v>0</v>
      </c>
      <c r="GU1104" t="s">
        <v>3</v>
      </c>
      <c r="GV1104">
        <f t="shared" si="835"/>
        <v>0</v>
      </c>
      <c r="GW1104">
        <v>1</v>
      </c>
      <c r="GX1104">
        <f t="shared" si="836"/>
        <v>0</v>
      </c>
      <c r="HA1104">
        <v>0</v>
      </c>
      <c r="HB1104">
        <v>0</v>
      </c>
      <c r="HC1104">
        <f t="shared" si="837"/>
        <v>0</v>
      </c>
      <c r="HE1104" t="s">
        <v>3</v>
      </c>
      <c r="HF1104" t="s">
        <v>3</v>
      </c>
      <c r="IK1104">
        <v>0</v>
      </c>
    </row>
    <row r="1105" spans="1:245">
      <c r="A1105">
        <v>18</v>
      </c>
      <c r="B1105">
        <v>0</v>
      </c>
      <c r="C1105">
        <v>1234</v>
      </c>
      <c r="E1105" t="s">
        <v>162</v>
      </c>
      <c r="F1105" t="s">
        <v>27</v>
      </c>
      <c r="G1105" t="s">
        <v>28</v>
      </c>
      <c r="H1105" t="s">
        <v>29</v>
      </c>
      <c r="I1105">
        <f>I1104*J1105</f>
        <v>0.13253999999999999</v>
      </c>
      <c r="J1105">
        <v>0.47000000000000003</v>
      </c>
      <c r="O1105">
        <f t="shared" si="798"/>
        <v>0</v>
      </c>
      <c r="P1105">
        <f t="shared" si="799"/>
        <v>0</v>
      </c>
      <c r="Q1105">
        <f t="shared" si="800"/>
        <v>0</v>
      </c>
      <c r="R1105">
        <f t="shared" si="801"/>
        <v>0</v>
      </c>
      <c r="S1105">
        <f t="shared" si="802"/>
        <v>0</v>
      </c>
      <c r="T1105">
        <f t="shared" si="803"/>
        <v>0</v>
      </c>
      <c r="U1105">
        <f t="shared" si="804"/>
        <v>0</v>
      </c>
      <c r="V1105">
        <f t="shared" si="805"/>
        <v>0</v>
      </c>
      <c r="W1105">
        <f t="shared" si="806"/>
        <v>0</v>
      </c>
      <c r="X1105">
        <f t="shared" si="807"/>
        <v>0</v>
      </c>
      <c r="Y1105">
        <f t="shared" si="808"/>
        <v>0</v>
      </c>
      <c r="AA1105">
        <v>35806607</v>
      </c>
      <c r="AB1105">
        <f t="shared" si="809"/>
        <v>0</v>
      </c>
      <c r="AC1105">
        <f t="shared" si="810"/>
        <v>0</v>
      </c>
      <c r="AD1105">
        <f t="shared" si="811"/>
        <v>0</v>
      </c>
      <c r="AE1105">
        <f t="shared" si="812"/>
        <v>0</v>
      </c>
      <c r="AF1105">
        <f t="shared" si="813"/>
        <v>0</v>
      </c>
      <c r="AG1105">
        <f t="shared" si="814"/>
        <v>0</v>
      </c>
      <c r="AH1105">
        <f t="shared" si="815"/>
        <v>0</v>
      </c>
      <c r="AI1105">
        <f t="shared" si="816"/>
        <v>0</v>
      </c>
      <c r="AJ1105">
        <f t="shared" si="817"/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1</v>
      </c>
      <c r="AW1105">
        <v>1</v>
      </c>
      <c r="AZ1105">
        <v>1</v>
      </c>
      <c r="BA1105">
        <v>1</v>
      </c>
      <c r="BB1105">
        <v>1</v>
      </c>
      <c r="BC1105">
        <v>1</v>
      </c>
      <c r="BD1105" t="s">
        <v>3</v>
      </c>
      <c r="BE1105" t="s">
        <v>3</v>
      </c>
      <c r="BF1105" t="s">
        <v>3</v>
      </c>
      <c r="BG1105" t="s">
        <v>3</v>
      </c>
      <c r="BH1105">
        <v>3</v>
      </c>
      <c r="BI1105">
        <v>2</v>
      </c>
      <c r="BJ1105" t="s">
        <v>30</v>
      </c>
      <c r="BM1105">
        <v>500002</v>
      </c>
      <c r="BN1105">
        <v>0</v>
      </c>
      <c r="BO1105" t="s">
        <v>3</v>
      </c>
      <c r="BP1105">
        <v>0</v>
      </c>
      <c r="BQ1105">
        <v>12</v>
      </c>
      <c r="BR1105">
        <v>0</v>
      </c>
      <c r="BS1105">
        <v>1</v>
      </c>
      <c r="BT1105">
        <v>1</v>
      </c>
      <c r="BU1105">
        <v>1</v>
      </c>
      <c r="BV1105">
        <v>1</v>
      </c>
      <c r="BW1105">
        <v>1</v>
      </c>
      <c r="BX1105">
        <v>1</v>
      </c>
      <c r="BY1105" t="s">
        <v>3</v>
      </c>
      <c r="BZ1105">
        <v>0</v>
      </c>
      <c r="CA1105">
        <v>0</v>
      </c>
      <c r="CE1105">
        <v>0</v>
      </c>
      <c r="CF1105">
        <v>0</v>
      </c>
      <c r="CG1105">
        <v>0</v>
      </c>
      <c r="CM1105">
        <v>0</v>
      </c>
      <c r="CN1105" t="s">
        <v>3</v>
      </c>
      <c r="CO1105">
        <v>0</v>
      </c>
      <c r="CP1105">
        <f t="shared" si="818"/>
        <v>0</v>
      </c>
      <c r="CQ1105">
        <f t="shared" si="819"/>
        <v>0</v>
      </c>
      <c r="CR1105">
        <f t="shared" si="820"/>
        <v>0</v>
      </c>
      <c r="CS1105">
        <f t="shared" si="821"/>
        <v>0</v>
      </c>
      <c r="CT1105">
        <f t="shared" si="822"/>
        <v>0</v>
      </c>
      <c r="CU1105">
        <f t="shared" si="823"/>
        <v>0</v>
      </c>
      <c r="CV1105">
        <f t="shared" si="824"/>
        <v>0</v>
      </c>
      <c r="CW1105">
        <f t="shared" si="825"/>
        <v>0</v>
      </c>
      <c r="CX1105">
        <f t="shared" si="826"/>
        <v>0</v>
      </c>
      <c r="CY1105">
        <f t="shared" si="827"/>
        <v>0</v>
      </c>
      <c r="CZ1105">
        <f t="shared" si="828"/>
        <v>0</v>
      </c>
      <c r="DC1105" t="s">
        <v>3</v>
      </c>
      <c r="DD1105" t="s">
        <v>3</v>
      </c>
      <c r="DE1105" t="s">
        <v>3</v>
      </c>
      <c r="DF1105" t="s">
        <v>3</v>
      </c>
      <c r="DG1105" t="s">
        <v>3</v>
      </c>
      <c r="DH1105" t="s">
        <v>3</v>
      </c>
      <c r="DI1105" t="s">
        <v>3</v>
      </c>
      <c r="DJ1105" t="s">
        <v>3</v>
      </c>
      <c r="DK1105" t="s">
        <v>3</v>
      </c>
      <c r="DL1105" t="s">
        <v>3</v>
      </c>
      <c r="DM1105" t="s">
        <v>3</v>
      </c>
      <c r="DN1105">
        <v>0</v>
      </c>
      <c r="DO1105">
        <v>0</v>
      </c>
      <c r="DP1105">
        <v>1</v>
      </c>
      <c r="DQ1105">
        <v>1</v>
      </c>
      <c r="DU1105">
        <v>1009</v>
      </c>
      <c r="DV1105" t="s">
        <v>29</v>
      </c>
      <c r="DW1105" t="s">
        <v>29</v>
      </c>
      <c r="DX1105">
        <v>1000</v>
      </c>
      <c r="DZ1105" t="s">
        <v>3</v>
      </c>
      <c r="EA1105" t="s">
        <v>3</v>
      </c>
      <c r="EB1105" t="s">
        <v>3</v>
      </c>
      <c r="EC1105" t="s">
        <v>3</v>
      </c>
      <c r="EE1105">
        <v>29085444</v>
      </c>
      <c r="EF1105">
        <v>12</v>
      </c>
      <c r="EG1105" t="s">
        <v>31</v>
      </c>
      <c r="EH1105">
        <v>0</v>
      </c>
      <c r="EI1105" t="s">
        <v>3</v>
      </c>
      <c r="EJ1105">
        <v>2</v>
      </c>
      <c r="EK1105">
        <v>500002</v>
      </c>
      <c r="EL1105" t="s">
        <v>32</v>
      </c>
      <c r="EM1105" t="s">
        <v>33</v>
      </c>
      <c r="EO1105" t="s">
        <v>3</v>
      </c>
      <c r="EQ1105">
        <v>0</v>
      </c>
      <c r="ER1105">
        <v>0</v>
      </c>
      <c r="ES1105">
        <v>0</v>
      </c>
      <c r="ET1105">
        <v>0</v>
      </c>
      <c r="EU1105">
        <v>0</v>
      </c>
      <c r="EV1105">
        <v>0</v>
      </c>
      <c r="EW1105">
        <v>0</v>
      </c>
      <c r="EX1105">
        <v>0</v>
      </c>
      <c r="FQ1105">
        <v>0</v>
      </c>
      <c r="FR1105">
        <f t="shared" si="829"/>
        <v>0</v>
      </c>
      <c r="FS1105">
        <v>0</v>
      </c>
      <c r="FX1105">
        <v>0</v>
      </c>
      <c r="FY1105">
        <v>0</v>
      </c>
      <c r="GA1105" t="s">
        <v>3</v>
      </c>
      <c r="GD1105">
        <v>1</v>
      </c>
      <c r="GF1105">
        <v>-304821490</v>
      </c>
      <c r="GG1105">
        <v>2</v>
      </c>
      <c r="GH1105">
        <v>1</v>
      </c>
      <c r="GI1105">
        <v>-2</v>
      </c>
      <c r="GJ1105">
        <v>0</v>
      </c>
      <c r="GK1105">
        <v>0</v>
      </c>
      <c r="GL1105">
        <f t="shared" si="830"/>
        <v>0</v>
      </c>
      <c r="GM1105">
        <f t="shared" si="831"/>
        <v>0</v>
      </c>
      <c r="GN1105">
        <f t="shared" si="832"/>
        <v>0</v>
      </c>
      <c r="GO1105">
        <f t="shared" si="833"/>
        <v>0</v>
      </c>
      <c r="GP1105">
        <f t="shared" si="834"/>
        <v>0</v>
      </c>
      <c r="GR1105">
        <v>0</v>
      </c>
      <c r="GS1105">
        <v>0</v>
      </c>
      <c r="GT1105">
        <v>0</v>
      </c>
      <c r="GU1105" t="s">
        <v>3</v>
      </c>
      <c r="GV1105">
        <f t="shared" si="835"/>
        <v>0</v>
      </c>
      <c r="GW1105">
        <v>1</v>
      </c>
      <c r="GX1105">
        <f t="shared" si="836"/>
        <v>0</v>
      </c>
      <c r="HA1105">
        <v>0</v>
      </c>
      <c r="HB1105">
        <v>0</v>
      </c>
      <c r="HC1105">
        <f t="shared" si="837"/>
        <v>0</v>
      </c>
      <c r="HE1105" t="s">
        <v>3</v>
      </c>
      <c r="HF1105" t="s">
        <v>3</v>
      </c>
      <c r="IK1105">
        <v>0</v>
      </c>
    </row>
    <row r="1106" spans="1:245">
      <c r="A1106">
        <v>17</v>
      </c>
      <c r="B1106">
        <v>0</v>
      </c>
      <c r="C1106">
        <f>ROW(SmtRes!A1236)</f>
        <v>1236</v>
      </c>
      <c r="D1106">
        <f>ROW(EtalonRes!A1219)</f>
        <v>1219</v>
      </c>
      <c r="E1106" t="s">
        <v>39</v>
      </c>
      <c r="F1106" t="s">
        <v>53</v>
      </c>
      <c r="G1106" t="s">
        <v>54</v>
      </c>
      <c r="H1106" t="s">
        <v>55</v>
      </c>
      <c r="I1106">
        <f>ROUND(21.54/100,9)</f>
        <v>0.21540000000000001</v>
      </c>
      <c r="J1106">
        <v>0</v>
      </c>
      <c r="O1106">
        <f t="shared" si="798"/>
        <v>210.19</v>
      </c>
      <c r="P1106">
        <f t="shared" si="799"/>
        <v>0</v>
      </c>
      <c r="Q1106">
        <f t="shared" si="800"/>
        <v>0</v>
      </c>
      <c r="R1106">
        <f t="shared" si="801"/>
        <v>0</v>
      </c>
      <c r="S1106">
        <f t="shared" si="802"/>
        <v>210.19</v>
      </c>
      <c r="T1106">
        <f t="shared" si="803"/>
        <v>0</v>
      </c>
      <c r="U1106">
        <f t="shared" si="804"/>
        <v>0.81205800000000006</v>
      </c>
      <c r="V1106">
        <f t="shared" si="805"/>
        <v>0</v>
      </c>
      <c r="W1106">
        <f t="shared" si="806"/>
        <v>0</v>
      </c>
      <c r="X1106">
        <f t="shared" si="807"/>
        <v>142.93</v>
      </c>
      <c r="Y1106">
        <f t="shared" si="808"/>
        <v>113.5</v>
      </c>
      <c r="AA1106">
        <v>35806607</v>
      </c>
      <c r="AB1106">
        <f t="shared" si="809"/>
        <v>29.41</v>
      </c>
      <c r="AC1106">
        <f t="shared" si="810"/>
        <v>0</v>
      </c>
      <c r="AD1106">
        <f t="shared" si="811"/>
        <v>0</v>
      </c>
      <c r="AE1106">
        <f t="shared" si="812"/>
        <v>0</v>
      </c>
      <c r="AF1106">
        <f t="shared" si="813"/>
        <v>29.41</v>
      </c>
      <c r="AG1106">
        <f t="shared" si="814"/>
        <v>0</v>
      </c>
      <c r="AH1106">
        <f t="shared" si="815"/>
        <v>3.77</v>
      </c>
      <c r="AI1106">
        <f t="shared" si="816"/>
        <v>0</v>
      </c>
      <c r="AJ1106">
        <f t="shared" si="817"/>
        <v>0</v>
      </c>
      <c r="AK1106">
        <v>29.41</v>
      </c>
      <c r="AL1106">
        <v>0</v>
      </c>
      <c r="AM1106">
        <v>0</v>
      </c>
      <c r="AN1106">
        <v>0</v>
      </c>
      <c r="AO1106">
        <v>29.41</v>
      </c>
      <c r="AP1106">
        <v>0</v>
      </c>
      <c r="AQ1106">
        <v>3.77</v>
      </c>
      <c r="AR1106">
        <v>0</v>
      </c>
      <c r="AS1106">
        <v>0</v>
      </c>
      <c r="AT1106">
        <v>68</v>
      </c>
      <c r="AU1106">
        <v>54</v>
      </c>
      <c r="AV1106">
        <v>1</v>
      </c>
      <c r="AW1106">
        <v>1</v>
      </c>
      <c r="AZ1106">
        <v>1</v>
      </c>
      <c r="BA1106">
        <v>33.18</v>
      </c>
      <c r="BB1106">
        <v>1</v>
      </c>
      <c r="BC1106">
        <v>1</v>
      </c>
      <c r="BD1106" t="s">
        <v>3</v>
      </c>
      <c r="BE1106" t="s">
        <v>3</v>
      </c>
      <c r="BF1106" t="s">
        <v>3</v>
      </c>
      <c r="BG1106" t="s">
        <v>3</v>
      </c>
      <c r="BH1106">
        <v>0</v>
      </c>
      <c r="BI1106">
        <v>1</v>
      </c>
      <c r="BJ1106" t="s">
        <v>56</v>
      </c>
      <c r="BM1106">
        <v>57001</v>
      </c>
      <c r="BN1106">
        <v>0</v>
      </c>
      <c r="BO1106" t="s">
        <v>53</v>
      </c>
      <c r="BP1106">
        <v>1</v>
      </c>
      <c r="BQ1106">
        <v>6</v>
      </c>
      <c r="BR1106">
        <v>0</v>
      </c>
      <c r="BS1106">
        <v>33.18</v>
      </c>
      <c r="BT1106">
        <v>1</v>
      </c>
      <c r="BU1106">
        <v>1</v>
      </c>
      <c r="BV1106">
        <v>1</v>
      </c>
      <c r="BW1106">
        <v>1</v>
      </c>
      <c r="BX1106">
        <v>1</v>
      </c>
      <c r="BY1106" t="s">
        <v>3</v>
      </c>
      <c r="BZ1106">
        <v>80</v>
      </c>
      <c r="CA1106">
        <v>68</v>
      </c>
      <c r="CE1106">
        <v>0</v>
      </c>
      <c r="CF1106">
        <v>0</v>
      </c>
      <c r="CG1106">
        <v>0</v>
      </c>
      <c r="CM1106">
        <v>0</v>
      </c>
      <c r="CN1106" t="s">
        <v>3</v>
      </c>
      <c r="CO1106">
        <v>0</v>
      </c>
      <c r="CP1106">
        <f t="shared" si="818"/>
        <v>210.19</v>
      </c>
      <c r="CQ1106">
        <f t="shared" si="819"/>
        <v>0</v>
      </c>
      <c r="CR1106">
        <f t="shared" si="820"/>
        <v>0</v>
      </c>
      <c r="CS1106">
        <f t="shared" si="821"/>
        <v>0</v>
      </c>
      <c r="CT1106">
        <f t="shared" si="822"/>
        <v>975.82380000000001</v>
      </c>
      <c r="CU1106">
        <f t="shared" si="823"/>
        <v>0</v>
      </c>
      <c r="CV1106">
        <f t="shared" si="824"/>
        <v>3.77</v>
      </c>
      <c r="CW1106">
        <f t="shared" si="825"/>
        <v>0</v>
      </c>
      <c r="CX1106">
        <f t="shared" si="826"/>
        <v>0</v>
      </c>
      <c r="CY1106">
        <f t="shared" si="827"/>
        <v>142.92920000000001</v>
      </c>
      <c r="CZ1106">
        <f t="shared" si="828"/>
        <v>113.5026</v>
      </c>
      <c r="DC1106" t="s">
        <v>3</v>
      </c>
      <c r="DD1106" t="s">
        <v>3</v>
      </c>
      <c r="DE1106" t="s">
        <v>3</v>
      </c>
      <c r="DF1106" t="s">
        <v>3</v>
      </c>
      <c r="DG1106" t="s">
        <v>3</v>
      </c>
      <c r="DH1106" t="s">
        <v>3</v>
      </c>
      <c r="DI1106" t="s">
        <v>3</v>
      </c>
      <c r="DJ1106" t="s">
        <v>3</v>
      </c>
      <c r="DK1106" t="s">
        <v>3</v>
      </c>
      <c r="DL1106" t="s">
        <v>3</v>
      </c>
      <c r="DM1106" t="s">
        <v>3</v>
      </c>
      <c r="DN1106">
        <v>0</v>
      </c>
      <c r="DO1106">
        <v>0</v>
      </c>
      <c r="DP1106">
        <v>1</v>
      </c>
      <c r="DQ1106">
        <v>1</v>
      </c>
      <c r="DU1106">
        <v>1013</v>
      </c>
      <c r="DV1106" t="s">
        <v>55</v>
      </c>
      <c r="DW1106" t="s">
        <v>55</v>
      </c>
      <c r="DX1106">
        <v>1</v>
      </c>
      <c r="DZ1106" t="s">
        <v>3</v>
      </c>
      <c r="EA1106" t="s">
        <v>3</v>
      </c>
      <c r="EB1106" t="s">
        <v>3</v>
      </c>
      <c r="EC1106" t="s">
        <v>3</v>
      </c>
      <c r="EE1106">
        <v>29085590</v>
      </c>
      <c r="EF1106">
        <v>6</v>
      </c>
      <c r="EG1106" t="s">
        <v>21</v>
      </c>
      <c r="EH1106">
        <v>0</v>
      </c>
      <c r="EI1106" t="s">
        <v>3</v>
      </c>
      <c r="EJ1106">
        <v>1</v>
      </c>
      <c r="EK1106">
        <v>57001</v>
      </c>
      <c r="EL1106" t="s">
        <v>22</v>
      </c>
      <c r="EM1106" t="s">
        <v>23</v>
      </c>
      <c r="EO1106" t="s">
        <v>3</v>
      </c>
      <c r="EQ1106">
        <v>0</v>
      </c>
      <c r="ER1106">
        <v>29.41</v>
      </c>
      <c r="ES1106">
        <v>0</v>
      </c>
      <c r="ET1106">
        <v>0</v>
      </c>
      <c r="EU1106">
        <v>0</v>
      </c>
      <c r="EV1106">
        <v>29.41</v>
      </c>
      <c r="EW1106">
        <v>3.77</v>
      </c>
      <c r="EX1106">
        <v>0</v>
      </c>
      <c r="EY1106">
        <v>0</v>
      </c>
      <c r="FQ1106">
        <v>0</v>
      </c>
      <c r="FR1106">
        <f t="shared" si="829"/>
        <v>0</v>
      </c>
      <c r="FS1106">
        <v>0</v>
      </c>
      <c r="FV1106" t="s">
        <v>24</v>
      </c>
      <c r="FW1106" t="s">
        <v>25</v>
      </c>
      <c r="FX1106">
        <v>80</v>
      </c>
      <c r="FY1106">
        <v>68</v>
      </c>
      <c r="GA1106" t="s">
        <v>3</v>
      </c>
      <c r="GD1106">
        <v>1</v>
      </c>
      <c r="GF1106">
        <v>1266291680</v>
      </c>
      <c r="GG1106">
        <v>2</v>
      </c>
      <c r="GH1106">
        <v>1</v>
      </c>
      <c r="GI1106">
        <v>2</v>
      </c>
      <c r="GJ1106">
        <v>0</v>
      </c>
      <c r="GK1106">
        <v>0</v>
      </c>
      <c r="GL1106">
        <f t="shared" si="830"/>
        <v>0</v>
      </c>
      <c r="GM1106">
        <f t="shared" si="831"/>
        <v>466.62</v>
      </c>
      <c r="GN1106">
        <f t="shared" si="832"/>
        <v>466.62</v>
      </c>
      <c r="GO1106">
        <f t="shared" si="833"/>
        <v>0</v>
      </c>
      <c r="GP1106">
        <f t="shared" si="834"/>
        <v>0</v>
      </c>
      <c r="GR1106">
        <v>0</v>
      </c>
      <c r="GS1106">
        <v>3</v>
      </c>
      <c r="GT1106">
        <v>0</v>
      </c>
      <c r="GU1106" t="s">
        <v>3</v>
      </c>
      <c r="GV1106">
        <f t="shared" si="835"/>
        <v>0</v>
      </c>
      <c r="GW1106">
        <v>1</v>
      </c>
      <c r="GX1106">
        <f t="shared" si="836"/>
        <v>0</v>
      </c>
      <c r="HA1106">
        <v>0</v>
      </c>
      <c r="HB1106">
        <v>0</v>
      </c>
      <c r="HC1106">
        <f t="shared" si="837"/>
        <v>0</v>
      </c>
      <c r="HE1106" t="s">
        <v>3</v>
      </c>
      <c r="HF1106" t="s">
        <v>3</v>
      </c>
      <c r="IK1106">
        <v>0</v>
      </c>
    </row>
    <row r="1107" spans="1:245">
      <c r="A1107">
        <v>18</v>
      </c>
      <c r="B1107">
        <v>0</v>
      </c>
      <c r="C1107">
        <v>1236</v>
      </c>
      <c r="E1107" t="s">
        <v>43</v>
      </c>
      <c r="F1107" t="s">
        <v>27</v>
      </c>
      <c r="G1107" t="s">
        <v>28</v>
      </c>
      <c r="H1107" t="s">
        <v>29</v>
      </c>
      <c r="I1107">
        <f>I1106*J1107</f>
        <v>2.3694E-2</v>
      </c>
      <c r="J1107">
        <v>0.11</v>
      </c>
      <c r="O1107">
        <f t="shared" si="798"/>
        <v>0</v>
      </c>
      <c r="P1107">
        <f t="shared" si="799"/>
        <v>0</v>
      </c>
      <c r="Q1107">
        <f t="shared" si="800"/>
        <v>0</v>
      </c>
      <c r="R1107">
        <f t="shared" si="801"/>
        <v>0</v>
      </c>
      <c r="S1107">
        <f t="shared" si="802"/>
        <v>0</v>
      </c>
      <c r="T1107">
        <f t="shared" si="803"/>
        <v>0</v>
      </c>
      <c r="U1107">
        <f t="shared" si="804"/>
        <v>0</v>
      </c>
      <c r="V1107">
        <f t="shared" si="805"/>
        <v>0</v>
      </c>
      <c r="W1107">
        <f t="shared" si="806"/>
        <v>0</v>
      </c>
      <c r="X1107">
        <f t="shared" si="807"/>
        <v>0</v>
      </c>
      <c r="Y1107">
        <f t="shared" si="808"/>
        <v>0</v>
      </c>
      <c r="AA1107">
        <v>35806607</v>
      </c>
      <c r="AB1107">
        <f t="shared" si="809"/>
        <v>0</v>
      </c>
      <c r="AC1107">
        <f t="shared" si="810"/>
        <v>0</v>
      </c>
      <c r="AD1107">
        <f t="shared" si="811"/>
        <v>0</v>
      </c>
      <c r="AE1107">
        <f t="shared" si="812"/>
        <v>0</v>
      </c>
      <c r="AF1107">
        <f t="shared" si="813"/>
        <v>0</v>
      </c>
      <c r="AG1107">
        <f t="shared" si="814"/>
        <v>0</v>
      </c>
      <c r="AH1107">
        <f t="shared" si="815"/>
        <v>0</v>
      </c>
      <c r="AI1107">
        <f t="shared" si="816"/>
        <v>0</v>
      </c>
      <c r="AJ1107">
        <f t="shared" si="817"/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1</v>
      </c>
      <c r="AW1107">
        <v>1</v>
      </c>
      <c r="AZ1107">
        <v>1</v>
      </c>
      <c r="BA1107">
        <v>1</v>
      </c>
      <c r="BB1107">
        <v>1</v>
      </c>
      <c r="BC1107">
        <v>1</v>
      </c>
      <c r="BD1107" t="s">
        <v>3</v>
      </c>
      <c r="BE1107" t="s">
        <v>3</v>
      </c>
      <c r="BF1107" t="s">
        <v>3</v>
      </c>
      <c r="BG1107" t="s">
        <v>3</v>
      </c>
      <c r="BH1107">
        <v>3</v>
      </c>
      <c r="BI1107">
        <v>2</v>
      </c>
      <c r="BJ1107" t="s">
        <v>30</v>
      </c>
      <c r="BM1107">
        <v>500002</v>
      </c>
      <c r="BN1107">
        <v>0</v>
      </c>
      <c r="BO1107" t="s">
        <v>3</v>
      </c>
      <c r="BP1107">
        <v>0</v>
      </c>
      <c r="BQ1107">
        <v>12</v>
      </c>
      <c r="BR1107">
        <v>0</v>
      </c>
      <c r="BS1107">
        <v>1</v>
      </c>
      <c r="BT1107">
        <v>1</v>
      </c>
      <c r="BU1107">
        <v>1</v>
      </c>
      <c r="BV1107">
        <v>1</v>
      </c>
      <c r="BW1107">
        <v>1</v>
      </c>
      <c r="BX1107">
        <v>1</v>
      </c>
      <c r="BY1107" t="s">
        <v>3</v>
      </c>
      <c r="BZ1107">
        <v>0</v>
      </c>
      <c r="CA1107">
        <v>0</v>
      </c>
      <c r="CE1107">
        <v>0</v>
      </c>
      <c r="CF1107">
        <v>0</v>
      </c>
      <c r="CG1107">
        <v>0</v>
      </c>
      <c r="CM1107">
        <v>0</v>
      </c>
      <c r="CN1107" t="s">
        <v>3</v>
      </c>
      <c r="CO1107">
        <v>0</v>
      </c>
      <c r="CP1107">
        <f t="shared" si="818"/>
        <v>0</v>
      </c>
      <c r="CQ1107">
        <f t="shared" si="819"/>
        <v>0</v>
      </c>
      <c r="CR1107">
        <f t="shared" si="820"/>
        <v>0</v>
      </c>
      <c r="CS1107">
        <f t="shared" si="821"/>
        <v>0</v>
      </c>
      <c r="CT1107">
        <f t="shared" si="822"/>
        <v>0</v>
      </c>
      <c r="CU1107">
        <f t="shared" si="823"/>
        <v>0</v>
      </c>
      <c r="CV1107">
        <f t="shared" si="824"/>
        <v>0</v>
      </c>
      <c r="CW1107">
        <f t="shared" si="825"/>
        <v>0</v>
      </c>
      <c r="CX1107">
        <f t="shared" si="826"/>
        <v>0</v>
      </c>
      <c r="CY1107">
        <f t="shared" si="827"/>
        <v>0</v>
      </c>
      <c r="CZ1107">
        <f t="shared" si="828"/>
        <v>0</v>
      </c>
      <c r="DC1107" t="s">
        <v>3</v>
      </c>
      <c r="DD1107" t="s">
        <v>3</v>
      </c>
      <c r="DE1107" t="s">
        <v>3</v>
      </c>
      <c r="DF1107" t="s">
        <v>3</v>
      </c>
      <c r="DG1107" t="s">
        <v>3</v>
      </c>
      <c r="DH1107" t="s">
        <v>3</v>
      </c>
      <c r="DI1107" t="s">
        <v>3</v>
      </c>
      <c r="DJ1107" t="s">
        <v>3</v>
      </c>
      <c r="DK1107" t="s">
        <v>3</v>
      </c>
      <c r="DL1107" t="s">
        <v>3</v>
      </c>
      <c r="DM1107" t="s">
        <v>3</v>
      </c>
      <c r="DN1107">
        <v>0</v>
      </c>
      <c r="DO1107">
        <v>0</v>
      </c>
      <c r="DP1107">
        <v>1</v>
      </c>
      <c r="DQ1107">
        <v>1</v>
      </c>
      <c r="DU1107">
        <v>1009</v>
      </c>
      <c r="DV1107" t="s">
        <v>29</v>
      </c>
      <c r="DW1107" t="s">
        <v>29</v>
      </c>
      <c r="DX1107">
        <v>1000</v>
      </c>
      <c r="DZ1107" t="s">
        <v>3</v>
      </c>
      <c r="EA1107" t="s">
        <v>3</v>
      </c>
      <c r="EB1107" t="s">
        <v>3</v>
      </c>
      <c r="EC1107" t="s">
        <v>3</v>
      </c>
      <c r="EE1107">
        <v>29085444</v>
      </c>
      <c r="EF1107">
        <v>12</v>
      </c>
      <c r="EG1107" t="s">
        <v>31</v>
      </c>
      <c r="EH1107">
        <v>0</v>
      </c>
      <c r="EI1107" t="s">
        <v>3</v>
      </c>
      <c r="EJ1107">
        <v>2</v>
      </c>
      <c r="EK1107">
        <v>500002</v>
      </c>
      <c r="EL1107" t="s">
        <v>32</v>
      </c>
      <c r="EM1107" t="s">
        <v>33</v>
      </c>
      <c r="EO1107" t="s">
        <v>3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FQ1107">
        <v>0</v>
      </c>
      <c r="FR1107">
        <f t="shared" si="829"/>
        <v>0</v>
      </c>
      <c r="FS1107">
        <v>0</v>
      </c>
      <c r="FX1107">
        <v>0</v>
      </c>
      <c r="FY1107">
        <v>0</v>
      </c>
      <c r="GA1107" t="s">
        <v>3</v>
      </c>
      <c r="GD1107">
        <v>1</v>
      </c>
      <c r="GF1107">
        <v>-304821490</v>
      </c>
      <c r="GG1107">
        <v>2</v>
      </c>
      <c r="GH1107">
        <v>1</v>
      </c>
      <c r="GI1107">
        <v>-2</v>
      </c>
      <c r="GJ1107">
        <v>0</v>
      </c>
      <c r="GK1107">
        <v>0</v>
      </c>
      <c r="GL1107">
        <f t="shared" si="830"/>
        <v>0</v>
      </c>
      <c r="GM1107">
        <f t="shared" si="831"/>
        <v>0</v>
      </c>
      <c r="GN1107">
        <f t="shared" si="832"/>
        <v>0</v>
      </c>
      <c r="GO1107">
        <f t="shared" si="833"/>
        <v>0</v>
      </c>
      <c r="GP1107">
        <f t="shared" si="834"/>
        <v>0</v>
      </c>
      <c r="GR1107">
        <v>0</v>
      </c>
      <c r="GS1107">
        <v>0</v>
      </c>
      <c r="GT1107">
        <v>0</v>
      </c>
      <c r="GU1107" t="s">
        <v>3</v>
      </c>
      <c r="GV1107">
        <f t="shared" si="835"/>
        <v>0</v>
      </c>
      <c r="GW1107">
        <v>1</v>
      </c>
      <c r="GX1107">
        <f t="shared" si="836"/>
        <v>0</v>
      </c>
      <c r="HA1107">
        <v>0</v>
      </c>
      <c r="HB1107">
        <v>0</v>
      </c>
      <c r="HC1107">
        <f t="shared" si="837"/>
        <v>0</v>
      </c>
      <c r="HE1107" t="s">
        <v>3</v>
      </c>
      <c r="HF1107" t="s">
        <v>3</v>
      </c>
      <c r="IK1107">
        <v>0</v>
      </c>
    </row>
    <row r="1108" spans="1:245">
      <c r="A1108">
        <v>17</v>
      </c>
      <c r="B1108">
        <v>0</v>
      </c>
      <c r="C1108">
        <f>ROW(SmtRes!A1237)</f>
        <v>1237</v>
      </c>
      <c r="D1108">
        <f>ROW(EtalonRes!A1220)</f>
        <v>1220</v>
      </c>
      <c r="E1108" t="s">
        <v>44</v>
      </c>
      <c r="F1108" t="s">
        <v>59</v>
      </c>
      <c r="G1108" t="s">
        <v>60</v>
      </c>
      <c r="H1108" t="s">
        <v>61</v>
      </c>
      <c r="I1108">
        <f>ROUND(4/100,9)</f>
        <v>0.04</v>
      </c>
      <c r="J1108">
        <v>0</v>
      </c>
      <c r="O1108">
        <f t="shared" si="798"/>
        <v>60.45</v>
      </c>
      <c r="P1108">
        <f t="shared" si="799"/>
        <v>0</v>
      </c>
      <c r="Q1108">
        <f t="shared" si="800"/>
        <v>0</v>
      </c>
      <c r="R1108">
        <f t="shared" si="801"/>
        <v>0</v>
      </c>
      <c r="S1108">
        <f t="shared" si="802"/>
        <v>60.45</v>
      </c>
      <c r="T1108">
        <f t="shared" si="803"/>
        <v>0</v>
      </c>
      <c r="U1108">
        <f t="shared" si="804"/>
        <v>0.2336</v>
      </c>
      <c r="V1108">
        <f t="shared" si="805"/>
        <v>0</v>
      </c>
      <c r="W1108">
        <f t="shared" si="806"/>
        <v>0</v>
      </c>
      <c r="X1108">
        <f t="shared" si="807"/>
        <v>43.52</v>
      </c>
      <c r="Y1108">
        <f t="shared" si="808"/>
        <v>31.43</v>
      </c>
      <c r="AA1108">
        <v>35806607</v>
      </c>
      <c r="AB1108">
        <f t="shared" si="809"/>
        <v>45.55</v>
      </c>
      <c r="AC1108">
        <f t="shared" si="810"/>
        <v>0</v>
      </c>
      <c r="AD1108">
        <f t="shared" si="811"/>
        <v>0</v>
      </c>
      <c r="AE1108">
        <f t="shared" si="812"/>
        <v>0</v>
      </c>
      <c r="AF1108">
        <f t="shared" si="813"/>
        <v>45.55</v>
      </c>
      <c r="AG1108">
        <f t="shared" si="814"/>
        <v>0</v>
      </c>
      <c r="AH1108">
        <f t="shared" si="815"/>
        <v>5.84</v>
      </c>
      <c r="AI1108">
        <f t="shared" si="816"/>
        <v>0</v>
      </c>
      <c r="AJ1108">
        <f t="shared" si="817"/>
        <v>0</v>
      </c>
      <c r="AK1108">
        <v>45.55</v>
      </c>
      <c r="AL1108">
        <v>0</v>
      </c>
      <c r="AM1108">
        <v>0</v>
      </c>
      <c r="AN1108">
        <v>0</v>
      </c>
      <c r="AO1108">
        <v>45.55</v>
      </c>
      <c r="AP1108">
        <v>0</v>
      </c>
      <c r="AQ1108">
        <v>5.84</v>
      </c>
      <c r="AR1108">
        <v>0</v>
      </c>
      <c r="AS1108">
        <v>0</v>
      </c>
      <c r="AT1108">
        <v>72</v>
      </c>
      <c r="AU1108">
        <v>52</v>
      </c>
      <c r="AV1108">
        <v>1</v>
      </c>
      <c r="AW1108">
        <v>1</v>
      </c>
      <c r="AZ1108">
        <v>1</v>
      </c>
      <c r="BA1108">
        <v>33.18</v>
      </c>
      <c r="BB1108">
        <v>1</v>
      </c>
      <c r="BC1108">
        <v>1</v>
      </c>
      <c r="BD1108" t="s">
        <v>3</v>
      </c>
      <c r="BE1108" t="s">
        <v>3</v>
      </c>
      <c r="BF1108" t="s">
        <v>3</v>
      </c>
      <c r="BG1108" t="s">
        <v>3</v>
      </c>
      <c r="BH1108">
        <v>0</v>
      </c>
      <c r="BI1108">
        <v>1</v>
      </c>
      <c r="BJ1108" t="s">
        <v>62</v>
      </c>
      <c r="BM1108">
        <v>67001</v>
      </c>
      <c r="BN1108">
        <v>0</v>
      </c>
      <c r="BO1108" t="s">
        <v>59</v>
      </c>
      <c r="BP1108">
        <v>1</v>
      </c>
      <c r="BQ1108">
        <v>6</v>
      </c>
      <c r="BR1108">
        <v>0</v>
      </c>
      <c r="BS1108">
        <v>33.18</v>
      </c>
      <c r="BT1108">
        <v>1</v>
      </c>
      <c r="BU1108">
        <v>1</v>
      </c>
      <c r="BV1108">
        <v>1</v>
      </c>
      <c r="BW1108">
        <v>1</v>
      </c>
      <c r="BX1108">
        <v>1</v>
      </c>
      <c r="BY1108" t="s">
        <v>3</v>
      </c>
      <c r="BZ1108">
        <v>85</v>
      </c>
      <c r="CA1108">
        <v>65</v>
      </c>
      <c r="CE1108">
        <v>0</v>
      </c>
      <c r="CF1108">
        <v>0</v>
      </c>
      <c r="CG1108">
        <v>0</v>
      </c>
      <c r="CM1108">
        <v>0</v>
      </c>
      <c r="CN1108" t="s">
        <v>3</v>
      </c>
      <c r="CO1108">
        <v>0</v>
      </c>
      <c r="CP1108">
        <f t="shared" si="818"/>
        <v>60.45</v>
      </c>
      <c r="CQ1108">
        <f t="shared" si="819"/>
        <v>0</v>
      </c>
      <c r="CR1108">
        <f t="shared" si="820"/>
        <v>0</v>
      </c>
      <c r="CS1108">
        <f t="shared" si="821"/>
        <v>0</v>
      </c>
      <c r="CT1108">
        <f t="shared" si="822"/>
        <v>1511.3489999999999</v>
      </c>
      <c r="CU1108">
        <f t="shared" si="823"/>
        <v>0</v>
      </c>
      <c r="CV1108">
        <f t="shared" si="824"/>
        <v>5.84</v>
      </c>
      <c r="CW1108">
        <f t="shared" si="825"/>
        <v>0</v>
      </c>
      <c r="CX1108">
        <f t="shared" si="826"/>
        <v>0</v>
      </c>
      <c r="CY1108">
        <f t="shared" si="827"/>
        <v>43.524000000000008</v>
      </c>
      <c r="CZ1108">
        <f t="shared" si="828"/>
        <v>31.434000000000001</v>
      </c>
      <c r="DC1108" t="s">
        <v>3</v>
      </c>
      <c r="DD1108" t="s">
        <v>3</v>
      </c>
      <c r="DE1108" t="s">
        <v>3</v>
      </c>
      <c r="DF1108" t="s">
        <v>3</v>
      </c>
      <c r="DG1108" t="s">
        <v>3</v>
      </c>
      <c r="DH1108" t="s">
        <v>3</v>
      </c>
      <c r="DI1108" t="s">
        <v>3</v>
      </c>
      <c r="DJ1108" t="s">
        <v>3</v>
      </c>
      <c r="DK1108" t="s">
        <v>3</v>
      </c>
      <c r="DL1108" t="s">
        <v>3</v>
      </c>
      <c r="DM1108" t="s">
        <v>3</v>
      </c>
      <c r="DN1108">
        <v>0</v>
      </c>
      <c r="DO1108">
        <v>0</v>
      </c>
      <c r="DP1108">
        <v>1</v>
      </c>
      <c r="DQ1108">
        <v>1</v>
      </c>
      <c r="DU1108">
        <v>1010</v>
      </c>
      <c r="DV1108" t="s">
        <v>61</v>
      </c>
      <c r="DW1108" t="s">
        <v>61</v>
      </c>
      <c r="DX1108">
        <v>100</v>
      </c>
      <c r="DZ1108" t="s">
        <v>3</v>
      </c>
      <c r="EA1108" t="s">
        <v>3</v>
      </c>
      <c r="EB1108" t="s">
        <v>3</v>
      </c>
      <c r="EC1108" t="s">
        <v>3</v>
      </c>
      <c r="EE1108">
        <v>29085636</v>
      </c>
      <c r="EF1108">
        <v>6</v>
      </c>
      <c r="EG1108" t="s">
        <v>21</v>
      </c>
      <c r="EH1108">
        <v>0</v>
      </c>
      <c r="EI1108" t="s">
        <v>3</v>
      </c>
      <c r="EJ1108">
        <v>1</v>
      </c>
      <c r="EK1108">
        <v>67001</v>
      </c>
      <c r="EL1108" t="s">
        <v>63</v>
      </c>
      <c r="EM1108" t="s">
        <v>64</v>
      </c>
      <c r="EO1108" t="s">
        <v>3</v>
      </c>
      <c r="EQ1108">
        <v>0</v>
      </c>
      <c r="ER1108">
        <v>45.55</v>
      </c>
      <c r="ES1108">
        <v>0</v>
      </c>
      <c r="ET1108">
        <v>0</v>
      </c>
      <c r="EU1108">
        <v>0</v>
      </c>
      <c r="EV1108">
        <v>45.55</v>
      </c>
      <c r="EW1108">
        <v>5.84</v>
      </c>
      <c r="EX1108">
        <v>0</v>
      </c>
      <c r="EY1108">
        <v>0</v>
      </c>
      <c r="FQ1108">
        <v>0</v>
      </c>
      <c r="FR1108">
        <f t="shared" si="829"/>
        <v>0</v>
      </c>
      <c r="FS1108">
        <v>0</v>
      </c>
      <c r="FV1108" t="s">
        <v>24</v>
      </c>
      <c r="FW1108" t="s">
        <v>25</v>
      </c>
      <c r="FX1108">
        <v>85</v>
      </c>
      <c r="FY1108">
        <v>65</v>
      </c>
      <c r="GA1108" t="s">
        <v>3</v>
      </c>
      <c r="GD1108">
        <v>1</v>
      </c>
      <c r="GF1108">
        <v>-1255865036</v>
      </c>
      <c r="GG1108">
        <v>2</v>
      </c>
      <c r="GH1108">
        <v>1</v>
      </c>
      <c r="GI1108">
        <v>2</v>
      </c>
      <c r="GJ1108">
        <v>0</v>
      </c>
      <c r="GK1108">
        <v>0</v>
      </c>
      <c r="GL1108">
        <f t="shared" si="830"/>
        <v>0</v>
      </c>
      <c r="GM1108">
        <f t="shared" si="831"/>
        <v>135.4</v>
      </c>
      <c r="GN1108">
        <f t="shared" si="832"/>
        <v>135.4</v>
      </c>
      <c r="GO1108">
        <f t="shared" si="833"/>
        <v>0</v>
      </c>
      <c r="GP1108">
        <f t="shared" si="834"/>
        <v>0</v>
      </c>
      <c r="GR1108">
        <v>0</v>
      </c>
      <c r="GS1108">
        <v>3</v>
      </c>
      <c r="GT1108">
        <v>0</v>
      </c>
      <c r="GU1108" t="s">
        <v>3</v>
      </c>
      <c r="GV1108">
        <f t="shared" si="835"/>
        <v>0</v>
      </c>
      <c r="GW1108">
        <v>1</v>
      </c>
      <c r="GX1108">
        <f t="shared" si="836"/>
        <v>0</v>
      </c>
      <c r="HA1108">
        <v>0</v>
      </c>
      <c r="HB1108">
        <v>0</v>
      </c>
      <c r="HC1108">
        <f t="shared" si="837"/>
        <v>0</v>
      </c>
      <c r="HE1108" t="s">
        <v>3</v>
      </c>
      <c r="HF1108" t="s">
        <v>3</v>
      </c>
      <c r="IK1108">
        <v>0</v>
      </c>
    </row>
    <row r="1109" spans="1:245">
      <c r="A1109">
        <v>17</v>
      </c>
      <c r="B1109">
        <v>0</v>
      </c>
      <c r="C1109">
        <f>ROW(SmtRes!A1242)</f>
        <v>1242</v>
      </c>
      <c r="D1109">
        <f>ROW(EtalonRes!A1225)</f>
        <v>1225</v>
      </c>
      <c r="E1109" t="s">
        <v>52</v>
      </c>
      <c r="F1109" t="s">
        <v>45</v>
      </c>
      <c r="G1109" t="s">
        <v>46</v>
      </c>
      <c r="H1109" t="s">
        <v>47</v>
      </c>
      <c r="I1109">
        <f>ROUND(2/100,9)</f>
        <v>0.02</v>
      </c>
      <c r="J1109">
        <v>0</v>
      </c>
      <c r="O1109">
        <f t="shared" si="798"/>
        <v>997.86</v>
      </c>
      <c r="P1109">
        <f t="shared" si="799"/>
        <v>0</v>
      </c>
      <c r="Q1109">
        <f t="shared" si="800"/>
        <v>43.61</v>
      </c>
      <c r="R1109">
        <f t="shared" si="801"/>
        <v>26.5</v>
      </c>
      <c r="S1109">
        <f t="shared" si="802"/>
        <v>954.25</v>
      </c>
      <c r="T1109">
        <f t="shared" si="803"/>
        <v>0</v>
      </c>
      <c r="U1109">
        <f t="shared" si="804"/>
        <v>3.5860000000000003</v>
      </c>
      <c r="V1109">
        <f t="shared" si="805"/>
        <v>7.9400000000000012E-2</v>
      </c>
      <c r="W1109">
        <f t="shared" si="806"/>
        <v>0</v>
      </c>
      <c r="X1109">
        <f t="shared" si="807"/>
        <v>686.53</v>
      </c>
      <c r="Y1109">
        <f t="shared" si="808"/>
        <v>490.38</v>
      </c>
      <c r="AA1109">
        <v>35806607</v>
      </c>
      <c r="AB1109">
        <f t="shared" si="809"/>
        <v>1634.97</v>
      </c>
      <c r="AC1109">
        <f t="shared" si="810"/>
        <v>0</v>
      </c>
      <c r="AD1109">
        <f t="shared" si="811"/>
        <v>196.98</v>
      </c>
      <c r="AE1109">
        <f t="shared" si="812"/>
        <v>39.94</v>
      </c>
      <c r="AF1109">
        <f t="shared" si="813"/>
        <v>1437.99</v>
      </c>
      <c r="AG1109">
        <f t="shared" si="814"/>
        <v>0</v>
      </c>
      <c r="AH1109">
        <f t="shared" si="815"/>
        <v>179.3</v>
      </c>
      <c r="AI1109">
        <f t="shared" si="816"/>
        <v>3.97</v>
      </c>
      <c r="AJ1109">
        <f t="shared" si="817"/>
        <v>0</v>
      </c>
      <c r="AK1109">
        <v>1634.97</v>
      </c>
      <c r="AL1109">
        <v>0</v>
      </c>
      <c r="AM1109">
        <v>196.98</v>
      </c>
      <c r="AN1109">
        <v>39.94</v>
      </c>
      <c r="AO1109">
        <v>1437.99</v>
      </c>
      <c r="AP1109">
        <v>0</v>
      </c>
      <c r="AQ1109">
        <v>179.3</v>
      </c>
      <c r="AR1109">
        <v>3.97</v>
      </c>
      <c r="AS1109">
        <v>0</v>
      </c>
      <c r="AT1109">
        <v>70</v>
      </c>
      <c r="AU1109">
        <v>50</v>
      </c>
      <c r="AV1109">
        <v>1</v>
      </c>
      <c r="AW1109">
        <v>1</v>
      </c>
      <c r="AZ1109">
        <v>1</v>
      </c>
      <c r="BA1109">
        <v>33.18</v>
      </c>
      <c r="BB1109">
        <v>11.07</v>
      </c>
      <c r="BC1109">
        <v>1</v>
      </c>
      <c r="BD1109" t="s">
        <v>3</v>
      </c>
      <c r="BE1109" t="s">
        <v>3</v>
      </c>
      <c r="BF1109" t="s">
        <v>3</v>
      </c>
      <c r="BG1109" t="s">
        <v>3</v>
      </c>
      <c r="BH1109">
        <v>0</v>
      </c>
      <c r="BI1109">
        <v>1</v>
      </c>
      <c r="BJ1109" t="s">
        <v>48</v>
      </c>
      <c r="BM1109">
        <v>56001</v>
      </c>
      <c r="BN1109">
        <v>0</v>
      </c>
      <c r="BO1109" t="s">
        <v>45</v>
      </c>
      <c r="BP1109">
        <v>1</v>
      </c>
      <c r="BQ1109">
        <v>6</v>
      </c>
      <c r="BR1109">
        <v>0</v>
      </c>
      <c r="BS1109">
        <v>33.18</v>
      </c>
      <c r="BT1109">
        <v>1</v>
      </c>
      <c r="BU1109">
        <v>1</v>
      </c>
      <c r="BV1109">
        <v>1</v>
      </c>
      <c r="BW1109">
        <v>1</v>
      </c>
      <c r="BX1109">
        <v>1</v>
      </c>
      <c r="BY1109" t="s">
        <v>3</v>
      </c>
      <c r="BZ1109">
        <v>82</v>
      </c>
      <c r="CA1109">
        <v>62</v>
      </c>
      <c r="CE1109">
        <v>0</v>
      </c>
      <c r="CF1109">
        <v>0</v>
      </c>
      <c r="CG1109">
        <v>0</v>
      </c>
      <c r="CM1109">
        <v>0</v>
      </c>
      <c r="CN1109" t="s">
        <v>3</v>
      </c>
      <c r="CO1109">
        <v>0</v>
      </c>
      <c r="CP1109">
        <f t="shared" si="818"/>
        <v>997.86</v>
      </c>
      <c r="CQ1109">
        <f t="shared" si="819"/>
        <v>0</v>
      </c>
      <c r="CR1109">
        <f t="shared" si="820"/>
        <v>2180.5686000000001</v>
      </c>
      <c r="CS1109">
        <f t="shared" si="821"/>
        <v>1325.2092</v>
      </c>
      <c r="CT1109">
        <f t="shared" si="822"/>
        <v>47712.508199999997</v>
      </c>
      <c r="CU1109">
        <f t="shared" si="823"/>
        <v>0</v>
      </c>
      <c r="CV1109">
        <f t="shared" si="824"/>
        <v>179.3</v>
      </c>
      <c r="CW1109">
        <f t="shared" si="825"/>
        <v>3.97</v>
      </c>
      <c r="CX1109">
        <f t="shared" si="826"/>
        <v>0</v>
      </c>
      <c r="CY1109">
        <f t="shared" si="827"/>
        <v>686.52499999999998</v>
      </c>
      <c r="CZ1109">
        <f t="shared" si="828"/>
        <v>490.375</v>
      </c>
      <c r="DC1109" t="s">
        <v>3</v>
      </c>
      <c r="DD1109" t="s">
        <v>3</v>
      </c>
      <c r="DE1109" t="s">
        <v>3</v>
      </c>
      <c r="DF1109" t="s">
        <v>3</v>
      </c>
      <c r="DG1109" t="s">
        <v>3</v>
      </c>
      <c r="DH1109" t="s">
        <v>3</v>
      </c>
      <c r="DI1109" t="s">
        <v>3</v>
      </c>
      <c r="DJ1109" t="s">
        <v>3</v>
      </c>
      <c r="DK1109" t="s">
        <v>3</v>
      </c>
      <c r="DL1109" t="s">
        <v>3</v>
      </c>
      <c r="DM1109" t="s">
        <v>3</v>
      </c>
      <c r="DN1109">
        <v>0</v>
      </c>
      <c r="DO1109">
        <v>0</v>
      </c>
      <c r="DP1109">
        <v>1</v>
      </c>
      <c r="DQ1109">
        <v>1</v>
      </c>
      <c r="DU1109">
        <v>1013</v>
      </c>
      <c r="DV1109" t="s">
        <v>47</v>
      </c>
      <c r="DW1109" t="s">
        <v>47</v>
      </c>
      <c r="DX1109">
        <v>1</v>
      </c>
      <c r="DZ1109" t="s">
        <v>3</v>
      </c>
      <c r="EA1109" t="s">
        <v>3</v>
      </c>
      <c r="EB1109" t="s">
        <v>3</v>
      </c>
      <c r="EC1109" t="s">
        <v>3</v>
      </c>
      <c r="EE1109">
        <v>29085589</v>
      </c>
      <c r="EF1109">
        <v>6</v>
      </c>
      <c r="EG1109" t="s">
        <v>21</v>
      </c>
      <c r="EH1109">
        <v>0</v>
      </c>
      <c r="EI1109" t="s">
        <v>3</v>
      </c>
      <c r="EJ1109">
        <v>1</v>
      </c>
      <c r="EK1109">
        <v>56001</v>
      </c>
      <c r="EL1109" t="s">
        <v>49</v>
      </c>
      <c r="EM1109" t="s">
        <v>50</v>
      </c>
      <c r="EO1109" t="s">
        <v>3</v>
      </c>
      <c r="EQ1109">
        <v>0</v>
      </c>
      <c r="ER1109">
        <v>1634.97</v>
      </c>
      <c r="ES1109">
        <v>0</v>
      </c>
      <c r="ET1109">
        <v>196.98</v>
      </c>
      <c r="EU1109">
        <v>39.94</v>
      </c>
      <c r="EV1109">
        <v>1437.99</v>
      </c>
      <c r="EW1109">
        <v>179.3</v>
      </c>
      <c r="EX1109">
        <v>3.97</v>
      </c>
      <c r="EY1109">
        <v>0</v>
      </c>
      <c r="FQ1109">
        <v>0</v>
      </c>
      <c r="FR1109">
        <f t="shared" si="829"/>
        <v>0</v>
      </c>
      <c r="FS1109">
        <v>0</v>
      </c>
      <c r="FV1109" t="s">
        <v>24</v>
      </c>
      <c r="FW1109" t="s">
        <v>25</v>
      </c>
      <c r="FX1109">
        <v>82</v>
      </c>
      <c r="FY1109">
        <v>62</v>
      </c>
      <c r="GA1109" t="s">
        <v>3</v>
      </c>
      <c r="GD1109">
        <v>1</v>
      </c>
      <c r="GF1109">
        <v>395004222</v>
      </c>
      <c r="GG1109">
        <v>2</v>
      </c>
      <c r="GH1109">
        <v>1</v>
      </c>
      <c r="GI1109">
        <v>2</v>
      </c>
      <c r="GJ1109">
        <v>0</v>
      </c>
      <c r="GK1109">
        <v>0</v>
      </c>
      <c r="GL1109">
        <f t="shared" si="830"/>
        <v>0</v>
      </c>
      <c r="GM1109">
        <f t="shared" si="831"/>
        <v>2174.77</v>
      </c>
      <c r="GN1109">
        <f t="shared" si="832"/>
        <v>2174.77</v>
      </c>
      <c r="GO1109">
        <f t="shared" si="833"/>
        <v>0</v>
      </c>
      <c r="GP1109">
        <f t="shared" si="834"/>
        <v>0</v>
      </c>
      <c r="GR1109">
        <v>0</v>
      </c>
      <c r="GS1109">
        <v>3</v>
      </c>
      <c r="GT1109">
        <v>0</v>
      </c>
      <c r="GU1109" t="s">
        <v>3</v>
      </c>
      <c r="GV1109">
        <f t="shared" si="835"/>
        <v>0</v>
      </c>
      <c r="GW1109">
        <v>1</v>
      </c>
      <c r="GX1109">
        <f t="shared" si="836"/>
        <v>0</v>
      </c>
      <c r="HA1109">
        <v>0</v>
      </c>
      <c r="HB1109">
        <v>0</v>
      </c>
      <c r="HC1109">
        <f t="shared" si="837"/>
        <v>0</v>
      </c>
      <c r="HE1109" t="s">
        <v>3</v>
      </c>
      <c r="HF1109" t="s">
        <v>3</v>
      </c>
      <c r="IK1109">
        <v>0</v>
      </c>
    </row>
    <row r="1110" spans="1:245">
      <c r="A1110">
        <v>18</v>
      </c>
      <c r="B1110">
        <v>0</v>
      </c>
      <c r="C1110">
        <v>1242</v>
      </c>
      <c r="E1110" t="s">
        <v>57</v>
      </c>
      <c r="F1110" t="s">
        <v>27</v>
      </c>
      <c r="G1110" t="s">
        <v>28</v>
      </c>
      <c r="H1110" t="s">
        <v>29</v>
      </c>
      <c r="I1110">
        <f>I1109*J1110</f>
        <v>0.21</v>
      </c>
      <c r="J1110">
        <v>10.5</v>
      </c>
      <c r="O1110">
        <f t="shared" si="798"/>
        <v>0</v>
      </c>
      <c r="P1110">
        <f t="shared" si="799"/>
        <v>0</v>
      </c>
      <c r="Q1110">
        <f t="shared" si="800"/>
        <v>0</v>
      </c>
      <c r="R1110">
        <f t="shared" si="801"/>
        <v>0</v>
      </c>
      <c r="S1110">
        <f t="shared" si="802"/>
        <v>0</v>
      </c>
      <c r="T1110">
        <f t="shared" si="803"/>
        <v>0</v>
      </c>
      <c r="U1110">
        <f t="shared" si="804"/>
        <v>0</v>
      </c>
      <c r="V1110">
        <f t="shared" si="805"/>
        <v>0</v>
      </c>
      <c r="W1110">
        <f t="shared" si="806"/>
        <v>0</v>
      </c>
      <c r="X1110">
        <f t="shared" si="807"/>
        <v>0</v>
      </c>
      <c r="Y1110">
        <f t="shared" si="808"/>
        <v>0</v>
      </c>
      <c r="AA1110">
        <v>35806607</v>
      </c>
      <c r="AB1110">
        <f t="shared" si="809"/>
        <v>0</v>
      </c>
      <c r="AC1110">
        <f t="shared" si="810"/>
        <v>0</v>
      </c>
      <c r="AD1110">
        <f t="shared" si="811"/>
        <v>0</v>
      </c>
      <c r="AE1110">
        <f t="shared" si="812"/>
        <v>0</v>
      </c>
      <c r="AF1110">
        <f t="shared" si="813"/>
        <v>0</v>
      </c>
      <c r="AG1110">
        <f t="shared" si="814"/>
        <v>0</v>
      </c>
      <c r="AH1110">
        <f t="shared" si="815"/>
        <v>0</v>
      </c>
      <c r="AI1110">
        <f t="shared" si="816"/>
        <v>0</v>
      </c>
      <c r="AJ1110">
        <f t="shared" si="817"/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1</v>
      </c>
      <c r="AW1110">
        <v>1</v>
      </c>
      <c r="AZ1110">
        <v>1</v>
      </c>
      <c r="BA1110">
        <v>1</v>
      </c>
      <c r="BB1110">
        <v>1</v>
      </c>
      <c r="BC1110">
        <v>1</v>
      </c>
      <c r="BD1110" t="s">
        <v>3</v>
      </c>
      <c r="BE1110" t="s">
        <v>3</v>
      </c>
      <c r="BF1110" t="s">
        <v>3</v>
      </c>
      <c r="BG1110" t="s">
        <v>3</v>
      </c>
      <c r="BH1110">
        <v>3</v>
      </c>
      <c r="BI1110">
        <v>2</v>
      </c>
      <c r="BJ1110" t="s">
        <v>30</v>
      </c>
      <c r="BM1110">
        <v>500002</v>
      </c>
      <c r="BN1110">
        <v>0</v>
      </c>
      <c r="BO1110" t="s">
        <v>3</v>
      </c>
      <c r="BP1110">
        <v>0</v>
      </c>
      <c r="BQ1110">
        <v>12</v>
      </c>
      <c r="BR1110">
        <v>0</v>
      </c>
      <c r="BS1110">
        <v>1</v>
      </c>
      <c r="BT1110">
        <v>1</v>
      </c>
      <c r="BU1110">
        <v>1</v>
      </c>
      <c r="BV1110">
        <v>1</v>
      </c>
      <c r="BW1110">
        <v>1</v>
      </c>
      <c r="BX1110">
        <v>1</v>
      </c>
      <c r="BY1110" t="s">
        <v>3</v>
      </c>
      <c r="BZ1110">
        <v>0</v>
      </c>
      <c r="CA1110">
        <v>0</v>
      </c>
      <c r="CE1110">
        <v>0</v>
      </c>
      <c r="CF1110">
        <v>0</v>
      </c>
      <c r="CG1110">
        <v>0</v>
      </c>
      <c r="CM1110">
        <v>0</v>
      </c>
      <c r="CN1110" t="s">
        <v>3</v>
      </c>
      <c r="CO1110">
        <v>0</v>
      </c>
      <c r="CP1110">
        <f t="shared" si="818"/>
        <v>0</v>
      </c>
      <c r="CQ1110">
        <f t="shared" si="819"/>
        <v>0</v>
      </c>
      <c r="CR1110">
        <f t="shared" si="820"/>
        <v>0</v>
      </c>
      <c r="CS1110">
        <f t="shared" si="821"/>
        <v>0</v>
      </c>
      <c r="CT1110">
        <f t="shared" si="822"/>
        <v>0</v>
      </c>
      <c r="CU1110">
        <f t="shared" si="823"/>
        <v>0</v>
      </c>
      <c r="CV1110">
        <f t="shared" si="824"/>
        <v>0</v>
      </c>
      <c r="CW1110">
        <f t="shared" si="825"/>
        <v>0</v>
      </c>
      <c r="CX1110">
        <f t="shared" si="826"/>
        <v>0</v>
      </c>
      <c r="CY1110">
        <f t="shared" si="827"/>
        <v>0</v>
      </c>
      <c r="CZ1110">
        <f t="shared" si="828"/>
        <v>0</v>
      </c>
      <c r="DC1110" t="s">
        <v>3</v>
      </c>
      <c r="DD1110" t="s">
        <v>3</v>
      </c>
      <c r="DE1110" t="s">
        <v>3</v>
      </c>
      <c r="DF1110" t="s">
        <v>3</v>
      </c>
      <c r="DG1110" t="s">
        <v>3</v>
      </c>
      <c r="DH1110" t="s">
        <v>3</v>
      </c>
      <c r="DI1110" t="s">
        <v>3</v>
      </c>
      <c r="DJ1110" t="s">
        <v>3</v>
      </c>
      <c r="DK1110" t="s">
        <v>3</v>
      </c>
      <c r="DL1110" t="s">
        <v>3</v>
      </c>
      <c r="DM1110" t="s">
        <v>3</v>
      </c>
      <c r="DN1110">
        <v>0</v>
      </c>
      <c r="DO1110">
        <v>0</v>
      </c>
      <c r="DP1110">
        <v>1</v>
      </c>
      <c r="DQ1110">
        <v>1</v>
      </c>
      <c r="DU1110">
        <v>1009</v>
      </c>
      <c r="DV1110" t="s">
        <v>29</v>
      </c>
      <c r="DW1110" t="s">
        <v>29</v>
      </c>
      <c r="DX1110">
        <v>1000</v>
      </c>
      <c r="DZ1110" t="s">
        <v>3</v>
      </c>
      <c r="EA1110" t="s">
        <v>3</v>
      </c>
      <c r="EB1110" t="s">
        <v>3</v>
      </c>
      <c r="EC1110" t="s">
        <v>3</v>
      </c>
      <c r="EE1110">
        <v>29085444</v>
      </c>
      <c r="EF1110">
        <v>12</v>
      </c>
      <c r="EG1110" t="s">
        <v>31</v>
      </c>
      <c r="EH1110">
        <v>0</v>
      </c>
      <c r="EI1110" t="s">
        <v>3</v>
      </c>
      <c r="EJ1110">
        <v>2</v>
      </c>
      <c r="EK1110">
        <v>500002</v>
      </c>
      <c r="EL1110" t="s">
        <v>32</v>
      </c>
      <c r="EM1110" t="s">
        <v>33</v>
      </c>
      <c r="EO1110" t="s">
        <v>3</v>
      </c>
      <c r="EQ1110">
        <v>0</v>
      </c>
      <c r="ER1110">
        <v>0</v>
      </c>
      <c r="ES1110">
        <v>0</v>
      </c>
      <c r="ET1110">
        <v>0</v>
      </c>
      <c r="EU1110">
        <v>0</v>
      </c>
      <c r="EV1110">
        <v>0</v>
      </c>
      <c r="EW1110">
        <v>0</v>
      </c>
      <c r="EX1110">
        <v>0</v>
      </c>
      <c r="FQ1110">
        <v>0</v>
      </c>
      <c r="FR1110">
        <f t="shared" si="829"/>
        <v>0</v>
      </c>
      <c r="FS1110">
        <v>0</v>
      </c>
      <c r="FX1110">
        <v>0</v>
      </c>
      <c r="FY1110">
        <v>0</v>
      </c>
      <c r="GA1110" t="s">
        <v>3</v>
      </c>
      <c r="GD1110">
        <v>1</v>
      </c>
      <c r="GF1110">
        <v>-304821490</v>
      </c>
      <c r="GG1110">
        <v>2</v>
      </c>
      <c r="GH1110">
        <v>1</v>
      </c>
      <c r="GI1110">
        <v>-2</v>
      </c>
      <c r="GJ1110">
        <v>0</v>
      </c>
      <c r="GK1110">
        <v>0</v>
      </c>
      <c r="GL1110">
        <f t="shared" si="830"/>
        <v>0</v>
      </c>
      <c r="GM1110">
        <f t="shared" si="831"/>
        <v>0</v>
      </c>
      <c r="GN1110">
        <f t="shared" si="832"/>
        <v>0</v>
      </c>
      <c r="GO1110">
        <f t="shared" si="833"/>
        <v>0</v>
      </c>
      <c r="GP1110">
        <f t="shared" si="834"/>
        <v>0</v>
      </c>
      <c r="GR1110">
        <v>0</v>
      </c>
      <c r="GS1110">
        <v>3</v>
      </c>
      <c r="GT1110">
        <v>0</v>
      </c>
      <c r="GU1110" t="s">
        <v>3</v>
      </c>
      <c r="GV1110">
        <f t="shared" si="835"/>
        <v>0</v>
      </c>
      <c r="GW1110">
        <v>1</v>
      </c>
      <c r="GX1110">
        <f t="shared" si="836"/>
        <v>0</v>
      </c>
      <c r="HA1110">
        <v>0</v>
      </c>
      <c r="HB1110">
        <v>0</v>
      </c>
      <c r="HC1110">
        <f t="shared" si="837"/>
        <v>0</v>
      </c>
      <c r="HE1110" t="s">
        <v>3</v>
      </c>
      <c r="HF1110" t="s">
        <v>3</v>
      </c>
      <c r="IK1110">
        <v>0</v>
      </c>
    </row>
    <row r="1112" spans="1:245">
      <c r="A1112" s="2">
        <v>51</v>
      </c>
      <c r="B1112" s="2">
        <f>B1098</f>
        <v>0</v>
      </c>
      <c r="C1112" s="2">
        <f>A1098</f>
        <v>5</v>
      </c>
      <c r="D1112" s="2">
        <f>ROW(A1098)</f>
        <v>1098</v>
      </c>
      <c r="E1112" s="2"/>
      <c r="F1112" s="2" t="str">
        <f>IF(F1098&lt;&gt;"",F1098,"")</f>
        <v>Новый подраздел</v>
      </c>
      <c r="G1112" s="2" t="str">
        <f>IF(G1098&lt;&gt;"",G1098,"")</f>
        <v>демонтаж</v>
      </c>
      <c r="H1112" s="2">
        <v>0</v>
      </c>
      <c r="I1112" s="2"/>
      <c r="J1112" s="2"/>
      <c r="K1112" s="2"/>
      <c r="L1112" s="2"/>
      <c r="M1112" s="2"/>
      <c r="N1112" s="2"/>
      <c r="O1112" s="2">
        <f t="shared" ref="O1112:T1112" si="838">ROUND(AB1112,2)</f>
        <v>2676.67</v>
      </c>
      <c r="P1112" s="2">
        <f t="shared" si="838"/>
        <v>0</v>
      </c>
      <c r="Q1112" s="2">
        <f t="shared" si="838"/>
        <v>60.72</v>
      </c>
      <c r="R1112" s="2">
        <f t="shared" si="838"/>
        <v>42.97</v>
      </c>
      <c r="S1112" s="2">
        <f t="shared" si="838"/>
        <v>2615.9499999999998</v>
      </c>
      <c r="T1112" s="2">
        <f t="shared" si="838"/>
        <v>0</v>
      </c>
      <c r="U1112" s="2">
        <f>AH1112</f>
        <v>10.006578000000001</v>
      </c>
      <c r="V1112" s="2">
        <f>AI1112</f>
        <v>0.11606000000000001</v>
      </c>
      <c r="W1112" s="2">
        <f>ROUND(AJ1112,2)</f>
        <v>0</v>
      </c>
      <c r="X1112" s="2">
        <f>ROUND(AK1112,2)</f>
        <v>1830.1</v>
      </c>
      <c r="Y1112" s="2">
        <f>ROUND(AL1112,2)</f>
        <v>1395.38</v>
      </c>
      <c r="Z1112" s="2"/>
      <c r="AA1112" s="2"/>
      <c r="AB1112" s="2">
        <f>ROUND(SUMIF(AA1102:AA1110,"=35806607",O1102:O1110),2)</f>
        <v>2676.67</v>
      </c>
      <c r="AC1112" s="2">
        <f>ROUND(SUMIF(AA1102:AA1110,"=35806607",P1102:P1110),2)</f>
        <v>0</v>
      </c>
      <c r="AD1112" s="2">
        <f>ROUND(SUMIF(AA1102:AA1110,"=35806607",Q1102:Q1110),2)</f>
        <v>60.72</v>
      </c>
      <c r="AE1112" s="2">
        <f>ROUND(SUMIF(AA1102:AA1110,"=35806607",R1102:R1110),2)</f>
        <v>42.97</v>
      </c>
      <c r="AF1112" s="2">
        <f>ROUND(SUMIF(AA1102:AA1110,"=35806607",S1102:S1110),2)</f>
        <v>2615.9499999999998</v>
      </c>
      <c r="AG1112" s="2">
        <f>ROUND(SUMIF(AA1102:AA1110,"=35806607",T1102:T1110),2)</f>
        <v>0</v>
      </c>
      <c r="AH1112" s="2">
        <f>SUMIF(AA1102:AA1110,"=35806607",U1102:U1110)</f>
        <v>10.006578000000001</v>
      </c>
      <c r="AI1112" s="2">
        <f>SUMIF(AA1102:AA1110,"=35806607",V1102:V1110)</f>
        <v>0.11606000000000001</v>
      </c>
      <c r="AJ1112" s="2">
        <f>ROUND(SUMIF(AA1102:AA1110,"=35806607",W1102:W1110),2)</f>
        <v>0</v>
      </c>
      <c r="AK1112" s="2">
        <f>ROUND(SUMIF(AA1102:AA1110,"=35806607",X1102:X1110),2)</f>
        <v>1830.1</v>
      </c>
      <c r="AL1112" s="2">
        <f>ROUND(SUMIF(AA1102:AA1110,"=35806607",Y1102:Y1110),2)</f>
        <v>1395.38</v>
      </c>
      <c r="AM1112" s="2"/>
      <c r="AN1112" s="2"/>
      <c r="AO1112" s="2">
        <f t="shared" ref="AO1112:BD1112" si="839">ROUND(BX1112,2)</f>
        <v>0</v>
      </c>
      <c r="AP1112" s="2">
        <f t="shared" si="839"/>
        <v>0</v>
      </c>
      <c r="AQ1112" s="2">
        <f t="shared" si="839"/>
        <v>0</v>
      </c>
      <c r="AR1112" s="2">
        <f t="shared" si="839"/>
        <v>5902.15</v>
      </c>
      <c r="AS1112" s="2">
        <f t="shared" si="839"/>
        <v>5902.15</v>
      </c>
      <c r="AT1112" s="2">
        <f t="shared" si="839"/>
        <v>0</v>
      </c>
      <c r="AU1112" s="2">
        <f t="shared" si="839"/>
        <v>0</v>
      </c>
      <c r="AV1112" s="2">
        <f t="shared" si="839"/>
        <v>0</v>
      </c>
      <c r="AW1112" s="2">
        <f t="shared" si="839"/>
        <v>0</v>
      </c>
      <c r="AX1112" s="2">
        <f t="shared" si="839"/>
        <v>0</v>
      </c>
      <c r="AY1112" s="2">
        <f t="shared" si="839"/>
        <v>0</v>
      </c>
      <c r="AZ1112" s="2">
        <f t="shared" si="839"/>
        <v>0</v>
      </c>
      <c r="BA1112" s="2">
        <f t="shared" si="839"/>
        <v>0</v>
      </c>
      <c r="BB1112" s="2">
        <f t="shared" si="839"/>
        <v>0</v>
      </c>
      <c r="BC1112" s="2">
        <f t="shared" si="839"/>
        <v>0</v>
      </c>
      <c r="BD1112" s="2">
        <f t="shared" si="839"/>
        <v>0</v>
      </c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>
        <f>ROUND(SUMIF(AA1102:AA1110,"=35806607",FQ1102:FQ1110),2)</f>
        <v>0</v>
      </c>
      <c r="BY1112" s="2">
        <f>ROUND(SUMIF(AA1102:AA1110,"=35806607",FR1102:FR1110),2)</f>
        <v>0</v>
      </c>
      <c r="BZ1112" s="2">
        <f>ROUND(SUMIF(AA1102:AA1110,"=35806607",GL1102:GL1110),2)</f>
        <v>0</v>
      </c>
      <c r="CA1112" s="2">
        <f>ROUND(SUMIF(AA1102:AA1110,"=35806607",GM1102:GM1110),2)</f>
        <v>5902.15</v>
      </c>
      <c r="CB1112" s="2">
        <f>ROUND(SUMIF(AA1102:AA1110,"=35806607",GN1102:GN1110),2)</f>
        <v>5902.15</v>
      </c>
      <c r="CC1112" s="2">
        <f>ROUND(SUMIF(AA1102:AA1110,"=35806607",GO1102:GO1110),2)</f>
        <v>0</v>
      </c>
      <c r="CD1112" s="2">
        <f>ROUND(SUMIF(AA1102:AA1110,"=35806607",GP1102:GP1110),2)</f>
        <v>0</v>
      </c>
      <c r="CE1112" s="2">
        <f>AC1112-BX1112</f>
        <v>0</v>
      </c>
      <c r="CF1112" s="2">
        <f>AC1112-BY1112</f>
        <v>0</v>
      </c>
      <c r="CG1112" s="2">
        <f>BX1112-BZ1112</f>
        <v>0</v>
      </c>
      <c r="CH1112" s="2">
        <f>AC1112-BX1112-BY1112+BZ1112</f>
        <v>0</v>
      </c>
      <c r="CI1112" s="2">
        <f>BY1112-BZ1112</f>
        <v>0</v>
      </c>
      <c r="CJ1112" s="2">
        <f>ROUND(SUMIF(AA1102:AA1110,"=35806607",GX1102:GX1110),2)</f>
        <v>0</v>
      </c>
      <c r="CK1112" s="2">
        <f>ROUND(SUMIF(AA1102:AA1110,"=35806607",GY1102:GY1110),2)</f>
        <v>0</v>
      </c>
      <c r="CL1112" s="2">
        <f>ROUND(SUMIF(AA1102:AA1110,"=35806607",GZ1102:GZ1110),2)</f>
        <v>0</v>
      </c>
      <c r="CM1112" s="2">
        <f>ROUND(SUMIF(AA1102:AA1110,"=35806607",HD1102:HD1110),2)</f>
        <v>0</v>
      </c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>
        <v>0</v>
      </c>
    </row>
    <row r="1114" spans="1:245">
      <c r="A1114" s="4">
        <v>50</v>
      </c>
      <c r="B1114" s="4">
        <v>0</v>
      </c>
      <c r="C1114" s="4">
        <v>0</v>
      </c>
      <c r="D1114" s="4">
        <v>1</v>
      </c>
      <c r="E1114" s="4">
        <v>201</v>
      </c>
      <c r="F1114" s="4">
        <f>ROUND(Source!O1112,O1114)</f>
        <v>2676.67</v>
      </c>
      <c r="G1114" s="4" t="s">
        <v>81</v>
      </c>
      <c r="H1114" s="4" t="s">
        <v>82</v>
      </c>
      <c r="I1114" s="4"/>
      <c r="J1114" s="4"/>
      <c r="K1114" s="4">
        <v>201</v>
      </c>
      <c r="L1114" s="4">
        <v>1</v>
      </c>
      <c r="M1114" s="4">
        <v>3</v>
      </c>
      <c r="N1114" s="4" t="s">
        <v>3</v>
      </c>
      <c r="O1114" s="4">
        <v>2</v>
      </c>
      <c r="P1114" s="4"/>
      <c r="Q1114" s="4"/>
      <c r="R1114" s="4"/>
      <c r="S1114" s="4"/>
      <c r="T1114" s="4"/>
      <c r="U1114" s="4"/>
      <c r="V1114" s="4"/>
      <c r="W1114" s="4"/>
    </row>
    <row r="1115" spans="1:245">
      <c r="A1115" s="4">
        <v>50</v>
      </c>
      <c r="B1115" s="4">
        <v>0</v>
      </c>
      <c r="C1115" s="4">
        <v>0</v>
      </c>
      <c r="D1115" s="4">
        <v>1</v>
      </c>
      <c r="E1115" s="4">
        <v>202</v>
      </c>
      <c r="F1115" s="4">
        <f>ROUND(Source!P1112,O1115)</f>
        <v>0</v>
      </c>
      <c r="G1115" s="4" t="s">
        <v>83</v>
      </c>
      <c r="H1115" s="4" t="s">
        <v>84</v>
      </c>
      <c r="I1115" s="4"/>
      <c r="J1115" s="4"/>
      <c r="K1115" s="4">
        <v>202</v>
      </c>
      <c r="L1115" s="4">
        <v>2</v>
      </c>
      <c r="M1115" s="4">
        <v>3</v>
      </c>
      <c r="N1115" s="4" t="s">
        <v>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</row>
    <row r="1116" spans="1:245">
      <c r="A1116" s="4">
        <v>50</v>
      </c>
      <c r="B1116" s="4">
        <v>0</v>
      </c>
      <c r="C1116" s="4">
        <v>0</v>
      </c>
      <c r="D1116" s="4">
        <v>1</v>
      </c>
      <c r="E1116" s="4">
        <v>222</v>
      </c>
      <c r="F1116" s="4">
        <f>ROUND(Source!AO1112,O1116)</f>
        <v>0</v>
      </c>
      <c r="G1116" s="4" t="s">
        <v>85</v>
      </c>
      <c r="H1116" s="4" t="s">
        <v>86</v>
      </c>
      <c r="I1116" s="4"/>
      <c r="J1116" s="4"/>
      <c r="K1116" s="4">
        <v>222</v>
      </c>
      <c r="L1116" s="4">
        <v>3</v>
      </c>
      <c r="M1116" s="4">
        <v>3</v>
      </c>
      <c r="N1116" s="4" t="s">
        <v>3</v>
      </c>
      <c r="O1116" s="4">
        <v>2</v>
      </c>
      <c r="P1116" s="4"/>
      <c r="Q1116" s="4"/>
      <c r="R1116" s="4"/>
      <c r="S1116" s="4"/>
      <c r="T1116" s="4"/>
      <c r="U1116" s="4"/>
      <c r="V1116" s="4"/>
      <c r="W1116" s="4"/>
    </row>
    <row r="1117" spans="1:245">
      <c r="A1117" s="4">
        <v>50</v>
      </c>
      <c r="B1117" s="4">
        <v>0</v>
      </c>
      <c r="C1117" s="4">
        <v>0</v>
      </c>
      <c r="D1117" s="4">
        <v>1</v>
      </c>
      <c r="E1117" s="4">
        <v>225</v>
      </c>
      <c r="F1117" s="4">
        <f>ROUND(Source!AV1112,O1117)</f>
        <v>0</v>
      </c>
      <c r="G1117" s="4" t="s">
        <v>87</v>
      </c>
      <c r="H1117" s="4" t="s">
        <v>88</v>
      </c>
      <c r="I1117" s="4"/>
      <c r="J1117" s="4"/>
      <c r="K1117" s="4">
        <v>225</v>
      </c>
      <c r="L1117" s="4">
        <v>4</v>
      </c>
      <c r="M1117" s="4">
        <v>3</v>
      </c>
      <c r="N1117" s="4" t="s">
        <v>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45">
      <c r="A1118" s="4">
        <v>50</v>
      </c>
      <c r="B1118" s="4">
        <v>0</v>
      </c>
      <c r="C1118" s="4">
        <v>0</v>
      </c>
      <c r="D1118" s="4">
        <v>1</v>
      </c>
      <c r="E1118" s="4">
        <v>226</v>
      </c>
      <c r="F1118" s="4">
        <f>ROUND(Source!AW1112,O1118)</f>
        <v>0</v>
      </c>
      <c r="G1118" s="4" t="s">
        <v>89</v>
      </c>
      <c r="H1118" s="4" t="s">
        <v>90</v>
      </c>
      <c r="I1118" s="4"/>
      <c r="J1118" s="4"/>
      <c r="K1118" s="4">
        <v>226</v>
      </c>
      <c r="L1118" s="4">
        <v>5</v>
      </c>
      <c r="M1118" s="4">
        <v>3</v>
      </c>
      <c r="N1118" s="4" t="s">
        <v>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45">
      <c r="A1119" s="4">
        <v>50</v>
      </c>
      <c r="B1119" s="4">
        <v>0</v>
      </c>
      <c r="C1119" s="4">
        <v>0</v>
      </c>
      <c r="D1119" s="4">
        <v>1</v>
      </c>
      <c r="E1119" s="4">
        <v>227</v>
      </c>
      <c r="F1119" s="4">
        <f>ROUND(Source!AX1112,O1119)</f>
        <v>0</v>
      </c>
      <c r="G1119" s="4" t="s">
        <v>91</v>
      </c>
      <c r="H1119" s="4" t="s">
        <v>92</v>
      </c>
      <c r="I1119" s="4"/>
      <c r="J1119" s="4"/>
      <c r="K1119" s="4">
        <v>227</v>
      </c>
      <c r="L1119" s="4">
        <v>6</v>
      </c>
      <c r="M1119" s="4">
        <v>3</v>
      </c>
      <c r="N1119" s="4" t="s">
        <v>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45">
      <c r="A1120" s="4">
        <v>50</v>
      </c>
      <c r="B1120" s="4">
        <v>0</v>
      </c>
      <c r="C1120" s="4">
        <v>0</v>
      </c>
      <c r="D1120" s="4">
        <v>1</v>
      </c>
      <c r="E1120" s="4">
        <v>228</v>
      </c>
      <c r="F1120" s="4">
        <f>ROUND(Source!AY1112,O1120)</f>
        <v>0</v>
      </c>
      <c r="G1120" s="4" t="s">
        <v>93</v>
      </c>
      <c r="H1120" s="4" t="s">
        <v>94</v>
      </c>
      <c r="I1120" s="4"/>
      <c r="J1120" s="4"/>
      <c r="K1120" s="4">
        <v>228</v>
      </c>
      <c r="L1120" s="4">
        <v>7</v>
      </c>
      <c r="M1120" s="4">
        <v>3</v>
      </c>
      <c r="N1120" s="4" t="s">
        <v>3</v>
      </c>
      <c r="O1120" s="4">
        <v>2</v>
      </c>
      <c r="P1120" s="4"/>
      <c r="Q1120" s="4"/>
      <c r="R1120" s="4"/>
      <c r="S1120" s="4"/>
      <c r="T1120" s="4"/>
      <c r="U1120" s="4"/>
      <c r="V1120" s="4"/>
      <c r="W1120" s="4"/>
    </row>
    <row r="1121" spans="1:23">
      <c r="A1121" s="4">
        <v>50</v>
      </c>
      <c r="B1121" s="4">
        <v>0</v>
      </c>
      <c r="C1121" s="4">
        <v>0</v>
      </c>
      <c r="D1121" s="4">
        <v>1</v>
      </c>
      <c r="E1121" s="4">
        <v>216</v>
      </c>
      <c r="F1121" s="4">
        <f>ROUND(Source!AP1112,O1121)</f>
        <v>0</v>
      </c>
      <c r="G1121" s="4" t="s">
        <v>95</v>
      </c>
      <c r="H1121" s="4" t="s">
        <v>96</v>
      </c>
      <c r="I1121" s="4"/>
      <c r="J1121" s="4"/>
      <c r="K1121" s="4">
        <v>216</v>
      </c>
      <c r="L1121" s="4">
        <v>8</v>
      </c>
      <c r="M1121" s="4">
        <v>3</v>
      </c>
      <c r="N1121" s="4" t="s">
        <v>3</v>
      </c>
      <c r="O1121" s="4">
        <v>2</v>
      </c>
      <c r="P1121" s="4"/>
      <c r="Q1121" s="4"/>
      <c r="R1121" s="4"/>
      <c r="S1121" s="4"/>
      <c r="T1121" s="4"/>
      <c r="U1121" s="4"/>
      <c r="V1121" s="4"/>
      <c r="W1121" s="4"/>
    </row>
    <row r="1122" spans="1:23">
      <c r="A1122" s="4">
        <v>50</v>
      </c>
      <c r="B1122" s="4">
        <v>0</v>
      </c>
      <c r="C1122" s="4">
        <v>0</v>
      </c>
      <c r="D1122" s="4">
        <v>1</v>
      </c>
      <c r="E1122" s="4">
        <v>223</v>
      </c>
      <c r="F1122" s="4">
        <f>ROUND(Source!AQ1112,O1122)</f>
        <v>0</v>
      </c>
      <c r="G1122" s="4" t="s">
        <v>97</v>
      </c>
      <c r="H1122" s="4" t="s">
        <v>98</v>
      </c>
      <c r="I1122" s="4"/>
      <c r="J1122" s="4"/>
      <c r="K1122" s="4">
        <v>223</v>
      </c>
      <c r="L1122" s="4">
        <v>9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3">
      <c r="A1123" s="4">
        <v>50</v>
      </c>
      <c r="B1123" s="4">
        <v>0</v>
      </c>
      <c r="C1123" s="4">
        <v>0</v>
      </c>
      <c r="D1123" s="4">
        <v>1</v>
      </c>
      <c r="E1123" s="4">
        <v>229</v>
      </c>
      <c r="F1123" s="4">
        <f>ROUND(Source!AZ1112,O1123)</f>
        <v>0</v>
      </c>
      <c r="G1123" s="4" t="s">
        <v>99</v>
      </c>
      <c r="H1123" s="4" t="s">
        <v>100</v>
      </c>
      <c r="I1123" s="4"/>
      <c r="J1123" s="4"/>
      <c r="K1123" s="4">
        <v>229</v>
      </c>
      <c r="L1123" s="4">
        <v>10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3">
      <c r="A1124" s="4">
        <v>50</v>
      </c>
      <c r="B1124" s="4">
        <v>0</v>
      </c>
      <c r="C1124" s="4">
        <v>0</v>
      </c>
      <c r="D1124" s="4">
        <v>1</v>
      </c>
      <c r="E1124" s="4">
        <v>203</v>
      </c>
      <c r="F1124" s="4">
        <f>ROUND(Source!Q1112,O1124)</f>
        <v>60.72</v>
      </c>
      <c r="G1124" s="4" t="s">
        <v>101</v>
      </c>
      <c r="H1124" s="4" t="s">
        <v>102</v>
      </c>
      <c r="I1124" s="4"/>
      <c r="J1124" s="4"/>
      <c r="K1124" s="4">
        <v>203</v>
      </c>
      <c r="L1124" s="4">
        <v>11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3">
      <c r="A1125" s="4">
        <v>50</v>
      </c>
      <c r="B1125" s="4">
        <v>0</v>
      </c>
      <c r="C1125" s="4">
        <v>0</v>
      </c>
      <c r="D1125" s="4">
        <v>1</v>
      </c>
      <c r="E1125" s="4">
        <v>231</v>
      </c>
      <c r="F1125" s="4">
        <f>ROUND(Source!BB1112,O1125)</f>
        <v>0</v>
      </c>
      <c r="G1125" s="4" t="s">
        <v>103</v>
      </c>
      <c r="H1125" s="4" t="s">
        <v>104</v>
      </c>
      <c r="I1125" s="4"/>
      <c r="J1125" s="4"/>
      <c r="K1125" s="4">
        <v>231</v>
      </c>
      <c r="L1125" s="4">
        <v>12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6" spans="1:23">
      <c r="A1126" s="4">
        <v>50</v>
      </c>
      <c r="B1126" s="4">
        <v>0</v>
      </c>
      <c r="C1126" s="4">
        <v>0</v>
      </c>
      <c r="D1126" s="4">
        <v>1</v>
      </c>
      <c r="E1126" s="4">
        <v>204</v>
      </c>
      <c r="F1126" s="4">
        <f>ROUND(Source!R1112,O1126)</f>
        <v>42.97</v>
      </c>
      <c r="G1126" s="4" t="s">
        <v>105</v>
      </c>
      <c r="H1126" s="4" t="s">
        <v>106</v>
      </c>
      <c r="I1126" s="4"/>
      <c r="J1126" s="4"/>
      <c r="K1126" s="4">
        <v>204</v>
      </c>
      <c r="L1126" s="4">
        <v>13</v>
      </c>
      <c r="M1126" s="4">
        <v>3</v>
      </c>
      <c r="N1126" s="4" t="s">
        <v>3</v>
      </c>
      <c r="O1126" s="4">
        <v>2</v>
      </c>
      <c r="P1126" s="4"/>
      <c r="Q1126" s="4"/>
      <c r="R1126" s="4"/>
      <c r="S1126" s="4"/>
      <c r="T1126" s="4"/>
      <c r="U1126" s="4"/>
      <c r="V1126" s="4"/>
      <c r="W1126" s="4"/>
    </row>
    <row r="1127" spans="1:23">
      <c r="A1127" s="4">
        <v>50</v>
      </c>
      <c r="B1127" s="4">
        <v>0</v>
      </c>
      <c r="C1127" s="4">
        <v>0</v>
      </c>
      <c r="D1127" s="4">
        <v>1</v>
      </c>
      <c r="E1127" s="4">
        <v>205</v>
      </c>
      <c r="F1127" s="4">
        <f>ROUND(Source!S1112,O1127)</f>
        <v>2615.9499999999998</v>
      </c>
      <c r="G1127" s="4" t="s">
        <v>107</v>
      </c>
      <c r="H1127" s="4" t="s">
        <v>108</v>
      </c>
      <c r="I1127" s="4"/>
      <c r="J1127" s="4"/>
      <c r="K1127" s="4">
        <v>205</v>
      </c>
      <c r="L1127" s="4">
        <v>14</v>
      </c>
      <c r="M1127" s="4">
        <v>3</v>
      </c>
      <c r="N1127" s="4" t="s">
        <v>3</v>
      </c>
      <c r="O1127" s="4">
        <v>2</v>
      </c>
      <c r="P1127" s="4"/>
      <c r="Q1127" s="4"/>
      <c r="R1127" s="4"/>
      <c r="S1127" s="4"/>
      <c r="T1127" s="4"/>
      <c r="U1127" s="4"/>
      <c r="V1127" s="4"/>
      <c r="W1127" s="4"/>
    </row>
    <row r="1128" spans="1:23">
      <c r="A1128" s="4">
        <v>50</v>
      </c>
      <c r="B1128" s="4">
        <v>0</v>
      </c>
      <c r="C1128" s="4">
        <v>0</v>
      </c>
      <c r="D1128" s="4">
        <v>1</v>
      </c>
      <c r="E1128" s="4">
        <v>232</v>
      </c>
      <c r="F1128" s="4">
        <f>ROUND(Source!BC1112,O1128)</f>
        <v>0</v>
      </c>
      <c r="G1128" s="4" t="s">
        <v>109</v>
      </c>
      <c r="H1128" s="4" t="s">
        <v>110</v>
      </c>
      <c r="I1128" s="4"/>
      <c r="J1128" s="4"/>
      <c r="K1128" s="4">
        <v>232</v>
      </c>
      <c r="L1128" s="4">
        <v>15</v>
      </c>
      <c r="M1128" s="4">
        <v>3</v>
      </c>
      <c r="N1128" s="4" t="s">
        <v>3</v>
      </c>
      <c r="O1128" s="4">
        <v>2</v>
      </c>
      <c r="P1128" s="4"/>
      <c r="Q1128" s="4"/>
      <c r="R1128" s="4"/>
      <c r="S1128" s="4"/>
      <c r="T1128" s="4"/>
      <c r="U1128" s="4"/>
      <c r="V1128" s="4"/>
      <c r="W1128" s="4"/>
    </row>
    <row r="1129" spans="1:23">
      <c r="A1129" s="4">
        <v>50</v>
      </c>
      <c r="B1129" s="4">
        <v>0</v>
      </c>
      <c r="C1129" s="4">
        <v>0</v>
      </c>
      <c r="D1129" s="4">
        <v>1</v>
      </c>
      <c r="E1129" s="4">
        <v>214</v>
      </c>
      <c r="F1129" s="4">
        <f>ROUND(Source!AS1112,O1129)</f>
        <v>5902.15</v>
      </c>
      <c r="G1129" s="4" t="s">
        <v>111</v>
      </c>
      <c r="H1129" s="4" t="s">
        <v>112</v>
      </c>
      <c r="I1129" s="4"/>
      <c r="J1129" s="4"/>
      <c r="K1129" s="4">
        <v>214</v>
      </c>
      <c r="L1129" s="4">
        <v>16</v>
      </c>
      <c r="M1129" s="4">
        <v>3</v>
      </c>
      <c r="N1129" s="4" t="s">
        <v>3</v>
      </c>
      <c r="O1129" s="4">
        <v>2</v>
      </c>
      <c r="P1129" s="4"/>
      <c r="Q1129" s="4"/>
      <c r="R1129" s="4"/>
      <c r="S1129" s="4"/>
      <c r="T1129" s="4"/>
      <c r="U1129" s="4"/>
      <c r="V1129" s="4"/>
      <c r="W1129" s="4"/>
    </row>
    <row r="1130" spans="1:23">
      <c r="A1130" s="4">
        <v>50</v>
      </c>
      <c r="B1130" s="4">
        <v>0</v>
      </c>
      <c r="C1130" s="4">
        <v>0</v>
      </c>
      <c r="D1130" s="4">
        <v>1</v>
      </c>
      <c r="E1130" s="4">
        <v>215</v>
      </c>
      <c r="F1130" s="4">
        <f>ROUND(Source!AT1112,O1130)</f>
        <v>0</v>
      </c>
      <c r="G1130" s="4" t="s">
        <v>113</v>
      </c>
      <c r="H1130" s="4" t="s">
        <v>114</v>
      </c>
      <c r="I1130" s="4"/>
      <c r="J1130" s="4"/>
      <c r="K1130" s="4">
        <v>215</v>
      </c>
      <c r="L1130" s="4">
        <v>17</v>
      </c>
      <c r="M1130" s="4">
        <v>3</v>
      </c>
      <c r="N1130" s="4" t="s">
        <v>3</v>
      </c>
      <c r="O1130" s="4">
        <v>2</v>
      </c>
      <c r="P1130" s="4"/>
      <c r="Q1130" s="4"/>
      <c r="R1130" s="4"/>
      <c r="S1130" s="4"/>
      <c r="T1130" s="4"/>
      <c r="U1130" s="4"/>
      <c r="V1130" s="4"/>
      <c r="W1130" s="4"/>
    </row>
    <row r="1131" spans="1:23">
      <c r="A1131" s="4">
        <v>50</v>
      </c>
      <c r="B1131" s="4">
        <v>0</v>
      </c>
      <c r="C1131" s="4">
        <v>0</v>
      </c>
      <c r="D1131" s="4">
        <v>1</v>
      </c>
      <c r="E1131" s="4">
        <v>217</v>
      </c>
      <c r="F1131" s="4">
        <f>ROUND(Source!AU1112,O1131)</f>
        <v>0</v>
      </c>
      <c r="G1131" s="4" t="s">
        <v>115</v>
      </c>
      <c r="H1131" s="4" t="s">
        <v>116</v>
      </c>
      <c r="I1131" s="4"/>
      <c r="J1131" s="4"/>
      <c r="K1131" s="4">
        <v>217</v>
      </c>
      <c r="L1131" s="4">
        <v>18</v>
      </c>
      <c r="M1131" s="4">
        <v>3</v>
      </c>
      <c r="N1131" s="4" t="s">
        <v>3</v>
      </c>
      <c r="O1131" s="4">
        <v>2</v>
      </c>
      <c r="P1131" s="4"/>
      <c r="Q1131" s="4"/>
      <c r="R1131" s="4"/>
      <c r="S1131" s="4"/>
      <c r="T1131" s="4"/>
      <c r="U1131" s="4"/>
      <c r="V1131" s="4"/>
      <c r="W1131" s="4"/>
    </row>
    <row r="1132" spans="1:23">
      <c r="A1132" s="4">
        <v>50</v>
      </c>
      <c r="B1132" s="4">
        <v>0</v>
      </c>
      <c r="C1132" s="4">
        <v>0</v>
      </c>
      <c r="D1132" s="4">
        <v>1</v>
      </c>
      <c r="E1132" s="4">
        <v>230</v>
      </c>
      <c r="F1132" s="4">
        <f>ROUND(Source!BA1112,O1132)</f>
        <v>0</v>
      </c>
      <c r="G1132" s="4" t="s">
        <v>117</v>
      </c>
      <c r="H1132" s="4" t="s">
        <v>118</v>
      </c>
      <c r="I1132" s="4"/>
      <c r="J1132" s="4"/>
      <c r="K1132" s="4">
        <v>230</v>
      </c>
      <c r="L1132" s="4">
        <v>19</v>
      </c>
      <c r="M1132" s="4">
        <v>3</v>
      </c>
      <c r="N1132" s="4" t="s">
        <v>3</v>
      </c>
      <c r="O1132" s="4">
        <v>2</v>
      </c>
      <c r="P1132" s="4"/>
      <c r="Q1132" s="4"/>
      <c r="R1132" s="4"/>
      <c r="S1132" s="4"/>
      <c r="T1132" s="4"/>
      <c r="U1132" s="4"/>
      <c r="V1132" s="4"/>
      <c r="W1132" s="4"/>
    </row>
    <row r="1133" spans="1:23">
      <c r="A1133" s="4">
        <v>50</v>
      </c>
      <c r="B1133" s="4">
        <v>0</v>
      </c>
      <c r="C1133" s="4">
        <v>0</v>
      </c>
      <c r="D1133" s="4">
        <v>1</v>
      </c>
      <c r="E1133" s="4">
        <v>206</v>
      </c>
      <c r="F1133" s="4">
        <f>ROUND(Source!T1112,O1133)</f>
        <v>0</v>
      </c>
      <c r="G1133" s="4" t="s">
        <v>119</v>
      </c>
      <c r="H1133" s="4" t="s">
        <v>120</v>
      </c>
      <c r="I1133" s="4"/>
      <c r="J1133" s="4"/>
      <c r="K1133" s="4">
        <v>206</v>
      </c>
      <c r="L1133" s="4">
        <v>20</v>
      </c>
      <c r="M1133" s="4">
        <v>3</v>
      </c>
      <c r="N1133" s="4" t="s">
        <v>3</v>
      </c>
      <c r="O1133" s="4">
        <v>2</v>
      </c>
      <c r="P1133" s="4"/>
      <c r="Q1133" s="4"/>
      <c r="R1133" s="4"/>
      <c r="S1133" s="4"/>
      <c r="T1133" s="4"/>
      <c r="U1133" s="4"/>
      <c r="V1133" s="4"/>
      <c r="W1133" s="4"/>
    </row>
    <row r="1134" spans="1:23">
      <c r="A1134" s="4">
        <v>50</v>
      </c>
      <c r="B1134" s="4">
        <v>0</v>
      </c>
      <c r="C1134" s="4">
        <v>0</v>
      </c>
      <c r="D1134" s="4">
        <v>1</v>
      </c>
      <c r="E1134" s="4">
        <v>207</v>
      </c>
      <c r="F1134" s="4">
        <f>Source!U1112</f>
        <v>10.006578000000001</v>
      </c>
      <c r="G1134" s="4" t="s">
        <v>121</v>
      </c>
      <c r="H1134" s="4" t="s">
        <v>122</v>
      </c>
      <c r="I1134" s="4"/>
      <c r="J1134" s="4"/>
      <c r="K1134" s="4">
        <v>207</v>
      </c>
      <c r="L1134" s="4">
        <v>21</v>
      </c>
      <c r="M1134" s="4">
        <v>3</v>
      </c>
      <c r="N1134" s="4" t="s">
        <v>3</v>
      </c>
      <c r="O1134" s="4">
        <v>-1</v>
      </c>
      <c r="P1134" s="4"/>
      <c r="Q1134" s="4"/>
      <c r="R1134" s="4"/>
      <c r="S1134" s="4"/>
      <c r="T1134" s="4"/>
      <c r="U1134" s="4"/>
      <c r="V1134" s="4"/>
      <c r="W1134" s="4"/>
    </row>
    <row r="1135" spans="1:23">
      <c r="A1135" s="4">
        <v>50</v>
      </c>
      <c r="B1135" s="4">
        <v>0</v>
      </c>
      <c r="C1135" s="4">
        <v>0</v>
      </c>
      <c r="D1135" s="4">
        <v>1</v>
      </c>
      <c r="E1135" s="4">
        <v>208</v>
      </c>
      <c r="F1135" s="4">
        <f>Source!V1112</f>
        <v>0.11606000000000001</v>
      </c>
      <c r="G1135" s="4" t="s">
        <v>123</v>
      </c>
      <c r="H1135" s="4" t="s">
        <v>124</v>
      </c>
      <c r="I1135" s="4"/>
      <c r="J1135" s="4"/>
      <c r="K1135" s="4">
        <v>208</v>
      </c>
      <c r="L1135" s="4">
        <v>22</v>
      </c>
      <c r="M1135" s="4">
        <v>3</v>
      </c>
      <c r="N1135" s="4" t="s">
        <v>3</v>
      </c>
      <c r="O1135" s="4">
        <v>-1</v>
      </c>
      <c r="P1135" s="4"/>
      <c r="Q1135" s="4"/>
      <c r="R1135" s="4"/>
      <c r="S1135" s="4"/>
      <c r="T1135" s="4"/>
      <c r="U1135" s="4"/>
      <c r="V1135" s="4"/>
      <c r="W1135" s="4"/>
    </row>
    <row r="1136" spans="1:23">
      <c r="A1136" s="4">
        <v>50</v>
      </c>
      <c r="B1136" s="4">
        <v>0</v>
      </c>
      <c r="C1136" s="4">
        <v>0</v>
      </c>
      <c r="D1136" s="4">
        <v>1</v>
      </c>
      <c r="E1136" s="4">
        <v>209</v>
      </c>
      <c r="F1136" s="4">
        <f>ROUND(Source!W1112,O1136)</f>
        <v>0</v>
      </c>
      <c r="G1136" s="4" t="s">
        <v>125</v>
      </c>
      <c r="H1136" s="4" t="s">
        <v>126</v>
      </c>
      <c r="I1136" s="4"/>
      <c r="J1136" s="4"/>
      <c r="K1136" s="4">
        <v>209</v>
      </c>
      <c r="L1136" s="4">
        <v>23</v>
      </c>
      <c r="M1136" s="4">
        <v>3</v>
      </c>
      <c r="N1136" s="4" t="s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/>
    </row>
    <row r="1137" spans="1:245">
      <c r="A1137" s="4">
        <v>50</v>
      </c>
      <c r="B1137" s="4">
        <v>0</v>
      </c>
      <c r="C1137" s="4">
        <v>0</v>
      </c>
      <c r="D1137" s="4">
        <v>1</v>
      </c>
      <c r="E1137" s="4">
        <v>233</v>
      </c>
      <c r="F1137" s="4">
        <f>ROUND(Source!BD1112,O1137)</f>
        <v>0</v>
      </c>
      <c r="G1137" s="4" t="s">
        <v>127</v>
      </c>
      <c r="H1137" s="4" t="s">
        <v>128</v>
      </c>
      <c r="I1137" s="4"/>
      <c r="J1137" s="4"/>
      <c r="K1137" s="4">
        <v>233</v>
      </c>
      <c r="L1137" s="4">
        <v>24</v>
      </c>
      <c r="M1137" s="4">
        <v>3</v>
      </c>
      <c r="N1137" s="4" t="s">
        <v>3</v>
      </c>
      <c r="O1137" s="4">
        <v>2</v>
      </c>
      <c r="P1137" s="4"/>
      <c r="Q1137" s="4"/>
      <c r="R1137" s="4"/>
      <c r="S1137" s="4"/>
      <c r="T1137" s="4"/>
      <c r="U1137" s="4"/>
      <c r="V1137" s="4"/>
      <c r="W1137" s="4"/>
    </row>
    <row r="1138" spans="1:245">
      <c r="A1138" s="4">
        <v>50</v>
      </c>
      <c r="B1138" s="4">
        <v>0</v>
      </c>
      <c r="C1138" s="4">
        <v>0</v>
      </c>
      <c r="D1138" s="4">
        <v>1</v>
      </c>
      <c r="E1138" s="4">
        <v>210</v>
      </c>
      <c r="F1138" s="4">
        <f>ROUND(Source!X1112,O1138)</f>
        <v>1830.1</v>
      </c>
      <c r="G1138" s="4" t="s">
        <v>129</v>
      </c>
      <c r="H1138" s="4" t="s">
        <v>130</v>
      </c>
      <c r="I1138" s="4"/>
      <c r="J1138" s="4"/>
      <c r="K1138" s="4">
        <v>210</v>
      </c>
      <c r="L1138" s="4">
        <v>25</v>
      </c>
      <c r="M1138" s="4">
        <v>3</v>
      </c>
      <c r="N1138" s="4" t="s">
        <v>3</v>
      </c>
      <c r="O1138" s="4">
        <v>2</v>
      </c>
      <c r="P1138" s="4"/>
      <c r="Q1138" s="4"/>
      <c r="R1138" s="4"/>
      <c r="S1138" s="4"/>
      <c r="T1138" s="4"/>
      <c r="U1138" s="4"/>
      <c r="V1138" s="4"/>
      <c r="W1138" s="4"/>
    </row>
    <row r="1139" spans="1:245">
      <c r="A1139" s="4">
        <v>50</v>
      </c>
      <c r="B1139" s="4">
        <v>0</v>
      </c>
      <c r="C1139" s="4">
        <v>0</v>
      </c>
      <c r="D1139" s="4">
        <v>1</v>
      </c>
      <c r="E1139" s="4">
        <v>211</v>
      </c>
      <c r="F1139" s="4">
        <f>ROUND(Source!Y1112,O1139)</f>
        <v>1395.38</v>
      </c>
      <c r="G1139" s="4" t="s">
        <v>131</v>
      </c>
      <c r="H1139" s="4" t="s">
        <v>132</v>
      </c>
      <c r="I1139" s="4"/>
      <c r="J1139" s="4"/>
      <c r="K1139" s="4">
        <v>211</v>
      </c>
      <c r="L1139" s="4">
        <v>26</v>
      </c>
      <c r="M1139" s="4">
        <v>3</v>
      </c>
      <c r="N1139" s="4" t="s">
        <v>3</v>
      </c>
      <c r="O1139" s="4">
        <v>2</v>
      </c>
      <c r="P1139" s="4"/>
      <c r="Q1139" s="4"/>
      <c r="R1139" s="4"/>
      <c r="S1139" s="4"/>
      <c r="T1139" s="4"/>
      <c r="U1139" s="4"/>
      <c r="V1139" s="4"/>
      <c r="W1139" s="4"/>
    </row>
    <row r="1140" spans="1:245">
      <c r="A1140" s="4">
        <v>50</v>
      </c>
      <c r="B1140" s="4">
        <v>0</v>
      </c>
      <c r="C1140" s="4">
        <v>0</v>
      </c>
      <c r="D1140" s="4">
        <v>1</v>
      </c>
      <c r="E1140" s="4">
        <v>0</v>
      </c>
      <c r="F1140" s="4">
        <f>ROUND(Source!AR1112,O1140)</f>
        <v>5902.15</v>
      </c>
      <c r="G1140" s="4" t="s">
        <v>133</v>
      </c>
      <c r="H1140" s="4" t="s">
        <v>134</v>
      </c>
      <c r="I1140" s="4"/>
      <c r="J1140" s="4"/>
      <c r="K1140" s="4">
        <v>224</v>
      </c>
      <c r="L1140" s="4">
        <v>27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/>
    </row>
    <row r="1141" spans="1:245">
      <c r="A1141" s="4">
        <v>50</v>
      </c>
      <c r="B1141" s="4">
        <v>0</v>
      </c>
      <c r="C1141" s="4">
        <v>0</v>
      </c>
      <c r="D1141" s="4">
        <v>2</v>
      </c>
      <c r="E1141" s="4">
        <v>0</v>
      </c>
      <c r="F1141" s="4">
        <f>ROUND(F1140*0.18,O1141)</f>
        <v>1062.4000000000001</v>
      </c>
      <c r="G1141" s="4" t="s">
        <v>135</v>
      </c>
      <c r="H1141" s="4" t="s">
        <v>135</v>
      </c>
      <c r="I1141" s="4"/>
      <c r="J1141" s="4"/>
      <c r="K1141" s="4">
        <v>212</v>
      </c>
      <c r="L1141" s="4">
        <v>28</v>
      </c>
      <c r="M1141" s="4">
        <v>0</v>
      </c>
      <c r="N1141" s="4" t="s">
        <v>3</v>
      </c>
      <c r="O1141" s="4">
        <v>1</v>
      </c>
      <c r="P1141" s="4"/>
      <c r="Q1141" s="4"/>
      <c r="R1141" s="4"/>
      <c r="S1141" s="4"/>
      <c r="T1141" s="4"/>
      <c r="U1141" s="4"/>
      <c r="V1141" s="4"/>
      <c r="W1141" s="4"/>
    </row>
    <row r="1142" spans="1:245">
      <c r="A1142" s="4">
        <v>50</v>
      </c>
      <c r="B1142" s="4">
        <v>0</v>
      </c>
      <c r="C1142" s="4">
        <v>0</v>
      </c>
      <c r="D1142" s="4">
        <v>2</v>
      </c>
      <c r="E1142" s="4">
        <v>224</v>
      </c>
      <c r="F1142" s="4">
        <f>ROUND(F1140*1.18,O1142)</f>
        <v>6964.5</v>
      </c>
      <c r="G1142" s="4" t="s">
        <v>136</v>
      </c>
      <c r="H1142" s="4" t="s">
        <v>137</v>
      </c>
      <c r="I1142" s="4"/>
      <c r="J1142" s="4"/>
      <c r="K1142" s="4">
        <v>212</v>
      </c>
      <c r="L1142" s="4">
        <v>29</v>
      </c>
      <c r="M1142" s="4">
        <v>0</v>
      </c>
      <c r="N1142" s="4" t="s">
        <v>3</v>
      </c>
      <c r="O1142" s="4">
        <v>1</v>
      </c>
      <c r="P1142" s="4"/>
      <c r="Q1142" s="4"/>
      <c r="R1142" s="4"/>
      <c r="S1142" s="4"/>
      <c r="T1142" s="4"/>
      <c r="U1142" s="4"/>
      <c r="V1142" s="4"/>
      <c r="W1142" s="4"/>
    </row>
    <row r="1144" spans="1:245">
      <c r="A1144" s="1">
        <v>5</v>
      </c>
      <c r="B1144" s="1">
        <v>0</v>
      </c>
      <c r="C1144" s="1"/>
      <c r="D1144" s="1">
        <f>ROW(A1177)</f>
        <v>1177</v>
      </c>
      <c r="E1144" s="1"/>
      <c r="F1144" s="1" t="s">
        <v>14</v>
      </c>
      <c r="G1144" s="1" t="s">
        <v>138</v>
      </c>
      <c r="H1144" s="1" t="s">
        <v>3</v>
      </c>
      <c r="I1144" s="1">
        <v>0</v>
      </c>
      <c r="J1144" s="1"/>
      <c r="K1144" s="1">
        <v>0</v>
      </c>
      <c r="L1144" s="1"/>
      <c r="M1144" s="1" t="s">
        <v>3</v>
      </c>
      <c r="N1144" s="1"/>
      <c r="O1144" s="1"/>
      <c r="P1144" s="1"/>
      <c r="Q1144" s="1"/>
      <c r="R1144" s="1"/>
      <c r="S1144" s="1">
        <v>0</v>
      </c>
      <c r="T1144" s="1"/>
      <c r="U1144" s="1" t="s">
        <v>3</v>
      </c>
      <c r="V1144" s="1">
        <v>0</v>
      </c>
      <c r="W1144" s="1"/>
      <c r="X1144" s="1"/>
      <c r="Y1144" s="1"/>
      <c r="Z1144" s="1"/>
      <c r="AA1144" s="1"/>
      <c r="AB1144" s="1" t="s">
        <v>3</v>
      </c>
      <c r="AC1144" s="1" t="s">
        <v>3</v>
      </c>
      <c r="AD1144" s="1" t="s">
        <v>3</v>
      </c>
      <c r="AE1144" s="1" t="s">
        <v>3</v>
      </c>
      <c r="AF1144" s="1" t="s">
        <v>3</v>
      </c>
      <c r="AG1144" s="1" t="s">
        <v>3</v>
      </c>
      <c r="AH1144" s="1"/>
      <c r="AI1144" s="1"/>
      <c r="AJ1144" s="1"/>
      <c r="AK1144" s="1"/>
      <c r="AL1144" s="1"/>
      <c r="AM1144" s="1"/>
      <c r="AN1144" s="1"/>
      <c r="AO1144" s="1"/>
      <c r="AP1144" s="1" t="s">
        <v>3</v>
      </c>
      <c r="AQ1144" s="1" t="s">
        <v>3</v>
      </c>
      <c r="AR1144" s="1" t="s">
        <v>3</v>
      </c>
      <c r="AS1144" s="1"/>
      <c r="AT1144" s="1"/>
      <c r="AU1144" s="1"/>
      <c r="AV1144" s="1"/>
      <c r="AW1144" s="1"/>
      <c r="AX1144" s="1"/>
      <c r="AY1144" s="1"/>
      <c r="AZ1144" s="1" t="s">
        <v>3</v>
      </c>
      <c r="BA1144" s="1"/>
      <c r="BB1144" s="1" t="s">
        <v>3</v>
      </c>
      <c r="BC1144" s="1" t="s">
        <v>3</v>
      </c>
      <c r="BD1144" s="1" t="s">
        <v>3</v>
      </c>
      <c r="BE1144" s="1" t="s">
        <v>3</v>
      </c>
      <c r="BF1144" s="1" t="s">
        <v>3</v>
      </c>
      <c r="BG1144" s="1" t="s">
        <v>3</v>
      </c>
      <c r="BH1144" s="1" t="s">
        <v>3</v>
      </c>
      <c r="BI1144" s="1" t="s">
        <v>3</v>
      </c>
      <c r="BJ1144" s="1" t="s">
        <v>3</v>
      </c>
      <c r="BK1144" s="1" t="s">
        <v>3</v>
      </c>
      <c r="BL1144" s="1" t="s">
        <v>3</v>
      </c>
      <c r="BM1144" s="1" t="s">
        <v>3</v>
      </c>
      <c r="BN1144" s="1" t="s">
        <v>3</v>
      </c>
      <c r="BO1144" s="1" t="s">
        <v>3</v>
      </c>
      <c r="BP1144" s="1" t="s">
        <v>3</v>
      </c>
      <c r="BQ1144" s="1"/>
      <c r="BR1144" s="1"/>
      <c r="BS1144" s="1"/>
      <c r="BT1144" s="1"/>
      <c r="BU1144" s="1"/>
      <c r="BV1144" s="1"/>
      <c r="BW1144" s="1"/>
      <c r="BX1144" s="1">
        <v>0</v>
      </c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>
        <v>0</v>
      </c>
    </row>
    <row r="1146" spans="1:245">
      <c r="A1146" s="2">
        <v>52</v>
      </c>
      <c r="B1146" s="2">
        <f t="shared" ref="B1146:G1146" si="840">B1177</f>
        <v>0</v>
      </c>
      <c r="C1146" s="2">
        <f t="shared" si="840"/>
        <v>5</v>
      </c>
      <c r="D1146" s="2">
        <f t="shared" si="840"/>
        <v>1144</v>
      </c>
      <c r="E1146" s="2">
        <f t="shared" si="840"/>
        <v>0</v>
      </c>
      <c r="F1146" s="2" t="str">
        <f t="shared" si="840"/>
        <v>Новый подраздел</v>
      </c>
      <c r="G1146" s="2" t="str">
        <f t="shared" si="840"/>
        <v>ремонт</v>
      </c>
      <c r="H1146" s="2"/>
      <c r="I1146" s="2"/>
      <c r="J1146" s="2"/>
      <c r="K1146" s="2"/>
      <c r="L1146" s="2"/>
      <c r="M1146" s="2"/>
      <c r="N1146" s="2"/>
      <c r="O1146" s="2">
        <f t="shared" ref="O1146:AT1146" si="841">O1177</f>
        <v>146974.79999999999</v>
      </c>
      <c r="P1146" s="2">
        <f t="shared" si="841"/>
        <v>97867.08</v>
      </c>
      <c r="Q1146" s="2">
        <f t="shared" si="841"/>
        <v>2497.3200000000002</v>
      </c>
      <c r="R1146" s="2">
        <f t="shared" si="841"/>
        <v>951.17</v>
      </c>
      <c r="S1146" s="2">
        <f t="shared" si="841"/>
        <v>46610.400000000001</v>
      </c>
      <c r="T1146" s="2">
        <f t="shared" si="841"/>
        <v>0</v>
      </c>
      <c r="U1146" s="2">
        <f t="shared" si="841"/>
        <v>155.29902059999998</v>
      </c>
      <c r="V1146" s="2">
        <f t="shared" si="841"/>
        <v>2.73482125</v>
      </c>
      <c r="W1146" s="2">
        <f t="shared" si="841"/>
        <v>578.9</v>
      </c>
      <c r="X1146" s="2">
        <f t="shared" si="841"/>
        <v>41884.18</v>
      </c>
      <c r="Y1146" s="2">
        <f t="shared" si="841"/>
        <v>20996.59</v>
      </c>
      <c r="Z1146" s="2">
        <f t="shared" si="841"/>
        <v>0</v>
      </c>
      <c r="AA1146" s="2">
        <f t="shared" si="841"/>
        <v>0</v>
      </c>
      <c r="AB1146" s="2">
        <f t="shared" si="841"/>
        <v>146974.79999999999</v>
      </c>
      <c r="AC1146" s="2">
        <f t="shared" si="841"/>
        <v>97867.08</v>
      </c>
      <c r="AD1146" s="2">
        <f t="shared" si="841"/>
        <v>2497.3200000000002</v>
      </c>
      <c r="AE1146" s="2">
        <f t="shared" si="841"/>
        <v>951.17</v>
      </c>
      <c r="AF1146" s="2">
        <f t="shared" si="841"/>
        <v>46610.400000000001</v>
      </c>
      <c r="AG1146" s="2">
        <f t="shared" si="841"/>
        <v>0</v>
      </c>
      <c r="AH1146" s="2">
        <f t="shared" si="841"/>
        <v>155.29902059999998</v>
      </c>
      <c r="AI1146" s="2">
        <f t="shared" si="841"/>
        <v>2.73482125</v>
      </c>
      <c r="AJ1146" s="2">
        <f t="shared" si="841"/>
        <v>578.9</v>
      </c>
      <c r="AK1146" s="2">
        <f t="shared" si="841"/>
        <v>41884.18</v>
      </c>
      <c r="AL1146" s="2">
        <f t="shared" si="841"/>
        <v>20996.59</v>
      </c>
      <c r="AM1146" s="2">
        <f t="shared" si="841"/>
        <v>0</v>
      </c>
      <c r="AN1146" s="2">
        <f t="shared" si="841"/>
        <v>0</v>
      </c>
      <c r="AO1146" s="2">
        <f t="shared" si="841"/>
        <v>0</v>
      </c>
      <c r="AP1146" s="2">
        <f t="shared" si="841"/>
        <v>0</v>
      </c>
      <c r="AQ1146" s="2">
        <f t="shared" si="841"/>
        <v>0</v>
      </c>
      <c r="AR1146" s="2">
        <f t="shared" si="841"/>
        <v>209855.57</v>
      </c>
      <c r="AS1146" s="2">
        <f t="shared" si="841"/>
        <v>205681.74</v>
      </c>
      <c r="AT1146" s="2">
        <f t="shared" si="841"/>
        <v>4173.83</v>
      </c>
      <c r="AU1146" s="2">
        <f t="shared" ref="AU1146:BZ1146" si="842">AU1177</f>
        <v>0</v>
      </c>
      <c r="AV1146" s="2">
        <f t="shared" si="842"/>
        <v>97867.08</v>
      </c>
      <c r="AW1146" s="2">
        <f t="shared" si="842"/>
        <v>97867.08</v>
      </c>
      <c r="AX1146" s="2">
        <f t="shared" si="842"/>
        <v>0</v>
      </c>
      <c r="AY1146" s="2">
        <f t="shared" si="842"/>
        <v>97867.08</v>
      </c>
      <c r="AZ1146" s="2">
        <f t="shared" si="842"/>
        <v>0</v>
      </c>
      <c r="BA1146" s="2">
        <f t="shared" si="842"/>
        <v>0</v>
      </c>
      <c r="BB1146" s="2">
        <f t="shared" si="842"/>
        <v>0</v>
      </c>
      <c r="BC1146" s="2">
        <f t="shared" si="842"/>
        <v>0</v>
      </c>
      <c r="BD1146" s="2">
        <f t="shared" si="842"/>
        <v>0</v>
      </c>
      <c r="BE1146" s="2">
        <f t="shared" si="842"/>
        <v>0</v>
      </c>
      <c r="BF1146" s="2">
        <f t="shared" si="842"/>
        <v>0</v>
      </c>
      <c r="BG1146" s="2">
        <f t="shared" si="842"/>
        <v>0</v>
      </c>
      <c r="BH1146" s="2">
        <f t="shared" si="842"/>
        <v>0</v>
      </c>
      <c r="BI1146" s="2">
        <f t="shared" si="842"/>
        <v>0</v>
      </c>
      <c r="BJ1146" s="2">
        <f t="shared" si="842"/>
        <v>0</v>
      </c>
      <c r="BK1146" s="2">
        <f t="shared" si="842"/>
        <v>0</v>
      </c>
      <c r="BL1146" s="2">
        <f t="shared" si="842"/>
        <v>0</v>
      </c>
      <c r="BM1146" s="2">
        <f t="shared" si="842"/>
        <v>0</v>
      </c>
      <c r="BN1146" s="2">
        <f t="shared" si="842"/>
        <v>0</v>
      </c>
      <c r="BO1146" s="2">
        <f t="shared" si="842"/>
        <v>0</v>
      </c>
      <c r="BP1146" s="2">
        <f t="shared" si="842"/>
        <v>0</v>
      </c>
      <c r="BQ1146" s="2">
        <f t="shared" si="842"/>
        <v>0</v>
      </c>
      <c r="BR1146" s="2">
        <f t="shared" si="842"/>
        <v>0</v>
      </c>
      <c r="BS1146" s="2">
        <f t="shared" si="842"/>
        <v>0</v>
      </c>
      <c r="BT1146" s="2">
        <f t="shared" si="842"/>
        <v>0</v>
      </c>
      <c r="BU1146" s="2">
        <f t="shared" si="842"/>
        <v>0</v>
      </c>
      <c r="BV1146" s="2">
        <f t="shared" si="842"/>
        <v>0</v>
      </c>
      <c r="BW1146" s="2">
        <f t="shared" si="842"/>
        <v>0</v>
      </c>
      <c r="BX1146" s="2">
        <f t="shared" si="842"/>
        <v>0</v>
      </c>
      <c r="BY1146" s="2">
        <f t="shared" si="842"/>
        <v>0</v>
      </c>
      <c r="BZ1146" s="2">
        <f t="shared" si="842"/>
        <v>0</v>
      </c>
      <c r="CA1146" s="2">
        <f t="shared" ref="CA1146:DF1146" si="843">CA1177</f>
        <v>209855.57</v>
      </c>
      <c r="CB1146" s="2">
        <f t="shared" si="843"/>
        <v>205681.74</v>
      </c>
      <c r="CC1146" s="2">
        <f t="shared" si="843"/>
        <v>4173.83</v>
      </c>
      <c r="CD1146" s="2">
        <f t="shared" si="843"/>
        <v>0</v>
      </c>
      <c r="CE1146" s="2">
        <f t="shared" si="843"/>
        <v>97867.08</v>
      </c>
      <c r="CF1146" s="2">
        <f t="shared" si="843"/>
        <v>97867.08</v>
      </c>
      <c r="CG1146" s="2">
        <f t="shared" si="843"/>
        <v>0</v>
      </c>
      <c r="CH1146" s="2">
        <f t="shared" si="843"/>
        <v>97867.08</v>
      </c>
      <c r="CI1146" s="2">
        <f t="shared" si="843"/>
        <v>0</v>
      </c>
      <c r="CJ1146" s="2">
        <f t="shared" si="843"/>
        <v>0</v>
      </c>
      <c r="CK1146" s="2">
        <f t="shared" si="843"/>
        <v>0</v>
      </c>
      <c r="CL1146" s="2">
        <f t="shared" si="843"/>
        <v>0</v>
      </c>
      <c r="CM1146" s="2">
        <f t="shared" si="843"/>
        <v>0</v>
      </c>
      <c r="CN1146" s="2">
        <f t="shared" si="843"/>
        <v>0</v>
      </c>
      <c r="CO1146" s="2">
        <f t="shared" si="843"/>
        <v>0</v>
      </c>
      <c r="CP1146" s="2">
        <f t="shared" si="843"/>
        <v>0</v>
      </c>
      <c r="CQ1146" s="2">
        <f t="shared" si="843"/>
        <v>0</v>
      </c>
      <c r="CR1146" s="2">
        <f t="shared" si="843"/>
        <v>0</v>
      </c>
      <c r="CS1146" s="2">
        <f t="shared" si="843"/>
        <v>0</v>
      </c>
      <c r="CT1146" s="2">
        <f t="shared" si="843"/>
        <v>0</v>
      </c>
      <c r="CU1146" s="2">
        <f t="shared" si="843"/>
        <v>0</v>
      </c>
      <c r="CV1146" s="2">
        <f t="shared" si="843"/>
        <v>0</v>
      </c>
      <c r="CW1146" s="2">
        <f t="shared" si="843"/>
        <v>0</v>
      </c>
      <c r="CX1146" s="2">
        <f t="shared" si="843"/>
        <v>0</v>
      </c>
      <c r="CY1146" s="2">
        <f t="shared" si="843"/>
        <v>0</v>
      </c>
      <c r="CZ1146" s="2">
        <f t="shared" si="843"/>
        <v>0</v>
      </c>
      <c r="DA1146" s="2">
        <f t="shared" si="843"/>
        <v>0</v>
      </c>
      <c r="DB1146" s="2">
        <f t="shared" si="843"/>
        <v>0</v>
      </c>
      <c r="DC1146" s="2">
        <f t="shared" si="843"/>
        <v>0</v>
      </c>
      <c r="DD1146" s="2">
        <f t="shared" si="843"/>
        <v>0</v>
      </c>
      <c r="DE1146" s="2">
        <f t="shared" si="843"/>
        <v>0</v>
      </c>
      <c r="DF1146" s="2">
        <f t="shared" si="843"/>
        <v>0</v>
      </c>
      <c r="DG1146" s="3">
        <f t="shared" ref="DG1146:EL1146" si="844">DG1177</f>
        <v>0</v>
      </c>
      <c r="DH1146" s="3">
        <f t="shared" si="844"/>
        <v>0</v>
      </c>
      <c r="DI1146" s="3">
        <f t="shared" si="844"/>
        <v>0</v>
      </c>
      <c r="DJ1146" s="3">
        <f t="shared" si="844"/>
        <v>0</v>
      </c>
      <c r="DK1146" s="3">
        <f t="shared" si="844"/>
        <v>0</v>
      </c>
      <c r="DL1146" s="3">
        <f t="shared" si="844"/>
        <v>0</v>
      </c>
      <c r="DM1146" s="3">
        <f t="shared" si="844"/>
        <v>0</v>
      </c>
      <c r="DN1146" s="3">
        <f t="shared" si="844"/>
        <v>0</v>
      </c>
      <c r="DO1146" s="3">
        <f t="shared" si="844"/>
        <v>0</v>
      </c>
      <c r="DP1146" s="3">
        <f t="shared" si="844"/>
        <v>0</v>
      </c>
      <c r="DQ1146" s="3">
        <f t="shared" si="844"/>
        <v>0</v>
      </c>
      <c r="DR1146" s="3">
        <f t="shared" si="844"/>
        <v>0</v>
      </c>
      <c r="DS1146" s="3">
        <f t="shared" si="844"/>
        <v>0</v>
      </c>
      <c r="DT1146" s="3">
        <f t="shared" si="844"/>
        <v>0</v>
      </c>
      <c r="DU1146" s="3">
        <f t="shared" si="844"/>
        <v>0</v>
      </c>
      <c r="DV1146" s="3">
        <f t="shared" si="844"/>
        <v>0</v>
      </c>
      <c r="DW1146" s="3">
        <f t="shared" si="844"/>
        <v>0</v>
      </c>
      <c r="DX1146" s="3">
        <f t="shared" si="844"/>
        <v>0</v>
      </c>
      <c r="DY1146" s="3">
        <f t="shared" si="844"/>
        <v>0</v>
      </c>
      <c r="DZ1146" s="3">
        <f t="shared" si="844"/>
        <v>0</v>
      </c>
      <c r="EA1146" s="3">
        <f t="shared" si="844"/>
        <v>0</v>
      </c>
      <c r="EB1146" s="3">
        <f t="shared" si="844"/>
        <v>0</v>
      </c>
      <c r="EC1146" s="3">
        <f t="shared" si="844"/>
        <v>0</v>
      </c>
      <c r="ED1146" s="3">
        <f t="shared" si="844"/>
        <v>0</v>
      </c>
      <c r="EE1146" s="3">
        <f t="shared" si="844"/>
        <v>0</v>
      </c>
      <c r="EF1146" s="3">
        <f t="shared" si="844"/>
        <v>0</v>
      </c>
      <c r="EG1146" s="3">
        <f t="shared" si="844"/>
        <v>0</v>
      </c>
      <c r="EH1146" s="3">
        <f t="shared" si="844"/>
        <v>0</v>
      </c>
      <c r="EI1146" s="3">
        <f t="shared" si="844"/>
        <v>0</v>
      </c>
      <c r="EJ1146" s="3">
        <f t="shared" si="844"/>
        <v>0</v>
      </c>
      <c r="EK1146" s="3">
        <f t="shared" si="844"/>
        <v>0</v>
      </c>
      <c r="EL1146" s="3">
        <f t="shared" si="844"/>
        <v>0</v>
      </c>
      <c r="EM1146" s="3">
        <f t="shared" ref="EM1146:FR1146" si="845">EM1177</f>
        <v>0</v>
      </c>
      <c r="EN1146" s="3">
        <f t="shared" si="845"/>
        <v>0</v>
      </c>
      <c r="EO1146" s="3">
        <f t="shared" si="845"/>
        <v>0</v>
      </c>
      <c r="EP1146" s="3">
        <f t="shared" si="845"/>
        <v>0</v>
      </c>
      <c r="EQ1146" s="3">
        <f t="shared" si="845"/>
        <v>0</v>
      </c>
      <c r="ER1146" s="3">
        <f t="shared" si="845"/>
        <v>0</v>
      </c>
      <c r="ES1146" s="3">
        <f t="shared" si="845"/>
        <v>0</v>
      </c>
      <c r="ET1146" s="3">
        <f t="shared" si="845"/>
        <v>0</v>
      </c>
      <c r="EU1146" s="3">
        <f t="shared" si="845"/>
        <v>0</v>
      </c>
      <c r="EV1146" s="3">
        <f t="shared" si="845"/>
        <v>0</v>
      </c>
      <c r="EW1146" s="3">
        <f t="shared" si="845"/>
        <v>0</v>
      </c>
      <c r="EX1146" s="3">
        <f t="shared" si="845"/>
        <v>0</v>
      </c>
      <c r="EY1146" s="3">
        <f t="shared" si="845"/>
        <v>0</v>
      </c>
      <c r="EZ1146" s="3">
        <f t="shared" si="845"/>
        <v>0</v>
      </c>
      <c r="FA1146" s="3">
        <f t="shared" si="845"/>
        <v>0</v>
      </c>
      <c r="FB1146" s="3">
        <f t="shared" si="845"/>
        <v>0</v>
      </c>
      <c r="FC1146" s="3">
        <f t="shared" si="845"/>
        <v>0</v>
      </c>
      <c r="FD1146" s="3">
        <f t="shared" si="845"/>
        <v>0</v>
      </c>
      <c r="FE1146" s="3">
        <f t="shared" si="845"/>
        <v>0</v>
      </c>
      <c r="FF1146" s="3">
        <f t="shared" si="845"/>
        <v>0</v>
      </c>
      <c r="FG1146" s="3">
        <f t="shared" si="845"/>
        <v>0</v>
      </c>
      <c r="FH1146" s="3">
        <f t="shared" si="845"/>
        <v>0</v>
      </c>
      <c r="FI1146" s="3">
        <f t="shared" si="845"/>
        <v>0</v>
      </c>
      <c r="FJ1146" s="3">
        <f t="shared" si="845"/>
        <v>0</v>
      </c>
      <c r="FK1146" s="3">
        <f t="shared" si="845"/>
        <v>0</v>
      </c>
      <c r="FL1146" s="3">
        <f t="shared" si="845"/>
        <v>0</v>
      </c>
      <c r="FM1146" s="3">
        <f t="shared" si="845"/>
        <v>0</v>
      </c>
      <c r="FN1146" s="3">
        <f t="shared" si="845"/>
        <v>0</v>
      </c>
      <c r="FO1146" s="3">
        <f t="shared" si="845"/>
        <v>0</v>
      </c>
      <c r="FP1146" s="3">
        <f t="shared" si="845"/>
        <v>0</v>
      </c>
      <c r="FQ1146" s="3">
        <f t="shared" si="845"/>
        <v>0</v>
      </c>
      <c r="FR1146" s="3">
        <f t="shared" si="845"/>
        <v>0</v>
      </c>
      <c r="FS1146" s="3">
        <f t="shared" ref="FS1146:GX1146" si="846">FS1177</f>
        <v>0</v>
      </c>
      <c r="FT1146" s="3">
        <f t="shared" si="846"/>
        <v>0</v>
      </c>
      <c r="FU1146" s="3">
        <f t="shared" si="846"/>
        <v>0</v>
      </c>
      <c r="FV1146" s="3">
        <f t="shared" si="846"/>
        <v>0</v>
      </c>
      <c r="FW1146" s="3">
        <f t="shared" si="846"/>
        <v>0</v>
      </c>
      <c r="FX1146" s="3">
        <f t="shared" si="846"/>
        <v>0</v>
      </c>
      <c r="FY1146" s="3">
        <f t="shared" si="846"/>
        <v>0</v>
      </c>
      <c r="FZ1146" s="3">
        <f t="shared" si="846"/>
        <v>0</v>
      </c>
      <c r="GA1146" s="3">
        <f t="shared" si="846"/>
        <v>0</v>
      </c>
      <c r="GB1146" s="3">
        <f t="shared" si="846"/>
        <v>0</v>
      </c>
      <c r="GC1146" s="3">
        <f t="shared" si="846"/>
        <v>0</v>
      </c>
      <c r="GD1146" s="3">
        <f t="shared" si="846"/>
        <v>0</v>
      </c>
      <c r="GE1146" s="3">
        <f t="shared" si="846"/>
        <v>0</v>
      </c>
      <c r="GF1146" s="3">
        <f t="shared" si="846"/>
        <v>0</v>
      </c>
      <c r="GG1146" s="3">
        <f t="shared" si="846"/>
        <v>0</v>
      </c>
      <c r="GH1146" s="3">
        <f t="shared" si="846"/>
        <v>0</v>
      </c>
      <c r="GI1146" s="3">
        <f t="shared" si="846"/>
        <v>0</v>
      </c>
      <c r="GJ1146" s="3">
        <f t="shared" si="846"/>
        <v>0</v>
      </c>
      <c r="GK1146" s="3">
        <f t="shared" si="846"/>
        <v>0</v>
      </c>
      <c r="GL1146" s="3">
        <f t="shared" si="846"/>
        <v>0</v>
      </c>
      <c r="GM1146" s="3">
        <f t="shared" si="846"/>
        <v>0</v>
      </c>
      <c r="GN1146" s="3">
        <f t="shared" si="846"/>
        <v>0</v>
      </c>
      <c r="GO1146" s="3">
        <f t="shared" si="846"/>
        <v>0</v>
      </c>
      <c r="GP1146" s="3">
        <f t="shared" si="846"/>
        <v>0</v>
      </c>
      <c r="GQ1146" s="3">
        <f t="shared" si="846"/>
        <v>0</v>
      </c>
      <c r="GR1146" s="3">
        <f t="shared" si="846"/>
        <v>0</v>
      </c>
      <c r="GS1146" s="3">
        <f t="shared" si="846"/>
        <v>0</v>
      </c>
      <c r="GT1146" s="3">
        <f t="shared" si="846"/>
        <v>0</v>
      </c>
      <c r="GU1146" s="3">
        <f t="shared" si="846"/>
        <v>0</v>
      </c>
      <c r="GV1146" s="3">
        <f t="shared" si="846"/>
        <v>0</v>
      </c>
      <c r="GW1146" s="3">
        <f t="shared" si="846"/>
        <v>0</v>
      </c>
      <c r="GX1146" s="3">
        <f t="shared" si="846"/>
        <v>0</v>
      </c>
    </row>
    <row r="1148" spans="1:245">
      <c r="A1148">
        <v>17</v>
      </c>
      <c r="B1148">
        <v>0</v>
      </c>
      <c r="C1148">
        <f>ROW(SmtRes!A1250)</f>
        <v>1250</v>
      </c>
      <c r="D1148">
        <f>ROW(EtalonRes!A1232)</f>
        <v>1232</v>
      </c>
      <c r="E1148" t="s">
        <v>16</v>
      </c>
      <c r="F1148" t="s">
        <v>307</v>
      </c>
      <c r="G1148" t="s">
        <v>308</v>
      </c>
      <c r="H1148" t="s">
        <v>174</v>
      </c>
      <c r="I1148">
        <f>ROUND(2/100,9)</f>
        <v>0.02</v>
      </c>
      <c r="J1148">
        <v>0</v>
      </c>
      <c r="O1148">
        <f t="shared" ref="O1148:O1175" si="847">ROUND(CP1148,2)</f>
        <v>2655.95</v>
      </c>
      <c r="P1148">
        <f t="shared" ref="P1148:P1175" si="848">ROUND(CQ1148*I1148,2)</f>
        <v>2082.37</v>
      </c>
      <c r="Q1148">
        <f t="shared" ref="Q1148:Q1175" si="849">ROUND(CR1148*I1148,2)</f>
        <v>85.75</v>
      </c>
      <c r="R1148">
        <f t="shared" ref="R1148:R1175" si="850">ROUND(CS1148*I1148,2)</f>
        <v>15.35</v>
      </c>
      <c r="S1148">
        <f t="shared" ref="S1148:S1175" si="851">ROUND(CT1148*I1148,2)</f>
        <v>487.83</v>
      </c>
      <c r="T1148">
        <f t="shared" ref="T1148:T1175" si="852">ROUND(CU1148*I1148,2)</f>
        <v>0</v>
      </c>
      <c r="U1148">
        <f t="shared" ref="U1148:U1175" si="853">CV1148*I1148</f>
        <v>1.6822199999999998</v>
      </c>
      <c r="V1148">
        <f t="shared" ref="V1148:V1175" si="854">CW1148*I1148</f>
        <v>3.4250000000000003E-2</v>
      </c>
      <c r="W1148">
        <f t="shared" ref="W1148:W1175" si="855">ROUND(CX1148*I1148,2)</f>
        <v>0</v>
      </c>
      <c r="X1148">
        <f t="shared" ref="X1148:X1175" si="856">ROUND(CY1148,2)</f>
        <v>452.86</v>
      </c>
      <c r="Y1148">
        <f t="shared" ref="Y1148:Y1175" si="857">ROUND(CZ1148,2)</f>
        <v>216.37</v>
      </c>
      <c r="AA1148">
        <v>35806607</v>
      </c>
      <c r="AB1148">
        <f t="shared" ref="AB1148:AB1175" si="858">ROUND((AC1148+AD1148+AF1148),2)</f>
        <v>21892.13</v>
      </c>
      <c r="AC1148">
        <f t="shared" ref="AC1148:AC1175" si="859">ROUND((ES1148),2)</f>
        <v>20740.73</v>
      </c>
      <c r="AD1148">
        <f>ROUND(((((ET1148*1.25))-((EU1148*1.25)))+AE1148),2)</f>
        <v>416.27</v>
      </c>
      <c r="AE1148">
        <f>ROUND(((EU1148*1.25)),2)</f>
        <v>23.13</v>
      </c>
      <c r="AF1148">
        <f>ROUND(((EV1148*1.15)),2)</f>
        <v>735.13</v>
      </c>
      <c r="AG1148">
        <f t="shared" ref="AG1148:AG1175" si="860">ROUND((AP1148),2)</f>
        <v>0</v>
      </c>
      <c r="AH1148">
        <f>((EW1148*1.15))</f>
        <v>84.11099999999999</v>
      </c>
      <c r="AI1148">
        <f>((EX1148*1.25))</f>
        <v>1.7125000000000001</v>
      </c>
      <c r="AJ1148">
        <f t="shared" ref="AJ1148:AJ1175" si="861">(AS1148)</f>
        <v>0</v>
      </c>
      <c r="AK1148">
        <v>21712.98</v>
      </c>
      <c r="AL1148">
        <v>20740.73</v>
      </c>
      <c r="AM1148">
        <v>333.01</v>
      </c>
      <c r="AN1148">
        <v>18.5</v>
      </c>
      <c r="AO1148">
        <v>639.24</v>
      </c>
      <c r="AP1148">
        <v>0</v>
      </c>
      <c r="AQ1148">
        <v>73.14</v>
      </c>
      <c r="AR1148">
        <v>1.37</v>
      </c>
      <c r="AS1148">
        <v>0</v>
      </c>
      <c r="AT1148">
        <v>90</v>
      </c>
      <c r="AU1148">
        <v>43</v>
      </c>
      <c r="AV1148">
        <v>1</v>
      </c>
      <c r="AW1148">
        <v>1</v>
      </c>
      <c r="AZ1148">
        <v>1</v>
      </c>
      <c r="BA1148">
        <v>33.18</v>
      </c>
      <c r="BB1148">
        <v>10.3</v>
      </c>
      <c r="BC1148">
        <v>5.0199999999999996</v>
      </c>
      <c r="BD1148" t="s">
        <v>3</v>
      </c>
      <c r="BE1148" t="s">
        <v>3</v>
      </c>
      <c r="BF1148" t="s">
        <v>3</v>
      </c>
      <c r="BG1148" t="s">
        <v>3</v>
      </c>
      <c r="BH1148">
        <v>0</v>
      </c>
      <c r="BI1148">
        <v>1</v>
      </c>
      <c r="BJ1148" t="s">
        <v>309</v>
      </c>
      <c r="BM1148">
        <v>10001</v>
      </c>
      <c r="BN1148">
        <v>0</v>
      </c>
      <c r="BO1148" t="s">
        <v>307</v>
      </c>
      <c r="BP1148">
        <v>1</v>
      </c>
      <c r="BQ1148">
        <v>2</v>
      </c>
      <c r="BR1148">
        <v>0</v>
      </c>
      <c r="BS1148">
        <v>33.18</v>
      </c>
      <c r="BT1148">
        <v>1</v>
      </c>
      <c r="BU1148">
        <v>1</v>
      </c>
      <c r="BV1148">
        <v>1</v>
      </c>
      <c r="BW1148">
        <v>1</v>
      </c>
      <c r="BX1148">
        <v>1</v>
      </c>
      <c r="BY1148" t="s">
        <v>3</v>
      </c>
      <c r="BZ1148">
        <v>118</v>
      </c>
      <c r="CA1148">
        <v>63</v>
      </c>
      <c r="CE1148">
        <v>0</v>
      </c>
      <c r="CF1148">
        <v>0</v>
      </c>
      <c r="CG1148">
        <v>0</v>
      </c>
      <c r="CM1148">
        <v>0</v>
      </c>
      <c r="CN1148" t="s">
        <v>3</v>
      </c>
      <c r="CO1148">
        <v>0</v>
      </c>
      <c r="CP1148">
        <f t="shared" ref="CP1148:CP1175" si="862">(P1148+Q1148+S1148)</f>
        <v>2655.95</v>
      </c>
      <c r="CQ1148">
        <f t="shared" ref="CQ1148:CQ1175" si="863">AC1148*BC1148</f>
        <v>104118.46459999999</v>
      </c>
      <c r="CR1148">
        <f t="shared" ref="CR1148:CR1175" si="864">AD1148*BB1148</f>
        <v>4287.5810000000001</v>
      </c>
      <c r="CS1148">
        <f t="shared" ref="CS1148:CS1175" si="865">AE1148*BS1148</f>
        <v>767.45339999999999</v>
      </c>
      <c r="CT1148">
        <f t="shared" ref="CT1148:CT1175" si="866">AF1148*BA1148</f>
        <v>24391.613399999998</v>
      </c>
      <c r="CU1148">
        <f t="shared" ref="CU1148:CU1175" si="867">AG1148</f>
        <v>0</v>
      </c>
      <c r="CV1148">
        <f t="shared" ref="CV1148:CV1175" si="868">AH1148</f>
        <v>84.11099999999999</v>
      </c>
      <c r="CW1148">
        <f t="shared" ref="CW1148:CW1175" si="869">AI1148</f>
        <v>1.7125000000000001</v>
      </c>
      <c r="CX1148">
        <f t="shared" ref="CX1148:CX1175" si="870">AJ1148</f>
        <v>0</v>
      </c>
      <c r="CY1148">
        <f t="shared" ref="CY1148:CY1175" si="871">(((S1148+R1148)*AT1148)/100)</f>
        <v>452.86199999999997</v>
      </c>
      <c r="CZ1148">
        <f t="shared" ref="CZ1148:CZ1175" si="872">(((S1148+R1148)*AU1148)/100)</f>
        <v>216.3674</v>
      </c>
      <c r="DC1148" t="s">
        <v>3</v>
      </c>
      <c r="DD1148" t="s">
        <v>3</v>
      </c>
      <c r="DE1148" t="s">
        <v>143</v>
      </c>
      <c r="DF1148" t="s">
        <v>143</v>
      </c>
      <c r="DG1148" t="s">
        <v>310</v>
      </c>
      <c r="DH1148" t="s">
        <v>3</v>
      </c>
      <c r="DI1148" t="s">
        <v>310</v>
      </c>
      <c r="DJ1148" t="s">
        <v>143</v>
      </c>
      <c r="DK1148" t="s">
        <v>3</v>
      </c>
      <c r="DL1148" t="s">
        <v>3</v>
      </c>
      <c r="DM1148" t="s">
        <v>3</v>
      </c>
      <c r="DN1148">
        <v>0</v>
      </c>
      <c r="DO1148">
        <v>0</v>
      </c>
      <c r="DP1148">
        <v>1</v>
      </c>
      <c r="DQ1148">
        <v>1</v>
      </c>
      <c r="DU1148">
        <v>1013</v>
      </c>
      <c r="DV1148" t="s">
        <v>174</v>
      </c>
      <c r="DW1148" t="s">
        <v>174</v>
      </c>
      <c r="DX1148">
        <v>1</v>
      </c>
      <c r="DZ1148" t="s">
        <v>3</v>
      </c>
      <c r="EA1148" t="s">
        <v>3</v>
      </c>
      <c r="EB1148" t="s">
        <v>3</v>
      </c>
      <c r="EC1148" t="s">
        <v>3</v>
      </c>
      <c r="EE1148">
        <v>29085510</v>
      </c>
      <c r="EF1148">
        <v>2</v>
      </c>
      <c r="EG1148" t="s">
        <v>145</v>
      </c>
      <c r="EH1148">
        <v>0</v>
      </c>
      <c r="EI1148" t="s">
        <v>3</v>
      </c>
      <c r="EJ1148">
        <v>1</v>
      </c>
      <c r="EK1148">
        <v>10001</v>
      </c>
      <c r="EL1148" t="s">
        <v>146</v>
      </c>
      <c r="EM1148" t="s">
        <v>147</v>
      </c>
      <c r="EO1148" t="s">
        <v>3</v>
      </c>
      <c r="EQ1148">
        <v>0</v>
      </c>
      <c r="ER1148">
        <v>21712.98</v>
      </c>
      <c r="ES1148">
        <v>20740.73</v>
      </c>
      <c r="ET1148">
        <v>333.01</v>
      </c>
      <c r="EU1148">
        <v>18.5</v>
      </c>
      <c r="EV1148">
        <v>639.24</v>
      </c>
      <c r="EW1148">
        <v>73.14</v>
      </c>
      <c r="EX1148">
        <v>1.37</v>
      </c>
      <c r="EY1148">
        <v>0</v>
      </c>
      <c r="FQ1148">
        <v>0</v>
      </c>
      <c r="FR1148">
        <f t="shared" ref="FR1148:FR1175" si="873">ROUND(IF(AND(BH1148=3,BI1148=3),P1148,0),2)</f>
        <v>0</v>
      </c>
      <c r="FS1148">
        <v>0</v>
      </c>
      <c r="FT1148" t="s">
        <v>148</v>
      </c>
      <c r="FU1148" t="s">
        <v>24</v>
      </c>
      <c r="FV1148" t="s">
        <v>24</v>
      </c>
      <c r="FW1148" t="s">
        <v>25</v>
      </c>
      <c r="FX1148">
        <v>106.2</v>
      </c>
      <c r="FY1148">
        <v>53.55</v>
      </c>
      <c r="GA1148" t="s">
        <v>3</v>
      </c>
      <c r="GD1148">
        <v>1</v>
      </c>
      <c r="GF1148">
        <v>463398419</v>
      </c>
      <c r="GG1148">
        <v>2</v>
      </c>
      <c r="GH1148">
        <v>1</v>
      </c>
      <c r="GI1148">
        <v>2</v>
      </c>
      <c r="GJ1148">
        <v>0</v>
      </c>
      <c r="GK1148">
        <v>0</v>
      </c>
      <c r="GL1148">
        <f t="shared" ref="GL1148:GL1175" si="874">ROUND(IF(AND(BH1148=3,BI1148=3,FS1148&lt;&gt;0),P1148,0),2)</f>
        <v>0</v>
      </c>
      <c r="GM1148">
        <f t="shared" ref="GM1148:GM1175" si="875">ROUND(O1148+X1148+Y1148,2)+GX1148</f>
        <v>3325.18</v>
      </c>
      <c r="GN1148">
        <f t="shared" ref="GN1148:GN1175" si="876">IF(OR(BI1148=0,BI1148=1),ROUND(O1148+X1148+Y1148,2),0)</f>
        <v>3325.18</v>
      </c>
      <c r="GO1148">
        <f t="shared" ref="GO1148:GO1175" si="877">IF(BI1148=2,ROUND(O1148+X1148+Y1148,2),0)</f>
        <v>0</v>
      </c>
      <c r="GP1148">
        <f t="shared" ref="GP1148:GP1175" si="878">IF(BI1148=4,ROUND(O1148+X1148+Y1148,2)+GX1148,0)</f>
        <v>0</v>
      </c>
      <c r="GR1148">
        <v>0</v>
      </c>
      <c r="GS1148">
        <v>3</v>
      </c>
      <c r="GT1148">
        <v>0</v>
      </c>
      <c r="GU1148" t="s">
        <v>3</v>
      </c>
      <c r="GV1148">
        <f t="shared" ref="GV1148:GV1175" si="879">ROUND((GT1148),2)</f>
        <v>0</v>
      </c>
      <c r="GW1148">
        <v>1</v>
      </c>
      <c r="GX1148">
        <f t="shared" ref="GX1148:GX1175" si="880">ROUND(HC1148*I1148,2)</f>
        <v>0</v>
      </c>
      <c r="HA1148">
        <v>0</v>
      </c>
      <c r="HB1148">
        <v>0</v>
      </c>
      <c r="HC1148">
        <f t="shared" ref="HC1148:HC1175" si="881">GV1148*GW1148</f>
        <v>0</v>
      </c>
      <c r="HE1148" t="s">
        <v>3</v>
      </c>
      <c r="HF1148" t="s">
        <v>3</v>
      </c>
      <c r="IK1148">
        <v>0</v>
      </c>
    </row>
    <row r="1149" spans="1:245">
      <c r="A1149">
        <v>18</v>
      </c>
      <c r="B1149">
        <v>0</v>
      </c>
      <c r="C1149">
        <v>1247</v>
      </c>
      <c r="E1149" t="s">
        <v>26</v>
      </c>
      <c r="F1149" t="s">
        <v>176</v>
      </c>
      <c r="G1149" t="s">
        <v>177</v>
      </c>
      <c r="H1149" t="s">
        <v>178</v>
      </c>
      <c r="I1149">
        <f>I1148*J1149</f>
        <v>2</v>
      </c>
      <c r="J1149">
        <v>100</v>
      </c>
      <c r="O1149">
        <f t="shared" si="847"/>
        <v>392.02</v>
      </c>
      <c r="P1149">
        <f t="shared" si="848"/>
        <v>392.02</v>
      </c>
      <c r="Q1149">
        <f t="shared" si="849"/>
        <v>0</v>
      </c>
      <c r="R1149">
        <f t="shared" si="850"/>
        <v>0</v>
      </c>
      <c r="S1149">
        <f t="shared" si="851"/>
        <v>0</v>
      </c>
      <c r="T1149">
        <f t="shared" si="852"/>
        <v>0</v>
      </c>
      <c r="U1149">
        <f t="shared" si="853"/>
        <v>0</v>
      </c>
      <c r="V1149">
        <f t="shared" si="854"/>
        <v>0</v>
      </c>
      <c r="W1149">
        <f t="shared" si="855"/>
        <v>8.68</v>
      </c>
      <c r="X1149">
        <f t="shared" si="856"/>
        <v>0</v>
      </c>
      <c r="Y1149">
        <f t="shared" si="857"/>
        <v>0</v>
      </c>
      <c r="AA1149">
        <v>35806607</v>
      </c>
      <c r="AB1149">
        <f t="shared" si="858"/>
        <v>94.69</v>
      </c>
      <c r="AC1149">
        <f t="shared" si="859"/>
        <v>94.69</v>
      </c>
      <c r="AD1149">
        <f>ROUND((((ET1149)-(EU1149))+AE1149),2)</f>
        <v>0</v>
      </c>
      <c r="AE1149">
        <f t="shared" ref="AE1149:AF1153" si="882">ROUND((EU1149),2)</f>
        <v>0</v>
      </c>
      <c r="AF1149">
        <f t="shared" si="882"/>
        <v>0</v>
      </c>
      <c r="AG1149">
        <f t="shared" si="860"/>
        <v>0</v>
      </c>
      <c r="AH1149">
        <f t="shared" ref="AH1149:AI1153" si="883">(EW1149)</f>
        <v>0</v>
      </c>
      <c r="AI1149">
        <f t="shared" si="883"/>
        <v>0</v>
      </c>
      <c r="AJ1149">
        <f t="shared" si="861"/>
        <v>4.34</v>
      </c>
      <c r="AK1149">
        <v>94.69</v>
      </c>
      <c r="AL1149">
        <v>94.69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4.34</v>
      </c>
      <c r="AT1149">
        <v>0</v>
      </c>
      <c r="AU1149">
        <v>0</v>
      </c>
      <c r="AV1149">
        <v>1</v>
      </c>
      <c r="AW1149">
        <v>1</v>
      </c>
      <c r="AZ1149">
        <v>1</v>
      </c>
      <c r="BA1149">
        <v>1</v>
      </c>
      <c r="BB1149">
        <v>1</v>
      </c>
      <c r="BC1149">
        <v>2.0699999999999998</v>
      </c>
      <c r="BD1149" t="s">
        <v>3</v>
      </c>
      <c r="BE1149" t="s">
        <v>3</v>
      </c>
      <c r="BF1149" t="s">
        <v>3</v>
      </c>
      <c r="BG1149" t="s">
        <v>3</v>
      </c>
      <c r="BH1149">
        <v>3</v>
      </c>
      <c r="BI1149">
        <v>1</v>
      </c>
      <c r="BJ1149" t="s">
        <v>311</v>
      </c>
      <c r="BM1149">
        <v>500001</v>
      </c>
      <c r="BN1149">
        <v>0</v>
      </c>
      <c r="BO1149" t="s">
        <v>176</v>
      </c>
      <c r="BP1149">
        <v>1</v>
      </c>
      <c r="BQ1149">
        <v>8</v>
      </c>
      <c r="BR1149">
        <v>0</v>
      </c>
      <c r="BS1149">
        <v>1</v>
      </c>
      <c r="BT1149">
        <v>1</v>
      </c>
      <c r="BU1149">
        <v>1</v>
      </c>
      <c r="BV1149">
        <v>1</v>
      </c>
      <c r="BW1149">
        <v>1</v>
      </c>
      <c r="BX1149">
        <v>1</v>
      </c>
      <c r="BY1149" t="s">
        <v>3</v>
      </c>
      <c r="BZ1149">
        <v>0</v>
      </c>
      <c r="CA1149">
        <v>0</v>
      </c>
      <c r="CE1149">
        <v>0</v>
      </c>
      <c r="CF1149">
        <v>0</v>
      </c>
      <c r="CG1149">
        <v>0</v>
      </c>
      <c r="CM1149">
        <v>0</v>
      </c>
      <c r="CN1149" t="s">
        <v>3</v>
      </c>
      <c r="CO1149">
        <v>0</v>
      </c>
      <c r="CP1149">
        <f t="shared" si="862"/>
        <v>392.02</v>
      </c>
      <c r="CQ1149">
        <f t="shared" si="863"/>
        <v>196.00829999999999</v>
      </c>
      <c r="CR1149">
        <f t="shared" si="864"/>
        <v>0</v>
      </c>
      <c r="CS1149">
        <f t="shared" si="865"/>
        <v>0</v>
      </c>
      <c r="CT1149">
        <f t="shared" si="866"/>
        <v>0</v>
      </c>
      <c r="CU1149">
        <f t="shared" si="867"/>
        <v>0</v>
      </c>
      <c r="CV1149">
        <f t="shared" si="868"/>
        <v>0</v>
      </c>
      <c r="CW1149">
        <f t="shared" si="869"/>
        <v>0</v>
      </c>
      <c r="CX1149">
        <f t="shared" si="870"/>
        <v>4.34</v>
      </c>
      <c r="CY1149">
        <f t="shared" si="871"/>
        <v>0</v>
      </c>
      <c r="CZ1149">
        <f t="shared" si="872"/>
        <v>0</v>
      </c>
      <c r="DC1149" t="s">
        <v>3</v>
      </c>
      <c r="DD1149" t="s">
        <v>3</v>
      </c>
      <c r="DE1149" t="s">
        <v>3</v>
      </c>
      <c r="DF1149" t="s">
        <v>3</v>
      </c>
      <c r="DG1149" t="s">
        <v>3</v>
      </c>
      <c r="DH1149" t="s">
        <v>3</v>
      </c>
      <c r="DI1149" t="s">
        <v>3</v>
      </c>
      <c r="DJ1149" t="s">
        <v>3</v>
      </c>
      <c r="DK1149" t="s">
        <v>3</v>
      </c>
      <c r="DL1149" t="s">
        <v>3</v>
      </c>
      <c r="DM1149" t="s">
        <v>3</v>
      </c>
      <c r="DN1149">
        <v>0</v>
      </c>
      <c r="DO1149">
        <v>0</v>
      </c>
      <c r="DP1149">
        <v>1</v>
      </c>
      <c r="DQ1149">
        <v>1</v>
      </c>
      <c r="DU1149">
        <v>1013</v>
      </c>
      <c r="DV1149" t="s">
        <v>178</v>
      </c>
      <c r="DW1149" t="s">
        <v>178</v>
      </c>
      <c r="DX1149">
        <v>1</v>
      </c>
      <c r="DZ1149" t="s">
        <v>3</v>
      </c>
      <c r="EA1149" t="s">
        <v>3</v>
      </c>
      <c r="EB1149" t="s">
        <v>3</v>
      </c>
      <c r="EC1149" t="s">
        <v>3</v>
      </c>
      <c r="EE1149">
        <v>29085443</v>
      </c>
      <c r="EF1149">
        <v>8</v>
      </c>
      <c r="EG1149" t="s">
        <v>153</v>
      </c>
      <c r="EH1149">
        <v>0</v>
      </c>
      <c r="EI1149" t="s">
        <v>3</v>
      </c>
      <c r="EJ1149">
        <v>1</v>
      </c>
      <c r="EK1149">
        <v>500001</v>
      </c>
      <c r="EL1149" t="s">
        <v>154</v>
      </c>
      <c r="EM1149" t="s">
        <v>155</v>
      </c>
      <c r="EO1149" t="s">
        <v>3</v>
      </c>
      <c r="EQ1149">
        <v>0</v>
      </c>
      <c r="ER1149">
        <v>94.69</v>
      </c>
      <c r="ES1149">
        <v>94.69</v>
      </c>
      <c r="ET1149">
        <v>0</v>
      </c>
      <c r="EU1149">
        <v>0</v>
      </c>
      <c r="EV1149">
        <v>0</v>
      </c>
      <c r="EW1149">
        <v>0</v>
      </c>
      <c r="EX1149">
        <v>0</v>
      </c>
      <c r="FQ1149">
        <v>0</v>
      </c>
      <c r="FR1149">
        <f t="shared" si="873"/>
        <v>0</v>
      </c>
      <c r="FS1149">
        <v>0</v>
      </c>
      <c r="FX1149">
        <v>0</v>
      </c>
      <c r="FY1149">
        <v>0</v>
      </c>
      <c r="GA1149" t="s">
        <v>3</v>
      </c>
      <c r="GD1149">
        <v>1</v>
      </c>
      <c r="GF1149">
        <v>-1252999712</v>
      </c>
      <c r="GG1149">
        <v>2</v>
      </c>
      <c r="GH1149">
        <v>1</v>
      </c>
      <c r="GI1149">
        <v>2</v>
      </c>
      <c r="GJ1149">
        <v>0</v>
      </c>
      <c r="GK1149">
        <v>0</v>
      </c>
      <c r="GL1149">
        <f t="shared" si="874"/>
        <v>0</v>
      </c>
      <c r="GM1149">
        <f t="shared" si="875"/>
        <v>392.02</v>
      </c>
      <c r="GN1149">
        <f t="shared" si="876"/>
        <v>392.02</v>
      </c>
      <c r="GO1149">
        <f t="shared" si="877"/>
        <v>0</v>
      </c>
      <c r="GP1149">
        <f t="shared" si="878"/>
        <v>0</v>
      </c>
      <c r="GR1149">
        <v>0</v>
      </c>
      <c r="GS1149">
        <v>3</v>
      </c>
      <c r="GT1149">
        <v>0</v>
      </c>
      <c r="GU1149" t="s">
        <v>3</v>
      </c>
      <c r="GV1149">
        <f t="shared" si="879"/>
        <v>0</v>
      </c>
      <c r="GW1149">
        <v>1</v>
      </c>
      <c r="GX1149">
        <f t="shared" si="880"/>
        <v>0</v>
      </c>
      <c r="HA1149">
        <v>0</v>
      </c>
      <c r="HB1149">
        <v>0</v>
      </c>
      <c r="HC1149">
        <f t="shared" si="881"/>
        <v>0</v>
      </c>
      <c r="HE1149" t="s">
        <v>3</v>
      </c>
      <c r="HF1149" t="s">
        <v>3</v>
      </c>
      <c r="IK1149">
        <v>0</v>
      </c>
    </row>
    <row r="1150" spans="1:245">
      <c r="A1150">
        <v>18</v>
      </c>
      <c r="B1150">
        <v>0</v>
      </c>
      <c r="C1150">
        <v>1250</v>
      </c>
      <c r="E1150" t="s">
        <v>312</v>
      </c>
      <c r="F1150" t="s">
        <v>313</v>
      </c>
      <c r="G1150" t="s">
        <v>314</v>
      </c>
      <c r="H1150" t="s">
        <v>165</v>
      </c>
      <c r="I1150">
        <f>I1148*J1150</f>
        <v>2</v>
      </c>
      <c r="J1150">
        <v>100</v>
      </c>
      <c r="O1150">
        <f t="shared" si="847"/>
        <v>22135.05</v>
      </c>
      <c r="P1150">
        <f t="shared" si="848"/>
        <v>22135.05</v>
      </c>
      <c r="Q1150">
        <f t="shared" si="849"/>
        <v>0</v>
      </c>
      <c r="R1150">
        <f t="shared" si="850"/>
        <v>0</v>
      </c>
      <c r="S1150">
        <f t="shared" si="851"/>
        <v>0</v>
      </c>
      <c r="T1150">
        <f t="shared" si="852"/>
        <v>0</v>
      </c>
      <c r="U1150">
        <f t="shared" si="853"/>
        <v>0</v>
      </c>
      <c r="V1150">
        <f t="shared" si="854"/>
        <v>0</v>
      </c>
      <c r="W1150">
        <f t="shared" si="855"/>
        <v>415.44</v>
      </c>
      <c r="X1150">
        <f t="shared" si="856"/>
        <v>0</v>
      </c>
      <c r="Y1150">
        <f t="shared" si="857"/>
        <v>0</v>
      </c>
      <c r="AA1150">
        <v>35806607</v>
      </c>
      <c r="AB1150">
        <f t="shared" si="858"/>
        <v>4535.87</v>
      </c>
      <c r="AC1150">
        <f t="shared" si="859"/>
        <v>4535.87</v>
      </c>
      <c r="AD1150">
        <f>ROUND((((ET1150)-(EU1150))+AE1150),2)</f>
        <v>0</v>
      </c>
      <c r="AE1150">
        <f t="shared" si="882"/>
        <v>0</v>
      </c>
      <c r="AF1150">
        <f t="shared" si="882"/>
        <v>0</v>
      </c>
      <c r="AG1150">
        <f t="shared" si="860"/>
        <v>0</v>
      </c>
      <c r="AH1150">
        <f t="shared" si="883"/>
        <v>0</v>
      </c>
      <c r="AI1150">
        <f t="shared" si="883"/>
        <v>0</v>
      </c>
      <c r="AJ1150">
        <f t="shared" si="861"/>
        <v>207.72</v>
      </c>
      <c r="AK1150">
        <v>4535.87</v>
      </c>
      <c r="AL1150">
        <v>4535.87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207.72</v>
      </c>
      <c r="AT1150">
        <v>0</v>
      </c>
      <c r="AU1150">
        <v>0</v>
      </c>
      <c r="AV1150">
        <v>1</v>
      </c>
      <c r="AW1150">
        <v>1</v>
      </c>
      <c r="AZ1150">
        <v>1</v>
      </c>
      <c r="BA1150">
        <v>1</v>
      </c>
      <c r="BB1150">
        <v>1</v>
      </c>
      <c r="BC1150">
        <v>2.44</v>
      </c>
      <c r="BD1150" t="s">
        <v>3</v>
      </c>
      <c r="BE1150" t="s">
        <v>3</v>
      </c>
      <c r="BF1150" t="s">
        <v>3</v>
      </c>
      <c r="BG1150" t="s">
        <v>3</v>
      </c>
      <c r="BH1150">
        <v>3</v>
      </c>
      <c r="BI1150">
        <v>1</v>
      </c>
      <c r="BJ1150" t="s">
        <v>315</v>
      </c>
      <c r="BM1150">
        <v>500001</v>
      </c>
      <c r="BN1150">
        <v>0</v>
      </c>
      <c r="BO1150" t="s">
        <v>313</v>
      </c>
      <c r="BP1150">
        <v>1</v>
      </c>
      <c r="BQ1150">
        <v>8</v>
      </c>
      <c r="BR1150">
        <v>0</v>
      </c>
      <c r="BS1150">
        <v>1</v>
      </c>
      <c r="BT1150">
        <v>1</v>
      </c>
      <c r="BU1150">
        <v>1</v>
      </c>
      <c r="BV1150">
        <v>1</v>
      </c>
      <c r="BW1150">
        <v>1</v>
      </c>
      <c r="BX1150">
        <v>1</v>
      </c>
      <c r="BY1150" t="s">
        <v>3</v>
      </c>
      <c r="BZ1150">
        <v>0</v>
      </c>
      <c r="CA1150">
        <v>0</v>
      </c>
      <c r="CE1150">
        <v>0</v>
      </c>
      <c r="CF1150">
        <v>0</v>
      </c>
      <c r="CG1150">
        <v>0</v>
      </c>
      <c r="CM1150">
        <v>0</v>
      </c>
      <c r="CN1150" t="s">
        <v>3</v>
      </c>
      <c r="CO1150">
        <v>0</v>
      </c>
      <c r="CP1150">
        <f t="shared" si="862"/>
        <v>22135.05</v>
      </c>
      <c r="CQ1150">
        <f t="shared" si="863"/>
        <v>11067.522799999999</v>
      </c>
      <c r="CR1150">
        <f t="shared" si="864"/>
        <v>0</v>
      </c>
      <c r="CS1150">
        <f t="shared" si="865"/>
        <v>0</v>
      </c>
      <c r="CT1150">
        <f t="shared" si="866"/>
        <v>0</v>
      </c>
      <c r="CU1150">
        <f t="shared" si="867"/>
        <v>0</v>
      </c>
      <c r="CV1150">
        <f t="shared" si="868"/>
        <v>0</v>
      </c>
      <c r="CW1150">
        <f t="shared" si="869"/>
        <v>0</v>
      </c>
      <c r="CX1150">
        <f t="shared" si="870"/>
        <v>207.72</v>
      </c>
      <c r="CY1150">
        <f t="shared" si="871"/>
        <v>0</v>
      </c>
      <c r="CZ1150">
        <f t="shared" si="872"/>
        <v>0</v>
      </c>
      <c r="DC1150" t="s">
        <v>3</v>
      </c>
      <c r="DD1150" t="s">
        <v>3</v>
      </c>
      <c r="DE1150" t="s">
        <v>3</v>
      </c>
      <c r="DF1150" t="s">
        <v>3</v>
      </c>
      <c r="DG1150" t="s">
        <v>3</v>
      </c>
      <c r="DH1150" t="s">
        <v>3</v>
      </c>
      <c r="DI1150" t="s">
        <v>3</v>
      </c>
      <c r="DJ1150" t="s">
        <v>3</v>
      </c>
      <c r="DK1150" t="s">
        <v>3</v>
      </c>
      <c r="DL1150" t="s">
        <v>3</v>
      </c>
      <c r="DM1150" t="s">
        <v>3</v>
      </c>
      <c r="DN1150">
        <v>0</v>
      </c>
      <c r="DO1150">
        <v>0</v>
      </c>
      <c r="DP1150">
        <v>1</v>
      </c>
      <c r="DQ1150">
        <v>1</v>
      </c>
      <c r="DU1150">
        <v>1005</v>
      </c>
      <c r="DV1150" t="s">
        <v>165</v>
      </c>
      <c r="DW1150" t="s">
        <v>165</v>
      </c>
      <c r="DX1150">
        <v>1</v>
      </c>
      <c r="DZ1150" t="s">
        <v>3</v>
      </c>
      <c r="EA1150" t="s">
        <v>3</v>
      </c>
      <c r="EB1150" t="s">
        <v>3</v>
      </c>
      <c r="EC1150" t="s">
        <v>3</v>
      </c>
      <c r="EE1150">
        <v>29085443</v>
      </c>
      <c r="EF1150">
        <v>8</v>
      </c>
      <c r="EG1150" t="s">
        <v>153</v>
      </c>
      <c r="EH1150">
        <v>0</v>
      </c>
      <c r="EI1150" t="s">
        <v>3</v>
      </c>
      <c r="EJ1150">
        <v>1</v>
      </c>
      <c r="EK1150">
        <v>500001</v>
      </c>
      <c r="EL1150" t="s">
        <v>154</v>
      </c>
      <c r="EM1150" t="s">
        <v>155</v>
      </c>
      <c r="EO1150" t="s">
        <v>3</v>
      </c>
      <c r="EQ1150">
        <v>0</v>
      </c>
      <c r="ER1150">
        <v>4535.87</v>
      </c>
      <c r="ES1150">
        <v>4535.87</v>
      </c>
      <c r="ET1150">
        <v>0</v>
      </c>
      <c r="EU1150">
        <v>0</v>
      </c>
      <c r="EV1150">
        <v>0</v>
      </c>
      <c r="EW1150">
        <v>0</v>
      </c>
      <c r="EX1150">
        <v>0</v>
      </c>
      <c r="FQ1150">
        <v>0</v>
      </c>
      <c r="FR1150">
        <f t="shared" si="873"/>
        <v>0</v>
      </c>
      <c r="FS1150">
        <v>0</v>
      </c>
      <c r="FX1150">
        <v>0</v>
      </c>
      <c r="FY1150">
        <v>0</v>
      </c>
      <c r="GA1150" t="s">
        <v>3</v>
      </c>
      <c r="GD1150">
        <v>1</v>
      </c>
      <c r="GF1150">
        <v>-1775669208</v>
      </c>
      <c r="GG1150">
        <v>2</v>
      </c>
      <c r="GH1150">
        <v>1</v>
      </c>
      <c r="GI1150">
        <v>2</v>
      </c>
      <c r="GJ1150">
        <v>0</v>
      </c>
      <c r="GK1150">
        <v>0</v>
      </c>
      <c r="GL1150">
        <f t="shared" si="874"/>
        <v>0</v>
      </c>
      <c r="GM1150">
        <f t="shared" si="875"/>
        <v>22135.05</v>
      </c>
      <c r="GN1150">
        <f t="shared" si="876"/>
        <v>22135.05</v>
      </c>
      <c r="GO1150">
        <f t="shared" si="877"/>
        <v>0</v>
      </c>
      <c r="GP1150">
        <f t="shared" si="878"/>
        <v>0</v>
      </c>
      <c r="GR1150">
        <v>0</v>
      </c>
      <c r="GS1150">
        <v>3</v>
      </c>
      <c r="GT1150">
        <v>0</v>
      </c>
      <c r="GU1150" t="s">
        <v>3</v>
      </c>
      <c r="GV1150">
        <f t="shared" si="879"/>
        <v>0</v>
      </c>
      <c r="GW1150">
        <v>1</v>
      </c>
      <c r="GX1150">
        <f t="shared" si="880"/>
        <v>0</v>
      </c>
      <c r="HA1150">
        <v>0</v>
      </c>
      <c r="HB1150">
        <v>0</v>
      </c>
      <c r="HC1150">
        <f t="shared" si="881"/>
        <v>0</v>
      </c>
      <c r="HE1150" t="s">
        <v>3</v>
      </c>
      <c r="HF1150" t="s">
        <v>3</v>
      </c>
      <c r="IK1150">
        <v>0</v>
      </c>
    </row>
    <row r="1151" spans="1:245">
      <c r="A1151">
        <v>18</v>
      </c>
      <c r="B1151">
        <v>0</v>
      </c>
      <c r="C1151">
        <v>1249</v>
      </c>
      <c r="E1151" t="s">
        <v>316</v>
      </c>
      <c r="F1151" t="s">
        <v>185</v>
      </c>
      <c r="G1151" t="s">
        <v>186</v>
      </c>
      <c r="H1151" t="s">
        <v>165</v>
      </c>
      <c r="I1151">
        <f>I1148*J1151</f>
        <v>-2</v>
      </c>
      <c r="J1151">
        <v>-100</v>
      </c>
      <c r="O1151">
        <f t="shared" si="847"/>
        <v>-2078.2800000000002</v>
      </c>
      <c r="P1151">
        <f t="shared" si="848"/>
        <v>-2078.2800000000002</v>
      </c>
      <c r="Q1151">
        <f t="shared" si="849"/>
        <v>0</v>
      </c>
      <c r="R1151">
        <f t="shared" si="850"/>
        <v>0</v>
      </c>
      <c r="S1151">
        <f t="shared" si="851"/>
        <v>0</v>
      </c>
      <c r="T1151">
        <f t="shared" si="852"/>
        <v>0</v>
      </c>
      <c r="U1151">
        <f t="shared" si="853"/>
        <v>0</v>
      </c>
      <c r="V1151">
        <f t="shared" si="854"/>
        <v>0</v>
      </c>
      <c r="W1151">
        <f t="shared" si="855"/>
        <v>0</v>
      </c>
      <c r="X1151">
        <f t="shared" si="856"/>
        <v>0</v>
      </c>
      <c r="Y1151">
        <f t="shared" si="857"/>
        <v>0</v>
      </c>
      <c r="AA1151">
        <v>35806607</v>
      </c>
      <c r="AB1151">
        <f t="shared" si="858"/>
        <v>207</v>
      </c>
      <c r="AC1151">
        <f t="shared" si="859"/>
        <v>207</v>
      </c>
      <c r="AD1151">
        <f>ROUND((((ET1151)-(EU1151))+AE1151),2)</f>
        <v>0</v>
      </c>
      <c r="AE1151">
        <f t="shared" si="882"/>
        <v>0</v>
      </c>
      <c r="AF1151">
        <f t="shared" si="882"/>
        <v>0</v>
      </c>
      <c r="AG1151">
        <f t="shared" si="860"/>
        <v>0</v>
      </c>
      <c r="AH1151">
        <f t="shared" si="883"/>
        <v>0</v>
      </c>
      <c r="AI1151">
        <f t="shared" si="883"/>
        <v>0</v>
      </c>
      <c r="AJ1151">
        <f t="shared" si="861"/>
        <v>0</v>
      </c>
      <c r="AK1151">
        <v>207</v>
      </c>
      <c r="AL1151">
        <v>207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1</v>
      </c>
      <c r="AW1151">
        <v>1</v>
      </c>
      <c r="AZ1151">
        <v>1</v>
      </c>
      <c r="BA1151">
        <v>1</v>
      </c>
      <c r="BB1151">
        <v>1</v>
      </c>
      <c r="BC1151">
        <v>5.0199999999999996</v>
      </c>
      <c r="BD1151" t="s">
        <v>3</v>
      </c>
      <c r="BE1151" t="s">
        <v>3</v>
      </c>
      <c r="BF1151" t="s">
        <v>3</v>
      </c>
      <c r="BG1151" t="s">
        <v>3</v>
      </c>
      <c r="BH1151">
        <v>3</v>
      </c>
      <c r="BI1151">
        <v>1</v>
      </c>
      <c r="BJ1151" t="s">
        <v>317</v>
      </c>
      <c r="BM1151">
        <v>500001</v>
      </c>
      <c r="BN1151">
        <v>0</v>
      </c>
      <c r="BO1151" t="s">
        <v>185</v>
      </c>
      <c r="BP1151">
        <v>1</v>
      </c>
      <c r="BQ1151">
        <v>8</v>
      </c>
      <c r="BR1151">
        <v>1</v>
      </c>
      <c r="BS1151">
        <v>1</v>
      </c>
      <c r="BT1151">
        <v>1</v>
      </c>
      <c r="BU1151">
        <v>1</v>
      </c>
      <c r="BV1151">
        <v>1</v>
      </c>
      <c r="BW1151">
        <v>1</v>
      </c>
      <c r="BX1151">
        <v>1</v>
      </c>
      <c r="BY1151" t="s">
        <v>3</v>
      </c>
      <c r="BZ1151">
        <v>0</v>
      </c>
      <c r="CA1151">
        <v>0</v>
      </c>
      <c r="CE1151">
        <v>0</v>
      </c>
      <c r="CF1151">
        <v>0</v>
      </c>
      <c r="CG1151">
        <v>0</v>
      </c>
      <c r="CM1151">
        <v>0</v>
      </c>
      <c r="CN1151" t="s">
        <v>3</v>
      </c>
      <c r="CO1151">
        <v>0</v>
      </c>
      <c r="CP1151">
        <f t="shared" si="862"/>
        <v>-2078.2800000000002</v>
      </c>
      <c r="CQ1151">
        <f t="shared" si="863"/>
        <v>1039.1399999999999</v>
      </c>
      <c r="CR1151">
        <f t="shared" si="864"/>
        <v>0</v>
      </c>
      <c r="CS1151">
        <f t="shared" si="865"/>
        <v>0</v>
      </c>
      <c r="CT1151">
        <f t="shared" si="866"/>
        <v>0</v>
      </c>
      <c r="CU1151">
        <f t="shared" si="867"/>
        <v>0</v>
      </c>
      <c r="CV1151">
        <f t="shared" si="868"/>
        <v>0</v>
      </c>
      <c r="CW1151">
        <f t="shared" si="869"/>
        <v>0</v>
      </c>
      <c r="CX1151">
        <f t="shared" si="870"/>
        <v>0</v>
      </c>
      <c r="CY1151">
        <f t="shared" si="871"/>
        <v>0</v>
      </c>
      <c r="CZ1151">
        <f t="shared" si="872"/>
        <v>0</v>
      </c>
      <c r="DC1151" t="s">
        <v>3</v>
      </c>
      <c r="DD1151" t="s">
        <v>3</v>
      </c>
      <c r="DE1151" t="s">
        <v>3</v>
      </c>
      <c r="DF1151" t="s">
        <v>3</v>
      </c>
      <c r="DG1151" t="s">
        <v>3</v>
      </c>
      <c r="DH1151" t="s">
        <v>3</v>
      </c>
      <c r="DI1151" t="s">
        <v>3</v>
      </c>
      <c r="DJ1151" t="s">
        <v>3</v>
      </c>
      <c r="DK1151" t="s">
        <v>3</v>
      </c>
      <c r="DL1151" t="s">
        <v>3</v>
      </c>
      <c r="DM1151" t="s">
        <v>3</v>
      </c>
      <c r="DN1151">
        <v>0</v>
      </c>
      <c r="DO1151">
        <v>0</v>
      </c>
      <c r="DP1151">
        <v>1</v>
      </c>
      <c r="DQ1151">
        <v>1</v>
      </c>
      <c r="DU1151">
        <v>1005</v>
      </c>
      <c r="DV1151" t="s">
        <v>165</v>
      </c>
      <c r="DW1151" t="s">
        <v>165</v>
      </c>
      <c r="DX1151">
        <v>1</v>
      </c>
      <c r="DZ1151" t="s">
        <v>3</v>
      </c>
      <c r="EA1151" t="s">
        <v>3</v>
      </c>
      <c r="EB1151" t="s">
        <v>3</v>
      </c>
      <c r="EC1151" t="s">
        <v>3</v>
      </c>
      <c r="EE1151">
        <v>29085443</v>
      </c>
      <c r="EF1151">
        <v>8</v>
      </c>
      <c r="EG1151" t="s">
        <v>153</v>
      </c>
      <c r="EH1151">
        <v>0</v>
      </c>
      <c r="EI1151" t="s">
        <v>3</v>
      </c>
      <c r="EJ1151">
        <v>1</v>
      </c>
      <c r="EK1151">
        <v>500001</v>
      </c>
      <c r="EL1151" t="s">
        <v>154</v>
      </c>
      <c r="EM1151" t="s">
        <v>155</v>
      </c>
      <c r="EO1151" t="s">
        <v>3</v>
      </c>
      <c r="EQ1151">
        <v>32768</v>
      </c>
      <c r="ER1151">
        <v>207</v>
      </c>
      <c r="ES1151">
        <v>207</v>
      </c>
      <c r="ET1151">
        <v>0</v>
      </c>
      <c r="EU1151">
        <v>0</v>
      </c>
      <c r="EV1151">
        <v>0</v>
      </c>
      <c r="EW1151">
        <v>0</v>
      </c>
      <c r="EX1151">
        <v>0</v>
      </c>
      <c r="FQ1151">
        <v>0</v>
      </c>
      <c r="FR1151">
        <f t="shared" si="873"/>
        <v>0</v>
      </c>
      <c r="FS1151">
        <v>0</v>
      </c>
      <c r="FX1151">
        <v>0</v>
      </c>
      <c r="FY1151">
        <v>0</v>
      </c>
      <c r="GA1151" t="s">
        <v>3</v>
      </c>
      <c r="GD1151">
        <v>1</v>
      </c>
      <c r="GF1151">
        <v>-172969429</v>
      </c>
      <c r="GG1151">
        <v>2</v>
      </c>
      <c r="GH1151">
        <v>1</v>
      </c>
      <c r="GI1151">
        <v>2</v>
      </c>
      <c r="GJ1151">
        <v>0</v>
      </c>
      <c r="GK1151">
        <v>0</v>
      </c>
      <c r="GL1151">
        <f t="shared" si="874"/>
        <v>0</v>
      </c>
      <c r="GM1151">
        <f t="shared" si="875"/>
        <v>-2078.2800000000002</v>
      </c>
      <c r="GN1151">
        <f t="shared" si="876"/>
        <v>-2078.2800000000002</v>
      </c>
      <c r="GO1151">
        <f t="shared" si="877"/>
        <v>0</v>
      </c>
      <c r="GP1151">
        <f t="shared" si="878"/>
        <v>0</v>
      </c>
      <c r="GR1151">
        <v>0</v>
      </c>
      <c r="GS1151">
        <v>0</v>
      </c>
      <c r="GT1151">
        <v>0</v>
      </c>
      <c r="GU1151" t="s">
        <v>3</v>
      </c>
      <c r="GV1151">
        <f t="shared" si="879"/>
        <v>0</v>
      </c>
      <c r="GW1151">
        <v>1</v>
      </c>
      <c r="GX1151">
        <f t="shared" si="880"/>
        <v>0</v>
      </c>
      <c r="HA1151">
        <v>0</v>
      </c>
      <c r="HB1151">
        <v>0</v>
      </c>
      <c r="HC1151">
        <f t="shared" si="881"/>
        <v>0</v>
      </c>
      <c r="HE1151" t="s">
        <v>3</v>
      </c>
      <c r="HF1151" t="s">
        <v>3</v>
      </c>
      <c r="IK1151">
        <v>0</v>
      </c>
    </row>
    <row r="1152" spans="1:245">
      <c r="A1152">
        <v>17</v>
      </c>
      <c r="B1152">
        <v>0</v>
      </c>
      <c r="C1152">
        <f>ROW(SmtRes!A1263)</f>
        <v>1263</v>
      </c>
      <c r="D1152">
        <f>ROW(EtalonRes!A1245)</f>
        <v>1245</v>
      </c>
      <c r="E1152" t="s">
        <v>34</v>
      </c>
      <c r="F1152" t="s">
        <v>318</v>
      </c>
      <c r="G1152" t="s">
        <v>319</v>
      </c>
      <c r="H1152" t="s">
        <v>194</v>
      </c>
      <c r="I1152">
        <f>ROUND(28.2/100,9)</f>
        <v>0.28199999999999997</v>
      </c>
      <c r="J1152">
        <v>0</v>
      </c>
      <c r="O1152">
        <f t="shared" si="847"/>
        <v>8176</v>
      </c>
      <c r="P1152">
        <f t="shared" si="848"/>
        <v>4445.45</v>
      </c>
      <c r="Q1152">
        <f t="shared" si="849"/>
        <v>162.91</v>
      </c>
      <c r="R1152">
        <f t="shared" si="850"/>
        <v>13.19</v>
      </c>
      <c r="S1152">
        <f t="shared" si="851"/>
        <v>3567.64</v>
      </c>
      <c r="T1152">
        <f t="shared" si="852"/>
        <v>0</v>
      </c>
      <c r="U1152">
        <f t="shared" si="853"/>
        <v>12.605399999999999</v>
      </c>
      <c r="V1152">
        <f t="shared" si="854"/>
        <v>3.9480000000000001E-2</v>
      </c>
      <c r="W1152">
        <f t="shared" si="855"/>
        <v>0</v>
      </c>
      <c r="X1152">
        <f t="shared" si="856"/>
        <v>3365.98</v>
      </c>
      <c r="Y1152">
        <f t="shared" si="857"/>
        <v>1826.22</v>
      </c>
      <c r="AA1152">
        <v>35806607</v>
      </c>
      <c r="AB1152">
        <f t="shared" si="858"/>
        <v>4236.1000000000004</v>
      </c>
      <c r="AC1152">
        <f t="shared" si="859"/>
        <v>3798.56</v>
      </c>
      <c r="AD1152">
        <f>ROUND((((ET1152)-(EU1152))+AE1152),2)</f>
        <v>56.25</v>
      </c>
      <c r="AE1152">
        <f t="shared" si="882"/>
        <v>1.41</v>
      </c>
      <c r="AF1152">
        <f t="shared" si="882"/>
        <v>381.29</v>
      </c>
      <c r="AG1152">
        <f t="shared" si="860"/>
        <v>0</v>
      </c>
      <c r="AH1152">
        <f t="shared" si="883"/>
        <v>44.7</v>
      </c>
      <c r="AI1152">
        <f t="shared" si="883"/>
        <v>0.14000000000000001</v>
      </c>
      <c r="AJ1152">
        <f t="shared" si="861"/>
        <v>0</v>
      </c>
      <c r="AK1152">
        <v>4236.1000000000004</v>
      </c>
      <c r="AL1152">
        <v>3798.56</v>
      </c>
      <c r="AM1152">
        <v>56.25</v>
      </c>
      <c r="AN1152">
        <v>1.41</v>
      </c>
      <c r="AO1152">
        <v>381.29</v>
      </c>
      <c r="AP1152">
        <v>0</v>
      </c>
      <c r="AQ1152">
        <v>44.7</v>
      </c>
      <c r="AR1152">
        <v>0.14000000000000001</v>
      </c>
      <c r="AS1152">
        <v>0</v>
      </c>
      <c r="AT1152">
        <v>94</v>
      </c>
      <c r="AU1152">
        <v>51</v>
      </c>
      <c r="AV1152">
        <v>1</v>
      </c>
      <c r="AW1152">
        <v>1</v>
      </c>
      <c r="AZ1152">
        <v>1</v>
      </c>
      <c r="BA1152">
        <v>33.18</v>
      </c>
      <c r="BB1152">
        <v>10.27</v>
      </c>
      <c r="BC1152">
        <v>4.1500000000000004</v>
      </c>
      <c r="BD1152" t="s">
        <v>3</v>
      </c>
      <c r="BE1152" t="s">
        <v>3</v>
      </c>
      <c r="BF1152" t="s">
        <v>3</v>
      </c>
      <c r="BG1152" t="s">
        <v>3</v>
      </c>
      <c r="BH1152">
        <v>0</v>
      </c>
      <c r="BI1152">
        <v>1</v>
      </c>
      <c r="BJ1152" t="s">
        <v>320</v>
      </c>
      <c r="BM1152">
        <v>11001</v>
      </c>
      <c r="BN1152">
        <v>0</v>
      </c>
      <c r="BO1152" t="s">
        <v>318</v>
      </c>
      <c r="BP1152">
        <v>1</v>
      </c>
      <c r="BQ1152">
        <v>2</v>
      </c>
      <c r="BR1152">
        <v>0</v>
      </c>
      <c r="BS1152">
        <v>33.18</v>
      </c>
      <c r="BT1152">
        <v>1</v>
      </c>
      <c r="BU1152">
        <v>1</v>
      </c>
      <c r="BV1152">
        <v>1</v>
      </c>
      <c r="BW1152">
        <v>1</v>
      </c>
      <c r="BX1152">
        <v>1</v>
      </c>
      <c r="BY1152" t="s">
        <v>3</v>
      </c>
      <c r="BZ1152">
        <v>123</v>
      </c>
      <c r="CA1152">
        <v>75</v>
      </c>
      <c r="CE1152">
        <v>0</v>
      </c>
      <c r="CF1152">
        <v>0</v>
      </c>
      <c r="CG1152">
        <v>0</v>
      </c>
      <c r="CM1152">
        <v>0</v>
      </c>
      <c r="CN1152" t="s">
        <v>3</v>
      </c>
      <c r="CO1152">
        <v>0</v>
      </c>
      <c r="CP1152">
        <f t="shared" si="862"/>
        <v>8176</v>
      </c>
      <c r="CQ1152">
        <f t="shared" si="863"/>
        <v>15764.024000000001</v>
      </c>
      <c r="CR1152">
        <f t="shared" si="864"/>
        <v>577.6875</v>
      </c>
      <c r="CS1152">
        <f t="shared" si="865"/>
        <v>46.783799999999999</v>
      </c>
      <c r="CT1152">
        <f t="shared" si="866"/>
        <v>12651.2022</v>
      </c>
      <c r="CU1152">
        <f t="shared" si="867"/>
        <v>0</v>
      </c>
      <c r="CV1152">
        <f t="shared" si="868"/>
        <v>44.7</v>
      </c>
      <c r="CW1152">
        <f t="shared" si="869"/>
        <v>0.14000000000000001</v>
      </c>
      <c r="CX1152">
        <f t="shared" si="870"/>
        <v>0</v>
      </c>
      <c r="CY1152">
        <f t="shared" si="871"/>
        <v>3365.9802</v>
      </c>
      <c r="CZ1152">
        <f t="shared" si="872"/>
        <v>1826.2232999999999</v>
      </c>
      <c r="DC1152" t="s">
        <v>3</v>
      </c>
      <c r="DD1152" t="s">
        <v>3</v>
      </c>
      <c r="DE1152" t="s">
        <v>3</v>
      </c>
      <c r="DF1152" t="s">
        <v>3</v>
      </c>
      <c r="DG1152" t="s">
        <v>3</v>
      </c>
      <c r="DH1152" t="s">
        <v>3</v>
      </c>
      <c r="DI1152" t="s">
        <v>3</v>
      </c>
      <c r="DJ1152" t="s">
        <v>3</v>
      </c>
      <c r="DK1152" t="s">
        <v>3</v>
      </c>
      <c r="DL1152" t="s">
        <v>3</v>
      </c>
      <c r="DM1152" t="s">
        <v>3</v>
      </c>
      <c r="DN1152">
        <v>0</v>
      </c>
      <c r="DO1152">
        <v>0</v>
      </c>
      <c r="DP1152">
        <v>1</v>
      </c>
      <c r="DQ1152">
        <v>1</v>
      </c>
      <c r="DU1152">
        <v>1013</v>
      </c>
      <c r="DV1152" t="s">
        <v>194</v>
      </c>
      <c r="DW1152" t="s">
        <v>194</v>
      </c>
      <c r="DX1152">
        <v>1</v>
      </c>
      <c r="DZ1152" t="s">
        <v>3</v>
      </c>
      <c r="EA1152" t="s">
        <v>3</v>
      </c>
      <c r="EB1152" t="s">
        <v>3</v>
      </c>
      <c r="EC1152" t="s">
        <v>3</v>
      </c>
      <c r="EE1152">
        <v>29085511</v>
      </c>
      <c r="EF1152">
        <v>2</v>
      </c>
      <c r="EG1152" t="s">
        <v>145</v>
      </c>
      <c r="EH1152">
        <v>0</v>
      </c>
      <c r="EI1152" t="s">
        <v>3</v>
      </c>
      <c r="EJ1152">
        <v>1</v>
      </c>
      <c r="EK1152">
        <v>11001</v>
      </c>
      <c r="EL1152" t="s">
        <v>22</v>
      </c>
      <c r="EM1152" t="s">
        <v>196</v>
      </c>
      <c r="EO1152" t="s">
        <v>3</v>
      </c>
      <c r="EQ1152">
        <v>0</v>
      </c>
      <c r="ER1152">
        <v>4236.1000000000004</v>
      </c>
      <c r="ES1152">
        <v>3798.56</v>
      </c>
      <c r="ET1152">
        <v>56.25</v>
      </c>
      <c r="EU1152">
        <v>1.41</v>
      </c>
      <c r="EV1152">
        <v>381.29</v>
      </c>
      <c r="EW1152">
        <v>44.7</v>
      </c>
      <c r="EX1152">
        <v>0.14000000000000001</v>
      </c>
      <c r="EY1152">
        <v>0</v>
      </c>
      <c r="FQ1152">
        <v>0</v>
      </c>
      <c r="FR1152">
        <f t="shared" si="873"/>
        <v>0</v>
      </c>
      <c r="FS1152">
        <v>0</v>
      </c>
      <c r="FT1152" t="s">
        <v>148</v>
      </c>
      <c r="FU1152" t="s">
        <v>24</v>
      </c>
      <c r="FV1152" t="s">
        <v>24</v>
      </c>
      <c r="FW1152" t="s">
        <v>25</v>
      </c>
      <c r="FX1152">
        <v>110.7</v>
      </c>
      <c r="FY1152">
        <v>63.75</v>
      </c>
      <c r="GA1152" t="s">
        <v>3</v>
      </c>
      <c r="GD1152">
        <v>1</v>
      </c>
      <c r="GF1152">
        <v>-169318418</v>
      </c>
      <c r="GG1152">
        <v>2</v>
      </c>
      <c r="GH1152">
        <v>1</v>
      </c>
      <c r="GI1152">
        <v>2</v>
      </c>
      <c r="GJ1152">
        <v>0</v>
      </c>
      <c r="GK1152">
        <v>0</v>
      </c>
      <c r="GL1152">
        <f t="shared" si="874"/>
        <v>0</v>
      </c>
      <c r="GM1152">
        <f t="shared" si="875"/>
        <v>13368.2</v>
      </c>
      <c r="GN1152">
        <f t="shared" si="876"/>
        <v>13368.2</v>
      </c>
      <c r="GO1152">
        <f t="shared" si="877"/>
        <v>0</v>
      </c>
      <c r="GP1152">
        <f t="shared" si="878"/>
        <v>0</v>
      </c>
      <c r="GR1152">
        <v>0</v>
      </c>
      <c r="GS1152">
        <v>3</v>
      </c>
      <c r="GT1152">
        <v>0</v>
      </c>
      <c r="GU1152" t="s">
        <v>3</v>
      </c>
      <c r="GV1152">
        <f t="shared" si="879"/>
        <v>0</v>
      </c>
      <c r="GW1152">
        <v>1</v>
      </c>
      <c r="GX1152">
        <f t="shared" si="880"/>
        <v>0</v>
      </c>
      <c r="HA1152">
        <v>0</v>
      </c>
      <c r="HB1152">
        <v>0</v>
      </c>
      <c r="HC1152">
        <f t="shared" si="881"/>
        <v>0</v>
      </c>
      <c r="HE1152" t="s">
        <v>3</v>
      </c>
      <c r="HF1152" t="s">
        <v>3</v>
      </c>
      <c r="IK1152">
        <v>0</v>
      </c>
    </row>
    <row r="1153" spans="1:245">
      <c r="A1153">
        <v>17</v>
      </c>
      <c r="B1153">
        <v>0</v>
      </c>
      <c r="C1153">
        <f>ROW(SmtRes!A1271)</f>
        <v>1271</v>
      </c>
      <c r="D1153">
        <f>ROW(EtalonRes!A1253)</f>
        <v>1253</v>
      </c>
      <c r="E1153" t="s">
        <v>39</v>
      </c>
      <c r="F1153" t="s">
        <v>197</v>
      </c>
      <c r="G1153" t="s">
        <v>198</v>
      </c>
      <c r="H1153" t="s">
        <v>37</v>
      </c>
      <c r="I1153">
        <f>ROUND(28.2/100,9)</f>
        <v>0.28199999999999997</v>
      </c>
      <c r="J1153">
        <v>0</v>
      </c>
      <c r="O1153">
        <f t="shared" si="847"/>
        <v>16888.41</v>
      </c>
      <c r="P1153">
        <f t="shared" si="848"/>
        <v>11723.42</v>
      </c>
      <c r="Q1153">
        <f t="shared" si="849"/>
        <v>318.75</v>
      </c>
      <c r="R1153">
        <f t="shared" si="850"/>
        <v>73.260000000000005</v>
      </c>
      <c r="S1153">
        <f t="shared" si="851"/>
        <v>4846.24</v>
      </c>
      <c r="T1153">
        <f t="shared" si="852"/>
        <v>0</v>
      </c>
      <c r="U1153">
        <f t="shared" si="853"/>
        <v>17.12304</v>
      </c>
      <c r="V1153">
        <f t="shared" si="854"/>
        <v>0.16355999999999998</v>
      </c>
      <c r="W1153">
        <f t="shared" si="855"/>
        <v>0</v>
      </c>
      <c r="X1153">
        <f t="shared" si="856"/>
        <v>4624.33</v>
      </c>
      <c r="Y1153">
        <f t="shared" si="857"/>
        <v>2508.9499999999998</v>
      </c>
      <c r="AA1153">
        <v>35806607</v>
      </c>
      <c r="AB1153">
        <f t="shared" si="858"/>
        <v>6972.36</v>
      </c>
      <c r="AC1153">
        <f t="shared" si="859"/>
        <v>6356.64</v>
      </c>
      <c r="AD1153">
        <f>ROUND((((ET1153)-(EU1153))+AE1153),2)</f>
        <v>97.78</v>
      </c>
      <c r="AE1153">
        <f t="shared" si="882"/>
        <v>7.83</v>
      </c>
      <c r="AF1153">
        <f t="shared" si="882"/>
        <v>517.94000000000005</v>
      </c>
      <c r="AG1153">
        <f t="shared" si="860"/>
        <v>0</v>
      </c>
      <c r="AH1153">
        <f t="shared" si="883"/>
        <v>60.72</v>
      </c>
      <c r="AI1153">
        <f t="shared" si="883"/>
        <v>0.57999999999999996</v>
      </c>
      <c r="AJ1153">
        <f t="shared" si="861"/>
        <v>0</v>
      </c>
      <c r="AK1153">
        <v>6972.36</v>
      </c>
      <c r="AL1153">
        <v>6356.64</v>
      </c>
      <c r="AM1153">
        <v>97.78</v>
      </c>
      <c r="AN1153">
        <v>7.83</v>
      </c>
      <c r="AO1153">
        <v>517.94000000000005</v>
      </c>
      <c r="AP1153">
        <v>0</v>
      </c>
      <c r="AQ1153">
        <v>60.72</v>
      </c>
      <c r="AR1153">
        <v>0.57999999999999996</v>
      </c>
      <c r="AS1153">
        <v>0</v>
      </c>
      <c r="AT1153">
        <v>94</v>
      </c>
      <c r="AU1153">
        <v>51</v>
      </c>
      <c r="AV1153">
        <v>1</v>
      </c>
      <c r="AW1153">
        <v>1</v>
      </c>
      <c r="AZ1153">
        <v>1</v>
      </c>
      <c r="BA1153">
        <v>33.18</v>
      </c>
      <c r="BB1153">
        <v>11.56</v>
      </c>
      <c r="BC1153">
        <v>6.54</v>
      </c>
      <c r="BD1153" t="s">
        <v>3</v>
      </c>
      <c r="BE1153" t="s">
        <v>3</v>
      </c>
      <c r="BF1153" t="s">
        <v>3</v>
      </c>
      <c r="BG1153" t="s">
        <v>3</v>
      </c>
      <c r="BH1153">
        <v>0</v>
      </c>
      <c r="BI1153">
        <v>1</v>
      </c>
      <c r="BJ1153" t="s">
        <v>199</v>
      </c>
      <c r="BM1153">
        <v>11001</v>
      </c>
      <c r="BN1153">
        <v>0</v>
      </c>
      <c r="BO1153" t="s">
        <v>197</v>
      </c>
      <c r="BP1153">
        <v>1</v>
      </c>
      <c r="BQ1153">
        <v>2</v>
      </c>
      <c r="BR1153">
        <v>0</v>
      </c>
      <c r="BS1153">
        <v>33.18</v>
      </c>
      <c r="BT1153">
        <v>1</v>
      </c>
      <c r="BU1153">
        <v>1</v>
      </c>
      <c r="BV1153">
        <v>1</v>
      </c>
      <c r="BW1153">
        <v>1</v>
      </c>
      <c r="BX1153">
        <v>1</v>
      </c>
      <c r="BY1153" t="s">
        <v>3</v>
      </c>
      <c r="BZ1153">
        <v>123</v>
      </c>
      <c r="CA1153">
        <v>75</v>
      </c>
      <c r="CE1153">
        <v>0</v>
      </c>
      <c r="CF1153">
        <v>0</v>
      </c>
      <c r="CG1153">
        <v>0</v>
      </c>
      <c r="CM1153">
        <v>0</v>
      </c>
      <c r="CN1153" t="s">
        <v>3</v>
      </c>
      <c r="CO1153">
        <v>0</v>
      </c>
      <c r="CP1153">
        <f t="shared" si="862"/>
        <v>16888.41</v>
      </c>
      <c r="CQ1153">
        <f t="shared" si="863"/>
        <v>41572.425600000002</v>
      </c>
      <c r="CR1153">
        <f t="shared" si="864"/>
        <v>1130.3368</v>
      </c>
      <c r="CS1153">
        <f t="shared" si="865"/>
        <v>259.79939999999999</v>
      </c>
      <c r="CT1153">
        <f t="shared" si="866"/>
        <v>17185.249200000002</v>
      </c>
      <c r="CU1153">
        <f t="shared" si="867"/>
        <v>0</v>
      </c>
      <c r="CV1153">
        <f t="shared" si="868"/>
        <v>60.72</v>
      </c>
      <c r="CW1153">
        <f t="shared" si="869"/>
        <v>0.57999999999999996</v>
      </c>
      <c r="CX1153">
        <f t="shared" si="870"/>
        <v>0</v>
      </c>
      <c r="CY1153">
        <f t="shared" si="871"/>
        <v>4624.33</v>
      </c>
      <c r="CZ1153">
        <f t="shared" si="872"/>
        <v>2508.9450000000002</v>
      </c>
      <c r="DC1153" t="s">
        <v>3</v>
      </c>
      <c r="DD1153" t="s">
        <v>3</v>
      </c>
      <c r="DE1153" t="s">
        <v>3</v>
      </c>
      <c r="DF1153" t="s">
        <v>3</v>
      </c>
      <c r="DG1153" t="s">
        <v>3</v>
      </c>
      <c r="DH1153" t="s">
        <v>3</v>
      </c>
      <c r="DI1153" t="s">
        <v>3</v>
      </c>
      <c r="DJ1153" t="s">
        <v>3</v>
      </c>
      <c r="DK1153" t="s">
        <v>3</v>
      </c>
      <c r="DL1153" t="s">
        <v>3</v>
      </c>
      <c r="DM1153" t="s">
        <v>3</v>
      </c>
      <c r="DN1153">
        <v>0</v>
      </c>
      <c r="DO1153">
        <v>0</v>
      </c>
      <c r="DP1153">
        <v>1</v>
      </c>
      <c r="DQ1153">
        <v>1</v>
      </c>
      <c r="DU1153">
        <v>1013</v>
      </c>
      <c r="DV1153" t="s">
        <v>37</v>
      </c>
      <c r="DW1153" t="s">
        <v>37</v>
      </c>
      <c r="DX1153">
        <v>1</v>
      </c>
      <c r="DZ1153" t="s">
        <v>3</v>
      </c>
      <c r="EA1153" t="s">
        <v>3</v>
      </c>
      <c r="EB1153" t="s">
        <v>3</v>
      </c>
      <c r="EC1153" t="s">
        <v>3</v>
      </c>
      <c r="EE1153">
        <v>29085511</v>
      </c>
      <c r="EF1153">
        <v>2</v>
      </c>
      <c r="EG1153" t="s">
        <v>145</v>
      </c>
      <c r="EH1153">
        <v>0</v>
      </c>
      <c r="EI1153" t="s">
        <v>3</v>
      </c>
      <c r="EJ1153">
        <v>1</v>
      </c>
      <c r="EK1153">
        <v>11001</v>
      </c>
      <c r="EL1153" t="s">
        <v>22</v>
      </c>
      <c r="EM1153" t="s">
        <v>196</v>
      </c>
      <c r="EO1153" t="s">
        <v>3</v>
      </c>
      <c r="EQ1153">
        <v>0</v>
      </c>
      <c r="ER1153">
        <v>6972.36</v>
      </c>
      <c r="ES1153">
        <v>6356.64</v>
      </c>
      <c r="ET1153">
        <v>97.78</v>
      </c>
      <c r="EU1153">
        <v>7.83</v>
      </c>
      <c r="EV1153">
        <v>517.94000000000005</v>
      </c>
      <c r="EW1153">
        <v>60.72</v>
      </c>
      <c r="EX1153">
        <v>0.57999999999999996</v>
      </c>
      <c r="EY1153">
        <v>0</v>
      </c>
      <c r="FQ1153">
        <v>0</v>
      </c>
      <c r="FR1153">
        <f t="shared" si="873"/>
        <v>0</v>
      </c>
      <c r="FS1153">
        <v>0</v>
      </c>
      <c r="FT1153" t="s">
        <v>148</v>
      </c>
      <c r="FU1153" t="s">
        <v>24</v>
      </c>
      <c r="FV1153" t="s">
        <v>24</v>
      </c>
      <c r="FW1153" t="s">
        <v>25</v>
      </c>
      <c r="FX1153">
        <v>110.7</v>
      </c>
      <c r="FY1153">
        <v>63.75</v>
      </c>
      <c r="GA1153" t="s">
        <v>3</v>
      </c>
      <c r="GD1153">
        <v>1</v>
      </c>
      <c r="GF1153">
        <v>1837524583</v>
      </c>
      <c r="GG1153">
        <v>2</v>
      </c>
      <c r="GH1153">
        <v>1</v>
      </c>
      <c r="GI1153">
        <v>2</v>
      </c>
      <c r="GJ1153">
        <v>0</v>
      </c>
      <c r="GK1153">
        <v>0</v>
      </c>
      <c r="GL1153">
        <f t="shared" si="874"/>
        <v>0</v>
      </c>
      <c r="GM1153">
        <f t="shared" si="875"/>
        <v>24021.69</v>
      </c>
      <c r="GN1153">
        <f t="shared" si="876"/>
        <v>24021.69</v>
      </c>
      <c r="GO1153">
        <f t="shared" si="877"/>
        <v>0</v>
      </c>
      <c r="GP1153">
        <f t="shared" si="878"/>
        <v>0</v>
      </c>
      <c r="GR1153">
        <v>0</v>
      </c>
      <c r="GS1153">
        <v>3</v>
      </c>
      <c r="GT1153">
        <v>0</v>
      </c>
      <c r="GU1153" t="s">
        <v>3</v>
      </c>
      <c r="GV1153">
        <f t="shared" si="879"/>
        <v>0</v>
      </c>
      <c r="GW1153">
        <v>1</v>
      </c>
      <c r="GX1153">
        <f t="shared" si="880"/>
        <v>0</v>
      </c>
      <c r="HA1153">
        <v>0</v>
      </c>
      <c r="HB1153">
        <v>0</v>
      </c>
      <c r="HC1153">
        <f t="shared" si="881"/>
        <v>0</v>
      </c>
      <c r="HE1153" t="s">
        <v>3</v>
      </c>
      <c r="HF1153" t="s">
        <v>3</v>
      </c>
      <c r="IK1153">
        <v>0</v>
      </c>
    </row>
    <row r="1154" spans="1:245">
      <c r="A1154">
        <v>17</v>
      </c>
      <c r="B1154">
        <v>0</v>
      </c>
      <c r="C1154">
        <f>ROW(SmtRes!A1278)</f>
        <v>1278</v>
      </c>
      <c r="D1154">
        <f>ROW(EtalonRes!A1260)</f>
        <v>1260</v>
      </c>
      <c r="E1154" t="s">
        <v>44</v>
      </c>
      <c r="F1154" t="s">
        <v>200</v>
      </c>
      <c r="G1154" t="s">
        <v>201</v>
      </c>
      <c r="H1154" t="s">
        <v>194</v>
      </c>
      <c r="I1154">
        <f>ROUND(28.2/100,9)</f>
        <v>0.28199999999999997</v>
      </c>
      <c r="J1154">
        <v>0</v>
      </c>
      <c r="O1154">
        <f t="shared" si="847"/>
        <v>14609.25</v>
      </c>
      <c r="P1154">
        <f t="shared" si="848"/>
        <v>10423.84</v>
      </c>
      <c r="Q1154">
        <f t="shared" si="849"/>
        <v>1437.33</v>
      </c>
      <c r="R1154">
        <f t="shared" si="850"/>
        <v>788.31</v>
      </c>
      <c r="S1154">
        <f t="shared" si="851"/>
        <v>2748.08</v>
      </c>
      <c r="T1154">
        <f t="shared" si="852"/>
        <v>0</v>
      </c>
      <c r="U1154">
        <f t="shared" si="853"/>
        <v>10.137617999999998</v>
      </c>
      <c r="V1154">
        <f t="shared" si="854"/>
        <v>2.3617499999999998</v>
      </c>
      <c r="W1154">
        <f t="shared" si="855"/>
        <v>0</v>
      </c>
      <c r="X1154">
        <f t="shared" si="856"/>
        <v>3324.21</v>
      </c>
      <c r="Y1154">
        <f t="shared" si="857"/>
        <v>1803.56</v>
      </c>
      <c r="AA1154">
        <v>35806607</v>
      </c>
      <c r="AB1154">
        <f t="shared" si="858"/>
        <v>6346.71</v>
      </c>
      <c r="AC1154">
        <f t="shared" si="859"/>
        <v>5583.68</v>
      </c>
      <c r="AD1154">
        <f>ROUND(((((ET1154*1.25))-((EU1154*1.25)))+AE1154),2)</f>
        <v>469.33</v>
      </c>
      <c r="AE1154">
        <f>ROUND(((EU1154*1.25)),2)</f>
        <v>84.25</v>
      </c>
      <c r="AF1154">
        <f>ROUND(((EV1154*1.15)),2)</f>
        <v>293.7</v>
      </c>
      <c r="AG1154">
        <f t="shared" si="860"/>
        <v>0</v>
      </c>
      <c r="AH1154">
        <f>((EW1154*1.15))</f>
        <v>35.948999999999998</v>
      </c>
      <c r="AI1154">
        <f>((EX1154*1.25))</f>
        <v>8.375</v>
      </c>
      <c r="AJ1154">
        <f t="shared" si="861"/>
        <v>0</v>
      </c>
      <c r="AK1154">
        <v>6214.53</v>
      </c>
      <c r="AL1154">
        <v>5583.68</v>
      </c>
      <c r="AM1154">
        <v>375.46</v>
      </c>
      <c r="AN1154">
        <v>67.400000000000006</v>
      </c>
      <c r="AO1154">
        <v>255.39</v>
      </c>
      <c r="AP1154">
        <v>0</v>
      </c>
      <c r="AQ1154">
        <v>31.26</v>
      </c>
      <c r="AR1154">
        <v>6.7</v>
      </c>
      <c r="AS1154">
        <v>0</v>
      </c>
      <c r="AT1154">
        <v>94</v>
      </c>
      <c r="AU1154">
        <v>51</v>
      </c>
      <c r="AV1154">
        <v>1</v>
      </c>
      <c r="AW1154">
        <v>1</v>
      </c>
      <c r="AZ1154">
        <v>1</v>
      </c>
      <c r="BA1154">
        <v>33.18</v>
      </c>
      <c r="BB1154">
        <v>10.86</v>
      </c>
      <c r="BC1154">
        <v>6.62</v>
      </c>
      <c r="BD1154" t="s">
        <v>3</v>
      </c>
      <c r="BE1154" t="s">
        <v>3</v>
      </c>
      <c r="BF1154" t="s">
        <v>3</v>
      </c>
      <c r="BG1154" t="s">
        <v>3</v>
      </c>
      <c r="BH1154">
        <v>0</v>
      </c>
      <c r="BI1154">
        <v>1</v>
      </c>
      <c r="BJ1154" t="s">
        <v>202</v>
      </c>
      <c r="BM1154">
        <v>11001</v>
      </c>
      <c r="BN1154">
        <v>0</v>
      </c>
      <c r="BO1154" t="s">
        <v>200</v>
      </c>
      <c r="BP1154">
        <v>1</v>
      </c>
      <c r="BQ1154">
        <v>2</v>
      </c>
      <c r="BR1154">
        <v>0</v>
      </c>
      <c r="BS1154">
        <v>33.18</v>
      </c>
      <c r="BT1154">
        <v>1</v>
      </c>
      <c r="BU1154">
        <v>1</v>
      </c>
      <c r="BV1154">
        <v>1</v>
      </c>
      <c r="BW1154">
        <v>1</v>
      </c>
      <c r="BX1154">
        <v>1</v>
      </c>
      <c r="BY1154" t="s">
        <v>3</v>
      </c>
      <c r="BZ1154">
        <v>123</v>
      </c>
      <c r="CA1154">
        <v>75</v>
      </c>
      <c r="CE1154">
        <v>0</v>
      </c>
      <c r="CF1154">
        <v>0</v>
      </c>
      <c r="CG1154">
        <v>0</v>
      </c>
      <c r="CM1154">
        <v>0</v>
      </c>
      <c r="CN1154" t="s">
        <v>3</v>
      </c>
      <c r="CO1154">
        <v>0</v>
      </c>
      <c r="CP1154">
        <f t="shared" si="862"/>
        <v>14609.25</v>
      </c>
      <c r="CQ1154">
        <f t="shared" si="863"/>
        <v>36963.961600000002</v>
      </c>
      <c r="CR1154">
        <f t="shared" si="864"/>
        <v>5096.9237999999996</v>
      </c>
      <c r="CS1154">
        <f t="shared" si="865"/>
        <v>2795.415</v>
      </c>
      <c r="CT1154">
        <f t="shared" si="866"/>
        <v>9744.9660000000003</v>
      </c>
      <c r="CU1154">
        <f t="shared" si="867"/>
        <v>0</v>
      </c>
      <c r="CV1154">
        <f t="shared" si="868"/>
        <v>35.948999999999998</v>
      </c>
      <c r="CW1154">
        <f t="shared" si="869"/>
        <v>8.375</v>
      </c>
      <c r="CX1154">
        <f t="shared" si="870"/>
        <v>0</v>
      </c>
      <c r="CY1154">
        <f t="shared" si="871"/>
        <v>3324.2065999999995</v>
      </c>
      <c r="CZ1154">
        <f t="shared" si="872"/>
        <v>1803.5588999999998</v>
      </c>
      <c r="DC1154" t="s">
        <v>3</v>
      </c>
      <c r="DD1154" t="s">
        <v>3</v>
      </c>
      <c r="DE1154" t="s">
        <v>143</v>
      </c>
      <c r="DF1154" t="s">
        <v>143</v>
      </c>
      <c r="DG1154" t="s">
        <v>144</v>
      </c>
      <c r="DH1154" t="s">
        <v>3</v>
      </c>
      <c r="DI1154" t="s">
        <v>144</v>
      </c>
      <c r="DJ1154" t="s">
        <v>143</v>
      </c>
      <c r="DK1154" t="s">
        <v>3</v>
      </c>
      <c r="DL1154" t="s">
        <v>3</v>
      </c>
      <c r="DM1154" t="s">
        <v>3</v>
      </c>
      <c r="DN1154">
        <v>0</v>
      </c>
      <c r="DO1154">
        <v>0</v>
      </c>
      <c r="DP1154">
        <v>1</v>
      </c>
      <c r="DQ1154">
        <v>1</v>
      </c>
      <c r="DU1154">
        <v>1013</v>
      </c>
      <c r="DV1154" t="s">
        <v>194</v>
      </c>
      <c r="DW1154" t="s">
        <v>194</v>
      </c>
      <c r="DX1154">
        <v>1</v>
      </c>
      <c r="DZ1154" t="s">
        <v>3</v>
      </c>
      <c r="EA1154" t="s">
        <v>3</v>
      </c>
      <c r="EB1154" t="s">
        <v>3</v>
      </c>
      <c r="EC1154" t="s">
        <v>3</v>
      </c>
      <c r="EE1154">
        <v>29085511</v>
      </c>
      <c r="EF1154">
        <v>2</v>
      </c>
      <c r="EG1154" t="s">
        <v>145</v>
      </c>
      <c r="EH1154">
        <v>0</v>
      </c>
      <c r="EI1154" t="s">
        <v>3</v>
      </c>
      <c r="EJ1154">
        <v>1</v>
      </c>
      <c r="EK1154">
        <v>11001</v>
      </c>
      <c r="EL1154" t="s">
        <v>22</v>
      </c>
      <c r="EM1154" t="s">
        <v>196</v>
      </c>
      <c r="EO1154" t="s">
        <v>3</v>
      </c>
      <c r="EQ1154">
        <v>0</v>
      </c>
      <c r="ER1154">
        <v>6214.53</v>
      </c>
      <c r="ES1154">
        <v>5583.68</v>
      </c>
      <c r="ET1154">
        <v>375.46</v>
      </c>
      <c r="EU1154">
        <v>67.400000000000006</v>
      </c>
      <c r="EV1154">
        <v>255.39</v>
      </c>
      <c r="EW1154">
        <v>31.26</v>
      </c>
      <c r="EX1154">
        <v>6.7</v>
      </c>
      <c r="EY1154">
        <v>0</v>
      </c>
      <c r="FQ1154">
        <v>0</v>
      </c>
      <c r="FR1154">
        <f t="shared" si="873"/>
        <v>0</v>
      </c>
      <c r="FS1154">
        <v>0</v>
      </c>
      <c r="FT1154" t="s">
        <v>148</v>
      </c>
      <c r="FU1154" t="s">
        <v>24</v>
      </c>
      <c r="FV1154" t="s">
        <v>24</v>
      </c>
      <c r="FW1154" t="s">
        <v>25</v>
      </c>
      <c r="FX1154">
        <v>110.7</v>
      </c>
      <c r="FY1154">
        <v>63.75</v>
      </c>
      <c r="GA1154" t="s">
        <v>3</v>
      </c>
      <c r="GD1154">
        <v>1</v>
      </c>
      <c r="GF1154">
        <v>1220877284</v>
      </c>
      <c r="GG1154">
        <v>2</v>
      </c>
      <c r="GH1154">
        <v>1</v>
      </c>
      <c r="GI1154">
        <v>2</v>
      </c>
      <c r="GJ1154">
        <v>0</v>
      </c>
      <c r="GK1154">
        <v>0</v>
      </c>
      <c r="GL1154">
        <f t="shared" si="874"/>
        <v>0</v>
      </c>
      <c r="GM1154">
        <f t="shared" si="875"/>
        <v>19737.02</v>
      </c>
      <c r="GN1154">
        <f t="shared" si="876"/>
        <v>19737.02</v>
      </c>
      <c r="GO1154">
        <f t="shared" si="877"/>
        <v>0</v>
      </c>
      <c r="GP1154">
        <f t="shared" si="878"/>
        <v>0</v>
      </c>
      <c r="GR1154">
        <v>0</v>
      </c>
      <c r="GS1154">
        <v>3</v>
      </c>
      <c r="GT1154">
        <v>0</v>
      </c>
      <c r="GU1154" t="s">
        <v>3</v>
      </c>
      <c r="GV1154">
        <f t="shared" si="879"/>
        <v>0</v>
      </c>
      <c r="GW1154">
        <v>1</v>
      </c>
      <c r="GX1154">
        <f t="shared" si="880"/>
        <v>0</v>
      </c>
      <c r="HA1154">
        <v>0</v>
      </c>
      <c r="HB1154">
        <v>0</v>
      </c>
      <c r="HC1154">
        <f t="shared" si="881"/>
        <v>0</v>
      </c>
      <c r="HE1154" t="s">
        <v>3</v>
      </c>
      <c r="HF1154" t="s">
        <v>3</v>
      </c>
      <c r="IK1154">
        <v>0</v>
      </c>
    </row>
    <row r="1155" spans="1:245">
      <c r="A1155">
        <v>17</v>
      </c>
      <c r="B1155">
        <v>0</v>
      </c>
      <c r="C1155">
        <f>ROW(SmtRes!A1286)</f>
        <v>1286</v>
      </c>
      <c r="D1155">
        <f>ROW(EtalonRes!A1267)</f>
        <v>1267</v>
      </c>
      <c r="E1155" t="s">
        <v>52</v>
      </c>
      <c r="F1155" t="s">
        <v>321</v>
      </c>
      <c r="G1155" t="s">
        <v>322</v>
      </c>
      <c r="H1155" t="s">
        <v>37</v>
      </c>
      <c r="I1155">
        <f>ROUND(28.2/100,9)</f>
        <v>0.28199999999999997</v>
      </c>
      <c r="J1155">
        <v>0</v>
      </c>
      <c r="O1155">
        <f t="shared" si="847"/>
        <v>8469.84</v>
      </c>
      <c r="P1155">
        <f t="shared" si="848"/>
        <v>5415.46</v>
      </c>
      <c r="Q1155">
        <f t="shared" si="849"/>
        <v>245.76</v>
      </c>
      <c r="R1155">
        <f t="shared" si="850"/>
        <v>53.71</v>
      </c>
      <c r="S1155">
        <f t="shared" si="851"/>
        <v>2808.62</v>
      </c>
      <c r="T1155">
        <f t="shared" si="852"/>
        <v>0</v>
      </c>
      <c r="U1155">
        <f t="shared" si="853"/>
        <v>10.186262999999999</v>
      </c>
      <c r="V1155">
        <f t="shared" si="854"/>
        <v>0.11985</v>
      </c>
      <c r="W1155">
        <f t="shared" si="855"/>
        <v>0</v>
      </c>
      <c r="X1155">
        <f t="shared" si="856"/>
        <v>2690.59</v>
      </c>
      <c r="Y1155">
        <f t="shared" si="857"/>
        <v>1459.79</v>
      </c>
      <c r="AA1155">
        <v>35806607</v>
      </c>
      <c r="AB1155">
        <f t="shared" si="858"/>
        <v>7371.48</v>
      </c>
      <c r="AC1155">
        <f t="shared" si="859"/>
        <v>6983.19</v>
      </c>
      <c r="AD1155">
        <f>ROUND(((((ET1155*1.25))-((EU1155*1.25)))+AE1155),2)</f>
        <v>88.12</v>
      </c>
      <c r="AE1155">
        <f>ROUND(((EU1155*1.25)),2)</f>
        <v>5.74</v>
      </c>
      <c r="AF1155">
        <f>ROUND(((EV1155*1.15)),2)</f>
        <v>300.17</v>
      </c>
      <c r="AG1155">
        <f t="shared" si="860"/>
        <v>0</v>
      </c>
      <c r="AH1155">
        <f>((EW1155*1.15))</f>
        <v>36.121499999999997</v>
      </c>
      <c r="AI1155">
        <f>((EX1155*1.25))</f>
        <v>0.42500000000000004</v>
      </c>
      <c r="AJ1155">
        <f t="shared" si="861"/>
        <v>0</v>
      </c>
      <c r="AK1155">
        <v>7314.7</v>
      </c>
      <c r="AL1155">
        <v>6983.19</v>
      </c>
      <c r="AM1155">
        <v>70.489999999999995</v>
      </c>
      <c r="AN1155">
        <v>4.59</v>
      </c>
      <c r="AO1155">
        <v>261.02</v>
      </c>
      <c r="AP1155">
        <v>0</v>
      </c>
      <c r="AQ1155">
        <v>31.41</v>
      </c>
      <c r="AR1155">
        <v>0.34</v>
      </c>
      <c r="AS1155">
        <v>0</v>
      </c>
      <c r="AT1155">
        <v>94</v>
      </c>
      <c r="AU1155">
        <v>51</v>
      </c>
      <c r="AV1155">
        <v>1</v>
      </c>
      <c r="AW1155">
        <v>1</v>
      </c>
      <c r="AZ1155">
        <v>1</v>
      </c>
      <c r="BA1155">
        <v>33.18</v>
      </c>
      <c r="BB1155">
        <v>9.89</v>
      </c>
      <c r="BC1155">
        <v>2.75</v>
      </c>
      <c r="BD1155" t="s">
        <v>3</v>
      </c>
      <c r="BE1155" t="s">
        <v>3</v>
      </c>
      <c r="BF1155" t="s">
        <v>3</v>
      </c>
      <c r="BG1155" t="s">
        <v>3</v>
      </c>
      <c r="BH1155">
        <v>0</v>
      </c>
      <c r="BI1155">
        <v>1</v>
      </c>
      <c r="BJ1155" t="s">
        <v>323</v>
      </c>
      <c r="BM1155">
        <v>11001</v>
      </c>
      <c r="BN1155">
        <v>0</v>
      </c>
      <c r="BO1155" t="s">
        <v>321</v>
      </c>
      <c r="BP1155">
        <v>1</v>
      </c>
      <c r="BQ1155">
        <v>2</v>
      </c>
      <c r="BR1155">
        <v>0</v>
      </c>
      <c r="BS1155">
        <v>33.18</v>
      </c>
      <c r="BT1155">
        <v>1</v>
      </c>
      <c r="BU1155">
        <v>1</v>
      </c>
      <c r="BV1155">
        <v>1</v>
      </c>
      <c r="BW1155">
        <v>1</v>
      </c>
      <c r="BX1155">
        <v>1</v>
      </c>
      <c r="BY1155" t="s">
        <v>3</v>
      </c>
      <c r="BZ1155">
        <v>123</v>
      </c>
      <c r="CA1155">
        <v>75</v>
      </c>
      <c r="CE1155">
        <v>0</v>
      </c>
      <c r="CF1155">
        <v>0</v>
      </c>
      <c r="CG1155">
        <v>0</v>
      </c>
      <c r="CM1155">
        <v>0</v>
      </c>
      <c r="CN1155" t="s">
        <v>3</v>
      </c>
      <c r="CO1155">
        <v>0</v>
      </c>
      <c r="CP1155">
        <f t="shared" si="862"/>
        <v>8469.84</v>
      </c>
      <c r="CQ1155">
        <f t="shared" si="863"/>
        <v>19203.772499999999</v>
      </c>
      <c r="CR1155">
        <f t="shared" si="864"/>
        <v>871.50680000000011</v>
      </c>
      <c r="CS1155">
        <f t="shared" si="865"/>
        <v>190.45320000000001</v>
      </c>
      <c r="CT1155">
        <f t="shared" si="866"/>
        <v>9959.6406000000006</v>
      </c>
      <c r="CU1155">
        <f t="shared" si="867"/>
        <v>0</v>
      </c>
      <c r="CV1155">
        <f t="shared" si="868"/>
        <v>36.121499999999997</v>
      </c>
      <c r="CW1155">
        <f t="shared" si="869"/>
        <v>0.42500000000000004</v>
      </c>
      <c r="CX1155">
        <f t="shared" si="870"/>
        <v>0</v>
      </c>
      <c r="CY1155">
        <f t="shared" si="871"/>
        <v>2690.5902000000001</v>
      </c>
      <c r="CZ1155">
        <f t="shared" si="872"/>
        <v>1459.7882999999999</v>
      </c>
      <c r="DC1155" t="s">
        <v>3</v>
      </c>
      <c r="DD1155" t="s">
        <v>3</v>
      </c>
      <c r="DE1155" t="s">
        <v>143</v>
      </c>
      <c r="DF1155" t="s">
        <v>143</v>
      </c>
      <c r="DG1155" t="s">
        <v>144</v>
      </c>
      <c r="DH1155" t="s">
        <v>3</v>
      </c>
      <c r="DI1155" t="s">
        <v>144</v>
      </c>
      <c r="DJ1155" t="s">
        <v>143</v>
      </c>
      <c r="DK1155" t="s">
        <v>3</v>
      </c>
      <c r="DL1155" t="s">
        <v>3</v>
      </c>
      <c r="DM1155" t="s">
        <v>3</v>
      </c>
      <c r="DN1155">
        <v>0</v>
      </c>
      <c r="DO1155">
        <v>0</v>
      </c>
      <c r="DP1155">
        <v>1</v>
      </c>
      <c r="DQ1155">
        <v>1</v>
      </c>
      <c r="DU1155">
        <v>1013</v>
      </c>
      <c r="DV1155" t="s">
        <v>37</v>
      </c>
      <c r="DW1155" t="s">
        <v>37</v>
      </c>
      <c r="DX1155">
        <v>1</v>
      </c>
      <c r="DZ1155" t="s">
        <v>3</v>
      </c>
      <c r="EA1155" t="s">
        <v>3</v>
      </c>
      <c r="EB1155" t="s">
        <v>3</v>
      </c>
      <c r="EC1155" t="s">
        <v>3</v>
      </c>
      <c r="EE1155">
        <v>29085511</v>
      </c>
      <c r="EF1155">
        <v>2</v>
      </c>
      <c r="EG1155" t="s">
        <v>145</v>
      </c>
      <c r="EH1155">
        <v>0</v>
      </c>
      <c r="EI1155" t="s">
        <v>3</v>
      </c>
      <c r="EJ1155">
        <v>1</v>
      </c>
      <c r="EK1155">
        <v>11001</v>
      </c>
      <c r="EL1155" t="s">
        <v>22</v>
      </c>
      <c r="EM1155" t="s">
        <v>196</v>
      </c>
      <c r="EO1155" t="s">
        <v>3</v>
      </c>
      <c r="EQ1155">
        <v>0</v>
      </c>
      <c r="ER1155">
        <v>7314.7</v>
      </c>
      <c r="ES1155">
        <v>6983.19</v>
      </c>
      <c r="ET1155">
        <v>70.489999999999995</v>
      </c>
      <c r="EU1155">
        <v>4.59</v>
      </c>
      <c r="EV1155">
        <v>261.02</v>
      </c>
      <c r="EW1155">
        <v>31.41</v>
      </c>
      <c r="EX1155">
        <v>0.34</v>
      </c>
      <c r="EY1155">
        <v>0</v>
      </c>
      <c r="FQ1155">
        <v>0</v>
      </c>
      <c r="FR1155">
        <f t="shared" si="873"/>
        <v>0</v>
      </c>
      <c r="FS1155">
        <v>0</v>
      </c>
      <c r="FT1155" t="s">
        <v>148</v>
      </c>
      <c r="FU1155" t="s">
        <v>24</v>
      </c>
      <c r="FV1155" t="s">
        <v>24</v>
      </c>
      <c r="FW1155" t="s">
        <v>25</v>
      </c>
      <c r="FX1155">
        <v>110.7</v>
      </c>
      <c r="FY1155">
        <v>63.75</v>
      </c>
      <c r="GA1155" t="s">
        <v>3</v>
      </c>
      <c r="GD1155">
        <v>1</v>
      </c>
      <c r="GF1155">
        <v>-1178116816</v>
      </c>
      <c r="GG1155">
        <v>2</v>
      </c>
      <c r="GH1155">
        <v>1</v>
      </c>
      <c r="GI1155">
        <v>2</v>
      </c>
      <c r="GJ1155">
        <v>0</v>
      </c>
      <c r="GK1155">
        <v>0</v>
      </c>
      <c r="GL1155">
        <f t="shared" si="874"/>
        <v>0</v>
      </c>
      <c r="GM1155">
        <f t="shared" si="875"/>
        <v>12620.22</v>
      </c>
      <c r="GN1155">
        <f t="shared" si="876"/>
        <v>12620.22</v>
      </c>
      <c r="GO1155">
        <f t="shared" si="877"/>
        <v>0</v>
      </c>
      <c r="GP1155">
        <f t="shared" si="878"/>
        <v>0</v>
      </c>
      <c r="GR1155">
        <v>0</v>
      </c>
      <c r="GS1155">
        <v>3</v>
      </c>
      <c r="GT1155">
        <v>0</v>
      </c>
      <c r="GU1155" t="s">
        <v>3</v>
      </c>
      <c r="GV1155">
        <f t="shared" si="879"/>
        <v>0</v>
      </c>
      <c r="GW1155">
        <v>1</v>
      </c>
      <c r="GX1155">
        <f t="shared" si="880"/>
        <v>0</v>
      </c>
      <c r="HA1155">
        <v>0</v>
      </c>
      <c r="HB1155">
        <v>0</v>
      </c>
      <c r="HC1155">
        <f t="shared" si="881"/>
        <v>0</v>
      </c>
      <c r="HE1155" t="s">
        <v>3</v>
      </c>
      <c r="HF1155" t="s">
        <v>3</v>
      </c>
      <c r="IK1155">
        <v>0</v>
      </c>
    </row>
    <row r="1156" spans="1:245">
      <c r="A1156">
        <v>18</v>
      </c>
      <c r="B1156">
        <v>0</v>
      </c>
      <c r="C1156">
        <v>1286</v>
      </c>
      <c r="E1156" t="s">
        <v>57</v>
      </c>
      <c r="F1156" t="s">
        <v>206</v>
      </c>
      <c r="G1156" t="s">
        <v>207</v>
      </c>
      <c r="H1156" t="s">
        <v>165</v>
      </c>
      <c r="I1156">
        <f>I1155*J1156</f>
        <v>28.764000000000003</v>
      </c>
      <c r="J1156">
        <v>102.00000000000001</v>
      </c>
      <c r="O1156">
        <f t="shared" si="847"/>
        <v>14846.63</v>
      </c>
      <c r="P1156">
        <f t="shared" si="848"/>
        <v>14846.63</v>
      </c>
      <c r="Q1156">
        <f t="shared" si="849"/>
        <v>0</v>
      </c>
      <c r="R1156">
        <f t="shared" si="850"/>
        <v>0</v>
      </c>
      <c r="S1156">
        <f t="shared" si="851"/>
        <v>0</v>
      </c>
      <c r="T1156">
        <f t="shared" si="852"/>
        <v>0</v>
      </c>
      <c r="U1156">
        <f t="shared" si="853"/>
        <v>0</v>
      </c>
      <c r="V1156">
        <f t="shared" si="854"/>
        <v>0</v>
      </c>
      <c r="W1156">
        <f t="shared" si="855"/>
        <v>108.15</v>
      </c>
      <c r="X1156">
        <f t="shared" si="856"/>
        <v>0</v>
      </c>
      <c r="Y1156">
        <f t="shared" si="857"/>
        <v>0</v>
      </c>
      <c r="AA1156">
        <v>35806607</v>
      </c>
      <c r="AB1156">
        <f t="shared" si="858"/>
        <v>82.19</v>
      </c>
      <c r="AC1156">
        <f t="shared" si="859"/>
        <v>82.19</v>
      </c>
      <c r="AD1156">
        <f>ROUND((((ET1156)-(EU1156))+AE1156),2)</f>
        <v>0</v>
      </c>
      <c r="AE1156">
        <f>ROUND((EU1156),2)</f>
        <v>0</v>
      </c>
      <c r="AF1156">
        <f>ROUND((EV1156),2)</f>
        <v>0</v>
      </c>
      <c r="AG1156">
        <f t="shared" si="860"/>
        <v>0</v>
      </c>
      <c r="AH1156">
        <f>(EW1156)</f>
        <v>0</v>
      </c>
      <c r="AI1156">
        <f>(EX1156)</f>
        <v>0</v>
      </c>
      <c r="AJ1156">
        <f t="shared" si="861"/>
        <v>3.76</v>
      </c>
      <c r="AK1156">
        <v>82.19</v>
      </c>
      <c r="AL1156">
        <v>82.19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3.76</v>
      </c>
      <c r="AT1156">
        <v>0</v>
      </c>
      <c r="AU1156">
        <v>0</v>
      </c>
      <c r="AV1156">
        <v>1</v>
      </c>
      <c r="AW1156">
        <v>1</v>
      </c>
      <c r="AZ1156">
        <v>1</v>
      </c>
      <c r="BA1156">
        <v>1</v>
      </c>
      <c r="BB1156">
        <v>1</v>
      </c>
      <c r="BC1156">
        <v>6.28</v>
      </c>
      <c r="BD1156" t="s">
        <v>3</v>
      </c>
      <c r="BE1156" t="s">
        <v>3</v>
      </c>
      <c r="BF1156" t="s">
        <v>3</v>
      </c>
      <c r="BG1156" t="s">
        <v>3</v>
      </c>
      <c r="BH1156">
        <v>3</v>
      </c>
      <c r="BI1156">
        <v>1</v>
      </c>
      <c r="BJ1156" t="s">
        <v>208</v>
      </c>
      <c r="BM1156">
        <v>500001</v>
      </c>
      <c r="BN1156">
        <v>0</v>
      </c>
      <c r="BO1156" t="s">
        <v>206</v>
      </c>
      <c r="BP1156">
        <v>1</v>
      </c>
      <c r="BQ1156">
        <v>8</v>
      </c>
      <c r="BR1156">
        <v>0</v>
      </c>
      <c r="BS1156">
        <v>1</v>
      </c>
      <c r="BT1156">
        <v>1</v>
      </c>
      <c r="BU1156">
        <v>1</v>
      </c>
      <c r="BV1156">
        <v>1</v>
      </c>
      <c r="BW1156">
        <v>1</v>
      </c>
      <c r="BX1156">
        <v>1</v>
      </c>
      <c r="BY1156" t="s">
        <v>3</v>
      </c>
      <c r="BZ1156">
        <v>0</v>
      </c>
      <c r="CA1156">
        <v>0</v>
      </c>
      <c r="CE1156">
        <v>0</v>
      </c>
      <c r="CF1156">
        <v>0</v>
      </c>
      <c r="CG1156">
        <v>0</v>
      </c>
      <c r="CM1156">
        <v>0</v>
      </c>
      <c r="CN1156" t="s">
        <v>3</v>
      </c>
      <c r="CO1156">
        <v>0</v>
      </c>
      <c r="CP1156">
        <f t="shared" si="862"/>
        <v>14846.63</v>
      </c>
      <c r="CQ1156">
        <f t="shared" si="863"/>
        <v>516.15319999999997</v>
      </c>
      <c r="CR1156">
        <f t="shared" si="864"/>
        <v>0</v>
      </c>
      <c r="CS1156">
        <f t="shared" si="865"/>
        <v>0</v>
      </c>
      <c r="CT1156">
        <f t="shared" si="866"/>
        <v>0</v>
      </c>
      <c r="CU1156">
        <f t="shared" si="867"/>
        <v>0</v>
      </c>
      <c r="CV1156">
        <f t="shared" si="868"/>
        <v>0</v>
      </c>
      <c r="CW1156">
        <f t="shared" si="869"/>
        <v>0</v>
      </c>
      <c r="CX1156">
        <f t="shared" si="870"/>
        <v>3.76</v>
      </c>
      <c r="CY1156">
        <f t="shared" si="871"/>
        <v>0</v>
      </c>
      <c r="CZ1156">
        <f t="shared" si="872"/>
        <v>0</v>
      </c>
      <c r="DC1156" t="s">
        <v>3</v>
      </c>
      <c r="DD1156" t="s">
        <v>3</v>
      </c>
      <c r="DE1156" t="s">
        <v>3</v>
      </c>
      <c r="DF1156" t="s">
        <v>3</v>
      </c>
      <c r="DG1156" t="s">
        <v>3</v>
      </c>
      <c r="DH1156" t="s">
        <v>3</v>
      </c>
      <c r="DI1156" t="s">
        <v>3</v>
      </c>
      <c r="DJ1156" t="s">
        <v>3</v>
      </c>
      <c r="DK1156" t="s">
        <v>3</v>
      </c>
      <c r="DL1156" t="s">
        <v>3</v>
      </c>
      <c r="DM1156" t="s">
        <v>3</v>
      </c>
      <c r="DN1156">
        <v>0</v>
      </c>
      <c r="DO1156">
        <v>0</v>
      </c>
      <c r="DP1156">
        <v>1</v>
      </c>
      <c r="DQ1156">
        <v>1</v>
      </c>
      <c r="DU1156">
        <v>1005</v>
      </c>
      <c r="DV1156" t="s">
        <v>165</v>
      </c>
      <c r="DW1156" t="s">
        <v>165</v>
      </c>
      <c r="DX1156">
        <v>1</v>
      </c>
      <c r="DZ1156" t="s">
        <v>3</v>
      </c>
      <c r="EA1156" t="s">
        <v>3</v>
      </c>
      <c r="EB1156" t="s">
        <v>3</v>
      </c>
      <c r="EC1156" t="s">
        <v>3</v>
      </c>
      <c r="EE1156">
        <v>29085443</v>
      </c>
      <c r="EF1156">
        <v>8</v>
      </c>
      <c r="EG1156" t="s">
        <v>153</v>
      </c>
      <c r="EH1156">
        <v>0</v>
      </c>
      <c r="EI1156" t="s">
        <v>3</v>
      </c>
      <c r="EJ1156">
        <v>1</v>
      </c>
      <c r="EK1156">
        <v>500001</v>
      </c>
      <c r="EL1156" t="s">
        <v>154</v>
      </c>
      <c r="EM1156" t="s">
        <v>155</v>
      </c>
      <c r="EO1156" t="s">
        <v>3</v>
      </c>
      <c r="EQ1156">
        <v>0</v>
      </c>
      <c r="ER1156">
        <v>82.19</v>
      </c>
      <c r="ES1156">
        <v>82.19</v>
      </c>
      <c r="ET1156">
        <v>0</v>
      </c>
      <c r="EU1156">
        <v>0</v>
      </c>
      <c r="EV1156">
        <v>0</v>
      </c>
      <c r="EW1156">
        <v>0</v>
      </c>
      <c r="EX1156">
        <v>0</v>
      </c>
      <c r="FQ1156">
        <v>0</v>
      </c>
      <c r="FR1156">
        <f t="shared" si="873"/>
        <v>0</v>
      </c>
      <c r="FS1156">
        <v>0</v>
      </c>
      <c r="FX1156">
        <v>0</v>
      </c>
      <c r="FY1156">
        <v>0</v>
      </c>
      <c r="GA1156" t="s">
        <v>3</v>
      </c>
      <c r="GD1156">
        <v>1</v>
      </c>
      <c r="GF1156">
        <v>-100917442</v>
      </c>
      <c r="GG1156">
        <v>2</v>
      </c>
      <c r="GH1156">
        <v>1</v>
      </c>
      <c r="GI1156">
        <v>2</v>
      </c>
      <c r="GJ1156">
        <v>0</v>
      </c>
      <c r="GK1156">
        <v>0</v>
      </c>
      <c r="GL1156">
        <f t="shared" si="874"/>
        <v>0</v>
      </c>
      <c r="GM1156">
        <f t="shared" si="875"/>
        <v>14846.63</v>
      </c>
      <c r="GN1156">
        <f t="shared" si="876"/>
        <v>14846.63</v>
      </c>
      <c r="GO1156">
        <f t="shared" si="877"/>
        <v>0</v>
      </c>
      <c r="GP1156">
        <f t="shared" si="878"/>
        <v>0</v>
      </c>
      <c r="GR1156">
        <v>0</v>
      </c>
      <c r="GS1156">
        <v>3</v>
      </c>
      <c r="GT1156">
        <v>0</v>
      </c>
      <c r="GU1156" t="s">
        <v>3</v>
      </c>
      <c r="GV1156">
        <f t="shared" si="879"/>
        <v>0</v>
      </c>
      <c r="GW1156">
        <v>1</v>
      </c>
      <c r="GX1156">
        <f t="shared" si="880"/>
        <v>0</v>
      </c>
      <c r="HA1156">
        <v>0</v>
      </c>
      <c r="HB1156">
        <v>0</v>
      </c>
      <c r="HC1156">
        <f t="shared" si="881"/>
        <v>0</v>
      </c>
      <c r="HE1156" t="s">
        <v>3</v>
      </c>
      <c r="HF1156" t="s">
        <v>3</v>
      </c>
      <c r="IK1156">
        <v>0</v>
      </c>
    </row>
    <row r="1157" spans="1:245">
      <c r="A1157">
        <v>18</v>
      </c>
      <c r="B1157">
        <v>0</v>
      </c>
      <c r="C1157">
        <v>1284</v>
      </c>
      <c r="E1157" t="s">
        <v>190</v>
      </c>
      <c r="F1157" t="s">
        <v>324</v>
      </c>
      <c r="G1157" t="s">
        <v>325</v>
      </c>
      <c r="H1157" t="s">
        <v>165</v>
      </c>
      <c r="I1157">
        <f>I1155*J1157</f>
        <v>-28.764000000000003</v>
      </c>
      <c r="J1157">
        <v>-102.00000000000001</v>
      </c>
      <c r="O1157">
        <f t="shared" si="847"/>
        <v>-5304.54</v>
      </c>
      <c r="P1157">
        <f t="shared" si="848"/>
        <v>-5304.54</v>
      </c>
      <c r="Q1157">
        <f t="shared" si="849"/>
        <v>0</v>
      </c>
      <c r="R1157">
        <f t="shared" si="850"/>
        <v>0</v>
      </c>
      <c r="S1157">
        <f t="shared" si="851"/>
        <v>0</v>
      </c>
      <c r="T1157">
        <f t="shared" si="852"/>
        <v>0</v>
      </c>
      <c r="U1157">
        <f t="shared" si="853"/>
        <v>0</v>
      </c>
      <c r="V1157">
        <f t="shared" si="854"/>
        <v>0</v>
      </c>
      <c r="W1157">
        <f t="shared" si="855"/>
        <v>0</v>
      </c>
      <c r="X1157">
        <f t="shared" si="856"/>
        <v>0</v>
      </c>
      <c r="Y1157">
        <f t="shared" si="857"/>
        <v>0</v>
      </c>
      <c r="AA1157">
        <v>35806607</v>
      </c>
      <c r="AB1157">
        <f t="shared" si="858"/>
        <v>67.8</v>
      </c>
      <c r="AC1157">
        <f t="shared" si="859"/>
        <v>67.8</v>
      </c>
      <c r="AD1157">
        <f>ROUND((((ET1157)-(EU1157))+AE1157),2)</f>
        <v>0</v>
      </c>
      <c r="AE1157">
        <f>ROUND((EU1157),2)</f>
        <v>0</v>
      </c>
      <c r="AF1157">
        <f>ROUND((EV1157),2)</f>
        <v>0</v>
      </c>
      <c r="AG1157">
        <f t="shared" si="860"/>
        <v>0</v>
      </c>
      <c r="AH1157">
        <f>(EW1157)</f>
        <v>0</v>
      </c>
      <c r="AI1157">
        <f>(EX1157)</f>
        <v>0</v>
      </c>
      <c r="AJ1157">
        <f t="shared" si="861"/>
        <v>0</v>
      </c>
      <c r="AK1157">
        <v>67.8</v>
      </c>
      <c r="AL1157">
        <v>67.8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1</v>
      </c>
      <c r="AW1157">
        <v>1</v>
      </c>
      <c r="AZ1157">
        <v>1</v>
      </c>
      <c r="BA1157">
        <v>1</v>
      </c>
      <c r="BB1157">
        <v>1</v>
      </c>
      <c r="BC1157">
        <v>2.72</v>
      </c>
      <c r="BD1157" t="s">
        <v>3</v>
      </c>
      <c r="BE1157" t="s">
        <v>3</v>
      </c>
      <c r="BF1157" t="s">
        <v>3</v>
      </c>
      <c r="BG1157" t="s">
        <v>3</v>
      </c>
      <c r="BH1157">
        <v>3</v>
      </c>
      <c r="BI1157">
        <v>1</v>
      </c>
      <c r="BJ1157" t="s">
        <v>326</v>
      </c>
      <c r="BM1157">
        <v>500001</v>
      </c>
      <c r="BN1157">
        <v>0</v>
      </c>
      <c r="BO1157" t="s">
        <v>324</v>
      </c>
      <c r="BP1157">
        <v>1</v>
      </c>
      <c r="BQ1157">
        <v>8</v>
      </c>
      <c r="BR1157">
        <v>1</v>
      </c>
      <c r="BS1157">
        <v>1</v>
      </c>
      <c r="BT1157">
        <v>1</v>
      </c>
      <c r="BU1157">
        <v>1</v>
      </c>
      <c r="BV1157">
        <v>1</v>
      </c>
      <c r="BW1157">
        <v>1</v>
      </c>
      <c r="BX1157">
        <v>1</v>
      </c>
      <c r="BY1157" t="s">
        <v>3</v>
      </c>
      <c r="BZ1157">
        <v>0</v>
      </c>
      <c r="CA1157">
        <v>0</v>
      </c>
      <c r="CE1157">
        <v>0</v>
      </c>
      <c r="CF1157">
        <v>0</v>
      </c>
      <c r="CG1157">
        <v>0</v>
      </c>
      <c r="CM1157">
        <v>0</v>
      </c>
      <c r="CN1157" t="s">
        <v>3</v>
      </c>
      <c r="CO1157">
        <v>0</v>
      </c>
      <c r="CP1157">
        <f t="shared" si="862"/>
        <v>-5304.54</v>
      </c>
      <c r="CQ1157">
        <f t="shared" si="863"/>
        <v>184.416</v>
      </c>
      <c r="CR1157">
        <f t="shared" si="864"/>
        <v>0</v>
      </c>
      <c r="CS1157">
        <f t="shared" si="865"/>
        <v>0</v>
      </c>
      <c r="CT1157">
        <f t="shared" si="866"/>
        <v>0</v>
      </c>
      <c r="CU1157">
        <f t="shared" si="867"/>
        <v>0</v>
      </c>
      <c r="CV1157">
        <f t="shared" si="868"/>
        <v>0</v>
      </c>
      <c r="CW1157">
        <f t="shared" si="869"/>
        <v>0</v>
      </c>
      <c r="CX1157">
        <f t="shared" si="870"/>
        <v>0</v>
      </c>
      <c r="CY1157">
        <f t="shared" si="871"/>
        <v>0</v>
      </c>
      <c r="CZ1157">
        <f t="shared" si="872"/>
        <v>0</v>
      </c>
      <c r="DC1157" t="s">
        <v>3</v>
      </c>
      <c r="DD1157" t="s">
        <v>3</v>
      </c>
      <c r="DE1157" t="s">
        <v>3</v>
      </c>
      <c r="DF1157" t="s">
        <v>3</v>
      </c>
      <c r="DG1157" t="s">
        <v>3</v>
      </c>
      <c r="DH1157" t="s">
        <v>3</v>
      </c>
      <c r="DI1157" t="s">
        <v>3</v>
      </c>
      <c r="DJ1157" t="s">
        <v>3</v>
      </c>
      <c r="DK1157" t="s">
        <v>3</v>
      </c>
      <c r="DL1157" t="s">
        <v>3</v>
      </c>
      <c r="DM1157" t="s">
        <v>3</v>
      </c>
      <c r="DN1157">
        <v>0</v>
      </c>
      <c r="DO1157">
        <v>0</v>
      </c>
      <c r="DP1157">
        <v>1</v>
      </c>
      <c r="DQ1157">
        <v>1</v>
      </c>
      <c r="DU1157">
        <v>1005</v>
      </c>
      <c r="DV1157" t="s">
        <v>165</v>
      </c>
      <c r="DW1157" t="s">
        <v>165</v>
      </c>
      <c r="DX1157">
        <v>1</v>
      </c>
      <c r="DZ1157" t="s">
        <v>3</v>
      </c>
      <c r="EA1157" t="s">
        <v>3</v>
      </c>
      <c r="EB1157" t="s">
        <v>3</v>
      </c>
      <c r="EC1157" t="s">
        <v>3</v>
      </c>
      <c r="EE1157">
        <v>29085443</v>
      </c>
      <c r="EF1157">
        <v>8</v>
      </c>
      <c r="EG1157" t="s">
        <v>153</v>
      </c>
      <c r="EH1157">
        <v>0</v>
      </c>
      <c r="EI1157" t="s">
        <v>3</v>
      </c>
      <c r="EJ1157">
        <v>1</v>
      </c>
      <c r="EK1157">
        <v>500001</v>
      </c>
      <c r="EL1157" t="s">
        <v>154</v>
      </c>
      <c r="EM1157" t="s">
        <v>155</v>
      </c>
      <c r="EO1157" t="s">
        <v>3</v>
      </c>
      <c r="EQ1157">
        <v>0</v>
      </c>
      <c r="ER1157">
        <v>67.8</v>
      </c>
      <c r="ES1157">
        <v>67.8</v>
      </c>
      <c r="ET1157">
        <v>0</v>
      </c>
      <c r="EU1157">
        <v>0</v>
      </c>
      <c r="EV1157">
        <v>0</v>
      </c>
      <c r="EW1157">
        <v>0</v>
      </c>
      <c r="EX1157">
        <v>0</v>
      </c>
      <c r="FQ1157">
        <v>0</v>
      </c>
      <c r="FR1157">
        <f t="shared" si="873"/>
        <v>0</v>
      </c>
      <c r="FS1157">
        <v>0</v>
      </c>
      <c r="FX1157">
        <v>0</v>
      </c>
      <c r="FY1157">
        <v>0</v>
      </c>
      <c r="GA1157" t="s">
        <v>3</v>
      </c>
      <c r="GD1157">
        <v>1</v>
      </c>
      <c r="GF1157">
        <v>-217513507</v>
      </c>
      <c r="GG1157">
        <v>2</v>
      </c>
      <c r="GH1157">
        <v>1</v>
      </c>
      <c r="GI1157">
        <v>2</v>
      </c>
      <c r="GJ1157">
        <v>0</v>
      </c>
      <c r="GK1157">
        <v>0</v>
      </c>
      <c r="GL1157">
        <f t="shared" si="874"/>
        <v>0</v>
      </c>
      <c r="GM1157">
        <f t="shared" si="875"/>
        <v>-5304.54</v>
      </c>
      <c r="GN1157">
        <f t="shared" si="876"/>
        <v>-5304.54</v>
      </c>
      <c r="GO1157">
        <f t="shared" si="877"/>
        <v>0</v>
      </c>
      <c r="GP1157">
        <f t="shared" si="878"/>
        <v>0</v>
      </c>
      <c r="GR1157">
        <v>0</v>
      </c>
      <c r="GS1157">
        <v>0</v>
      </c>
      <c r="GT1157">
        <v>0</v>
      </c>
      <c r="GU1157" t="s">
        <v>3</v>
      </c>
      <c r="GV1157">
        <f t="shared" si="879"/>
        <v>0</v>
      </c>
      <c r="GW1157">
        <v>1</v>
      </c>
      <c r="GX1157">
        <f t="shared" si="880"/>
        <v>0</v>
      </c>
      <c r="HA1157">
        <v>0</v>
      </c>
      <c r="HB1157">
        <v>0</v>
      </c>
      <c r="HC1157">
        <f t="shared" si="881"/>
        <v>0</v>
      </c>
      <c r="HE1157" t="s">
        <v>3</v>
      </c>
      <c r="HF1157" t="s">
        <v>3</v>
      </c>
      <c r="IK1157">
        <v>0</v>
      </c>
    </row>
    <row r="1158" spans="1:245">
      <c r="A1158">
        <v>17</v>
      </c>
      <c r="B1158">
        <v>0</v>
      </c>
      <c r="C1158">
        <f>ROW(SmtRes!A1298)</f>
        <v>1298</v>
      </c>
      <c r="D1158">
        <f>ROW(EtalonRes!A1279)</f>
        <v>1279</v>
      </c>
      <c r="E1158" t="s">
        <v>65</v>
      </c>
      <c r="F1158" t="s">
        <v>210</v>
      </c>
      <c r="G1158" t="s">
        <v>211</v>
      </c>
      <c r="H1158" t="s">
        <v>55</v>
      </c>
      <c r="I1158">
        <f>ROUND(21.54/100,9)</f>
        <v>0.21540000000000001</v>
      </c>
      <c r="J1158">
        <v>0</v>
      </c>
      <c r="O1158">
        <f t="shared" si="847"/>
        <v>1325.23</v>
      </c>
      <c r="P1158">
        <f t="shared" si="848"/>
        <v>805.69</v>
      </c>
      <c r="Q1158">
        <f t="shared" si="849"/>
        <v>17.04</v>
      </c>
      <c r="R1158">
        <f t="shared" si="850"/>
        <v>0</v>
      </c>
      <c r="S1158">
        <f t="shared" si="851"/>
        <v>502.5</v>
      </c>
      <c r="T1158">
        <f t="shared" si="852"/>
        <v>0</v>
      </c>
      <c r="U1158">
        <f t="shared" si="853"/>
        <v>1.6497486000000001</v>
      </c>
      <c r="V1158">
        <f t="shared" si="854"/>
        <v>0</v>
      </c>
      <c r="W1158">
        <f t="shared" si="855"/>
        <v>0</v>
      </c>
      <c r="X1158">
        <f t="shared" si="856"/>
        <v>472.35</v>
      </c>
      <c r="Y1158">
        <f t="shared" si="857"/>
        <v>256.27999999999997</v>
      </c>
      <c r="AA1158">
        <v>35806607</v>
      </c>
      <c r="AB1158">
        <f t="shared" si="858"/>
        <v>1480.04</v>
      </c>
      <c r="AC1158">
        <f t="shared" si="859"/>
        <v>1395.68</v>
      </c>
      <c r="AD1158">
        <f>ROUND(((((ET1158*1.25))-((EU1158*1.25)))+AE1158),2)</f>
        <v>14.05</v>
      </c>
      <c r="AE1158">
        <f>ROUND(((EU1158*1.25)),2)</f>
        <v>0</v>
      </c>
      <c r="AF1158">
        <f>ROUND(((EV1158*1.15)),2)</f>
        <v>70.31</v>
      </c>
      <c r="AG1158">
        <f t="shared" si="860"/>
        <v>0</v>
      </c>
      <c r="AH1158">
        <f>((EW1158*1.15))</f>
        <v>7.6589999999999998</v>
      </c>
      <c r="AI1158">
        <f>((EX1158*1.25))</f>
        <v>0</v>
      </c>
      <c r="AJ1158">
        <f t="shared" si="861"/>
        <v>0</v>
      </c>
      <c r="AK1158">
        <v>1468.06</v>
      </c>
      <c r="AL1158">
        <v>1395.68</v>
      </c>
      <c r="AM1158">
        <v>11.24</v>
      </c>
      <c r="AN1158">
        <v>0</v>
      </c>
      <c r="AO1158">
        <v>61.14</v>
      </c>
      <c r="AP1158">
        <v>0</v>
      </c>
      <c r="AQ1158">
        <v>6.66</v>
      </c>
      <c r="AR1158">
        <v>0</v>
      </c>
      <c r="AS1158">
        <v>0</v>
      </c>
      <c r="AT1158">
        <v>94</v>
      </c>
      <c r="AU1158">
        <v>51</v>
      </c>
      <c r="AV1158">
        <v>1</v>
      </c>
      <c r="AW1158">
        <v>1</v>
      </c>
      <c r="AZ1158">
        <v>1</v>
      </c>
      <c r="BA1158">
        <v>33.18</v>
      </c>
      <c r="BB1158">
        <v>5.63</v>
      </c>
      <c r="BC1158">
        <v>2.68</v>
      </c>
      <c r="BD1158" t="s">
        <v>3</v>
      </c>
      <c r="BE1158" t="s">
        <v>3</v>
      </c>
      <c r="BF1158" t="s">
        <v>3</v>
      </c>
      <c r="BG1158" t="s">
        <v>3</v>
      </c>
      <c r="BH1158">
        <v>0</v>
      </c>
      <c r="BI1158">
        <v>1</v>
      </c>
      <c r="BJ1158" t="s">
        <v>212</v>
      </c>
      <c r="BM1158">
        <v>11001</v>
      </c>
      <c r="BN1158">
        <v>0</v>
      </c>
      <c r="BO1158" t="s">
        <v>210</v>
      </c>
      <c r="BP1158">
        <v>1</v>
      </c>
      <c r="BQ1158">
        <v>2</v>
      </c>
      <c r="BR1158">
        <v>0</v>
      </c>
      <c r="BS1158">
        <v>33.18</v>
      </c>
      <c r="BT1158">
        <v>1</v>
      </c>
      <c r="BU1158">
        <v>1</v>
      </c>
      <c r="BV1158">
        <v>1</v>
      </c>
      <c r="BW1158">
        <v>1</v>
      </c>
      <c r="BX1158">
        <v>1</v>
      </c>
      <c r="BY1158" t="s">
        <v>3</v>
      </c>
      <c r="BZ1158">
        <v>123</v>
      </c>
      <c r="CA1158">
        <v>75</v>
      </c>
      <c r="CE1158">
        <v>0</v>
      </c>
      <c r="CF1158">
        <v>0</v>
      </c>
      <c r="CG1158">
        <v>0</v>
      </c>
      <c r="CM1158">
        <v>0</v>
      </c>
      <c r="CN1158" t="s">
        <v>3</v>
      </c>
      <c r="CO1158">
        <v>0</v>
      </c>
      <c r="CP1158">
        <f t="shared" si="862"/>
        <v>1325.23</v>
      </c>
      <c r="CQ1158">
        <f t="shared" si="863"/>
        <v>3740.4224000000004</v>
      </c>
      <c r="CR1158">
        <f t="shared" si="864"/>
        <v>79.101500000000001</v>
      </c>
      <c r="CS1158">
        <f t="shared" si="865"/>
        <v>0</v>
      </c>
      <c r="CT1158">
        <f t="shared" si="866"/>
        <v>2332.8858</v>
      </c>
      <c r="CU1158">
        <f t="shared" si="867"/>
        <v>0</v>
      </c>
      <c r="CV1158">
        <f t="shared" si="868"/>
        <v>7.6589999999999998</v>
      </c>
      <c r="CW1158">
        <f t="shared" si="869"/>
        <v>0</v>
      </c>
      <c r="CX1158">
        <f t="shared" si="870"/>
        <v>0</v>
      </c>
      <c r="CY1158">
        <f t="shared" si="871"/>
        <v>472.35</v>
      </c>
      <c r="CZ1158">
        <f t="shared" si="872"/>
        <v>256.27499999999998</v>
      </c>
      <c r="DC1158" t="s">
        <v>3</v>
      </c>
      <c r="DD1158" t="s">
        <v>3</v>
      </c>
      <c r="DE1158" t="s">
        <v>143</v>
      </c>
      <c r="DF1158" t="s">
        <v>143</v>
      </c>
      <c r="DG1158" t="s">
        <v>144</v>
      </c>
      <c r="DH1158" t="s">
        <v>3</v>
      </c>
      <c r="DI1158" t="s">
        <v>144</v>
      </c>
      <c r="DJ1158" t="s">
        <v>143</v>
      </c>
      <c r="DK1158" t="s">
        <v>3</v>
      </c>
      <c r="DL1158" t="s">
        <v>3</v>
      </c>
      <c r="DM1158" t="s">
        <v>3</v>
      </c>
      <c r="DN1158">
        <v>0</v>
      </c>
      <c r="DO1158">
        <v>0</v>
      </c>
      <c r="DP1158">
        <v>1</v>
      </c>
      <c r="DQ1158">
        <v>1</v>
      </c>
      <c r="DU1158">
        <v>1013</v>
      </c>
      <c r="DV1158" t="s">
        <v>55</v>
      </c>
      <c r="DW1158" t="s">
        <v>55</v>
      </c>
      <c r="DX1158">
        <v>1</v>
      </c>
      <c r="DZ1158" t="s">
        <v>3</v>
      </c>
      <c r="EA1158" t="s">
        <v>3</v>
      </c>
      <c r="EB1158" t="s">
        <v>3</v>
      </c>
      <c r="EC1158" t="s">
        <v>3</v>
      </c>
      <c r="EE1158">
        <v>29085511</v>
      </c>
      <c r="EF1158">
        <v>2</v>
      </c>
      <c r="EG1158" t="s">
        <v>145</v>
      </c>
      <c r="EH1158">
        <v>0</v>
      </c>
      <c r="EI1158" t="s">
        <v>3</v>
      </c>
      <c r="EJ1158">
        <v>1</v>
      </c>
      <c r="EK1158">
        <v>11001</v>
      </c>
      <c r="EL1158" t="s">
        <v>22</v>
      </c>
      <c r="EM1158" t="s">
        <v>196</v>
      </c>
      <c r="EO1158" t="s">
        <v>3</v>
      </c>
      <c r="EQ1158">
        <v>0</v>
      </c>
      <c r="ER1158">
        <v>1468.06</v>
      </c>
      <c r="ES1158">
        <v>1395.68</v>
      </c>
      <c r="ET1158">
        <v>11.24</v>
      </c>
      <c r="EU1158">
        <v>0</v>
      </c>
      <c r="EV1158">
        <v>61.14</v>
      </c>
      <c r="EW1158">
        <v>6.66</v>
      </c>
      <c r="EX1158">
        <v>0</v>
      </c>
      <c r="EY1158">
        <v>0</v>
      </c>
      <c r="FQ1158">
        <v>0</v>
      </c>
      <c r="FR1158">
        <f t="shared" si="873"/>
        <v>0</v>
      </c>
      <c r="FS1158">
        <v>0</v>
      </c>
      <c r="FT1158" t="s">
        <v>148</v>
      </c>
      <c r="FU1158" t="s">
        <v>24</v>
      </c>
      <c r="FV1158" t="s">
        <v>24</v>
      </c>
      <c r="FW1158" t="s">
        <v>25</v>
      </c>
      <c r="FX1158">
        <v>110.7</v>
      </c>
      <c r="FY1158">
        <v>63.75</v>
      </c>
      <c r="GA1158" t="s">
        <v>3</v>
      </c>
      <c r="GD1158">
        <v>1</v>
      </c>
      <c r="GF1158">
        <v>-1131838271</v>
      </c>
      <c r="GG1158">
        <v>2</v>
      </c>
      <c r="GH1158">
        <v>1</v>
      </c>
      <c r="GI1158">
        <v>2</v>
      </c>
      <c r="GJ1158">
        <v>0</v>
      </c>
      <c r="GK1158">
        <v>0</v>
      </c>
      <c r="GL1158">
        <f t="shared" si="874"/>
        <v>0</v>
      </c>
      <c r="GM1158">
        <f t="shared" si="875"/>
        <v>2053.86</v>
      </c>
      <c r="GN1158">
        <f t="shared" si="876"/>
        <v>2053.86</v>
      </c>
      <c r="GO1158">
        <f t="shared" si="877"/>
        <v>0</v>
      </c>
      <c r="GP1158">
        <f t="shared" si="878"/>
        <v>0</v>
      </c>
      <c r="GR1158">
        <v>0</v>
      </c>
      <c r="GS1158">
        <v>3</v>
      </c>
      <c r="GT1158">
        <v>0</v>
      </c>
      <c r="GU1158" t="s">
        <v>3</v>
      </c>
      <c r="GV1158">
        <f t="shared" si="879"/>
        <v>0</v>
      </c>
      <c r="GW1158">
        <v>1</v>
      </c>
      <c r="GX1158">
        <f t="shared" si="880"/>
        <v>0</v>
      </c>
      <c r="HA1158">
        <v>0</v>
      </c>
      <c r="HB1158">
        <v>0</v>
      </c>
      <c r="HC1158">
        <f t="shared" si="881"/>
        <v>0</v>
      </c>
      <c r="HE1158" t="s">
        <v>3</v>
      </c>
      <c r="HF1158" t="s">
        <v>3</v>
      </c>
      <c r="IK1158">
        <v>0</v>
      </c>
    </row>
    <row r="1159" spans="1:245">
      <c r="A1159">
        <v>17</v>
      </c>
      <c r="B1159">
        <v>0</v>
      </c>
      <c r="C1159">
        <f>ROW(SmtRes!A1317)</f>
        <v>1317</v>
      </c>
      <c r="D1159">
        <f>ROW(EtalonRes!A1298)</f>
        <v>1298</v>
      </c>
      <c r="E1159" t="s">
        <v>70</v>
      </c>
      <c r="F1159" t="s">
        <v>301</v>
      </c>
      <c r="G1159" t="s">
        <v>302</v>
      </c>
      <c r="H1159" t="s">
        <v>216</v>
      </c>
      <c r="I1159">
        <f>ROUND(26.925/100,9)</f>
        <v>0.26924999999999999</v>
      </c>
      <c r="J1159">
        <v>0</v>
      </c>
      <c r="O1159">
        <f t="shared" si="847"/>
        <v>20045.27</v>
      </c>
      <c r="P1159">
        <f t="shared" si="848"/>
        <v>11707.5</v>
      </c>
      <c r="Q1159">
        <f t="shared" si="849"/>
        <v>44.51</v>
      </c>
      <c r="R1159">
        <f t="shared" si="850"/>
        <v>0</v>
      </c>
      <c r="S1159">
        <f t="shared" si="851"/>
        <v>8293.26</v>
      </c>
      <c r="T1159">
        <f t="shared" si="852"/>
        <v>0</v>
      </c>
      <c r="U1159">
        <f t="shared" si="853"/>
        <v>27.557737499999998</v>
      </c>
      <c r="V1159">
        <f t="shared" si="854"/>
        <v>0</v>
      </c>
      <c r="W1159">
        <f t="shared" si="855"/>
        <v>0</v>
      </c>
      <c r="X1159">
        <f t="shared" si="856"/>
        <v>7463.93</v>
      </c>
      <c r="Y1159">
        <f t="shared" si="857"/>
        <v>3566.1</v>
      </c>
      <c r="AA1159">
        <v>35806607</v>
      </c>
      <c r="AB1159">
        <f t="shared" si="858"/>
        <v>8403.0499999999993</v>
      </c>
      <c r="AC1159">
        <f t="shared" si="859"/>
        <v>7445.53</v>
      </c>
      <c r="AD1159">
        <f>ROUND(((((ET1159*1.25))-((EU1159*1.25)))+AE1159),2)</f>
        <v>29.21</v>
      </c>
      <c r="AE1159">
        <f>ROUND(((EU1159*1.25)),2)</f>
        <v>0</v>
      </c>
      <c r="AF1159">
        <f>ROUND(((EV1159*1.15)),2)</f>
        <v>928.31</v>
      </c>
      <c r="AG1159">
        <f t="shared" si="860"/>
        <v>0</v>
      </c>
      <c r="AH1159">
        <f>((EW1159*1.15))</f>
        <v>102.35</v>
      </c>
      <c r="AI1159">
        <f>((EX1159*1.25))</f>
        <v>0</v>
      </c>
      <c r="AJ1159">
        <f t="shared" si="861"/>
        <v>0</v>
      </c>
      <c r="AK1159">
        <v>8276.1299999999992</v>
      </c>
      <c r="AL1159">
        <v>7445.53</v>
      </c>
      <c r="AM1159">
        <v>23.37</v>
      </c>
      <c r="AN1159">
        <v>0</v>
      </c>
      <c r="AO1159">
        <v>807.23</v>
      </c>
      <c r="AP1159">
        <v>0</v>
      </c>
      <c r="AQ1159">
        <v>89</v>
      </c>
      <c r="AR1159">
        <v>0</v>
      </c>
      <c r="AS1159">
        <v>0</v>
      </c>
      <c r="AT1159">
        <v>90</v>
      </c>
      <c r="AU1159">
        <v>43</v>
      </c>
      <c r="AV1159">
        <v>1</v>
      </c>
      <c r="AW1159">
        <v>1</v>
      </c>
      <c r="AZ1159">
        <v>1</v>
      </c>
      <c r="BA1159">
        <v>33.18</v>
      </c>
      <c r="BB1159">
        <v>5.66</v>
      </c>
      <c r="BC1159">
        <v>5.84</v>
      </c>
      <c r="BD1159" t="s">
        <v>3</v>
      </c>
      <c r="BE1159" t="s">
        <v>3</v>
      </c>
      <c r="BF1159" t="s">
        <v>3</v>
      </c>
      <c r="BG1159" t="s">
        <v>3</v>
      </c>
      <c r="BH1159">
        <v>0</v>
      </c>
      <c r="BI1159">
        <v>1</v>
      </c>
      <c r="BJ1159" t="s">
        <v>327</v>
      </c>
      <c r="BM1159">
        <v>10001</v>
      </c>
      <c r="BN1159">
        <v>0</v>
      </c>
      <c r="BO1159" t="s">
        <v>301</v>
      </c>
      <c r="BP1159">
        <v>1</v>
      </c>
      <c r="BQ1159">
        <v>2</v>
      </c>
      <c r="BR1159">
        <v>0</v>
      </c>
      <c r="BS1159">
        <v>33.18</v>
      </c>
      <c r="BT1159">
        <v>1</v>
      </c>
      <c r="BU1159">
        <v>1</v>
      </c>
      <c r="BV1159">
        <v>1</v>
      </c>
      <c r="BW1159">
        <v>1</v>
      </c>
      <c r="BX1159">
        <v>1</v>
      </c>
      <c r="BY1159" t="s">
        <v>3</v>
      </c>
      <c r="BZ1159">
        <v>118</v>
      </c>
      <c r="CA1159">
        <v>63</v>
      </c>
      <c r="CE1159">
        <v>0</v>
      </c>
      <c r="CF1159">
        <v>0</v>
      </c>
      <c r="CG1159">
        <v>0</v>
      </c>
      <c r="CM1159">
        <v>0</v>
      </c>
      <c r="CN1159" t="s">
        <v>3</v>
      </c>
      <c r="CO1159">
        <v>0</v>
      </c>
      <c r="CP1159">
        <f t="shared" si="862"/>
        <v>20045.27</v>
      </c>
      <c r="CQ1159">
        <f t="shared" si="863"/>
        <v>43481.895199999999</v>
      </c>
      <c r="CR1159">
        <f t="shared" si="864"/>
        <v>165.32860000000002</v>
      </c>
      <c r="CS1159">
        <f t="shared" si="865"/>
        <v>0</v>
      </c>
      <c r="CT1159">
        <f t="shared" si="866"/>
        <v>30801.325799999999</v>
      </c>
      <c r="CU1159">
        <f t="shared" si="867"/>
        <v>0</v>
      </c>
      <c r="CV1159">
        <f t="shared" si="868"/>
        <v>102.35</v>
      </c>
      <c r="CW1159">
        <f t="shared" si="869"/>
        <v>0</v>
      </c>
      <c r="CX1159">
        <f t="shared" si="870"/>
        <v>0</v>
      </c>
      <c r="CY1159">
        <f t="shared" si="871"/>
        <v>7463.9340000000002</v>
      </c>
      <c r="CZ1159">
        <f t="shared" si="872"/>
        <v>3566.1017999999999</v>
      </c>
      <c r="DC1159" t="s">
        <v>3</v>
      </c>
      <c r="DD1159" t="s">
        <v>3</v>
      </c>
      <c r="DE1159" t="s">
        <v>143</v>
      </c>
      <c r="DF1159" t="s">
        <v>143</v>
      </c>
      <c r="DG1159" t="s">
        <v>144</v>
      </c>
      <c r="DH1159" t="s">
        <v>3</v>
      </c>
      <c r="DI1159" t="s">
        <v>144</v>
      </c>
      <c r="DJ1159" t="s">
        <v>143</v>
      </c>
      <c r="DK1159" t="s">
        <v>3</v>
      </c>
      <c r="DL1159" t="s">
        <v>3</v>
      </c>
      <c r="DM1159" t="s">
        <v>3</v>
      </c>
      <c r="DN1159">
        <v>0</v>
      </c>
      <c r="DO1159">
        <v>0</v>
      </c>
      <c r="DP1159">
        <v>1</v>
      </c>
      <c r="DQ1159">
        <v>1</v>
      </c>
      <c r="DU1159">
        <v>1005</v>
      </c>
      <c r="DV1159" t="s">
        <v>216</v>
      </c>
      <c r="DW1159" t="s">
        <v>216</v>
      </c>
      <c r="DX1159">
        <v>100</v>
      </c>
      <c r="DZ1159" t="s">
        <v>3</v>
      </c>
      <c r="EA1159" t="s">
        <v>3</v>
      </c>
      <c r="EB1159" t="s">
        <v>3</v>
      </c>
      <c r="EC1159" t="s">
        <v>3</v>
      </c>
      <c r="EE1159">
        <v>29085510</v>
      </c>
      <c r="EF1159">
        <v>2</v>
      </c>
      <c r="EG1159" t="s">
        <v>145</v>
      </c>
      <c r="EH1159">
        <v>0</v>
      </c>
      <c r="EI1159" t="s">
        <v>3</v>
      </c>
      <c r="EJ1159">
        <v>1</v>
      </c>
      <c r="EK1159">
        <v>10001</v>
      </c>
      <c r="EL1159" t="s">
        <v>146</v>
      </c>
      <c r="EM1159" t="s">
        <v>147</v>
      </c>
      <c r="EO1159" t="s">
        <v>3</v>
      </c>
      <c r="EQ1159">
        <v>0</v>
      </c>
      <c r="ER1159">
        <v>8276.1299999999992</v>
      </c>
      <c r="ES1159">
        <v>7445.53</v>
      </c>
      <c r="ET1159">
        <v>23.37</v>
      </c>
      <c r="EU1159">
        <v>0</v>
      </c>
      <c r="EV1159">
        <v>807.23</v>
      </c>
      <c r="EW1159">
        <v>89</v>
      </c>
      <c r="EX1159">
        <v>0</v>
      </c>
      <c r="EY1159">
        <v>0</v>
      </c>
      <c r="FQ1159">
        <v>0</v>
      </c>
      <c r="FR1159">
        <f t="shared" si="873"/>
        <v>0</v>
      </c>
      <c r="FS1159">
        <v>0</v>
      </c>
      <c r="FT1159" t="s">
        <v>148</v>
      </c>
      <c r="FU1159" t="s">
        <v>24</v>
      </c>
      <c r="FV1159" t="s">
        <v>24</v>
      </c>
      <c r="FW1159" t="s">
        <v>25</v>
      </c>
      <c r="FX1159">
        <v>106.2</v>
      </c>
      <c r="FY1159">
        <v>53.55</v>
      </c>
      <c r="GA1159" t="s">
        <v>3</v>
      </c>
      <c r="GD1159">
        <v>1</v>
      </c>
      <c r="GF1159">
        <v>-978692579</v>
      </c>
      <c r="GG1159">
        <v>2</v>
      </c>
      <c r="GH1159">
        <v>1</v>
      </c>
      <c r="GI1159">
        <v>2</v>
      </c>
      <c r="GJ1159">
        <v>0</v>
      </c>
      <c r="GK1159">
        <v>0</v>
      </c>
      <c r="GL1159">
        <f t="shared" si="874"/>
        <v>0</v>
      </c>
      <c r="GM1159">
        <f t="shared" si="875"/>
        <v>31075.3</v>
      </c>
      <c r="GN1159">
        <f t="shared" si="876"/>
        <v>31075.3</v>
      </c>
      <c r="GO1159">
        <f t="shared" si="877"/>
        <v>0</v>
      </c>
      <c r="GP1159">
        <f t="shared" si="878"/>
        <v>0</v>
      </c>
      <c r="GR1159">
        <v>0</v>
      </c>
      <c r="GS1159">
        <v>3</v>
      </c>
      <c r="GT1159">
        <v>0</v>
      </c>
      <c r="GU1159" t="s">
        <v>3</v>
      </c>
      <c r="GV1159">
        <f t="shared" si="879"/>
        <v>0</v>
      </c>
      <c r="GW1159">
        <v>1</v>
      </c>
      <c r="GX1159">
        <f t="shared" si="880"/>
        <v>0</v>
      </c>
      <c r="HA1159">
        <v>0</v>
      </c>
      <c r="HB1159">
        <v>0</v>
      </c>
      <c r="HC1159">
        <f t="shared" si="881"/>
        <v>0</v>
      </c>
      <c r="HE1159" t="s">
        <v>3</v>
      </c>
      <c r="HF1159" t="s">
        <v>3</v>
      </c>
      <c r="IK1159">
        <v>0</v>
      </c>
    </row>
    <row r="1160" spans="1:245">
      <c r="A1160">
        <v>17</v>
      </c>
      <c r="B1160">
        <v>0</v>
      </c>
      <c r="C1160">
        <f>ROW(SmtRes!A1335)</f>
        <v>1335</v>
      </c>
      <c r="D1160">
        <f>ROW(EtalonRes!A1316)</f>
        <v>1316</v>
      </c>
      <c r="E1160" t="s">
        <v>74</v>
      </c>
      <c r="F1160" t="s">
        <v>214</v>
      </c>
      <c r="G1160" t="s">
        <v>215</v>
      </c>
      <c r="H1160" t="s">
        <v>216</v>
      </c>
      <c r="I1160">
        <f>ROUND(26.925/100,9)</f>
        <v>0.26924999999999999</v>
      </c>
      <c r="J1160">
        <v>0</v>
      </c>
      <c r="O1160">
        <f t="shared" si="847"/>
        <v>19604.45</v>
      </c>
      <c r="P1160">
        <f t="shared" si="848"/>
        <v>11747.63</v>
      </c>
      <c r="Q1160">
        <f t="shared" si="849"/>
        <v>29.46</v>
      </c>
      <c r="R1160">
        <f t="shared" si="850"/>
        <v>0</v>
      </c>
      <c r="S1160">
        <f t="shared" si="851"/>
        <v>7827.36</v>
      </c>
      <c r="T1160">
        <f t="shared" si="852"/>
        <v>0</v>
      </c>
      <c r="U1160">
        <f t="shared" si="853"/>
        <v>26.009549999999997</v>
      </c>
      <c r="V1160">
        <f t="shared" si="854"/>
        <v>0</v>
      </c>
      <c r="W1160">
        <f t="shared" si="855"/>
        <v>0</v>
      </c>
      <c r="X1160">
        <f t="shared" si="856"/>
        <v>7044.62</v>
      </c>
      <c r="Y1160">
        <f t="shared" si="857"/>
        <v>3365.76</v>
      </c>
      <c r="AA1160">
        <v>35806607</v>
      </c>
      <c r="AB1160">
        <f t="shared" si="858"/>
        <v>8548.36</v>
      </c>
      <c r="AC1160">
        <f t="shared" si="859"/>
        <v>7654.55</v>
      </c>
      <c r="AD1160">
        <f>ROUND(((((ET1160*1.25))-((EU1160*1.25)))+AE1160),2)</f>
        <v>17.649999999999999</v>
      </c>
      <c r="AE1160">
        <f>ROUND(((EU1160*1.25)),2)</f>
        <v>0</v>
      </c>
      <c r="AF1160">
        <f>ROUND(((EV1160*1.15)),2)</f>
        <v>876.16</v>
      </c>
      <c r="AG1160">
        <f t="shared" si="860"/>
        <v>0</v>
      </c>
      <c r="AH1160">
        <f>((EW1160*1.15))</f>
        <v>96.6</v>
      </c>
      <c r="AI1160">
        <f>((EX1160*1.25))</f>
        <v>0</v>
      </c>
      <c r="AJ1160">
        <f t="shared" si="861"/>
        <v>0</v>
      </c>
      <c r="AK1160">
        <v>8430.5499999999993</v>
      </c>
      <c r="AL1160">
        <v>7654.55</v>
      </c>
      <c r="AM1160">
        <v>14.12</v>
      </c>
      <c r="AN1160">
        <v>0</v>
      </c>
      <c r="AO1160">
        <v>761.88</v>
      </c>
      <c r="AP1160">
        <v>0</v>
      </c>
      <c r="AQ1160">
        <v>84</v>
      </c>
      <c r="AR1160">
        <v>0</v>
      </c>
      <c r="AS1160">
        <v>0</v>
      </c>
      <c r="AT1160">
        <v>90</v>
      </c>
      <c r="AU1160">
        <v>43</v>
      </c>
      <c r="AV1160">
        <v>1</v>
      </c>
      <c r="AW1160">
        <v>1</v>
      </c>
      <c r="AZ1160">
        <v>1</v>
      </c>
      <c r="BA1160">
        <v>33.18</v>
      </c>
      <c r="BB1160">
        <v>6.2</v>
      </c>
      <c r="BC1160">
        <v>5.7</v>
      </c>
      <c r="BD1160" t="s">
        <v>3</v>
      </c>
      <c r="BE1160" t="s">
        <v>3</v>
      </c>
      <c r="BF1160" t="s">
        <v>3</v>
      </c>
      <c r="BG1160" t="s">
        <v>3</v>
      </c>
      <c r="BH1160">
        <v>0</v>
      </c>
      <c r="BI1160">
        <v>1</v>
      </c>
      <c r="BJ1160" t="s">
        <v>328</v>
      </c>
      <c r="BM1160">
        <v>10001</v>
      </c>
      <c r="BN1160">
        <v>0</v>
      </c>
      <c r="BO1160" t="s">
        <v>214</v>
      </c>
      <c r="BP1160">
        <v>1</v>
      </c>
      <c r="BQ1160">
        <v>2</v>
      </c>
      <c r="BR1160">
        <v>0</v>
      </c>
      <c r="BS1160">
        <v>33.18</v>
      </c>
      <c r="BT1160">
        <v>1</v>
      </c>
      <c r="BU1160">
        <v>1</v>
      </c>
      <c r="BV1160">
        <v>1</v>
      </c>
      <c r="BW1160">
        <v>1</v>
      </c>
      <c r="BX1160">
        <v>1</v>
      </c>
      <c r="BY1160" t="s">
        <v>3</v>
      </c>
      <c r="BZ1160">
        <v>118</v>
      </c>
      <c r="CA1160">
        <v>63</v>
      </c>
      <c r="CE1160">
        <v>0</v>
      </c>
      <c r="CF1160">
        <v>0</v>
      </c>
      <c r="CG1160">
        <v>0</v>
      </c>
      <c r="CM1160">
        <v>0</v>
      </c>
      <c r="CN1160" t="s">
        <v>3</v>
      </c>
      <c r="CO1160">
        <v>0</v>
      </c>
      <c r="CP1160">
        <f t="shared" si="862"/>
        <v>19604.449999999997</v>
      </c>
      <c r="CQ1160">
        <f t="shared" si="863"/>
        <v>43630.935000000005</v>
      </c>
      <c r="CR1160">
        <f t="shared" si="864"/>
        <v>109.42999999999999</v>
      </c>
      <c r="CS1160">
        <f t="shared" si="865"/>
        <v>0</v>
      </c>
      <c r="CT1160">
        <f t="shared" si="866"/>
        <v>29070.988799999999</v>
      </c>
      <c r="CU1160">
        <f t="shared" si="867"/>
        <v>0</v>
      </c>
      <c r="CV1160">
        <f t="shared" si="868"/>
        <v>96.6</v>
      </c>
      <c r="CW1160">
        <f t="shared" si="869"/>
        <v>0</v>
      </c>
      <c r="CX1160">
        <f t="shared" si="870"/>
        <v>0</v>
      </c>
      <c r="CY1160">
        <f t="shared" si="871"/>
        <v>7044.6239999999998</v>
      </c>
      <c r="CZ1160">
        <f t="shared" si="872"/>
        <v>3365.7647999999999</v>
      </c>
      <c r="DC1160" t="s">
        <v>3</v>
      </c>
      <c r="DD1160" t="s">
        <v>3</v>
      </c>
      <c r="DE1160" t="s">
        <v>143</v>
      </c>
      <c r="DF1160" t="s">
        <v>143</v>
      </c>
      <c r="DG1160" t="s">
        <v>144</v>
      </c>
      <c r="DH1160" t="s">
        <v>3</v>
      </c>
      <c r="DI1160" t="s">
        <v>144</v>
      </c>
      <c r="DJ1160" t="s">
        <v>143</v>
      </c>
      <c r="DK1160" t="s">
        <v>3</v>
      </c>
      <c r="DL1160" t="s">
        <v>3</v>
      </c>
      <c r="DM1160" t="s">
        <v>3</v>
      </c>
      <c r="DN1160">
        <v>0</v>
      </c>
      <c r="DO1160">
        <v>0</v>
      </c>
      <c r="DP1160">
        <v>1</v>
      </c>
      <c r="DQ1160">
        <v>1</v>
      </c>
      <c r="DU1160">
        <v>1005</v>
      </c>
      <c r="DV1160" t="s">
        <v>216</v>
      </c>
      <c r="DW1160" t="s">
        <v>216</v>
      </c>
      <c r="DX1160">
        <v>100</v>
      </c>
      <c r="DZ1160" t="s">
        <v>3</v>
      </c>
      <c r="EA1160" t="s">
        <v>3</v>
      </c>
      <c r="EB1160" t="s">
        <v>3</v>
      </c>
      <c r="EC1160" t="s">
        <v>3</v>
      </c>
      <c r="EE1160">
        <v>29085510</v>
      </c>
      <c r="EF1160">
        <v>2</v>
      </c>
      <c r="EG1160" t="s">
        <v>145</v>
      </c>
      <c r="EH1160">
        <v>0</v>
      </c>
      <c r="EI1160" t="s">
        <v>3</v>
      </c>
      <c r="EJ1160">
        <v>1</v>
      </c>
      <c r="EK1160">
        <v>10001</v>
      </c>
      <c r="EL1160" t="s">
        <v>146</v>
      </c>
      <c r="EM1160" t="s">
        <v>147</v>
      </c>
      <c r="EO1160" t="s">
        <v>3</v>
      </c>
      <c r="EQ1160">
        <v>0</v>
      </c>
      <c r="ER1160">
        <v>8430.5499999999993</v>
      </c>
      <c r="ES1160">
        <v>7654.55</v>
      </c>
      <c r="ET1160">
        <v>14.12</v>
      </c>
      <c r="EU1160">
        <v>0</v>
      </c>
      <c r="EV1160">
        <v>761.88</v>
      </c>
      <c r="EW1160">
        <v>84</v>
      </c>
      <c r="EX1160">
        <v>0</v>
      </c>
      <c r="EY1160">
        <v>0</v>
      </c>
      <c r="FQ1160">
        <v>0</v>
      </c>
      <c r="FR1160">
        <f t="shared" si="873"/>
        <v>0</v>
      </c>
      <c r="FS1160">
        <v>0</v>
      </c>
      <c r="FT1160" t="s">
        <v>148</v>
      </c>
      <c r="FU1160" t="s">
        <v>24</v>
      </c>
      <c r="FV1160" t="s">
        <v>24</v>
      </c>
      <c r="FW1160" t="s">
        <v>25</v>
      </c>
      <c r="FX1160">
        <v>106.2</v>
      </c>
      <c r="FY1160">
        <v>53.55</v>
      </c>
      <c r="GA1160" t="s">
        <v>3</v>
      </c>
      <c r="GD1160">
        <v>1</v>
      </c>
      <c r="GF1160">
        <v>892663548</v>
      </c>
      <c r="GG1160">
        <v>2</v>
      </c>
      <c r="GH1160">
        <v>1</v>
      </c>
      <c r="GI1160">
        <v>2</v>
      </c>
      <c r="GJ1160">
        <v>0</v>
      </c>
      <c r="GK1160">
        <v>0</v>
      </c>
      <c r="GL1160">
        <f t="shared" si="874"/>
        <v>0</v>
      </c>
      <c r="GM1160">
        <f t="shared" si="875"/>
        <v>30014.83</v>
      </c>
      <c r="GN1160">
        <f t="shared" si="876"/>
        <v>30014.83</v>
      </c>
      <c r="GO1160">
        <f t="shared" si="877"/>
        <v>0</v>
      </c>
      <c r="GP1160">
        <f t="shared" si="878"/>
        <v>0</v>
      </c>
      <c r="GR1160">
        <v>0</v>
      </c>
      <c r="GS1160">
        <v>3</v>
      </c>
      <c r="GT1160">
        <v>0</v>
      </c>
      <c r="GU1160" t="s">
        <v>3</v>
      </c>
      <c r="GV1160">
        <f t="shared" si="879"/>
        <v>0</v>
      </c>
      <c r="GW1160">
        <v>1</v>
      </c>
      <c r="GX1160">
        <f t="shared" si="880"/>
        <v>0</v>
      </c>
      <c r="HA1160">
        <v>0</v>
      </c>
      <c r="HB1160">
        <v>0</v>
      </c>
      <c r="HC1160">
        <f t="shared" si="881"/>
        <v>0</v>
      </c>
      <c r="HE1160" t="s">
        <v>3</v>
      </c>
      <c r="HF1160" t="s">
        <v>3</v>
      </c>
      <c r="IK1160">
        <v>0</v>
      </c>
    </row>
    <row r="1161" spans="1:245">
      <c r="A1161">
        <v>17</v>
      </c>
      <c r="B1161">
        <v>0</v>
      </c>
      <c r="C1161">
        <f>ROW(SmtRes!A1342)</f>
        <v>1342</v>
      </c>
      <c r="D1161">
        <f>ROW(EtalonRes!A1323)</f>
        <v>1323</v>
      </c>
      <c r="E1161" t="s">
        <v>329</v>
      </c>
      <c r="F1161" t="s">
        <v>239</v>
      </c>
      <c r="G1161" t="s">
        <v>240</v>
      </c>
      <c r="H1161" t="s">
        <v>241</v>
      </c>
      <c r="I1161">
        <f>ROUND(53.85/100,9)</f>
        <v>0.53849999999999998</v>
      </c>
      <c r="J1161">
        <v>0</v>
      </c>
      <c r="O1161">
        <f t="shared" si="847"/>
        <v>14964.09</v>
      </c>
      <c r="P1161">
        <f t="shared" si="848"/>
        <v>4276.53</v>
      </c>
      <c r="Q1161">
        <f t="shared" si="849"/>
        <v>9.4499999999999993</v>
      </c>
      <c r="R1161">
        <f t="shared" si="850"/>
        <v>3.22</v>
      </c>
      <c r="S1161">
        <f t="shared" si="851"/>
        <v>10678.11</v>
      </c>
      <c r="T1161">
        <f t="shared" si="852"/>
        <v>0</v>
      </c>
      <c r="U1161">
        <f t="shared" si="853"/>
        <v>34.642243499999992</v>
      </c>
      <c r="V1161">
        <f t="shared" si="854"/>
        <v>6.7312500000000003E-3</v>
      </c>
      <c r="W1161">
        <f t="shared" si="855"/>
        <v>0</v>
      </c>
      <c r="X1161">
        <f t="shared" si="856"/>
        <v>8545.06</v>
      </c>
      <c r="Y1161">
        <f t="shared" si="857"/>
        <v>3952.09</v>
      </c>
      <c r="AA1161">
        <v>35806607</v>
      </c>
      <c r="AB1161">
        <f t="shared" si="858"/>
        <v>7162.38</v>
      </c>
      <c r="AC1161">
        <f t="shared" si="859"/>
        <v>6563.27</v>
      </c>
      <c r="AD1161">
        <f>ROUND(((((ET1161*1.25))-((EU1161*1.25)))+AE1161),2)</f>
        <v>1.48</v>
      </c>
      <c r="AE1161">
        <f>ROUND(((EU1161*1.25)),2)</f>
        <v>0.18</v>
      </c>
      <c r="AF1161">
        <f>ROUND(((EV1161*1.15)),2)</f>
        <v>597.63</v>
      </c>
      <c r="AG1161">
        <f t="shared" si="860"/>
        <v>0</v>
      </c>
      <c r="AH1161">
        <f>((EW1161*1.15))</f>
        <v>64.330999999999989</v>
      </c>
      <c r="AI1161">
        <f>((EX1161*1.25))</f>
        <v>1.2500000000000001E-2</v>
      </c>
      <c r="AJ1161">
        <f t="shared" si="861"/>
        <v>0</v>
      </c>
      <c r="AK1161">
        <v>7084.13</v>
      </c>
      <c r="AL1161">
        <v>6563.27</v>
      </c>
      <c r="AM1161">
        <v>1.18</v>
      </c>
      <c r="AN1161">
        <v>0.14000000000000001</v>
      </c>
      <c r="AO1161">
        <v>519.67999999999995</v>
      </c>
      <c r="AP1161">
        <v>0</v>
      </c>
      <c r="AQ1161">
        <v>55.94</v>
      </c>
      <c r="AR1161">
        <v>0.01</v>
      </c>
      <c r="AS1161">
        <v>0</v>
      </c>
      <c r="AT1161">
        <v>80</v>
      </c>
      <c r="AU1161">
        <v>37</v>
      </c>
      <c r="AV1161">
        <v>1</v>
      </c>
      <c r="AW1161">
        <v>1</v>
      </c>
      <c r="AZ1161">
        <v>1</v>
      </c>
      <c r="BA1161">
        <v>33.18</v>
      </c>
      <c r="BB1161">
        <v>11.86</v>
      </c>
      <c r="BC1161">
        <v>1.21</v>
      </c>
      <c r="BD1161" t="s">
        <v>3</v>
      </c>
      <c r="BE1161" t="s">
        <v>3</v>
      </c>
      <c r="BF1161" t="s">
        <v>3</v>
      </c>
      <c r="BG1161" t="s">
        <v>3</v>
      </c>
      <c r="BH1161">
        <v>0</v>
      </c>
      <c r="BI1161">
        <v>1</v>
      </c>
      <c r="BJ1161" t="s">
        <v>242</v>
      </c>
      <c r="BM1161">
        <v>15001</v>
      </c>
      <c r="BN1161">
        <v>0</v>
      </c>
      <c r="BO1161" t="s">
        <v>239</v>
      </c>
      <c r="BP1161">
        <v>1</v>
      </c>
      <c r="BQ1161">
        <v>2</v>
      </c>
      <c r="BR1161">
        <v>0</v>
      </c>
      <c r="BS1161">
        <v>33.18</v>
      </c>
      <c r="BT1161">
        <v>1</v>
      </c>
      <c r="BU1161">
        <v>1</v>
      </c>
      <c r="BV1161">
        <v>1</v>
      </c>
      <c r="BW1161">
        <v>1</v>
      </c>
      <c r="BX1161">
        <v>1</v>
      </c>
      <c r="BY1161" t="s">
        <v>3</v>
      </c>
      <c r="BZ1161">
        <v>105</v>
      </c>
      <c r="CA1161">
        <v>55</v>
      </c>
      <c r="CE1161">
        <v>0</v>
      </c>
      <c r="CF1161">
        <v>0</v>
      </c>
      <c r="CG1161">
        <v>0</v>
      </c>
      <c r="CM1161">
        <v>0</v>
      </c>
      <c r="CN1161" t="s">
        <v>3</v>
      </c>
      <c r="CO1161">
        <v>0</v>
      </c>
      <c r="CP1161">
        <f t="shared" si="862"/>
        <v>14964.09</v>
      </c>
      <c r="CQ1161">
        <f t="shared" si="863"/>
        <v>7941.5567000000001</v>
      </c>
      <c r="CR1161">
        <f t="shared" si="864"/>
        <v>17.552799999999998</v>
      </c>
      <c r="CS1161">
        <f t="shared" si="865"/>
        <v>5.9723999999999995</v>
      </c>
      <c r="CT1161">
        <f t="shared" si="866"/>
        <v>19829.363399999998</v>
      </c>
      <c r="CU1161">
        <f t="shared" si="867"/>
        <v>0</v>
      </c>
      <c r="CV1161">
        <f t="shared" si="868"/>
        <v>64.330999999999989</v>
      </c>
      <c r="CW1161">
        <f t="shared" si="869"/>
        <v>1.2500000000000001E-2</v>
      </c>
      <c r="CX1161">
        <f t="shared" si="870"/>
        <v>0</v>
      </c>
      <c r="CY1161">
        <f t="shared" si="871"/>
        <v>8545.0640000000003</v>
      </c>
      <c r="CZ1161">
        <f t="shared" si="872"/>
        <v>3952.0921000000003</v>
      </c>
      <c r="DC1161" t="s">
        <v>3</v>
      </c>
      <c r="DD1161" t="s">
        <v>3</v>
      </c>
      <c r="DE1161" t="s">
        <v>143</v>
      </c>
      <c r="DF1161" t="s">
        <v>143</v>
      </c>
      <c r="DG1161" t="s">
        <v>144</v>
      </c>
      <c r="DH1161" t="s">
        <v>3</v>
      </c>
      <c r="DI1161" t="s">
        <v>144</v>
      </c>
      <c r="DJ1161" t="s">
        <v>143</v>
      </c>
      <c r="DK1161" t="s">
        <v>3</v>
      </c>
      <c r="DL1161" t="s">
        <v>3</v>
      </c>
      <c r="DM1161" t="s">
        <v>3</v>
      </c>
      <c r="DN1161">
        <v>0</v>
      </c>
      <c r="DO1161">
        <v>0</v>
      </c>
      <c r="DP1161">
        <v>1</v>
      </c>
      <c r="DQ1161">
        <v>1</v>
      </c>
      <c r="DU1161">
        <v>1013</v>
      </c>
      <c r="DV1161" t="s">
        <v>241</v>
      </c>
      <c r="DW1161" t="s">
        <v>241</v>
      </c>
      <c r="DX1161">
        <v>1</v>
      </c>
      <c r="DZ1161" t="s">
        <v>3</v>
      </c>
      <c r="EA1161" t="s">
        <v>3</v>
      </c>
      <c r="EB1161" t="s">
        <v>3</v>
      </c>
      <c r="EC1161" t="s">
        <v>3</v>
      </c>
      <c r="EE1161">
        <v>29085536</v>
      </c>
      <c r="EF1161">
        <v>2</v>
      </c>
      <c r="EG1161" t="s">
        <v>145</v>
      </c>
      <c r="EH1161">
        <v>0</v>
      </c>
      <c r="EI1161" t="s">
        <v>3</v>
      </c>
      <c r="EJ1161">
        <v>1</v>
      </c>
      <c r="EK1161">
        <v>15001</v>
      </c>
      <c r="EL1161" t="s">
        <v>160</v>
      </c>
      <c r="EM1161" t="s">
        <v>161</v>
      </c>
      <c r="EO1161" t="s">
        <v>3</v>
      </c>
      <c r="EQ1161">
        <v>0</v>
      </c>
      <c r="ER1161">
        <v>7084.13</v>
      </c>
      <c r="ES1161">
        <v>6563.27</v>
      </c>
      <c r="ET1161">
        <v>1.18</v>
      </c>
      <c r="EU1161">
        <v>0.14000000000000001</v>
      </c>
      <c r="EV1161">
        <v>519.67999999999995</v>
      </c>
      <c r="EW1161">
        <v>55.94</v>
      </c>
      <c r="EX1161">
        <v>0.01</v>
      </c>
      <c r="EY1161">
        <v>0</v>
      </c>
      <c r="FQ1161">
        <v>0</v>
      </c>
      <c r="FR1161">
        <f t="shared" si="873"/>
        <v>0</v>
      </c>
      <c r="FS1161">
        <v>0</v>
      </c>
      <c r="FT1161" t="s">
        <v>148</v>
      </c>
      <c r="FU1161" t="s">
        <v>24</v>
      </c>
      <c r="FV1161" t="s">
        <v>24</v>
      </c>
      <c r="FW1161" t="s">
        <v>25</v>
      </c>
      <c r="FX1161">
        <v>94.5</v>
      </c>
      <c r="FY1161">
        <v>46.75</v>
      </c>
      <c r="GA1161" t="s">
        <v>3</v>
      </c>
      <c r="GD1161">
        <v>1</v>
      </c>
      <c r="GF1161">
        <v>797186164</v>
      </c>
      <c r="GG1161">
        <v>2</v>
      </c>
      <c r="GH1161">
        <v>1</v>
      </c>
      <c r="GI1161">
        <v>2</v>
      </c>
      <c r="GJ1161">
        <v>0</v>
      </c>
      <c r="GK1161">
        <v>0</v>
      </c>
      <c r="GL1161">
        <f t="shared" si="874"/>
        <v>0</v>
      </c>
      <c r="GM1161">
        <f t="shared" si="875"/>
        <v>27461.24</v>
      </c>
      <c r="GN1161">
        <f t="shared" si="876"/>
        <v>27461.24</v>
      </c>
      <c r="GO1161">
        <f t="shared" si="877"/>
        <v>0</v>
      </c>
      <c r="GP1161">
        <f t="shared" si="878"/>
        <v>0</v>
      </c>
      <c r="GR1161">
        <v>0</v>
      </c>
      <c r="GS1161">
        <v>3</v>
      </c>
      <c r="GT1161">
        <v>0</v>
      </c>
      <c r="GU1161" t="s">
        <v>3</v>
      </c>
      <c r="GV1161">
        <f t="shared" si="879"/>
        <v>0</v>
      </c>
      <c r="GW1161">
        <v>1</v>
      </c>
      <c r="GX1161">
        <f t="shared" si="880"/>
        <v>0</v>
      </c>
      <c r="HA1161">
        <v>0</v>
      </c>
      <c r="HB1161">
        <v>0</v>
      </c>
      <c r="HC1161">
        <f t="shared" si="881"/>
        <v>0</v>
      </c>
      <c r="HE1161" t="s">
        <v>3</v>
      </c>
      <c r="HF1161" t="s">
        <v>3</v>
      </c>
      <c r="IK1161">
        <v>0</v>
      </c>
    </row>
    <row r="1162" spans="1:245">
      <c r="A1162">
        <v>17</v>
      </c>
      <c r="B1162">
        <v>0</v>
      </c>
      <c r="C1162">
        <f>ROW(SmtRes!A1354)</f>
        <v>1354</v>
      </c>
      <c r="D1162">
        <f>ROW(EtalonRes!A1332)</f>
        <v>1332</v>
      </c>
      <c r="E1162" t="s">
        <v>294</v>
      </c>
      <c r="F1162" t="s">
        <v>244</v>
      </c>
      <c r="G1162" t="s">
        <v>245</v>
      </c>
      <c r="H1162" t="s">
        <v>61</v>
      </c>
      <c r="I1162">
        <f>ROUND(3/100,9)</f>
        <v>0.03</v>
      </c>
      <c r="J1162">
        <v>0</v>
      </c>
      <c r="O1162">
        <f t="shared" si="847"/>
        <v>316.12</v>
      </c>
      <c r="P1162">
        <f t="shared" si="848"/>
        <v>13.59</v>
      </c>
      <c r="Q1162">
        <f t="shared" si="849"/>
        <v>1.56</v>
      </c>
      <c r="R1162">
        <f t="shared" si="850"/>
        <v>0.41</v>
      </c>
      <c r="S1162">
        <f t="shared" si="851"/>
        <v>300.97000000000003</v>
      </c>
      <c r="T1162">
        <f t="shared" si="852"/>
        <v>0</v>
      </c>
      <c r="U1162">
        <f t="shared" si="853"/>
        <v>0.91439999999999999</v>
      </c>
      <c r="V1162">
        <f t="shared" si="854"/>
        <v>8.9999999999999998E-4</v>
      </c>
      <c r="W1162">
        <f t="shared" si="855"/>
        <v>0</v>
      </c>
      <c r="X1162">
        <f t="shared" si="856"/>
        <v>244.12</v>
      </c>
      <c r="Y1162">
        <f t="shared" si="857"/>
        <v>156.72</v>
      </c>
      <c r="AA1162">
        <v>35806607</v>
      </c>
      <c r="AB1162">
        <f t="shared" si="858"/>
        <v>371.42</v>
      </c>
      <c r="AC1162">
        <f t="shared" si="859"/>
        <v>63.28</v>
      </c>
      <c r="AD1162">
        <f t="shared" ref="AD1162:AD1175" si="884">ROUND((((ET1162)-(EU1162))+AE1162),2)</f>
        <v>5.78</v>
      </c>
      <c r="AE1162">
        <f t="shared" ref="AE1162:AE1175" si="885">ROUND((EU1162),2)</f>
        <v>0.41</v>
      </c>
      <c r="AF1162">
        <f t="shared" ref="AF1162:AF1175" si="886">ROUND((EV1162),2)</f>
        <v>302.36</v>
      </c>
      <c r="AG1162">
        <f t="shared" si="860"/>
        <v>0</v>
      </c>
      <c r="AH1162">
        <f t="shared" ref="AH1162:AH1175" si="887">(EW1162)</f>
        <v>30.48</v>
      </c>
      <c r="AI1162">
        <f t="shared" ref="AI1162:AI1175" si="888">(EX1162)</f>
        <v>0.03</v>
      </c>
      <c r="AJ1162">
        <f t="shared" si="861"/>
        <v>0</v>
      </c>
      <c r="AK1162">
        <v>371.42</v>
      </c>
      <c r="AL1162">
        <v>63.28</v>
      </c>
      <c r="AM1162">
        <v>5.78</v>
      </c>
      <c r="AN1162">
        <v>0.41</v>
      </c>
      <c r="AO1162">
        <v>302.36</v>
      </c>
      <c r="AP1162">
        <v>0</v>
      </c>
      <c r="AQ1162">
        <v>30.48</v>
      </c>
      <c r="AR1162">
        <v>0.03</v>
      </c>
      <c r="AS1162">
        <v>0</v>
      </c>
      <c r="AT1162">
        <v>81</v>
      </c>
      <c r="AU1162">
        <v>52</v>
      </c>
      <c r="AV1162">
        <v>1</v>
      </c>
      <c r="AW1162">
        <v>1</v>
      </c>
      <c r="AZ1162">
        <v>1</v>
      </c>
      <c r="BA1162">
        <v>33.18</v>
      </c>
      <c r="BB1162">
        <v>9.01</v>
      </c>
      <c r="BC1162">
        <v>7.16</v>
      </c>
      <c r="BD1162" t="s">
        <v>3</v>
      </c>
      <c r="BE1162" t="s">
        <v>3</v>
      </c>
      <c r="BF1162" t="s">
        <v>3</v>
      </c>
      <c r="BG1162" t="s">
        <v>3</v>
      </c>
      <c r="BH1162">
        <v>0</v>
      </c>
      <c r="BI1162">
        <v>2</v>
      </c>
      <c r="BJ1162" t="s">
        <v>246</v>
      </c>
      <c r="BM1162">
        <v>108001</v>
      </c>
      <c r="BN1162">
        <v>0</v>
      </c>
      <c r="BO1162" t="s">
        <v>244</v>
      </c>
      <c r="BP1162">
        <v>1</v>
      </c>
      <c r="BQ1162">
        <v>3</v>
      </c>
      <c r="BR1162">
        <v>0</v>
      </c>
      <c r="BS1162">
        <v>33.18</v>
      </c>
      <c r="BT1162">
        <v>1</v>
      </c>
      <c r="BU1162">
        <v>1</v>
      </c>
      <c r="BV1162">
        <v>1</v>
      </c>
      <c r="BW1162">
        <v>1</v>
      </c>
      <c r="BX1162">
        <v>1</v>
      </c>
      <c r="BY1162" t="s">
        <v>3</v>
      </c>
      <c r="BZ1162">
        <v>95</v>
      </c>
      <c r="CA1162">
        <v>65</v>
      </c>
      <c r="CE1162">
        <v>0</v>
      </c>
      <c r="CF1162">
        <v>0</v>
      </c>
      <c r="CG1162">
        <v>0</v>
      </c>
      <c r="CM1162">
        <v>0</v>
      </c>
      <c r="CN1162" t="s">
        <v>3</v>
      </c>
      <c r="CO1162">
        <v>0</v>
      </c>
      <c r="CP1162">
        <f t="shared" si="862"/>
        <v>316.12</v>
      </c>
      <c r="CQ1162">
        <f t="shared" si="863"/>
        <v>453.08480000000003</v>
      </c>
      <c r="CR1162">
        <f t="shared" si="864"/>
        <v>52.077800000000003</v>
      </c>
      <c r="CS1162">
        <f t="shared" si="865"/>
        <v>13.6038</v>
      </c>
      <c r="CT1162">
        <f t="shared" si="866"/>
        <v>10032.3048</v>
      </c>
      <c r="CU1162">
        <f t="shared" si="867"/>
        <v>0</v>
      </c>
      <c r="CV1162">
        <f t="shared" si="868"/>
        <v>30.48</v>
      </c>
      <c r="CW1162">
        <f t="shared" si="869"/>
        <v>0.03</v>
      </c>
      <c r="CX1162">
        <f t="shared" si="870"/>
        <v>0</v>
      </c>
      <c r="CY1162">
        <f t="shared" si="871"/>
        <v>244.11780000000002</v>
      </c>
      <c r="CZ1162">
        <f t="shared" si="872"/>
        <v>156.71760000000003</v>
      </c>
      <c r="DC1162" t="s">
        <v>3</v>
      </c>
      <c r="DD1162" t="s">
        <v>3</v>
      </c>
      <c r="DE1162" t="s">
        <v>3</v>
      </c>
      <c r="DF1162" t="s">
        <v>3</v>
      </c>
      <c r="DG1162" t="s">
        <v>3</v>
      </c>
      <c r="DH1162" t="s">
        <v>3</v>
      </c>
      <c r="DI1162" t="s">
        <v>3</v>
      </c>
      <c r="DJ1162" t="s">
        <v>3</v>
      </c>
      <c r="DK1162" t="s">
        <v>3</v>
      </c>
      <c r="DL1162" t="s">
        <v>3</v>
      </c>
      <c r="DM1162" t="s">
        <v>3</v>
      </c>
      <c r="DN1162">
        <v>0</v>
      </c>
      <c r="DO1162">
        <v>0</v>
      </c>
      <c r="DP1162">
        <v>1</v>
      </c>
      <c r="DQ1162">
        <v>1</v>
      </c>
      <c r="DU1162">
        <v>1010</v>
      </c>
      <c r="DV1162" t="s">
        <v>61</v>
      </c>
      <c r="DW1162" t="s">
        <v>61</v>
      </c>
      <c r="DX1162">
        <v>100</v>
      </c>
      <c r="DZ1162" t="s">
        <v>3</v>
      </c>
      <c r="EA1162" t="s">
        <v>3</v>
      </c>
      <c r="EB1162" t="s">
        <v>3</v>
      </c>
      <c r="EC1162" t="s">
        <v>3</v>
      </c>
      <c r="EE1162">
        <v>29085386</v>
      </c>
      <c r="EF1162">
        <v>3</v>
      </c>
      <c r="EG1162" t="s">
        <v>247</v>
      </c>
      <c r="EH1162">
        <v>0</v>
      </c>
      <c r="EI1162" t="s">
        <v>3</v>
      </c>
      <c r="EJ1162">
        <v>2</v>
      </c>
      <c r="EK1162">
        <v>108001</v>
      </c>
      <c r="EL1162" t="s">
        <v>248</v>
      </c>
      <c r="EM1162" t="s">
        <v>249</v>
      </c>
      <c r="EO1162" t="s">
        <v>3</v>
      </c>
      <c r="EQ1162">
        <v>0</v>
      </c>
      <c r="ER1162">
        <v>371.42</v>
      </c>
      <c r="ES1162">
        <v>63.28</v>
      </c>
      <c r="ET1162">
        <v>5.78</v>
      </c>
      <c r="EU1162">
        <v>0.41</v>
      </c>
      <c r="EV1162">
        <v>302.36</v>
      </c>
      <c r="EW1162">
        <v>30.48</v>
      </c>
      <c r="EX1162">
        <v>0.03</v>
      </c>
      <c r="EY1162">
        <v>0</v>
      </c>
      <c r="FQ1162">
        <v>0</v>
      </c>
      <c r="FR1162">
        <f t="shared" si="873"/>
        <v>0</v>
      </c>
      <c r="FS1162">
        <v>0</v>
      </c>
      <c r="FV1162" t="s">
        <v>24</v>
      </c>
      <c r="FW1162" t="s">
        <v>25</v>
      </c>
      <c r="FX1162">
        <v>95</v>
      </c>
      <c r="FY1162">
        <v>65</v>
      </c>
      <c r="GA1162" t="s">
        <v>3</v>
      </c>
      <c r="GD1162">
        <v>1</v>
      </c>
      <c r="GF1162">
        <v>-1627028948</v>
      </c>
      <c r="GG1162">
        <v>2</v>
      </c>
      <c r="GH1162">
        <v>1</v>
      </c>
      <c r="GI1162">
        <v>2</v>
      </c>
      <c r="GJ1162">
        <v>0</v>
      </c>
      <c r="GK1162">
        <v>0</v>
      </c>
      <c r="GL1162">
        <f t="shared" si="874"/>
        <v>0</v>
      </c>
      <c r="GM1162">
        <f t="shared" si="875"/>
        <v>716.96</v>
      </c>
      <c r="GN1162">
        <f t="shared" si="876"/>
        <v>0</v>
      </c>
      <c r="GO1162">
        <f t="shared" si="877"/>
        <v>716.96</v>
      </c>
      <c r="GP1162">
        <f t="shared" si="878"/>
        <v>0</v>
      </c>
      <c r="GR1162">
        <v>0</v>
      </c>
      <c r="GS1162">
        <v>3</v>
      </c>
      <c r="GT1162">
        <v>0</v>
      </c>
      <c r="GU1162" t="s">
        <v>3</v>
      </c>
      <c r="GV1162">
        <f t="shared" si="879"/>
        <v>0</v>
      </c>
      <c r="GW1162">
        <v>1</v>
      </c>
      <c r="GX1162">
        <f t="shared" si="880"/>
        <v>0</v>
      </c>
      <c r="HA1162">
        <v>0</v>
      </c>
      <c r="HB1162">
        <v>0</v>
      </c>
      <c r="HC1162">
        <f t="shared" si="881"/>
        <v>0</v>
      </c>
      <c r="HE1162" t="s">
        <v>3</v>
      </c>
      <c r="HF1162" t="s">
        <v>3</v>
      </c>
      <c r="IK1162">
        <v>0</v>
      </c>
    </row>
    <row r="1163" spans="1:245">
      <c r="A1163">
        <v>18</v>
      </c>
      <c r="B1163">
        <v>0</v>
      </c>
      <c r="C1163">
        <v>1352</v>
      </c>
      <c r="E1163" t="s">
        <v>330</v>
      </c>
      <c r="F1163" t="s">
        <v>251</v>
      </c>
      <c r="G1163" t="s">
        <v>252</v>
      </c>
      <c r="H1163" t="s">
        <v>253</v>
      </c>
      <c r="I1163">
        <f>I1162*J1163</f>
        <v>3.0000000000000001E-3</v>
      </c>
      <c r="J1163">
        <v>0.1</v>
      </c>
      <c r="O1163">
        <f t="shared" si="847"/>
        <v>15.35</v>
      </c>
      <c r="P1163">
        <f t="shared" si="848"/>
        <v>15.35</v>
      </c>
      <c r="Q1163">
        <f t="shared" si="849"/>
        <v>0</v>
      </c>
      <c r="R1163">
        <f t="shared" si="850"/>
        <v>0</v>
      </c>
      <c r="S1163">
        <f t="shared" si="851"/>
        <v>0</v>
      </c>
      <c r="T1163">
        <f t="shared" si="852"/>
        <v>0</v>
      </c>
      <c r="U1163">
        <f t="shared" si="853"/>
        <v>0</v>
      </c>
      <c r="V1163">
        <f t="shared" si="854"/>
        <v>0</v>
      </c>
      <c r="W1163">
        <f t="shared" si="855"/>
        <v>0.06</v>
      </c>
      <c r="X1163">
        <f t="shared" si="856"/>
        <v>0</v>
      </c>
      <c r="Y1163">
        <f t="shared" si="857"/>
        <v>0</v>
      </c>
      <c r="AA1163">
        <v>35806607</v>
      </c>
      <c r="AB1163">
        <f t="shared" si="858"/>
        <v>1998.42</v>
      </c>
      <c r="AC1163">
        <f t="shared" si="859"/>
        <v>1998.42</v>
      </c>
      <c r="AD1163">
        <f t="shared" si="884"/>
        <v>0</v>
      </c>
      <c r="AE1163">
        <f t="shared" si="885"/>
        <v>0</v>
      </c>
      <c r="AF1163">
        <f t="shared" si="886"/>
        <v>0</v>
      </c>
      <c r="AG1163">
        <f t="shared" si="860"/>
        <v>0</v>
      </c>
      <c r="AH1163">
        <f t="shared" si="887"/>
        <v>0</v>
      </c>
      <c r="AI1163">
        <f t="shared" si="888"/>
        <v>0</v>
      </c>
      <c r="AJ1163">
        <f t="shared" si="861"/>
        <v>19.399999999999999</v>
      </c>
      <c r="AK1163">
        <v>1998.42</v>
      </c>
      <c r="AL1163">
        <v>1998.42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19.399999999999999</v>
      </c>
      <c r="AT1163">
        <v>0</v>
      </c>
      <c r="AU1163">
        <v>0</v>
      </c>
      <c r="AV1163">
        <v>1</v>
      </c>
      <c r="AW1163">
        <v>1</v>
      </c>
      <c r="AZ1163">
        <v>1</v>
      </c>
      <c r="BA1163">
        <v>1</v>
      </c>
      <c r="BB1163">
        <v>1</v>
      </c>
      <c r="BC1163">
        <v>2.56</v>
      </c>
      <c r="BD1163" t="s">
        <v>3</v>
      </c>
      <c r="BE1163" t="s">
        <v>3</v>
      </c>
      <c r="BF1163" t="s">
        <v>3</v>
      </c>
      <c r="BG1163" t="s">
        <v>3</v>
      </c>
      <c r="BH1163">
        <v>3</v>
      </c>
      <c r="BI1163">
        <v>2</v>
      </c>
      <c r="BJ1163" t="s">
        <v>254</v>
      </c>
      <c r="BM1163">
        <v>500002</v>
      </c>
      <c r="BN1163">
        <v>0</v>
      </c>
      <c r="BO1163" t="s">
        <v>251</v>
      </c>
      <c r="BP1163">
        <v>1</v>
      </c>
      <c r="BQ1163">
        <v>12</v>
      </c>
      <c r="BR1163">
        <v>0</v>
      </c>
      <c r="BS1163">
        <v>1</v>
      </c>
      <c r="BT1163">
        <v>1</v>
      </c>
      <c r="BU1163">
        <v>1</v>
      </c>
      <c r="BV1163">
        <v>1</v>
      </c>
      <c r="BW1163">
        <v>1</v>
      </c>
      <c r="BX1163">
        <v>1</v>
      </c>
      <c r="BY1163" t="s">
        <v>3</v>
      </c>
      <c r="BZ1163">
        <v>0</v>
      </c>
      <c r="CA1163">
        <v>0</v>
      </c>
      <c r="CE1163">
        <v>0</v>
      </c>
      <c r="CF1163">
        <v>0</v>
      </c>
      <c r="CG1163">
        <v>0</v>
      </c>
      <c r="CM1163">
        <v>0</v>
      </c>
      <c r="CN1163" t="s">
        <v>3</v>
      </c>
      <c r="CO1163">
        <v>0</v>
      </c>
      <c r="CP1163">
        <f t="shared" si="862"/>
        <v>15.35</v>
      </c>
      <c r="CQ1163">
        <f t="shared" si="863"/>
        <v>5115.9552000000003</v>
      </c>
      <c r="CR1163">
        <f t="shared" si="864"/>
        <v>0</v>
      </c>
      <c r="CS1163">
        <f t="shared" si="865"/>
        <v>0</v>
      </c>
      <c r="CT1163">
        <f t="shared" si="866"/>
        <v>0</v>
      </c>
      <c r="CU1163">
        <f t="shared" si="867"/>
        <v>0</v>
      </c>
      <c r="CV1163">
        <f t="shared" si="868"/>
        <v>0</v>
      </c>
      <c r="CW1163">
        <f t="shared" si="869"/>
        <v>0</v>
      </c>
      <c r="CX1163">
        <f t="shared" si="870"/>
        <v>19.399999999999999</v>
      </c>
      <c r="CY1163">
        <f t="shared" si="871"/>
        <v>0</v>
      </c>
      <c r="CZ1163">
        <f t="shared" si="872"/>
        <v>0</v>
      </c>
      <c r="DC1163" t="s">
        <v>3</v>
      </c>
      <c r="DD1163" t="s">
        <v>3</v>
      </c>
      <c r="DE1163" t="s">
        <v>3</v>
      </c>
      <c r="DF1163" t="s">
        <v>3</v>
      </c>
      <c r="DG1163" t="s">
        <v>3</v>
      </c>
      <c r="DH1163" t="s">
        <v>3</v>
      </c>
      <c r="DI1163" t="s">
        <v>3</v>
      </c>
      <c r="DJ1163" t="s">
        <v>3</v>
      </c>
      <c r="DK1163" t="s">
        <v>3</v>
      </c>
      <c r="DL1163" t="s">
        <v>3</v>
      </c>
      <c r="DM1163" t="s">
        <v>3</v>
      </c>
      <c r="DN1163">
        <v>0</v>
      </c>
      <c r="DO1163">
        <v>0</v>
      </c>
      <c r="DP1163">
        <v>1</v>
      </c>
      <c r="DQ1163">
        <v>1</v>
      </c>
      <c r="DU1163">
        <v>1010</v>
      </c>
      <c r="DV1163" t="s">
        <v>253</v>
      </c>
      <c r="DW1163" t="s">
        <v>253</v>
      </c>
      <c r="DX1163">
        <v>1000</v>
      </c>
      <c r="DZ1163" t="s">
        <v>3</v>
      </c>
      <c r="EA1163" t="s">
        <v>3</v>
      </c>
      <c r="EB1163" t="s">
        <v>3</v>
      </c>
      <c r="EC1163" t="s">
        <v>3</v>
      </c>
      <c r="EE1163">
        <v>29085444</v>
      </c>
      <c r="EF1163">
        <v>12</v>
      </c>
      <c r="EG1163" t="s">
        <v>31</v>
      </c>
      <c r="EH1163">
        <v>0</v>
      </c>
      <c r="EI1163" t="s">
        <v>3</v>
      </c>
      <c r="EJ1163">
        <v>2</v>
      </c>
      <c r="EK1163">
        <v>500002</v>
      </c>
      <c r="EL1163" t="s">
        <v>32</v>
      </c>
      <c r="EM1163" t="s">
        <v>33</v>
      </c>
      <c r="EO1163" t="s">
        <v>3</v>
      </c>
      <c r="EQ1163">
        <v>0</v>
      </c>
      <c r="ER1163">
        <v>1998.42</v>
      </c>
      <c r="ES1163">
        <v>1998.42</v>
      </c>
      <c r="ET1163">
        <v>0</v>
      </c>
      <c r="EU1163">
        <v>0</v>
      </c>
      <c r="EV1163">
        <v>0</v>
      </c>
      <c r="EW1163">
        <v>0</v>
      </c>
      <c r="EX1163">
        <v>0</v>
      </c>
      <c r="FQ1163">
        <v>0</v>
      </c>
      <c r="FR1163">
        <f t="shared" si="873"/>
        <v>0</v>
      </c>
      <c r="FS1163">
        <v>0</v>
      </c>
      <c r="FX1163">
        <v>0</v>
      </c>
      <c r="FY1163">
        <v>0</v>
      </c>
      <c r="GA1163" t="s">
        <v>3</v>
      </c>
      <c r="GD1163">
        <v>1</v>
      </c>
      <c r="GF1163">
        <v>-1152774928</v>
      </c>
      <c r="GG1163">
        <v>2</v>
      </c>
      <c r="GH1163">
        <v>1</v>
      </c>
      <c r="GI1163">
        <v>2</v>
      </c>
      <c r="GJ1163">
        <v>0</v>
      </c>
      <c r="GK1163">
        <v>0</v>
      </c>
      <c r="GL1163">
        <f t="shared" si="874"/>
        <v>0</v>
      </c>
      <c r="GM1163">
        <f t="shared" si="875"/>
        <v>15.35</v>
      </c>
      <c r="GN1163">
        <f t="shared" si="876"/>
        <v>0</v>
      </c>
      <c r="GO1163">
        <f t="shared" si="877"/>
        <v>15.35</v>
      </c>
      <c r="GP1163">
        <f t="shared" si="878"/>
        <v>0</v>
      </c>
      <c r="GR1163">
        <v>0</v>
      </c>
      <c r="GS1163">
        <v>3</v>
      </c>
      <c r="GT1163">
        <v>0</v>
      </c>
      <c r="GU1163" t="s">
        <v>3</v>
      </c>
      <c r="GV1163">
        <f t="shared" si="879"/>
        <v>0</v>
      </c>
      <c r="GW1163">
        <v>1</v>
      </c>
      <c r="GX1163">
        <f t="shared" si="880"/>
        <v>0</v>
      </c>
      <c r="HA1163">
        <v>0</v>
      </c>
      <c r="HB1163">
        <v>0</v>
      </c>
      <c r="HC1163">
        <f t="shared" si="881"/>
        <v>0</v>
      </c>
      <c r="HE1163" t="s">
        <v>3</v>
      </c>
      <c r="HF1163" t="s">
        <v>3</v>
      </c>
      <c r="IK1163">
        <v>0</v>
      </c>
    </row>
    <row r="1164" spans="1:245">
      <c r="A1164">
        <v>18</v>
      </c>
      <c r="B1164">
        <v>0</v>
      </c>
      <c r="C1164">
        <v>1350</v>
      </c>
      <c r="E1164" t="s">
        <v>331</v>
      </c>
      <c r="F1164" t="s">
        <v>256</v>
      </c>
      <c r="G1164" t="s">
        <v>257</v>
      </c>
      <c r="H1164" t="s">
        <v>258</v>
      </c>
      <c r="I1164">
        <f>I1162*J1164</f>
        <v>2</v>
      </c>
      <c r="J1164">
        <v>66.666666666666671</v>
      </c>
      <c r="O1164">
        <f t="shared" si="847"/>
        <v>105</v>
      </c>
      <c r="P1164">
        <f t="shared" si="848"/>
        <v>105</v>
      </c>
      <c r="Q1164">
        <f t="shared" si="849"/>
        <v>0</v>
      </c>
      <c r="R1164">
        <f t="shared" si="850"/>
        <v>0</v>
      </c>
      <c r="S1164">
        <f t="shared" si="851"/>
        <v>0</v>
      </c>
      <c r="T1164">
        <f t="shared" si="852"/>
        <v>0</v>
      </c>
      <c r="U1164">
        <f t="shared" si="853"/>
        <v>0</v>
      </c>
      <c r="V1164">
        <f t="shared" si="854"/>
        <v>0</v>
      </c>
      <c r="W1164">
        <f t="shared" si="855"/>
        <v>0.14000000000000001</v>
      </c>
      <c r="X1164">
        <f t="shared" si="856"/>
        <v>0</v>
      </c>
      <c r="Y1164">
        <f t="shared" si="857"/>
        <v>0</v>
      </c>
      <c r="AA1164">
        <v>35806607</v>
      </c>
      <c r="AB1164">
        <f t="shared" si="858"/>
        <v>7.62</v>
      </c>
      <c r="AC1164">
        <f t="shared" si="859"/>
        <v>7.62</v>
      </c>
      <c r="AD1164">
        <f t="shared" si="884"/>
        <v>0</v>
      </c>
      <c r="AE1164">
        <f t="shared" si="885"/>
        <v>0</v>
      </c>
      <c r="AF1164">
        <f t="shared" si="886"/>
        <v>0</v>
      </c>
      <c r="AG1164">
        <f t="shared" si="860"/>
        <v>0</v>
      </c>
      <c r="AH1164">
        <f t="shared" si="887"/>
        <v>0</v>
      </c>
      <c r="AI1164">
        <f t="shared" si="888"/>
        <v>0</v>
      </c>
      <c r="AJ1164">
        <f t="shared" si="861"/>
        <v>7.0000000000000007E-2</v>
      </c>
      <c r="AK1164">
        <v>7.62</v>
      </c>
      <c r="AL1164">
        <v>7.62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7.0000000000000007E-2</v>
      </c>
      <c r="AT1164">
        <v>0</v>
      </c>
      <c r="AU1164">
        <v>0</v>
      </c>
      <c r="AV1164">
        <v>1</v>
      </c>
      <c r="AW1164">
        <v>1</v>
      </c>
      <c r="AZ1164">
        <v>1</v>
      </c>
      <c r="BA1164">
        <v>1</v>
      </c>
      <c r="BB1164">
        <v>1</v>
      </c>
      <c r="BC1164">
        <v>6.89</v>
      </c>
      <c r="BD1164" t="s">
        <v>3</v>
      </c>
      <c r="BE1164" t="s">
        <v>3</v>
      </c>
      <c r="BF1164" t="s">
        <v>3</v>
      </c>
      <c r="BG1164" t="s">
        <v>3</v>
      </c>
      <c r="BH1164">
        <v>3</v>
      </c>
      <c r="BI1164">
        <v>2</v>
      </c>
      <c r="BJ1164" t="s">
        <v>259</v>
      </c>
      <c r="BM1164">
        <v>500002</v>
      </c>
      <c r="BN1164">
        <v>0</v>
      </c>
      <c r="BO1164" t="s">
        <v>256</v>
      </c>
      <c r="BP1164">
        <v>1</v>
      </c>
      <c r="BQ1164">
        <v>12</v>
      </c>
      <c r="BR1164">
        <v>0</v>
      </c>
      <c r="BS1164">
        <v>1</v>
      </c>
      <c r="BT1164">
        <v>1</v>
      </c>
      <c r="BU1164">
        <v>1</v>
      </c>
      <c r="BV1164">
        <v>1</v>
      </c>
      <c r="BW1164">
        <v>1</v>
      </c>
      <c r="BX1164">
        <v>1</v>
      </c>
      <c r="BY1164" t="s">
        <v>3</v>
      </c>
      <c r="BZ1164">
        <v>0</v>
      </c>
      <c r="CA1164">
        <v>0</v>
      </c>
      <c r="CE1164">
        <v>0</v>
      </c>
      <c r="CF1164">
        <v>0</v>
      </c>
      <c r="CG1164">
        <v>0</v>
      </c>
      <c r="CM1164">
        <v>0</v>
      </c>
      <c r="CN1164" t="s">
        <v>3</v>
      </c>
      <c r="CO1164">
        <v>0</v>
      </c>
      <c r="CP1164">
        <f t="shared" si="862"/>
        <v>105</v>
      </c>
      <c r="CQ1164">
        <f t="shared" si="863"/>
        <v>52.501799999999996</v>
      </c>
      <c r="CR1164">
        <f t="shared" si="864"/>
        <v>0</v>
      </c>
      <c r="CS1164">
        <f t="shared" si="865"/>
        <v>0</v>
      </c>
      <c r="CT1164">
        <f t="shared" si="866"/>
        <v>0</v>
      </c>
      <c r="CU1164">
        <f t="shared" si="867"/>
        <v>0</v>
      </c>
      <c r="CV1164">
        <f t="shared" si="868"/>
        <v>0</v>
      </c>
      <c r="CW1164">
        <f t="shared" si="869"/>
        <v>0</v>
      </c>
      <c r="CX1164">
        <f t="shared" si="870"/>
        <v>7.0000000000000007E-2</v>
      </c>
      <c r="CY1164">
        <f t="shared" si="871"/>
        <v>0</v>
      </c>
      <c r="CZ1164">
        <f t="shared" si="872"/>
        <v>0</v>
      </c>
      <c r="DC1164" t="s">
        <v>3</v>
      </c>
      <c r="DD1164" t="s">
        <v>3</v>
      </c>
      <c r="DE1164" t="s">
        <v>3</v>
      </c>
      <c r="DF1164" t="s">
        <v>3</v>
      </c>
      <c r="DG1164" t="s">
        <v>3</v>
      </c>
      <c r="DH1164" t="s">
        <v>3</v>
      </c>
      <c r="DI1164" t="s">
        <v>3</v>
      </c>
      <c r="DJ1164" t="s">
        <v>3</v>
      </c>
      <c r="DK1164" t="s">
        <v>3</v>
      </c>
      <c r="DL1164" t="s">
        <v>3</v>
      </c>
      <c r="DM1164" t="s">
        <v>3</v>
      </c>
      <c r="DN1164">
        <v>0</v>
      </c>
      <c r="DO1164">
        <v>0</v>
      </c>
      <c r="DP1164">
        <v>1</v>
      </c>
      <c r="DQ1164">
        <v>1</v>
      </c>
      <c r="DU1164">
        <v>1010</v>
      </c>
      <c r="DV1164" t="s">
        <v>258</v>
      </c>
      <c r="DW1164" t="s">
        <v>258</v>
      </c>
      <c r="DX1164">
        <v>1</v>
      </c>
      <c r="DZ1164" t="s">
        <v>3</v>
      </c>
      <c r="EA1164" t="s">
        <v>3</v>
      </c>
      <c r="EB1164" t="s">
        <v>3</v>
      </c>
      <c r="EC1164" t="s">
        <v>3</v>
      </c>
      <c r="EE1164">
        <v>29085444</v>
      </c>
      <c r="EF1164">
        <v>12</v>
      </c>
      <c r="EG1164" t="s">
        <v>31</v>
      </c>
      <c r="EH1164">
        <v>0</v>
      </c>
      <c r="EI1164" t="s">
        <v>3</v>
      </c>
      <c r="EJ1164">
        <v>2</v>
      </c>
      <c r="EK1164">
        <v>500002</v>
      </c>
      <c r="EL1164" t="s">
        <v>32</v>
      </c>
      <c r="EM1164" t="s">
        <v>33</v>
      </c>
      <c r="EO1164" t="s">
        <v>3</v>
      </c>
      <c r="EQ1164">
        <v>0</v>
      </c>
      <c r="ER1164">
        <v>7.62</v>
      </c>
      <c r="ES1164">
        <v>7.62</v>
      </c>
      <c r="ET1164">
        <v>0</v>
      </c>
      <c r="EU1164">
        <v>0</v>
      </c>
      <c r="EV1164">
        <v>0</v>
      </c>
      <c r="EW1164">
        <v>0</v>
      </c>
      <c r="EX1164">
        <v>0</v>
      </c>
      <c r="FQ1164">
        <v>0</v>
      </c>
      <c r="FR1164">
        <f t="shared" si="873"/>
        <v>0</v>
      </c>
      <c r="FS1164">
        <v>0</v>
      </c>
      <c r="FX1164">
        <v>0</v>
      </c>
      <c r="FY1164">
        <v>0</v>
      </c>
      <c r="GA1164" t="s">
        <v>3</v>
      </c>
      <c r="GD1164">
        <v>1</v>
      </c>
      <c r="GF1164">
        <v>-652224790</v>
      </c>
      <c r="GG1164">
        <v>2</v>
      </c>
      <c r="GH1164">
        <v>1</v>
      </c>
      <c r="GI1164">
        <v>2</v>
      </c>
      <c r="GJ1164">
        <v>0</v>
      </c>
      <c r="GK1164">
        <v>0</v>
      </c>
      <c r="GL1164">
        <f t="shared" si="874"/>
        <v>0</v>
      </c>
      <c r="GM1164">
        <f t="shared" si="875"/>
        <v>105</v>
      </c>
      <c r="GN1164">
        <f t="shared" si="876"/>
        <v>0</v>
      </c>
      <c r="GO1164">
        <f t="shared" si="877"/>
        <v>105</v>
      </c>
      <c r="GP1164">
        <f t="shared" si="878"/>
        <v>0</v>
      </c>
      <c r="GR1164">
        <v>0</v>
      </c>
      <c r="GS1164">
        <v>3</v>
      </c>
      <c r="GT1164">
        <v>0</v>
      </c>
      <c r="GU1164" t="s">
        <v>3</v>
      </c>
      <c r="GV1164">
        <f t="shared" si="879"/>
        <v>0</v>
      </c>
      <c r="GW1164">
        <v>1</v>
      </c>
      <c r="GX1164">
        <f t="shared" si="880"/>
        <v>0</v>
      </c>
      <c r="HA1164">
        <v>0</v>
      </c>
      <c r="HB1164">
        <v>0</v>
      </c>
      <c r="HC1164">
        <f t="shared" si="881"/>
        <v>0</v>
      </c>
      <c r="HE1164" t="s">
        <v>3</v>
      </c>
      <c r="HF1164" t="s">
        <v>3</v>
      </c>
      <c r="IK1164">
        <v>0</v>
      </c>
    </row>
    <row r="1165" spans="1:245">
      <c r="A1165">
        <v>18</v>
      </c>
      <c r="B1165">
        <v>0</v>
      </c>
      <c r="C1165">
        <v>1351</v>
      </c>
      <c r="E1165" t="s">
        <v>332</v>
      </c>
      <c r="F1165" t="s">
        <v>333</v>
      </c>
      <c r="G1165" t="s">
        <v>334</v>
      </c>
      <c r="H1165" t="s">
        <v>258</v>
      </c>
      <c r="I1165">
        <f>I1162*J1165</f>
        <v>1</v>
      </c>
      <c r="J1165">
        <v>33.333333333333336</v>
      </c>
      <c r="O1165">
        <f t="shared" si="847"/>
        <v>76.59</v>
      </c>
      <c r="P1165">
        <f t="shared" si="848"/>
        <v>76.59</v>
      </c>
      <c r="Q1165">
        <f t="shared" si="849"/>
        <v>0</v>
      </c>
      <c r="R1165">
        <f t="shared" si="850"/>
        <v>0</v>
      </c>
      <c r="S1165">
        <f t="shared" si="851"/>
        <v>0</v>
      </c>
      <c r="T1165">
        <f t="shared" si="852"/>
        <v>0</v>
      </c>
      <c r="U1165">
        <f t="shared" si="853"/>
        <v>0</v>
      </c>
      <c r="V1165">
        <f t="shared" si="854"/>
        <v>0</v>
      </c>
      <c r="W1165">
        <f t="shared" si="855"/>
        <v>0.09</v>
      </c>
      <c r="X1165">
        <f t="shared" si="856"/>
        <v>0</v>
      </c>
      <c r="Y1165">
        <f t="shared" si="857"/>
        <v>0</v>
      </c>
      <c r="AA1165">
        <v>35806607</v>
      </c>
      <c r="AB1165">
        <f t="shared" si="858"/>
        <v>9.01</v>
      </c>
      <c r="AC1165">
        <f t="shared" si="859"/>
        <v>9.01</v>
      </c>
      <c r="AD1165">
        <f t="shared" si="884"/>
        <v>0</v>
      </c>
      <c r="AE1165">
        <f t="shared" si="885"/>
        <v>0</v>
      </c>
      <c r="AF1165">
        <f t="shared" si="886"/>
        <v>0</v>
      </c>
      <c r="AG1165">
        <f t="shared" si="860"/>
        <v>0</v>
      </c>
      <c r="AH1165">
        <f t="shared" si="887"/>
        <v>0</v>
      </c>
      <c r="AI1165">
        <f t="shared" si="888"/>
        <v>0</v>
      </c>
      <c r="AJ1165">
        <f t="shared" si="861"/>
        <v>0.09</v>
      </c>
      <c r="AK1165">
        <v>9.01</v>
      </c>
      <c r="AL1165">
        <v>9.01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0.09</v>
      </c>
      <c r="AT1165">
        <v>0</v>
      </c>
      <c r="AU1165">
        <v>0</v>
      </c>
      <c r="AV1165">
        <v>1</v>
      </c>
      <c r="AW1165">
        <v>1</v>
      </c>
      <c r="AZ1165">
        <v>1</v>
      </c>
      <c r="BA1165">
        <v>1</v>
      </c>
      <c r="BB1165">
        <v>1</v>
      </c>
      <c r="BC1165">
        <v>8.5</v>
      </c>
      <c r="BD1165" t="s">
        <v>3</v>
      </c>
      <c r="BE1165" t="s">
        <v>3</v>
      </c>
      <c r="BF1165" t="s">
        <v>3</v>
      </c>
      <c r="BG1165" t="s">
        <v>3</v>
      </c>
      <c r="BH1165">
        <v>3</v>
      </c>
      <c r="BI1165">
        <v>2</v>
      </c>
      <c r="BJ1165" t="s">
        <v>335</v>
      </c>
      <c r="BM1165">
        <v>500002</v>
      </c>
      <c r="BN1165">
        <v>0</v>
      </c>
      <c r="BO1165" t="s">
        <v>333</v>
      </c>
      <c r="BP1165">
        <v>1</v>
      </c>
      <c r="BQ1165">
        <v>12</v>
      </c>
      <c r="BR1165">
        <v>0</v>
      </c>
      <c r="BS1165">
        <v>1</v>
      </c>
      <c r="BT1165">
        <v>1</v>
      </c>
      <c r="BU1165">
        <v>1</v>
      </c>
      <c r="BV1165">
        <v>1</v>
      </c>
      <c r="BW1165">
        <v>1</v>
      </c>
      <c r="BX1165">
        <v>1</v>
      </c>
      <c r="BY1165" t="s">
        <v>3</v>
      </c>
      <c r="BZ1165">
        <v>0</v>
      </c>
      <c r="CA1165">
        <v>0</v>
      </c>
      <c r="CE1165">
        <v>0</v>
      </c>
      <c r="CF1165">
        <v>0</v>
      </c>
      <c r="CG1165">
        <v>0</v>
      </c>
      <c r="CM1165">
        <v>0</v>
      </c>
      <c r="CN1165" t="s">
        <v>3</v>
      </c>
      <c r="CO1165">
        <v>0</v>
      </c>
      <c r="CP1165">
        <f t="shared" si="862"/>
        <v>76.59</v>
      </c>
      <c r="CQ1165">
        <f t="shared" si="863"/>
        <v>76.584999999999994</v>
      </c>
      <c r="CR1165">
        <f t="shared" si="864"/>
        <v>0</v>
      </c>
      <c r="CS1165">
        <f t="shared" si="865"/>
        <v>0</v>
      </c>
      <c r="CT1165">
        <f t="shared" si="866"/>
        <v>0</v>
      </c>
      <c r="CU1165">
        <f t="shared" si="867"/>
        <v>0</v>
      </c>
      <c r="CV1165">
        <f t="shared" si="868"/>
        <v>0</v>
      </c>
      <c r="CW1165">
        <f t="shared" si="869"/>
        <v>0</v>
      </c>
      <c r="CX1165">
        <f t="shared" si="870"/>
        <v>0.09</v>
      </c>
      <c r="CY1165">
        <f t="shared" si="871"/>
        <v>0</v>
      </c>
      <c r="CZ1165">
        <f t="shared" si="872"/>
        <v>0</v>
      </c>
      <c r="DC1165" t="s">
        <v>3</v>
      </c>
      <c r="DD1165" t="s">
        <v>3</v>
      </c>
      <c r="DE1165" t="s">
        <v>3</v>
      </c>
      <c r="DF1165" t="s">
        <v>3</v>
      </c>
      <c r="DG1165" t="s">
        <v>3</v>
      </c>
      <c r="DH1165" t="s">
        <v>3</v>
      </c>
      <c r="DI1165" t="s">
        <v>3</v>
      </c>
      <c r="DJ1165" t="s">
        <v>3</v>
      </c>
      <c r="DK1165" t="s">
        <v>3</v>
      </c>
      <c r="DL1165" t="s">
        <v>3</v>
      </c>
      <c r="DM1165" t="s">
        <v>3</v>
      </c>
      <c r="DN1165">
        <v>0</v>
      </c>
      <c r="DO1165">
        <v>0</v>
      </c>
      <c r="DP1165">
        <v>1</v>
      </c>
      <c r="DQ1165">
        <v>1</v>
      </c>
      <c r="DU1165">
        <v>1010</v>
      </c>
      <c r="DV1165" t="s">
        <v>258</v>
      </c>
      <c r="DW1165" t="s">
        <v>258</v>
      </c>
      <c r="DX1165">
        <v>1</v>
      </c>
      <c r="DZ1165" t="s">
        <v>3</v>
      </c>
      <c r="EA1165" t="s">
        <v>3</v>
      </c>
      <c r="EB1165" t="s">
        <v>3</v>
      </c>
      <c r="EC1165" t="s">
        <v>3</v>
      </c>
      <c r="EE1165">
        <v>29085444</v>
      </c>
      <c r="EF1165">
        <v>12</v>
      </c>
      <c r="EG1165" t="s">
        <v>31</v>
      </c>
      <c r="EH1165">
        <v>0</v>
      </c>
      <c r="EI1165" t="s">
        <v>3</v>
      </c>
      <c r="EJ1165">
        <v>2</v>
      </c>
      <c r="EK1165">
        <v>500002</v>
      </c>
      <c r="EL1165" t="s">
        <v>32</v>
      </c>
      <c r="EM1165" t="s">
        <v>33</v>
      </c>
      <c r="EO1165" t="s">
        <v>3</v>
      </c>
      <c r="EQ1165">
        <v>0</v>
      </c>
      <c r="ER1165">
        <v>9.01</v>
      </c>
      <c r="ES1165">
        <v>9.01</v>
      </c>
      <c r="ET1165">
        <v>0</v>
      </c>
      <c r="EU1165">
        <v>0</v>
      </c>
      <c r="EV1165">
        <v>0</v>
      </c>
      <c r="EW1165">
        <v>0</v>
      </c>
      <c r="EX1165">
        <v>0</v>
      </c>
      <c r="FQ1165">
        <v>0</v>
      </c>
      <c r="FR1165">
        <f t="shared" si="873"/>
        <v>0</v>
      </c>
      <c r="FS1165">
        <v>0</v>
      </c>
      <c r="FX1165">
        <v>0</v>
      </c>
      <c r="FY1165">
        <v>0</v>
      </c>
      <c r="GA1165" t="s">
        <v>3</v>
      </c>
      <c r="GD1165">
        <v>1</v>
      </c>
      <c r="GF1165">
        <v>-1484870884</v>
      </c>
      <c r="GG1165">
        <v>2</v>
      </c>
      <c r="GH1165">
        <v>1</v>
      </c>
      <c r="GI1165">
        <v>2</v>
      </c>
      <c r="GJ1165">
        <v>0</v>
      </c>
      <c r="GK1165">
        <v>0</v>
      </c>
      <c r="GL1165">
        <f t="shared" si="874"/>
        <v>0</v>
      </c>
      <c r="GM1165">
        <f t="shared" si="875"/>
        <v>76.59</v>
      </c>
      <c r="GN1165">
        <f t="shared" si="876"/>
        <v>0</v>
      </c>
      <c r="GO1165">
        <f t="shared" si="877"/>
        <v>76.59</v>
      </c>
      <c r="GP1165">
        <f t="shared" si="878"/>
        <v>0</v>
      </c>
      <c r="GR1165">
        <v>0</v>
      </c>
      <c r="GS1165">
        <v>3</v>
      </c>
      <c r="GT1165">
        <v>0</v>
      </c>
      <c r="GU1165" t="s">
        <v>3</v>
      </c>
      <c r="GV1165">
        <f t="shared" si="879"/>
        <v>0</v>
      </c>
      <c r="GW1165">
        <v>1</v>
      </c>
      <c r="GX1165">
        <f t="shared" si="880"/>
        <v>0</v>
      </c>
      <c r="HA1165">
        <v>0</v>
      </c>
      <c r="HB1165">
        <v>0</v>
      </c>
      <c r="HC1165">
        <f t="shared" si="881"/>
        <v>0</v>
      </c>
      <c r="HE1165" t="s">
        <v>3</v>
      </c>
      <c r="HF1165" t="s">
        <v>3</v>
      </c>
      <c r="IK1165">
        <v>0</v>
      </c>
    </row>
    <row r="1166" spans="1:245">
      <c r="A1166">
        <v>17</v>
      </c>
      <c r="B1166">
        <v>0</v>
      </c>
      <c r="C1166">
        <f>ROW(SmtRes!A1363)</f>
        <v>1363</v>
      </c>
      <c r="D1166">
        <f>ROW(EtalonRes!A1339)</f>
        <v>1339</v>
      </c>
      <c r="E1166" t="s">
        <v>209</v>
      </c>
      <c r="F1166" t="s">
        <v>261</v>
      </c>
      <c r="G1166" t="s">
        <v>262</v>
      </c>
      <c r="H1166" t="s">
        <v>61</v>
      </c>
      <c r="I1166">
        <f>ROUND(1/100,9)</f>
        <v>0.01</v>
      </c>
      <c r="J1166">
        <v>0</v>
      </c>
      <c r="O1166">
        <f t="shared" si="847"/>
        <v>89.48</v>
      </c>
      <c r="P1166">
        <f t="shared" si="848"/>
        <v>2.59</v>
      </c>
      <c r="Q1166">
        <f t="shared" si="849"/>
        <v>0.52</v>
      </c>
      <c r="R1166">
        <f t="shared" si="850"/>
        <v>0.14000000000000001</v>
      </c>
      <c r="S1166">
        <f t="shared" si="851"/>
        <v>86.37</v>
      </c>
      <c r="T1166">
        <f t="shared" si="852"/>
        <v>0</v>
      </c>
      <c r="U1166">
        <f t="shared" si="853"/>
        <v>0.26239999999999997</v>
      </c>
      <c r="V1166">
        <f t="shared" si="854"/>
        <v>2.9999999999999997E-4</v>
      </c>
      <c r="W1166">
        <f t="shared" si="855"/>
        <v>0</v>
      </c>
      <c r="X1166">
        <f t="shared" si="856"/>
        <v>70.069999999999993</v>
      </c>
      <c r="Y1166">
        <f t="shared" si="857"/>
        <v>44.99</v>
      </c>
      <c r="AA1166">
        <v>35806607</v>
      </c>
      <c r="AB1166">
        <f t="shared" si="858"/>
        <v>302.14999999999998</v>
      </c>
      <c r="AC1166">
        <f t="shared" si="859"/>
        <v>36.07</v>
      </c>
      <c r="AD1166">
        <f t="shared" si="884"/>
        <v>5.78</v>
      </c>
      <c r="AE1166">
        <f t="shared" si="885"/>
        <v>0.41</v>
      </c>
      <c r="AF1166">
        <f t="shared" si="886"/>
        <v>260.3</v>
      </c>
      <c r="AG1166">
        <f t="shared" si="860"/>
        <v>0</v>
      </c>
      <c r="AH1166">
        <f t="shared" si="887"/>
        <v>26.24</v>
      </c>
      <c r="AI1166">
        <f t="shared" si="888"/>
        <v>0.03</v>
      </c>
      <c r="AJ1166">
        <f t="shared" si="861"/>
        <v>0</v>
      </c>
      <c r="AK1166">
        <v>302.14999999999998</v>
      </c>
      <c r="AL1166">
        <v>36.07</v>
      </c>
      <c r="AM1166">
        <v>5.78</v>
      </c>
      <c r="AN1166">
        <v>0.41</v>
      </c>
      <c r="AO1166">
        <v>260.3</v>
      </c>
      <c r="AP1166">
        <v>0</v>
      </c>
      <c r="AQ1166">
        <v>26.24</v>
      </c>
      <c r="AR1166">
        <v>0.03</v>
      </c>
      <c r="AS1166">
        <v>0</v>
      </c>
      <c r="AT1166">
        <v>81</v>
      </c>
      <c r="AU1166">
        <v>52</v>
      </c>
      <c r="AV1166">
        <v>1</v>
      </c>
      <c r="AW1166">
        <v>1</v>
      </c>
      <c r="AZ1166">
        <v>1</v>
      </c>
      <c r="BA1166">
        <v>33.18</v>
      </c>
      <c r="BB1166">
        <v>9.01</v>
      </c>
      <c r="BC1166">
        <v>7.17</v>
      </c>
      <c r="BD1166" t="s">
        <v>3</v>
      </c>
      <c r="BE1166" t="s">
        <v>3</v>
      </c>
      <c r="BF1166" t="s">
        <v>3</v>
      </c>
      <c r="BG1166" t="s">
        <v>3</v>
      </c>
      <c r="BH1166">
        <v>0</v>
      </c>
      <c r="BI1166">
        <v>2</v>
      </c>
      <c r="BJ1166" t="s">
        <v>263</v>
      </c>
      <c r="BM1166">
        <v>108001</v>
      </c>
      <c r="BN1166">
        <v>0</v>
      </c>
      <c r="BO1166" t="s">
        <v>261</v>
      </c>
      <c r="BP1166">
        <v>1</v>
      </c>
      <c r="BQ1166">
        <v>3</v>
      </c>
      <c r="BR1166">
        <v>0</v>
      </c>
      <c r="BS1166">
        <v>33.18</v>
      </c>
      <c r="BT1166">
        <v>1</v>
      </c>
      <c r="BU1166">
        <v>1</v>
      </c>
      <c r="BV1166">
        <v>1</v>
      </c>
      <c r="BW1166">
        <v>1</v>
      </c>
      <c r="BX1166">
        <v>1</v>
      </c>
      <c r="BY1166" t="s">
        <v>3</v>
      </c>
      <c r="BZ1166">
        <v>95</v>
      </c>
      <c r="CA1166">
        <v>65</v>
      </c>
      <c r="CE1166">
        <v>0</v>
      </c>
      <c r="CF1166">
        <v>0</v>
      </c>
      <c r="CG1166">
        <v>0</v>
      </c>
      <c r="CM1166">
        <v>0</v>
      </c>
      <c r="CN1166" t="s">
        <v>3</v>
      </c>
      <c r="CO1166">
        <v>0</v>
      </c>
      <c r="CP1166">
        <f t="shared" si="862"/>
        <v>89.48</v>
      </c>
      <c r="CQ1166">
        <f t="shared" si="863"/>
        <v>258.62189999999998</v>
      </c>
      <c r="CR1166">
        <f t="shared" si="864"/>
        <v>52.077800000000003</v>
      </c>
      <c r="CS1166">
        <f t="shared" si="865"/>
        <v>13.6038</v>
      </c>
      <c r="CT1166">
        <f t="shared" si="866"/>
        <v>8636.7540000000008</v>
      </c>
      <c r="CU1166">
        <f t="shared" si="867"/>
        <v>0</v>
      </c>
      <c r="CV1166">
        <f t="shared" si="868"/>
        <v>26.24</v>
      </c>
      <c r="CW1166">
        <f t="shared" si="869"/>
        <v>0.03</v>
      </c>
      <c r="CX1166">
        <f t="shared" si="870"/>
        <v>0</v>
      </c>
      <c r="CY1166">
        <f t="shared" si="871"/>
        <v>70.073100000000011</v>
      </c>
      <c r="CZ1166">
        <f t="shared" si="872"/>
        <v>44.985200000000006</v>
      </c>
      <c r="DC1166" t="s">
        <v>3</v>
      </c>
      <c r="DD1166" t="s">
        <v>3</v>
      </c>
      <c r="DE1166" t="s">
        <v>3</v>
      </c>
      <c r="DF1166" t="s">
        <v>3</v>
      </c>
      <c r="DG1166" t="s">
        <v>3</v>
      </c>
      <c r="DH1166" t="s">
        <v>3</v>
      </c>
      <c r="DI1166" t="s">
        <v>3</v>
      </c>
      <c r="DJ1166" t="s">
        <v>3</v>
      </c>
      <c r="DK1166" t="s">
        <v>3</v>
      </c>
      <c r="DL1166" t="s">
        <v>3</v>
      </c>
      <c r="DM1166" t="s">
        <v>3</v>
      </c>
      <c r="DN1166">
        <v>0</v>
      </c>
      <c r="DO1166">
        <v>0</v>
      </c>
      <c r="DP1166">
        <v>1</v>
      </c>
      <c r="DQ1166">
        <v>1</v>
      </c>
      <c r="DU1166">
        <v>1010</v>
      </c>
      <c r="DV1166" t="s">
        <v>61</v>
      </c>
      <c r="DW1166" t="s">
        <v>61</v>
      </c>
      <c r="DX1166">
        <v>100</v>
      </c>
      <c r="DZ1166" t="s">
        <v>3</v>
      </c>
      <c r="EA1166" t="s">
        <v>3</v>
      </c>
      <c r="EB1166" t="s">
        <v>3</v>
      </c>
      <c r="EC1166" t="s">
        <v>3</v>
      </c>
      <c r="EE1166">
        <v>29085386</v>
      </c>
      <c r="EF1166">
        <v>3</v>
      </c>
      <c r="EG1166" t="s">
        <v>247</v>
      </c>
      <c r="EH1166">
        <v>0</v>
      </c>
      <c r="EI1166" t="s">
        <v>3</v>
      </c>
      <c r="EJ1166">
        <v>2</v>
      </c>
      <c r="EK1166">
        <v>108001</v>
      </c>
      <c r="EL1166" t="s">
        <v>248</v>
      </c>
      <c r="EM1166" t="s">
        <v>249</v>
      </c>
      <c r="EO1166" t="s">
        <v>3</v>
      </c>
      <c r="EQ1166">
        <v>0</v>
      </c>
      <c r="ER1166">
        <v>302.14999999999998</v>
      </c>
      <c r="ES1166">
        <v>36.07</v>
      </c>
      <c r="ET1166">
        <v>5.78</v>
      </c>
      <c r="EU1166">
        <v>0.41</v>
      </c>
      <c r="EV1166">
        <v>260.3</v>
      </c>
      <c r="EW1166">
        <v>26.24</v>
      </c>
      <c r="EX1166">
        <v>0.03</v>
      </c>
      <c r="EY1166">
        <v>0</v>
      </c>
      <c r="FQ1166">
        <v>0</v>
      </c>
      <c r="FR1166">
        <f t="shared" si="873"/>
        <v>0</v>
      </c>
      <c r="FS1166">
        <v>0</v>
      </c>
      <c r="FV1166" t="s">
        <v>24</v>
      </c>
      <c r="FW1166" t="s">
        <v>25</v>
      </c>
      <c r="FX1166">
        <v>95</v>
      </c>
      <c r="FY1166">
        <v>65</v>
      </c>
      <c r="GA1166" t="s">
        <v>3</v>
      </c>
      <c r="GD1166">
        <v>1</v>
      </c>
      <c r="GF1166">
        <v>1949515482</v>
      </c>
      <c r="GG1166">
        <v>2</v>
      </c>
      <c r="GH1166">
        <v>1</v>
      </c>
      <c r="GI1166">
        <v>2</v>
      </c>
      <c r="GJ1166">
        <v>0</v>
      </c>
      <c r="GK1166">
        <v>0</v>
      </c>
      <c r="GL1166">
        <f t="shared" si="874"/>
        <v>0</v>
      </c>
      <c r="GM1166">
        <f t="shared" si="875"/>
        <v>204.54</v>
      </c>
      <c r="GN1166">
        <f t="shared" si="876"/>
        <v>0</v>
      </c>
      <c r="GO1166">
        <f t="shared" si="877"/>
        <v>204.54</v>
      </c>
      <c r="GP1166">
        <f t="shared" si="878"/>
        <v>0</v>
      </c>
      <c r="GR1166">
        <v>0</v>
      </c>
      <c r="GS1166">
        <v>3</v>
      </c>
      <c r="GT1166">
        <v>0</v>
      </c>
      <c r="GU1166" t="s">
        <v>3</v>
      </c>
      <c r="GV1166">
        <f t="shared" si="879"/>
        <v>0</v>
      </c>
      <c r="GW1166">
        <v>1</v>
      </c>
      <c r="GX1166">
        <f t="shared" si="880"/>
        <v>0</v>
      </c>
      <c r="HA1166">
        <v>0</v>
      </c>
      <c r="HB1166">
        <v>0</v>
      </c>
      <c r="HC1166">
        <f t="shared" si="881"/>
        <v>0</v>
      </c>
      <c r="HE1166" t="s">
        <v>3</v>
      </c>
      <c r="HF1166" t="s">
        <v>3</v>
      </c>
      <c r="IK1166">
        <v>0</v>
      </c>
    </row>
    <row r="1167" spans="1:245">
      <c r="A1167">
        <v>18</v>
      </c>
      <c r="B1167">
        <v>0</v>
      </c>
      <c r="C1167">
        <v>1360</v>
      </c>
      <c r="E1167" t="s">
        <v>336</v>
      </c>
      <c r="F1167" t="s">
        <v>251</v>
      </c>
      <c r="G1167" t="s">
        <v>252</v>
      </c>
      <c r="H1167" t="s">
        <v>253</v>
      </c>
      <c r="I1167">
        <f>I1166*J1167</f>
        <v>1E-3</v>
      </c>
      <c r="J1167">
        <v>0.1</v>
      </c>
      <c r="O1167">
        <f t="shared" si="847"/>
        <v>5.12</v>
      </c>
      <c r="P1167">
        <f t="shared" si="848"/>
        <v>5.12</v>
      </c>
      <c r="Q1167">
        <f t="shared" si="849"/>
        <v>0</v>
      </c>
      <c r="R1167">
        <f t="shared" si="850"/>
        <v>0</v>
      </c>
      <c r="S1167">
        <f t="shared" si="851"/>
        <v>0</v>
      </c>
      <c r="T1167">
        <f t="shared" si="852"/>
        <v>0</v>
      </c>
      <c r="U1167">
        <f t="shared" si="853"/>
        <v>0</v>
      </c>
      <c r="V1167">
        <f t="shared" si="854"/>
        <v>0</v>
      </c>
      <c r="W1167">
        <f t="shared" si="855"/>
        <v>0.02</v>
      </c>
      <c r="X1167">
        <f t="shared" si="856"/>
        <v>0</v>
      </c>
      <c r="Y1167">
        <f t="shared" si="857"/>
        <v>0</v>
      </c>
      <c r="AA1167">
        <v>35806607</v>
      </c>
      <c r="AB1167">
        <f t="shared" si="858"/>
        <v>1998.42</v>
      </c>
      <c r="AC1167">
        <f t="shared" si="859"/>
        <v>1998.42</v>
      </c>
      <c r="AD1167">
        <f t="shared" si="884"/>
        <v>0</v>
      </c>
      <c r="AE1167">
        <f t="shared" si="885"/>
        <v>0</v>
      </c>
      <c r="AF1167">
        <f t="shared" si="886"/>
        <v>0</v>
      </c>
      <c r="AG1167">
        <f t="shared" si="860"/>
        <v>0</v>
      </c>
      <c r="AH1167">
        <f t="shared" si="887"/>
        <v>0</v>
      </c>
      <c r="AI1167">
        <f t="shared" si="888"/>
        <v>0</v>
      </c>
      <c r="AJ1167">
        <f t="shared" si="861"/>
        <v>19.399999999999999</v>
      </c>
      <c r="AK1167">
        <v>1998.42</v>
      </c>
      <c r="AL1167">
        <v>1998.42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19.399999999999999</v>
      </c>
      <c r="AT1167">
        <v>0</v>
      </c>
      <c r="AU1167">
        <v>0</v>
      </c>
      <c r="AV1167">
        <v>1</v>
      </c>
      <c r="AW1167">
        <v>1</v>
      </c>
      <c r="AZ1167">
        <v>1</v>
      </c>
      <c r="BA1167">
        <v>1</v>
      </c>
      <c r="BB1167">
        <v>1</v>
      </c>
      <c r="BC1167">
        <v>2.56</v>
      </c>
      <c r="BD1167" t="s">
        <v>3</v>
      </c>
      <c r="BE1167" t="s">
        <v>3</v>
      </c>
      <c r="BF1167" t="s">
        <v>3</v>
      </c>
      <c r="BG1167" t="s">
        <v>3</v>
      </c>
      <c r="BH1167">
        <v>3</v>
      </c>
      <c r="BI1167">
        <v>2</v>
      </c>
      <c r="BJ1167" t="s">
        <v>254</v>
      </c>
      <c r="BM1167">
        <v>500002</v>
      </c>
      <c r="BN1167">
        <v>0</v>
      </c>
      <c r="BO1167" t="s">
        <v>251</v>
      </c>
      <c r="BP1167">
        <v>1</v>
      </c>
      <c r="BQ1167">
        <v>12</v>
      </c>
      <c r="BR1167">
        <v>0</v>
      </c>
      <c r="BS1167">
        <v>1</v>
      </c>
      <c r="BT1167">
        <v>1</v>
      </c>
      <c r="BU1167">
        <v>1</v>
      </c>
      <c r="BV1167">
        <v>1</v>
      </c>
      <c r="BW1167">
        <v>1</v>
      </c>
      <c r="BX1167">
        <v>1</v>
      </c>
      <c r="BY1167" t="s">
        <v>3</v>
      </c>
      <c r="BZ1167">
        <v>0</v>
      </c>
      <c r="CA1167">
        <v>0</v>
      </c>
      <c r="CE1167">
        <v>0</v>
      </c>
      <c r="CF1167">
        <v>0</v>
      </c>
      <c r="CG1167">
        <v>0</v>
      </c>
      <c r="CM1167">
        <v>0</v>
      </c>
      <c r="CN1167" t="s">
        <v>3</v>
      </c>
      <c r="CO1167">
        <v>0</v>
      </c>
      <c r="CP1167">
        <f t="shared" si="862"/>
        <v>5.12</v>
      </c>
      <c r="CQ1167">
        <f t="shared" si="863"/>
        <v>5115.9552000000003</v>
      </c>
      <c r="CR1167">
        <f t="shared" si="864"/>
        <v>0</v>
      </c>
      <c r="CS1167">
        <f t="shared" si="865"/>
        <v>0</v>
      </c>
      <c r="CT1167">
        <f t="shared" si="866"/>
        <v>0</v>
      </c>
      <c r="CU1167">
        <f t="shared" si="867"/>
        <v>0</v>
      </c>
      <c r="CV1167">
        <f t="shared" si="868"/>
        <v>0</v>
      </c>
      <c r="CW1167">
        <f t="shared" si="869"/>
        <v>0</v>
      </c>
      <c r="CX1167">
        <f t="shared" si="870"/>
        <v>19.399999999999999</v>
      </c>
      <c r="CY1167">
        <f t="shared" si="871"/>
        <v>0</v>
      </c>
      <c r="CZ1167">
        <f t="shared" si="872"/>
        <v>0</v>
      </c>
      <c r="DC1167" t="s">
        <v>3</v>
      </c>
      <c r="DD1167" t="s">
        <v>3</v>
      </c>
      <c r="DE1167" t="s">
        <v>3</v>
      </c>
      <c r="DF1167" t="s">
        <v>3</v>
      </c>
      <c r="DG1167" t="s">
        <v>3</v>
      </c>
      <c r="DH1167" t="s">
        <v>3</v>
      </c>
      <c r="DI1167" t="s">
        <v>3</v>
      </c>
      <c r="DJ1167" t="s">
        <v>3</v>
      </c>
      <c r="DK1167" t="s">
        <v>3</v>
      </c>
      <c r="DL1167" t="s">
        <v>3</v>
      </c>
      <c r="DM1167" t="s">
        <v>3</v>
      </c>
      <c r="DN1167">
        <v>0</v>
      </c>
      <c r="DO1167">
        <v>0</v>
      </c>
      <c r="DP1167">
        <v>1</v>
      </c>
      <c r="DQ1167">
        <v>1</v>
      </c>
      <c r="DU1167">
        <v>1010</v>
      </c>
      <c r="DV1167" t="s">
        <v>253</v>
      </c>
      <c r="DW1167" t="s">
        <v>253</v>
      </c>
      <c r="DX1167">
        <v>1000</v>
      </c>
      <c r="DZ1167" t="s">
        <v>3</v>
      </c>
      <c r="EA1167" t="s">
        <v>3</v>
      </c>
      <c r="EB1167" t="s">
        <v>3</v>
      </c>
      <c r="EC1167" t="s">
        <v>3</v>
      </c>
      <c r="EE1167">
        <v>29085444</v>
      </c>
      <c r="EF1167">
        <v>12</v>
      </c>
      <c r="EG1167" t="s">
        <v>31</v>
      </c>
      <c r="EH1167">
        <v>0</v>
      </c>
      <c r="EI1167" t="s">
        <v>3</v>
      </c>
      <c r="EJ1167">
        <v>2</v>
      </c>
      <c r="EK1167">
        <v>500002</v>
      </c>
      <c r="EL1167" t="s">
        <v>32</v>
      </c>
      <c r="EM1167" t="s">
        <v>33</v>
      </c>
      <c r="EO1167" t="s">
        <v>3</v>
      </c>
      <c r="EQ1167">
        <v>0</v>
      </c>
      <c r="ER1167">
        <v>1998.42</v>
      </c>
      <c r="ES1167">
        <v>1998.42</v>
      </c>
      <c r="ET1167">
        <v>0</v>
      </c>
      <c r="EU1167">
        <v>0</v>
      </c>
      <c r="EV1167">
        <v>0</v>
      </c>
      <c r="EW1167">
        <v>0</v>
      </c>
      <c r="EX1167">
        <v>0</v>
      </c>
      <c r="FQ1167">
        <v>0</v>
      </c>
      <c r="FR1167">
        <f t="shared" si="873"/>
        <v>0</v>
      </c>
      <c r="FS1167">
        <v>0</v>
      </c>
      <c r="FX1167">
        <v>0</v>
      </c>
      <c r="FY1167">
        <v>0</v>
      </c>
      <c r="GA1167" t="s">
        <v>3</v>
      </c>
      <c r="GD1167">
        <v>1</v>
      </c>
      <c r="GF1167">
        <v>-1152774928</v>
      </c>
      <c r="GG1167">
        <v>2</v>
      </c>
      <c r="GH1167">
        <v>1</v>
      </c>
      <c r="GI1167">
        <v>2</v>
      </c>
      <c r="GJ1167">
        <v>0</v>
      </c>
      <c r="GK1167">
        <v>0</v>
      </c>
      <c r="GL1167">
        <f t="shared" si="874"/>
        <v>0</v>
      </c>
      <c r="GM1167">
        <f t="shared" si="875"/>
        <v>5.12</v>
      </c>
      <c r="GN1167">
        <f t="shared" si="876"/>
        <v>0</v>
      </c>
      <c r="GO1167">
        <f t="shared" si="877"/>
        <v>5.12</v>
      </c>
      <c r="GP1167">
        <f t="shared" si="878"/>
        <v>0</v>
      </c>
      <c r="GR1167">
        <v>0</v>
      </c>
      <c r="GS1167">
        <v>3</v>
      </c>
      <c r="GT1167">
        <v>0</v>
      </c>
      <c r="GU1167" t="s">
        <v>3</v>
      </c>
      <c r="GV1167">
        <f t="shared" si="879"/>
        <v>0</v>
      </c>
      <c r="GW1167">
        <v>1</v>
      </c>
      <c r="GX1167">
        <f t="shared" si="880"/>
        <v>0</v>
      </c>
      <c r="HA1167">
        <v>0</v>
      </c>
      <c r="HB1167">
        <v>0</v>
      </c>
      <c r="HC1167">
        <f t="shared" si="881"/>
        <v>0</v>
      </c>
      <c r="HE1167" t="s">
        <v>3</v>
      </c>
      <c r="HF1167" t="s">
        <v>3</v>
      </c>
      <c r="IK1167">
        <v>0</v>
      </c>
    </row>
    <row r="1168" spans="1:245">
      <c r="A1168">
        <v>18</v>
      </c>
      <c r="B1168">
        <v>0</v>
      </c>
      <c r="C1168">
        <v>1362</v>
      </c>
      <c r="E1168" t="s">
        <v>337</v>
      </c>
      <c r="F1168" t="s">
        <v>266</v>
      </c>
      <c r="G1168" t="s">
        <v>267</v>
      </c>
      <c r="H1168" t="s">
        <v>258</v>
      </c>
      <c r="I1168">
        <f>I1166*J1168</f>
        <v>1</v>
      </c>
      <c r="J1168">
        <v>100</v>
      </c>
      <c r="O1168">
        <f t="shared" si="847"/>
        <v>76.47</v>
      </c>
      <c r="P1168">
        <f t="shared" si="848"/>
        <v>76.47</v>
      </c>
      <c r="Q1168">
        <f t="shared" si="849"/>
        <v>0</v>
      </c>
      <c r="R1168">
        <f t="shared" si="850"/>
        <v>0</v>
      </c>
      <c r="S1168">
        <f t="shared" si="851"/>
        <v>0</v>
      </c>
      <c r="T1168">
        <f t="shared" si="852"/>
        <v>0</v>
      </c>
      <c r="U1168">
        <f t="shared" si="853"/>
        <v>0</v>
      </c>
      <c r="V1168">
        <f t="shared" si="854"/>
        <v>0</v>
      </c>
      <c r="W1168">
        <f t="shared" si="855"/>
        <v>0.09</v>
      </c>
      <c r="X1168">
        <f t="shared" si="856"/>
        <v>0</v>
      </c>
      <c r="Y1168">
        <f t="shared" si="857"/>
        <v>0</v>
      </c>
      <c r="AA1168">
        <v>35806607</v>
      </c>
      <c r="AB1168">
        <f t="shared" si="858"/>
        <v>8.81</v>
      </c>
      <c r="AC1168">
        <f t="shared" si="859"/>
        <v>8.81</v>
      </c>
      <c r="AD1168">
        <f t="shared" si="884"/>
        <v>0</v>
      </c>
      <c r="AE1168">
        <f t="shared" si="885"/>
        <v>0</v>
      </c>
      <c r="AF1168">
        <f t="shared" si="886"/>
        <v>0</v>
      </c>
      <c r="AG1168">
        <f t="shared" si="860"/>
        <v>0</v>
      </c>
      <c r="AH1168">
        <f t="shared" si="887"/>
        <v>0</v>
      </c>
      <c r="AI1168">
        <f t="shared" si="888"/>
        <v>0</v>
      </c>
      <c r="AJ1168">
        <f t="shared" si="861"/>
        <v>0.09</v>
      </c>
      <c r="AK1168">
        <v>8.81</v>
      </c>
      <c r="AL1168">
        <v>8.81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0.09</v>
      </c>
      <c r="AT1168">
        <v>0</v>
      </c>
      <c r="AU1168">
        <v>0</v>
      </c>
      <c r="AV1168">
        <v>1</v>
      </c>
      <c r="AW1168">
        <v>1</v>
      </c>
      <c r="AZ1168">
        <v>1</v>
      </c>
      <c r="BA1168">
        <v>1</v>
      </c>
      <c r="BB1168">
        <v>1</v>
      </c>
      <c r="BC1168">
        <v>8.68</v>
      </c>
      <c r="BD1168" t="s">
        <v>3</v>
      </c>
      <c r="BE1168" t="s">
        <v>3</v>
      </c>
      <c r="BF1168" t="s">
        <v>3</v>
      </c>
      <c r="BG1168" t="s">
        <v>3</v>
      </c>
      <c r="BH1168">
        <v>3</v>
      </c>
      <c r="BI1168">
        <v>2</v>
      </c>
      <c r="BJ1168" t="s">
        <v>268</v>
      </c>
      <c r="BM1168">
        <v>500002</v>
      </c>
      <c r="BN1168">
        <v>0</v>
      </c>
      <c r="BO1168" t="s">
        <v>266</v>
      </c>
      <c r="BP1168">
        <v>1</v>
      </c>
      <c r="BQ1168">
        <v>12</v>
      </c>
      <c r="BR1168">
        <v>0</v>
      </c>
      <c r="BS1168">
        <v>1</v>
      </c>
      <c r="BT1168">
        <v>1</v>
      </c>
      <c r="BU1168">
        <v>1</v>
      </c>
      <c r="BV1168">
        <v>1</v>
      </c>
      <c r="BW1168">
        <v>1</v>
      </c>
      <c r="BX1168">
        <v>1</v>
      </c>
      <c r="BY1168" t="s">
        <v>3</v>
      </c>
      <c r="BZ1168">
        <v>0</v>
      </c>
      <c r="CA1168">
        <v>0</v>
      </c>
      <c r="CE1168">
        <v>0</v>
      </c>
      <c r="CF1168">
        <v>0</v>
      </c>
      <c r="CG1168">
        <v>0</v>
      </c>
      <c r="CM1168">
        <v>0</v>
      </c>
      <c r="CN1168" t="s">
        <v>3</v>
      </c>
      <c r="CO1168">
        <v>0</v>
      </c>
      <c r="CP1168">
        <f t="shared" si="862"/>
        <v>76.47</v>
      </c>
      <c r="CQ1168">
        <f t="shared" si="863"/>
        <v>76.470799999999997</v>
      </c>
      <c r="CR1168">
        <f t="shared" si="864"/>
        <v>0</v>
      </c>
      <c r="CS1168">
        <f t="shared" si="865"/>
        <v>0</v>
      </c>
      <c r="CT1168">
        <f t="shared" si="866"/>
        <v>0</v>
      </c>
      <c r="CU1168">
        <f t="shared" si="867"/>
        <v>0</v>
      </c>
      <c r="CV1168">
        <f t="shared" si="868"/>
        <v>0</v>
      </c>
      <c r="CW1168">
        <f t="shared" si="869"/>
        <v>0</v>
      </c>
      <c r="CX1168">
        <f t="shared" si="870"/>
        <v>0.09</v>
      </c>
      <c r="CY1168">
        <f t="shared" si="871"/>
        <v>0</v>
      </c>
      <c r="CZ1168">
        <f t="shared" si="872"/>
        <v>0</v>
      </c>
      <c r="DC1168" t="s">
        <v>3</v>
      </c>
      <c r="DD1168" t="s">
        <v>3</v>
      </c>
      <c r="DE1168" t="s">
        <v>3</v>
      </c>
      <c r="DF1168" t="s">
        <v>3</v>
      </c>
      <c r="DG1168" t="s">
        <v>3</v>
      </c>
      <c r="DH1168" t="s">
        <v>3</v>
      </c>
      <c r="DI1168" t="s">
        <v>3</v>
      </c>
      <c r="DJ1168" t="s">
        <v>3</v>
      </c>
      <c r="DK1168" t="s">
        <v>3</v>
      </c>
      <c r="DL1168" t="s">
        <v>3</v>
      </c>
      <c r="DM1168" t="s">
        <v>3</v>
      </c>
      <c r="DN1168">
        <v>0</v>
      </c>
      <c r="DO1168">
        <v>0</v>
      </c>
      <c r="DP1168">
        <v>1</v>
      </c>
      <c r="DQ1168">
        <v>1</v>
      </c>
      <c r="DU1168">
        <v>1010</v>
      </c>
      <c r="DV1168" t="s">
        <v>258</v>
      </c>
      <c r="DW1168" t="s">
        <v>258</v>
      </c>
      <c r="DX1168">
        <v>1</v>
      </c>
      <c r="DZ1168" t="s">
        <v>3</v>
      </c>
      <c r="EA1168" t="s">
        <v>3</v>
      </c>
      <c r="EB1168" t="s">
        <v>3</v>
      </c>
      <c r="EC1168" t="s">
        <v>3</v>
      </c>
      <c r="EE1168">
        <v>29085444</v>
      </c>
      <c r="EF1168">
        <v>12</v>
      </c>
      <c r="EG1168" t="s">
        <v>31</v>
      </c>
      <c r="EH1168">
        <v>0</v>
      </c>
      <c r="EI1168" t="s">
        <v>3</v>
      </c>
      <c r="EJ1168">
        <v>2</v>
      </c>
      <c r="EK1168">
        <v>500002</v>
      </c>
      <c r="EL1168" t="s">
        <v>32</v>
      </c>
      <c r="EM1168" t="s">
        <v>33</v>
      </c>
      <c r="EO1168" t="s">
        <v>3</v>
      </c>
      <c r="EQ1168">
        <v>0</v>
      </c>
      <c r="ER1168">
        <v>8.81</v>
      </c>
      <c r="ES1168">
        <v>8.81</v>
      </c>
      <c r="ET1168">
        <v>0</v>
      </c>
      <c r="EU1168">
        <v>0</v>
      </c>
      <c r="EV1168">
        <v>0</v>
      </c>
      <c r="EW1168">
        <v>0</v>
      </c>
      <c r="EX1168">
        <v>0</v>
      </c>
      <c r="FQ1168">
        <v>0</v>
      </c>
      <c r="FR1168">
        <f t="shared" si="873"/>
        <v>0</v>
      </c>
      <c r="FS1168">
        <v>0</v>
      </c>
      <c r="FX1168">
        <v>0</v>
      </c>
      <c r="FY1168">
        <v>0</v>
      </c>
      <c r="GA1168" t="s">
        <v>3</v>
      </c>
      <c r="GD1168">
        <v>1</v>
      </c>
      <c r="GF1168">
        <v>-1190793685</v>
      </c>
      <c r="GG1168">
        <v>2</v>
      </c>
      <c r="GH1168">
        <v>1</v>
      </c>
      <c r="GI1168">
        <v>2</v>
      </c>
      <c r="GJ1168">
        <v>0</v>
      </c>
      <c r="GK1168">
        <v>0</v>
      </c>
      <c r="GL1168">
        <f t="shared" si="874"/>
        <v>0</v>
      </c>
      <c r="GM1168">
        <f t="shared" si="875"/>
        <v>76.47</v>
      </c>
      <c r="GN1168">
        <f t="shared" si="876"/>
        <v>0</v>
      </c>
      <c r="GO1168">
        <f t="shared" si="877"/>
        <v>76.47</v>
      </c>
      <c r="GP1168">
        <f t="shared" si="878"/>
        <v>0</v>
      </c>
      <c r="GR1168">
        <v>0</v>
      </c>
      <c r="GS1168">
        <v>3</v>
      </c>
      <c r="GT1168">
        <v>0</v>
      </c>
      <c r="GU1168" t="s">
        <v>3</v>
      </c>
      <c r="GV1168">
        <f t="shared" si="879"/>
        <v>0</v>
      </c>
      <c r="GW1168">
        <v>1</v>
      </c>
      <c r="GX1168">
        <f t="shared" si="880"/>
        <v>0</v>
      </c>
      <c r="HA1168">
        <v>0</v>
      </c>
      <c r="HB1168">
        <v>0</v>
      </c>
      <c r="HC1168">
        <f t="shared" si="881"/>
        <v>0</v>
      </c>
      <c r="HE1168" t="s">
        <v>3</v>
      </c>
      <c r="HF1168" t="s">
        <v>3</v>
      </c>
      <c r="IK1168">
        <v>0</v>
      </c>
    </row>
    <row r="1169" spans="1:245">
      <c r="A1169">
        <v>17</v>
      </c>
      <c r="B1169">
        <v>0</v>
      </c>
      <c r="C1169">
        <f>ROW(SmtRes!A1368)</f>
        <v>1368</v>
      </c>
      <c r="D1169">
        <f>ROW(EtalonRes!A1349)</f>
        <v>1349</v>
      </c>
      <c r="E1169" t="s">
        <v>213</v>
      </c>
      <c r="F1169" t="s">
        <v>338</v>
      </c>
      <c r="G1169" t="s">
        <v>339</v>
      </c>
      <c r="H1169" t="s">
        <v>158</v>
      </c>
      <c r="I1169">
        <f>ROUND(28/100,9)</f>
        <v>0.28000000000000003</v>
      </c>
      <c r="J1169">
        <v>0</v>
      </c>
      <c r="O1169">
        <f t="shared" si="847"/>
        <v>2810.78</v>
      </c>
      <c r="P1169">
        <f t="shared" si="848"/>
        <v>0</v>
      </c>
      <c r="Q1169">
        <f t="shared" si="849"/>
        <v>127.9</v>
      </c>
      <c r="R1169">
        <f t="shared" si="850"/>
        <v>0</v>
      </c>
      <c r="S1169">
        <f t="shared" si="851"/>
        <v>2682.88</v>
      </c>
      <c r="T1169">
        <f t="shared" si="852"/>
        <v>0</v>
      </c>
      <c r="U1169">
        <f t="shared" si="853"/>
        <v>7.2912000000000008</v>
      </c>
      <c r="V1169">
        <f t="shared" si="854"/>
        <v>0</v>
      </c>
      <c r="W1169">
        <f t="shared" si="855"/>
        <v>0</v>
      </c>
      <c r="X1169">
        <f t="shared" si="856"/>
        <v>2146.3000000000002</v>
      </c>
      <c r="Y1169">
        <f t="shared" si="857"/>
        <v>992.67</v>
      </c>
      <c r="AA1169">
        <v>35806607</v>
      </c>
      <c r="AB1169">
        <f t="shared" si="858"/>
        <v>338.27</v>
      </c>
      <c r="AC1169">
        <f t="shared" si="859"/>
        <v>0</v>
      </c>
      <c r="AD1169">
        <f t="shared" si="884"/>
        <v>49.49</v>
      </c>
      <c r="AE1169">
        <f t="shared" si="885"/>
        <v>0</v>
      </c>
      <c r="AF1169">
        <f t="shared" si="886"/>
        <v>288.77999999999997</v>
      </c>
      <c r="AG1169">
        <f t="shared" si="860"/>
        <v>0</v>
      </c>
      <c r="AH1169">
        <f t="shared" si="887"/>
        <v>26.04</v>
      </c>
      <c r="AI1169">
        <f t="shared" si="888"/>
        <v>0</v>
      </c>
      <c r="AJ1169">
        <f t="shared" si="861"/>
        <v>0</v>
      </c>
      <c r="AK1169">
        <v>338.27</v>
      </c>
      <c r="AL1169">
        <v>0</v>
      </c>
      <c r="AM1169">
        <v>49.49</v>
      </c>
      <c r="AN1169">
        <v>0</v>
      </c>
      <c r="AO1169">
        <v>288.77999999999997</v>
      </c>
      <c r="AP1169">
        <v>0</v>
      </c>
      <c r="AQ1169">
        <v>26.04</v>
      </c>
      <c r="AR1169">
        <v>0</v>
      </c>
      <c r="AS1169">
        <v>0</v>
      </c>
      <c r="AT1169">
        <v>80</v>
      </c>
      <c r="AU1169">
        <v>37</v>
      </c>
      <c r="AV1169">
        <v>1</v>
      </c>
      <c r="AW1169">
        <v>1</v>
      </c>
      <c r="AZ1169">
        <v>1</v>
      </c>
      <c r="BA1169">
        <v>33.18</v>
      </c>
      <c r="BB1169">
        <v>9.23</v>
      </c>
      <c r="BC1169">
        <v>1</v>
      </c>
      <c r="BD1169" t="s">
        <v>3</v>
      </c>
      <c r="BE1169" t="s">
        <v>3</v>
      </c>
      <c r="BF1169" t="s">
        <v>3</v>
      </c>
      <c r="BG1169" t="s">
        <v>3</v>
      </c>
      <c r="BH1169">
        <v>0</v>
      </c>
      <c r="BI1169">
        <v>1</v>
      </c>
      <c r="BJ1169" t="s">
        <v>340</v>
      </c>
      <c r="BM1169">
        <v>15001</v>
      </c>
      <c r="BN1169">
        <v>0</v>
      </c>
      <c r="BO1169" t="s">
        <v>338</v>
      </c>
      <c r="BP1169">
        <v>1</v>
      </c>
      <c r="BQ1169">
        <v>2</v>
      </c>
      <c r="BR1169">
        <v>0</v>
      </c>
      <c r="BS1169">
        <v>33.18</v>
      </c>
      <c r="BT1169">
        <v>1</v>
      </c>
      <c r="BU1169">
        <v>1</v>
      </c>
      <c r="BV1169">
        <v>1</v>
      </c>
      <c r="BW1169">
        <v>1</v>
      </c>
      <c r="BX1169">
        <v>1</v>
      </c>
      <c r="BY1169" t="s">
        <v>3</v>
      </c>
      <c r="BZ1169">
        <v>105</v>
      </c>
      <c r="CA1169">
        <v>55</v>
      </c>
      <c r="CE1169">
        <v>0</v>
      </c>
      <c r="CF1169">
        <v>0</v>
      </c>
      <c r="CG1169">
        <v>0</v>
      </c>
      <c r="CM1169">
        <v>0</v>
      </c>
      <c r="CN1169" t="s">
        <v>3</v>
      </c>
      <c r="CO1169">
        <v>0</v>
      </c>
      <c r="CP1169">
        <f t="shared" si="862"/>
        <v>2810.78</v>
      </c>
      <c r="CQ1169">
        <f t="shared" si="863"/>
        <v>0</v>
      </c>
      <c r="CR1169">
        <f t="shared" si="864"/>
        <v>456.79270000000002</v>
      </c>
      <c r="CS1169">
        <f t="shared" si="865"/>
        <v>0</v>
      </c>
      <c r="CT1169">
        <f t="shared" si="866"/>
        <v>9581.7203999999983</v>
      </c>
      <c r="CU1169">
        <f t="shared" si="867"/>
        <v>0</v>
      </c>
      <c r="CV1169">
        <f t="shared" si="868"/>
        <v>26.04</v>
      </c>
      <c r="CW1169">
        <f t="shared" si="869"/>
        <v>0</v>
      </c>
      <c r="CX1169">
        <f t="shared" si="870"/>
        <v>0</v>
      </c>
      <c r="CY1169">
        <f t="shared" si="871"/>
        <v>2146.3040000000001</v>
      </c>
      <c r="CZ1169">
        <f t="shared" si="872"/>
        <v>992.66559999999993</v>
      </c>
      <c r="DC1169" t="s">
        <v>3</v>
      </c>
      <c r="DD1169" t="s">
        <v>3</v>
      </c>
      <c r="DE1169" t="s">
        <v>3</v>
      </c>
      <c r="DF1169" t="s">
        <v>3</v>
      </c>
      <c r="DG1169" t="s">
        <v>3</v>
      </c>
      <c r="DH1169" t="s">
        <v>3</v>
      </c>
      <c r="DI1169" t="s">
        <v>3</v>
      </c>
      <c r="DJ1169" t="s">
        <v>3</v>
      </c>
      <c r="DK1169" t="s">
        <v>3</v>
      </c>
      <c r="DL1169" t="s">
        <v>3</v>
      </c>
      <c r="DM1169" t="s">
        <v>3</v>
      </c>
      <c r="DN1169">
        <v>0</v>
      </c>
      <c r="DO1169">
        <v>0</v>
      </c>
      <c r="DP1169">
        <v>1</v>
      </c>
      <c r="DQ1169">
        <v>1</v>
      </c>
      <c r="DU1169">
        <v>1013</v>
      </c>
      <c r="DV1169" t="s">
        <v>158</v>
      </c>
      <c r="DW1169" t="s">
        <v>158</v>
      </c>
      <c r="DX1169">
        <v>1</v>
      </c>
      <c r="DZ1169" t="s">
        <v>3</v>
      </c>
      <c r="EA1169" t="s">
        <v>3</v>
      </c>
      <c r="EB1169" t="s">
        <v>3</v>
      </c>
      <c r="EC1169" t="s">
        <v>3</v>
      </c>
      <c r="EE1169">
        <v>29085536</v>
      </c>
      <c r="EF1169">
        <v>2</v>
      </c>
      <c r="EG1169" t="s">
        <v>145</v>
      </c>
      <c r="EH1169">
        <v>0</v>
      </c>
      <c r="EI1169" t="s">
        <v>3</v>
      </c>
      <c r="EJ1169">
        <v>1</v>
      </c>
      <c r="EK1169">
        <v>15001</v>
      </c>
      <c r="EL1169" t="s">
        <v>160</v>
      </c>
      <c r="EM1169" t="s">
        <v>161</v>
      </c>
      <c r="EO1169" t="s">
        <v>3</v>
      </c>
      <c r="EQ1169">
        <v>0</v>
      </c>
      <c r="ER1169">
        <v>338.27</v>
      </c>
      <c r="ES1169">
        <v>0</v>
      </c>
      <c r="ET1169">
        <v>49.49</v>
      </c>
      <c r="EU1169">
        <v>0</v>
      </c>
      <c r="EV1169">
        <v>288.77999999999997</v>
      </c>
      <c r="EW1169">
        <v>26.04</v>
      </c>
      <c r="EX1169">
        <v>0</v>
      </c>
      <c r="EY1169">
        <v>0</v>
      </c>
      <c r="FQ1169">
        <v>0</v>
      </c>
      <c r="FR1169">
        <f t="shared" si="873"/>
        <v>0</v>
      </c>
      <c r="FS1169">
        <v>0</v>
      </c>
      <c r="FT1169" t="s">
        <v>148</v>
      </c>
      <c r="FU1169" t="s">
        <v>24</v>
      </c>
      <c r="FV1169" t="s">
        <v>24</v>
      </c>
      <c r="FW1169" t="s">
        <v>25</v>
      </c>
      <c r="FX1169">
        <v>94.5</v>
      </c>
      <c r="FY1169">
        <v>46.75</v>
      </c>
      <c r="GA1169" t="s">
        <v>3</v>
      </c>
      <c r="GD1169">
        <v>1</v>
      </c>
      <c r="GF1169">
        <v>1201776926</v>
      </c>
      <c r="GG1169">
        <v>2</v>
      </c>
      <c r="GH1169">
        <v>1</v>
      </c>
      <c r="GI1169">
        <v>2</v>
      </c>
      <c r="GJ1169">
        <v>0</v>
      </c>
      <c r="GK1169">
        <v>0</v>
      </c>
      <c r="GL1169">
        <f t="shared" si="874"/>
        <v>0</v>
      </c>
      <c r="GM1169">
        <f t="shared" si="875"/>
        <v>5949.75</v>
      </c>
      <c r="GN1169">
        <f t="shared" si="876"/>
        <v>5949.75</v>
      </c>
      <c r="GO1169">
        <f t="shared" si="877"/>
        <v>0</v>
      </c>
      <c r="GP1169">
        <f t="shared" si="878"/>
        <v>0</v>
      </c>
      <c r="GR1169">
        <v>0</v>
      </c>
      <c r="GS1169">
        <v>3</v>
      </c>
      <c r="GT1169">
        <v>0</v>
      </c>
      <c r="GU1169" t="s">
        <v>3</v>
      </c>
      <c r="GV1169">
        <f t="shared" si="879"/>
        <v>0</v>
      </c>
      <c r="GW1169">
        <v>1</v>
      </c>
      <c r="GX1169">
        <f t="shared" si="880"/>
        <v>0</v>
      </c>
      <c r="HA1169">
        <v>0</v>
      </c>
      <c r="HB1169">
        <v>0</v>
      </c>
      <c r="HC1169">
        <f t="shared" si="881"/>
        <v>0</v>
      </c>
      <c r="HE1169" t="s">
        <v>3</v>
      </c>
      <c r="HF1169" t="s">
        <v>3</v>
      </c>
      <c r="IK1169">
        <v>0</v>
      </c>
    </row>
    <row r="1170" spans="1:245">
      <c r="A1170">
        <v>17</v>
      </c>
      <c r="B1170">
        <v>0</v>
      </c>
      <c r="E1170" t="s">
        <v>222</v>
      </c>
      <c r="F1170" t="s">
        <v>341</v>
      </c>
      <c r="G1170" t="s">
        <v>342</v>
      </c>
      <c r="H1170" t="s">
        <v>165</v>
      </c>
      <c r="I1170">
        <v>28</v>
      </c>
      <c r="J1170">
        <v>0</v>
      </c>
      <c r="O1170">
        <f t="shared" si="847"/>
        <v>4179.32</v>
      </c>
      <c r="P1170">
        <f t="shared" si="848"/>
        <v>4179.32</v>
      </c>
      <c r="Q1170">
        <f t="shared" si="849"/>
        <v>0</v>
      </c>
      <c r="R1170">
        <f t="shared" si="850"/>
        <v>0</v>
      </c>
      <c r="S1170">
        <f t="shared" si="851"/>
        <v>0</v>
      </c>
      <c r="T1170">
        <f t="shared" si="852"/>
        <v>0</v>
      </c>
      <c r="U1170">
        <f t="shared" si="853"/>
        <v>0</v>
      </c>
      <c r="V1170">
        <f t="shared" si="854"/>
        <v>0</v>
      </c>
      <c r="W1170">
        <f t="shared" si="855"/>
        <v>31.64</v>
      </c>
      <c r="X1170">
        <f t="shared" si="856"/>
        <v>0</v>
      </c>
      <c r="Y1170">
        <f t="shared" si="857"/>
        <v>0</v>
      </c>
      <c r="AA1170">
        <v>35806607</v>
      </c>
      <c r="AB1170">
        <f t="shared" si="858"/>
        <v>24.59</v>
      </c>
      <c r="AC1170">
        <f t="shared" si="859"/>
        <v>24.59</v>
      </c>
      <c r="AD1170">
        <f t="shared" si="884"/>
        <v>0</v>
      </c>
      <c r="AE1170">
        <f t="shared" si="885"/>
        <v>0</v>
      </c>
      <c r="AF1170">
        <f t="shared" si="886"/>
        <v>0</v>
      </c>
      <c r="AG1170">
        <f t="shared" si="860"/>
        <v>0</v>
      </c>
      <c r="AH1170">
        <f t="shared" si="887"/>
        <v>0</v>
      </c>
      <c r="AI1170">
        <f t="shared" si="888"/>
        <v>0</v>
      </c>
      <c r="AJ1170">
        <f t="shared" si="861"/>
        <v>1.1299999999999999</v>
      </c>
      <c r="AK1170">
        <v>24.59</v>
      </c>
      <c r="AL1170">
        <v>24.59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1.1299999999999999</v>
      </c>
      <c r="AT1170">
        <v>0</v>
      </c>
      <c r="AU1170">
        <v>0</v>
      </c>
      <c r="AV1170">
        <v>1</v>
      </c>
      <c r="AW1170">
        <v>1</v>
      </c>
      <c r="AZ1170">
        <v>1</v>
      </c>
      <c r="BA1170">
        <v>1</v>
      </c>
      <c r="BB1170">
        <v>1</v>
      </c>
      <c r="BC1170">
        <v>6.07</v>
      </c>
      <c r="BD1170" t="s">
        <v>3</v>
      </c>
      <c r="BE1170" t="s">
        <v>3</v>
      </c>
      <c r="BF1170" t="s">
        <v>3</v>
      </c>
      <c r="BG1170" t="s">
        <v>3</v>
      </c>
      <c r="BH1170">
        <v>3</v>
      </c>
      <c r="BI1170">
        <v>1</v>
      </c>
      <c r="BJ1170" t="s">
        <v>343</v>
      </c>
      <c r="BM1170">
        <v>500001</v>
      </c>
      <c r="BN1170">
        <v>0</v>
      </c>
      <c r="BO1170" t="s">
        <v>341</v>
      </c>
      <c r="BP1170">
        <v>1</v>
      </c>
      <c r="BQ1170">
        <v>8</v>
      </c>
      <c r="BR1170">
        <v>0</v>
      </c>
      <c r="BS1170">
        <v>1</v>
      </c>
      <c r="BT1170">
        <v>1</v>
      </c>
      <c r="BU1170">
        <v>1</v>
      </c>
      <c r="BV1170">
        <v>1</v>
      </c>
      <c r="BW1170">
        <v>1</v>
      </c>
      <c r="BX1170">
        <v>1</v>
      </c>
      <c r="BY1170" t="s">
        <v>3</v>
      </c>
      <c r="BZ1170">
        <v>0</v>
      </c>
      <c r="CA1170">
        <v>0</v>
      </c>
      <c r="CE1170">
        <v>0</v>
      </c>
      <c r="CF1170">
        <v>0</v>
      </c>
      <c r="CG1170">
        <v>0</v>
      </c>
      <c r="CM1170">
        <v>0</v>
      </c>
      <c r="CN1170" t="s">
        <v>3</v>
      </c>
      <c r="CO1170">
        <v>0</v>
      </c>
      <c r="CP1170">
        <f t="shared" si="862"/>
        <v>4179.32</v>
      </c>
      <c r="CQ1170">
        <f t="shared" si="863"/>
        <v>149.26130000000001</v>
      </c>
      <c r="CR1170">
        <f t="shared" si="864"/>
        <v>0</v>
      </c>
      <c r="CS1170">
        <f t="shared" si="865"/>
        <v>0</v>
      </c>
      <c r="CT1170">
        <f t="shared" si="866"/>
        <v>0</v>
      </c>
      <c r="CU1170">
        <f t="shared" si="867"/>
        <v>0</v>
      </c>
      <c r="CV1170">
        <f t="shared" si="868"/>
        <v>0</v>
      </c>
      <c r="CW1170">
        <f t="shared" si="869"/>
        <v>0</v>
      </c>
      <c r="CX1170">
        <f t="shared" si="870"/>
        <v>1.1299999999999999</v>
      </c>
      <c r="CY1170">
        <f t="shared" si="871"/>
        <v>0</v>
      </c>
      <c r="CZ1170">
        <f t="shared" si="872"/>
        <v>0</v>
      </c>
      <c r="DC1170" t="s">
        <v>3</v>
      </c>
      <c r="DD1170" t="s">
        <v>3</v>
      </c>
      <c r="DE1170" t="s">
        <v>3</v>
      </c>
      <c r="DF1170" t="s">
        <v>3</v>
      </c>
      <c r="DG1170" t="s">
        <v>3</v>
      </c>
      <c r="DH1170" t="s">
        <v>3</v>
      </c>
      <c r="DI1170" t="s">
        <v>3</v>
      </c>
      <c r="DJ1170" t="s">
        <v>3</v>
      </c>
      <c r="DK1170" t="s">
        <v>3</v>
      </c>
      <c r="DL1170" t="s">
        <v>3</v>
      </c>
      <c r="DM1170" t="s">
        <v>3</v>
      </c>
      <c r="DN1170">
        <v>0</v>
      </c>
      <c r="DO1170">
        <v>0</v>
      </c>
      <c r="DP1170">
        <v>1</v>
      </c>
      <c r="DQ1170">
        <v>1</v>
      </c>
      <c r="DU1170">
        <v>1005</v>
      </c>
      <c r="DV1170" t="s">
        <v>165</v>
      </c>
      <c r="DW1170" t="s">
        <v>165</v>
      </c>
      <c r="DX1170">
        <v>1</v>
      </c>
      <c r="DZ1170" t="s">
        <v>3</v>
      </c>
      <c r="EA1170" t="s">
        <v>3</v>
      </c>
      <c r="EB1170" t="s">
        <v>3</v>
      </c>
      <c r="EC1170" t="s">
        <v>3</v>
      </c>
      <c r="EE1170">
        <v>29085443</v>
      </c>
      <c r="EF1170">
        <v>8</v>
      </c>
      <c r="EG1170" t="s">
        <v>153</v>
      </c>
      <c r="EH1170">
        <v>0</v>
      </c>
      <c r="EI1170" t="s">
        <v>3</v>
      </c>
      <c r="EJ1170">
        <v>1</v>
      </c>
      <c r="EK1170">
        <v>500001</v>
      </c>
      <c r="EL1170" t="s">
        <v>154</v>
      </c>
      <c r="EM1170" t="s">
        <v>155</v>
      </c>
      <c r="EO1170" t="s">
        <v>3</v>
      </c>
      <c r="EQ1170">
        <v>0</v>
      </c>
      <c r="ER1170">
        <v>24.59</v>
      </c>
      <c r="ES1170">
        <v>24.59</v>
      </c>
      <c r="ET1170">
        <v>0</v>
      </c>
      <c r="EU1170">
        <v>0</v>
      </c>
      <c r="EV1170">
        <v>0</v>
      </c>
      <c r="EW1170">
        <v>0</v>
      </c>
      <c r="EX1170">
        <v>0</v>
      </c>
      <c r="EY1170">
        <v>0</v>
      </c>
      <c r="FQ1170">
        <v>0</v>
      </c>
      <c r="FR1170">
        <f t="shared" si="873"/>
        <v>0</v>
      </c>
      <c r="FS1170">
        <v>0</v>
      </c>
      <c r="FX1170">
        <v>0</v>
      </c>
      <c r="FY1170">
        <v>0</v>
      </c>
      <c r="GA1170" t="s">
        <v>3</v>
      </c>
      <c r="GD1170">
        <v>1</v>
      </c>
      <c r="GF1170">
        <v>-1143029035</v>
      </c>
      <c r="GG1170">
        <v>2</v>
      </c>
      <c r="GH1170">
        <v>1</v>
      </c>
      <c r="GI1170">
        <v>2</v>
      </c>
      <c r="GJ1170">
        <v>0</v>
      </c>
      <c r="GK1170">
        <v>0</v>
      </c>
      <c r="GL1170">
        <f t="shared" si="874"/>
        <v>0</v>
      </c>
      <c r="GM1170">
        <f t="shared" si="875"/>
        <v>4179.32</v>
      </c>
      <c r="GN1170">
        <f t="shared" si="876"/>
        <v>4179.32</v>
      </c>
      <c r="GO1170">
        <f t="shared" si="877"/>
        <v>0</v>
      </c>
      <c r="GP1170">
        <f t="shared" si="878"/>
        <v>0</v>
      </c>
      <c r="GR1170">
        <v>0</v>
      </c>
      <c r="GS1170">
        <v>3</v>
      </c>
      <c r="GT1170">
        <v>0</v>
      </c>
      <c r="GU1170" t="s">
        <v>3</v>
      </c>
      <c r="GV1170">
        <f t="shared" si="879"/>
        <v>0</v>
      </c>
      <c r="GW1170">
        <v>1</v>
      </c>
      <c r="GX1170">
        <f t="shared" si="880"/>
        <v>0</v>
      </c>
      <c r="HA1170">
        <v>0</v>
      </c>
      <c r="HB1170">
        <v>0</v>
      </c>
      <c r="HC1170">
        <f t="shared" si="881"/>
        <v>0</v>
      </c>
      <c r="HE1170" t="s">
        <v>3</v>
      </c>
      <c r="HF1170" t="s">
        <v>3</v>
      </c>
      <c r="IK1170">
        <v>0</v>
      </c>
    </row>
    <row r="1171" spans="1:245">
      <c r="A1171">
        <v>17</v>
      </c>
      <c r="B1171">
        <v>0</v>
      </c>
      <c r="E1171" t="s">
        <v>295</v>
      </c>
      <c r="F1171" t="s">
        <v>344</v>
      </c>
      <c r="G1171" t="s">
        <v>345</v>
      </c>
      <c r="H1171" t="s">
        <v>151</v>
      </c>
      <c r="I1171">
        <v>20</v>
      </c>
      <c r="J1171">
        <v>0</v>
      </c>
      <c r="O1171">
        <f t="shared" si="847"/>
        <v>273.10000000000002</v>
      </c>
      <c r="P1171">
        <f t="shared" si="848"/>
        <v>273.10000000000002</v>
      </c>
      <c r="Q1171">
        <f t="shared" si="849"/>
        <v>0</v>
      </c>
      <c r="R1171">
        <f t="shared" si="850"/>
        <v>0</v>
      </c>
      <c r="S1171">
        <f t="shared" si="851"/>
        <v>0</v>
      </c>
      <c r="T1171">
        <f t="shared" si="852"/>
        <v>0</v>
      </c>
      <c r="U1171">
        <f t="shared" si="853"/>
        <v>0</v>
      </c>
      <c r="V1171">
        <f t="shared" si="854"/>
        <v>0</v>
      </c>
      <c r="W1171">
        <f t="shared" si="855"/>
        <v>6.2</v>
      </c>
      <c r="X1171">
        <f t="shared" si="856"/>
        <v>0</v>
      </c>
      <c r="Y1171">
        <f t="shared" si="857"/>
        <v>0</v>
      </c>
      <c r="AA1171">
        <v>35806607</v>
      </c>
      <c r="AB1171">
        <f t="shared" si="858"/>
        <v>6.76</v>
      </c>
      <c r="AC1171">
        <f t="shared" si="859"/>
        <v>6.76</v>
      </c>
      <c r="AD1171">
        <f t="shared" si="884"/>
        <v>0</v>
      </c>
      <c r="AE1171">
        <f t="shared" si="885"/>
        <v>0</v>
      </c>
      <c r="AF1171">
        <f t="shared" si="886"/>
        <v>0</v>
      </c>
      <c r="AG1171">
        <f t="shared" si="860"/>
        <v>0</v>
      </c>
      <c r="AH1171">
        <f t="shared" si="887"/>
        <v>0</v>
      </c>
      <c r="AI1171">
        <f t="shared" si="888"/>
        <v>0</v>
      </c>
      <c r="AJ1171">
        <f t="shared" si="861"/>
        <v>0.31</v>
      </c>
      <c r="AK1171">
        <v>6.76</v>
      </c>
      <c r="AL1171">
        <v>6.76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0.31</v>
      </c>
      <c r="AT1171">
        <v>0</v>
      </c>
      <c r="AU1171">
        <v>0</v>
      </c>
      <c r="AV1171">
        <v>1</v>
      </c>
      <c r="AW1171">
        <v>1</v>
      </c>
      <c r="AZ1171">
        <v>1</v>
      </c>
      <c r="BA1171">
        <v>1</v>
      </c>
      <c r="BB1171">
        <v>1</v>
      </c>
      <c r="BC1171">
        <v>2.02</v>
      </c>
      <c r="BD1171" t="s">
        <v>3</v>
      </c>
      <c r="BE1171" t="s">
        <v>3</v>
      </c>
      <c r="BF1171" t="s">
        <v>3</v>
      </c>
      <c r="BG1171" t="s">
        <v>3</v>
      </c>
      <c r="BH1171">
        <v>3</v>
      </c>
      <c r="BI1171">
        <v>1</v>
      </c>
      <c r="BJ1171" t="s">
        <v>346</v>
      </c>
      <c r="BM1171">
        <v>500001</v>
      </c>
      <c r="BN1171">
        <v>0</v>
      </c>
      <c r="BO1171" t="s">
        <v>344</v>
      </c>
      <c r="BP1171">
        <v>1</v>
      </c>
      <c r="BQ1171">
        <v>8</v>
      </c>
      <c r="BR1171">
        <v>0</v>
      </c>
      <c r="BS1171">
        <v>1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3</v>
      </c>
      <c r="BZ1171">
        <v>0</v>
      </c>
      <c r="CA1171">
        <v>0</v>
      </c>
      <c r="CE1171">
        <v>0</v>
      </c>
      <c r="CF1171">
        <v>0</v>
      </c>
      <c r="CG1171">
        <v>0</v>
      </c>
      <c r="CM1171">
        <v>0</v>
      </c>
      <c r="CN1171" t="s">
        <v>3</v>
      </c>
      <c r="CO1171">
        <v>0</v>
      </c>
      <c r="CP1171">
        <f t="shared" si="862"/>
        <v>273.10000000000002</v>
      </c>
      <c r="CQ1171">
        <f t="shared" si="863"/>
        <v>13.655199999999999</v>
      </c>
      <c r="CR1171">
        <f t="shared" si="864"/>
        <v>0</v>
      </c>
      <c r="CS1171">
        <f t="shared" si="865"/>
        <v>0</v>
      </c>
      <c r="CT1171">
        <f t="shared" si="866"/>
        <v>0</v>
      </c>
      <c r="CU1171">
        <f t="shared" si="867"/>
        <v>0</v>
      </c>
      <c r="CV1171">
        <f t="shared" si="868"/>
        <v>0</v>
      </c>
      <c r="CW1171">
        <f t="shared" si="869"/>
        <v>0</v>
      </c>
      <c r="CX1171">
        <f t="shared" si="870"/>
        <v>0.31</v>
      </c>
      <c r="CY1171">
        <f t="shared" si="871"/>
        <v>0</v>
      </c>
      <c r="CZ1171">
        <f t="shared" si="872"/>
        <v>0</v>
      </c>
      <c r="DC1171" t="s">
        <v>3</v>
      </c>
      <c r="DD1171" t="s">
        <v>3</v>
      </c>
      <c r="DE1171" t="s">
        <v>3</v>
      </c>
      <c r="DF1171" t="s">
        <v>3</v>
      </c>
      <c r="DG1171" t="s">
        <v>3</v>
      </c>
      <c r="DH1171" t="s">
        <v>3</v>
      </c>
      <c r="DI1171" t="s">
        <v>3</v>
      </c>
      <c r="DJ1171" t="s">
        <v>3</v>
      </c>
      <c r="DK1171" t="s">
        <v>3</v>
      </c>
      <c r="DL1171" t="s">
        <v>3</v>
      </c>
      <c r="DM1171" t="s">
        <v>3</v>
      </c>
      <c r="DN1171">
        <v>0</v>
      </c>
      <c r="DO1171">
        <v>0</v>
      </c>
      <c r="DP1171">
        <v>1</v>
      </c>
      <c r="DQ1171">
        <v>1</v>
      </c>
      <c r="DU1171">
        <v>1003</v>
      </c>
      <c r="DV1171" t="s">
        <v>151</v>
      </c>
      <c r="DW1171" t="s">
        <v>151</v>
      </c>
      <c r="DX1171">
        <v>1</v>
      </c>
      <c r="DZ1171" t="s">
        <v>3</v>
      </c>
      <c r="EA1171" t="s">
        <v>3</v>
      </c>
      <c r="EB1171" t="s">
        <v>3</v>
      </c>
      <c r="EC1171" t="s">
        <v>3</v>
      </c>
      <c r="EE1171">
        <v>29085443</v>
      </c>
      <c r="EF1171">
        <v>8</v>
      </c>
      <c r="EG1171" t="s">
        <v>153</v>
      </c>
      <c r="EH1171">
        <v>0</v>
      </c>
      <c r="EI1171" t="s">
        <v>3</v>
      </c>
      <c r="EJ1171">
        <v>1</v>
      </c>
      <c r="EK1171">
        <v>500001</v>
      </c>
      <c r="EL1171" t="s">
        <v>154</v>
      </c>
      <c r="EM1171" t="s">
        <v>155</v>
      </c>
      <c r="EO1171" t="s">
        <v>3</v>
      </c>
      <c r="EQ1171">
        <v>0</v>
      </c>
      <c r="ER1171">
        <v>6.76</v>
      </c>
      <c r="ES1171">
        <v>6.76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FQ1171">
        <v>0</v>
      </c>
      <c r="FR1171">
        <f t="shared" si="873"/>
        <v>0</v>
      </c>
      <c r="FS1171">
        <v>0</v>
      </c>
      <c r="FX1171">
        <v>0</v>
      </c>
      <c r="FY1171">
        <v>0</v>
      </c>
      <c r="GA1171" t="s">
        <v>3</v>
      </c>
      <c r="GD1171">
        <v>1</v>
      </c>
      <c r="GF1171">
        <v>426561494</v>
      </c>
      <c r="GG1171">
        <v>2</v>
      </c>
      <c r="GH1171">
        <v>1</v>
      </c>
      <c r="GI1171">
        <v>2</v>
      </c>
      <c r="GJ1171">
        <v>0</v>
      </c>
      <c r="GK1171">
        <v>0</v>
      </c>
      <c r="GL1171">
        <f t="shared" si="874"/>
        <v>0</v>
      </c>
      <c r="GM1171">
        <f t="shared" si="875"/>
        <v>273.10000000000002</v>
      </c>
      <c r="GN1171">
        <f t="shared" si="876"/>
        <v>273.10000000000002</v>
      </c>
      <c r="GO1171">
        <f t="shared" si="877"/>
        <v>0</v>
      </c>
      <c r="GP1171">
        <f t="shared" si="878"/>
        <v>0</v>
      </c>
      <c r="GR1171">
        <v>0</v>
      </c>
      <c r="GS1171">
        <v>3</v>
      </c>
      <c r="GT1171">
        <v>0</v>
      </c>
      <c r="GU1171" t="s">
        <v>3</v>
      </c>
      <c r="GV1171">
        <f t="shared" si="879"/>
        <v>0</v>
      </c>
      <c r="GW1171">
        <v>1</v>
      </c>
      <c r="GX1171">
        <f t="shared" si="880"/>
        <v>0</v>
      </c>
      <c r="HA1171">
        <v>0</v>
      </c>
      <c r="HB1171">
        <v>0</v>
      </c>
      <c r="HC1171">
        <f t="shared" si="881"/>
        <v>0</v>
      </c>
      <c r="HE1171" t="s">
        <v>3</v>
      </c>
      <c r="HF1171" t="s">
        <v>3</v>
      </c>
      <c r="IK1171">
        <v>0</v>
      </c>
    </row>
    <row r="1172" spans="1:245">
      <c r="A1172">
        <v>17</v>
      </c>
      <c r="B1172">
        <v>0</v>
      </c>
      <c r="E1172" t="s">
        <v>288</v>
      </c>
      <c r="F1172" t="s">
        <v>347</v>
      </c>
      <c r="G1172" t="s">
        <v>348</v>
      </c>
      <c r="H1172" t="s">
        <v>151</v>
      </c>
      <c r="I1172">
        <v>20</v>
      </c>
      <c r="J1172">
        <v>0</v>
      </c>
      <c r="O1172">
        <f t="shared" si="847"/>
        <v>433.35</v>
      </c>
      <c r="P1172">
        <f t="shared" si="848"/>
        <v>433.35</v>
      </c>
      <c r="Q1172">
        <f t="shared" si="849"/>
        <v>0</v>
      </c>
      <c r="R1172">
        <f t="shared" si="850"/>
        <v>0</v>
      </c>
      <c r="S1172">
        <f t="shared" si="851"/>
        <v>0</v>
      </c>
      <c r="T1172">
        <f t="shared" si="852"/>
        <v>0</v>
      </c>
      <c r="U1172">
        <f t="shared" si="853"/>
        <v>0</v>
      </c>
      <c r="V1172">
        <f t="shared" si="854"/>
        <v>0</v>
      </c>
      <c r="W1172">
        <f t="shared" si="855"/>
        <v>7.6</v>
      </c>
      <c r="X1172">
        <f t="shared" si="856"/>
        <v>0</v>
      </c>
      <c r="Y1172">
        <f t="shared" si="857"/>
        <v>0</v>
      </c>
      <c r="AA1172">
        <v>35806607</v>
      </c>
      <c r="AB1172">
        <f t="shared" si="858"/>
        <v>8.27</v>
      </c>
      <c r="AC1172">
        <f t="shared" si="859"/>
        <v>8.27</v>
      </c>
      <c r="AD1172">
        <f t="shared" si="884"/>
        <v>0</v>
      </c>
      <c r="AE1172">
        <f t="shared" si="885"/>
        <v>0</v>
      </c>
      <c r="AF1172">
        <f t="shared" si="886"/>
        <v>0</v>
      </c>
      <c r="AG1172">
        <f t="shared" si="860"/>
        <v>0</v>
      </c>
      <c r="AH1172">
        <f t="shared" si="887"/>
        <v>0</v>
      </c>
      <c r="AI1172">
        <f t="shared" si="888"/>
        <v>0</v>
      </c>
      <c r="AJ1172">
        <f t="shared" si="861"/>
        <v>0.38</v>
      </c>
      <c r="AK1172">
        <v>8.27</v>
      </c>
      <c r="AL1172">
        <v>8.27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0.38</v>
      </c>
      <c r="AT1172">
        <v>0</v>
      </c>
      <c r="AU1172">
        <v>0</v>
      </c>
      <c r="AV1172">
        <v>1</v>
      </c>
      <c r="AW1172">
        <v>1</v>
      </c>
      <c r="AZ1172">
        <v>1</v>
      </c>
      <c r="BA1172">
        <v>1</v>
      </c>
      <c r="BB1172">
        <v>1</v>
      </c>
      <c r="BC1172">
        <v>2.62</v>
      </c>
      <c r="BD1172" t="s">
        <v>3</v>
      </c>
      <c r="BE1172" t="s">
        <v>3</v>
      </c>
      <c r="BF1172" t="s">
        <v>3</v>
      </c>
      <c r="BG1172" t="s">
        <v>3</v>
      </c>
      <c r="BH1172">
        <v>3</v>
      </c>
      <c r="BI1172">
        <v>1</v>
      </c>
      <c r="BJ1172" t="s">
        <v>349</v>
      </c>
      <c r="BM1172">
        <v>500001</v>
      </c>
      <c r="BN1172">
        <v>0</v>
      </c>
      <c r="BO1172" t="s">
        <v>347</v>
      </c>
      <c r="BP1172">
        <v>1</v>
      </c>
      <c r="BQ1172">
        <v>8</v>
      </c>
      <c r="BR1172">
        <v>0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0</v>
      </c>
      <c r="CA1172">
        <v>0</v>
      </c>
      <c r="CE1172">
        <v>0</v>
      </c>
      <c r="CF1172">
        <v>0</v>
      </c>
      <c r="CG1172">
        <v>0</v>
      </c>
      <c r="CM1172">
        <v>0</v>
      </c>
      <c r="CN1172" t="s">
        <v>3</v>
      </c>
      <c r="CO1172">
        <v>0</v>
      </c>
      <c r="CP1172">
        <f t="shared" si="862"/>
        <v>433.35</v>
      </c>
      <c r="CQ1172">
        <f t="shared" si="863"/>
        <v>21.667400000000001</v>
      </c>
      <c r="CR1172">
        <f t="shared" si="864"/>
        <v>0</v>
      </c>
      <c r="CS1172">
        <f t="shared" si="865"/>
        <v>0</v>
      </c>
      <c r="CT1172">
        <f t="shared" si="866"/>
        <v>0</v>
      </c>
      <c r="CU1172">
        <f t="shared" si="867"/>
        <v>0</v>
      </c>
      <c r="CV1172">
        <f t="shared" si="868"/>
        <v>0</v>
      </c>
      <c r="CW1172">
        <f t="shared" si="869"/>
        <v>0</v>
      </c>
      <c r="CX1172">
        <f t="shared" si="870"/>
        <v>0.38</v>
      </c>
      <c r="CY1172">
        <f t="shared" si="871"/>
        <v>0</v>
      </c>
      <c r="CZ1172">
        <f t="shared" si="872"/>
        <v>0</v>
      </c>
      <c r="DC1172" t="s">
        <v>3</v>
      </c>
      <c r="DD1172" t="s">
        <v>3</v>
      </c>
      <c r="DE1172" t="s">
        <v>3</v>
      </c>
      <c r="DF1172" t="s">
        <v>3</v>
      </c>
      <c r="DG1172" t="s">
        <v>3</v>
      </c>
      <c r="DH1172" t="s">
        <v>3</v>
      </c>
      <c r="DI1172" t="s">
        <v>3</v>
      </c>
      <c r="DJ1172" t="s">
        <v>3</v>
      </c>
      <c r="DK1172" t="s">
        <v>3</v>
      </c>
      <c r="DL1172" t="s">
        <v>3</v>
      </c>
      <c r="DM1172" t="s">
        <v>3</v>
      </c>
      <c r="DN1172">
        <v>0</v>
      </c>
      <c r="DO1172">
        <v>0</v>
      </c>
      <c r="DP1172">
        <v>1</v>
      </c>
      <c r="DQ1172">
        <v>1</v>
      </c>
      <c r="DU1172">
        <v>1003</v>
      </c>
      <c r="DV1172" t="s">
        <v>151</v>
      </c>
      <c r="DW1172" t="s">
        <v>151</v>
      </c>
      <c r="DX1172">
        <v>1</v>
      </c>
      <c r="DZ1172" t="s">
        <v>3</v>
      </c>
      <c r="EA1172" t="s">
        <v>3</v>
      </c>
      <c r="EB1172" t="s">
        <v>3</v>
      </c>
      <c r="EC1172" t="s">
        <v>3</v>
      </c>
      <c r="EE1172">
        <v>29085443</v>
      </c>
      <c r="EF1172">
        <v>8</v>
      </c>
      <c r="EG1172" t="s">
        <v>153</v>
      </c>
      <c r="EH1172">
        <v>0</v>
      </c>
      <c r="EI1172" t="s">
        <v>3</v>
      </c>
      <c r="EJ1172">
        <v>1</v>
      </c>
      <c r="EK1172">
        <v>500001</v>
      </c>
      <c r="EL1172" t="s">
        <v>154</v>
      </c>
      <c r="EM1172" t="s">
        <v>155</v>
      </c>
      <c r="EO1172" t="s">
        <v>3</v>
      </c>
      <c r="EQ1172">
        <v>0</v>
      </c>
      <c r="ER1172">
        <v>8.27</v>
      </c>
      <c r="ES1172">
        <v>8.27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FQ1172">
        <v>0</v>
      </c>
      <c r="FR1172">
        <f t="shared" si="873"/>
        <v>0</v>
      </c>
      <c r="FS1172">
        <v>0</v>
      </c>
      <c r="FX1172">
        <v>0</v>
      </c>
      <c r="FY1172">
        <v>0</v>
      </c>
      <c r="GA1172" t="s">
        <v>3</v>
      </c>
      <c r="GD1172">
        <v>1</v>
      </c>
      <c r="GF1172">
        <v>987958059</v>
      </c>
      <c r="GG1172">
        <v>2</v>
      </c>
      <c r="GH1172">
        <v>1</v>
      </c>
      <c r="GI1172">
        <v>2</v>
      </c>
      <c r="GJ1172">
        <v>0</v>
      </c>
      <c r="GK1172">
        <v>0</v>
      </c>
      <c r="GL1172">
        <f t="shared" si="874"/>
        <v>0</v>
      </c>
      <c r="GM1172">
        <f t="shared" si="875"/>
        <v>433.35</v>
      </c>
      <c r="GN1172">
        <f t="shared" si="876"/>
        <v>433.35</v>
      </c>
      <c r="GO1172">
        <f t="shared" si="877"/>
        <v>0</v>
      </c>
      <c r="GP1172">
        <f t="shared" si="878"/>
        <v>0</v>
      </c>
      <c r="GR1172">
        <v>0</v>
      </c>
      <c r="GS1172">
        <v>3</v>
      </c>
      <c r="GT1172">
        <v>0</v>
      </c>
      <c r="GU1172" t="s">
        <v>3</v>
      </c>
      <c r="GV1172">
        <f t="shared" si="879"/>
        <v>0</v>
      </c>
      <c r="GW1172">
        <v>1</v>
      </c>
      <c r="GX1172">
        <f t="shared" si="880"/>
        <v>0</v>
      </c>
      <c r="HA1172">
        <v>0</v>
      </c>
      <c r="HB1172">
        <v>0</v>
      </c>
      <c r="HC1172">
        <f t="shared" si="881"/>
        <v>0</v>
      </c>
      <c r="HE1172" t="s">
        <v>3</v>
      </c>
      <c r="HF1172" t="s">
        <v>3</v>
      </c>
      <c r="IK1172">
        <v>0</v>
      </c>
    </row>
    <row r="1173" spans="1:245">
      <c r="A1173">
        <v>17</v>
      </c>
      <c r="B1173">
        <v>0</v>
      </c>
      <c r="E1173" t="s">
        <v>229</v>
      </c>
      <c r="F1173" t="s">
        <v>350</v>
      </c>
      <c r="G1173" t="s">
        <v>351</v>
      </c>
      <c r="H1173" t="s">
        <v>61</v>
      </c>
      <c r="I1173">
        <f>ROUND(20/100,9)</f>
        <v>0.2</v>
      </c>
      <c r="J1173">
        <v>0</v>
      </c>
      <c r="O1173">
        <f t="shared" si="847"/>
        <v>11.04</v>
      </c>
      <c r="P1173">
        <f t="shared" si="848"/>
        <v>11.04</v>
      </c>
      <c r="Q1173">
        <f t="shared" si="849"/>
        <v>0</v>
      </c>
      <c r="R1173">
        <f t="shared" si="850"/>
        <v>0</v>
      </c>
      <c r="S1173">
        <f t="shared" si="851"/>
        <v>0</v>
      </c>
      <c r="T1173">
        <f t="shared" si="852"/>
        <v>0</v>
      </c>
      <c r="U1173">
        <f t="shared" si="853"/>
        <v>0</v>
      </c>
      <c r="V1173">
        <f t="shared" si="854"/>
        <v>0</v>
      </c>
      <c r="W1173">
        <f t="shared" si="855"/>
        <v>0.79</v>
      </c>
      <c r="X1173">
        <f t="shared" si="856"/>
        <v>0</v>
      </c>
      <c r="Y1173">
        <f t="shared" si="857"/>
        <v>0</v>
      </c>
      <c r="AA1173">
        <v>35806607</v>
      </c>
      <c r="AB1173">
        <f t="shared" si="858"/>
        <v>86.24</v>
      </c>
      <c r="AC1173">
        <f t="shared" si="859"/>
        <v>86.24</v>
      </c>
      <c r="AD1173">
        <f t="shared" si="884"/>
        <v>0</v>
      </c>
      <c r="AE1173">
        <f t="shared" si="885"/>
        <v>0</v>
      </c>
      <c r="AF1173">
        <f t="shared" si="886"/>
        <v>0</v>
      </c>
      <c r="AG1173">
        <f t="shared" si="860"/>
        <v>0</v>
      </c>
      <c r="AH1173">
        <f t="shared" si="887"/>
        <v>0</v>
      </c>
      <c r="AI1173">
        <f t="shared" si="888"/>
        <v>0</v>
      </c>
      <c r="AJ1173">
        <f t="shared" si="861"/>
        <v>3.95</v>
      </c>
      <c r="AK1173">
        <v>86.24</v>
      </c>
      <c r="AL1173">
        <v>86.24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3.95</v>
      </c>
      <c r="AT1173">
        <v>0</v>
      </c>
      <c r="AU1173">
        <v>0</v>
      </c>
      <c r="AV1173">
        <v>1</v>
      </c>
      <c r="AW1173">
        <v>1</v>
      </c>
      <c r="AZ1173">
        <v>1</v>
      </c>
      <c r="BA1173">
        <v>1</v>
      </c>
      <c r="BB1173">
        <v>1</v>
      </c>
      <c r="BC1173">
        <v>0.64</v>
      </c>
      <c r="BD1173" t="s">
        <v>3</v>
      </c>
      <c r="BE1173" t="s">
        <v>3</v>
      </c>
      <c r="BF1173" t="s">
        <v>3</v>
      </c>
      <c r="BG1173" t="s">
        <v>3</v>
      </c>
      <c r="BH1173">
        <v>3</v>
      </c>
      <c r="BI1173">
        <v>1</v>
      </c>
      <c r="BJ1173" t="s">
        <v>352</v>
      </c>
      <c r="BM1173">
        <v>500001</v>
      </c>
      <c r="BN1173">
        <v>0</v>
      </c>
      <c r="BO1173" t="s">
        <v>350</v>
      </c>
      <c r="BP1173">
        <v>1</v>
      </c>
      <c r="BQ1173">
        <v>8</v>
      </c>
      <c r="BR1173">
        <v>0</v>
      </c>
      <c r="BS1173">
        <v>1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3</v>
      </c>
      <c r="BZ1173">
        <v>0</v>
      </c>
      <c r="CA1173">
        <v>0</v>
      </c>
      <c r="CE1173">
        <v>0</v>
      </c>
      <c r="CF1173">
        <v>0</v>
      </c>
      <c r="CG1173">
        <v>0</v>
      </c>
      <c r="CM1173">
        <v>0</v>
      </c>
      <c r="CN1173" t="s">
        <v>3</v>
      </c>
      <c r="CO1173">
        <v>0</v>
      </c>
      <c r="CP1173">
        <f t="shared" si="862"/>
        <v>11.04</v>
      </c>
      <c r="CQ1173">
        <f t="shared" si="863"/>
        <v>55.193599999999996</v>
      </c>
      <c r="CR1173">
        <f t="shared" si="864"/>
        <v>0</v>
      </c>
      <c r="CS1173">
        <f t="shared" si="865"/>
        <v>0</v>
      </c>
      <c r="CT1173">
        <f t="shared" si="866"/>
        <v>0</v>
      </c>
      <c r="CU1173">
        <f t="shared" si="867"/>
        <v>0</v>
      </c>
      <c r="CV1173">
        <f t="shared" si="868"/>
        <v>0</v>
      </c>
      <c r="CW1173">
        <f t="shared" si="869"/>
        <v>0</v>
      </c>
      <c r="CX1173">
        <f t="shared" si="870"/>
        <v>3.95</v>
      </c>
      <c r="CY1173">
        <f t="shared" si="871"/>
        <v>0</v>
      </c>
      <c r="CZ1173">
        <f t="shared" si="872"/>
        <v>0</v>
      </c>
      <c r="DC1173" t="s">
        <v>3</v>
      </c>
      <c r="DD1173" t="s">
        <v>3</v>
      </c>
      <c r="DE1173" t="s">
        <v>3</v>
      </c>
      <c r="DF1173" t="s">
        <v>3</v>
      </c>
      <c r="DG1173" t="s">
        <v>3</v>
      </c>
      <c r="DH1173" t="s">
        <v>3</v>
      </c>
      <c r="DI1173" t="s">
        <v>3</v>
      </c>
      <c r="DJ1173" t="s">
        <v>3</v>
      </c>
      <c r="DK1173" t="s">
        <v>3</v>
      </c>
      <c r="DL1173" t="s">
        <v>3</v>
      </c>
      <c r="DM1173" t="s">
        <v>3</v>
      </c>
      <c r="DN1173">
        <v>0</v>
      </c>
      <c r="DO1173">
        <v>0</v>
      </c>
      <c r="DP1173">
        <v>1</v>
      </c>
      <c r="DQ1173">
        <v>1</v>
      </c>
      <c r="DU1173">
        <v>1010</v>
      </c>
      <c r="DV1173" t="s">
        <v>61</v>
      </c>
      <c r="DW1173" t="s">
        <v>61</v>
      </c>
      <c r="DX1173">
        <v>100</v>
      </c>
      <c r="DZ1173" t="s">
        <v>3</v>
      </c>
      <c r="EA1173" t="s">
        <v>3</v>
      </c>
      <c r="EB1173" t="s">
        <v>3</v>
      </c>
      <c r="EC1173" t="s">
        <v>3</v>
      </c>
      <c r="EE1173">
        <v>29085443</v>
      </c>
      <c r="EF1173">
        <v>8</v>
      </c>
      <c r="EG1173" t="s">
        <v>153</v>
      </c>
      <c r="EH1173">
        <v>0</v>
      </c>
      <c r="EI1173" t="s">
        <v>3</v>
      </c>
      <c r="EJ1173">
        <v>1</v>
      </c>
      <c r="EK1173">
        <v>500001</v>
      </c>
      <c r="EL1173" t="s">
        <v>154</v>
      </c>
      <c r="EM1173" t="s">
        <v>155</v>
      </c>
      <c r="EO1173" t="s">
        <v>3</v>
      </c>
      <c r="EQ1173">
        <v>0</v>
      </c>
      <c r="ER1173">
        <v>86.24</v>
      </c>
      <c r="ES1173">
        <v>86.24</v>
      </c>
      <c r="ET1173">
        <v>0</v>
      </c>
      <c r="EU1173">
        <v>0</v>
      </c>
      <c r="EV1173">
        <v>0</v>
      </c>
      <c r="EW1173">
        <v>0</v>
      </c>
      <c r="EX1173">
        <v>0</v>
      </c>
      <c r="EY1173">
        <v>0</v>
      </c>
      <c r="FQ1173">
        <v>0</v>
      </c>
      <c r="FR1173">
        <f t="shared" si="873"/>
        <v>0</v>
      </c>
      <c r="FS1173">
        <v>0</v>
      </c>
      <c r="FX1173">
        <v>0</v>
      </c>
      <c r="FY1173">
        <v>0</v>
      </c>
      <c r="GA1173" t="s">
        <v>3</v>
      </c>
      <c r="GD1173">
        <v>1</v>
      </c>
      <c r="GF1173">
        <v>-228248654</v>
      </c>
      <c r="GG1173">
        <v>2</v>
      </c>
      <c r="GH1173">
        <v>1</v>
      </c>
      <c r="GI1173">
        <v>2</v>
      </c>
      <c r="GJ1173">
        <v>0</v>
      </c>
      <c r="GK1173">
        <v>0</v>
      </c>
      <c r="GL1173">
        <f t="shared" si="874"/>
        <v>0</v>
      </c>
      <c r="GM1173">
        <f t="shared" si="875"/>
        <v>11.04</v>
      </c>
      <c r="GN1173">
        <f t="shared" si="876"/>
        <v>11.04</v>
      </c>
      <c r="GO1173">
        <f t="shared" si="877"/>
        <v>0</v>
      </c>
      <c r="GP1173">
        <f t="shared" si="878"/>
        <v>0</v>
      </c>
      <c r="GR1173">
        <v>0</v>
      </c>
      <c r="GS1173">
        <v>3</v>
      </c>
      <c r="GT1173">
        <v>0</v>
      </c>
      <c r="GU1173" t="s">
        <v>3</v>
      </c>
      <c r="GV1173">
        <f t="shared" si="879"/>
        <v>0</v>
      </c>
      <c r="GW1173">
        <v>1</v>
      </c>
      <c r="GX1173">
        <f t="shared" si="880"/>
        <v>0</v>
      </c>
      <c r="HA1173">
        <v>0</v>
      </c>
      <c r="HB1173">
        <v>0</v>
      </c>
      <c r="HC1173">
        <f t="shared" si="881"/>
        <v>0</v>
      </c>
      <c r="HE1173" t="s">
        <v>3</v>
      </c>
      <c r="HF1173" t="s">
        <v>3</v>
      </c>
      <c r="IK1173">
        <v>0</v>
      </c>
    </row>
    <row r="1174" spans="1:245">
      <c r="A1174">
        <v>17</v>
      </c>
      <c r="B1174">
        <v>0</v>
      </c>
      <c r="C1174">
        <f>ROW(SmtRes!A1369)</f>
        <v>1369</v>
      </c>
      <c r="D1174">
        <f>ROW(EtalonRes!A1352)</f>
        <v>1352</v>
      </c>
      <c r="E1174" t="s">
        <v>234</v>
      </c>
      <c r="F1174" t="s">
        <v>353</v>
      </c>
      <c r="G1174" t="s">
        <v>354</v>
      </c>
      <c r="H1174" t="s">
        <v>355</v>
      </c>
      <c r="I1174">
        <f>ROUND(4/100,9)</f>
        <v>0.04</v>
      </c>
      <c r="J1174">
        <v>0</v>
      </c>
      <c r="O1174">
        <f t="shared" si="847"/>
        <v>537.67999999999995</v>
      </c>
      <c r="P1174">
        <f t="shared" si="848"/>
        <v>0</v>
      </c>
      <c r="Q1174">
        <f t="shared" si="849"/>
        <v>0</v>
      </c>
      <c r="R1174">
        <f t="shared" si="850"/>
        <v>0</v>
      </c>
      <c r="S1174">
        <f t="shared" si="851"/>
        <v>537.67999999999995</v>
      </c>
      <c r="T1174">
        <f t="shared" si="852"/>
        <v>0</v>
      </c>
      <c r="U1174">
        <f t="shared" si="853"/>
        <v>1.4612000000000001</v>
      </c>
      <c r="V1174">
        <f t="shared" si="854"/>
        <v>0</v>
      </c>
      <c r="W1174">
        <f t="shared" si="855"/>
        <v>0</v>
      </c>
      <c r="X1174">
        <f t="shared" si="856"/>
        <v>430.14</v>
      </c>
      <c r="Y1174">
        <f t="shared" si="857"/>
        <v>198.94</v>
      </c>
      <c r="AA1174">
        <v>35806607</v>
      </c>
      <c r="AB1174">
        <f t="shared" si="858"/>
        <v>405.12</v>
      </c>
      <c r="AC1174">
        <f t="shared" si="859"/>
        <v>0</v>
      </c>
      <c r="AD1174">
        <f t="shared" si="884"/>
        <v>0</v>
      </c>
      <c r="AE1174">
        <f t="shared" si="885"/>
        <v>0</v>
      </c>
      <c r="AF1174">
        <f t="shared" si="886"/>
        <v>405.12</v>
      </c>
      <c r="AG1174">
        <f t="shared" si="860"/>
        <v>0</v>
      </c>
      <c r="AH1174">
        <f t="shared" si="887"/>
        <v>36.53</v>
      </c>
      <c r="AI1174">
        <f t="shared" si="888"/>
        <v>0</v>
      </c>
      <c r="AJ1174">
        <f t="shared" si="861"/>
        <v>0</v>
      </c>
      <c r="AK1174">
        <v>405.12</v>
      </c>
      <c r="AL1174">
        <v>0</v>
      </c>
      <c r="AM1174">
        <v>0</v>
      </c>
      <c r="AN1174">
        <v>0</v>
      </c>
      <c r="AO1174">
        <v>405.12</v>
      </c>
      <c r="AP1174">
        <v>0</v>
      </c>
      <c r="AQ1174">
        <v>36.53</v>
      </c>
      <c r="AR1174">
        <v>0</v>
      </c>
      <c r="AS1174">
        <v>0</v>
      </c>
      <c r="AT1174">
        <v>80</v>
      </c>
      <c r="AU1174">
        <v>37</v>
      </c>
      <c r="AV1174">
        <v>1</v>
      </c>
      <c r="AW1174">
        <v>1</v>
      </c>
      <c r="AZ1174">
        <v>1</v>
      </c>
      <c r="BA1174">
        <v>33.18</v>
      </c>
      <c r="BB1174">
        <v>1</v>
      </c>
      <c r="BC1174">
        <v>1</v>
      </c>
      <c r="BD1174" t="s">
        <v>3</v>
      </c>
      <c r="BE1174" t="s">
        <v>3</v>
      </c>
      <c r="BF1174" t="s">
        <v>3</v>
      </c>
      <c r="BG1174" t="s">
        <v>3</v>
      </c>
      <c r="BH1174">
        <v>0</v>
      </c>
      <c r="BI1174">
        <v>1</v>
      </c>
      <c r="BJ1174" t="s">
        <v>356</v>
      </c>
      <c r="BM1174">
        <v>15001</v>
      </c>
      <c r="BN1174">
        <v>0</v>
      </c>
      <c r="BO1174" t="s">
        <v>353</v>
      </c>
      <c r="BP1174">
        <v>1</v>
      </c>
      <c r="BQ1174">
        <v>2</v>
      </c>
      <c r="BR1174">
        <v>0</v>
      </c>
      <c r="BS1174">
        <v>33.18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105</v>
      </c>
      <c r="CA1174">
        <v>55</v>
      </c>
      <c r="CE1174">
        <v>0</v>
      </c>
      <c r="CF1174">
        <v>0</v>
      </c>
      <c r="CG1174">
        <v>0</v>
      </c>
      <c r="CM1174">
        <v>0</v>
      </c>
      <c r="CN1174" t="s">
        <v>3</v>
      </c>
      <c r="CO1174">
        <v>0</v>
      </c>
      <c r="CP1174">
        <f t="shared" si="862"/>
        <v>537.67999999999995</v>
      </c>
      <c r="CQ1174">
        <f t="shared" si="863"/>
        <v>0</v>
      </c>
      <c r="CR1174">
        <f t="shared" si="864"/>
        <v>0</v>
      </c>
      <c r="CS1174">
        <f t="shared" si="865"/>
        <v>0</v>
      </c>
      <c r="CT1174">
        <f t="shared" si="866"/>
        <v>13441.881600000001</v>
      </c>
      <c r="CU1174">
        <f t="shared" si="867"/>
        <v>0</v>
      </c>
      <c r="CV1174">
        <f t="shared" si="868"/>
        <v>36.53</v>
      </c>
      <c r="CW1174">
        <f t="shared" si="869"/>
        <v>0</v>
      </c>
      <c r="CX1174">
        <f t="shared" si="870"/>
        <v>0</v>
      </c>
      <c r="CY1174">
        <f t="shared" si="871"/>
        <v>430.14399999999995</v>
      </c>
      <c r="CZ1174">
        <f t="shared" si="872"/>
        <v>198.94159999999999</v>
      </c>
      <c r="DC1174" t="s">
        <v>3</v>
      </c>
      <c r="DD1174" t="s">
        <v>3</v>
      </c>
      <c r="DE1174" t="s">
        <v>3</v>
      </c>
      <c r="DF1174" t="s">
        <v>3</v>
      </c>
      <c r="DG1174" t="s">
        <v>3</v>
      </c>
      <c r="DH1174" t="s">
        <v>3</v>
      </c>
      <c r="DI1174" t="s">
        <v>3</v>
      </c>
      <c r="DJ1174" t="s">
        <v>3</v>
      </c>
      <c r="DK1174" t="s">
        <v>3</v>
      </c>
      <c r="DL1174" t="s">
        <v>3</v>
      </c>
      <c r="DM1174" t="s">
        <v>3</v>
      </c>
      <c r="DN1174">
        <v>0</v>
      </c>
      <c r="DO1174">
        <v>0</v>
      </c>
      <c r="DP1174">
        <v>1</v>
      </c>
      <c r="DQ1174">
        <v>1</v>
      </c>
      <c r="DU1174">
        <v>1013</v>
      </c>
      <c r="DV1174" t="s">
        <v>355</v>
      </c>
      <c r="DW1174" t="s">
        <v>355</v>
      </c>
      <c r="DX1174">
        <v>1</v>
      </c>
      <c r="DZ1174" t="s">
        <v>3</v>
      </c>
      <c r="EA1174" t="s">
        <v>3</v>
      </c>
      <c r="EB1174" t="s">
        <v>3</v>
      </c>
      <c r="EC1174" t="s">
        <v>3</v>
      </c>
      <c r="EE1174">
        <v>29085536</v>
      </c>
      <c r="EF1174">
        <v>2</v>
      </c>
      <c r="EG1174" t="s">
        <v>145</v>
      </c>
      <c r="EH1174">
        <v>0</v>
      </c>
      <c r="EI1174" t="s">
        <v>3</v>
      </c>
      <c r="EJ1174">
        <v>1</v>
      </c>
      <c r="EK1174">
        <v>15001</v>
      </c>
      <c r="EL1174" t="s">
        <v>160</v>
      </c>
      <c r="EM1174" t="s">
        <v>161</v>
      </c>
      <c r="EO1174" t="s">
        <v>3</v>
      </c>
      <c r="EQ1174">
        <v>0</v>
      </c>
      <c r="ER1174">
        <v>405.12</v>
      </c>
      <c r="ES1174">
        <v>0</v>
      </c>
      <c r="ET1174">
        <v>0</v>
      </c>
      <c r="EU1174">
        <v>0</v>
      </c>
      <c r="EV1174">
        <v>405.12</v>
      </c>
      <c r="EW1174">
        <v>36.53</v>
      </c>
      <c r="EX1174">
        <v>0</v>
      </c>
      <c r="EY1174">
        <v>0</v>
      </c>
      <c r="FQ1174">
        <v>0</v>
      </c>
      <c r="FR1174">
        <f t="shared" si="873"/>
        <v>0</v>
      </c>
      <c r="FS1174">
        <v>0</v>
      </c>
      <c r="FT1174" t="s">
        <v>148</v>
      </c>
      <c r="FU1174" t="s">
        <v>24</v>
      </c>
      <c r="FV1174" t="s">
        <v>24</v>
      </c>
      <c r="FW1174" t="s">
        <v>25</v>
      </c>
      <c r="FX1174">
        <v>94.5</v>
      </c>
      <c r="FY1174">
        <v>46.75</v>
      </c>
      <c r="GA1174" t="s">
        <v>3</v>
      </c>
      <c r="GD1174">
        <v>1</v>
      </c>
      <c r="GF1174">
        <v>-1280480835</v>
      </c>
      <c r="GG1174">
        <v>2</v>
      </c>
      <c r="GH1174">
        <v>1</v>
      </c>
      <c r="GI1174">
        <v>2</v>
      </c>
      <c r="GJ1174">
        <v>0</v>
      </c>
      <c r="GK1174">
        <v>0</v>
      </c>
      <c r="GL1174">
        <f t="shared" si="874"/>
        <v>0</v>
      </c>
      <c r="GM1174">
        <f t="shared" si="875"/>
        <v>1166.76</v>
      </c>
      <c r="GN1174">
        <f t="shared" si="876"/>
        <v>1166.76</v>
      </c>
      <c r="GO1174">
        <f t="shared" si="877"/>
        <v>0</v>
      </c>
      <c r="GP1174">
        <f t="shared" si="878"/>
        <v>0</v>
      </c>
      <c r="GR1174">
        <v>0</v>
      </c>
      <c r="GS1174">
        <v>3</v>
      </c>
      <c r="GT1174">
        <v>0</v>
      </c>
      <c r="GU1174" t="s">
        <v>3</v>
      </c>
      <c r="GV1174">
        <f t="shared" si="879"/>
        <v>0</v>
      </c>
      <c r="GW1174">
        <v>1</v>
      </c>
      <c r="GX1174">
        <f t="shared" si="880"/>
        <v>0</v>
      </c>
      <c r="HA1174">
        <v>0</v>
      </c>
      <c r="HB1174">
        <v>0</v>
      </c>
      <c r="HC1174">
        <f t="shared" si="881"/>
        <v>0</v>
      </c>
      <c r="HE1174" t="s">
        <v>3</v>
      </c>
      <c r="HF1174" t="s">
        <v>3</v>
      </c>
      <c r="IK1174">
        <v>0</v>
      </c>
    </row>
    <row r="1175" spans="1:245">
      <c r="A1175">
        <v>17</v>
      </c>
      <c r="B1175">
        <v>0</v>
      </c>
      <c r="C1175">
        <f>ROW(SmtRes!A1375)</f>
        <v>1375</v>
      </c>
      <c r="D1175">
        <f>ROW(EtalonRes!A1358)</f>
        <v>1358</v>
      </c>
      <c r="E1175" t="s">
        <v>238</v>
      </c>
      <c r="F1175" t="s">
        <v>277</v>
      </c>
      <c r="G1175" t="s">
        <v>278</v>
      </c>
      <c r="H1175" t="s">
        <v>61</v>
      </c>
      <c r="I1175">
        <f>ROUND(4/100,9)</f>
        <v>0.04</v>
      </c>
      <c r="J1175">
        <v>0</v>
      </c>
      <c r="O1175">
        <f t="shared" si="847"/>
        <v>1316.03</v>
      </c>
      <c r="P1175">
        <f t="shared" si="848"/>
        <v>56.79</v>
      </c>
      <c r="Q1175">
        <f t="shared" si="849"/>
        <v>16.38</v>
      </c>
      <c r="R1175">
        <f t="shared" si="850"/>
        <v>3.58</v>
      </c>
      <c r="S1175">
        <f t="shared" si="851"/>
        <v>1242.8599999999999</v>
      </c>
      <c r="T1175">
        <f t="shared" si="852"/>
        <v>0</v>
      </c>
      <c r="U1175">
        <f t="shared" si="853"/>
        <v>3.7760000000000002</v>
      </c>
      <c r="V1175">
        <f t="shared" si="854"/>
        <v>8.0000000000000002E-3</v>
      </c>
      <c r="W1175">
        <f t="shared" si="855"/>
        <v>0</v>
      </c>
      <c r="X1175">
        <f t="shared" si="856"/>
        <v>1009.62</v>
      </c>
      <c r="Y1175">
        <f t="shared" si="857"/>
        <v>648.15</v>
      </c>
      <c r="AA1175">
        <v>35806607</v>
      </c>
      <c r="AB1175">
        <f t="shared" si="858"/>
        <v>1101.54</v>
      </c>
      <c r="AC1175">
        <f t="shared" si="859"/>
        <v>120.73</v>
      </c>
      <c r="AD1175">
        <f t="shared" si="884"/>
        <v>44.36</v>
      </c>
      <c r="AE1175">
        <f t="shared" si="885"/>
        <v>2.7</v>
      </c>
      <c r="AF1175">
        <f t="shared" si="886"/>
        <v>936.45</v>
      </c>
      <c r="AG1175">
        <f t="shared" si="860"/>
        <v>0</v>
      </c>
      <c r="AH1175">
        <f t="shared" si="887"/>
        <v>94.4</v>
      </c>
      <c r="AI1175">
        <f t="shared" si="888"/>
        <v>0.2</v>
      </c>
      <c r="AJ1175">
        <f t="shared" si="861"/>
        <v>0</v>
      </c>
      <c r="AK1175">
        <v>1101.54</v>
      </c>
      <c r="AL1175">
        <v>120.73</v>
      </c>
      <c r="AM1175">
        <v>44.36</v>
      </c>
      <c r="AN1175">
        <v>2.7</v>
      </c>
      <c r="AO1175">
        <v>936.45</v>
      </c>
      <c r="AP1175">
        <v>0</v>
      </c>
      <c r="AQ1175">
        <v>94.4</v>
      </c>
      <c r="AR1175">
        <v>0.2</v>
      </c>
      <c r="AS1175">
        <v>0</v>
      </c>
      <c r="AT1175">
        <v>81</v>
      </c>
      <c r="AU1175">
        <v>52</v>
      </c>
      <c r="AV1175">
        <v>1</v>
      </c>
      <c r="AW1175">
        <v>1</v>
      </c>
      <c r="AZ1175">
        <v>1</v>
      </c>
      <c r="BA1175">
        <v>33.18</v>
      </c>
      <c r="BB1175">
        <v>9.23</v>
      </c>
      <c r="BC1175">
        <v>11.76</v>
      </c>
      <c r="BD1175" t="s">
        <v>3</v>
      </c>
      <c r="BE1175" t="s">
        <v>3</v>
      </c>
      <c r="BF1175" t="s">
        <v>3</v>
      </c>
      <c r="BG1175" t="s">
        <v>3</v>
      </c>
      <c r="BH1175">
        <v>0</v>
      </c>
      <c r="BI1175">
        <v>2</v>
      </c>
      <c r="BJ1175" t="s">
        <v>357</v>
      </c>
      <c r="BM1175">
        <v>108001</v>
      </c>
      <c r="BN1175">
        <v>0</v>
      </c>
      <c r="BO1175" t="s">
        <v>277</v>
      </c>
      <c r="BP1175">
        <v>1</v>
      </c>
      <c r="BQ1175">
        <v>3</v>
      </c>
      <c r="BR1175">
        <v>0</v>
      </c>
      <c r="BS1175">
        <v>33.18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3</v>
      </c>
      <c r="BZ1175">
        <v>95</v>
      </c>
      <c r="CA1175">
        <v>65</v>
      </c>
      <c r="CE1175">
        <v>0</v>
      </c>
      <c r="CF1175">
        <v>0</v>
      </c>
      <c r="CG1175">
        <v>0</v>
      </c>
      <c r="CM1175">
        <v>0</v>
      </c>
      <c r="CN1175" t="s">
        <v>3</v>
      </c>
      <c r="CO1175">
        <v>0</v>
      </c>
      <c r="CP1175">
        <f t="shared" si="862"/>
        <v>1316.03</v>
      </c>
      <c r="CQ1175">
        <f t="shared" si="863"/>
        <v>1419.7848000000001</v>
      </c>
      <c r="CR1175">
        <f t="shared" si="864"/>
        <v>409.44280000000003</v>
      </c>
      <c r="CS1175">
        <f t="shared" si="865"/>
        <v>89.585999999999999</v>
      </c>
      <c r="CT1175">
        <f t="shared" si="866"/>
        <v>31071.411</v>
      </c>
      <c r="CU1175">
        <f t="shared" si="867"/>
        <v>0</v>
      </c>
      <c r="CV1175">
        <f t="shared" si="868"/>
        <v>94.4</v>
      </c>
      <c r="CW1175">
        <f t="shared" si="869"/>
        <v>0.2</v>
      </c>
      <c r="CX1175">
        <f t="shared" si="870"/>
        <v>0</v>
      </c>
      <c r="CY1175">
        <f t="shared" si="871"/>
        <v>1009.6163999999999</v>
      </c>
      <c r="CZ1175">
        <f t="shared" si="872"/>
        <v>648.14879999999994</v>
      </c>
      <c r="DC1175" t="s">
        <v>3</v>
      </c>
      <c r="DD1175" t="s">
        <v>3</v>
      </c>
      <c r="DE1175" t="s">
        <v>3</v>
      </c>
      <c r="DF1175" t="s">
        <v>3</v>
      </c>
      <c r="DG1175" t="s">
        <v>3</v>
      </c>
      <c r="DH1175" t="s">
        <v>3</v>
      </c>
      <c r="DI1175" t="s">
        <v>3</v>
      </c>
      <c r="DJ1175" t="s">
        <v>3</v>
      </c>
      <c r="DK1175" t="s">
        <v>3</v>
      </c>
      <c r="DL1175" t="s">
        <v>3</v>
      </c>
      <c r="DM1175" t="s">
        <v>3</v>
      </c>
      <c r="DN1175">
        <v>0</v>
      </c>
      <c r="DO1175">
        <v>0</v>
      </c>
      <c r="DP1175">
        <v>1</v>
      </c>
      <c r="DQ1175">
        <v>1</v>
      </c>
      <c r="DU1175">
        <v>1010</v>
      </c>
      <c r="DV1175" t="s">
        <v>61</v>
      </c>
      <c r="DW1175" t="s">
        <v>61</v>
      </c>
      <c r="DX1175">
        <v>100</v>
      </c>
      <c r="DZ1175" t="s">
        <v>3</v>
      </c>
      <c r="EA1175" t="s">
        <v>3</v>
      </c>
      <c r="EB1175" t="s">
        <v>3</v>
      </c>
      <c r="EC1175" t="s">
        <v>3</v>
      </c>
      <c r="EE1175">
        <v>29085386</v>
      </c>
      <c r="EF1175">
        <v>3</v>
      </c>
      <c r="EG1175" t="s">
        <v>247</v>
      </c>
      <c r="EH1175">
        <v>0</v>
      </c>
      <c r="EI1175" t="s">
        <v>3</v>
      </c>
      <c r="EJ1175">
        <v>2</v>
      </c>
      <c r="EK1175">
        <v>108001</v>
      </c>
      <c r="EL1175" t="s">
        <v>248</v>
      </c>
      <c r="EM1175" t="s">
        <v>249</v>
      </c>
      <c r="EO1175" t="s">
        <v>3</v>
      </c>
      <c r="EQ1175">
        <v>0</v>
      </c>
      <c r="ER1175">
        <v>1101.54</v>
      </c>
      <c r="ES1175">
        <v>120.73</v>
      </c>
      <c r="ET1175">
        <v>44.36</v>
      </c>
      <c r="EU1175">
        <v>2.7</v>
      </c>
      <c r="EV1175">
        <v>936.45</v>
      </c>
      <c r="EW1175">
        <v>94.4</v>
      </c>
      <c r="EX1175">
        <v>0.2</v>
      </c>
      <c r="EY1175">
        <v>0</v>
      </c>
      <c r="FQ1175">
        <v>0</v>
      </c>
      <c r="FR1175">
        <f t="shared" si="873"/>
        <v>0</v>
      </c>
      <c r="FS1175">
        <v>0</v>
      </c>
      <c r="FV1175" t="s">
        <v>24</v>
      </c>
      <c r="FW1175" t="s">
        <v>25</v>
      </c>
      <c r="FX1175">
        <v>95</v>
      </c>
      <c r="FY1175">
        <v>65</v>
      </c>
      <c r="GA1175" t="s">
        <v>3</v>
      </c>
      <c r="GD1175">
        <v>1</v>
      </c>
      <c r="GF1175">
        <v>1562201403</v>
      </c>
      <c r="GG1175">
        <v>2</v>
      </c>
      <c r="GH1175">
        <v>1</v>
      </c>
      <c r="GI1175">
        <v>2</v>
      </c>
      <c r="GJ1175">
        <v>0</v>
      </c>
      <c r="GK1175">
        <v>0</v>
      </c>
      <c r="GL1175">
        <f t="shared" si="874"/>
        <v>0</v>
      </c>
      <c r="GM1175">
        <f t="shared" si="875"/>
        <v>2973.8</v>
      </c>
      <c r="GN1175">
        <f t="shared" si="876"/>
        <v>0</v>
      </c>
      <c r="GO1175">
        <f t="shared" si="877"/>
        <v>2973.8</v>
      </c>
      <c r="GP1175">
        <f t="shared" si="878"/>
        <v>0</v>
      </c>
      <c r="GR1175">
        <v>0</v>
      </c>
      <c r="GS1175">
        <v>3</v>
      </c>
      <c r="GT1175">
        <v>0</v>
      </c>
      <c r="GU1175" t="s">
        <v>3</v>
      </c>
      <c r="GV1175">
        <f t="shared" si="879"/>
        <v>0</v>
      </c>
      <c r="GW1175">
        <v>1</v>
      </c>
      <c r="GX1175">
        <f t="shared" si="880"/>
        <v>0</v>
      </c>
      <c r="HA1175">
        <v>0</v>
      </c>
      <c r="HB1175">
        <v>0</v>
      </c>
      <c r="HC1175">
        <f t="shared" si="881"/>
        <v>0</v>
      </c>
      <c r="HE1175" t="s">
        <v>3</v>
      </c>
      <c r="HF1175" t="s">
        <v>3</v>
      </c>
      <c r="IK1175">
        <v>0</v>
      </c>
    </row>
    <row r="1177" spans="1:245">
      <c r="A1177" s="2">
        <v>51</v>
      </c>
      <c r="B1177" s="2">
        <f>B1144</f>
        <v>0</v>
      </c>
      <c r="C1177" s="2">
        <f>A1144</f>
        <v>5</v>
      </c>
      <c r="D1177" s="2">
        <f>ROW(A1144)</f>
        <v>1144</v>
      </c>
      <c r="E1177" s="2"/>
      <c r="F1177" s="2" t="str">
        <f>IF(F1144&lt;&gt;"",F1144,"")</f>
        <v>Новый подраздел</v>
      </c>
      <c r="G1177" s="2" t="str">
        <f>IF(G1144&lt;&gt;"",G1144,"")</f>
        <v>ремонт</v>
      </c>
      <c r="H1177" s="2">
        <v>0</v>
      </c>
      <c r="I1177" s="2"/>
      <c r="J1177" s="2"/>
      <c r="K1177" s="2"/>
      <c r="L1177" s="2"/>
      <c r="M1177" s="2"/>
      <c r="N1177" s="2"/>
      <c r="O1177" s="2">
        <f t="shared" ref="O1177:T1177" si="889">ROUND(AB1177,2)</f>
        <v>146974.79999999999</v>
      </c>
      <c r="P1177" s="2">
        <f t="shared" si="889"/>
        <v>97867.08</v>
      </c>
      <c r="Q1177" s="2">
        <f t="shared" si="889"/>
        <v>2497.3200000000002</v>
      </c>
      <c r="R1177" s="2">
        <f t="shared" si="889"/>
        <v>951.17</v>
      </c>
      <c r="S1177" s="2">
        <f t="shared" si="889"/>
        <v>46610.400000000001</v>
      </c>
      <c r="T1177" s="2">
        <f t="shared" si="889"/>
        <v>0</v>
      </c>
      <c r="U1177" s="2">
        <f>AH1177</f>
        <v>155.29902059999998</v>
      </c>
      <c r="V1177" s="2">
        <f>AI1177</f>
        <v>2.73482125</v>
      </c>
      <c r="W1177" s="2">
        <f>ROUND(AJ1177,2)</f>
        <v>578.9</v>
      </c>
      <c r="X1177" s="2">
        <f>ROUND(AK1177,2)</f>
        <v>41884.18</v>
      </c>
      <c r="Y1177" s="2">
        <f>ROUND(AL1177,2)</f>
        <v>20996.59</v>
      </c>
      <c r="Z1177" s="2"/>
      <c r="AA1177" s="2"/>
      <c r="AB1177" s="2">
        <f>ROUND(SUMIF(AA1148:AA1175,"=35806607",O1148:O1175),2)</f>
        <v>146974.79999999999</v>
      </c>
      <c r="AC1177" s="2">
        <f>ROUND(SUMIF(AA1148:AA1175,"=35806607",P1148:P1175),2)</f>
        <v>97867.08</v>
      </c>
      <c r="AD1177" s="2">
        <f>ROUND(SUMIF(AA1148:AA1175,"=35806607",Q1148:Q1175),2)</f>
        <v>2497.3200000000002</v>
      </c>
      <c r="AE1177" s="2">
        <f>ROUND(SUMIF(AA1148:AA1175,"=35806607",R1148:R1175),2)</f>
        <v>951.17</v>
      </c>
      <c r="AF1177" s="2">
        <f>ROUND(SUMIF(AA1148:AA1175,"=35806607",S1148:S1175),2)</f>
        <v>46610.400000000001</v>
      </c>
      <c r="AG1177" s="2">
        <f>ROUND(SUMIF(AA1148:AA1175,"=35806607",T1148:T1175),2)</f>
        <v>0</v>
      </c>
      <c r="AH1177" s="2">
        <f>SUMIF(AA1148:AA1175,"=35806607",U1148:U1175)</f>
        <v>155.29902059999998</v>
      </c>
      <c r="AI1177" s="2">
        <f>SUMIF(AA1148:AA1175,"=35806607",V1148:V1175)</f>
        <v>2.73482125</v>
      </c>
      <c r="AJ1177" s="2">
        <f>ROUND(SUMIF(AA1148:AA1175,"=35806607",W1148:W1175),2)</f>
        <v>578.9</v>
      </c>
      <c r="AK1177" s="2">
        <f>ROUND(SUMIF(AA1148:AA1175,"=35806607",X1148:X1175),2)</f>
        <v>41884.18</v>
      </c>
      <c r="AL1177" s="2">
        <f>ROUND(SUMIF(AA1148:AA1175,"=35806607",Y1148:Y1175),2)</f>
        <v>20996.59</v>
      </c>
      <c r="AM1177" s="2"/>
      <c r="AN1177" s="2"/>
      <c r="AO1177" s="2">
        <f t="shared" ref="AO1177:BD1177" si="890">ROUND(BX1177,2)</f>
        <v>0</v>
      </c>
      <c r="AP1177" s="2">
        <f t="shared" si="890"/>
        <v>0</v>
      </c>
      <c r="AQ1177" s="2">
        <f t="shared" si="890"/>
        <v>0</v>
      </c>
      <c r="AR1177" s="2">
        <f t="shared" si="890"/>
        <v>209855.57</v>
      </c>
      <c r="AS1177" s="2">
        <f t="shared" si="890"/>
        <v>205681.74</v>
      </c>
      <c r="AT1177" s="2">
        <f t="shared" si="890"/>
        <v>4173.83</v>
      </c>
      <c r="AU1177" s="2">
        <f t="shared" si="890"/>
        <v>0</v>
      </c>
      <c r="AV1177" s="2">
        <f t="shared" si="890"/>
        <v>97867.08</v>
      </c>
      <c r="AW1177" s="2">
        <f t="shared" si="890"/>
        <v>97867.08</v>
      </c>
      <c r="AX1177" s="2">
        <f t="shared" si="890"/>
        <v>0</v>
      </c>
      <c r="AY1177" s="2">
        <f t="shared" si="890"/>
        <v>97867.08</v>
      </c>
      <c r="AZ1177" s="2">
        <f t="shared" si="890"/>
        <v>0</v>
      </c>
      <c r="BA1177" s="2">
        <f t="shared" si="890"/>
        <v>0</v>
      </c>
      <c r="BB1177" s="2">
        <f t="shared" si="890"/>
        <v>0</v>
      </c>
      <c r="BC1177" s="2">
        <f t="shared" si="890"/>
        <v>0</v>
      </c>
      <c r="BD1177" s="2">
        <f t="shared" si="890"/>
        <v>0</v>
      </c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>
        <f>ROUND(SUMIF(AA1148:AA1175,"=35806607",FQ1148:FQ1175),2)</f>
        <v>0</v>
      </c>
      <c r="BY1177" s="2">
        <f>ROUND(SUMIF(AA1148:AA1175,"=35806607",FR1148:FR1175),2)</f>
        <v>0</v>
      </c>
      <c r="BZ1177" s="2">
        <f>ROUND(SUMIF(AA1148:AA1175,"=35806607",GL1148:GL1175),2)</f>
        <v>0</v>
      </c>
      <c r="CA1177" s="2">
        <f>ROUND(SUMIF(AA1148:AA1175,"=35806607",GM1148:GM1175),2)</f>
        <v>209855.57</v>
      </c>
      <c r="CB1177" s="2">
        <f>ROUND(SUMIF(AA1148:AA1175,"=35806607",GN1148:GN1175),2)</f>
        <v>205681.74</v>
      </c>
      <c r="CC1177" s="2">
        <f>ROUND(SUMIF(AA1148:AA1175,"=35806607",GO1148:GO1175),2)</f>
        <v>4173.83</v>
      </c>
      <c r="CD1177" s="2">
        <f>ROUND(SUMIF(AA1148:AA1175,"=35806607",GP1148:GP1175),2)</f>
        <v>0</v>
      </c>
      <c r="CE1177" s="2">
        <f>AC1177-BX1177</f>
        <v>97867.08</v>
      </c>
      <c r="CF1177" s="2">
        <f>AC1177-BY1177</f>
        <v>97867.08</v>
      </c>
      <c r="CG1177" s="2">
        <f>BX1177-BZ1177</f>
        <v>0</v>
      </c>
      <c r="CH1177" s="2">
        <f>AC1177-BX1177-BY1177+BZ1177</f>
        <v>97867.08</v>
      </c>
      <c r="CI1177" s="2">
        <f>BY1177-BZ1177</f>
        <v>0</v>
      </c>
      <c r="CJ1177" s="2">
        <f>ROUND(SUMIF(AA1148:AA1175,"=35806607",GX1148:GX1175),2)</f>
        <v>0</v>
      </c>
      <c r="CK1177" s="2">
        <f>ROUND(SUMIF(AA1148:AA1175,"=35806607",GY1148:GY1175),2)</f>
        <v>0</v>
      </c>
      <c r="CL1177" s="2">
        <f>ROUND(SUMIF(AA1148:AA1175,"=35806607",GZ1148:GZ1175),2)</f>
        <v>0</v>
      </c>
      <c r="CM1177" s="2">
        <f>ROUND(SUMIF(AA1148:AA1175,"=35806607",HD1148:HD1175),2)</f>
        <v>0</v>
      </c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>
        <v>0</v>
      </c>
    </row>
    <row r="1179" spans="1:245">
      <c r="A1179" s="4">
        <v>50</v>
      </c>
      <c r="B1179" s="4">
        <v>0</v>
      </c>
      <c r="C1179" s="4">
        <v>0</v>
      </c>
      <c r="D1179" s="4">
        <v>1</v>
      </c>
      <c r="E1179" s="4">
        <v>201</v>
      </c>
      <c r="F1179" s="4">
        <f>ROUND(Source!O1177,O1179)</f>
        <v>146974.79999999999</v>
      </c>
      <c r="G1179" s="4" t="s">
        <v>81</v>
      </c>
      <c r="H1179" s="4" t="s">
        <v>82</v>
      </c>
      <c r="I1179" s="4"/>
      <c r="J1179" s="4"/>
      <c r="K1179" s="4">
        <v>201</v>
      </c>
      <c r="L1179" s="4">
        <v>1</v>
      </c>
      <c r="M1179" s="4">
        <v>3</v>
      </c>
      <c r="N1179" s="4" t="s">
        <v>3</v>
      </c>
      <c r="O1179" s="4">
        <v>2</v>
      </c>
      <c r="P1179" s="4"/>
      <c r="Q1179" s="4"/>
      <c r="R1179" s="4"/>
      <c r="S1179" s="4"/>
      <c r="T1179" s="4"/>
      <c r="U1179" s="4"/>
      <c r="V1179" s="4"/>
      <c r="W1179" s="4"/>
    </row>
    <row r="1180" spans="1:245">
      <c r="A1180" s="4">
        <v>50</v>
      </c>
      <c r="B1180" s="4">
        <v>0</v>
      </c>
      <c r="C1180" s="4">
        <v>0</v>
      </c>
      <c r="D1180" s="4">
        <v>1</v>
      </c>
      <c r="E1180" s="4">
        <v>202</v>
      </c>
      <c r="F1180" s="4">
        <f>ROUND(Source!P1177,O1180)</f>
        <v>97867.08</v>
      </c>
      <c r="G1180" s="4" t="s">
        <v>83</v>
      </c>
      <c r="H1180" s="4" t="s">
        <v>84</v>
      </c>
      <c r="I1180" s="4"/>
      <c r="J1180" s="4"/>
      <c r="K1180" s="4">
        <v>202</v>
      </c>
      <c r="L1180" s="4">
        <v>2</v>
      </c>
      <c r="M1180" s="4">
        <v>3</v>
      </c>
      <c r="N1180" s="4" t="s">
        <v>3</v>
      </c>
      <c r="O1180" s="4">
        <v>2</v>
      </c>
      <c r="P1180" s="4"/>
      <c r="Q1180" s="4"/>
      <c r="R1180" s="4"/>
      <c r="S1180" s="4"/>
      <c r="T1180" s="4"/>
      <c r="U1180" s="4"/>
      <c r="V1180" s="4"/>
      <c r="W1180" s="4"/>
    </row>
    <row r="1181" spans="1:245">
      <c r="A1181" s="4">
        <v>50</v>
      </c>
      <c r="B1181" s="4">
        <v>0</v>
      </c>
      <c r="C1181" s="4">
        <v>0</v>
      </c>
      <c r="D1181" s="4">
        <v>1</v>
      </c>
      <c r="E1181" s="4">
        <v>222</v>
      </c>
      <c r="F1181" s="4">
        <f>ROUND(Source!AO1177,O1181)</f>
        <v>0</v>
      </c>
      <c r="G1181" s="4" t="s">
        <v>85</v>
      </c>
      <c r="H1181" s="4" t="s">
        <v>86</v>
      </c>
      <c r="I1181" s="4"/>
      <c r="J1181" s="4"/>
      <c r="K1181" s="4">
        <v>222</v>
      </c>
      <c r="L1181" s="4">
        <v>3</v>
      </c>
      <c r="M1181" s="4">
        <v>3</v>
      </c>
      <c r="N1181" s="4" t="s">
        <v>3</v>
      </c>
      <c r="O1181" s="4">
        <v>2</v>
      </c>
      <c r="P1181" s="4"/>
      <c r="Q1181" s="4"/>
      <c r="R1181" s="4"/>
      <c r="S1181" s="4"/>
      <c r="T1181" s="4"/>
      <c r="U1181" s="4"/>
      <c r="V1181" s="4"/>
      <c r="W1181" s="4"/>
    </row>
    <row r="1182" spans="1:245">
      <c r="A1182" s="4">
        <v>50</v>
      </c>
      <c r="B1182" s="4">
        <v>0</v>
      </c>
      <c r="C1182" s="4">
        <v>0</v>
      </c>
      <c r="D1182" s="4">
        <v>1</v>
      </c>
      <c r="E1182" s="4">
        <v>225</v>
      </c>
      <c r="F1182" s="4">
        <f>ROUND(Source!AV1177,O1182)</f>
        <v>97867.08</v>
      </c>
      <c r="G1182" s="4" t="s">
        <v>87</v>
      </c>
      <c r="H1182" s="4" t="s">
        <v>88</v>
      </c>
      <c r="I1182" s="4"/>
      <c r="J1182" s="4"/>
      <c r="K1182" s="4">
        <v>225</v>
      </c>
      <c r="L1182" s="4">
        <v>4</v>
      </c>
      <c r="M1182" s="4">
        <v>3</v>
      </c>
      <c r="N1182" s="4" t="s">
        <v>3</v>
      </c>
      <c r="O1182" s="4">
        <v>2</v>
      </c>
      <c r="P1182" s="4"/>
      <c r="Q1182" s="4"/>
      <c r="R1182" s="4"/>
      <c r="S1182" s="4"/>
      <c r="T1182" s="4"/>
      <c r="U1182" s="4"/>
      <c r="V1182" s="4"/>
      <c r="W1182" s="4"/>
    </row>
    <row r="1183" spans="1:245">
      <c r="A1183" s="4">
        <v>50</v>
      </c>
      <c r="B1183" s="4">
        <v>0</v>
      </c>
      <c r="C1183" s="4">
        <v>0</v>
      </c>
      <c r="D1183" s="4">
        <v>1</v>
      </c>
      <c r="E1183" s="4">
        <v>226</v>
      </c>
      <c r="F1183" s="4">
        <f>ROUND(Source!AW1177,O1183)</f>
        <v>97867.08</v>
      </c>
      <c r="G1183" s="4" t="s">
        <v>89</v>
      </c>
      <c r="H1183" s="4" t="s">
        <v>90</v>
      </c>
      <c r="I1183" s="4"/>
      <c r="J1183" s="4"/>
      <c r="K1183" s="4">
        <v>226</v>
      </c>
      <c r="L1183" s="4">
        <v>5</v>
      </c>
      <c r="M1183" s="4">
        <v>3</v>
      </c>
      <c r="N1183" s="4" t="s">
        <v>3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</row>
    <row r="1184" spans="1:245">
      <c r="A1184" s="4">
        <v>50</v>
      </c>
      <c r="B1184" s="4">
        <v>0</v>
      </c>
      <c r="C1184" s="4">
        <v>0</v>
      </c>
      <c r="D1184" s="4">
        <v>1</v>
      </c>
      <c r="E1184" s="4">
        <v>227</v>
      </c>
      <c r="F1184" s="4">
        <f>ROUND(Source!AX1177,O1184)</f>
        <v>0</v>
      </c>
      <c r="G1184" s="4" t="s">
        <v>91</v>
      </c>
      <c r="H1184" s="4" t="s">
        <v>92</v>
      </c>
      <c r="I1184" s="4"/>
      <c r="J1184" s="4"/>
      <c r="K1184" s="4">
        <v>227</v>
      </c>
      <c r="L1184" s="4">
        <v>6</v>
      </c>
      <c r="M1184" s="4">
        <v>3</v>
      </c>
      <c r="N1184" s="4" t="s">
        <v>3</v>
      </c>
      <c r="O1184" s="4">
        <v>2</v>
      </c>
      <c r="P1184" s="4"/>
      <c r="Q1184" s="4"/>
      <c r="R1184" s="4"/>
      <c r="S1184" s="4"/>
      <c r="T1184" s="4"/>
      <c r="U1184" s="4"/>
      <c r="V1184" s="4"/>
      <c r="W1184" s="4"/>
    </row>
    <row r="1185" spans="1:23">
      <c r="A1185" s="4">
        <v>50</v>
      </c>
      <c r="B1185" s="4">
        <v>0</v>
      </c>
      <c r="C1185" s="4">
        <v>0</v>
      </c>
      <c r="D1185" s="4">
        <v>1</v>
      </c>
      <c r="E1185" s="4">
        <v>228</v>
      </c>
      <c r="F1185" s="4">
        <f>ROUND(Source!AY1177,O1185)</f>
        <v>97867.08</v>
      </c>
      <c r="G1185" s="4" t="s">
        <v>93</v>
      </c>
      <c r="H1185" s="4" t="s">
        <v>94</v>
      </c>
      <c r="I1185" s="4"/>
      <c r="J1185" s="4"/>
      <c r="K1185" s="4">
        <v>228</v>
      </c>
      <c r="L1185" s="4">
        <v>7</v>
      </c>
      <c r="M1185" s="4">
        <v>3</v>
      </c>
      <c r="N1185" s="4" t="s">
        <v>3</v>
      </c>
      <c r="O1185" s="4">
        <v>2</v>
      </c>
      <c r="P1185" s="4"/>
      <c r="Q1185" s="4"/>
      <c r="R1185" s="4"/>
      <c r="S1185" s="4"/>
      <c r="T1185" s="4"/>
      <c r="U1185" s="4"/>
      <c r="V1185" s="4"/>
      <c r="W1185" s="4"/>
    </row>
    <row r="1186" spans="1:23">
      <c r="A1186" s="4">
        <v>50</v>
      </c>
      <c r="B1186" s="4">
        <v>0</v>
      </c>
      <c r="C1186" s="4">
        <v>0</v>
      </c>
      <c r="D1186" s="4">
        <v>1</v>
      </c>
      <c r="E1186" s="4">
        <v>216</v>
      </c>
      <c r="F1186" s="4">
        <f>ROUND(Source!AP1177,O1186)</f>
        <v>0</v>
      </c>
      <c r="G1186" s="4" t="s">
        <v>95</v>
      </c>
      <c r="H1186" s="4" t="s">
        <v>96</v>
      </c>
      <c r="I1186" s="4"/>
      <c r="J1186" s="4"/>
      <c r="K1186" s="4">
        <v>216</v>
      </c>
      <c r="L1186" s="4">
        <v>8</v>
      </c>
      <c r="M1186" s="4">
        <v>3</v>
      </c>
      <c r="N1186" s="4" t="s">
        <v>3</v>
      </c>
      <c r="O1186" s="4">
        <v>2</v>
      </c>
      <c r="P1186" s="4"/>
      <c r="Q1186" s="4"/>
      <c r="R1186" s="4"/>
      <c r="S1186" s="4"/>
      <c r="T1186" s="4"/>
      <c r="U1186" s="4"/>
      <c r="V1186" s="4"/>
      <c r="W1186" s="4"/>
    </row>
    <row r="1187" spans="1:23">
      <c r="A1187" s="4">
        <v>50</v>
      </c>
      <c r="B1187" s="4">
        <v>0</v>
      </c>
      <c r="C1187" s="4">
        <v>0</v>
      </c>
      <c r="D1187" s="4">
        <v>1</v>
      </c>
      <c r="E1187" s="4">
        <v>223</v>
      </c>
      <c r="F1187" s="4">
        <f>ROUND(Source!AQ1177,O1187)</f>
        <v>0</v>
      </c>
      <c r="G1187" s="4" t="s">
        <v>97</v>
      </c>
      <c r="H1187" s="4" t="s">
        <v>98</v>
      </c>
      <c r="I1187" s="4"/>
      <c r="J1187" s="4"/>
      <c r="K1187" s="4">
        <v>223</v>
      </c>
      <c r="L1187" s="4">
        <v>9</v>
      </c>
      <c r="M1187" s="4">
        <v>3</v>
      </c>
      <c r="N1187" s="4" t="s">
        <v>3</v>
      </c>
      <c r="O1187" s="4">
        <v>2</v>
      </c>
      <c r="P1187" s="4"/>
      <c r="Q1187" s="4"/>
      <c r="R1187" s="4"/>
      <c r="S1187" s="4"/>
      <c r="T1187" s="4"/>
      <c r="U1187" s="4"/>
      <c r="V1187" s="4"/>
      <c r="W1187" s="4"/>
    </row>
    <row r="1188" spans="1:23">
      <c r="A1188" s="4">
        <v>50</v>
      </c>
      <c r="B1188" s="4">
        <v>0</v>
      </c>
      <c r="C1188" s="4">
        <v>0</v>
      </c>
      <c r="D1188" s="4">
        <v>1</v>
      </c>
      <c r="E1188" s="4">
        <v>229</v>
      </c>
      <c r="F1188" s="4">
        <f>ROUND(Source!AZ1177,O1188)</f>
        <v>0</v>
      </c>
      <c r="G1188" s="4" t="s">
        <v>99</v>
      </c>
      <c r="H1188" s="4" t="s">
        <v>100</v>
      </c>
      <c r="I1188" s="4"/>
      <c r="J1188" s="4"/>
      <c r="K1188" s="4">
        <v>229</v>
      </c>
      <c r="L1188" s="4">
        <v>10</v>
      </c>
      <c r="M1188" s="4">
        <v>3</v>
      </c>
      <c r="N1188" s="4" t="s">
        <v>3</v>
      </c>
      <c r="O1188" s="4">
        <v>2</v>
      </c>
      <c r="P1188" s="4"/>
      <c r="Q1188" s="4"/>
      <c r="R1188" s="4"/>
      <c r="S1188" s="4"/>
      <c r="T1188" s="4"/>
      <c r="U1188" s="4"/>
      <c r="V1188" s="4"/>
      <c r="W1188" s="4"/>
    </row>
    <row r="1189" spans="1:23">
      <c r="A1189" s="4">
        <v>50</v>
      </c>
      <c r="B1189" s="4">
        <v>0</v>
      </c>
      <c r="C1189" s="4">
        <v>0</v>
      </c>
      <c r="D1189" s="4">
        <v>1</v>
      </c>
      <c r="E1189" s="4">
        <v>203</v>
      </c>
      <c r="F1189" s="4">
        <f>ROUND(Source!Q1177,O1189)</f>
        <v>2497.3200000000002</v>
      </c>
      <c r="G1189" s="4" t="s">
        <v>101</v>
      </c>
      <c r="H1189" s="4" t="s">
        <v>102</v>
      </c>
      <c r="I1189" s="4"/>
      <c r="J1189" s="4"/>
      <c r="K1189" s="4">
        <v>203</v>
      </c>
      <c r="L1189" s="4">
        <v>11</v>
      </c>
      <c r="M1189" s="4">
        <v>3</v>
      </c>
      <c r="N1189" s="4" t="s">
        <v>3</v>
      </c>
      <c r="O1189" s="4">
        <v>2</v>
      </c>
      <c r="P1189" s="4"/>
      <c r="Q1189" s="4"/>
      <c r="R1189" s="4"/>
      <c r="S1189" s="4"/>
      <c r="T1189" s="4"/>
      <c r="U1189" s="4"/>
      <c r="V1189" s="4"/>
      <c r="W1189" s="4"/>
    </row>
    <row r="1190" spans="1:23">
      <c r="A1190" s="4">
        <v>50</v>
      </c>
      <c r="B1190" s="4">
        <v>0</v>
      </c>
      <c r="C1190" s="4">
        <v>0</v>
      </c>
      <c r="D1190" s="4">
        <v>1</v>
      </c>
      <c r="E1190" s="4">
        <v>231</v>
      </c>
      <c r="F1190" s="4">
        <f>ROUND(Source!BB1177,O1190)</f>
        <v>0</v>
      </c>
      <c r="G1190" s="4" t="s">
        <v>103</v>
      </c>
      <c r="H1190" s="4" t="s">
        <v>104</v>
      </c>
      <c r="I1190" s="4"/>
      <c r="J1190" s="4"/>
      <c r="K1190" s="4">
        <v>231</v>
      </c>
      <c r="L1190" s="4">
        <v>12</v>
      </c>
      <c r="M1190" s="4">
        <v>3</v>
      </c>
      <c r="N1190" s="4" t="s">
        <v>3</v>
      </c>
      <c r="O1190" s="4">
        <v>2</v>
      </c>
      <c r="P1190" s="4"/>
      <c r="Q1190" s="4"/>
      <c r="R1190" s="4"/>
      <c r="S1190" s="4"/>
      <c r="T1190" s="4"/>
      <c r="U1190" s="4"/>
      <c r="V1190" s="4"/>
      <c r="W1190" s="4"/>
    </row>
    <row r="1191" spans="1:23">
      <c r="A1191" s="4">
        <v>50</v>
      </c>
      <c r="B1191" s="4">
        <v>0</v>
      </c>
      <c r="C1191" s="4">
        <v>0</v>
      </c>
      <c r="D1191" s="4">
        <v>1</v>
      </c>
      <c r="E1191" s="4">
        <v>204</v>
      </c>
      <c r="F1191" s="4">
        <f>ROUND(Source!R1177,O1191)</f>
        <v>951.17</v>
      </c>
      <c r="G1191" s="4" t="s">
        <v>105</v>
      </c>
      <c r="H1191" s="4" t="s">
        <v>106</v>
      </c>
      <c r="I1191" s="4"/>
      <c r="J1191" s="4"/>
      <c r="K1191" s="4">
        <v>204</v>
      </c>
      <c r="L1191" s="4">
        <v>13</v>
      </c>
      <c r="M1191" s="4">
        <v>3</v>
      </c>
      <c r="N1191" s="4" t="s">
        <v>3</v>
      </c>
      <c r="O1191" s="4">
        <v>2</v>
      </c>
      <c r="P1191" s="4"/>
      <c r="Q1191" s="4"/>
      <c r="R1191" s="4"/>
      <c r="S1191" s="4"/>
      <c r="T1191" s="4"/>
      <c r="U1191" s="4"/>
      <c r="V1191" s="4"/>
      <c r="W1191" s="4"/>
    </row>
    <row r="1192" spans="1:23">
      <c r="A1192" s="4">
        <v>50</v>
      </c>
      <c r="B1192" s="4">
        <v>0</v>
      </c>
      <c r="C1192" s="4">
        <v>0</v>
      </c>
      <c r="D1192" s="4">
        <v>1</v>
      </c>
      <c r="E1192" s="4">
        <v>205</v>
      </c>
      <c r="F1192" s="4">
        <f>ROUND(Source!S1177,O1192)</f>
        <v>46610.400000000001</v>
      </c>
      <c r="G1192" s="4" t="s">
        <v>107</v>
      </c>
      <c r="H1192" s="4" t="s">
        <v>108</v>
      </c>
      <c r="I1192" s="4"/>
      <c r="J1192" s="4"/>
      <c r="K1192" s="4">
        <v>205</v>
      </c>
      <c r="L1192" s="4">
        <v>14</v>
      </c>
      <c r="M1192" s="4">
        <v>3</v>
      </c>
      <c r="N1192" s="4" t="s">
        <v>3</v>
      </c>
      <c r="O1192" s="4">
        <v>2</v>
      </c>
      <c r="P1192" s="4"/>
      <c r="Q1192" s="4"/>
      <c r="R1192" s="4"/>
      <c r="S1192" s="4"/>
      <c r="T1192" s="4"/>
      <c r="U1192" s="4"/>
      <c r="V1192" s="4"/>
      <c r="W1192" s="4"/>
    </row>
    <row r="1193" spans="1:23">
      <c r="A1193" s="4">
        <v>50</v>
      </c>
      <c r="B1193" s="4">
        <v>0</v>
      </c>
      <c r="C1193" s="4">
        <v>0</v>
      </c>
      <c r="D1193" s="4">
        <v>1</v>
      </c>
      <c r="E1193" s="4">
        <v>232</v>
      </c>
      <c r="F1193" s="4">
        <f>ROUND(Source!BC1177,O1193)</f>
        <v>0</v>
      </c>
      <c r="G1193" s="4" t="s">
        <v>109</v>
      </c>
      <c r="H1193" s="4" t="s">
        <v>110</v>
      </c>
      <c r="I1193" s="4"/>
      <c r="J1193" s="4"/>
      <c r="K1193" s="4">
        <v>232</v>
      </c>
      <c r="L1193" s="4">
        <v>15</v>
      </c>
      <c r="M1193" s="4">
        <v>3</v>
      </c>
      <c r="N1193" s="4" t="s">
        <v>3</v>
      </c>
      <c r="O1193" s="4">
        <v>2</v>
      </c>
      <c r="P1193" s="4"/>
      <c r="Q1193" s="4"/>
      <c r="R1193" s="4"/>
      <c r="S1193" s="4"/>
      <c r="T1193" s="4"/>
      <c r="U1193" s="4"/>
      <c r="V1193" s="4"/>
      <c r="W1193" s="4"/>
    </row>
    <row r="1194" spans="1:23">
      <c r="A1194" s="4">
        <v>50</v>
      </c>
      <c r="B1194" s="4">
        <v>0</v>
      </c>
      <c r="C1194" s="4">
        <v>0</v>
      </c>
      <c r="D1194" s="4">
        <v>1</v>
      </c>
      <c r="E1194" s="4">
        <v>214</v>
      </c>
      <c r="F1194" s="4">
        <f>ROUND(Source!AS1177,O1194)</f>
        <v>205681.74</v>
      </c>
      <c r="G1194" s="4" t="s">
        <v>111</v>
      </c>
      <c r="H1194" s="4" t="s">
        <v>112</v>
      </c>
      <c r="I1194" s="4"/>
      <c r="J1194" s="4"/>
      <c r="K1194" s="4">
        <v>214</v>
      </c>
      <c r="L1194" s="4">
        <v>16</v>
      </c>
      <c r="M1194" s="4">
        <v>3</v>
      </c>
      <c r="N1194" s="4" t="s">
        <v>3</v>
      </c>
      <c r="O1194" s="4">
        <v>2</v>
      </c>
      <c r="P1194" s="4"/>
      <c r="Q1194" s="4"/>
      <c r="R1194" s="4"/>
      <c r="S1194" s="4"/>
      <c r="T1194" s="4"/>
      <c r="U1194" s="4"/>
      <c r="V1194" s="4"/>
      <c r="W1194" s="4"/>
    </row>
    <row r="1195" spans="1:23">
      <c r="A1195" s="4">
        <v>50</v>
      </c>
      <c r="B1195" s="4">
        <v>0</v>
      </c>
      <c r="C1195" s="4">
        <v>0</v>
      </c>
      <c r="D1195" s="4">
        <v>1</v>
      </c>
      <c r="E1195" s="4">
        <v>215</v>
      </c>
      <c r="F1195" s="4">
        <f>ROUND(Source!AT1177,O1195)</f>
        <v>4173.83</v>
      </c>
      <c r="G1195" s="4" t="s">
        <v>113</v>
      </c>
      <c r="H1195" s="4" t="s">
        <v>114</v>
      </c>
      <c r="I1195" s="4"/>
      <c r="J1195" s="4"/>
      <c r="K1195" s="4">
        <v>215</v>
      </c>
      <c r="L1195" s="4">
        <v>17</v>
      </c>
      <c r="M1195" s="4">
        <v>3</v>
      </c>
      <c r="N1195" s="4" t="s">
        <v>3</v>
      </c>
      <c r="O1195" s="4">
        <v>2</v>
      </c>
      <c r="P1195" s="4"/>
      <c r="Q1195" s="4"/>
      <c r="R1195" s="4"/>
      <c r="S1195" s="4"/>
      <c r="T1195" s="4"/>
      <c r="U1195" s="4"/>
      <c r="V1195" s="4"/>
      <c r="W1195" s="4"/>
    </row>
    <row r="1196" spans="1:23">
      <c r="A1196" s="4">
        <v>50</v>
      </c>
      <c r="B1196" s="4">
        <v>0</v>
      </c>
      <c r="C1196" s="4">
        <v>0</v>
      </c>
      <c r="D1196" s="4">
        <v>1</v>
      </c>
      <c r="E1196" s="4">
        <v>217</v>
      </c>
      <c r="F1196" s="4">
        <f>ROUND(Source!AU1177,O1196)</f>
        <v>0</v>
      </c>
      <c r="G1196" s="4" t="s">
        <v>115</v>
      </c>
      <c r="H1196" s="4" t="s">
        <v>116</v>
      </c>
      <c r="I1196" s="4"/>
      <c r="J1196" s="4"/>
      <c r="K1196" s="4">
        <v>217</v>
      </c>
      <c r="L1196" s="4">
        <v>18</v>
      </c>
      <c r="M1196" s="4">
        <v>3</v>
      </c>
      <c r="N1196" s="4" t="s">
        <v>3</v>
      </c>
      <c r="O1196" s="4">
        <v>2</v>
      </c>
      <c r="P1196" s="4"/>
      <c r="Q1196" s="4"/>
      <c r="R1196" s="4"/>
      <c r="S1196" s="4"/>
      <c r="T1196" s="4"/>
      <c r="U1196" s="4"/>
      <c r="V1196" s="4"/>
      <c r="W1196" s="4"/>
    </row>
    <row r="1197" spans="1:23">
      <c r="A1197" s="4">
        <v>50</v>
      </c>
      <c r="B1197" s="4">
        <v>0</v>
      </c>
      <c r="C1197" s="4">
        <v>0</v>
      </c>
      <c r="D1197" s="4">
        <v>1</v>
      </c>
      <c r="E1197" s="4">
        <v>230</v>
      </c>
      <c r="F1197" s="4">
        <f>ROUND(Source!BA1177,O1197)</f>
        <v>0</v>
      </c>
      <c r="G1197" s="4" t="s">
        <v>117</v>
      </c>
      <c r="H1197" s="4" t="s">
        <v>118</v>
      </c>
      <c r="I1197" s="4"/>
      <c r="J1197" s="4"/>
      <c r="K1197" s="4">
        <v>230</v>
      </c>
      <c r="L1197" s="4">
        <v>19</v>
      </c>
      <c r="M1197" s="4">
        <v>3</v>
      </c>
      <c r="N1197" s="4" t="s">
        <v>3</v>
      </c>
      <c r="O1197" s="4">
        <v>2</v>
      </c>
      <c r="P1197" s="4"/>
      <c r="Q1197" s="4"/>
      <c r="R1197" s="4"/>
      <c r="S1197" s="4"/>
      <c r="T1197" s="4"/>
      <c r="U1197" s="4"/>
      <c r="V1197" s="4"/>
      <c r="W1197" s="4"/>
    </row>
    <row r="1198" spans="1:23">
      <c r="A1198" s="4">
        <v>50</v>
      </c>
      <c r="B1198" s="4">
        <v>0</v>
      </c>
      <c r="C1198" s="4">
        <v>0</v>
      </c>
      <c r="D1198" s="4">
        <v>1</v>
      </c>
      <c r="E1198" s="4">
        <v>206</v>
      </c>
      <c r="F1198" s="4">
        <f>ROUND(Source!T1177,O1198)</f>
        <v>0</v>
      </c>
      <c r="G1198" s="4" t="s">
        <v>119</v>
      </c>
      <c r="H1198" s="4" t="s">
        <v>120</v>
      </c>
      <c r="I1198" s="4"/>
      <c r="J1198" s="4"/>
      <c r="K1198" s="4">
        <v>206</v>
      </c>
      <c r="L1198" s="4">
        <v>20</v>
      </c>
      <c r="M1198" s="4">
        <v>3</v>
      </c>
      <c r="N1198" s="4" t="s">
        <v>3</v>
      </c>
      <c r="O1198" s="4">
        <v>2</v>
      </c>
      <c r="P1198" s="4"/>
      <c r="Q1198" s="4"/>
      <c r="R1198" s="4"/>
      <c r="S1198" s="4"/>
      <c r="T1198" s="4"/>
      <c r="U1198" s="4"/>
      <c r="V1198" s="4"/>
      <c r="W1198" s="4"/>
    </row>
    <row r="1199" spans="1:23">
      <c r="A1199" s="4">
        <v>50</v>
      </c>
      <c r="B1199" s="4">
        <v>0</v>
      </c>
      <c r="C1199" s="4">
        <v>0</v>
      </c>
      <c r="D1199" s="4">
        <v>1</v>
      </c>
      <c r="E1199" s="4">
        <v>207</v>
      </c>
      <c r="F1199" s="4">
        <f>Source!U1177</f>
        <v>155.29902059999998</v>
      </c>
      <c r="G1199" s="4" t="s">
        <v>121</v>
      </c>
      <c r="H1199" s="4" t="s">
        <v>122</v>
      </c>
      <c r="I1199" s="4"/>
      <c r="J1199" s="4"/>
      <c r="K1199" s="4">
        <v>207</v>
      </c>
      <c r="L1199" s="4">
        <v>21</v>
      </c>
      <c r="M1199" s="4">
        <v>3</v>
      </c>
      <c r="N1199" s="4" t="s">
        <v>3</v>
      </c>
      <c r="O1199" s="4">
        <v>-1</v>
      </c>
      <c r="P1199" s="4"/>
      <c r="Q1199" s="4"/>
      <c r="R1199" s="4"/>
      <c r="S1199" s="4"/>
      <c r="T1199" s="4"/>
      <c r="U1199" s="4"/>
      <c r="V1199" s="4"/>
      <c r="W1199" s="4"/>
    </row>
    <row r="1200" spans="1:23">
      <c r="A1200" s="4">
        <v>50</v>
      </c>
      <c r="B1200" s="4">
        <v>0</v>
      </c>
      <c r="C1200" s="4">
        <v>0</v>
      </c>
      <c r="D1200" s="4">
        <v>1</v>
      </c>
      <c r="E1200" s="4">
        <v>208</v>
      </c>
      <c r="F1200" s="4">
        <f>Source!V1177</f>
        <v>2.73482125</v>
      </c>
      <c r="G1200" s="4" t="s">
        <v>123</v>
      </c>
      <c r="H1200" s="4" t="s">
        <v>124</v>
      </c>
      <c r="I1200" s="4"/>
      <c r="J1200" s="4"/>
      <c r="K1200" s="4">
        <v>208</v>
      </c>
      <c r="L1200" s="4">
        <v>22</v>
      </c>
      <c r="M1200" s="4">
        <v>3</v>
      </c>
      <c r="N1200" s="4" t="s">
        <v>3</v>
      </c>
      <c r="O1200" s="4">
        <v>-1</v>
      </c>
      <c r="P1200" s="4"/>
      <c r="Q1200" s="4"/>
      <c r="R1200" s="4"/>
      <c r="S1200" s="4"/>
      <c r="T1200" s="4"/>
      <c r="U1200" s="4"/>
      <c r="V1200" s="4"/>
      <c r="W1200" s="4"/>
    </row>
    <row r="1201" spans="1:206">
      <c r="A1201" s="4">
        <v>50</v>
      </c>
      <c r="B1201" s="4">
        <v>0</v>
      </c>
      <c r="C1201" s="4">
        <v>0</v>
      </c>
      <c r="D1201" s="4">
        <v>1</v>
      </c>
      <c r="E1201" s="4">
        <v>209</v>
      </c>
      <c r="F1201" s="4">
        <f>ROUND(Source!W1177,O1201)</f>
        <v>578.9</v>
      </c>
      <c r="G1201" s="4" t="s">
        <v>125</v>
      </c>
      <c r="H1201" s="4" t="s">
        <v>126</v>
      </c>
      <c r="I1201" s="4"/>
      <c r="J1201" s="4"/>
      <c r="K1201" s="4">
        <v>209</v>
      </c>
      <c r="L1201" s="4">
        <v>23</v>
      </c>
      <c r="M1201" s="4">
        <v>3</v>
      </c>
      <c r="N1201" s="4" t="s">
        <v>3</v>
      </c>
      <c r="O1201" s="4">
        <v>2</v>
      </c>
      <c r="P1201" s="4"/>
      <c r="Q1201" s="4"/>
      <c r="R1201" s="4"/>
      <c r="S1201" s="4"/>
      <c r="T1201" s="4"/>
      <c r="U1201" s="4"/>
      <c r="V1201" s="4"/>
      <c r="W1201" s="4"/>
    </row>
    <row r="1202" spans="1:206">
      <c r="A1202" s="4">
        <v>50</v>
      </c>
      <c r="B1202" s="4">
        <v>0</v>
      </c>
      <c r="C1202" s="4">
        <v>0</v>
      </c>
      <c r="D1202" s="4">
        <v>1</v>
      </c>
      <c r="E1202" s="4">
        <v>233</v>
      </c>
      <c r="F1202" s="4">
        <f>ROUND(Source!BD1177,O1202)</f>
        <v>0</v>
      </c>
      <c r="G1202" s="4" t="s">
        <v>127</v>
      </c>
      <c r="H1202" s="4" t="s">
        <v>128</v>
      </c>
      <c r="I1202" s="4"/>
      <c r="J1202" s="4"/>
      <c r="K1202" s="4">
        <v>233</v>
      </c>
      <c r="L1202" s="4">
        <v>24</v>
      </c>
      <c r="M1202" s="4">
        <v>3</v>
      </c>
      <c r="N1202" s="4" t="s">
        <v>3</v>
      </c>
      <c r="O1202" s="4">
        <v>2</v>
      </c>
      <c r="P1202" s="4"/>
      <c r="Q1202" s="4"/>
      <c r="R1202" s="4"/>
      <c r="S1202" s="4"/>
      <c r="T1202" s="4"/>
      <c r="U1202" s="4"/>
      <c r="V1202" s="4"/>
      <c r="W1202" s="4"/>
    </row>
    <row r="1203" spans="1:206">
      <c r="A1203" s="4">
        <v>50</v>
      </c>
      <c r="B1203" s="4">
        <v>0</v>
      </c>
      <c r="C1203" s="4">
        <v>0</v>
      </c>
      <c r="D1203" s="4">
        <v>1</v>
      </c>
      <c r="E1203" s="4">
        <v>210</v>
      </c>
      <c r="F1203" s="4">
        <f>ROUND(Source!X1177,O1203)</f>
        <v>41884.18</v>
      </c>
      <c r="G1203" s="4" t="s">
        <v>129</v>
      </c>
      <c r="H1203" s="4" t="s">
        <v>130</v>
      </c>
      <c r="I1203" s="4"/>
      <c r="J1203" s="4"/>
      <c r="K1203" s="4">
        <v>210</v>
      </c>
      <c r="L1203" s="4">
        <v>25</v>
      </c>
      <c r="M1203" s="4">
        <v>3</v>
      </c>
      <c r="N1203" s="4" t="s">
        <v>3</v>
      </c>
      <c r="O1203" s="4">
        <v>2</v>
      </c>
      <c r="P1203" s="4"/>
      <c r="Q1203" s="4"/>
      <c r="R1203" s="4"/>
      <c r="S1203" s="4"/>
      <c r="T1203" s="4"/>
      <c r="U1203" s="4"/>
      <c r="V1203" s="4"/>
      <c r="W1203" s="4"/>
    </row>
    <row r="1204" spans="1:206">
      <c r="A1204" s="4">
        <v>50</v>
      </c>
      <c r="B1204" s="4">
        <v>0</v>
      </c>
      <c r="C1204" s="4">
        <v>0</v>
      </c>
      <c r="D1204" s="4">
        <v>1</v>
      </c>
      <c r="E1204" s="4">
        <v>211</v>
      </c>
      <c r="F1204" s="4">
        <f>ROUND(Source!Y1177,O1204)</f>
        <v>20996.59</v>
      </c>
      <c r="G1204" s="4" t="s">
        <v>131</v>
      </c>
      <c r="H1204" s="4" t="s">
        <v>132</v>
      </c>
      <c r="I1204" s="4"/>
      <c r="J1204" s="4"/>
      <c r="K1204" s="4">
        <v>211</v>
      </c>
      <c r="L1204" s="4">
        <v>26</v>
      </c>
      <c r="M1204" s="4">
        <v>3</v>
      </c>
      <c r="N1204" s="4" t="s">
        <v>3</v>
      </c>
      <c r="O1204" s="4">
        <v>2</v>
      </c>
      <c r="P1204" s="4"/>
      <c r="Q1204" s="4"/>
      <c r="R1204" s="4"/>
      <c r="S1204" s="4"/>
      <c r="T1204" s="4"/>
      <c r="U1204" s="4"/>
      <c r="V1204" s="4"/>
      <c r="W1204" s="4"/>
    </row>
    <row r="1205" spans="1:206">
      <c r="A1205" s="4">
        <v>50</v>
      </c>
      <c r="B1205" s="4">
        <v>0</v>
      </c>
      <c r="C1205" s="4">
        <v>0</v>
      </c>
      <c r="D1205" s="4">
        <v>1</v>
      </c>
      <c r="E1205" s="4">
        <v>0</v>
      </c>
      <c r="F1205" s="4">
        <f>ROUND(Source!AR1177,O1205)</f>
        <v>209855.57</v>
      </c>
      <c r="G1205" s="4" t="s">
        <v>133</v>
      </c>
      <c r="H1205" s="4" t="s">
        <v>134</v>
      </c>
      <c r="I1205" s="4"/>
      <c r="J1205" s="4"/>
      <c r="K1205" s="4">
        <v>224</v>
      </c>
      <c r="L1205" s="4">
        <v>27</v>
      </c>
      <c r="M1205" s="4">
        <v>3</v>
      </c>
      <c r="N1205" s="4" t="s">
        <v>3</v>
      </c>
      <c r="O1205" s="4">
        <v>2</v>
      </c>
      <c r="P1205" s="4"/>
      <c r="Q1205" s="4"/>
      <c r="R1205" s="4"/>
      <c r="S1205" s="4"/>
      <c r="T1205" s="4"/>
      <c r="U1205" s="4"/>
      <c r="V1205" s="4"/>
      <c r="W1205" s="4"/>
    </row>
    <row r="1206" spans="1:206">
      <c r="A1206" s="4">
        <v>50</v>
      </c>
      <c r="B1206" s="4">
        <v>0</v>
      </c>
      <c r="C1206" s="4">
        <v>0</v>
      </c>
      <c r="D1206" s="4">
        <v>2</v>
      </c>
      <c r="E1206" s="4">
        <v>0</v>
      </c>
      <c r="F1206" s="4">
        <f>ROUND(F1205*0.18,O1206)</f>
        <v>37774</v>
      </c>
      <c r="G1206" s="4" t="s">
        <v>135</v>
      </c>
      <c r="H1206" s="4" t="s">
        <v>135</v>
      </c>
      <c r="I1206" s="4"/>
      <c r="J1206" s="4"/>
      <c r="K1206" s="4">
        <v>212</v>
      </c>
      <c r="L1206" s="4">
        <v>28</v>
      </c>
      <c r="M1206" s="4">
        <v>0</v>
      </c>
      <c r="N1206" s="4" t="s">
        <v>3</v>
      </c>
      <c r="O1206" s="4">
        <v>1</v>
      </c>
      <c r="P1206" s="4"/>
      <c r="Q1206" s="4"/>
      <c r="R1206" s="4"/>
      <c r="S1206" s="4"/>
      <c r="T1206" s="4"/>
      <c r="U1206" s="4"/>
      <c r="V1206" s="4"/>
      <c r="W1206" s="4"/>
    </row>
    <row r="1207" spans="1:206">
      <c r="A1207" s="4">
        <v>50</v>
      </c>
      <c r="B1207" s="4">
        <v>0</v>
      </c>
      <c r="C1207" s="4">
        <v>0</v>
      </c>
      <c r="D1207" s="4">
        <v>2</v>
      </c>
      <c r="E1207" s="4">
        <v>224</v>
      </c>
      <c r="F1207" s="4">
        <f>ROUND(F1205*1.18,O1207)</f>
        <v>247629.6</v>
      </c>
      <c r="G1207" s="4" t="s">
        <v>136</v>
      </c>
      <c r="H1207" s="4" t="s">
        <v>137</v>
      </c>
      <c r="I1207" s="4"/>
      <c r="J1207" s="4"/>
      <c r="K1207" s="4">
        <v>212</v>
      </c>
      <c r="L1207" s="4">
        <v>29</v>
      </c>
      <c r="M1207" s="4">
        <v>0</v>
      </c>
      <c r="N1207" s="4" t="s">
        <v>3</v>
      </c>
      <c r="O1207" s="4">
        <v>1</v>
      </c>
      <c r="P1207" s="4"/>
      <c r="Q1207" s="4"/>
      <c r="R1207" s="4"/>
      <c r="S1207" s="4"/>
      <c r="T1207" s="4"/>
      <c r="U1207" s="4"/>
      <c r="V1207" s="4"/>
      <c r="W1207" s="4"/>
    </row>
    <row r="1209" spans="1:206">
      <c r="A1209" s="2">
        <v>51</v>
      </c>
      <c r="B1209" s="2">
        <f>B1094</f>
        <v>0</v>
      </c>
      <c r="C1209" s="2">
        <f>A1094</f>
        <v>4</v>
      </c>
      <c r="D1209" s="2">
        <f>ROW(A1094)</f>
        <v>1094</v>
      </c>
      <c r="E1209" s="2"/>
      <c r="F1209" s="2" t="str">
        <f>IF(F1094&lt;&gt;"",F1094,"")</f>
        <v>Новый раздел</v>
      </c>
      <c r="G1209" s="2" t="str">
        <f>IF(G1094&lt;&gt;"",G1094,"")</f>
        <v>комната 2-18</v>
      </c>
      <c r="H1209" s="2">
        <v>0</v>
      </c>
      <c r="I1209" s="2"/>
      <c r="J1209" s="2"/>
      <c r="K1209" s="2"/>
      <c r="L1209" s="2"/>
      <c r="M1209" s="2"/>
      <c r="N1209" s="2"/>
      <c r="O1209" s="2">
        <f t="shared" ref="O1209:T1209" si="891">ROUND(O1112+O1177+AB1209,2)</f>
        <v>149651.47</v>
      </c>
      <c r="P1209" s="2">
        <f t="shared" si="891"/>
        <v>97867.08</v>
      </c>
      <c r="Q1209" s="2">
        <f t="shared" si="891"/>
        <v>2558.04</v>
      </c>
      <c r="R1209" s="2">
        <f t="shared" si="891"/>
        <v>994.14</v>
      </c>
      <c r="S1209" s="2">
        <f t="shared" si="891"/>
        <v>49226.35</v>
      </c>
      <c r="T1209" s="2">
        <f t="shared" si="891"/>
        <v>0</v>
      </c>
      <c r="U1209" s="2">
        <f>U1112+U1177+AH1209</f>
        <v>165.30559859999997</v>
      </c>
      <c r="V1209" s="2">
        <f>V1112+V1177+AI1209</f>
        <v>2.85088125</v>
      </c>
      <c r="W1209" s="2">
        <f>ROUND(W1112+W1177+AJ1209,2)</f>
        <v>578.9</v>
      </c>
      <c r="X1209" s="2">
        <f>ROUND(X1112+X1177+AK1209,2)</f>
        <v>43714.28</v>
      </c>
      <c r="Y1209" s="2">
        <f>ROUND(Y1112+Y1177+AL1209,2)</f>
        <v>22391.97</v>
      </c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>
        <f t="shared" ref="AO1209:BD1209" si="892">ROUND(AO1112+AO1177+BX1209,2)</f>
        <v>0</v>
      </c>
      <c r="AP1209" s="2">
        <f t="shared" si="892"/>
        <v>0</v>
      </c>
      <c r="AQ1209" s="2">
        <f t="shared" si="892"/>
        <v>0</v>
      </c>
      <c r="AR1209" s="2">
        <f t="shared" si="892"/>
        <v>215757.72</v>
      </c>
      <c r="AS1209" s="2">
        <f t="shared" si="892"/>
        <v>211583.89</v>
      </c>
      <c r="AT1209" s="2">
        <f t="shared" si="892"/>
        <v>4173.83</v>
      </c>
      <c r="AU1209" s="2">
        <f t="shared" si="892"/>
        <v>0</v>
      </c>
      <c r="AV1209" s="2">
        <f t="shared" si="892"/>
        <v>97867.08</v>
      </c>
      <c r="AW1209" s="2">
        <f t="shared" si="892"/>
        <v>97867.08</v>
      </c>
      <c r="AX1209" s="2">
        <f t="shared" si="892"/>
        <v>0</v>
      </c>
      <c r="AY1209" s="2">
        <f t="shared" si="892"/>
        <v>97867.08</v>
      </c>
      <c r="AZ1209" s="2">
        <f t="shared" si="892"/>
        <v>0</v>
      </c>
      <c r="BA1209" s="2">
        <f t="shared" si="892"/>
        <v>0</v>
      </c>
      <c r="BB1209" s="2">
        <f t="shared" si="892"/>
        <v>0</v>
      </c>
      <c r="BC1209" s="2">
        <f t="shared" si="892"/>
        <v>0</v>
      </c>
      <c r="BD1209" s="2">
        <f t="shared" si="892"/>
        <v>0</v>
      </c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>
        <v>0</v>
      </c>
    </row>
    <row r="1211" spans="1:206">
      <c r="A1211" s="4">
        <v>50</v>
      </c>
      <c r="B1211" s="4">
        <v>0</v>
      </c>
      <c r="C1211" s="4">
        <v>0</v>
      </c>
      <c r="D1211" s="4">
        <v>1</v>
      </c>
      <c r="E1211" s="4">
        <v>201</v>
      </c>
      <c r="F1211" s="4">
        <f>ROUND(Source!O1209,O1211)</f>
        <v>149651.47</v>
      </c>
      <c r="G1211" s="4" t="s">
        <v>81</v>
      </c>
      <c r="H1211" s="4" t="s">
        <v>82</v>
      </c>
      <c r="I1211" s="4"/>
      <c r="J1211" s="4"/>
      <c r="K1211" s="4">
        <v>201</v>
      </c>
      <c r="L1211" s="4">
        <v>1</v>
      </c>
      <c r="M1211" s="4">
        <v>3</v>
      </c>
      <c r="N1211" s="4" t="s">
        <v>3</v>
      </c>
      <c r="O1211" s="4">
        <v>2</v>
      </c>
      <c r="P1211" s="4"/>
      <c r="Q1211" s="4"/>
      <c r="R1211" s="4"/>
      <c r="S1211" s="4"/>
      <c r="T1211" s="4"/>
      <c r="U1211" s="4"/>
      <c r="V1211" s="4"/>
      <c r="W1211" s="4"/>
    </row>
    <row r="1212" spans="1:206">
      <c r="A1212" s="4">
        <v>50</v>
      </c>
      <c r="B1212" s="4">
        <v>0</v>
      </c>
      <c r="C1212" s="4">
        <v>0</v>
      </c>
      <c r="D1212" s="4">
        <v>1</v>
      </c>
      <c r="E1212" s="4">
        <v>202</v>
      </c>
      <c r="F1212" s="4">
        <f>ROUND(Source!P1209,O1212)</f>
        <v>97867.08</v>
      </c>
      <c r="G1212" s="4" t="s">
        <v>83</v>
      </c>
      <c r="H1212" s="4" t="s">
        <v>84</v>
      </c>
      <c r="I1212" s="4"/>
      <c r="J1212" s="4"/>
      <c r="K1212" s="4">
        <v>202</v>
      </c>
      <c r="L1212" s="4">
        <v>2</v>
      </c>
      <c r="M1212" s="4">
        <v>3</v>
      </c>
      <c r="N1212" s="4" t="s">
        <v>3</v>
      </c>
      <c r="O1212" s="4">
        <v>2</v>
      </c>
      <c r="P1212" s="4"/>
      <c r="Q1212" s="4"/>
      <c r="R1212" s="4"/>
      <c r="S1212" s="4"/>
      <c r="T1212" s="4"/>
      <c r="U1212" s="4"/>
      <c r="V1212" s="4"/>
      <c r="W1212" s="4"/>
    </row>
    <row r="1213" spans="1:206">
      <c r="A1213" s="4">
        <v>50</v>
      </c>
      <c r="B1213" s="4">
        <v>0</v>
      </c>
      <c r="C1213" s="4">
        <v>0</v>
      </c>
      <c r="D1213" s="4">
        <v>1</v>
      </c>
      <c r="E1213" s="4">
        <v>222</v>
      </c>
      <c r="F1213" s="4">
        <f>ROUND(Source!AO1209,O1213)</f>
        <v>0</v>
      </c>
      <c r="G1213" s="4" t="s">
        <v>85</v>
      </c>
      <c r="H1213" s="4" t="s">
        <v>86</v>
      </c>
      <c r="I1213" s="4"/>
      <c r="J1213" s="4"/>
      <c r="K1213" s="4">
        <v>222</v>
      </c>
      <c r="L1213" s="4">
        <v>3</v>
      </c>
      <c r="M1213" s="4">
        <v>3</v>
      </c>
      <c r="N1213" s="4" t="s">
        <v>3</v>
      </c>
      <c r="O1213" s="4">
        <v>2</v>
      </c>
      <c r="P1213" s="4"/>
      <c r="Q1213" s="4"/>
      <c r="R1213" s="4"/>
      <c r="S1213" s="4"/>
      <c r="T1213" s="4"/>
      <c r="U1213" s="4"/>
      <c r="V1213" s="4"/>
      <c r="W1213" s="4"/>
    </row>
    <row r="1214" spans="1:206">
      <c r="A1214" s="4">
        <v>50</v>
      </c>
      <c r="B1214" s="4">
        <v>0</v>
      </c>
      <c r="C1214" s="4">
        <v>0</v>
      </c>
      <c r="D1214" s="4">
        <v>1</v>
      </c>
      <c r="E1214" s="4">
        <v>225</v>
      </c>
      <c r="F1214" s="4">
        <f>ROUND(Source!AV1209,O1214)</f>
        <v>97867.08</v>
      </c>
      <c r="G1214" s="4" t="s">
        <v>87</v>
      </c>
      <c r="H1214" s="4" t="s">
        <v>88</v>
      </c>
      <c r="I1214" s="4"/>
      <c r="J1214" s="4"/>
      <c r="K1214" s="4">
        <v>225</v>
      </c>
      <c r="L1214" s="4">
        <v>4</v>
      </c>
      <c r="M1214" s="4">
        <v>3</v>
      </c>
      <c r="N1214" s="4" t="s">
        <v>3</v>
      </c>
      <c r="O1214" s="4">
        <v>2</v>
      </c>
      <c r="P1214" s="4"/>
      <c r="Q1214" s="4"/>
      <c r="R1214" s="4"/>
      <c r="S1214" s="4"/>
      <c r="T1214" s="4"/>
      <c r="U1214" s="4"/>
      <c r="V1214" s="4"/>
      <c r="W1214" s="4"/>
    </row>
    <row r="1215" spans="1:206">
      <c r="A1215" s="4">
        <v>50</v>
      </c>
      <c r="B1215" s="4">
        <v>0</v>
      </c>
      <c r="C1215" s="4">
        <v>0</v>
      </c>
      <c r="D1215" s="4">
        <v>1</v>
      </c>
      <c r="E1215" s="4">
        <v>226</v>
      </c>
      <c r="F1215" s="4">
        <f>ROUND(Source!AW1209,O1215)</f>
        <v>97867.08</v>
      </c>
      <c r="G1215" s="4" t="s">
        <v>89</v>
      </c>
      <c r="H1215" s="4" t="s">
        <v>90</v>
      </c>
      <c r="I1215" s="4"/>
      <c r="J1215" s="4"/>
      <c r="K1215" s="4">
        <v>226</v>
      </c>
      <c r="L1215" s="4">
        <v>5</v>
      </c>
      <c r="M1215" s="4">
        <v>3</v>
      </c>
      <c r="N1215" s="4" t="s">
        <v>3</v>
      </c>
      <c r="O1215" s="4">
        <v>2</v>
      </c>
      <c r="P1215" s="4"/>
      <c r="Q1215" s="4"/>
      <c r="R1215" s="4"/>
      <c r="S1215" s="4"/>
      <c r="T1215" s="4"/>
      <c r="U1215" s="4"/>
      <c r="V1215" s="4"/>
      <c r="W1215" s="4"/>
    </row>
    <row r="1216" spans="1:206">
      <c r="A1216" s="4">
        <v>50</v>
      </c>
      <c r="B1216" s="4">
        <v>0</v>
      </c>
      <c r="C1216" s="4">
        <v>0</v>
      </c>
      <c r="D1216" s="4">
        <v>1</v>
      </c>
      <c r="E1216" s="4">
        <v>227</v>
      </c>
      <c r="F1216" s="4">
        <f>ROUND(Source!AX1209,O1216)</f>
        <v>0</v>
      </c>
      <c r="G1216" s="4" t="s">
        <v>91</v>
      </c>
      <c r="H1216" s="4" t="s">
        <v>92</v>
      </c>
      <c r="I1216" s="4"/>
      <c r="J1216" s="4"/>
      <c r="K1216" s="4">
        <v>227</v>
      </c>
      <c r="L1216" s="4">
        <v>6</v>
      </c>
      <c r="M1216" s="4">
        <v>3</v>
      </c>
      <c r="N1216" s="4" t="s">
        <v>3</v>
      </c>
      <c r="O1216" s="4">
        <v>2</v>
      </c>
      <c r="P1216" s="4"/>
      <c r="Q1216" s="4"/>
      <c r="R1216" s="4"/>
      <c r="S1216" s="4"/>
      <c r="T1216" s="4"/>
      <c r="U1216" s="4"/>
      <c r="V1216" s="4"/>
      <c r="W1216" s="4"/>
    </row>
    <row r="1217" spans="1:23">
      <c r="A1217" s="4">
        <v>50</v>
      </c>
      <c r="B1217" s="4">
        <v>0</v>
      </c>
      <c r="C1217" s="4">
        <v>0</v>
      </c>
      <c r="D1217" s="4">
        <v>1</v>
      </c>
      <c r="E1217" s="4">
        <v>228</v>
      </c>
      <c r="F1217" s="4">
        <f>ROUND(Source!AY1209,O1217)</f>
        <v>97867.08</v>
      </c>
      <c r="G1217" s="4" t="s">
        <v>93</v>
      </c>
      <c r="H1217" s="4" t="s">
        <v>94</v>
      </c>
      <c r="I1217" s="4"/>
      <c r="J1217" s="4"/>
      <c r="K1217" s="4">
        <v>228</v>
      </c>
      <c r="L1217" s="4">
        <v>7</v>
      </c>
      <c r="M1217" s="4">
        <v>3</v>
      </c>
      <c r="N1217" s="4" t="s">
        <v>3</v>
      </c>
      <c r="O1217" s="4">
        <v>2</v>
      </c>
      <c r="P1217" s="4"/>
      <c r="Q1217" s="4"/>
      <c r="R1217" s="4"/>
      <c r="S1217" s="4"/>
      <c r="T1217" s="4"/>
      <c r="U1217" s="4"/>
      <c r="V1217" s="4"/>
      <c r="W1217" s="4"/>
    </row>
    <row r="1218" spans="1:23">
      <c r="A1218" s="4">
        <v>50</v>
      </c>
      <c r="B1218" s="4">
        <v>0</v>
      </c>
      <c r="C1218" s="4">
        <v>0</v>
      </c>
      <c r="D1218" s="4">
        <v>1</v>
      </c>
      <c r="E1218" s="4">
        <v>216</v>
      </c>
      <c r="F1218" s="4">
        <f>ROUND(Source!AP1209,O1218)</f>
        <v>0</v>
      </c>
      <c r="G1218" s="4" t="s">
        <v>95</v>
      </c>
      <c r="H1218" s="4" t="s">
        <v>96</v>
      </c>
      <c r="I1218" s="4"/>
      <c r="J1218" s="4"/>
      <c r="K1218" s="4">
        <v>216</v>
      </c>
      <c r="L1218" s="4">
        <v>8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/>
    </row>
    <row r="1219" spans="1:23">
      <c r="A1219" s="4">
        <v>50</v>
      </c>
      <c r="B1219" s="4">
        <v>0</v>
      </c>
      <c r="C1219" s="4">
        <v>0</v>
      </c>
      <c r="D1219" s="4">
        <v>1</v>
      </c>
      <c r="E1219" s="4">
        <v>223</v>
      </c>
      <c r="F1219" s="4">
        <f>ROUND(Source!AQ1209,O1219)</f>
        <v>0</v>
      </c>
      <c r="G1219" s="4" t="s">
        <v>97</v>
      </c>
      <c r="H1219" s="4" t="s">
        <v>98</v>
      </c>
      <c r="I1219" s="4"/>
      <c r="J1219" s="4"/>
      <c r="K1219" s="4">
        <v>223</v>
      </c>
      <c r="L1219" s="4">
        <v>9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/>
    </row>
    <row r="1220" spans="1:23">
      <c r="A1220" s="4">
        <v>50</v>
      </c>
      <c r="B1220" s="4">
        <v>0</v>
      </c>
      <c r="C1220" s="4">
        <v>0</v>
      </c>
      <c r="D1220" s="4">
        <v>1</v>
      </c>
      <c r="E1220" s="4">
        <v>229</v>
      </c>
      <c r="F1220" s="4">
        <f>ROUND(Source!AZ1209,O1220)</f>
        <v>0</v>
      </c>
      <c r="G1220" s="4" t="s">
        <v>99</v>
      </c>
      <c r="H1220" s="4" t="s">
        <v>100</v>
      </c>
      <c r="I1220" s="4"/>
      <c r="J1220" s="4"/>
      <c r="K1220" s="4">
        <v>229</v>
      </c>
      <c r="L1220" s="4">
        <v>10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</row>
    <row r="1221" spans="1:23">
      <c r="A1221" s="4">
        <v>50</v>
      </c>
      <c r="B1221" s="4">
        <v>0</v>
      </c>
      <c r="C1221" s="4">
        <v>0</v>
      </c>
      <c r="D1221" s="4">
        <v>1</v>
      </c>
      <c r="E1221" s="4">
        <v>203</v>
      </c>
      <c r="F1221" s="4">
        <f>ROUND(Source!Q1209,O1221)</f>
        <v>2558.04</v>
      </c>
      <c r="G1221" s="4" t="s">
        <v>101</v>
      </c>
      <c r="H1221" s="4" t="s">
        <v>102</v>
      </c>
      <c r="I1221" s="4"/>
      <c r="J1221" s="4"/>
      <c r="K1221" s="4">
        <v>203</v>
      </c>
      <c r="L1221" s="4">
        <v>11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/>
    </row>
    <row r="1222" spans="1:23">
      <c r="A1222" s="4">
        <v>50</v>
      </c>
      <c r="B1222" s="4">
        <v>0</v>
      </c>
      <c r="C1222" s="4">
        <v>0</v>
      </c>
      <c r="D1222" s="4">
        <v>1</v>
      </c>
      <c r="E1222" s="4">
        <v>231</v>
      </c>
      <c r="F1222" s="4">
        <f>ROUND(Source!BB1209,O1222)</f>
        <v>0</v>
      </c>
      <c r="G1222" s="4" t="s">
        <v>103</v>
      </c>
      <c r="H1222" s="4" t="s">
        <v>104</v>
      </c>
      <c r="I1222" s="4"/>
      <c r="J1222" s="4"/>
      <c r="K1222" s="4">
        <v>231</v>
      </c>
      <c r="L1222" s="4">
        <v>12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/>
    </row>
    <row r="1223" spans="1:23">
      <c r="A1223" s="4">
        <v>50</v>
      </c>
      <c r="B1223" s="4">
        <v>0</v>
      </c>
      <c r="C1223" s="4">
        <v>0</v>
      </c>
      <c r="D1223" s="4">
        <v>1</v>
      </c>
      <c r="E1223" s="4">
        <v>204</v>
      </c>
      <c r="F1223" s="4">
        <f>ROUND(Source!R1209,O1223)</f>
        <v>994.14</v>
      </c>
      <c r="G1223" s="4" t="s">
        <v>105</v>
      </c>
      <c r="H1223" s="4" t="s">
        <v>106</v>
      </c>
      <c r="I1223" s="4"/>
      <c r="J1223" s="4"/>
      <c r="K1223" s="4">
        <v>204</v>
      </c>
      <c r="L1223" s="4">
        <v>13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/>
    </row>
    <row r="1224" spans="1:23">
      <c r="A1224" s="4">
        <v>50</v>
      </c>
      <c r="B1224" s="4">
        <v>0</v>
      </c>
      <c r="C1224" s="4">
        <v>0</v>
      </c>
      <c r="D1224" s="4">
        <v>1</v>
      </c>
      <c r="E1224" s="4">
        <v>205</v>
      </c>
      <c r="F1224" s="4">
        <f>ROUND(Source!S1209,O1224)</f>
        <v>49226.35</v>
      </c>
      <c r="G1224" s="4" t="s">
        <v>107</v>
      </c>
      <c r="H1224" s="4" t="s">
        <v>108</v>
      </c>
      <c r="I1224" s="4"/>
      <c r="J1224" s="4"/>
      <c r="K1224" s="4">
        <v>205</v>
      </c>
      <c r="L1224" s="4">
        <v>14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/>
    </row>
    <row r="1225" spans="1:23">
      <c r="A1225" s="4">
        <v>50</v>
      </c>
      <c r="B1225" s="4">
        <v>0</v>
      </c>
      <c r="C1225" s="4">
        <v>0</v>
      </c>
      <c r="D1225" s="4">
        <v>1</v>
      </c>
      <c r="E1225" s="4">
        <v>232</v>
      </c>
      <c r="F1225" s="4">
        <f>ROUND(Source!BC1209,O1225)</f>
        <v>0</v>
      </c>
      <c r="G1225" s="4" t="s">
        <v>109</v>
      </c>
      <c r="H1225" s="4" t="s">
        <v>110</v>
      </c>
      <c r="I1225" s="4"/>
      <c r="J1225" s="4"/>
      <c r="K1225" s="4">
        <v>232</v>
      </c>
      <c r="L1225" s="4">
        <v>15</v>
      </c>
      <c r="M1225" s="4">
        <v>3</v>
      </c>
      <c r="N1225" s="4" t="s">
        <v>3</v>
      </c>
      <c r="O1225" s="4">
        <v>2</v>
      </c>
      <c r="P1225" s="4"/>
      <c r="Q1225" s="4"/>
      <c r="R1225" s="4"/>
      <c r="S1225" s="4"/>
      <c r="T1225" s="4"/>
      <c r="U1225" s="4"/>
      <c r="V1225" s="4"/>
      <c r="W1225" s="4"/>
    </row>
    <row r="1226" spans="1:23">
      <c r="A1226" s="4">
        <v>50</v>
      </c>
      <c r="B1226" s="4">
        <v>0</v>
      </c>
      <c r="C1226" s="4">
        <v>0</v>
      </c>
      <c r="D1226" s="4">
        <v>1</v>
      </c>
      <c r="E1226" s="4">
        <v>214</v>
      </c>
      <c r="F1226" s="4">
        <f>ROUND(Source!AS1209,O1226)</f>
        <v>211583.89</v>
      </c>
      <c r="G1226" s="4" t="s">
        <v>111</v>
      </c>
      <c r="H1226" s="4" t="s">
        <v>112</v>
      </c>
      <c r="I1226" s="4"/>
      <c r="J1226" s="4"/>
      <c r="K1226" s="4">
        <v>214</v>
      </c>
      <c r="L1226" s="4">
        <v>16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/>
    </row>
    <row r="1227" spans="1:23">
      <c r="A1227" s="4">
        <v>50</v>
      </c>
      <c r="B1227" s="4">
        <v>0</v>
      </c>
      <c r="C1227" s="4">
        <v>0</v>
      </c>
      <c r="D1227" s="4">
        <v>1</v>
      </c>
      <c r="E1227" s="4">
        <v>215</v>
      </c>
      <c r="F1227" s="4">
        <f>ROUND(Source!AT1209,O1227)</f>
        <v>4173.83</v>
      </c>
      <c r="G1227" s="4" t="s">
        <v>113</v>
      </c>
      <c r="H1227" s="4" t="s">
        <v>114</v>
      </c>
      <c r="I1227" s="4"/>
      <c r="J1227" s="4"/>
      <c r="K1227" s="4">
        <v>215</v>
      </c>
      <c r="L1227" s="4">
        <v>17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3">
      <c r="A1228" s="4">
        <v>50</v>
      </c>
      <c r="B1228" s="4">
        <v>0</v>
      </c>
      <c r="C1228" s="4">
        <v>0</v>
      </c>
      <c r="D1228" s="4">
        <v>1</v>
      </c>
      <c r="E1228" s="4">
        <v>217</v>
      </c>
      <c r="F1228" s="4">
        <f>ROUND(Source!AU1209,O1228)</f>
        <v>0</v>
      </c>
      <c r="G1228" s="4" t="s">
        <v>115</v>
      </c>
      <c r="H1228" s="4" t="s">
        <v>116</v>
      </c>
      <c r="I1228" s="4"/>
      <c r="J1228" s="4"/>
      <c r="K1228" s="4">
        <v>217</v>
      </c>
      <c r="L1228" s="4">
        <v>18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3">
      <c r="A1229" s="4">
        <v>50</v>
      </c>
      <c r="B1229" s="4">
        <v>0</v>
      </c>
      <c r="C1229" s="4">
        <v>0</v>
      </c>
      <c r="D1229" s="4">
        <v>1</v>
      </c>
      <c r="E1229" s="4">
        <v>230</v>
      </c>
      <c r="F1229" s="4">
        <f>ROUND(Source!BA1209,O1229)</f>
        <v>0</v>
      </c>
      <c r="G1229" s="4" t="s">
        <v>117</v>
      </c>
      <c r="H1229" s="4" t="s">
        <v>118</v>
      </c>
      <c r="I1229" s="4"/>
      <c r="J1229" s="4"/>
      <c r="K1229" s="4">
        <v>230</v>
      </c>
      <c r="L1229" s="4">
        <v>19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/>
    </row>
    <row r="1230" spans="1:23">
      <c r="A1230" s="4">
        <v>50</v>
      </c>
      <c r="B1230" s="4">
        <v>0</v>
      </c>
      <c r="C1230" s="4">
        <v>0</v>
      </c>
      <c r="D1230" s="4">
        <v>1</v>
      </c>
      <c r="E1230" s="4">
        <v>206</v>
      </c>
      <c r="F1230" s="4">
        <f>ROUND(Source!T1209,O1230)</f>
        <v>0</v>
      </c>
      <c r="G1230" s="4" t="s">
        <v>119</v>
      </c>
      <c r="H1230" s="4" t="s">
        <v>120</v>
      </c>
      <c r="I1230" s="4"/>
      <c r="J1230" s="4"/>
      <c r="K1230" s="4">
        <v>206</v>
      </c>
      <c r="L1230" s="4">
        <v>20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/>
    </row>
    <row r="1231" spans="1:23">
      <c r="A1231" s="4">
        <v>50</v>
      </c>
      <c r="B1231" s="4">
        <v>0</v>
      </c>
      <c r="C1231" s="4">
        <v>0</v>
      </c>
      <c r="D1231" s="4">
        <v>1</v>
      </c>
      <c r="E1231" s="4">
        <v>207</v>
      </c>
      <c r="F1231" s="4">
        <f>Source!U1209</f>
        <v>165.30559859999997</v>
      </c>
      <c r="G1231" s="4" t="s">
        <v>121</v>
      </c>
      <c r="H1231" s="4" t="s">
        <v>122</v>
      </c>
      <c r="I1231" s="4"/>
      <c r="J1231" s="4"/>
      <c r="K1231" s="4">
        <v>207</v>
      </c>
      <c r="L1231" s="4">
        <v>21</v>
      </c>
      <c r="M1231" s="4">
        <v>3</v>
      </c>
      <c r="N1231" s="4" t="s">
        <v>3</v>
      </c>
      <c r="O1231" s="4">
        <v>-1</v>
      </c>
      <c r="P1231" s="4"/>
      <c r="Q1231" s="4"/>
      <c r="R1231" s="4"/>
      <c r="S1231" s="4"/>
      <c r="T1231" s="4"/>
      <c r="U1231" s="4"/>
      <c r="V1231" s="4"/>
      <c r="W1231" s="4"/>
    </row>
    <row r="1232" spans="1:23">
      <c r="A1232" s="4">
        <v>50</v>
      </c>
      <c r="B1232" s="4">
        <v>0</v>
      </c>
      <c r="C1232" s="4">
        <v>0</v>
      </c>
      <c r="D1232" s="4">
        <v>1</v>
      </c>
      <c r="E1232" s="4">
        <v>208</v>
      </c>
      <c r="F1232" s="4">
        <f>Source!V1209</f>
        <v>2.85088125</v>
      </c>
      <c r="G1232" s="4" t="s">
        <v>123</v>
      </c>
      <c r="H1232" s="4" t="s">
        <v>124</v>
      </c>
      <c r="I1232" s="4"/>
      <c r="J1232" s="4"/>
      <c r="K1232" s="4">
        <v>208</v>
      </c>
      <c r="L1232" s="4">
        <v>22</v>
      </c>
      <c r="M1232" s="4">
        <v>3</v>
      </c>
      <c r="N1232" s="4" t="s">
        <v>3</v>
      </c>
      <c r="O1232" s="4">
        <v>-1</v>
      </c>
      <c r="P1232" s="4"/>
      <c r="Q1232" s="4"/>
      <c r="R1232" s="4"/>
      <c r="S1232" s="4"/>
      <c r="T1232" s="4"/>
      <c r="U1232" s="4"/>
      <c r="V1232" s="4"/>
      <c r="W1232" s="4"/>
    </row>
    <row r="1233" spans="1:206">
      <c r="A1233" s="4">
        <v>50</v>
      </c>
      <c r="B1233" s="4">
        <v>0</v>
      </c>
      <c r="C1233" s="4">
        <v>0</v>
      </c>
      <c r="D1233" s="4">
        <v>1</v>
      </c>
      <c r="E1233" s="4">
        <v>209</v>
      </c>
      <c r="F1233" s="4">
        <f>ROUND(Source!W1209,O1233)</f>
        <v>578.9</v>
      </c>
      <c r="G1233" s="4" t="s">
        <v>125</v>
      </c>
      <c r="H1233" s="4" t="s">
        <v>126</v>
      </c>
      <c r="I1233" s="4"/>
      <c r="J1233" s="4"/>
      <c r="K1233" s="4">
        <v>209</v>
      </c>
      <c r="L1233" s="4">
        <v>23</v>
      </c>
      <c r="M1233" s="4">
        <v>3</v>
      </c>
      <c r="N1233" s="4" t="s">
        <v>3</v>
      </c>
      <c r="O1233" s="4">
        <v>2</v>
      </c>
      <c r="P1233" s="4"/>
      <c r="Q1233" s="4"/>
      <c r="R1233" s="4"/>
      <c r="S1233" s="4"/>
      <c r="T1233" s="4"/>
      <c r="U1233" s="4"/>
      <c r="V1233" s="4"/>
      <c r="W1233" s="4"/>
    </row>
    <row r="1234" spans="1:206">
      <c r="A1234" s="4">
        <v>50</v>
      </c>
      <c r="B1234" s="4">
        <v>0</v>
      </c>
      <c r="C1234" s="4">
        <v>0</v>
      </c>
      <c r="D1234" s="4">
        <v>1</v>
      </c>
      <c r="E1234" s="4">
        <v>233</v>
      </c>
      <c r="F1234" s="4">
        <f>ROUND(Source!BD1209,O1234)</f>
        <v>0</v>
      </c>
      <c r="G1234" s="4" t="s">
        <v>127</v>
      </c>
      <c r="H1234" s="4" t="s">
        <v>128</v>
      </c>
      <c r="I1234" s="4"/>
      <c r="J1234" s="4"/>
      <c r="K1234" s="4">
        <v>233</v>
      </c>
      <c r="L1234" s="4">
        <v>24</v>
      </c>
      <c r="M1234" s="4">
        <v>3</v>
      </c>
      <c r="N1234" s="4" t="s">
        <v>3</v>
      </c>
      <c r="O1234" s="4">
        <v>2</v>
      </c>
      <c r="P1234" s="4"/>
      <c r="Q1234" s="4"/>
      <c r="R1234" s="4"/>
      <c r="S1234" s="4"/>
      <c r="T1234" s="4"/>
      <c r="U1234" s="4"/>
      <c r="V1234" s="4"/>
      <c r="W1234" s="4"/>
    </row>
    <row r="1235" spans="1:206">
      <c r="A1235" s="4">
        <v>50</v>
      </c>
      <c r="B1235" s="4">
        <v>0</v>
      </c>
      <c r="C1235" s="4">
        <v>0</v>
      </c>
      <c r="D1235" s="4">
        <v>1</v>
      </c>
      <c r="E1235" s="4">
        <v>210</v>
      </c>
      <c r="F1235" s="4">
        <f>ROUND(Source!X1209,O1235)</f>
        <v>43714.28</v>
      </c>
      <c r="G1235" s="4" t="s">
        <v>129</v>
      </c>
      <c r="H1235" s="4" t="s">
        <v>130</v>
      </c>
      <c r="I1235" s="4"/>
      <c r="J1235" s="4"/>
      <c r="K1235" s="4">
        <v>210</v>
      </c>
      <c r="L1235" s="4">
        <v>25</v>
      </c>
      <c r="M1235" s="4">
        <v>3</v>
      </c>
      <c r="N1235" s="4" t="s">
        <v>3</v>
      </c>
      <c r="O1235" s="4">
        <v>2</v>
      </c>
      <c r="P1235" s="4"/>
      <c r="Q1235" s="4"/>
      <c r="R1235" s="4"/>
      <c r="S1235" s="4"/>
      <c r="T1235" s="4"/>
      <c r="U1235" s="4"/>
      <c r="V1235" s="4"/>
      <c r="W1235" s="4"/>
    </row>
    <row r="1236" spans="1:206">
      <c r="A1236" s="4">
        <v>50</v>
      </c>
      <c r="B1236" s="4">
        <v>0</v>
      </c>
      <c r="C1236" s="4">
        <v>0</v>
      </c>
      <c r="D1236" s="4">
        <v>1</v>
      </c>
      <c r="E1236" s="4">
        <v>211</v>
      </c>
      <c r="F1236" s="4">
        <f>ROUND(Source!Y1209,O1236)</f>
        <v>22391.97</v>
      </c>
      <c r="G1236" s="4" t="s">
        <v>131</v>
      </c>
      <c r="H1236" s="4" t="s">
        <v>132</v>
      </c>
      <c r="I1236" s="4"/>
      <c r="J1236" s="4"/>
      <c r="K1236" s="4">
        <v>211</v>
      </c>
      <c r="L1236" s="4">
        <v>26</v>
      </c>
      <c r="M1236" s="4">
        <v>3</v>
      </c>
      <c r="N1236" s="4" t="s">
        <v>3</v>
      </c>
      <c r="O1236" s="4">
        <v>2</v>
      </c>
      <c r="P1236" s="4"/>
      <c r="Q1236" s="4"/>
      <c r="R1236" s="4"/>
      <c r="S1236" s="4"/>
      <c r="T1236" s="4"/>
      <c r="U1236" s="4"/>
      <c r="V1236" s="4"/>
      <c r="W1236" s="4"/>
    </row>
    <row r="1237" spans="1:206">
      <c r="A1237" s="4">
        <v>50</v>
      </c>
      <c r="B1237" s="4">
        <v>0</v>
      </c>
      <c r="C1237" s="4">
        <v>0</v>
      </c>
      <c r="D1237" s="4">
        <v>1</v>
      </c>
      <c r="E1237" s="4">
        <v>0</v>
      </c>
      <c r="F1237" s="4">
        <f>ROUND(Source!AR1209,O1237)</f>
        <v>215757.72</v>
      </c>
      <c r="G1237" s="4" t="s">
        <v>133</v>
      </c>
      <c r="H1237" s="4" t="s">
        <v>134</v>
      </c>
      <c r="I1237" s="4"/>
      <c r="J1237" s="4"/>
      <c r="K1237" s="4">
        <v>224</v>
      </c>
      <c r="L1237" s="4">
        <v>27</v>
      </c>
      <c r="M1237" s="4">
        <v>3</v>
      </c>
      <c r="N1237" s="4" t="s">
        <v>3</v>
      </c>
      <c r="O1237" s="4">
        <v>2</v>
      </c>
      <c r="P1237" s="4"/>
      <c r="Q1237" s="4"/>
      <c r="R1237" s="4"/>
      <c r="S1237" s="4"/>
      <c r="T1237" s="4"/>
      <c r="U1237" s="4"/>
      <c r="V1237" s="4"/>
      <c r="W1237" s="4"/>
    </row>
    <row r="1238" spans="1:206">
      <c r="A1238" s="4">
        <v>50</v>
      </c>
      <c r="B1238" s="4">
        <v>0</v>
      </c>
      <c r="C1238" s="4">
        <v>0</v>
      </c>
      <c r="D1238" s="4">
        <v>2</v>
      </c>
      <c r="E1238" s="4">
        <v>0</v>
      </c>
      <c r="F1238" s="4">
        <f>ROUND(F1237*0.18,O1238)</f>
        <v>38836.400000000001</v>
      </c>
      <c r="G1238" s="4" t="s">
        <v>135</v>
      </c>
      <c r="H1238" s="4" t="s">
        <v>135</v>
      </c>
      <c r="I1238" s="4"/>
      <c r="J1238" s="4"/>
      <c r="K1238" s="4">
        <v>212</v>
      </c>
      <c r="L1238" s="4">
        <v>28</v>
      </c>
      <c r="M1238" s="4">
        <v>0</v>
      </c>
      <c r="N1238" s="4" t="s">
        <v>3</v>
      </c>
      <c r="O1238" s="4">
        <v>1</v>
      </c>
      <c r="P1238" s="4"/>
      <c r="Q1238" s="4"/>
      <c r="R1238" s="4"/>
      <c r="S1238" s="4"/>
      <c r="T1238" s="4"/>
      <c r="U1238" s="4"/>
      <c r="V1238" s="4"/>
      <c r="W1238" s="4"/>
    </row>
    <row r="1239" spans="1:206">
      <c r="A1239" s="4">
        <v>50</v>
      </c>
      <c r="B1239" s="4">
        <v>0</v>
      </c>
      <c r="C1239" s="4">
        <v>0</v>
      </c>
      <c r="D1239" s="4">
        <v>2</v>
      </c>
      <c r="E1239" s="4">
        <v>224</v>
      </c>
      <c r="F1239" s="4">
        <f>ROUND(F1237*1.18,O1239)</f>
        <v>254594.1</v>
      </c>
      <c r="G1239" s="4" t="s">
        <v>136</v>
      </c>
      <c r="H1239" s="4" t="s">
        <v>137</v>
      </c>
      <c r="I1239" s="4"/>
      <c r="J1239" s="4"/>
      <c r="K1239" s="4">
        <v>212</v>
      </c>
      <c r="L1239" s="4">
        <v>29</v>
      </c>
      <c r="M1239" s="4">
        <v>0</v>
      </c>
      <c r="N1239" s="4" t="s">
        <v>3</v>
      </c>
      <c r="O1239" s="4">
        <v>1</v>
      </c>
      <c r="P1239" s="4"/>
      <c r="Q1239" s="4"/>
      <c r="R1239" s="4"/>
      <c r="S1239" s="4"/>
      <c r="T1239" s="4"/>
      <c r="U1239" s="4"/>
      <c r="V1239" s="4"/>
      <c r="W1239" s="4"/>
    </row>
    <row r="1241" spans="1:206">
      <c r="A1241" s="1">
        <v>4</v>
      </c>
      <c r="B1241" s="1">
        <v>0</v>
      </c>
      <c r="C1241" s="1"/>
      <c r="D1241" s="1">
        <f>ROW(A1358)</f>
        <v>1358</v>
      </c>
      <c r="E1241" s="1"/>
      <c r="F1241" s="1" t="s">
        <v>12</v>
      </c>
      <c r="G1241" s="1" t="s">
        <v>361</v>
      </c>
      <c r="H1241" s="1" t="s">
        <v>3</v>
      </c>
      <c r="I1241" s="1">
        <v>0</v>
      </c>
      <c r="J1241" s="1"/>
      <c r="K1241" s="1">
        <v>-1</v>
      </c>
      <c r="L1241" s="1"/>
      <c r="M1241" s="1" t="s">
        <v>3</v>
      </c>
      <c r="N1241" s="1"/>
      <c r="O1241" s="1"/>
      <c r="P1241" s="1"/>
      <c r="Q1241" s="1"/>
      <c r="R1241" s="1"/>
      <c r="S1241" s="1">
        <v>0</v>
      </c>
      <c r="T1241" s="1"/>
      <c r="U1241" s="1" t="s">
        <v>3</v>
      </c>
      <c r="V1241" s="1">
        <v>0</v>
      </c>
      <c r="W1241" s="1"/>
      <c r="X1241" s="1"/>
      <c r="Y1241" s="1"/>
      <c r="Z1241" s="1"/>
      <c r="AA1241" s="1"/>
      <c r="AB1241" s="1" t="s">
        <v>3</v>
      </c>
      <c r="AC1241" s="1" t="s">
        <v>3</v>
      </c>
      <c r="AD1241" s="1" t="s">
        <v>3</v>
      </c>
      <c r="AE1241" s="1" t="s">
        <v>3</v>
      </c>
      <c r="AF1241" s="1" t="s">
        <v>3</v>
      </c>
      <c r="AG1241" s="1" t="s">
        <v>3</v>
      </c>
      <c r="AH1241" s="1"/>
      <c r="AI1241" s="1"/>
      <c r="AJ1241" s="1"/>
      <c r="AK1241" s="1"/>
      <c r="AL1241" s="1"/>
      <c r="AM1241" s="1"/>
      <c r="AN1241" s="1"/>
      <c r="AO1241" s="1"/>
      <c r="AP1241" s="1" t="s">
        <v>3</v>
      </c>
      <c r="AQ1241" s="1" t="s">
        <v>3</v>
      </c>
      <c r="AR1241" s="1" t="s">
        <v>3</v>
      </c>
      <c r="AS1241" s="1"/>
      <c r="AT1241" s="1"/>
      <c r="AU1241" s="1"/>
      <c r="AV1241" s="1"/>
      <c r="AW1241" s="1"/>
      <c r="AX1241" s="1"/>
      <c r="AY1241" s="1"/>
      <c r="AZ1241" s="1" t="s">
        <v>3</v>
      </c>
      <c r="BA1241" s="1"/>
      <c r="BB1241" s="1" t="s">
        <v>3</v>
      </c>
      <c r="BC1241" s="1" t="s">
        <v>3</v>
      </c>
      <c r="BD1241" s="1" t="s">
        <v>3</v>
      </c>
      <c r="BE1241" s="1" t="s">
        <v>3</v>
      </c>
      <c r="BF1241" s="1" t="s">
        <v>3</v>
      </c>
      <c r="BG1241" s="1" t="s">
        <v>3</v>
      </c>
      <c r="BH1241" s="1" t="s">
        <v>3</v>
      </c>
      <c r="BI1241" s="1" t="s">
        <v>3</v>
      </c>
      <c r="BJ1241" s="1" t="s">
        <v>3</v>
      </c>
      <c r="BK1241" s="1" t="s">
        <v>3</v>
      </c>
      <c r="BL1241" s="1" t="s">
        <v>3</v>
      </c>
      <c r="BM1241" s="1" t="s">
        <v>3</v>
      </c>
      <c r="BN1241" s="1" t="s">
        <v>3</v>
      </c>
      <c r="BO1241" s="1" t="s">
        <v>3</v>
      </c>
      <c r="BP1241" s="1" t="s">
        <v>3</v>
      </c>
      <c r="BQ1241" s="1"/>
      <c r="BR1241" s="1"/>
      <c r="BS1241" s="1"/>
      <c r="BT1241" s="1"/>
      <c r="BU1241" s="1"/>
      <c r="BV1241" s="1"/>
      <c r="BW1241" s="1"/>
      <c r="BX1241" s="1">
        <v>0</v>
      </c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>
        <v>0</v>
      </c>
    </row>
    <row r="1243" spans="1:206">
      <c r="A1243" s="2">
        <v>52</v>
      </c>
      <c r="B1243" s="2">
        <f t="shared" ref="B1243:G1243" si="893">B1358</f>
        <v>0</v>
      </c>
      <c r="C1243" s="2">
        <f t="shared" si="893"/>
        <v>4</v>
      </c>
      <c r="D1243" s="2">
        <f t="shared" si="893"/>
        <v>1241</v>
      </c>
      <c r="E1243" s="2">
        <f t="shared" si="893"/>
        <v>0</v>
      </c>
      <c r="F1243" s="2" t="str">
        <f t="shared" si="893"/>
        <v>Новый раздел</v>
      </c>
      <c r="G1243" s="2" t="str">
        <f t="shared" si="893"/>
        <v>комната 2-23</v>
      </c>
      <c r="H1243" s="2"/>
      <c r="I1243" s="2"/>
      <c r="J1243" s="2"/>
      <c r="K1243" s="2"/>
      <c r="L1243" s="2"/>
      <c r="M1243" s="2"/>
      <c r="N1243" s="2"/>
      <c r="O1243" s="2">
        <f t="shared" ref="O1243:AT1243" si="894">O1358</f>
        <v>116350.89</v>
      </c>
      <c r="P1243" s="2">
        <f t="shared" si="894"/>
        <v>76216.800000000003</v>
      </c>
      <c r="Q1243" s="2">
        <f t="shared" si="894"/>
        <v>1707.06</v>
      </c>
      <c r="R1243" s="2">
        <f t="shared" si="894"/>
        <v>653.41999999999996</v>
      </c>
      <c r="S1243" s="2">
        <f t="shared" si="894"/>
        <v>38427.03</v>
      </c>
      <c r="T1243" s="2">
        <f t="shared" si="894"/>
        <v>0</v>
      </c>
      <c r="U1243" s="2">
        <f t="shared" si="894"/>
        <v>128.8591868</v>
      </c>
      <c r="V1243" s="2">
        <f t="shared" si="894"/>
        <v>1.8689874999999998</v>
      </c>
      <c r="W1243" s="2">
        <f t="shared" si="894"/>
        <v>527.29999999999995</v>
      </c>
      <c r="X1243" s="2">
        <f t="shared" si="894"/>
        <v>33767.33</v>
      </c>
      <c r="Y1243" s="2">
        <f t="shared" si="894"/>
        <v>17328.150000000001</v>
      </c>
      <c r="Z1243" s="2">
        <f t="shared" si="894"/>
        <v>0</v>
      </c>
      <c r="AA1243" s="2">
        <f t="shared" si="894"/>
        <v>0</v>
      </c>
      <c r="AB1243" s="2">
        <f t="shared" si="894"/>
        <v>0</v>
      </c>
      <c r="AC1243" s="2">
        <f t="shared" si="894"/>
        <v>0</v>
      </c>
      <c r="AD1243" s="2">
        <f t="shared" si="894"/>
        <v>0</v>
      </c>
      <c r="AE1243" s="2">
        <f t="shared" si="894"/>
        <v>0</v>
      </c>
      <c r="AF1243" s="2">
        <f t="shared" si="894"/>
        <v>0</v>
      </c>
      <c r="AG1243" s="2">
        <f t="shared" si="894"/>
        <v>0</v>
      </c>
      <c r="AH1243" s="2">
        <f t="shared" si="894"/>
        <v>0</v>
      </c>
      <c r="AI1243" s="2">
        <f t="shared" si="894"/>
        <v>0</v>
      </c>
      <c r="AJ1243" s="2">
        <f t="shared" si="894"/>
        <v>0</v>
      </c>
      <c r="AK1243" s="2">
        <f t="shared" si="894"/>
        <v>0</v>
      </c>
      <c r="AL1243" s="2">
        <f t="shared" si="894"/>
        <v>0</v>
      </c>
      <c r="AM1243" s="2">
        <f t="shared" si="894"/>
        <v>0</v>
      </c>
      <c r="AN1243" s="2">
        <f t="shared" si="894"/>
        <v>0</v>
      </c>
      <c r="AO1243" s="2">
        <f t="shared" si="894"/>
        <v>0</v>
      </c>
      <c r="AP1243" s="2">
        <f t="shared" si="894"/>
        <v>0</v>
      </c>
      <c r="AQ1243" s="2">
        <f t="shared" si="894"/>
        <v>0</v>
      </c>
      <c r="AR1243" s="2">
        <f t="shared" si="894"/>
        <v>167446.37</v>
      </c>
      <c r="AS1243" s="2">
        <f t="shared" si="894"/>
        <v>163272.54</v>
      </c>
      <c r="AT1243" s="2">
        <f t="shared" si="894"/>
        <v>4173.83</v>
      </c>
      <c r="AU1243" s="2">
        <f t="shared" ref="AU1243:BZ1243" si="895">AU1358</f>
        <v>0</v>
      </c>
      <c r="AV1243" s="2">
        <f t="shared" si="895"/>
        <v>76216.800000000003</v>
      </c>
      <c r="AW1243" s="2">
        <f t="shared" si="895"/>
        <v>76216.800000000003</v>
      </c>
      <c r="AX1243" s="2">
        <f t="shared" si="895"/>
        <v>0</v>
      </c>
      <c r="AY1243" s="2">
        <f t="shared" si="895"/>
        <v>76216.800000000003</v>
      </c>
      <c r="AZ1243" s="2">
        <f t="shared" si="895"/>
        <v>0</v>
      </c>
      <c r="BA1243" s="2">
        <f t="shared" si="895"/>
        <v>0</v>
      </c>
      <c r="BB1243" s="2">
        <f t="shared" si="895"/>
        <v>0</v>
      </c>
      <c r="BC1243" s="2">
        <f t="shared" si="895"/>
        <v>0</v>
      </c>
      <c r="BD1243" s="2">
        <f t="shared" si="895"/>
        <v>0</v>
      </c>
      <c r="BE1243" s="2">
        <f t="shared" si="895"/>
        <v>0</v>
      </c>
      <c r="BF1243" s="2">
        <f t="shared" si="895"/>
        <v>0</v>
      </c>
      <c r="BG1243" s="2">
        <f t="shared" si="895"/>
        <v>0</v>
      </c>
      <c r="BH1243" s="2">
        <f t="shared" si="895"/>
        <v>0</v>
      </c>
      <c r="BI1243" s="2">
        <f t="shared" si="895"/>
        <v>0</v>
      </c>
      <c r="BJ1243" s="2">
        <f t="shared" si="895"/>
        <v>0</v>
      </c>
      <c r="BK1243" s="2">
        <f t="shared" si="895"/>
        <v>0</v>
      </c>
      <c r="BL1243" s="2">
        <f t="shared" si="895"/>
        <v>0</v>
      </c>
      <c r="BM1243" s="2">
        <f t="shared" si="895"/>
        <v>0</v>
      </c>
      <c r="BN1243" s="2">
        <f t="shared" si="895"/>
        <v>0</v>
      </c>
      <c r="BO1243" s="2">
        <f t="shared" si="895"/>
        <v>0</v>
      </c>
      <c r="BP1243" s="2">
        <f t="shared" si="895"/>
        <v>0</v>
      </c>
      <c r="BQ1243" s="2">
        <f t="shared" si="895"/>
        <v>0</v>
      </c>
      <c r="BR1243" s="2">
        <f t="shared" si="895"/>
        <v>0</v>
      </c>
      <c r="BS1243" s="2">
        <f t="shared" si="895"/>
        <v>0</v>
      </c>
      <c r="BT1243" s="2">
        <f t="shared" si="895"/>
        <v>0</v>
      </c>
      <c r="BU1243" s="2">
        <f t="shared" si="895"/>
        <v>0</v>
      </c>
      <c r="BV1243" s="2">
        <f t="shared" si="895"/>
        <v>0</v>
      </c>
      <c r="BW1243" s="2">
        <f t="shared" si="895"/>
        <v>0</v>
      </c>
      <c r="BX1243" s="2">
        <f t="shared" si="895"/>
        <v>0</v>
      </c>
      <c r="BY1243" s="2">
        <f t="shared" si="895"/>
        <v>0</v>
      </c>
      <c r="BZ1243" s="2">
        <f t="shared" si="895"/>
        <v>0</v>
      </c>
      <c r="CA1243" s="2">
        <f t="shared" ref="CA1243:DF1243" si="896">CA1358</f>
        <v>0</v>
      </c>
      <c r="CB1243" s="2">
        <f t="shared" si="896"/>
        <v>0</v>
      </c>
      <c r="CC1243" s="2">
        <f t="shared" si="896"/>
        <v>0</v>
      </c>
      <c r="CD1243" s="2">
        <f t="shared" si="896"/>
        <v>0</v>
      </c>
      <c r="CE1243" s="2">
        <f t="shared" si="896"/>
        <v>0</v>
      </c>
      <c r="CF1243" s="2">
        <f t="shared" si="896"/>
        <v>0</v>
      </c>
      <c r="CG1243" s="2">
        <f t="shared" si="896"/>
        <v>0</v>
      </c>
      <c r="CH1243" s="2">
        <f t="shared" si="896"/>
        <v>0</v>
      </c>
      <c r="CI1243" s="2">
        <f t="shared" si="896"/>
        <v>0</v>
      </c>
      <c r="CJ1243" s="2">
        <f t="shared" si="896"/>
        <v>0</v>
      </c>
      <c r="CK1243" s="2">
        <f t="shared" si="896"/>
        <v>0</v>
      </c>
      <c r="CL1243" s="2">
        <f t="shared" si="896"/>
        <v>0</v>
      </c>
      <c r="CM1243" s="2">
        <f t="shared" si="896"/>
        <v>0</v>
      </c>
      <c r="CN1243" s="2">
        <f t="shared" si="896"/>
        <v>0</v>
      </c>
      <c r="CO1243" s="2">
        <f t="shared" si="896"/>
        <v>0</v>
      </c>
      <c r="CP1243" s="2">
        <f t="shared" si="896"/>
        <v>0</v>
      </c>
      <c r="CQ1243" s="2">
        <f t="shared" si="896"/>
        <v>0</v>
      </c>
      <c r="CR1243" s="2">
        <f t="shared" si="896"/>
        <v>0</v>
      </c>
      <c r="CS1243" s="2">
        <f t="shared" si="896"/>
        <v>0</v>
      </c>
      <c r="CT1243" s="2">
        <f t="shared" si="896"/>
        <v>0</v>
      </c>
      <c r="CU1243" s="2">
        <f t="shared" si="896"/>
        <v>0</v>
      </c>
      <c r="CV1243" s="2">
        <f t="shared" si="896"/>
        <v>0</v>
      </c>
      <c r="CW1243" s="2">
        <f t="shared" si="896"/>
        <v>0</v>
      </c>
      <c r="CX1243" s="2">
        <f t="shared" si="896"/>
        <v>0</v>
      </c>
      <c r="CY1243" s="2">
        <f t="shared" si="896"/>
        <v>0</v>
      </c>
      <c r="CZ1243" s="2">
        <f t="shared" si="896"/>
        <v>0</v>
      </c>
      <c r="DA1243" s="2">
        <f t="shared" si="896"/>
        <v>0</v>
      </c>
      <c r="DB1243" s="2">
        <f t="shared" si="896"/>
        <v>0</v>
      </c>
      <c r="DC1243" s="2">
        <f t="shared" si="896"/>
        <v>0</v>
      </c>
      <c r="DD1243" s="2">
        <f t="shared" si="896"/>
        <v>0</v>
      </c>
      <c r="DE1243" s="2">
        <f t="shared" si="896"/>
        <v>0</v>
      </c>
      <c r="DF1243" s="2">
        <f t="shared" si="896"/>
        <v>0</v>
      </c>
      <c r="DG1243" s="3">
        <f t="shared" ref="DG1243:EL1243" si="897">DG1358</f>
        <v>0</v>
      </c>
      <c r="DH1243" s="3">
        <f t="shared" si="897"/>
        <v>0</v>
      </c>
      <c r="DI1243" s="3">
        <f t="shared" si="897"/>
        <v>0</v>
      </c>
      <c r="DJ1243" s="3">
        <f t="shared" si="897"/>
        <v>0</v>
      </c>
      <c r="DK1243" s="3">
        <f t="shared" si="897"/>
        <v>0</v>
      </c>
      <c r="DL1243" s="3">
        <f t="shared" si="897"/>
        <v>0</v>
      </c>
      <c r="DM1243" s="3">
        <f t="shared" si="897"/>
        <v>0</v>
      </c>
      <c r="DN1243" s="3">
        <f t="shared" si="897"/>
        <v>0</v>
      </c>
      <c r="DO1243" s="3">
        <f t="shared" si="897"/>
        <v>0</v>
      </c>
      <c r="DP1243" s="3">
        <f t="shared" si="897"/>
        <v>0</v>
      </c>
      <c r="DQ1243" s="3">
        <f t="shared" si="897"/>
        <v>0</v>
      </c>
      <c r="DR1243" s="3">
        <f t="shared" si="897"/>
        <v>0</v>
      </c>
      <c r="DS1243" s="3">
        <f t="shared" si="897"/>
        <v>0</v>
      </c>
      <c r="DT1243" s="3">
        <f t="shared" si="897"/>
        <v>0</v>
      </c>
      <c r="DU1243" s="3">
        <f t="shared" si="897"/>
        <v>0</v>
      </c>
      <c r="DV1243" s="3">
        <f t="shared" si="897"/>
        <v>0</v>
      </c>
      <c r="DW1243" s="3">
        <f t="shared" si="897"/>
        <v>0</v>
      </c>
      <c r="DX1243" s="3">
        <f t="shared" si="897"/>
        <v>0</v>
      </c>
      <c r="DY1243" s="3">
        <f t="shared" si="897"/>
        <v>0</v>
      </c>
      <c r="DZ1243" s="3">
        <f t="shared" si="897"/>
        <v>0</v>
      </c>
      <c r="EA1243" s="3">
        <f t="shared" si="897"/>
        <v>0</v>
      </c>
      <c r="EB1243" s="3">
        <f t="shared" si="897"/>
        <v>0</v>
      </c>
      <c r="EC1243" s="3">
        <f t="shared" si="897"/>
        <v>0</v>
      </c>
      <c r="ED1243" s="3">
        <f t="shared" si="897"/>
        <v>0</v>
      </c>
      <c r="EE1243" s="3">
        <f t="shared" si="897"/>
        <v>0</v>
      </c>
      <c r="EF1243" s="3">
        <f t="shared" si="897"/>
        <v>0</v>
      </c>
      <c r="EG1243" s="3">
        <f t="shared" si="897"/>
        <v>0</v>
      </c>
      <c r="EH1243" s="3">
        <f t="shared" si="897"/>
        <v>0</v>
      </c>
      <c r="EI1243" s="3">
        <f t="shared" si="897"/>
        <v>0</v>
      </c>
      <c r="EJ1243" s="3">
        <f t="shared" si="897"/>
        <v>0</v>
      </c>
      <c r="EK1243" s="3">
        <f t="shared" si="897"/>
        <v>0</v>
      </c>
      <c r="EL1243" s="3">
        <f t="shared" si="897"/>
        <v>0</v>
      </c>
      <c r="EM1243" s="3">
        <f t="shared" ref="EM1243:FR1243" si="898">EM1358</f>
        <v>0</v>
      </c>
      <c r="EN1243" s="3">
        <f t="shared" si="898"/>
        <v>0</v>
      </c>
      <c r="EO1243" s="3">
        <f t="shared" si="898"/>
        <v>0</v>
      </c>
      <c r="EP1243" s="3">
        <f t="shared" si="898"/>
        <v>0</v>
      </c>
      <c r="EQ1243" s="3">
        <f t="shared" si="898"/>
        <v>0</v>
      </c>
      <c r="ER1243" s="3">
        <f t="shared" si="898"/>
        <v>0</v>
      </c>
      <c r="ES1243" s="3">
        <f t="shared" si="898"/>
        <v>0</v>
      </c>
      <c r="ET1243" s="3">
        <f t="shared" si="898"/>
        <v>0</v>
      </c>
      <c r="EU1243" s="3">
        <f t="shared" si="898"/>
        <v>0</v>
      </c>
      <c r="EV1243" s="3">
        <f t="shared" si="898"/>
        <v>0</v>
      </c>
      <c r="EW1243" s="3">
        <f t="shared" si="898"/>
        <v>0</v>
      </c>
      <c r="EX1243" s="3">
        <f t="shared" si="898"/>
        <v>0</v>
      </c>
      <c r="EY1243" s="3">
        <f t="shared" si="898"/>
        <v>0</v>
      </c>
      <c r="EZ1243" s="3">
        <f t="shared" si="898"/>
        <v>0</v>
      </c>
      <c r="FA1243" s="3">
        <f t="shared" si="898"/>
        <v>0</v>
      </c>
      <c r="FB1243" s="3">
        <f t="shared" si="898"/>
        <v>0</v>
      </c>
      <c r="FC1243" s="3">
        <f t="shared" si="898"/>
        <v>0</v>
      </c>
      <c r="FD1243" s="3">
        <f t="shared" si="898"/>
        <v>0</v>
      </c>
      <c r="FE1243" s="3">
        <f t="shared" si="898"/>
        <v>0</v>
      </c>
      <c r="FF1243" s="3">
        <f t="shared" si="898"/>
        <v>0</v>
      </c>
      <c r="FG1243" s="3">
        <f t="shared" si="898"/>
        <v>0</v>
      </c>
      <c r="FH1243" s="3">
        <f t="shared" si="898"/>
        <v>0</v>
      </c>
      <c r="FI1243" s="3">
        <f t="shared" si="898"/>
        <v>0</v>
      </c>
      <c r="FJ1243" s="3">
        <f t="shared" si="898"/>
        <v>0</v>
      </c>
      <c r="FK1243" s="3">
        <f t="shared" si="898"/>
        <v>0</v>
      </c>
      <c r="FL1243" s="3">
        <f t="shared" si="898"/>
        <v>0</v>
      </c>
      <c r="FM1243" s="3">
        <f t="shared" si="898"/>
        <v>0</v>
      </c>
      <c r="FN1243" s="3">
        <f t="shared" si="898"/>
        <v>0</v>
      </c>
      <c r="FO1243" s="3">
        <f t="shared" si="898"/>
        <v>0</v>
      </c>
      <c r="FP1243" s="3">
        <f t="shared" si="898"/>
        <v>0</v>
      </c>
      <c r="FQ1243" s="3">
        <f t="shared" si="898"/>
        <v>0</v>
      </c>
      <c r="FR1243" s="3">
        <f t="shared" si="898"/>
        <v>0</v>
      </c>
      <c r="FS1243" s="3">
        <f t="shared" ref="FS1243:GX1243" si="899">FS1358</f>
        <v>0</v>
      </c>
      <c r="FT1243" s="3">
        <f t="shared" si="899"/>
        <v>0</v>
      </c>
      <c r="FU1243" s="3">
        <f t="shared" si="899"/>
        <v>0</v>
      </c>
      <c r="FV1243" s="3">
        <f t="shared" si="899"/>
        <v>0</v>
      </c>
      <c r="FW1243" s="3">
        <f t="shared" si="899"/>
        <v>0</v>
      </c>
      <c r="FX1243" s="3">
        <f t="shared" si="899"/>
        <v>0</v>
      </c>
      <c r="FY1243" s="3">
        <f t="shared" si="899"/>
        <v>0</v>
      </c>
      <c r="FZ1243" s="3">
        <f t="shared" si="899"/>
        <v>0</v>
      </c>
      <c r="GA1243" s="3">
        <f t="shared" si="899"/>
        <v>0</v>
      </c>
      <c r="GB1243" s="3">
        <f t="shared" si="899"/>
        <v>0</v>
      </c>
      <c r="GC1243" s="3">
        <f t="shared" si="899"/>
        <v>0</v>
      </c>
      <c r="GD1243" s="3">
        <f t="shared" si="899"/>
        <v>0</v>
      </c>
      <c r="GE1243" s="3">
        <f t="shared" si="899"/>
        <v>0</v>
      </c>
      <c r="GF1243" s="3">
        <f t="shared" si="899"/>
        <v>0</v>
      </c>
      <c r="GG1243" s="3">
        <f t="shared" si="899"/>
        <v>0</v>
      </c>
      <c r="GH1243" s="3">
        <f t="shared" si="899"/>
        <v>0</v>
      </c>
      <c r="GI1243" s="3">
        <f t="shared" si="899"/>
        <v>0</v>
      </c>
      <c r="GJ1243" s="3">
        <f t="shared" si="899"/>
        <v>0</v>
      </c>
      <c r="GK1243" s="3">
        <f t="shared" si="899"/>
        <v>0</v>
      </c>
      <c r="GL1243" s="3">
        <f t="shared" si="899"/>
        <v>0</v>
      </c>
      <c r="GM1243" s="3">
        <f t="shared" si="899"/>
        <v>0</v>
      </c>
      <c r="GN1243" s="3">
        <f t="shared" si="899"/>
        <v>0</v>
      </c>
      <c r="GO1243" s="3">
        <f t="shared" si="899"/>
        <v>0</v>
      </c>
      <c r="GP1243" s="3">
        <f t="shared" si="899"/>
        <v>0</v>
      </c>
      <c r="GQ1243" s="3">
        <f t="shared" si="899"/>
        <v>0</v>
      </c>
      <c r="GR1243" s="3">
        <f t="shared" si="899"/>
        <v>0</v>
      </c>
      <c r="GS1243" s="3">
        <f t="shared" si="899"/>
        <v>0</v>
      </c>
      <c r="GT1243" s="3">
        <f t="shared" si="899"/>
        <v>0</v>
      </c>
      <c r="GU1243" s="3">
        <f t="shared" si="899"/>
        <v>0</v>
      </c>
      <c r="GV1243" s="3">
        <f t="shared" si="899"/>
        <v>0</v>
      </c>
      <c r="GW1243" s="3">
        <f t="shared" si="899"/>
        <v>0</v>
      </c>
      <c r="GX1243" s="3">
        <f t="shared" si="899"/>
        <v>0</v>
      </c>
    </row>
    <row r="1245" spans="1:206">
      <c r="A1245" s="1">
        <v>5</v>
      </c>
      <c r="B1245" s="1">
        <v>0</v>
      </c>
      <c r="C1245" s="1"/>
      <c r="D1245" s="1">
        <f>ROW(A1261)</f>
        <v>1261</v>
      </c>
      <c r="E1245" s="1"/>
      <c r="F1245" s="1" t="s">
        <v>14</v>
      </c>
      <c r="G1245" s="1" t="s">
        <v>15</v>
      </c>
      <c r="H1245" s="1" t="s">
        <v>3</v>
      </c>
      <c r="I1245" s="1">
        <v>0</v>
      </c>
      <c r="J1245" s="1"/>
      <c r="K1245" s="1">
        <v>0</v>
      </c>
      <c r="L1245" s="1"/>
      <c r="M1245" s="1" t="s">
        <v>3</v>
      </c>
      <c r="N1245" s="1"/>
      <c r="O1245" s="1"/>
      <c r="P1245" s="1"/>
      <c r="Q1245" s="1"/>
      <c r="R1245" s="1"/>
      <c r="S1245" s="1">
        <v>0</v>
      </c>
      <c r="T1245" s="1"/>
      <c r="U1245" s="1" t="s">
        <v>3</v>
      </c>
      <c r="V1245" s="1">
        <v>0</v>
      </c>
      <c r="W1245" s="1"/>
      <c r="X1245" s="1"/>
      <c r="Y1245" s="1"/>
      <c r="Z1245" s="1"/>
      <c r="AA1245" s="1"/>
      <c r="AB1245" s="1" t="s">
        <v>3</v>
      </c>
      <c r="AC1245" s="1" t="s">
        <v>3</v>
      </c>
      <c r="AD1245" s="1" t="s">
        <v>3</v>
      </c>
      <c r="AE1245" s="1" t="s">
        <v>3</v>
      </c>
      <c r="AF1245" s="1" t="s">
        <v>3</v>
      </c>
      <c r="AG1245" s="1" t="s">
        <v>3</v>
      </c>
      <c r="AH1245" s="1"/>
      <c r="AI1245" s="1"/>
      <c r="AJ1245" s="1"/>
      <c r="AK1245" s="1"/>
      <c r="AL1245" s="1"/>
      <c r="AM1245" s="1"/>
      <c r="AN1245" s="1"/>
      <c r="AO1245" s="1"/>
      <c r="AP1245" s="1" t="s">
        <v>3</v>
      </c>
      <c r="AQ1245" s="1" t="s">
        <v>3</v>
      </c>
      <c r="AR1245" s="1" t="s">
        <v>3</v>
      </c>
      <c r="AS1245" s="1"/>
      <c r="AT1245" s="1"/>
      <c r="AU1245" s="1"/>
      <c r="AV1245" s="1"/>
      <c r="AW1245" s="1"/>
      <c r="AX1245" s="1"/>
      <c r="AY1245" s="1"/>
      <c r="AZ1245" s="1" t="s">
        <v>3</v>
      </c>
      <c r="BA1245" s="1"/>
      <c r="BB1245" s="1" t="s">
        <v>3</v>
      </c>
      <c r="BC1245" s="1" t="s">
        <v>3</v>
      </c>
      <c r="BD1245" s="1" t="s">
        <v>3</v>
      </c>
      <c r="BE1245" s="1" t="s">
        <v>3</v>
      </c>
      <c r="BF1245" s="1" t="s">
        <v>3</v>
      </c>
      <c r="BG1245" s="1" t="s">
        <v>3</v>
      </c>
      <c r="BH1245" s="1" t="s">
        <v>3</v>
      </c>
      <c r="BI1245" s="1" t="s">
        <v>3</v>
      </c>
      <c r="BJ1245" s="1" t="s">
        <v>3</v>
      </c>
      <c r="BK1245" s="1" t="s">
        <v>3</v>
      </c>
      <c r="BL1245" s="1" t="s">
        <v>3</v>
      </c>
      <c r="BM1245" s="1" t="s">
        <v>3</v>
      </c>
      <c r="BN1245" s="1" t="s">
        <v>3</v>
      </c>
      <c r="BO1245" s="1" t="s">
        <v>3</v>
      </c>
      <c r="BP1245" s="1" t="s">
        <v>3</v>
      </c>
      <c r="BQ1245" s="1"/>
      <c r="BR1245" s="1"/>
      <c r="BS1245" s="1"/>
      <c r="BT1245" s="1"/>
      <c r="BU1245" s="1"/>
      <c r="BV1245" s="1"/>
      <c r="BW1245" s="1"/>
      <c r="BX1245" s="1">
        <v>0</v>
      </c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>
        <v>0</v>
      </c>
    </row>
    <row r="1247" spans="1:206">
      <c r="A1247" s="2">
        <v>52</v>
      </c>
      <c r="B1247" s="2">
        <f t="shared" ref="B1247:G1247" si="900">B1261</f>
        <v>0</v>
      </c>
      <c r="C1247" s="2">
        <f t="shared" si="900"/>
        <v>5</v>
      </c>
      <c r="D1247" s="2">
        <f t="shared" si="900"/>
        <v>1245</v>
      </c>
      <c r="E1247" s="2">
        <f t="shared" si="900"/>
        <v>0</v>
      </c>
      <c r="F1247" s="2" t="str">
        <f t="shared" si="900"/>
        <v>Новый подраздел</v>
      </c>
      <c r="G1247" s="2" t="str">
        <f t="shared" si="900"/>
        <v>демонтаж</v>
      </c>
      <c r="H1247" s="2"/>
      <c r="I1247" s="2"/>
      <c r="J1247" s="2"/>
      <c r="K1247" s="2"/>
      <c r="L1247" s="2"/>
      <c r="M1247" s="2"/>
      <c r="N1247" s="2"/>
      <c r="O1247" s="2">
        <f t="shared" ref="O1247:AT1247" si="901">O1261</f>
        <v>2725.92</v>
      </c>
      <c r="P1247" s="2">
        <f t="shared" si="901"/>
        <v>0</v>
      </c>
      <c r="Q1247" s="2">
        <f t="shared" si="901"/>
        <v>56.21</v>
      </c>
      <c r="R1247" s="2">
        <f t="shared" si="901"/>
        <v>38.659999999999997</v>
      </c>
      <c r="S1247" s="2">
        <f t="shared" si="901"/>
        <v>2669.71</v>
      </c>
      <c r="T1247" s="2">
        <f t="shared" si="901"/>
        <v>0</v>
      </c>
      <c r="U1247" s="2">
        <f t="shared" si="901"/>
        <v>10.204243999999999</v>
      </c>
      <c r="V1247" s="2">
        <f t="shared" si="901"/>
        <v>0.10640000000000001</v>
      </c>
      <c r="W1247" s="2">
        <f t="shared" si="901"/>
        <v>0</v>
      </c>
      <c r="X1247" s="2">
        <f t="shared" si="901"/>
        <v>1887.56</v>
      </c>
      <c r="Y1247" s="2">
        <f t="shared" si="901"/>
        <v>1410.16</v>
      </c>
      <c r="Z1247" s="2">
        <f t="shared" si="901"/>
        <v>0</v>
      </c>
      <c r="AA1247" s="2">
        <f t="shared" si="901"/>
        <v>0</v>
      </c>
      <c r="AB1247" s="2">
        <f t="shared" si="901"/>
        <v>2725.92</v>
      </c>
      <c r="AC1247" s="2">
        <f t="shared" si="901"/>
        <v>0</v>
      </c>
      <c r="AD1247" s="2">
        <f t="shared" si="901"/>
        <v>56.21</v>
      </c>
      <c r="AE1247" s="2">
        <f t="shared" si="901"/>
        <v>38.659999999999997</v>
      </c>
      <c r="AF1247" s="2">
        <f t="shared" si="901"/>
        <v>2669.71</v>
      </c>
      <c r="AG1247" s="2">
        <f t="shared" si="901"/>
        <v>0</v>
      </c>
      <c r="AH1247" s="2">
        <f t="shared" si="901"/>
        <v>10.204243999999999</v>
      </c>
      <c r="AI1247" s="2">
        <f t="shared" si="901"/>
        <v>0.10640000000000001</v>
      </c>
      <c r="AJ1247" s="2">
        <f t="shared" si="901"/>
        <v>0</v>
      </c>
      <c r="AK1247" s="2">
        <f t="shared" si="901"/>
        <v>1887.56</v>
      </c>
      <c r="AL1247" s="2">
        <f t="shared" si="901"/>
        <v>1410.16</v>
      </c>
      <c r="AM1247" s="2">
        <f t="shared" si="901"/>
        <v>0</v>
      </c>
      <c r="AN1247" s="2">
        <f t="shared" si="901"/>
        <v>0</v>
      </c>
      <c r="AO1247" s="2">
        <f t="shared" si="901"/>
        <v>0</v>
      </c>
      <c r="AP1247" s="2">
        <f t="shared" si="901"/>
        <v>0</v>
      </c>
      <c r="AQ1247" s="2">
        <f t="shared" si="901"/>
        <v>0</v>
      </c>
      <c r="AR1247" s="2">
        <f t="shared" si="901"/>
        <v>6023.64</v>
      </c>
      <c r="AS1247" s="2">
        <f t="shared" si="901"/>
        <v>6023.64</v>
      </c>
      <c r="AT1247" s="2">
        <f t="shared" si="901"/>
        <v>0</v>
      </c>
      <c r="AU1247" s="2">
        <f t="shared" ref="AU1247:BZ1247" si="902">AU1261</f>
        <v>0</v>
      </c>
      <c r="AV1247" s="2">
        <f t="shared" si="902"/>
        <v>0</v>
      </c>
      <c r="AW1247" s="2">
        <f t="shared" si="902"/>
        <v>0</v>
      </c>
      <c r="AX1247" s="2">
        <f t="shared" si="902"/>
        <v>0</v>
      </c>
      <c r="AY1247" s="2">
        <f t="shared" si="902"/>
        <v>0</v>
      </c>
      <c r="AZ1247" s="2">
        <f t="shared" si="902"/>
        <v>0</v>
      </c>
      <c r="BA1247" s="2">
        <f t="shared" si="902"/>
        <v>0</v>
      </c>
      <c r="BB1247" s="2">
        <f t="shared" si="902"/>
        <v>0</v>
      </c>
      <c r="BC1247" s="2">
        <f t="shared" si="902"/>
        <v>0</v>
      </c>
      <c r="BD1247" s="2">
        <f t="shared" si="902"/>
        <v>0</v>
      </c>
      <c r="BE1247" s="2">
        <f t="shared" si="902"/>
        <v>0</v>
      </c>
      <c r="BF1247" s="2">
        <f t="shared" si="902"/>
        <v>0</v>
      </c>
      <c r="BG1247" s="2">
        <f t="shared" si="902"/>
        <v>0</v>
      </c>
      <c r="BH1247" s="2">
        <f t="shared" si="902"/>
        <v>0</v>
      </c>
      <c r="BI1247" s="2">
        <f t="shared" si="902"/>
        <v>0</v>
      </c>
      <c r="BJ1247" s="2">
        <f t="shared" si="902"/>
        <v>0</v>
      </c>
      <c r="BK1247" s="2">
        <f t="shared" si="902"/>
        <v>0</v>
      </c>
      <c r="BL1247" s="2">
        <f t="shared" si="902"/>
        <v>0</v>
      </c>
      <c r="BM1247" s="2">
        <f t="shared" si="902"/>
        <v>0</v>
      </c>
      <c r="BN1247" s="2">
        <f t="shared" si="902"/>
        <v>0</v>
      </c>
      <c r="BO1247" s="2">
        <f t="shared" si="902"/>
        <v>0</v>
      </c>
      <c r="BP1247" s="2">
        <f t="shared" si="902"/>
        <v>0</v>
      </c>
      <c r="BQ1247" s="2">
        <f t="shared" si="902"/>
        <v>0</v>
      </c>
      <c r="BR1247" s="2">
        <f t="shared" si="902"/>
        <v>0</v>
      </c>
      <c r="BS1247" s="2">
        <f t="shared" si="902"/>
        <v>0</v>
      </c>
      <c r="BT1247" s="2">
        <f t="shared" si="902"/>
        <v>0</v>
      </c>
      <c r="BU1247" s="2">
        <f t="shared" si="902"/>
        <v>0</v>
      </c>
      <c r="BV1247" s="2">
        <f t="shared" si="902"/>
        <v>0</v>
      </c>
      <c r="BW1247" s="2">
        <f t="shared" si="902"/>
        <v>0</v>
      </c>
      <c r="BX1247" s="2">
        <f t="shared" si="902"/>
        <v>0</v>
      </c>
      <c r="BY1247" s="2">
        <f t="shared" si="902"/>
        <v>0</v>
      </c>
      <c r="BZ1247" s="2">
        <f t="shared" si="902"/>
        <v>0</v>
      </c>
      <c r="CA1247" s="2">
        <f t="shared" ref="CA1247:DF1247" si="903">CA1261</f>
        <v>6023.64</v>
      </c>
      <c r="CB1247" s="2">
        <f t="shared" si="903"/>
        <v>6023.64</v>
      </c>
      <c r="CC1247" s="2">
        <f t="shared" si="903"/>
        <v>0</v>
      </c>
      <c r="CD1247" s="2">
        <f t="shared" si="903"/>
        <v>0</v>
      </c>
      <c r="CE1247" s="2">
        <f t="shared" si="903"/>
        <v>0</v>
      </c>
      <c r="CF1247" s="2">
        <f t="shared" si="903"/>
        <v>0</v>
      </c>
      <c r="CG1247" s="2">
        <f t="shared" si="903"/>
        <v>0</v>
      </c>
      <c r="CH1247" s="2">
        <f t="shared" si="903"/>
        <v>0</v>
      </c>
      <c r="CI1247" s="2">
        <f t="shared" si="903"/>
        <v>0</v>
      </c>
      <c r="CJ1247" s="2">
        <f t="shared" si="903"/>
        <v>0</v>
      </c>
      <c r="CK1247" s="2">
        <f t="shared" si="903"/>
        <v>0</v>
      </c>
      <c r="CL1247" s="2">
        <f t="shared" si="903"/>
        <v>0</v>
      </c>
      <c r="CM1247" s="2">
        <f t="shared" si="903"/>
        <v>0</v>
      </c>
      <c r="CN1247" s="2">
        <f t="shared" si="903"/>
        <v>0</v>
      </c>
      <c r="CO1247" s="2">
        <f t="shared" si="903"/>
        <v>0</v>
      </c>
      <c r="CP1247" s="2">
        <f t="shared" si="903"/>
        <v>0</v>
      </c>
      <c r="CQ1247" s="2">
        <f t="shared" si="903"/>
        <v>0</v>
      </c>
      <c r="CR1247" s="2">
        <f t="shared" si="903"/>
        <v>0</v>
      </c>
      <c r="CS1247" s="2">
        <f t="shared" si="903"/>
        <v>0</v>
      </c>
      <c r="CT1247" s="2">
        <f t="shared" si="903"/>
        <v>0</v>
      </c>
      <c r="CU1247" s="2">
        <f t="shared" si="903"/>
        <v>0</v>
      </c>
      <c r="CV1247" s="2">
        <f t="shared" si="903"/>
        <v>0</v>
      </c>
      <c r="CW1247" s="2">
        <f t="shared" si="903"/>
        <v>0</v>
      </c>
      <c r="CX1247" s="2">
        <f t="shared" si="903"/>
        <v>0</v>
      </c>
      <c r="CY1247" s="2">
        <f t="shared" si="903"/>
        <v>0</v>
      </c>
      <c r="CZ1247" s="2">
        <f t="shared" si="903"/>
        <v>0</v>
      </c>
      <c r="DA1247" s="2">
        <f t="shared" si="903"/>
        <v>0</v>
      </c>
      <c r="DB1247" s="2">
        <f t="shared" si="903"/>
        <v>0</v>
      </c>
      <c r="DC1247" s="2">
        <f t="shared" si="903"/>
        <v>0</v>
      </c>
      <c r="DD1247" s="2">
        <f t="shared" si="903"/>
        <v>0</v>
      </c>
      <c r="DE1247" s="2">
        <f t="shared" si="903"/>
        <v>0</v>
      </c>
      <c r="DF1247" s="2">
        <f t="shared" si="903"/>
        <v>0</v>
      </c>
      <c r="DG1247" s="3">
        <f t="shared" ref="DG1247:EL1247" si="904">DG1261</f>
        <v>0</v>
      </c>
      <c r="DH1247" s="3">
        <f t="shared" si="904"/>
        <v>0</v>
      </c>
      <c r="DI1247" s="3">
        <f t="shared" si="904"/>
        <v>0</v>
      </c>
      <c r="DJ1247" s="3">
        <f t="shared" si="904"/>
        <v>0</v>
      </c>
      <c r="DK1247" s="3">
        <f t="shared" si="904"/>
        <v>0</v>
      </c>
      <c r="DL1247" s="3">
        <f t="shared" si="904"/>
        <v>0</v>
      </c>
      <c r="DM1247" s="3">
        <f t="shared" si="904"/>
        <v>0</v>
      </c>
      <c r="DN1247" s="3">
        <f t="shared" si="904"/>
        <v>0</v>
      </c>
      <c r="DO1247" s="3">
        <f t="shared" si="904"/>
        <v>0</v>
      </c>
      <c r="DP1247" s="3">
        <f t="shared" si="904"/>
        <v>0</v>
      </c>
      <c r="DQ1247" s="3">
        <f t="shared" si="904"/>
        <v>0</v>
      </c>
      <c r="DR1247" s="3">
        <f t="shared" si="904"/>
        <v>0</v>
      </c>
      <c r="DS1247" s="3">
        <f t="shared" si="904"/>
        <v>0</v>
      </c>
      <c r="DT1247" s="3">
        <f t="shared" si="904"/>
        <v>0</v>
      </c>
      <c r="DU1247" s="3">
        <f t="shared" si="904"/>
        <v>0</v>
      </c>
      <c r="DV1247" s="3">
        <f t="shared" si="904"/>
        <v>0</v>
      </c>
      <c r="DW1247" s="3">
        <f t="shared" si="904"/>
        <v>0</v>
      </c>
      <c r="DX1247" s="3">
        <f t="shared" si="904"/>
        <v>0</v>
      </c>
      <c r="DY1247" s="3">
        <f t="shared" si="904"/>
        <v>0</v>
      </c>
      <c r="DZ1247" s="3">
        <f t="shared" si="904"/>
        <v>0</v>
      </c>
      <c r="EA1247" s="3">
        <f t="shared" si="904"/>
        <v>0</v>
      </c>
      <c r="EB1247" s="3">
        <f t="shared" si="904"/>
        <v>0</v>
      </c>
      <c r="EC1247" s="3">
        <f t="shared" si="904"/>
        <v>0</v>
      </c>
      <c r="ED1247" s="3">
        <f t="shared" si="904"/>
        <v>0</v>
      </c>
      <c r="EE1247" s="3">
        <f t="shared" si="904"/>
        <v>0</v>
      </c>
      <c r="EF1247" s="3">
        <f t="shared" si="904"/>
        <v>0</v>
      </c>
      <c r="EG1247" s="3">
        <f t="shared" si="904"/>
        <v>0</v>
      </c>
      <c r="EH1247" s="3">
        <f t="shared" si="904"/>
        <v>0</v>
      </c>
      <c r="EI1247" s="3">
        <f t="shared" si="904"/>
        <v>0</v>
      </c>
      <c r="EJ1247" s="3">
        <f t="shared" si="904"/>
        <v>0</v>
      </c>
      <c r="EK1247" s="3">
        <f t="shared" si="904"/>
        <v>0</v>
      </c>
      <c r="EL1247" s="3">
        <f t="shared" si="904"/>
        <v>0</v>
      </c>
      <c r="EM1247" s="3">
        <f t="shared" ref="EM1247:FR1247" si="905">EM1261</f>
        <v>0</v>
      </c>
      <c r="EN1247" s="3">
        <f t="shared" si="905"/>
        <v>0</v>
      </c>
      <c r="EO1247" s="3">
        <f t="shared" si="905"/>
        <v>0</v>
      </c>
      <c r="EP1247" s="3">
        <f t="shared" si="905"/>
        <v>0</v>
      </c>
      <c r="EQ1247" s="3">
        <f t="shared" si="905"/>
        <v>0</v>
      </c>
      <c r="ER1247" s="3">
        <f t="shared" si="905"/>
        <v>0</v>
      </c>
      <c r="ES1247" s="3">
        <f t="shared" si="905"/>
        <v>0</v>
      </c>
      <c r="ET1247" s="3">
        <f t="shared" si="905"/>
        <v>0</v>
      </c>
      <c r="EU1247" s="3">
        <f t="shared" si="905"/>
        <v>0</v>
      </c>
      <c r="EV1247" s="3">
        <f t="shared" si="905"/>
        <v>0</v>
      </c>
      <c r="EW1247" s="3">
        <f t="shared" si="905"/>
        <v>0</v>
      </c>
      <c r="EX1247" s="3">
        <f t="shared" si="905"/>
        <v>0</v>
      </c>
      <c r="EY1247" s="3">
        <f t="shared" si="905"/>
        <v>0</v>
      </c>
      <c r="EZ1247" s="3">
        <f t="shared" si="905"/>
        <v>0</v>
      </c>
      <c r="FA1247" s="3">
        <f t="shared" si="905"/>
        <v>0</v>
      </c>
      <c r="FB1247" s="3">
        <f t="shared" si="905"/>
        <v>0</v>
      </c>
      <c r="FC1247" s="3">
        <f t="shared" si="905"/>
        <v>0</v>
      </c>
      <c r="FD1247" s="3">
        <f t="shared" si="905"/>
        <v>0</v>
      </c>
      <c r="FE1247" s="3">
        <f t="shared" si="905"/>
        <v>0</v>
      </c>
      <c r="FF1247" s="3">
        <f t="shared" si="905"/>
        <v>0</v>
      </c>
      <c r="FG1247" s="3">
        <f t="shared" si="905"/>
        <v>0</v>
      </c>
      <c r="FH1247" s="3">
        <f t="shared" si="905"/>
        <v>0</v>
      </c>
      <c r="FI1247" s="3">
        <f t="shared" si="905"/>
        <v>0</v>
      </c>
      <c r="FJ1247" s="3">
        <f t="shared" si="905"/>
        <v>0</v>
      </c>
      <c r="FK1247" s="3">
        <f t="shared" si="905"/>
        <v>0</v>
      </c>
      <c r="FL1247" s="3">
        <f t="shared" si="905"/>
        <v>0</v>
      </c>
      <c r="FM1247" s="3">
        <f t="shared" si="905"/>
        <v>0</v>
      </c>
      <c r="FN1247" s="3">
        <f t="shared" si="905"/>
        <v>0</v>
      </c>
      <c r="FO1247" s="3">
        <f t="shared" si="905"/>
        <v>0</v>
      </c>
      <c r="FP1247" s="3">
        <f t="shared" si="905"/>
        <v>0</v>
      </c>
      <c r="FQ1247" s="3">
        <f t="shared" si="905"/>
        <v>0</v>
      </c>
      <c r="FR1247" s="3">
        <f t="shared" si="905"/>
        <v>0</v>
      </c>
      <c r="FS1247" s="3">
        <f t="shared" ref="FS1247:GX1247" si="906">FS1261</f>
        <v>0</v>
      </c>
      <c r="FT1247" s="3">
        <f t="shared" si="906"/>
        <v>0</v>
      </c>
      <c r="FU1247" s="3">
        <f t="shared" si="906"/>
        <v>0</v>
      </c>
      <c r="FV1247" s="3">
        <f t="shared" si="906"/>
        <v>0</v>
      </c>
      <c r="FW1247" s="3">
        <f t="shared" si="906"/>
        <v>0</v>
      </c>
      <c r="FX1247" s="3">
        <f t="shared" si="906"/>
        <v>0</v>
      </c>
      <c r="FY1247" s="3">
        <f t="shared" si="906"/>
        <v>0</v>
      </c>
      <c r="FZ1247" s="3">
        <f t="shared" si="906"/>
        <v>0</v>
      </c>
      <c r="GA1247" s="3">
        <f t="shared" si="906"/>
        <v>0</v>
      </c>
      <c r="GB1247" s="3">
        <f t="shared" si="906"/>
        <v>0</v>
      </c>
      <c r="GC1247" s="3">
        <f t="shared" si="906"/>
        <v>0</v>
      </c>
      <c r="GD1247" s="3">
        <f t="shared" si="906"/>
        <v>0</v>
      </c>
      <c r="GE1247" s="3">
        <f t="shared" si="906"/>
        <v>0</v>
      </c>
      <c r="GF1247" s="3">
        <f t="shared" si="906"/>
        <v>0</v>
      </c>
      <c r="GG1247" s="3">
        <f t="shared" si="906"/>
        <v>0</v>
      </c>
      <c r="GH1247" s="3">
        <f t="shared" si="906"/>
        <v>0</v>
      </c>
      <c r="GI1247" s="3">
        <f t="shared" si="906"/>
        <v>0</v>
      </c>
      <c r="GJ1247" s="3">
        <f t="shared" si="906"/>
        <v>0</v>
      </c>
      <c r="GK1247" s="3">
        <f t="shared" si="906"/>
        <v>0</v>
      </c>
      <c r="GL1247" s="3">
        <f t="shared" si="906"/>
        <v>0</v>
      </c>
      <c r="GM1247" s="3">
        <f t="shared" si="906"/>
        <v>0</v>
      </c>
      <c r="GN1247" s="3">
        <f t="shared" si="906"/>
        <v>0</v>
      </c>
      <c r="GO1247" s="3">
        <f t="shared" si="906"/>
        <v>0</v>
      </c>
      <c r="GP1247" s="3">
        <f t="shared" si="906"/>
        <v>0</v>
      </c>
      <c r="GQ1247" s="3">
        <f t="shared" si="906"/>
        <v>0</v>
      </c>
      <c r="GR1247" s="3">
        <f t="shared" si="906"/>
        <v>0</v>
      </c>
      <c r="GS1247" s="3">
        <f t="shared" si="906"/>
        <v>0</v>
      </c>
      <c r="GT1247" s="3">
        <f t="shared" si="906"/>
        <v>0</v>
      </c>
      <c r="GU1247" s="3">
        <f t="shared" si="906"/>
        <v>0</v>
      </c>
      <c r="GV1247" s="3">
        <f t="shared" si="906"/>
        <v>0</v>
      </c>
      <c r="GW1247" s="3">
        <f t="shared" si="906"/>
        <v>0</v>
      </c>
      <c r="GX1247" s="3">
        <f t="shared" si="906"/>
        <v>0</v>
      </c>
    </row>
    <row r="1249" spans="1:245">
      <c r="A1249">
        <v>17</v>
      </c>
      <c r="B1249">
        <v>0</v>
      </c>
      <c r="C1249">
        <f>ROW(SmtRes!A1377)</f>
        <v>1377</v>
      </c>
      <c r="D1249">
        <f>ROW(EtalonRes!A1360)</f>
        <v>1360</v>
      </c>
      <c r="E1249" t="s">
        <v>16</v>
      </c>
      <c r="F1249" t="s">
        <v>17</v>
      </c>
      <c r="G1249" t="s">
        <v>18</v>
      </c>
      <c r="H1249" t="s">
        <v>19</v>
      </c>
      <c r="I1249">
        <f>ROUND(18/100,9)</f>
        <v>0.18</v>
      </c>
      <c r="J1249">
        <v>0</v>
      </c>
      <c r="O1249">
        <f t="shared" ref="O1249:O1259" si="907">ROUND(CP1249,2)</f>
        <v>357.33</v>
      </c>
      <c r="P1249">
        <f t="shared" ref="P1249:P1259" si="908">ROUND(CQ1249*I1249,2)</f>
        <v>0</v>
      </c>
      <c r="Q1249">
        <f t="shared" ref="Q1249:Q1259" si="909">ROUND(CR1249*I1249,2)</f>
        <v>0</v>
      </c>
      <c r="R1249">
        <f t="shared" ref="R1249:R1259" si="910">ROUND(CS1249*I1249,2)</f>
        <v>0</v>
      </c>
      <c r="S1249">
        <f t="shared" ref="S1249:S1259" si="911">ROUND(CT1249*I1249,2)</f>
        <v>357.33</v>
      </c>
      <c r="T1249">
        <f t="shared" ref="T1249:T1259" si="912">ROUND(CU1249*I1249,2)</f>
        <v>0</v>
      </c>
      <c r="U1249">
        <f t="shared" ref="U1249:U1259" si="913">CV1249*I1249</f>
        <v>1.3805999999999998</v>
      </c>
      <c r="V1249">
        <f t="shared" ref="V1249:V1259" si="914">CW1249*I1249</f>
        <v>0</v>
      </c>
      <c r="W1249">
        <f t="shared" ref="W1249:W1259" si="915">ROUND(CX1249*I1249,2)</f>
        <v>0</v>
      </c>
      <c r="X1249">
        <f t="shared" ref="X1249:X1259" si="916">ROUND(CY1249,2)</f>
        <v>242.98</v>
      </c>
      <c r="Y1249">
        <f t="shared" ref="Y1249:Y1259" si="917">ROUND(CZ1249,2)</f>
        <v>192.96</v>
      </c>
      <c r="AA1249">
        <v>35806607</v>
      </c>
      <c r="AB1249">
        <f t="shared" ref="AB1249:AB1259" si="918">ROUND((AC1249+AD1249+AF1249),2)</f>
        <v>59.83</v>
      </c>
      <c r="AC1249">
        <f t="shared" ref="AC1249:AC1259" si="919">ROUND((ES1249),2)</f>
        <v>0</v>
      </c>
      <c r="AD1249">
        <f t="shared" ref="AD1249:AD1259" si="920">ROUND((((ET1249)-(EU1249))+AE1249),2)</f>
        <v>0</v>
      </c>
      <c r="AE1249">
        <f t="shared" ref="AE1249:AE1259" si="921">ROUND((EU1249),2)</f>
        <v>0</v>
      </c>
      <c r="AF1249">
        <f t="shared" ref="AF1249:AF1259" si="922">ROUND((EV1249),2)</f>
        <v>59.83</v>
      </c>
      <c r="AG1249">
        <f t="shared" ref="AG1249:AG1259" si="923">ROUND((AP1249),2)</f>
        <v>0</v>
      </c>
      <c r="AH1249">
        <f t="shared" ref="AH1249:AH1259" si="924">(EW1249)</f>
        <v>7.67</v>
      </c>
      <c r="AI1249">
        <f t="shared" ref="AI1249:AI1259" si="925">(EX1249)</f>
        <v>0</v>
      </c>
      <c r="AJ1249">
        <f t="shared" ref="AJ1249:AJ1259" si="926">(AS1249)</f>
        <v>0</v>
      </c>
      <c r="AK1249">
        <v>59.83</v>
      </c>
      <c r="AL1249">
        <v>0</v>
      </c>
      <c r="AM1249">
        <v>0</v>
      </c>
      <c r="AN1249">
        <v>0</v>
      </c>
      <c r="AO1249">
        <v>59.83</v>
      </c>
      <c r="AP1249">
        <v>0</v>
      </c>
      <c r="AQ1249">
        <v>7.67</v>
      </c>
      <c r="AR1249">
        <v>0</v>
      </c>
      <c r="AS1249">
        <v>0</v>
      </c>
      <c r="AT1249">
        <v>68</v>
      </c>
      <c r="AU1249">
        <v>54</v>
      </c>
      <c r="AV1249">
        <v>1</v>
      </c>
      <c r="AW1249">
        <v>1</v>
      </c>
      <c r="AZ1249">
        <v>1</v>
      </c>
      <c r="BA1249">
        <v>33.18</v>
      </c>
      <c r="BB1249">
        <v>1</v>
      </c>
      <c r="BC1249">
        <v>1</v>
      </c>
      <c r="BD1249" t="s">
        <v>3</v>
      </c>
      <c r="BE1249" t="s">
        <v>3</v>
      </c>
      <c r="BF1249" t="s">
        <v>3</v>
      </c>
      <c r="BG1249" t="s">
        <v>3</v>
      </c>
      <c r="BH1249">
        <v>0</v>
      </c>
      <c r="BI1249">
        <v>1</v>
      </c>
      <c r="BJ1249" t="s">
        <v>20</v>
      </c>
      <c r="BM1249">
        <v>57001</v>
      </c>
      <c r="BN1249">
        <v>0</v>
      </c>
      <c r="BO1249" t="s">
        <v>17</v>
      </c>
      <c r="BP1249">
        <v>1</v>
      </c>
      <c r="BQ1249">
        <v>6</v>
      </c>
      <c r="BR1249">
        <v>0</v>
      </c>
      <c r="BS1249">
        <v>33.18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80</v>
      </c>
      <c r="CA1249">
        <v>68</v>
      </c>
      <c r="CE1249">
        <v>0</v>
      </c>
      <c r="CF1249">
        <v>0</v>
      </c>
      <c r="CG1249">
        <v>0</v>
      </c>
      <c r="CM1249">
        <v>0</v>
      </c>
      <c r="CN1249" t="s">
        <v>3</v>
      </c>
      <c r="CO1249">
        <v>0</v>
      </c>
      <c r="CP1249">
        <f t="shared" ref="CP1249:CP1259" si="927">(P1249+Q1249+S1249)</f>
        <v>357.33</v>
      </c>
      <c r="CQ1249">
        <f t="shared" ref="CQ1249:CQ1259" si="928">AC1249*BC1249</f>
        <v>0</v>
      </c>
      <c r="CR1249">
        <f t="shared" ref="CR1249:CR1259" si="929">AD1249*BB1249</f>
        <v>0</v>
      </c>
      <c r="CS1249">
        <f t="shared" ref="CS1249:CS1259" si="930">AE1249*BS1249</f>
        <v>0</v>
      </c>
      <c r="CT1249">
        <f t="shared" ref="CT1249:CT1259" si="931">AF1249*BA1249</f>
        <v>1985.1594</v>
      </c>
      <c r="CU1249">
        <f t="shared" ref="CU1249:CU1259" si="932">AG1249</f>
        <v>0</v>
      </c>
      <c r="CV1249">
        <f t="shared" ref="CV1249:CV1259" si="933">AH1249</f>
        <v>7.67</v>
      </c>
      <c r="CW1249">
        <f t="shared" ref="CW1249:CW1259" si="934">AI1249</f>
        <v>0</v>
      </c>
      <c r="CX1249">
        <f t="shared" ref="CX1249:CX1259" si="935">AJ1249</f>
        <v>0</v>
      </c>
      <c r="CY1249">
        <f t="shared" ref="CY1249:CY1259" si="936">(((S1249+R1249)*AT1249)/100)</f>
        <v>242.98439999999999</v>
      </c>
      <c r="CZ1249">
        <f t="shared" ref="CZ1249:CZ1259" si="937">(((S1249+R1249)*AU1249)/100)</f>
        <v>192.95820000000001</v>
      </c>
      <c r="DC1249" t="s">
        <v>3</v>
      </c>
      <c r="DD1249" t="s">
        <v>3</v>
      </c>
      <c r="DE1249" t="s">
        <v>3</v>
      </c>
      <c r="DF1249" t="s">
        <v>3</v>
      </c>
      <c r="DG1249" t="s">
        <v>3</v>
      </c>
      <c r="DH1249" t="s">
        <v>3</v>
      </c>
      <c r="DI1249" t="s">
        <v>3</v>
      </c>
      <c r="DJ1249" t="s">
        <v>3</v>
      </c>
      <c r="DK1249" t="s">
        <v>3</v>
      </c>
      <c r="DL1249" t="s">
        <v>3</v>
      </c>
      <c r="DM1249" t="s">
        <v>3</v>
      </c>
      <c r="DN1249">
        <v>0</v>
      </c>
      <c r="DO1249">
        <v>0</v>
      </c>
      <c r="DP1249">
        <v>1</v>
      </c>
      <c r="DQ1249">
        <v>1</v>
      </c>
      <c r="DU1249">
        <v>1013</v>
      </c>
      <c r="DV1249" t="s">
        <v>19</v>
      </c>
      <c r="DW1249" t="s">
        <v>19</v>
      </c>
      <c r="DX1249">
        <v>1</v>
      </c>
      <c r="DZ1249" t="s">
        <v>3</v>
      </c>
      <c r="EA1249" t="s">
        <v>3</v>
      </c>
      <c r="EB1249" t="s">
        <v>3</v>
      </c>
      <c r="EC1249" t="s">
        <v>3</v>
      </c>
      <c r="EE1249">
        <v>29085590</v>
      </c>
      <c r="EF1249">
        <v>6</v>
      </c>
      <c r="EG1249" t="s">
        <v>21</v>
      </c>
      <c r="EH1249">
        <v>0</v>
      </c>
      <c r="EI1249" t="s">
        <v>3</v>
      </c>
      <c r="EJ1249">
        <v>1</v>
      </c>
      <c r="EK1249">
        <v>57001</v>
      </c>
      <c r="EL1249" t="s">
        <v>22</v>
      </c>
      <c r="EM1249" t="s">
        <v>23</v>
      </c>
      <c r="EO1249" t="s">
        <v>3</v>
      </c>
      <c r="EQ1249">
        <v>0</v>
      </c>
      <c r="ER1249">
        <v>59.83</v>
      </c>
      <c r="ES1249">
        <v>0</v>
      </c>
      <c r="ET1249">
        <v>0</v>
      </c>
      <c r="EU1249">
        <v>0</v>
      </c>
      <c r="EV1249">
        <v>59.83</v>
      </c>
      <c r="EW1249">
        <v>7.67</v>
      </c>
      <c r="EX1249">
        <v>0</v>
      </c>
      <c r="EY1249">
        <v>0</v>
      </c>
      <c r="FQ1249">
        <v>0</v>
      </c>
      <c r="FR1249">
        <f t="shared" ref="FR1249:FR1259" si="938">ROUND(IF(AND(BH1249=3,BI1249=3),P1249,0),2)</f>
        <v>0</v>
      </c>
      <c r="FS1249">
        <v>0</v>
      </c>
      <c r="FV1249" t="s">
        <v>24</v>
      </c>
      <c r="FW1249" t="s">
        <v>25</v>
      </c>
      <c r="FX1249">
        <v>80</v>
      </c>
      <c r="FY1249">
        <v>68</v>
      </c>
      <c r="GA1249" t="s">
        <v>3</v>
      </c>
      <c r="GD1249">
        <v>1</v>
      </c>
      <c r="GF1249">
        <v>1095792533</v>
      </c>
      <c r="GG1249">
        <v>2</v>
      </c>
      <c r="GH1249">
        <v>1</v>
      </c>
      <c r="GI1249">
        <v>2</v>
      </c>
      <c r="GJ1249">
        <v>0</v>
      </c>
      <c r="GK1249">
        <v>0</v>
      </c>
      <c r="GL1249">
        <f t="shared" ref="GL1249:GL1259" si="939">ROUND(IF(AND(BH1249=3,BI1249=3,FS1249&lt;&gt;0),P1249,0),2)</f>
        <v>0</v>
      </c>
      <c r="GM1249">
        <f t="shared" ref="GM1249:GM1259" si="940">ROUND(O1249+X1249+Y1249,2)+GX1249</f>
        <v>793.27</v>
      </c>
      <c r="GN1249">
        <f t="shared" ref="GN1249:GN1259" si="941">IF(OR(BI1249=0,BI1249=1),ROUND(O1249+X1249+Y1249,2),0)</f>
        <v>793.27</v>
      </c>
      <c r="GO1249">
        <f t="shared" ref="GO1249:GO1259" si="942">IF(BI1249=2,ROUND(O1249+X1249+Y1249,2),0)</f>
        <v>0</v>
      </c>
      <c r="GP1249">
        <f t="shared" ref="GP1249:GP1259" si="943">IF(BI1249=4,ROUND(O1249+X1249+Y1249,2)+GX1249,0)</f>
        <v>0</v>
      </c>
      <c r="GR1249">
        <v>0</v>
      </c>
      <c r="GS1249">
        <v>3</v>
      </c>
      <c r="GT1249">
        <v>0</v>
      </c>
      <c r="GU1249" t="s">
        <v>3</v>
      </c>
      <c r="GV1249">
        <f t="shared" ref="GV1249:GV1259" si="944">ROUND((GT1249),2)</f>
        <v>0</v>
      </c>
      <c r="GW1249">
        <v>1</v>
      </c>
      <c r="GX1249">
        <f t="shared" ref="GX1249:GX1259" si="945">ROUND(HC1249*I1249,2)</f>
        <v>0</v>
      </c>
      <c r="HA1249">
        <v>0</v>
      </c>
      <c r="HB1249">
        <v>0</v>
      </c>
      <c r="HC1249">
        <f t="shared" ref="HC1249:HC1259" si="946">GV1249*GW1249</f>
        <v>0</v>
      </c>
      <c r="HE1249" t="s">
        <v>3</v>
      </c>
      <c r="HF1249" t="s">
        <v>3</v>
      </c>
      <c r="IK1249">
        <v>0</v>
      </c>
    </row>
    <row r="1250" spans="1:245">
      <c r="A1250">
        <v>18</v>
      </c>
      <c r="B1250">
        <v>0</v>
      </c>
      <c r="C1250">
        <v>1377</v>
      </c>
      <c r="E1250" t="s">
        <v>26</v>
      </c>
      <c r="F1250" t="s">
        <v>27</v>
      </c>
      <c r="G1250" t="s">
        <v>28</v>
      </c>
      <c r="H1250" t="s">
        <v>29</v>
      </c>
      <c r="I1250">
        <f>I1249*J1250</f>
        <v>0.126</v>
      </c>
      <c r="J1250">
        <v>0.70000000000000007</v>
      </c>
      <c r="O1250">
        <f t="shared" si="907"/>
        <v>0</v>
      </c>
      <c r="P1250">
        <f t="shared" si="908"/>
        <v>0</v>
      </c>
      <c r="Q1250">
        <f t="shared" si="909"/>
        <v>0</v>
      </c>
      <c r="R1250">
        <f t="shared" si="910"/>
        <v>0</v>
      </c>
      <c r="S1250">
        <f t="shared" si="911"/>
        <v>0</v>
      </c>
      <c r="T1250">
        <f t="shared" si="912"/>
        <v>0</v>
      </c>
      <c r="U1250">
        <f t="shared" si="913"/>
        <v>0</v>
      </c>
      <c r="V1250">
        <f t="shared" si="914"/>
        <v>0</v>
      </c>
      <c r="W1250">
        <f t="shared" si="915"/>
        <v>0</v>
      </c>
      <c r="X1250">
        <f t="shared" si="916"/>
        <v>0</v>
      </c>
      <c r="Y1250">
        <f t="shared" si="917"/>
        <v>0</v>
      </c>
      <c r="AA1250">
        <v>35806607</v>
      </c>
      <c r="AB1250">
        <f t="shared" si="918"/>
        <v>0</v>
      </c>
      <c r="AC1250">
        <f t="shared" si="919"/>
        <v>0</v>
      </c>
      <c r="AD1250">
        <f t="shared" si="920"/>
        <v>0</v>
      </c>
      <c r="AE1250">
        <f t="shared" si="921"/>
        <v>0</v>
      </c>
      <c r="AF1250">
        <f t="shared" si="922"/>
        <v>0</v>
      </c>
      <c r="AG1250">
        <f t="shared" si="923"/>
        <v>0</v>
      </c>
      <c r="AH1250">
        <f t="shared" si="924"/>
        <v>0</v>
      </c>
      <c r="AI1250">
        <f t="shared" si="925"/>
        <v>0</v>
      </c>
      <c r="AJ1250">
        <f t="shared" si="926"/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1</v>
      </c>
      <c r="AW1250">
        <v>1</v>
      </c>
      <c r="AZ1250">
        <v>1</v>
      </c>
      <c r="BA1250">
        <v>1</v>
      </c>
      <c r="BB1250">
        <v>1</v>
      </c>
      <c r="BC1250">
        <v>1</v>
      </c>
      <c r="BD1250" t="s">
        <v>3</v>
      </c>
      <c r="BE1250" t="s">
        <v>3</v>
      </c>
      <c r="BF1250" t="s">
        <v>3</v>
      </c>
      <c r="BG1250" t="s">
        <v>3</v>
      </c>
      <c r="BH1250">
        <v>3</v>
      </c>
      <c r="BI1250">
        <v>2</v>
      </c>
      <c r="BJ1250" t="s">
        <v>30</v>
      </c>
      <c r="BM1250">
        <v>500002</v>
      </c>
      <c r="BN1250">
        <v>0</v>
      </c>
      <c r="BO1250" t="s">
        <v>3</v>
      </c>
      <c r="BP1250">
        <v>0</v>
      </c>
      <c r="BQ1250">
        <v>12</v>
      </c>
      <c r="BR1250">
        <v>0</v>
      </c>
      <c r="BS1250">
        <v>1</v>
      </c>
      <c r="BT1250">
        <v>1</v>
      </c>
      <c r="BU1250">
        <v>1</v>
      </c>
      <c r="BV1250">
        <v>1</v>
      </c>
      <c r="BW1250">
        <v>1</v>
      </c>
      <c r="BX1250">
        <v>1</v>
      </c>
      <c r="BY1250" t="s">
        <v>3</v>
      </c>
      <c r="BZ1250">
        <v>0</v>
      </c>
      <c r="CA1250">
        <v>0</v>
      </c>
      <c r="CE1250">
        <v>0</v>
      </c>
      <c r="CF1250">
        <v>0</v>
      </c>
      <c r="CG1250">
        <v>0</v>
      </c>
      <c r="CM1250">
        <v>0</v>
      </c>
      <c r="CN1250" t="s">
        <v>3</v>
      </c>
      <c r="CO1250">
        <v>0</v>
      </c>
      <c r="CP1250">
        <f t="shared" si="927"/>
        <v>0</v>
      </c>
      <c r="CQ1250">
        <f t="shared" si="928"/>
        <v>0</v>
      </c>
      <c r="CR1250">
        <f t="shared" si="929"/>
        <v>0</v>
      </c>
      <c r="CS1250">
        <f t="shared" si="930"/>
        <v>0</v>
      </c>
      <c r="CT1250">
        <f t="shared" si="931"/>
        <v>0</v>
      </c>
      <c r="CU1250">
        <f t="shared" si="932"/>
        <v>0</v>
      </c>
      <c r="CV1250">
        <f t="shared" si="933"/>
        <v>0</v>
      </c>
      <c r="CW1250">
        <f t="shared" si="934"/>
        <v>0</v>
      </c>
      <c r="CX1250">
        <f t="shared" si="935"/>
        <v>0</v>
      </c>
      <c r="CY1250">
        <f t="shared" si="936"/>
        <v>0</v>
      </c>
      <c r="CZ1250">
        <f t="shared" si="937"/>
        <v>0</v>
      </c>
      <c r="DC1250" t="s">
        <v>3</v>
      </c>
      <c r="DD1250" t="s">
        <v>3</v>
      </c>
      <c r="DE1250" t="s">
        <v>3</v>
      </c>
      <c r="DF1250" t="s">
        <v>3</v>
      </c>
      <c r="DG1250" t="s">
        <v>3</v>
      </c>
      <c r="DH1250" t="s">
        <v>3</v>
      </c>
      <c r="DI1250" t="s">
        <v>3</v>
      </c>
      <c r="DJ1250" t="s">
        <v>3</v>
      </c>
      <c r="DK1250" t="s">
        <v>3</v>
      </c>
      <c r="DL1250" t="s">
        <v>3</v>
      </c>
      <c r="DM1250" t="s">
        <v>3</v>
      </c>
      <c r="DN1250">
        <v>0</v>
      </c>
      <c r="DO1250">
        <v>0</v>
      </c>
      <c r="DP1250">
        <v>1</v>
      </c>
      <c r="DQ1250">
        <v>1</v>
      </c>
      <c r="DU1250">
        <v>1009</v>
      </c>
      <c r="DV1250" t="s">
        <v>29</v>
      </c>
      <c r="DW1250" t="s">
        <v>29</v>
      </c>
      <c r="DX1250">
        <v>1000</v>
      </c>
      <c r="DZ1250" t="s">
        <v>3</v>
      </c>
      <c r="EA1250" t="s">
        <v>3</v>
      </c>
      <c r="EB1250" t="s">
        <v>3</v>
      </c>
      <c r="EC1250" t="s">
        <v>3</v>
      </c>
      <c r="EE1250">
        <v>29085444</v>
      </c>
      <c r="EF1250">
        <v>12</v>
      </c>
      <c r="EG1250" t="s">
        <v>31</v>
      </c>
      <c r="EH1250">
        <v>0</v>
      </c>
      <c r="EI1250" t="s">
        <v>3</v>
      </c>
      <c r="EJ1250">
        <v>2</v>
      </c>
      <c r="EK1250">
        <v>500002</v>
      </c>
      <c r="EL1250" t="s">
        <v>32</v>
      </c>
      <c r="EM1250" t="s">
        <v>33</v>
      </c>
      <c r="EO1250" t="s">
        <v>3</v>
      </c>
      <c r="EQ1250">
        <v>0</v>
      </c>
      <c r="ER1250">
        <v>0</v>
      </c>
      <c r="ES1250">
        <v>0</v>
      </c>
      <c r="ET1250">
        <v>0</v>
      </c>
      <c r="EU1250">
        <v>0</v>
      </c>
      <c r="EV1250">
        <v>0</v>
      </c>
      <c r="EW1250">
        <v>0</v>
      </c>
      <c r="EX1250">
        <v>0</v>
      </c>
      <c r="FQ1250">
        <v>0</v>
      </c>
      <c r="FR1250">
        <f t="shared" si="938"/>
        <v>0</v>
      </c>
      <c r="FS1250">
        <v>0</v>
      </c>
      <c r="FX1250">
        <v>0</v>
      </c>
      <c r="FY1250">
        <v>0</v>
      </c>
      <c r="GA1250" t="s">
        <v>3</v>
      </c>
      <c r="GD1250">
        <v>1</v>
      </c>
      <c r="GF1250">
        <v>-304821490</v>
      </c>
      <c r="GG1250">
        <v>2</v>
      </c>
      <c r="GH1250">
        <v>1</v>
      </c>
      <c r="GI1250">
        <v>-2</v>
      </c>
      <c r="GJ1250">
        <v>0</v>
      </c>
      <c r="GK1250">
        <v>0</v>
      </c>
      <c r="GL1250">
        <f t="shared" si="939"/>
        <v>0</v>
      </c>
      <c r="GM1250">
        <f t="shared" si="940"/>
        <v>0</v>
      </c>
      <c r="GN1250">
        <f t="shared" si="941"/>
        <v>0</v>
      </c>
      <c r="GO1250">
        <f t="shared" si="942"/>
        <v>0</v>
      </c>
      <c r="GP1250">
        <f t="shared" si="943"/>
        <v>0</v>
      </c>
      <c r="GR1250">
        <v>0</v>
      </c>
      <c r="GS1250">
        <v>3</v>
      </c>
      <c r="GT1250">
        <v>0</v>
      </c>
      <c r="GU1250" t="s">
        <v>3</v>
      </c>
      <c r="GV1250">
        <f t="shared" si="944"/>
        <v>0</v>
      </c>
      <c r="GW1250">
        <v>1</v>
      </c>
      <c r="GX1250">
        <f t="shared" si="945"/>
        <v>0</v>
      </c>
      <c r="HA1250">
        <v>0</v>
      </c>
      <c r="HB1250">
        <v>0</v>
      </c>
      <c r="HC1250">
        <f t="shared" si="946"/>
        <v>0</v>
      </c>
      <c r="HE1250" t="s">
        <v>3</v>
      </c>
      <c r="HF1250" t="s">
        <v>3</v>
      </c>
      <c r="IK1250">
        <v>0</v>
      </c>
    </row>
    <row r="1251" spans="1:245">
      <c r="A1251">
        <v>17</v>
      </c>
      <c r="B1251">
        <v>0</v>
      </c>
      <c r="C1251">
        <f>ROW(SmtRes!A1381)</f>
        <v>1381</v>
      </c>
      <c r="D1251">
        <f>ROW(EtalonRes!A1364)</f>
        <v>1364</v>
      </c>
      <c r="E1251" t="s">
        <v>34</v>
      </c>
      <c r="F1251" t="s">
        <v>40</v>
      </c>
      <c r="G1251" t="s">
        <v>41</v>
      </c>
      <c r="H1251" t="s">
        <v>37</v>
      </c>
      <c r="I1251">
        <f>ROUND(18/100,9)</f>
        <v>0.18</v>
      </c>
      <c r="J1251">
        <v>0</v>
      </c>
      <c r="O1251">
        <f t="shared" si="907"/>
        <v>541.51</v>
      </c>
      <c r="P1251">
        <f t="shared" si="908"/>
        <v>0</v>
      </c>
      <c r="Q1251">
        <f t="shared" si="909"/>
        <v>10.92</v>
      </c>
      <c r="R1251">
        <f t="shared" si="910"/>
        <v>10.51</v>
      </c>
      <c r="S1251">
        <f t="shared" si="911"/>
        <v>530.59</v>
      </c>
      <c r="T1251">
        <f t="shared" si="912"/>
        <v>0</v>
      </c>
      <c r="U1251">
        <f t="shared" si="913"/>
        <v>2.0502000000000002</v>
      </c>
      <c r="V1251">
        <f t="shared" si="914"/>
        <v>2.3400000000000001E-2</v>
      </c>
      <c r="W1251">
        <f t="shared" si="915"/>
        <v>0</v>
      </c>
      <c r="X1251">
        <f t="shared" si="916"/>
        <v>367.95</v>
      </c>
      <c r="Y1251">
        <f t="shared" si="917"/>
        <v>292.19</v>
      </c>
      <c r="AA1251">
        <v>35806607</v>
      </c>
      <c r="AB1251">
        <f t="shared" si="918"/>
        <v>92.9</v>
      </c>
      <c r="AC1251">
        <f t="shared" si="919"/>
        <v>0</v>
      </c>
      <c r="AD1251">
        <f t="shared" si="920"/>
        <v>4.0599999999999996</v>
      </c>
      <c r="AE1251">
        <f t="shared" si="921"/>
        <v>1.76</v>
      </c>
      <c r="AF1251">
        <f t="shared" si="922"/>
        <v>88.84</v>
      </c>
      <c r="AG1251">
        <f t="shared" si="923"/>
        <v>0</v>
      </c>
      <c r="AH1251">
        <f t="shared" si="924"/>
        <v>11.39</v>
      </c>
      <c r="AI1251">
        <f t="shared" si="925"/>
        <v>0.13</v>
      </c>
      <c r="AJ1251">
        <f t="shared" si="926"/>
        <v>0</v>
      </c>
      <c r="AK1251">
        <v>92.9</v>
      </c>
      <c r="AL1251">
        <v>0</v>
      </c>
      <c r="AM1251">
        <v>4.0599999999999996</v>
      </c>
      <c r="AN1251">
        <v>1.76</v>
      </c>
      <c r="AO1251">
        <v>88.84</v>
      </c>
      <c r="AP1251">
        <v>0</v>
      </c>
      <c r="AQ1251">
        <v>11.39</v>
      </c>
      <c r="AR1251">
        <v>0.13</v>
      </c>
      <c r="AS1251">
        <v>0</v>
      </c>
      <c r="AT1251">
        <v>68</v>
      </c>
      <c r="AU1251">
        <v>54</v>
      </c>
      <c r="AV1251">
        <v>1</v>
      </c>
      <c r="AW1251">
        <v>1</v>
      </c>
      <c r="AZ1251">
        <v>1</v>
      </c>
      <c r="BA1251">
        <v>33.18</v>
      </c>
      <c r="BB1251">
        <v>14.94</v>
      </c>
      <c r="BC1251">
        <v>1</v>
      </c>
      <c r="BD1251" t="s">
        <v>3</v>
      </c>
      <c r="BE1251" t="s">
        <v>3</v>
      </c>
      <c r="BF1251" t="s">
        <v>3</v>
      </c>
      <c r="BG1251" t="s">
        <v>3</v>
      </c>
      <c r="BH1251">
        <v>0</v>
      </c>
      <c r="BI1251">
        <v>1</v>
      </c>
      <c r="BJ1251" t="s">
        <v>42</v>
      </c>
      <c r="BM1251">
        <v>57001</v>
      </c>
      <c r="BN1251">
        <v>0</v>
      </c>
      <c r="BO1251" t="s">
        <v>40</v>
      </c>
      <c r="BP1251">
        <v>1</v>
      </c>
      <c r="BQ1251">
        <v>6</v>
      </c>
      <c r="BR1251">
        <v>0</v>
      </c>
      <c r="BS1251">
        <v>33.18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80</v>
      </c>
      <c r="CA1251">
        <v>68</v>
      </c>
      <c r="CE1251">
        <v>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 t="shared" si="927"/>
        <v>541.51</v>
      </c>
      <c r="CQ1251">
        <f t="shared" si="928"/>
        <v>0</v>
      </c>
      <c r="CR1251">
        <f t="shared" si="929"/>
        <v>60.656399999999991</v>
      </c>
      <c r="CS1251">
        <f t="shared" si="930"/>
        <v>58.396799999999999</v>
      </c>
      <c r="CT1251">
        <f t="shared" si="931"/>
        <v>2947.7112000000002</v>
      </c>
      <c r="CU1251">
        <f t="shared" si="932"/>
        <v>0</v>
      </c>
      <c r="CV1251">
        <f t="shared" si="933"/>
        <v>11.39</v>
      </c>
      <c r="CW1251">
        <f t="shared" si="934"/>
        <v>0.13</v>
      </c>
      <c r="CX1251">
        <f t="shared" si="935"/>
        <v>0</v>
      </c>
      <c r="CY1251">
        <f t="shared" si="936"/>
        <v>367.94800000000004</v>
      </c>
      <c r="CZ1251">
        <f t="shared" si="937"/>
        <v>292.19400000000002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0</v>
      </c>
      <c r="DO1251">
        <v>0</v>
      </c>
      <c r="DP1251">
        <v>1</v>
      </c>
      <c r="DQ1251">
        <v>1</v>
      </c>
      <c r="DU1251">
        <v>1013</v>
      </c>
      <c r="DV1251" t="s">
        <v>37</v>
      </c>
      <c r="DW1251" t="s">
        <v>37</v>
      </c>
      <c r="DX1251">
        <v>1</v>
      </c>
      <c r="DZ1251" t="s">
        <v>3</v>
      </c>
      <c r="EA1251" t="s">
        <v>3</v>
      </c>
      <c r="EB1251" t="s">
        <v>3</v>
      </c>
      <c r="EC1251" t="s">
        <v>3</v>
      </c>
      <c r="EE1251">
        <v>29085590</v>
      </c>
      <c r="EF1251">
        <v>6</v>
      </c>
      <c r="EG1251" t="s">
        <v>21</v>
      </c>
      <c r="EH1251">
        <v>0</v>
      </c>
      <c r="EI1251" t="s">
        <v>3</v>
      </c>
      <c r="EJ1251">
        <v>1</v>
      </c>
      <c r="EK1251">
        <v>57001</v>
      </c>
      <c r="EL1251" t="s">
        <v>22</v>
      </c>
      <c r="EM1251" t="s">
        <v>23</v>
      </c>
      <c r="EO1251" t="s">
        <v>3</v>
      </c>
      <c r="EQ1251">
        <v>0</v>
      </c>
      <c r="ER1251">
        <v>92.9</v>
      </c>
      <c r="ES1251">
        <v>0</v>
      </c>
      <c r="ET1251">
        <v>4.0599999999999996</v>
      </c>
      <c r="EU1251">
        <v>1.76</v>
      </c>
      <c r="EV1251">
        <v>88.84</v>
      </c>
      <c r="EW1251">
        <v>11.39</v>
      </c>
      <c r="EX1251">
        <v>0.13</v>
      </c>
      <c r="EY1251">
        <v>0</v>
      </c>
      <c r="FQ1251">
        <v>0</v>
      </c>
      <c r="FR1251">
        <f t="shared" si="938"/>
        <v>0</v>
      </c>
      <c r="FS1251">
        <v>0</v>
      </c>
      <c r="FV1251" t="s">
        <v>24</v>
      </c>
      <c r="FW1251" t="s">
        <v>25</v>
      </c>
      <c r="FX1251">
        <v>80</v>
      </c>
      <c r="FY1251">
        <v>68</v>
      </c>
      <c r="GA1251" t="s">
        <v>3</v>
      </c>
      <c r="GD1251">
        <v>1</v>
      </c>
      <c r="GF1251">
        <v>-1629810845</v>
      </c>
      <c r="GG1251">
        <v>2</v>
      </c>
      <c r="GH1251">
        <v>1</v>
      </c>
      <c r="GI1251">
        <v>2</v>
      </c>
      <c r="GJ1251">
        <v>0</v>
      </c>
      <c r="GK1251">
        <v>0</v>
      </c>
      <c r="GL1251">
        <f t="shared" si="939"/>
        <v>0</v>
      </c>
      <c r="GM1251">
        <f t="shared" si="940"/>
        <v>1201.6500000000001</v>
      </c>
      <c r="GN1251">
        <f t="shared" si="941"/>
        <v>1201.6500000000001</v>
      </c>
      <c r="GO1251">
        <f t="shared" si="942"/>
        <v>0</v>
      </c>
      <c r="GP1251">
        <f t="shared" si="943"/>
        <v>0</v>
      </c>
      <c r="GR1251">
        <v>0</v>
      </c>
      <c r="GS1251">
        <v>3</v>
      </c>
      <c r="GT1251">
        <v>0</v>
      </c>
      <c r="GU1251" t="s">
        <v>3</v>
      </c>
      <c r="GV1251">
        <f t="shared" si="944"/>
        <v>0</v>
      </c>
      <c r="GW1251">
        <v>1</v>
      </c>
      <c r="GX1251">
        <f t="shared" si="945"/>
        <v>0</v>
      </c>
      <c r="HA1251">
        <v>0</v>
      </c>
      <c r="HB1251">
        <v>0</v>
      </c>
      <c r="HC1251">
        <f t="shared" si="946"/>
        <v>0</v>
      </c>
      <c r="HE1251" t="s">
        <v>3</v>
      </c>
      <c r="HF1251" t="s">
        <v>3</v>
      </c>
      <c r="IK1251">
        <v>0</v>
      </c>
    </row>
    <row r="1252" spans="1:245">
      <c r="A1252">
        <v>18</v>
      </c>
      <c r="B1252">
        <v>0</v>
      </c>
      <c r="C1252">
        <v>1381</v>
      </c>
      <c r="E1252" t="s">
        <v>162</v>
      </c>
      <c r="F1252" t="s">
        <v>27</v>
      </c>
      <c r="G1252" t="s">
        <v>28</v>
      </c>
      <c r="H1252" t="s">
        <v>29</v>
      </c>
      <c r="I1252">
        <f>I1251*J1252</f>
        <v>8.4599999999999995E-2</v>
      </c>
      <c r="J1252">
        <v>0.47</v>
      </c>
      <c r="O1252">
        <f t="shared" si="907"/>
        <v>0</v>
      </c>
      <c r="P1252">
        <f t="shared" si="908"/>
        <v>0</v>
      </c>
      <c r="Q1252">
        <f t="shared" si="909"/>
        <v>0</v>
      </c>
      <c r="R1252">
        <f t="shared" si="910"/>
        <v>0</v>
      </c>
      <c r="S1252">
        <f t="shared" si="911"/>
        <v>0</v>
      </c>
      <c r="T1252">
        <f t="shared" si="912"/>
        <v>0</v>
      </c>
      <c r="U1252">
        <f t="shared" si="913"/>
        <v>0</v>
      </c>
      <c r="V1252">
        <f t="shared" si="914"/>
        <v>0</v>
      </c>
      <c r="W1252">
        <f t="shared" si="915"/>
        <v>0</v>
      </c>
      <c r="X1252">
        <f t="shared" si="916"/>
        <v>0</v>
      </c>
      <c r="Y1252">
        <f t="shared" si="917"/>
        <v>0</v>
      </c>
      <c r="AA1252">
        <v>35806607</v>
      </c>
      <c r="AB1252">
        <f t="shared" si="918"/>
        <v>0</v>
      </c>
      <c r="AC1252">
        <f t="shared" si="919"/>
        <v>0</v>
      </c>
      <c r="AD1252">
        <f t="shared" si="920"/>
        <v>0</v>
      </c>
      <c r="AE1252">
        <f t="shared" si="921"/>
        <v>0</v>
      </c>
      <c r="AF1252">
        <f t="shared" si="922"/>
        <v>0</v>
      </c>
      <c r="AG1252">
        <f t="shared" si="923"/>
        <v>0</v>
      </c>
      <c r="AH1252">
        <f t="shared" si="924"/>
        <v>0</v>
      </c>
      <c r="AI1252">
        <f t="shared" si="925"/>
        <v>0</v>
      </c>
      <c r="AJ1252">
        <f t="shared" si="926"/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1</v>
      </c>
      <c r="AW1252">
        <v>1</v>
      </c>
      <c r="AZ1252">
        <v>1</v>
      </c>
      <c r="BA1252">
        <v>1</v>
      </c>
      <c r="BB1252">
        <v>1</v>
      </c>
      <c r="BC1252">
        <v>1</v>
      </c>
      <c r="BD1252" t="s">
        <v>3</v>
      </c>
      <c r="BE1252" t="s">
        <v>3</v>
      </c>
      <c r="BF1252" t="s">
        <v>3</v>
      </c>
      <c r="BG1252" t="s">
        <v>3</v>
      </c>
      <c r="BH1252">
        <v>3</v>
      </c>
      <c r="BI1252">
        <v>2</v>
      </c>
      <c r="BJ1252" t="s">
        <v>30</v>
      </c>
      <c r="BM1252">
        <v>500002</v>
      </c>
      <c r="BN1252">
        <v>0</v>
      </c>
      <c r="BO1252" t="s">
        <v>3</v>
      </c>
      <c r="BP1252">
        <v>0</v>
      </c>
      <c r="BQ1252">
        <v>12</v>
      </c>
      <c r="BR1252">
        <v>0</v>
      </c>
      <c r="BS1252">
        <v>1</v>
      </c>
      <c r="BT1252">
        <v>1</v>
      </c>
      <c r="BU1252">
        <v>1</v>
      </c>
      <c r="BV1252">
        <v>1</v>
      </c>
      <c r="BW1252">
        <v>1</v>
      </c>
      <c r="BX1252">
        <v>1</v>
      </c>
      <c r="BY1252" t="s">
        <v>3</v>
      </c>
      <c r="BZ1252">
        <v>0</v>
      </c>
      <c r="CA1252">
        <v>0</v>
      </c>
      <c r="CE1252">
        <v>0</v>
      </c>
      <c r="CF1252">
        <v>0</v>
      </c>
      <c r="CG1252">
        <v>0</v>
      </c>
      <c r="CM1252">
        <v>0</v>
      </c>
      <c r="CN1252" t="s">
        <v>3</v>
      </c>
      <c r="CO1252">
        <v>0</v>
      </c>
      <c r="CP1252">
        <f t="shared" si="927"/>
        <v>0</v>
      </c>
      <c r="CQ1252">
        <f t="shared" si="928"/>
        <v>0</v>
      </c>
      <c r="CR1252">
        <f t="shared" si="929"/>
        <v>0</v>
      </c>
      <c r="CS1252">
        <f t="shared" si="930"/>
        <v>0</v>
      </c>
      <c r="CT1252">
        <f t="shared" si="931"/>
        <v>0</v>
      </c>
      <c r="CU1252">
        <f t="shared" si="932"/>
        <v>0</v>
      </c>
      <c r="CV1252">
        <f t="shared" si="933"/>
        <v>0</v>
      </c>
      <c r="CW1252">
        <f t="shared" si="934"/>
        <v>0</v>
      </c>
      <c r="CX1252">
        <f t="shared" si="935"/>
        <v>0</v>
      </c>
      <c r="CY1252">
        <f t="shared" si="936"/>
        <v>0</v>
      </c>
      <c r="CZ1252">
        <f t="shared" si="937"/>
        <v>0</v>
      </c>
      <c r="DC1252" t="s">
        <v>3</v>
      </c>
      <c r="DD1252" t="s">
        <v>3</v>
      </c>
      <c r="DE1252" t="s">
        <v>3</v>
      </c>
      <c r="DF1252" t="s">
        <v>3</v>
      </c>
      <c r="DG1252" t="s">
        <v>3</v>
      </c>
      <c r="DH1252" t="s">
        <v>3</v>
      </c>
      <c r="DI1252" t="s">
        <v>3</v>
      </c>
      <c r="DJ1252" t="s">
        <v>3</v>
      </c>
      <c r="DK1252" t="s">
        <v>3</v>
      </c>
      <c r="DL1252" t="s">
        <v>3</v>
      </c>
      <c r="DM1252" t="s">
        <v>3</v>
      </c>
      <c r="DN1252">
        <v>0</v>
      </c>
      <c r="DO1252">
        <v>0</v>
      </c>
      <c r="DP1252">
        <v>1</v>
      </c>
      <c r="DQ1252">
        <v>1</v>
      </c>
      <c r="DU1252">
        <v>1009</v>
      </c>
      <c r="DV1252" t="s">
        <v>29</v>
      </c>
      <c r="DW1252" t="s">
        <v>29</v>
      </c>
      <c r="DX1252">
        <v>1000</v>
      </c>
      <c r="DZ1252" t="s">
        <v>3</v>
      </c>
      <c r="EA1252" t="s">
        <v>3</v>
      </c>
      <c r="EB1252" t="s">
        <v>3</v>
      </c>
      <c r="EC1252" t="s">
        <v>3</v>
      </c>
      <c r="EE1252">
        <v>29085444</v>
      </c>
      <c r="EF1252">
        <v>12</v>
      </c>
      <c r="EG1252" t="s">
        <v>31</v>
      </c>
      <c r="EH1252">
        <v>0</v>
      </c>
      <c r="EI1252" t="s">
        <v>3</v>
      </c>
      <c r="EJ1252">
        <v>2</v>
      </c>
      <c r="EK1252">
        <v>500002</v>
      </c>
      <c r="EL1252" t="s">
        <v>32</v>
      </c>
      <c r="EM1252" t="s">
        <v>33</v>
      </c>
      <c r="EO1252" t="s">
        <v>3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0</v>
      </c>
      <c r="EW1252">
        <v>0</v>
      </c>
      <c r="EX1252">
        <v>0</v>
      </c>
      <c r="FQ1252">
        <v>0</v>
      </c>
      <c r="FR1252">
        <f t="shared" si="938"/>
        <v>0</v>
      </c>
      <c r="FS1252">
        <v>0</v>
      </c>
      <c r="FX1252">
        <v>0</v>
      </c>
      <c r="FY1252">
        <v>0</v>
      </c>
      <c r="GA1252" t="s">
        <v>3</v>
      </c>
      <c r="GD1252">
        <v>1</v>
      </c>
      <c r="GF1252">
        <v>-304821490</v>
      </c>
      <c r="GG1252">
        <v>2</v>
      </c>
      <c r="GH1252">
        <v>1</v>
      </c>
      <c r="GI1252">
        <v>-2</v>
      </c>
      <c r="GJ1252">
        <v>0</v>
      </c>
      <c r="GK1252">
        <v>0</v>
      </c>
      <c r="GL1252">
        <f t="shared" si="939"/>
        <v>0</v>
      </c>
      <c r="GM1252">
        <f t="shared" si="940"/>
        <v>0</v>
      </c>
      <c r="GN1252">
        <f t="shared" si="941"/>
        <v>0</v>
      </c>
      <c r="GO1252">
        <f t="shared" si="942"/>
        <v>0</v>
      </c>
      <c r="GP1252">
        <f t="shared" si="943"/>
        <v>0</v>
      </c>
      <c r="GR1252">
        <v>0</v>
      </c>
      <c r="GS1252">
        <v>0</v>
      </c>
      <c r="GT1252">
        <v>0</v>
      </c>
      <c r="GU1252" t="s">
        <v>3</v>
      </c>
      <c r="GV1252">
        <f t="shared" si="944"/>
        <v>0</v>
      </c>
      <c r="GW1252">
        <v>1</v>
      </c>
      <c r="GX1252">
        <f t="shared" si="945"/>
        <v>0</v>
      </c>
      <c r="HA1252">
        <v>0</v>
      </c>
      <c r="HB1252">
        <v>0</v>
      </c>
      <c r="HC1252">
        <f t="shared" si="946"/>
        <v>0</v>
      </c>
      <c r="HE1252" t="s">
        <v>3</v>
      </c>
      <c r="HF1252" t="s">
        <v>3</v>
      </c>
      <c r="IK1252">
        <v>0</v>
      </c>
    </row>
    <row r="1253" spans="1:245">
      <c r="A1253">
        <v>17</v>
      </c>
      <c r="B1253">
        <v>0</v>
      </c>
      <c r="C1253">
        <f>ROW(SmtRes!A1383)</f>
        <v>1383</v>
      </c>
      <c r="D1253">
        <f>ROW(EtalonRes!A1366)</f>
        <v>1366</v>
      </c>
      <c r="E1253" t="s">
        <v>39</v>
      </c>
      <c r="F1253" t="s">
        <v>53</v>
      </c>
      <c r="G1253" t="s">
        <v>54</v>
      </c>
      <c r="H1253" t="s">
        <v>55</v>
      </c>
      <c r="I1253">
        <f>ROUND(17.72/100,9)</f>
        <v>0.1772</v>
      </c>
      <c r="J1253">
        <v>0</v>
      </c>
      <c r="O1253">
        <f t="shared" si="907"/>
        <v>172.92</v>
      </c>
      <c r="P1253">
        <f t="shared" si="908"/>
        <v>0</v>
      </c>
      <c r="Q1253">
        <f t="shared" si="909"/>
        <v>0</v>
      </c>
      <c r="R1253">
        <f t="shared" si="910"/>
        <v>0</v>
      </c>
      <c r="S1253">
        <f t="shared" si="911"/>
        <v>172.92</v>
      </c>
      <c r="T1253">
        <f t="shared" si="912"/>
        <v>0</v>
      </c>
      <c r="U1253">
        <f t="shared" si="913"/>
        <v>0.66804399999999997</v>
      </c>
      <c r="V1253">
        <f t="shared" si="914"/>
        <v>0</v>
      </c>
      <c r="W1253">
        <f t="shared" si="915"/>
        <v>0</v>
      </c>
      <c r="X1253">
        <f t="shared" si="916"/>
        <v>117.59</v>
      </c>
      <c r="Y1253">
        <f t="shared" si="917"/>
        <v>93.38</v>
      </c>
      <c r="AA1253">
        <v>35806607</v>
      </c>
      <c r="AB1253">
        <f t="shared" si="918"/>
        <v>29.41</v>
      </c>
      <c r="AC1253">
        <f t="shared" si="919"/>
        <v>0</v>
      </c>
      <c r="AD1253">
        <f t="shared" si="920"/>
        <v>0</v>
      </c>
      <c r="AE1253">
        <f t="shared" si="921"/>
        <v>0</v>
      </c>
      <c r="AF1253">
        <f t="shared" si="922"/>
        <v>29.41</v>
      </c>
      <c r="AG1253">
        <f t="shared" si="923"/>
        <v>0</v>
      </c>
      <c r="AH1253">
        <f t="shared" si="924"/>
        <v>3.77</v>
      </c>
      <c r="AI1253">
        <f t="shared" si="925"/>
        <v>0</v>
      </c>
      <c r="AJ1253">
        <f t="shared" si="926"/>
        <v>0</v>
      </c>
      <c r="AK1253">
        <v>29.41</v>
      </c>
      <c r="AL1253">
        <v>0</v>
      </c>
      <c r="AM1253">
        <v>0</v>
      </c>
      <c r="AN1253">
        <v>0</v>
      </c>
      <c r="AO1253">
        <v>29.41</v>
      </c>
      <c r="AP1253">
        <v>0</v>
      </c>
      <c r="AQ1253">
        <v>3.77</v>
      </c>
      <c r="AR1253">
        <v>0</v>
      </c>
      <c r="AS1253">
        <v>0</v>
      </c>
      <c r="AT1253">
        <v>68</v>
      </c>
      <c r="AU1253">
        <v>54</v>
      </c>
      <c r="AV1253">
        <v>1</v>
      </c>
      <c r="AW1253">
        <v>1</v>
      </c>
      <c r="AZ1253">
        <v>1</v>
      </c>
      <c r="BA1253">
        <v>33.18</v>
      </c>
      <c r="BB1253">
        <v>1</v>
      </c>
      <c r="BC1253">
        <v>1</v>
      </c>
      <c r="BD1253" t="s">
        <v>3</v>
      </c>
      <c r="BE1253" t="s">
        <v>3</v>
      </c>
      <c r="BF1253" t="s">
        <v>3</v>
      </c>
      <c r="BG1253" t="s">
        <v>3</v>
      </c>
      <c r="BH1253">
        <v>0</v>
      </c>
      <c r="BI1253">
        <v>1</v>
      </c>
      <c r="BJ1253" t="s">
        <v>56</v>
      </c>
      <c r="BM1253">
        <v>57001</v>
      </c>
      <c r="BN1253">
        <v>0</v>
      </c>
      <c r="BO1253" t="s">
        <v>53</v>
      </c>
      <c r="BP1253">
        <v>1</v>
      </c>
      <c r="BQ1253">
        <v>6</v>
      </c>
      <c r="BR1253">
        <v>0</v>
      </c>
      <c r="BS1253">
        <v>33.18</v>
      </c>
      <c r="BT1253">
        <v>1</v>
      </c>
      <c r="BU1253">
        <v>1</v>
      </c>
      <c r="BV1253">
        <v>1</v>
      </c>
      <c r="BW1253">
        <v>1</v>
      </c>
      <c r="BX1253">
        <v>1</v>
      </c>
      <c r="BY1253" t="s">
        <v>3</v>
      </c>
      <c r="BZ1253">
        <v>80</v>
      </c>
      <c r="CA1253">
        <v>68</v>
      </c>
      <c r="CE1253">
        <v>0</v>
      </c>
      <c r="CF1253">
        <v>0</v>
      </c>
      <c r="CG1253">
        <v>0</v>
      </c>
      <c r="CM1253">
        <v>0</v>
      </c>
      <c r="CN1253" t="s">
        <v>3</v>
      </c>
      <c r="CO1253">
        <v>0</v>
      </c>
      <c r="CP1253">
        <f t="shared" si="927"/>
        <v>172.92</v>
      </c>
      <c r="CQ1253">
        <f t="shared" si="928"/>
        <v>0</v>
      </c>
      <c r="CR1253">
        <f t="shared" si="929"/>
        <v>0</v>
      </c>
      <c r="CS1253">
        <f t="shared" si="930"/>
        <v>0</v>
      </c>
      <c r="CT1253">
        <f t="shared" si="931"/>
        <v>975.82380000000001</v>
      </c>
      <c r="CU1253">
        <f t="shared" si="932"/>
        <v>0</v>
      </c>
      <c r="CV1253">
        <f t="shared" si="933"/>
        <v>3.77</v>
      </c>
      <c r="CW1253">
        <f t="shared" si="934"/>
        <v>0</v>
      </c>
      <c r="CX1253">
        <f t="shared" si="935"/>
        <v>0</v>
      </c>
      <c r="CY1253">
        <f t="shared" si="936"/>
        <v>117.5856</v>
      </c>
      <c r="CZ1253">
        <f t="shared" si="937"/>
        <v>93.376799999999989</v>
      </c>
      <c r="DC1253" t="s">
        <v>3</v>
      </c>
      <c r="DD1253" t="s">
        <v>3</v>
      </c>
      <c r="DE1253" t="s">
        <v>3</v>
      </c>
      <c r="DF1253" t="s">
        <v>3</v>
      </c>
      <c r="DG1253" t="s">
        <v>3</v>
      </c>
      <c r="DH1253" t="s">
        <v>3</v>
      </c>
      <c r="DI1253" t="s">
        <v>3</v>
      </c>
      <c r="DJ1253" t="s">
        <v>3</v>
      </c>
      <c r="DK1253" t="s">
        <v>3</v>
      </c>
      <c r="DL1253" t="s">
        <v>3</v>
      </c>
      <c r="DM1253" t="s">
        <v>3</v>
      </c>
      <c r="DN1253">
        <v>0</v>
      </c>
      <c r="DO1253">
        <v>0</v>
      </c>
      <c r="DP1253">
        <v>1</v>
      </c>
      <c r="DQ1253">
        <v>1</v>
      </c>
      <c r="DU1253">
        <v>1013</v>
      </c>
      <c r="DV1253" t="s">
        <v>55</v>
      </c>
      <c r="DW1253" t="s">
        <v>55</v>
      </c>
      <c r="DX1253">
        <v>1</v>
      </c>
      <c r="DZ1253" t="s">
        <v>3</v>
      </c>
      <c r="EA1253" t="s">
        <v>3</v>
      </c>
      <c r="EB1253" t="s">
        <v>3</v>
      </c>
      <c r="EC1253" t="s">
        <v>3</v>
      </c>
      <c r="EE1253">
        <v>29085590</v>
      </c>
      <c r="EF1253">
        <v>6</v>
      </c>
      <c r="EG1253" t="s">
        <v>21</v>
      </c>
      <c r="EH1253">
        <v>0</v>
      </c>
      <c r="EI1253" t="s">
        <v>3</v>
      </c>
      <c r="EJ1253">
        <v>1</v>
      </c>
      <c r="EK1253">
        <v>57001</v>
      </c>
      <c r="EL1253" t="s">
        <v>22</v>
      </c>
      <c r="EM1253" t="s">
        <v>23</v>
      </c>
      <c r="EO1253" t="s">
        <v>3</v>
      </c>
      <c r="EQ1253">
        <v>0</v>
      </c>
      <c r="ER1253">
        <v>29.41</v>
      </c>
      <c r="ES1253">
        <v>0</v>
      </c>
      <c r="ET1253">
        <v>0</v>
      </c>
      <c r="EU1253">
        <v>0</v>
      </c>
      <c r="EV1253">
        <v>29.41</v>
      </c>
      <c r="EW1253">
        <v>3.77</v>
      </c>
      <c r="EX1253">
        <v>0</v>
      </c>
      <c r="EY1253">
        <v>0</v>
      </c>
      <c r="FQ1253">
        <v>0</v>
      </c>
      <c r="FR1253">
        <f t="shared" si="938"/>
        <v>0</v>
      </c>
      <c r="FS1253">
        <v>0</v>
      </c>
      <c r="FV1253" t="s">
        <v>24</v>
      </c>
      <c r="FW1253" t="s">
        <v>25</v>
      </c>
      <c r="FX1253">
        <v>80</v>
      </c>
      <c r="FY1253">
        <v>68</v>
      </c>
      <c r="GA1253" t="s">
        <v>3</v>
      </c>
      <c r="GD1253">
        <v>1</v>
      </c>
      <c r="GF1253">
        <v>1266291680</v>
      </c>
      <c r="GG1253">
        <v>2</v>
      </c>
      <c r="GH1253">
        <v>1</v>
      </c>
      <c r="GI1253">
        <v>2</v>
      </c>
      <c r="GJ1253">
        <v>0</v>
      </c>
      <c r="GK1253">
        <v>0</v>
      </c>
      <c r="GL1253">
        <f t="shared" si="939"/>
        <v>0</v>
      </c>
      <c r="GM1253">
        <f t="shared" si="940"/>
        <v>383.89</v>
      </c>
      <c r="GN1253">
        <f t="shared" si="941"/>
        <v>383.89</v>
      </c>
      <c r="GO1253">
        <f t="shared" si="942"/>
        <v>0</v>
      </c>
      <c r="GP1253">
        <f t="shared" si="943"/>
        <v>0</v>
      </c>
      <c r="GR1253">
        <v>0</v>
      </c>
      <c r="GS1253">
        <v>3</v>
      </c>
      <c r="GT1253">
        <v>0</v>
      </c>
      <c r="GU1253" t="s">
        <v>3</v>
      </c>
      <c r="GV1253">
        <f t="shared" si="944"/>
        <v>0</v>
      </c>
      <c r="GW1253">
        <v>1</v>
      </c>
      <c r="GX1253">
        <f t="shared" si="945"/>
        <v>0</v>
      </c>
      <c r="HA1253">
        <v>0</v>
      </c>
      <c r="HB1253">
        <v>0</v>
      </c>
      <c r="HC1253">
        <f t="shared" si="946"/>
        <v>0</v>
      </c>
      <c r="HE1253" t="s">
        <v>3</v>
      </c>
      <c r="HF1253" t="s">
        <v>3</v>
      </c>
      <c r="IK1253">
        <v>0</v>
      </c>
    </row>
    <row r="1254" spans="1:245">
      <c r="A1254">
        <v>18</v>
      </c>
      <c r="B1254">
        <v>0</v>
      </c>
      <c r="C1254">
        <v>1383</v>
      </c>
      <c r="E1254" t="s">
        <v>43</v>
      </c>
      <c r="F1254" t="s">
        <v>27</v>
      </c>
      <c r="G1254" t="s">
        <v>28</v>
      </c>
      <c r="H1254" t="s">
        <v>29</v>
      </c>
      <c r="I1254">
        <f>I1253*J1254</f>
        <v>1.9491999999999999E-2</v>
      </c>
      <c r="J1254">
        <v>0.11</v>
      </c>
      <c r="O1254">
        <f t="shared" si="907"/>
        <v>0</v>
      </c>
      <c r="P1254">
        <f t="shared" si="908"/>
        <v>0</v>
      </c>
      <c r="Q1254">
        <f t="shared" si="909"/>
        <v>0</v>
      </c>
      <c r="R1254">
        <f t="shared" si="910"/>
        <v>0</v>
      </c>
      <c r="S1254">
        <f t="shared" si="911"/>
        <v>0</v>
      </c>
      <c r="T1254">
        <f t="shared" si="912"/>
        <v>0</v>
      </c>
      <c r="U1254">
        <f t="shared" si="913"/>
        <v>0</v>
      </c>
      <c r="V1254">
        <f t="shared" si="914"/>
        <v>0</v>
      </c>
      <c r="W1254">
        <f t="shared" si="915"/>
        <v>0</v>
      </c>
      <c r="X1254">
        <f t="shared" si="916"/>
        <v>0</v>
      </c>
      <c r="Y1254">
        <f t="shared" si="917"/>
        <v>0</v>
      </c>
      <c r="AA1254">
        <v>35806607</v>
      </c>
      <c r="AB1254">
        <f t="shared" si="918"/>
        <v>0</v>
      </c>
      <c r="AC1254">
        <f t="shared" si="919"/>
        <v>0</v>
      </c>
      <c r="AD1254">
        <f t="shared" si="920"/>
        <v>0</v>
      </c>
      <c r="AE1254">
        <f t="shared" si="921"/>
        <v>0</v>
      </c>
      <c r="AF1254">
        <f t="shared" si="922"/>
        <v>0</v>
      </c>
      <c r="AG1254">
        <f t="shared" si="923"/>
        <v>0</v>
      </c>
      <c r="AH1254">
        <f t="shared" si="924"/>
        <v>0</v>
      </c>
      <c r="AI1254">
        <f t="shared" si="925"/>
        <v>0</v>
      </c>
      <c r="AJ1254">
        <f t="shared" si="926"/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1</v>
      </c>
      <c r="AW1254">
        <v>1</v>
      </c>
      <c r="AZ1254">
        <v>1</v>
      </c>
      <c r="BA1254">
        <v>1</v>
      </c>
      <c r="BB1254">
        <v>1</v>
      </c>
      <c r="BC1254">
        <v>1</v>
      </c>
      <c r="BD1254" t="s">
        <v>3</v>
      </c>
      <c r="BE1254" t="s">
        <v>3</v>
      </c>
      <c r="BF1254" t="s">
        <v>3</v>
      </c>
      <c r="BG1254" t="s">
        <v>3</v>
      </c>
      <c r="BH1254">
        <v>3</v>
      </c>
      <c r="BI1254">
        <v>2</v>
      </c>
      <c r="BJ1254" t="s">
        <v>30</v>
      </c>
      <c r="BM1254">
        <v>500002</v>
      </c>
      <c r="BN1254">
        <v>0</v>
      </c>
      <c r="BO1254" t="s">
        <v>3</v>
      </c>
      <c r="BP1254">
        <v>0</v>
      </c>
      <c r="BQ1254">
        <v>12</v>
      </c>
      <c r="BR1254">
        <v>0</v>
      </c>
      <c r="BS1254">
        <v>1</v>
      </c>
      <c r="BT1254">
        <v>1</v>
      </c>
      <c r="BU1254">
        <v>1</v>
      </c>
      <c r="BV1254">
        <v>1</v>
      </c>
      <c r="BW1254">
        <v>1</v>
      </c>
      <c r="BX1254">
        <v>1</v>
      </c>
      <c r="BY1254" t="s">
        <v>3</v>
      </c>
      <c r="BZ1254">
        <v>0</v>
      </c>
      <c r="CA1254">
        <v>0</v>
      </c>
      <c r="CE1254">
        <v>0</v>
      </c>
      <c r="CF1254">
        <v>0</v>
      </c>
      <c r="CG1254">
        <v>0</v>
      </c>
      <c r="CM1254">
        <v>0</v>
      </c>
      <c r="CN1254" t="s">
        <v>3</v>
      </c>
      <c r="CO1254">
        <v>0</v>
      </c>
      <c r="CP1254">
        <f t="shared" si="927"/>
        <v>0</v>
      </c>
      <c r="CQ1254">
        <f t="shared" si="928"/>
        <v>0</v>
      </c>
      <c r="CR1254">
        <f t="shared" si="929"/>
        <v>0</v>
      </c>
      <c r="CS1254">
        <f t="shared" si="930"/>
        <v>0</v>
      </c>
      <c r="CT1254">
        <f t="shared" si="931"/>
        <v>0</v>
      </c>
      <c r="CU1254">
        <f t="shared" si="932"/>
        <v>0</v>
      </c>
      <c r="CV1254">
        <f t="shared" si="933"/>
        <v>0</v>
      </c>
      <c r="CW1254">
        <f t="shared" si="934"/>
        <v>0</v>
      </c>
      <c r="CX1254">
        <f t="shared" si="935"/>
        <v>0</v>
      </c>
      <c r="CY1254">
        <f t="shared" si="936"/>
        <v>0</v>
      </c>
      <c r="CZ1254">
        <f t="shared" si="937"/>
        <v>0</v>
      </c>
      <c r="DC1254" t="s">
        <v>3</v>
      </c>
      <c r="DD1254" t="s">
        <v>3</v>
      </c>
      <c r="DE1254" t="s">
        <v>3</v>
      </c>
      <c r="DF1254" t="s">
        <v>3</v>
      </c>
      <c r="DG1254" t="s">
        <v>3</v>
      </c>
      <c r="DH1254" t="s">
        <v>3</v>
      </c>
      <c r="DI1254" t="s">
        <v>3</v>
      </c>
      <c r="DJ1254" t="s">
        <v>3</v>
      </c>
      <c r="DK1254" t="s">
        <v>3</v>
      </c>
      <c r="DL1254" t="s">
        <v>3</v>
      </c>
      <c r="DM1254" t="s">
        <v>3</v>
      </c>
      <c r="DN1254">
        <v>0</v>
      </c>
      <c r="DO1254">
        <v>0</v>
      </c>
      <c r="DP1254">
        <v>1</v>
      </c>
      <c r="DQ1254">
        <v>1</v>
      </c>
      <c r="DU1254">
        <v>1009</v>
      </c>
      <c r="DV1254" t="s">
        <v>29</v>
      </c>
      <c r="DW1254" t="s">
        <v>29</v>
      </c>
      <c r="DX1254">
        <v>1000</v>
      </c>
      <c r="DZ1254" t="s">
        <v>3</v>
      </c>
      <c r="EA1254" t="s">
        <v>3</v>
      </c>
      <c r="EB1254" t="s">
        <v>3</v>
      </c>
      <c r="EC1254" t="s">
        <v>3</v>
      </c>
      <c r="EE1254">
        <v>29085444</v>
      </c>
      <c r="EF1254">
        <v>12</v>
      </c>
      <c r="EG1254" t="s">
        <v>31</v>
      </c>
      <c r="EH1254">
        <v>0</v>
      </c>
      <c r="EI1254" t="s">
        <v>3</v>
      </c>
      <c r="EJ1254">
        <v>2</v>
      </c>
      <c r="EK1254">
        <v>500002</v>
      </c>
      <c r="EL1254" t="s">
        <v>32</v>
      </c>
      <c r="EM1254" t="s">
        <v>33</v>
      </c>
      <c r="EO1254" t="s">
        <v>3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0</v>
      </c>
      <c r="EW1254">
        <v>0</v>
      </c>
      <c r="EX1254">
        <v>0</v>
      </c>
      <c r="FQ1254">
        <v>0</v>
      </c>
      <c r="FR1254">
        <f t="shared" si="938"/>
        <v>0</v>
      </c>
      <c r="FS1254">
        <v>0</v>
      </c>
      <c r="FX1254">
        <v>0</v>
      </c>
      <c r="FY1254">
        <v>0</v>
      </c>
      <c r="GA1254" t="s">
        <v>3</v>
      </c>
      <c r="GD1254">
        <v>1</v>
      </c>
      <c r="GF1254">
        <v>-304821490</v>
      </c>
      <c r="GG1254">
        <v>2</v>
      </c>
      <c r="GH1254">
        <v>1</v>
      </c>
      <c r="GI1254">
        <v>-2</v>
      </c>
      <c r="GJ1254">
        <v>0</v>
      </c>
      <c r="GK1254">
        <v>0</v>
      </c>
      <c r="GL1254">
        <f t="shared" si="939"/>
        <v>0</v>
      </c>
      <c r="GM1254">
        <f t="shared" si="940"/>
        <v>0</v>
      </c>
      <c r="GN1254">
        <f t="shared" si="941"/>
        <v>0</v>
      </c>
      <c r="GO1254">
        <f t="shared" si="942"/>
        <v>0</v>
      </c>
      <c r="GP1254">
        <f t="shared" si="943"/>
        <v>0</v>
      </c>
      <c r="GR1254">
        <v>0</v>
      </c>
      <c r="GS1254">
        <v>0</v>
      </c>
      <c r="GT1254">
        <v>0</v>
      </c>
      <c r="GU1254" t="s">
        <v>3</v>
      </c>
      <c r="GV1254">
        <f t="shared" si="944"/>
        <v>0</v>
      </c>
      <c r="GW1254">
        <v>1</v>
      </c>
      <c r="GX1254">
        <f t="shared" si="945"/>
        <v>0</v>
      </c>
      <c r="HA1254">
        <v>0</v>
      </c>
      <c r="HB1254">
        <v>0</v>
      </c>
      <c r="HC1254">
        <f t="shared" si="946"/>
        <v>0</v>
      </c>
      <c r="HE1254" t="s">
        <v>3</v>
      </c>
      <c r="HF1254" t="s">
        <v>3</v>
      </c>
      <c r="IK1254">
        <v>0</v>
      </c>
    </row>
    <row r="1255" spans="1:245">
      <c r="A1255">
        <v>17</v>
      </c>
      <c r="B1255">
        <v>0</v>
      </c>
      <c r="C1255">
        <f>ROW(SmtRes!A1384)</f>
        <v>1384</v>
      </c>
      <c r="D1255">
        <f>ROW(EtalonRes!A1367)</f>
        <v>1367</v>
      </c>
      <c r="E1255" t="s">
        <v>44</v>
      </c>
      <c r="F1255" t="s">
        <v>59</v>
      </c>
      <c r="G1255" t="s">
        <v>60</v>
      </c>
      <c r="H1255" t="s">
        <v>61</v>
      </c>
      <c r="I1255">
        <f>ROUND(4/100,9)</f>
        <v>0.04</v>
      </c>
      <c r="J1255">
        <v>0</v>
      </c>
      <c r="O1255">
        <f t="shared" si="907"/>
        <v>60.45</v>
      </c>
      <c r="P1255">
        <f t="shared" si="908"/>
        <v>0</v>
      </c>
      <c r="Q1255">
        <f t="shared" si="909"/>
        <v>0</v>
      </c>
      <c r="R1255">
        <f t="shared" si="910"/>
        <v>0</v>
      </c>
      <c r="S1255">
        <f t="shared" si="911"/>
        <v>60.45</v>
      </c>
      <c r="T1255">
        <f t="shared" si="912"/>
        <v>0</v>
      </c>
      <c r="U1255">
        <f t="shared" si="913"/>
        <v>0.2336</v>
      </c>
      <c r="V1255">
        <f t="shared" si="914"/>
        <v>0</v>
      </c>
      <c r="W1255">
        <f t="shared" si="915"/>
        <v>0</v>
      </c>
      <c r="X1255">
        <f t="shared" si="916"/>
        <v>43.52</v>
      </c>
      <c r="Y1255">
        <f t="shared" si="917"/>
        <v>31.43</v>
      </c>
      <c r="AA1255">
        <v>35806607</v>
      </c>
      <c r="AB1255">
        <f t="shared" si="918"/>
        <v>45.55</v>
      </c>
      <c r="AC1255">
        <f t="shared" si="919"/>
        <v>0</v>
      </c>
      <c r="AD1255">
        <f t="shared" si="920"/>
        <v>0</v>
      </c>
      <c r="AE1255">
        <f t="shared" si="921"/>
        <v>0</v>
      </c>
      <c r="AF1255">
        <f t="shared" si="922"/>
        <v>45.55</v>
      </c>
      <c r="AG1255">
        <f t="shared" si="923"/>
        <v>0</v>
      </c>
      <c r="AH1255">
        <f t="shared" si="924"/>
        <v>5.84</v>
      </c>
      <c r="AI1255">
        <f t="shared" si="925"/>
        <v>0</v>
      </c>
      <c r="AJ1255">
        <f t="shared" si="926"/>
        <v>0</v>
      </c>
      <c r="AK1255">
        <v>45.55</v>
      </c>
      <c r="AL1255">
        <v>0</v>
      </c>
      <c r="AM1255">
        <v>0</v>
      </c>
      <c r="AN1255">
        <v>0</v>
      </c>
      <c r="AO1255">
        <v>45.55</v>
      </c>
      <c r="AP1255">
        <v>0</v>
      </c>
      <c r="AQ1255">
        <v>5.84</v>
      </c>
      <c r="AR1255">
        <v>0</v>
      </c>
      <c r="AS1255">
        <v>0</v>
      </c>
      <c r="AT1255">
        <v>72</v>
      </c>
      <c r="AU1255">
        <v>52</v>
      </c>
      <c r="AV1255">
        <v>1</v>
      </c>
      <c r="AW1255">
        <v>1</v>
      </c>
      <c r="AZ1255">
        <v>1</v>
      </c>
      <c r="BA1255">
        <v>33.18</v>
      </c>
      <c r="BB1255">
        <v>1</v>
      </c>
      <c r="BC1255">
        <v>1</v>
      </c>
      <c r="BD1255" t="s">
        <v>3</v>
      </c>
      <c r="BE1255" t="s">
        <v>3</v>
      </c>
      <c r="BF1255" t="s">
        <v>3</v>
      </c>
      <c r="BG1255" t="s">
        <v>3</v>
      </c>
      <c r="BH1255">
        <v>0</v>
      </c>
      <c r="BI1255">
        <v>1</v>
      </c>
      <c r="BJ1255" t="s">
        <v>62</v>
      </c>
      <c r="BM1255">
        <v>67001</v>
      </c>
      <c r="BN1255">
        <v>0</v>
      </c>
      <c r="BO1255" t="s">
        <v>59</v>
      </c>
      <c r="BP1255">
        <v>1</v>
      </c>
      <c r="BQ1255">
        <v>6</v>
      </c>
      <c r="BR1255">
        <v>0</v>
      </c>
      <c r="BS1255">
        <v>33.18</v>
      </c>
      <c r="BT1255">
        <v>1</v>
      </c>
      <c r="BU1255">
        <v>1</v>
      </c>
      <c r="BV1255">
        <v>1</v>
      </c>
      <c r="BW1255">
        <v>1</v>
      </c>
      <c r="BX1255">
        <v>1</v>
      </c>
      <c r="BY1255" t="s">
        <v>3</v>
      </c>
      <c r="BZ1255">
        <v>85</v>
      </c>
      <c r="CA1255">
        <v>65</v>
      </c>
      <c r="CE1255">
        <v>0</v>
      </c>
      <c r="CF1255">
        <v>0</v>
      </c>
      <c r="CG1255">
        <v>0</v>
      </c>
      <c r="CM1255">
        <v>0</v>
      </c>
      <c r="CN1255" t="s">
        <v>3</v>
      </c>
      <c r="CO1255">
        <v>0</v>
      </c>
      <c r="CP1255">
        <f t="shared" si="927"/>
        <v>60.45</v>
      </c>
      <c r="CQ1255">
        <f t="shared" si="928"/>
        <v>0</v>
      </c>
      <c r="CR1255">
        <f t="shared" si="929"/>
        <v>0</v>
      </c>
      <c r="CS1255">
        <f t="shared" si="930"/>
        <v>0</v>
      </c>
      <c r="CT1255">
        <f t="shared" si="931"/>
        <v>1511.3489999999999</v>
      </c>
      <c r="CU1255">
        <f t="shared" si="932"/>
        <v>0</v>
      </c>
      <c r="CV1255">
        <f t="shared" si="933"/>
        <v>5.84</v>
      </c>
      <c r="CW1255">
        <f t="shared" si="934"/>
        <v>0</v>
      </c>
      <c r="CX1255">
        <f t="shared" si="935"/>
        <v>0</v>
      </c>
      <c r="CY1255">
        <f t="shared" si="936"/>
        <v>43.524000000000008</v>
      </c>
      <c r="CZ1255">
        <f t="shared" si="937"/>
        <v>31.434000000000001</v>
      </c>
      <c r="DC1255" t="s">
        <v>3</v>
      </c>
      <c r="DD1255" t="s">
        <v>3</v>
      </c>
      <c r="DE1255" t="s">
        <v>3</v>
      </c>
      <c r="DF1255" t="s">
        <v>3</v>
      </c>
      <c r="DG1255" t="s">
        <v>3</v>
      </c>
      <c r="DH1255" t="s">
        <v>3</v>
      </c>
      <c r="DI1255" t="s">
        <v>3</v>
      </c>
      <c r="DJ1255" t="s">
        <v>3</v>
      </c>
      <c r="DK1255" t="s">
        <v>3</v>
      </c>
      <c r="DL1255" t="s">
        <v>3</v>
      </c>
      <c r="DM1255" t="s">
        <v>3</v>
      </c>
      <c r="DN1255">
        <v>0</v>
      </c>
      <c r="DO1255">
        <v>0</v>
      </c>
      <c r="DP1255">
        <v>1</v>
      </c>
      <c r="DQ1255">
        <v>1</v>
      </c>
      <c r="DU1255">
        <v>1010</v>
      </c>
      <c r="DV1255" t="s">
        <v>61</v>
      </c>
      <c r="DW1255" t="s">
        <v>61</v>
      </c>
      <c r="DX1255">
        <v>100</v>
      </c>
      <c r="DZ1255" t="s">
        <v>3</v>
      </c>
      <c r="EA1255" t="s">
        <v>3</v>
      </c>
      <c r="EB1255" t="s">
        <v>3</v>
      </c>
      <c r="EC1255" t="s">
        <v>3</v>
      </c>
      <c r="EE1255">
        <v>29085636</v>
      </c>
      <c r="EF1255">
        <v>6</v>
      </c>
      <c r="EG1255" t="s">
        <v>21</v>
      </c>
      <c r="EH1255">
        <v>0</v>
      </c>
      <c r="EI1255" t="s">
        <v>3</v>
      </c>
      <c r="EJ1255">
        <v>1</v>
      </c>
      <c r="EK1255">
        <v>67001</v>
      </c>
      <c r="EL1255" t="s">
        <v>63</v>
      </c>
      <c r="EM1255" t="s">
        <v>64</v>
      </c>
      <c r="EO1255" t="s">
        <v>3</v>
      </c>
      <c r="EQ1255">
        <v>0</v>
      </c>
      <c r="ER1255">
        <v>45.55</v>
      </c>
      <c r="ES1255">
        <v>0</v>
      </c>
      <c r="ET1255">
        <v>0</v>
      </c>
      <c r="EU1255">
        <v>0</v>
      </c>
      <c r="EV1255">
        <v>45.55</v>
      </c>
      <c r="EW1255">
        <v>5.84</v>
      </c>
      <c r="EX1255">
        <v>0</v>
      </c>
      <c r="EY1255">
        <v>0</v>
      </c>
      <c r="FQ1255">
        <v>0</v>
      </c>
      <c r="FR1255">
        <f t="shared" si="938"/>
        <v>0</v>
      </c>
      <c r="FS1255">
        <v>0</v>
      </c>
      <c r="FV1255" t="s">
        <v>24</v>
      </c>
      <c r="FW1255" t="s">
        <v>25</v>
      </c>
      <c r="FX1255">
        <v>85</v>
      </c>
      <c r="FY1255">
        <v>65</v>
      </c>
      <c r="GA1255" t="s">
        <v>3</v>
      </c>
      <c r="GD1255">
        <v>1</v>
      </c>
      <c r="GF1255">
        <v>-1255865036</v>
      </c>
      <c r="GG1255">
        <v>2</v>
      </c>
      <c r="GH1255">
        <v>1</v>
      </c>
      <c r="GI1255">
        <v>2</v>
      </c>
      <c r="GJ1255">
        <v>0</v>
      </c>
      <c r="GK1255">
        <v>0</v>
      </c>
      <c r="GL1255">
        <f t="shared" si="939"/>
        <v>0</v>
      </c>
      <c r="GM1255">
        <f t="shared" si="940"/>
        <v>135.4</v>
      </c>
      <c r="GN1255">
        <f t="shared" si="941"/>
        <v>135.4</v>
      </c>
      <c r="GO1255">
        <f t="shared" si="942"/>
        <v>0</v>
      </c>
      <c r="GP1255">
        <f t="shared" si="943"/>
        <v>0</v>
      </c>
      <c r="GR1255">
        <v>0</v>
      </c>
      <c r="GS1255">
        <v>3</v>
      </c>
      <c r="GT1255">
        <v>0</v>
      </c>
      <c r="GU1255" t="s">
        <v>3</v>
      </c>
      <c r="GV1255">
        <f t="shared" si="944"/>
        <v>0</v>
      </c>
      <c r="GW1255">
        <v>1</v>
      </c>
      <c r="GX1255">
        <f t="shared" si="945"/>
        <v>0</v>
      </c>
      <c r="HA1255">
        <v>0</v>
      </c>
      <c r="HB1255">
        <v>0</v>
      </c>
      <c r="HC1255">
        <f t="shared" si="946"/>
        <v>0</v>
      </c>
      <c r="HE1255" t="s">
        <v>3</v>
      </c>
      <c r="HF1255" t="s">
        <v>3</v>
      </c>
      <c r="IK1255">
        <v>0</v>
      </c>
    </row>
    <row r="1256" spans="1:245">
      <c r="A1256">
        <v>17</v>
      </c>
      <c r="B1256">
        <v>0</v>
      </c>
      <c r="C1256">
        <f>ROW(SmtRes!A1387)</f>
        <v>1387</v>
      </c>
      <c r="D1256">
        <f>ROW(EtalonRes!A1370)</f>
        <v>1370</v>
      </c>
      <c r="E1256" t="s">
        <v>52</v>
      </c>
      <c r="F1256" t="s">
        <v>66</v>
      </c>
      <c r="G1256" t="s">
        <v>67</v>
      </c>
      <c r="H1256" t="s">
        <v>68</v>
      </c>
      <c r="I1256">
        <f>ROUND(20/100,9)</f>
        <v>0.2</v>
      </c>
      <c r="J1256">
        <v>0</v>
      </c>
      <c r="O1256">
        <f t="shared" si="907"/>
        <v>499.89</v>
      </c>
      <c r="P1256">
        <f t="shared" si="908"/>
        <v>0</v>
      </c>
      <c r="Q1256">
        <f t="shared" si="909"/>
        <v>0.93</v>
      </c>
      <c r="R1256">
        <f t="shared" si="910"/>
        <v>0.93</v>
      </c>
      <c r="S1256">
        <f t="shared" si="911"/>
        <v>498.96</v>
      </c>
      <c r="T1256">
        <f t="shared" si="912"/>
        <v>0</v>
      </c>
      <c r="U1256">
        <f t="shared" si="913"/>
        <v>1.9280000000000002</v>
      </c>
      <c r="V1256">
        <f t="shared" si="914"/>
        <v>2E-3</v>
      </c>
      <c r="W1256">
        <f t="shared" si="915"/>
        <v>0</v>
      </c>
      <c r="X1256">
        <f t="shared" si="916"/>
        <v>359.92</v>
      </c>
      <c r="Y1256">
        <f t="shared" si="917"/>
        <v>259.94</v>
      </c>
      <c r="AA1256">
        <v>35806607</v>
      </c>
      <c r="AB1256">
        <f t="shared" si="918"/>
        <v>75.5</v>
      </c>
      <c r="AC1256">
        <f t="shared" si="919"/>
        <v>0</v>
      </c>
      <c r="AD1256">
        <f t="shared" si="920"/>
        <v>0.31</v>
      </c>
      <c r="AE1256">
        <f t="shared" si="921"/>
        <v>0.14000000000000001</v>
      </c>
      <c r="AF1256">
        <f t="shared" si="922"/>
        <v>75.19</v>
      </c>
      <c r="AG1256">
        <f t="shared" si="923"/>
        <v>0</v>
      </c>
      <c r="AH1256">
        <f t="shared" si="924"/>
        <v>9.64</v>
      </c>
      <c r="AI1256">
        <f t="shared" si="925"/>
        <v>0.01</v>
      </c>
      <c r="AJ1256">
        <f t="shared" si="926"/>
        <v>0</v>
      </c>
      <c r="AK1256">
        <v>75.5</v>
      </c>
      <c r="AL1256">
        <v>0</v>
      </c>
      <c r="AM1256">
        <v>0.31</v>
      </c>
      <c r="AN1256">
        <v>0.14000000000000001</v>
      </c>
      <c r="AO1256">
        <v>75.19</v>
      </c>
      <c r="AP1256">
        <v>0</v>
      </c>
      <c r="AQ1256">
        <v>9.64</v>
      </c>
      <c r="AR1256">
        <v>0.01</v>
      </c>
      <c r="AS1256">
        <v>0</v>
      </c>
      <c r="AT1256">
        <v>72</v>
      </c>
      <c r="AU1256">
        <v>52</v>
      </c>
      <c r="AV1256">
        <v>1</v>
      </c>
      <c r="AW1256">
        <v>1</v>
      </c>
      <c r="AZ1256">
        <v>1</v>
      </c>
      <c r="BA1256">
        <v>33.18</v>
      </c>
      <c r="BB1256">
        <v>15.06</v>
      </c>
      <c r="BC1256">
        <v>1</v>
      </c>
      <c r="BD1256" t="s">
        <v>3</v>
      </c>
      <c r="BE1256" t="s">
        <v>3</v>
      </c>
      <c r="BF1256" t="s">
        <v>3</v>
      </c>
      <c r="BG1256" t="s">
        <v>3</v>
      </c>
      <c r="BH1256">
        <v>0</v>
      </c>
      <c r="BI1256">
        <v>1</v>
      </c>
      <c r="BJ1256" t="s">
        <v>69</v>
      </c>
      <c r="BM1256">
        <v>67001</v>
      </c>
      <c r="BN1256">
        <v>0</v>
      </c>
      <c r="BO1256" t="s">
        <v>66</v>
      </c>
      <c r="BP1256">
        <v>1</v>
      </c>
      <c r="BQ1256">
        <v>6</v>
      </c>
      <c r="BR1256">
        <v>0</v>
      </c>
      <c r="BS1256">
        <v>33.18</v>
      </c>
      <c r="BT1256">
        <v>1</v>
      </c>
      <c r="BU1256">
        <v>1</v>
      </c>
      <c r="BV1256">
        <v>1</v>
      </c>
      <c r="BW1256">
        <v>1</v>
      </c>
      <c r="BX1256">
        <v>1</v>
      </c>
      <c r="BY1256" t="s">
        <v>3</v>
      </c>
      <c r="BZ1256">
        <v>85</v>
      </c>
      <c r="CA1256">
        <v>65</v>
      </c>
      <c r="CE1256">
        <v>0</v>
      </c>
      <c r="CF1256">
        <v>0</v>
      </c>
      <c r="CG1256">
        <v>0</v>
      </c>
      <c r="CM1256">
        <v>0</v>
      </c>
      <c r="CN1256" t="s">
        <v>3</v>
      </c>
      <c r="CO1256">
        <v>0</v>
      </c>
      <c r="CP1256">
        <f t="shared" si="927"/>
        <v>499.89</v>
      </c>
      <c r="CQ1256">
        <f t="shared" si="928"/>
        <v>0</v>
      </c>
      <c r="CR1256">
        <f t="shared" si="929"/>
        <v>4.6686000000000005</v>
      </c>
      <c r="CS1256">
        <f t="shared" si="930"/>
        <v>4.6452</v>
      </c>
      <c r="CT1256">
        <f t="shared" si="931"/>
        <v>2494.8042</v>
      </c>
      <c r="CU1256">
        <f t="shared" si="932"/>
        <v>0</v>
      </c>
      <c r="CV1256">
        <f t="shared" si="933"/>
        <v>9.64</v>
      </c>
      <c r="CW1256">
        <f t="shared" si="934"/>
        <v>0.01</v>
      </c>
      <c r="CX1256">
        <f t="shared" si="935"/>
        <v>0</v>
      </c>
      <c r="CY1256">
        <f t="shared" si="936"/>
        <v>359.92080000000004</v>
      </c>
      <c r="CZ1256">
        <f t="shared" si="937"/>
        <v>259.94279999999998</v>
      </c>
      <c r="DC1256" t="s">
        <v>3</v>
      </c>
      <c r="DD1256" t="s">
        <v>3</v>
      </c>
      <c r="DE1256" t="s">
        <v>3</v>
      </c>
      <c r="DF1256" t="s">
        <v>3</v>
      </c>
      <c r="DG1256" t="s">
        <v>3</v>
      </c>
      <c r="DH1256" t="s">
        <v>3</v>
      </c>
      <c r="DI1256" t="s">
        <v>3</v>
      </c>
      <c r="DJ1256" t="s">
        <v>3</v>
      </c>
      <c r="DK1256" t="s">
        <v>3</v>
      </c>
      <c r="DL1256" t="s">
        <v>3</v>
      </c>
      <c r="DM1256" t="s">
        <v>3</v>
      </c>
      <c r="DN1256">
        <v>0</v>
      </c>
      <c r="DO1256">
        <v>0</v>
      </c>
      <c r="DP1256">
        <v>1</v>
      </c>
      <c r="DQ1256">
        <v>1</v>
      </c>
      <c r="DU1256">
        <v>1003</v>
      </c>
      <c r="DV1256" t="s">
        <v>68</v>
      </c>
      <c r="DW1256" t="s">
        <v>68</v>
      </c>
      <c r="DX1256">
        <v>100</v>
      </c>
      <c r="DZ1256" t="s">
        <v>3</v>
      </c>
      <c r="EA1256" t="s">
        <v>3</v>
      </c>
      <c r="EB1256" t="s">
        <v>3</v>
      </c>
      <c r="EC1256" t="s">
        <v>3</v>
      </c>
      <c r="EE1256">
        <v>29085636</v>
      </c>
      <c r="EF1256">
        <v>6</v>
      </c>
      <c r="EG1256" t="s">
        <v>21</v>
      </c>
      <c r="EH1256">
        <v>0</v>
      </c>
      <c r="EI1256" t="s">
        <v>3</v>
      </c>
      <c r="EJ1256">
        <v>1</v>
      </c>
      <c r="EK1256">
        <v>67001</v>
      </c>
      <c r="EL1256" t="s">
        <v>63</v>
      </c>
      <c r="EM1256" t="s">
        <v>64</v>
      </c>
      <c r="EO1256" t="s">
        <v>3</v>
      </c>
      <c r="EQ1256">
        <v>0</v>
      </c>
      <c r="ER1256">
        <v>75.5</v>
      </c>
      <c r="ES1256">
        <v>0</v>
      </c>
      <c r="ET1256">
        <v>0.31</v>
      </c>
      <c r="EU1256">
        <v>0.14000000000000001</v>
      </c>
      <c r="EV1256">
        <v>75.19</v>
      </c>
      <c r="EW1256">
        <v>9.64</v>
      </c>
      <c r="EX1256">
        <v>0.01</v>
      </c>
      <c r="EY1256">
        <v>0</v>
      </c>
      <c r="FQ1256">
        <v>0</v>
      </c>
      <c r="FR1256">
        <f t="shared" si="938"/>
        <v>0</v>
      </c>
      <c r="FS1256">
        <v>0</v>
      </c>
      <c r="FV1256" t="s">
        <v>24</v>
      </c>
      <c r="FW1256" t="s">
        <v>25</v>
      </c>
      <c r="FX1256">
        <v>85</v>
      </c>
      <c r="FY1256">
        <v>65</v>
      </c>
      <c r="GA1256" t="s">
        <v>3</v>
      </c>
      <c r="GD1256">
        <v>1</v>
      </c>
      <c r="GF1256">
        <v>-1480086875</v>
      </c>
      <c r="GG1256">
        <v>2</v>
      </c>
      <c r="GH1256">
        <v>1</v>
      </c>
      <c r="GI1256">
        <v>2</v>
      </c>
      <c r="GJ1256">
        <v>0</v>
      </c>
      <c r="GK1256">
        <v>0</v>
      </c>
      <c r="GL1256">
        <f t="shared" si="939"/>
        <v>0</v>
      </c>
      <c r="GM1256">
        <f t="shared" si="940"/>
        <v>1119.75</v>
      </c>
      <c r="GN1256">
        <f t="shared" si="941"/>
        <v>1119.75</v>
      </c>
      <c r="GO1256">
        <f t="shared" si="942"/>
        <v>0</v>
      </c>
      <c r="GP1256">
        <f t="shared" si="943"/>
        <v>0</v>
      </c>
      <c r="GR1256">
        <v>0</v>
      </c>
      <c r="GS1256">
        <v>3</v>
      </c>
      <c r="GT1256">
        <v>0</v>
      </c>
      <c r="GU1256" t="s">
        <v>3</v>
      </c>
      <c r="GV1256">
        <f t="shared" si="944"/>
        <v>0</v>
      </c>
      <c r="GW1256">
        <v>1</v>
      </c>
      <c r="GX1256">
        <f t="shared" si="945"/>
        <v>0</v>
      </c>
      <c r="HA1256">
        <v>0</v>
      </c>
      <c r="HB1256">
        <v>0</v>
      </c>
      <c r="HC1256">
        <f t="shared" si="946"/>
        <v>0</v>
      </c>
      <c r="HE1256" t="s">
        <v>3</v>
      </c>
      <c r="HF1256" t="s">
        <v>3</v>
      </c>
      <c r="IK1256">
        <v>0</v>
      </c>
    </row>
    <row r="1257" spans="1:245">
      <c r="A1257">
        <v>17</v>
      </c>
      <c r="B1257">
        <v>0</v>
      </c>
      <c r="C1257">
        <f>ROW(SmtRes!A1390)</f>
        <v>1390</v>
      </c>
      <c r="D1257">
        <f>ROW(EtalonRes!A1373)</f>
        <v>1373</v>
      </c>
      <c r="E1257" t="s">
        <v>58</v>
      </c>
      <c r="F1257" t="s">
        <v>71</v>
      </c>
      <c r="G1257" t="s">
        <v>72</v>
      </c>
      <c r="H1257" t="s">
        <v>61</v>
      </c>
      <c r="I1257">
        <f>ROUND(2/100,9)</f>
        <v>0.02</v>
      </c>
      <c r="J1257">
        <v>0</v>
      </c>
      <c r="O1257">
        <f t="shared" si="907"/>
        <v>95.96</v>
      </c>
      <c r="P1257">
        <f t="shared" si="908"/>
        <v>0</v>
      </c>
      <c r="Q1257">
        <f t="shared" si="909"/>
        <v>0.75</v>
      </c>
      <c r="R1257">
        <f t="shared" si="910"/>
        <v>0.72</v>
      </c>
      <c r="S1257">
        <f t="shared" si="911"/>
        <v>95.21</v>
      </c>
      <c r="T1257">
        <f t="shared" si="912"/>
        <v>0</v>
      </c>
      <c r="U1257">
        <f t="shared" si="913"/>
        <v>0.35780000000000001</v>
      </c>
      <c r="V1257">
        <f t="shared" si="914"/>
        <v>1.6000000000000001E-3</v>
      </c>
      <c r="W1257">
        <f t="shared" si="915"/>
        <v>0</v>
      </c>
      <c r="X1257">
        <f t="shared" si="916"/>
        <v>69.069999999999993</v>
      </c>
      <c r="Y1257">
        <f t="shared" si="917"/>
        <v>49.88</v>
      </c>
      <c r="AA1257">
        <v>35806607</v>
      </c>
      <c r="AB1257">
        <f t="shared" si="918"/>
        <v>145.97999999999999</v>
      </c>
      <c r="AC1257">
        <f t="shared" si="919"/>
        <v>0</v>
      </c>
      <c r="AD1257">
        <f t="shared" si="920"/>
        <v>2.5</v>
      </c>
      <c r="AE1257">
        <f t="shared" si="921"/>
        <v>1.08</v>
      </c>
      <c r="AF1257">
        <f t="shared" si="922"/>
        <v>143.47999999999999</v>
      </c>
      <c r="AG1257">
        <f t="shared" si="923"/>
        <v>0</v>
      </c>
      <c r="AH1257">
        <f t="shared" si="924"/>
        <v>17.89</v>
      </c>
      <c r="AI1257">
        <f t="shared" si="925"/>
        <v>0.08</v>
      </c>
      <c r="AJ1257">
        <f t="shared" si="926"/>
        <v>0</v>
      </c>
      <c r="AK1257">
        <v>145.97999999999999</v>
      </c>
      <c r="AL1257">
        <v>0</v>
      </c>
      <c r="AM1257">
        <v>2.5</v>
      </c>
      <c r="AN1257">
        <v>1.08</v>
      </c>
      <c r="AO1257">
        <v>143.47999999999999</v>
      </c>
      <c r="AP1257">
        <v>0</v>
      </c>
      <c r="AQ1257">
        <v>17.89</v>
      </c>
      <c r="AR1257">
        <v>0.08</v>
      </c>
      <c r="AS1257">
        <v>0</v>
      </c>
      <c r="AT1257">
        <v>72</v>
      </c>
      <c r="AU1257">
        <v>52</v>
      </c>
      <c r="AV1257">
        <v>1</v>
      </c>
      <c r="AW1257">
        <v>1</v>
      </c>
      <c r="AZ1257">
        <v>1</v>
      </c>
      <c r="BA1257">
        <v>33.18</v>
      </c>
      <c r="BB1257">
        <v>14.94</v>
      </c>
      <c r="BC1257">
        <v>1</v>
      </c>
      <c r="BD1257" t="s">
        <v>3</v>
      </c>
      <c r="BE1257" t="s">
        <v>3</v>
      </c>
      <c r="BF1257" t="s">
        <v>3</v>
      </c>
      <c r="BG1257" t="s">
        <v>3</v>
      </c>
      <c r="BH1257">
        <v>0</v>
      </c>
      <c r="BI1257">
        <v>1</v>
      </c>
      <c r="BJ1257" t="s">
        <v>73</v>
      </c>
      <c r="BM1257">
        <v>67001</v>
      </c>
      <c r="BN1257">
        <v>0</v>
      </c>
      <c r="BO1257" t="s">
        <v>71</v>
      </c>
      <c r="BP1257">
        <v>1</v>
      </c>
      <c r="BQ1257">
        <v>6</v>
      </c>
      <c r="BR1257">
        <v>0</v>
      </c>
      <c r="BS1257">
        <v>33.18</v>
      </c>
      <c r="BT1257">
        <v>1</v>
      </c>
      <c r="BU1257">
        <v>1</v>
      </c>
      <c r="BV1257">
        <v>1</v>
      </c>
      <c r="BW1257">
        <v>1</v>
      </c>
      <c r="BX1257">
        <v>1</v>
      </c>
      <c r="BY1257" t="s">
        <v>3</v>
      </c>
      <c r="BZ1257">
        <v>85</v>
      </c>
      <c r="CA1257">
        <v>65</v>
      </c>
      <c r="CE1257">
        <v>0</v>
      </c>
      <c r="CF1257">
        <v>0</v>
      </c>
      <c r="CG1257">
        <v>0</v>
      </c>
      <c r="CM1257">
        <v>0</v>
      </c>
      <c r="CN1257" t="s">
        <v>3</v>
      </c>
      <c r="CO1257">
        <v>0</v>
      </c>
      <c r="CP1257">
        <f t="shared" si="927"/>
        <v>95.96</v>
      </c>
      <c r="CQ1257">
        <f t="shared" si="928"/>
        <v>0</v>
      </c>
      <c r="CR1257">
        <f t="shared" si="929"/>
        <v>37.35</v>
      </c>
      <c r="CS1257">
        <f t="shared" si="930"/>
        <v>35.834400000000002</v>
      </c>
      <c r="CT1257">
        <f t="shared" si="931"/>
        <v>4760.6664000000001</v>
      </c>
      <c r="CU1257">
        <f t="shared" si="932"/>
        <v>0</v>
      </c>
      <c r="CV1257">
        <f t="shared" si="933"/>
        <v>17.89</v>
      </c>
      <c r="CW1257">
        <f t="shared" si="934"/>
        <v>0.08</v>
      </c>
      <c r="CX1257">
        <f t="shared" si="935"/>
        <v>0</v>
      </c>
      <c r="CY1257">
        <f t="shared" si="936"/>
        <v>69.069599999999994</v>
      </c>
      <c r="CZ1257">
        <f t="shared" si="937"/>
        <v>49.883599999999994</v>
      </c>
      <c r="DC1257" t="s">
        <v>3</v>
      </c>
      <c r="DD1257" t="s">
        <v>3</v>
      </c>
      <c r="DE1257" t="s">
        <v>3</v>
      </c>
      <c r="DF1257" t="s">
        <v>3</v>
      </c>
      <c r="DG1257" t="s">
        <v>3</v>
      </c>
      <c r="DH1257" t="s">
        <v>3</v>
      </c>
      <c r="DI1257" t="s">
        <v>3</v>
      </c>
      <c r="DJ1257" t="s">
        <v>3</v>
      </c>
      <c r="DK1257" t="s">
        <v>3</v>
      </c>
      <c r="DL1257" t="s">
        <v>3</v>
      </c>
      <c r="DM1257" t="s">
        <v>3</v>
      </c>
      <c r="DN1257">
        <v>0</v>
      </c>
      <c r="DO1257">
        <v>0</v>
      </c>
      <c r="DP1257">
        <v>1</v>
      </c>
      <c r="DQ1257">
        <v>1</v>
      </c>
      <c r="DU1257">
        <v>1010</v>
      </c>
      <c r="DV1257" t="s">
        <v>61</v>
      </c>
      <c r="DW1257" t="s">
        <v>61</v>
      </c>
      <c r="DX1257">
        <v>100</v>
      </c>
      <c r="DZ1257" t="s">
        <v>3</v>
      </c>
      <c r="EA1257" t="s">
        <v>3</v>
      </c>
      <c r="EB1257" t="s">
        <v>3</v>
      </c>
      <c r="EC1257" t="s">
        <v>3</v>
      </c>
      <c r="EE1257">
        <v>29085636</v>
      </c>
      <c r="EF1257">
        <v>6</v>
      </c>
      <c r="EG1257" t="s">
        <v>21</v>
      </c>
      <c r="EH1257">
        <v>0</v>
      </c>
      <c r="EI1257" t="s">
        <v>3</v>
      </c>
      <c r="EJ1257">
        <v>1</v>
      </c>
      <c r="EK1257">
        <v>67001</v>
      </c>
      <c r="EL1257" t="s">
        <v>63</v>
      </c>
      <c r="EM1257" t="s">
        <v>64</v>
      </c>
      <c r="EO1257" t="s">
        <v>3</v>
      </c>
      <c r="EQ1257">
        <v>0</v>
      </c>
      <c r="ER1257">
        <v>145.97999999999999</v>
      </c>
      <c r="ES1257">
        <v>0</v>
      </c>
      <c r="ET1257">
        <v>2.5</v>
      </c>
      <c r="EU1257">
        <v>1.08</v>
      </c>
      <c r="EV1257">
        <v>143.47999999999999</v>
      </c>
      <c r="EW1257">
        <v>17.89</v>
      </c>
      <c r="EX1257">
        <v>0.08</v>
      </c>
      <c r="EY1257">
        <v>0</v>
      </c>
      <c r="FQ1257">
        <v>0</v>
      </c>
      <c r="FR1257">
        <f t="shared" si="938"/>
        <v>0</v>
      </c>
      <c r="FS1257">
        <v>0</v>
      </c>
      <c r="FV1257" t="s">
        <v>24</v>
      </c>
      <c r="FW1257" t="s">
        <v>25</v>
      </c>
      <c r="FX1257">
        <v>85</v>
      </c>
      <c r="FY1257">
        <v>65</v>
      </c>
      <c r="GA1257" t="s">
        <v>3</v>
      </c>
      <c r="GD1257">
        <v>1</v>
      </c>
      <c r="GF1257">
        <v>1945260508</v>
      </c>
      <c r="GG1257">
        <v>2</v>
      </c>
      <c r="GH1257">
        <v>1</v>
      </c>
      <c r="GI1257">
        <v>2</v>
      </c>
      <c r="GJ1257">
        <v>0</v>
      </c>
      <c r="GK1257">
        <v>0</v>
      </c>
      <c r="GL1257">
        <f t="shared" si="939"/>
        <v>0</v>
      </c>
      <c r="GM1257">
        <f t="shared" si="940"/>
        <v>214.91</v>
      </c>
      <c r="GN1257">
        <f t="shared" si="941"/>
        <v>214.91</v>
      </c>
      <c r="GO1257">
        <f t="shared" si="942"/>
        <v>0</v>
      </c>
      <c r="GP1257">
        <f t="shared" si="943"/>
        <v>0</v>
      </c>
      <c r="GR1257">
        <v>0</v>
      </c>
      <c r="GS1257">
        <v>3</v>
      </c>
      <c r="GT1257">
        <v>0</v>
      </c>
      <c r="GU1257" t="s">
        <v>3</v>
      </c>
      <c r="GV1257">
        <f t="shared" si="944"/>
        <v>0</v>
      </c>
      <c r="GW1257">
        <v>1</v>
      </c>
      <c r="GX1257">
        <f t="shared" si="945"/>
        <v>0</v>
      </c>
      <c r="HA1257">
        <v>0</v>
      </c>
      <c r="HB1257">
        <v>0</v>
      </c>
      <c r="HC1257">
        <f t="shared" si="946"/>
        <v>0</v>
      </c>
      <c r="HE1257" t="s">
        <v>3</v>
      </c>
      <c r="HF1257" t="s">
        <v>3</v>
      </c>
      <c r="IK1257">
        <v>0</v>
      </c>
    </row>
    <row r="1258" spans="1:245">
      <c r="A1258">
        <v>17</v>
      </c>
      <c r="B1258">
        <v>0</v>
      </c>
      <c r="C1258">
        <f>ROW(SmtRes!A1395)</f>
        <v>1395</v>
      </c>
      <c r="D1258">
        <f>ROW(EtalonRes!A1378)</f>
        <v>1378</v>
      </c>
      <c r="E1258" t="s">
        <v>65</v>
      </c>
      <c r="F1258" t="s">
        <v>45</v>
      </c>
      <c r="G1258" t="s">
        <v>46</v>
      </c>
      <c r="H1258" t="s">
        <v>47</v>
      </c>
      <c r="I1258">
        <f>ROUND(2/100,9)</f>
        <v>0.02</v>
      </c>
      <c r="J1258">
        <v>0</v>
      </c>
      <c r="O1258">
        <f t="shared" si="907"/>
        <v>997.86</v>
      </c>
      <c r="P1258">
        <f t="shared" si="908"/>
        <v>0</v>
      </c>
      <c r="Q1258">
        <f t="shared" si="909"/>
        <v>43.61</v>
      </c>
      <c r="R1258">
        <f t="shared" si="910"/>
        <v>26.5</v>
      </c>
      <c r="S1258">
        <f t="shared" si="911"/>
        <v>954.25</v>
      </c>
      <c r="T1258">
        <f t="shared" si="912"/>
        <v>0</v>
      </c>
      <c r="U1258">
        <f t="shared" si="913"/>
        <v>3.5860000000000003</v>
      </c>
      <c r="V1258">
        <f t="shared" si="914"/>
        <v>7.9400000000000012E-2</v>
      </c>
      <c r="W1258">
        <f t="shared" si="915"/>
        <v>0</v>
      </c>
      <c r="X1258">
        <f t="shared" si="916"/>
        <v>686.53</v>
      </c>
      <c r="Y1258">
        <f t="shared" si="917"/>
        <v>490.38</v>
      </c>
      <c r="AA1258">
        <v>35806607</v>
      </c>
      <c r="AB1258">
        <f t="shared" si="918"/>
        <v>1634.97</v>
      </c>
      <c r="AC1258">
        <f t="shared" si="919"/>
        <v>0</v>
      </c>
      <c r="AD1258">
        <f t="shared" si="920"/>
        <v>196.98</v>
      </c>
      <c r="AE1258">
        <f t="shared" si="921"/>
        <v>39.94</v>
      </c>
      <c r="AF1258">
        <f t="shared" si="922"/>
        <v>1437.99</v>
      </c>
      <c r="AG1258">
        <f t="shared" si="923"/>
        <v>0</v>
      </c>
      <c r="AH1258">
        <f t="shared" si="924"/>
        <v>179.3</v>
      </c>
      <c r="AI1258">
        <f t="shared" si="925"/>
        <v>3.97</v>
      </c>
      <c r="AJ1258">
        <f t="shared" si="926"/>
        <v>0</v>
      </c>
      <c r="AK1258">
        <v>1634.97</v>
      </c>
      <c r="AL1258">
        <v>0</v>
      </c>
      <c r="AM1258">
        <v>196.98</v>
      </c>
      <c r="AN1258">
        <v>39.94</v>
      </c>
      <c r="AO1258">
        <v>1437.99</v>
      </c>
      <c r="AP1258">
        <v>0</v>
      </c>
      <c r="AQ1258">
        <v>179.3</v>
      </c>
      <c r="AR1258">
        <v>3.97</v>
      </c>
      <c r="AS1258">
        <v>0</v>
      </c>
      <c r="AT1258">
        <v>70</v>
      </c>
      <c r="AU1258">
        <v>50</v>
      </c>
      <c r="AV1258">
        <v>1</v>
      </c>
      <c r="AW1258">
        <v>1</v>
      </c>
      <c r="AZ1258">
        <v>1</v>
      </c>
      <c r="BA1258">
        <v>33.18</v>
      </c>
      <c r="BB1258">
        <v>11.07</v>
      </c>
      <c r="BC1258">
        <v>1</v>
      </c>
      <c r="BD1258" t="s">
        <v>3</v>
      </c>
      <c r="BE1258" t="s">
        <v>3</v>
      </c>
      <c r="BF1258" t="s">
        <v>3</v>
      </c>
      <c r="BG1258" t="s">
        <v>3</v>
      </c>
      <c r="BH1258">
        <v>0</v>
      </c>
      <c r="BI1258">
        <v>1</v>
      </c>
      <c r="BJ1258" t="s">
        <v>48</v>
      </c>
      <c r="BM1258">
        <v>56001</v>
      </c>
      <c r="BN1258">
        <v>0</v>
      </c>
      <c r="BO1258" t="s">
        <v>45</v>
      </c>
      <c r="BP1258">
        <v>1</v>
      </c>
      <c r="BQ1258">
        <v>6</v>
      </c>
      <c r="BR1258">
        <v>0</v>
      </c>
      <c r="BS1258">
        <v>33.18</v>
      </c>
      <c r="BT1258">
        <v>1</v>
      </c>
      <c r="BU1258">
        <v>1</v>
      </c>
      <c r="BV1258">
        <v>1</v>
      </c>
      <c r="BW1258">
        <v>1</v>
      </c>
      <c r="BX1258">
        <v>1</v>
      </c>
      <c r="BY1258" t="s">
        <v>3</v>
      </c>
      <c r="BZ1258">
        <v>82</v>
      </c>
      <c r="CA1258">
        <v>62</v>
      </c>
      <c r="CE1258">
        <v>0</v>
      </c>
      <c r="CF1258">
        <v>0</v>
      </c>
      <c r="CG1258">
        <v>0</v>
      </c>
      <c r="CM1258">
        <v>0</v>
      </c>
      <c r="CN1258" t="s">
        <v>3</v>
      </c>
      <c r="CO1258">
        <v>0</v>
      </c>
      <c r="CP1258">
        <f t="shared" si="927"/>
        <v>997.86</v>
      </c>
      <c r="CQ1258">
        <f t="shared" si="928"/>
        <v>0</v>
      </c>
      <c r="CR1258">
        <f t="shared" si="929"/>
        <v>2180.5686000000001</v>
      </c>
      <c r="CS1258">
        <f t="shared" si="930"/>
        <v>1325.2092</v>
      </c>
      <c r="CT1258">
        <f t="shared" si="931"/>
        <v>47712.508199999997</v>
      </c>
      <c r="CU1258">
        <f t="shared" si="932"/>
        <v>0</v>
      </c>
      <c r="CV1258">
        <f t="shared" si="933"/>
        <v>179.3</v>
      </c>
      <c r="CW1258">
        <f t="shared" si="934"/>
        <v>3.97</v>
      </c>
      <c r="CX1258">
        <f t="shared" si="935"/>
        <v>0</v>
      </c>
      <c r="CY1258">
        <f t="shared" si="936"/>
        <v>686.52499999999998</v>
      </c>
      <c r="CZ1258">
        <f t="shared" si="937"/>
        <v>490.375</v>
      </c>
      <c r="DC1258" t="s">
        <v>3</v>
      </c>
      <c r="DD1258" t="s">
        <v>3</v>
      </c>
      <c r="DE1258" t="s">
        <v>3</v>
      </c>
      <c r="DF1258" t="s">
        <v>3</v>
      </c>
      <c r="DG1258" t="s">
        <v>3</v>
      </c>
      <c r="DH1258" t="s">
        <v>3</v>
      </c>
      <c r="DI1258" t="s">
        <v>3</v>
      </c>
      <c r="DJ1258" t="s">
        <v>3</v>
      </c>
      <c r="DK1258" t="s">
        <v>3</v>
      </c>
      <c r="DL1258" t="s">
        <v>3</v>
      </c>
      <c r="DM1258" t="s">
        <v>3</v>
      </c>
      <c r="DN1258">
        <v>0</v>
      </c>
      <c r="DO1258">
        <v>0</v>
      </c>
      <c r="DP1258">
        <v>1</v>
      </c>
      <c r="DQ1258">
        <v>1</v>
      </c>
      <c r="DU1258">
        <v>1013</v>
      </c>
      <c r="DV1258" t="s">
        <v>47</v>
      </c>
      <c r="DW1258" t="s">
        <v>47</v>
      </c>
      <c r="DX1258">
        <v>1</v>
      </c>
      <c r="DZ1258" t="s">
        <v>3</v>
      </c>
      <c r="EA1258" t="s">
        <v>3</v>
      </c>
      <c r="EB1258" t="s">
        <v>3</v>
      </c>
      <c r="EC1258" t="s">
        <v>3</v>
      </c>
      <c r="EE1258">
        <v>29085589</v>
      </c>
      <c r="EF1258">
        <v>6</v>
      </c>
      <c r="EG1258" t="s">
        <v>21</v>
      </c>
      <c r="EH1258">
        <v>0</v>
      </c>
      <c r="EI1258" t="s">
        <v>3</v>
      </c>
      <c r="EJ1258">
        <v>1</v>
      </c>
      <c r="EK1258">
        <v>56001</v>
      </c>
      <c r="EL1258" t="s">
        <v>49</v>
      </c>
      <c r="EM1258" t="s">
        <v>50</v>
      </c>
      <c r="EO1258" t="s">
        <v>3</v>
      </c>
      <c r="EQ1258">
        <v>0</v>
      </c>
      <c r="ER1258">
        <v>1634.97</v>
      </c>
      <c r="ES1258">
        <v>0</v>
      </c>
      <c r="ET1258">
        <v>196.98</v>
      </c>
      <c r="EU1258">
        <v>39.94</v>
      </c>
      <c r="EV1258">
        <v>1437.99</v>
      </c>
      <c r="EW1258">
        <v>179.3</v>
      </c>
      <c r="EX1258">
        <v>3.97</v>
      </c>
      <c r="EY1258">
        <v>0</v>
      </c>
      <c r="FQ1258">
        <v>0</v>
      </c>
      <c r="FR1258">
        <f t="shared" si="938"/>
        <v>0</v>
      </c>
      <c r="FS1258">
        <v>0</v>
      </c>
      <c r="FV1258" t="s">
        <v>24</v>
      </c>
      <c r="FW1258" t="s">
        <v>25</v>
      </c>
      <c r="FX1258">
        <v>82</v>
      </c>
      <c r="FY1258">
        <v>62</v>
      </c>
      <c r="GA1258" t="s">
        <v>3</v>
      </c>
      <c r="GD1258">
        <v>1</v>
      </c>
      <c r="GF1258">
        <v>395004222</v>
      </c>
      <c r="GG1258">
        <v>2</v>
      </c>
      <c r="GH1258">
        <v>1</v>
      </c>
      <c r="GI1258">
        <v>2</v>
      </c>
      <c r="GJ1258">
        <v>0</v>
      </c>
      <c r="GK1258">
        <v>0</v>
      </c>
      <c r="GL1258">
        <f t="shared" si="939"/>
        <v>0</v>
      </c>
      <c r="GM1258">
        <f t="shared" si="940"/>
        <v>2174.77</v>
      </c>
      <c r="GN1258">
        <f t="shared" si="941"/>
        <v>2174.77</v>
      </c>
      <c r="GO1258">
        <f t="shared" si="942"/>
        <v>0</v>
      </c>
      <c r="GP1258">
        <f t="shared" si="943"/>
        <v>0</v>
      </c>
      <c r="GR1258">
        <v>0</v>
      </c>
      <c r="GS1258">
        <v>3</v>
      </c>
      <c r="GT1258">
        <v>0</v>
      </c>
      <c r="GU1258" t="s">
        <v>3</v>
      </c>
      <c r="GV1258">
        <f t="shared" si="944"/>
        <v>0</v>
      </c>
      <c r="GW1258">
        <v>1</v>
      </c>
      <c r="GX1258">
        <f t="shared" si="945"/>
        <v>0</v>
      </c>
      <c r="HA1258">
        <v>0</v>
      </c>
      <c r="HB1258">
        <v>0</v>
      </c>
      <c r="HC1258">
        <f t="shared" si="946"/>
        <v>0</v>
      </c>
      <c r="HE1258" t="s">
        <v>3</v>
      </c>
      <c r="HF1258" t="s">
        <v>3</v>
      </c>
      <c r="IK1258">
        <v>0</v>
      </c>
    </row>
    <row r="1259" spans="1:245">
      <c r="A1259">
        <v>18</v>
      </c>
      <c r="B1259">
        <v>0</v>
      </c>
      <c r="C1259">
        <v>1395</v>
      </c>
      <c r="E1259" t="s">
        <v>306</v>
      </c>
      <c r="F1259" t="s">
        <v>27</v>
      </c>
      <c r="G1259" t="s">
        <v>28</v>
      </c>
      <c r="H1259" t="s">
        <v>29</v>
      </c>
      <c r="I1259">
        <f>I1258*J1259</f>
        <v>0.21</v>
      </c>
      <c r="J1259">
        <v>10.5</v>
      </c>
      <c r="O1259">
        <f t="shared" si="907"/>
        <v>0</v>
      </c>
      <c r="P1259">
        <f t="shared" si="908"/>
        <v>0</v>
      </c>
      <c r="Q1259">
        <f t="shared" si="909"/>
        <v>0</v>
      </c>
      <c r="R1259">
        <f t="shared" si="910"/>
        <v>0</v>
      </c>
      <c r="S1259">
        <f t="shared" si="911"/>
        <v>0</v>
      </c>
      <c r="T1259">
        <f t="shared" si="912"/>
        <v>0</v>
      </c>
      <c r="U1259">
        <f t="shared" si="913"/>
        <v>0</v>
      </c>
      <c r="V1259">
        <f t="shared" si="914"/>
        <v>0</v>
      </c>
      <c r="W1259">
        <f t="shared" si="915"/>
        <v>0</v>
      </c>
      <c r="X1259">
        <f t="shared" si="916"/>
        <v>0</v>
      </c>
      <c r="Y1259">
        <f t="shared" si="917"/>
        <v>0</v>
      </c>
      <c r="AA1259">
        <v>35806607</v>
      </c>
      <c r="AB1259">
        <f t="shared" si="918"/>
        <v>0</v>
      </c>
      <c r="AC1259">
        <f t="shared" si="919"/>
        <v>0</v>
      </c>
      <c r="AD1259">
        <f t="shared" si="920"/>
        <v>0</v>
      </c>
      <c r="AE1259">
        <f t="shared" si="921"/>
        <v>0</v>
      </c>
      <c r="AF1259">
        <f t="shared" si="922"/>
        <v>0</v>
      </c>
      <c r="AG1259">
        <f t="shared" si="923"/>
        <v>0</v>
      </c>
      <c r="AH1259">
        <f t="shared" si="924"/>
        <v>0</v>
      </c>
      <c r="AI1259">
        <f t="shared" si="925"/>
        <v>0</v>
      </c>
      <c r="AJ1259">
        <f t="shared" si="926"/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1</v>
      </c>
      <c r="AW1259">
        <v>1</v>
      </c>
      <c r="AZ1259">
        <v>1</v>
      </c>
      <c r="BA1259">
        <v>1</v>
      </c>
      <c r="BB1259">
        <v>1</v>
      </c>
      <c r="BC1259">
        <v>1</v>
      </c>
      <c r="BD1259" t="s">
        <v>3</v>
      </c>
      <c r="BE1259" t="s">
        <v>3</v>
      </c>
      <c r="BF1259" t="s">
        <v>3</v>
      </c>
      <c r="BG1259" t="s">
        <v>3</v>
      </c>
      <c r="BH1259">
        <v>3</v>
      </c>
      <c r="BI1259">
        <v>2</v>
      </c>
      <c r="BJ1259" t="s">
        <v>30</v>
      </c>
      <c r="BM1259">
        <v>500002</v>
      </c>
      <c r="BN1259">
        <v>0</v>
      </c>
      <c r="BO1259" t="s">
        <v>3</v>
      </c>
      <c r="BP1259">
        <v>0</v>
      </c>
      <c r="BQ1259">
        <v>12</v>
      </c>
      <c r="BR1259">
        <v>0</v>
      </c>
      <c r="BS1259">
        <v>1</v>
      </c>
      <c r="BT1259">
        <v>1</v>
      </c>
      <c r="BU1259">
        <v>1</v>
      </c>
      <c r="BV1259">
        <v>1</v>
      </c>
      <c r="BW1259">
        <v>1</v>
      </c>
      <c r="BX1259">
        <v>1</v>
      </c>
      <c r="BY1259" t="s">
        <v>3</v>
      </c>
      <c r="BZ1259">
        <v>0</v>
      </c>
      <c r="CA1259">
        <v>0</v>
      </c>
      <c r="CE1259">
        <v>0</v>
      </c>
      <c r="CF1259">
        <v>0</v>
      </c>
      <c r="CG1259">
        <v>0</v>
      </c>
      <c r="CM1259">
        <v>0</v>
      </c>
      <c r="CN1259" t="s">
        <v>3</v>
      </c>
      <c r="CO1259">
        <v>0</v>
      </c>
      <c r="CP1259">
        <f t="shared" si="927"/>
        <v>0</v>
      </c>
      <c r="CQ1259">
        <f t="shared" si="928"/>
        <v>0</v>
      </c>
      <c r="CR1259">
        <f t="shared" si="929"/>
        <v>0</v>
      </c>
      <c r="CS1259">
        <f t="shared" si="930"/>
        <v>0</v>
      </c>
      <c r="CT1259">
        <f t="shared" si="931"/>
        <v>0</v>
      </c>
      <c r="CU1259">
        <f t="shared" si="932"/>
        <v>0</v>
      </c>
      <c r="CV1259">
        <f t="shared" si="933"/>
        <v>0</v>
      </c>
      <c r="CW1259">
        <f t="shared" si="934"/>
        <v>0</v>
      </c>
      <c r="CX1259">
        <f t="shared" si="935"/>
        <v>0</v>
      </c>
      <c r="CY1259">
        <f t="shared" si="936"/>
        <v>0</v>
      </c>
      <c r="CZ1259">
        <f t="shared" si="937"/>
        <v>0</v>
      </c>
      <c r="DC1259" t="s">
        <v>3</v>
      </c>
      <c r="DD1259" t="s">
        <v>3</v>
      </c>
      <c r="DE1259" t="s">
        <v>3</v>
      </c>
      <c r="DF1259" t="s">
        <v>3</v>
      </c>
      <c r="DG1259" t="s">
        <v>3</v>
      </c>
      <c r="DH1259" t="s">
        <v>3</v>
      </c>
      <c r="DI1259" t="s">
        <v>3</v>
      </c>
      <c r="DJ1259" t="s">
        <v>3</v>
      </c>
      <c r="DK1259" t="s">
        <v>3</v>
      </c>
      <c r="DL1259" t="s">
        <v>3</v>
      </c>
      <c r="DM1259" t="s">
        <v>3</v>
      </c>
      <c r="DN1259">
        <v>0</v>
      </c>
      <c r="DO1259">
        <v>0</v>
      </c>
      <c r="DP1259">
        <v>1</v>
      </c>
      <c r="DQ1259">
        <v>1</v>
      </c>
      <c r="DU1259">
        <v>1009</v>
      </c>
      <c r="DV1259" t="s">
        <v>29</v>
      </c>
      <c r="DW1259" t="s">
        <v>29</v>
      </c>
      <c r="DX1259">
        <v>1000</v>
      </c>
      <c r="DZ1259" t="s">
        <v>3</v>
      </c>
      <c r="EA1259" t="s">
        <v>3</v>
      </c>
      <c r="EB1259" t="s">
        <v>3</v>
      </c>
      <c r="EC1259" t="s">
        <v>3</v>
      </c>
      <c r="EE1259">
        <v>29085444</v>
      </c>
      <c r="EF1259">
        <v>12</v>
      </c>
      <c r="EG1259" t="s">
        <v>31</v>
      </c>
      <c r="EH1259">
        <v>0</v>
      </c>
      <c r="EI1259" t="s">
        <v>3</v>
      </c>
      <c r="EJ1259">
        <v>2</v>
      </c>
      <c r="EK1259">
        <v>500002</v>
      </c>
      <c r="EL1259" t="s">
        <v>32</v>
      </c>
      <c r="EM1259" t="s">
        <v>33</v>
      </c>
      <c r="EO1259" t="s">
        <v>3</v>
      </c>
      <c r="EQ1259">
        <v>0</v>
      </c>
      <c r="ER1259">
        <v>0</v>
      </c>
      <c r="ES1259">
        <v>0</v>
      </c>
      <c r="ET1259">
        <v>0</v>
      </c>
      <c r="EU1259">
        <v>0</v>
      </c>
      <c r="EV1259">
        <v>0</v>
      </c>
      <c r="EW1259">
        <v>0</v>
      </c>
      <c r="EX1259">
        <v>0</v>
      </c>
      <c r="FQ1259">
        <v>0</v>
      </c>
      <c r="FR1259">
        <f t="shared" si="938"/>
        <v>0</v>
      </c>
      <c r="FS1259">
        <v>0</v>
      </c>
      <c r="FX1259">
        <v>0</v>
      </c>
      <c r="FY1259">
        <v>0</v>
      </c>
      <c r="GA1259" t="s">
        <v>3</v>
      </c>
      <c r="GD1259">
        <v>1</v>
      </c>
      <c r="GF1259">
        <v>-304821490</v>
      </c>
      <c r="GG1259">
        <v>2</v>
      </c>
      <c r="GH1259">
        <v>1</v>
      </c>
      <c r="GI1259">
        <v>-2</v>
      </c>
      <c r="GJ1259">
        <v>0</v>
      </c>
      <c r="GK1259">
        <v>0</v>
      </c>
      <c r="GL1259">
        <f t="shared" si="939"/>
        <v>0</v>
      </c>
      <c r="GM1259">
        <f t="shared" si="940"/>
        <v>0</v>
      </c>
      <c r="GN1259">
        <f t="shared" si="941"/>
        <v>0</v>
      </c>
      <c r="GO1259">
        <f t="shared" si="942"/>
        <v>0</v>
      </c>
      <c r="GP1259">
        <f t="shared" si="943"/>
        <v>0</v>
      </c>
      <c r="GR1259">
        <v>0</v>
      </c>
      <c r="GS1259">
        <v>3</v>
      </c>
      <c r="GT1259">
        <v>0</v>
      </c>
      <c r="GU1259" t="s">
        <v>3</v>
      </c>
      <c r="GV1259">
        <f t="shared" si="944"/>
        <v>0</v>
      </c>
      <c r="GW1259">
        <v>1</v>
      </c>
      <c r="GX1259">
        <f t="shared" si="945"/>
        <v>0</v>
      </c>
      <c r="HA1259">
        <v>0</v>
      </c>
      <c r="HB1259">
        <v>0</v>
      </c>
      <c r="HC1259">
        <f t="shared" si="946"/>
        <v>0</v>
      </c>
      <c r="HE1259" t="s">
        <v>3</v>
      </c>
      <c r="HF1259" t="s">
        <v>3</v>
      </c>
      <c r="IK1259">
        <v>0</v>
      </c>
    </row>
    <row r="1261" spans="1:245">
      <c r="A1261" s="2">
        <v>51</v>
      </c>
      <c r="B1261" s="2">
        <f>B1245</f>
        <v>0</v>
      </c>
      <c r="C1261" s="2">
        <f>A1245</f>
        <v>5</v>
      </c>
      <c r="D1261" s="2">
        <f>ROW(A1245)</f>
        <v>1245</v>
      </c>
      <c r="E1261" s="2"/>
      <c r="F1261" s="2" t="str">
        <f>IF(F1245&lt;&gt;"",F1245,"")</f>
        <v>Новый подраздел</v>
      </c>
      <c r="G1261" s="2" t="str">
        <f>IF(G1245&lt;&gt;"",G1245,"")</f>
        <v>демонтаж</v>
      </c>
      <c r="H1261" s="2">
        <v>0</v>
      </c>
      <c r="I1261" s="2"/>
      <c r="J1261" s="2"/>
      <c r="K1261" s="2"/>
      <c r="L1261" s="2"/>
      <c r="M1261" s="2"/>
      <c r="N1261" s="2"/>
      <c r="O1261" s="2">
        <f t="shared" ref="O1261:T1261" si="947">ROUND(AB1261,2)</f>
        <v>2725.92</v>
      </c>
      <c r="P1261" s="2">
        <f t="shared" si="947"/>
        <v>0</v>
      </c>
      <c r="Q1261" s="2">
        <f t="shared" si="947"/>
        <v>56.21</v>
      </c>
      <c r="R1261" s="2">
        <f t="shared" si="947"/>
        <v>38.659999999999997</v>
      </c>
      <c r="S1261" s="2">
        <f t="shared" si="947"/>
        <v>2669.71</v>
      </c>
      <c r="T1261" s="2">
        <f t="shared" si="947"/>
        <v>0</v>
      </c>
      <c r="U1261" s="2">
        <f>AH1261</f>
        <v>10.204243999999999</v>
      </c>
      <c r="V1261" s="2">
        <f>AI1261</f>
        <v>0.10640000000000001</v>
      </c>
      <c r="W1261" s="2">
        <f>ROUND(AJ1261,2)</f>
        <v>0</v>
      </c>
      <c r="X1261" s="2">
        <f>ROUND(AK1261,2)</f>
        <v>1887.56</v>
      </c>
      <c r="Y1261" s="2">
        <f>ROUND(AL1261,2)</f>
        <v>1410.16</v>
      </c>
      <c r="Z1261" s="2"/>
      <c r="AA1261" s="2"/>
      <c r="AB1261" s="2">
        <f>ROUND(SUMIF(AA1249:AA1259,"=35806607",O1249:O1259),2)</f>
        <v>2725.92</v>
      </c>
      <c r="AC1261" s="2">
        <f>ROUND(SUMIF(AA1249:AA1259,"=35806607",P1249:P1259),2)</f>
        <v>0</v>
      </c>
      <c r="AD1261" s="2">
        <f>ROUND(SUMIF(AA1249:AA1259,"=35806607",Q1249:Q1259),2)</f>
        <v>56.21</v>
      </c>
      <c r="AE1261" s="2">
        <f>ROUND(SUMIF(AA1249:AA1259,"=35806607",R1249:R1259),2)</f>
        <v>38.659999999999997</v>
      </c>
      <c r="AF1261" s="2">
        <f>ROUND(SUMIF(AA1249:AA1259,"=35806607",S1249:S1259),2)</f>
        <v>2669.71</v>
      </c>
      <c r="AG1261" s="2">
        <f>ROUND(SUMIF(AA1249:AA1259,"=35806607",T1249:T1259),2)</f>
        <v>0</v>
      </c>
      <c r="AH1261" s="2">
        <f>SUMIF(AA1249:AA1259,"=35806607",U1249:U1259)</f>
        <v>10.204243999999999</v>
      </c>
      <c r="AI1261" s="2">
        <f>SUMIF(AA1249:AA1259,"=35806607",V1249:V1259)</f>
        <v>0.10640000000000001</v>
      </c>
      <c r="AJ1261" s="2">
        <f>ROUND(SUMIF(AA1249:AA1259,"=35806607",W1249:W1259),2)</f>
        <v>0</v>
      </c>
      <c r="AK1261" s="2">
        <f>ROUND(SUMIF(AA1249:AA1259,"=35806607",X1249:X1259),2)</f>
        <v>1887.56</v>
      </c>
      <c r="AL1261" s="2">
        <f>ROUND(SUMIF(AA1249:AA1259,"=35806607",Y1249:Y1259),2)</f>
        <v>1410.16</v>
      </c>
      <c r="AM1261" s="2"/>
      <c r="AN1261" s="2"/>
      <c r="AO1261" s="2">
        <f t="shared" ref="AO1261:BD1261" si="948">ROUND(BX1261,2)</f>
        <v>0</v>
      </c>
      <c r="AP1261" s="2">
        <f t="shared" si="948"/>
        <v>0</v>
      </c>
      <c r="AQ1261" s="2">
        <f t="shared" si="948"/>
        <v>0</v>
      </c>
      <c r="AR1261" s="2">
        <f t="shared" si="948"/>
        <v>6023.64</v>
      </c>
      <c r="AS1261" s="2">
        <f t="shared" si="948"/>
        <v>6023.64</v>
      </c>
      <c r="AT1261" s="2">
        <f t="shared" si="948"/>
        <v>0</v>
      </c>
      <c r="AU1261" s="2">
        <f t="shared" si="948"/>
        <v>0</v>
      </c>
      <c r="AV1261" s="2">
        <f t="shared" si="948"/>
        <v>0</v>
      </c>
      <c r="AW1261" s="2">
        <f t="shared" si="948"/>
        <v>0</v>
      </c>
      <c r="AX1261" s="2">
        <f t="shared" si="948"/>
        <v>0</v>
      </c>
      <c r="AY1261" s="2">
        <f t="shared" si="948"/>
        <v>0</v>
      </c>
      <c r="AZ1261" s="2">
        <f t="shared" si="948"/>
        <v>0</v>
      </c>
      <c r="BA1261" s="2">
        <f t="shared" si="948"/>
        <v>0</v>
      </c>
      <c r="BB1261" s="2">
        <f t="shared" si="948"/>
        <v>0</v>
      </c>
      <c r="BC1261" s="2">
        <f t="shared" si="948"/>
        <v>0</v>
      </c>
      <c r="BD1261" s="2">
        <f t="shared" si="948"/>
        <v>0</v>
      </c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>
        <f>ROUND(SUMIF(AA1249:AA1259,"=35806607",FQ1249:FQ1259),2)</f>
        <v>0</v>
      </c>
      <c r="BY1261" s="2">
        <f>ROUND(SUMIF(AA1249:AA1259,"=35806607",FR1249:FR1259),2)</f>
        <v>0</v>
      </c>
      <c r="BZ1261" s="2">
        <f>ROUND(SUMIF(AA1249:AA1259,"=35806607",GL1249:GL1259),2)</f>
        <v>0</v>
      </c>
      <c r="CA1261" s="2">
        <f>ROUND(SUMIF(AA1249:AA1259,"=35806607",GM1249:GM1259),2)</f>
        <v>6023.64</v>
      </c>
      <c r="CB1261" s="2">
        <f>ROUND(SUMIF(AA1249:AA1259,"=35806607",GN1249:GN1259),2)</f>
        <v>6023.64</v>
      </c>
      <c r="CC1261" s="2">
        <f>ROUND(SUMIF(AA1249:AA1259,"=35806607",GO1249:GO1259),2)</f>
        <v>0</v>
      </c>
      <c r="CD1261" s="2">
        <f>ROUND(SUMIF(AA1249:AA1259,"=35806607",GP1249:GP1259),2)</f>
        <v>0</v>
      </c>
      <c r="CE1261" s="2">
        <f>AC1261-BX1261</f>
        <v>0</v>
      </c>
      <c r="CF1261" s="2">
        <f>AC1261-BY1261</f>
        <v>0</v>
      </c>
      <c r="CG1261" s="2">
        <f>BX1261-BZ1261</f>
        <v>0</v>
      </c>
      <c r="CH1261" s="2">
        <f>AC1261-BX1261-BY1261+BZ1261</f>
        <v>0</v>
      </c>
      <c r="CI1261" s="2">
        <f>BY1261-BZ1261</f>
        <v>0</v>
      </c>
      <c r="CJ1261" s="2">
        <f>ROUND(SUMIF(AA1249:AA1259,"=35806607",GX1249:GX1259),2)</f>
        <v>0</v>
      </c>
      <c r="CK1261" s="2">
        <f>ROUND(SUMIF(AA1249:AA1259,"=35806607",GY1249:GY1259),2)</f>
        <v>0</v>
      </c>
      <c r="CL1261" s="2">
        <f>ROUND(SUMIF(AA1249:AA1259,"=35806607",GZ1249:GZ1259),2)</f>
        <v>0</v>
      </c>
      <c r="CM1261" s="2">
        <f>ROUND(SUMIF(AA1249:AA1259,"=35806607",HD1249:HD1259),2)</f>
        <v>0</v>
      </c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>
        <v>0</v>
      </c>
    </row>
    <row r="1263" spans="1:245">
      <c r="A1263" s="4">
        <v>50</v>
      </c>
      <c r="B1263" s="4">
        <v>0</v>
      </c>
      <c r="C1263" s="4">
        <v>0</v>
      </c>
      <c r="D1263" s="4">
        <v>1</v>
      </c>
      <c r="E1263" s="4">
        <v>201</v>
      </c>
      <c r="F1263" s="4">
        <f>ROUND(Source!O1261,O1263)</f>
        <v>2725.92</v>
      </c>
      <c r="G1263" s="4" t="s">
        <v>81</v>
      </c>
      <c r="H1263" s="4" t="s">
        <v>82</v>
      </c>
      <c r="I1263" s="4"/>
      <c r="J1263" s="4"/>
      <c r="K1263" s="4">
        <v>201</v>
      </c>
      <c r="L1263" s="4">
        <v>1</v>
      </c>
      <c r="M1263" s="4">
        <v>3</v>
      </c>
      <c r="N1263" s="4" t="s">
        <v>3</v>
      </c>
      <c r="O1263" s="4">
        <v>2</v>
      </c>
      <c r="P1263" s="4"/>
      <c r="Q1263" s="4"/>
      <c r="R1263" s="4"/>
      <c r="S1263" s="4"/>
      <c r="T1263" s="4"/>
      <c r="U1263" s="4"/>
      <c r="V1263" s="4"/>
      <c r="W1263" s="4"/>
    </row>
    <row r="1264" spans="1:245">
      <c r="A1264" s="4">
        <v>50</v>
      </c>
      <c r="B1264" s="4">
        <v>0</v>
      </c>
      <c r="C1264" s="4">
        <v>0</v>
      </c>
      <c r="D1264" s="4">
        <v>1</v>
      </c>
      <c r="E1264" s="4">
        <v>202</v>
      </c>
      <c r="F1264" s="4">
        <f>ROUND(Source!P1261,O1264)</f>
        <v>0</v>
      </c>
      <c r="G1264" s="4" t="s">
        <v>83</v>
      </c>
      <c r="H1264" s="4" t="s">
        <v>84</v>
      </c>
      <c r="I1264" s="4"/>
      <c r="J1264" s="4"/>
      <c r="K1264" s="4">
        <v>202</v>
      </c>
      <c r="L1264" s="4">
        <v>2</v>
      </c>
      <c r="M1264" s="4">
        <v>3</v>
      </c>
      <c r="N1264" s="4" t="s">
        <v>3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/>
    </row>
    <row r="1265" spans="1:23">
      <c r="A1265" s="4">
        <v>50</v>
      </c>
      <c r="B1265" s="4">
        <v>0</v>
      </c>
      <c r="C1265" s="4">
        <v>0</v>
      </c>
      <c r="D1265" s="4">
        <v>1</v>
      </c>
      <c r="E1265" s="4">
        <v>222</v>
      </c>
      <c r="F1265" s="4">
        <f>ROUND(Source!AO1261,O1265)</f>
        <v>0</v>
      </c>
      <c r="G1265" s="4" t="s">
        <v>85</v>
      </c>
      <c r="H1265" s="4" t="s">
        <v>86</v>
      </c>
      <c r="I1265" s="4"/>
      <c r="J1265" s="4"/>
      <c r="K1265" s="4">
        <v>222</v>
      </c>
      <c r="L1265" s="4">
        <v>3</v>
      </c>
      <c r="M1265" s="4">
        <v>3</v>
      </c>
      <c r="N1265" s="4" t="s">
        <v>3</v>
      </c>
      <c r="O1265" s="4">
        <v>2</v>
      </c>
      <c r="P1265" s="4"/>
      <c r="Q1265" s="4"/>
      <c r="R1265" s="4"/>
      <c r="S1265" s="4"/>
      <c r="T1265" s="4"/>
      <c r="U1265" s="4"/>
      <c r="V1265" s="4"/>
      <c r="W1265" s="4"/>
    </row>
    <row r="1266" spans="1:23">
      <c r="A1266" s="4">
        <v>50</v>
      </c>
      <c r="B1266" s="4">
        <v>0</v>
      </c>
      <c r="C1266" s="4">
        <v>0</v>
      </c>
      <c r="D1266" s="4">
        <v>1</v>
      </c>
      <c r="E1266" s="4">
        <v>225</v>
      </c>
      <c r="F1266" s="4">
        <f>ROUND(Source!AV1261,O1266)</f>
        <v>0</v>
      </c>
      <c r="G1266" s="4" t="s">
        <v>87</v>
      </c>
      <c r="H1266" s="4" t="s">
        <v>88</v>
      </c>
      <c r="I1266" s="4"/>
      <c r="J1266" s="4"/>
      <c r="K1266" s="4">
        <v>225</v>
      </c>
      <c r="L1266" s="4">
        <v>4</v>
      </c>
      <c r="M1266" s="4">
        <v>3</v>
      </c>
      <c r="N1266" s="4" t="s">
        <v>3</v>
      </c>
      <c r="O1266" s="4">
        <v>2</v>
      </c>
      <c r="P1266" s="4"/>
      <c r="Q1266" s="4"/>
      <c r="R1266" s="4"/>
      <c r="S1266" s="4"/>
      <c r="T1266" s="4"/>
      <c r="U1266" s="4"/>
      <c r="V1266" s="4"/>
      <c r="W1266" s="4"/>
    </row>
    <row r="1267" spans="1:23">
      <c r="A1267" s="4">
        <v>50</v>
      </c>
      <c r="B1267" s="4">
        <v>0</v>
      </c>
      <c r="C1267" s="4">
        <v>0</v>
      </c>
      <c r="D1267" s="4">
        <v>1</v>
      </c>
      <c r="E1267" s="4">
        <v>226</v>
      </c>
      <c r="F1267" s="4">
        <f>ROUND(Source!AW1261,O1267)</f>
        <v>0</v>
      </c>
      <c r="G1267" s="4" t="s">
        <v>89</v>
      </c>
      <c r="H1267" s="4" t="s">
        <v>90</v>
      </c>
      <c r="I1267" s="4"/>
      <c r="J1267" s="4"/>
      <c r="K1267" s="4">
        <v>226</v>
      </c>
      <c r="L1267" s="4">
        <v>5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/>
    </row>
    <row r="1268" spans="1:23">
      <c r="A1268" s="4">
        <v>50</v>
      </c>
      <c r="B1268" s="4">
        <v>0</v>
      </c>
      <c r="C1268" s="4">
        <v>0</v>
      </c>
      <c r="D1268" s="4">
        <v>1</v>
      </c>
      <c r="E1268" s="4">
        <v>227</v>
      </c>
      <c r="F1268" s="4">
        <f>ROUND(Source!AX1261,O1268)</f>
        <v>0</v>
      </c>
      <c r="G1268" s="4" t="s">
        <v>91</v>
      </c>
      <c r="H1268" s="4" t="s">
        <v>92</v>
      </c>
      <c r="I1268" s="4"/>
      <c r="J1268" s="4"/>
      <c r="K1268" s="4">
        <v>227</v>
      </c>
      <c r="L1268" s="4">
        <v>6</v>
      </c>
      <c r="M1268" s="4">
        <v>3</v>
      </c>
      <c r="N1268" s="4" t="s">
        <v>3</v>
      </c>
      <c r="O1268" s="4">
        <v>2</v>
      </c>
      <c r="P1268" s="4"/>
      <c r="Q1268" s="4"/>
      <c r="R1268" s="4"/>
      <c r="S1268" s="4"/>
      <c r="T1268" s="4"/>
      <c r="U1268" s="4"/>
      <c r="V1268" s="4"/>
      <c r="W1268" s="4"/>
    </row>
    <row r="1269" spans="1:23">
      <c r="A1269" s="4">
        <v>50</v>
      </c>
      <c r="B1269" s="4">
        <v>0</v>
      </c>
      <c r="C1269" s="4">
        <v>0</v>
      </c>
      <c r="D1269" s="4">
        <v>1</v>
      </c>
      <c r="E1269" s="4">
        <v>228</v>
      </c>
      <c r="F1269" s="4">
        <f>ROUND(Source!AY1261,O1269)</f>
        <v>0</v>
      </c>
      <c r="G1269" s="4" t="s">
        <v>93</v>
      </c>
      <c r="H1269" s="4" t="s">
        <v>94</v>
      </c>
      <c r="I1269" s="4"/>
      <c r="J1269" s="4"/>
      <c r="K1269" s="4">
        <v>228</v>
      </c>
      <c r="L1269" s="4">
        <v>7</v>
      </c>
      <c r="M1269" s="4">
        <v>3</v>
      </c>
      <c r="N1269" s="4" t="s">
        <v>3</v>
      </c>
      <c r="O1269" s="4">
        <v>2</v>
      </c>
      <c r="P1269" s="4"/>
      <c r="Q1269" s="4"/>
      <c r="R1269" s="4"/>
      <c r="S1269" s="4"/>
      <c r="T1269" s="4"/>
      <c r="U1269" s="4"/>
      <c r="V1269" s="4"/>
      <c r="W1269" s="4"/>
    </row>
    <row r="1270" spans="1:23">
      <c r="A1270" s="4">
        <v>50</v>
      </c>
      <c r="B1270" s="4">
        <v>0</v>
      </c>
      <c r="C1270" s="4">
        <v>0</v>
      </c>
      <c r="D1270" s="4">
        <v>1</v>
      </c>
      <c r="E1270" s="4">
        <v>216</v>
      </c>
      <c r="F1270" s="4">
        <f>ROUND(Source!AP1261,O1270)</f>
        <v>0</v>
      </c>
      <c r="G1270" s="4" t="s">
        <v>95</v>
      </c>
      <c r="H1270" s="4" t="s">
        <v>96</v>
      </c>
      <c r="I1270" s="4"/>
      <c r="J1270" s="4"/>
      <c r="K1270" s="4">
        <v>216</v>
      </c>
      <c r="L1270" s="4">
        <v>8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/>
    </row>
    <row r="1271" spans="1:23">
      <c r="A1271" s="4">
        <v>50</v>
      </c>
      <c r="B1271" s="4">
        <v>0</v>
      </c>
      <c r="C1271" s="4">
        <v>0</v>
      </c>
      <c r="D1271" s="4">
        <v>1</v>
      </c>
      <c r="E1271" s="4">
        <v>223</v>
      </c>
      <c r="F1271" s="4">
        <f>ROUND(Source!AQ1261,O1271)</f>
        <v>0</v>
      </c>
      <c r="G1271" s="4" t="s">
        <v>97</v>
      </c>
      <c r="H1271" s="4" t="s">
        <v>98</v>
      </c>
      <c r="I1271" s="4"/>
      <c r="J1271" s="4"/>
      <c r="K1271" s="4">
        <v>223</v>
      </c>
      <c r="L1271" s="4">
        <v>9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/>
    </row>
    <row r="1272" spans="1:23">
      <c r="A1272" s="4">
        <v>50</v>
      </c>
      <c r="B1272" s="4">
        <v>0</v>
      </c>
      <c r="C1272" s="4">
        <v>0</v>
      </c>
      <c r="D1272" s="4">
        <v>1</v>
      </c>
      <c r="E1272" s="4">
        <v>229</v>
      </c>
      <c r="F1272" s="4">
        <f>ROUND(Source!AZ1261,O1272)</f>
        <v>0</v>
      </c>
      <c r="G1272" s="4" t="s">
        <v>99</v>
      </c>
      <c r="H1272" s="4" t="s">
        <v>100</v>
      </c>
      <c r="I1272" s="4"/>
      <c r="J1272" s="4"/>
      <c r="K1272" s="4">
        <v>229</v>
      </c>
      <c r="L1272" s="4">
        <v>10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/>
    </row>
    <row r="1273" spans="1:23">
      <c r="A1273" s="4">
        <v>50</v>
      </c>
      <c r="B1273" s="4">
        <v>0</v>
      </c>
      <c r="C1273" s="4">
        <v>0</v>
      </c>
      <c r="D1273" s="4">
        <v>1</v>
      </c>
      <c r="E1273" s="4">
        <v>203</v>
      </c>
      <c r="F1273" s="4">
        <f>ROUND(Source!Q1261,O1273)</f>
        <v>56.21</v>
      </c>
      <c r="G1273" s="4" t="s">
        <v>101</v>
      </c>
      <c r="H1273" s="4" t="s">
        <v>102</v>
      </c>
      <c r="I1273" s="4"/>
      <c r="J1273" s="4"/>
      <c r="K1273" s="4">
        <v>203</v>
      </c>
      <c r="L1273" s="4">
        <v>11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/>
    </row>
    <row r="1274" spans="1:23">
      <c r="A1274" s="4">
        <v>50</v>
      </c>
      <c r="B1274" s="4">
        <v>0</v>
      </c>
      <c r="C1274" s="4">
        <v>0</v>
      </c>
      <c r="D1274" s="4">
        <v>1</v>
      </c>
      <c r="E1274" s="4">
        <v>231</v>
      </c>
      <c r="F1274" s="4">
        <f>ROUND(Source!BB1261,O1274)</f>
        <v>0</v>
      </c>
      <c r="G1274" s="4" t="s">
        <v>103</v>
      </c>
      <c r="H1274" s="4" t="s">
        <v>104</v>
      </c>
      <c r="I1274" s="4"/>
      <c r="J1274" s="4"/>
      <c r="K1274" s="4">
        <v>231</v>
      </c>
      <c r="L1274" s="4">
        <v>12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/>
    </row>
    <row r="1275" spans="1:23">
      <c r="A1275" s="4">
        <v>50</v>
      </c>
      <c r="B1275" s="4">
        <v>0</v>
      </c>
      <c r="C1275" s="4">
        <v>0</v>
      </c>
      <c r="D1275" s="4">
        <v>1</v>
      </c>
      <c r="E1275" s="4">
        <v>204</v>
      </c>
      <c r="F1275" s="4">
        <f>ROUND(Source!R1261,O1275)</f>
        <v>38.659999999999997</v>
      </c>
      <c r="G1275" s="4" t="s">
        <v>105</v>
      </c>
      <c r="H1275" s="4" t="s">
        <v>106</v>
      </c>
      <c r="I1275" s="4"/>
      <c r="J1275" s="4"/>
      <c r="K1275" s="4">
        <v>204</v>
      </c>
      <c r="L1275" s="4">
        <v>13</v>
      </c>
      <c r="M1275" s="4">
        <v>3</v>
      </c>
      <c r="N1275" s="4" t="s">
        <v>3</v>
      </c>
      <c r="O1275" s="4">
        <v>2</v>
      </c>
      <c r="P1275" s="4"/>
      <c r="Q1275" s="4"/>
      <c r="R1275" s="4"/>
      <c r="S1275" s="4"/>
      <c r="T1275" s="4"/>
      <c r="U1275" s="4"/>
      <c r="V1275" s="4"/>
      <c r="W1275" s="4"/>
    </row>
    <row r="1276" spans="1:23">
      <c r="A1276" s="4">
        <v>50</v>
      </c>
      <c r="B1276" s="4">
        <v>0</v>
      </c>
      <c r="C1276" s="4">
        <v>0</v>
      </c>
      <c r="D1276" s="4">
        <v>1</v>
      </c>
      <c r="E1276" s="4">
        <v>205</v>
      </c>
      <c r="F1276" s="4">
        <f>ROUND(Source!S1261,O1276)</f>
        <v>2669.71</v>
      </c>
      <c r="G1276" s="4" t="s">
        <v>107</v>
      </c>
      <c r="H1276" s="4" t="s">
        <v>108</v>
      </c>
      <c r="I1276" s="4"/>
      <c r="J1276" s="4"/>
      <c r="K1276" s="4">
        <v>205</v>
      </c>
      <c r="L1276" s="4">
        <v>14</v>
      </c>
      <c r="M1276" s="4">
        <v>3</v>
      </c>
      <c r="N1276" s="4" t="s">
        <v>3</v>
      </c>
      <c r="O1276" s="4">
        <v>2</v>
      </c>
      <c r="P1276" s="4"/>
      <c r="Q1276" s="4"/>
      <c r="R1276" s="4"/>
      <c r="S1276" s="4"/>
      <c r="T1276" s="4"/>
      <c r="U1276" s="4"/>
      <c r="V1276" s="4"/>
      <c r="W1276" s="4"/>
    </row>
    <row r="1277" spans="1:23">
      <c r="A1277" s="4">
        <v>50</v>
      </c>
      <c r="B1277" s="4">
        <v>0</v>
      </c>
      <c r="C1277" s="4">
        <v>0</v>
      </c>
      <c r="D1277" s="4">
        <v>1</v>
      </c>
      <c r="E1277" s="4">
        <v>232</v>
      </c>
      <c r="F1277" s="4">
        <f>ROUND(Source!BC1261,O1277)</f>
        <v>0</v>
      </c>
      <c r="G1277" s="4" t="s">
        <v>109</v>
      </c>
      <c r="H1277" s="4" t="s">
        <v>110</v>
      </c>
      <c r="I1277" s="4"/>
      <c r="J1277" s="4"/>
      <c r="K1277" s="4">
        <v>232</v>
      </c>
      <c r="L1277" s="4">
        <v>15</v>
      </c>
      <c r="M1277" s="4">
        <v>3</v>
      </c>
      <c r="N1277" s="4" t="s">
        <v>3</v>
      </c>
      <c r="O1277" s="4">
        <v>2</v>
      </c>
      <c r="P1277" s="4"/>
      <c r="Q1277" s="4"/>
      <c r="R1277" s="4"/>
      <c r="S1277" s="4"/>
      <c r="T1277" s="4"/>
      <c r="U1277" s="4"/>
      <c r="V1277" s="4"/>
      <c r="W1277" s="4"/>
    </row>
    <row r="1278" spans="1:23">
      <c r="A1278" s="4">
        <v>50</v>
      </c>
      <c r="B1278" s="4">
        <v>0</v>
      </c>
      <c r="C1278" s="4">
        <v>0</v>
      </c>
      <c r="D1278" s="4">
        <v>1</v>
      </c>
      <c r="E1278" s="4">
        <v>214</v>
      </c>
      <c r="F1278" s="4">
        <f>ROUND(Source!AS1261,O1278)</f>
        <v>6023.64</v>
      </c>
      <c r="G1278" s="4" t="s">
        <v>111</v>
      </c>
      <c r="H1278" s="4" t="s">
        <v>112</v>
      </c>
      <c r="I1278" s="4"/>
      <c r="J1278" s="4"/>
      <c r="K1278" s="4">
        <v>214</v>
      </c>
      <c r="L1278" s="4">
        <v>16</v>
      </c>
      <c r="M1278" s="4">
        <v>3</v>
      </c>
      <c r="N1278" s="4" t="s">
        <v>3</v>
      </c>
      <c r="O1278" s="4">
        <v>2</v>
      </c>
      <c r="P1278" s="4"/>
      <c r="Q1278" s="4"/>
      <c r="R1278" s="4"/>
      <c r="S1278" s="4"/>
      <c r="T1278" s="4"/>
      <c r="U1278" s="4"/>
      <c r="V1278" s="4"/>
      <c r="W1278" s="4"/>
    </row>
    <row r="1279" spans="1:23">
      <c r="A1279" s="4">
        <v>50</v>
      </c>
      <c r="B1279" s="4">
        <v>0</v>
      </c>
      <c r="C1279" s="4">
        <v>0</v>
      </c>
      <c r="D1279" s="4">
        <v>1</v>
      </c>
      <c r="E1279" s="4">
        <v>215</v>
      </c>
      <c r="F1279" s="4">
        <f>ROUND(Source!AT1261,O1279)</f>
        <v>0</v>
      </c>
      <c r="G1279" s="4" t="s">
        <v>113</v>
      </c>
      <c r="H1279" s="4" t="s">
        <v>114</v>
      </c>
      <c r="I1279" s="4"/>
      <c r="J1279" s="4"/>
      <c r="K1279" s="4">
        <v>215</v>
      </c>
      <c r="L1279" s="4">
        <v>17</v>
      </c>
      <c r="M1279" s="4">
        <v>3</v>
      </c>
      <c r="N1279" s="4" t="s">
        <v>3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/>
    </row>
    <row r="1280" spans="1:23">
      <c r="A1280" s="4">
        <v>50</v>
      </c>
      <c r="B1280" s="4">
        <v>0</v>
      </c>
      <c r="C1280" s="4">
        <v>0</v>
      </c>
      <c r="D1280" s="4">
        <v>1</v>
      </c>
      <c r="E1280" s="4">
        <v>217</v>
      </c>
      <c r="F1280" s="4">
        <f>ROUND(Source!AU1261,O1280)</f>
        <v>0</v>
      </c>
      <c r="G1280" s="4" t="s">
        <v>115</v>
      </c>
      <c r="H1280" s="4" t="s">
        <v>116</v>
      </c>
      <c r="I1280" s="4"/>
      <c r="J1280" s="4"/>
      <c r="K1280" s="4">
        <v>217</v>
      </c>
      <c r="L1280" s="4">
        <v>18</v>
      </c>
      <c r="M1280" s="4">
        <v>3</v>
      </c>
      <c r="N1280" s="4" t="s">
        <v>3</v>
      </c>
      <c r="O1280" s="4">
        <v>2</v>
      </c>
      <c r="P1280" s="4"/>
      <c r="Q1280" s="4"/>
      <c r="R1280" s="4"/>
      <c r="S1280" s="4"/>
      <c r="T1280" s="4"/>
      <c r="U1280" s="4"/>
      <c r="V1280" s="4"/>
      <c r="W1280" s="4"/>
    </row>
    <row r="1281" spans="1:206">
      <c r="A1281" s="4">
        <v>50</v>
      </c>
      <c r="B1281" s="4">
        <v>0</v>
      </c>
      <c r="C1281" s="4">
        <v>0</v>
      </c>
      <c r="D1281" s="4">
        <v>1</v>
      </c>
      <c r="E1281" s="4">
        <v>230</v>
      </c>
      <c r="F1281" s="4">
        <f>ROUND(Source!BA1261,O1281)</f>
        <v>0</v>
      </c>
      <c r="G1281" s="4" t="s">
        <v>117</v>
      </c>
      <c r="H1281" s="4" t="s">
        <v>118</v>
      </c>
      <c r="I1281" s="4"/>
      <c r="J1281" s="4"/>
      <c r="K1281" s="4">
        <v>230</v>
      </c>
      <c r="L1281" s="4">
        <v>19</v>
      </c>
      <c r="M1281" s="4">
        <v>3</v>
      </c>
      <c r="N1281" s="4" t="s">
        <v>3</v>
      </c>
      <c r="O1281" s="4">
        <v>2</v>
      </c>
      <c r="P1281" s="4"/>
      <c r="Q1281" s="4"/>
      <c r="R1281" s="4"/>
      <c r="S1281" s="4"/>
      <c r="T1281" s="4"/>
      <c r="U1281" s="4"/>
      <c r="V1281" s="4"/>
      <c r="W1281" s="4"/>
    </row>
    <row r="1282" spans="1:206">
      <c r="A1282" s="4">
        <v>50</v>
      </c>
      <c r="B1282" s="4">
        <v>0</v>
      </c>
      <c r="C1282" s="4">
        <v>0</v>
      </c>
      <c r="D1282" s="4">
        <v>1</v>
      </c>
      <c r="E1282" s="4">
        <v>206</v>
      </c>
      <c r="F1282" s="4">
        <f>ROUND(Source!T1261,O1282)</f>
        <v>0</v>
      </c>
      <c r="G1282" s="4" t="s">
        <v>119</v>
      </c>
      <c r="H1282" s="4" t="s">
        <v>120</v>
      </c>
      <c r="I1282" s="4"/>
      <c r="J1282" s="4"/>
      <c r="K1282" s="4">
        <v>206</v>
      </c>
      <c r="L1282" s="4">
        <v>20</v>
      </c>
      <c r="M1282" s="4">
        <v>3</v>
      </c>
      <c r="N1282" s="4" t="s">
        <v>3</v>
      </c>
      <c r="O1282" s="4">
        <v>2</v>
      </c>
      <c r="P1282" s="4"/>
      <c r="Q1282" s="4"/>
      <c r="R1282" s="4"/>
      <c r="S1282" s="4"/>
      <c r="T1282" s="4"/>
      <c r="U1282" s="4"/>
      <c r="V1282" s="4"/>
      <c r="W1282" s="4"/>
    </row>
    <row r="1283" spans="1:206">
      <c r="A1283" s="4">
        <v>50</v>
      </c>
      <c r="B1283" s="4">
        <v>0</v>
      </c>
      <c r="C1283" s="4">
        <v>0</v>
      </c>
      <c r="D1283" s="4">
        <v>1</v>
      </c>
      <c r="E1283" s="4">
        <v>207</v>
      </c>
      <c r="F1283" s="4">
        <f>Source!U1261</f>
        <v>10.204243999999999</v>
      </c>
      <c r="G1283" s="4" t="s">
        <v>121</v>
      </c>
      <c r="H1283" s="4" t="s">
        <v>122</v>
      </c>
      <c r="I1283" s="4"/>
      <c r="J1283" s="4"/>
      <c r="K1283" s="4">
        <v>207</v>
      </c>
      <c r="L1283" s="4">
        <v>21</v>
      </c>
      <c r="M1283" s="4">
        <v>3</v>
      </c>
      <c r="N1283" s="4" t="s">
        <v>3</v>
      </c>
      <c r="O1283" s="4">
        <v>-1</v>
      </c>
      <c r="P1283" s="4"/>
      <c r="Q1283" s="4"/>
      <c r="R1283" s="4"/>
      <c r="S1283" s="4"/>
      <c r="T1283" s="4"/>
      <c r="U1283" s="4"/>
      <c r="V1283" s="4"/>
      <c r="W1283" s="4"/>
    </row>
    <row r="1284" spans="1:206">
      <c r="A1284" s="4">
        <v>50</v>
      </c>
      <c r="B1284" s="4">
        <v>0</v>
      </c>
      <c r="C1284" s="4">
        <v>0</v>
      </c>
      <c r="D1284" s="4">
        <v>1</v>
      </c>
      <c r="E1284" s="4">
        <v>208</v>
      </c>
      <c r="F1284" s="4">
        <f>Source!V1261</f>
        <v>0.10640000000000001</v>
      </c>
      <c r="G1284" s="4" t="s">
        <v>123</v>
      </c>
      <c r="H1284" s="4" t="s">
        <v>124</v>
      </c>
      <c r="I1284" s="4"/>
      <c r="J1284" s="4"/>
      <c r="K1284" s="4">
        <v>208</v>
      </c>
      <c r="L1284" s="4">
        <v>22</v>
      </c>
      <c r="M1284" s="4">
        <v>3</v>
      </c>
      <c r="N1284" s="4" t="s">
        <v>3</v>
      </c>
      <c r="O1284" s="4">
        <v>-1</v>
      </c>
      <c r="P1284" s="4"/>
      <c r="Q1284" s="4"/>
      <c r="R1284" s="4"/>
      <c r="S1284" s="4"/>
      <c r="T1284" s="4"/>
      <c r="U1284" s="4"/>
      <c r="V1284" s="4"/>
      <c r="W1284" s="4"/>
    </row>
    <row r="1285" spans="1:206">
      <c r="A1285" s="4">
        <v>50</v>
      </c>
      <c r="B1285" s="4">
        <v>0</v>
      </c>
      <c r="C1285" s="4">
        <v>0</v>
      </c>
      <c r="D1285" s="4">
        <v>1</v>
      </c>
      <c r="E1285" s="4">
        <v>209</v>
      </c>
      <c r="F1285" s="4">
        <f>ROUND(Source!W1261,O1285)</f>
        <v>0</v>
      </c>
      <c r="G1285" s="4" t="s">
        <v>125</v>
      </c>
      <c r="H1285" s="4" t="s">
        <v>126</v>
      </c>
      <c r="I1285" s="4"/>
      <c r="J1285" s="4"/>
      <c r="K1285" s="4">
        <v>209</v>
      </c>
      <c r="L1285" s="4">
        <v>23</v>
      </c>
      <c r="M1285" s="4">
        <v>3</v>
      </c>
      <c r="N1285" s="4" t="s">
        <v>3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/>
    </row>
    <row r="1286" spans="1:206">
      <c r="A1286" s="4">
        <v>50</v>
      </c>
      <c r="B1286" s="4">
        <v>0</v>
      </c>
      <c r="C1286" s="4">
        <v>0</v>
      </c>
      <c r="D1286" s="4">
        <v>1</v>
      </c>
      <c r="E1286" s="4">
        <v>233</v>
      </c>
      <c r="F1286" s="4">
        <f>ROUND(Source!BD1261,O1286)</f>
        <v>0</v>
      </c>
      <c r="G1286" s="4" t="s">
        <v>127</v>
      </c>
      <c r="H1286" s="4" t="s">
        <v>128</v>
      </c>
      <c r="I1286" s="4"/>
      <c r="J1286" s="4"/>
      <c r="K1286" s="4">
        <v>233</v>
      </c>
      <c r="L1286" s="4">
        <v>24</v>
      </c>
      <c r="M1286" s="4">
        <v>3</v>
      </c>
      <c r="N1286" s="4" t="s">
        <v>3</v>
      </c>
      <c r="O1286" s="4">
        <v>2</v>
      </c>
      <c r="P1286" s="4"/>
      <c r="Q1286" s="4"/>
      <c r="R1286" s="4"/>
      <c r="S1286" s="4"/>
      <c r="T1286" s="4"/>
      <c r="U1286" s="4"/>
      <c r="V1286" s="4"/>
      <c r="W1286" s="4"/>
    </row>
    <row r="1287" spans="1:206">
      <c r="A1287" s="4">
        <v>50</v>
      </c>
      <c r="B1287" s="4">
        <v>0</v>
      </c>
      <c r="C1287" s="4">
        <v>0</v>
      </c>
      <c r="D1287" s="4">
        <v>1</v>
      </c>
      <c r="E1287" s="4">
        <v>210</v>
      </c>
      <c r="F1287" s="4">
        <f>ROUND(Source!X1261,O1287)</f>
        <v>1887.56</v>
      </c>
      <c r="G1287" s="4" t="s">
        <v>129</v>
      </c>
      <c r="H1287" s="4" t="s">
        <v>130</v>
      </c>
      <c r="I1287" s="4"/>
      <c r="J1287" s="4"/>
      <c r="K1287" s="4">
        <v>210</v>
      </c>
      <c r="L1287" s="4">
        <v>25</v>
      </c>
      <c r="M1287" s="4">
        <v>3</v>
      </c>
      <c r="N1287" s="4" t="s">
        <v>3</v>
      </c>
      <c r="O1287" s="4">
        <v>2</v>
      </c>
      <c r="P1287" s="4"/>
      <c r="Q1287" s="4"/>
      <c r="R1287" s="4"/>
      <c r="S1287" s="4"/>
      <c r="T1287" s="4"/>
      <c r="U1287" s="4"/>
      <c r="V1287" s="4"/>
      <c r="W1287" s="4"/>
    </row>
    <row r="1288" spans="1:206">
      <c r="A1288" s="4">
        <v>50</v>
      </c>
      <c r="B1288" s="4">
        <v>0</v>
      </c>
      <c r="C1288" s="4">
        <v>0</v>
      </c>
      <c r="D1288" s="4">
        <v>1</v>
      </c>
      <c r="E1288" s="4">
        <v>211</v>
      </c>
      <c r="F1288" s="4">
        <f>ROUND(Source!Y1261,O1288)</f>
        <v>1410.16</v>
      </c>
      <c r="G1288" s="4" t="s">
        <v>131</v>
      </c>
      <c r="H1288" s="4" t="s">
        <v>132</v>
      </c>
      <c r="I1288" s="4"/>
      <c r="J1288" s="4"/>
      <c r="K1288" s="4">
        <v>211</v>
      </c>
      <c r="L1288" s="4">
        <v>26</v>
      </c>
      <c r="M1288" s="4">
        <v>3</v>
      </c>
      <c r="N1288" s="4" t="s">
        <v>3</v>
      </c>
      <c r="O1288" s="4">
        <v>2</v>
      </c>
      <c r="P1288" s="4"/>
      <c r="Q1288" s="4"/>
      <c r="R1288" s="4"/>
      <c r="S1288" s="4"/>
      <c r="T1288" s="4"/>
      <c r="U1288" s="4"/>
      <c r="V1288" s="4"/>
      <c r="W1288" s="4"/>
    </row>
    <row r="1289" spans="1:206">
      <c r="A1289" s="4">
        <v>50</v>
      </c>
      <c r="B1289" s="4">
        <v>0</v>
      </c>
      <c r="C1289" s="4">
        <v>0</v>
      </c>
      <c r="D1289" s="4">
        <v>1</v>
      </c>
      <c r="E1289" s="4">
        <v>0</v>
      </c>
      <c r="F1289" s="4">
        <f>ROUND(Source!AR1261,O1289)</f>
        <v>6023.64</v>
      </c>
      <c r="G1289" s="4" t="s">
        <v>133</v>
      </c>
      <c r="H1289" s="4" t="s">
        <v>134</v>
      </c>
      <c r="I1289" s="4"/>
      <c r="J1289" s="4"/>
      <c r="K1289" s="4">
        <v>224</v>
      </c>
      <c r="L1289" s="4">
        <v>27</v>
      </c>
      <c r="M1289" s="4">
        <v>3</v>
      </c>
      <c r="N1289" s="4" t="s">
        <v>3</v>
      </c>
      <c r="O1289" s="4">
        <v>2</v>
      </c>
      <c r="P1289" s="4"/>
      <c r="Q1289" s="4"/>
      <c r="R1289" s="4"/>
      <c r="S1289" s="4"/>
      <c r="T1289" s="4"/>
      <c r="U1289" s="4"/>
      <c r="V1289" s="4"/>
      <c r="W1289" s="4"/>
    </row>
    <row r="1290" spans="1:206">
      <c r="A1290" s="4">
        <v>50</v>
      </c>
      <c r="B1290" s="4">
        <v>0</v>
      </c>
      <c r="C1290" s="4">
        <v>0</v>
      </c>
      <c r="D1290" s="4">
        <v>2</v>
      </c>
      <c r="E1290" s="4">
        <v>0</v>
      </c>
      <c r="F1290" s="4">
        <f>ROUND(F1289*0.18,O1290)</f>
        <v>1084.3</v>
      </c>
      <c r="G1290" s="4" t="s">
        <v>135</v>
      </c>
      <c r="H1290" s="4" t="s">
        <v>135</v>
      </c>
      <c r="I1290" s="4"/>
      <c r="J1290" s="4"/>
      <c r="K1290" s="4">
        <v>212</v>
      </c>
      <c r="L1290" s="4">
        <v>28</v>
      </c>
      <c r="M1290" s="4">
        <v>0</v>
      </c>
      <c r="N1290" s="4" t="s">
        <v>3</v>
      </c>
      <c r="O1290" s="4">
        <v>1</v>
      </c>
      <c r="P1290" s="4"/>
      <c r="Q1290" s="4"/>
      <c r="R1290" s="4"/>
      <c r="S1290" s="4"/>
      <c r="T1290" s="4"/>
      <c r="U1290" s="4"/>
      <c r="V1290" s="4"/>
      <c r="W1290" s="4"/>
    </row>
    <row r="1291" spans="1:206">
      <c r="A1291" s="4">
        <v>50</v>
      </c>
      <c r="B1291" s="4">
        <v>0</v>
      </c>
      <c r="C1291" s="4">
        <v>0</v>
      </c>
      <c r="D1291" s="4">
        <v>2</v>
      </c>
      <c r="E1291" s="4">
        <v>224</v>
      </c>
      <c r="F1291" s="4">
        <f>ROUND(F1289*1.18,O1291)</f>
        <v>7107.9</v>
      </c>
      <c r="G1291" s="4" t="s">
        <v>136</v>
      </c>
      <c r="H1291" s="4" t="s">
        <v>137</v>
      </c>
      <c r="I1291" s="4"/>
      <c r="J1291" s="4"/>
      <c r="K1291" s="4">
        <v>212</v>
      </c>
      <c r="L1291" s="4">
        <v>29</v>
      </c>
      <c r="M1291" s="4">
        <v>0</v>
      </c>
      <c r="N1291" s="4" t="s">
        <v>3</v>
      </c>
      <c r="O1291" s="4">
        <v>1</v>
      </c>
      <c r="P1291" s="4"/>
      <c r="Q1291" s="4"/>
      <c r="R1291" s="4"/>
      <c r="S1291" s="4"/>
      <c r="T1291" s="4"/>
      <c r="U1291" s="4"/>
      <c r="V1291" s="4"/>
      <c r="W1291" s="4"/>
    </row>
    <row r="1293" spans="1:206">
      <c r="A1293" s="1">
        <v>5</v>
      </c>
      <c r="B1293" s="1">
        <v>0</v>
      </c>
      <c r="C1293" s="1"/>
      <c r="D1293" s="1">
        <f>ROW(A1326)</f>
        <v>1326</v>
      </c>
      <c r="E1293" s="1"/>
      <c r="F1293" s="1" t="s">
        <v>14</v>
      </c>
      <c r="G1293" s="1" t="s">
        <v>138</v>
      </c>
      <c r="H1293" s="1" t="s">
        <v>3</v>
      </c>
      <c r="I1293" s="1">
        <v>0</v>
      </c>
      <c r="J1293" s="1"/>
      <c r="K1293" s="1">
        <v>0</v>
      </c>
      <c r="L1293" s="1"/>
      <c r="M1293" s="1" t="s">
        <v>3</v>
      </c>
      <c r="N1293" s="1"/>
      <c r="O1293" s="1"/>
      <c r="P1293" s="1"/>
      <c r="Q1293" s="1"/>
      <c r="R1293" s="1"/>
      <c r="S1293" s="1">
        <v>0</v>
      </c>
      <c r="T1293" s="1"/>
      <c r="U1293" s="1" t="s">
        <v>3</v>
      </c>
      <c r="V1293" s="1">
        <v>0</v>
      </c>
      <c r="W1293" s="1"/>
      <c r="X1293" s="1"/>
      <c r="Y1293" s="1"/>
      <c r="Z1293" s="1"/>
      <c r="AA1293" s="1"/>
      <c r="AB1293" s="1" t="s">
        <v>3</v>
      </c>
      <c r="AC1293" s="1" t="s">
        <v>3</v>
      </c>
      <c r="AD1293" s="1" t="s">
        <v>3</v>
      </c>
      <c r="AE1293" s="1" t="s">
        <v>3</v>
      </c>
      <c r="AF1293" s="1" t="s">
        <v>3</v>
      </c>
      <c r="AG1293" s="1" t="s">
        <v>3</v>
      </c>
      <c r="AH1293" s="1"/>
      <c r="AI1293" s="1"/>
      <c r="AJ1293" s="1"/>
      <c r="AK1293" s="1"/>
      <c r="AL1293" s="1"/>
      <c r="AM1293" s="1"/>
      <c r="AN1293" s="1"/>
      <c r="AO1293" s="1"/>
      <c r="AP1293" s="1" t="s">
        <v>3</v>
      </c>
      <c r="AQ1293" s="1" t="s">
        <v>3</v>
      </c>
      <c r="AR1293" s="1" t="s">
        <v>3</v>
      </c>
      <c r="AS1293" s="1"/>
      <c r="AT1293" s="1"/>
      <c r="AU1293" s="1"/>
      <c r="AV1293" s="1"/>
      <c r="AW1293" s="1"/>
      <c r="AX1293" s="1"/>
      <c r="AY1293" s="1"/>
      <c r="AZ1293" s="1" t="s">
        <v>3</v>
      </c>
      <c r="BA1293" s="1"/>
      <c r="BB1293" s="1" t="s">
        <v>3</v>
      </c>
      <c r="BC1293" s="1" t="s">
        <v>3</v>
      </c>
      <c r="BD1293" s="1" t="s">
        <v>3</v>
      </c>
      <c r="BE1293" s="1" t="s">
        <v>3</v>
      </c>
      <c r="BF1293" s="1" t="s">
        <v>3</v>
      </c>
      <c r="BG1293" s="1" t="s">
        <v>3</v>
      </c>
      <c r="BH1293" s="1" t="s">
        <v>3</v>
      </c>
      <c r="BI1293" s="1" t="s">
        <v>3</v>
      </c>
      <c r="BJ1293" s="1" t="s">
        <v>3</v>
      </c>
      <c r="BK1293" s="1" t="s">
        <v>3</v>
      </c>
      <c r="BL1293" s="1" t="s">
        <v>3</v>
      </c>
      <c r="BM1293" s="1" t="s">
        <v>3</v>
      </c>
      <c r="BN1293" s="1" t="s">
        <v>3</v>
      </c>
      <c r="BO1293" s="1" t="s">
        <v>3</v>
      </c>
      <c r="BP1293" s="1" t="s">
        <v>3</v>
      </c>
      <c r="BQ1293" s="1"/>
      <c r="BR1293" s="1"/>
      <c r="BS1293" s="1"/>
      <c r="BT1293" s="1"/>
      <c r="BU1293" s="1"/>
      <c r="BV1293" s="1"/>
      <c r="BW1293" s="1"/>
      <c r="BX1293" s="1">
        <v>0</v>
      </c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>
        <v>0</v>
      </c>
    </row>
    <row r="1295" spans="1:206">
      <c r="A1295" s="2">
        <v>52</v>
      </c>
      <c r="B1295" s="2">
        <f t="shared" ref="B1295:G1295" si="949">B1326</f>
        <v>0</v>
      </c>
      <c r="C1295" s="2">
        <f t="shared" si="949"/>
        <v>5</v>
      </c>
      <c r="D1295" s="2">
        <f t="shared" si="949"/>
        <v>1293</v>
      </c>
      <c r="E1295" s="2">
        <f t="shared" si="949"/>
        <v>0</v>
      </c>
      <c r="F1295" s="2" t="str">
        <f t="shared" si="949"/>
        <v>Новый подраздел</v>
      </c>
      <c r="G1295" s="2" t="str">
        <f t="shared" si="949"/>
        <v>ремонт</v>
      </c>
      <c r="H1295" s="2"/>
      <c r="I1295" s="2"/>
      <c r="J1295" s="2"/>
      <c r="K1295" s="2"/>
      <c r="L1295" s="2"/>
      <c r="M1295" s="2"/>
      <c r="N1295" s="2"/>
      <c r="O1295" s="2">
        <f t="shared" ref="O1295:AT1295" si="950">O1326</f>
        <v>113624.97</v>
      </c>
      <c r="P1295" s="2">
        <f t="shared" si="950"/>
        <v>76216.800000000003</v>
      </c>
      <c r="Q1295" s="2">
        <f t="shared" si="950"/>
        <v>1650.85</v>
      </c>
      <c r="R1295" s="2">
        <f t="shared" si="950"/>
        <v>614.76</v>
      </c>
      <c r="S1295" s="2">
        <f t="shared" si="950"/>
        <v>35757.32</v>
      </c>
      <c r="T1295" s="2">
        <f t="shared" si="950"/>
        <v>0</v>
      </c>
      <c r="U1295" s="2">
        <f t="shared" si="950"/>
        <v>118.6549428</v>
      </c>
      <c r="V1295" s="2">
        <f t="shared" si="950"/>
        <v>1.7625874999999998</v>
      </c>
      <c r="W1295" s="2">
        <f t="shared" si="950"/>
        <v>527.29999999999995</v>
      </c>
      <c r="X1295" s="2">
        <f t="shared" si="950"/>
        <v>31879.77</v>
      </c>
      <c r="Y1295" s="2">
        <f t="shared" si="950"/>
        <v>15917.99</v>
      </c>
      <c r="Z1295" s="2">
        <f t="shared" si="950"/>
        <v>0</v>
      </c>
      <c r="AA1295" s="2">
        <f t="shared" si="950"/>
        <v>0</v>
      </c>
      <c r="AB1295" s="2">
        <f t="shared" si="950"/>
        <v>113624.97</v>
      </c>
      <c r="AC1295" s="2">
        <f t="shared" si="950"/>
        <v>76216.800000000003</v>
      </c>
      <c r="AD1295" s="2">
        <f t="shared" si="950"/>
        <v>1650.85</v>
      </c>
      <c r="AE1295" s="2">
        <f t="shared" si="950"/>
        <v>614.76</v>
      </c>
      <c r="AF1295" s="2">
        <f t="shared" si="950"/>
        <v>35757.32</v>
      </c>
      <c r="AG1295" s="2">
        <f t="shared" si="950"/>
        <v>0</v>
      </c>
      <c r="AH1295" s="2">
        <f t="shared" si="950"/>
        <v>118.6549428</v>
      </c>
      <c r="AI1295" s="2">
        <f t="shared" si="950"/>
        <v>1.7625874999999998</v>
      </c>
      <c r="AJ1295" s="2">
        <f t="shared" si="950"/>
        <v>527.29999999999995</v>
      </c>
      <c r="AK1295" s="2">
        <f t="shared" si="950"/>
        <v>31879.77</v>
      </c>
      <c r="AL1295" s="2">
        <f t="shared" si="950"/>
        <v>15917.99</v>
      </c>
      <c r="AM1295" s="2">
        <f t="shared" si="950"/>
        <v>0</v>
      </c>
      <c r="AN1295" s="2">
        <f t="shared" si="950"/>
        <v>0</v>
      </c>
      <c r="AO1295" s="2">
        <f t="shared" si="950"/>
        <v>0</v>
      </c>
      <c r="AP1295" s="2">
        <f t="shared" si="950"/>
        <v>0</v>
      </c>
      <c r="AQ1295" s="2">
        <f t="shared" si="950"/>
        <v>0</v>
      </c>
      <c r="AR1295" s="2">
        <f t="shared" si="950"/>
        <v>161422.73000000001</v>
      </c>
      <c r="AS1295" s="2">
        <f t="shared" si="950"/>
        <v>157248.9</v>
      </c>
      <c r="AT1295" s="2">
        <f t="shared" si="950"/>
        <v>4173.83</v>
      </c>
      <c r="AU1295" s="2">
        <f t="shared" ref="AU1295:BZ1295" si="951">AU1326</f>
        <v>0</v>
      </c>
      <c r="AV1295" s="2">
        <f t="shared" si="951"/>
        <v>76216.800000000003</v>
      </c>
      <c r="AW1295" s="2">
        <f t="shared" si="951"/>
        <v>76216.800000000003</v>
      </c>
      <c r="AX1295" s="2">
        <f t="shared" si="951"/>
        <v>0</v>
      </c>
      <c r="AY1295" s="2">
        <f t="shared" si="951"/>
        <v>76216.800000000003</v>
      </c>
      <c r="AZ1295" s="2">
        <f t="shared" si="951"/>
        <v>0</v>
      </c>
      <c r="BA1295" s="2">
        <f t="shared" si="951"/>
        <v>0</v>
      </c>
      <c r="BB1295" s="2">
        <f t="shared" si="951"/>
        <v>0</v>
      </c>
      <c r="BC1295" s="2">
        <f t="shared" si="951"/>
        <v>0</v>
      </c>
      <c r="BD1295" s="2">
        <f t="shared" si="951"/>
        <v>0</v>
      </c>
      <c r="BE1295" s="2">
        <f t="shared" si="951"/>
        <v>0</v>
      </c>
      <c r="BF1295" s="2">
        <f t="shared" si="951"/>
        <v>0</v>
      </c>
      <c r="BG1295" s="2">
        <f t="shared" si="951"/>
        <v>0</v>
      </c>
      <c r="BH1295" s="2">
        <f t="shared" si="951"/>
        <v>0</v>
      </c>
      <c r="BI1295" s="2">
        <f t="shared" si="951"/>
        <v>0</v>
      </c>
      <c r="BJ1295" s="2">
        <f t="shared" si="951"/>
        <v>0</v>
      </c>
      <c r="BK1295" s="2">
        <f t="shared" si="951"/>
        <v>0</v>
      </c>
      <c r="BL1295" s="2">
        <f t="shared" si="951"/>
        <v>0</v>
      </c>
      <c r="BM1295" s="2">
        <f t="shared" si="951"/>
        <v>0</v>
      </c>
      <c r="BN1295" s="2">
        <f t="shared" si="951"/>
        <v>0</v>
      </c>
      <c r="BO1295" s="2">
        <f t="shared" si="951"/>
        <v>0</v>
      </c>
      <c r="BP1295" s="2">
        <f t="shared" si="951"/>
        <v>0</v>
      </c>
      <c r="BQ1295" s="2">
        <f t="shared" si="951"/>
        <v>0</v>
      </c>
      <c r="BR1295" s="2">
        <f t="shared" si="951"/>
        <v>0</v>
      </c>
      <c r="BS1295" s="2">
        <f t="shared" si="951"/>
        <v>0</v>
      </c>
      <c r="BT1295" s="2">
        <f t="shared" si="951"/>
        <v>0</v>
      </c>
      <c r="BU1295" s="2">
        <f t="shared" si="951"/>
        <v>0</v>
      </c>
      <c r="BV1295" s="2">
        <f t="shared" si="951"/>
        <v>0</v>
      </c>
      <c r="BW1295" s="2">
        <f t="shared" si="951"/>
        <v>0</v>
      </c>
      <c r="BX1295" s="2">
        <f t="shared" si="951"/>
        <v>0</v>
      </c>
      <c r="BY1295" s="2">
        <f t="shared" si="951"/>
        <v>0</v>
      </c>
      <c r="BZ1295" s="2">
        <f t="shared" si="951"/>
        <v>0</v>
      </c>
      <c r="CA1295" s="2">
        <f t="shared" ref="CA1295:DF1295" si="952">CA1326</f>
        <v>161422.73000000001</v>
      </c>
      <c r="CB1295" s="2">
        <f t="shared" si="952"/>
        <v>157248.9</v>
      </c>
      <c r="CC1295" s="2">
        <f t="shared" si="952"/>
        <v>4173.83</v>
      </c>
      <c r="CD1295" s="2">
        <f t="shared" si="952"/>
        <v>0</v>
      </c>
      <c r="CE1295" s="2">
        <f t="shared" si="952"/>
        <v>76216.800000000003</v>
      </c>
      <c r="CF1295" s="2">
        <f t="shared" si="952"/>
        <v>76216.800000000003</v>
      </c>
      <c r="CG1295" s="2">
        <f t="shared" si="952"/>
        <v>0</v>
      </c>
      <c r="CH1295" s="2">
        <f t="shared" si="952"/>
        <v>76216.800000000003</v>
      </c>
      <c r="CI1295" s="2">
        <f t="shared" si="952"/>
        <v>0</v>
      </c>
      <c r="CJ1295" s="2">
        <f t="shared" si="952"/>
        <v>0</v>
      </c>
      <c r="CK1295" s="2">
        <f t="shared" si="952"/>
        <v>0</v>
      </c>
      <c r="CL1295" s="2">
        <f t="shared" si="952"/>
        <v>0</v>
      </c>
      <c r="CM1295" s="2">
        <f t="shared" si="952"/>
        <v>0</v>
      </c>
      <c r="CN1295" s="2">
        <f t="shared" si="952"/>
        <v>0</v>
      </c>
      <c r="CO1295" s="2">
        <f t="shared" si="952"/>
        <v>0</v>
      </c>
      <c r="CP1295" s="2">
        <f t="shared" si="952"/>
        <v>0</v>
      </c>
      <c r="CQ1295" s="2">
        <f t="shared" si="952"/>
        <v>0</v>
      </c>
      <c r="CR1295" s="2">
        <f t="shared" si="952"/>
        <v>0</v>
      </c>
      <c r="CS1295" s="2">
        <f t="shared" si="952"/>
        <v>0</v>
      </c>
      <c r="CT1295" s="2">
        <f t="shared" si="952"/>
        <v>0</v>
      </c>
      <c r="CU1295" s="2">
        <f t="shared" si="952"/>
        <v>0</v>
      </c>
      <c r="CV1295" s="2">
        <f t="shared" si="952"/>
        <v>0</v>
      </c>
      <c r="CW1295" s="2">
        <f t="shared" si="952"/>
        <v>0</v>
      </c>
      <c r="CX1295" s="2">
        <f t="shared" si="952"/>
        <v>0</v>
      </c>
      <c r="CY1295" s="2">
        <f t="shared" si="952"/>
        <v>0</v>
      </c>
      <c r="CZ1295" s="2">
        <f t="shared" si="952"/>
        <v>0</v>
      </c>
      <c r="DA1295" s="2">
        <f t="shared" si="952"/>
        <v>0</v>
      </c>
      <c r="DB1295" s="2">
        <f t="shared" si="952"/>
        <v>0</v>
      </c>
      <c r="DC1295" s="2">
        <f t="shared" si="952"/>
        <v>0</v>
      </c>
      <c r="DD1295" s="2">
        <f t="shared" si="952"/>
        <v>0</v>
      </c>
      <c r="DE1295" s="2">
        <f t="shared" si="952"/>
        <v>0</v>
      </c>
      <c r="DF1295" s="2">
        <f t="shared" si="952"/>
        <v>0</v>
      </c>
      <c r="DG1295" s="3">
        <f t="shared" ref="DG1295:EL1295" si="953">DG1326</f>
        <v>0</v>
      </c>
      <c r="DH1295" s="3">
        <f t="shared" si="953"/>
        <v>0</v>
      </c>
      <c r="DI1295" s="3">
        <f t="shared" si="953"/>
        <v>0</v>
      </c>
      <c r="DJ1295" s="3">
        <f t="shared" si="953"/>
        <v>0</v>
      </c>
      <c r="DK1295" s="3">
        <f t="shared" si="953"/>
        <v>0</v>
      </c>
      <c r="DL1295" s="3">
        <f t="shared" si="953"/>
        <v>0</v>
      </c>
      <c r="DM1295" s="3">
        <f t="shared" si="953"/>
        <v>0</v>
      </c>
      <c r="DN1295" s="3">
        <f t="shared" si="953"/>
        <v>0</v>
      </c>
      <c r="DO1295" s="3">
        <f t="shared" si="953"/>
        <v>0</v>
      </c>
      <c r="DP1295" s="3">
        <f t="shared" si="953"/>
        <v>0</v>
      </c>
      <c r="DQ1295" s="3">
        <f t="shared" si="953"/>
        <v>0</v>
      </c>
      <c r="DR1295" s="3">
        <f t="shared" si="953"/>
        <v>0</v>
      </c>
      <c r="DS1295" s="3">
        <f t="shared" si="953"/>
        <v>0</v>
      </c>
      <c r="DT1295" s="3">
        <f t="shared" si="953"/>
        <v>0</v>
      </c>
      <c r="DU1295" s="3">
        <f t="shared" si="953"/>
        <v>0</v>
      </c>
      <c r="DV1295" s="3">
        <f t="shared" si="953"/>
        <v>0</v>
      </c>
      <c r="DW1295" s="3">
        <f t="shared" si="953"/>
        <v>0</v>
      </c>
      <c r="DX1295" s="3">
        <f t="shared" si="953"/>
        <v>0</v>
      </c>
      <c r="DY1295" s="3">
        <f t="shared" si="953"/>
        <v>0</v>
      </c>
      <c r="DZ1295" s="3">
        <f t="shared" si="953"/>
        <v>0</v>
      </c>
      <c r="EA1295" s="3">
        <f t="shared" si="953"/>
        <v>0</v>
      </c>
      <c r="EB1295" s="3">
        <f t="shared" si="953"/>
        <v>0</v>
      </c>
      <c r="EC1295" s="3">
        <f t="shared" si="953"/>
        <v>0</v>
      </c>
      <c r="ED1295" s="3">
        <f t="shared" si="953"/>
        <v>0</v>
      </c>
      <c r="EE1295" s="3">
        <f t="shared" si="953"/>
        <v>0</v>
      </c>
      <c r="EF1295" s="3">
        <f t="shared" si="953"/>
        <v>0</v>
      </c>
      <c r="EG1295" s="3">
        <f t="shared" si="953"/>
        <v>0</v>
      </c>
      <c r="EH1295" s="3">
        <f t="shared" si="953"/>
        <v>0</v>
      </c>
      <c r="EI1295" s="3">
        <f t="shared" si="953"/>
        <v>0</v>
      </c>
      <c r="EJ1295" s="3">
        <f t="shared" si="953"/>
        <v>0</v>
      </c>
      <c r="EK1295" s="3">
        <f t="shared" si="953"/>
        <v>0</v>
      </c>
      <c r="EL1295" s="3">
        <f t="shared" si="953"/>
        <v>0</v>
      </c>
      <c r="EM1295" s="3">
        <f t="shared" ref="EM1295:FR1295" si="954">EM1326</f>
        <v>0</v>
      </c>
      <c r="EN1295" s="3">
        <f t="shared" si="954"/>
        <v>0</v>
      </c>
      <c r="EO1295" s="3">
        <f t="shared" si="954"/>
        <v>0</v>
      </c>
      <c r="EP1295" s="3">
        <f t="shared" si="954"/>
        <v>0</v>
      </c>
      <c r="EQ1295" s="3">
        <f t="shared" si="954"/>
        <v>0</v>
      </c>
      <c r="ER1295" s="3">
        <f t="shared" si="954"/>
        <v>0</v>
      </c>
      <c r="ES1295" s="3">
        <f t="shared" si="954"/>
        <v>0</v>
      </c>
      <c r="ET1295" s="3">
        <f t="shared" si="954"/>
        <v>0</v>
      </c>
      <c r="EU1295" s="3">
        <f t="shared" si="954"/>
        <v>0</v>
      </c>
      <c r="EV1295" s="3">
        <f t="shared" si="954"/>
        <v>0</v>
      </c>
      <c r="EW1295" s="3">
        <f t="shared" si="954"/>
        <v>0</v>
      </c>
      <c r="EX1295" s="3">
        <f t="shared" si="954"/>
        <v>0</v>
      </c>
      <c r="EY1295" s="3">
        <f t="shared" si="954"/>
        <v>0</v>
      </c>
      <c r="EZ1295" s="3">
        <f t="shared" si="954"/>
        <v>0</v>
      </c>
      <c r="FA1295" s="3">
        <f t="shared" si="954"/>
        <v>0</v>
      </c>
      <c r="FB1295" s="3">
        <f t="shared" si="954"/>
        <v>0</v>
      </c>
      <c r="FC1295" s="3">
        <f t="shared" si="954"/>
        <v>0</v>
      </c>
      <c r="FD1295" s="3">
        <f t="shared" si="954"/>
        <v>0</v>
      </c>
      <c r="FE1295" s="3">
        <f t="shared" si="954"/>
        <v>0</v>
      </c>
      <c r="FF1295" s="3">
        <f t="shared" si="954"/>
        <v>0</v>
      </c>
      <c r="FG1295" s="3">
        <f t="shared" si="954"/>
        <v>0</v>
      </c>
      <c r="FH1295" s="3">
        <f t="shared" si="954"/>
        <v>0</v>
      </c>
      <c r="FI1295" s="3">
        <f t="shared" si="954"/>
        <v>0</v>
      </c>
      <c r="FJ1295" s="3">
        <f t="shared" si="954"/>
        <v>0</v>
      </c>
      <c r="FK1295" s="3">
        <f t="shared" si="954"/>
        <v>0</v>
      </c>
      <c r="FL1295" s="3">
        <f t="shared" si="954"/>
        <v>0</v>
      </c>
      <c r="FM1295" s="3">
        <f t="shared" si="954"/>
        <v>0</v>
      </c>
      <c r="FN1295" s="3">
        <f t="shared" si="954"/>
        <v>0</v>
      </c>
      <c r="FO1295" s="3">
        <f t="shared" si="954"/>
        <v>0</v>
      </c>
      <c r="FP1295" s="3">
        <f t="shared" si="954"/>
        <v>0</v>
      </c>
      <c r="FQ1295" s="3">
        <f t="shared" si="954"/>
        <v>0</v>
      </c>
      <c r="FR1295" s="3">
        <f t="shared" si="954"/>
        <v>0</v>
      </c>
      <c r="FS1295" s="3">
        <f t="shared" ref="FS1295:GX1295" si="955">FS1326</f>
        <v>0</v>
      </c>
      <c r="FT1295" s="3">
        <f t="shared" si="955"/>
        <v>0</v>
      </c>
      <c r="FU1295" s="3">
        <f t="shared" si="955"/>
        <v>0</v>
      </c>
      <c r="FV1295" s="3">
        <f t="shared" si="955"/>
        <v>0</v>
      </c>
      <c r="FW1295" s="3">
        <f t="shared" si="955"/>
        <v>0</v>
      </c>
      <c r="FX1295" s="3">
        <f t="shared" si="955"/>
        <v>0</v>
      </c>
      <c r="FY1295" s="3">
        <f t="shared" si="955"/>
        <v>0</v>
      </c>
      <c r="FZ1295" s="3">
        <f t="shared" si="955"/>
        <v>0</v>
      </c>
      <c r="GA1295" s="3">
        <f t="shared" si="955"/>
        <v>0</v>
      </c>
      <c r="GB1295" s="3">
        <f t="shared" si="955"/>
        <v>0</v>
      </c>
      <c r="GC1295" s="3">
        <f t="shared" si="955"/>
        <v>0</v>
      </c>
      <c r="GD1295" s="3">
        <f t="shared" si="955"/>
        <v>0</v>
      </c>
      <c r="GE1295" s="3">
        <f t="shared" si="955"/>
        <v>0</v>
      </c>
      <c r="GF1295" s="3">
        <f t="shared" si="955"/>
        <v>0</v>
      </c>
      <c r="GG1295" s="3">
        <f t="shared" si="955"/>
        <v>0</v>
      </c>
      <c r="GH1295" s="3">
        <f t="shared" si="955"/>
        <v>0</v>
      </c>
      <c r="GI1295" s="3">
        <f t="shared" si="955"/>
        <v>0</v>
      </c>
      <c r="GJ1295" s="3">
        <f t="shared" si="955"/>
        <v>0</v>
      </c>
      <c r="GK1295" s="3">
        <f t="shared" si="955"/>
        <v>0</v>
      </c>
      <c r="GL1295" s="3">
        <f t="shared" si="955"/>
        <v>0</v>
      </c>
      <c r="GM1295" s="3">
        <f t="shared" si="955"/>
        <v>0</v>
      </c>
      <c r="GN1295" s="3">
        <f t="shared" si="955"/>
        <v>0</v>
      </c>
      <c r="GO1295" s="3">
        <f t="shared" si="955"/>
        <v>0</v>
      </c>
      <c r="GP1295" s="3">
        <f t="shared" si="955"/>
        <v>0</v>
      </c>
      <c r="GQ1295" s="3">
        <f t="shared" si="955"/>
        <v>0</v>
      </c>
      <c r="GR1295" s="3">
        <f t="shared" si="955"/>
        <v>0</v>
      </c>
      <c r="GS1295" s="3">
        <f t="shared" si="955"/>
        <v>0</v>
      </c>
      <c r="GT1295" s="3">
        <f t="shared" si="955"/>
        <v>0</v>
      </c>
      <c r="GU1295" s="3">
        <f t="shared" si="955"/>
        <v>0</v>
      </c>
      <c r="GV1295" s="3">
        <f t="shared" si="955"/>
        <v>0</v>
      </c>
      <c r="GW1295" s="3">
        <f t="shared" si="955"/>
        <v>0</v>
      </c>
      <c r="GX1295" s="3">
        <f t="shared" si="955"/>
        <v>0</v>
      </c>
    </row>
    <row r="1297" spans="1:245">
      <c r="A1297">
        <v>17</v>
      </c>
      <c r="B1297">
        <v>0</v>
      </c>
      <c r="C1297">
        <f>ROW(SmtRes!A1403)</f>
        <v>1403</v>
      </c>
      <c r="D1297">
        <f>ROW(EtalonRes!A1385)</f>
        <v>1385</v>
      </c>
      <c r="E1297" t="s">
        <v>16</v>
      </c>
      <c r="F1297" t="s">
        <v>307</v>
      </c>
      <c r="G1297" t="s">
        <v>308</v>
      </c>
      <c r="H1297" t="s">
        <v>174</v>
      </c>
      <c r="I1297">
        <f>ROUND(2/100,9)</f>
        <v>0.02</v>
      </c>
      <c r="J1297">
        <v>0</v>
      </c>
      <c r="O1297">
        <f t="shared" ref="O1297:O1324" si="956">ROUND(CP1297,2)</f>
        <v>2655.95</v>
      </c>
      <c r="P1297">
        <f t="shared" ref="P1297:P1324" si="957">ROUND(CQ1297*I1297,2)</f>
        <v>2082.37</v>
      </c>
      <c r="Q1297">
        <f t="shared" ref="Q1297:Q1324" si="958">ROUND(CR1297*I1297,2)</f>
        <v>85.75</v>
      </c>
      <c r="R1297">
        <f t="shared" ref="R1297:R1324" si="959">ROUND(CS1297*I1297,2)</f>
        <v>15.35</v>
      </c>
      <c r="S1297">
        <f t="shared" ref="S1297:S1324" si="960">ROUND(CT1297*I1297,2)</f>
        <v>487.83</v>
      </c>
      <c r="T1297">
        <f t="shared" ref="T1297:T1324" si="961">ROUND(CU1297*I1297,2)</f>
        <v>0</v>
      </c>
      <c r="U1297">
        <f t="shared" ref="U1297:U1324" si="962">CV1297*I1297</f>
        <v>1.6822199999999998</v>
      </c>
      <c r="V1297">
        <f t="shared" ref="V1297:V1324" si="963">CW1297*I1297</f>
        <v>3.4250000000000003E-2</v>
      </c>
      <c r="W1297">
        <f t="shared" ref="W1297:W1324" si="964">ROUND(CX1297*I1297,2)</f>
        <v>0</v>
      </c>
      <c r="X1297">
        <f t="shared" ref="X1297:X1324" si="965">ROUND(CY1297,2)</f>
        <v>452.86</v>
      </c>
      <c r="Y1297">
        <f t="shared" ref="Y1297:Y1324" si="966">ROUND(CZ1297,2)</f>
        <v>216.37</v>
      </c>
      <c r="AA1297">
        <v>35806607</v>
      </c>
      <c r="AB1297">
        <f t="shared" ref="AB1297:AB1324" si="967">ROUND((AC1297+AD1297+AF1297),2)</f>
        <v>21892.13</v>
      </c>
      <c r="AC1297">
        <f t="shared" ref="AC1297:AC1324" si="968">ROUND((ES1297),2)</f>
        <v>20740.73</v>
      </c>
      <c r="AD1297">
        <f>ROUND(((((ET1297*1.25))-((EU1297*1.25)))+AE1297),2)</f>
        <v>416.27</v>
      </c>
      <c r="AE1297">
        <f>ROUND(((EU1297*1.25)),2)</f>
        <v>23.13</v>
      </c>
      <c r="AF1297">
        <f>ROUND(((EV1297*1.15)),2)</f>
        <v>735.13</v>
      </c>
      <c r="AG1297">
        <f t="shared" ref="AG1297:AG1324" si="969">ROUND((AP1297),2)</f>
        <v>0</v>
      </c>
      <c r="AH1297">
        <f>((EW1297*1.15))</f>
        <v>84.11099999999999</v>
      </c>
      <c r="AI1297">
        <f>((EX1297*1.25))</f>
        <v>1.7125000000000001</v>
      </c>
      <c r="AJ1297">
        <f t="shared" ref="AJ1297:AJ1324" si="970">(AS1297)</f>
        <v>0</v>
      </c>
      <c r="AK1297">
        <v>21712.98</v>
      </c>
      <c r="AL1297">
        <v>20740.73</v>
      </c>
      <c r="AM1297">
        <v>333.01</v>
      </c>
      <c r="AN1297">
        <v>18.5</v>
      </c>
      <c r="AO1297">
        <v>639.24</v>
      </c>
      <c r="AP1297">
        <v>0</v>
      </c>
      <c r="AQ1297">
        <v>73.14</v>
      </c>
      <c r="AR1297">
        <v>1.37</v>
      </c>
      <c r="AS1297">
        <v>0</v>
      </c>
      <c r="AT1297">
        <v>90</v>
      </c>
      <c r="AU1297">
        <v>43</v>
      </c>
      <c r="AV1297">
        <v>1</v>
      </c>
      <c r="AW1297">
        <v>1</v>
      </c>
      <c r="AZ1297">
        <v>1</v>
      </c>
      <c r="BA1297">
        <v>33.18</v>
      </c>
      <c r="BB1297">
        <v>10.3</v>
      </c>
      <c r="BC1297">
        <v>5.0199999999999996</v>
      </c>
      <c r="BD1297" t="s">
        <v>3</v>
      </c>
      <c r="BE1297" t="s">
        <v>3</v>
      </c>
      <c r="BF1297" t="s">
        <v>3</v>
      </c>
      <c r="BG1297" t="s">
        <v>3</v>
      </c>
      <c r="BH1297">
        <v>0</v>
      </c>
      <c r="BI1297">
        <v>1</v>
      </c>
      <c r="BJ1297" t="s">
        <v>309</v>
      </c>
      <c r="BM1297">
        <v>10001</v>
      </c>
      <c r="BN1297">
        <v>0</v>
      </c>
      <c r="BO1297" t="s">
        <v>307</v>
      </c>
      <c r="BP1297">
        <v>1</v>
      </c>
      <c r="BQ1297">
        <v>2</v>
      </c>
      <c r="BR1297">
        <v>0</v>
      </c>
      <c r="BS1297">
        <v>33.18</v>
      </c>
      <c r="BT1297">
        <v>1</v>
      </c>
      <c r="BU1297">
        <v>1</v>
      </c>
      <c r="BV1297">
        <v>1</v>
      </c>
      <c r="BW1297">
        <v>1</v>
      </c>
      <c r="BX1297">
        <v>1</v>
      </c>
      <c r="BY1297" t="s">
        <v>3</v>
      </c>
      <c r="BZ1297">
        <v>118</v>
      </c>
      <c r="CA1297">
        <v>63</v>
      </c>
      <c r="CE1297">
        <v>0</v>
      </c>
      <c r="CF1297">
        <v>0</v>
      </c>
      <c r="CG1297">
        <v>0</v>
      </c>
      <c r="CM1297">
        <v>0</v>
      </c>
      <c r="CN1297" t="s">
        <v>3</v>
      </c>
      <c r="CO1297">
        <v>0</v>
      </c>
      <c r="CP1297">
        <f t="shared" ref="CP1297:CP1324" si="971">(P1297+Q1297+S1297)</f>
        <v>2655.95</v>
      </c>
      <c r="CQ1297">
        <f t="shared" ref="CQ1297:CQ1324" si="972">AC1297*BC1297</f>
        <v>104118.46459999999</v>
      </c>
      <c r="CR1297">
        <f t="shared" ref="CR1297:CR1324" si="973">AD1297*BB1297</f>
        <v>4287.5810000000001</v>
      </c>
      <c r="CS1297">
        <f t="shared" ref="CS1297:CS1324" si="974">AE1297*BS1297</f>
        <v>767.45339999999999</v>
      </c>
      <c r="CT1297">
        <f t="shared" ref="CT1297:CT1324" si="975">AF1297*BA1297</f>
        <v>24391.613399999998</v>
      </c>
      <c r="CU1297">
        <f t="shared" ref="CU1297:CU1324" si="976">AG1297</f>
        <v>0</v>
      </c>
      <c r="CV1297">
        <f t="shared" ref="CV1297:CV1324" si="977">AH1297</f>
        <v>84.11099999999999</v>
      </c>
      <c r="CW1297">
        <f t="shared" ref="CW1297:CW1324" si="978">AI1297</f>
        <v>1.7125000000000001</v>
      </c>
      <c r="CX1297">
        <f t="shared" ref="CX1297:CX1324" si="979">AJ1297</f>
        <v>0</v>
      </c>
      <c r="CY1297">
        <f t="shared" ref="CY1297:CY1324" si="980">(((S1297+R1297)*AT1297)/100)</f>
        <v>452.86199999999997</v>
      </c>
      <c r="CZ1297">
        <f t="shared" ref="CZ1297:CZ1324" si="981">(((S1297+R1297)*AU1297)/100)</f>
        <v>216.3674</v>
      </c>
      <c r="DC1297" t="s">
        <v>3</v>
      </c>
      <c r="DD1297" t="s">
        <v>3</v>
      </c>
      <c r="DE1297" t="s">
        <v>143</v>
      </c>
      <c r="DF1297" t="s">
        <v>143</v>
      </c>
      <c r="DG1297" t="s">
        <v>310</v>
      </c>
      <c r="DH1297" t="s">
        <v>3</v>
      </c>
      <c r="DI1297" t="s">
        <v>310</v>
      </c>
      <c r="DJ1297" t="s">
        <v>143</v>
      </c>
      <c r="DK1297" t="s">
        <v>3</v>
      </c>
      <c r="DL1297" t="s">
        <v>3</v>
      </c>
      <c r="DM1297" t="s">
        <v>3</v>
      </c>
      <c r="DN1297">
        <v>0</v>
      </c>
      <c r="DO1297">
        <v>0</v>
      </c>
      <c r="DP1297">
        <v>1</v>
      </c>
      <c r="DQ1297">
        <v>1</v>
      </c>
      <c r="DU1297">
        <v>1013</v>
      </c>
      <c r="DV1297" t="s">
        <v>174</v>
      </c>
      <c r="DW1297" t="s">
        <v>174</v>
      </c>
      <c r="DX1297">
        <v>1</v>
      </c>
      <c r="DZ1297" t="s">
        <v>3</v>
      </c>
      <c r="EA1297" t="s">
        <v>3</v>
      </c>
      <c r="EB1297" t="s">
        <v>3</v>
      </c>
      <c r="EC1297" t="s">
        <v>3</v>
      </c>
      <c r="EE1297">
        <v>29085510</v>
      </c>
      <c r="EF1297">
        <v>2</v>
      </c>
      <c r="EG1297" t="s">
        <v>145</v>
      </c>
      <c r="EH1297">
        <v>0</v>
      </c>
      <c r="EI1297" t="s">
        <v>3</v>
      </c>
      <c r="EJ1297">
        <v>1</v>
      </c>
      <c r="EK1297">
        <v>10001</v>
      </c>
      <c r="EL1297" t="s">
        <v>146</v>
      </c>
      <c r="EM1297" t="s">
        <v>147</v>
      </c>
      <c r="EO1297" t="s">
        <v>3</v>
      </c>
      <c r="EQ1297">
        <v>0</v>
      </c>
      <c r="ER1297">
        <v>21712.98</v>
      </c>
      <c r="ES1297">
        <v>20740.73</v>
      </c>
      <c r="ET1297">
        <v>333.01</v>
      </c>
      <c r="EU1297">
        <v>18.5</v>
      </c>
      <c r="EV1297">
        <v>639.24</v>
      </c>
      <c r="EW1297">
        <v>73.14</v>
      </c>
      <c r="EX1297">
        <v>1.37</v>
      </c>
      <c r="EY1297">
        <v>0</v>
      </c>
      <c r="FQ1297">
        <v>0</v>
      </c>
      <c r="FR1297">
        <f t="shared" ref="FR1297:FR1324" si="982">ROUND(IF(AND(BH1297=3,BI1297=3),P1297,0),2)</f>
        <v>0</v>
      </c>
      <c r="FS1297">
        <v>0</v>
      </c>
      <c r="FT1297" t="s">
        <v>148</v>
      </c>
      <c r="FU1297" t="s">
        <v>24</v>
      </c>
      <c r="FV1297" t="s">
        <v>24</v>
      </c>
      <c r="FW1297" t="s">
        <v>25</v>
      </c>
      <c r="FX1297">
        <v>106.2</v>
      </c>
      <c r="FY1297">
        <v>53.55</v>
      </c>
      <c r="GA1297" t="s">
        <v>3</v>
      </c>
      <c r="GD1297">
        <v>1</v>
      </c>
      <c r="GF1297">
        <v>463398419</v>
      </c>
      <c r="GG1297">
        <v>2</v>
      </c>
      <c r="GH1297">
        <v>1</v>
      </c>
      <c r="GI1297">
        <v>2</v>
      </c>
      <c r="GJ1297">
        <v>0</v>
      </c>
      <c r="GK1297">
        <v>0</v>
      </c>
      <c r="GL1297">
        <f t="shared" ref="GL1297:GL1324" si="983">ROUND(IF(AND(BH1297=3,BI1297=3,FS1297&lt;&gt;0),P1297,0),2)</f>
        <v>0</v>
      </c>
      <c r="GM1297">
        <f t="shared" ref="GM1297:GM1324" si="984">ROUND(O1297+X1297+Y1297,2)+GX1297</f>
        <v>3325.18</v>
      </c>
      <c r="GN1297">
        <f t="shared" ref="GN1297:GN1324" si="985">IF(OR(BI1297=0,BI1297=1),ROUND(O1297+X1297+Y1297,2),0)</f>
        <v>3325.18</v>
      </c>
      <c r="GO1297">
        <f t="shared" ref="GO1297:GO1324" si="986">IF(BI1297=2,ROUND(O1297+X1297+Y1297,2),0)</f>
        <v>0</v>
      </c>
      <c r="GP1297">
        <f t="shared" ref="GP1297:GP1324" si="987">IF(BI1297=4,ROUND(O1297+X1297+Y1297,2)+GX1297,0)</f>
        <v>0</v>
      </c>
      <c r="GR1297">
        <v>0</v>
      </c>
      <c r="GS1297">
        <v>3</v>
      </c>
      <c r="GT1297">
        <v>0</v>
      </c>
      <c r="GU1297" t="s">
        <v>3</v>
      </c>
      <c r="GV1297">
        <f t="shared" ref="GV1297:GV1324" si="988">ROUND((GT1297),2)</f>
        <v>0</v>
      </c>
      <c r="GW1297">
        <v>1</v>
      </c>
      <c r="GX1297">
        <f t="shared" ref="GX1297:GX1324" si="989">ROUND(HC1297*I1297,2)</f>
        <v>0</v>
      </c>
      <c r="HA1297">
        <v>0</v>
      </c>
      <c r="HB1297">
        <v>0</v>
      </c>
      <c r="HC1297">
        <f t="shared" ref="HC1297:HC1324" si="990">GV1297*GW1297</f>
        <v>0</v>
      </c>
      <c r="HE1297" t="s">
        <v>3</v>
      </c>
      <c r="HF1297" t="s">
        <v>3</v>
      </c>
      <c r="IK1297">
        <v>0</v>
      </c>
    </row>
    <row r="1298" spans="1:245">
      <c r="A1298">
        <v>18</v>
      </c>
      <c r="B1298">
        <v>0</v>
      </c>
      <c r="C1298">
        <v>1400</v>
      </c>
      <c r="E1298" t="s">
        <v>26</v>
      </c>
      <c r="F1298" t="s">
        <v>176</v>
      </c>
      <c r="G1298" t="s">
        <v>177</v>
      </c>
      <c r="H1298" t="s">
        <v>178</v>
      </c>
      <c r="I1298">
        <f>I1297*J1298</f>
        <v>2</v>
      </c>
      <c r="J1298">
        <v>100</v>
      </c>
      <c r="O1298">
        <f t="shared" si="956"/>
        <v>392.02</v>
      </c>
      <c r="P1298">
        <f t="shared" si="957"/>
        <v>392.02</v>
      </c>
      <c r="Q1298">
        <f t="shared" si="958"/>
        <v>0</v>
      </c>
      <c r="R1298">
        <f t="shared" si="959"/>
        <v>0</v>
      </c>
      <c r="S1298">
        <f t="shared" si="960"/>
        <v>0</v>
      </c>
      <c r="T1298">
        <f t="shared" si="961"/>
        <v>0</v>
      </c>
      <c r="U1298">
        <f t="shared" si="962"/>
        <v>0</v>
      </c>
      <c r="V1298">
        <f t="shared" si="963"/>
        <v>0</v>
      </c>
      <c r="W1298">
        <f t="shared" si="964"/>
        <v>8.68</v>
      </c>
      <c r="X1298">
        <f t="shared" si="965"/>
        <v>0</v>
      </c>
      <c r="Y1298">
        <f t="shared" si="966"/>
        <v>0</v>
      </c>
      <c r="AA1298">
        <v>35806607</v>
      </c>
      <c r="AB1298">
        <f t="shared" si="967"/>
        <v>94.69</v>
      </c>
      <c r="AC1298">
        <f t="shared" si="968"/>
        <v>94.69</v>
      </c>
      <c r="AD1298">
        <f>ROUND((((ET1298)-(EU1298))+AE1298),2)</f>
        <v>0</v>
      </c>
      <c r="AE1298">
        <f t="shared" ref="AE1298:AF1302" si="991">ROUND((EU1298),2)</f>
        <v>0</v>
      </c>
      <c r="AF1298">
        <f t="shared" si="991"/>
        <v>0</v>
      </c>
      <c r="AG1298">
        <f t="shared" si="969"/>
        <v>0</v>
      </c>
      <c r="AH1298">
        <f t="shared" ref="AH1298:AI1302" si="992">(EW1298)</f>
        <v>0</v>
      </c>
      <c r="AI1298">
        <f t="shared" si="992"/>
        <v>0</v>
      </c>
      <c r="AJ1298">
        <f t="shared" si="970"/>
        <v>4.34</v>
      </c>
      <c r="AK1298">
        <v>94.69</v>
      </c>
      <c r="AL1298">
        <v>94.69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4.34</v>
      </c>
      <c r="AT1298">
        <v>0</v>
      </c>
      <c r="AU1298">
        <v>0</v>
      </c>
      <c r="AV1298">
        <v>1</v>
      </c>
      <c r="AW1298">
        <v>1</v>
      </c>
      <c r="AZ1298">
        <v>1</v>
      </c>
      <c r="BA1298">
        <v>1</v>
      </c>
      <c r="BB1298">
        <v>1</v>
      </c>
      <c r="BC1298">
        <v>2.0699999999999998</v>
      </c>
      <c r="BD1298" t="s">
        <v>3</v>
      </c>
      <c r="BE1298" t="s">
        <v>3</v>
      </c>
      <c r="BF1298" t="s">
        <v>3</v>
      </c>
      <c r="BG1298" t="s">
        <v>3</v>
      </c>
      <c r="BH1298">
        <v>3</v>
      </c>
      <c r="BI1298">
        <v>1</v>
      </c>
      <c r="BJ1298" t="s">
        <v>311</v>
      </c>
      <c r="BM1298">
        <v>500001</v>
      </c>
      <c r="BN1298">
        <v>0</v>
      </c>
      <c r="BO1298" t="s">
        <v>176</v>
      </c>
      <c r="BP1298">
        <v>1</v>
      </c>
      <c r="BQ1298">
        <v>8</v>
      </c>
      <c r="BR1298">
        <v>0</v>
      </c>
      <c r="BS1298">
        <v>1</v>
      </c>
      <c r="BT1298">
        <v>1</v>
      </c>
      <c r="BU1298">
        <v>1</v>
      </c>
      <c r="BV1298">
        <v>1</v>
      </c>
      <c r="BW1298">
        <v>1</v>
      </c>
      <c r="BX1298">
        <v>1</v>
      </c>
      <c r="BY1298" t="s">
        <v>3</v>
      </c>
      <c r="BZ1298">
        <v>0</v>
      </c>
      <c r="CA1298">
        <v>0</v>
      </c>
      <c r="CE1298">
        <v>0</v>
      </c>
      <c r="CF1298">
        <v>0</v>
      </c>
      <c r="CG1298">
        <v>0</v>
      </c>
      <c r="CM1298">
        <v>0</v>
      </c>
      <c r="CN1298" t="s">
        <v>3</v>
      </c>
      <c r="CO1298">
        <v>0</v>
      </c>
      <c r="CP1298">
        <f t="shared" si="971"/>
        <v>392.02</v>
      </c>
      <c r="CQ1298">
        <f t="shared" si="972"/>
        <v>196.00829999999999</v>
      </c>
      <c r="CR1298">
        <f t="shared" si="973"/>
        <v>0</v>
      </c>
      <c r="CS1298">
        <f t="shared" si="974"/>
        <v>0</v>
      </c>
      <c r="CT1298">
        <f t="shared" si="975"/>
        <v>0</v>
      </c>
      <c r="CU1298">
        <f t="shared" si="976"/>
        <v>0</v>
      </c>
      <c r="CV1298">
        <f t="shared" si="977"/>
        <v>0</v>
      </c>
      <c r="CW1298">
        <f t="shared" si="978"/>
        <v>0</v>
      </c>
      <c r="CX1298">
        <f t="shared" si="979"/>
        <v>4.34</v>
      </c>
      <c r="CY1298">
        <f t="shared" si="980"/>
        <v>0</v>
      </c>
      <c r="CZ1298">
        <f t="shared" si="981"/>
        <v>0</v>
      </c>
      <c r="DC1298" t="s">
        <v>3</v>
      </c>
      <c r="DD1298" t="s">
        <v>3</v>
      </c>
      <c r="DE1298" t="s">
        <v>3</v>
      </c>
      <c r="DF1298" t="s">
        <v>3</v>
      </c>
      <c r="DG1298" t="s">
        <v>3</v>
      </c>
      <c r="DH1298" t="s">
        <v>3</v>
      </c>
      <c r="DI1298" t="s">
        <v>3</v>
      </c>
      <c r="DJ1298" t="s">
        <v>3</v>
      </c>
      <c r="DK1298" t="s">
        <v>3</v>
      </c>
      <c r="DL1298" t="s">
        <v>3</v>
      </c>
      <c r="DM1298" t="s">
        <v>3</v>
      </c>
      <c r="DN1298">
        <v>0</v>
      </c>
      <c r="DO1298">
        <v>0</v>
      </c>
      <c r="DP1298">
        <v>1</v>
      </c>
      <c r="DQ1298">
        <v>1</v>
      </c>
      <c r="DU1298">
        <v>1013</v>
      </c>
      <c r="DV1298" t="s">
        <v>178</v>
      </c>
      <c r="DW1298" t="s">
        <v>178</v>
      </c>
      <c r="DX1298">
        <v>1</v>
      </c>
      <c r="DZ1298" t="s">
        <v>3</v>
      </c>
      <c r="EA1298" t="s">
        <v>3</v>
      </c>
      <c r="EB1298" t="s">
        <v>3</v>
      </c>
      <c r="EC1298" t="s">
        <v>3</v>
      </c>
      <c r="EE1298">
        <v>29085443</v>
      </c>
      <c r="EF1298">
        <v>8</v>
      </c>
      <c r="EG1298" t="s">
        <v>153</v>
      </c>
      <c r="EH1298">
        <v>0</v>
      </c>
      <c r="EI1298" t="s">
        <v>3</v>
      </c>
      <c r="EJ1298">
        <v>1</v>
      </c>
      <c r="EK1298">
        <v>500001</v>
      </c>
      <c r="EL1298" t="s">
        <v>154</v>
      </c>
      <c r="EM1298" t="s">
        <v>155</v>
      </c>
      <c r="EO1298" t="s">
        <v>3</v>
      </c>
      <c r="EQ1298">
        <v>0</v>
      </c>
      <c r="ER1298">
        <v>94.69</v>
      </c>
      <c r="ES1298">
        <v>94.69</v>
      </c>
      <c r="ET1298">
        <v>0</v>
      </c>
      <c r="EU1298">
        <v>0</v>
      </c>
      <c r="EV1298">
        <v>0</v>
      </c>
      <c r="EW1298">
        <v>0</v>
      </c>
      <c r="EX1298">
        <v>0</v>
      </c>
      <c r="FQ1298">
        <v>0</v>
      </c>
      <c r="FR1298">
        <f t="shared" si="982"/>
        <v>0</v>
      </c>
      <c r="FS1298">
        <v>0</v>
      </c>
      <c r="FX1298">
        <v>0</v>
      </c>
      <c r="FY1298">
        <v>0</v>
      </c>
      <c r="GA1298" t="s">
        <v>3</v>
      </c>
      <c r="GD1298">
        <v>1</v>
      </c>
      <c r="GF1298">
        <v>-1252999712</v>
      </c>
      <c r="GG1298">
        <v>2</v>
      </c>
      <c r="GH1298">
        <v>1</v>
      </c>
      <c r="GI1298">
        <v>2</v>
      </c>
      <c r="GJ1298">
        <v>0</v>
      </c>
      <c r="GK1298">
        <v>0</v>
      </c>
      <c r="GL1298">
        <f t="shared" si="983"/>
        <v>0</v>
      </c>
      <c r="GM1298">
        <f t="shared" si="984"/>
        <v>392.02</v>
      </c>
      <c r="GN1298">
        <f t="shared" si="985"/>
        <v>392.02</v>
      </c>
      <c r="GO1298">
        <f t="shared" si="986"/>
        <v>0</v>
      </c>
      <c r="GP1298">
        <f t="shared" si="987"/>
        <v>0</v>
      </c>
      <c r="GR1298">
        <v>0</v>
      </c>
      <c r="GS1298">
        <v>3</v>
      </c>
      <c r="GT1298">
        <v>0</v>
      </c>
      <c r="GU1298" t="s">
        <v>3</v>
      </c>
      <c r="GV1298">
        <f t="shared" si="988"/>
        <v>0</v>
      </c>
      <c r="GW1298">
        <v>1</v>
      </c>
      <c r="GX1298">
        <f t="shared" si="989"/>
        <v>0</v>
      </c>
      <c r="HA1298">
        <v>0</v>
      </c>
      <c r="HB1298">
        <v>0</v>
      </c>
      <c r="HC1298">
        <f t="shared" si="990"/>
        <v>0</v>
      </c>
      <c r="HE1298" t="s">
        <v>3</v>
      </c>
      <c r="HF1298" t="s">
        <v>3</v>
      </c>
      <c r="IK1298">
        <v>0</v>
      </c>
    </row>
    <row r="1299" spans="1:245">
      <c r="A1299">
        <v>18</v>
      </c>
      <c r="B1299">
        <v>0</v>
      </c>
      <c r="C1299">
        <v>1403</v>
      </c>
      <c r="E1299" t="s">
        <v>312</v>
      </c>
      <c r="F1299" t="s">
        <v>313</v>
      </c>
      <c r="G1299" t="s">
        <v>314</v>
      </c>
      <c r="H1299" t="s">
        <v>165</v>
      </c>
      <c r="I1299">
        <f>I1297*J1299</f>
        <v>2</v>
      </c>
      <c r="J1299">
        <v>100</v>
      </c>
      <c r="O1299">
        <f t="shared" si="956"/>
        <v>22135.05</v>
      </c>
      <c r="P1299">
        <f t="shared" si="957"/>
        <v>22135.05</v>
      </c>
      <c r="Q1299">
        <f t="shared" si="958"/>
        <v>0</v>
      </c>
      <c r="R1299">
        <f t="shared" si="959"/>
        <v>0</v>
      </c>
      <c r="S1299">
        <f t="shared" si="960"/>
        <v>0</v>
      </c>
      <c r="T1299">
        <f t="shared" si="961"/>
        <v>0</v>
      </c>
      <c r="U1299">
        <f t="shared" si="962"/>
        <v>0</v>
      </c>
      <c r="V1299">
        <f t="shared" si="963"/>
        <v>0</v>
      </c>
      <c r="W1299">
        <f t="shared" si="964"/>
        <v>415.44</v>
      </c>
      <c r="X1299">
        <f t="shared" si="965"/>
        <v>0</v>
      </c>
      <c r="Y1299">
        <f t="shared" si="966"/>
        <v>0</v>
      </c>
      <c r="AA1299">
        <v>35806607</v>
      </c>
      <c r="AB1299">
        <f t="shared" si="967"/>
        <v>4535.87</v>
      </c>
      <c r="AC1299">
        <f t="shared" si="968"/>
        <v>4535.87</v>
      </c>
      <c r="AD1299">
        <f>ROUND((((ET1299)-(EU1299))+AE1299),2)</f>
        <v>0</v>
      </c>
      <c r="AE1299">
        <f t="shared" si="991"/>
        <v>0</v>
      </c>
      <c r="AF1299">
        <f t="shared" si="991"/>
        <v>0</v>
      </c>
      <c r="AG1299">
        <f t="shared" si="969"/>
        <v>0</v>
      </c>
      <c r="AH1299">
        <f t="shared" si="992"/>
        <v>0</v>
      </c>
      <c r="AI1299">
        <f t="shared" si="992"/>
        <v>0</v>
      </c>
      <c r="AJ1299">
        <f t="shared" si="970"/>
        <v>207.72</v>
      </c>
      <c r="AK1299">
        <v>4535.87</v>
      </c>
      <c r="AL1299">
        <v>4535.87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207.72</v>
      </c>
      <c r="AT1299">
        <v>0</v>
      </c>
      <c r="AU1299">
        <v>0</v>
      </c>
      <c r="AV1299">
        <v>1</v>
      </c>
      <c r="AW1299">
        <v>1</v>
      </c>
      <c r="AZ1299">
        <v>1</v>
      </c>
      <c r="BA1299">
        <v>1</v>
      </c>
      <c r="BB1299">
        <v>1</v>
      </c>
      <c r="BC1299">
        <v>2.44</v>
      </c>
      <c r="BD1299" t="s">
        <v>3</v>
      </c>
      <c r="BE1299" t="s">
        <v>3</v>
      </c>
      <c r="BF1299" t="s">
        <v>3</v>
      </c>
      <c r="BG1299" t="s">
        <v>3</v>
      </c>
      <c r="BH1299">
        <v>3</v>
      </c>
      <c r="BI1299">
        <v>1</v>
      </c>
      <c r="BJ1299" t="s">
        <v>315</v>
      </c>
      <c r="BM1299">
        <v>500001</v>
      </c>
      <c r="BN1299">
        <v>0</v>
      </c>
      <c r="BO1299" t="s">
        <v>313</v>
      </c>
      <c r="BP1299">
        <v>1</v>
      </c>
      <c r="BQ1299">
        <v>8</v>
      </c>
      <c r="BR1299">
        <v>0</v>
      </c>
      <c r="BS1299">
        <v>1</v>
      </c>
      <c r="BT1299">
        <v>1</v>
      </c>
      <c r="BU1299">
        <v>1</v>
      </c>
      <c r="BV1299">
        <v>1</v>
      </c>
      <c r="BW1299">
        <v>1</v>
      </c>
      <c r="BX1299">
        <v>1</v>
      </c>
      <c r="BY1299" t="s">
        <v>3</v>
      </c>
      <c r="BZ1299">
        <v>0</v>
      </c>
      <c r="CA1299">
        <v>0</v>
      </c>
      <c r="CE1299">
        <v>0</v>
      </c>
      <c r="CF1299">
        <v>0</v>
      </c>
      <c r="CG1299">
        <v>0</v>
      </c>
      <c r="CM1299">
        <v>0</v>
      </c>
      <c r="CN1299" t="s">
        <v>3</v>
      </c>
      <c r="CO1299">
        <v>0</v>
      </c>
      <c r="CP1299">
        <f t="shared" si="971"/>
        <v>22135.05</v>
      </c>
      <c r="CQ1299">
        <f t="shared" si="972"/>
        <v>11067.522799999999</v>
      </c>
      <c r="CR1299">
        <f t="shared" si="973"/>
        <v>0</v>
      </c>
      <c r="CS1299">
        <f t="shared" si="974"/>
        <v>0</v>
      </c>
      <c r="CT1299">
        <f t="shared" si="975"/>
        <v>0</v>
      </c>
      <c r="CU1299">
        <f t="shared" si="976"/>
        <v>0</v>
      </c>
      <c r="CV1299">
        <f t="shared" si="977"/>
        <v>0</v>
      </c>
      <c r="CW1299">
        <f t="shared" si="978"/>
        <v>0</v>
      </c>
      <c r="CX1299">
        <f t="shared" si="979"/>
        <v>207.72</v>
      </c>
      <c r="CY1299">
        <f t="shared" si="980"/>
        <v>0</v>
      </c>
      <c r="CZ1299">
        <f t="shared" si="981"/>
        <v>0</v>
      </c>
      <c r="DC1299" t="s">
        <v>3</v>
      </c>
      <c r="DD1299" t="s">
        <v>3</v>
      </c>
      <c r="DE1299" t="s">
        <v>3</v>
      </c>
      <c r="DF1299" t="s">
        <v>3</v>
      </c>
      <c r="DG1299" t="s">
        <v>3</v>
      </c>
      <c r="DH1299" t="s">
        <v>3</v>
      </c>
      <c r="DI1299" t="s">
        <v>3</v>
      </c>
      <c r="DJ1299" t="s">
        <v>3</v>
      </c>
      <c r="DK1299" t="s">
        <v>3</v>
      </c>
      <c r="DL1299" t="s">
        <v>3</v>
      </c>
      <c r="DM1299" t="s">
        <v>3</v>
      </c>
      <c r="DN1299">
        <v>0</v>
      </c>
      <c r="DO1299">
        <v>0</v>
      </c>
      <c r="DP1299">
        <v>1</v>
      </c>
      <c r="DQ1299">
        <v>1</v>
      </c>
      <c r="DU1299">
        <v>1005</v>
      </c>
      <c r="DV1299" t="s">
        <v>165</v>
      </c>
      <c r="DW1299" t="s">
        <v>165</v>
      </c>
      <c r="DX1299">
        <v>1</v>
      </c>
      <c r="DZ1299" t="s">
        <v>3</v>
      </c>
      <c r="EA1299" t="s">
        <v>3</v>
      </c>
      <c r="EB1299" t="s">
        <v>3</v>
      </c>
      <c r="EC1299" t="s">
        <v>3</v>
      </c>
      <c r="EE1299">
        <v>29085443</v>
      </c>
      <c r="EF1299">
        <v>8</v>
      </c>
      <c r="EG1299" t="s">
        <v>153</v>
      </c>
      <c r="EH1299">
        <v>0</v>
      </c>
      <c r="EI1299" t="s">
        <v>3</v>
      </c>
      <c r="EJ1299">
        <v>1</v>
      </c>
      <c r="EK1299">
        <v>500001</v>
      </c>
      <c r="EL1299" t="s">
        <v>154</v>
      </c>
      <c r="EM1299" t="s">
        <v>155</v>
      </c>
      <c r="EO1299" t="s">
        <v>3</v>
      </c>
      <c r="EQ1299">
        <v>0</v>
      </c>
      <c r="ER1299">
        <v>4535.87</v>
      </c>
      <c r="ES1299">
        <v>4535.87</v>
      </c>
      <c r="ET1299">
        <v>0</v>
      </c>
      <c r="EU1299">
        <v>0</v>
      </c>
      <c r="EV1299">
        <v>0</v>
      </c>
      <c r="EW1299">
        <v>0</v>
      </c>
      <c r="EX1299">
        <v>0</v>
      </c>
      <c r="FQ1299">
        <v>0</v>
      </c>
      <c r="FR1299">
        <f t="shared" si="982"/>
        <v>0</v>
      </c>
      <c r="FS1299">
        <v>0</v>
      </c>
      <c r="FX1299">
        <v>0</v>
      </c>
      <c r="FY1299">
        <v>0</v>
      </c>
      <c r="GA1299" t="s">
        <v>3</v>
      </c>
      <c r="GD1299">
        <v>1</v>
      </c>
      <c r="GF1299">
        <v>-1775669208</v>
      </c>
      <c r="GG1299">
        <v>2</v>
      </c>
      <c r="GH1299">
        <v>1</v>
      </c>
      <c r="GI1299">
        <v>2</v>
      </c>
      <c r="GJ1299">
        <v>0</v>
      </c>
      <c r="GK1299">
        <v>0</v>
      </c>
      <c r="GL1299">
        <f t="shared" si="983"/>
        <v>0</v>
      </c>
      <c r="GM1299">
        <f t="shared" si="984"/>
        <v>22135.05</v>
      </c>
      <c r="GN1299">
        <f t="shared" si="985"/>
        <v>22135.05</v>
      </c>
      <c r="GO1299">
        <f t="shared" si="986"/>
        <v>0</v>
      </c>
      <c r="GP1299">
        <f t="shared" si="987"/>
        <v>0</v>
      </c>
      <c r="GR1299">
        <v>0</v>
      </c>
      <c r="GS1299">
        <v>3</v>
      </c>
      <c r="GT1299">
        <v>0</v>
      </c>
      <c r="GU1299" t="s">
        <v>3</v>
      </c>
      <c r="GV1299">
        <f t="shared" si="988"/>
        <v>0</v>
      </c>
      <c r="GW1299">
        <v>1</v>
      </c>
      <c r="GX1299">
        <f t="shared" si="989"/>
        <v>0</v>
      </c>
      <c r="HA1299">
        <v>0</v>
      </c>
      <c r="HB1299">
        <v>0</v>
      </c>
      <c r="HC1299">
        <f t="shared" si="990"/>
        <v>0</v>
      </c>
      <c r="HE1299" t="s">
        <v>3</v>
      </c>
      <c r="HF1299" t="s">
        <v>3</v>
      </c>
      <c r="IK1299">
        <v>0</v>
      </c>
    </row>
    <row r="1300" spans="1:245">
      <c r="A1300">
        <v>18</v>
      </c>
      <c r="B1300">
        <v>0</v>
      </c>
      <c r="C1300">
        <v>1402</v>
      </c>
      <c r="E1300" t="s">
        <v>316</v>
      </c>
      <c r="F1300" t="s">
        <v>185</v>
      </c>
      <c r="G1300" t="s">
        <v>186</v>
      </c>
      <c r="H1300" t="s">
        <v>165</v>
      </c>
      <c r="I1300">
        <f>I1297*J1300</f>
        <v>-2</v>
      </c>
      <c r="J1300">
        <v>-100</v>
      </c>
      <c r="O1300">
        <f t="shared" si="956"/>
        <v>-2078.2800000000002</v>
      </c>
      <c r="P1300">
        <f t="shared" si="957"/>
        <v>-2078.2800000000002</v>
      </c>
      <c r="Q1300">
        <f t="shared" si="958"/>
        <v>0</v>
      </c>
      <c r="R1300">
        <f t="shared" si="959"/>
        <v>0</v>
      </c>
      <c r="S1300">
        <f t="shared" si="960"/>
        <v>0</v>
      </c>
      <c r="T1300">
        <f t="shared" si="961"/>
        <v>0</v>
      </c>
      <c r="U1300">
        <f t="shared" si="962"/>
        <v>0</v>
      </c>
      <c r="V1300">
        <f t="shared" si="963"/>
        <v>0</v>
      </c>
      <c r="W1300">
        <f t="shared" si="964"/>
        <v>0</v>
      </c>
      <c r="X1300">
        <f t="shared" si="965"/>
        <v>0</v>
      </c>
      <c r="Y1300">
        <f t="shared" si="966"/>
        <v>0</v>
      </c>
      <c r="AA1300">
        <v>35806607</v>
      </c>
      <c r="AB1300">
        <f t="shared" si="967"/>
        <v>207</v>
      </c>
      <c r="AC1300">
        <f t="shared" si="968"/>
        <v>207</v>
      </c>
      <c r="AD1300">
        <f>ROUND((((ET1300)-(EU1300))+AE1300),2)</f>
        <v>0</v>
      </c>
      <c r="AE1300">
        <f t="shared" si="991"/>
        <v>0</v>
      </c>
      <c r="AF1300">
        <f t="shared" si="991"/>
        <v>0</v>
      </c>
      <c r="AG1300">
        <f t="shared" si="969"/>
        <v>0</v>
      </c>
      <c r="AH1300">
        <f t="shared" si="992"/>
        <v>0</v>
      </c>
      <c r="AI1300">
        <f t="shared" si="992"/>
        <v>0</v>
      </c>
      <c r="AJ1300">
        <f t="shared" si="970"/>
        <v>0</v>
      </c>
      <c r="AK1300">
        <v>207</v>
      </c>
      <c r="AL1300">
        <v>207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1</v>
      </c>
      <c r="AW1300">
        <v>1</v>
      </c>
      <c r="AZ1300">
        <v>1</v>
      </c>
      <c r="BA1300">
        <v>1</v>
      </c>
      <c r="BB1300">
        <v>1</v>
      </c>
      <c r="BC1300">
        <v>5.0199999999999996</v>
      </c>
      <c r="BD1300" t="s">
        <v>3</v>
      </c>
      <c r="BE1300" t="s">
        <v>3</v>
      </c>
      <c r="BF1300" t="s">
        <v>3</v>
      </c>
      <c r="BG1300" t="s">
        <v>3</v>
      </c>
      <c r="BH1300">
        <v>3</v>
      </c>
      <c r="BI1300">
        <v>1</v>
      </c>
      <c r="BJ1300" t="s">
        <v>317</v>
      </c>
      <c r="BM1300">
        <v>500001</v>
      </c>
      <c r="BN1300">
        <v>0</v>
      </c>
      <c r="BO1300" t="s">
        <v>185</v>
      </c>
      <c r="BP1300">
        <v>1</v>
      </c>
      <c r="BQ1300">
        <v>8</v>
      </c>
      <c r="BR1300">
        <v>1</v>
      </c>
      <c r="BS1300">
        <v>1</v>
      </c>
      <c r="BT1300">
        <v>1</v>
      </c>
      <c r="BU1300">
        <v>1</v>
      </c>
      <c r="BV1300">
        <v>1</v>
      </c>
      <c r="BW1300">
        <v>1</v>
      </c>
      <c r="BX1300">
        <v>1</v>
      </c>
      <c r="BY1300" t="s">
        <v>3</v>
      </c>
      <c r="BZ1300">
        <v>0</v>
      </c>
      <c r="CA1300">
        <v>0</v>
      </c>
      <c r="CE1300">
        <v>0</v>
      </c>
      <c r="CF1300">
        <v>0</v>
      </c>
      <c r="CG1300">
        <v>0</v>
      </c>
      <c r="CM1300">
        <v>0</v>
      </c>
      <c r="CN1300" t="s">
        <v>3</v>
      </c>
      <c r="CO1300">
        <v>0</v>
      </c>
      <c r="CP1300">
        <f t="shared" si="971"/>
        <v>-2078.2800000000002</v>
      </c>
      <c r="CQ1300">
        <f t="shared" si="972"/>
        <v>1039.1399999999999</v>
      </c>
      <c r="CR1300">
        <f t="shared" si="973"/>
        <v>0</v>
      </c>
      <c r="CS1300">
        <f t="shared" si="974"/>
        <v>0</v>
      </c>
      <c r="CT1300">
        <f t="shared" si="975"/>
        <v>0</v>
      </c>
      <c r="CU1300">
        <f t="shared" si="976"/>
        <v>0</v>
      </c>
      <c r="CV1300">
        <f t="shared" si="977"/>
        <v>0</v>
      </c>
      <c r="CW1300">
        <f t="shared" si="978"/>
        <v>0</v>
      </c>
      <c r="CX1300">
        <f t="shared" si="979"/>
        <v>0</v>
      </c>
      <c r="CY1300">
        <f t="shared" si="980"/>
        <v>0</v>
      </c>
      <c r="CZ1300">
        <f t="shared" si="981"/>
        <v>0</v>
      </c>
      <c r="DC1300" t="s">
        <v>3</v>
      </c>
      <c r="DD1300" t="s">
        <v>3</v>
      </c>
      <c r="DE1300" t="s">
        <v>3</v>
      </c>
      <c r="DF1300" t="s">
        <v>3</v>
      </c>
      <c r="DG1300" t="s">
        <v>3</v>
      </c>
      <c r="DH1300" t="s">
        <v>3</v>
      </c>
      <c r="DI1300" t="s">
        <v>3</v>
      </c>
      <c r="DJ1300" t="s">
        <v>3</v>
      </c>
      <c r="DK1300" t="s">
        <v>3</v>
      </c>
      <c r="DL1300" t="s">
        <v>3</v>
      </c>
      <c r="DM1300" t="s">
        <v>3</v>
      </c>
      <c r="DN1300">
        <v>0</v>
      </c>
      <c r="DO1300">
        <v>0</v>
      </c>
      <c r="DP1300">
        <v>1</v>
      </c>
      <c r="DQ1300">
        <v>1</v>
      </c>
      <c r="DU1300">
        <v>1005</v>
      </c>
      <c r="DV1300" t="s">
        <v>165</v>
      </c>
      <c r="DW1300" t="s">
        <v>165</v>
      </c>
      <c r="DX1300">
        <v>1</v>
      </c>
      <c r="DZ1300" t="s">
        <v>3</v>
      </c>
      <c r="EA1300" t="s">
        <v>3</v>
      </c>
      <c r="EB1300" t="s">
        <v>3</v>
      </c>
      <c r="EC1300" t="s">
        <v>3</v>
      </c>
      <c r="EE1300">
        <v>29085443</v>
      </c>
      <c r="EF1300">
        <v>8</v>
      </c>
      <c r="EG1300" t="s">
        <v>153</v>
      </c>
      <c r="EH1300">
        <v>0</v>
      </c>
      <c r="EI1300" t="s">
        <v>3</v>
      </c>
      <c r="EJ1300">
        <v>1</v>
      </c>
      <c r="EK1300">
        <v>500001</v>
      </c>
      <c r="EL1300" t="s">
        <v>154</v>
      </c>
      <c r="EM1300" t="s">
        <v>155</v>
      </c>
      <c r="EO1300" t="s">
        <v>3</v>
      </c>
      <c r="EQ1300">
        <v>32768</v>
      </c>
      <c r="ER1300">
        <v>207</v>
      </c>
      <c r="ES1300">
        <v>207</v>
      </c>
      <c r="ET1300">
        <v>0</v>
      </c>
      <c r="EU1300">
        <v>0</v>
      </c>
      <c r="EV1300">
        <v>0</v>
      </c>
      <c r="EW1300">
        <v>0</v>
      </c>
      <c r="EX1300">
        <v>0</v>
      </c>
      <c r="FQ1300">
        <v>0</v>
      </c>
      <c r="FR1300">
        <f t="shared" si="982"/>
        <v>0</v>
      </c>
      <c r="FS1300">
        <v>0</v>
      </c>
      <c r="FX1300">
        <v>0</v>
      </c>
      <c r="FY1300">
        <v>0</v>
      </c>
      <c r="GA1300" t="s">
        <v>3</v>
      </c>
      <c r="GD1300">
        <v>1</v>
      </c>
      <c r="GF1300">
        <v>-172969429</v>
      </c>
      <c r="GG1300">
        <v>2</v>
      </c>
      <c r="GH1300">
        <v>1</v>
      </c>
      <c r="GI1300">
        <v>2</v>
      </c>
      <c r="GJ1300">
        <v>0</v>
      </c>
      <c r="GK1300">
        <v>0</v>
      </c>
      <c r="GL1300">
        <f t="shared" si="983"/>
        <v>0</v>
      </c>
      <c r="GM1300">
        <f t="shared" si="984"/>
        <v>-2078.2800000000002</v>
      </c>
      <c r="GN1300">
        <f t="shared" si="985"/>
        <v>-2078.2800000000002</v>
      </c>
      <c r="GO1300">
        <f t="shared" si="986"/>
        <v>0</v>
      </c>
      <c r="GP1300">
        <f t="shared" si="987"/>
        <v>0</v>
      </c>
      <c r="GR1300">
        <v>0</v>
      </c>
      <c r="GS1300">
        <v>0</v>
      </c>
      <c r="GT1300">
        <v>0</v>
      </c>
      <c r="GU1300" t="s">
        <v>3</v>
      </c>
      <c r="GV1300">
        <f t="shared" si="988"/>
        <v>0</v>
      </c>
      <c r="GW1300">
        <v>1</v>
      </c>
      <c r="GX1300">
        <f t="shared" si="989"/>
        <v>0</v>
      </c>
      <c r="HA1300">
        <v>0</v>
      </c>
      <c r="HB1300">
        <v>0</v>
      </c>
      <c r="HC1300">
        <f t="shared" si="990"/>
        <v>0</v>
      </c>
      <c r="HE1300" t="s">
        <v>3</v>
      </c>
      <c r="HF1300" t="s">
        <v>3</v>
      </c>
      <c r="IK1300">
        <v>0</v>
      </c>
    </row>
    <row r="1301" spans="1:245">
      <c r="A1301">
        <v>17</v>
      </c>
      <c r="B1301">
        <v>0</v>
      </c>
      <c r="C1301">
        <f>ROW(SmtRes!A1416)</f>
        <v>1416</v>
      </c>
      <c r="D1301">
        <f>ROW(EtalonRes!A1398)</f>
        <v>1398</v>
      </c>
      <c r="E1301" t="s">
        <v>34</v>
      </c>
      <c r="F1301" t="s">
        <v>318</v>
      </c>
      <c r="G1301" t="s">
        <v>319</v>
      </c>
      <c r="H1301" t="s">
        <v>194</v>
      </c>
      <c r="I1301">
        <f>ROUND(18/100,9)</f>
        <v>0.18</v>
      </c>
      <c r="J1301">
        <v>0</v>
      </c>
      <c r="O1301">
        <f t="shared" si="956"/>
        <v>5218.72</v>
      </c>
      <c r="P1301">
        <f t="shared" si="957"/>
        <v>2837.52</v>
      </c>
      <c r="Q1301">
        <f t="shared" si="958"/>
        <v>103.98</v>
      </c>
      <c r="R1301">
        <f t="shared" si="959"/>
        <v>8.42</v>
      </c>
      <c r="S1301">
        <f t="shared" si="960"/>
        <v>2277.2199999999998</v>
      </c>
      <c r="T1301">
        <f t="shared" si="961"/>
        <v>0</v>
      </c>
      <c r="U1301">
        <f t="shared" si="962"/>
        <v>8.0459999999999994</v>
      </c>
      <c r="V1301">
        <f t="shared" si="963"/>
        <v>2.52E-2</v>
      </c>
      <c r="W1301">
        <f t="shared" si="964"/>
        <v>0</v>
      </c>
      <c r="X1301">
        <f t="shared" si="965"/>
        <v>2148.5</v>
      </c>
      <c r="Y1301">
        <f t="shared" si="966"/>
        <v>1165.68</v>
      </c>
      <c r="AA1301">
        <v>35806607</v>
      </c>
      <c r="AB1301">
        <f t="shared" si="967"/>
        <v>4236.1000000000004</v>
      </c>
      <c r="AC1301">
        <f t="shared" si="968"/>
        <v>3798.56</v>
      </c>
      <c r="AD1301">
        <f>ROUND((((ET1301)-(EU1301))+AE1301),2)</f>
        <v>56.25</v>
      </c>
      <c r="AE1301">
        <f t="shared" si="991"/>
        <v>1.41</v>
      </c>
      <c r="AF1301">
        <f t="shared" si="991"/>
        <v>381.29</v>
      </c>
      <c r="AG1301">
        <f t="shared" si="969"/>
        <v>0</v>
      </c>
      <c r="AH1301">
        <f t="shared" si="992"/>
        <v>44.7</v>
      </c>
      <c r="AI1301">
        <f t="shared" si="992"/>
        <v>0.14000000000000001</v>
      </c>
      <c r="AJ1301">
        <f t="shared" si="970"/>
        <v>0</v>
      </c>
      <c r="AK1301">
        <v>4236.1000000000004</v>
      </c>
      <c r="AL1301">
        <v>3798.56</v>
      </c>
      <c r="AM1301">
        <v>56.25</v>
      </c>
      <c r="AN1301">
        <v>1.41</v>
      </c>
      <c r="AO1301">
        <v>381.29</v>
      </c>
      <c r="AP1301">
        <v>0</v>
      </c>
      <c r="AQ1301">
        <v>44.7</v>
      </c>
      <c r="AR1301">
        <v>0.14000000000000001</v>
      </c>
      <c r="AS1301">
        <v>0</v>
      </c>
      <c r="AT1301">
        <v>94</v>
      </c>
      <c r="AU1301">
        <v>51</v>
      </c>
      <c r="AV1301">
        <v>1</v>
      </c>
      <c r="AW1301">
        <v>1</v>
      </c>
      <c r="AZ1301">
        <v>1</v>
      </c>
      <c r="BA1301">
        <v>33.18</v>
      </c>
      <c r="BB1301">
        <v>10.27</v>
      </c>
      <c r="BC1301">
        <v>4.1500000000000004</v>
      </c>
      <c r="BD1301" t="s">
        <v>3</v>
      </c>
      <c r="BE1301" t="s">
        <v>3</v>
      </c>
      <c r="BF1301" t="s">
        <v>3</v>
      </c>
      <c r="BG1301" t="s">
        <v>3</v>
      </c>
      <c r="BH1301">
        <v>0</v>
      </c>
      <c r="BI1301">
        <v>1</v>
      </c>
      <c r="BJ1301" t="s">
        <v>320</v>
      </c>
      <c r="BM1301">
        <v>11001</v>
      </c>
      <c r="BN1301">
        <v>0</v>
      </c>
      <c r="BO1301" t="s">
        <v>318</v>
      </c>
      <c r="BP1301">
        <v>1</v>
      </c>
      <c r="BQ1301">
        <v>2</v>
      </c>
      <c r="BR1301">
        <v>0</v>
      </c>
      <c r="BS1301">
        <v>33.18</v>
      </c>
      <c r="BT1301">
        <v>1</v>
      </c>
      <c r="BU1301">
        <v>1</v>
      </c>
      <c r="BV1301">
        <v>1</v>
      </c>
      <c r="BW1301">
        <v>1</v>
      </c>
      <c r="BX1301">
        <v>1</v>
      </c>
      <c r="BY1301" t="s">
        <v>3</v>
      </c>
      <c r="BZ1301">
        <v>123</v>
      </c>
      <c r="CA1301">
        <v>75</v>
      </c>
      <c r="CE1301">
        <v>0</v>
      </c>
      <c r="CF1301">
        <v>0</v>
      </c>
      <c r="CG1301">
        <v>0</v>
      </c>
      <c r="CM1301">
        <v>0</v>
      </c>
      <c r="CN1301" t="s">
        <v>3</v>
      </c>
      <c r="CO1301">
        <v>0</v>
      </c>
      <c r="CP1301">
        <f t="shared" si="971"/>
        <v>5218.7199999999993</v>
      </c>
      <c r="CQ1301">
        <f t="shared" si="972"/>
        <v>15764.024000000001</v>
      </c>
      <c r="CR1301">
        <f t="shared" si="973"/>
        <v>577.6875</v>
      </c>
      <c r="CS1301">
        <f t="shared" si="974"/>
        <v>46.783799999999999</v>
      </c>
      <c r="CT1301">
        <f t="shared" si="975"/>
        <v>12651.2022</v>
      </c>
      <c r="CU1301">
        <f t="shared" si="976"/>
        <v>0</v>
      </c>
      <c r="CV1301">
        <f t="shared" si="977"/>
        <v>44.7</v>
      </c>
      <c r="CW1301">
        <f t="shared" si="978"/>
        <v>0.14000000000000001</v>
      </c>
      <c r="CX1301">
        <f t="shared" si="979"/>
        <v>0</v>
      </c>
      <c r="CY1301">
        <f t="shared" si="980"/>
        <v>2148.5015999999996</v>
      </c>
      <c r="CZ1301">
        <f t="shared" si="981"/>
        <v>1165.6764000000001</v>
      </c>
      <c r="DC1301" t="s">
        <v>3</v>
      </c>
      <c r="DD1301" t="s">
        <v>3</v>
      </c>
      <c r="DE1301" t="s">
        <v>3</v>
      </c>
      <c r="DF1301" t="s">
        <v>3</v>
      </c>
      <c r="DG1301" t="s">
        <v>3</v>
      </c>
      <c r="DH1301" t="s">
        <v>3</v>
      </c>
      <c r="DI1301" t="s">
        <v>3</v>
      </c>
      <c r="DJ1301" t="s">
        <v>3</v>
      </c>
      <c r="DK1301" t="s">
        <v>3</v>
      </c>
      <c r="DL1301" t="s">
        <v>3</v>
      </c>
      <c r="DM1301" t="s">
        <v>3</v>
      </c>
      <c r="DN1301">
        <v>0</v>
      </c>
      <c r="DO1301">
        <v>0</v>
      </c>
      <c r="DP1301">
        <v>1</v>
      </c>
      <c r="DQ1301">
        <v>1</v>
      </c>
      <c r="DU1301">
        <v>1013</v>
      </c>
      <c r="DV1301" t="s">
        <v>194</v>
      </c>
      <c r="DW1301" t="s">
        <v>194</v>
      </c>
      <c r="DX1301">
        <v>1</v>
      </c>
      <c r="DZ1301" t="s">
        <v>3</v>
      </c>
      <c r="EA1301" t="s">
        <v>3</v>
      </c>
      <c r="EB1301" t="s">
        <v>3</v>
      </c>
      <c r="EC1301" t="s">
        <v>3</v>
      </c>
      <c r="EE1301">
        <v>29085511</v>
      </c>
      <c r="EF1301">
        <v>2</v>
      </c>
      <c r="EG1301" t="s">
        <v>145</v>
      </c>
      <c r="EH1301">
        <v>0</v>
      </c>
      <c r="EI1301" t="s">
        <v>3</v>
      </c>
      <c r="EJ1301">
        <v>1</v>
      </c>
      <c r="EK1301">
        <v>11001</v>
      </c>
      <c r="EL1301" t="s">
        <v>22</v>
      </c>
      <c r="EM1301" t="s">
        <v>196</v>
      </c>
      <c r="EO1301" t="s">
        <v>3</v>
      </c>
      <c r="EQ1301">
        <v>0</v>
      </c>
      <c r="ER1301">
        <v>4236.1000000000004</v>
      </c>
      <c r="ES1301">
        <v>3798.56</v>
      </c>
      <c r="ET1301">
        <v>56.25</v>
      </c>
      <c r="EU1301">
        <v>1.41</v>
      </c>
      <c r="EV1301">
        <v>381.29</v>
      </c>
      <c r="EW1301">
        <v>44.7</v>
      </c>
      <c r="EX1301">
        <v>0.14000000000000001</v>
      </c>
      <c r="EY1301">
        <v>0</v>
      </c>
      <c r="FQ1301">
        <v>0</v>
      </c>
      <c r="FR1301">
        <f t="shared" si="982"/>
        <v>0</v>
      </c>
      <c r="FS1301">
        <v>0</v>
      </c>
      <c r="FT1301" t="s">
        <v>148</v>
      </c>
      <c r="FU1301" t="s">
        <v>24</v>
      </c>
      <c r="FV1301" t="s">
        <v>24</v>
      </c>
      <c r="FW1301" t="s">
        <v>25</v>
      </c>
      <c r="FX1301">
        <v>110.7</v>
      </c>
      <c r="FY1301">
        <v>63.75</v>
      </c>
      <c r="GA1301" t="s">
        <v>3</v>
      </c>
      <c r="GD1301">
        <v>1</v>
      </c>
      <c r="GF1301">
        <v>-169318418</v>
      </c>
      <c r="GG1301">
        <v>2</v>
      </c>
      <c r="GH1301">
        <v>1</v>
      </c>
      <c r="GI1301">
        <v>2</v>
      </c>
      <c r="GJ1301">
        <v>0</v>
      </c>
      <c r="GK1301">
        <v>0</v>
      </c>
      <c r="GL1301">
        <f t="shared" si="983"/>
        <v>0</v>
      </c>
      <c r="GM1301">
        <f t="shared" si="984"/>
        <v>8532.9</v>
      </c>
      <c r="GN1301">
        <f t="shared" si="985"/>
        <v>8532.9</v>
      </c>
      <c r="GO1301">
        <f t="shared" si="986"/>
        <v>0</v>
      </c>
      <c r="GP1301">
        <f t="shared" si="987"/>
        <v>0</v>
      </c>
      <c r="GR1301">
        <v>0</v>
      </c>
      <c r="GS1301">
        <v>3</v>
      </c>
      <c r="GT1301">
        <v>0</v>
      </c>
      <c r="GU1301" t="s">
        <v>3</v>
      </c>
      <c r="GV1301">
        <f t="shared" si="988"/>
        <v>0</v>
      </c>
      <c r="GW1301">
        <v>1</v>
      </c>
      <c r="GX1301">
        <f t="shared" si="989"/>
        <v>0</v>
      </c>
      <c r="HA1301">
        <v>0</v>
      </c>
      <c r="HB1301">
        <v>0</v>
      </c>
      <c r="HC1301">
        <f t="shared" si="990"/>
        <v>0</v>
      </c>
      <c r="HE1301" t="s">
        <v>3</v>
      </c>
      <c r="HF1301" t="s">
        <v>3</v>
      </c>
      <c r="IK1301">
        <v>0</v>
      </c>
    </row>
    <row r="1302" spans="1:245">
      <c r="A1302">
        <v>17</v>
      </c>
      <c r="B1302">
        <v>0</v>
      </c>
      <c r="C1302">
        <f>ROW(SmtRes!A1424)</f>
        <v>1424</v>
      </c>
      <c r="D1302">
        <f>ROW(EtalonRes!A1406)</f>
        <v>1406</v>
      </c>
      <c r="E1302" t="s">
        <v>39</v>
      </c>
      <c r="F1302" t="s">
        <v>197</v>
      </c>
      <c r="G1302" t="s">
        <v>198</v>
      </c>
      <c r="H1302" t="s">
        <v>37</v>
      </c>
      <c r="I1302">
        <f>ROUND(18/100,9)</f>
        <v>0.18</v>
      </c>
      <c r="J1302">
        <v>0</v>
      </c>
      <c r="O1302">
        <f t="shared" si="956"/>
        <v>10779.84</v>
      </c>
      <c r="P1302">
        <f t="shared" si="957"/>
        <v>7483.04</v>
      </c>
      <c r="Q1302">
        <f t="shared" si="958"/>
        <v>203.46</v>
      </c>
      <c r="R1302">
        <f t="shared" si="959"/>
        <v>46.76</v>
      </c>
      <c r="S1302">
        <f t="shared" si="960"/>
        <v>3093.34</v>
      </c>
      <c r="T1302">
        <f t="shared" si="961"/>
        <v>0</v>
      </c>
      <c r="U1302">
        <f t="shared" si="962"/>
        <v>10.929599999999999</v>
      </c>
      <c r="V1302">
        <f t="shared" si="963"/>
        <v>0.10439999999999999</v>
      </c>
      <c r="W1302">
        <f t="shared" si="964"/>
        <v>0</v>
      </c>
      <c r="X1302">
        <f t="shared" si="965"/>
        <v>2951.69</v>
      </c>
      <c r="Y1302">
        <f t="shared" si="966"/>
        <v>1601.45</v>
      </c>
      <c r="AA1302">
        <v>35806607</v>
      </c>
      <c r="AB1302">
        <f t="shared" si="967"/>
        <v>6972.36</v>
      </c>
      <c r="AC1302">
        <f t="shared" si="968"/>
        <v>6356.64</v>
      </c>
      <c r="AD1302">
        <f>ROUND((((ET1302)-(EU1302))+AE1302),2)</f>
        <v>97.78</v>
      </c>
      <c r="AE1302">
        <f t="shared" si="991"/>
        <v>7.83</v>
      </c>
      <c r="AF1302">
        <f t="shared" si="991"/>
        <v>517.94000000000005</v>
      </c>
      <c r="AG1302">
        <f t="shared" si="969"/>
        <v>0</v>
      </c>
      <c r="AH1302">
        <f t="shared" si="992"/>
        <v>60.72</v>
      </c>
      <c r="AI1302">
        <f t="shared" si="992"/>
        <v>0.57999999999999996</v>
      </c>
      <c r="AJ1302">
        <f t="shared" si="970"/>
        <v>0</v>
      </c>
      <c r="AK1302">
        <v>6972.36</v>
      </c>
      <c r="AL1302">
        <v>6356.64</v>
      </c>
      <c r="AM1302">
        <v>97.78</v>
      </c>
      <c r="AN1302">
        <v>7.83</v>
      </c>
      <c r="AO1302">
        <v>517.94000000000005</v>
      </c>
      <c r="AP1302">
        <v>0</v>
      </c>
      <c r="AQ1302">
        <v>60.72</v>
      </c>
      <c r="AR1302">
        <v>0.57999999999999996</v>
      </c>
      <c r="AS1302">
        <v>0</v>
      </c>
      <c r="AT1302">
        <v>94</v>
      </c>
      <c r="AU1302">
        <v>51</v>
      </c>
      <c r="AV1302">
        <v>1</v>
      </c>
      <c r="AW1302">
        <v>1</v>
      </c>
      <c r="AZ1302">
        <v>1</v>
      </c>
      <c r="BA1302">
        <v>33.18</v>
      </c>
      <c r="BB1302">
        <v>11.56</v>
      </c>
      <c r="BC1302">
        <v>6.54</v>
      </c>
      <c r="BD1302" t="s">
        <v>3</v>
      </c>
      <c r="BE1302" t="s">
        <v>3</v>
      </c>
      <c r="BF1302" t="s">
        <v>3</v>
      </c>
      <c r="BG1302" t="s">
        <v>3</v>
      </c>
      <c r="BH1302">
        <v>0</v>
      </c>
      <c r="BI1302">
        <v>1</v>
      </c>
      <c r="BJ1302" t="s">
        <v>199</v>
      </c>
      <c r="BM1302">
        <v>11001</v>
      </c>
      <c r="BN1302">
        <v>0</v>
      </c>
      <c r="BO1302" t="s">
        <v>197</v>
      </c>
      <c r="BP1302">
        <v>1</v>
      </c>
      <c r="BQ1302">
        <v>2</v>
      </c>
      <c r="BR1302">
        <v>0</v>
      </c>
      <c r="BS1302">
        <v>33.18</v>
      </c>
      <c r="BT1302">
        <v>1</v>
      </c>
      <c r="BU1302">
        <v>1</v>
      </c>
      <c r="BV1302">
        <v>1</v>
      </c>
      <c r="BW1302">
        <v>1</v>
      </c>
      <c r="BX1302">
        <v>1</v>
      </c>
      <c r="BY1302" t="s">
        <v>3</v>
      </c>
      <c r="BZ1302">
        <v>123</v>
      </c>
      <c r="CA1302">
        <v>75</v>
      </c>
      <c r="CE1302">
        <v>0</v>
      </c>
      <c r="CF1302">
        <v>0</v>
      </c>
      <c r="CG1302">
        <v>0</v>
      </c>
      <c r="CM1302">
        <v>0</v>
      </c>
      <c r="CN1302" t="s">
        <v>3</v>
      </c>
      <c r="CO1302">
        <v>0</v>
      </c>
      <c r="CP1302">
        <f t="shared" si="971"/>
        <v>10779.84</v>
      </c>
      <c r="CQ1302">
        <f t="shared" si="972"/>
        <v>41572.425600000002</v>
      </c>
      <c r="CR1302">
        <f t="shared" si="973"/>
        <v>1130.3368</v>
      </c>
      <c r="CS1302">
        <f t="shared" si="974"/>
        <v>259.79939999999999</v>
      </c>
      <c r="CT1302">
        <f t="shared" si="975"/>
        <v>17185.249200000002</v>
      </c>
      <c r="CU1302">
        <f t="shared" si="976"/>
        <v>0</v>
      </c>
      <c r="CV1302">
        <f t="shared" si="977"/>
        <v>60.72</v>
      </c>
      <c r="CW1302">
        <f t="shared" si="978"/>
        <v>0.57999999999999996</v>
      </c>
      <c r="CX1302">
        <f t="shared" si="979"/>
        <v>0</v>
      </c>
      <c r="CY1302">
        <f t="shared" si="980"/>
        <v>2951.6940000000004</v>
      </c>
      <c r="CZ1302">
        <f t="shared" si="981"/>
        <v>1601.451</v>
      </c>
      <c r="DC1302" t="s">
        <v>3</v>
      </c>
      <c r="DD1302" t="s">
        <v>3</v>
      </c>
      <c r="DE1302" t="s">
        <v>3</v>
      </c>
      <c r="DF1302" t="s">
        <v>3</v>
      </c>
      <c r="DG1302" t="s">
        <v>3</v>
      </c>
      <c r="DH1302" t="s">
        <v>3</v>
      </c>
      <c r="DI1302" t="s">
        <v>3</v>
      </c>
      <c r="DJ1302" t="s">
        <v>3</v>
      </c>
      <c r="DK1302" t="s">
        <v>3</v>
      </c>
      <c r="DL1302" t="s">
        <v>3</v>
      </c>
      <c r="DM1302" t="s">
        <v>3</v>
      </c>
      <c r="DN1302">
        <v>0</v>
      </c>
      <c r="DO1302">
        <v>0</v>
      </c>
      <c r="DP1302">
        <v>1</v>
      </c>
      <c r="DQ1302">
        <v>1</v>
      </c>
      <c r="DU1302">
        <v>1013</v>
      </c>
      <c r="DV1302" t="s">
        <v>37</v>
      </c>
      <c r="DW1302" t="s">
        <v>37</v>
      </c>
      <c r="DX1302">
        <v>1</v>
      </c>
      <c r="DZ1302" t="s">
        <v>3</v>
      </c>
      <c r="EA1302" t="s">
        <v>3</v>
      </c>
      <c r="EB1302" t="s">
        <v>3</v>
      </c>
      <c r="EC1302" t="s">
        <v>3</v>
      </c>
      <c r="EE1302">
        <v>29085511</v>
      </c>
      <c r="EF1302">
        <v>2</v>
      </c>
      <c r="EG1302" t="s">
        <v>145</v>
      </c>
      <c r="EH1302">
        <v>0</v>
      </c>
      <c r="EI1302" t="s">
        <v>3</v>
      </c>
      <c r="EJ1302">
        <v>1</v>
      </c>
      <c r="EK1302">
        <v>11001</v>
      </c>
      <c r="EL1302" t="s">
        <v>22</v>
      </c>
      <c r="EM1302" t="s">
        <v>196</v>
      </c>
      <c r="EO1302" t="s">
        <v>3</v>
      </c>
      <c r="EQ1302">
        <v>0</v>
      </c>
      <c r="ER1302">
        <v>6972.36</v>
      </c>
      <c r="ES1302">
        <v>6356.64</v>
      </c>
      <c r="ET1302">
        <v>97.78</v>
      </c>
      <c r="EU1302">
        <v>7.83</v>
      </c>
      <c r="EV1302">
        <v>517.94000000000005</v>
      </c>
      <c r="EW1302">
        <v>60.72</v>
      </c>
      <c r="EX1302">
        <v>0.57999999999999996</v>
      </c>
      <c r="EY1302">
        <v>0</v>
      </c>
      <c r="FQ1302">
        <v>0</v>
      </c>
      <c r="FR1302">
        <f t="shared" si="982"/>
        <v>0</v>
      </c>
      <c r="FS1302">
        <v>0</v>
      </c>
      <c r="FT1302" t="s">
        <v>148</v>
      </c>
      <c r="FU1302" t="s">
        <v>24</v>
      </c>
      <c r="FV1302" t="s">
        <v>24</v>
      </c>
      <c r="FW1302" t="s">
        <v>25</v>
      </c>
      <c r="FX1302">
        <v>110.7</v>
      </c>
      <c r="FY1302">
        <v>63.75</v>
      </c>
      <c r="GA1302" t="s">
        <v>3</v>
      </c>
      <c r="GD1302">
        <v>1</v>
      </c>
      <c r="GF1302">
        <v>1837524583</v>
      </c>
      <c r="GG1302">
        <v>2</v>
      </c>
      <c r="GH1302">
        <v>1</v>
      </c>
      <c r="GI1302">
        <v>2</v>
      </c>
      <c r="GJ1302">
        <v>0</v>
      </c>
      <c r="GK1302">
        <v>0</v>
      </c>
      <c r="GL1302">
        <f t="shared" si="983"/>
        <v>0</v>
      </c>
      <c r="GM1302">
        <f t="shared" si="984"/>
        <v>15332.98</v>
      </c>
      <c r="GN1302">
        <f t="shared" si="985"/>
        <v>15332.98</v>
      </c>
      <c r="GO1302">
        <f t="shared" si="986"/>
        <v>0</v>
      </c>
      <c r="GP1302">
        <f t="shared" si="987"/>
        <v>0</v>
      </c>
      <c r="GR1302">
        <v>0</v>
      </c>
      <c r="GS1302">
        <v>3</v>
      </c>
      <c r="GT1302">
        <v>0</v>
      </c>
      <c r="GU1302" t="s">
        <v>3</v>
      </c>
      <c r="GV1302">
        <f t="shared" si="988"/>
        <v>0</v>
      </c>
      <c r="GW1302">
        <v>1</v>
      </c>
      <c r="GX1302">
        <f t="shared" si="989"/>
        <v>0</v>
      </c>
      <c r="HA1302">
        <v>0</v>
      </c>
      <c r="HB1302">
        <v>0</v>
      </c>
      <c r="HC1302">
        <f t="shared" si="990"/>
        <v>0</v>
      </c>
      <c r="HE1302" t="s">
        <v>3</v>
      </c>
      <c r="HF1302" t="s">
        <v>3</v>
      </c>
      <c r="IK1302">
        <v>0</v>
      </c>
    </row>
    <row r="1303" spans="1:245">
      <c r="A1303">
        <v>17</v>
      </c>
      <c r="B1303">
        <v>0</v>
      </c>
      <c r="C1303">
        <f>ROW(SmtRes!A1431)</f>
        <v>1431</v>
      </c>
      <c r="D1303">
        <f>ROW(EtalonRes!A1413)</f>
        <v>1413</v>
      </c>
      <c r="E1303" t="s">
        <v>44</v>
      </c>
      <c r="F1303" t="s">
        <v>200</v>
      </c>
      <c r="G1303" t="s">
        <v>201</v>
      </c>
      <c r="H1303" t="s">
        <v>194</v>
      </c>
      <c r="I1303">
        <f>ROUND(18/100,9)</f>
        <v>0.18</v>
      </c>
      <c r="J1303">
        <v>0</v>
      </c>
      <c r="O1303">
        <f t="shared" si="956"/>
        <v>9325.0499999999993</v>
      </c>
      <c r="P1303">
        <f t="shared" si="957"/>
        <v>6653.51</v>
      </c>
      <c r="Q1303">
        <f t="shared" si="958"/>
        <v>917.45</v>
      </c>
      <c r="R1303">
        <f t="shared" si="959"/>
        <v>503.17</v>
      </c>
      <c r="S1303">
        <f t="shared" si="960"/>
        <v>1754.09</v>
      </c>
      <c r="T1303">
        <f t="shared" si="961"/>
        <v>0</v>
      </c>
      <c r="U1303">
        <f t="shared" si="962"/>
        <v>6.4708199999999998</v>
      </c>
      <c r="V1303">
        <f t="shared" si="963"/>
        <v>1.5074999999999998</v>
      </c>
      <c r="W1303">
        <f t="shared" si="964"/>
        <v>0</v>
      </c>
      <c r="X1303">
        <f t="shared" si="965"/>
        <v>2121.8200000000002</v>
      </c>
      <c r="Y1303">
        <f t="shared" si="966"/>
        <v>1151.2</v>
      </c>
      <c r="AA1303">
        <v>35806607</v>
      </c>
      <c r="AB1303">
        <f t="shared" si="967"/>
        <v>6346.71</v>
      </c>
      <c r="AC1303">
        <f t="shared" si="968"/>
        <v>5583.68</v>
      </c>
      <c r="AD1303">
        <f>ROUND(((((ET1303*1.25))-((EU1303*1.25)))+AE1303),2)</f>
        <v>469.33</v>
      </c>
      <c r="AE1303">
        <f>ROUND(((EU1303*1.25)),2)</f>
        <v>84.25</v>
      </c>
      <c r="AF1303">
        <f>ROUND(((EV1303*1.15)),2)</f>
        <v>293.7</v>
      </c>
      <c r="AG1303">
        <f t="shared" si="969"/>
        <v>0</v>
      </c>
      <c r="AH1303">
        <f>((EW1303*1.15))</f>
        <v>35.948999999999998</v>
      </c>
      <c r="AI1303">
        <f>((EX1303*1.25))</f>
        <v>8.375</v>
      </c>
      <c r="AJ1303">
        <f t="shared" si="970"/>
        <v>0</v>
      </c>
      <c r="AK1303">
        <v>6214.53</v>
      </c>
      <c r="AL1303">
        <v>5583.68</v>
      </c>
      <c r="AM1303">
        <v>375.46</v>
      </c>
      <c r="AN1303">
        <v>67.400000000000006</v>
      </c>
      <c r="AO1303">
        <v>255.39</v>
      </c>
      <c r="AP1303">
        <v>0</v>
      </c>
      <c r="AQ1303">
        <v>31.26</v>
      </c>
      <c r="AR1303">
        <v>6.7</v>
      </c>
      <c r="AS1303">
        <v>0</v>
      </c>
      <c r="AT1303">
        <v>94</v>
      </c>
      <c r="AU1303">
        <v>51</v>
      </c>
      <c r="AV1303">
        <v>1</v>
      </c>
      <c r="AW1303">
        <v>1</v>
      </c>
      <c r="AZ1303">
        <v>1</v>
      </c>
      <c r="BA1303">
        <v>33.18</v>
      </c>
      <c r="BB1303">
        <v>10.86</v>
      </c>
      <c r="BC1303">
        <v>6.62</v>
      </c>
      <c r="BD1303" t="s">
        <v>3</v>
      </c>
      <c r="BE1303" t="s">
        <v>3</v>
      </c>
      <c r="BF1303" t="s">
        <v>3</v>
      </c>
      <c r="BG1303" t="s">
        <v>3</v>
      </c>
      <c r="BH1303">
        <v>0</v>
      </c>
      <c r="BI1303">
        <v>1</v>
      </c>
      <c r="BJ1303" t="s">
        <v>202</v>
      </c>
      <c r="BM1303">
        <v>11001</v>
      </c>
      <c r="BN1303">
        <v>0</v>
      </c>
      <c r="BO1303" t="s">
        <v>200</v>
      </c>
      <c r="BP1303">
        <v>1</v>
      </c>
      <c r="BQ1303">
        <v>2</v>
      </c>
      <c r="BR1303">
        <v>0</v>
      </c>
      <c r="BS1303">
        <v>33.18</v>
      </c>
      <c r="BT1303">
        <v>1</v>
      </c>
      <c r="BU1303">
        <v>1</v>
      </c>
      <c r="BV1303">
        <v>1</v>
      </c>
      <c r="BW1303">
        <v>1</v>
      </c>
      <c r="BX1303">
        <v>1</v>
      </c>
      <c r="BY1303" t="s">
        <v>3</v>
      </c>
      <c r="BZ1303">
        <v>123</v>
      </c>
      <c r="CA1303">
        <v>75</v>
      </c>
      <c r="CE1303">
        <v>0</v>
      </c>
      <c r="CF1303">
        <v>0</v>
      </c>
      <c r="CG1303">
        <v>0</v>
      </c>
      <c r="CM1303">
        <v>0</v>
      </c>
      <c r="CN1303" t="s">
        <v>3</v>
      </c>
      <c r="CO1303">
        <v>0</v>
      </c>
      <c r="CP1303">
        <f t="shared" si="971"/>
        <v>9325.0499999999993</v>
      </c>
      <c r="CQ1303">
        <f t="shared" si="972"/>
        <v>36963.961600000002</v>
      </c>
      <c r="CR1303">
        <f t="shared" si="973"/>
        <v>5096.9237999999996</v>
      </c>
      <c r="CS1303">
        <f t="shared" si="974"/>
        <v>2795.415</v>
      </c>
      <c r="CT1303">
        <f t="shared" si="975"/>
        <v>9744.9660000000003</v>
      </c>
      <c r="CU1303">
        <f t="shared" si="976"/>
        <v>0</v>
      </c>
      <c r="CV1303">
        <f t="shared" si="977"/>
        <v>35.948999999999998</v>
      </c>
      <c r="CW1303">
        <f t="shared" si="978"/>
        <v>8.375</v>
      </c>
      <c r="CX1303">
        <f t="shared" si="979"/>
        <v>0</v>
      </c>
      <c r="CY1303">
        <f t="shared" si="980"/>
        <v>2121.8243999999995</v>
      </c>
      <c r="CZ1303">
        <f t="shared" si="981"/>
        <v>1151.2025999999998</v>
      </c>
      <c r="DC1303" t="s">
        <v>3</v>
      </c>
      <c r="DD1303" t="s">
        <v>3</v>
      </c>
      <c r="DE1303" t="s">
        <v>143</v>
      </c>
      <c r="DF1303" t="s">
        <v>143</v>
      </c>
      <c r="DG1303" t="s">
        <v>144</v>
      </c>
      <c r="DH1303" t="s">
        <v>3</v>
      </c>
      <c r="DI1303" t="s">
        <v>144</v>
      </c>
      <c r="DJ1303" t="s">
        <v>143</v>
      </c>
      <c r="DK1303" t="s">
        <v>3</v>
      </c>
      <c r="DL1303" t="s">
        <v>3</v>
      </c>
      <c r="DM1303" t="s">
        <v>3</v>
      </c>
      <c r="DN1303">
        <v>0</v>
      </c>
      <c r="DO1303">
        <v>0</v>
      </c>
      <c r="DP1303">
        <v>1</v>
      </c>
      <c r="DQ1303">
        <v>1</v>
      </c>
      <c r="DU1303">
        <v>1013</v>
      </c>
      <c r="DV1303" t="s">
        <v>194</v>
      </c>
      <c r="DW1303" t="s">
        <v>194</v>
      </c>
      <c r="DX1303">
        <v>1</v>
      </c>
      <c r="DZ1303" t="s">
        <v>3</v>
      </c>
      <c r="EA1303" t="s">
        <v>3</v>
      </c>
      <c r="EB1303" t="s">
        <v>3</v>
      </c>
      <c r="EC1303" t="s">
        <v>3</v>
      </c>
      <c r="EE1303">
        <v>29085511</v>
      </c>
      <c r="EF1303">
        <v>2</v>
      </c>
      <c r="EG1303" t="s">
        <v>145</v>
      </c>
      <c r="EH1303">
        <v>0</v>
      </c>
      <c r="EI1303" t="s">
        <v>3</v>
      </c>
      <c r="EJ1303">
        <v>1</v>
      </c>
      <c r="EK1303">
        <v>11001</v>
      </c>
      <c r="EL1303" t="s">
        <v>22</v>
      </c>
      <c r="EM1303" t="s">
        <v>196</v>
      </c>
      <c r="EO1303" t="s">
        <v>3</v>
      </c>
      <c r="EQ1303">
        <v>0</v>
      </c>
      <c r="ER1303">
        <v>6214.53</v>
      </c>
      <c r="ES1303">
        <v>5583.68</v>
      </c>
      <c r="ET1303">
        <v>375.46</v>
      </c>
      <c r="EU1303">
        <v>67.400000000000006</v>
      </c>
      <c r="EV1303">
        <v>255.39</v>
      </c>
      <c r="EW1303">
        <v>31.26</v>
      </c>
      <c r="EX1303">
        <v>6.7</v>
      </c>
      <c r="EY1303">
        <v>0</v>
      </c>
      <c r="FQ1303">
        <v>0</v>
      </c>
      <c r="FR1303">
        <f t="shared" si="982"/>
        <v>0</v>
      </c>
      <c r="FS1303">
        <v>0</v>
      </c>
      <c r="FT1303" t="s">
        <v>148</v>
      </c>
      <c r="FU1303" t="s">
        <v>24</v>
      </c>
      <c r="FV1303" t="s">
        <v>24</v>
      </c>
      <c r="FW1303" t="s">
        <v>25</v>
      </c>
      <c r="FX1303">
        <v>110.7</v>
      </c>
      <c r="FY1303">
        <v>63.75</v>
      </c>
      <c r="GA1303" t="s">
        <v>3</v>
      </c>
      <c r="GD1303">
        <v>1</v>
      </c>
      <c r="GF1303">
        <v>1220877284</v>
      </c>
      <c r="GG1303">
        <v>2</v>
      </c>
      <c r="GH1303">
        <v>1</v>
      </c>
      <c r="GI1303">
        <v>2</v>
      </c>
      <c r="GJ1303">
        <v>0</v>
      </c>
      <c r="GK1303">
        <v>0</v>
      </c>
      <c r="GL1303">
        <f t="shared" si="983"/>
        <v>0</v>
      </c>
      <c r="GM1303">
        <f t="shared" si="984"/>
        <v>12598.07</v>
      </c>
      <c r="GN1303">
        <f t="shared" si="985"/>
        <v>12598.07</v>
      </c>
      <c r="GO1303">
        <f t="shared" si="986"/>
        <v>0</v>
      </c>
      <c r="GP1303">
        <f t="shared" si="987"/>
        <v>0</v>
      </c>
      <c r="GR1303">
        <v>0</v>
      </c>
      <c r="GS1303">
        <v>3</v>
      </c>
      <c r="GT1303">
        <v>0</v>
      </c>
      <c r="GU1303" t="s">
        <v>3</v>
      </c>
      <c r="GV1303">
        <f t="shared" si="988"/>
        <v>0</v>
      </c>
      <c r="GW1303">
        <v>1</v>
      </c>
      <c r="GX1303">
        <f t="shared" si="989"/>
        <v>0</v>
      </c>
      <c r="HA1303">
        <v>0</v>
      </c>
      <c r="HB1303">
        <v>0</v>
      </c>
      <c r="HC1303">
        <f t="shared" si="990"/>
        <v>0</v>
      </c>
      <c r="HE1303" t="s">
        <v>3</v>
      </c>
      <c r="HF1303" t="s">
        <v>3</v>
      </c>
      <c r="IK1303">
        <v>0</v>
      </c>
    </row>
    <row r="1304" spans="1:245">
      <c r="A1304">
        <v>17</v>
      </c>
      <c r="B1304">
        <v>0</v>
      </c>
      <c r="C1304">
        <f>ROW(SmtRes!A1439)</f>
        <v>1439</v>
      </c>
      <c r="D1304">
        <f>ROW(EtalonRes!A1420)</f>
        <v>1420</v>
      </c>
      <c r="E1304" t="s">
        <v>52</v>
      </c>
      <c r="F1304" t="s">
        <v>321</v>
      </c>
      <c r="G1304" t="s">
        <v>322</v>
      </c>
      <c r="H1304" t="s">
        <v>37</v>
      </c>
      <c r="I1304">
        <f>ROUND(18/100,9)</f>
        <v>0.18</v>
      </c>
      <c r="J1304">
        <v>0</v>
      </c>
      <c r="O1304">
        <f t="shared" si="956"/>
        <v>5406.29</v>
      </c>
      <c r="P1304">
        <f t="shared" si="957"/>
        <v>3456.68</v>
      </c>
      <c r="Q1304">
        <f t="shared" si="958"/>
        <v>156.87</v>
      </c>
      <c r="R1304">
        <f t="shared" si="959"/>
        <v>34.28</v>
      </c>
      <c r="S1304">
        <f t="shared" si="960"/>
        <v>1792.74</v>
      </c>
      <c r="T1304">
        <f t="shared" si="961"/>
        <v>0</v>
      </c>
      <c r="U1304">
        <f t="shared" si="962"/>
        <v>6.5018699999999994</v>
      </c>
      <c r="V1304">
        <f t="shared" si="963"/>
        <v>7.6499999999999999E-2</v>
      </c>
      <c r="W1304">
        <f t="shared" si="964"/>
        <v>0</v>
      </c>
      <c r="X1304">
        <f t="shared" si="965"/>
        <v>1717.4</v>
      </c>
      <c r="Y1304">
        <f t="shared" si="966"/>
        <v>931.78</v>
      </c>
      <c r="AA1304">
        <v>35806607</v>
      </c>
      <c r="AB1304">
        <f t="shared" si="967"/>
        <v>7371.48</v>
      </c>
      <c r="AC1304">
        <f t="shared" si="968"/>
        <v>6983.19</v>
      </c>
      <c r="AD1304">
        <f>ROUND(((((ET1304*1.25))-((EU1304*1.25)))+AE1304),2)</f>
        <v>88.12</v>
      </c>
      <c r="AE1304">
        <f>ROUND(((EU1304*1.25)),2)</f>
        <v>5.74</v>
      </c>
      <c r="AF1304">
        <f>ROUND(((EV1304*1.15)),2)</f>
        <v>300.17</v>
      </c>
      <c r="AG1304">
        <f t="shared" si="969"/>
        <v>0</v>
      </c>
      <c r="AH1304">
        <f>((EW1304*1.15))</f>
        <v>36.121499999999997</v>
      </c>
      <c r="AI1304">
        <f>((EX1304*1.25))</f>
        <v>0.42500000000000004</v>
      </c>
      <c r="AJ1304">
        <f t="shared" si="970"/>
        <v>0</v>
      </c>
      <c r="AK1304">
        <v>7314.7</v>
      </c>
      <c r="AL1304">
        <v>6983.19</v>
      </c>
      <c r="AM1304">
        <v>70.489999999999995</v>
      </c>
      <c r="AN1304">
        <v>4.59</v>
      </c>
      <c r="AO1304">
        <v>261.02</v>
      </c>
      <c r="AP1304">
        <v>0</v>
      </c>
      <c r="AQ1304">
        <v>31.41</v>
      </c>
      <c r="AR1304">
        <v>0.34</v>
      </c>
      <c r="AS1304">
        <v>0</v>
      </c>
      <c r="AT1304">
        <v>94</v>
      </c>
      <c r="AU1304">
        <v>51</v>
      </c>
      <c r="AV1304">
        <v>1</v>
      </c>
      <c r="AW1304">
        <v>1</v>
      </c>
      <c r="AZ1304">
        <v>1</v>
      </c>
      <c r="BA1304">
        <v>33.18</v>
      </c>
      <c r="BB1304">
        <v>9.89</v>
      </c>
      <c r="BC1304">
        <v>2.75</v>
      </c>
      <c r="BD1304" t="s">
        <v>3</v>
      </c>
      <c r="BE1304" t="s">
        <v>3</v>
      </c>
      <c r="BF1304" t="s">
        <v>3</v>
      </c>
      <c r="BG1304" t="s">
        <v>3</v>
      </c>
      <c r="BH1304">
        <v>0</v>
      </c>
      <c r="BI1304">
        <v>1</v>
      </c>
      <c r="BJ1304" t="s">
        <v>323</v>
      </c>
      <c r="BM1304">
        <v>11001</v>
      </c>
      <c r="BN1304">
        <v>0</v>
      </c>
      <c r="BO1304" t="s">
        <v>321</v>
      </c>
      <c r="BP1304">
        <v>1</v>
      </c>
      <c r="BQ1304">
        <v>2</v>
      </c>
      <c r="BR1304">
        <v>0</v>
      </c>
      <c r="BS1304">
        <v>33.18</v>
      </c>
      <c r="BT1304">
        <v>1</v>
      </c>
      <c r="BU1304">
        <v>1</v>
      </c>
      <c r="BV1304">
        <v>1</v>
      </c>
      <c r="BW1304">
        <v>1</v>
      </c>
      <c r="BX1304">
        <v>1</v>
      </c>
      <c r="BY1304" t="s">
        <v>3</v>
      </c>
      <c r="BZ1304">
        <v>123</v>
      </c>
      <c r="CA1304">
        <v>75</v>
      </c>
      <c r="CE1304">
        <v>0</v>
      </c>
      <c r="CF1304">
        <v>0</v>
      </c>
      <c r="CG1304">
        <v>0</v>
      </c>
      <c r="CM1304">
        <v>0</v>
      </c>
      <c r="CN1304" t="s">
        <v>3</v>
      </c>
      <c r="CO1304">
        <v>0</v>
      </c>
      <c r="CP1304">
        <f t="shared" si="971"/>
        <v>5406.29</v>
      </c>
      <c r="CQ1304">
        <f t="shared" si="972"/>
        <v>19203.772499999999</v>
      </c>
      <c r="CR1304">
        <f t="shared" si="973"/>
        <v>871.50680000000011</v>
      </c>
      <c r="CS1304">
        <f t="shared" si="974"/>
        <v>190.45320000000001</v>
      </c>
      <c r="CT1304">
        <f t="shared" si="975"/>
        <v>9959.6406000000006</v>
      </c>
      <c r="CU1304">
        <f t="shared" si="976"/>
        <v>0</v>
      </c>
      <c r="CV1304">
        <f t="shared" si="977"/>
        <v>36.121499999999997</v>
      </c>
      <c r="CW1304">
        <f t="shared" si="978"/>
        <v>0.42500000000000004</v>
      </c>
      <c r="CX1304">
        <f t="shared" si="979"/>
        <v>0</v>
      </c>
      <c r="CY1304">
        <f t="shared" si="980"/>
        <v>1717.3987999999999</v>
      </c>
      <c r="CZ1304">
        <f t="shared" si="981"/>
        <v>931.78020000000004</v>
      </c>
      <c r="DC1304" t="s">
        <v>3</v>
      </c>
      <c r="DD1304" t="s">
        <v>3</v>
      </c>
      <c r="DE1304" t="s">
        <v>143</v>
      </c>
      <c r="DF1304" t="s">
        <v>143</v>
      </c>
      <c r="DG1304" t="s">
        <v>144</v>
      </c>
      <c r="DH1304" t="s">
        <v>3</v>
      </c>
      <c r="DI1304" t="s">
        <v>144</v>
      </c>
      <c r="DJ1304" t="s">
        <v>143</v>
      </c>
      <c r="DK1304" t="s">
        <v>3</v>
      </c>
      <c r="DL1304" t="s">
        <v>3</v>
      </c>
      <c r="DM1304" t="s">
        <v>3</v>
      </c>
      <c r="DN1304">
        <v>0</v>
      </c>
      <c r="DO1304">
        <v>0</v>
      </c>
      <c r="DP1304">
        <v>1</v>
      </c>
      <c r="DQ1304">
        <v>1</v>
      </c>
      <c r="DU1304">
        <v>1013</v>
      </c>
      <c r="DV1304" t="s">
        <v>37</v>
      </c>
      <c r="DW1304" t="s">
        <v>37</v>
      </c>
      <c r="DX1304">
        <v>1</v>
      </c>
      <c r="DZ1304" t="s">
        <v>3</v>
      </c>
      <c r="EA1304" t="s">
        <v>3</v>
      </c>
      <c r="EB1304" t="s">
        <v>3</v>
      </c>
      <c r="EC1304" t="s">
        <v>3</v>
      </c>
      <c r="EE1304">
        <v>29085511</v>
      </c>
      <c r="EF1304">
        <v>2</v>
      </c>
      <c r="EG1304" t="s">
        <v>145</v>
      </c>
      <c r="EH1304">
        <v>0</v>
      </c>
      <c r="EI1304" t="s">
        <v>3</v>
      </c>
      <c r="EJ1304">
        <v>1</v>
      </c>
      <c r="EK1304">
        <v>11001</v>
      </c>
      <c r="EL1304" t="s">
        <v>22</v>
      </c>
      <c r="EM1304" t="s">
        <v>196</v>
      </c>
      <c r="EO1304" t="s">
        <v>3</v>
      </c>
      <c r="EQ1304">
        <v>0</v>
      </c>
      <c r="ER1304">
        <v>7314.7</v>
      </c>
      <c r="ES1304">
        <v>6983.19</v>
      </c>
      <c r="ET1304">
        <v>70.489999999999995</v>
      </c>
      <c r="EU1304">
        <v>4.59</v>
      </c>
      <c r="EV1304">
        <v>261.02</v>
      </c>
      <c r="EW1304">
        <v>31.41</v>
      </c>
      <c r="EX1304">
        <v>0.34</v>
      </c>
      <c r="EY1304">
        <v>0</v>
      </c>
      <c r="FQ1304">
        <v>0</v>
      </c>
      <c r="FR1304">
        <f t="shared" si="982"/>
        <v>0</v>
      </c>
      <c r="FS1304">
        <v>0</v>
      </c>
      <c r="FT1304" t="s">
        <v>148</v>
      </c>
      <c r="FU1304" t="s">
        <v>24</v>
      </c>
      <c r="FV1304" t="s">
        <v>24</v>
      </c>
      <c r="FW1304" t="s">
        <v>25</v>
      </c>
      <c r="FX1304">
        <v>110.7</v>
      </c>
      <c r="FY1304">
        <v>63.75</v>
      </c>
      <c r="GA1304" t="s">
        <v>3</v>
      </c>
      <c r="GD1304">
        <v>1</v>
      </c>
      <c r="GF1304">
        <v>-1178116816</v>
      </c>
      <c r="GG1304">
        <v>2</v>
      </c>
      <c r="GH1304">
        <v>1</v>
      </c>
      <c r="GI1304">
        <v>2</v>
      </c>
      <c r="GJ1304">
        <v>0</v>
      </c>
      <c r="GK1304">
        <v>0</v>
      </c>
      <c r="GL1304">
        <f t="shared" si="983"/>
        <v>0</v>
      </c>
      <c r="GM1304">
        <f t="shared" si="984"/>
        <v>8055.47</v>
      </c>
      <c r="GN1304">
        <f t="shared" si="985"/>
        <v>8055.47</v>
      </c>
      <c r="GO1304">
        <f t="shared" si="986"/>
        <v>0</v>
      </c>
      <c r="GP1304">
        <f t="shared" si="987"/>
        <v>0</v>
      </c>
      <c r="GR1304">
        <v>0</v>
      </c>
      <c r="GS1304">
        <v>3</v>
      </c>
      <c r="GT1304">
        <v>0</v>
      </c>
      <c r="GU1304" t="s">
        <v>3</v>
      </c>
      <c r="GV1304">
        <f t="shared" si="988"/>
        <v>0</v>
      </c>
      <c r="GW1304">
        <v>1</v>
      </c>
      <c r="GX1304">
        <f t="shared" si="989"/>
        <v>0</v>
      </c>
      <c r="HA1304">
        <v>0</v>
      </c>
      <c r="HB1304">
        <v>0</v>
      </c>
      <c r="HC1304">
        <f t="shared" si="990"/>
        <v>0</v>
      </c>
      <c r="HE1304" t="s">
        <v>3</v>
      </c>
      <c r="HF1304" t="s">
        <v>3</v>
      </c>
      <c r="IK1304">
        <v>0</v>
      </c>
    </row>
    <row r="1305" spans="1:245">
      <c r="A1305">
        <v>18</v>
      </c>
      <c r="B1305">
        <v>0</v>
      </c>
      <c r="C1305">
        <v>1439</v>
      </c>
      <c r="E1305" t="s">
        <v>57</v>
      </c>
      <c r="F1305" t="s">
        <v>206</v>
      </c>
      <c r="G1305" t="s">
        <v>207</v>
      </c>
      <c r="H1305" t="s">
        <v>165</v>
      </c>
      <c r="I1305">
        <f>I1304*J1305</f>
        <v>18.36</v>
      </c>
      <c r="J1305">
        <v>102</v>
      </c>
      <c r="O1305">
        <f t="shared" si="956"/>
        <v>9476.57</v>
      </c>
      <c r="P1305">
        <f t="shared" si="957"/>
        <v>9476.57</v>
      </c>
      <c r="Q1305">
        <f t="shared" si="958"/>
        <v>0</v>
      </c>
      <c r="R1305">
        <f t="shared" si="959"/>
        <v>0</v>
      </c>
      <c r="S1305">
        <f t="shared" si="960"/>
        <v>0</v>
      </c>
      <c r="T1305">
        <f t="shared" si="961"/>
        <v>0</v>
      </c>
      <c r="U1305">
        <f t="shared" si="962"/>
        <v>0</v>
      </c>
      <c r="V1305">
        <f t="shared" si="963"/>
        <v>0</v>
      </c>
      <c r="W1305">
        <f t="shared" si="964"/>
        <v>69.03</v>
      </c>
      <c r="X1305">
        <f t="shared" si="965"/>
        <v>0</v>
      </c>
      <c r="Y1305">
        <f t="shared" si="966"/>
        <v>0</v>
      </c>
      <c r="AA1305">
        <v>35806607</v>
      </c>
      <c r="AB1305">
        <f t="shared" si="967"/>
        <v>82.19</v>
      </c>
      <c r="AC1305">
        <f t="shared" si="968"/>
        <v>82.19</v>
      </c>
      <c r="AD1305">
        <f>ROUND((((ET1305)-(EU1305))+AE1305),2)</f>
        <v>0</v>
      </c>
      <c r="AE1305">
        <f>ROUND((EU1305),2)</f>
        <v>0</v>
      </c>
      <c r="AF1305">
        <f>ROUND((EV1305),2)</f>
        <v>0</v>
      </c>
      <c r="AG1305">
        <f t="shared" si="969"/>
        <v>0</v>
      </c>
      <c r="AH1305">
        <f>(EW1305)</f>
        <v>0</v>
      </c>
      <c r="AI1305">
        <f>(EX1305)</f>
        <v>0</v>
      </c>
      <c r="AJ1305">
        <f t="shared" si="970"/>
        <v>3.76</v>
      </c>
      <c r="AK1305">
        <v>82.19</v>
      </c>
      <c r="AL1305">
        <v>82.19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3.76</v>
      </c>
      <c r="AT1305">
        <v>0</v>
      </c>
      <c r="AU1305">
        <v>0</v>
      </c>
      <c r="AV1305">
        <v>1</v>
      </c>
      <c r="AW1305">
        <v>1</v>
      </c>
      <c r="AZ1305">
        <v>1</v>
      </c>
      <c r="BA1305">
        <v>1</v>
      </c>
      <c r="BB1305">
        <v>1</v>
      </c>
      <c r="BC1305">
        <v>6.28</v>
      </c>
      <c r="BD1305" t="s">
        <v>3</v>
      </c>
      <c r="BE1305" t="s">
        <v>3</v>
      </c>
      <c r="BF1305" t="s">
        <v>3</v>
      </c>
      <c r="BG1305" t="s">
        <v>3</v>
      </c>
      <c r="BH1305">
        <v>3</v>
      </c>
      <c r="BI1305">
        <v>1</v>
      </c>
      <c r="BJ1305" t="s">
        <v>208</v>
      </c>
      <c r="BM1305">
        <v>500001</v>
      </c>
      <c r="BN1305">
        <v>0</v>
      </c>
      <c r="BO1305" t="s">
        <v>206</v>
      </c>
      <c r="BP1305">
        <v>1</v>
      </c>
      <c r="BQ1305">
        <v>8</v>
      </c>
      <c r="BR1305">
        <v>0</v>
      </c>
      <c r="BS1305">
        <v>1</v>
      </c>
      <c r="BT1305">
        <v>1</v>
      </c>
      <c r="BU1305">
        <v>1</v>
      </c>
      <c r="BV1305">
        <v>1</v>
      </c>
      <c r="BW1305">
        <v>1</v>
      </c>
      <c r="BX1305">
        <v>1</v>
      </c>
      <c r="BY1305" t="s">
        <v>3</v>
      </c>
      <c r="BZ1305">
        <v>0</v>
      </c>
      <c r="CA1305">
        <v>0</v>
      </c>
      <c r="CE1305">
        <v>0</v>
      </c>
      <c r="CF1305">
        <v>0</v>
      </c>
      <c r="CG1305">
        <v>0</v>
      </c>
      <c r="CM1305">
        <v>0</v>
      </c>
      <c r="CN1305" t="s">
        <v>3</v>
      </c>
      <c r="CO1305">
        <v>0</v>
      </c>
      <c r="CP1305">
        <f t="shared" si="971"/>
        <v>9476.57</v>
      </c>
      <c r="CQ1305">
        <f t="shared" si="972"/>
        <v>516.15319999999997</v>
      </c>
      <c r="CR1305">
        <f t="shared" si="973"/>
        <v>0</v>
      </c>
      <c r="CS1305">
        <f t="shared" si="974"/>
        <v>0</v>
      </c>
      <c r="CT1305">
        <f t="shared" si="975"/>
        <v>0</v>
      </c>
      <c r="CU1305">
        <f t="shared" si="976"/>
        <v>0</v>
      </c>
      <c r="CV1305">
        <f t="shared" si="977"/>
        <v>0</v>
      </c>
      <c r="CW1305">
        <f t="shared" si="978"/>
        <v>0</v>
      </c>
      <c r="CX1305">
        <f t="shared" si="979"/>
        <v>3.76</v>
      </c>
      <c r="CY1305">
        <f t="shared" si="980"/>
        <v>0</v>
      </c>
      <c r="CZ1305">
        <f t="shared" si="981"/>
        <v>0</v>
      </c>
      <c r="DC1305" t="s">
        <v>3</v>
      </c>
      <c r="DD1305" t="s">
        <v>3</v>
      </c>
      <c r="DE1305" t="s">
        <v>3</v>
      </c>
      <c r="DF1305" t="s">
        <v>3</v>
      </c>
      <c r="DG1305" t="s">
        <v>3</v>
      </c>
      <c r="DH1305" t="s">
        <v>3</v>
      </c>
      <c r="DI1305" t="s">
        <v>3</v>
      </c>
      <c r="DJ1305" t="s">
        <v>3</v>
      </c>
      <c r="DK1305" t="s">
        <v>3</v>
      </c>
      <c r="DL1305" t="s">
        <v>3</v>
      </c>
      <c r="DM1305" t="s">
        <v>3</v>
      </c>
      <c r="DN1305">
        <v>0</v>
      </c>
      <c r="DO1305">
        <v>0</v>
      </c>
      <c r="DP1305">
        <v>1</v>
      </c>
      <c r="DQ1305">
        <v>1</v>
      </c>
      <c r="DU1305">
        <v>1005</v>
      </c>
      <c r="DV1305" t="s">
        <v>165</v>
      </c>
      <c r="DW1305" t="s">
        <v>165</v>
      </c>
      <c r="DX1305">
        <v>1</v>
      </c>
      <c r="DZ1305" t="s">
        <v>3</v>
      </c>
      <c r="EA1305" t="s">
        <v>3</v>
      </c>
      <c r="EB1305" t="s">
        <v>3</v>
      </c>
      <c r="EC1305" t="s">
        <v>3</v>
      </c>
      <c r="EE1305">
        <v>29085443</v>
      </c>
      <c r="EF1305">
        <v>8</v>
      </c>
      <c r="EG1305" t="s">
        <v>153</v>
      </c>
      <c r="EH1305">
        <v>0</v>
      </c>
      <c r="EI1305" t="s">
        <v>3</v>
      </c>
      <c r="EJ1305">
        <v>1</v>
      </c>
      <c r="EK1305">
        <v>500001</v>
      </c>
      <c r="EL1305" t="s">
        <v>154</v>
      </c>
      <c r="EM1305" t="s">
        <v>155</v>
      </c>
      <c r="EO1305" t="s">
        <v>3</v>
      </c>
      <c r="EQ1305">
        <v>0</v>
      </c>
      <c r="ER1305">
        <v>82.19</v>
      </c>
      <c r="ES1305">
        <v>82.19</v>
      </c>
      <c r="ET1305">
        <v>0</v>
      </c>
      <c r="EU1305">
        <v>0</v>
      </c>
      <c r="EV1305">
        <v>0</v>
      </c>
      <c r="EW1305">
        <v>0</v>
      </c>
      <c r="EX1305">
        <v>0</v>
      </c>
      <c r="FQ1305">
        <v>0</v>
      </c>
      <c r="FR1305">
        <f t="shared" si="982"/>
        <v>0</v>
      </c>
      <c r="FS1305">
        <v>0</v>
      </c>
      <c r="FX1305">
        <v>0</v>
      </c>
      <c r="FY1305">
        <v>0</v>
      </c>
      <c r="GA1305" t="s">
        <v>3</v>
      </c>
      <c r="GD1305">
        <v>1</v>
      </c>
      <c r="GF1305">
        <v>-100917442</v>
      </c>
      <c r="GG1305">
        <v>2</v>
      </c>
      <c r="GH1305">
        <v>1</v>
      </c>
      <c r="GI1305">
        <v>2</v>
      </c>
      <c r="GJ1305">
        <v>0</v>
      </c>
      <c r="GK1305">
        <v>0</v>
      </c>
      <c r="GL1305">
        <f t="shared" si="983"/>
        <v>0</v>
      </c>
      <c r="GM1305">
        <f t="shared" si="984"/>
        <v>9476.57</v>
      </c>
      <c r="GN1305">
        <f t="shared" si="985"/>
        <v>9476.57</v>
      </c>
      <c r="GO1305">
        <f t="shared" si="986"/>
        <v>0</v>
      </c>
      <c r="GP1305">
        <f t="shared" si="987"/>
        <v>0</v>
      </c>
      <c r="GR1305">
        <v>0</v>
      </c>
      <c r="GS1305">
        <v>3</v>
      </c>
      <c r="GT1305">
        <v>0</v>
      </c>
      <c r="GU1305" t="s">
        <v>3</v>
      </c>
      <c r="GV1305">
        <f t="shared" si="988"/>
        <v>0</v>
      </c>
      <c r="GW1305">
        <v>1</v>
      </c>
      <c r="GX1305">
        <f t="shared" si="989"/>
        <v>0</v>
      </c>
      <c r="HA1305">
        <v>0</v>
      </c>
      <c r="HB1305">
        <v>0</v>
      </c>
      <c r="HC1305">
        <f t="shared" si="990"/>
        <v>0</v>
      </c>
      <c r="HE1305" t="s">
        <v>3</v>
      </c>
      <c r="HF1305" t="s">
        <v>3</v>
      </c>
      <c r="IK1305">
        <v>0</v>
      </c>
    </row>
    <row r="1306" spans="1:245">
      <c r="A1306">
        <v>18</v>
      </c>
      <c r="B1306">
        <v>0</v>
      </c>
      <c r="C1306">
        <v>1437</v>
      </c>
      <c r="E1306" t="s">
        <v>190</v>
      </c>
      <c r="F1306" t="s">
        <v>324</v>
      </c>
      <c r="G1306" t="s">
        <v>325</v>
      </c>
      <c r="H1306" t="s">
        <v>165</v>
      </c>
      <c r="I1306">
        <f>I1304*J1306</f>
        <v>-18.36</v>
      </c>
      <c r="J1306">
        <v>-102</v>
      </c>
      <c r="O1306">
        <f t="shared" si="956"/>
        <v>-3385.88</v>
      </c>
      <c r="P1306">
        <f t="shared" si="957"/>
        <v>-3385.88</v>
      </c>
      <c r="Q1306">
        <f t="shared" si="958"/>
        <v>0</v>
      </c>
      <c r="R1306">
        <f t="shared" si="959"/>
        <v>0</v>
      </c>
      <c r="S1306">
        <f t="shared" si="960"/>
        <v>0</v>
      </c>
      <c r="T1306">
        <f t="shared" si="961"/>
        <v>0</v>
      </c>
      <c r="U1306">
        <f t="shared" si="962"/>
        <v>0</v>
      </c>
      <c r="V1306">
        <f t="shared" si="963"/>
        <v>0</v>
      </c>
      <c r="W1306">
        <f t="shared" si="964"/>
        <v>0</v>
      </c>
      <c r="X1306">
        <f t="shared" si="965"/>
        <v>0</v>
      </c>
      <c r="Y1306">
        <f t="shared" si="966"/>
        <v>0</v>
      </c>
      <c r="AA1306">
        <v>35806607</v>
      </c>
      <c r="AB1306">
        <f t="shared" si="967"/>
        <v>67.8</v>
      </c>
      <c r="AC1306">
        <f t="shared" si="968"/>
        <v>67.8</v>
      </c>
      <c r="AD1306">
        <f>ROUND((((ET1306)-(EU1306))+AE1306),2)</f>
        <v>0</v>
      </c>
      <c r="AE1306">
        <f>ROUND((EU1306),2)</f>
        <v>0</v>
      </c>
      <c r="AF1306">
        <f>ROUND((EV1306),2)</f>
        <v>0</v>
      </c>
      <c r="AG1306">
        <f t="shared" si="969"/>
        <v>0</v>
      </c>
      <c r="AH1306">
        <f>(EW1306)</f>
        <v>0</v>
      </c>
      <c r="AI1306">
        <f>(EX1306)</f>
        <v>0</v>
      </c>
      <c r="AJ1306">
        <f t="shared" si="970"/>
        <v>0</v>
      </c>
      <c r="AK1306">
        <v>67.8</v>
      </c>
      <c r="AL1306">
        <v>67.8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1</v>
      </c>
      <c r="AW1306">
        <v>1</v>
      </c>
      <c r="AZ1306">
        <v>1</v>
      </c>
      <c r="BA1306">
        <v>1</v>
      </c>
      <c r="BB1306">
        <v>1</v>
      </c>
      <c r="BC1306">
        <v>2.72</v>
      </c>
      <c r="BD1306" t="s">
        <v>3</v>
      </c>
      <c r="BE1306" t="s">
        <v>3</v>
      </c>
      <c r="BF1306" t="s">
        <v>3</v>
      </c>
      <c r="BG1306" t="s">
        <v>3</v>
      </c>
      <c r="BH1306">
        <v>3</v>
      </c>
      <c r="BI1306">
        <v>1</v>
      </c>
      <c r="BJ1306" t="s">
        <v>326</v>
      </c>
      <c r="BM1306">
        <v>500001</v>
      </c>
      <c r="BN1306">
        <v>0</v>
      </c>
      <c r="BO1306" t="s">
        <v>324</v>
      </c>
      <c r="BP1306">
        <v>1</v>
      </c>
      <c r="BQ1306">
        <v>8</v>
      </c>
      <c r="BR1306">
        <v>1</v>
      </c>
      <c r="BS1306">
        <v>1</v>
      </c>
      <c r="BT1306">
        <v>1</v>
      </c>
      <c r="BU1306">
        <v>1</v>
      </c>
      <c r="BV1306">
        <v>1</v>
      </c>
      <c r="BW1306">
        <v>1</v>
      </c>
      <c r="BX1306">
        <v>1</v>
      </c>
      <c r="BY1306" t="s">
        <v>3</v>
      </c>
      <c r="BZ1306">
        <v>0</v>
      </c>
      <c r="CA1306">
        <v>0</v>
      </c>
      <c r="CE1306">
        <v>0</v>
      </c>
      <c r="CF1306">
        <v>0</v>
      </c>
      <c r="CG1306">
        <v>0</v>
      </c>
      <c r="CM1306">
        <v>0</v>
      </c>
      <c r="CN1306" t="s">
        <v>3</v>
      </c>
      <c r="CO1306">
        <v>0</v>
      </c>
      <c r="CP1306">
        <f t="shared" si="971"/>
        <v>-3385.88</v>
      </c>
      <c r="CQ1306">
        <f t="shared" si="972"/>
        <v>184.416</v>
      </c>
      <c r="CR1306">
        <f t="shared" si="973"/>
        <v>0</v>
      </c>
      <c r="CS1306">
        <f t="shared" si="974"/>
        <v>0</v>
      </c>
      <c r="CT1306">
        <f t="shared" si="975"/>
        <v>0</v>
      </c>
      <c r="CU1306">
        <f t="shared" si="976"/>
        <v>0</v>
      </c>
      <c r="CV1306">
        <f t="shared" si="977"/>
        <v>0</v>
      </c>
      <c r="CW1306">
        <f t="shared" si="978"/>
        <v>0</v>
      </c>
      <c r="CX1306">
        <f t="shared" si="979"/>
        <v>0</v>
      </c>
      <c r="CY1306">
        <f t="shared" si="980"/>
        <v>0</v>
      </c>
      <c r="CZ1306">
        <f t="shared" si="981"/>
        <v>0</v>
      </c>
      <c r="DC1306" t="s">
        <v>3</v>
      </c>
      <c r="DD1306" t="s">
        <v>3</v>
      </c>
      <c r="DE1306" t="s">
        <v>3</v>
      </c>
      <c r="DF1306" t="s">
        <v>3</v>
      </c>
      <c r="DG1306" t="s">
        <v>3</v>
      </c>
      <c r="DH1306" t="s">
        <v>3</v>
      </c>
      <c r="DI1306" t="s">
        <v>3</v>
      </c>
      <c r="DJ1306" t="s">
        <v>3</v>
      </c>
      <c r="DK1306" t="s">
        <v>3</v>
      </c>
      <c r="DL1306" t="s">
        <v>3</v>
      </c>
      <c r="DM1306" t="s">
        <v>3</v>
      </c>
      <c r="DN1306">
        <v>0</v>
      </c>
      <c r="DO1306">
        <v>0</v>
      </c>
      <c r="DP1306">
        <v>1</v>
      </c>
      <c r="DQ1306">
        <v>1</v>
      </c>
      <c r="DU1306">
        <v>1005</v>
      </c>
      <c r="DV1306" t="s">
        <v>165</v>
      </c>
      <c r="DW1306" t="s">
        <v>165</v>
      </c>
      <c r="DX1306">
        <v>1</v>
      </c>
      <c r="DZ1306" t="s">
        <v>3</v>
      </c>
      <c r="EA1306" t="s">
        <v>3</v>
      </c>
      <c r="EB1306" t="s">
        <v>3</v>
      </c>
      <c r="EC1306" t="s">
        <v>3</v>
      </c>
      <c r="EE1306">
        <v>29085443</v>
      </c>
      <c r="EF1306">
        <v>8</v>
      </c>
      <c r="EG1306" t="s">
        <v>153</v>
      </c>
      <c r="EH1306">
        <v>0</v>
      </c>
      <c r="EI1306" t="s">
        <v>3</v>
      </c>
      <c r="EJ1306">
        <v>1</v>
      </c>
      <c r="EK1306">
        <v>500001</v>
      </c>
      <c r="EL1306" t="s">
        <v>154</v>
      </c>
      <c r="EM1306" t="s">
        <v>155</v>
      </c>
      <c r="EO1306" t="s">
        <v>3</v>
      </c>
      <c r="EQ1306">
        <v>0</v>
      </c>
      <c r="ER1306">
        <v>67.8</v>
      </c>
      <c r="ES1306">
        <v>67.8</v>
      </c>
      <c r="ET1306">
        <v>0</v>
      </c>
      <c r="EU1306">
        <v>0</v>
      </c>
      <c r="EV1306">
        <v>0</v>
      </c>
      <c r="EW1306">
        <v>0</v>
      </c>
      <c r="EX1306">
        <v>0</v>
      </c>
      <c r="FQ1306">
        <v>0</v>
      </c>
      <c r="FR1306">
        <f t="shared" si="982"/>
        <v>0</v>
      </c>
      <c r="FS1306">
        <v>0</v>
      </c>
      <c r="FX1306">
        <v>0</v>
      </c>
      <c r="FY1306">
        <v>0</v>
      </c>
      <c r="GA1306" t="s">
        <v>3</v>
      </c>
      <c r="GD1306">
        <v>1</v>
      </c>
      <c r="GF1306">
        <v>-217513507</v>
      </c>
      <c r="GG1306">
        <v>2</v>
      </c>
      <c r="GH1306">
        <v>1</v>
      </c>
      <c r="GI1306">
        <v>2</v>
      </c>
      <c r="GJ1306">
        <v>0</v>
      </c>
      <c r="GK1306">
        <v>0</v>
      </c>
      <c r="GL1306">
        <f t="shared" si="983"/>
        <v>0</v>
      </c>
      <c r="GM1306">
        <f t="shared" si="984"/>
        <v>-3385.88</v>
      </c>
      <c r="GN1306">
        <f t="shared" si="985"/>
        <v>-3385.88</v>
      </c>
      <c r="GO1306">
        <f t="shared" si="986"/>
        <v>0</v>
      </c>
      <c r="GP1306">
        <f t="shared" si="987"/>
        <v>0</v>
      </c>
      <c r="GR1306">
        <v>0</v>
      </c>
      <c r="GS1306">
        <v>0</v>
      </c>
      <c r="GT1306">
        <v>0</v>
      </c>
      <c r="GU1306" t="s">
        <v>3</v>
      </c>
      <c r="GV1306">
        <f t="shared" si="988"/>
        <v>0</v>
      </c>
      <c r="GW1306">
        <v>1</v>
      </c>
      <c r="GX1306">
        <f t="shared" si="989"/>
        <v>0</v>
      </c>
      <c r="HA1306">
        <v>0</v>
      </c>
      <c r="HB1306">
        <v>0</v>
      </c>
      <c r="HC1306">
        <f t="shared" si="990"/>
        <v>0</v>
      </c>
      <c r="HE1306" t="s">
        <v>3</v>
      </c>
      <c r="HF1306" t="s">
        <v>3</v>
      </c>
      <c r="IK1306">
        <v>0</v>
      </c>
    </row>
    <row r="1307" spans="1:245">
      <c r="A1307">
        <v>17</v>
      </c>
      <c r="B1307">
        <v>0</v>
      </c>
      <c r="C1307">
        <f>ROW(SmtRes!A1451)</f>
        <v>1451</v>
      </c>
      <c r="D1307">
        <f>ROW(EtalonRes!A1432)</f>
        <v>1432</v>
      </c>
      <c r="E1307" t="s">
        <v>65</v>
      </c>
      <c r="F1307" t="s">
        <v>210</v>
      </c>
      <c r="G1307" t="s">
        <v>211</v>
      </c>
      <c r="H1307" t="s">
        <v>55</v>
      </c>
      <c r="I1307">
        <f>ROUND(17.72/100,9)</f>
        <v>0.1772</v>
      </c>
      <c r="J1307">
        <v>0</v>
      </c>
      <c r="O1307">
        <f t="shared" si="956"/>
        <v>1090.21</v>
      </c>
      <c r="P1307">
        <f t="shared" si="957"/>
        <v>662.8</v>
      </c>
      <c r="Q1307">
        <f t="shared" si="958"/>
        <v>14.02</v>
      </c>
      <c r="R1307">
        <f t="shared" si="959"/>
        <v>0</v>
      </c>
      <c r="S1307">
        <f t="shared" si="960"/>
        <v>413.39</v>
      </c>
      <c r="T1307">
        <f t="shared" si="961"/>
        <v>0</v>
      </c>
      <c r="U1307">
        <f t="shared" si="962"/>
        <v>1.3571747999999999</v>
      </c>
      <c r="V1307">
        <f t="shared" si="963"/>
        <v>0</v>
      </c>
      <c r="W1307">
        <f t="shared" si="964"/>
        <v>0</v>
      </c>
      <c r="X1307">
        <f t="shared" si="965"/>
        <v>388.59</v>
      </c>
      <c r="Y1307">
        <f t="shared" si="966"/>
        <v>210.83</v>
      </c>
      <c r="AA1307">
        <v>35806607</v>
      </c>
      <c r="AB1307">
        <f t="shared" si="967"/>
        <v>1480.04</v>
      </c>
      <c r="AC1307">
        <f t="shared" si="968"/>
        <v>1395.68</v>
      </c>
      <c r="AD1307">
        <f>ROUND(((((ET1307*1.25))-((EU1307*1.25)))+AE1307),2)</f>
        <v>14.05</v>
      </c>
      <c r="AE1307">
        <f>ROUND(((EU1307*1.25)),2)</f>
        <v>0</v>
      </c>
      <c r="AF1307">
        <f>ROUND(((EV1307*1.15)),2)</f>
        <v>70.31</v>
      </c>
      <c r="AG1307">
        <f t="shared" si="969"/>
        <v>0</v>
      </c>
      <c r="AH1307">
        <f>((EW1307*1.15))</f>
        <v>7.6589999999999998</v>
      </c>
      <c r="AI1307">
        <f>((EX1307*1.25))</f>
        <v>0</v>
      </c>
      <c r="AJ1307">
        <f t="shared" si="970"/>
        <v>0</v>
      </c>
      <c r="AK1307">
        <v>1468.06</v>
      </c>
      <c r="AL1307">
        <v>1395.68</v>
      </c>
      <c r="AM1307">
        <v>11.24</v>
      </c>
      <c r="AN1307">
        <v>0</v>
      </c>
      <c r="AO1307">
        <v>61.14</v>
      </c>
      <c r="AP1307">
        <v>0</v>
      </c>
      <c r="AQ1307">
        <v>6.66</v>
      </c>
      <c r="AR1307">
        <v>0</v>
      </c>
      <c r="AS1307">
        <v>0</v>
      </c>
      <c r="AT1307">
        <v>94</v>
      </c>
      <c r="AU1307">
        <v>51</v>
      </c>
      <c r="AV1307">
        <v>1</v>
      </c>
      <c r="AW1307">
        <v>1</v>
      </c>
      <c r="AZ1307">
        <v>1</v>
      </c>
      <c r="BA1307">
        <v>33.18</v>
      </c>
      <c r="BB1307">
        <v>5.63</v>
      </c>
      <c r="BC1307">
        <v>2.68</v>
      </c>
      <c r="BD1307" t="s">
        <v>3</v>
      </c>
      <c r="BE1307" t="s">
        <v>3</v>
      </c>
      <c r="BF1307" t="s">
        <v>3</v>
      </c>
      <c r="BG1307" t="s">
        <v>3</v>
      </c>
      <c r="BH1307">
        <v>0</v>
      </c>
      <c r="BI1307">
        <v>1</v>
      </c>
      <c r="BJ1307" t="s">
        <v>212</v>
      </c>
      <c r="BM1307">
        <v>11001</v>
      </c>
      <c r="BN1307">
        <v>0</v>
      </c>
      <c r="BO1307" t="s">
        <v>210</v>
      </c>
      <c r="BP1307">
        <v>1</v>
      </c>
      <c r="BQ1307">
        <v>2</v>
      </c>
      <c r="BR1307">
        <v>0</v>
      </c>
      <c r="BS1307">
        <v>33.18</v>
      </c>
      <c r="BT1307">
        <v>1</v>
      </c>
      <c r="BU1307">
        <v>1</v>
      </c>
      <c r="BV1307">
        <v>1</v>
      </c>
      <c r="BW1307">
        <v>1</v>
      </c>
      <c r="BX1307">
        <v>1</v>
      </c>
      <c r="BY1307" t="s">
        <v>3</v>
      </c>
      <c r="BZ1307">
        <v>123</v>
      </c>
      <c r="CA1307">
        <v>75</v>
      </c>
      <c r="CE1307">
        <v>0</v>
      </c>
      <c r="CF1307">
        <v>0</v>
      </c>
      <c r="CG1307">
        <v>0</v>
      </c>
      <c r="CM1307">
        <v>0</v>
      </c>
      <c r="CN1307" t="s">
        <v>3</v>
      </c>
      <c r="CO1307">
        <v>0</v>
      </c>
      <c r="CP1307">
        <f t="shared" si="971"/>
        <v>1090.21</v>
      </c>
      <c r="CQ1307">
        <f t="shared" si="972"/>
        <v>3740.4224000000004</v>
      </c>
      <c r="CR1307">
        <f t="shared" si="973"/>
        <v>79.101500000000001</v>
      </c>
      <c r="CS1307">
        <f t="shared" si="974"/>
        <v>0</v>
      </c>
      <c r="CT1307">
        <f t="shared" si="975"/>
        <v>2332.8858</v>
      </c>
      <c r="CU1307">
        <f t="shared" si="976"/>
        <v>0</v>
      </c>
      <c r="CV1307">
        <f t="shared" si="977"/>
        <v>7.6589999999999998</v>
      </c>
      <c r="CW1307">
        <f t="shared" si="978"/>
        <v>0</v>
      </c>
      <c r="CX1307">
        <f t="shared" si="979"/>
        <v>0</v>
      </c>
      <c r="CY1307">
        <f t="shared" si="980"/>
        <v>388.58659999999998</v>
      </c>
      <c r="CZ1307">
        <f t="shared" si="981"/>
        <v>210.8289</v>
      </c>
      <c r="DC1307" t="s">
        <v>3</v>
      </c>
      <c r="DD1307" t="s">
        <v>3</v>
      </c>
      <c r="DE1307" t="s">
        <v>143</v>
      </c>
      <c r="DF1307" t="s">
        <v>143</v>
      </c>
      <c r="DG1307" t="s">
        <v>144</v>
      </c>
      <c r="DH1307" t="s">
        <v>3</v>
      </c>
      <c r="DI1307" t="s">
        <v>144</v>
      </c>
      <c r="DJ1307" t="s">
        <v>143</v>
      </c>
      <c r="DK1307" t="s">
        <v>3</v>
      </c>
      <c r="DL1307" t="s">
        <v>3</v>
      </c>
      <c r="DM1307" t="s">
        <v>3</v>
      </c>
      <c r="DN1307">
        <v>0</v>
      </c>
      <c r="DO1307">
        <v>0</v>
      </c>
      <c r="DP1307">
        <v>1</v>
      </c>
      <c r="DQ1307">
        <v>1</v>
      </c>
      <c r="DU1307">
        <v>1013</v>
      </c>
      <c r="DV1307" t="s">
        <v>55</v>
      </c>
      <c r="DW1307" t="s">
        <v>55</v>
      </c>
      <c r="DX1307">
        <v>1</v>
      </c>
      <c r="DZ1307" t="s">
        <v>3</v>
      </c>
      <c r="EA1307" t="s">
        <v>3</v>
      </c>
      <c r="EB1307" t="s">
        <v>3</v>
      </c>
      <c r="EC1307" t="s">
        <v>3</v>
      </c>
      <c r="EE1307">
        <v>29085511</v>
      </c>
      <c r="EF1307">
        <v>2</v>
      </c>
      <c r="EG1307" t="s">
        <v>145</v>
      </c>
      <c r="EH1307">
        <v>0</v>
      </c>
      <c r="EI1307" t="s">
        <v>3</v>
      </c>
      <c r="EJ1307">
        <v>1</v>
      </c>
      <c r="EK1307">
        <v>11001</v>
      </c>
      <c r="EL1307" t="s">
        <v>22</v>
      </c>
      <c r="EM1307" t="s">
        <v>196</v>
      </c>
      <c r="EO1307" t="s">
        <v>3</v>
      </c>
      <c r="EQ1307">
        <v>0</v>
      </c>
      <c r="ER1307">
        <v>1468.06</v>
      </c>
      <c r="ES1307">
        <v>1395.68</v>
      </c>
      <c r="ET1307">
        <v>11.24</v>
      </c>
      <c r="EU1307">
        <v>0</v>
      </c>
      <c r="EV1307">
        <v>61.14</v>
      </c>
      <c r="EW1307">
        <v>6.66</v>
      </c>
      <c r="EX1307">
        <v>0</v>
      </c>
      <c r="EY1307">
        <v>0</v>
      </c>
      <c r="FQ1307">
        <v>0</v>
      </c>
      <c r="FR1307">
        <f t="shared" si="982"/>
        <v>0</v>
      </c>
      <c r="FS1307">
        <v>0</v>
      </c>
      <c r="FT1307" t="s">
        <v>148</v>
      </c>
      <c r="FU1307" t="s">
        <v>24</v>
      </c>
      <c r="FV1307" t="s">
        <v>24</v>
      </c>
      <c r="FW1307" t="s">
        <v>25</v>
      </c>
      <c r="FX1307">
        <v>110.7</v>
      </c>
      <c r="FY1307">
        <v>63.75</v>
      </c>
      <c r="GA1307" t="s">
        <v>3</v>
      </c>
      <c r="GD1307">
        <v>1</v>
      </c>
      <c r="GF1307">
        <v>-1131838271</v>
      </c>
      <c r="GG1307">
        <v>2</v>
      </c>
      <c r="GH1307">
        <v>1</v>
      </c>
      <c r="GI1307">
        <v>2</v>
      </c>
      <c r="GJ1307">
        <v>0</v>
      </c>
      <c r="GK1307">
        <v>0</v>
      </c>
      <c r="GL1307">
        <f t="shared" si="983"/>
        <v>0</v>
      </c>
      <c r="GM1307">
        <f t="shared" si="984"/>
        <v>1689.63</v>
      </c>
      <c r="GN1307">
        <f t="shared" si="985"/>
        <v>1689.63</v>
      </c>
      <c r="GO1307">
        <f t="shared" si="986"/>
        <v>0</v>
      </c>
      <c r="GP1307">
        <f t="shared" si="987"/>
        <v>0</v>
      </c>
      <c r="GR1307">
        <v>0</v>
      </c>
      <c r="GS1307">
        <v>3</v>
      </c>
      <c r="GT1307">
        <v>0</v>
      </c>
      <c r="GU1307" t="s">
        <v>3</v>
      </c>
      <c r="GV1307">
        <f t="shared" si="988"/>
        <v>0</v>
      </c>
      <c r="GW1307">
        <v>1</v>
      </c>
      <c r="GX1307">
        <f t="shared" si="989"/>
        <v>0</v>
      </c>
      <c r="HA1307">
        <v>0</v>
      </c>
      <c r="HB1307">
        <v>0</v>
      </c>
      <c r="HC1307">
        <f t="shared" si="990"/>
        <v>0</v>
      </c>
      <c r="HE1307" t="s">
        <v>3</v>
      </c>
      <c r="HF1307" t="s">
        <v>3</v>
      </c>
      <c r="IK1307">
        <v>0</v>
      </c>
    </row>
    <row r="1308" spans="1:245">
      <c r="A1308">
        <v>17</v>
      </c>
      <c r="B1308">
        <v>0</v>
      </c>
      <c r="C1308">
        <f>ROW(SmtRes!A1470)</f>
        <v>1470</v>
      </c>
      <c r="D1308">
        <f>ROW(EtalonRes!A1451)</f>
        <v>1451</v>
      </c>
      <c r="E1308" t="s">
        <v>70</v>
      </c>
      <c r="F1308" t="s">
        <v>301</v>
      </c>
      <c r="G1308" t="s">
        <v>302</v>
      </c>
      <c r="H1308" t="s">
        <v>216</v>
      </c>
      <c r="I1308">
        <f>ROUND(22.15/100,9)</f>
        <v>0.2215</v>
      </c>
      <c r="J1308">
        <v>0</v>
      </c>
      <c r="O1308">
        <f t="shared" si="956"/>
        <v>16490.349999999999</v>
      </c>
      <c r="P1308">
        <f t="shared" si="957"/>
        <v>9631.24</v>
      </c>
      <c r="Q1308">
        <f t="shared" si="958"/>
        <v>36.619999999999997</v>
      </c>
      <c r="R1308">
        <f t="shared" si="959"/>
        <v>0</v>
      </c>
      <c r="S1308">
        <f t="shared" si="960"/>
        <v>6822.49</v>
      </c>
      <c r="T1308">
        <f t="shared" si="961"/>
        <v>0</v>
      </c>
      <c r="U1308">
        <f t="shared" si="962"/>
        <v>22.670524999999998</v>
      </c>
      <c r="V1308">
        <f t="shared" si="963"/>
        <v>0</v>
      </c>
      <c r="W1308">
        <f t="shared" si="964"/>
        <v>0</v>
      </c>
      <c r="X1308">
        <f t="shared" si="965"/>
        <v>6140.24</v>
      </c>
      <c r="Y1308">
        <f t="shared" si="966"/>
        <v>2933.67</v>
      </c>
      <c r="AA1308">
        <v>35806607</v>
      </c>
      <c r="AB1308">
        <f t="shared" si="967"/>
        <v>8403.0499999999993</v>
      </c>
      <c r="AC1308">
        <f t="shared" si="968"/>
        <v>7445.53</v>
      </c>
      <c r="AD1308">
        <f>ROUND(((((ET1308*1.25))-((EU1308*1.25)))+AE1308),2)</f>
        <v>29.21</v>
      </c>
      <c r="AE1308">
        <f>ROUND(((EU1308*1.25)),2)</f>
        <v>0</v>
      </c>
      <c r="AF1308">
        <f>ROUND(((EV1308*1.15)),2)</f>
        <v>928.31</v>
      </c>
      <c r="AG1308">
        <f t="shared" si="969"/>
        <v>0</v>
      </c>
      <c r="AH1308">
        <f>((EW1308*1.15))</f>
        <v>102.35</v>
      </c>
      <c r="AI1308">
        <f>((EX1308*1.25))</f>
        <v>0</v>
      </c>
      <c r="AJ1308">
        <f t="shared" si="970"/>
        <v>0</v>
      </c>
      <c r="AK1308">
        <v>8276.1299999999992</v>
      </c>
      <c r="AL1308">
        <v>7445.53</v>
      </c>
      <c r="AM1308">
        <v>23.37</v>
      </c>
      <c r="AN1308">
        <v>0</v>
      </c>
      <c r="AO1308">
        <v>807.23</v>
      </c>
      <c r="AP1308">
        <v>0</v>
      </c>
      <c r="AQ1308">
        <v>89</v>
      </c>
      <c r="AR1308">
        <v>0</v>
      </c>
      <c r="AS1308">
        <v>0</v>
      </c>
      <c r="AT1308">
        <v>90</v>
      </c>
      <c r="AU1308">
        <v>43</v>
      </c>
      <c r="AV1308">
        <v>1</v>
      </c>
      <c r="AW1308">
        <v>1</v>
      </c>
      <c r="AZ1308">
        <v>1</v>
      </c>
      <c r="BA1308">
        <v>33.18</v>
      </c>
      <c r="BB1308">
        <v>5.66</v>
      </c>
      <c r="BC1308">
        <v>5.84</v>
      </c>
      <c r="BD1308" t="s">
        <v>3</v>
      </c>
      <c r="BE1308" t="s">
        <v>3</v>
      </c>
      <c r="BF1308" t="s">
        <v>3</v>
      </c>
      <c r="BG1308" t="s">
        <v>3</v>
      </c>
      <c r="BH1308">
        <v>0</v>
      </c>
      <c r="BI1308">
        <v>1</v>
      </c>
      <c r="BJ1308" t="s">
        <v>327</v>
      </c>
      <c r="BM1308">
        <v>10001</v>
      </c>
      <c r="BN1308">
        <v>0</v>
      </c>
      <c r="BO1308" t="s">
        <v>301</v>
      </c>
      <c r="BP1308">
        <v>1</v>
      </c>
      <c r="BQ1308">
        <v>2</v>
      </c>
      <c r="BR1308">
        <v>0</v>
      </c>
      <c r="BS1308">
        <v>33.18</v>
      </c>
      <c r="BT1308">
        <v>1</v>
      </c>
      <c r="BU1308">
        <v>1</v>
      </c>
      <c r="BV1308">
        <v>1</v>
      </c>
      <c r="BW1308">
        <v>1</v>
      </c>
      <c r="BX1308">
        <v>1</v>
      </c>
      <c r="BY1308" t="s">
        <v>3</v>
      </c>
      <c r="BZ1308">
        <v>118</v>
      </c>
      <c r="CA1308">
        <v>63</v>
      </c>
      <c r="CE1308">
        <v>0</v>
      </c>
      <c r="CF1308">
        <v>0</v>
      </c>
      <c r="CG1308">
        <v>0</v>
      </c>
      <c r="CM1308">
        <v>0</v>
      </c>
      <c r="CN1308" t="s">
        <v>3</v>
      </c>
      <c r="CO1308">
        <v>0</v>
      </c>
      <c r="CP1308">
        <f t="shared" si="971"/>
        <v>16490.349999999999</v>
      </c>
      <c r="CQ1308">
        <f t="shared" si="972"/>
        <v>43481.895199999999</v>
      </c>
      <c r="CR1308">
        <f t="shared" si="973"/>
        <v>165.32860000000002</v>
      </c>
      <c r="CS1308">
        <f t="shared" si="974"/>
        <v>0</v>
      </c>
      <c r="CT1308">
        <f t="shared" si="975"/>
        <v>30801.325799999999</v>
      </c>
      <c r="CU1308">
        <f t="shared" si="976"/>
        <v>0</v>
      </c>
      <c r="CV1308">
        <f t="shared" si="977"/>
        <v>102.35</v>
      </c>
      <c r="CW1308">
        <f t="shared" si="978"/>
        <v>0</v>
      </c>
      <c r="CX1308">
        <f t="shared" si="979"/>
        <v>0</v>
      </c>
      <c r="CY1308">
        <f t="shared" si="980"/>
        <v>6140.241</v>
      </c>
      <c r="CZ1308">
        <f t="shared" si="981"/>
        <v>2933.6707000000001</v>
      </c>
      <c r="DC1308" t="s">
        <v>3</v>
      </c>
      <c r="DD1308" t="s">
        <v>3</v>
      </c>
      <c r="DE1308" t="s">
        <v>143</v>
      </c>
      <c r="DF1308" t="s">
        <v>143</v>
      </c>
      <c r="DG1308" t="s">
        <v>144</v>
      </c>
      <c r="DH1308" t="s">
        <v>3</v>
      </c>
      <c r="DI1308" t="s">
        <v>144</v>
      </c>
      <c r="DJ1308" t="s">
        <v>143</v>
      </c>
      <c r="DK1308" t="s">
        <v>3</v>
      </c>
      <c r="DL1308" t="s">
        <v>3</v>
      </c>
      <c r="DM1308" t="s">
        <v>3</v>
      </c>
      <c r="DN1308">
        <v>0</v>
      </c>
      <c r="DO1308">
        <v>0</v>
      </c>
      <c r="DP1308">
        <v>1</v>
      </c>
      <c r="DQ1308">
        <v>1</v>
      </c>
      <c r="DU1308">
        <v>1005</v>
      </c>
      <c r="DV1308" t="s">
        <v>216</v>
      </c>
      <c r="DW1308" t="s">
        <v>216</v>
      </c>
      <c r="DX1308">
        <v>100</v>
      </c>
      <c r="DZ1308" t="s">
        <v>3</v>
      </c>
      <c r="EA1308" t="s">
        <v>3</v>
      </c>
      <c r="EB1308" t="s">
        <v>3</v>
      </c>
      <c r="EC1308" t="s">
        <v>3</v>
      </c>
      <c r="EE1308">
        <v>29085510</v>
      </c>
      <c r="EF1308">
        <v>2</v>
      </c>
      <c r="EG1308" t="s">
        <v>145</v>
      </c>
      <c r="EH1308">
        <v>0</v>
      </c>
      <c r="EI1308" t="s">
        <v>3</v>
      </c>
      <c r="EJ1308">
        <v>1</v>
      </c>
      <c r="EK1308">
        <v>10001</v>
      </c>
      <c r="EL1308" t="s">
        <v>146</v>
      </c>
      <c r="EM1308" t="s">
        <v>147</v>
      </c>
      <c r="EO1308" t="s">
        <v>3</v>
      </c>
      <c r="EQ1308">
        <v>0</v>
      </c>
      <c r="ER1308">
        <v>8276.1299999999992</v>
      </c>
      <c r="ES1308">
        <v>7445.53</v>
      </c>
      <c r="ET1308">
        <v>23.37</v>
      </c>
      <c r="EU1308">
        <v>0</v>
      </c>
      <c r="EV1308">
        <v>807.23</v>
      </c>
      <c r="EW1308">
        <v>89</v>
      </c>
      <c r="EX1308">
        <v>0</v>
      </c>
      <c r="EY1308">
        <v>0</v>
      </c>
      <c r="FQ1308">
        <v>0</v>
      </c>
      <c r="FR1308">
        <f t="shared" si="982"/>
        <v>0</v>
      </c>
      <c r="FS1308">
        <v>0</v>
      </c>
      <c r="FT1308" t="s">
        <v>148</v>
      </c>
      <c r="FU1308" t="s">
        <v>24</v>
      </c>
      <c r="FV1308" t="s">
        <v>24</v>
      </c>
      <c r="FW1308" t="s">
        <v>25</v>
      </c>
      <c r="FX1308">
        <v>106.2</v>
      </c>
      <c r="FY1308">
        <v>53.55</v>
      </c>
      <c r="GA1308" t="s">
        <v>3</v>
      </c>
      <c r="GD1308">
        <v>1</v>
      </c>
      <c r="GF1308">
        <v>-978692579</v>
      </c>
      <c r="GG1308">
        <v>2</v>
      </c>
      <c r="GH1308">
        <v>1</v>
      </c>
      <c r="GI1308">
        <v>2</v>
      </c>
      <c r="GJ1308">
        <v>0</v>
      </c>
      <c r="GK1308">
        <v>0</v>
      </c>
      <c r="GL1308">
        <f t="shared" si="983"/>
        <v>0</v>
      </c>
      <c r="GM1308">
        <f t="shared" si="984"/>
        <v>25564.26</v>
      </c>
      <c r="GN1308">
        <f t="shared" si="985"/>
        <v>25564.26</v>
      </c>
      <c r="GO1308">
        <f t="shared" si="986"/>
        <v>0</v>
      </c>
      <c r="GP1308">
        <f t="shared" si="987"/>
        <v>0</v>
      </c>
      <c r="GR1308">
        <v>0</v>
      </c>
      <c r="GS1308">
        <v>3</v>
      </c>
      <c r="GT1308">
        <v>0</v>
      </c>
      <c r="GU1308" t="s">
        <v>3</v>
      </c>
      <c r="GV1308">
        <f t="shared" si="988"/>
        <v>0</v>
      </c>
      <c r="GW1308">
        <v>1</v>
      </c>
      <c r="GX1308">
        <f t="shared" si="989"/>
        <v>0</v>
      </c>
      <c r="HA1308">
        <v>0</v>
      </c>
      <c r="HB1308">
        <v>0</v>
      </c>
      <c r="HC1308">
        <f t="shared" si="990"/>
        <v>0</v>
      </c>
      <c r="HE1308" t="s">
        <v>3</v>
      </c>
      <c r="HF1308" t="s">
        <v>3</v>
      </c>
      <c r="IK1308">
        <v>0</v>
      </c>
    </row>
    <row r="1309" spans="1:245">
      <c r="A1309">
        <v>17</v>
      </c>
      <c r="B1309">
        <v>0</v>
      </c>
      <c r="C1309">
        <f>ROW(SmtRes!A1488)</f>
        <v>1488</v>
      </c>
      <c r="D1309">
        <f>ROW(EtalonRes!A1469)</f>
        <v>1469</v>
      </c>
      <c r="E1309" t="s">
        <v>74</v>
      </c>
      <c r="F1309" t="s">
        <v>214</v>
      </c>
      <c r="G1309" t="s">
        <v>215</v>
      </c>
      <c r="H1309" t="s">
        <v>216</v>
      </c>
      <c r="I1309">
        <f>ROUND(22.15/100,9)</f>
        <v>0.2215</v>
      </c>
      <c r="J1309">
        <v>0</v>
      </c>
      <c r="O1309">
        <f t="shared" si="956"/>
        <v>16127.71</v>
      </c>
      <c r="P1309">
        <f t="shared" si="957"/>
        <v>9664.25</v>
      </c>
      <c r="Q1309">
        <f t="shared" si="958"/>
        <v>24.24</v>
      </c>
      <c r="R1309">
        <f t="shared" si="959"/>
        <v>0</v>
      </c>
      <c r="S1309">
        <f t="shared" si="960"/>
        <v>6439.22</v>
      </c>
      <c r="T1309">
        <f t="shared" si="961"/>
        <v>0</v>
      </c>
      <c r="U1309">
        <f t="shared" si="962"/>
        <v>21.396899999999999</v>
      </c>
      <c r="V1309">
        <f t="shared" si="963"/>
        <v>0</v>
      </c>
      <c r="W1309">
        <f t="shared" si="964"/>
        <v>0</v>
      </c>
      <c r="X1309">
        <f t="shared" si="965"/>
        <v>5795.3</v>
      </c>
      <c r="Y1309">
        <f t="shared" si="966"/>
        <v>2768.86</v>
      </c>
      <c r="AA1309">
        <v>35806607</v>
      </c>
      <c r="AB1309">
        <f t="shared" si="967"/>
        <v>8548.36</v>
      </c>
      <c r="AC1309">
        <f t="shared" si="968"/>
        <v>7654.55</v>
      </c>
      <c r="AD1309">
        <f>ROUND(((((ET1309*1.25))-((EU1309*1.25)))+AE1309),2)</f>
        <v>17.649999999999999</v>
      </c>
      <c r="AE1309">
        <f>ROUND(((EU1309*1.25)),2)</f>
        <v>0</v>
      </c>
      <c r="AF1309">
        <f>ROUND(((EV1309*1.15)),2)</f>
        <v>876.16</v>
      </c>
      <c r="AG1309">
        <f t="shared" si="969"/>
        <v>0</v>
      </c>
      <c r="AH1309">
        <f>((EW1309*1.15))</f>
        <v>96.6</v>
      </c>
      <c r="AI1309">
        <f>((EX1309*1.25))</f>
        <v>0</v>
      </c>
      <c r="AJ1309">
        <f t="shared" si="970"/>
        <v>0</v>
      </c>
      <c r="AK1309">
        <v>8430.5499999999993</v>
      </c>
      <c r="AL1309">
        <v>7654.55</v>
      </c>
      <c r="AM1309">
        <v>14.12</v>
      </c>
      <c r="AN1309">
        <v>0</v>
      </c>
      <c r="AO1309">
        <v>761.88</v>
      </c>
      <c r="AP1309">
        <v>0</v>
      </c>
      <c r="AQ1309">
        <v>84</v>
      </c>
      <c r="AR1309">
        <v>0</v>
      </c>
      <c r="AS1309">
        <v>0</v>
      </c>
      <c r="AT1309">
        <v>90</v>
      </c>
      <c r="AU1309">
        <v>43</v>
      </c>
      <c r="AV1309">
        <v>1</v>
      </c>
      <c r="AW1309">
        <v>1</v>
      </c>
      <c r="AZ1309">
        <v>1</v>
      </c>
      <c r="BA1309">
        <v>33.18</v>
      </c>
      <c r="BB1309">
        <v>6.2</v>
      </c>
      <c r="BC1309">
        <v>5.7</v>
      </c>
      <c r="BD1309" t="s">
        <v>3</v>
      </c>
      <c r="BE1309" t="s">
        <v>3</v>
      </c>
      <c r="BF1309" t="s">
        <v>3</v>
      </c>
      <c r="BG1309" t="s">
        <v>3</v>
      </c>
      <c r="BH1309">
        <v>0</v>
      </c>
      <c r="BI1309">
        <v>1</v>
      </c>
      <c r="BJ1309" t="s">
        <v>328</v>
      </c>
      <c r="BM1309">
        <v>10001</v>
      </c>
      <c r="BN1309">
        <v>0</v>
      </c>
      <c r="BO1309" t="s">
        <v>214</v>
      </c>
      <c r="BP1309">
        <v>1</v>
      </c>
      <c r="BQ1309">
        <v>2</v>
      </c>
      <c r="BR1309">
        <v>0</v>
      </c>
      <c r="BS1309">
        <v>33.18</v>
      </c>
      <c r="BT1309">
        <v>1</v>
      </c>
      <c r="BU1309">
        <v>1</v>
      </c>
      <c r="BV1309">
        <v>1</v>
      </c>
      <c r="BW1309">
        <v>1</v>
      </c>
      <c r="BX1309">
        <v>1</v>
      </c>
      <c r="BY1309" t="s">
        <v>3</v>
      </c>
      <c r="BZ1309">
        <v>118</v>
      </c>
      <c r="CA1309">
        <v>63</v>
      </c>
      <c r="CE1309">
        <v>0</v>
      </c>
      <c r="CF1309">
        <v>0</v>
      </c>
      <c r="CG1309">
        <v>0</v>
      </c>
      <c r="CM1309">
        <v>0</v>
      </c>
      <c r="CN1309" t="s">
        <v>3</v>
      </c>
      <c r="CO1309">
        <v>0</v>
      </c>
      <c r="CP1309">
        <f t="shared" si="971"/>
        <v>16127.71</v>
      </c>
      <c r="CQ1309">
        <f t="shared" si="972"/>
        <v>43630.935000000005</v>
      </c>
      <c r="CR1309">
        <f t="shared" si="973"/>
        <v>109.42999999999999</v>
      </c>
      <c r="CS1309">
        <f t="shared" si="974"/>
        <v>0</v>
      </c>
      <c r="CT1309">
        <f t="shared" si="975"/>
        <v>29070.988799999999</v>
      </c>
      <c r="CU1309">
        <f t="shared" si="976"/>
        <v>0</v>
      </c>
      <c r="CV1309">
        <f t="shared" si="977"/>
        <v>96.6</v>
      </c>
      <c r="CW1309">
        <f t="shared" si="978"/>
        <v>0</v>
      </c>
      <c r="CX1309">
        <f t="shared" si="979"/>
        <v>0</v>
      </c>
      <c r="CY1309">
        <f t="shared" si="980"/>
        <v>5795.2980000000007</v>
      </c>
      <c r="CZ1309">
        <f t="shared" si="981"/>
        <v>2768.8646000000003</v>
      </c>
      <c r="DC1309" t="s">
        <v>3</v>
      </c>
      <c r="DD1309" t="s">
        <v>3</v>
      </c>
      <c r="DE1309" t="s">
        <v>143</v>
      </c>
      <c r="DF1309" t="s">
        <v>143</v>
      </c>
      <c r="DG1309" t="s">
        <v>144</v>
      </c>
      <c r="DH1309" t="s">
        <v>3</v>
      </c>
      <c r="DI1309" t="s">
        <v>144</v>
      </c>
      <c r="DJ1309" t="s">
        <v>143</v>
      </c>
      <c r="DK1309" t="s">
        <v>3</v>
      </c>
      <c r="DL1309" t="s">
        <v>3</v>
      </c>
      <c r="DM1309" t="s">
        <v>3</v>
      </c>
      <c r="DN1309">
        <v>0</v>
      </c>
      <c r="DO1309">
        <v>0</v>
      </c>
      <c r="DP1309">
        <v>1</v>
      </c>
      <c r="DQ1309">
        <v>1</v>
      </c>
      <c r="DU1309">
        <v>1005</v>
      </c>
      <c r="DV1309" t="s">
        <v>216</v>
      </c>
      <c r="DW1309" t="s">
        <v>216</v>
      </c>
      <c r="DX1309">
        <v>100</v>
      </c>
      <c r="DZ1309" t="s">
        <v>3</v>
      </c>
      <c r="EA1309" t="s">
        <v>3</v>
      </c>
      <c r="EB1309" t="s">
        <v>3</v>
      </c>
      <c r="EC1309" t="s">
        <v>3</v>
      </c>
      <c r="EE1309">
        <v>29085510</v>
      </c>
      <c r="EF1309">
        <v>2</v>
      </c>
      <c r="EG1309" t="s">
        <v>145</v>
      </c>
      <c r="EH1309">
        <v>0</v>
      </c>
      <c r="EI1309" t="s">
        <v>3</v>
      </c>
      <c r="EJ1309">
        <v>1</v>
      </c>
      <c r="EK1309">
        <v>10001</v>
      </c>
      <c r="EL1309" t="s">
        <v>146</v>
      </c>
      <c r="EM1309" t="s">
        <v>147</v>
      </c>
      <c r="EO1309" t="s">
        <v>3</v>
      </c>
      <c r="EQ1309">
        <v>0</v>
      </c>
      <c r="ER1309">
        <v>8430.5499999999993</v>
      </c>
      <c r="ES1309">
        <v>7654.55</v>
      </c>
      <c r="ET1309">
        <v>14.12</v>
      </c>
      <c r="EU1309">
        <v>0</v>
      </c>
      <c r="EV1309">
        <v>761.88</v>
      </c>
      <c r="EW1309">
        <v>84</v>
      </c>
      <c r="EX1309">
        <v>0</v>
      </c>
      <c r="EY1309">
        <v>0</v>
      </c>
      <c r="FQ1309">
        <v>0</v>
      </c>
      <c r="FR1309">
        <f t="shared" si="982"/>
        <v>0</v>
      </c>
      <c r="FS1309">
        <v>0</v>
      </c>
      <c r="FT1309" t="s">
        <v>148</v>
      </c>
      <c r="FU1309" t="s">
        <v>24</v>
      </c>
      <c r="FV1309" t="s">
        <v>24</v>
      </c>
      <c r="FW1309" t="s">
        <v>25</v>
      </c>
      <c r="FX1309">
        <v>106.2</v>
      </c>
      <c r="FY1309">
        <v>53.55</v>
      </c>
      <c r="GA1309" t="s">
        <v>3</v>
      </c>
      <c r="GD1309">
        <v>1</v>
      </c>
      <c r="GF1309">
        <v>892663548</v>
      </c>
      <c r="GG1309">
        <v>2</v>
      </c>
      <c r="GH1309">
        <v>1</v>
      </c>
      <c r="GI1309">
        <v>2</v>
      </c>
      <c r="GJ1309">
        <v>0</v>
      </c>
      <c r="GK1309">
        <v>0</v>
      </c>
      <c r="GL1309">
        <f t="shared" si="983"/>
        <v>0</v>
      </c>
      <c r="GM1309">
        <f t="shared" si="984"/>
        <v>24691.87</v>
      </c>
      <c r="GN1309">
        <f t="shared" si="985"/>
        <v>24691.87</v>
      </c>
      <c r="GO1309">
        <f t="shared" si="986"/>
        <v>0</v>
      </c>
      <c r="GP1309">
        <f t="shared" si="987"/>
        <v>0</v>
      </c>
      <c r="GR1309">
        <v>0</v>
      </c>
      <c r="GS1309">
        <v>3</v>
      </c>
      <c r="GT1309">
        <v>0</v>
      </c>
      <c r="GU1309" t="s">
        <v>3</v>
      </c>
      <c r="GV1309">
        <f t="shared" si="988"/>
        <v>0</v>
      </c>
      <c r="GW1309">
        <v>1</v>
      </c>
      <c r="GX1309">
        <f t="shared" si="989"/>
        <v>0</v>
      </c>
      <c r="HA1309">
        <v>0</v>
      </c>
      <c r="HB1309">
        <v>0</v>
      </c>
      <c r="HC1309">
        <f t="shared" si="990"/>
        <v>0</v>
      </c>
      <c r="HE1309" t="s">
        <v>3</v>
      </c>
      <c r="HF1309" t="s">
        <v>3</v>
      </c>
      <c r="IK1309">
        <v>0</v>
      </c>
    </row>
    <row r="1310" spans="1:245">
      <c r="A1310">
        <v>17</v>
      </c>
      <c r="B1310">
        <v>0</v>
      </c>
      <c r="C1310">
        <f>ROW(SmtRes!A1495)</f>
        <v>1495</v>
      </c>
      <c r="D1310">
        <f>ROW(EtalonRes!A1476)</f>
        <v>1476</v>
      </c>
      <c r="E1310" t="s">
        <v>329</v>
      </c>
      <c r="F1310" t="s">
        <v>239</v>
      </c>
      <c r="G1310" t="s">
        <v>240</v>
      </c>
      <c r="H1310" t="s">
        <v>241</v>
      </c>
      <c r="I1310">
        <f>ROUND(44.3/100,9)</f>
        <v>0.443</v>
      </c>
      <c r="J1310">
        <v>0</v>
      </c>
      <c r="O1310">
        <f t="shared" si="956"/>
        <v>12310.3</v>
      </c>
      <c r="P1310">
        <f t="shared" si="957"/>
        <v>3518.11</v>
      </c>
      <c r="Q1310">
        <f t="shared" si="958"/>
        <v>7.78</v>
      </c>
      <c r="R1310">
        <f t="shared" si="959"/>
        <v>2.65</v>
      </c>
      <c r="S1310">
        <f t="shared" si="960"/>
        <v>8784.41</v>
      </c>
      <c r="T1310">
        <f t="shared" si="961"/>
        <v>0</v>
      </c>
      <c r="U1310">
        <f t="shared" si="962"/>
        <v>28.498632999999995</v>
      </c>
      <c r="V1310">
        <f t="shared" si="963"/>
        <v>5.5375000000000008E-3</v>
      </c>
      <c r="W1310">
        <f t="shared" si="964"/>
        <v>0</v>
      </c>
      <c r="X1310">
        <f t="shared" si="965"/>
        <v>7029.65</v>
      </c>
      <c r="Y1310">
        <f t="shared" si="966"/>
        <v>3251.21</v>
      </c>
      <c r="AA1310">
        <v>35806607</v>
      </c>
      <c r="AB1310">
        <f t="shared" si="967"/>
        <v>7162.38</v>
      </c>
      <c r="AC1310">
        <f t="shared" si="968"/>
        <v>6563.27</v>
      </c>
      <c r="AD1310">
        <f>ROUND(((((ET1310*1.25))-((EU1310*1.25)))+AE1310),2)</f>
        <v>1.48</v>
      </c>
      <c r="AE1310">
        <f>ROUND(((EU1310*1.25)),2)</f>
        <v>0.18</v>
      </c>
      <c r="AF1310">
        <f>ROUND(((EV1310*1.15)),2)</f>
        <v>597.63</v>
      </c>
      <c r="AG1310">
        <f t="shared" si="969"/>
        <v>0</v>
      </c>
      <c r="AH1310">
        <f>((EW1310*1.15))</f>
        <v>64.330999999999989</v>
      </c>
      <c r="AI1310">
        <f>((EX1310*1.25))</f>
        <v>1.2500000000000001E-2</v>
      </c>
      <c r="AJ1310">
        <f t="shared" si="970"/>
        <v>0</v>
      </c>
      <c r="AK1310">
        <v>7084.13</v>
      </c>
      <c r="AL1310">
        <v>6563.27</v>
      </c>
      <c r="AM1310">
        <v>1.18</v>
      </c>
      <c r="AN1310">
        <v>0.14000000000000001</v>
      </c>
      <c r="AO1310">
        <v>519.67999999999995</v>
      </c>
      <c r="AP1310">
        <v>0</v>
      </c>
      <c r="AQ1310">
        <v>55.94</v>
      </c>
      <c r="AR1310">
        <v>0.01</v>
      </c>
      <c r="AS1310">
        <v>0</v>
      </c>
      <c r="AT1310">
        <v>80</v>
      </c>
      <c r="AU1310">
        <v>37</v>
      </c>
      <c r="AV1310">
        <v>1</v>
      </c>
      <c r="AW1310">
        <v>1</v>
      </c>
      <c r="AZ1310">
        <v>1</v>
      </c>
      <c r="BA1310">
        <v>33.18</v>
      </c>
      <c r="BB1310">
        <v>11.86</v>
      </c>
      <c r="BC1310">
        <v>1.21</v>
      </c>
      <c r="BD1310" t="s">
        <v>3</v>
      </c>
      <c r="BE1310" t="s">
        <v>3</v>
      </c>
      <c r="BF1310" t="s">
        <v>3</v>
      </c>
      <c r="BG1310" t="s">
        <v>3</v>
      </c>
      <c r="BH1310">
        <v>0</v>
      </c>
      <c r="BI1310">
        <v>1</v>
      </c>
      <c r="BJ1310" t="s">
        <v>242</v>
      </c>
      <c r="BM1310">
        <v>15001</v>
      </c>
      <c r="BN1310">
        <v>0</v>
      </c>
      <c r="BO1310" t="s">
        <v>239</v>
      </c>
      <c r="BP1310">
        <v>1</v>
      </c>
      <c r="BQ1310">
        <v>2</v>
      </c>
      <c r="BR1310">
        <v>0</v>
      </c>
      <c r="BS1310">
        <v>33.18</v>
      </c>
      <c r="BT1310">
        <v>1</v>
      </c>
      <c r="BU1310">
        <v>1</v>
      </c>
      <c r="BV1310">
        <v>1</v>
      </c>
      <c r="BW1310">
        <v>1</v>
      </c>
      <c r="BX1310">
        <v>1</v>
      </c>
      <c r="BY1310" t="s">
        <v>3</v>
      </c>
      <c r="BZ1310">
        <v>105</v>
      </c>
      <c r="CA1310">
        <v>55</v>
      </c>
      <c r="CE1310">
        <v>0</v>
      </c>
      <c r="CF1310">
        <v>0</v>
      </c>
      <c r="CG1310">
        <v>0</v>
      </c>
      <c r="CM1310">
        <v>0</v>
      </c>
      <c r="CN1310" t="s">
        <v>3</v>
      </c>
      <c r="CO1310">
        <v>0</v>
      </c>
      <c r="CP1310">
        <f t="shared" si="971"/>
        <v>12310.3</v>
      </c>
      <c r="CQ1310">
        <f t="shared" si="972"/>
        <v>7941.5567000000001</v>
      </c>
      <c r="CR1310">
        <f t="shared" si="973"/>
        <v>17.552799999999998</v>
      </c>
      <c r="CS1310">
        <f t="shared" si="974"/>
        <v>5.9723999999999995</v>
      </c>
      <c r="CT1310">
        <f t="shared" si="975"/>
        <v>19829.363399999998</v>
      </c>
      <c r="CU1310">
        <f t="shared" si="976"/>
        <v>0</v>
      </c>
      <c r="CV1310">
        <f t="shared" si="977"/>
        <v>64.330999999999989</v>
      </c>
      <c r="CW1310">
        <f t="shared" si="978"/>
        <v>1.2500000000000001E-2</v>
      </c>
      <c r="CX1310">
        <f t="shared" si="979"/>
        <v>0</v>
      </c>
      <c r="CY1310">
        <f t="shared" si="980"/>
        <v>7029.6479999999992</v>
      </c>
      <c r="CZ1310">
        <f t="shared" si="981"/>
        <v>3251.2121999999999</v>
      </c>
      <c r="DC1310" t="s">
        <v>3</v>
      </c>
      <c r="DD1310" t="s">
        <v>3</v>
      </c>
      <c r="DE1310" t="s">
        <v>143</v>
      </c>
      <c r="DF1310" t="s">
        <v>143</v>
      </c>
      <c r="DG1310" t="s">
        <v>144</v>
      </c>
      <c r="DH1310" t="s">
        <v>3</v>
      </c>
      <c r="DI1310" t="s">
        <v>144</v>
      </c>
      <c r="DJ1310" t="s">
        <v>143</v>
      </c>
      <c r="DK1310" t="s">
        <v>3</v>
      </c>
      <c r="DL1310" t="s">
        <v>3</v>
      </c>
      <c r="DM1310" t="s">
        <v>3</v>
      </c>
      <c r="DN1310">
        <v>0</v>
      </c>
      <c r="DO1310">
        <v>0</v>
      </c>
      <c r="DP1310">
        <v>1</v>
      </c>
      <c r="DQ1310">
        <v>1</v>
      </c>
      <c r="DU1310">
        <v>1013</v>
      </c>
      <c r="DV1310" t="s">
        <v>241</v>
      </c>
      <c r="DW1310" t="s">
        <v>241</v>
      </c>
      <c r="DX1310">
        <v>1</v>
      </c>
      <c r="DZ1310" t="s">
        <v>3</v>
      </c>
      <c r="EA1310" t="s">
        <v>3</v>
      </c>
      <c r="EB1310" t="s">
        <v>3</v>
      </c>
      <c r="EC1310" t="s">
        <v>3</v>
      </c>
      <c r="EE1310">
        <v>29085536</v>
      </c>
      <c r="EF1310">
        <v>2</v>
      </c>
      <c r="EG1310" t="s">
        <v>145</v>
      </c>
      <c r="EH1310">
        <v>0</v>
      </c>
      <c r="EI1310" t="s">
        <v>3</v>
      </c>
      <c r="EJ1310">
        <v>1</v>
      </c>
      <c r="EK1310">
        <v>15001</v>
      </c>
      <c r="EL1310" t="s">
        <v>160</v>
      </c>
      <c r="EM1310" t="s">
        <v>161</v>
      </c>
      <c r="EO1310" t="s">
        <v>3</v>
      </c>
      <c r="EQ1310">
        <v>0</v>
      </c>
      <c r="ER1310">
        <v>7084.13</v>
      </c>
      <c r="ES1310">
        <v>6563.27</v>
      </c>
      <c r="ET1310">
        <v>1.18</v>
      </c>
      <c r="EU1310">
        <v>0.14000000000000001</v>
      </c>
      <c r="EV1310">
        <v>519.67999999999995</v>
      </c>
      <c r="EW1310">
        <v>55.94</v>
      </c>
      <c r="EX1310">
        <v>0.01</v>
      </c>
      <c r="EY1310">
        <v>0</v>
      </c>
      <c r="FQ1310">
        <v>0</v>
      </c>
      <c r="FR1310">
        <f t="shared" si="982"/>
        <v>0</v>
      </c>
      <c r="FS1310">
        <v>0</v>
      </c>
      <c r="FT1310" t="s">
        <v>148</v>
      </c>
      <c r="FU1310" t="s">
        <v>24</v>
      </c>
      <c r="FV1310" t="s">
        <v>24</v>
      </c>
      <c r="FW1310" t="s">
        <v>25</v>
      </c>
      <c r="FX1310">
        <v>94.5</v>
      </c>
      <c r="FY1310">
        <v>46.75</v>
      </c>
      <c r="GA1310" t="s">
        <v>3</v>
      </c>
      <c r="GD1310">
        <v>1</v>
      </c>
      <c r="GF1310">
        <v>797186164</v>
      </c>
      <c r="GG1310">
        <v>2</v>
      </c>
      <c r="GH1310">
        <v>1</v>
      </c>
      <c r="GI1310">
        <v>2</v>
      </c>
      <c r="GJ1310">
        <v>0</v>
      </c>
      <c r="GK1310">
        <v>0</v>
      </c>
      <c r="GL1310">
        <f t="shared" si="983"/>
        <v>0</v>
      </c>
      <c r="GM1310">
        <f t="shared" si="984"/>
        <v>22591.16</v>
      </c>
      <c r="GN1310">
        <f t="shared" si="985"/>
        <v>22591.16</v>
      </c>
      <c r="GO1310">
        <f t="shared" si="986"/>
        <v>0</v>
      </c>
      <c r="GP1310">
        <f t="shared" si="987"/>
        <v>0</v>
      </c>
      <c r="GR1310">
        <v>0</v>
      </c>
      <c r="GS1310">
        <v>3</v>
      </c>
      <c r="GT1310">
        <v>0</v>
      </c>
      <c r="GU1310" t="s">
        <v>3</v>
      </c>
      <c r="GV1310">
        <f t="shared" si="988"/>
        <v>0</v>
      </c>
      <c r="GW1310">
        <v>1</v>
      </c>
      <c r="GX1310">
        <f t="shared" si="989"/>
        <v>0</v>
      </c>
      <c r="HA1310">
        <v>0</v>
      </c>
      <c r="HB1310">
        <v>0</v>
      </c>
      <c r="HC1310">
        <f t="shared" si="990"/>
        <v>0</v>
      </c>
      <c r="HE1310" t="s">
        <v>3</v>
      </c>
      <c r="HF1310" t="s">
        <v>3</v>
      </c>
      <c r="IK1310">
        <v>0</v>
      </c>
    </row>
    <row r="1311" spans="1:245">
      <c r="A1311">
        <v>17</v>
      </c>
      <c r="B1311">
        <v>0</v>
      </c>
      <c r="C1311">
        <f>ROW(SmtRes!A1507)</f>
        <v>1507</v>
      </c>
      <c r="D1311">
        <f>ROW(EtalonRes!A1485)</f>
        <v>1485</v>
      </c>
      <c r="E1311" t="s">
        <v>294</v>
      </c>
      <c r="F1311" t="s">
        <v>244</v>
      </c>
      <c r="G1311" t="s">
        <v>245</v>
      </c>
      <c r="H1311" t="s">
        <v>61</v>
      </c>
      <c r="I1311">
        <f>ROUND(3/100,9)</f>
        <v>0.03</v>
      </c>
      <c r="J1311">
        <v>0</v>
      </c>
      <c r="O1311">
        <f t="shared" si="956"/>
        <v>316.12</v>
      </c>
      <c r="P1311">
        <f t="shared" si="957"/>
        <v>13.59</v>
      </c>
      <c r="Q1311">
        <f t="shared" si="958"/>
        <v>1.56</v>
      </c>
      <c r="R1311">
        <f t="shared" si="959"/>
        <v>0.41</v>
      </c>
      <c r="S1311">
        <f t="shared" si="960"/>
        <v>300.97000000000003</v>
      </c>
      <c r="T1311">
        <f t="shared" si="961"/>
        <v>0</v>
      </c>
      <c r="U1311">
        <f t="shared" si="962"/>
        <v>0.91439999999999999</v>
      </c>
      <c r="V1311">
        <f t="shared" si="963"/>
        <v>8.9999999999999998E-4</v>
      </c>
      <c r="W1311">
        <f t="shared" si="964"/>
        <v>0</v>
      </c>
      <c r="X1311">
        <f t="shared" si="965"/>
        <v>244.12</v>
      </c>
      <c r="Y1311">
        <f t="shared" si="966"/>
        <v>156.72</v>
      </c>
      <c r="AA1311">
        <v>35806607</v>
      </c>
      <c r="AB1311">
        <f t="shared" si="967"/>
        <v>371.42</v>
      </c>
      <c r="AC1311">
        <f t="shared" si="968"/>
        <v>63.28</v>
      </c>
      <c r="AD1311">
        <f t="shared" ref="AD1311:AD1324" si="993">ROUND((((ET1311)-(EU1311))+AE1311),2)</f>
        <v>5.78</v>
      </c>
      <c r="AE1311">
        <f t="shared" ref="AE1311:AE1324" si="994">ROUND((EU1311),2)</f>
        <v>0.41</v>
      </c>
      <c r="AF1311">
        <f t="shared" ref="AF1311:AF1324" si="995">ROUND((EV1311),2)</f>
        <v>302.36</v>
      </c>
      <c r="AG1311">
        <f t="shared" si="969"/>
        <v>0</v>
      </c>
      <c r="AH1311">
        <f t="shared" ref="AH1311:AH1324" si="996">(EW1311)</f>
        <v>30.48</v>
      </c>
      <c r="AI1311">
        <f t="shared" ref="AI1311:AI1324" si="997">(EX1311)</f>
        <v>0.03</v>
      </c>
      <c r="AJ1311">
        <f t="shared" si="970"/>
        <v>0</v>
      </c>
      <c r="AK1311">
        <v>371.42</v>
      </c>
      <c r="AL1311">
        <v>63.28</v>
      </c>
      <c r="AM1311">
        <v>5.78</v>
      </c>
      <c r="AN1311">
        <v>0.41</v>
      </c>
      <c r="AO1311">
        <v>302.36</v>
      </c>
      <c r="AP1311">
        <v>0</v>
      </c>
      <c r="AQ1311">
        <v>30.48</v>
      </c>
      <c r="AR1311">
        <v>0.03</v>
      </c>
      <c r="AS1311">
        <v>0</v>
      </c>
      <c r="AT1311">
        <v>81</v>
      </c>
      <c r="AU1311">
        <v>52</v>
      </c>
      <c r="AV1311">
        <v>1</v>
      </c>
      <c r="AW1311">
        <v>1</v>
      </c>
      <c r="AZ1311">
        <v>1</v>
      </c>
      <c r="BA1311">
        <v>33.18</v>
      </c>
      <c r="BB1311">
        <v>9.01</v>
      </c>
      <c r="BC1311">
        <v>7.16</v>
      </c>
      <c r="BD1311" t="s">
        <v>3</v>
      </c>
      <c r="BE1311" t="s">
        <v>3</v>
      </c>
      <c r="BF1311" t="s">
        <v>3</v>
      </c>
      <c r="BG1311" t="s">
        <v>3</v>
      </c>
      <c r="BH1311">
        <v>0</v>
      </c>
      <c r="BI1311">
        <v>2</v>
      </c>
      <c r="BJ1311" t="s">
        <v>246</v>
      </c>
      <c r="BM1311">
        <v>108001</v>
      </c>
      <c r="BN1311">
        <v>0</v>
      </c>
      <c r="BO1311" t="s">
        <v>244</v>
      </c>
      <c r="BP1311">
        <v>1</v>
      </c>
      <c r="BQ1311">
        <v>3</v>
      </c>
      <c r="BR1311">
        <v>0</v>
      </c>
      <c r="BS1311">
        <v>33.18</v>
      </c>
      <c r="BT1311">
        <v>1</v>
      </c>
      <c r="BU1311">
        <v>1</v>
      </c>
      <c r="BV1311">
        <v>1</v>
      </c>
      <c r="BW1311">
        <v>1</v>
      </c>
      <c r="BX1311">
        <v>1</v>
      </c>
      <c r="BY1311" t="s">
        <v>3</v>
      </c>
      <c r="BZ1311">
        <v>95</v>
      </c>
      <c r="CA1311">
        <v>65</v>
      </c>
      <c r="CE1311">
        <v>0</v>
      </c>
      <c r="CF1311">
        <v>0</v>
      </c>
      <c r="CG1311">
        <v>0</v>
      </c>
      <c r="CM1311">
        <v>0</v>
      </c>
      <c r="CN1311" t="s">
        <v>3</v>
      </c>
      <c r="CO1311">
        <v>0</v>
      </c>
      <c r="CP1311">
        <f t="shared" si="971"/>
        <v>316.12</v>
      </c>
      <c r="CQ1311">
        <f t="shared" si="972"/>
        <v>453.08480000000003</v>
      </c>
      <c r="CR1311">
        <f t="shared" si="973"/>
        <v>52.077800000000003</v>
      </c>
      <c r="CS1311">
        <f t="shared" si="974"/>
        <v>13.6038</v>
      </c>
      <c r="CT1311">
        <f t="shared" si="975"/>
        <v>10032.3048</v>
      </c>
      <c r="CU1311">
        <f t="shared" si="976"/>
        <v>0</v>
      </c>
      <c r="CV1311">
        <f t="shared" si="977"/>
        <v>30.48</v>
      </c>
      <c r="CW1311">
        <f t="shared" si="978"/>
        <v>0.03</v>
      </c>
      <c r="CX1311">
        <f t="shared" si="979"/>
        <v>0</v>
      </c>
      <c r="CY1311">
        <f t="shared" si="980"/>
        <v>244.11780000000002</v>
      </c>
      <c r="CZ1311">
        <f t="shared" si="981"/>
        <v>156.71760000000003</v>
      </c>
      <c r="DC1311" t="s">
        <v>3</v>
      </c>
      <c r="DD1311" t="s">
        <v>3</v>
      </c>
      <c r="DE1311" t="s">
        <v>3</v>
      </c>
      <c r="DF1311" t="s">
        <v>3</v>
      </c>
      <c r="DG1311" t="s">
        <v>3</v>
      </c>
      <c r="DH1311" t="s">
        <v>3</v>
      </c>
      <c r="DI1311" t="s">
        <v>3</v>
      </c>
      <c r="DJ1311" t="s">
        <v>3</v>
      </c>
      <c r="DK1311" t="s">
        <v>3</v>
      </c>
      <c r="DL1311" t="s">
        <v>3</v>
      </c>
      <c r="DM1311" t="s">
        <v>3</v>
      </c>
      <c r="DN1311">
        <v>0</v>
      </c>
      <c r="DO1311">
        <v>0</v>
      </c>
      <c r="DP1311">
        <v>1</v>
      </c>
      <c r="DQ1311">
        <v>1</v>
      </c>
      <c r="DU1311">
        <v>1010</v>
      </c>
      <c r="DV1311" t="s">
        <v>61</v>
      </c>
      <c r="DW1311" t="s">
        <v>61</v>
      </c>
      <c r="DX1311">
        <v>100</v>
      </c>
      <c r="DZ1311" t="s">
        <v>3</v>
      </c>
      <c r="EA1311" t="s">
        <v>3</v>
      </c>
      <c r="EB1311" t="s">
        <v>3</v>
      </c>
      <c r="EC1311" t="s">
        <v>3</v>
      </c>
      <c r="EE1311">
        <v>29085386</v>
      </c>
      <c r="EF1311">
        <v>3</v>
      </c>
      <c r="EG1311" t="s">
        <v>247</v>
      </c>
      <c r="EH1311">
        <v>0</v>
      </c>
      <c r="EI1311" t="s">
        <v>3</v>
      </c>
      <c r="EJ1311">
        <v>2</v>
      </c>
      <c r="EK1311">
        <v>108001</v>
      </c>
      <c r="EL1311" t="s">
        <v>248</v>
      </c>
      <c r="EM1311" t="s">
        <v>249</v>
      </c>
      <c r="EO1311" t="s">
        <v>3</v>
      </c>
      <c r="EQ1311">
        <v>0</v>
      </c>
      <c r="ER1311">
        <v>371.42</v>
      </c>
      <c r="ES1311">
        <v>63.28</v>
      </c>
      <c r="ET1311">
        <v>5.78</v>
      </c>
      <c r="EU1311">
        <v>0.41</v>
      </c>
      <c r="EV1311">
        <v>302.36</v>
      </c>
      <c r="EW1311">
        <v>30.48</v>
      </c>
      <c r="EX1311">
        <v>0.03</v>
      </c>
      <c r="EY1311">
        <v>0</v>
      </c>
      <c r="FQ1311">
        <v>0</v>
      </c>
      <c r="FR1311">
        <f t="shared" si="982"/>
        <v>0</v>
      </c>
      <c r="FS1311">
        <v>0</v>
      </c>
      <c r="FV1311" t="s">
        <v>24</v>
      </c>
      <c r="FW1311" t="s">
        <v>25</v>
      </c>
      <c r="FX1311">
        <v>95</v>
      </c>
      <c r="FY1311">
        <v>65</v>
      </c>
      <c r="GA1311" t="s">
        <v>3</v>
      </c>
      <c r="GD1311">
        <v>1</v>
      </c>
      <c r="GF1311">
        <v>-1627028948</v>
      </c>
      <c r="GG1311">
        <v>2</v>
      </c>
      <c r="GH1311">
        <v>1</v>
      </c>
      <c r="GI1311">
        <v>2</v>
      </c>
      <c r="GJ1311">
        <v>0</v>
      </c>
      <c r="GK1311">
        <v>0</v>
      </c>
      <c r="GL1311">
        <f t="shared" si="983"/>
        <v>0</v>
      </c>
      <c r="GM1311">
        <f t="shared" si="984"/>
        <v>716.96</v>
      </c>
      <c r="GN1311">
        <f t="shared" si="985"/>
        <v>0</v>
      </c>
      <c r="GO1311">
        <f t="shared" si="986"/>
        <v>716.96</v>
      </c>
      <c r="GP1311">
        <f t="shared" si="987"/>
        <v>0</v>
      </c>
      <c r="GR1311">
        <v>0</v>
      </c>
      <c r="GS1311">
        <v>3</v>
      </c>
      <c r="GT1311">
        <v>0</v>
      </c>
      <c r="GU1311" t="s">
        <v>3</v>
      </c>
      <c r="GV1311">
        <f t="shared" si="988"/>
        <v>0</v>
      </c>
      <c r="GW1311">
        <v>1</v>
      </c>
      <c r="GX1311">
        <f t="shared" si="989"/>
        <v>0</v>
      </c>
      <c r="HA1311">
        <v>0</v>
      </c>
      <c r="HB1311">
        <v>0</v>
      </c>
      <c r="HC1311">
        <f t="shared" si="990"/>
        <v>0</v>
      </c>
      <c r="HE1311" t="s">
        <v>3</v>
      </c>
      <c r="HF1311" t="s">
        <v>3</v>
      </c>
      <c r="IK1311">
        <v>0</v>
      </c>
    </row>
    <row r="1312" spans="1:245">
      <c r="A1312">
        <v>18</v>
      </c>
      <c r="B1312">
        <v>0</v>
      </c>
      <c r="C1312">
        <v>1505</v>
      </c>
      <c r="E1312" t="s">
        <v>330</v>
      </c>
      <c r="F1312" t="s">
        <v>251</v>
      </c>
      <c r="G1312" t="s">
        <v>252</v>
      </c>
      <c r="H1312" t="s">
        <v>253</v>
      </c>
      <c r="I1312">
        <f>I1311*J1312</f>
        <v>3.0000000000000001E-3</v>
      </c>
      <c r="J1312">
        <v>0.1</v>
      </c>
      <c r="O1312">
        <f t="shared" si="956"/>
        <v>15.35</v>
      </c>
      <c r="P1312">
        <f t="shared" si="957"/>
        <v>15.35</v>
      </c>
      <c r="Q1312">
        <f t="shared" si="958"/>
        <v>0</v>
      </c>
      <c r="R1312">
        <f t="shared" si="959"/>
        <v>0</v>
      </c>
      <c r="S1312">
        <f t="shared" si="960"/>
        <v>0</v>
      </c>
      <c r="T1312">
        <f t="shared" si="961"/>
        <v>0</v>
      </c>
      <c r="U1312">
        <f t="shared" si="962"/>
        <v>0</v>
      </c>
      <c r="V1312">
        <f t="shared" si="963"/>
        <v>0</v>
      </c>
      <c r="W1312">
        <f t="shared" si="964"/>
        <v>0.06</v>
      </c>
      <c r="X1312">
        <f t="shared" si="965"/>
        <v>0</v>
      </c>
      <c r="Y1312">
        <f t="shared" si="966"/>
        <v>0</v>
      </c>
      <c r="AA1312">
        <v>35806607</v>
      </c>
      <c r="AB1312">
        <f t="shared" si="967"/>
        <v>1998.42</v>
      </c>
      <c r="AC1312">
        <f t="shared" si="968"/>
        <v>1998.42</v>
      </c>
      <c r="AD1312">
        <f t="shared" si="993"/>
        <v>0</v>
      </c>
      <c r="AE1312">
        <f t="shared" si="994"/>
        <v>0</v>
      </c>
      <c r="AF1312">
        <f t="shared" si="995"/>
        <v>0</v>
      </c>
      <c r="AG1312">
        <f t="shared" si="969"/>
        <v>0</v>
      </c>
      <c r="AH1312">
        <f t="shared" si="996"/>
        <v>0</v>
      </c>
      <c r="AI1312">
        <f t="shared" si="997"/>
        <v>0</v>
      </c>
      <c r="AJ1312">
        <f t="shared" si="970"/>
        <v>19.399999999999999</v>
      </c>
      <c r="AK1312">
        <v>1998.42</v>
      </c>
      <c r="AL1312">
        <v>1998.42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19.399999999999999</v>
      </c>
      <c r="AT1312">
        <v>0</v>
      </c>
      <c r="AU1312">
        <v>0</v>
      </c>
      <c r="AV1312">
        <v>1</v>
      </c>
      <c r="AW1312">
        <v>1</v>
      </c>
      <c r="AZ1312">
        <v>1</v>
      </c>
      <c r="BA1312">
        <v>1</v>
      </c>
      <c r="BB1312">
        <v>1</v>
      </c>
      <c r="BC1312">
        <v>2.56</v>
      </c>
      <c r="BD1312" t="s">
        <v>3</v>
      </c>
      <c r="BE1312" t="s">
        <v>3</v>
      </c>
      <c r="BF1312" t="s">
        <v>3</v>
      </c>
      <c r="BG1312" t="s">
        <v>3</v>
      </c>
      <c r="BH1312">
        <v>3</v>
      </c>
      <c r="BI1312">
        <v>2</v>
      </c>
      <c r="BJ1312" t="s">
        <v>254</v>
      </c>
      <c r="BM1312">
        <v>500002</v>
      </c>
      <c r="BN1312">
        <v>0</v>
      </c>
      <c r="BO1312" t="s">
        <v>251</v>
      </c>
      <c r="BP1312">
        <v>1</v>
      </c>
      <c r="BQ1312">
        <v>12</v>
      </c>
      <c r="BR1312">
        <v>0</v>
      </c>
      <c r="BS1312">
        <v>1</v>
      </c>
      <c r="BT1312">
        <v>1</v>
      </c>
      <c r="BU1312">
        <v>1</v>
      </c>
      <c r="BV1312">
        <v>1</v>
      </c>
      <c r="BW1312">
        <v>1</v>
      </c>
      <c r="BX1312">
        <v>1</v>
      </c>
      <c r="BY1312" t="s">
        <v>3</v>
      </c>
      <c r="BZ1312">
        <v>0</v>
      </c>
      <c r="CA1312">
        <v>0</v>
      </c>
      <c r="CE1312">
        <v>0</v>
      </c>
      <c r="CF1312">
        <v>0</v>
      </c>
      <c r="CG1312">
        <v>0</v>
      </c>
      <c r="CM1312">
        <v>0</v>
      </c>
      <c r="CN1312" t="s">
        <v>3</v>
      </c>
      <c r="CO1312">
        <v>0</v>
      </c>
      <c r="CP1312">
        <f t="shared" si="971"/>
        <v>15.35</v>
      </c>
      <c r="CQ1312">
        <f t="shared" si="972"/>
        <v>5115.9552000000003</v>
      </c>
      <c r="CR1312">
        <f t="shared" si="973"/>
        <v>0</v>
      </c>
      <c r="CS1312">
        <f t="shared" si="974"/>
        <v>0</v>
      </c>
      <c r="CT1312">
        <f t="shared" si="975"/>
        <v>0</v>
      </c>
      <c r="CU1312">
        <f t="shared" si="976"/>
        <v>0</v>
      </c>
      <c r="CV1312">
        <f t="shared" si="977"/>
        <v>0</v>
      </c>
      <c r="CW1312">
        <f t="shared" si="978"/>
        <v>0</v>
      </c>
      <c r="CX1312">
        <f t="shared" si="979"/>
        <v>19.399999999999999</v>
      </c>
      <c r="CY1312">
        <f t="shared" si="980"/>
        <v>0</v>
      </c>
      <c r="CZ1312">
        <f t="shared" si="981"/>
        <v>0</v>
      </c>
      <c r="DC1312" t="s">
        <v>3</v>
      </c>
      <c r="DD1312" t="s">
        <v>3</v>
      </c>
      <c r="DE1312" t="s">
        <v>3</v>
      </c>
      <c r="DF1312" t="s">
        <v>3</v>
      </c>
      <c r="DG1312" t="s">
        <v>3</v>
      </c>
      <c r="DH1312" t="s">
        <v>3</v>
      </c>
      <c r="DI1312" t="s">
        <v>3</v>
      </c>
      <c r="DJ1312" t="s">
        <v>3</v>
      </c>
      <c r="DK1312" t="s">
        <v>3</v>
      </c>
      <c r="DL1312" t="s">
        <v>3</v>
      </c>
      <c r="DM1312" t="s">
        <v>3</v>
      </c>
      <c r="DN1312">
        <v>0</v>
      </c>
      <c r="DO1312">
        <v>0</v>
      </c>
      <c r="DP1312">
        <v>1</v>
      </c>
      <c r="DQ1312">
        <v>1</v>
      </c>
      <c r="DU1312">
        <v>1010</v>
      </c>
      <c r="DV1312" t="s">
        <v>253</v>
      </c>
      <c r="DW1312" t="s">
        <v>253</v>
      </c>
      <c r="DX1312">
        <v>1000</v>
      </c>
      <c r="DZ1312" t="s">
        <v>3</v>
      </c>
      <c r="EA1312" t="s">
        <v>3</v>
      </c>
      <c r="EB1312" t="s">
        <v>3</v>
      </c>
      <c r="EC1312" t="s">
        <v>3</v>
      </c>
      <c r="EE1312">
        <v>29085444</v>
      </c>
      <c r="EF1312">
        <v>12</v>
      </c>
      <c r="EG1312" t="s">
        <v>31</v>
      </c>
      <c r="EH1312">
        <v>0</v>
      </c>
      <c r="EI1312" t="s">
        <v>3</v>
      </c>
      <c r="EJ1312">
        <v>2</v>
      </c>
      <c r="EK1312">
        <v>500002</v>
      </c>
      <c r="EL1312" t="s">
        <v>32</v>
      </c>
      <c r="EM1312" t="s">
        <v>33</v>
      </c>
      <c r="EO1312" t="s">
        <v>3</v>
      </c>
      <c r="EQ1312">
        <v>0</v>
      </c>
      <c r="ER1312">
        <v>1998.42</v>
      </c>
      <c r="ES1312">
        <v>1998.42</v>
      </c>
      <c r="ET1312">
        <v>0</v>
      </c>
      <c r="EU1312">
        <v>0</v>
      </c>
      <c r="EV1312">
        <v>0</v>
      </c>
      <c r="EW1312">
        <v>0</v>
      </c>
      <c r="EX1312">
        <v>0</v>
      </c>
      <c r="FQ1312">
        <v>0</v>
      </c>
      <c r="FR1312">
        <f t="shared" si="982"/>
        <v>0</v>
      </c>
      <c r="FS1312">
        <v>0</v>
      </c>
      <c r="FX1312">
        <v>0</v>
      </c>
      <c r="FY1312">
        <v>0</v>
      </c>
      <c r="GA1312" t="s">
        <v>3</v>
      </c>
      <c r="GD1312">
        <v>1</v>
      </c>
      <c r="GF1312">
        <v>-1152774928</v>
      </c>
      <c r="GG1312">
        <v>2</v>
      </c>
      <c r="GH1312">
        <v>1</v>
      </c>
      <c r="GI1312">
        <v>2</v>
      </c>
      <c r="GJ1312">
        <v>0</v>
      </c>
      <c r="GK1312">
        <v>0</v>
      </c>
      <c r="GL1312">
        <f t="shared" si="983"/>
        <v>0</v>
      </c>
      <c r="GM1312">
        <f t="shared" si="984"/>
        <v>15.35</v>
      </c>
      <c r="GN1312">
        <f t="shared" si="985"/>
        <v>0</v>
      </c>
      <c r="GO1312">
        <f t="shared" si="986"/>
        <v>15.35</v>
      </c>
      <c r="GP1312">
        <f t="shared" si="987"/>
        <v>0</v>
      </c>
      <c r="GR1312">
        <v>0</v>
      </c>
      <c r="GS1312">
        <v>3</v>
      </c>
      <c r="GT1312">
        <v>0</v>
      </c>
      <c r="GU1312" t="s">
        <v>3</v>
      </c>
      <c r="GV1312">
        <f t="shared" si="988"/>
        <v>0</v>
      </c>
      <c r="GW1312">
        <v>1</v>
      </c>
      <c r="GX1312">
        <f t="shared" si="989"/>
        <v>0</v>
      </c>
      <c r="HA1312">
        <v>0</v>
      </c>
      <c r="HB1312">
        <v>0</v>
      </c>
      <c r="HC1312">
        <f t="shared" si="990"/>
        <v>0</v>
      </c>
      <c r="HE1312" t="s">
        <v>3</v>
      </c>
      <c r="HF1312" t="s">
        <v>3</v>
      </c>
      <c r="IK1312">
        <v>0</v>
      </c>
    </row>
    <row r="1313" spans="1:245">
      <c r="A1313">
        <v>18</v>
      </c>
      <c r="B1313">
        <v>0</v>
      </c>
      <c r="C1313">
        <v>1503</v>
      </c>
      <c r="E1313" t="s">
        <v>331</v>
      </c>
      <c r="F1313" t="s">
        <v>256</v>
      </c>
      <c r="G1313" t="s">
        <v>257</v>
      </c>
      <c r="H1313" t="s">
        <v>258</v>
      </c>
      <c r="I1313">
        <f>I1311*J1313</f>
        <v>2</v>
      </c>
      <c r="J1313">
        <v>66.666666666666671</v>
      </c>
      <c r="O1313">
        <f t="shared" si="956"/>
        <v>105</v>
      </c>
      <c r="P1313">
        <f t="shared" si="957"/>
        <v>105</v>
      </c>
      <c r="Q1313">
        <f t="shared" si="958"/>
        <v>0</v>
      </c>
      <c r="R1313">
        <f t="shared" si="959"/>
        <v>0</v>
      </c>
      <c r="S1313">
        <f t="shared" si="960"/>
        <v>0</v>
      </c>
      <c r="T1313">
        <f t="shared" si="961"/>
        <v>0</v>
      </c>
      <c r="U1313">
        <f t="shared" si="962"/>
        <v>0</v>
      </c>
      <c r="V1313">
        <f t="shared" si="963"/>
        <v>0</v>
      </c>
      <c r="W1313">
        <f t="shared" si="964"/>
        <v>0.14000000000000001</v>
      </c>
      <c r="X1313">
        <f t="shared" si="965"/>
        <v>0</v>
      </c>
      <c r="Y1313">
        <f t="shared" si="966"/>
        <v>0</v>
      </c>
      <c r="AA1313">
        <v>35806607</v>
      </c>
      <c r="AB1313">
        <f t="shared" si="967"/>
        <v>7.62</v>
      </c>
      <c r="AC1313">
        <f t="shared" si="968"/>
        <v>7.62</v>
      </c>
      <c r="AD1313">
        <f t="shared" si="993"/>
        <v>0</v>
      </c>
      <c r="AE1313">
        <f t="shared" si="994"/>
        <v>0</v>
      </c>
      <c r="AF1313">
        <f t="shared" si="995"/>
        <v>0</v>
      </c>
      <c r="AG1313">
        <f t="shared" si="969"/>
        <v>0</v>
      </c>
      <c r="AH1313">
        <f t="shared" si="996"/>
        <v>0</v>
      </c>
      <c r="AI1313">
        <f t="shared" si="997"/>
        <v>0</v>
      </c>
      <c r="AJ1313">
        <f t="shared" si="970"/>
        <v>7.0000000000000007E-2</v>
      </c>
      <c r="AK1313">
        <v>7.62</v>
      </c>
      <c r="AL1313">
        <v>7.62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7.0000000000000007E-2</v>
      </c>
      <c r="AT1313">
        <v>0</v>
      </c>
      <c r="AU1313">
        <v>0</v>
      </c>
      <c r="AV1313">
        <v>1</v>
      </c>
      <c r="AW1313">
        <v>1</v>
      </c>
      <c r="AZ1313">
        <v>1</v>
      </c>
      <c r="BA1313">
        <v>1</v>
      </c>
      <c r="BB1313">
        <v>1</v>
      </c>
      <c r="BC1313">
        <v>6.89</v>
      </c>
      <c r="BD1313" t="s">
        <v>3</v>
      </c>
      <c r="BE1313" t="s">
        <v>3</v>
      </c>
      <c r="BF1313" t="s">
        <v>3</v>
      </c>
      <c r="BG1313" t="s">
        <v>3</v>
      </c>
      <c r="BH1313">
        <v>3</v>
      </c>
      <c r="BI1313">
        <v>2</v>
      </c>
      <c r="BJ1313" t="s">
        <v>259</v>
      </c>
      <c r="BM1313">
        <v>500002</v>
      </c>
      <c r="BN1313">
        <v>0</v>
      </c>
      <c r="BO1313" t="s">
        <v>256</v>
      </c>
      <c r="BP1313">
        <v>1</v>
      </c>
      <c r="BQ1313">
        <v>12</v>
      </c>
      <c r="BR1313">
        <v>0</v>
      </c>
      <c r="BS1313">
        <v>1</v>
      </c>
      <c r="BT1313">
        <v>1</v>
      </c>
      <c r="BU1313">
        <v>1</v>
      </c>
      <c r="BV1313">
        <v>1</v>
      </c>
      <c r="BW1313">
        <v>1</v>
      </c>
      <c r="BX1313">
        <v>1</v>
      </c>
      <c r="BY1313" t="s">
        <v>3</v>
      </c>
      <c r="BZ1313">
        <v>0</v>
      </c>
      <c r="CA1313">
        <v>0</v>
      </c>
      <c r="CE1313">
        <v>0</v>
      </c>
      <c r="CF1313">
        <v>0</v>
      </c>
      <c r="CG1313">
        <v>0</v>
      </c>
      <c r="CM1313">
        <v>0</v>
      </c>
      <c r="CN1313" t="s">
        <v>3</v>
      </c>
      <c r="CO1313">
        <v>0</v>
      </c>
      <c r="CP1313">
        <f t="shared" si="971"/>
        <v>105</v>
      </c>
      <c r="CQ1313">
        <f t="shared" si="972"/>
        <v>52.501799999999996</v>
      </c>
      <c r="CR1313">
        <f t="shared" si="973"/>
        <v>0</v>
      </c>
      <c r="CS1313">
        <f t="shared" si="974"/>
        <v>0</v>
      </c>
      <c r="CT1313">
        <f t="shared" si="975"/>
        <v>0</v>
      </c>
      <c r="CU1313">
        <f t="shared" si="976"/>
        <v>0</v>
      </c>
      <c r="CV1313">
        <f t="shared" si="977"/>
        <v>0</v>
      </c>
      <c r="CW1313">
        <f t="shared" si="978"/>
        <v>0</v>
      </c>
      <c r="CX1313">
        <f t="shared" si="979"/>
        <v>7.0000000000000007E-2</v>
      </c>
      <c r="CY1313">
        <f t="shared" si="980"/>
        <v>0</v>
      </c>
      <c r="CZ1313">
        <f t="shared" si="981"/>
        <v>0</v>
      </c>
      <c r="DC1313" t="s">
        <v>3</v>
      </c>
      <c r="DD1313" t="s">
        <v>3</v>
      </c>
      <c r="DE1313" t="s">
        <v>3</v>
      </c>
      <c r="DF1313" t="s">
        <v>3</v>
      </c>
      <c r="DG1313" t="s">
        <v>3</v>
      </c>
      <c r="DH1313" t="s">
        <v>3</v>
      </c>
      <c r="DI1313" t="s">
        <v>3</v>
      </c>
      <c r="DJ1313" t="s">
        <v>3</v>
      </c>
      <c r="DK1313" t="s">
        <v>3</v>
      </c>
      <c r="DL1313" t="s">
        <v>3</v>
      </c>
      <c r="DM1313" t="s">
        <v>3</v>
      </c>
      <c r="DN1313">
        <v>0</v>
      </c>
      <c r="DO1313">
        <v>0</v>
      </c>
      <c r="DP1313">
        <v>1</v>
      </c>
      <c r="DQ1313">
        <v>1</v>
      </c>
      <c r="DU1313">
        <v>1010</v>
      </c>
      <c r="DV1313" t="s">
        <v>258</v>
      </c>
      <c r="DW1313" t="s">
        <v>258</v>
      </c>
      <c r="DX1313">
        <v>1</v>
      </c>
      <c r="DZ1313" t="s">
        <v>3</v>
      </c>
      <c r="EA1313" t="s">
        <v>3</v>
      </c>
      <c r="EB1313" t="s">
        <v>3</v>
      </c>
      <c r="EC1313" t="s">
        <v>3</v>
      </c>
      <c r="EE1313">
        <v>29085444</v>
      </c>
      <c r="EF1313">
        <v>12</v>
      </c>
      <c r="EG1313" t="s">
        <v>31</v>
      </c>
      <c r="EH1313">
        <v>0</v>
      </c>
      <c r="EI1313" t="s">
        <v>3</v>
      </c>
      <c r="EJ1313">
        <v>2</v>
      </c>
      <c r="EK1313">
        <v>500002</v>
      </c>
      <c r="EL1313" t="s">
        <v>32</v>
      </c>
      <c r="EM1313" t="s">
        <v>33</v>
      </c>
      <c r="EO1313" t="s">
        <v>3</v>
      </c>
      <c r="EQ1313">
        <v>0</v>
      </c>
      <c r="ER1313">
        <v>7.62</v>
      </c>
      <c r="ES1313">
        <v>7.62</v>
      </c>
      <c r="ET1313">
        <v>0</v>
      </c>
      <c r="EU1313">
        <v>0</v>
      </c>
      <c r="EV1313">
        <v>0</v>
      </c>
      <c r="EW1313">
        <v>0</v>
      </c>
      <c r="EX1313">
        <v>0</v>
      </c>
      <c r="FQ1313">
        <v>0</v>
      </c>
      <c r="FR1313">
        <f t="shared" si="982"/>
        <v>0</v>
      </c>
      <c r="FS1313">
        <v>0</v>
      </c>
      <c r="FX1313">
        <v>0</v>
      </c>
      <c r="FY1313">
        <v>0</v>
      </c>
      <c r="GA1313" t="s">
        <v>3</v>
      </c>
      <c r="GD1313">
        <v>1</v>
      </c>
      <c r="GF1313">
        <v>-652224790</v>
      </c>
      <c r="GG1313">
        <v>2</v>
      </c>
      <c r="GH1313">
        <v>1</v>
      </c>
      <c r="GI1313">
        <v>2</v>
      </c>
      <c r="GJ1313">
        <v>0</v>
      </c>
      <c r="GK1313">
        <v>0</v>
      </c>
      <c r="GL1313">
        <f t="shared" si="983"/>
        <v>0</v>
      </c>
      <c r="GM1313">
        <f t="shared" si="984"/>
        <v>105</v>
      </c>
      <c r="GN1313">
        <f t="shared" si="985"/>
        <v>0</v>
      </c>
      <c r="GO1313">
        <f t="shared" si="986"/>
        <v>105</v>
      </c>
      <c r="GP1313">
        <f t="shared" si="987"/>
        <v>0</v>
      </c>
      <c r="GR1313">
        <v>0</v>
      </c>
      <c r="GS1313">
        <v>3</v>
      </c>
      <c r="GT1313">
        <v>0</v>
      </c>
      <c r="GU1313" t="s">
        <v>3</v>
      </c>
      <c r="GV1313">
        <f t="shared" si="988"/>
        <v>0</v>
      </c>
      <c r="GW1313">
        <v>1</v>
      </c>
      <c r="GX1313">
        <f t="shared" si="989"/>
        <v>0</v>
      </c>
      <c r="HA1313">
        <v>0</v>
      </c>
      <c r="HB1313">
        <v>0</v>
      </c>
      <c r="HC1313">
        <f t="shared" si="990"/>
        <v>0</v>
      </c>
      <c r="HE1313" t="s">
        <v>3</v>
      </c>
      <c r="HF1313" t="s">
        <v>3</v>
      </c>
      <c r="IK1313">
        <v>0</v>
      </c>
    </row>
    <row r="1314" spans="1:245">
      <c r="A1314">
        <v>18</v>
      </c>
      <c r="B1314">
        <v>0</v>
      </c>
      <c r="C1314">
        <v>1504</v>
      </c>
      <c r="E1314" t="s">
        <v>332</v>
      </c>
      <c r="F1314" t="s">
        <v>333</v>
      </c>
      <c r="G1314" t="s">
        <v>334</v>
      </c>
      <c r="H1314" t="s">
        <v>258</v>
      </c>
      <c r="I1314">
        <f>I1311*J1314</f>
        <v>1</v>
      </c>
      <c r="J1314">
        <v>33.333333333333336</v>
      </c>
      <c r="O1314">
        <f t="shared" si="956"/>
        <v>76.59</v>
      </c>
      <c r="P1314">
        <f t="shared" si="957"/>
        <v>76.59</v>
      </c>
      <c r="Q1314">
        <f t="shared" si="958"/>
        <v>0</v>
      </c>
      <c r="R1314">
        <f t="shared" si="959"/>
        <v>0</v>
      </c>
      <c r="S1314">
        <f t="shared" si="960"/>
        <v>0</v>
      </c>
      <c r="T1314">
        <f t="shared" si="961"/>
        <v>0</v>
      </c>
      <c r="U1314">
        <f t="shared" si="962"/>
        <v>0</v>
      </c>
      <c r="V1314">
        <f t="shared" si="963"/>
        <v>0</v>
      </c>
      <c r="W1314">
        <f t="shared" si="964"/>
        <v>0.09</v>
      </c>
      <c r="X1314">
        <f t="shared" si="965"/>
        <v>0</v>
      </c>
      <c r="Y1314">
        <f t="shared" si="966"/>
        <v>0</v>
      </c>
      <c r="AA1314">
        <v>35806607</v>
      </c>
      <c r="AB1314">
        <f t="shared" si="967"/>
        <v>9.01</v>
      </c>
      <c r="AC1314">
        <f t="shared" si="968"/>
        <v>9.01</v>
      </c>
      <c r="AD1314">
        <f t="shared" si="993"/>
        <v>0</v>
      </c>
      <c r="AE1314">
        <f t="shared" si="994"/>
        <v>0</v>
      </c>
      <c r="AF1314">
        <f t="shared" si="995"/>
        <v>0</v>
      </c>
      <c r="AG1314">
        <f t="shared" si="969"/>
        <v>0</v>
      </c>
      <c r="AH1314">
        <f t="shared" si="996"/>
        <v>0</v>
      </c>
      <c r="AI1314">
        <f t="shared" si="997"/>
        <v>0</v>
      </c>
      <c r="AJ1314">
        <f t="shared" si="970"/>
        <v>0.09</v>
      </c>
      <c r="AK1314">
        <v>9.01</v>
      </c>
      <c r="AL1314">
        <v>9.01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0.09</v>
      </c>
      <c r="AT1314">
        <v>0</v>
      </c>
      <c r="AU1314">
        <v>0</v>
      </c>
      <c r="AV1314">
        <v>1</v>
      </c>
      <c r="AW1314">
        <v>1</v>
      </c>
      <c r="AZ1314">
        <v>1</v>
      </c>
      <c r="BA1314">
        <v>1</v>
      </c>
      <c r="BB1314">
        <v>1</v>
      </c>
      <c r="BC1314">
        <v>8.5</v>
      </c>
      <c r="BD1314" t="s">
        <v>3</v>
      </c>
      <c r="BE1314" t="s">
        <v>3</v>
      </c>
      <c r="BF1314" t="s">
        <v>3</v>
      </c>
      <c r="BG1314" t="s">
        <v>3</v>
      </c>
      <c r="BH1314">
        <v>3</v>
      </c>
      <c r="BI1314">
        <v>2</v>
      </c>
      <c r="BJ1314" t="s">
        <v>335</v>
      </c>
      <c r="BM1314">
        <v>500002</v>
      </c>
      <c r="BN1314">
        <v>0</v>
      </c>
      <c r="BO1314" t="s">
        <v>333</v>
      </c>
      <c r="BP1314">
        <v>1</v>
      </c>
      <c r="BQ1314">
        <v>12</v>
      </c>
      <c r="BR1314">
        <v>0</v>
      </c>
      <c r="BS1314">
        <v>1</v>
      </c>
      <c r="BT1314">
        <v>1</v>
      </c>
      <c r="BU1314">
        <v>1</v>
      </c>
      <c r="BV1314">
        <v>1</v>
      </c>
      <c r="BW1314">
        <v>1</v>
      </c>
      <c r="BX1314">
        <v>1</v>
      </c>
      <c r="BY1314" t="s">
        <v>3</v>
      </c>
      <c r="BZ1314">
        <v>0</v>
      </c>
      <c r="CA1314">
        <v>0</v>
      </c>
      <c r="CE1314">
        <v>0</v>
      </c>
      <c r="CF1314">
        <v>0</v>
      </c>
      <c r="CG1314">
        <v>0</v>
      </c>
      <c r="CM1314">
        <v>0</v>
      </c>
      <c r="CN1314" t="s">
        <v>3</v>
      </c>
      <c r="CO1314">
        <v>0</v>
      </c>
      <c r="CP1314">
        <f t="shared" si="971"/>
        <v>76.59</v>
      </c>
      <c r="CQ1314">
        <f t="shared" si="972"/>
        <v>76.584999999999994</v>
      </c>
      <c r="CR1314">
        <f t="shared" si="973"/>
        <v>0</v>
      </c>
      <c r="CS1314">
        <f t="shared" si="974"/>
        <v>0</v>
      </c>
      <c r="CT1314">
        <f t="shared" si="975"/>
        <v>0</v>
      </c>
      <c r="CU1314">
        <f t="shared" si="976"/>
        <v>0</v>
      </c>
      <c r="CV1314">
        <f t="shared" si="977"/>
        <v>0</v>
      </c>
      <c r="CW1314">
        <f t="shared" si="978"/>
        <v>0</v>
      </c>
      <c r="CX1314">
        <f t="shared" si="979"/>
        <v>0.09</v>
      </c>
      <c r="CY1314">
        <f t="shared" si="980"/>
        <v>0</v>
      </c>
      <c r="CZ1314">
        <f t="shared" si="981"/>
        <v>0</v>
      </c>
      <c r="DC1314" t="s">
        <v>3</v>
      </c>
      <c r="DD1314" t="s">
        <v>3</v>
      </c>
      <c r="DE1314" t="s">
        <v>3</v>
      </c>
      <c r="DF1314" t="s">
        <v>3</v>
      </c>
      <c r="DG1314" t="s">
        <v>3</v>
      </c>
      <c r="DH1314" t="s">
        <v>3</v>
      </c>
      <c r="DI1314" t="s">
        <v>3</v>
      </c>
      <c r="DJ1314" t="s">
        <v>3</v>
      </c>
      <c r="DK1314" t="s">
        <v>3</v>
      </c>
      <c r="DL1314" t="s">
        <v>3</v>
      </c>
      <c r="DM1314" t="s">
        <v>3</v>
      </c>
      <c r="DN1314">
        <v>0</v>
      </c>
      <c r="DO1314">
        <v>0</v>
      </c>
      <c r="DP1314">
        <v>1</v>
      </c>
      <c r="DQ1314">
        <v>1</v>
      </c>
      <c r="DU1314">
        <v>1010</v>
      </c>
      <c r="DV1314" t="s">
        <v>258</v>
      </c>
      <c r="DW1314" t="s">
        <v>258</v>
      </c>
      <c r="DX1314">
        <v>1</v>
      </c>
      <c r="DZ1314" t="s">
        <v>3</v>
      </c>
      <c r="EA1314" t="s">
        <v>3</v>
      </c>
      <c r="EB1314" t="s">
        <v>3</v>
      </c>
      <c r="EC1314" t="s">
        <v>3</v>
      </c>
      <c r="EE1314">
        <v>29085444</v>
      </c>
      <c r="EF1314">
        <v>12</v>
      </c>
      <c r="EG1314" t="s">
        <v>31</v>
      </c>
      <c r="EH1314">
        <v>0</v>
      </c>
      <c r="EI1314" t="s">
        <v>3</v>
      </c>
      <c r="EJ1314">
        <v>2</v>
      </c>
      <c r="EK1314">
        <v>500002</v>
      </c>
      <c r="EL1314" t="s">
        <v>32</v>
      </c>
      <c r="EM1314" t="s">
        <v>33</v>
      </c>
      <c r="EO1314" t="s">
        <v>3</v>
      </c>
      <c r="EQ1314">
        <v>0</v>
      </c>
      <c r="ER1314">
        <v>9.01</v>
      </c>
      <c r="ES1314">
        <v>9.01</v>
      </c>
      <c r="ET1314">
        <v>0</v>
      </c>
      <c r="EU1314">
        <v>0</v>
      </c>
      <c r="EV1314">
        <v>0</v>
      </c>
      <c r="EW1314">
        <v>0</v>
      </c>
      <c r="EX1314">
        <v>0</v>
      </c>
      <c r="FQ1314">
        <v>0</v>
      </c>
      <c r="FR1314">
        <f t="shared" si="982"/>
        <v>0</v>
      </c>
      <c r="FS1314">
        <v>0</v>
      </c>
      <c r="FX1314">
        <v>0</v>
      </c>
      <c r="FY1314">
        <v>0</v>
      </c>
      <c r="GA1314" t="s">
        <v>3</v>
      </c>
      <c r="GD1314">
        <v>1</v>
      </c>
      <c r="GF1314">
        <v>-1484870884</v>
      </c>
      <c r="GG1314">
        <v>2</v>
      </c>
      <c r="GH1314">
        <v>1</v>
      </c>
      <c r="GI1314">
        <v>2</v>
      </c>
      <c r="GJ1314">
        <v>0</v>
      </c>
      <c r="GK1314">
        <v>0</v>
      </c>
      <c r="GL1314">
        <f t="shared" si="983"/>
        <v>0</v>
      </c>
      <c r="GM1314">
        <f t="shared" si="984"/>
        <v>76.59</v>
      </c>
      <c r="GN1314">
        <f t="shared" si="985"/>
        <v>0</v>
      </c>
      <c r="GO1314">
        <f t="shared" si="986"/>
        <v>76.59</v>
      </c>
      <c r="GP1314">
        <f t="shared" si="987"/>
        <v>0</v>
      </c>
      <c r="GR1314">
        <v>0</v>
      </c>
      <c r="GS1314">
        <v>3</v>
      </c>
      <c r="GT1314">
        <v>0</v>
      </c>
      <c r="GU1314" t="s">
        <v>3</v>
      </c>
      <c r="GV1314">
        <f t="shared" si="988"/>
        <v>0</v>
      </c>
      <c r="GW1314">
        <v>1</v>
      </c>
      <c r="GX1314">
        <f t="shared" si="989"/>
        <v>0</v>
      </c>
      <c r="HA1314">
        <v>0</v>
      </c>
      <c r="HB1314">
        <v>0</v>
      </c>
      <c r="HC1314">
        <f t="shared" si="990"/>
        <v>0</v>
      </c>
      <c r="HE1314" t="s">
        <v>3</v>
      </c>
      <c r="HF1314" t="s">
        <v>3</v>
      </c>
      <c r="IK1314">
        <v>0</v>
      </c>
    </row>
    <row r="1315" spans="1:245">
      <c r="A1315">
        <v>17</v>
      </c>
      <c r="B1315">
        <v>0</v>
      </c>
      <c r="C1315">
        <f>ROW(SmtRes!A1516)</f>
        <v>1516</v>
      </c>
      <c r="D1315">
        <f>ROW(EtalonRes!A1492)</f>
        <v>1492</v>
      </c>
      <c r="E1315" t="s">
        <v>209</v>
      </c>
      <c r="F1315" t="s">
        <v>261</v>
      </c>
      <c r="G1315" t="s">
        <v>262</v>
      </c>
      <c r="H1315" t="s">
        <v>61</v>
      </c>
      <c r="I1315">
        <f>ROUND(1/100,9)</f>
        <v>0.01</v>
      </c>
      <c r="J1315">
        <v>0</v>
      </c>
      <c r="O1315">
        <f t="shared" si="956"/>
        <v>89.48</v>
      </c>
      <c r="P1315">
        <f t="shared" si="957"/>
        <v>2.59</v>
      </c>
      <c r="Q1315">
        <f t="shared" si="958"/>
        <v>0.52</v>
      </c>
      <c r="R1315">
        <f t="shared" si="959"/>
        <v>0.14000000000000001</v>
      </c>
      <c r="S1315">
        <f t="shared" si="960"/>
        <v>86.37</v>
      </c>
      <c r="T1315">
        <f t="shared" si="961"/>
        <v>0</v>
      </c>
      <c r="U1315">
        <f t="shared" si="962"/>
        <v>0.26239999999999997</v>
      </c>
      <c r="V1315">
        <f t="shared" si="963"/>
        <v>2.9999999999999997E-4</v>
      </c>
      <c r="W1315">
        <f t="shared" si="964"/>
        <v>0</v>
      </c>
      <c r="X1315">
        <f t="shared" si="965"/>
        <v>70.069999999999993</v>
      </c>
      <c r="Y1315">
        <f t="shared" si="966"/>
        <v>44.99</v>
      </c>
      <c r="AA1315">
        <v>35806607</v>
      </c>
      <c r="AB1315">
        <f t="shared" si="967"/>
        <v>302.14999999999998</v>
      </c>
      <c r="AC1315">
        <f t="shared" si="968"/>
        <v>36.07</v>
      </c>
      <c r="AD1315">
        <f t="shared" si="993"/>
        <v>5.78</v>
      </c>
      <c r="AE1315">
        <f t="shared" si="994"/>
        <v>0.41</v>
      </c>
      <c r="AF1315">
        <f t="shared" si="995"/>
        <v>260.3</v>
      </c>
      <c r="AG1315">
        <f t="shared" si="969"/>
        <v>0</v>
      </c>
      <c r="AH1315">
        <f t="shared" si="996"/>
        <v>26.24</v>
      </c>
      <c r="AI1315">
        <f t="shared" si="997"/>
        <v>0.03</v>
      </c>
      <c r="AJ1315">
        <f t="shared" si="970"/>
        <v>0</v>
      </c>
      <c r="AK1315">
        <v>302.14999999999998</v>
      </c>
      <c r="AL1315">
        <v>36.07</v>
      </c>
      <c r="AM1315">
        <v>5.78</v>
      </c>
      <c r="AN1315">
        <v>0.41</v>
      </c>
      <c r="AO1315">
        <v>260.3</v>
      </c>
      <c r="AP1315">
        <v>0</v>
      </c>
      <c r="AQ1315">
        <v>26.24</v>
      </c>
      <c r="AR1315">
        <v>0.03</v>
      </c>
      <c r="AS1315">
        <v>0</v>
      </c>
      <c r="AT1315">
        <v>81</v>
      </c>
      <c r="AU1315">
        <v>52</v>
      </c>
      <c r="AV1315">
        <v>1</v>
      </c>
      <c r="AW1315">
        <v>1</v>
      </c>
      <c r="AZ1315">
        <v>1</v>
      </c>
      <c r="BA1315">
        <v>33.18</v>
      </c>
      <c r="BB1315">
        <v>9.01</v>
      </c>
      <c r="BC1315">
        <v>7.17</v>
      </c>
      <c r="BD1315" t="s">
        <v>3</v>
      </c>
      <c r="BE1315" t="s">
        <v>3</v>
      </c>
      <c r="BF1315" t="s">
        <v>3</v>
      </c>
      <c r="BG1315" t="s">
        <v>3</v>
      </c>
      <c r="BH1315">
        <v>0</v>
      </c>
      <c r="BI1315">
        <v>2</v>
      </c>
      <c r="BJ1315" t="s">
        <v>263</v>
      </c>
      <c r="BM1315">
        <v>108001</v>
      </c>
      <c r="BN1315">
        <v>0</v>
      </c>
      <c r="BO1315" t="s">
        <v>261</v>
      </c>
      <c r="BP1315">
        <v>1</v>
      </c>
      <c r="BQ1315">
        <v>3</v>
      </c>
      <c r="BR1315">
        <v>0</v>
      </c>
      <c r="BS1315">
        <v>33.18</v>
      </c>
      <c r="BT1315">
        <v>1</v>
      </c>
      <c r="BU1315">
        <v>1</v>
      </c>
      <c r="BV1315">
        <v>1</v>
      </c>
      <c r="BW1315">
        <v>1</v>
      </c>
      <c r="BX1315">
        <v>1</v>
      </c>
      <c r="BY1315" t="s">
        <v>3</v>
      </c>
      <c r="BZ1315">
        <v>95</v>
      </c>
      <c r="CA1315">
        <v>65</v>
      </c>
      <c r="CE1315">
        <v>0</v>
      </c>
      <c r="CF1315">
        <v>0</v>
      </c>
      <c r="CG1315">
        <v>0</v>
      </c>
      <c r="CM1315">
        <v>0</v>
      </c>
      <c r="CN1315" t="s">
        <v>3</v>
      </c>
      <c r="CO1315">
        <v>0</v>
      </c>
      <c r="CP1315">
        <f t="shared" si="971"/>
        <v>89.48</v>
      </c>
      <c r="CQ1315">
        <f t="shared" si="972"/>
        <v>258.62189999999998</v>
      </c>
      <c r="CR1315">
        <f t="shared" si="973"/>
        <v>52.077800000000003</v>
      </c>
      <c r="CS1315">
        <f t="shared" si="974"/>
        <v>13.6038</v>
      </c>
      <c r="CT1315">
        <f t="shared" si="975"/>
        <v>8636.7540000000008</v>
      </c>
      <c r="CU1315">
        <f t="shared" si="976"/>
        <v>0</v>
      </c>
      <c r="CV1315">
        <f t="shared" si="977"/>
        <v>26.24</v>
      </c>
      <c r="CW1315">
        <f t="shared" si="978"/>
        <v>0.03</v>
      </c>
      <c r="CX1315">
        <f t="shared" si="979"/>
        <v>0</v>
      </c>
      <c r="CY1315">
        <f t="shared" si="980"/>
        <v>70.073100000000011</v>
      </c>
      <c r="CZ1315">
        <f t="shared" si="981"/>
        <v>44.985200000000006</v>
      </c>
      <c r="DC1315" t="s">
        <v>3</v>
      </c>
      <c r="DD1315" t="s">
        <v>3</v>
      </c>
      <c r="DE1315" t="s">
        <v>3</v>
      </c>
      <c r="DF1315" t="s">
        <v>3</v>
      </c>
      <c r="DG1315" t="s">
        <v>3</v>
      </c>
      <c r="DH1315" t="s">
        <v>3</v>
      </c>
      <c r="DI1315" t="s">
        <v>3</v>
      </c>
      <c r="DJ1315" t="s">
        <v>3</v>
      </c>
      <c r="DK1315" t="s">
        <v>3</v>
      </c>
      <c r="DL1315" t="s">
        <v>3</v>
      </c>
      <c r="DM1315" t="s">
        <v>3</v>
      </c>
      <c r="DN1315">
        <v>0</v>
      </c>
      <c r="DO1315">
        <v>0</v>
      </c>
      <c r="DP1315">
        <v>1</v>
      </c>
      <c r="DQ1315">
        <v>1</v>
      </c>
      <c r="DU1315">
        <v>1010</v>
      </c>
      <c r="DV1315" t="s">
        <v>61</v>
      </c>
      <c r="DW1315" t="s">
        <v>61</v>
      </c>
      <c r="DX1315">
        <v>100</v>
      </c>
      <c r="DZ1315" t="s">
        <v>3</v>
      </c>
      <c r="EA1315" t="s">
        <v>3</v>
      </c>
      <c r="EB1315" t="s">
        <v>3</v>
      </c>
      <c r="EC1315" t="s">
        <v>3</v>
      </c>
      <c r="EE1315">
        <v>29085386</v>
      </c>
      <c r="EF1315">
        <v>3</v>
      </c>
      <c r="EG1315" t="s">
        <v>247</v>
      </c>
      <c r="EH1315">
        <v>0</v>
      </c>
      <c r="EI1315" t="s">
        <v>3</v>
      </c>
      <c r="EJ1315">
        <v>2</v>
      </c>
      <c r="EK1315">
        <v>108001</v>
      </c>
      <c r="EL1315" t="s">
        <v>248</v>
      </c>
      <c r="EM1315" t="s">
        <v>249</v>
      </c>
      <c r="EO1315" t="s">
        <v>3</v>
      </c>
      <c r="EQ1315">
        <v>0</v>
      </c>
      <c r="ER1315">
        <v>302.14999999999998</v>
      </c>
      <c r="ES1315">
        <v>36.07</v>
      </c>
      <c r="ET1315">
        <v>5.78</v>
      </c>
      <c r="EU1315">
        <v>0.41</v>
      </c>
      <c r="EV1315">
        <v>260.3</v>
      </c>
      <c r="EW1315">
        <v>26.24</v>
      </c>
      <c r="EX1315">
        <v>0.03</v>
      </c>
      <c r="EY1315">
        <v>0</v>
      </c>
      <c r="FQ1315">
        <v>0</v>
      </c>
      <c r="FR1315">
        <f t="shared" si="982"/>
        <v>0</v>
      </c>
      <c r="FS1315">
        <v>0</v>
      </c>
      <c r="FV1315" t="s">
        <v>24</v>
      </c>
      <c r="FW1315" t="s">
        <v>25</v>
      </c>
      <c r="FX1315">
        <v>95</v>
      </c>
      <c r="FY1315">
        <v>65</v>
      </c>
      <c r="GA1315" t="s">
        <v>3</v>
      </c>
      <c r="GD1315">
        <v>1</v>
      </c>
      <c r="GF1315">
        <v>1949515482</v>
      </c>
      <c r="GG1315">
        <v>2</v>
      </c>
      <c r="GH1315">
        <v>1</v>
      </c>
      <c r="GI1315">
        <v>2</v>
      </c>
      <c r="GJ1315">
        <v>0</v>
      </c>
      <c r="GK1315">
        <v>0</v>
      </c>
      <c r="GL1315">
        <f t="shared" si="983"/>
        <v>0</v>
      </c>
      <c r="GM1315">
        <f t="shared" si="984"/>
        <v>204.54</v>
      </c>
      <c r="GN1315">
        <f t="shared" si="985"/>
        <v>0</v>
      </c>
      <c r="GO1315">
        <f t="shared" si="986"/>
        <v>204.54</v>
      </c>
      <c r="GP1315">
        <f t="shared" si="987"/>
        <v>0</v>
      </c>
      <c r="GR1315">
        <v>0</v>
      </c>
      <c r="GS1315">
        <v>3</v>
      </c>
      <c r="GT1315">
        <v>0</v>
      </c>
      <c r="GU1315" t="s">
        <v>3</v>
      </c>
      <c r="GV1315">
        <f t="shared" si="988"/>
        <v>0</v>
      </c>
      <c r="GW1315">
        <v>1</v>
      </c>
      <c r="GX1315">
        <f t="shared" si="989"/>
        <v>0</v>
      </c>
      <c r="HA1315">
        <v>0</v>
      </c>
      <c r="HB1315">
        <v>0</v>
      </c>
      <c r="HC1315">
        <f t="shared" si="990"/>
        <v>0</v>
      </c>
      <c r="HE1315" t="s">
        <v>3</v>
      </c>
      <c r="HF1315" t="s">
        <v>3</v>
      </c>
      <c r="IK1315">
        <v>0</v>
      </c>
    </row>
    <row r="1316" spans="1:245">
      <c r="A1316">
        <v>18</v>
      </c>
      <c r="B1316">
        <v>0</v>
      </c>
      <c r="C1316">
        <v>1513</v>
      </c>
      <c r="E1316" t="s">
        <v>336</v>
      </c>
      <c r="F1316" t="s">
        <v>251</v>
      </c>
      <c r="G1316" t="s">
        <v>252</v>
      </c>
      <c r="H1316" t="s">
        <v>253</v>
      </c>
      <c r="I1316">
        <f>I1315*J1316</f>
        <v>1E-3</v>
      </c>
      <c r="J1316">
        <v>0.1</v>
      </c>
      <c r="O1316">
        <f t="shared" si="956"/>
        <v>5.12</v>
      </c>
      <c r="P1316">
        <f t="shared" si="957"/>
        <v>5.12</v>
      </c>
      <c r="Q1316">
        <f t="shared" si="958"/>
        <v>0</v>
      </c>
      <c r="R1316">
        <f t="shared" si="959"/>
        <v>0</v>
      </c>
      <c r="S1316">
        <f t="shared" si="960"/>
        <v>0</v>
      </c>
      <c r="T1316">
        <f t="shared" si="961"/>
        <v>0</v>
      </c>
      <c r="U1316">
        <f t="shared" si="962"/>
        <v>0</v>
      </c>
      <c r="V1316">
        <f t="shared" si="963"/>
        <v>0</v>
      </c>
      <c r="W1316">
        <f t="shared" si="964"/>
        <v>0.02</v>
      </c>
      <c r="X1316">
        <f t="shared" si="965"/>
        <v>0</v>
      </c>
      <c r="Y1316">
        <f t="shared" si="966"/>
        <v>0</v>
      </c>
      <c r="AA1316">
        <v>35806607</v>
      </c>
      <c r="AB1316">
        <f t="shared" si="967"/>
        <v>1998.42</v>
      </c>
      <c r="AC1316">
        <f t="shared" si="968"/>
        <v>1998.42</v>
      </c>
      <c r="AD1316">
        <f t="shared" si="993"/>
        <v>0</v>
      </c>
      <c r="AE1316">
        <f t="shared" si="994"/>
        <v>0</v>
      </c>
      <c r="AF1316">
        <f t="shared" si="995"/>
        <v>0</v>
      </c>
      <c r="AG1316">
        <f t="shared" si="969"/>
        <v>0</v>
      </c>
      <c r="AH1316">
        <f t="shared" si="996"/>
        <v>0</v>
      </c>
      <c r="AI1316">
        <f t="shared" si="997"/>
        <v>0</v>
      </c>
      <c r="AJ1316">
        <f t="shared" si="970"/>
        <v>19.399999999999999</v>
      </c>
      <c r="AK1316">
        <v>1998.42</v>
      </c>
      <c r="AL1316">
        <v>1998.42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19.399999999999999</v>
      </c>
      <c r="AT1316">
        <v>0</v>
      </c>
      <c r="AU1316">
        <v>0</v>
      </c>
      <c r="AV1316">
        <v>1</v>
      </c>
      <c r="AW1316">
        <v>1</v>
      </c>
      <c r="AZ1316">
        <v>1</v>
      </c>
      <c r="BA1316">
        <v>1</v>
      </c>
      <c r="BB1316">
        <v>1</v>
      </c>
      <c r="BC1316">
        <v>2.56</v>
      </c>
      <c r="BD1316" t="s">
        <v>3</v>
      </c>
      <c r="BE1316" t="s">
        <v>3</v>
      </c>
      <c r="BF1316" t="s">
        <v>3</v>
      </c>
      <c r="BG1316" t="s">
        <v>3</v>
      </c>
      <c r="BH1316">
        <v>3</v>
      </c>
      <c r="BI1316">
        <v>2</v>
      </c>
      <c r="BJ1316" t="s">
        <v>254</v>
      </c>
      <c r="BM1316">
        <v>500002</v>
      </c>
      <c r="BN1316">
        <v>0</v>
      </c>
      <c r="BO1316" t="s">
        <v>251</v>
      </c>
      <c r="BP1316">
        <v>1</v>
      </c>
      <c r="BQ1316">
        <v>12</v>
      </c>
      <c r="BR1316">
        <v>0</v>
      </c>
      <c r="BS1316">
        <v>1</v>
      </c>
      <c r="BT1316">
        <v>1</v>
      </c>
      <c r="BU1316">
        <v>1</v>
      </c>
      <c r="BV1316">
        <v>1</v>
      </c>
      <c r="BW1316">
        <v>1</v>
      </c>
      <c r="BX1316">
        <v>1</v>
      </c>
      <c r="BY1316" t="s">
        <v>3</v>
      </c>
      <c r="BZ1316">
        <v>0</v>
      </c>
      <c r="CA1316">
        <v>0</v>
      </c>
      <c r="CE1316">
        <v>0</v>
      </c>
      <c r="CF1316">
        <v>0</v>
      </c>
      <c r="CG1316">
        <v>0</v>
      </c>
      <c r="CM1316">
        <v>0</v>
      </c>
      <c r="CN1316" t="s">
        <v>3</v>
      </c>
      <c r="CO1316">
        <v>0</v>
      </c>
      <c r="CP1316">
        <f t="shared" si="971"/>
        <v>5.12</v>
      </c>
      <c r="CQ1316">
        <f t="shared" si="972"/>
        <v>5115.9552000000003</v>
      </c>
      <c r="CR1316">
        <f t="shared" si="973"/>
        <v>0</v>
      </c>
      <c r="CS1316">
        <f t="shared" si="974"/>
        <v>0</v>
      </c>
      <c r="CT1316">
        <f t="shared" si="975"/>
        <v>0</v>
      </c>
      <c r="CU1316">
        <f t="shared" si="976"/>
        <v>0</v>
      </c>
      <c r="CV1316">
        <f t="shared" si="977"/>
        <v>0</v>
      </c>
      <c r="CW1316">
        <f t="shared" si="978"/>
        <v>0</v>
      </c>
      <c r="CX1316">
        <f t="shared" si="979"/>
        <v>19.399999999999999</v>
      </c>
      <c r="CY1316">
        <f t="shared" si="980"/>
        <v>0</v>
      </c>
      <c r="CZ1316">
        <f t="shared" si="981"/>
        <v>0</v>
      </c>
      <c r="DC1316" t="s">
        <v>3</v>
      </c>
      <c r="DD1316" t="s">
        <v>3</v>
      </c>
      <c r="DE1316" t="s">
        <v>3</v>
      </c>
      <c r="DF1316" t="s">
        <v>3</v>
      </c>
      <c r="DG1316" t="s">
        <v>3</v>
      </c>
      <c r="DH1316" t="s">
        <v>3</v>
      </c>
      <c r="DI1316" t="s">
        <v>3</v>
      </c>
      <c r="DJ1316" t="s">
        <v>3</v>
      </c>
      <c r="DK1316" t="s">
        <v>3</v>
      </c>
      <c r="DL1316" t="s">
        <v>3</v>
      </c>
      <c r="DM1316" t="s">
        <v>3</v>
      </c>
      <c r="DN1316">
        <v>0</v>
      </c>
      <c r="DO1316">
        <v>0</v>
      </c>
      <c r="DP1316">
        <v>1</v>
      </c>
      <c r="DQ1316">
        <v>1</v>
      </c>
      <c r="DU1316">
        <v>1010</v>
      </c>
      <c r="DV1316" t="s">
        <v>253</v>
      </c>
      <c r="DW1316" t="s">
        <v>253</v>
      </c>
      <c r="DX1316">
        <v>1000</v>
      </c>
      <c r="DZ1316" t="s">
        <v>3</v>
      </c>
      <c r="EA1316" t="s">
        <v>3</v>
      </c>
      <c r="EB1316" t="s">
        <v>3</v>
      </c>
      <c r="EC1316" t="s">
        <v>3</v>
      </c>
      <c r="EE1316">
        <v>29085444</v>
      </c>
      <c r="EF1316">
        <v>12</v>
      </c>
      <c r="EG1316" t="s">
        <v>31</v>
      </c>
      <c r="EH1316">
        <v>0</v>
      </c>
      <c r="EI1316" t="s">
        <v>3</v>
      </c>
      <c r="EJ1316">
        <v>2</v>
      </c>
      <c r="EK1316">
        <v>500002</v>
      </c>
      <c r="EL1316" t="s">
        <v>32</v>
      </c>
      <c r="EM1316" t="s">
        <v>33</v>
      </c>
      <c r="EO1316" t="s">
        <v>3</v>
      </c>
      <c r="EQ1316">
        <v>0</v>
      </c>
      <c r="ER1316">
        <v>1998.42</v>
      </c>
      <c r="ES1316">
        <v>1998.42</v>
      </c>
      <c r="ET1316">
        <v>0</v>
      </c>
      <c r="EU1316">
        <v>0</v>
      </c>
      <c r="EV1316">
        <v>0</v>
      </c>
      <c r="EW1316">
        <v>0</v>
      </c>
      <c r="EX1316">
        <v>0</v>
      </c>
      <c r="FQ1316">
        <v>0</v>
      </c>
      <c r="FR1316">
        <f t="shared" si="982"/>
        <v>0</v>
      </c>
      <c r="FS1316">
        <v>0</v>
      </c>
      <c r="FX1316">
        <v>0</v>
      </c>
      <c r="FY1316">
        <v>0</v>
      </c>
      <c r="GA1316" t="s">
        <v>3</v>
      </c>
      <c r="GD1316">
        <v>1</v>
      </c>
      <c r="GF1316">
        <v>-1152774928</v>
      </c>
      <c r="GG1316">
        <v>2</v>
      </c>
      <c r="GH1316">
        <v>1</v>
      </c>
      <c r="GI1316">
        <v>2</v>
      </c>
      <c r="GJ1316">
        <v>0</v>
      </c>
      <c r="GK1316">
        <v>0</v>
      </c>
      <c r="GL1316">
        <f t="shared" si="983"/>
        <v>0</v>
      </c>
      <c r="GM1316">
        <f t="shared" si="984"/>
        <v>5.12</v>
      </c>
      <c r="GN1316">
        <f t="shared" si="985"/>
        <v>0</v>
      </c>
      <c r="GO1316">
        <f t="shared" si="986"/>
        <v>5.12</v>
      </c>
      <c r="GP1316">
        <f t="shared" si="987"/>
        <v>0</v>
      </c>
      <c r="GR1316">
        <v>0</v>
      </c>
      <c r="GS1316">
        <v>3</v>
      </c>
      <c r="GT1316">
        <v>0</v>
      </c>
      <c r="GU1316" t="s">
        <v>3</v>
      </c>
      <c r="GV1316">
        <f t="shared" si="988"/>
        <v>0</v>
      </c>
      <c r="GW1316">
        <v>1</v>
      </c>
      <c r="GX1316">
        <f t="shared" si="989"/>
        <v>0</v>
      </c>
      <c r="HA1316">
        <v>0</v>
      </c>
      <c r="HB1316">
        <v>0</v>
      </c>
      <c r="HC1316">
        <f t="shared" si="990"/>
        <v>0</v>
      </c>
      <c r="HE1316" t="s">
        <v>3</v>
      </c>
      <c r="HF1316" t="s">
        <v>3</v>
      </c>
      <c r="IK1316">
        <v>0</v>
      </c>
    </row>
    <row r="1317" spans="1:245">
      <c r="A1317">
        <v>18</v>
      </c>
      <c r="B1317">
        <v>0</v>
      </c>
      <c r="C1317">
        <v>1515</v>
      </c>
      <c r="E1317" t="s">
        <v>337</v>
      </c>
      <c r="F1317" t="s">
        <v>266</v>
      </c>
      <c r="G1317" t="s">
        <v>267</v>
      </c>
      <c r="H1317" t="s">
        <v>258</v>
      </c>
      <c r="I1317">
        <f>I1315*J1317</f>
        <v>1</v>
      </c>
      <c r="J1317">
        <v>100</v>
      </c>
      <c r="O1317">
        <f t="shared" si="956"/>
        <v>76.47</v>
      </c>
      <c r="P1317">
        <f t="shared" si="957"/>
        <v>76.47</v>
      </c>
      <c r="Q1317">
        <f t="shared" si="958"/>
        <v>0</v>
      </c>
      <c r="R1317">
        <f t="shared" si="959"/>
        <v>0</v>
      </c>
      <c r="S1317">
        <f t="shared" si="960"/>
        <v>0</v>
      </c>
      <c r="T1317">
        <f t="shared" si="961"/>
        <v>0</v>
      </c>
      <c r="U1317">
        <f t="shared" si="962"/>
        <v>0</v>
      </c>
      <c r="V1317">
        <f t="shared" si="963"/>
        <v>0</v>
      </c>
      <c r="W1317">
        <f t="shared" si="964"/>
        <v>0.09</v>
      </c>
      <c r="X1317">
        <f t="shared" si="965"/>
        <v>0</v>
      </c>
      <c r="Y1317">
        <f t="shared" si="966"/>
        <v>0</v>
      </c>
      <c r="AA1317">
        <v>35806607</v>
      </c>
      <c r="AB1317">
        <f t="shared" si="967"/>
        <v>8.81</v>
      </c>
      <c r="AC1317">
        <f t="shared" si="968"/>
        <v>8.81</v>
      </c>
      <c r="AD1317">
        <f t="shared" si="993"/>
        <v>0</v>
      </c>
      <c r="AE1317">
        <f t="shared" si="994"/>
        <v>0</v>
      </c>
      <c r="AF1317">
        <f t="shared" si="995"/>
        <v>0</v>
      </c>
      <c r="AG1317">
        <f t="shared" si="969"/>
        <v>0</v>
      </c>
      <c r="AH1317">
        <f t="shared" si="996"/>
        <v>0</v>
      </c>
      <c r="AI1317">
        <f t="shared" si="997"/>
        <v>0</v>
      </c>
      <c r="AJ1317">
        <f t="shared" si="970"/>
        <v>0.09</v>
      </c>
      <c r="AK1317">
        <v>8.81</v>
      </c>
      <c r="AL1317">
        <v>8.81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0.09</v>
      </c>
      <c r="AT1317">
        <v>0</v>
      </c>
      <c r="AU1317">
        <v>0</v>
      </c>
      <c r="AV1317">
        <v>1</v>
      </c>
      <c r="AW1317">
        <v>1</v>
      </c>
      <c r="AZ1317">
        <v>1</v>
      </c>
      <c r="BA1317">
        <v>1</v>
      </c>
      <c r="BB1317">
        <v>1</v>
      </c>
      <c r="BC1317">
        <v>8.68</v>
      </c>
      <c r="BD1317" t="s">
        <v>3</v>
      </c>
      <c r="BE1317" t="s">
        <v>3</v>
      </c>
      <c r="BF1317" t="s">
        <v>3</v>
      </c>
      <c r="BG1317" t="s">
        <v>3</v>
      </c>
      <c r="BH1317">
        <v>3</v>
      </c>
      <c r="BI1317">
        <v>2</v>
      </c>
      <c r="BJ1317" t="s">
        <v>268</v>
      </c>
      <c r="BM1317">
        <v>500002</v>
      </c>
      <c r="BN1317">
        <v>0</v>
      </c>
      <c r="BO1317" t="s">
        <v>266</v>
      </c>
      <c r="BP1317">
        <v>1</v>
      </c>
      <c r="BQ1317">
        <v>12</v>
      </c>
      <c r="BR1317">
        <v>0</v>
      </c>
      <c r="BS1317">
        <v>1</v>
      </c>
      <c r="BT1317">
        <v>1</v>
      </c>
      <c r="BU1317">
        <v>1</v>
      </c>
      <c r="BV1317">
        <v>1</v>
      </c>
      <c r="BW1317">
        <v>1</v>
      </c>
      <c r="BX1317">
        <v>1</v>
      </c>
      <c r="BY1317" t="s">
        <v>3</v>
      </c>
      <c r="BZ1317">
        <v>0</v>
      </c>
      <c r="CA1317">
        <v>0</v>
      </c>
      <c r="CE1317">
        <v>0</v>
      </c>
      <c r="CF1317">
        <v>0</v>
      </c>
      <c r="CG1317">
        <v>0</v>
      </c>
      <c r="CM1317">
        <v>0</v>
      </c>
      <c r="CN1317" t="s">
        <v>3</v>
      </c>
      <c r="CO1317">
        <v>0</v>
      </c>
      <c r="CP1317">
        <f t="shared" si="971"/>
        <v>76.47</v>
      </c>
      <c r="CQ1317">
        <f t="shared" si="972"/>
        <v>76.470799999999997</v>
      </c>
      <c r="CR1317">
        <f t="shared" si="973"/>
        <v>0</v>
      </c>
      <c r="CS1317">
        <f t="shared" si="974"/>
        <v>0</v>
      </c>
      <c r="CT1317">
        <f t="shared" si="975"/>
        <v>0</v>
      </c>
      <c r="CU1317">
        <f t="shared" si="976"/>
        <v>0</v>
      </c>
      <c r="CV1317">
        <f t="shared" si="977"/>
        <v>0</v>
      </c>
      <c r="CW1317">
        <f t="shared" si="978"/>
        <v>0</v>
      </c>
      <c r="CX1317">
        <f t="shared" si="979"/>
        <v>0.09</v>
      </c>
      <c r="CY1317">
        <f t="shared" si="980"/>
        <v>0</v>
      </c>
      <c r="CZ1317">
        <f t="shared" si="981"/>
        <v>0</v>
      </c>
      <c r="DC1317" t="s">
        <v>3</v>
      </c>
      <c r="DD1317" t="s">
        <v>3</v>
      </c>
      <c r="DE1317" t="s">
        <v>3</v>
      </c>
      <c r="DF1317" t="s">
        <v>3</v>
      </c>
      <c r="DG1317" t="s">
        <v>3</v>
      </c>
      <c r="DH1317" t="s">
        <v>3</v>
      </c>
      <c r="DI1317" t="s">
        <v>3</v>
      </c>
      <c r="DJ1317" t="s">
        <v>3</v>
      </c>
      <c r="DK1317" t="s">
        <v>3</v>
      </c>
      <c r="DL1317" t="s">
        <v>3</v>
      </c>
      <c r="DM1317" t="s">
        <v>3</v>
      </c>
      <c r="DN1317">
        <v>0</v>
      </c>
      <c r="DO1317">
        <v>0</v>
      </c>
      <c r="DP1317">
        <v>1</v>
      </c>
      <c r="DQ1317">
        <v>1</v>
      </c>
      <c r="DU1317">
        <v>1010</v>
      </c>
      <c r="DV1317" t="s">
        <v>258</v>
      </c>
      <c r="DW1317" t="s">
        <v>258</v>
      </c>
      <c r="DX1317">
        <v>1</v>
      </c>
      <c r="DZ1317" t="s">
        <v>3</v>
      </c>
      <c r="EA1317" t="s">
        <v>3</v>
      </c>
      <c r="EB1317" t="s">
        <v>3</v>
      </c>
      <c r="EC1317" t="s">
        <v>3</v>
      </c>
      <c r="EE1317">
        <v>29085444</v>
      </c>
      <c r="EF1317">
        <v>12</v>
      </c>
      <c r="EG1317" t="s">
        <v>31</v>
      </c>
      <c r="EH1317">
        <v>0</v>
      </c>
      <c r="EI1317" t="s">
        <v>3</v>
      </c>
      <c r="EJ1317">
        <v>2</v>
      </c>
      <c r="EK1317">
        <v>500002</v>
      </c>
      <c r="EL1317" t="s">
        <v>32</v>
      </c>
      <c r="EM1317" t="s">
        <v>33</v>
      </c>
      <c r="EO1317" t="s">
        <v>3</v>
      </c>
      <c r="EQ1317">
        <v>0</v>
      </c>
      <c r="ER1317">
        <v>8.81</v>
      </c>
      <c r="ES1317">
        <v>8.81</v>
      </c>
      <c r="ET1317">
        <v>0</v>
      </c>
      <c r="EU1317">
        <v>0</v>
      </c>
      <c r="EV1317">
        <v>0</v>
      </c>
      <c r="EW1317">
        <v>0</v>
      </c>
      <c r="EX1317">
        <v>0</v>
      </c>
      <c r="FQ1317">
        <v>0</v>
      </c>
      <c r="FR1317">
        <f t="shared" si="982"/>
        <v>0</v>
      </c>
      <c r="FS1317">
        <v>0</v>
      </c>
      <c r="FX1317">
        <v>0</v>
      </c>
      <c r="FY1317">
        <v>0</v>
      </c>
      <c r="GA1317" t="s">
        <v>3</v>
      </c>
      <c r="GD1317">
        <v>1</v>
      </c>
      <c r="GF1317">
        <v>-1190793685</v>
      </c>
      <c r="GG1317">
        <v>2</v>
      </c>
      <c r="GH1317">
        <v>1</v>
      </c>
      <c r="GI1317">
        <v>2</v>
      </c>
      <c r="GJ1317">
        <v>0</v>
      </c>
      <c r="GK1317">
        <v>0</v>
      </c>
      <c r="GL1317">
        <f t="shared" si="983"/>
        <v>0</v>
      </c>
      <c r="GM1317">
        <f t="shared" si="984"/>
        <v>76.47</v>
      </c>
      <c r="GN1317">
        <f t="shared" si="985"/>
        <v>0</v>
      </c>
      <c r="GO1317">
        <f t="shared" si="986"/>
        <v>76.47</v>
      </c>
      <c r="GP1317">
        <f t="shared" si="987"/>
        <v>0</v>
      </c>
      <c r="GR1317">
        <v>0</v>
      </c>
      <c r="GS1317">
        <v>3</v>
      </c>
      <c r="GT1317">
        <v>0</v>
      </c>
      <c r="GU1317" t="s">
        <v>3</v>
      </c>
      <c r="GV1317">
        <f t="shared" si="988"/>
        <v>0</v>
      </c>
      <c r="GW1317">
        <v>1</v>
      </c>
      <c r="GX1317">
        <f t="shared" si="989"/>
        <v>0</v>
      </c>
      <c r="HA1317">
        <v>0</v>
      </c>
      <c r="HB1317">
        <v>0</v>
      </c>
      <c r="HC1317">
        <f t="shared" si="990"/>
        <v>0</v>
      </c>
      <c r="HE1317" t="s">
        <v>3</v>
      </c>
      <c r="HF1317" t="s">
        <v>3</v>
      </c>
      <c r="IK1317">
        <v>0</v>
      </c>
    </row>
    <row r="1318" spans="1:245">
      <c r="A1318">
        <v>17</v>
      </c>
      <c r="B1318">
        <v>0</v>
      </c>
      <c r="C1318">
        <f>ROW(SmtRes!A1521)</f>
        <v>1521</v>
      </c>
      <c r="D1318">
        <f>ROW(EtalonRes!A1502)</f>
        <v>1502</v>
      </c>
      <c r="E1318" t="s">
        <v>213</v>
      </c>
      <c r="F1318" t="s">
        <v>338</v>
      </c>
      <c r="G1318" t="s">
        <v>339</v>
      </c>
      <c r="H1318" t="s">
        <v>158</v>
      </c>
      <c r="I1318">
        <f>ROUND(18/100,9)</f>
        <v>0.18</v>
      </c>
      <c r="J1318">
        <v>0</v>
      </c>
      <c r="O1318">
        <f t="shared" si="956"/>
        <v>1806.93</v>
      </c>
      <c r="P1318">
        <f t="shared" si="957"/>
        <v>0</v>
      </c>
      <c r="Q1318">
        <f t="shared" si="958"/>
        <v>82.22</v>
      </c>
      <c r="R1318">
        <f t="shared" si="959"/>
        <v>0</v>
      </c>
      <c r="S1318">
        <f t="shared" si="960"/>
        <v>1724.71</v>
      </c>
      <c r="T1318">
        <f t="shared" si="961"/>
        <v>0</v>
      </c>
      <c r="U1318">
        <f t="shared" si="962"/>
        <v>4.6871999999999998</v>
      </c>
      <c r="V1318">
        <f t="shared" si="963"/>
        <v>0</v>
      </c>
      <c r="W1318">
        <f t="shared" si="964"/>
        <v>0</v>
      </c>
      <c r="X1318">
        <f t="shared" si="965"/>
        <v>1379.77</v>
      </c>
      <c r="Y1318">
        <f t="shared" si="966"/>
        <v>638.14</v>
      </c>
      <c r="AA1318">
        <v>35806607</v>
      </c>
      <c r="AB1318">
        <f t="shared" si="967"/>
        <v>338.27</v>
      </c>
      <c r="AC1318">
        <f t="shared" si="968"/>
        <v>0</v>
      </c>
      <c r="AD1318">
        <f t="shared" si="993"/>
        <v>49.49</v>
      </c>
      <c r="AE1318">
        <f t="shared" si="994"/>
        <v>0</v>
      </c>
      <c r="AF1318">
        <f t="shared" si="995"/>
        <v>288.77999999999997</v>
      </c>
      <c r="AG1318">
        <f t="shared" si="969"/>
        <v>0</v>
      </c>
      <c r="AH1318">
        <f t="shared" si="996"/>
        <v>26.04</v>
      </c>
      <c r="AI1318">
        <f t="shared" si="997"/>
        <v>0</v>
      </c>
      <c r="AJ1318">
        <f t="shared" si="970"/>
        <v>0</v>
      </c>
      <c r="AK1318">
        <v>338.27</v>
      </c>
      <c r="AL1318">
        <v>0</v>
      </c>
      <c r="AM1318">
        <v>49.49</v>
      </c>
      <c r="AN1318">
        <v>0</v>
      </c>
      <c r="AO1318">
        <v>288.77999999999997</v>
      </c>
      <c r="AP1318">
        <v>0</v>
      </c>
      <c r="AQ1318">
        <v>26.04</v>
      </c>
      <c r="AR1318">
        <v>0</v>
      </c>
      <c r="AS1318">
        <v>0</v>
      </c>
      <c r="AT1318">
        <v>80</v>
      </c>
      <c r="AU1318">
        <v>37</v>
      </c>
      <c r="AV1318">
        <v>1</v>
      </c>
      <c r="AW1318">
        <v>1</v>
      </c>
      <c r="AZ1318">
        <v>1</v>
      </c>
      <c r="BA1318">
        <v>33.18</v>
      </c>
      <c r="BB1318">
        <v>9.23</v>
      </c>
      <c r="BC1318">
        <v>1</v>
      </c>
      <c r="BD1318" t="s">
        <v>3</v>
      </c>
      <c r="BE1318" t="s">
        <v>3</v>
      </c>
      <c r="BF1318" t="s">
        <v>3</v>
      </c>
      <c r="BG1318" t="s">
        <v>3</v>
      </c>
      <c r="BH1318">
        <v>0</v>
      </c>
      <c r="BI1318">
        <v>1</v>
      </c>
      <c r="BJ1318" t="s">
        <v>340</v>
      </c>
      <c r="BM1318">
        <v>15001</v>
      </c>
      <c r="BN1318">
        <v>0</v>
      </c>
      <c r="BO1318" t="s">
        <v>338</v>
      </c>
      <c r="BP1318">
        <v>1</v>
      </c>
      <c r="BQ1318">
        <v>2</v>
      </c>
      <c r="BR1318">
        <v>0</v>
      </c>
      <c r="BS1318">
        <v>33.18</v>
      </c>
      <c r="BT1318">
        <v>1</v>
      </c>
      <c r="BU1318">
        <v>1</v>
      </c>
      <c r="BV1318">
        <v>1</v>
      </c>
      <c r="BW1318">
        <v>1</v>
      </c>
      <c r="BX1318">
        <v>1</v>
      </c>
      <c r="BY1318" t="s">
        <v>3</v>
      </c>
      <c r="BZ1318">
        <v>105</v>
      </c>
      <c r="CA1318">
        <v>55</v>
      </c>
      <c r="CE1318">
        <v>0</v>
      </c>
      <c r="CF1318">
        <v>0</v>
      </c>
      <c r="CG1318">
        <v>0</v>
      </c>
      <c r="CM1318">
        <v>0</v>
      </c>
      <c r="CN1318" t="s">
        <v>3</v>
      </c>
      <c r="CO1318">
        <v>0</v>
      </c>
      <c r="CP1318">
        <f t="shared" si="971"/>
        <v>1806.93</v>
      </c>
      <c r="CQ1318">
        <f t="shared" si="972"/>
        <v>0</v>
      </c>
      <c r="CR1318">
        <f t="shared" si="973"/>
        <v>456.79270000000002</v>
      </c>
      <c r="CS1318">
        <f t="shared" si="974"/>
        <v>0</v>
      </c>
      <c r="CT1318">
        <f t="shared" si="975"/>
        <v>9581.7203999999983</v>
      </c>
      <c r="CU1318">
        <f t="shared" si="976"/>
        <v>0</v>
      </c>
      <c r="CV1318">
        <f t="shared" si="977"/>
        <v>26.04</v>
      </c>
      <c r="CW1318">
        <f t="shared" si="978"/>
        <v>0</v>
      </c>
      <c r="CX1318">
        <f t="shared" si="979"/>
        <v>0</v>
      </c>
      <c r="CY1318">
        <f t="shared" si="980"/>
        <v>1379.7679999999998</v>
      </c>
      <c r="CZ1318">
        <f t="shared" si="981"/>
        <v>638.14269999999999</v>
      </c>
      <c r="DC1318" t="s">
        <v>3</v>
      </c>
      <c r="DD1318" t="s">
        <v>3</v>
      </c>
      <c r="DE1318" t="s">
        <v>3</v>
      </c>
      <c r="DF1318" t="s">
        <v>3</v>
      </c>
      <c r="DG1318" t="s">
        <v>3</v>
      </c>
      <c r="DH1318" t="s">
        <v>3</v>
      </c>
      <c r="DI1318" t="s">
        <v>3</v>
      </c>
      <c r="DJ1318" t="s">
        <v>3</v>
      </c>
      <c r="DK1318" t="s">
        <v>3</v>
      </c>
      <c r="DL1318" t="s">
        <v>3</v>
      </c>
      <c r="DM1318" t="s">
        <v>3</v>
      </c>
      <c r="DN1318">
        <v>0</v>
      </c>
      <c r="DO1318">
        <v>0</v>
      </c>
      <c r="DP1318">
        <v>1</v>
      </c>
      <c r="DQ1318">
        <v>1</v>
      </c>
      <c r="DU1318">
        <v>1013</v>
      </c>
      <c r="DV1318" t="s">
        <v>158</v>
      </c>
      <c r="DW1318" t="s">
        <v>158</v>
      </c>
      <c r="DX1318">
        <v>1</v>
      </c>
      <c r="DZ1318" t="s">
        <v>3</v>
      </c>
      <c r="EA1318" t="s">
        <v>3</v>
      </c>
      <c r="EB1318" t="s">
        <v>3</v>
      </c>
      <c r="EC1318" t="s">
        <v>3</v>
      </c>
      <c r="EE1318">
        <v>29085536</v>
      </c>
      <c r="EF1318">
        <v>2</v>
      </c>
      <c r="EG1318" t="s">
        <v>145</v>
      </c>
      <c r="EH1318">
        <v>0</v>
      </c>
      <c r="EI1318" t="s">
        <v>3</v>
      </c>
      <c r="EJ1318">
        <v>1</v>
      </c>
      <c r="EK1318">
        <v>15001</v>
      </c>
      <c r="EL1318" t="s">
        <v>160</v>
      </c>
      <c r="EM1318" t="s">
        <v>161</v>
      </c>
      <c r="EO1318" t="s">
        <v>3</v>
      </c>
      <c r="EQ1318">
        <v>0</v>
      </c>
      <c r="ER1318">
        <v>338.27</v>
      </c>
      <c r="ES1318">
        <v>0</v>
      </c>
      <c r="ET1318">
        <v>49.49</v>
      </c>
      <c r="EU1318">
        <v>0</v>
      </c>
      <c r="EV1318">
        <v>288.77999999999997</v>
      </c>
      <c r="EW1318">
        <v>26.04</v>
      </c>
      <c r="EX1318">
        <v>0</v>
      </c>
      <c r="EY1318">
        <v>0</v>
      </c>
      <c r="FQ1318">
        <v>0</v>
      </c>
      <c r="FR1318">
        <f t="shared" si="982"/>
        <v>0</v>
      </c>
      <c r="FS1318">
        <v>0</v>
      </c>
      <c r="FT1318" t="s">
        <v>148</v>
      </c>
      <c r="FU1318" t="s">
        <v>24</v>
      </c>
      <c r="FV1318" t="s">
        <v>24</v>
      </c>
      <c r="FW1318" t="s">
        <v>25</v>
      </c>
      <c r="FX1318">
        <v>94.5</v>
      </c>
      <c r="FY1318">
        <v>46.75</v>
      </c>
      <c r="GA1318" t="s">
        <v>3</v>
      </c>
      <c r="GD1318">
        <v>1</v>
      </c>
      <c r="GF1318">
        <v>1201776926</v>
      </c>
      <c r="GG1318">
        <v>2</v>
      </c>
      <c r="GH1318">
        <v>1</v>
      </c>
      <c r="GI1318">
        <v>2</v>
      </c>
      <c r="GJ1318">
        <v>0</v>
      </c>
      <c r="GK1318">
        <v>0</v>
      </c>
      <c r="GL1318">
        <f t="shared" si="983"/>
        <v>0</v>
      </c>
      <c r="GM1318">
        <f t="shared" si="984"/>
        <v>3824.84</v>
      </c>
      <c r="GN1318">
        <f t="shared" si="985"/>
        <v>3824.84</v>
      </c>
      <c r="GO1318">
        <f t="shared" si="986"/>
        <v>0</v>
      </c>
      <c r="GP1318">
        <f t="shared" si="987"/>
        <v>0</v>
      </c>
      <c r="GR1318">
        <v>0</v>
      </c>
      <c r="GS1318">
        <v>3</v>
      </c>
      <c r="GT1318">
        <v>0</v>
      </c>
      <c r="GU1318" t="s">
        <v>3</v>
      </c>
      <c r="GV1318">
        <f t="shared" si="988"/>
        <v>0</v>
      </c>
      <c r="GW1318">
        <v>1</v>
      </c>
      <c r="GX1318">
        <f t="shared" si="989"/>
        <v>0</v>
      </c>
      <c r="HA1318">
        <v>0</v>
      </c>
      <c r="HB1318">
        <v>0</v>
      </c>
      <c r="HC1318">
        <f t="shared" si="990"/>
        <v>0</v>
      </c>
      <c r="HE1318" t="s">
        <v>3</v>
      </c>
      <c r="HF1318" t="s">
        <v>3</v>
      </c>
      <c r="IK1318">
        <v>0</v>
      </c>
    </row>
    <row r="1319" spans="1:245">
      <c r="A1319">
        <v>17</v>
      </c>
      <c r="B1319">
        <v>0</v>
      </c>
      <c r="E1319" t="s">
        <v>222</v>
      </c>
      <c r="F1319" t="s">
        <v>341</v>
      </c>
      <c r="G1319" t="s">
        <v>342</v>
      </c>
      <c r="H1319" t="s">
        <v>165</v>
      </c>
      <c r="I1319">
        <v>18</v>
      </c>
      <c r="J1319">
        <v>0</v>
      </c>
      <c r="O1319">
        <f t="shared" si="956"/>
        <v>2686.7</v>
      </c>
      <c r="P1319">
        <f t="shared" si="957"/>
        <v>2686.7</v>
      </c>
      <c r="Q1319">
        <f t="shared" si="958"/>
        <v>0</v>
      </c>
      <c r="R1319">
        <f t="shared" si="959"/>
        <v>0</v>
      </c>
      <c r="S1319">
        <f t="shared" si="960"/>
        <v>0</v>
      </c>
      <c r="T1319">
        <f t="shared" si="961"/>
        <v>0</v>
      </c>
      <c r="U1319">
        <f t="shared" si="962"/>
        <v>0</v>
      </c>
      <c r="V1319">
        <f t="shared" si="963"/>
        <v>0</v>
      </c>
      <c r="W1319">
        <f t="shared" si="964"/>
        <v>20.34</v>
      </c>
      <c r="X1319">
        <f t="shared" si="965"/>
        <v>0</v>
      </c>
      <c r="Y1319">
        <f t="shared" si="966"/>
        <v>0</v>
      </c>
      <c r="AA1319">
        <v>35806607</v>
      </c>
      <c r="AB1319">
        <f t="shared" si="967"/>
        <v>24.59</v>
      </c>
      <c r="AC1319">
        <f t="shared" si="968"/>
        <v>24.59</v>
      </c>
      <c r="AD1319">
        <f t="shared" si="993"/>
        <v>0</v>
      </c>
      <c r="AE1319">
        <f t="shared" si="994"/>
        <v>0</v>
      </c>
      <c r="AF1319">
        <f t="shared" si="995"/>
        <v>0</v>
      </c>
      <c r="AG1319">
        <f t="shared" si="969"/>
        <v>0</v>
      </c>
      <c r="AH1319">
        <f t="shared" si="996"/>
        <v>0</v>
      </c>
      <c r="AI1319">
        <f t="shared" si="997"/>
        <v>0</v>
      </c>
      <c r="AJ1319">
        <f t="shared" si="970"/>
        <v>1.1299999999999999</v>
      </c>
      <c r="AK1319">
        <v>24.59</v>
      </c>
      <c r="AL1319">
        <v>24.59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1.1299999999999999</v>
      </c>
      <c r="AT1319">
        <v>0</v>
      </c>
      <c r="AU1319">
        <v>0</v>
      </c>
      <c r="AV1319">
        <v>1</v>
      </c>
      <c r="AW1319">
        <v>1</v>
      </c>
      <c r="AZ1319">
        <v>1</v>
      </c>
      <c r="BA1319">
        <v>1</v>
      </c>
      <c r="BB1319">
        <v>1</v>
      </c>
      <c r="BC1319">
        <v>6.07</v>
      </c>
      <c r="BD1319" t="s">
        <v>3</v>
      </c>
      <c r="BE1319" t="s">
        <v>3</v>
      </c>
      <c r="BF1319" t="s">
        <v>3</v>
      </c>
      <c r="BG1319" t="s">
        <v>3</v>
      </c>
      <c r="BH1319">
        <v>3</v>
      </c>
      <c r="BI1319">
        <v>1</v>
      </c>
      <c r="BJ1319" t="s">
        <v>343</v>
      </c>
      <c r="BM1319">
        <v>500001</v>
      </c>
      <c r="BN1319">
        <v>0</v>
      </c>
      <c r="BO1319" t="s">
        <v>341</v>
      </c>
      <c r="BP1319">
        <v>1</v>
      </c>
      <c r="BQ1319">
        <v>8</v>
      </c>
      <c r="BR1319">
        <v>0</v>
      </c>
      <c r="BS1319">
        <v>1</v>
      </c>
      <c r="BT1319">
        <v>1</v>
      </c>
      <c r="BU1319">
        <v>1</v>
      </c>
      <c r="BV1319">
        <v>1</v>
      </c>
      <c r="BW1319">
        <v>1</v>
      </c>
      <c r="BX1319">
        <v>1</v>
      </c>
      <c r="BY1319" t="s">
        <v>3</v>
      </c>
      <c r="BZ1319">
        <v>0</v>
      </c>
      <c r="CA1319">
        <v>0</v>
      </c>
      <c r="CE1319">
        <v>0</v>
      </c>
      <c r="CF1319">
        <v>0</v>
      </c>
      <c r="CG1319">
        <v>0</v>
      </c>
      <c r="CM1319">
        <v>0</v>
      </c>
      <c r="CN1319" t="s">
        <v>3</v>
      </c>
      <c r="CO1319">
        <v>0</v>
      </c>
      <c r="CP1319">
        <f t="shared" si="971"/>
        <v>2686.7</v>
      </c>
      <c r="CQ1319">
        <f t="shared" si="972"/>
        <v>149.26130000000001</v>
      </c>
      <c r="CR1319">
        <f t="shared" si="973"/>
        <v>0</v>
      </c>
      <c r="CS1319">
        <f t="shared" si="974"/>
        <v>0</v>
      </c>
      <c r="CT1319">
        <f t="shared" si="975"/>
        <v>0</v>
      </c>
      <c r="CU1319">
        <f t="shared" si="976"/>
        <v>0</v>
      </c>
      <c r="CV1319">
        <f t="shared" si="977"/>
        <v>0</v>
      </c>
      <c r="CW1319">
        <f t="shared" si="978"/>
        <v>0</v>
      </c>
      <c r="CX1319">
        <f t="shared" si="979"/>
        <v>1.1299999999999999</v>
      </c>
      <c r="CY1319">
        <f t="shared" si="980"/>
        <v>0</v>
      </c>
      <c r="CZ1319">
        <f t="shared" si="981"/>
        <v>0</v>
      </c>
      <c r="DC1319" t="s">
        <v>3</v>
      </c>
      <c r="DD1319" t="s">
        <v>3</v>
      </c>
      <c r="DE1319" t="s">
        <v>3</v>
      </c>
      <c r="DF1319" t="s">
        <v>3</v>
      </c>
      <c r="DG1319" t="s">
        <v>3</v>
      </c>
      <c r="DH1319" t="s">
        <v>3</v>
      </c>
      <c r="DI1319" t="s">
        <v>3</v>
      </c>
      <c r="DJ1319" t="s">
        <v>3</v>
      </c>
      <c r="DK1319" t="s">
        <v>3</v>
      </c>
      <c r="DL1319" t="s">
        <v>3</v>
      </c>
      <c r="DM1319" t="s">
        <v>3</v>
      </c>
      <c r="DN1319">
        <v>0</v>
      </c>
      <c r="DO1319">
        <v>0</v>
      </c>
      <c r="DP1319">
        <v>1</v>
      </c>
      <c r="DQ1319">
        <v>1</v>
      </c>
      <c r="DU1319">
        <v>1005</v>
      </c>
      <c r="DV1319" t="s">
        <v>165</v>
      </c>
      <c r="DW1319" t="s">
        <v>165</v>
      </c>
      <c r="DX1319">
        <v>1</v>
      </c>
      <c r="DZ1319" t="s">
        <v>3</v>
      </c>
      <c r="EA1319" t="s">
        <v>3</v>
      </c>
      <c r="EB1319" t="s">
        <v>3</v>
      </c>
      <c r="EC1319" t="s">
        <v>3</v>
      </c>
      <c r="EE1319">
        <v>29085443</v>
      </c>
      <c r="EF1319">
        <v>8</v>
      </c>
      <c r="EG1319" t="s">
        <v>153</v>
      </c>
      <c r="EH1319">
        <v>0</v>
      </c>
      <c r="EI1319" t="s">
        <v>3</v>
      </c>
      <c r="EJ1319">
        <v>1</v>
      </c>
      <c r="EK1319">
        <v>500001</v>
      </c>
      <c r="EL1319" t="s">
        <v>154</v>
      </c>
      <c r="EM1319" t="s">
        <v>155</v>
      </c>
      <c r="EO1319" t="s">
        <v>3</v>
      </c>
      <c r="EQ1319">
        <v>0</v>
      </c>
      <c r="ER1319">
        <v>24.59</v>
      </c>
      <c r="ES1319">
        <v>24.59</v>
      </c>
      <c r="ET1319">
        <v>0</v>
      </c>
      <c r="EU1319">
        <v>0</v>
      </c>
      <c r="EV1319">
        <v>0</v>
      </c>
      <c r="EW1319">
        <v>0</v>
      </c>
      <c r="EX1319">
        <v>0</v>
      </c>
      <c r="EY1319">
        <v>0</v>
      </c>
      <c r="FQ1319">
        <v>0</v>
      </c>
      <c r="FR1319">
        <f t="shared" si="982"/>
        <v>0</v>
      </c>
      <c r="FS1319">
        <v>0</v>
      </c>
      <c r="FX1319">
        <v>0</v>
      </c>
      <c r="FY1319">
        <v>0</v>
      </c>
      <c r="GA1319" t="s">
        <v>3</v>
      </c>
      <c r="GD1319">
        <v>1</v>
      </c>
      <c r="GF1319">
        <v>-1143029035</v>
      </c>
      <c r="GG1319">
        <v>2</v>
      </c>
      <c r="GH1319">
        <v>1</v>
      </c>
      <c r="GI1319">
        <v>2</v>
      </c>
      <c r="GJ1319">
        <v>0</v>
      </c>
      <c r="GK1319">
        <v>0</v>
      </c>
      <c r="GL1319">
        <f t="shared" si="983"/>
        <v>0</v>
      </c>
      <c r="GM1319">
        <f t="shared" si="984"/>
        <v>2686.7</v>
      </c>
      <c r="GN1319">
        <f t="shared" si="985"/>
        <v>2686.7</v>
      </c>
      <c r="GO1319">
        <f t="shared" si="986"/>
        <v>0</v>
      </c>
      <c r="GP1319">
        <f t="shared" si="987"/>
        <v>0</v>
      </c>
      <c r="GR1319">
        <v>0</v>
      </c>
      <c r="GS1319">
        <v>3</v>
      </c>
      <c r="GT1319">
        <v>0</v>
      </c>
      <c r="GU1319" t="s">
        <v>3</v>
      </c>
      <c r="GV1319">
        <f t="shared" si="988"/>
        <v>0</v>
      </c>
      <c r="GW1319">
        <v>1</v>
      </c>
      <c r="GX1319">
        <f t="shared" si="989"/>
        <v>0</v>
      </c>
      <c r="HA1319">
        <v>0</v>
      </c>
      <c r="HB1319">
        <v>0</v>
      </c>
      <c r="HC1319">
        <f t="shared" si="990"/>
        <v>0</v>
      </c>
      <c r="HE1319" t="s">
        <v>3</v>
      </c>
      <c r="HF1319" t="s">
        <v>3</v>
      </c>
      <c r="IK1319">
        <v>0</v>
      </c>
    </row>
    <row r="1320" spans="1:245">
      <c r="A1320">
        <v>17</v>
      </c>
      <c r="B1320">
        <v>0</v>
      </c>
      <c r="E1320" t="s">
        <v>295</v>
      </c>
      <c r="F1320" t="s">
        <v>344</v>
      </c>
      <c r="G1320" t="s">
        <v>345</v>
      </c>
      <c r="H1320" t="s">
        <v>151</v>
      </c>
      <c r="I1320">
        <v>18</v>
      </c>
      <c r="J1320">
        <v>0</v>
      </c>
      <c r="O1320">
        <f t="shared" si="956"/>
        <v>245.79</v>
      </c>
      <c r="P1320">
        <f t="shared" si="957"/>
        <v>245.79</v>
      </c>
      <c r="Q1320">
        <f t="shared" si="958"/>
        <v>0</v>
      </c>
      <c r="R1320">
        <f t="shared" si="959"/>
        <v>0</v>
      </c>
      <c r="S1320">
        <f t="shared" si="960"/>
        <v>0</v>
      </c>
      <c r="T1320">
        <f t="shared" si="961"/>
        <v>0</v>
      </c>
      <c r="U1320">
        <f t="shared" si="962"/>
        <v>0</v>
      </c>
      <c r="V1320">
        <f t="shared" si="963"/>
        <v>0</v>
      </c>
      <c r="W1320">
        <f t="shared" si="964"/>
        <v>5.58</v>
      </c>
      <c r="X1320">
        <f t="shared" si="965"/>
        <v>0</v>
      </c>
      <c r="Y1320">
        <f t="shared" si="966"/>
        <v>0</v>
      </c>
      <c r="AA1320">
        <v>35806607</v>
      </c>
      <c r="AB1320">
        <f t="shared" si="967"/>
        <v>6.76</v>
      </c>
      <c r="AC1320">
        <f t="shared" si="968"/>
        <v>6.76</v>
      </c>
      <c r="AD1320">
        <f t="shared" si="993"/>
        <v>0</v>
      </c>
      <c r="AE1320">
        <f t="shared" si="994"/>
        <v>0</v>
      </c>
      <c r="AF1320">
        <f t="shared" si="995"/>
        <v>0</v>
      </c>
      <c r="AG1320">
        <f t="shared" si="969"/>
        <v>0</v>
      </c>
      <c r="AH1320">
        <f t="shared" si="996"/>
        <v>0</v>
      </c>
      <c r="AI1320">
        <f t="shared" si="997"/>
        <v>0</v>
      </c>
      <c r="AJ1320">
        <f t="shared" si="970"/>
        <v>0.31</v>
      </c>
      <c r="AK1320">
        <v>6.76</v>
      </c>
      <c r="AL1320">
        <v>6.76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0.31</v>
      </c>
      <c r="AT1320">
        <v>0</v>
      </c>
      <c r="AU1320">
        <v>0</v>
      </c>
      <c r="AV1320">
        <v>1</v>
      </c>
      <c r="AW1320">
        <v>1</v>
      </c>
      <c r="AZ1320">
        <v>1</v>
      </c>
      <c r="BA1320">
        <v>1</v>
      </c>
      <c r="BB1320">
        <v>1</v>
      </c>
      <c r="BC1320">
        <v>2.02</v>
      </c>
      <c r="BD1320" t="s">
        <v>3</v>
      </c>
      <c r="BE1320" t="s">
        <v>3</v>
      </c>
      <c r="BF1320" t="s">
        <v>3</v>
      </c>
      <c r="BG1320" t="s">
        <v>3</v>
      </c>
      <c r="BH1320">
        <v>3</v>
      </c>
      <c r="BI1320">
        <v>1</v>
      </c>
      <c r="BJ1320" t="s">
        <v>346</v>
      </c>
      <c r="BM1320">
        <v>500001</v>
      </c>
      <c r="BN1320">
        <v>0</v>
      </c>
      <c r="BO1320" t="s">
        <v>344</v>
      </c>
      <c r="BP1320">
        <v>1</v>
      </c>
      <c r="BQ1320">
        <v>8</v>
      </c>
      <c r="BR1320">
        <v>0</v>
      </c>
      <c r="BS1320">
        <v>1</v>
      </c>
      <c r="BT1320">
        <v>1</v>
      </c>
      <c r="BU1320">
        <v>1</v>
      </c>
      <c r="BV1320">
        <v>1</v>
      </c>
      <c r="BW1320">
        <v>1</v>
      </c>
      <c r="BX1320">
        <v>1</v>
      </c>
      <c r="BY1320" t="s">
        <v>3</v>
      </c>
      <c r="BZ1320">
        <v>0</v>
      </c>
      <c r="CA1320">
        <v>0</v>
      </c>
      <c r="CE1320">
        <v>0</v>
      </c>
      <c r="CF1320">
        <v>0</v>
      </c>
      <c r="CG1320">
        <v>0</v>
      </c>
      <c r="CM1320">
        <v>0</v>
      </c>
      <c r="CN1320" t="s">
        <v>3</v>
      </c>
      <c r="CO1320">
        <v>0</v>
      </c>
      <c r="CP1320">
        <f t="shared" si="971"/>
        <v>245.79</v>
      </c>
      <c r="CQ1320">
        <f t="shared" si="972"/>
        <v>13.655199999999999</v>
      </c>
      <c r="CR1320">
        <f t="shared" si="973"/>
        <v>0</v>
      </c>
      <c r="CS1320">
        <f t="shared" si="974"/>
        <v>0</v>
      </c>
      <c r="CT1320">
        <f t="shared" si="975"/>
        <v>0</v>
      </c>
      <c r="CU1320">
        <f t="shared" si="976"/>
        <v>0</v>
      </c>
      <c r="CV1320">
        <f t="shared" si="977"/>
        <v>0</v>
      </c>
      <c r="CW1320">
        <f t="shared" si="978"/>
        <v>0</v>
      </c>
      <c r="CX1320">
        <f t="shared" si="979"/>
        <v>0.31</v>
      </c>
      <c r="CY1320">
        <f t="shared" si="980"/>
        <v>0</v>
      </c>
      <c r="CZ1320">
        <f t="shared" si="981"/>
        <v>0</v>
      </c>
      <c r="DC1320" t="s">
        <v>3</v>
      </c>
      <c r="DD1320" t="s">
        <v>3</v>
      </c>
      <c r="DE1320" t="s">
        <v>3</v>
      </c>
      <c r="DF1320" t="s">
        <v>3</v>
      </c>
      <c r="DG1320" t="s">
        <v>3</v>
      </c>
      <c r="DH1320" t="s">
        <v>3</v>
      </c>
      <c r="DI1320" t="s">
        <v>3</v>
      </c>
      <c r="DJ1320" t="s">
        <v>3</v>
      </c>
      <c r="DK1320" t="s">
        <v>3</v>
      </c>
      <c r="DL1320" t="s">
        <v>3</v>
      </c>
      <c r="DM1320" t="s">
        <v>3</v>
      </c>
      <c r="DN1320">
        <v>0</v>
      </c>
      <c r="DO1320">
        <v>0</v>
      </c>
      <c r="DP1320">
        <v>1</v>
      </c>
      <c r="DQ1320">
        <v>1</v>
      </c>
      <c r="DU1320">
        <v>1003</v>
      </c>
      <c r="DV1320" t="s">
        <v>151</v>
      </c>
      <c r="DW1320" t="s">
        <v>151</v>
      </c>
      <c r="DX1320">
        <v>1</v>
      </c>
      <c r="DZ1320" t="s">
        <v>3</v>
      </c>
      <c r="EA1320" t="s">
        <v>3</v>
      </c>
      <c r="EB1320" t="s">
        <v>3</v>
      </c>
      <c r="EC1320" t="s">
        <v>3</v>
      </c>
      <c r="EE1320">
        <v>29085443</v>
      </c>
      <c r="EF1320">
        <v>8</v>
      </c>
      <c r="EG1320" t="s">
        <v>153</v>
      </c>
      <c r="EH1320">
        <v>0</v>
      </c>
      <c r="EI1320" t="s">
        <v>3</v>
      </c>
      <c r="EJ1320">
        <v>1</v>
      </c>
      <c r="EK1320">
        <v>500001</v>
      </c>
      <c r="EL1320" t="s">
        <v>154</v>
      </c>
      <c r="EM1320" t="s">
        <v>155</v>
      </c>
      <c r="EO1320" t="s">
        <v>3</v>
      </c>
      <c r="EQ1320">
        <v>0</v>
      </c>
      <c r="ER1320">
        <v>6.76</v>
      </c>
      <c r="ES1320">
        <v>6.76</v>
      </c>
      <c r="ET1320">
        <v>0</v>
      </c>
      <c r="EU1320">
        <v>0</v>
      </c>
      <c r="EV1320">
        <v>0</v>
      </c>
      <c r="EW1320">
        <v>0</v>
      </c>
      <c r="EX1320">
        <v>0</v>
      </c>
      <c r="EY1320">
        <v>0</v>
      </c>
      <c r="FQ1320">
        <v>0</v>
      </c>
      <c r="FR1320">
        <f t="shared" si="982"/>
        <v>0</v>
      </c>
      <c r="FS1320">
        <v>0</v>
      </c>
      <c r="FX1320">
        <v>0</v>
      </c>
      <c r="FY1320">
        <v>0</v>
      </c>
      <c r="GA1320" t="s">
        <v>3</v>
      </c>
      <c r="GD1320">
        <v>1</v>
      </c>
      <c r="GF1320">
        <v>426561494</v>
      </c>
      <c r="GG1320">
        <v>2</v>
      </c>
      <c r="GH1320">
        <v>1</v>
      </c>
      <c r="GI1320">
        <v>2</v>
      </c>
      <c r="GJ1320">
        <v>0</v>
      </c>
      <c r="GK1320">
        <v>0</v>
      </c>
      <c r="GL1320">
        <f t="shared" si="983"/>
        <v>0</v>
      </c>
      <c r="GM1320">
        <f t="shared" si="984"/>
        <v>245.79</v>
      </c>
      <c r="GN1320">
        <f t="shared" si="985"/>
        <v>245.79</v>
      </c>
      <c r="GO1320">
        <f t="shared" si="986"/>
        <v>0</v>
      </c>
      <c r="GP1320">
        <f t="shared" si="987"/>
        <v>0</v>
      </c>
      <c r="GR1320">
        <v>0</v>
      </c>
      <c r="GS1320">
        <v>3</v>
      </c>
      <c r="GT1320">
        <v>0</v>
      </c>
      <c r="GU1320" t="s">
        <v>3</v>
      </c>
      <c r="GV1320">
        <f t="shared" si="988"/>
        <v>0</v>
      </c>
      <c r="GW1320">
        <v>1</v>
      </c>
      <c r="GX1320">
        <f t="shared" si="989"/>
        <v>0</v>
      </c>
      <c r="HA1320">
        <v>0</v>
      </c>
      <c r="HB1320">
        <v>0</v>
      </c>
      <c r="HC1320">
        <f t="shared" si="990"/>
        <v>0</v>
      </c>
      <c r="HE1320" t="s">
        <v>3</v>
      </c>
      <c r="HF1320" t="s">
        <v>3</v>
      </c>
      <c r="IK1320">
        <v>0</v>
      </c>
    </row>
    <row r="1321" spans="1:245">
      <c r="A1321">
        <v>17</v>
      </c>
      <c r="B1321">
        <v>0</v>
      </c>
      <c r="E1321" t="s">
        <v>288</v>
      </c>
      <c r="F1321" t="s">
        <v>347</v>
      </c>
      <c r="G1321" t="s">
        <v>348</v>
      </c>
      <c r="H1321" t="s">
        <v>151</v>
      </c>
      <c r="I1321">
        <v>18</v>
      </c>
      <c r="J1321">
        <v>0</v>
      </c>
      <c r="O1321">
        <f t="shared" si="956"/>
        <v>390.01</v>
      </c>
      <c r="P1321">
        <f t="shared" si="957"/>
        <v>390.01</v>
      </c>
      <c r="Q1321">
        <f t="shared" si="958"/>
        <v>0</v>
      </c>
      <c r="R1321">
        <f t="shared" si="959"/>
        <v>0</v>
      </c>
      <c r="S1321">
        <f t="shared" si="960"/>
        <v>0</v>
      </c>
      <c r="T1321">
        <f t="shared" si="961"/>
        <v>0</v>
      </c>
      <c r="U1321">
        <f t="shared" si="962"/>
        <v>0</v>
      </c>
      <c r="V1321">
        <f t="shared" si="963"/>
        <v>0</v>
      </c>
      <c r="W1321">
        <f t="shared" si="964"/>
        <v>6.84</v>
      </c>
      <c r="X1321">
        <f t="shared" si="965"/>
        <v>0</v>
      </c>
      <c r="Y1321">
        <f t="shared" si="966"/>
        <v>0</v>
      </c>
      <c r="AA1321">
        <v>35806607</v>
      </c>
      <c r="AB1321">
        <f t="shared" si="967"/>
        <v>8.27</v>
      </c>
      <c r="AC1321">
        <f t="shared" si="968"/>
        <v>8.27</v>
      </c>
      <c r="AD1321">
        <f t="shared" si="993"/>
        <v>0</v>
      </c>
      <c r="AE1321">
        <f t="shared" si="994"/>
        <v>0</v>
      </c>
      <c r="AF1321">
        <f t="shared" si="995"/>
        <v>0</v>
      </c>
      <c r="AG1321">
        <f t="shared" si="969"/>
        <v>0</v>
      </c>
      <c r="AH1321">
        <f t="shared" si="996"/>
        <v>0</v>
      </c>
      <c r="AI1321">
        <f t="shared" si="997"/>
        <v>0</v>
      </c>
      <c r="AJ1321">
        <f t="shared" si="970"/>
        <v>0.38</v>
      </c>
      <c r="AK1321">
        <v>8.27</v>
      </c>
      <c r="AL1321">
        <v>8.27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0.38</v>
      </c>
      <c r="AT1321">
        <v>0</v>
      </c>
      <c r="AU1321">
        <v>0</v>
      </c>
      <c r="AV1321">
        <v>1</v>
      </c>
      <c r="AW1321">
        <v>1</v>
      </c>
      <c r="AZ1321">
        <v>1</v>
      </c>
      <c r="BA1321">
        <v>1</v>
      </c>
      <c r="BB1321">
        <v>1</v>
      </c>
      <c r="BC1321">
        <v>2.62</v>
      </c>
      <c r="BD1321" t="s">
        <v>3</v>
      </c>
      <c r="BE1321" t="s">
        <v>3</v>
      </c>
      <c r="BF1321" t="s">
        <v>3</v>
      </c>
      <c r="BG1321" t="s">
        <v>3</v>
      </c>
      <c r="BH1321">
        <v>3</v>
      </c>
      <c r="BI1321">
        <v>1</v>
      </c>
      <c r="BJ1321" t="s">
        <v>349</v>
      </c>
      <c r="BM1321">
        <v>500001</v>
      </c>
      <c r="BN1321">
        <v>0</v>
      </c>
      <c r="BO1321" t="s">
        <v>347</v>
      </c>
      <c r="BP1321">
        <v>1</v>
      </c>
      <c r="BQ1321">
        <v>8</v>
      </c>
      <c r="BR1321">
        <v>0</v>
      </c>
      <c r="BS1321">
        <v>1</v>
      </c>
      <c r="BT1321">
        <v>1</v>
      </c>
      <c r="BU1321">
        <v>1</v>
      </c>
      <c r="BV1321">
        <v>1</v>
      </c>
      <c r="BW1321">
        <v>1</v>
      </c>
      <c r="BX1321">
        <v>1</v>
      </c>
      <c r="BY1321" t="s">
        <v>3</v>
      </c>
      <c r="BZ1321">
        <v>0</v>
      </c>
      <c r="CA1321">
        <v>0</v>
      </c>
      <c r="CE1321">
        <v>0</v>
      </c>
      <c r="CF1321">
        <v>0</v>
      </c>
      <c r="CG1321">
        <v>0</v>
      </c>
      <c r="CM1321">
        <v>0</v>
      </c>
      <c r="CN1321" t="s">
        <v>3</v>
      </c>
      <c r="CO1321">
        <v>0</v>
      </c>
      <c r="CP1321">
        <f t="shared" si="971"/>
        <v>390.01</v>
      </c>
      <c r="CQ1321">
        <f t="shared" si="972"/>
        <v>21.667400000000001</v>
      </c>
      <c r="CR1321">
        <f t="shared" si="973"/>
        <v>0</v>
      </c>
      <c r="CS1321">
        <f t="shared" si="974"/>
        <v>0</v>
      </c>
      <c r="CT1321">
        <f t="shared" si="975"/>
        <v>0</v>
      </c>
      <c r="CU1321">
        <f t="shared" si="976"/>
        <v>0</v>
      </c>
      <c r="CV1321">
        <f t="shared" si="977"/>
        <v>0</v>
      </c>
      <c r="CW1321">
        <f t="shared" si="978"/>
        <v>0</v>
      </c>
      <c r="CX1321">
        <f t="shared" si="979"/>
        <v>0.38</v>
      </c>
      <c r="CY1321">
        <f t="shared" si="980"/>
        <v>0</v>
      </c>
      <c r="CZ1321">
        <f t="shared" si="981"/>
        <v>0</v>
      </c>
      <c r="DC1321" t="s">
        <v>3</v>
      </c>
      <c r="DD1321" t="s">
        <v>3</v>
      </c>
      <c r="DE1321" t="s">
        <v>3</v>
      </c>
      <c r="DF1321" t="s">
        <v>3</v>
      </c>
      <c r="DG1321" t="s">
        <v>3</v>
      </c>
      <c r="DH1321" t="s">
        <v>3</v>
      </c>
      <c r="DI1321" t="s">
        <v>3</v>
      </c>
      <c r="DJ1321" t="s">
        <v>3</v>
      </c>
      <c r="DK1321" t="s">
        <v>3</v>
      </c>
      <c r="DL1321" t="s">
        <v>3</v>
      </c>
      <c r="DM1321" t="s">
        <v>3</v>
      </c>
      <c r="DN1321">
        <v>0</v>
      </c>
      <c r="DO1321">
        <v>0</v>
      </c>
      <c r="DP1321">
        <v>1</v>
      </c>
      <c r="DQ1321">
        <v>1</v>
      </c>
      <c r="DU1321">
        <v>1003</v>
      </c>
      <c r="DV1321" t="s">
        <v>151</v>
      </c>
      <c r="DW1321" t="s">
        <v>151</v>
      </c>
      <c r="DX1321">
        <v>1</v>
      </c>
      <c r="DZ1321" t="s">
        <v>3</v>
      </c>
      <c r="EA1321" t="s">
        <v>3</v>
      </c>
      <c r="EB1321" t="s">
        <v>3</v>
      </c>
      <c r="EC1321" t="s">
        <v>3</v>
      </c>
      <c r="EE1321">
        <v>29085443</v>
      </c>
      <c r="EF1321">
        <v>8</v>
      </c>
      <c r="EG1321" t="s">
        <v>153</v>
      </c>
      <c r="EH1321">
        <v>0</v>
      </c>
      <c r="EI1321" t="s">
        <v>3</v>
      </c>
      <c r="EJ1321">
        <v>1</v>
      </c>
      <c r="EK1321">
        <v>500001</v>
      </c>
      <c r="EL1321" t="s">
        <v>154</v>
      </c>
      <c r="EM1321" t="s">
        <v>155</v>
      </c>
      <c r="EO1321" t="s">
        <v>3</v>
      </c>
      <c r="EQ1321">
        <v>0</v>
      </c>
      <c r="ER1321">
        <v>8.27</v>
      </c>
      <c r="ES1321">
        <v>8.27</v>
      </c>
      <c r="ET1321">
        <v>0</v>
      </c>
      <c r="EU1321">
        <v>0</v>
      </c>
      <c r="EV1321">
        <v>0</v>
      </c>
      <c r="EW1321">
        <v>0</v>
      </c>
      <c r="EX1321">
        <v>0</v>
      </c>
      <c r="EY1321">
        <v>0</v>
      </c>
      <c r="FQ1321">
        <v>0</v>
      </c>
      <c r="FR1321">
        <f t="shared" si="982"/>
        <v>0</v>
      </c>
      <c r="FS1321">
        <v>0</v>
      </c>
      <c r="FX1321">
        <v>0</v>
      </c>
      <c r="FY1321">
        <v>0</v>
      </c>
      <c r="GA1321" t="s">
        <v>3</v>
      </c>
      <c r="GD1321">
        <v>1</v>
      </c>
      <c r="GF1321">
        <v>987958059</v>
      </c>
      <c r="GG1321">
        <v>2</v>
      </c>
      <c r="GH1321">
        <v>1</v>
      </c>
      <c r="GI1321">
        <v>2</v>
      </c>
      <c r="GJ1321">
        <v>0</v>
      </c>
      <c r="GK1321">
        <v>0</v>
      </c>
      <c r="GL1321">
        <f t="shared" si="983"/>
        <v>0</v>
      </c>
      <c r="GM1321">
        <f t="shared" si="984"/>
        <v>390.01</v>
      </c>
      <c r="GN1321">
        <f t="shared" si="985"/>
        <v>390.01</v>
      </c>
      <c r="GO1321">
        <f t="shared" si="986"/>
        <v>0</v>
      </c>
      <c r="GP1321">
        <f t="shared" si="987"/>
        <v>0</v>
      </c>
      <c r="GR1321">
        <v>0</v>
      </c>
      <c r="GS1321">
        <v>3</v>
      </c>
      <c r="GT1321">
        <v>0</v>
      </c>
      <c r="GU1321" t="s">
        <v>3</v>
      </c>
      <c r="GV1321">
        <f t="shared" si="988"/>
        <v>0</v>
      </c>
      <c r="GW1321">
        <v>1</v>
      </c>
      <c r="GX1321">
        <f t="shared" si="989"/>
        <v>0</v>
      </c>
      <c r="HA1321">
        <v>0</v>
      </c>
      <c r="HB1321">
        <v>0</v>
      </c>
      <c r="HC1321">
        <f t="shared" si="990"/>
        <v>0</v>
      </c>
      <c r="HE1321" t="s">
        <v>3</v>
      </c>
      <c r="HF1321" t="s">
        <v>3</v>
      </c>
      <c r="IK1321">
        <v>0</v>
      </c>
    </row>
    <row r="1322" spans="1:245">
      <c r="A1322">
        <v>17</v>
      </c>
      <c r="B1322">
        <v>0</v>
      </c>
      <c r="E1322" t="s">
        <v>229</v>
      </c>
      <c r="F1322" t="s">
        <v>350</v>
      </c>
      <c r="G1322" t="s">
        <v>351</v>
      </c>
      <c r="H1322" t="s">
        <v>61</v>
      </c>
      <c r="I1322">
        <f>ROUND(25/100,9)</f>
        <v>0.25</v>
      </c>
      <c r="J1322">
        <v>0</v>
      </c>
      <c r="O1322">
        <f t="shared" si="956"/>
        <v>13.8</v>
      </c>
      <c r="P1322">
        <f t="shared" si="957"/>
        <v>13.8</v>
      </c>
      <c r="Q1322">
        <f t="shared" si="958"/>
        <v>0</v>
      </c>
      <c r="R1322">
        <f t="shared" si="959"/>
        <v>0</v>
      </c>
      <c r="S1322">
        <f t="shared" si="960"/>
        <v>0</v>
      </c>
      <c r="T1322">
        <f t="shared" si="961"/>
        <v>0</v>
      </c>
      <c r="U1322">
        <f t="shared" si="962"/>
        <v>0</v>
      </c>
      <c r="V1322">
        <f t="shared" si="963"/>
        <v>0</v>
      </c>
      <c r="W1322">
        <f t="shared" si="964"/>
        <v>0.99</v>
      </c>
      <c r="X1322">
        <f t="shared" si="965"/>
        <v>0</v>
      </c>
      <c r="Y1322">
        <f t="shared" si="966"/>
        <v>0</v>
      </c>
      <c r="AA1322">
        <v>35806607</v>
      </c>
      <c r="AB1322">
        <f t="shared" si="967"/>
        <v>86.24</v>
      </c>
      <c r="AC1322">
        <f t="shared" si="968"/>
        <v>86.24</v>
      </c>
      <c r="AD1322">
        <f t="shared" si="993"/>
        <v>0</v>
      </c>
      <c r="AE1322">
        <f t="shared" si="994"/>
        <v>0</v>
      </c>
      <c r="AF1322">
        <f t="shared" si="995"/>
        <v>0</v>
      </c>
      <c r="AG1322">
        <f t="shared" si="969"/>
        <v>0</v>
      </c>
      <c r="AH1322">
        <f t="shared" si="996"/>
        <v>0</v>
      </c>
      <c r="AI1322">
        <f t="shared" si="997"/>
        <v>0</v>
      </c>
      <c r="AJ1322">
        <f t="shared" si="970"/>
        <v>3.95</v>
      </c>
      <c r="AK1322">
        <v>86.24</v>
      </c>
      <c r="AL1322">
        <v>86.24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3.95</v>
      </c>
      <c r="AT1322">
        <v>0</v>
      </c>
      <c r="AU1322">
        <v>0</v>
      </c>
      <c r="AV1322">
        <v>1</v>
      </c>
      <c r="AW1322">
        <v>1</v>
      </c>
      <c r="AZ1322">
        <v>1</v>
      </c>
      <c r="BA1322">
        <v>1</v>
      </c>
      <c r="BB1322">
        <v>1</v>
      </c>
      <c r="BC1322">
        <v>0.64</v>
      </c>
      <c r="BD1322" t="s">
        <v>3</v>
      </c>
      <c r="BE1322" t="s">
        <v>3</v>
      </c>
      <c r="BF1322" t="s">
        <v>3</v>
      </c>
      <c r="BG1322" t="s">
        <v>3</v>
      </c>
      <c r="BH1322">
        <v>3</v>
      </c>
      <c r="BI1322">
        <v>1</v>
      </c>
      <c r="BJ1322" t="s">
        <v>352</v>
      </c>
      <c r="BM1322">
        <v>500001</v>
      </c>
      <c r="BN1322">
        <v>0</v>
      </c>
      <c r="BO1322" t="s">
        <v>350</v>
      </c>
      <c r="BP1322">
        <v>1</v>
      </c>
      <c r="BQ1322">
        <v>8</v>
      </c>
      <c r="BR1322">
        <v>0</v>
      </c>
      <c r="BS1322">
        <v>1</v>
      </c>
      <c r="BT1322">
        <v>1</v>
      </c>
      <c r="BU1322">
        <v>1</v>
      </c>
      <c r="BV1322">
        <v>1</v>
      </c>
      <c r="BW1322">
        <v>1</v>
      </c>
      <c r="BX1322">
        <v>1</v>
      </c>
      <c r="BY1322" t="s">
        <v>3</v>
      </c>
      <c r="BZ1322">
        <v>0</v>
      </c>
      <c r="CA1322">
        <v>0</v>
      </c>
      <c r="CE1322">
        <v>0</v>
      </c>
      <c r="CF1322">
        <v>0</v>
      </c>
      <c r="CG1322">
        <v>0</v>
      </c>
      <c r="CM1322">
        <v>0</v>
      </c>
      <c r="CN1322" t="s">
        <v>3</v>
      </c>
      <c r="CO1322">
        <v>0</v>
      </c>
      <c r="CP1322">
        <f t="shared" si="971"/>
        <v>13.8</v>
      </c>
      <c r="CQ1322">
        <f t="shared" si="972"/>
        <v>55.193599999999996</v>
      </c>
      <c r="CR1322">
        <f t="shared" si="973"/>
        <v>0</v>
      </c>
      <c r="CS1322">
        <f t="shared" si="974"/>
        <v>0</v>
      </c>
      <c r="CT1322">
        <f t="shared" si="975"/>
        <v>0</v>
      </c>
      <c r="CU1322">
        <f t="shared" si="976"/>
        <v>0</v>
      </c>
      <c r="CV1322">
        <f t="shared" si="977"/>
        <v>0</v>
      </c>
      <c r="CW1322">
        <f t="shared" si="978"/>
        <v>0</v>
      </c>
      <c r="CX1322">
        <f t="shared" si="979"/>
        <v>3.95</v>
      </c>
      <c r="CY1322">
        <f t="shared" si="980"/>
        <v>0</v>
      </c>
      <c r="CZ1322">
        <f t="shared" si="981"/>
        <v>0</v>
      </c>
      <c r="DC1322" t="s">
        <v>3</v>
      </c>
      <c r="DD1322" t="s">
        <v>3</v>
      </c>
      <c r="DE1322" t="s">
        <v>3</v>
      </c>
      <c r="DF1322" t="s">
        <v>3</v>
      </c>
      <c r="DG1322" t="s">
        <v>3</v>
      </c>
      <c r="DH1322" t="s">
        <v>3</v>
      </c>
      <c r="DI1322" t="s">
        <v>3</v>
      </c>
      <c r="DJ1322" t="s">
        <v>3</v>
      </c>
      <c r="DK1322" t="s">
        <v>3</v>
      </c>
      <c r="DL1322" t="s">
        <v>3</v>
      </c>
      <c r="DM1322" t="s">
        <v>3</v>
      </c>
      <c r="DN1322">
        <v>0</v>
      </c>
      <c r="DO1322">
        <v>0</v>
      </c>
      <c r="DP1322">
        <v>1</v>
      </c>
      <c r="DQ1322">
        <v>1</v>
      </c>
      <c r="DU1322">
        <v>1010</v>
      </c>
      <c r="DV1322" t="s">
        <v>61</v>
      </c>
      <c r="DW1322" t="s">
        <v>61</v>
      </c>
      <c r="DX1322">
        <v>100</v>
      </c>
      <c r="DZ1322" t="s">
        <v>3</v>
      </c>
      <c r="EA1322" t="s">
        <v>3</v>
      </c>
      <c r="EB1322" t="s">
        <v>3</v>
      </c>
      <c r="EC1322" t="s">
        <v>3</v>
      </c>
      <c r="EE1322">
        <v>29085443</v>
      </c>
      <c r="EF1322">
        <v>8</v>
      </c>
      <c r="EG1322" t="s">
        <v>153</v>
      </c>
      <c r="EH1322">
        <v>0</v>
      </c>
      <c r="EI1322" t="s">
        <v>3</v>
      </c>
      <c r="EJ1322">
        <v>1</v>
      </c>
      <c r="EK1322">
        <v>500001</v>
      </c>
      <c r="EL1322" t="s">
        <v>154</v>
      </c>
      <c r="EM1322" t="s">
        <v>155</v>
      </c>
      <c r="EO1322" t="s">
        <v>3</v>
      </c>
      <c r="EQ1322">
        <v>0</v>
      </c>
      <c r="ER1322">
        <v>86.24</v>
      </c>
      <c r="ES1322">
        <v>86.24</v>
      </c>
      <c r="ET1322">
        <v>0</v>
      </c>
      <c r="EU1322">
        <v>0</v>
      </c>
      <c r="EV1322">
        <v>0</v>
      </c>
      <c r="EW1322">
        <v>0</v>
      </c>
      <c r="EX1322">
        <v>0</v>
      </c>
      <c r="EY1322">
        <v>0</v>
      </c>
      <c r="FQ1322">
        <v>0</v>
      </c>
      <c r="FR1322">
        <f t="shared" si="982"/>
        <v>0</v>
      </c>
      <c r="FS1322">
        <v>0</v>
      </c>
      <c r="FX1322">
        <v>0</v>
      </c>
      <c r="FY1322">
        <v>0</v>
      </c>
      <c r="GA1322" t="s">
        <v>3</v>
      </c>
      <c r="GD1322">
        <v>1</v>
      </c>
      <c r="GF1322">
        <v>-228248654</v>
      </c>
      <c r="GG1322">
        <v>2</v>
      </c>
      <c r="GH1322">
        <v>1</v>
      </c>
      <c r="GI1322">
        <v>2</v>
      </c>
      <c r="GJ1322">
        <v>0</v>
      </c>
      <c r="GK1322">
        <v>0</v>
      </c>
      <c r="GL1322">
        <f t="shared" si="983"/>
        <v>0</v>
      </c>
      <c r="GM1322">
        <f t="shared" si="984"/>
        <v>13.8</v>
      </c>
      <c r="GN1322">
        <f t="shared" si="985"/>
        <v>13.8</v>
      </c>
      <c r="GO1322">
        <f t="shared" si="986"/>
        <v>0</v>
      </c>
      <c r="GP1322">
        <f t="shared" si="987"/>
        <v>0</v>
      </c>
      <c r="GR1322">
        <v>0</v>
      </c>
      <c r="GS1322">
        <v>3</v>
      </c>
      <c r="GT1322">
        <v>0</v>
      </c>
      <c r="GU1322" t="s">
        <v>3</v>
      </c>
      <c r="GV1322">
        <f t="shared" si="988"/>
        <v>0</v>
      </c>
      <c r="GW1322">
        <v>1</v>
      </c>
      <c r="GX1322">
        <f t="shared" si="989"/>
        <v>0</v>
      </c>
      <c r="HA1322">
        <v>0</v>
      </c>
      <c r="HB1322">
        <v>0</v>
      </c>
      <c r="HC1322">
        <f t="shared" si="990"/>
        <v>0</v>
      </c>
      <c r="HE1322" t="s">
        <v>3</v>
      </c>
      <c r="HF1322" t="s">
        <v>3</v>
      </c>
      <c r="IK1322">
        <v>0</v>
      </c>
    </row>
    <row r="1323" spans="1:245">
      <c r="A1323">
        <v>17</v>
      </c>
      <c r="B1323">
        <v>0</v>
      </c>
      <c r="C1323">
        <f>ROW(SmtRes!A1522)</f>
        <v>1522</v>
      </c>
      <c r="D1323">
        <f>ROW(EtalonRes!A1505)</f>
        <v>1505</v>
      </c>
      <c r="E1323" t="s">
        <v>234</v>
      </c>
      <c r="F1323" t="s">
        <v>353</v>
      </c>
      <c r="G1323" t="s">
        <v>354</v>
      </c>
      <c r="H1323" t="s">
        <v>355</v>
      </c>
      <c r="I1323">
        <f>ROUND(4/100,9)</f>
        <v>0.04</v>
      </c>
      <c r="J1323">
        <v>0</v>
      </c>
      <c r="O1323">
        <f t="shared" si="956"/>
        <v>537.67999999999995</v>
      </c>
      <c r="P1323">
        <f t="shared" si="957"/>
        <v>0</v>
      </c>
      <c r="Q1323">
        <f t="shared" si="958"/>
        <v>0</v>
      </c>
      <c r="R1323">
        <f t="shared" si="959"/>
        <v>0</v>
      </c>
      <c r="S1323">
        <f t="shared" si="960"/>
        <v>537.67999999999995</v>
      </c>
      <c r="T1323">
        <f t="shared" si="961"/>
        <v>0</v>
      </c>
      <c r="U1323">
        <f t="shared" si="962"/>
        <v>1.4612000000000001</v>
      </c>
      <c r="V1323">
        <f t="shared" si="963"/>
        <v>0</v>
      </c>
      <c r="W1323">
        <f t="shared" si="964"/>
        <v>0</v>
      </c>
      <c r="X1323">
        <f t="shared" si="965"/>
        <v>430.14</v>
      </c>
      <c r="Y1323">
        <f t="shared" si="966"/>
        <v>198.94</v>
      </c>
      <c r="AA1323">
        <v>35806607</v>
      </c>
      <c r="AB1323">
        <f t="shared" si="967"/>
        <v>405.12</v>
      </c>
      <c r="AC1323">
        <f t="shared" si="968"/>
        <v>0</v>
      </c>
      <c r="AD1323">
        <f t="shared" si="993"/>
        <v>0</v>
      </c>
      <c r="AE1323">
        <f t="shared" si="994"/>
        <v>0</v>
      </c>
      <c r="AF1323">
        <f t="shared" si="995"/>
        <v>405.12</v>
      </c>
      <c r="AG1323">
        <f t="shared" si="969"/>
        <v>0</v>
      </c>
      <c r="AH1323">
        <f t="shared" si="996"/>
        <v>36.53</v>
      </c>
      <c r="AI1323">
        <f t="shared" si="997"/>
        <v>0</v>
      </c>
      <c r="AJ1323">
        <f t="shared" si="970"/>
        <v>0</v>
      </c>
      <c r="AK1323">
        <v>405.12</v>
      </c>
      <c r="AL1323">
        <v>0</v>
      </c>
      <c r="AM1323">
        <v>0</v>
      </c>
      <c r="AN1323">
        <v>0</v>
      </c>
      <c r="AO1323">
        <v>405.12</v>
      </c>
      <c r="AP1323">
        <v>0</v>
      </c>
      <c r="AQ1323">
        <v>36.53</v>
      </c>
      <c r="AR1323">
        <v>0</v>
      </c>
      <c r="AS1323">
        <v>0</v>
      </c>
      <c r="AT1323">
        <v>80</v>
      </c>
      <c r="AU1323">
        <v>37</v>
      </c>
      <c r="AV1323">
        <v>1</v>
      </c>
      <c r="AW1323">
        <v>1</v>
      </c>
      <c r="AZ1323">
        <v>1</v>
      </c>
      <c r="BA1323">
        <v>33.18</v>
      </c>
      <c r="BB1323">
        <v>1</v>
      </c>
      <c r="BC1323">
        <v>1</v>
      </c>
      <c r="BD1323" t="s">
        <v>3</v>
      </c>
      <c r="BE1323" t="s">
        <v>3</v>
      </c>
      <c r="BF1323" t="s">
        <v>3</v>
      </c>
      <c r="BG1323" t="s">
        <v>3</v>
      </c>
      <c r="BH1323">
        <v>0</v>
      </c>
      <c r="BI1323">
        <v>1</v>
      </c>
      <c r="BJ1323" t="s">
        <v>356</v>
      </c>
      <c r="BM1323">
        <v>15001</v>
      </c>
      <c r="BN1323">
        <v>0</v>
      </c>
      <c r="BO1323" t="s">
        <v>353</v>
      </c>
      <c r="BP1323">
        <v>1</v>
      </c>
      <c r="BQ1323">
        <v>2</v>
      </c>
      <c r="BR1323">
        <v>0</v>
      </c>
      <c r="BS1323">
        <v>33.18</v>
      </c>
      <c r="BT1323">
        <v>1</v>
      </c>
      <c r="BU1323">
        <v>1</v>
      </c>
      <c r="BV1323">
        <v>1</v>
      </c>
      <c r="BW1323">
        <v>1</v>
      </c>
      <c r="BX1323">
        <v>1</v>
      </c>
      <c r="BY1323" t="s">
        <v>3</v>
      </c>
      <c r="BZ1323">
        <v>105</v>
      </c>
      <c r="CA1323">
        <v>55</v>
      </c>
      <c r="CE1323">
        <v>0</v>
      </c>
      <c r="CF1323">
        <v>0</v>
      </c>
      <c r="CG1323">
        <v>0</v>
      </c>
      <c r="CM1323">
        <v>0</v>
      </c>
      <c r="CN1323" t="s">
        <v>3</v>
      </c>
      <c r="CO1323">
        <v>0</v>
      </c>
      <c r="CP1323">
        <f t="shared" si="971"/>
        <v>537.67999999999995</v>
      </c>
      <c r="CQ1323">
        <f t="shared" si="972"/>
        <v>0</v>
      </c>
      <c r="CR1323">
        <f t="shared" si="973"/>
        <v>0</v>
      </c>
      <c r="CS1323">
        <f t="shared" si="974"/>
        <v>0</v>
      </c>
      <c r="CT1323">
        <f t="shared" si="975"/>
        <v>13441.881600000001</v>
      </c>
      <c r="CU1323">
        <f t="shared" si="976"/>
        <v>0</v>
      </c>
      <c r="CV1323">
        <f t="shared" si="977"/>
        <v>36.53</v>
      </c>
      <c r="CW1323">
        <f t="shared" si="978"/>
        <v>0</v>
      </c>
      <c r="CX1323">
        <f t="shared" si="979"/>
        <v>0</v>
      </c>
      <c r="CY1323">
        <f t="shared" si="980"/>
        <v>430.14399999999995</v>
      </c>
      <c r="CZ1323">
        <f t="shared" si="981"/>
        <v>198.94159999999999</v>
      </c>
      <c r="DC1323" t="s">
        <v>3</v>
      </c>
      <c r="DD1323" t="s">
        <v>3</v>
      </c>
      <c r="DE1323" t="s">
        <v>3</v>
      </c>
      <c r="DF1323" t="s">
        <v>3</v>
      </c>
      <c r="DG1323" t="s">
        <v>3</v>
      </c>
      <c r="DH1323" t="s">
        <v>3</v>
      </c>
      <c r="DI1323" t="s">
        <v>3</v>
      </c>
      <c r="DJ1323" t="s">
        <v>3</v>
      </c>
      <c r="DK1323" t="s">
        <v>3</v>
      </c>
      <c r="DL1323" t="s">
        <v>3</v>
      </c>
      <c r="DM1323" t="s">
        <v>3</v>
      </c>
      <c r="DN1323">
        <v>0</v>
      </c>
      <c r="DO1323">
        <v>0</v>
      </c>
      <c r="DP1323">
        <v>1</v>
      </c>
      <c r="DQ1323">
        <v>1</v>
      </c>
      <c r="DU1323">
        <v>1013</v>
      </c>
      <c r="DV1323" t="s">
        <v>355</v>
      </c>
      <c r="DW1323" t="s">
        <v>355</v>
      </c>
      <c r="DX1323">
        <v>1</v>
      </c>
      <c r="DZ1323" t="s">
        <v>3</v>
      </c>
      <c r="EA1323" t="s">
        <v>3</v>
      </c>
      <c r="EB1323" t="s">
        <v>3</v>
      </c>
      <c r="EC1323" t="s">
        <v>3</v>
      </c>
      <c r="EE1323">
        <v>29085536</v>
      </c>
      <c r="EF1323">
        <v>2</v>
      </c>
      <c r="EG1323" t="s">
        <v>145</v>
      </c>
      <c r="EH1323">
        <v>0</v>
      </c>
      <c r="EI1323" t="s">
        <v>3</v>
      </c>
      <c r="EJ1323">
        <v>1</v>
      </c>
      <c r="EK1323">
        <v>15001</v>
      </c>
      <c r="EL1323" t="s">
        <v>160</v>
      </c>
      <c r="EM1323" t="s">
        <v>161</v>
      </c>
      <c r="EO1323" t="s">
        <v>3</v>
      </c>
      <c r="EQ1323">
        <v>0</v>
      </c>
      <c r="ER1323">
        <v>405.12</v>
      </c>
      <c r="ES1323">
        <v>0</v>
      </c>
      <c r="ET1323">
        <v>0</v>
      </c>
      <c r="EU1323">
        <v>0</v>
      </c>
      <c r="EV1323">
        <v>405.12</v>
      </c>
      <c r="EW1323">
        <v>36.53</v>
      </c>
      <c r="EX1323">
        <v>0</v>
      </c>
      <c r="EY1323">
        <v>0</v>
      </c>
      <c r="FQ1323">
        <v>0</v>
      </c>
      <c r="FR1323">
        <f t="shared" si="982"/>
        <v>0</v>
      </c>
      <c r="FS1323">
        <v>0</v>
      </c>
      <c r="FT1323" t="s">
        <v>148</v>
      </c>
      <c r="FU1323" t="s">
        <v>24</v>
      </c>
      <c r="FV1323" t="s">
        <v>24</v>
      </c>
      <c r="FW1323" t="s">
        <v>25</v>
      </c>
      <c r="FX1323">
        <v>94.5</v>
      </c>
      <c r="FY1323">
        <v>46.75</v>
      </c>
      <c r="GA1323" t="s">
        <v>3</v>
      </c>
      <c r="GD1323">
        <v>1</v>
      </c>
      <c r="GF1323">
        <v>-1280480835</v>
      </c>
      <c r="GG1323">
        <v>2</v>
      </c>
      <c r="GH1323">
        <v>1</v>
      </c>
      <c r="GI1323">
        <v>2</v>
      </c>
      <c r="GJ1323">
        <v>0</v>
      </c>
      <c r="GK1323">
        <v>0</v>
      </c>
      <c r="GL1323">
        <f t="shared" si="983"/>
        <v>0</v>
      </c>
      <c r="GM1323">
        <f t="shared" si="984"/>
        <v>1166.76</v>
      </c>
      <c r="GN1323">
        <f t="shared" si="985"/>
        <v>1166.76</v>
      </c>
      <c r="GO1323">
        <f t="shared" si="986"/>
        <v>0</v>
      </c>
      <c r="GP1323">
        <f t="shared" si="987"/>
        <v>0</v>
      </c>
      <c r="GR1323">
        <v>0</v>
      </c>
      <c r="GS1323">
        <v>3</v>
      </c>
      <c r="GT1323">
        <v>0</v>
      </c>
      <c r="GU1323" t="s">
        <v>3</v>
      </c>
      <c r="GV1323">
        <f t="shared" si="988"/>
        <v>0</v>
      </c>
      <c r="GW1323">
        <v>1</v>
      </c>
      <c r="GX1323">
        <f t="shared" si="989"/>
        <v>0</v>
      </c>
      <c r="HA1323">
        <v>0</v>
      </c>
      <c r="HB1323">
        <v>0</v>
      </c>
      <c r="HC1323">
        <f t="shared" si="990"/>
        <v>0</v>
      </c>
      <c r="HE1323" t="s">
        <v>3</v>
      </c>
      <c r="HF1323" t="s">
        <v>3</v>
      </c>
      <c r="IK1323">
        <v>0</v>
      </c>
    </row>
    <row r="1324" spans="1:245">
      <c r="A1324">
        <v>17</v>
      </c>
      <c r="B1324">
        <v>0</v>
      </c>
      <c r="C1324">
        <f>ROW(SmtRes!A1528)</f>
        <v>1528</v>
      </c>
      <c r="D1324">
        <f>ROW(EtalonRes!A1511)</f>
        <v>1511</v>
      </c>
      <c r="E1324" t="s">
        <v>238</v>
      </c>
      <c r="F1324" t="s">
        <v>277</v>
      </c>
      <c r="G1324" t="s">
        <v>278</v>
      </c>
      <c r="H1324" t="s">
        <v>61</v>
      </c>
      <c r="I1324">
        <f>ROUND(4/100,9)</f>
        <v>0.04</v>
      </c>
      <c r="J1324">
        <v>0</v>
      </c>
      <c r="O1324">
        <f t="shared" si="956"/>
        <v>1316.03</v>
      </c>
      <c r="P1324">
        <f t="shared" si="957"/>
        <v>56.79</v>
      </c>
      <c r="Q1324">
        <f t="shared" si="958"/>
        <v>16.38</v>
      </c>
      <c r="R1324">
        <f t="shared" si="959"/>
        <v>3.58</v>
      </c>
      <c r="S1324">
        <f t="shared" si="960"/>
        <v>1242.8599999999999</v>
      </c>
      <c r="T1324">
        <f t="shared" si="961"/>
        <v>0</v>
      </c>
      <c r="U1324">
        <f t="shared" si="962"/>
        <v>3.7760000000000002</v>
      </c>
      <c r="V1324">
        <f t="shared" si="963"/>
        <v>8.0000000000000002E-3</v>
      </c>
      <c r="W1324">
        <f t="shared" si="964"/>
        <v>0</v>
      </c>
      <c r="X1324">
        <f t="shared" si="965"/>
        <v>1009.62</v>
      </c>
      <c r="Y1324">
        <f t="shared" si="966"/>
        <v>648.15</v>
      </c>
      <c r="AA1324">
        <v>35806607</v>
      </c>
      <c r="AB1324">
        <f t="shared" si="967"/>
        <v>1101.54</v>
      </c>
      <c r="AC1324">
        <f t="shared" si="968"/>
        <v>120.73</v>
      </c>
      <c r="AD1324">
        <f t="shared" si="993"/>
        <v>44.36</v>
      </c>
      <c r="AE1324">
        <f t="shared" si="994"/>
        <v>2.7</v>
      </c>
      <c r="AF1324">
        <f t="shared" si="995"/>
        <v>936.45</v>
      </c>
      <c r="AG1324">
        <f t="shared" si="969"/>
        <v>0</v>
      </c>
      <c r="AH1324">
        <f t="shared" si="996"/>
        <v>94.4</v>
      </c>
      <c r="AI1324">
        <f t="shared" si="997"/>
        <v>0.2</v>
      </c>
      <c r="AJ1324">
        <f t="shared" si="970"/>
        <v>0</v>
      </c>
      <c r="AK1324">
        <v>1101.54</v>
      </c>
      <c r="AL1324">
        <v>120.73</v>
      </c>
      <c r="AM1324">
        <v>44.36</v>
      </c>
      <c r="AN1324">
        <v>2.7</v>
      </c>
      <c r="AO1324">
        <v>936.45</v>
      </c>
      <c r="AP1324">
        <v>0</v>
      </c>
      <c r="AQ1324">
        <v>94.4</v>
      </c>
      <c r="AR1324">
        <v>0.2</v>
      </c>
      <c r="AS1324">
        <v>0</v>
      </c>
      <c r="AT1324">
        <v>81</v>
      </c>
      <c r="AU1324">
        <v>52</v>
      </c>
      <c r="AV1324">
        <v>1</v>
      </c>
      <c r="AW1324">
        <v>1</v>
      </c>
      <c r="AZ1324">
        <v>1</v>
      </c>
      <c r="BA1324">
        <v>33.18</v>
      </c>
      <c r="BB1324">
        <v>9.23</v>
      </c>
      <c r="BC1324">
        <v>11.76</v>
      </c>
      <c r="BD1324" t="s">
        <v>3</v>
      </c>
      <c r="BE1324" t="s">
        <v>3</v>
      </c>
      <c r="BF1324" t="s">
        <v>3</v>
      </c>
      <c r="BG1324" t="s">
        <v>3</v>
      </c>
      <c r="BH1324">
        <v>0</v>
      </c>
      <c r="BI1324">
        <v>2</v>
      </c>
      <c r="BJ1324" t="s">
        <v>357</v>
      </c>
      <c r="BM1324">
        <v>108001</v>
      </c>
      <c r="BN1324">
        <v>0</v>
      </c>
      <c r="BO1324" t="s">
        <v>277</v>
      </c>
      <c r="BP1324">
        <v>1</v>
      </c>
      <c r="BQ1324">
        <v>3</v>
      </c>
      <c r="BR1324">
        <v>0</v>
      </c>
      <c r="BS1324">
        <v>33.18</v>
      </c>
      <c r="BT1324">
        <v>1</v>
      </c>
      <c r="BU1324">
        <v>1</v>
      </c>
      <c r="BV1324">
        <v>1</v>
      </c>
      <c r="BW1324">
        <v>1</v>
      </c>
      <c r="BX1324">
        <v>1</v>
      </c>
      <c r="BY1324" t="s">
        <v>3</v>
      </c>
      <c r="BZ1324">
        <v>95</v>
      </c>
      <c r="CA1324">
        <v>65</v>
      </c>
      <c r="CE1324">
        <v>0</v>
      </c>
      <c r="CF1324">
        <v>0</v>
      </c>
      <c r="CG1324">
        <v>0</v>
      </c>
      <c r="CM1324">
        <v>0</v>
      </c>
      <c r="CN1324" t="s">
        <v>3</v>
      </c>
      <c r="CO1324">
        <v>0</v>
      </c>
      <c r="CP1324">
        <f t="shared" si="971"/>
        <v>1316.03</v>
      </c>
      <c r="CQ1324">
        <f t="shared" si="972"/>
        <v>1419.7848000000001</v>
      </c>
      <c r="CR1324">
        <f t="shared" si="973"/>
        <v>409.44280000000003</v>
      </c>
      <c r="CS1324">
        <f t="shared" si="974"/>
        <v>89.585999999999999</v>
      </c>
      <c r="CT1324">
        <f t="shared" si="975"/>
        <v>31071.411</v>
      </c>
      <c r="CU1324">
        <f t="shared" si="976"/>
        <v>0</v>
      </c>
      <c r="CV1324">
        <f t="shared" si="977"/>
        <v>94.4</v>
      </c>
      <c r="CW1324">
        <f t="shared" si="978"/>
        <v>0.2</v>
      </c>
      <c r="CX1324">
        <f t="shared" si="979"/>
        <v>0</v>
      </c>
      <c r="CY1324">
        <f t="shared" si="980"/>
        <v>1009.6163999999999</v>
      </c>
      <c r="CZ1324">
        <f t="shared" si="981"/>
        <v>648.14879999999994</v>
      </c>
      <c r="DC1324" t="s">
        <v>3</v>
      </c>
      <c r="DD1324" t="s">
        <v>3</v>
      </c>
      <c r="DE1324" t="s">
        <v>3</v>
      </c>
      <c r="DF1324" t="s">
        <v>3</v>
      </c>
      <c r="DG1324" t="s">
        <v>3</v>
      </c>
      <c r="DH1324" t="s">
        <v>3</v>
      </c>
      <c r="DI1324" t="s">
        <v>3</v>
      </c>
      <c r="DJ1324" t="s">
        <v>3</v>
      </c>
      <c r="DK1324" t="s">
        <v>3</v>
      </c>
      <c r="DL1324" t="s">
        <v>3</v>
      </c>
      <c r="DM1324" t="s">
        <v>3</v>
      </c>
      <c r="DN1324">
        <v>0</v>
      </c>
      <c r="DO1324">
        <v>0</v>
      </c>
      <c r="DP1324">
        <v>1</v>
      </c>
      <c r="DQ1324">
        <v>1</v>
      </c>
      <c r="DU1324">
        <v>1010</v>
      </c>
      <c r="DV1324" t="s">
        <v>61</v>
      </c>
      <c r="DW1324" t="s">
        <v>61</v>
      </c>
      <c r="DX1324">
        <v>100</v>
      </c>
      <c r="DZ1324" t="s">
        <v>3</v>
      </c>
      <c r="EA1324" t="s">
        <v>3</v>
      </c>
      <c r="EB1324" t="s">
        <v>3</v>
      </c>
      <c r="EC1324" t="s">
        <v>3</v>
      </c>
      <c r="EE1324">
        <v>29085386</v>
      </c>
      <c r="EF1324">
        <v>3</v>
      </c>
      <c r="EG1324" t="s">
        <v>247</v>
      </c>
      <c r="EH1324">
        <v>0</v>
      </c>
      <c r="EI1324" t="s">
        <v>3</v>
      </c>
      <c r="EJ1324">
        <v>2</v>
      </c>
      <c r="EK1324">
        <v>108001</v>
      </c>
      <c r="EL1324" t="s">
        <v>248</v>
      </c>
      <c r="EM1324" t="s">
        <v>249</v>
      </c>
      <c r="EO1324" t="s">
        <v>3</v>
      </c>
      <c r="EQ1324">
        <v>0</v>
      </c>
      <c r="ER1324">
        <v>1101.54</v>
      </c>
      <c r="ES1324">
        <v>120.73</v>
      </c>
      <c r="ET1324">
        <v>44.36</v>
      </c>
      <c r="EU1324">
        <v>2.7</v>
      </c>
      <c r="EV1324">
        <v>936.45</v>
      </c>
      <c r="EW1324">
        <v>94.4</v>
      </c>
      <c r="EX1324">
        <v>0.2</v>
      </c>
      <c r="EY1324">
        <v>0</v>
      </c>
      <c r="FQ1324">
        <v>0</v>
      </c>
      <c r="FR1324">
        <f t="shared" si="982"/>
        <v>0</v>
      </c>
      <c r="FS1324">
        <v>0</v>
      </c>
      <c r="FV1324" t="s">
        <v>24</v>
      </c>
      <c r="FW1324" t="s">
        <v>25</v>
      </c>
      <c r="FX1324">
        <v>95</v>
      </c>
      <c r="FY1324">
        <v>65</v>
      </c>
      <c r="GA1324" t="s">
        <v>3</v>
      </c>
      <c r="GD1324">
        <v>1</v>
      </c>
      <c r="GF1324">
        <v>1562201403</v>
      </c>
      <c r="GG1324">
        <v>2</v>
      </c>
      <c r="GH1324">
        <v>1</v>
      </c>
      <c r="GI1324">
        <v>2</v>
      </c>
      <c r="GJ1324">
        <v>0</v>
      </c>
      <c r="GK1324">
        <v>0</v>
      </c>
      <c r="GL1324">
        <f t="shared" si="983"/>
        <v>0</v>
      </c>
      <c r="GM1324">
        <f t="shared" si="984"/>
        <v>2973.8</v>
      </c>
      <c r="GN1324">
        <f t="shared" si="985"/>
        <v>0</v>
      </c>
      <c r="GO1324">
        <f t="shared" si="986"/>
        <v>2973.8</v>
      </c>
      <c r="GP1324">
        <f t="shared" si="987"/>
        <v>0</v>
      </c>
      <c r="GR1324">
        <v>0</v>
      </c>
      <c r="GS1324">
        <v>3</v>
      </c>
      <c r="GT1324">
        <v>0</v>
      </c>
      <c r="GU1324" t="s">
        <v>3</v>
      </c>
      <c r="GV1324">
        <f t="shared" si="988"/>
        <v>0</v>
      </c>
      <c r="GW1324">
        <v>1</v>
      </c>
      <c r="GX1324">
        <f t="shared" si="989"/>
        <v>0</v>
      </c>
      <c r="HA1324">
        <v>0</v>
      </c>
      <c r="HB1324">
        <v>0</v>
      </c>
      <c r="HC1324">
        <f t="shared" si="990"/>
        <v>0</v>
      </c>
      <c r="HE1324" t="s">
        <v>3</v>
      </c>
      <c r="HF1324" t="s">
        <v>3</v>
      </c>
      <c r="IK1324">
        <v>0</v>
      </c>
    </row>
    <row r="1326" spans="1:245">
      <c r="A1326" s="2">
        <v>51</v>
      </c>
      <c r="B1326" s="2">
        <f>B1293</f>
        <v>0</v>
      </c>
      <c r="C1326" s="2">
        <f>A1293</f>
        <v>5</v>
      </c>
      <c r="D1326" s="2">
        <f>ROW(A1293)</f>
        <v>1293</v>
      </c>
      <c r="E1326" s="2"/>
      <c r="F1326" s="2" t="str">
        <f>IF(F1293&lt;&gt;"",F1293,"")</f>
        <v>Новый подраздел</v>
      </c>
      <c r="G1326" s="2" t="str">
        <f>IF(G1293&lt;&gt;"",G1293,"")</f>
        <v>ремонт</v>
      </c>
      <c r="H1326" s="2">
        <v>0</v>
      </c>
      <c r="I1326" s="2"/>
      <c r="J1326" s="2"/>
      <c r="K1326" s="2"/>
      <c r="L1326" s="2"/>
      <c r="M1326" s="2"/>
      <c r="N1326" s="2"/>
      <c r="O1326" s="2">
        <f t="shared" ref="O1326:T1326" si="998">ROUND(AB1326,2)</f>
        <v>113624.97</v>
      </c>
      <c r="P1326" s="2">
        <f t="shared" si="998"/>
        <v>76216.800000000003</v>
      </c>
      <c r="Q1326" s="2">
        <f t="shared" si="998"/>
        <v>1650.85</v>
      </c>
      <c r="R1326" s="2">
        <f t="shared" si="998"/>
        <v>614.76</v>
      </c>
      <c r="S1326" s="2">
        <f t="shared" si="998"/>
        <v>35757.32</v>
      </c>
      <c r="T1326" s="2">
        <f t="shared" si="998"/>
        <v>0</v>
      </c>
      <c r="U1326" s="2">
        <f>AH1326</f>
        <v>118.6549428</v>
      </c>
      <c r="V1326" s="2">
        <f>AI1326</f>
        <v>1.7625874999999998</v>
      </c>
      <c r="W1326" s="2">
        <f>ROUND(AJ1326,2)</f>
        <v>527.29999999999995</v>
      </c>
      <c r="X1326" s="2">
        <f>ROUND(AK1326,2)</f>
        <v>31879.77</v>
      </c>
      <c r="Y1326" s="2">
        <f>ROUND(AL1326,2)</f>
        <v>15917.99</v>
      </c>
      <c r="Z1326" s="2"/>
      <c r="AA1326" s="2"/>
      <c r="AB1326" s="2">
        <f>ROUND(SUMIF(AA1297:AA1324,"=35806607",O1297:O1324),2)</f>
        <v>113624.97</v>
      </c>
      <c r="AC1326" s="2">
        <f>ROUND(SUMIF(AA1297:AA1324,"=35806607",P1297:P1324),2)</f>
        <v>76216.800000000003</v>
      </c>
      <c r="AD1326" s="2">
        <f>ROUND(SUMIF(AA1297:AA1324,"=35806607",Q1297:Q1324),2)</f>
        <v>1650.85</v>
      </c>
      <c r="AE1326" s="2">
        <f>ROUND(SUMIF(AA1297:AA1324,"=35806607",R1297:R1324),2)</f>
        <v>614.76</v>
      </c>
      <c r="AF1326" s="2">
        <f>ROUND(SUMIF(AA1297:AA1324,"=35806607",S1297:S1324),2)</f>
        <v>35757.32</v>
      </c>
      <c r="AG1326" s="2">
        <f>ROUND(SUMIF(AA1297:AA1324,"=35806607",T1297:T1324),2)</f>
        <v>0</v>
      </c>
      <c r="AH1326" s="2">
        <f>SUMIF(AA1297:AA1324,"=35806607",U1297:U1324)</f>
        <v>118.6549428</v>
      </c>
      <c r="AI1326" s="2">
        <f>SUMIF(AA1297:AA1324,"=35806607",V1297:V1324)</f>
        <v>1.7625874999999998</v>
      </c>
      <c r="AJ1326" s="2">
        <f>ROUND(SUMIF(AA1297:AA1324,"=35806607",W1297:W1324),2)</f>
        <v>527.29999999999995</v>
      </c>
      <c r="AK1326" s="2">
        <f>ROUND(SUMIF(AA1297:AA1324,"=35806607",X1297:X1324),2)</f>
        <v>31879.77</v>
      </c>
      <c r="AL1326" s="2">
        <f>ROUND(SUMIF(AA1297:AA1324,"=35806607",Y1297:Y1324),2)</f>
        <v>15917.99</v>
      </c>
      <c r="AM1326" s="2"/>
      <c r="AN1326" s="2"/>
      <c r="AO1326" s="2">
        <f t="shared" ref="AO1326:BD1326" si="999">ROUND(BX1326,2)</f>
        <v>0</v>
      </c>
      <c r="AP1326" s="2">
        <f t="shared" si="999"/>
        <v>0</v>
      </c>
      <c r="AQ1326" s="2">
        <f t="shared" si="999"/>
        <v>0</v>
      </c>
      <c r="AR1326" s="2">
        <f t="shared" si="999"/>
        <v>161422.73000000001</v>
      </c>
      <c r="AS1326" s="2">
        <f t="shared" si="999"/>
        <v>157248.9</v>
      </c>
      <c r="AT1326" s="2">
        <f t="shared" si="999"/>
        <v>4173.83</v>
      </c>
      <c r="AU1326" s="2">
        <f t="shared" si="999"/>
        <v>0</v>
      </c>
      <c r="AV1326" s="2">
        <f t="shared" si="999"/>
        <v>76216.800000000003</v>
      </c>
      <c r="AW1326" s="2">
        <f t="shared" si="999"/>
        <v>76216.800000000003</v>
      </c>
      <c r="AX1326" s="2">
        <f t="shared" si="999"/>
        <v>0</v>
      </c>
      <c r="AY1326" s="2">
        <f t="shared" si="999"/>
        <v>76216.800000000003</v>
      </c>
      <c r="AZ1326" s="2">
        <f t="shared" si="999"/>
        <v>0</v>
      </c>
      <c r="BA1326" s="2">
        <f t="shared" si="999"/>
        <v>0</v>
      </c>
      <c r="BB1326" s="2">
        <f t="shared" si="999"/>
        <v>0</v>
      </c>
      <c r="BC1326" s="2">
        <f t="shared" si="999"/>
        <v>0</v>
      </c>
      <c r="BD1326" s="2">
        <f t="shared" si="999"/>
        <v>0</v>
      </c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>
        <f>ROUND(SUMIF(AA1297:AA1324,"=35806607",FQ1297:FQ1324),2)</f>
        <v>0</v>
      </c>
      <c r="BY1326" s="2">
        <f>ROUND(SUMIF(AA1297:AA1324,"=35806607",FR1297:FR1324),2)</f>
        <v>0</v>
      </c>
      <c r="BZ1326" s="2">
        <f>ROUND(SUMIF(AA1297:AA1324,"=35806607",GL1297:GL1324),2)</f>
        <v>0</v>
      </c>
      <c r="CA1326" s="2">
        <f>ROUND(SUMIF(AA1297:AA1324,"=35806607",GM1297:GM1324),2)</f>
        <v>161422.73000000001</v>
      </c>
      <c r="CB1326" s="2">
        <f>ROUND(SUMIF(AA1297:AA1324,"=35806607",GN1297:GN1324),2)</f>
        <v>157248.9</v>
      </c>
      <c r="CC1326" s="2">
        <f>ROUND(SUMIF(AA1297:AA1324,"=35806607",GO1297:GO1324),2)</f>
        <v>4173.83</v>
      </c>
      <c r="CD1326" s="2">
        <f>ROUND(SUMIF(AA1297:AA1324,"=35806607",GP1297:GP1324),2)</f>
        <v>0</v>
      </c>
      <c r="CE1326" s="2">
        <f>AC1326-BX1326</f>
        <v>76216.800000000003</v>
      </c>
      <c r="CF1326" s="2">
        <f>AC1326-BY1326</f>
        <v>76216.800000000003</v>
      </c>
      <c r="CG1326" s="2">
        <f>BX1326-BZ1326</f>
        <v>0</v>
      </c>
      <c r="CH1326" s="2">
        <f>AC1326-BX1326-BY1326+BZ1326</f>
        <v>76216.800000000003</v>
      </c>
      <c r="CI1326" s="2">
        <f>BY1326-BZ1326</f>
        <v>0</v>
      </c>
      <c r="CJ1326" s="2">
        <f>ROUND(SUMIF(AA1297:AA1324,"=35806607",GX1297:GX1324),2)</f>
        <v>0</v>
      </c>
      <c r="CK1326" s="2">
        <f>ROUND(SUMIF(AA1297:AA1324,"=35806607",GY1297:GY1324),2)</f>
        <v>0</v>
      </c>
      <c r="CL1326" s="2">
        <f>ROUND(SUMIF(AA1297:AA1324,"=35806607",GZ1297:GZ1324),2)</f>
        <v>0</v>
      </c>
      <c r="CM1326" s="2">
        <f>ROUND(SUMIF(AA1297:AA1324,"=35806607",HD1297:HD1324),2)</f>
        <v>0</v>
      </c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>
        <v>0</v>
      </c>
    </row>
    <row r="1328" spans="1:245">
      <c r="A1328" s="4">
        <v>50</v>
      </c>
      <c r="B1328" s="4">
        <v>0</v>
      </c>
      <c r="C1328" s="4">
        <v>0</v>
      </c>
      <c r="D1328" s="4">
        <v>1</v>
      </c>
      <c r="E1328" s="4">
        <v>201</v>
      </c>
      <c r="F1328" s="4">
        <f>ROUND(Source!O1326,O1328)</f>
        <v>113624.97</v>
      </c>
      <c r="G1328" s="4" t="s">
        <v>81</v>
      </c>
      <c r="H1328" s="4" t="s">
        <v>82</v>
      </c>
      <c r="I1328" s="4"/>
      <c r="J1328" s="4"/>
      <c r="K1328" s="4">
        <v>201</v>
      </c>
      <c r="L1328" s="4">
        <v>1</v>
      </c>
      <c r="M1328" s="4">
        <v>3</v>
      </c>
      <c r="N1328" s="4" t="s">
        <v>3</v>
      </c>
      <c r="O1328" s="4">
        <v>2</v>
      </c>
      <c r="P1328" s="4"/>
      <c r="Q1328" s="4"/>
      <c r="R1328" s="4"/>
      <c r="S1328" s="4"/>
      <c r="T1328" s="4"/>
      <c r="U1328" s="4"/>
      <c r="V1328" s="4"/>
      <c r="W1328" s="4"/>
    </row>
    <row r="1329" spans="1:23">
      <c r="A1329" s="4">
        <v>50</v>
      </c>
      <c r="B1329" s="4">
        <v>0</v>
      </c>
      <c r="C1329" s="4">
        <v>0</v>
      </c>
      <c r="D1329" s="4">
        <v>1</v>
      </c>
      <c r="E1329" s="4">
        <v>202</v>
      </c>
      <c r="F1329" s="4">
        <f>ROUND(Source!P1326,O1329)</f>
        <v>76216.800000000003</v>
      </c>
      <c r="G1329" s="4" t="s">
        <v>83</v>
      </c>
      <c r="H1329" s="4" t="s">
        <v>84</v>
      </c>
      <c r="I1329" s="4"/>
      <c r="J1329" s="4"/>
      <c r="K1329" s="4">
        <v>202</v>
      </c>
      <c r="L1329" s="4">
        <v>2</v>
      </c>
      <c r="M1329" s="4">
        <v>3</v>
      </c>
      <c r="N1329" s="4" t="s">
        <v>3</v>
      </c>
      <c r="O1329" s="4">
        <v>2</v>
      </c>
      <c r="P1329" s="4"/>
      <c r="Q1329" s="4"/>
      <c r="R1329" s="4"/>
      <c r="S1329" s="4"/>
      <c r="T1329" s="4"/>
      <c r="U1329" s="4"/>
      <c r="V1329" s="4"/>
      <c r="W1329" s="4"/>
    </row>
    <row r="1330" spans="1:23">
      <c r="A1330" s="4">
        <v>50</v>
      </c>
      <c r="B1330" s="4">
        <v>0</v>
      </c>
      <c r="C1330" s="4">
        <v>0</v>
      </c>
      <c r="D1330" s="4">
        <v>1</v>
      </c>
      <c r="E1330" s="4">
        <v>222</v>
      </c>
      <c r="F1330" s="4">
        <f>ROUND(Source!AO1326,O1330)</f>
        <v>0</v>
      </c>
      <c r="G1330" s="4" t="s">
        <v>85</v>
      </c>
      <c r="H1330" s="4" t="s">
        <v>86</v>
      </c>
      <c r="I1330" s="4"/>
      <c r="J1330" s="4"/>
      <c r="K1330" s="4">
        <v>222</v>
      </c>
      <c r="L1330" s="4">
        <v>3</v>
      </c>
      <c r="M1330" s="4">
        <v>3</v>
      </c>
      <c r="N1330" s="4" t="s">
        <v>3</v>
      </c>
      <c r="O1330" s="4">
        <v>2</v>
      </c>
      <c r="P1330" s="4"/>
      <c r="Q1330" s="4"/>
      <c r="R1330" s="4"/>
      <c r="S1330" s="4"/>
      <c r="T1330" s="4"/>
      <c r="U1330" s="4"/>
      <c r="V1330" s="4"/>
      <c r="W1330" s="4"/>
    </row>
    <row r="1331" spans="1:23">
      <c r="A1331" s="4">
        <v>50</v>
      </c>
      <c r="B1331" s="4">
        <v>0</v>
      </c>
      <c r="C1331" s="4">
        <v>0</v>
      </c>
      <c r="D1331" s="4">
        <v>1</v>
      </c>
      <c r="E1331" s="4">
        <v>225</v>
      </c>
      <c r="F1331" s="4">
        <f>ROUND(Source!AV1326,O1331)</f>
        <v>76216.800000000003</v>
      </c>
      <c r="G1331" s="4" t="s">
        <v>87</v>
      </c>
      <c r="H1331" s="4" t="s">
        <v>88</v>
      </c>
      <c r="I1331" s="4"/>
      <c r="J1331" s="4"/>
      <c r="K1331" s="4">
        <v>225</v>
      </c>
      <c r="L1331" s="4">
        <v>4</v>
      </c>
      <c r="M1331" s="4">
        <v>3</v>
      </c>
      <c r="N1331" s="4" t="s">
        <v>3</v>
      </c>
      <c r="O1331" s="4">
        <v>2</v>
      </c>
      <c r="P1331" s="4"/>
      <c r="Q1331" s="4"/>
      <c r="R1331" s="4"/>
      <c r="S1331" s="4"/>
      <c r="T1331" s="4"/>
      <c r="U1331" s="4"/>
      <c r="V1331" s="4"/>
      <c r="W1331" s="4"/>
    </row>
    <row r="1332" spans="1:23">
      <c r="A1332" s="4">
        <v>50</v>
      </c>
      <c r="B1332" s="4">
        <v>0</v>
      </c>
      <c r="C1332" s="4">
        <v>0</v>
      </c>
      <c r="D1332" s="4">
        <v>1</v>
      </c>
      <c r="E1332" s="4">
        <v>226</v>
      </c>
      <c r="F1332" s="4">
        <f>ROUND(Source!AW1326,O1332)</f>
        <v>76216.800000000003</v>
      </c>
      <c r="G1332" s="4" t="s">
        <v>89</v>
      </c>
      <c r="H1332" s="4" t="s">
        <v>90</v>
      </c>
      <c r="I1332" s="4"/>
      <c r="J1332" s="4"/>
      <c r="K1332" s="4">
        <v>226</v>
      </c>
      <c r="L1332" s="4">
        <v>5</v>
      </c>
      <c r="M1332" s="4">
        <v>3</v>
      </c>
      <c r="N1332" s="4" t="s">
        <v>3</v>
      </c>
      <c r="O1332" s="4">
        <v>2</v>
      </c>
      <c r="P1332" s="4"/>
      <c r="Q1332" s="4"/>
      <c r="R1332" s="4"/>
      <c r="S1332" s="4"/>
      <c r="T1332" s="4"/>
      <c r="U1332" s="4"/>
      <c r="V1332" s="4"/>
      <c r="W1332" s="4"/>
    </row>
    <row r="1333" spans="1:23">
      <c r="A1333" s="4">
        <v>50</v>
      </c>
      <c r="B1333" s="4">
        <v>0</v>
      </c>
      <c r="C1333" s="4">
        <v>0</v>
      </c>
      <c r="D1333" s="4">
        <v>1</v>
      </c>
      <c r="E1333" s="4">
        <v>227</v>
      </c>
      <c r="F1333" s="4">
        <f>ROUND(Source!AX1326,O1333)</f>
        <v>0</v>
      </c>
      <c r="G1333" s="4" t="s">
        <v>91</v>
      </c>
      <c r="H1333" s="4" t="s">
        <v>92</v>
      </c>
      <c r="I1333" s="4"/>
      <c r="J1333" s="4"/>
      <c r="K1333" s="4">
        <v>227</v>
      </c>
      <c r="L1333" s="4">
        <v>6</v>
      </c>
      <c r="M1333" s="4">
        <v>3</v>
      </c>
      <c r="N1333" s="4" t="s">
        <v>3</v>
      </c>
      <c r="O1333" s="4">
        <v>2</v>
      </c>
      <c r="P1333" s="4"/>
      <c r="Q1333" s="4"/>
      <c r="R1333" s="4"/>
      <c r="S1333" s="4"/>
      <c r="T1333" s="4"/>
      <c r="U1333" s="4"/>
      <c r="V1333" s="4"/>
      <c r="W1333" s="4"/>
    </row>
    <row r="1334" spans="1:23">
      <c r="A1334" s="4">
        <v>50</v>
      </c>
      <c r="B1334" s="4">
        <v>0</v>
      </c>
      <c r="C1334" s="4">
        <v>0</v>
      </c>
      <c r="D1334" s="4">
        <v>1</v>
      </c>
      <c r="E1334" s="4">
        <v>228</v>
      </c>
      <c r="F1334" s="4">
        <f>ROUND(Source!AY1326,O1334)</f>
        <v>76216.800000000003</v>
      </c>
      <c r="G1334" s="4" t="s">
        <v>93</v>
      </c>
      <c r="H1334" s="4" t="s">
        <v>94</v>
      </c>
      <c r="I1334" s="4"/>
      <c r="J1334" s="4"/>
      <c r="K1334" s="4">
        <v>228</v>
      </c>
      <c r="L1334" s="4">
        <v>7</v>
      </c>
      <c r="M1334" s="4">
        <v>3</v>
      </c>
      <c r="N1334" s="4" t="s">
        <v>3</v>
      </c>
      <c r="O1334" s="4">
        <v>2</v>
      </c>
      <c r="P1334" s="4"/>
      <c r="Q1334" s="4"/>
      <c r="R1334" s="4"/>
      <c r="S1334" s="4"/>
      <c r="T1334" s="4"/>
      <c r="U1334" s="4"/>
      <c r="V1334" s="4"/>
      <c r="W1334" s="4"/>
    </row>
    <row r="1335" spans="1:23">
      <c r="A1335" s="4">
        <v>50</v>
      </c>
      <c r="B1335" s="4">
        <v>0</v>
      </c>
      <c r="C1335" s="4">
        <v>0</v>
      </c>
      <c r="D1335" s="4">
        <v>1</v>
      </c>
      <c r="E1335" s="4">
        <v>216</v>
      </c>
      <c r="F1335" s="4">
        <f>ROUND(Source!AP1326,O1335)</f>
        <v>0</v>
      </c>
      <c r="G1335" s="4" t="s">
        <v>95</v>
      </c>
      <c r="H1335" s="4" t="s">
        <v>96</v>
      </c>
      <c r="I1335" s="4"/>
      <c r="J1335" s="4"/>
      <c r="K1335" s="4">
        <v>216</v>
      </c>
      <c r="L1335" s="4">
        <v>8</v>
      </c>
      <c r="M1335" s="4">
        <v>3</v>
      </c>
      <c r="N1335" s="4" t="s">
        <v>3</v>
      </c>
      <c r="O1335" s="4">
        <v>2</v>
      </c>
      <c r="P1335" s="4"/>
      <c r="Q1335" s="4"/>
      <c r="R1335" s="4"/>
      <c r="S1335" s="4"/>
      <c r="T1335" s="4"/>
      <c r="U1335" s="4"/>
      <c r="V1335" s="4"/>
      <c r="W1335" s="4"/>
    </row>
    <row r="1336" spans="1:23">
      <c r="A1336" s="4">
        <v>50</v>
      </c>
      <c r="B1336" s="4">
        <v>0</v>
      </c>
      <c r="C1336" s="4">
        <v>0</v>
      </c>
      <c r="D1336" s="4">
        <v>1</v>
      </c>
      <c r="E1336" s="4">
        <v>223</v>
      </c>
      <c r="F1336" s="4">
        <f>ROUND(Source!AQ1326,O1336)</f>
        <v>0</v>
      </c>
      <c r="G1336" s="4" t="s">
        <v>97</v>
      </c>
      <c r="H1336" s="4" t="s">
        <v>98</v>
      </c>
      <c r="I1336" s="4"/>
      <c r="J1336" s="4"/>
      <c r="K1336" s="4">
        <v>223</v>
      </c>
      <c r="L1336" s="4">
        <v>9</v>
      </c>
      <c r="M1336" s="4">
        <v>3</v>
      </c>
      <c r="N1336" s="4" t="s">
        <v>3</v>
      </c>
      <c r="O1336" s="4">
        <v>2</v>
      </c>
      <c r="P1336" s="4"/>
      <c r="Q1336" s="4"/>
      <c r="R1336" s="4"/>
      <c r="S1336" s="4"/>
      <c r="T1336" s="4"/>
      <c r="U1336" s="4"/>
      <c r="V1336" s="4"/>
      <c r="W1336" s="4"/>
    </row>
    <row r="1337" spans="1:23">
      <c r="A1337" s="4">
        <v>50</v>
      </c>
      <c r="B1337" s="4">
        <v>0</v>
      </c>
      <c r="C1337" s="4">
        <v>0</v>
      </c>
      <c r="D1337" s="4">
        <v>1</v>
      </c>
      <c r="E1337" s="4">
        <v>229</v>
      </c>
      <c r="F1337" s="4">
        <f>ROUND(Source!AZ1326,O1337)</f>
        <v>0</v>
      </c>
      <c r="G1337" s="4" t="s">
        <v>99</v>
      </c>
      <c r="H1337" s="4" t="s">
        <v>100</v>
      </c>
      <c r="I1337" s="4"/>
      <c r="J1337" s="4"/>
      <c r="K1337" s="4">
        <v>229</v>
      </c>
      <c r="L1337" s="4">
        <v>10</v>
      </c>
      <c r="M1337" s="4">
        <v>3</v>
      </c>
      <c r="N1337" s="4" t="s">
        <v>3</v>
      </c>
      <c r="O1337" s="4">
        <v>2</v>
      </c>
      <c r="P1337" s="4"/>
      <c r="Q1337" s="4"/>
      <c r="R1337" s="4"/>
      <c r="S1337" s="4"/>
      <c r="T1337" s="4"/>
      <c r="U1337" s="4"/>
      <c r="V1337" s="4"/>
      <c r="W1337" s="4"/>
    </row>
    <row r="1338" spans="1:23">
      <c r="A1338" s="4">
        <v>50</v>
      </c>
      <c r="B1338" s="4">
        <v>0</v>
      </c>
      <c r="C1338" s="4">
        <v>0</v>
      </c>
      <c r="D1338" s="4">
        <v>1</v>
      </c>
      <c r="E1338" s="4">
        <v>203</v>
      </c>
      <c r="F1338" s="4">
        <f>ROUND(Source!Q1326,O1338)</f>
        <v>1650.85</v>
      </c>
      <c r="G1338" s="4" t="s">
        <v>101</v>
      </c>
      <c r="H1338" s="4" t="s">
        <v>102</v>
      </c>
      <c r="I1338" s="4"/>
      <c r="J1338" s="4"/>
      <c r="K1338" s="4">
        <v>203</v>
      </c>
      <c r="L1338" s="4">
        <v>11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/>
    </row>
    <row r="1339" spans="1:23">
      <c r="A1339" s="4">
        <v>50</v>
      </c>
      <c r="B1339" s="4">
        <v>0</v>
      </c>
      <c r="C1339" s="4">
        <v>0</v>
      </c>
      <c r="D1339" s="4">
        <v>1</v>
      </c>
      <c r="E1339" s="4">
        <v>231</v>
      </c>
      <c r="F1339" s="4">
        <f>ROUND(Source!BB1326,O1339)</f>
        <v>0</v>
      </c>
      <c r="G1339" s="4" t="s">
        <v>103</v>
      </c>
      <c r="H1339" s="4" t="s">
        <v>104</v>
      </c>
      <c r="I1339" s="4"/>
      <c r="J1339" s="4"/>
      <c r="K1339" s="4">
        <v>231</v>
      </c>
      <c r="L1339" s="4">
        <v>12</v>
      </c>
      <c r="M1339" s="4">
        <v>3</v>
      </c>
      <c r="N1339" s="4" t="s">
        <v>3</v>
      </c>
      <c r="O1339" s="4">
        <v>2</v>
      </c>
      <c r="P1339" s="4"/>
      <c r="Q1339" s="4"/>
      <c r="R1339" s="4"/>
      <c r="S1339" s="4"/>
      <c r="T1339" s="4"/>
      <c r="U1339" s="4"/>
      <c r="V1339" s="4"/>
      <c r="W1339" s="4"/>
    </row>
    <row r="1340" spans="1:23">
      <c r="A1340" s="4">
        <v>50</v>
      </c>
      <c r="B1340" s="4">
        <v>0</v>
      </c>
      <c r="C1340" s="4">
        <v>0</v>
      </c>
      <c r="D1340" s="4">
        <v>1</v>
      </c>
      <c r="E1340" s="4">
        <v>204</v>
      </c>
      <c r="F1340" s="4">
        <f>ROUND(Source!R1326,O1340)</f>
        <v>614.76</v>
      </c>
      <c r="G1340" s="4" t="s">
        <v>105</v>
      </c>
      <c r="H1340" s="4" t="s">
        <v>106</v>
      </c>
      <c r="I1340" s="4"/>
      <c r="J1340" s="4"/>
      <c r="K1340" s="4">
        <v>204</v>
      </c>
      <c r="L1340" s="4">
        <v>13</v>
      </c>
      <c r="M1340" s="4">
        <v>3</v>
      </c>
      <c r="N1340" s="4" t="s">
        <v>3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/>
    </row>
    <row r="1341" spans="1:23">
      <c r="A1341" s="4">
        <v>50</v>
      </c>
      <c r="B1341" s="4">
        <v>0</v>
      </c>
      <c r="C1341" s="4">
        <v>0</v>
      </c>
      <c r="D1341" s="4">
        <v>1</v>
      </c>
      <c r="E1341" s="4">
        <v>205</v>
      </c>
      <c r="F1341" s="4">
        <f>ROUND(Source!S1326,O1341)</f>
        <v>35757.32</v>
      </c>
      <c r="G1341" s="4" t="s">
        <v>107</v>
      </c>
      <c r="H1341" s="4" t="s">
        <v>108</v>
      </c>
      <c r="I1341" s="4"/>
      <c r="J1341" s="4"/>
      <c r="K1341" s="4">
        <v>205</v>
      </c>
      <c r="L1341" s="4">
        <v>14</v>
      </c>
      <c r="M1341" s="4">
        <v>3</v>
      </c>
      <c r="N1341" s="4" t="s">
        <v>3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/>
    </row>
    <row r="1342" spans="1:23">
      <c r="A1342" s="4">
        <v>50</v>
      </c>
      <c r="B1342" s="4">
        <v>0</v>
      </c>
      <c r="C1342" s="4">
        <v>0</v>
      </c>
      <c r="D1342" s="4">
        <v>1</v>
      </c>
      <c r="E1342" s="4">
        <v>232</v>
      </c>
      <c r="F1342" s="4">
        <f>ROUND(Source!BC1326,O1342)</f>
        <v>0</v>
      </c>
      <c r="G1342" s="4" t="s">
        <v>109</v>
      </c>
      <c r="H1342" s="4" t="s">
        <v>110</v>
      </c>
      <c r="I1342" s="4"/>
      <c r="J1342" s="4"/>
      <c r="K1342" s="4">
        <v>232</v>
      </c>
      <c r="L1342" s="4">
        <v>15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/>
    </row>
    <row r="1343" spans="1:23">
      <c r="A1343" s="4">
        <v>50</v>
      </c>
      <c r="B1343" s="4">
        <v>0</v>
      </c>
      <c r="C1343" s="4">
        <v>0</v>
      </c>
      <c r="D1343" s="4">
        <v>1</v>
      </c>
      <c r="E1343" s="4">
        <v>214</v>
      </c>
      <c r="F1343" s="4">
        <f>ROUND(Source!AS1326,O1343)</f>
        <v>157248.9</v>
      </c>
      <c r="G1343" s="4" t="s">
        <v>111</v>
      </c>
      <c r="H1343" s="4" t="s">
        <v>112</v>
      </c>
      <c r="I1343" s="4"/>
      <c r="J1343" s="4"/>
      <c r="K1343" s="4">
        <v>214</v>
      </c>
      <c r="L1343" s="4">
        <v>16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/>
    </row>
    <row r="1344" spans="1:23">
      <c r="A1344" s="4">
        <v>50</v>
      </c>
      <c r="B1344" s="4">
        <v>0</v>
      </c>
      <c r="C1344" s="4">
        <v>0</v>
      </c>
      <c r="D1344" s="4">
        <v>1</v>
      </c>
      <c r="E1344" s="4">
        <v>215</v>
      </c>
      <c r="F1344" s="4">
        <f>ROUND(Source!AT1326,O1344)</f>
        <v>4173.83</v>
      </c>
      <c r="G1344" s="4" t="s">
        <v>113</v>
      </c>
      <c r="H1344" s="4" t="s">
        <v>114</v>
      </c>
      <c r="I1344" s="4"/>
      <c r="J1344" s="4"/>
      <c r="K1344" s="4">
        <v>215</v>
      </c>
      <c r="L1344" s="4">
        <v>17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/>
    </row>
    <row r="1345" spans="1:206">
      <c r="A1345" s="4">
        <v>50</v>
      </c>
      <c r="B1345" s="4">
        <v>0</v>
      </c>
      <c r="C1345" s="4">
        <v>0</v>
      </c>
      <c r="D1345" s="4">
        <v>1</v>
      </c>
      <c r="E1345" s="4">
        <v>217</v>
      </c>
      <c r="F1345" s="4">
        <f>ROUND(Source!AU1326,O1345)</f>
        <v>0</v>
      </c>
      <c r="G1345" s="4" t="s">
        <v>115</v>
      </c>
      <c r="H1345" s="4" t="s">
        <v>116</v>
      </c>
      <c r="I1345" s="4"/>
      <c r="J1345" s="4"/>
      <c r="K1345" s="4">
        <v>217</v>
      </c>
      <c r="L1345" s="4">
        <v>18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/>
    </row>
    <row r="1346" spans="1:206">
      <c r="A1346" s="4">
        <v>50</v>
      </c>
      <c r="B1346" s="4">
        <v>0</v>
      </c>
      <c r="C1346" s="4">
        <v>0</v>
      </c>
      <c r="D1346" s="4">
        <v>1</v>
      </c>
      <c r="E1346" s="4">
        <v>230</v>
      </c>
      <c r="F1346" s="4">
        <f>ROUND(Source!BA1326,O1346)</f>
        <v>0</v>
      </c>
      <c r="G1346" s="4" t="s">
        <v>117</v>
      </c>
      <c r="H1346" s="4" t="s">
        <v>118</v>
      </c>
      <c r="I1346" s="4"/>
      <c r="J1346" s="4"/>
      <c r="K1346" s="4">
        <v>230</v>
      </c>
      <c r="L1346" s="4">
        <v>19</v>
      </c>
      <c r="M1346" s="4">
        <v>3</v>
      </c>
      <c r="N1346" s="4" t="s">
        <v>3</v>
      </c>
      <c r="O1346" s="4">
        <v>2</v>
      </c>
      <c r="P1346" s="4"/>
      <c r="Q1346" s="4"/>
      <c r="R1346" s="4"/>
      <c r="S1346" s="4"/>
      <c r="T1346" s="4"/>
      <c r="U1346" s="4"/>
      <c r="V1346" s="4"/>
      <c r="W1346" s="4"/>
    </row>
    <row r="1347" spans="1:206">
      <c r="A1347" s="4">
        <v>50</v>
      </c>
      <c r="B1347" s="4">
        <v>0</v>
      </c>
      <c r="C1347" s="4">
        <v>0</v>
      </c>
      <c r="D1347" s="4">
        <v>1</v>
      </c>
      <c r="E1347" s="4">
        <v>206</v>
      </c>
      <c r="F1347" s="4">
        <f>ROUND(Source!T1326,O1347)</f>
        <v>0</v>
      </c>
      <c r="G1347" s="4" t="s">
        <v>119</v>
      </c>
      <c r="H1347" s="4" t="s">
        <v>120</v>
      </c>
      <c r="I1347" s="4"/>
      <c r="J1347" s="4"/>
      <c r="K1347" s="4">
        <v>206</v>
      </c>
      <c r="L1347" s="4">
        <v>20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/>
    </row>
    <row r="1348" spans="1:206">
      <c r="A1348" s="4">
        <v>50</v>
      </c>
      <c r="B1348" s="4">
        <v>0</v>
      </c>
      <c r="C1348" s="4">
        <v>0</v>
      </c>
      <c r="D1348" s="4">
        <v>1</v>
      </c>
      <c r="E1348" s="4">
        <v>207</v>
      </c>
      <c r="F1348" s="4">
        <f>Source!U1326</f>
        <v>118.6549428</v>
      </c>
      <c r="G1348" s="4" t="s">
        <v>121</v>
      </c>
      <c r="H1348" s="4" t="s">
        <v>122</v>
      </c>
      <c r="I1348" s="4"/>
      <c r="J1348" s="4"/>
      <c r="K1348" s="4">
        <v>207</v>
      </c>
      <c r="L1348" s="4">
        <v>21</v>
      </c>
      <c r="M1348" s="4">
        <v>3</v>
      </c>
      <c r="N1348" s="4" t="s">
        <v>3</v>
      </c>
      <c r="O1348" s="4">
        <v>-1</v>
      </c>
      <c r="P1348" s="4"/>
      <c r="Q1348" s="4"/>
      <c r="R1348" s="4"/>
      <c r="S1348" s="4"/>
      <c r="T1348" s="4"/>
      <c r="U1348" s="4"/>
      <c r="V1348" s="4"/>
      <c r="W1348" s="4"/>
    </row>
    <row r="1349" spans="1:206">
      <c r="A1349" s="4">
        <v>50</v>
      </c>
      <c r="B1349" s="4">
        <v>0</v>
      </c>
      <c r="C1349" s="4">
        <v>0</v>
      </c>
      <c r="D1349" s="4">
        <v>1</v>
      </c>
      <c r="E1349" s="4">
        <v>208</v>
      </c>
      <c r="F1349" s="4">
        <f>Source!V1326</f>
        <v>1.7625874999999998</v>
      </c>
      <c r="G1349" s="4" t="s">
        <v>123</v>
      </c>
      <c r="H1349" s="4" t="s">
        <v>124</v>
      </c>
      <c r="I1349" s="4"/>
      <c r="J1349" s="4"/>
      <c r="K1349" s="4">
        <v>208</v>
      </c>
      <c r="L1349" s="4">
        <v>22</v>
      </c>
      <c r="M1349" s="4">
        <v>3</v>
      </c>
      <c r="N1349" s="4" t="s">
        <v>3</v>
      </c>
      <c r="O1349" s="4">
        <v>-1</v>
      </c>
      <c r="P1349" s="4"/>
      <c r="Q1349" s="4"/>
      <c r="R1349" s="4"/>
      <c r="S1349" s="4"/>
      <c r="T1349" s="4"/>
      <c r="U1349" s="4"/>
      <c r="V1349" s="4"/>
      <c r="W1349" s="4"/>
    </row>
    <row r="1350" spans="1:206">
      <c r="A1350" s="4">
        <v>50</v>
      </c>
      <c r="B1350" s="4">
        <v>0</v>
      </c>
      <c r="C1350" s="4">
        <v>0</v>
      </c>
      <c r="D1350" s="4">
        <v>1</v>
      </c>
      <c r="E1350" s="4">
        <v>209</v>
      </c>
      <c r="F1350" s="4">
        <f>ROUND(Source!W1326,O1350)</f>
        <v>527.29999999999995</v>
      </c>
      <c r="G1350" s="4" t="s">
        <v>125</v>
      </c>
      <c r="H1350" s="4" t="s">
        <v>126</v>
      </c>
      <c r="I1350" s="4"/>
      <c r="J1350" s="4"/>
      <c r="K1350" s="4">
        <v>209</v>
      </c>
      <c r="L1350" s="4">
        <v>23</v>
      </c>
      <c r="M1350" s="4">
        <v>3</v>
      </c>
      <c r="N1350" s="4" t="s">
        <v>3</v>
      </c>
      <c r="O1350" s="4">
        <v>2</v>
      </c>
      <c r="P1350" s="4"/>
      <c r="Q1350" s="4"/>
      <c r="R1350" s="4"/>
      <c r="S1350" s="4"/>
      <c r="T1350" s="4"/>
      <c r="U1350" s="4"/>
      <c r="V1350" s="4"/>
      <c r="W1350" s="4"/>
    </row>
    <row r="1351" spans="1:206">
      <c r="A1351" s="4">
        <v>50</v>
      </c>
      <c r="B1351" s="4">
        <v>0</v>
      </c>
      <c r="C1351" s="4">
        <v>0</v>
      </c>
      <c r="D1351" s="4">
        <v>1</v>
      </c>
      <c r="E1351" s="4">
        <v>233</v>
      </c>
      <c r="F1351" s="4">
        <f>ROUND(Source!BD1326,O1351)</f>
        <v>0</v>
      </c>
      <c r="G1351" s="4" t="s">
        <v>127</v>
      </c>
      <c r="H1351" s="4" t="s">
        <v>128</v>
      </c>
      <c r="I1351" s="4"/>
      <c r="J1351" s="4"/>
      <c r="K1351" s="4">
        <v>233</v>
      </c>
      <c r="L1351" s="4">
        <v>24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/>
    </row>
    <row r="1352" spans="1:206">
      <c r="A1352" s="4">
        <v>50</v>
      </c>
      <c r="B1352" s="4">
        <v>0</v>
      </c>
      <c r="C1352" s="4">
        <v>0</v>
      </c>
      <c r="D1352" s="4">
        <v>1</v>
      </c>
      <c r="E1352" s="4">
        <v>210</v>
      </c>
      <c r="F1352" s="4">
        <f>ROUND(Source!X1326,O1352)</f>
        <v>31879.77</v>
      </c>
      <c r="G1352" s="4" t="s">
        <v>129</v>
      </c>
      <c r="H1352" s="4" t="s">
        <v>130</v>
      </c>
      <c r="I1352" s="4"/>
      <c r="J1352" s="4"/>
      <c r="K1352" s="4">
        <v>210</v>
      </c>
      <c r="L1352" s="4">
        <v>25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/>
    </row>
    <row r="1353" spans="1:206">
      <c r="A1353" s="4">
        <v>50</v>
      </c>
      <c r="B1353" s="4">
        <v>0</v>
      </c>
      <c r="C1353" s="4">
        <v>0</v>
      </c>
      <c r="D1353" s="4">
        <v>1</v>
      </c>
      <c r="E1353" s="4">
        <v>211</v>
      </c>
      <c r="F1353" s="4">
        <f>ROUND(Source!Y1326,O1353)</f>
        <v>15917.99</v>
      </c>
      <c r="G1353" s="4" t="s">
        <v>131</v>
      </c>
      <c r="H1353" s="4" t="s">
        <v>132</v>
      </c>
      <c r="I1353" s="4"/>
      <c r="J1353" s="4"/>
      <c r="K1353" s="4">
        <v>211</v>
      </c>
      <c r="L1353" s="4">
        <v>26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/>
    </row>
    <row r="1354" spans="1:206">
      <c r="A1354" s="4">
        <v>50</v>
      </c>
      <c r="B1354" s="4">
        <v>0</v>
      </c>
      <c r="C1354" s="4">
        <v>0</v>
      </c>
      <c r="D1354" s="4">
        <v>1</v>
      </c>
      <c r="E1354" s="4">
        <v>0</v>
      </c>
      <c r="F1354" s="4">
        <f>ROUND(Source!AR1326,O1354)</f>
        <v>161422.73000000001</v>
      </c>
      <c r="G1354" s="4" t="s">
        <v>133</v>
      </c>
      <c r="H1354" s="4" t="s">
        <v>134</v>
      </c>
      <c r="I1354" s="4"/>
      <c r="J1354" s="4"/>
      <c r="K1354" s="4">
        <v>224</v>
      </c>
      <c r="L1354" s="4">
        <v>27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/>
    </row>
    <row r="1355" spans="1:206">
      <c r="A1355" s="4">
        <v>50</v>
      </c>
      <c r="B1355" s="4">
        <v>0</v>
      </c>
      <c r="C1355" s="4">
        <v>0</v>
      </c>
      <c r="D1355" s="4">
        <v>2</v>
      </c>
      <c r="E1355" s="4">
        <v>0</v>
      </c>
      <c r="F1355" s="4">
        <f>ROUND(F1354*0.18,O1355)</f>
        <v>29056.1</v>
      </c>
      <c r="G1355" s="4" t="s">
        <v>135</v>
      </c>
      <c r="H1355" s="4" t="s">
        <v>135</v>
      </c>
      <c r="I1355" s="4"/>
      <c r="J1355" s="4"/>
      <c r="K1355" s="4">
        <v>212</v>
      </c>
      <c r="L1355" s="4">
        <v>28</v>
      </c>
      <c r="M1355" s="4">
        <v>0</v>
      </c>
      <c r="N1355" s="4" t="s">
        <v>3</v>
      </c>
      <c r="O1355" s="4">
        <v>1</v>
      </c>
      <c r="P1355" s="4"/>
      <c r="Q1355" s="4"/>
      <c r="R1355" s="4"/>
      <c r="S1355" s="4"/>
      <c r="T1355" s="4"/>
      <c r="U1355" s="4"/>
      <c r="V1355" s="4"/>
      <c r="W1355" s="4"/>
    </row>
    <row r="1356" spans="1:206">
      <c r="A1356" s="4">
        <v>50</v>
      </c>
      <c r="B1356" s="4">
        <v>0</v>
      </c>
      <c r="C1356" s="4">
        <v>0</v>
      </c>
      <c r="D1356" s="4">
        <v>2</v>
      </c>
      <c r="E1356" s="4">
        <v>224</v>
      </c>
      <c r="F1356" s="4">
        <f>ROUND(F1354*1.18,O1356)</f>
        <v>190478.8</v>
      </c>
      <c r="G1356" s="4" t="s">
        <v>136</v>
      </c>
      <c r="H1356" s="4" t="s">
        <v>137</v>
      </c>
      <c r="I1356" s="4"/>
      <c r="J1356" s="4"/>
      <c r="K1356" s="4">
        <v>212</v>
      </c>
      <c r="L1356" s="4">
        <v>29</v>
      </c>
      <c r="M1356" s="4">
        <v>0</v>
      </c>
      <c r="N1356" s="4" t="s">
        <v>3</v>
      </c>
      <c r="O1356" s="4">
        <v>1</v>
      </c>
      <c r="P1356" s="4"/>
      <c r="Q1356" s="4"/>
      <c r="R1356" s="4"/>
      <c r="S1356" s="4"/>
      <c r="T1356" s="4"/>
      <c r="U1356" s="4"/>
      <c r="V1356" s="4"/>
      <c r="W1356" s="4"/>
    </row>
    <row r="1358" spans="1:206">
      <c r="A1358" s="2">
        <v>51</v>
      </c>
      <c r="B1358" s="2">
        <f>B1241</f>
        <v>0</v>
      </c>
      <c r="C1358" s="2">
        <f>A1241</f>
        <v>4</v>
      </c>
      <c r="D1358" s="2">
        <f>ROW(A1241)</f>
        <v>1241</v>
      </c>
      <c r="E1358" s="2"/>
      <c r="F1358" s="2" t="str">
        <f>IF(F1241&lt;&gt;"",F1241,"")</f>
        <v>Новый раздел</v>
      </c>
      <c r="G1358" s="2" t="str">
        <f>IF(G1241&lt;&gt;"",G1241,"")</f>
        <v>комната 2-23</v>
      </c>
      <c r="H1358" s="2">
        <v>0</v>
      </c>
      <c r="I1358" s="2"/>
      <c r="J1358" s="2"/>
      <c r="K1358" s="2"/>
      <c r="L1358" s="2"/>
      <c r="M1358" s="2"/>
      <c r="N1358" s="2"/>
      <c r="O1358" s="2">
        <f t="shared" ref="O1358:T1358" si="1000">ROUND(O1261+O1326+AB1358,2)</f>
        <v>116350.89</v>
      </c>
      <c r="P1358" s="2">
        <f t="shared" si="1000"/>
        <v>76216.800000000003</v>
      </c>
      <c r="Q1358" s="2">
        <f t="shared" si="1000"/>
        <v>1707.06</v>
      </c>
      <c r="R1358" s="2">
        <f t="shared" si="1000"/>
        <v>653.41999999999996</v>
      </c>
      <c r="S1358" s="2">
        <f t="shared" si="1000"/>
        <v>38427.03</v>
      </c>
      <c r="T1358" s="2">
        <f t="shared" si="1000"/>
        <v>0</v>
      </c>
      <c r="U1358" s="2">
        <f>U1261+U1326+AH1358</f>
        <v>128.8591868</v>
      </c>
      <c r="V1358" s="2">
        <f>V1261+V1326+AI1358</f>
        <v>1.8689874999999998</v>
      </c>
      <c r="W1358" s="2">
        <f>ROUND(W1261+W1326+AJ1358,2)</f>
        <v>527.29999999999995</v>
      </c>
      <c r="X1358" s="2">
        <f>ROUND(X1261+X1326+AK1358,2)</f>
        <v>33767.33</v>
      </c>
      <c r="Y1358" s="2">
        <f>ROUND(Y1261+Y1326+AL1358,2)</f>
        <v>17328.150000000001</v>
      </c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>
        <f t="shared" ref="AO1358:BD1358" si="1001">ROUND(AO1261+AO1326+BX1358,2)</f>
        <v>0</v>
      </c>
      <c r="AP1358" s="2">
        <f t="shared" si="1001"/>
        <v>0</v>
      </c>
      <c r="AQ1358" s="2">
        <f t="shared" si="1001"/>
        <v>0</v>
      </c>
      <c r="AR1358" s="2">
        <f t="shared" si="1001"/>
        <v>167446.37</v>
      </c>
      <c r="AS1358" s="2">
        <f t="shared" si="1001"/>
        <v>163272.54</v>
      </c>
      <c r="AT1358" s="2">
        <f t="shared" si="1001"/>
        <v>4173.83</v>
      </c>
      <c r="AU1358" s="2">
        <f t="shared" si="1001"/>
        <v>0</v>
      </c>
      <c r="AV1358" s="2">
        <f t="shared" si="1001"/>
        <v>76216.800000000003</v>
      </c>
      <c r="AW1358" s="2">
        <f t="shared" si="1001"/>
        <v>76216.800000000003</v>
      </c>
      <c r="AX1358" s="2">
        <f t="shared" si="1001"/>
        <v>0</v>
      </c>
      <c r="AY1358" s="2">
        <f t="shared" si="1001"/>
        <v>76216.800000000003</v>
      </c>
      <c r="AZ1358" s="2">
        <f t="shared" si="1001"/>
        <v>0</v>
      </c>
      <c r="BA1358" s="2">
        <f t="shared" si="1001"/>
        <v>0</v>
      </c>
      <c r="BB1358" s="2">
        <f t="shared" si="1001"/>
        <v>0</v>
      </c>
      <c r="BC1358" s="2">
        <f t="shared" si="1001"/>
        <v>0</v>
      </c>
      <c r="BD1358" s="2">
        <f t="shared" si="1001"/>
        <v>0</v>
      </c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>
        <v>0</v>
      </c>
    </row>
    <row r="1360" spans="1:206">
      <c r="A1360" s="4">
        <v>50</v>
      </c>
      <c r="B1360" s="4">
        <v>0</v>
      </c>
      <c r="C1360" s="4">
        <v>0</v>
      </c>
      <c r="D1360" s="4">
        <v>1</v>
      </c>
      <c r="E1360" s="4">
        <v>201</v>
      </c>
      <c r="F1360" s="4">
        <f>ROUND(Source!O1358,O1360)</f>
        <v>116350.89</v>
      </c>
      <c r="G1360" s="4" t="s">
        <v>81</v>
      </c>
      <c r="H1360" s="4" t="s">
        <v>82</v>
      </c>
      <c r="I1360" s="4"/>
      <c r="J1360" s="4"/>
      <c r="K1360" s="4">
        <v>201</v>
      </c>
      <c r="L1360" s="4">
        <v>1</v>
      </c>
      <c r="M1360" s="4">
        <v>3</v>
      </c>
      <c r="N1360" s="4" t="s">
        <v>3</v>
      </c>
      <c r="O1360" s="4">
        <v>2</v>
      </c>
      <c r="P1360" s="4"/>
      <c r="Q1360" s="4"/>
      <c r="R1360" s="4"/>
      <c r="S1360" s="4"/>
      <c r="T1360" s="4"/>
      <c r="U1360" s="4"/>
      <c r="V1360" s="4"/>
      <c r="W1360" s="4"/>
    </row>
    <row r="1361" spans="1:23">
      <c r="A1361" s="4">
        <v>50</v>
      </c>
      <c r="B1361" s="4">
        <v>0</v>
      </c>
      <c r="C1361" s="4">
        <v>0</v>
      </c>
      <c r="D1361" s="4">
        <v>1</v>
      </c>
      <c r="E1361" s="4">
        <v>202</v>
      </c>
      <c r="F1361" s="4">
        <f>ROUND(Source!P1358,O1361)</f>
        <v>76216.800000000003</v>
      </c>
      <c r="G1361" s="4" t="s">
        <v>83</v>
      </c>
      <c r="H1361" s="4" t="s">
        <v>84</v>
      </c>
      <c r="I1361" s="4"/>
      <c r="J1361" s="4"/>
      <c r="K1361" s="4">
        <v>202</v>
      </c>
      <c r="L1361" s="4">
        <v>2</v>
      </c>
      <c r="M1361" s="4">
        <v>3</v>
      </c>
      <c r="N1361" s="4" t="s">
        <v>3</v>
      </c>
      <c r="O1361" s="4">
        <v>2</v>
      </c>
      <c r="P1361" s="4"/>
      <c r="Q1361" s="4"/>
      <c r="R1361" s="4"/>
      <c r="S1361" s="4"/>
      <c r="T1361" s="4"/>
      <c r="U1361" s="4"/>
      <c r="V1361" s="4"/>
      <c r="W1361" s="4"/>
    </row>
    <row r="1362" spans="1:23">
      <c r="A1362" s="4">
        <v>50</v>
      </c>
      <c r="B1362" s="4">
        <v>0</v>
      </c>
      <c r="C1362" s="4">
        <v>0</v>
      </c>
      <c r="D1362" s="4">
        <v>1</v>
      </c>
      <c r="E1362" s="4">
        <v>222</v>
      </c>
      <c r="F1362" s="4">
        <f>ROUND(Source!AO1358,O1362)</f>
        <v>0</v>
      </c>
      <c r="G1362" s="4" t="s">
        <v>85</v>
      </c>
      <c r="H1362" s="4" t="s">
        <v>86</v>
      </c>
      <c r="I1362" s="4"/>
      <c r="J1362" s="4"/>
      <c r="K1362" s="4">
        <v>222</v>
      </c>
      <c r="L1362" s="4">
        <v>3</v>
      </c>
      <c r="M1362" s="4">
        <v>3</v>
      </c>
      <c r="N1362" s="4" t="s">
        <v>3</v>
      </c>
      <c r="O1362" s="4">
        <v>2</v>
      </c>
      <c r="P1362" s="4"/>
      <c r="Q1362" s="4"/>
      <c r="R1362" s="4"/>
      <c r="S1362" s="4"/>
      <c r="T1362" s="4"/>
      <c r="U1362" s="4"/>
      <c r="V1362" s="4"/>
      <c r="W1362" s="4"/>
    </row>
    <row r="1363" spans="1:23">
      <c r="A1363" s="4">
        <v>50</v>
      </c>
      <c r="B1363" s="4">
        <v>0</v>
      </c>
      <c r="C1363" s="4">
        <v>0</v>
      </c>
      <c r="D1363" s="4">
        <v>1</v>
      </c>
      <c r="E1363" s="4">
        <v>225</v>
      </c>
      <c r="F1363" s="4">
        <f>ROUND(Source!AV1358,O1363)</f>
        <v>76216.800000000003</v>
      </c>
      <c r="G1363" s="4" t="s">
        <v>87</v>
      </c>
      <c r="H1363" s="4" t="s">
        <v>88</v>
      </c>
      <c r="I1363" s="4"/>
      <c r="J1363" s="4"/>
      <c r="K1363" s="4">
        <v>225</v>
      </c>
      <c r="L1363" s="4">
        <v>4</v>
      </c>
      <c r="M1363" s="4">
        <v>3</v>
      </c>
      <c r="N1363" s="4" t="s">
        <v>3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/>
    </row>
    <row r="1364" spans="1:23">
      <c r="A1364" s="4">
        <v>50</v>
      </c>
      <c r="B1364" s="4">
        <v>0</v>
      </c>
      <c r="C1364" s="4">
        <v>0</v>
      </c>
      <c r="D1364" s="4">
        <v>1</v>
      </c>
      <c r="E1364" s="4">
        <v>226</v>
      </c>
      <c r="F1364" s="4">
        <f>ROUND(Source!AW1358,O1364)</f>
        <v>76216.800000000003</v>
      </c>
      <c r="G1364" s="4" t="s">
        <v>89</v>
      </c>
      <c r="H1364" s="4" t="s">
        <v>90</v>
      </c>
      <c r="I1364" s="4"/>
      <c r="J1364" s="4"/>
      <c r="K1364" s="4">
        <v>226</v>
      </c>
      <c r="L1364" s="4">
        <v>5</v>
      </c>
      <c r="M1364" s="4">
        <v>3</v>
      </c>
      <c r="N1364" s="4" t="s">
        <v>3</v>
      </c>
      <c r="O1364" s="4">
        <v>2</v>
      </c>
      <c r="P1364" s="4"/>
      <c r="Q1364" s="4"/>
      <c r="R1364" s="4"/>
      <c r="S1364" s="4"/>
      <c r="T1364" s="4"/>
      <c r="U1364" s="4"/>
      <c r="V1364" s="4"/>
      <c r="W1364" s="4"/>
    </row>
    <row r="1365" spans="1:23">
      <c r="A1365" s="4">
        <v>50</v>
      </c>
      <c r="B1365" s="4">
        <v>0</v>
      </c>
      <c r="C1365" s="4">
        <v>0</v>
      </c>
      <c r="D1365" s="4">
        <v>1</v>
      </c>
      <c r="E1365" s="4">
        <v>227</v>
      </c>
      <c r="F1365" s="4">
        <f>ROUND(Source!AX1358,O1365)</f>
        <v>0</v>
      </c>
      <c r="G1365" s="4" t="s">
        <v>91</v>
      </c>
      <c r="H1365" s="4" t="s">
        <v>92</v>
      </c>
      <c r="I1365" s="4"/>
      <c r="J1365" s="4"/>
      <c r="K1365" s="4">
        <v>227</v>
      </c>
      <c r="L1365" s="4">
        <v>6</v>
      </c>
      <c r="M1365" s="4">
        <v>3</v>
      </c>
      <c r="N1365" s="4" t="s">
        <v>3</v>
      </c>
      <c r="O1365" s="4">
        <v>2</v>
      </c>
      <c r="P1365" s="4"/>
      <c r="Q1365" s="4"/>
      <c r="R1365" s="4"/>
      <c r="S1365" s="4"/>
      <c r="T1365" s="4"/>
      <c r="U1365" s="4"/>
      <c r="V1365" s="4"/>
      <c r="W1365" s="4"/>
    </row>
    <row r="1366" spans="1:23">
      <c r="A1366" s="4">
        <v>50</v>
      </c>
      <c r="B1366" s="4">
        <v>0</v>
      </c>
      <c r="C1366" s="4">
        <v>0</v>
      </c>
      <c r="D1366" s="4">
        <v>1</v>
      </c>
      <c r="E1366" s="4">
        <v>228</v>
      </c>
      <c r="F1366" s="4">
        <f>ROUND(Source!AY1358,O1366)</f>
        <v>76216.800000000003</v>
      </c>
      <c r="G1366" s="4" t="s">
        <v>93</v>
      </c>
      <c r="H1366" s="4" t="s">
        <v>94</v>
      </c>
      <c r="I1366" s="4"/>
      <c r="J1366" s="4"/>
      <c r="K1366" s="4">
        <v>228</v>
      </c>
      <c r="L1366" s="4">
        <v>7</v>
      </c>
      <c r="M1366" s="4">
        <v>3</v>
      </c>
      <c r="N1366" s="4" t="s">
        <v>3</v>
      </c>
      <c r="O1366" s="4">
        <v>2</v>
      </c>
      <c r="P1366" s="4"/>
      <c r="Q1366" s="4"/>
      <c r="R1366" s="4"/>
      <c r="S1366" s="4"/>
      <c r="T1366" s="4"/>
      <c r="U1366" s="4"/>
      <c r="V1366" s="4"/>
      <c r="W1366" s="4"/>
    </row>
    <row r="1367" spans="1:23">
      <c r="A1367" s="4">
        <v>50</v>
      </c>
      <c r="B1367" s="4">
        <v>0</v>
      </c>
      <c r="C1367" s="4">
        <v>0</v>
      </c>
      <c r="D1367" s="4">
        <v>1</v>
      </c>
      <c r="E1367" s="4">
        <v>216</v>
      </c>
      <c r="F1367" s="4">
        <f>ROUND(Source!AP1358,O1367)</f>
        <v>0</v>
      </c>
      <c r="G1367" s="4" t="s">
        <v>95</v>
      </c>
      <c r="H1367" s="4" t="s">
        <v>96</v>
      </c>
      <c r="I1367" s="4"/>
      <c r="J1367" s="4"/>
      <c r="K1367" s="4">
        <v>216</v>
      </c>
      <c r="L1367" s="4">
        <v>8</v>
      </c>
      <c r="M1367" s="4">
        <v>3</v>
      </c>
      <c r="N1367" s="4" t="s">
        <v>3</v>
      </c>
      <c r="O1367" s="4">
        <v>2</v>
      </c>
      <c r="P1367" s="4"/>
      <c r="Q1367" s="4"/>
      <c r="R1367" s="4"/>
      <c r="S1367" s="4"/>
      <c r="T1367" s="4"/>
      <c r="U1367" s="4"/>
      <c r="V1367" s="4"/>
      <c r="W1367" s="4"/>
    </row>
    <row r="1368" spans="1:23">
      <c r="A1368" s="4">
        <v>50</v>
      </c>
      <c r="B1368" s="4">
        <v>0</v>
      </c>
      <c r="C1368" s="4">
        <v>0</v>
      </c>
      <c r="D1368" s="4">
        <v>1</v>
      </c>
      <c r="E1368" s="4">
        <v>223</v>
      </c>
      <c r="F1368" s="4">
        <f>ROUND(Source!AQ1358,O1368)</f>
        <v>0</v>
      </c>
      <c r="G1368" s="4" t="s">
        <v>97</v>
      </c>
      <c r="H1368" s="4" t="s">
        <v>98</v>
      </c>
      <c r="I1368" s="4"/>
      <c r="J1368" s="4"/>
      <c r="K1368" s="4">
        <v>223</v>
      </c>
      <c r="L1368" s="4">
        <v>9</v>
      </c>
      <c r="M1368" s="4">
        <v>3</v>
      </c>
      <c r="N1368" s="4" t="s">
        <v>3</v>
      </c>
      <c r="O1368" s="4">
        <v>2</v>
      </c>
      <c r="P1368" s="4"/>
      <c r="Q1368" s="4"/>
      <c r="R1368" s="4"/>
      <c r="S1368" s="4"/>
      <c r="T1368" s="4"/>
      <c r="U1368" s="4"/>
      <c r="V1368" s="4"/>
      <c r="W1368" s="4"/>
    </row>
    <row r="1369" spans="1:23">
      <c r="A1369" s="4">
        <v>50</v>
      </c>
      <c r="B1369" s="4">
        <v>0</v>
      </c>
      <c r="C1369" s="4">
        <v>0</v>
      </c>
      <c r="D1369" s="4">
        <v>1</v>
      </c>
      <c r="E1369" s="4">
        <v>229</v>
      </c>
      <c r="F1369" s="4">
        <f>ROUND(Source!AZ1358,O1369)</f>
        <v>0</v>
      </c>
      <c r="G1369" s="4" t="s">
        <v>99</v>
      </c>
      <c r="H1369" s="4" t="s">
        <v>100</v>
      </c>
      <c r="I1369" s="4"/>
      <c r="J1369" s="4"/>
      <c r="K1369" s="4">
        <v>229</v>
      </c>
      <c r="L1369" s="4">
        <v>10</v>
      </c>
      <c r="M1369" s="4">
        <v>3</v>
      </c>
      <c r="N1369" s="4" t="s">
        <v>3</v>
      </c>
      <c r="O1369" s="4">
        <v>2</v>
      </c>
      <c r="P1369" s="4"/>
      <c r="Q1369" s="4"/>
      <c r="R1369" s="4"/>
      <c r="S1369" s="4"/>
      <c r="T1369" s="4"/>
      <c r="U1369" s="4"/>
      <c r="V1369" s="4"/>
      <c r="W1369" s="4"/>
    </row>
    <row r="1370" spans="1:23">
      <c r="A1370" s="4">
        <v>50</v>
      </c>
      <c r="B1370" s="4">
        <v>0</v>
      </c>
      <c r="C1370" s="4">
        <v>0</v>
      </c>
      <c r="D1370" s="4">
        <v>1</v>
      </c>
      <c r="E1370" s="4">
        <v>203</v>
      </c>
      <c r="F1370" s="4">
        <f>ROUND(Source!Q1358,O1370)</f>
        <v>1707.06</v>
      </c>
      <c r="G1370" s="4" t="s">
        <v>101</v>
      </c>
      <c r="H1370" s="4" t="s">
        <v>102</v>
      </c>
      <c r="I1370" s="4"/>
      <c r="J1370" s="4"/>
      <c r="K1370" s="4">
        <v>203</v>
      </c>
      <c r="L1370" s="4">
        <v>11</v>
      </c>
      <c r="M1370" s="4">
        <v>3</v>
      </c>
      <c r="N1370" s="4" t="s">
        <v>3</v>
      </c>
      <c r="O1370" s="4">
        <v>2</v>
      </c>
      <c r="P1370" s="4"/>
      <c r="Q1370" s="4"/>
      <c r="R1370" s="4"/>
      <c r="S1370" s="4"/>
      <c r="T1370" s="4"/>
      <c r="U1370" s="4"/>
      <c r="V1370" s="4"/>
      <c r="W1370" s="4"/>
    </row>
    <row r="1371" spans="1:23">
      <c r="A1371" s="4">
        <v>50</v>
      </c>
      <c r="B1371" s="4">
        <v>0</v>
      </c>
      <c r="C1371" s="4">
        <v>0</v>
      </c>
      <c r="D1371" s="4">
        <v>1</v>
      </c>
      <c r="E1371" s="4">
        <v>231</v>
      </c>
      <c r="F1371" s="4">
        <f>ROUND(Source!BB1358,O1371)</f>
        <v>0</v>
      </c>
      <c r="G1371" s="4" t="s">
        <v>103</v>
      </c>
      <c r="H1371" s="4" t="s">
        <v>104</v>
      </c>
      <c r="I1371" s="4"/>
      <c r="J1371" s="4"/>
      <c r="K1371" s="4">
        <v>231</v>
      </c>
      <c r="L1371" s="4">
        <v>12</v>
      </c>
      <c r="M1371" s="4">
        <v>3</v>
      </c>
      <c r="N1371" s="4" t="s">
        <v>3</v>
      </c>
      <c r="O1371" s="4">
        <v>2</v>
      </c>
      <c r="P1371" s="4"/>
      <c r="Q1371" s="4"/>
      <c r="R1371" s="4"/>
      <c r="S1371" s="4"/>
      <c r="T1371" s="4"/>
      <c r="U1371" s="4"/>
      <c r="V1371" s="4"/>
      <c r="W1371" s="4"/>
    </row>
    <row r="1372" spans="1:23">
      <c r="A1372" s="4">
        <v>50</v>
      </c>
      <c r="B1372" s="4">
        <v>0</v>
      </c>
      <c r="C1372" s="4">
        <v>0</v>
      </c>
      <c r="D1372" s="4">
        <v>1</v>
      </c>
      <c r="E1372" s="4">
        <v>204</v>
      </c>
      <c r="F1372" s="4">
        <f>ROUND(Source!R1358,O1372)</f>
        <v>653.41999999999996</v>
      </c>
      <c r="G1372" s="4" t="s">
        <v>105</v>
      </c>
      <c r="H1372" s="4" t="s">
        <v>106</v>
      </c>
      <c r="I1372" s="4"/>
      <c r="J1372" s="4"/>
      <c r="K1372" s="4">
        <v>204</v>
      </c>
      <c r="L1372" s="4">
        <v>13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/>
    </row>
    <row r="1373" spans="1:23">
      <c r="A1373" s="4">
        <v>50</v>
      </c>
      <c r="B1373" s="4">
        <v>0</v>
      </c>
      <c r="C1373" s="4">
        <v>0</v>
      </c>
      <c r="D1373" s="4">
        <v>1</v>
      </c>
      <c r="E1373" s="4">
        <v>205</v>
      </c>
      <c r="F1373" s="4">
        <f>ROUND(Source!S1358,O1373)</f>
        <v>38427.03</v>
      </c>
      <c r="G1373" s="4" t="s">
        <v>107</v>
      </c>
      <c r="H1373" s="4" t="s">
        <v>108</v>
      </c>
      <c r="I1373" s="4"/>
      <c r="J1373" s="4"/>
      <c r="K1373" s="4">
        <v>205</v>
      </c>
      <c r="L1373" s="4">
        <v>14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/>
    </row>
    <row r="1374" spans="1:23">
      <c r="A1374" s="4">
        <v>50</v>
      </c>
      <c r="B1374" s="4">
        <v>0</v>
      </c>
      <c r="C1374" s="4">
        <v>0</v>
      </c>
      <c r="D1374" s="4">
        <v>1</v>
      </c>
      <c r="E1374" s="4">
        <v>232</v>
      </c>
      <c r="F1374" s="4">
        <f>ROUND(Source!BC1358,O1374)</f>
        <v>0</v>
      </c>
      <c r="G1374" s="4" t="s">
        <v>109</v>
      </c>
      <c r="H1374" s="4" t="s">
        <v>110</v>
      </c>
      <c r="I1374" s="4"/>
      <c r="J1374" s="4"/>
      <c r="K1374" s="4">
        <v>232</v>
      </c>
      <c r="L1374" s="4">
        <v>15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/>
    </row>
    <row r="1375" spans="1:23">
      <c r="A1375" s="4">
        <v>50</v>
      </c>
      <c r="B1375" s="4">
        <v>0</v>
      </c>
      <c r="C1375" s="4">
        <v>0</v>
      </c>
      <c r="D1375" s="4">
        <v>1</v>
      </c>
      <c r="E1375" s="4">
        <v>214</v>
      </c>
      <c r="F1375" s="4">
        <f>ROUND(Source!AS1358,O1375)</f>
        <v>163272.54</v>
      </c>
      <c r="G1375" s="4" t="s">
        <v>111</v>
      </c>
      <c r="H1375" s="4" t="s">
        <v>112</v>
      </c>
      <c r="I1375" s="4"/>
      <c r="J1375" s="4"/>
      <c r="K1375" s="4">
        <v>214</v>
      </c>
      <c r="L1375" s="4">
        <v>16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/>
    </row>
    <row r="1376" spans="1:23">
      <c r="A1376" s="4">
        <v>50</v>
      </c>
      <c r="B1376" s="4">
        <v>0</v>
      </c>
      <c r="C1376" s="4">
        <v>0</v>
      </c>
      <c r="D1376" s="4">
        <v>1</v>
      </c>
      <c r="E1376" s="4">
        <v>215</v>
      </c>
      <c r="F1376" s="4">
        <f>ROUND(Source!AT1358,O1376)</f>
        <v>4173.83</v>
      </c>
      <c r="G1376" s="4" t="s">
        <v>113</v>
      </c>
      <c r="H1376" s="4" t="s">
        <v>114</v>
      </c>
      <c r="I1376" s="4"/>
      <c r="J1376" s="4"/>
      <c r="K1376" s="4">
        <v>215</v>
      </c>
      <c r="L1376" s="4">
        <v>17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/>
    </row>
    <row r="1377" spans="1:206">
      <c r="A1377" s="4">
        <v>50</v>
      </c>
      <c r="B1377" s="4">
        <v>0</v>
      </c>
      <c r="C1377" s="4">
        <v>0</v>
      </c>
      <c r="D1377" s="4">
        <v>1</v>
      </c>
      <c r="E1377" s="4">
        <v>217</v>
      </c>
      <c r="F1377" s="4">
        <f>ROUND(Source!AU1358,O1377)</f>
        <v>0</v>
      </c>
      <c r="G1377" s="4" t="s">
        <v>115</v>
      </c>
      <c r="H1377" s="4" t="s">
        <v>116</v>
      </c>
      <c r="I1377" s="4"/>
      <c r="J1377" s="4"/>
      <c r="K1377" s="4">
        <v>217</v>
      </c>
      <c r="L1377" s="4">
        <v>18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/>
    </row>
    <row r="1378" spans="1:206">
      <c r="A1378" s="4">
        <v>50</v>
      </c>
      <c r="B1378" s="4">
        <v>0</v>
      </c>
      <c r="C1378" s="4">
        <v>0</v>
      </c>
      <c r="D1378" s="4">
        <v>1</v>
      </c>
      <c r="E1378" s="4">
        <v>230</v>
      </c>
      <c r="F1378" s="4">
        <f>ROUND(Source!BA1358,O1378)</f>
        <v>0</v>
      </c>
      <c r="G1378" s="4" t="s">
        <v>117</v>
      </c>
      <c r="H1378" s="4" t="s">
        <v>118</v>
      </c>
      <c r="I1378" s="4"/>
      <c r="J1378" s="4"/>
      <c r="K1378" s="4">
        <v>230</v>
      </c>
      <c r="L1378" s="4">
        <v>19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/>
    </row>
    <row r="1379" spans="1:206">
      <c r="A1379" s="4">
        <v>50</v>
      </c>
      <c r="B1379" s="4">
        <v>0</v>
      </c>
      <c r="C1379" s="4">
        <v>0</v>
      </c>
      <c r="D1379" s="4">
        <v>1</v>
      </c>
      <c r="E1379" s="4">
        <v>206</v>
      </c>
      <c r="F1379" s="4">
        <f>ROUND(Source!T1358,O1379)</f>
        <v>0</v>
      </c>
      <c r="G1379" s="4" t="s">
        <v>119</v>
      </c>
      <c r="H1379" s="4" t="s">
        <v>120</v>
      </c>
      <c r="I1379" s="4"/>
      <c r="J1379" s="4"/>
      <c r="K1379" s="4">
        <v>206</v>
      </c>
      <c r="L1379" s="4">
        <v>20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/>
    </row>
    <row r="1380" spans="1:206">
      <c r="A1380" s="4">
        <v>50</v>
      </c>
      <c r="B1380" s="4">
        <v>0</v>
      </c>
      <c r="C1380" s="4">
        <v>0</v>
      </c>
      <c r="D1380" s="4">
        <v>1</v>
      </c>
      <c r="E1380" s="4">
        <v>207</v>
      </c>
      <c r="F1380" s="4">
        <f>Source!U1358</f>
        <v>128.8591868</v>
      </c>
      <c r="G1380" s="4" t="s">
        <v>121</v>
      </c>
      <c r="H1380" s="4" t="s">
        <v>122</v>
      </c>
      <c r="I1380" s="4"/>
      <c r="J1380" s="4"/>
      <c r="K1380" s="4">
        <v>207</v>
      </c>
      <c r="L1380" s="4">
        <v>21</v>
      </c>
      <c r="M1380" s="4">
        <v>3</v>
      </c>
      <c r="N1380" s="4" t="s">
        <v>3</v>
      </c>
      <c r="O1380" s="4">
        <v>-1</v>
      </c>
      <c r="P1380" s="4"/>
      <c r="Q1380" s="4"/>
      <c r="R1380" s="4"/>
      <c r="S1380" s="4"/>
      <c r="T1380" s="4"/>
      <c r="U1380" s="4"/>
      <c r="V1380" s="4"/>
      <c r="W1380" s="4"/>
    </row>
    <row r="1381" spans="1:206">
      <c r="A1381" s="4">
        <v>50</v>
      </c>
      <c r="B1381" s="4">
        <v>0</v>
      </c>
      <c r="C1381" s="4">
        <v>0</v>
      </c>
      <c r="D1381" s="4">
        <v>1</v>
      </c>
      <c r="E1381" s="4">
        <v>208</v>
      </c>
      <c r="F1381" s="4">
        <f>Source!V1358</f>
        <v>1.8689874999999998</v>
      </c>
      <c r="G1381" s="4" t="s">
        <v>123</v>
      </c>
      <c r="H1381" s="4" t="s">
        <v>124</v>
      </c>
      <c r="I1381" s="4"/>
      <c r="J1381" s="4"/>
      <c r="K1381" s="4">
        <v>208</v>
      </c>
      <c r="L1381" s="4">
        <v>22</v>
      </c>
      <c r="M1381" s="4">
        <v>3</v>
      </c>
      <c r="N1381" s="4" t="s">
        <v>3</v>
      </c>
      <c r="O1381" s="4">
        <v>-1</v>
      </c>
      <c r="P1381" s="4"/>
      <c r="Q1381" s="4"/>
      <c r="R1381" s="4"/>
      <c r="S1381" s="4"/>
      <c r="T1381" s="4"/>
      <c r="U1381" s="4"/>
      <c r="V1381" s="4"/>
      <c r="W1381" s="4"/>
    </row>
    <row r="1382" spans="1:206">
      <c r="A1382" s="4">
        <v>50</v>
      </c>
      <c r="B1382" s="4">
        <v>0</v>
      </c>
      <c r="C1382" s="4">
        <v>0</v>
      </c>
      <c r="D1382" s="4">
        <v>1</v>
      </c>
      <c r="E1382" s="4">
        <v>209</v>
      </c>
      <c r="F1382" s="4">
        <f>ROUND(Source!W1358,O1382)</f>
        <v>527.29999999999995</v>
      </c>
      <c r="G1382" s="4" t="s">
        <v>125</v>
      </c>
      <c r="H1382" s="4" t="s">
        <v>126</v>
      </c>
      <c r="I1382" s="4"/>
      <c r="J1382" s="4"/>
      <c r="K1382" s="4">
        <v>209</v>
      </c>
      <c r="L1382" s="4">
        <v>23</v>
      </c>
      <c r="M1382" s="4">
        <v>3</v>
      </c>
      <c r="N1382" s="4" t="s">
        <v>3</v>
      </c>
      <c r="O1382" s="4">
        <v>2</v>
      </c>
      <c r="P1382" s="4"/>
      <c r="Q1382" s="4"/>
      <c r="R1382" s="4"/>
      <c r="S1382" s="4"/>
      <c r="T1382" s="4"/>
      <c r="U1382" s="4"/>
      <c r="V1382" s="4"/>
      <c r="W1382" s="4"/>
    </row>
    <row r="1383" spans="1:206">
      <c r="A1383" s="4">
        <v>50</v>
      </c>
      <c r="B1383" s="4">
        <v>0</v>
      </c>
      <c r="C1383" s="4">
        <v>0</v>
      </c>
      <c r="D1383" s="4">
        <v>1</v>
      </c>
      <c r="E1383" s="4">
        <v>233</v>
      </c>
      <c r="F1383" s="4">
        <f>ROUND(Source!BD1358,O1383)</f>
        <v>0</v>
      </c>
      <c r="G1383" s="4" t="s">
        <v>127</v>
      </c>
      <c r="H1383" s="4" t="s">
        <v>128</v>
      </c>
      <c r="I1383" s="4"/>
      <c r="J1383" s="4"/>
      <c r="K1383" s="4">
        <v>233</v>
      </c>
      <c r="L1383" s="4">
        <v>24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/>
    </row>
    <row r="1384" spans="1:206">
      <c r="A1384" s="4">
        <v>50</v>
      </c>
      <c r="B1384" s="4">
        <v>0</v>
      </c>
      <c r="C1384" s="4">
        <v>0</v>
      </c>
      <c r="D1384" s="4">
        <v>1</v>
      </c>
      <c r="E1384" s="4">
        <v>210</v>
      </c>
      <c r="F1384" s="4">
        <f>ROUND(Source!X1358,O1384)</f>
        <v>33767.33</v>
      </c>
      <c r="G1384" s="4" t="s">
        <v>129</v>
      </c>
      <c r="H1384" s="4" t="s">
        <v>130</v>
      </c>
      <c r="I1384" s="4"/>
      <c r="J1384" s="4"/>
      <c r="K1384" s="4">
        <v>210</v>
      </c>
      <c r="L1384" s="4">
        <v>25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/>
    </row>
    <row r="1385" spans="1:206">
      <c r="A1385" s="4">
        <v>50</v>
      </c>
      <c r="B1385" s="4">
        <v>0</v>
      </c>
      <c r="C1385" s="4">
        <v>0</v>
      </c>
      <c r="D1385" s="4">
        <v>1</v>
      </c>
      <c r="E1385" s="4">
        <v>211</v>
      </c>
      <c r="F1385" s="4">
        <f>ROUND(Source!Y1358,O1385)</f>
        <v>17328.150000000001</v>
      </c>
      <c r="G1385" s="4" t="s">
        <v>131</v>
      </c>
      <c r="H1385" s="4" t="s">
        <v>132</v>
      </c>
      <c r="I1385" s="4"/>
      <c r="J1385" s="4"/>
      <c r="K1385" s="4">
        <v>211</v>
      </c>
      <c r="L1385" s="4">
        <v>26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/>
    </row>
    <row r="1386" spans="1:206">
      <c r="A1386" s="4">
        <v>50</v>
      </c>
      <c r="B1386" s="4">
        <v>0</v>
      </c>
      <c r="C1386" s="4">
        <v>0</v>
      </c>
      <c r="D1386" s="4">
        <v>1</v>
      </c>
      <c r="E1386" s="4">
        <v>0</v>
      </c>
      <c r="F1386" s="4">
        <f>ROUND(Source!AR1358,O1386)</f>
        <v>167446.37</v>
      </c>
      <c r="G1386" s="4" t="s">
        <v>133</v>
      </c>
      <c r="H1386" s="4" t="s">
        <v>134</v>
      </c>
      <c r="I1386" s="4"/>
      <c r="J1386" s="4"/>
      <c r="K1386" s="4">
        <v>224</v>
      </c>
      <c r="L1386" s="4">
        <v>27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/>
    </row>
    <row r="1387" spans="1:206">
      <c r="A1387" s="4">
        <v>50</v>
      </c>
      <c r="B1387" s="4">
        <v>0</v>
      </c>
      <c r="C1387" s="4">
        <v>0</v>
      </c>
      <c r="D1387" s="4">
        <v>2</v>
      </c>
      <c r="E1387" s="4">
        <v>0</v>
      </c>
      <c r="F1387" s="4">
        <f>ROUND(F1386*0.18,O1387)</f>
        <v>30140.3</v>
      </c>
      <c r="G1387" s="4" t="s">
        <v>135</v>
      </c>
      <c r="H1387" s="4" t="s">
        <v>135</v>
      </c>
      <c r="I1387" s="4"/>
      <c r="J1387" s="4"/>
      <c r="K1387" s="4">
        <v>212</v>
      </c>
      <c r="L1387" s="4">
        <v>28</v>
      </c>
      <c r="M1387" s="4">
        <v>0</v>
      </c>
      <c r="N1387" s="4" t="s">
        <v>3</v>
      </c>
      <c r="O1387" s="4">
        <v>1</v>
      </c>
      <c r="P1387" s="4"/>
      <c r="Q1387" s="4"/>
      <c r="R1387" s="4"/>
      <c r="S1387" s="4"/>
      <c r="T1387" s="4"/>
      <c r="U1387" s="4"/>
      <c r="V1387" s="4"/>
      <c r="W1387" s="4"/>
    </row>
    <row r="1388" spans="1:206">
      <c r="A1388" s="4">
        <v>50</v>
      </c>
      <c r="B1388" s="4">
        <v>0</v>
      </c>
      <c r="C1388" s="4">
        <v>0</v>
      </c>
      <c r="D1388" s="4">
        <v>2</v>
      </c>
      <c r="E1388" s="4">
        <v>224</v>
      </c>
      <c r="F1388" s="4">
        <f>ROUND(F1386*1.18,O1388)</f>
        <v>197586.7</v>
      </c>
      <c r="G1388" s="4" t="s">
        <v>136</v>
      </c>
      <c r="H1388" s="4" t="s">
        <v>137</v>
      </c>
      <c r="I1388" s="4"/>
      <c r="J1388" s="4"/>
      <c r="K1388" s="4">
        <v>212</v>
      </c>
      <c r="L1388" s="4">
        <v>29</v>
      </c>
      <c r="M1388" s="4">
        <v>0</v>
      </c>
      <c r="N1388" s="4" t="s">
        <v>3</v>
      </c>
      <c r="O1388" s="4">
        <v>1</v>
      </c>
      <c r="P1388" s="4"/>
      <c r="Q1388" s="4"/>
      <c r="R1388" s="4"/>
      <c r="S1388" s="4"/>
      <c r="T1388" s="4"/>
      <c r="U1388" s="4"/>
      <c r="V1388" s="4"/>
      <c r="W1388" s="4"/>
    </row>
    <row r="1390" spans="1:206">
      <c r="A1390" s="1">
        <v>4</v>
      </c>
      <c r="B1390" s="1">
        <v>0</v>
      </c>
      <c r="C1390" s="1"/>
      <c r="D1390" s="1">
        <f>ROW(A1485)</f>
        <v>1485</v>
      </c>
      <c r="E1390" s="1"/>
      <c r="F1390" s="1" t="s">
        <v>12</v>
      </c>
      <c r="G1390" s="1" t="s">
        <v>362</v>
      </c>
      <c r="H1390" s="1" t="s">
        <v>3</v>
      </c>
      <c r="I1390" s="1">
        <v>0</v>
      </c>
      <c r="J1390" s="1"/>
      <c r="K1390" s="1">
        <v>-1</v>
      </c>
      <c r="L1390" s="1"/>
      <c r="M1390" s="1" t="s">
        <v>3</v>
      </c>
      <c r="N1390" s="1"/>
      <c r="O1390" s="1"/>
      <c r="P1390" s="1"/>
      <c r="Q1390" s="1"/>
      <c r="R1390" s="1"/>
      <c r="S1390" s="1">
        <v>0</v>
      </c>
      <c r="T1390" s="1"/>
      <c r="U1390" s="1" t="s">
        <v>3</v>
      </c>
      <c r="V1390" s="1">
        <v>0</v>
      </c>
      <c r="W1390" s="1"/>
      <c r="X1390" s="1"/>
      <c r="Y1390" s="1"/>
      <c r="Z1390" s="1"/>
      <c r="AA1390" s="1"/>
      <c r="AB1390" s="1" t="s">
        <v>3</v>
      </c>
      <c r="AC1390" s="1" t="s">
        <v>3</v>
      </c>
      <c r="AD1390" s="1" t="s">
        <v>3</v>
      </c>
      <c r="AE1390" s="1" t="s">
        <v>3</v>
      </c>
      <c r="AF1390" s="1" t="s">
        <v>3</v>
      </c>
      <c r="AG1390" s="1" t="s">
        <v>3</v>
      </c>
      <c r="AH1390" s="1"/>
      <c r="AI1390" s="1"/>
      <c r="AJ1390" s="1"/>
      <c r="AK1390" s="1"/>
      <c r="AL1390" s="1"/>
      <c r="AM1390" s="1"/>
      <c r="AN1390" s="1"/>
      <c r="AO1390" s="1"/>
      <c r="AP1390" s="1" t="s">
        <v>3</v>
      </c>
      <c r="AQ1390" s="1" t="s">
        <v>3</v>
      </c>
      <c r="AR1390" s="1" t="s">
        <v>3</v>
      </c>
      <c r="AS1390" s="1"/>
      <c r="AT1390" s="1"/>
      <c r="AU1390" s="1"/>
      <c r="AV1390" s="1"/>
      <c r="AW1390" s="1"/>
      <c r="AX1390" s="1"/>
      <c r="AY1390" s="1"/>
      <c r="AZ1390" s="1" t="s">
        <v>3</v>
      </c>
      <c r="BA1390" s="1"/>
      <c r="BB1390" s="1" t="s">
        <v>3</v>
      </c>
      <c r="BC1390" s="1" t="s">
        <v>3</v>
      </c>
      <c r="BD1390" s="1" t="s">
        <v>3</v>
      </c>
      <c r="BE1390" s="1" t="s">
        <v>3</v>
      </c>
      <c r="BF1390" s="1" t="s">
        <v>3</v>
      </c>
      <c r="BG1390" s="1" t="s">
        <v>3</v>
      </c>
      <c r="BH1390" s="1" t="s">
        <v>3</v>
      </c>
      <c r="BI1390" s="1" t="s">
        <v>3</v>
      </c>
      <c r="BJ1390" s="1" t="s">
        <v>3</v>
      </c>
      <c r="BK1390" s="1" t="s">
        <v>3</v>
      </c>
      <c r="BL1390" s="1" t="s">
        <v>3</v>
      </c>
      <c r="BM1390" s="1" t="s">
        <v>3</v>
      </c>
      <c r="BN1390" s="1" t="s">
        <v>3</v>
      </c>
      <c r="BO1390" s="1" t="s">
        <v>3</v>
      </c>
      <c r="BP1390" s="1" t="s">
        <v>3</v>
      </c>
      <c r="BQ1390" s="1"/>
      <c r="BR1390" s="1"/>
      <c r="BS1390" s="1"/>
      <c r="BT1390" s="1"/>
      <c r="BU1390" s="1"/>
      <c r="BV1390" s="1"/>
      <c r="BW1390" s="1"/>
      <c r="BX1390" s="1">
        <v>0</v>
      </c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>
        <v>0</v>
      </c>
    </row>
    <row r="1392" spans="1:206">
      <c r="A1392" s="2">
        <v>52</v>
      </c>
      <c r="B1392" s="2">
        <f t="shared" ref="B1392:G1392" si="1002">B1485</f>
        <v>0</v>
      </c>
      <c r="C1392" s="2">
        <f t="shared" si="1002"/>
        <v>4</v>
      </c>
      <c r="D1392" s="2">
        <f t="shared" si="1002"/>
        <v>1390</v>
      </c>
      <c r="E1392" s="2">
        <f t="shared" si="1002"/>
        <v>0</v>
      </c>
      <c r="F1392" s="2" t="str">
        <f t="shared" si="1002"/>
        <v>Новый раздел</v>
      </c>
      <c r="G1392" s="2" t="str">
        <f t="shared" si="1002"/>
        <v>комната 2-24</v>
      </c>
      <c r="H1392" s="2"/>
      <c r="I1392" s="2"/>
      <c r="J1392" s="2"/>
      <c r="K1392" s="2"/>
      <c r="L1392" s="2"/>
      <c r="M1392" s="2"/>
      <c r="N1392" s="2"/>
      <c r="O1392" s="2">
        <f t="shared" ref="O1392:AT1392" si="1003">O1485</f>
        <v>78044.850000000006</v>
      </c>
      <c r="P1392" s="2">
        <f t="shared" si="1003"/>
        <v>56950.82</v>
      </c>
      <c r="Q1392" s="2">
        <f t="shared" si="1003"/>
        <v>2263.2199999999998</v>
      </c>
      <c r="R1392" s="2">
        <f t="shared" si="1003"/>
        <v>991.33</v>
      </c>
      <c r="S1392" s="2">
        <f t="shared" si="1003"/>
        <v>18830.810000000001</v>
      </c>
      <c r="T1392" s="2">
        <f t="shared" si="1003"/>
        <v>0</v>
      </c>
      <c r="U1392" s="2">
        <f t="shared" si="1003"/>
        <v>67.141320000000007</v>
      </c>
      <c r="V1392" s="2">
        <f t="shared" si="1003"/>
        <v>2.8694000000000002</v>
      </c>
      <c r="W1392" s="2">
        <f t="shared" si="1003"/>
        <v>424.12</v>
      </c>
      <c r="X1392" s="2">
        <f t="shared" si="1003"/>
        <v>17678.93</v>
      </c>
      <c r="Y1392" s="2">
        <f t="shared" si="1003"/>
        <v>9889.19</v>
      </c>
      <c r="Z1392" s="2">
        <f t="shared" si="1003"/>
        <v>0</v>
      </c>
      <c r="AA1392" s="2">
        <f t="shared" si="1003"/>
        <v>0</v>
      </c>
      <c r="AB1392" s="2">
        <f t="shared" si="1003"/>
        <v>0</v>
      </c>
      <c r="AC1392" s="2">
        <f t="shared" si="1003"/>
        <v>0</v>
      </c>
      <c r="AD1392" s="2">
        <f t="shared" si="1003"/>
        <v>0</v>
      </c>
      <c r="AE1392" s="2">
        <f t="shared" si="1003"/>
        <v>0</v>
      </c>
      <c r="AF1392" s="2">
        <f t="shared" si="1003"/>
        <v>0</v>
      </c>
      <c r="AG1392" s="2">
        <f t="shared" si="1003"/>
        <v>0</v>
      </c>
      <c r="AH1392" s="2">
        <f t="shared" si="1003"/>
        <v>0</v>
      </c>
      <c r="AI1392" s="2">
        <f t="shared" si="1003"/>
        <v>0</v>
      </c>
      <c r="AJ1392" s="2">
        <f t="shared" si="1003"/>
        <v>0</v>
      </c>
      <c r="AK1392" s="2">
        <f t="shared" si="1003"/>
        <v>0</v>
      </c>
      <c r="AL1392" s="2">
        <f t="shared" si="1003"/>
        <v>0</v>
      </c>
      <c r="AM1392" s="2">
        <f t="shared" si="1003"/>
        <v>0</v>
      </c>
      <c r="AN1392" s="2">
        <f t="shared" si="1003"/>
        <v>0</v>
      </c>
      <c r="AO1392" s="2">
        <f t="shared" si="1003"/>
        <v>0</v>
      </c>
      <c r="AP1392" s="2">
        <f t="shared" si="1003"/>
        <v>0</v>
      </c>
      <c r="AQ1392" s="2">
        <f t="shared" si="1003"/>
        <v>0</v>
      </c>
      <c r="AR1392" s="2">
        <f t="shared" si="1003"/>
        <v>105612.97</v>
      </c>
      <c r="AS1392" s="2">
        <f t="shared" si="1003"/>
        <v>105612.97</v>
      </c>
      <c r="AT1392" s="2">
        <f t="shared" si="1003"/>
        <v>0</v>
      </c>
      <c r="AU1392" s="2">
        <f t="shared" ref="AU1392:BZ1392" si="1004">AU1485</f>
        <v>0</v>
      </c>
      <c r="AV1392" s="2">
        <f t="shared" si="1004"/>
        <v>56950.82</v>
      </c>
      <c r="AW1392" s="2">
        <f t="shared" si="1004"/>
        <v>56950.82</v>
      </c>
      <c r="AX1392" s="2">
        <f t="shared" si="1004"/>
        <v>0</v>
      </c>
      <c r="AY1392" s="2">
        <f t="shared" si="1004"/>
        <v>56950.82</v>
      </c>
      <c r="AZ1392" s="2">
        <f t="shared" si="1004"/>
        <v>0</v>
      </c>
      <c r="BA1392" s="2">
        <f t="shared" si="1004"/>
        <v>0</v>
      </c>
      <c r="BB1392" s="2">
        <f t="shared" si="1004"/>
        <v>0</v>
      </c>
      <c r="BC1392" s="2">
        <f t="shared" si="1004"/>
        <v>0</v>
      </c>
      <c r="BD1392" s="2">
        <f t="shared" si="1004"/>
        <v>0</v>
      </c>
      <c r="BE1392" s="2">
        <f t="shared" si="1004"/>
        <v>0</v>
      </c>
      <c r="BF1392" s="2">
        <f t="shared" si="1004"/>
        <v>0</v>
      </c>
      <c r="BG1392" s="2">
        <f t="shared" si="1004"/>
        <v>0</v>
      </c>
      <c r="BH1392" s="2">
        <f t="shared" si="1004"/>
        <v>0</v>
      </c>
      <c r="BI1392" s="2">
        <f t="shared" si="1004"/>
        <v>0</v>
      </c>
      <c r="BJ1392" s="2">
        <f t="shared" si="1004"/>
        <v>0</v>
      </c>
      <c r="BK1392" s="2">
        <f t="shared" si="1004"/>
        <v>0</v>
      </c>
      <c r="BL1392" s="2">
        <f t="shared" si="1004"/>
        <v>0</v>
      </c>
      <c r="BM1392" s="2">
        <f t="shared" si="1004"/>
        <v>0</v>
      </c>
      <c r="BN1392" s="2">
        <f t="shared" si="1004"/>
        <v>0</v>
      </c>
      <c r="BO1392" s="2">
        <f t="shared" si="1004"/>
        <v>0</v>
      </c>
      <c r="BP1392" s="2">
        <f t="shared" si="1004"/>
        <v>0</v>
      </c>
      <c r="BQ1392" s="2">
        <f t="shared" si="1004"/>
        <v>0</v>
      </c>
      <c r="BR1392" s="2">
        <f t="shared" si="1004"/>
        <v>0</v>
      </c>
      <c r="BS1392" s="2">
        <f t="shared" si="1004"/>
        <v>0</v>
      </c>
      <c r="BT1392" s="2">
        <f t="shared" si="1004"/>
        <v>0</v>
      </c>
      <c r="BU1392" s="2">
        <f t="shared" si="1004"/>
        <v>0</v>
      </c>
      <c r="BV1392" s="2">
        <f t="shared" si="1004"/>
        <v>0</v>
      </c>
      <c r="BW1392" s="2">
        <f t="shared" si="1004"/>
        <v>0</v>
      </c>
      <c r="BX1392" s="2">
        <f t="shared" si="1004"/>
        <v>0</v>
      </c>
      <c r="BY1392" s="2">
        <f t="shared" si="1004"/>
        <v>0</v>
      </c>
      <c r="BZ1392" s="2">
        <f t="shared" si="1004"/>
        <v>0</v>
      </c>
      <c r="CA1392" s="2">
        <f t="shared" ref="CA1392:DF1392" si="1005">CA1485</f>
        <v>0</v>
      </c>
      <c r="CB1392" s="2">
        <f t="shared" si="1005"/>
        <v>0</v>
      </c>
      <c r="CC1392" s="2">
        <f t="shared" si="1005"/>
        <v>0</v>
      </c>
      <c r="CD1392" s="2">
        <f t="shared" si="1005"/>
        <v>0</v>
      </c>
      <c r="CE1392" s="2">
        <f t="shared" si="1005"/>
        <v>0</v>
      </c>
      <c r="CF1392" s="2">
        <f t="shared" si="1005"/>
        <v>0</v>
      </c>
      <c r="CG1392" s="2">
        <f t="shared" si="1005"/>
        <v>0</v>
      </c>
      <c r="CH1392" s="2">
        <f t="shared" si="1005"/>
        <v>0</v>
      </c>
      <c r="CI1392" s="2">
        <f t="shared" si="1005"/>
        <v>0</v>
      </c>
      <c r="CJ1392" s="2">
        <f t="shared" si="1005"/>
        <v>0</v>
      </c>
      <c r="CK1392" s="2">
        <f t="shared" si="1005"/>
        <v>0</v>
      </c>
      <c r="CL1392" s="2">
        <f t="shared" si="1005"/>
        <v>0</v>
      </c>
      <c r="CM1392" s="2">
        <f t="shared" si="1005"/>
        <v>0</v>
      </c>
      <c r="CN1392" s="2">
        <f t="shared" si="1005"/>
        <v>0</v>
      </c>
      <c r="CO1392" s="2">
        <f t="shared" si="1005"/>
        <v>0</v>
      </c>
      <c r="CP1392" s="2">
        <f t="shared" si="1005"/>
        <v>0</v>
      </c>
      <c r="CQ1392" s="2">
        <f t="shared" si="1005"/>
        <v>0</v>
      </c>
      <c r="CR1392" s="2">
        <f t="shared" si="1005"/>
        <v>0</v>
      </c>
      <c r="CS1392" s="2">
        <f t="shared" si="1005"/>
        <v>0</v>
      </c>
      <c r="CT1392" s="2">
        <f t="shared" si="1005"/>
        <v>0</v>
      </c>
      <c r="CU1392" s="2">
        <f t="shared" si="1005"/>
        <v>0</v>
      </c>
      <c r="CV1392" s="2">
        <f t="shared" si="1005"/>
        <v>0</v>
      </c>
      <c r="CW1392" s="2">
        <f t="shared" si="1005"/>
        <v>0</v>
      </c>
      <c r="CX1392" s="2">
        <f t="shared" si="1005"/>
        <v>0</v>
      </c>
      <c r="CY1392" s="2">
        <f t="shared" si="1005"/>
        <v>0</v>
      </c>
      <c r="CZ1392" s="2">
        <f t="shared" si="1005"/>
        <v>0</v>
      </c>
      <c r="DA1392" s="2">
        <f t="shared" si="1005"/>
        <v>0</v>
      </c>
      <c r="DB1392" s="2">
        <f t="shared" si="1005"/>
        <v>0</v>
      </c>
      <c r="DC1392" s="2">
        <f t="shared" si="1005"/>
        <v>0</v>
      </c>
      <c r="DD1392" s="2">
        <f t="shared" si="1005"/>
        <v>0</v>
      </c>
      <c r="DE1392" s="2">
        <f t="shared" si="1005"/>
        <v>0</v>
      </c>
      <c r="DF1392" s="2">
        <f t="shared" si="1005"/>
        <v>0</v>
      </c>
      <c r="DG1392" s="3">
        <f t="shared" ref="DG1392:EL1392" si="1006">DG1485</f>
        <v>0</v>
      </c>
      <c r="DH1392" s="3">
        <f t="shared" si="1006"/>
        <v>0</v>
      </c>
      <c r="DI1392" s="3">
        <f t="shared" si="1006"/>
        <v>0</v>
      </c>
      <c r="DJ1392" s="3">
        <f t="shared" si="1006"/>
        <v>0</v>
      </c>
      <c r="DK1392" s="3">
        <f t="shared" si="1006"/>
        <v>0</v>
      </c>
      <c r="DL1392" s="3">
        <f t="shared" si="1006"/>
        <v>0</v>
      </c>
      <c r="DM1392" s="3">
        <f t="shared" si="1006"/>
        <v>0</v>
      </c>
      <c r="DN1392" s="3">
        <f t="shared" si="1006"/>
        <v>0</v>
      </c>
      <c r="DO1392" s="3">
        <f t="shared" si="1006"/>
        <v>0</v>
      </c>
      <c r="DP1392" s="3">
        <f t="shared" si="1006"/>
        <v>0</v>
      </c>
      <c r="DQ1392" s="3">
        <f t="shared" si="1006"/>
        <v>0</v>
      </c>
      <c r="DR1392" s="3">
        <f t="shared" si="1006"/>
        <v>0</v>
      </c>
      <c r="DS1392" s="3">
        <f t="shared" si="1006"/>
        <v>0</v>
      </c>
      <c r="DT1392" s="3">
        <f t="shared" si="1006"/>
        <v>0</v>
      </c>
      <c r="DU1392" s="3">
        <f t="shared" si="1006"/>
        <v>0</v>
      </c>
      <c r="DV1392" s="3">
        <f t="shared" si="1006"/>
        <v>0</v>
      </c>
      <c r="DW1392" s="3">
        <f t="shared" si="1006"/>
        <v>0</v>
      </c>
      <c r="DX1392" s="3">
        <f t="shared" si="1006"/>
        <v>0</v>
      </c>
      <c r="DY1392" s="3">
        <f t="shared" si="1006"/>
        <v>0</v>
      </c>
      <c r="DZ1392" s="3">
        <f t="shared" si="1006"/>
        <v>0</v>
      </c>
      <c r="EA1392" s="3">
        <f t="shared" si="1006"/>
        <v>0</v>
      </c>
      <c r="EB1392" s="3">
        <f t="shared" si="1006"/>
        <v>0</v>
      </c>
      <c r="EC1392" s="3">
        <f t="shared" si="1006"/>
        <v>0</v>
      </c>
      <c r="ED1392" s="3">
        <f t="shared" si="1006"/>
        <v>0</v>
      </c>
      <c r="EE1392" s="3">
        <f t="shared" si="1006"/>
        <v>0</v>
      </c>
      <c r="EF1392" s="3">
        <f t="shared" si="1006"/>
        <v>0</v>
      </c>
      <c r="EG1392" s="3">
        <f t="shared" si="1006"/>
        <v>0</v>
      </c>
      <c r="EH1392" s="3">
        <f t="shared" si="1006"/>
        <v>0</v>
      </c>
      <c r="EI1392" s="3">
        <f t="shared" si="1006"/>
        <v>0</v>
      </c>
      <c r="EJ1392" s="3">
        <f t="shared" si="1006"/>
        <v>0</v>
      </c>
      <c r="EK1392" s="3">
        <f t="shared" si="1006"/>
        <v>0</v>
      </c>
      <c r="EL1392" s="3">
        <f t="shared" si="1006"/>
        <v>0</v>
      </c>
      <c r="EM1392" s="3">
        <f t="shared" ref="EM1392:FR1392" si="1007">EM1485</f>
        <v>0</v>
      </c>
      <c r="EN1392" s="3">
        <f t="shared" si="1007"/>
        <v>0</v>
      </c>
      <c r="EO1392" s="3">
        <f t="shared" si="1007"/>
        <v>0</v>
      </c>
      <c r="EP1392" s="3">
        <f t="shared" si="1007"/>
        <v>0</v>
      </c>
      <c r="EQ1392" s="3">
        <f t="shared" si="1007"/>
        <v>0</v>
      </c>
      <c r="ER1392" s="3">
        <f t="shared" si="1007"/>
        <v>0</v>
      </c>
      <c r="ES1392" s="3">
        <f t="shared" si="1007"/>
        <v>0</v>
      </c>
      <c r="ET1392" s="3">
        <f t="shared" si="1007"/>
        <v>0</v>
      </c>
      <c r="EU1392" s="3">
        <f t="shared" si="1007"/>
        <v>0</v>
      </c>
      <c r="EV1392" s="3">
        <f t="shared" si="1007"/>
        <v>0</v>
      </c>
      <c r="EW1392" s="3">
        <f t="shared" si="1007"/>
        <v>0</v>
      </c>
      <c r="EX1392" s="3">
        <f t="shared" si="1007"/>
        <v>0</v>
      </c>
      <c r="EY1392" s="3">
        <f t="shared" si="1007"/>
        <v>0</v>
      </c>
      <c r="EZ1392" s="3">
        <f t="shared" si="1007"/>
        <v>0</v>
      </c>
      <c r="FA1392" s="3">
        <f t="shared" si="1007"/>
        <v>0</v>
      </c>
      <c r="FB1392" s="3">
        <f t="shared" si="1007"/>
        <v>0</v>
      </c>
      <c r="FC1392" s="3">
        <f t="shared" si="1007"/>
        <v>0</v>
      </c>
      <c r="FD1392" s="3">
        <f t="shared" si="1007"/>
        <v>0</v>
      </c>
      <c r="FE1392" s="3">
        <f t="shared" si="1007"/>
        <v>0</v>
      </c>
      <c r="FF1392" s="3">
        <f t="shared" si="1007"/>
        <v>0</v>
      </c>
      <c r="FG1392" s="3">
        <f t="shared" si="1007"/>
        <v>0</v>
      </c>
      <c r="FH1392" s="3">
        <f t="shared" si="1007"/>
        <v>0</v>
      </c>
      <c r="FI1392" s="3">
        <f t="shared" si="1007"/>
        <v>0</v>
      </c>
      <c r="FJ1392" s="3">
        <f t="shared" si="1007"/>
        <v>0</v>
      </c>
      <c r="FK1392" s="3">
        <f t="shared" si="1007"/>
        <v>0</v>
      </c>
      <c r="FL1392" s="3">
        <f t="shared" si="1007"/>
        <v>0</v>
      </c>
      <c r="FM1392" s="3">
        <f t="shared" si="1007"/>
        <v>0</v>
      </c>
      <c r="FN1392" s="3">
        <f t="shared" si="1007"/>
        <v>0</v>
      </c>
      <c r="FO1392" s="3">
        <f t="shared" si="1007"/>
        <v>0</v>
      </c>
      <c r="FP1392" s="3">
        <f t="shared" si="1007"/>
        <v>0</v>
      </c>
      <c r="FQ1392" s="3">
        <f t="shared" si="1007"/>
        <v>0</v>
      </c>
      <c r="FR1392" s="3">
        <f t="shared" si="1007"/>
        <v>0</v>
      </c>
      <c r="FS1392" s="3">
        <f t="shared" ref="FS1392:GX1392" si="1008">FS1485</f>
        <v>0</v>
      </c>
      <c r="FT1392" s="3">
        <f t="shared" si="1008"/>
        <v>0</v>
      </c>
      <c r="FU1392" s="3">
        <f t="shared" si="1008"/>
        <v>0</v>
      </c>
      <c r="FV1392" s="3">
        <f t="shared" si="1008"/>
        <v>0</v>
      </c>
      <c r="FW1392" s="3">
        <f t="shared" si="1008"/>
        <v>0</v>
      </c>
      <c r="FX1392" s="3">
        <f t="shared" si="1008"/>
        <v>0</v>
      </c>
      <c r="FY1392" s="3">
        <f t="shared" si="1008"/>
        <v>0</v>
      </c>
      <c r="FZ1392" s="3">
        <f t="shared" si="1008"/>
        <v>0</v>
      </c>
      <c r="GA1392" s="3">
        <f t="shared" si="1008"/>
        <v>0</v>
      </c>
      <c r="GB1392" s="3">
        <f t="shared" si="1008"/>
        <v>0</v>
      </c>
      <c r="GC1392" s="3">
        <f t="shared" si="1008"/>
        <v>0</v>
      </c>
      <c r="GD1392" s="3">
        <f t="shared" si="1008"/>
        <v>0</v>
      </c>
      <c r="GE1392" s="3">
        <f t="shared" si="1008"/>
        <v>0</v>
      </c>
      <c r="GF1392" s="3">
        <f t="shared" si="1008"/>
        <v>0</v>
      </c>
      <c r="GG1392" s="3">
        <f t="shared" si="1008"/>
        <v>0</v>
      </c>
      <c r="GH1392" s="3">
        <f t="shared" si="1008"/>
        <v>0</v>
      </c>
      <c r="GI1392" s="3">
        <f t="shared" si="1008"/>
        <v>0</v>
      </c>
      <c r="GJ1392" s="3">
        <f t="shared" si="1008"/>
        <v>0</v>
      </c>
      <c r="GK1392" s="3">
        <f t="shared" si="1008"/>
        <v>0</v>
      </c>
      <c r="GL1392" s="3">
        <f t="shared" si="1008"/>
        <v>0</v>
      </c>
      <c r="GM1392" s="3">
        <f t="shared" si="1008"/>
        <v>0</v>
      </c>
      <c r="GN1392" s="3">
        <f t="shared" si="1008"/>
        <v>0</v>
      </c>
      <c r="GO1392" s="3">
        <f t="shared" si="1008"/>
        <v>0</v>
      </c>
      <c r="GP1392" s="3">
        <f t="shared" si="1008"/>
        <v>0</v>
      </c>
      <c r="GQ1392" s="3">
        <f t="shared" si="1008"/>
        <v>0</v>
      </c>
      <c r="GR1392" s="3">
        <f t="shared" si="1008"/>
        <v>0</v>
      </c>
      <c r="GS1392" s="3">
        <f t="shared" si="1008"/>
        <v>0</v>
      </c>
      <c r="GT1392" s="3">
        <f t="shared" si="1008"/>
        <v>0</v>
      </c>
      <c r="GU1392" s="3">
        <f t="shared" si="1008"/>
        <v>0</v>
      </c>
      <c r="GV1392" s="3">
        <f t="shared" si="1008"/>
        <v>0</v>
      </c>
      <c r="GW1392" s="3">
        <f t="shared" si="1008"/>
        <v>0</v>
      </c>
      <c r="GX1392" s="3">
        <f t="shared" si="1008"/>
        <v>0</v>
      </c>
    </row>
    <row r="1394" spans="1:245">
      <c r="A1394" s="1">
        <v>5</v>
      </c>
      <c r="B1394" s="1">
        <v>0</v>
      </c>
      <c r="C1394" s="1"/>
      <c r="D1394" s="1">
        <f>ROW(A1405)</f>
        <v>1405</v>
      </c>
      <c r="E1394" s="1"/>
      <c r="F1394" s="1" t="s">
        <v>14</v>
      </c>
      <c r="G1394" s="1" t="s">
        <v>15</v>
      </c>
      <c r="H1394" s="1" t="s">
        <v>3</v>
      </c>
      <c r="I1394" s="1">
        <v>0</v>
      </c>
      <c r="J1394" s="1"/>
      <c r="K1394" s="1">
        <v>0</v>
      </c>
      <c r="L1394" s="1"/>
      <c r="M1394" s="1" t="s">
        <v>3</v>
      </c>
      <c r="N1394" s="1"/>
      <c r="O1394" s="1"/>
      <c r="P1394" s="1"/>
      <c r="Q1394" s="1"/>
      <c r="R1394" s="1"/>
      <c r="S1394" s="1">
        <v>0</v>
      </c>
      <c r="T1394" s="1"/>
      <c r="U1394" s="1" t="s">
        <v>3</v>
      </c>
      <c r="V1394" s="1">
        <v>0</v>
      </c>
      <c r="W1394" s="1"/>
      <c r="X1394" s="1"/>
      <c r="Y1394" s="1"/>
      <c r="Z1394" s="1"/>
      <c r="AA1394" s="1"/>
      <c r="AB1394" s="1" t="s">
        <v>3</v>
      </c>
      <c r="AC1394" s="1" t="s">
        <v>3</v>
      </c>
      <c r="AD1394" s="1" t="s">
        <v>3</v>
      </c>
      <c r="AE1394" s="1" t="s">
        <v>3</v>
      </c>
      <c r="AF1394" s="1" t="s">
        <v>3</v>
      </c>
      <c r="AG1394" s="1" t="s">
        <v>3</v>
      </c>
      <c r="AH1394" s="1"/>
      <c r="AI1394" s="1"/>
      <c r="AJ1394" s="1"/>
      <c r="AK1394" s="1"/>
      <c r="AL1394" s="1"/>
      <c r="AM1394" s="1"/>
      <c r="AN1394" s="1"/>
      <c r="AO1394" s="1"/>
      <c r="AP1394" s="1" t="s">
        <v>3</v>
      </c>
      <c r="AQ1394" s="1" t="s">
        <v>3</v>
      </c>
      <c r="AR1394" s="1" t="s">
        <v>3</v>
      </c>
      <c r="AS1394" s="1"/>
      <c r="AT1394" s="1"/>
      <c r="AU1394" s="1"/>
      <c r="AV1394" s="1"/>
      <c r="AW1394" s="1"/>
      <c r="AX1394" s="1"/>
      <c r="AY1394" s="1"/>
      <c r="AZ1394" s="1" t="s">
        <v>3</v>
      </c>
      <c r="BA1394" s="1"/>
      <c r="BB1394" s="1" t="s">
        <v>3</v>
      </c>
      <c r="BC1394" s="1" t="s">
        <v>3</v>
      </c>
      <c r="BD1394" s="1" t="s">
        <v>3</v>
      </c>
      <c r="BE1394" s="1" t="s">
        <v>3</v>
      </c>
      <c r="BF1394" s="1" t="s">
        <v>3</v>
      </c>
      <c r="BG1394" s="1" t="s">
        <v>3</v>
      </c>
      <c r="BH1394" s="1" t="s">
        <v>3</v>
      </c>
      <c r="BI1394" s="1" t="s">
        <v>3</v>
      </c>
      <c r="BJ1394" s="1" t="s">
        <v>3</v>
      </c>
      <c r="BK1394" s="1" t="s">
        <v>3</v>
      </c>
      <c r="BL1394" s="1" t="s">
        <v>3</v>
      </c>
      <c r="BM1394" s="1" t="s">
        <v>3</v>
      </c>
      <c r="BN1394" s="1" t="s">
        <v>3</v>
      </c>
      <c r="BO1394" s="1" t="s">
        <v>3</v>
      </c>
      <c r="BP1394" s="1" t="s">
        <v>3</v>
      </c>
      <c r="BQ1394" s="1"/>
      <c r="BR1394" s="1"/>
      <c r="BS1394" s="1"/>
      <c r="BT1394" s="1"/>
      <c r="BU1394" s="1"/>
      <c r="BV1394" s="1"/>
      <c r="BW1394" s="1"/>
      <c r="BX1394" s="1">
        <v>0</v>
      </c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>
        <v>0</v>
      </c>
    </row>
    <row r="1396" spans="1:245">
      <c r="A1396" s="2">
        <v>52</v>
      </c>
      <c r="B1396" s="2">
        <f t="shared" ref="B1396:G1396" si="1009">B1405</f>
        <v>0</v>
      </c>
      <c r="C1396" s="2">
        <f t="shared" si="1009"/>
        <v>5</v>
      </c>
      <c r="D1396" s="2">
        <f t="shared" si="1009"/>
        <v>1394</v>
      </c>
      <c r="E1396" s="2">
        <f t="shared" si="1009"/>
        <v>0</v>
      </c>
      <c r="F1396" s="2" t="str">
        <f t="shared" si="1009"/>
        <v>Новый подраздел</v>
      </c>
      <c r="G1396" s="2" t="str">
        <f t="shared" si="1009"/>
        <v>демонтаж</v>
      </c>
      <c r="H1396" s="2"/>
      <c r="I1396" s="2"/>
      <c r="J1396" s="2"/>
      <c r="K1396" s="2"/>
      <c r="L1396" s="2"/>
      <c r="M1396" s="2"/>
      <c r="N1396" s="2"/>
      <c r="O1396" s="2">
        <f t="shared" ref="O1396:AT1396" si="1010">O1405</f>
        <v>2820.49</v>
      </c>
      <c r="P1396" s="2">
        <f t="shared" si="1010"/>
        <v>0</v>
      </c>
      <c r="Q1396" s="2">
        <f t="shared" si="1010"/>
        <v>65.75</v>
      </c>
      <c r="R1396" s="2">
        <f t="shared" si="1010"/>
        <v>47.81</v>
      </c>
      <c r="S1396" s="2">
        <f t="shared" si="1010"/>
        <v>2754.74</v>
      </c>
      <c r="T1396" s="2">
        <f t="shared" si="1010"/>
        <v>0</v>
      </c>
      <c r="U1396" s="2">
        <f t="shared" si="1010"/>
        <v>10.542899999999999</v>
      </c>
      <c r="V1396" s="2">
        <f t="shared" si="1010"/>
        <v>0.12685000000000002</v>
      </c>
      <c r="W1396" s="2">
        <f t="shared" si="1010"/>
        <v>0</v>
      </c>
      <c r="X1396" s="2">
        <f t="shared" si="1010"/>
        <v>1925.35</v>
      </c>
      <c r="Y1396" s="2">
        <f t="shared" si="1010"/>
        <v>1474.15</v>
      </c>
      <c r="Z1396" s="2">
        <f t="shared" si="1010"/>
        <v>0</v>
      </c>
      <c r="AA1396" s="2">
        <f t="shared" si="1010"/>
        <v>0</v>
      </c>
      <c r="AB1396" s="2">
        <f t="shared" si="1010"/>
        <v>2820.49</v>
      </c>
      <c r="AC1396" s="2">
        <f t="shared" si="1010"/>
        <v>0</v>
      </c>
      <c r="AD1396" s="2">
        <f t="shared" si="1010"/>
        <v>65.75</v>
      </c>
      <c r="AE1396" s="2">
        <f t="shared" si="1010"/>
        <v>47.81</v>
      </c>
      <c r="AF1396" s="2">
        <f t="shared" si="1010"/>
        <v>2754.74</v>
      </c>
      <c r="AG1396" s="2">
        <f t="shared" si="1010"/>
        <v>0</v>
      </c>
      <c r="AH1396" s="2">
        <f t="shared" si="1010"/>
        <v>10.542899999999999</v>
      </c>
      <c r="AI1396" s="2">
        <f t="shared" si="1010"/>
        <v>0.12685000000000002</v>
      </c>
      <c r="AJ1396" s="2">
        <f t="shared" si="1010"/>
        <v>0</v>
      </c>
      <c r="AK1396" s="2">
        <f t="shared" si="1010"/>
        <v>1925.35</v>
      </c>
      <c r="AL1396" s="2">
        <f t="shared" si="1010"/>
        <v>1474.15</v>
      </c>
      <c r="AM1396" s="2">
        <f t="shared" si="1010"/>
        <v>0</v>
      </c>
      <c r="AN1396" s="2">
        <f t="shared" si="1010"/>
        <v>0</v>
      </c>
      <c r="AO1396" s="2">
        <f t="shared" si="1010"/>
        <v>0</v>
      </c>
      <c r="AP1396" s="2">
        <f t="shared" si="1010"/>
        <v>0</v>
      </c>
      <c r="AQ1396" s="2">
        <f t="shared" si="1010"/>
        <v>0</v>
      </c>
      <c r="AR1396" s="2">
        <f t="shared" si="1010"/>
        <v>6219.99</v>
      </c>
      <c r="AS1396" s="2">
        <f t="shared" si="1010"/>
        <v>6219.99</v>
      </c>
      <c r="AT1396" s="2">
        <f t="shared" si="1010"/>
        <v>0</v>
      </c>
      <c r="AU1396" s="2">
        <f t="shared" ref="AU1396:BZ1396" si="1011">AU1405</f>
        <v>0</v>
      </c>
      <c r="AV1396" s="2">
        <f t="shared" si="1011"/>
        <v>0</v>
      </c>
      <c r="AW1396" s="2">
        <f t="shared" si="1011"/>
        <v>0</v>
      </c>
      <c r="AX1396" s="2">
        <f t="shared" si="1011"/>
        <v>0</v>
      </c>
      <c r="AY1396" s="2">
        <f t="shared" si="1011"/>
        <v>0</v>
      </c>
      <c r="AZ1396" s="2">
        <f t="shared" si="1011"/>
        <v>0</v>
      </c>
      <c r="BA1396" s="2">
        <f t="shared" si="1011"/>
        <v>0</v>
      </c>
      <c r="BB1396" s="2">
        <f t="shared" si="1011"/>
        <v>0</v>
      </c>
      <c r="BC1396" s="2">
        <f t="shared" si="1011"/>
        <v>0</v>
      </c>
      <c r="BD1396" s="2">
        <f t="shared" si="1011"/>
        <v>0</v>
      </c>
      <c r="BE1396" s="2">
        <f t="shared" si="1011"/>
        <v>0</v>
      </c>
      <c r="BF1396" s="2">
        <f t="shared" si="1011"/>
        <v>0</v>
      </c>
      <c r="BG1396" s="2">
        <f t="shared" si="1011"/>
        <v>0</v>
      </c>
      <c r="BH1396" s="2">
        <f t="shared" si="1011"/>
        <v>0</v>
      </c>
      <c r="BI1396" s="2">
        <f t="shared" si="1011"/>
        <v>0</v>
      </c>
      <c r="BJ1396" s="2">
        <f t="shared" si="1011"/>
        <v>0</v>
      </c>
      <c r="BK1396" s="2">
        <f t="shared" si="1011"/>
        <v>0</v>
      </c>
      <c r="BL1396" s="2">
        <f t="shared" si="1011"/>
        <v>0</v>
      </c>
      <c r="BM1396" s="2">
        <f t="shared" si="1011"/>
        <v>0</v>
      </c>
      <c r="BN1396" s="2">
        <f t="shared" si="1011"/>
        <v>0</v>
      </c>
      <c r="BO1396" s="2">
        <f t="shared" si="1011"/>
        <v>0</v>
      </c>
      <c r="BP1396" s="2">
        <f t="shared" si="1011"/>
        <v>0</v>
      </c>
      <c r="BQ1396" s="2">
        <f t="shared" si="1011"/>
        <v>0</v>
      </c>
      <c r="BR1396" s="2">
        <f t="shared" si="1011"/>
        <v>0</v>
      </c>
      <c r="BS1396" s="2">
        <f t="shared" si="1011"/>
        <v>0</v>
      </c>
      <c r="BT1396" s="2">
        <f t="shared" si="1011"/>
        <v>0</v>
      </c>
      <c r="BU1396" s="2">
        <f t="shared" si="1011"/>
        <v>0</v>
      </c>
      <c r="BV1396" s="2">
        <f t="shared" si="1011"/>
        <v>0</v>
      </c>
      <c r="BW1396" s="2">
        <f t="shared" si="1011"/>
        <v>0</v>
      </c>
      <c r="BX1396" s="2">
        <f t="shared" si="1011"/>
        <v>0</v>
      </c>
      <c r="BY1396" s="2">
        <f t="shared" si="1011"/>
        <v>0</v>
      </c>
      <c r="BZ1396" s="2">
        <f t="shared" si="1011"/>
        <v>0</v>
      </c>
      <c r="CA1396" s="2">
        <f t="shared" ref="CA1396:DF1396" si="1012">CA1405</f>
        <v>6219.99</v>
      </c>
      <c r="CB1396" s="2">
        <f t="shared" si="1012"/>
        <v>6219.99</v>
      </c>
      <c r="CC1396" s="2">
        <f t="shared" si="1012"/>
        <v>0</v>
      </c>
      <c r="CD1396" s="2">
        <f t="shared" si="1012"/>
        <v>0</v>
      </c>
      <c r="CE1396" s="2">
        <f t="shared" si="1012"/>
        <v>0</v>
      </c>
      <c r="CF1396" s="2">
        <f t="shared" si="1012"/>
        <v>0</v>
      </c>
      <c r="CG1396" s="2">
        <f t="shared" si="1012"/>
        <v>0</v>
      </c>
      <c r="CH1396" s="2">
        <f t="shared" si="1012"/>
        <v>0</v>
      </c>
      <c r="CI1396" s="2">
        <f t="shared" si="1012"/>
        <v>0</v>
      </c>
      <c r="CJ1396" s="2">
        <f t="shared" si="1012"/>
        <v>0</v>
      </c>
      <c r="CK1396" s="2">
        <f t="shared" si="1012"/>
        <v>0</v>
      </c>
      <c r="CL1396" s="2">
        <f t="shared" si="1012"/>
        <v>0</v>
      </c>
      <c r="CM1396" s="2">
        <f t="shared" si="1012"/>
        <v>0</v>
      </c>
      <c r="CN1396" s="2">
        <f t="shared" si="1012"/>
        <v>0</v>
      </c>
      <c r="CO1396" s="2">
        <f t="shared" si="1012"/>
        <v>0</v>
      </c>
      <c r="CP1396" s="2">
        <f t="shared" si="1012"/>
        <v>0</v>
      </c>
      <c r="CQ1396" s="2">
        <f t="shared" si="1012"/>
        <v>0</v>
      </c>
      <c r="CR1396" s="2">
        <f t="shared" si="1012"/>
        <v>0</v>
      </c>
      <c r="CS1396" s="2">
        <f t="shared" si="1012"/>
        <v>0</v>
      </c>
      <c r="CT1396" s="2">
        <f t="shared" si="1012"/>
        <v>0</v>
      </c>
      <c r="CU1396" s="2">
        <f t="shared" si="1012"/>
        <v>0</v>
      </c>
      <c r="CV1396" s="2">
        <f t="shared" si="1012"/>
        <v>0</v>
      </c>
      <c r="CW1396" s="2">
        <f t="shared" si="1012"/>
        <v>0</v>
      </c>
      <c r="CX1396" s="2">
        <f t="shared" si="1012"/>
        <v>0</v>
      </c>
      <c r="CY1396" s="2">
        <f t="shared" si="1012"/>
        <v>0</v>
      </c>
      <c r="CZ1396" s="2">
        <f t="shared" si="1012"/>
        <v>0</v>
      </c>
      <c r="DA1396" s="2">
        <f t="shared" si="1012"/>
        <v>0</v>
      </c>
      <c r="DB1396" s="2">
        <f t="shared" si="1012"/>
        <v>0</v>
      </c>
      <c r="DC1396" s="2">
        <f t="shared" si="1012"/>
        <v>0</v>
      </c>
      <c r="DD1396" s="2">
        <f t="shared" si="1012"/>
        <v>0</v>
      </c>
      <c r="DE1396" s="2">
        <f t="shared" si="1012"/>
        <v>0</v>
      </c>
      <c r="DF1396" s="2">
        <f t="shared" si="1012"/>
        <v>0</v>
      </c>
      <c r="DG1396" s="3">
        <f t="shared" ref="DG1396:EL1396" si="1013">DG1405</f>
        <v>0</v>
      </c>
      <c r="DH1396" s="3">
        <f t="shared" si="1013"/>
        <v>0</v>
      </c>
      <c r="DI1396" s="3">
        <f t="shared" si="1013"/>
        <v>0</v>
      </c>
      <c r="DJ1396" s="3">
        <f t="shared" si="1013"/>
        <v>0</v>
      </c>
      <c r="DK1396" s="3">
        <f t="shared" si="1013"/>
        <v>0</v>
      </c>
      <c r="DL1396" s="3">
        <f t="shared" si="1013"/>
        <v>0</v>
      </c>
      <c r="DM1396" s="3">
        <f t="shared" si="1013"/>
        <v>0</v>
      </c>
      <c r="DN1396" s="3">
        <f t="shared" si="1013"/>
        <v>0</v>
      </c>
      <c r="DO1396" s="3">
        <f t="shared" si="1013"/>
        <v>0</v>
      </c>
      <c r="DP1396" s="3">
        <f t="shared" si="1013"/>
        <v>0</v>
      </c>
      <c r="DQ1396" s="3">
        <f t="shared" si="1013"/>
        <v>0</v>
      </c>
      <c r="DR1396" s="3">
        <f t="shared" si="1013"/>
        <v>0</v>
      </c>
      <c r="DS1396" s="3">
        <f t="shared" si="1013"/>
        <v>0</v>
      </c>
      <c r="DT1396" s="3">
        <f t="shared" si="1013"/>
        <v>0</v>
      </c>
      <c r="DU1396" s="3">
        <f t="shared" si="1013"/>
        <v>0</v>
      </c>
      <c r="DV1396" s="3">
        <f t="shared" si="1013"/>
        <v>0</v>
      </c>
      <c r="DW1396" s="3">
        <f t="shared" si="1013"/>
        <v>0</v>
      </c>
      <c r="DX1396" s="3">
        <f t="shared" si="1013"/>
        <v>0</v>
      </c>
      <c r="DY1396" s="3">
        <f t="shared" si="1013"/>
        <v>0</v>
      </c>
      <c r="DZ1396" s="3">
        <f t="shared" si="1013"/>
        <v>0</v>
      </c>
      <c r="EA1396" s="3">
        <f t="shared" si="1013"/>
        <v>0</v>
      </c>
      <c r="EB1396" s="3">
        <f t="shared" si="1013"/>
        <v>0</v>
      </c>
      <c r="EC1396" s="3">
        <f t="shared" si="1013"/>
        <v>0</v>
      </c>
      <c r="ED1396" s="3">
        <f t="shared" si="1013"/>
        <v>0</v>
      </c>
      <c r="EE1396" s="3">
        <f t="shared" si="1013"/>
        <v>0</v>
      </c>
      <c r="EF1396" s="3">
        <f t="shared" si="1013"/>
        <v>0</v>
      </c>
      <c r="EG1396" s="3">
        <f t="shared" si="1013"/>
        <v>0</v>
      </c>
      <c r="EH1396" s="3">
        <f t="shared" si="1013"/>
        <v>0</v>
      </c>
      <c r="EI1396" s="3">
        <f t="shared" si="1013"/>
        <v>0</v>
      </c>
      <c r="EJ1396" s="3">
        <f t="shared" si="1013"/>
        <v>0</v>
      </c>
      <c r="EK1396" s="3">
        <f t="shared" si="1013"/>
        <v>0</v>
      </c>
      <c r="EL1396" s="3">
        <f t="shared" si="1013"/>
        <v>0</v>
      </c>
      <c r="EM1396" s="3">
        <f t="shared" ref="EM1396:FR1396" si="1014">EM1405</f>
        <v>0</v>
      </c>
      <c r="EN1396" s="3">
        <f t="shared" si="1014"/>
        <v>0</v>
      </c>
      <c r="EO1396" s="3">
        <f t="shared" si="1014"/>
        <v>0</v>
      </c>
      <c r="EP1396" s="3">
        <f t="shared" si="1014"/>
        <v>0</v>
      </c>
      <c r="EQ1396" s="3">
        <f t="shared" si="1014"/>
        <v>0</v>
      </c>
      <c r="ER1396" s="3">
        <f t="shared" si="1014"/>
        <v>0</v>
      </c>
      <c r="ES1396" s="3">
        <f t="shared" si="1014"/>
        <v>0</v>
      </c>
      <c r="ET1396" s="3">
        <f t="shared" si="1014"/>
        <v>0</v>
      </c>
      <c r="EU1396" s="3">
        <f t="shared" si="1014"/>
        <v>0</v>
      </c>
      <c r="EV1396" s="3">
        <f t="shared" si="1014"/>
        <v>0</v>
      </c>
      <c r="EW1396" s="3">
        <f t="shared" si="1014"/>
        <v>0</v>
      </c>
      <c r="EX1396" s="3">
        <f t="shared" si="1014"/>
        <v>0</v>
      </c>
      <c r="EY1396" s="3">
        <f t="shared" si="1014"/>
        <v>0</v>
      </c>
      <c r="EZ1396" s="3">
        <f t="shared" si="1014"/>
        <v>0</v>
      </c>
      <c r="FA1396" s="3">
        <f t="shared" si="1014"/>
        <v>0</v>
      </c>
      <c r="FB1396" s="3">
        <f t="shared" si="1014"/>
        <v>0</v>
      </c>
      <c r="FC1396" s="3">
        <f t="shared" si="1014"/>
        <v>0</v>
      </c>
      <c r="FD1396" s="3">
        <f t="shared" si="1014"/>
        <v>0</v>
      </c>
      <c r="FE1396" s="3">
        <f t="shared" si="1014"/>
        <v>0</v>
      </c>
      <c r="FF1396" s="3">
        <f t="shared" si="1014"/>
        <v>0</v>
      </c>
      <c r="FG1396" s="3">
        <f t="shared" si="1014"/>
        <v>0</v>
      </c>
      <c r="FH1396" s="3">
        <f t="shared" si="1014"/>
        <v>0</v>
      </c>
      <c r="FI1396" s="3">
        <f t="shared" si="1014"/>
        <v>0</v>
      </c>
      <c r="FJ1396" s="3">
        <f t="shared" si="1014"/>
        <v>0</v>
      </c>
      <c r="FK1396" s="3">
        <f t="shared" si="1014"/>
        <v>0</v>
      </c>
      <c r="FL1396" s="3">
        <f t="shared" si="1014"/>
        <v>0</v>
      </c>
      <c r="FM1396" s="3">
        <f t="shared" si="1014"/>
        <v>0</v>
      </c>
      <c r="FN1396" s="3">
        <f t="shared" si="1014"/>
        <v>0</v>
      </c>
      <c r="FO1396" s="3">
        <f t="shared" si="1014"/>
        <v>0</v>
      </c>
      <c r="FP1396" s="3">
        <f t="shared" si="1014"/>
        <v>0</v>
      </c>
      <c r="FQ1396" s="3">
        <f t="shared" si="1014"/>
        <v>0</v>
      </c>
      <c r="FR1396" s="3">
        <f t="shared" si="1014"/>
        <v>0</v>
      </c>
      <c r="FS1396" s="3">
        <f t="shared" ref="FS1396:GX1396" si="1015">FS1405</f>
        <v>0</v>
      </c>
      <c r="FT1396" s="3">
        <f t="shared" si="1015"/>
        <v>0</v>
      </c>
      <c r="FU1396" s="3">
        <f t="shared" si="1015"/>
        <v>0</v>
      </c>
      <c r="FV1396" s="3">
        <f t="shared" si="1015"/>
        <v>0</v>
      </c>
      <c r="FW1396" s="3">
        <f t="shared" si="1015"/>
        <v>0</v>
      </c>
      <c r="FX1396" s="3">
        <f t="shared" si="1015"/>
        <v>0</v>
      </c>
      <c r="FY1396" s="3">
        <f t="shared" si="1015"/>
        <v>0</v>
      </c>
      <c r="FZ1396" s="3">
        <f t="shared" si="1015"/>
        <v>0</v>
      </c>
      <c r="GA1396" s="3">
        <f t="shared" si="1015"/>
        <v>0</v>
      </c>
      <c r="GB1396" s="3">
        <f t="shared" si="1015"/>
        <v>0</v>
      </c>
      <c r="GC1396" s="3">
        <f t="shared" si="1015"/>
        <v>0</v>
      </c>
      <c r="GD1396" s="3">
        <f t="shared" si="1015"/>
        <v>0</v>
      </c>
      <c r="GE1396" s="3">
        <f t="shared" si="1015"/>
        <v>0</v>
      </c>
      <c r="GF1396" s="3">
        <f t="shared" si="1015"/>
        <v>0</v>
      </c>
      <c r="GG1396" s="3">
        <f t="shared" si="1015"/>
        <v>0</v>
      </c>
      <c r="GH1396" s="3">
        <f t="shared" si="1015"/>
        <v>0</v>
      </c>
      <c r="GI1396" s="3">
        <f t="shared" si="1015"/>
        <v>0</v>
      </c>
      <c r="GJ1396" s="3">
        <f t="shared" si="1015"/>
        <v>0</v>
      </c>
      <c r="GK1396" s="3">
        <f t="shared" si="1015"/>
        <v>0</v>
      </c>
      <c r="GL1396" s="3">
        <f t="shared" si="1015"/>
        <v>0</v>
      </c>
      <c r="GM1396" s="3">
        <f t="shared" si="1015"/>
        <v>0</v>
      </c>
      <c r="GN1396" s="3">
        <f t="shared" si="1015"/>
        <v>0</v>
      </c>
      <c r="GO1396" s="3">
        <f t="shared" si="1015"/>
        <v>0</v>
      </c>
      <c r="GP1396" s="3">
        <f t="shared" si="1015"/>
        <v>0</v>
      </c>
      <c r="GQ1396" s="3">
        <f t="shared" si="1015"/>
        <v>0</v>
      </c>
      <c r="GR1396" s="3">
        <f t="shared" si="1015"/>
        <v>0</v>
      </c>
      <c r="GS1396" s="3">
        <f t="shared" si="1015"/>
        <v>0</v>
      </c>
      <c r="GT1396" s="3">
        <f t="shared" si="1015"/>
        <v>0</v>
      </c>
      <c r="GU1396" s="3">
        <f t="shared" si="1015"/>
        <v>0</v>
      </c>
      <c r="GV1396" s="3">
        <f t="shared" si="1015"/>
        <v>0</v>
      </c>
      <c r="GW1396" s="3">
        <f t="shared" si="1015"/>
        <v>0</v>
      </c>
      <c r="GX1396" s="3">
        <f t="shared" si="1015"/>
        <v>0</v>
      </c>
    </row>
    <row r="1398" spans="1:245">
      <c r="A1398">
        <v>17</v>
      </c>
      <c r="B1398">
        <v>0</v>
      </c>
      <c r="C1398">
        <f>ROW(SmtRes!A1532)</f>
        <v>1532</v>
      </c>
      <c r="D1398">
        <f>ROW(EtalonRes!A1515)</f>
        <v>1515</v>
      </c>
      <c r="E1398" t="s">
        <v>16</v>
      </c>
      <c r="F1398" t="s">
        <v>40</v>
      </c>
      <c r="G1398" t="s">
        <v>41</v>
      </c>
      <c r="H1398" t="s">
        <v>37</v>
      </c>
      <c r="I1398">
        <f>ROUND(36.5/100,9)</f>
        <v>0.36499999999999999</v>
      </c>
      <c r="J1398">
        <v>0</v>
      </c>
      <c r="O1398">
        <f t="shared" ref="O1398:O1403" si="1016">ROUND(CP1398,2)</f>
        <v>1098.05</v>
      </c>
      <c r="P1398">
        <f t="shared" ref="P1398:P1403" si="1017">ROUND(CQ1398*I1398,2)</f>
        <v>0</v>
      </c>
      <c r="Q1398">
        <f t="shared" ref="Q1398:Q1403" si="1018">ROUND(CR1398*I1398,2)</f>
        <v>22.14</v>
      </c>
      <c r="R1398">
        <f t="shared" ref="R1398:R1403" si="1019">ROUND(CS1398*I1398,2)</f>
        <v>21.31</v>
      </c>
      <c r="S1398">
        <f t="shared" ref="S1398:S1403" si="1020">ROUND(CT1398*I1398,2)</f>
        <v>1075.9100000000001</v>
      </c>
      <c r="T1398">
        <f t="shared" ref="T1398:T1403" si="1021">ROUND(CU1398*I1398,2)</f>
        <v>0</v>
      </c>
      <c r="U1398">
        <f t="shared" ref="U1398:U1403" si="1022">CV1398*I1398</f>
        <v>4.1573500000000001</v>
      </c>
      <c r="V1398">
        <f t="shared" ref="V1398:V1403" si="1023">CW1398*I1398</f>
        <v>4.7449999999999999E-2</v>
      </c>
      <c r="W1398">
        <f t="shared" ref="W1398:W1403" si="1024">ROUND(CX1398*I1398,2)</f>
        <v>0</v>
      </c>
      <c r="X1398">
        <f t="shared" ref="X1398:Y1403" si="1025">ROUND(CY1398,2)</f>
        <v>746.11</v>
      </c>
      <c r="Y1398">
        <f t="shared" si="1025"/>
        <v>592.5</v>
      </c>
      <c r="AA1398">
        <v>35806607</v>
      </c>
      <c r="AB1398">
        <f t="shared" ref="AB1398:AB1403" si="1026">ROUND((AC1398+AD1398+AF1398),2)</f>
        <v>92.9</v>
      </c>
      <c r="AC1398">
        <f t="shared" ref="AC1398:AC1403" si="1027">ROUND((ES1398),2)</f>
        <v>0</v>
      </c>
      <c r="AD1398">
        <f t="shared" ref="AD1398:AD1403" si="1028">ROUND((((ET1398)-(EU1398))+AE1398),2)</f>
        <v>4.0599999999999996</v>
      </c>
      <c r="AE1398">
        <f t="shared" ref="AE1398:AF1403" si="1029">ROUND((EU1398),2)</f>
        <v>1.76</v>
      </c>
      <c r="AF1398">
        <f t="shared" si="1029"/>
        <v>88.84</v>
      </c>
      <c r="AG1398">
        <f t="shared" ref="AG1398:AG1403" si="1030">ROUND((AP1398),2)</f>
        <v>0</v>
      </c>
      <c r="AH1398">
        <f t="shared" ref="AH1398:AI1403" si="1031">(EW1398)</f>
        <v>11.39</v>
      </c>
      <c r="AI1398">
        <f t="shared" si="1031"/>
        <v>0.13</v>
      </c>
      <c r="AJ1398">
        <f t="shared" ref="AJ1398:AJ1403" si="1032">(AS1398)</f>
        <v>0</v>
      </c>
      <c r="AK1398">
        <v>92.9</v>
      </c>
      <c r="AL1398">
        <v>0</v>
      </c>
      <c r="AM1398">
        <v>4.0599999999999996</v>
      </c>
      <c r="AN1398">
        <v>1.76</v>
      </c>
      <c r="AO1398">
        <v>88.84</v>
      </c>
      <c r="AP1398">
        <v>0</v>
      </c>
      <c r="AQ1398">
        <v>11.39</v>
      </c>
      <c r="AR1398">
        <v>0.13</v>
      </c>
      <c r="AS1398">
        <v>0</v>
      </c>
      <c r="AT1398">
        <v>68</v>
      </c>
      <c r="AU1398">
        <v>54</v>
      </c>
      <c r="AV1398">
        <v>1</v>
      </c>
      <c r="AW1398">
        <v>1</v>
      </c>
      <c r="AZ1398">
        <v>1</v>
      </c>
      <c r="BA1398">
        <v>33.18</v>
      </c>
      <c r="BB1398">
        <v>14.94</v>
      </c>
      <c r="BC1398">
        <v>1</v>
      </c>
      <c r="BD1398" t="s">
        <v>3</v>
      </c>
      <c r="BE1398" t="s">
        <v>3</v>
      </c>
      <c r="BF1398" t="s">
        <v>3</v>
      </c>
      <c r="BG1398" t="s">
        <v>3</v>
      </c>
      <c r="BH1398">
        <v>0</v>
      </c>
      <c r="BI1398">
        <v>1</v>
      </c>
      <c r="BJ1398" t="s">
        <v>42</v>
      </c>
      <c r="BM1398">
        <v>57001</v>
      </c>
      <c r="BN1398">
        <v>0</v>
      </c>
      <c r="BO1398" t="s">
        <v>40</v>
      </c>
      <c r="BP1398">
        <v>1</v>
      </c>
      <c r="BQ1398">
        <v>6</v>
      </c>
      <c r="BR1398">
        <v>0</v>
      </c>
      <c r="BS1398">
        <v>33.18</v>
      </c>
      <c r="BT1398">
        <v>1</v>
      </c>
      <c r="BU1398">
        <v>1</v>
      </c>
      <c r="BV1398">
        <v>1</v>
      </c>
      <c r="BW1398">
        <v>1</v>
      </c>
      <c r="BX1398">
        <v>1</v>
      </c>
      <c r="BY1398" t="s">
        <v>3</v>
      </c>
      <c r="BZ1398">
        <v>80</v>
      </c>
      <c r="CA1398">
        <v>68</v>
      </c>
      <c r="CE1398">
        <v>0</v>
      </c>
      <c r="CF1398">
        <v>0</v>
      </c>
      <c r="CG1398">
        <v>0</v>
      </c>
      <c r="CM1398">
        <v>0</v>
      </c>
      <c r="CN1398" t="s">
        <v>3</v>
      </c>
      <c r="CO1398">
        <v>0</v>
      </c>
      <c r="CP1398">
        <f t="shared" ref="CP1398:CP1403" si="1033">(P1398+Q1398+S1398)</f>
        <v>1098.0500000000002</v>
      </c>
      <c r="CQ1398">
        <f t="shared" ref="CQ1398:CQ1403" si="1034">AC1398*BC1398</f>
        <v>0</v>
      </c>
      <c r="CR1398">
        <f t="shared" ref="CR1398:CR1403" si="1035">AD1398*BB1398</f>
        <v>60.656399999999991</v>
      </c>
      <c r="CS1398">
        <f t="shared" ref="CS1398:CS1403" si="1036">AE1398*BS1398</f>
        <v>58.396799999999999</v>
      </c>
      <c r="CT1398">
        <f t="shared" ref="CT1398:CT1403" si="1037">AF1398*BA1398</f>
        <v>2947.7112000000002</v>
      </c>
      <c r="CU1398">
        <f t="shared" ref="CU1398:CX1403" si="1038">AG1398</f>
        <v>0</v>
      </c>
      <c r="CV1398">
        <f t="shared" si="1038"/>
        <v>11.39</v>
      </c>
      <c r="CW1398">
        <f t="shared" si="1038"/>
        <v>0.13</v>
      </c>
      <c r="CX1398">
        <f t="shared" si="1038"/>
        <v>0</v>
      </c>
      <c r="CY1398">
        <f t="shared" ref="CY1398:CY1403" si="1039">(((S1398+R1398)*AT1398)/100)</f>
        <v>746.10960000000011</v>
      </c>
      <c r="CZ1398">
        <f t="shared" ref="CZ1398:CZ1403" si="1040">(((S1398+R1398)*AU1398)/100)</f>
        <v>592.49880000000007</v>
      </c>
      <c r="DC1398" t="s">
        <v>3</v>
      </c>
      <c r="DD1398" t="s">
        <v>3</v>
      </c>
      <c r="DE1398" t="s">
        <v>3</v>
      </c>
      <c r="DF1398" t="s">
        <v>3</v>
      </c>
      <c r="DG1398" t="s">
        <v>3</v>
      </c>
      <c r="DH1398" t="s">
        <v>3</v>
      </c>
      <c r="DI1398" t="s">
        <v>3</v>
      </c>
      <c r="DJ1398" t="s">
        <v>3</v>
      </c>
      <c r="DK1398" t="s">
        <v>3</v>
      </c>
      <c r="DL1398" t="s">
        <v>3</v>
      </c>
      <c r="DM1398" t="s">
        <v>3</v>
      </c>
      <c r="DN1398">
        <v>0</v>
      </c>
      <c r="DO1398">
        <v>0</v>
      </c>
      <c r="DP1398">
        <v>1</v>
      </c>
      <c r="DQ1398">
        <v>1</v>
      </c>
      <c r="DU1398">
        <v>1013</v>
      </c>
      <c r="DV1398" t="s">
        <v>37</v>
      </c>
      <c r="DW1398" t="s">
        <v>37</v>
      </c>
      <c r="DX1398">
        <v>1</v>
      </c>
      <c r="DZ1398" t="s">
        <v>3</v>
      </c>
      <c r="EA1398" t="s">
        <v>3</v>
      </c>
      <c r="EB1398" t="s">
        <v>3</v>
      </c>
      <c r="EC1398" t="s">
        <v>3</v>
      </c>
      <c r="EE1398">
        <v>29085590</v>
      </c>
      <c r="EF1398">
        <v>6</v>
      </c>
      <c r="EG1398" t="s">
        <v>21</v>
      </c>
      <c r="EH1398">
        <v>0</v>
      </c>
      <c r="EI1398" t="s">
        <v>3</v>
      </c>
      <c r="EJ1398">
        <v>1</v>
      </c>
      <c r="EK1398">
        <v>57001</v>
      </c>
      <c r="EL1398" t="s">
        <v>22</v>
      </c>
      <c r="EM1398" t="s">
        <v>23</v>
      </c>
      <c r="EO1398" t="s">
        <v>3</v>
      </c>
      <c r="EQ1398">
        <v>0</v>
      </c>
      <c r="ER1398">
        <v>92.9</v>
      </c>
      <c r="ES1398">
        <v>0</v>
      </c>
      <c r="ET1398">
        <v>4.0599999999999996</v>
      </c>
      <c r="EU1398">
        <v>1.76</v>
      </c>
      <c r="EV1398">
        <v>88.84</v>
      </c>
      <c r="EW1398">
        <v>11.39</v>
      </c>
      <c r="EX1398">
        <v>0.13</v>
      </c>
      <c r="EY1398">
        <v>0</v>
      </c>
      <c r="FQ1398">
        <v>0</v>
      </c>
      <c r="FR1398">
        <f t="shared" ref="FR1398:FR1403" si="1041">ROUND(IF(AND(BH1398=3,BI1398=3),P1398,0),2)</f>
        <v>0</v>
      </c>
      <c r="FS1398">
        <v>0</v>
      </c>
      <c r="FV1398" t="s">
        <v>24</v>
      </c>
      <c r="FW1398" t="s">
        <v>25</v>
      </c>
      <c r="FX1398">
        <v>80</v>
      </c>
      <c r="FY1398">
        <v>68</v>
      </c>
      <c r="GA1398" t="s">
        <v>3</v>
      </c>
      <c r="GD1398">
        <v>1</v>
      </c>
      <c r="GF1398">
        <v>-1629810845</v>
      </c>
      <c r="GG1398">
        <v>2</v>
      </c>
      <c r="GH1398">
        <v>1</v>
      </c>
      <c r="GI1398">
        <v>2</v>
      </c>
      <c r="GJ1398">
        <v>0</v>
      </c>
      <c r="GK1398">
        <v>0</v>
      </c>
      <c r="GL1398">
        <f t="shared" ref="GL1398:GL1403" si="1042">ROUND(IF(AND(BH1398=3,BI1398=3,FS1398&lt;&gt;0),P1398,0),2)</f>
        <v>0</v>
      </c>
      <c r="GM1398">
        <f t="shared" ref="GM1398:GM1403" si="1043">ROUND(O1398+X1398+Y1398,2)+GX1398</f>
        <v>2436.66</v>
      </c>
      <c r="GN1398">
        <f t="shared" ref="GN1398:GN1403" si="1044">IF(OR(BI1398=0,BI1398=1),ROUND(O1398+X1398+Y1398,2),0)</f>
        <v>2436.66</v>
      </c>
      <c r="GO1398">
        <f t="shared" ref="GO1398:GO1403" si="1045">IF(BI1398=2,ROUND(O1398+X1398+Y1398,2),0)</f>
        <v>0</v>
      </c>
      <c r="GP1398">
        <f t="shared" ref="GP1398:GP1403" si="1046">IF(BI1398=4,ROUND(O1398+X1398+Y1398,2)+GX1398,0)</f>
        <v>0</v>
      </c>
      <c r="GR1398">
        <v>0</v>
      </c>
      <c r="GS1398">
        <v>3</v>
      </c>
      <c r="GT1398">
        <v>0</v>
      </c>
      <c r="GU1398" t="s">
        <v>3</v>
      </c>
      <c r="GV1398">
        <f t="shared" ref="GV1398:GV1403" si="1047">ROUND((GT1398),2)</f>
        <v>0</v>
      </c>
      <c r="GW1398">
        <v>1</v>
      </c>
      <c r="GX1398">
        <f t="shared" ref="GX1398:GX1403" si="1048">ROUND(HC1398*I1398,2)</f>
        <v>0</v>
      </c>
      <c r="HA1398">
        <v>0</v>
      </c>
      <c r="HB1398">
        <v>0</v>
      </c>
      <c r="HC1398">
        <f t="shared" ref="HC1398:HC1403" si="1049">GV1398*GW1398</f>
        <v>0</v>
      </c>
      <c r="HE1398" t="s">
        <v>3</v>
      </c>
      <c r="HF1398" t="s">
        <v>3</v>
      </c>
      <c r="IK1398">
        <v>0</v>
      </c>
    </row>
    <row r="1399" spans="1:245">
      <c r="A1399">
        <v>18</v>
      </c>
      <c r="B1399">
        <v>0</v>
      </c>
      <c r="C1399">
        <v>1532</v>
      </c>
      <c r="E1399" t="s">
        <v>26</v>
      </c>
      <c r="F1399" t="s">
        <v>27</v>
      </c>
      <c r="G1399" t="s">
        <v>28</v>
      </c>
      <c r="H1399" t="s">
        <v>29</v>
      </c>
      <c r="I1399">
        <f>I1398*J1399</f>
        <v>0.17155000000000001</v>
      </c>
      <c r="J1399">
        <v>0.47000000000000003</v>
      </c>
      <c r="O1399">
        <f t="shared" si="1016"/>
        <v>0</v>
      </c>
      <c r="P1399">
        <f t="shared" si="1017"/>
        <v>0</v>
      </c>
      <c r="Q1399">
        <f t="shared" si="1018"/>
        <v>0</v>
      </c>
      <c r="R1399">
        <f t="shared" si="1019"/>
        <v>0</v>
      </c>
      <c r="S1399">
        <f t="shared" si="1020"/>
        <v>0</v>
      </c>
      <c r="T1399">
        <f t="shared" si="1021"/>
        <v>0</v>
      </c>
      <c r="U1399">
        <f t="shared" si="1022"/>
        <v>0</v>
      </c>
      <c r="V1399">
        <f t="shared" si="1023"/>
        <v>0</v>
      </c>
      <c r="W1399">
        <f t="shared" si="1024"/>
        <v>0</v>
      </c>
      <c r="X1399">
        <f t="shared" si="1025"/>
        <v>0</v>
      </c>
      <c r="Y1399">
        <f t="shared" si="1025"/>
        <v>0</v>
      </c>
      <c r="AA1399">
        <v>35806607</v>
      </c>
      <c r="AB1399">
        <f t="shared" si="1026"/>
        <v>0</v>
      </c>
      <c r="AC1399">
        <f t="shared" si="1027"/>
        <v>0</v>
      </c>
      <c r="AD1399">
        <f t="shared" si="1028"/>
        <v>0</v>
      </c>
      <c r="AE1399">
        <f t="shared" si="1029"/>
        <v>0</v>
      </c>
      <c r="AF1399">
        <f t="shared" si="1029"/>
        <v>0</v>
      </c>
      <c r="AG1399">
        <f t="shared" si="1030"/>
        <v>0</v>
      </c>
      <c r="AH1399">
        <f t="shared" si="1031"/>
        <v>0</v>
      </c>
      <c r="AI1399">
        <f t="shared" si="1031"/>
        <v>0</v>
      </c>
      <c r="AJ1399">
        <f t="shared" si="1032"/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1</v>
      </c>
      <c r="AW1399">
        <v>1</v>
      </c>
      <c r="AZ1399">
        <v>1</v>
      </c>
      <c r="BA1399">
        <v>1</v>
      </c>
      <c r="BB1399">
        <v>1</v>
      </c>
      <c r="BC1399">
        <v>1</v>
      </c>
      <c r="BD1399" t="s">
        <v>3</v>
      </c>
      <c r="BE1399" t="s">
        <v>3</v>
      </c>
      <c r="BF1399" t="s">
        <v>3</v>
      </c>
      <c r="BG1399" t="s">
        <v>3</v>
      </c>
      <c r="BH1399">
        <v>3</v>
      </c>
      <c r="BI1399">
        <v>2</v>
      </c>
      <c r="BJ1399" t="s">
        <v>30</v>
      </c>
      <c r="BM1399">
        <v>500002</v>
      </c>
      <c r="BN1399">
        <v>0</v>
      </c>
      <c r="BO1399" t="s">
        <v>3</v>
      </c>
      <c r="BP1399">
        <v>0</v>
      </c>
      <c r="BQ1399">
        <v>12</v>
      </c>
      <c r="BR1399">
        <v>0</v>
      </c>
      <c r="BS1399">
        <v>1</v>
      </c>
      <c r="BT1399">
        <v>1</v>
      </c>
      <c r="BU1399">
        <v>1</v>
      </c>
      <c r="BV1399">
        <v>1</v>
      </c>
      <c r="BW1399">
        <v>1</v>
      </c>
      <c r="BX1399">
        <v>1</v>
      </c>
      <c r="BY1399" t="s">
        <v>3</v>
      </c>
      <c r="BZ1399">
        <v>0</v>
      </c>
      <c r="CA1399">
        <v>0</v>
      </c>
      <c r="CE1399">
        <v>0</v>
      </c>
      <c r="CF1399">
        <v>0</v>
      </c>
      <c r="CG1399">
        <v>0</v>
      </c>
      <c r="CM1399">
        <v>0</v>
      </c>
      <c r="CN1399" t="s">
        <v>3</v>
      </c>
      <c r="CO1399">
        <v>0</v>
      </c>
      <c r="CP1399">
        <f t="shared" si="1033"/>
        <v>0</v>
      </c>
      <c r="CQ1399">
        <f t="shared" si="1034"/>
        <v>0</v>
      </c>
      <c r="CR1399">
        <f t="shared" si="1035"/>
        <v>0</v>
      </c>
      <c r="CS1399">
        <f t="shared" si="1036"/>
        <v>0</v>
      </c>
      <c r="CT1399">
        <f t="shared" si="1037"/>
        <v>0</v>
      </c>
      <c r="CU1399">
        <f t="shared" si="1038"/>
        <v>0</v>
      </c>
      <c r="CV1399">
        <f t="shared" si="1038"/>
        <v>0</v>
      </c>
      <c r="CW1399">
        <f t="shared" si="1038"/>
        <v>0</v>
      </c>
      <c r="CX1399">
        <f t="shared" si="1038"/>
        <v>0</v>
      </c>
      <c r="CY1399">
        <f t="shared" si="1039"/>
        <v>0</v>
      </c>
      <c r="CZ1399">
        <f t="shared" si="1040"/>
        <v>0</v>
      </c>
      <c r="DC1399" t="s">
        <v>3</v>
      </c>
      <c r="DD1399" t="s">
        <v>3</v>
      </c>
      <c r="DE1399" t="s">
        <v>3</v>
      </c>
      <c r="DF1399" t="s">
        <v>3</v>
      </c>
      <c r="DG1399" t="s">
        <v>3</v>
      </c>
      <c r="DH1399" t="s">
        <v>3</v>
      </c>
      <c r="DI1399" t="s">
        <v>3</v>
      </c>
      <c r="DJ1399" t="s">
        <v>3</v>
      </c>
      <c r="DK1399" t="s">
        <v>3</v>
      </c>
      <c r="DL1399" t="s">
        <v>3</v>
      </c>
      <c r="DM1399" t="s">
        <v>3</v>
      </c>
      <c r="DN1399">
        <v>0</v>
      </c>
      <c r="DO1399">
        <v>0</v>
      </c>
      <c r="DP1399">
        <v>1</v>
      </c>
      <c r="DQ1399">
        <v>1</v>
      </c>
      <c r="DU1399">
        <v>1009</v>
      </c>
      <c r="DV1399" t="s">
        <v>29</v>
      </c>
      <c r="DW1399" t="s">
        <v>29</v>
      </c>
      <c r="DX1399">
        <v>1000</v>
      </c>
      <c r="DZ1399" t="s">
        <v>3</v>
      </c>
      <c r="EA1399" t="s">
        <v>3</v>
      </c>
      <c r="EB1399" t="s">
        <v>3</v>
      </c>
      <c r="EC1399" t="s">
        <v>3</v>
      </c>
      <c r="EE1399">
        <v>29085444</v>
      </c>
      <c r="EF1399">
        <v>12</v>
      </c>
      <c r="EG1399" t="s">
        <v>31</v>
      </c>
      <c r="EH1399">
        <v>0</v>
      </c>
      <c r="EI1399" t="s">
        <v>3</v>
      </c>
      <c r="EJ1399">
        <v>2</v>
      </c>
      <c r="EK1399">
        <v>500002</v>
      </c>
      <c r="EL1399" t="s">
        <v>32</v>
      </c>
      <c r="EM1399" t="s">
        <v>33</v>
      </c>
      <c r="EO1399" t="s">
        <v>3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0</v>
      </c>
      <c r="EW1399">
        <v>0</v>
      </c>
      <c r="EX1399">
        <v>0</v>
      </c>
      <c r="FQ1399">
        <v>0</v>
      </c>
      <c r="FR1399">
        <f t="shared" si="1041"/>
        <v>0</v>
      </c>
      <c r="FS1399">
        <v>0</v>
      </c>
      <c r="FX1399">
        <v>0</v>
      </c>
      <c r="FY1399">
        <v>0</v>
      </c>
      <c r="GA1399" t="s">
        <v>3</v>
      </c>
      <c r="GD1399">
        <v>1</v>
      </c>
      <c r="GF1399">
        <v>-304821490</v>
      </c>
      <c r="GG1399">
        <v>2</v>
      </c>
      <c r="GH1399">
        <v>1</v>
      </c>
      <c r="GI1399">
        <v>-2</v>
      </c>
      <c r="GJ1399">
        <v>0</v>
      </c>
      <c r="GK1399">
        <v>0</v>
      </c>
      <c r="GL1399">
        <f t="shared" si="1042"/>
        <v>0</v>
      </c>
      <c r="GM1399">
        <f t="shared" si="1043"/>
        <v>0</v>
      </c>
      <c r="GN1399">
        <f t="shared" si="1044"/>
        <v>0</v>
      </c>
      <c r="GO1399">
        <f t="shared" si="1045"/>
        <v>0</v>
      </c>
      <c r="GP1399">
        <f t="shared" si="1046"/>
        <v>0</v>
      </c>
      <c r="GR1399">
        <v>0</v>
      </c>
      <c r="GS1399">
        <v>3</v>
      </c>
      <c r="GT1399">
        <v>0</v>
      </c>
      <c r="GU1399" t="s">
        <v>3</v>
      </c>
      <c r="GV1399">
        <f t="shared" si="1047"/>
        <v>0</v>
      </c>
      <c r="GW1399">
        <v>1</v>
      </c>
      <c r="GX1399">
        <f t="shared" si="1048"/>
        <v>0</v>
      </c>
      <c r="HA1399">
        <v>0</v>
      </c>
      <c r="HB1399">
        <v>0</v>
      </c>
      <c r="HC1399">
        <f t="shared" si="1049"/>
        <v>0</v>
      </c>
      <c r="HE1399" t="s">
        <v>3</v>
      </c>
      <c r="HF1399" t="s">
        <v>3</v>
      </c>
      <c r="IK1399">
        <v>0</v>
      </c>
    </row>
    <row r="1400" spans="1:245">
      <c r="A1400">
        <v>17</v>
      </c>
      <c r="B1400">
        <v>0</v>
      </c>
      <c r="C1400">
        <f>ROW(SmtRes!A1534)</f>
        <v>1534</v>
      </c>
      <c r="D1400">
        <f>ROW(EtalonRes!A1517)</f>
        <v>1517</v>
      </c>
      <c r="E1400" t="s">
        <v>34</v>
      </c>
      <c r="F1400" t="s">
        <v>17</v>
      </c>
      <c r="G1400" t="s">
        <v>18</v>
      </c>
      <c r="H1400" t="s">
        <v>19</v>
      </c>
      <c r="I1400">
        <f>ROUND(36.5/100,9)</f>
        <v>0.36499999999999999</v>
      </c>
      <c r="J1400">
        <v>0</v>
      </c>
      <c r="O1400">
        <f t="shared" si="1016"/>
        <v>724.58</v>
      </c>
      <c r="P1400">
        <f t="shared" si="1017"/>
        <v>0</v>
      </c>
      <c r="Q1400">
        <f t="shared" si="1018"/>
        <v>0</v>
      </c>
      <c r="R1400">
        <f t="shared" si="1019"/>
        <v>0</v>
      </c>
      <c r="S1400">
        <f t="shared" si="1020"/>
        <v>724.58</v>
      </c>
      <c r="T1400">
        <f t="shared" si="1021"/>
        <v>0</v>
      </c>
      <c r="U1400">
        <f t="shared" si="1022"/>
        <v>2.79955</v>
      </c>
      <c r="V1400">
        <f t="shared" si="1023"/>
        <v>0</v>
      </c>
      <c r="W1400">
        <f t="shared" si="1024"/>
        <v>0</v>
      </c>
      <c r="X1400">
        <f t="shared" si="1025"/>
        <v>492.71</v>
      </c>
      <c r="Y1400">
        <f t="shared" si="1025"/>
        <v>391.27</v>
      </c>
      <c r="AA1400">
        <v>35806607</v>
      </c>
      <c r="AB1400">
        <f t="shared" si="1026"/>
        <v>59.83</v>
      </c>
      <c r="AC1400">
        <f t="shared" si="1027"/>
        <v>0</v>
      </c>
      <c r="AD1400">
        <f t="shared" si="1028"/>
        <v>0</v>
      </c>
      <c r="AE1400">
        <f t="shared" si="1029"/>
        <v>0</v>
      </c>
      <c r="AF1400">
        <f t="shared" si="1029"/>
        <v>59.83</v>
      </c>
      <c r="AG1400">
        <f t="shared" si="1030"/>
        <v>0</v>
      </c>
      <c r="AH1400">
        <f t="shared" si="1031"/>
        <v>7.67</v>
      </c>
      <c r="AI1400">
        <f t="shared" si="1031"/>
        <v>0</v>
      </c>
      <c r="AJ1400">
        <f t="shared" si="1032"/>
        <v>0</v>
      </c>
      <c r="AK1400">
        <v>59.83</v>
      </c>
      <c r="AL1400">
        <v>0</v>
      </c>
      <c r="AM1400">
        <v>0</v>
      </c>
      <c r="AN1400">
        <v>0</v>
      </c>
      <c r="AO1400">
        <v>59.83</v>
      </c>
      <c r="AP1400">
        <v>0</v>
      </c>
      <c r="AQ1400">
        <v>7.67</v>
      </c>
      <c r="AR1400">
        <v>0</v>
      </c>
      <c r="AS1400">
        <v>0</v>
      </c>
      <c r="AT1400">
        <v>68</v>
      </c>
      <c r="AU1400">
        <v>54</v>
      </c>
      <c r="AV1400">
        <v>1</v>
      </c>
      <c r="AW1400">
        <v>1</v>
      </c>
      <c r="AZ1400">
        <v>1</v>
      </c>
      <c r="BA1400">
        <v>33.18</v>
      </c>
      <c r="BB1400">
        <v>1</v>
      </c>
      <c r="BC1400">
        <v>1</v>
      </c>
      <c r="BD1400" t="s">
        <v>3</v>
      </c>
      <c r="BE1400" t="s">
        <v>3</v>
      </c>
      <c r="BF1400" t="s">
        <v>3</v>
      </c>
      <c r="BG1400" t="s">
        <v>3</v>
      </c>
      <c r="BH1400">
        <v>0</v>
      </c>
      <c r="BI1400">
        <v>1</v>
      </c>
      <c r="BJ1400" t="s">
        <v>20</v>
      </c>
      <c r="BM1400">
        <v>57001</v>
      </c>
      <c r="BN1400">
        <v>0</v>
      </c>
      <c r="BO1400" t="s">
        <v>17</v>
      </c>
      <c r="BP1400">
        <v>1</v>
      </c>
      <c r="BQ1400">
        <v>6</v>
      </c>
      <c r="BR1400">
        <v>0</v>
      </c>
      <c r="BS1400">
        <v>33.18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80</v>
      </c>
      <c r="CA1400">
        <v>68</v>
      </c>
      <c r="CE1400">
        <v>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 t="shared" si="1033"/>
        <v>724.58</v>
      </c>
      <c r="CQ1400">
        <f t="shared" si="1034"/>
        <v>0</v>
      </c>
      <c r="CR1400">
        <f t="shared" si="1035"/>
        <v>0</v>
      </c>
      <c r="CS1400">
        <f t="shared" si="1036"/>
        <v>0</v>
      </c>
      <c r="CT1400">
        <f t="shared" si="1037"/>
        <v>1985.1594</v>
      </c>
      <c r="CU1400">
        <f t="shared" si="1038"/>
        <v>0</v>
      </c>
      <c r="CV1400">
        <f t="shared" si="1038"/>
        <v>7.67</v>
      </c>
      <c r="CW1400">
        <f t="shared" si="1038"/>
        <v>0</v>
      </c>
      <c r="CX1400">
        <f t="shared" si="1038"/>
        <v>0</v>
      </c>
      <c r="CY1400">
        <f t="shared" si="1039"/>
        <v>492.71440000000001</v>
      </c>
      <c r="CZ1400">
        <f t="shared" si="1040"/>
        <v>391.27319999999997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0</v>
      </c>
      <c r="DO1400">
        <v>0</v>
      </c>
      <c r="DP1400">
        <v>1</v>
      </c>
      <c r="DQ1400">
        <v>1</v>
      </c>
      <c r="DU1400">
        <v>1013</v>
      </c>
      <c r="DV1400" t="s">
        <v>19</v>
      </c>
      <c r="DW1400" t="s">
        <v>19</v>
      </c>
      <c r="DX1400">
        <v>1</v>
      </c>
      <c r="DZ1400" t="s">
        <v>3</v>
      </c>
      <c r="EA1400" t="s">
        <v>3</v>
      </c>
      <c r="EB1400" t="s">
        <v>3</v>
      </c>
      <c r="EC1400" t="s">
        <v>3</v>
      </c>
      <c r="EE1400">
        <v>29085590</v>
      </c>
      <c r="EF1400">
        <v>6</v>
      </c>
      <c r="EG1400" t="s">
        <v>21</v>
      </c>
      <c r="EH1400">
        <v>0</v>
      </c>
      <c r="EI1400" t="s">
        <v>3</v>
      </c>
      <c r="EJ1400">
        <v>1</v>
      </c>
      <c r="EK1400">
        <v>57001</v>
      </c>
      <c r="EL1400" t="s">
        <v>22</v>
      </c>
      <c r="EM1400" t="s">
        <v>23</v>
      </c>
      <c r="EO1400" t="s">
        <v>3</v>
      </c>
      <c r="EQ1400">
        <v>0</v>
      </c>
      <c r="ER1400">
        <v>59.83</v>
      </c>
      <c r="ES1400">
        <v>0</v>
      </c>
      <c r="ET1400">
        <v>0</v>
      </c>
      <c r="EU1400">
        <v>0</v>
      </c>
      <c r="EV1400">
        <v>59.83</v>
      </c>
      <c r="EW1400">
        <v>7.67</v>
      </c>
      <c r="EX1400">
        <v>0</v>
      </c>
      <c r="EY1400">
        <v>0</v>
      </c>
      <c r="FQ1400">
        <v>0</v>
      </c>
      <c r="FR1400">
        <f t="shared" si="1041"/>
        <v>0</v>
      </c>
      <c r="FS1400">
        <v>0</v>
      </c>
      <c r="FV1400" t="s">
        <v>24</v>
      </c>
      <c r="FW1400" t="s">
        <v>25</v>
      </c>
      <c r="FX1400">
        <v>80</v>
      </c>
      <c r="FY1400">
        <v>68</v>
      </c>
      <c r="GA1400" t="s">
        <v>3</v>
      </c>
      <c r="GD1400">
        <v>1</v>
      </c>
      <c r="GF1400">
        <v>1095792533</v>
      </c>
      <c r="GG1400">
        <v>2</v>
      </c>
      <c r="GH1400">
        <v>1</v>
      </c>
      <c r="GI1400">
        <v>2</v>
      </c>
      <c r="GJ1400">
        <v>0</v>
      </c>
      <c r="GK1400">
        <v>0</v>
      </c>
      <c r="GL1400">
        <f t="shared" si="1042"/>
        <v>0</v>
      </c>
      <c r="GM1400">
        <f t="shared" si="1043"/>
        <v>1608.56</v>
      </c>
      <c r="GN1400">
        <f t="shared" si="1044"/>
        <v>1608.56</v>
      </c>
      <c r="GO1400">
        <f t="shared" si="1045"/>
        <v>0</v>
      </c>
      <c r="GP1400">
        <f t="shared" si="1046"/>
        <v>0</v>
      </c>
      <c r="GR1400">
        <v>0</v>
      </c>
      <c r="GS1400">
        <v>3</v>
      </c>
      <c r="GT1400">
        <v>0</v>
      </c>
      <c r="GU1400" t="s">
        <v>3</v>
      </c>
      <c r="GV1400">
        <f t="shared" si="1047"/>
        <v>0</v>
      </c>
      <c r="GW1400">
        <v>1</v>
      </c>
      <c r="GX1400">
        <f t="shared" si="1048"/>
        <v>0</v>
      </c>
      <c r="HA1400">
        <v>0</v>
      </c>
      <c r="HB1400">
        <v>0</v>
      </c>
      <c r="HC1400">
        <f t="shared" si="1049"/>
        <v>0</v>
      </c>
      <c r="HE1400" t="s">
        <v>3</v>
      </c>
      <c r="HF1400" t="s">
        <v>3</v>
      </c>
      <c r="IK1400">
        <v>0</v>
      </c>
    </row>
    <row r="1401" spans="1:245">
      <c r="A1401">
        <v>18</v>
      </c>
      <c r="B1401">
        <v>0</v>
      </c>
      <c r="C1401">
        <v>1534</v>
      </c>
      <c r="E1401" t="s">
        <v>162</v>
      </c>
      <c r="F1401" t="s">
        <v>27</v>
      </c>
      <c r="G1401" t="s">
        <v>28</v>
      </c>
      <c r="H1401" t="s">
        <v>29</v>
      </c>
      <c r="I1401">
        <f>I1400*J1401</f>
        <v>0.2555</v>
      </c>
      <c r="J1401">
        <v>0.70000000000000007</v>
      </c>
      <c r="O1401">
        <f t="shared" si="1016"/>
        <v>0</v>
      </c>
      <c r="P1401">
        <f t="shared" si="1017"/>
        <v>0</v>
      </c>
      <c r="Q1401">
        <f t="shared" si="1018"/>
        <v>0</v>
      </c>
      <c r="R1401">
        <f t="shared" si="1019"/>
        <v>0</v>
      </c>
      <c r="S1401">
        <f t="shared" si="1020"/>
        <v>0</v>
      </c>
      <c r="T1401">
        <f t="shared" si="1021"/>
        <v>0</v>
      </c>
      <c r="U1401">
        <f t="shared" si="1022"/>
        <v>0</v>
      </c>
      <c r="V1401">
        <f t="shared" si="1023"/>
        <v>0</v>
      </c>
      <c r="W1401">
        <f t="shared" si="1024"/>
        <v>0</v>
      </c>
      <c r="X1401">
        <f t="shared" si="1025"/>
        <v>0</v>
      </c>
      <c r="Y1401">
        <f t="shared" si="1025"/>
        <v>0</v>
      </c>
      <c r="AA1401">
        <v>35806607</v>
      </c>
      <c r="AB1401">
        <f t="shared" si="1026"/>
        <v>0</v>
      </c>
      <c r="AC1401">
        <f t="shared" si="1027"/>
        <v>0</v>
      </c>
      <c r="AD1401">
        <f t="shared" si="1028"/>
        <v>0</v>
      </c>
      <c r="AE1401">
        <f t="shared" si="1029"/>
        <v>0</v>
      </c>
      <c r="AF1401">
        <f t="shared" si="1029"/>
        <v>0</v>
      </c>
      <c r="AG1401">
        <f t="shared" si="1030"/>
        <v>0</v>
      </c>
      <c r="AH1401">
        <f t="shared" si="1031"/>
        <v>0</v>
      </c>
      <c r="AI1401">
        <f t="shared" si="1031"/>
        <v>0</v>
      </c>
      <c r="AJ1401">
        <f t="shared" si="1032"/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1</v>
      </c>
      <c r="AW1401">
        <v>1</v>
      </c>
      <c r="AZ1401">
        <v>1</v>
      </c>
      <c r="BA1401">
        <v>1</v>
      </c>
      <c r="BB1401">
        <v>1</v>
      </c>
      <c r="BC1401">
        <v>1</v>
      </c>
      <c r="BD1401" t="s">
        <v>3</v>
      </c>
      <c r="BE1401" t="s">
        <v>3</v>
      </c>
      <c r="BF1401" t="s">
        <v>3</v>
      </c>
      <c r="BG1401" t="s">
        <v>3</v>
      </c>
      <c r="BH1401">
        <v>3</v>
      </c>
      <c r="BI1401">
        <v>2</v>
      </c>
      <c r="BJ1401" t="s">
        <v>30</v>
      </c>
      <c r="BM1401">
        <v>500002</v>
      </c>
      <c r="BN1401">
        <v>0</v>
      </c>
      <c r="BO1401" t="s">
        <v>3</v>
      </c>
      <c r="BP1401">
        <v>0</v>
      </c>
      <c r="BQ1401">
        <v>12</v>
      </c>
      <c r="BR1401">
        <v>0</v>
      </c>
      <c r="BS1401">
        <v>1</v>
      </c>
      <c r="BT1401">
        <v>1</v>
      </c>
      <c r="BU1401">
        <v>1</v>
      </c>
      <c r="BV1401">
        <v>1</v>
      </c>
      <c r="BW1401">
        <v>1</v>
      </c>
      <c r="BX1401">
        <v>1</v>
      </c>
      <c r="BY1401" t="s">
        <v>3</v>
      </c>
      <c r="BZ1401">
        <v>0</v>
      </c>
      <c r="CA1401">
        <v>0</v>
      </c>
      <c r="CE1401">
        <v>0</v>
      </c>
      <c r="CF1401">
        <v>0</v>
      </c>
      <c r="CG1401">
        <v>0</v>
      </c>
      <c r="CM1401">
        <v>0</v>
      </c>
      <c r="CN1401" t="s">
        <v>3</v>
      </c>
      <c r="CO1401">
        <v>0</v>
      </c>
      <c r="CP1401">
        <f t="shared" si="1033"/>
        <v>0</v>
      </c>
      <c r="CQ1401">
        <f t="shared" si="1034"/>
        <v>0</v>
      </c>
      <c r="CR1401">
        <f t="shared" si="1035"/>
        <v>0</v>
      </c>
      <c r="CS1401">
        <f t="shared" si="1036"/>
        <v>0</v>
      </c>
      <c r="CT1401">
        <f t="shared" si="1037"/>
        <v>0</v>
      </c>
      <c r="CU1401">
        <f t="shared" si="1038"/>
        <v>0</v>
      </c>
      <c r="CV1401">
        <f t="shared" si="1038"/>
        <v>0</v>
      </c>
      <c r="CW1401">
        <f t="shared" si="1038"/>
        <v>0</v>
      </c>
      <c r="CX1401">
        <f t="shared" si="1038"/>
        <v>0</v>
      </c>
      <c r="CY1401">
        <f t="shared" si="1039"/>
        <v>0</v>
      </c>
      <c r="CZ1401">
        <f t="shared" si="1040"/>
        <v>0</v>
      </c>
      <c r="DC1401" t="s">
        <v>3</v>
      </c>
      <c r="DD1401" t="s">
        <v>3</v>
      </c>
      <c r="DE1401" t="s">
        <v>3</v>
      </c>
      <c r="DF1401" t="s">
        <v>3</v>
      </c>
      <c r="DG1401" t="s">
        <v>3</v>
      </c>
      <c r="DH1401" t="s">
        <v>3</v>
      </c>
      <c r="DI1401" t="s">
        <v>3</v>
      </c>
      <c r="DJ1401" t="s">
        <v>3</v>
      </c>
      <c r="DK1401" t="s">
        <v>3</v>
      </c>
      <c r="DL1401" t="s">
        <v>3</v>
      </c>
      <c r="DM1401" t="s">
        <v>3</v>
      </c>
      <c r="DN1401">
        <v>0</v>
      </c>
      <c r="DO1401">
        <v>0</v>
      </c>
      <c r="DP1401">
        <v>1</v>
      </c>
      <c r="DQ1401">
        <v>1</v>
      </c>
      <c r="DU1401">
        <v>1009</v>
      </c>
      <c r="DV1401" t="s">
        <v>29</v>
      </c>
      <c r="DW1401" t="s">
        <v>29</v>
      </c>
      <c r="DX1401">
        <v>1000</v>
      </c>
      <c r="DZ1401" t="s">
        <v>3</v>
      </c>
      <c r="EA1401" t="s">
        <v>3</v>
      </c>
      <c r="EB1401" t="s">
        <v>3</v>
      </c>
      <c r="EC1401" t="s">
        <v>3</v>
      </c>
      <c r="EE1401">
        <v>29085444</v>
      </c>
      <c r="EF1401">
        <v>12</v>
      </c>
      <c r="EG1401" t="s">
        <v>31</v>
      </c>
      <c r="EH1401">
        <v>0</v>
      </c>
      <c r="EI1401" t="s">
        <v>3</v>
      </c>
      <c r="EJ1401">
        <v>2</v>
      </c>
      <c r="EK1401">
        <v>500002</v>
      </c>
      <c r="EL1401" t="s">
        <v>32</v>
      </c>
      <c r="EM1401" t="s">
        <v>33</v>
      </c>
      <c r="EO1401" t="s">
        <v>3</v>
      </c>
      <c r="EQ1401">
        <v>0</v>
      </c>
      <c r="ER1401">
        <v>0</v>
      </c>
      <c r="ES1401">
        <v>0</v>
      </c>
      <c r="ET1401">
        <v>0</v>
      </c>
      <c r="EU1401">
        <v>0</v>
      </c>
      <c r="EV1401">
        <v>0</v>
      </c>
      <c r="EW1401">
        <v>0</v>
      </c>
      <c r="EX1401">
        <v>0</v>
      </c>
      <c r="FQ1401">
        <v>0</v>
      </c>
      <c r="FR1401">
        <f t="shared" si="1041"/>
        <v>0</v>
      </c>
      <c r="FS1401">
        <v>0</v>
      </c>
      <c r="FX1401">
        <v>0</v>
      </c>
      <c r="FY1401">
        <v>0</v>
      </c>
      <c r="GA1401" t="s">
        <v>3</v>
      </c>
      <c r="GD1401">
        <v>1</v>
      </c>
      <c r="GF1401">
        <v>-304821490</v>
      </c>
      <c r="GG1401">
        <v>2</v>
      </c>
      <c r="GH1401">
        <v>1</v>
      </c>
      <c r="GI1401">
        <v>-2</v>
      </c>
      <c r="GJ1401">
        <v>0</v>
      </c>
      <c r="GK1401">
        <v>0</v>
      </c>
      <c r="GL1401">
        <f t="shared" si="1042"/>
        <v>0</v>
      </c>
      <c r="GM1401">
        <f t="shared" si="1043"/>
        <v>0</v>
      </c>
      <c r="GN1401">
        <f t="shared" si="1044"/>
        <v>0</v>
      </c>
      <c r="GO1401">
        <f t="shared" si="1045"/>
        <v>0</v>
      </c>
      <c r="GP1401">
        <f t="shared" si="1046"/>
        <v>0</v>
      </c>
      <c r="GR1401">
        <v>0</v>
      </c>
      <c r="GS1401">
        <v>3</v>
      </c>
      <c r="GT1401">
        <v>0</v>
      </c>
      <c r="GU1401" t="s">
        <v>3</v>
      </c>
      <c r="GV1401">
        <f t="shared" si="1047"/>
        <v>0</v>
      </c>
      <c r="GW1401">
        <v>1</v>
      </c>
      <c r="GX1401">
        <f t="shared" si="1048"/>
        <v>0</v>
      </c>
      <c r="HA1401">
        <v>0</v>
      </c>
      <c r="HB1401">
        <v>0</v>
      </c>
      <c r="HC1401">
        <f t="shared" si="1049"/>
        <v>0</v>
      </c>
      <c r="HE1401" t="s">
        <v>3</v>
      </c>
      <c r="HF1401" t="s">
        <v>3</v>
      </c>
      <c r="IK1401">
        <v>0</v>
      </c>
    </row>
    <row r="1402" spans="1:245">
      <c r="A1402">
        <v>17</v>
      </c>
      <c r="B1402">
        <v>0</v>
      </c>
      <c r="C1402">
        <f>ROW(SmtRes!A1539)</f>
        <v>1539</v>
      </c>
      <c r="D1402">
        <f>ROW(EtalonRes!A1522)</f>
        <v>1522</v>
      </c>
      <c r="E1402" t="s">
        <v>52</v>
      </c>
      <c r="F1402" t="s">
        <v>45</v>
      </c>
      <c r="G1402" t="s">
        <v>46</v>
      </c>
      <c r="H1402" t="s">
        <v>47</v>
      </c>
      <c r="I1402">
        <f>ROUND(2/100,9)</f>
        <v>0.02</v>
      </c>
      <c r="J1402">
        <v>0</v>
      </c>
      <c r="O1402">
        <f t="shared" si="1016"/>
        <v>997.86</v>
      </c>
      <c r="P1402">
        <f t="shared" si="1017"/>
        <v>0</v>
      </c>
      <c r="Q1402">
        <f t="shared" si="1018"/>
        <v>43.61</v>
      </c>
      <c r="R1402">
        <f t="shared" si="1019"/>
        <v>26.5</v>
      </c>
      <c r="S1402">
        <f t="shared" si="1020"/>
        <v>954.25</v>
      </c>
      <c r="T1402">
        <f t="shared" si="1021"/>
        <v>0</v>
      </c>
      <c r="U1402">
        <f t="shared" si="1022"/>
        <v>3.5860000000000003</v>
      </c>
      <c r="V1402">
        <f t="shared" si="1023"/>
        <v>7.9400000000000012E-2</v>
      </c>
      <c r="W1402">
        <f t="shared" si="1024"/>
        <v>0</v>
      </c>
      <c r="X1402">
        <f t="shared" si="1025"/>
        <v>686.53</v>
      </c>
      <c r="Y1402">
        <f t="shared" si="1025"/>
        <v>490.38</v>
      </c>
      <c r="AA1402">
        <v>35806607</v>
      </c>
      <c r="AB1402">
        <f t="shared" si="1026"/>
        <v>1634.97</v>
      </c>
      <c r="AC1402">
        <f t="shared" si="1027"/>
        <v>0</v>
      </c>
      <c r="AD1402">
        <f t="shared" si="1028"/>
        <v>196.98</v>
      </c>
      <c r="AE1402">
        <f t="shared" si="1029"/>
        <v>39.94</v>
      </c>
      <c r="AF1402">
        <f t="shared" si="1029"/>
        <v>1437.99</v>
      </c>
      <c r="AG1402">
        <f t="shared" si="1030"/>
        <v>0</v>
      </c>
      <c r="AH1402">
        <f t="shared" si="1031"/>
        <v>179.3</v>
      </c>
      <c r="AI1402">
        <f t="shared" si="1031"/>
        <v>3.97</v>
      </c>
      <c r="AJ1402">
        <f t="shared" si="1032"/>
        <v>0</v>
      </c>
      <c r="AK1402">
        <v>1634.97</v>
      </c>
      <c r="AL1402">
        <v>0</v>
      </c>
      <c r="AM1402">
        <v>196.98</v>
      </c>
      <c r="AN1402">
        <v>39.94</v>
      </c>
      <c r="AO1402">
        <v>1437.99</v>
      </c>
      <c r="AP1402">
        <v>0</v>
      </c>
      <c r="AQ1402">
        <v>179.3</v>
      </c>
      <c r="AR1402">
        <v>3.97</v>
      </c>
      <c r="AS1402">
        <v>0</v>
      </c>
      <c r="AT1402">
        <v>70</v>
      </c>
      <c r="AU1402">
        <v>50</v>
      </c>
      <c r="AV1402">
        <v>1</v>
      </c>
      <c r="AW1402">
        <v>1</v>
      </c>
      <c r="AZ1402">
        <v>1</v>
      </c>
      <c r="BA1402">
        <v>33.18</v>
      </c>
      <c r="BB1402">
        <v>11.07</v>
      </c>
      <c r="BC1402">
        <v>1</v>
      </c>
      <c r="BD1402" t="s">
        <v>3</v>
      </c>
      <c r="BE1402" t="s">
        <v>3</v>
      </c>
      <c r="BF1402" t="s">
        <v>3</v>
      </c>
      <c r="BG1402" t="s">
        <v>3</v>
      </c>
      <c r="BH1402">
        <v>0</v>
      </c>
      <c r="BI1402">
        <v>1</v>
      </c>
      <c r="BJ1402" t="s">
        <v>48</v>
      </c>
      <c r="BM1402">
        <v>56001</v>
      </c>
      <c r="BN1402">
        <v>0</v>
      </c>
      <c r="BO1402" t="s">
        <v>45</v>
      </c>
      <c r="BP1402">
        <v>1</v>
      </c>
      <c r="BQ1402">
        <v>6</v>
      </c>
      <c r="BR1402">
        <v>0</v>
      </c>
      <c r="BS1402">
        <v>33.18</v>
      </c>
      <c r="BT1402">
        <v>1</v>
      </c>
      <c r="BU1402">
        <v>1</v>
      </c>
      <c r="BV1402">
        <v>1</v>
      </c>
      <c r="BW1402">
        <v>1</v>
      </c>
      <c r="BX1402">
        <v>1</v>
      </c>
      <c r="BY1402" t="s">
        <v>3</v>
      </c>
      <c r="BZ1402">
        <v>82</v>
      </c>
      <c r="CA1402">
        <v>62</v>
      </c>
      <c r="CE1402">
        <v>0</v>
      </c>
      <c r="CF1402">
        <v>0</v>
      </c>
      <c r="CG1402">
        <v>0</v>
      </c>
      <c r="CM1402">
        <v>0</v>
      </c>
      <c r="CN1402" t="s">
        <v>3</v>
      </c>
      <c r="CO1402">
        <v>0</v>
      </c>
      <c r="CP1402">
        <f t="shared" si="1033"/>
        <v>997.86</v>
      </c>
      <c r="CQ1402">
        <f t="shared" si="1034"/>
        <v>0</v>
      </c>
      <c r="CR1402">
        <f t="shared" si="1035"/>
        <v>2180.5686000000001</v>
      </c>
      <c r="CS1402">
        <f t="shared" si="1036"/>
        <v>1325.2092</v>
      </c>
      <c r="CT1402">
        <f t="shared" si="1037"/>
        <v>47712.508199999997</v>
      </c>
      <c r="CU1402">
        <f t="shared" si="1038"/>
        <v>0</v>
      </c>
      <c r="CV1402">
        <f t="shared" si="1038"/>
        <v>179.3</v>
      </c>
      <c r="CW1402">
        <f t="shared" si="1038"/>
        <v>3.97</v>
      </c>
      <c r="CX1402">
        <f t="shared" si="1038"/>
        <v>0</v>
      </c>
      <c r="CY1402">
        <f t="shared" si="1039"/>
        <v>686.52499999999998</v>
      </c>
      <c r="CZ1402">
        <f t="shared" si="1040"/>
        <v>490.375</v>
      </c>
      <c r="DC1402" t="s">
        <v>3</v>
      </c>
      <c r="DD1402" t="s">
        <v>3</v>
      </c>
      <c r="DE1402" t="s">
        <v>3</v>
      </c>
      <c r="DF1402" t="s">
        <v>3</v>
      </c>
      <c r="DG1402" t="s">
        <v>3</v>
      </c>
      <c r="DH1402" t="s">
        <v>3</v>
      </c>
      <c r="DI1402" t="s">
        <v>3</v>
      </c>
      <c r="DJ1402" t="s">
        <v>3</v>
      </c>
      <c r="DK1402" t="s">
        <v>3</v>
      </c>
      <c r="DL1402" t="s">
        <v>3</v>
      </c>
      <c r="DM1402" t="s">
        <v>3</v>
      </c>
      <c r="DN1402">
        <v>0</v>
      </c>
      <c r="DO1402">
        <v>0</v>
      </c>
      <c r="DP1402">
        <v>1</v>
      </c>
      <c r="DQ1402">
        <v>1</v>
      </c>
      <c r="DU1402">
        <v>1013</v>
      </c>
      <c r="DV1402" t="s">
        <v>47</v>
      </c>
      <c r="DW1402" t="s">
        <v>47</v>
      </c>
      <c r="DX1402">
        <v>1</v>
      </c>
      <c r="DZ1402" t="s">
        <v>3</v>
      </c>
      <c r="EA1402" t="s">
        <v>3</v>
      </c>
      <c r="EB1402" t="s">
        <v>3</v>
      </c>
      <c r="EC1402" t="s">
        <v>3</v>
      </c>
      <c r="EE1402">
        <v>29085589</v>
      </c>
      <c r="EF1402">
        <v>6</v>
      </c>
      <c r="EG1402" t="s">
        <v>21</v>
      </c>
      <c r="EH1402">
        <v>0</v>
      </c>
      <c r="EI1402" t="s">
        <v>3</v>
      </c>
      <c r="EJ1402">
        <v>1</v>
      </c>
      <c r="EK1402">
        <v>56001</v>
      </c>
      <c r="EL1402" t="s">
        <v>49</v>
      </c>
      <c r="EM1402" t="s">
        <v>50</v>
      </c>
      <c r="EO1402" t="s">
        <v>3</v>
      </c>
      <c r="EQ1402">
        <v>0</v>
      </c>
      <c r="ER1402">
        <v>1634.97</v>
      </c>
      <c r="ES1402">
        <v>0</v>
      </c>
      <c r="ET1402">
        <v>196.98</v>
      </c>
      <c r="EU1402">
        <v>39.94</v>
      </c>
      <c r="EV1402">
        <v>1437.99</v>
      </c>
      <c r="EW1402">
        <v>179.3</v>
      </c>
      <c r="EX1402">
        <v>3.97</v>
      </c>
      <c r="EY1402">
        <v>0</v>
      </c>
      <c r="FQ1402">
        <v>0</v>
      </c>
      <c r="FR1402">
        <f t="shared" si="1041"/>
        <v>0</v>
      </c>
      <c r="FS1402">
        <v>0</v>
      </c>
      <c r="FV1402" t="s">
        <v>24</v>
      </c>
      <c r="FW1402" t="s">
        <v>25</v>
      </c>
      <c r="FX1402">
        <v>82</v>
      </c>
      <c r="FY1402">
        <v>62</v>
      </c>
      <c r="GA1402" t="s">
        <v>3</v>
      </c>
      <c r="GD1402">
        <v>1</v>
      </c>
      <c r="GF1402">
        <v>395004222</v>
      </c>
      <c r="GG1402">
        <v>2</v>
      </c>
      <c r="GH1402">
        <v>1</v>
      </c>
      <c r="GI1402">
        <v>2</v>
      </c>
      <c r="GJ1402">
        <v>0</v>
      </c>
      <c r="GK1402">
        <v>0</v>
      </c>
      <c r="GL1402">
        <f t="shared" si="1042"/>
        <v>0</v>
      </c>
      <c r="GM1402">
        <f t="shared" si="1043"/>
        <v>2174.77</v>
      </c>
      <c r="GN1402">
        <f t="shared" si="1044"/>
        <v>2174.77</v>
      </c>
      <c r="GO1402">
        <f t="shared" si="1045"/>
        <v>0</v>
      </c>
      <c r="GP1402">
        <f t="shared" si="1046"/>
        <v>0</v>
      </c>
      <c r="GR1402">
        <v>0</v>
      </c>
      <c r="GS1402">
        <v>3</v>
      </c>
      <c r="GT1402">
        <v>0</v>
      </c>
      <c r="GU1402" t="s">
        <v>3</v>
      </c>
      <c r="GV1402">
        <f t="shared" si="1047"/>
        <v>0</v>
      </c>
      <c r="GW1402">
        <v>1</v>
      </c>
      <c r="GX1402">
        <f t="shared" si="1048"/>
        <v>0</v>
      </c>
      <c r="HA1402">
        <v>0</v>
      </c>
      <c r="HB1402">
        <v>0</v>
      </c>
      <c r="HC1402">
        <f t="shared" si="1049"/>
        <v>0</v>
      </c>
      <c r="HE1402" t="s">
        <v>3</v>
      </c>
      <c r="HF1402" t="s">
        <v>3</v>
      </c>
      <c r="IK1402">
        <v>0</v>
      </c>
    </row>
    <row r="1403" spans="1:245">
      <c r="A1403">
        <v>18</v>
      </c>
      <c r="B1403">
        <v>0</v>
      </c>
      <c r="C1403">
        <v>1539</v>
      </c>
      <c r="E1403" t="s">
        <v>57</v>
      </c>
      <c r="F1403" t="s">
        <v>27</v>
      </c>
      <c r="G1403" t="s">
        <v>28</v>
      </c>
      <c r="H1403" t="s">
        <v>29</v>
      </c>
      <c r="I1403">
        <f>I1402*J1403</f>
        <v>0.21</v>
      </c>
      <c r="J1403">
        <v>10.5</v>
      </c>
      <c r="O1403">
        <f t="shared" si="1016"/>
        <v>0</v>
      </c>
      <c r="P1403">
        <f t="shared" si="1017"/>
        <v>0</v>
      </c>
      <c r="Q1403">
        <f t="shared" si="1018"/>
        <v>0</v>
      </c>
      <c r="R1403">
        <f t="shared" si="1019"/>
        <v>0</v>
      </c>
      <c r="S1403">
        <f t="shared" si="1020"/>
        <v>0</v>
      </c>
      <c r="T1403">
        <f t="shared" si="1021"/>
        <v>0</v>
      </c>
      <c r="U1403">
        <f t="shared" si="1022"/>
        <v>0</v>
      </c>
      <c r="V1403">
        <f t="shared" si="1023"/>
        <v>0</v>
      </c>
      <c r="W1403">
        <f t="shared" si="1024"/>
        <v>0</v>
      </c>
      <c r="X1403">
        <f t="shared" si="1025"/>
        <v>0</v>
      </c>
      <c r="Y1403">
        <f t="shared" si="1025"/>
        <v>0</v>
      </c>
      <c r="AA1403">
        <v>35806607</v>
      </c>
      <c r="AB1403">
        <f t="shared" si="1026"/>
        <v>0</v>
      </c>
      <c r="AC1403">
        <f t="shared" si="1027"/>
        <v>0</v>
      </c>
      <c r="AD1403">
        <f t="shared" si="1028"/>
        <v>0</v>
      </c>
      <c r="AE1403">
        <f t="shared" si="1029"/>
        <v>0</v>
      </c>
      <c r="AF1403">
        <f t="shared" si="1029"/>
        <v>0</v>
      </c>
      <c r="AG1403">
        <f t="shared" si="1030"/>
        <v>0</v>
      </c>
      <c r="AH1403">
        <f t="shared" si="1031"/>
        <v>0</v>
      </c>
      <c r="AI1403">
        <f t="shared" si="1031"/>
        <v>0</v>
      </c>
      <c r="AJ1403">
        <f t="shared" si="1032"/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1</v>
      </c>
      <c r="AW1403">
        <v>1</v>
      </c>
      <c r="AZ1403">
        <v>1</v>
      </c>
      <c r="BA1403">
        <v>1</v>
      </c>
      <c r="BB1403">
        <v>1</v>
      </c>
      <c r="BC1403">
        <v>1</v>
      </c>
      <c r="BD1403" t="s">
        <v>3</v>
      </c>
      <c r="BE1403" t="s">
        <v>3</v>
      </c>
      <c r="BF1403" t="s">
        <v>3</v>
      </c>
      <c r="BG1403" t="s">
        <v>3</v>
      </c>
      <c r="BH1403">
        <v>3</v>
      </c>
      <c r="BI1403">
        <v>2</v>
      </c>
      <c r="BJ1403" t="s">
        <v>30</v>
      </c>
      <c r="BM1403">
        <v>500002</v>
      </c>
      <c r="BN1403">
        <v>0</v>
      </c>
      <c r="BO1403" t="s">
        <v>3</v>
      </c>
      <c r="BP1403">
        <v>0</v>
      </c>
      <c r="BQ1403">
        <v>12</v>
      </c>
      <c r="BR1403">
        <v>0</v>
      </c>
      <c r="BS1403">
        <v>1</v>
      </c>
      <c r="BT1403">
        <v>1</v>
      </c>
      <c r="BU1403">
        <v>1</v>
      </c>
      <c r="BV1403">
        <v>1</v>
      </c>
      <c r="BW1403">
        <v>1</v>
      </c>
      <c r="BX1403">
        <v>1</v>
      </c>
      <c r="BY1403" t="s">
        <v>3</v>
      </c>
      <c r="BZ1403">
        <v>0</v>
      </c>
      <c r="CA1403">
        <v>0</v>
      </c>
      <c r="CE1403">
        <v>0</v>
      </c>
      <c r="CF1403">
        <v>0</v>
      </c>
      <c r="CG1403">
        <v>0</v>
      </c>
      <c r="CM1403">
        <v>0</v>
      </c>
      <c r="CN1403" t="s">
        <v>3</v>
      </c>
      <c r="CO1403">
        <v>0</v>
      </c>
      <c r="CP1403">
        <f t="shared" si="1033"/>
        <v>0</v>
      </c>
      <c r="CQ1403">
        <f t="shared" si="1034"/>
        <v>0</v>
      </c>
      <c r="CR1403">
        <f t="shared" si="1035"/>
        <v>0</v>
      </c>
      <c r="CS1403">
        <f t="shared" si="1036"/>
        <v>0</v>
      </c>
      <c r="CT1403">
        <f t="shared" si="1037"/>
        <v>0</v>
      </c>
      <c r="CU1403">
        <f t="shared" si="1038"/>
        <v>0</v>
      </c>
      <c r="CV1403">
        <f t="shared" si="1038"/>
        <v>0</v>
      </c>
      <c r="CW1403">
        <f t="shared" si="1038"/>
        <v>0</v>
      </c>
      <c r="CX1403">
        <f t="shared" si="1038"/>
        <v>0</v>
      </c>
      <c r="CY1403">
        <f t="shared" si="1039"/>
        <v>0</v>
      </c>
      <c r="CZ1403">
        <f t="shared" si="1040"/>
        <v>0</v>
      </c>
      <c r="DC1403" t="s">
        <v>3</v>
      </c>
      <c r="DD1403" t="s">
        <v>3</v>
      </c>
      <c r="DE1403" t="s">
        <v>3</v>
      </c>
      <c r="DF1403" t="s">
        <v>3</v>
      </c>
      <c r="DG1403" t="s">
        <v>3</v>
      </c>
      <c r="DH1403" t="s">
        <v>3</v>
      </c>
      <c r="DI1403" t="s">
        <v>3</v>
      </c>
      <c r="DJ1403" t="s">
        <v>3</v>
      </c>
      <c r="DK1403" t="s">
        <v>3</v>
      </c>
      <c r="DL1403" t="s">
        <v>3</v>
      </c>
      <c r="DM1403" t="s">
        <v>3</v>
      </c>
      <c r="DN1403">
        <v>0</v>
      </c>
      <c r="DO1403">
        <v>0</v>
      </c>
      <c r="DP1403">
        <v>1</v>
      </c>
      <c r="DQ1403">
        <v>1</v>
      </c>
      <c r="DU1403">
        <v>1009</v>
      </c>
      <c r="DV1403" t="s">
        <v>29</v>
      </c>
      <c r="DW1403" t="s">
        <v>29</v>
      </c>
      <c r="DX1403">
        <v>1000</v>
      </c>
      <c r="DZ1403" t="s">
        <v>3</v>
      </c>
      <c r="EA1403" t="s">
        <v>3</v>
      </c>
      <c r="EB1403" t="s">
        <v>3</v>
      </c>
      <c r="EC1403" t="s">
        <v>3</v>
      </c>
      <c r="EE1403">
        <v>29085444</v>
      </c>
      <c r="EF1403">
        <v>12</v>
      </c>
      <c r="EG1403" t="s">
        <v>31</v>
      </c>
      <c r="EH1403">
        <v>0</v>
      </c>
      <c r="EI1403" t="s">
        <v>3</v>
      </c>
      <c r="EJ1403">
        <v>2</v>
      </c>
      <c r="EK1403">
        <v>500002</v>
      </c>
      <c r="EL1403" t="s">
        <v>32</v>
      </c>
      <c r="EM1403" t="s">
        <v>33</v>
      </c>
      <c r="EO1403" t="s">
        <v>3</v>
      </c>
      <c r="EQ1403">
        <v>0</v>
      </c>
      <c r="ER1403">
        <v>0</v>
      </c>
      <c r="ES1403">
        <v>0</v>
      </c>
      <c r="ET1403">
        <v>0</v>
      </c>
      <c r="EU1403">
        <v>0</v>
      </c>
      <c r="EV1403">
        <v>0</v>
      </c>
      <c r="EW1403">
        <v>0</v>
      </c>
      <c r="EX1403">
        <v>0</v>
      </c>
      <c r="FQ1403">
        <v>0</v>
      </c>
      <c r="FR1403">
        <f t="shared" si="1041"/>
        <v>0</v>
      </c>
      <c r="FS1403">
        <v>0</v>
      </c>
      <c r="FX1403">
        <v>0</v>
      </c>
      <c r="FY1403">
        <v>0</v>
      </c>
      <c r="GA1403" t="s">
        <v>3</v>
      </c>
      <c r="GD1403">
        <v>1</v>
      </c>
      <c r="GF1403">
        <v>-304821490</v>
      </c>
      <c r="GG1403">
        <v>2</v>
      </c>
      <c r="GH1403">
        <v>1</v>
      </c>
      <c r="GI1403">
        <v>-2</v>
      </c>
      <c r="GJ1403">
        <v>0</v>
      </c>
      <c r="GK1403">
        <v>0</v>
      </c>
      <c r="GL1403">
        <f t="shared" si="1042"/>
        <v>0</v>
      </c>
      <c r="GM1403">
        <f t="shared" si="1043"/>
        <v>0</v>
      </c>
      <c r="GN1403">
        <f t="shared" si="1044"/>
        <v>0</v>
      </c>
      <c r="GO1403">
        <f t="shared" si="1045"/>
        <v>0</v>
      </c>
      <c r="GP1403">
        <f t="shared" si="1046"/>
        <v>0</v>
      </c>
      <c r="GR1403">
        <v>0</v>
      </c>
      <c r="GS1403">
        <v>3</v>
      </c>
      <c r="GT1403">
        <v>0</v>
      </c>
      <c r="GU1403" t="s">
        <v>3</v>
      </c>
      <c r="GV1403">
        <f t="shared" si="1047"/>
        <v>0</v>
      </c>
      <c r="GW1403">
        <v>1</v>
      </c>
      <c r="GX1403">
        <f t="shared" si="1048"/>
        <v>0</v>
      </c>
      <c r="HA1403">
        <v>0</v>
      </c>
      <c r="HB1403">
        <v>0</v>
      </c>
      <c r="HC1403">
        <f t="shared" si="1049"/>
        <v>0</v>
      </c>
      <c r="HE1403" t="s">
        <v>3</v>
      </c>
      <c r="HF1403" t="s">
        <v>3</v>
      </c>
      <c r="IK1403">
        <v>0</v>
      </c>
    </row>
    <row r="1405" spans="1:245">
      <c r="A1405" s="2">
        <v>51</v>
      </c>
      <c r="B1405" s="2">
        <f>B1394</f>
        <v>0</v>
      </c>
      <c r="C1405" s="2">
        <f>A1394</f>
        <v>5</v>
      </c>
      <c r="D1405" s="2">
        <f>ROW(A1394)</f>
        <v>1394</v>
      </c>
      <c r="E1405" s="2"/>
      <c r="F1405" s="2" t="str">
        <f>IF(F1394&lt;&gt;"",F1394,"")</f>
        <v>Новый подраздел</v>
      </c>
      <c r="G1405" s="2" t="str">
        <f>IF(G1394&lt;&gt;"",G1394,"")</f>
        <v>демонтаж</v>
      </c>
      <c r="H1405" s="2">
        <v>0</v>
      </c>
      <c r="I1405" s="2"/>
      <c r="J1405" s="2"/>
      <c r="K1405" s="2"/>
      <c r="L1405" s="2"/>
      <c r="M1405" s="2"/>
      <c r="N1405" s="2"/>
      <c r="O1405" s="2">
        <f t="shared" ref="O1405:T1405" si="1050">ROUND(AB1405,2)</f>
        <v>2820.49</v>
      </c>
      <c r="P1405" s="2">
        <f t="shared" si="1050"/>
        <v>0</v>
      </c>
      <c r="Q1405" s="2">
        <f t="shared" si="1050"/>
        <v>65.75</v>
      </c>
      <c r="R1405" s="2">
        <f t="shared" si="1050"/>
        <v>47.81</v>
      </c>
      <c r="S1405" s="2">
        <f t="shared" si="1050"/>
        <v>2754.74</v>
      </c>
      <c r="T1405" s="2">
        <f t="shared" si="1050"/>
        <v>0</v>
      </c>
      <c r="U1405" s="2">
        <f>AH1405</f>
        <v>10.542899999999999</v>
      </c>
      <c r="V1405" s="2">
        <f>AI1405</f>
        <v>0.12685000000000002</v>
      </c>
      <c r="W1405" s="2">
        <f>ROUND(AJ1405,2)</f>
        <v>0</v>
      </c>
      <c r="X1405" s="2">
        <f>ROUND(AK1405,2)</f>
        <v>1925.35</v>
      </c>
      <c r="Y1405" s="2">
        <f>ROUND(AL1405,2)</f>
        <v>1474.15</v>
      </c>
      <c r="Z1405" s="2"/>
      <c r="AA1405" s="2"/>
      <c r="AB1405" s="2">
        <f>ROUND(SUMIF(AA1398:AA1403,"=35806607",O1398:O1403),2)</f>
        <v>2820.49</v>
      </c>
      <c r="AC1405" s="2">
        <f>ROUND(SUMIF(AA1398:AA1403,"=35806607",P1398:P1403),2)</f>
        <v>0</v>
      </c>
      <c r="AD1405" s="2">
        <f>ROUND(SUMIF(AA1398:AA1403,"=35806607",Q1398:Q1403),2)</f>
        <v>65.75</v>
      </c>
      <c r="AE1405" s="2">
        <f>ROUND(SUMIF(AA1398:AA1403,"=35806607",R1398:R1403),2)</f>
        <v>47.81</v>
      </c>
      <c r="AF1405" s="2">
        <f>ROUND(SUMIF(AA1398:AA1403,"=35806607",S1398:S1403),2)</f>
        <v>2754.74</v>
      </c>
      <c r="AG1405" s="2">
        <f>ROUND(SUMIF(AA1398:AA1403,"=35806607",T1398:T1403),2)</f>
        <v>0</v>
      </c>
      <c r="AH1405" s="2">
        <f>SUMIF(AA1398:AA1403,"=35806607",U1398:U1403)</f>
        <v>10.542899999999999</v>
      </c>
      <c r="AI1405" s="2">
        <f>SUMIF(AA1398:AA1403,"=35806607",V1398:V1403)</f>
        <v>0.12685000000000002</v>
      </c>
      <c r="AJ1405" s="2">
        <f>ROUND(SUMIF(AA1398:AA1403,"=35806607",W1398:W1403),2)</f>
        <v>0</v>
      </c>
      <c r="AK1405" s="2">
        <f>ROUND(SUMIF(AA1398:AA1403,"=35806607",X1398:X1403),2)</f>
        <v>1925.35</v>
      </c>
      <c r="AL1405" s="2">
        <f>ROUND(SUMIF(AA1398:AA1403,"=35806607",Y1398:Y1403),2)</f>
        <v>1474.15</v>
      </c>
      <c r="AM1405" s="2"/>
      <c r="AN1405" s="2"/>
      <c r="AO1405" s="2">
        <f t="shared" ref="AO1405:BD1405" si="1051">ROUND(BX1405,2)</f>
        <v>0</v>
      </c>
      <c r="AP1405" s="2">
        <f t="shared" si="1051"/>
        <v>0</v>
      </c>
      <c r="AQ1405" s="2">
        <f t="shared" si="1051"/>
        <v>0</v>
      </c>
      <c r="AR1405" s="2">
        <f t="shared" si="1051"/>
        <v>6219.99</v>
      </c>
      <c r="AS1405" s="2">
        <f t="shared" si="1051"/>
        <v>6219.99</v>
      </c>
      <c r="AT1405" s="2">
        <f t="shared" si="1051"/>
        <v>0</v>
      </c>
      <c r="AU1405" s="2">
        <f t="shared" si="1051"/>
        <v>0</v>
      </c>
      <c r="AV1405" s="2">
        <f t="shared" si="1051"/>
        <v>0</v>
      </c>
      <c r="AW1405" s="2">
        <f t="shared" si="1051"/>
        <v>0</v>
      </c>
      <c r="AX1405" s="2">
        <f t="shared" si="1051"/>
        <v>0</v>
      </c>
      <c r="AY1405" s="2">
        <f t="shared" si="1051"/>
        <v>0</v>
      </c>
      <c r="AZ1405" s="2">
        <f t="shared" si="1051"/>
        <v>0</v>
      </c>
      <c r="BA1405" s="2">
        <f t="shared" si="1051"/>
        <v>0</v>
      </c>
      <c r="BB1405" s="2">
        <f t="shared" si="1051"/>
        <v>0</v>
      </c>
      <c r="BC1405" s="2">
        <f t="shared" si="1051"/>
        <v>0</v>
      </c>
      <c r="BD1405" s="2">
        <f t="shared" si="1051"/>
        <v>0</v>
      </c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>
        <f>ROUND(SUMIF(AA1398:AA1403,"=35806607",FQ1398:FQ1403),2)</f>
        <v>0</v>
      </c>
      <c r="BY1405" s="2">
        <f>ROUND(SUMIF(AA1398:AA1403,"=35806607",FR1398:FR1403),2)</f>
        <v>0</v>
      </c>
      <c r="BZ1405" s="2">
        <f>ROUND(SUMIF(AA1398:AA1403,"=35806607",GL1398:GL1403),2)</f>
        <v>0</v>
      </c>
      <c r="CA1405" s="2">
        <f>ROUND(SUMIF(AA1398:AA1403,"=35806607",GM1398:GM1403),2)</f>
        <v>6219.99</v>
      </c>
      <c r="CB1405" s="2">
        <f>ROUND(SUMIF(AA1398:AA1403,"=35806607",GN1398:GN1403),2)</f>
        <v>6219.99</v>
      </c>
      <c r="CC1405" s="2">
        <f>ROUND(SUMIF(AA1398:AA1403,"=35806607",GO1398:GO1403),2)</f>
        <v>0</v>
      </c>
      <c r="CD1405" s="2">
        <f>ROUND(SUMIF(AA1398:AA1403,"=35806607",GP1398:GP1403),2)</f>
        <v>0</v>
      </c>
      <c r="CE1405" s="2">
        <f>AC1405-BX1405</f>
        <v>0</v>
      </c>
      <c r="CF1405" s="2">
        <f>AC1405-BY1405</f>
        <v>0</v>
      </c>
      <c r="CG1405" s="2">
        <f>BX1405-BZ1405</f>
        <v>0</v>
      </c>
      <c r="CH1405" s="2">
        <f>AC1405-BX1405-BY1405+BZ1405</f>
        <v>0</v>
      </c>
      <c r="CI1405" s="2">
        <f>BY1405-BZ1405</f>
        <v>0</v>
      </c>
      <c r="CJ1405" s="2">
        <f>ROUND(SUMIF(AA1398:AA1403,"=35806607",GX1398:GX1403),2)</f>
        <v>0</v>
      </c>
      <c r="CK1405" s="2">
        <f>ROUND(SUMIF(AA1398:AA1403,"=35806607",GY1398:GY1403),2)</f>
        <v>0</v>
      </c>
      <c r="CL1405" s="2">
        <f>ROUND(SUMIF(AA1398:AA1403,"=35806607",GZ1398:GZ1403),2)</f>
        <v>0</v>
      </c>
      <c r="CM1405" s="2">
        <f>ROUND(SUMIF(AA1398:AA1403,"=35806607",HD1398:HD1403),2)</f>
        <v>0</v>
      </c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>
        <v>0</v>
      </c>
    </row>
    <row r="1407" spans="1:245">
      <c r="A1407" s="4">
        <v>50</v>
      </c>
      <c r="B1407" s="4">
        <v>0</v>
      </c>
      <c r="C1407" s="4">
        <v>0</v>
      </c>
      <c r="D1407" s="4">
        <v>1</v>
      </c>
      <c r="E1407" s="4">
        <v>201</v>
      </c>
      <c r="F1407" s="4">
        <f>ROUND(Source!O1405,O1407)</f>
        <v>2820.49</v>
      </c>
      <c r="G1407" s="4" t="s">
        <v>81</v>
      </c>
      <c r="H1407" s="4" t="s">
        <v>82</v>
      </c>
      <c r="I1407" s="4"/>
      <c r="J1407" s="4"/>
      <c r="K1407" s="4">
        <v>201</v>
      </c>
      <c r="L1407" s="4">
        <v>1</v>
      </c>
      <c r="M1407" s="4">
        <v>3</v>
      </c>
      <c r="N1407" s="4" t="s">
        <v>3</v>
      </c>
      <c r="O1407" s="4">
        <v>2</v>
      </c>
      <c r="P1407" s="4"/>
      <c r="Q1407" s="4"/>
      <c r="R1407" s="4"/>
      <c r="S1407" s="4"/>
      <c r="T1407" s="4"/>
      <c r="U1407" s="4"/>
      <c r="V1407" s="4"/>
      <c r="W1407" s="4"/>
    </row>
    <row r="1408" spans="1:245">
      <c r="A1408" s="4">
        <v>50</v>
      </c>
      <c r="B1408" s="4">
        <v>0</v>
      </c>
      <c r="C1408" s="4">
        <v>0</v>
      </c>
      <c r="D1408" s="4">
        <v>1</v>
      </c>
      <c r="E1408" s="4">
        <v>202</v>
      </c>
      <c r="F1408" s="4">
        <f>ROUND(Source!P1405,O1408)</f>
        <v>0</v>
      </c>
      <c r="G1408" s="4" t="s">
        <v>83</v>
      </c>
      <c r="H1408" s="4" t="s">
        <v>84</v>
      </c>
      <c r="I1408" s="4"/>
      <c r="J1408" s="4"/>
      <c r="K1408" s="4">
        <v>202</v>
      </c>
      <c r="L1408" s="4">
        <v>2</v>
      </c>
      <c r="M1408" s="4">
        <v>3</v>
      </c>
      <c r="N1408" s="4" t="s">
        <v>3</v>
      </c>
      <c r="O1408" s="4">
        <v>2</v>
      </c>
      <c r="P1408" s="4"/>
      <c r="Q1408" s="4"/>
      <c r="R1408" s="4"/>
      <c r="S1408" s="4"/>
      <c r="T1408" s="4"/>
      <c r="U1408" s="4"/>
      <c r="V1408" s="4"/>
      <c r="W1408" s="4"/>
    </row>
    <row r="1409" spans="1:23">
      <c r="A1409" s="4">
        <v>50</v>
      </c>
      <c r="B1409" s="4">
        <v>0</v>
      </c>
      <c r="C1409" s="4">
        <v>0</v>
      </c>
      <c r="D1409" s="4">
        <v>1</v>
      </c>
      <c r="E1409" s="4">
        <v>222</v>
      </c>
      <c r="F1409" s="4">
        <f>ROUND(Source!AO1405,O1409)</f>
        <v>0</v>
      </c>
      <c r="G1409" s="4" t="s">
        <v>85</v>
      </c>
      <c r="H1409" s="4" t="s">
        <v>86</v>
      </c>
      <c r="I1409" s="4"/>
      <c r="J1409" s="4"/>
      <c r="K1409" s="4">
        <v>222</v>
      </c>
      <c r="L1409" s="4">
        <v>3</v>
      </c>
      <c r="M1409" s="4">
        <v>3</v>
      </c>
      <c r="N1409" s="4" t="s">
        <v>3</v>
      </c>
      <c r="O1409" s="4">
        <v>2</v>
      </c>
      <c r="P1409" s="4"/>
      <c r="Q1409" s="4"/>
      <c r="R1409" s="4"/>
      <c r="S1409" s="4"/>
      <c r="T1409" s="4"/>
      <c r="U1409" s="4"/>
      <c r="V1409" s="4"/>
      <c r="W1409" s="4"/>
    </row>
    <row r="1410" spans="1:23">
      <c r="A1410" s="4">
        <v>50</v>
      </c>
      <c r="B1410" s="4">
        <v>0</v>
      </c>
      <c r="C1410" s="4">
        <v>0</v>
      </c>
      <c r="D1410" s="4">
        <v>1</v>
      </c>
      <c r="E1410" s="4">
        <v>225</v>
      </c>
      <c r="F1410" s="4">
        <f>ROUND(Source!AV1405,O1410)</f>
        <v>0</v>
      </c>
      <c r="G1410" s="4" t="s">
        <v>87</v>
      </c>
      <c r="H1410" s="4" t="s">
        <v>88</v>
      </c>
      <c r="I1410" s="4"/>
      <c r="J1410" s="4"/>
      <c r="K1410" s="4">
        <v>225</v>
      </c>
      <c r="L1410" s="4">
        <v>4</v>
      </c>
      <c r="M1410" s="4">
        <v>3</v>
      </c>
      <c r="N1410" s="4" t="s">
        <v>3</v>
      </c>
      <c r="O1410" s="4">
        <v>2</v>
      </c>
      <c r="P1410" s="4"/>
      <c r="Q1410" s="4"/>
      <c r="R1410" s="4"/>
      <c r="S1410" s="4"/>
      <c r="T1410" s="4"/>
      <c r="U1410" s="4"/>
      <c r="V1410" s="4"/>
      <c r="W1410" s="4"/>
    </row>
    <row r="1411" spans="1:23">
      <c r="A1411" s="4">
        <v>50</v>
      </c>
      <c r="B1411" s="4">
        <v>0</v>
      </c>
      <c r="C1411" s="4">
        <v>0</v>
      </c>
      <c r="D1411" s="4">
        <v>1</v>
      </c>
      <c r="E1411" s="4">
        <v>226</v>
      </c>
      <c r="F1411" s="4">
        <f>ROUND(Source!AW1405,O1411)</f>
        <v>0</v>
      </c>
      <c r="G1411" s="4" t="s">
        <v>89</v>
      </c>
      <c r="H1411" s="4" t="s">
        <v>90</v>
      </c>
      <c r="I1411" s="4"/>
      <c r="J1411" s="4"/>
      <c r="K1411" s="4">
        <v>226</v>
      </c>
      <c r="L1411" s="4">
        <v>5</v>
      </c>
      <c r="M1411" s="4">
        <v>3</v>
      </c>
      <c r="N1411" s="4" t="s">
        <v>3</v>
      </c>
      <c r="O1411" s="4">
        <v>2</v>
      </c>
      <c r="P1411" s="4"/>
      <c r="Q1411" s="4"/>
      <c r="R1411" s="4"/>
      <c r="S1411" s="4"/>
      <c r="T1411" s="4"/>
      <c r="U1411" s="4"/>
      <c r="V1411" s="4"/>
      <c r="W1411" s="4"/>
    </row>
    <row r="1412" spans="1:23">
      <c r="A1412" s="4">
        <v>50</v>
      </c>
      <c r="B1412" s="4">
        <v>0</v>
      </c>
      <c r="C1412" s="4">
        <v>0</v>
      </c>
      <c r="D1412" s="4">
        <v>1</v>
      </c>
      <c r="E1412" s="4">
        <v>227</v>
      </c>
      <c r="F1412" s="4">
        <f>ROUND(Source!AX1405,O1412)</f>
        <v>0</v>
      </c>
      <c r="G1412" s="4" t="s">
        <v>91</v>
      </c>
      <c r="H1412" s="4" t="s">
        <v>92</v>
      </c>
      <c r="I1412" s="4"/>
      <c r="J1412" s="4"/>
      <c r="K1412" s="4">
        <v>227</v>
      </c>
      <c r="L1412" s="4">
        <v>6</v>
      </c>
      <c r="M1412" s="4">
        <v>3</v>
      </c>
      <c r="N1412" s="4" t="s">
        <v>3</v>
      </c>
      <c r="O1412" s="4">
        <v>2</v>
      </c>
      <c r="P1412" s="4"/>
      <c r="Q1412" s="4"/>
      <c r="R1412" s="4"/>
      <c r="S1412" s="4"/>
      <c r="T1412" s="4"/>
      <c r="U1412" s="4"/>
      <c r="V1412" s="4"/>
      <c r="W1412" s="4"/>
    </row>
    <row r="1413" spans="1:23">
      <c r="A1413" s="4">
        <v>50</v>
      </c>
      <c r="B1413" s="4">
        <v>0</v>
      </c>
      <c r="C1413" s="4">
        <v>0</v>
      </c>
      <c r="D1413" s="4">
        <v>1</v>
      </c>
      <c r="E1413" s="4">
        <v>228</v>
      </c>
      <c r="F1413" s="4">
        <f>ROUND(Source!AY1405,O1413)</f>
        <v>0</v>
      </c>
      <c r="G1413" s="4" t="s">
        <v>93</v>
      </c>
      <c r="H1413" s="4" t="s">
        <v>94</v>
      </c>
      <c r="I1413" s="4"/>
      <c r="J1413" s="4"/>
      <c r="K1413" s="4">
        <v>228</v>
      </c>
      <c r="L1413" s="4">
        <v>7</v>
      </c>
      <c r="M1413" s="4">
        <v>3</v>
      </c>
      <c r="N1413" s="4" t="s">
        <v>3</v>
      </c>
      <c r="O1413" s="4">
        <v>2</v>
      </c>
      <c r="P1413" s="4"/>
      <c r="Q1413" s="4"/>
      <c r="R1413" s="4"/>
      <c r="S1413" s="4"/>
      <c r="T1413" s="4"/>
      <c r="U1413" s="4"/>
      <c r="V1413" s="4"/>
      <c r="W1413" s="4"/>
    </row>
    <row r="1414" spans="1:23">
      <c r="A1414" s="4">
        <v>50</v>
      </c>
      <c r="B1414" s="4">
        <v>0</v>
      </c>
      <c r="C1414" s="4">
        <v>0</v>
      </c>
      <c r="D1414" s="4">
        <v>1</v>
      </c>
      <c r="E1414" s="4">
        <v>216</v>
      </c>
      <c r="F1414" s="4">
        <f>ROUND(Source!AP1405,O1414)</f>
        <v>0</v>
      </c>
      <c r="G1414" s="4" t="s">
        <v>95</v>
      </c>
      <c r="H1414" s="4" t="s">
        <v>96</v>
      </c>
      <c r="I1414" s="4"/>
      <c r="J1414" s="4"/>
      <c r="K1414" s="4">
        <v>216</v>
      </c>
      <c r="L1414" s="4">
        <v>8</v>
      </c>
      <c r="M1414" s="4">
        <v>3</v>
      </c>
      <c r="N1414" s="4" t="s">
        <v>3</v>
      </c>
      <c r="O1414" s="4">
        <v>2</v>
      </c>
      <c r="P1414" s="4"/>
      <c r="Q1414" s="4"/>
      <c r="R1414" s="4"/>
      <c r="S1414" s="4"/>
      <c r="T1414" s="4"/>
      <c r="U1414" s="4"/>
      <c r="V1414" s="4"/>
      <c r="W1414" s="4"/>
    </row>
    <row r="1415" spans="1:23">
      <c r="A1415" s="4">
        <v>50</v>
      </c>
      <c r="B1415" s="4">
        <v>0</v>
      </c>
      <c r="C1415" s="4">
        <v>0</v>
      </c>
      <c r="D1415" s="4">
        <v>1</v>
      </c>
      <c r="E1415" s="4">
        <v>223</v>
      </c>
      <c r="F1415" s="4">
        <f>ROUND(Source!AQ1405,O1415)</f>
        <v>0</v>
      </c>
      <c r="G1415" s="4" t="s">
        <v>97</v>
      </c>
      <c r="H1415" s="4" t="s">
        <v>98</v>
      </c>
      <c r="I1415" s="4"/>
      <c r="J1415" s="4"/>
      <c r="K1415" s="4">
        <v>223</v>
      </c>
      <c r="L1415" s="4">
        <v>9</v>
      </c>
      <c r="M1415" s="4">
        <v>3</v>
      </c>
      <c r="N1415" s="4" t="s">
        <v>3</v>
      </c>
      <c r="O1415" s="4">
        <v>2</v>
      </c>
      <c r="P1415" s="4"/>
      <c r="Q1415" s="4"/>
      <c r="R1415" s="4"/>
      <c r="S1415" s="4"/>
      <c r="T1415" s="4"/>
      <c r="U1415" s="4"/>
      <c r="V1415" s="4"/>
      <c r="W1415" s="4"/>
    </row>
    <row r="1416" spans="1:23">
      <c r="A1416" s="4">
        <v>50</v>
      </c>
      <c r="B1416" s="4">
        <v>0</v>
      </c>
      <c r="C1416" s="4">
        <v>0</v>
      </c>
      <c r="D1416" s="4">
        <v>1</v>
      </c>
      <c r="E1416" s="4">
        <v>229</v>
      </c>
      <c r="F1416" s="4">
        <f>ROUND(Source!AZ1405,O1416)</f>
        <v>0</v>
      </c>
      <c r="G1416" s="4" t="s">
        <v>99</v>
      </c>
      <c r="H1416" s="4" t="s">
        <v>100</v>
      </c>
      <c r="I1416" s="4"/>
      <c r="J1416" s="4"/>
      <c r="K1416" s="4">
        <v>229</v>
      </c>
      <c r="L1416" s="4">
        <v>10</v>
      </c>
      <c r="M1416" s="4">
        <v>3</v>
      </c>
      <c r="N1416" s="4" t="s">
        <v>3</v>
      </c>
      <c r="O1416" s="4">
        <v>2</v>
      </c>
      <c r="P1416" s="4"/>
      <c r="Q1416" s="4"/>
      <c r="R1416" s="4"/>
      <c r="S1416" s="4"/>
      <c r="T1416" s="4"/>
      <c r="U1416" s="4"/>
      <c r="V1416" s="4"/>
      <c r="W1416" s="4"/>
    </row>
    <row r="1417" spans="1:23">
      <c r="A1417" s="4">
        <v>50</v>
      </c>
      <c r="B1417" s="4">
        <v>0</v>
      </c>
      <c r="C1417" s="4">
        <v>0</v>
      </c>
      <c r="D1417" s="4">
        <v>1</v>
      </c>
      <c r="E1417" s="4">
        <v>203</v>
      </c>
      <c r="F1417" s="4">
        <f>ROUND(Source!Q1405,O1417)</f>
        <v>65.75</v>
      </c>
      <c r="G1417" s="4" t="s">
        <v>101</v>
      </c>
      <c r="H1417" s="4" t="s">
        <v>102</v>
      </c>
      <c r="I1417" s="4"/>
      <c r="J1417" s="4"/>
      <c r="K1417" s="4">
        <v>203</v>
      </c>
      <c r="L1417" s="4">
        <v>11</v>
      </c>
      <c r="M1417" s="4">
        <v>3</v>
      </c>
      <c r="N1417" s="4" t="s">
        <v>3</v>
      </c>
      <c r="O1417" s="4">
        <v>2</v>
      </c>
      <c r="P1417" s="4"/>
      <c r="Q1417" s="4"/>
      <c r="R1417" s="4"/>
      <c r="S1417" s="4"/>
      <c r="T1417" s="4"/>
      <c r="U1417" s="4"/>
      <c r="V1417" s="4"/>
      <c r="W1417" s="4"/>
    </row>
    <row r="1418" spans="1:23">
      <c r="A1418" s="4">
        <v>50</v>
      </c>
      <c r="B1418" s="4">
        <v>0</v>
      </c>
      <c r="C1418" s="4">
        <v>0</v>
      </c>
      <c r="D1418" s="4">
        <v>1</v>
      </c>
      <c r="E1418" s="4">
        <v>231</v>
      </c>
      <c r="F1418" s="4">
        <f>ROUND(Source!BB1405,O1418)</f>
        <v>0</v>
      </c>
      <c r="G1418" s="4" t="s">
        <v>103</v>
      </c>
      <c r="H1418" s="4" t="s">
        <v>104</v>
      </c>
      <c r="I1418" s="4"/>
      <c r="J1418" s="4"/>
      <c r="K1418" s="4">
        <v>231</v>
      </c>
      <c r="L1418" s="4">
        <v>12</v>
      </c>
      <c r="M1418" s="4">
        <v>3</v>
      </c>
      <c r="N1418" s="4" t="s">
        <v>3</v>
      </c>
      <c r="O1418" s="4">
        <v>2</v>
      </c>
      <c r="P1418" s="4"/>
      <c r="Q1418" s="4"/>
      <c r="R1418" s="4"/>
      <c r="S1418" s="4"/>
      <c r="T1418" s="4"/>
      <c r="U1418" s="4"/>
      <c r="V1418" s="4"/>
      <c r="W1418" s="4"/>
    </row>
    <row r="1419" spans="1:23">
      <c r="A1419" s="4">
        <v>50</v>
      </c>
      <c r="B1419" s="4">
        <v>0</v>
      </c>
      <c r="C1419" s="4">
        <v>0</v>
      </c>
      <c r="D1419" s="4">
        <v>1</v>
      </c>
      <c r="E1419" s="4">
        <v>204</v>
      </c>
      <c r="F1419" s="4">
        <f>ROUND(Source!R1405,O1419)</f>
        <v>47.81</v>
      </c>
      <c r="G1419" s="4" t="s">
        <v>105</v>
      </c>
      <c r="H1419" s="4" t="s">
        <v>106</v>
      </c>
      <c r="I1419" s="4"/>
      <c r="J1419" s="4"/>
      <c r="K1419" s="4">
        <v>204</v>
      </c>
      <c r="L1419" s="4">
        <v>13</v>
      </c>
      <c r="M1419" s="4">
        <v>3</v>
      </c>
      <c r="N1419" s="4" t="s">
        <v>3</v>
      </c>
      <c r="O1419" s="4">
        <v>2</v>
      </c>
      <c r="P1419" s="4"/>
      <c r="Q1419" s="4"/>
      <c r="R1419" s="4"/>
      <c r="S1419" s="4"/>
      <c r="T1419" s="4"/>
      <c r="U1419" s="4"/>
      <c r="V1419" s="4"/>
      <c r="W1419" s="4"/>
    </row>
    <row r="1420" spans="1:23">
      <c r="A1420" s="4">
        <v>50</v>
      </c>
      <c r="B1420" s="4">
        <v>0</v>
      </c>
      <c r="C1420" s="4">
        <v>0</v>
      </c>
      <c r="D1420" s="4">
        <v>1</v>
      </c>
      <c r="E1420" s="4">
        <v>205</v>
      </c>
      <c r="F1420" s="4">
        <f>ROUND(Source!S1405,O1420)</f>
        <v>2754.74</v>
      </c>
      <c r="G1420" s="4" t="s">
        <v>107</v>
      </c>
      <c r="H1420" s="4" t="s">
        <v>108</v>
      </c>
      <c r="I1420" s="4"/>
      <c r="J1420" s="4"/>
      <c r="K1420" s="4">
        <v>205</v>
      </c>
      <c r="L1420" s="4">
        <v>14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/>
    </row>
    <row r="1421" spans="1:23">
      <c r="A1421" s="4">
        <v>50</v>
      </c>
      <c r="B1421" s="4">
        <v>0</v>
      </c>
      <c r="C1421" s="4">
        <v>0</v>
      </c>
      <c r="D1421" s="4">
        <v>1</v>
      </c>
      <c r="E1421" s="4">
        <v>232</v>
      </c>
      <c r="F1421" s="4">
        <f>ROUND(Source!BC1405,O1421)</f>
        <v>0</v>
      </c>
      <c r="G1421" s="4" t="s">
        <v>109</v>
      </c>
      <c r="H1421" s="4" t="s">
        <v>110</v>
      </c>
      <c r="I1421" s="4"/>
      <c r="J1421" s="4"/>
      <c r="K1421" s="4">
        <v>232</v>
      </c>
      <c r="L1421" s="4">
        <v>15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/>
    </row>
    <row r="1422" spans="1:23">
      <c r="A1422" s="4">
        <v>50</v>
      </c>
      <c r="B1422" s="4">
        <v>0</v>
      </c>
      <c r="C1422" s="4">
        <v>0</v>
      </c>
      <c r="D1422" s="4">
        <v>1</v>
      </c>
      <c r="E1422" s="4">
        <v>214</v>
      </c>
      <c r="F1422" s="4">
        <f>ROUND(Source!AS1405,O1422)</f>
        <v>6219.99</v>
      </c>
      <c r="G1422" s="4" t="s">
        <v>111</v>
      </c>
      <c r="H1422" s="4" t="s">
        <v>112</v>
      </c>
      <c r="I1422" s="4"/>
      <c r="J1422" s="4"/>
      <c r="K1422" s="4">
        <v>214</v>
      </c>
      <c r="L1422" s="4">
        <v>16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/>
    </row>
    <row r="1423" spans="1:23">
      <c r="A1423" s="4">
        <v>50</v>
      </c>
      <c r="B1423" s="4">
        <v>0</v>
      </c>
      <c r="C1423" s="4">
        <v>0</v>
      </c>
      <c r="D1423" s="4">
        <v>1</v>
      </c>
      <c r="E1423" s="4">
        <v>215</v>
      </c>
      <c r="F1423" s="4">
        <f>ROUND(Source!AT1405,O1423)</f>
        <v>0</v>
      </c>
      <c r="G1423" s="4" t="s">
        <v>113</v>
      </c>
      <c r="H1423" s="4" t="s">
        <v>114</v>
      </c>
      <c r="I1423" s="4"/>
      <c r="J1423" s="4"/>
      <c r="K1423" s="4">
        <v>215</v>
      </c>
      <c r="L1423" s="4">
        <v>17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</row>
    <row r="1424" spans="1:23">
      <c r="A1424" s="4">
        <v>50</v>
      </c>
      <c r="B1424" s="4">
        <v>0</v>
      </c>
      <c r="C1424" s="4">
        <v>0</v>
      </c>
      <c r="D1424" s="4">
        <v>1</v>
      </c>
      <c r="E1424" s="4">
        <v>217</v>
      </c>
      <c r="F1424" s="4">
        <f>ROUND(Source!AU1405,O1424)</f>
        <v>0</v>
      </c>
      <c r="G1424" s="4" t="s">
        <v>115</v>
      </c>
      <c r="H1424" s="4" t="s">
        <v>116</v>
      </c>
      <c r="I1424" s="4"/>
      <c r="J1424" s="4"/>
      <c r="K1424" s="4">
        <v>217</v>
      </c>
      <c r="L1424" s="4">
        <v>18</v>
      </c>
      <c r="M1424" s="4">
        <v>3</v>
      </c>
      <c r="N1424" s="4" t="s">
        <v>3</v>
      </c>
      <c r="O1424" s="4">
        <v>2</v>
      </c>
      <c r="P1424" s="4"/>
      <c r="Q1424" s="4"/>
      <c r="R1424" s="4"/>
      <c r="S1424" s="4"/>
      <c r="T1424" s="4"/>
      <c r="U1424" s="4"/>
      <c r="V1424" s="4"/>
      <c r="W1424" s="4"/>
    </row>
    <row r="1425" spans="1:206">
      <c r="A1425" s="4">
        <v>50</v>
      </c>
      <c r="B1425" s="4">
        <v>0</v>
      </c>
      <c r="C1425" s="4">
        <v>0</v>
      </c>
      <c r="D1425" s="4">
        <v>1</v>
      </c>
      <c r="E1425" s="4">
        <v>230</v>
      </c>
      <c r="F1425" s="4">
        <f>ROUND(Source!BA1405,O1425)</f>
        <v>0</v>
      </c>
      <c r="G1425" s="4" t="s">
        <v>117</v>
      </c>
      <c r="H1425" s="4" t="s">
        <v>118</v>
      </c>
      <c r="I1425" s="4"/>
      <c r="J1425" s="4"/>
      <c r="K1425" s="4">
        <v>230</v>
      </c>
      <c r="L1425" s="4">
        <v>19</v>
      </c>
      <c r="M1425" s="4">
        <v>3</v>
      </c>
      <c r="N1425" s="4" t="s">
        <v>3</v>
      </c>
      <c r="O1425" s="4">
        <v>2</v>
      </c>
      <c r="P1425" s="4"/>
      <c r="Q1425" s="4"/>
      <c r="R1425" s="4"/>
      <c r="S1425" s="4"/>
      <c r="T1425" s="4"/>
      <c r="U1425" s="4"/>
      <c r="V1425" s="4"/>
      <c r="W1425" s="4"/>
    </row>
    <row r="1426" spans="1:206">
      <c r="A1426" s="4">
        <v>50</v>
      </c>
      <c r="B1426" s="4">
        <v>0</v>
      </c>
      <c r="C1426" s="4">
        <v>0</v>
      </c>
      <c r="D1426" s="4">
        <v>1</v>
      </c>
      <c r="E1426" s="4">
        <v>206</v>
      </c>
      <c r="F1426" s="4">
        <f>ROUND(Source!T1405,O1426)</f>
        <v>0</v>
      </c>
      <c r="G1426" s="4" t="s">
        <v>119</v>
      </c>
      <c r="H1426" s="4" t="s">
        <v>120</v>
      </c>
      <c r="I1426" s="4"/>
      <c r="J1426" s="4"/>
      <c r="K1426" s="4">
        <v>206</v>
      </c>
      <c r="L1426" s="4">
        <v>20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/>
    </row>
    <row r="1427" spans="1:206">
      <c r="A1427" s="4">
        <v>50</v>
      </c>
      <c r="B1427" s="4">
        <v>0</v>
      </c>
      <c r="C1427" s="4">
        <v>0</v>
      </c>
      <c r="D1427" s="4">
        <v>1</v>
      </c>
      <c r="E1427" s="4">
        <v>207</v>
      </c>
      <c r="F1427" s="4">
        <f>Source!U1405</f>
        <v>10.542899999999999</v>
      </c>
      <c r="G1427" s="4" t="s">
        <v>121</v>
      </c>
      <c r="H1427" s="4" t="s">
        <v>122</v>
      </c>
      <c r="I1427" s="4"/>
      <c r="J1427" s="4"/>
      <c r="K1427" s="4">
        <v>207</v>
      </c>
      <c r="L1427" s="4">
        <v>21</v>
      </c>
      <c r="M1427" s="4">
        <v>3</v>
      </c>
      <c r="N1427" s="4" t="s">
        <v>3</v>
      </c>
      <c r="O1427" s="4">
        <v>-1</v>
      </c>
      <c r="P1427" s="4"/>
      <c r="Q1427" s="4"/>
      <c r="R1427" s="4"/>
      <c r="S1427" s="4"/>
      <c r="T1427" s="4"/>
      <c r="U1427" s="4"/>
      <c r="V1427" s="4"/>
      <c r="W1427" s="4"/>
    </row>
    <row r="1428" spans="1:206">
      <c r="A1428" s="4">
        <v>50</v>
      </c>
      <c r="B1428" s="4">
        <v>0</v>
      </c>
      <c r="C1428" s="4">
        <v>0</v>
      </c>
      <c r="D1428" s="4">
        <v>1</v>
      </c>
      <c r="E1428" s="4">
        <v>208</v>
      </c>
      <c r="F1428" s="4">
        <f>Source!V1405</f>
        <v>0.12685000000000002</v>
      </c>
      <c r="G1428" s="4" t="s">
        <v>123</v>
      </c>
      <c r="H1428" s="4" t="s">
        <v>124</v>
      </c>
      <c r="I1428" s="4"/>
      <c r="J1428" s="4"/>
      <c r="K1428" s="4">
        <v>208</v>
      </c>
      <c r="L1428" s="4">
        <v>22</v>
      </c>
      <c r="M1428" s="4">
        <v>3</v>
      </c>
      <c r="N1428" s="4" t="s">
        <v>3</v>
      </c>
      <c r="O1428" s="4">
        <v>-1</v>
      </c>
      <c r="P1428" s="4"/>
      <c r="Q1428" s="4"/>
      <c r="R1428" s="4"/>
      <c r="S1428" s="4"/>
      <c r="T1428" s="4"/>
      <c r="U1428" s="4"/>
      <c r="V1428" s="4"/>
      <c r="W1428" s="4"/>
    </row>
    <row r="1429" spans="1:206">
      <c r="A1429" s="4">
        <v>50</v>
      </c>
      <c r="B1429" s="4">
        <v>0</v>
      </c>
      <c r="C1429" s="4">
        <v>0</v>
      </c>
      <c r="D1429" s="4">
        <v>1</v>
      </c>
      <c r="E1429" s="4">
        <v>209</v>
      </c>
      <c r="F1429" s="4">
        <f>ROUND(Source!W1405,O1429)</f>
        <v>0</v>
      </c>
      <c r="G1429" s="4" t="s">
        <v>125</v>
      </c>
      <c r="H1429" s="4" t="s">
        <v>126</v>
      </c>
      <c r="I1429" s="4"/>
      <c r="J1429" s="4"/>
      <c r="K1429" s="4">
        <v>209</v>
      </c>
      <c r="L1429" s="4">
        <v>23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/>
    </row>
    <row r="1430" spans="1:206">
      <c r="A1430" s="4">
        <v>50</v>
      </c>
      <c r="B1430" s="4">
        <v>0</v>
      </c>
      <c r="C1430" s="4">
        <v>0</v>
      </c>
      <c r="D1430" s="4">
        <v>1</v>
      </c>
      <c r="E1430" s="4">
        <v>233</v>
      </c>
      <c r="F1430" s="4">
        <f>ROUND(Source!BD1405,O1430)</f>
        <v>0</v>
      </c>
      <c r="G1430" s="4" t="s">
        <v>127</v>
      </c>
      <c r="H1430" s="4" t="s">
        <v>128</v>
      </c>
      <c r="I1430" s="4"/>
      <c r="J1430" s="4"/>
      <c r="K1430" s="4">
        <v>233</v>
      </c>
      <c r="L1430" s="4">
        <v>24</v>
      </c>
      <c r="M1430" s="4">
        <v>3</v>
      </c>
      <c r="N1430" s="4" t="s">
        <v>3</v>
      </c>
      <c r="O1430" s="4">
        <v>2</v>
      </c>
      <c r="P1430" s="4"/>
      <c r="Q1430" s="4"/>
      <c r="R1430" s="4"/>
      <c r="S1430" s="4"/>
      <c r="T1430" s="4"/>
      <c r="U1430" s="4"/>
      <c r="V1430" s="4"/>
      <c r="W1430" s="4"/>
    </row>
    <row r="1431" spans="1:206">
      <c r="A1431" s="4">
        <v>50</v>
      </c>
      <c r="B1431" s="4">
        <v>0</v>
      </c>
      <c r="C1431" s="4">
        <v>0</v>
      </c>
      <c r="D1431" s="4">
        <v>1</v>
      </c>
      <c r="E1431" s="4">
        <v>210</v>
      </c>
      <c r="F1431" s="4">
        <f>ROUND(Source!X1405,O1431)</f>
        <v>1925.35</v>
      </c>
      <c r="G1431" s="4" t="s">
        <v>129</v>
      </c>
      <c r="H1431" s="4" t="s">
        <v>130</v>
      </c>
      <c r="I1431" s="4"/>
      <c r="J1431" s="4"/>
      <c r="K1431" s="4">
        <v>210</v>
      </c>
      <c r="L1431" s="4">
        <v>25</v>
      </c>
      <c r="M1431" s="4">
        <v>3</v>
      </c>
      <c r="N1431" s="4" t="s">
        <v>3</v>
      </c>
      <c r="O1431" s="4">
        <v>2</v>
      </c>
      <c r="P1431" s="4"/>
      <c r="Q1431" s="4"/>
      <c r="R1431" s="4"/>
      <c r="S1431" s="4"/>
      <c r="T1431" s="4"/>
      <c r="U1431" s="4"/>
      <c r="V1431" s="4"/>
      <c r="W1431" s="4"/>
    </row>
    <row r="1432" spans="1:206">
      <c r="A1432" s="4">
        <v>50</v>
      </c>
      <c r="B1432" s="4">
        <v>0</v>
      </c>
      <c r="C1432" s="4">
        <v>0</v>
      </c>
      <c r="D1432" s="4">
        <v>1</v>
      </c>
      <c r="E1432" s="4">
        <v>211</v>
      </c>
      <c r="F1432" s="4">
        <f>ROUND(Source!Y1405,O1432)</f>
        <v>1474.15</v>
      </c>
      <c r="G1432" s="4" t="s">
        <v>131</v>
      </c>
      <c r="H1432" s="4" t="s">
        <v>132</v>
      </c>
      <c r="I1432" s="4"/>
      <c r="J1432" s="4"/>
      <c r="K1432" s="4">
        <v>211</v>
      </c>
      <c r="L1432" s="4">
        <v>26</v>
      </c>
      <c r="M1432" s="4">
        <v>3</v>
      </c>
      <c r="N1432" s="4" t="s">
        <v>3</v>
      </c>
      <c r="O1432" s="4">
        <v>2</v>
      </c>
      <c r="P1432" s="4"/>
      <c r="Q1432" s="4"/>
      <c r="R1432" s="4"/>
      <c r="S1432" s="4"/>
      <c r="T1432" s="4"/>
      <c r="U1432" s="4"/>
      <c r="V1432" s="4"/>
      <c r="W1432" s="4"/>
    </row>
    <row r="1433" spans="1:206">
      <c r="A1433" s="4">
        <v>50</v>
      </c>
      <c r="B1433" s="4">
        <v>0</v>
      </c>
      <c r="C1433" s="4">
        <v>0</v>
      </c>
      <c r="D1433" s="4">
        <v>1</v>
      </c>
      <c r="E1433" s="4">
        <v>0</v>
      </c>
      <c r="F1433" s="4">
        <f>ROUND(Source!AR1405,O1433)</f>
        <v>6219.99</v>
      </c>
      <c r="G1433" s="4" t="s">
        <v>133</v>
      </c>
      <c r="H1433" s="4" t="s">
        <v>134</v>
      </c>
      <c r="I1433" s="4"/>
      <c r="J1433" s="4"/>
      <c r="K1433" s="4">
        <v>224</v>
      </c>
      <c r="L1433" s="4">
        <v>27</v>
      </c>
      <c r="M1433" s="4">
        <v>3</v>
      </c>
      <c r="N1433" s="4" t="s">
        <v>3</v>
      </c>
      <c r="O1433" s="4">
        <v>2</v>
      </c>
      <c r="P1433" s="4"/>
      <c r="Q1433" s="4"/>
      <c r="R1433" s="4"/>
      <c r="S1433" s="4"/>
      <c r="T1433" s="4"/>
      <c r="U1433" s="4"/>
      <c r="V1433" s="4"/>
      <c r="W1433" s="4"/>
    </row>
    <row r="1434" spans="1:206">
      <c r="A1434" s="4">
        <v>50</v>
      </c>
      <c r="B1434" s="4">
        <v>0</v>
      </c>
      <c r="C1434" s="4">
        <v>0</v>
      </c>
      <c r="D1434" s="4">
        <v>2</v>
      </c>
      <c r="E1434" s="4">
        <v>0</v>
      </c>
      <c r="F1434" s="4">
        <f>ROUND(F1433*0.18,O1434)</f>
        <v>1119.5999999999999</v>
      </c>
      <c r="G1434" s="4" t="s">
        <v>135</v>
      </c>
      <c r="H1434" s="4" t="s">
        <v>135</v>
      </c>
      <c r="I1434" s="4"/>
      <c r="J1434" s="4"/>
      <c r="K1434" s="4">
        <v>212</v>
      </c>
      <c r="L1434" s="4">
        <v>28</v>
      </c>
      <c r="M1434" s="4">
        <v>0</v>
      </c>
      <c r="N1434" s="4" t="s">
        <v>3</v>
      </c>
      <c r="O1434" s="4">
        <v>1</v>
      </c>
      <c r="P1434" s="4"/>
      <c r="Q1434" s="4"/>
      <c r="R1434" s="4"/>
      <c r="S1434" s="4"/>
      <c r="T1434" s="4"/>
      <c r="U1434" s="4"/>
      <c r="V1434" s="4"/>
      <c r="W1434" s="4"/>
    </row>
    <row r="1435" spans="1:206">
      <c r="A1435" s="4">
        <v>50</v>
      </c>
      <c r="B1435" s="4">
        <v>0</v>
      </c>
      <c r="C1435" s="4">
        <v>0</v>
      </c>
      <c r="D1435" s="4">
        <v>2</v>
      </c>
      <c r="E1435" s="4">
        <v>224</v>
      </c>
      <c r="F1435" s="4">
        <f>ROUND(F1433*1.18,O1435)</f>
        <v>7339.6</v>
      </c>
      <c r="G1435" s="4" t="s">
        <v>136</v>
      </c>
      <c r="H1435" s="4" t="s">
        <v>137</v>
      </c>
      <c r="I1435" s="4"/>
      <c r="J1435" s="4"/>
      <c r="K1435" s="4">
        <v>212</v>
      </c>
      <c r="L1435" s="4">
        <v>29</v>
      </c>
      <c r="M1435" s="4">
        <v>0</v>
      </c>
      <c r="N1435" s="4" t="s">
        <v>3</v>
      </c>
      <c r="O1435" s="4">
        <v>1</v>
      </c>
      <c r="P1435" s="4"/>
      <c r="Q1435" s="4"/>
      <c r="R1435" s="4"/>
      <c r="S1435" s="4"/>
      <c r="T1435" s="4"/>
      <c r="U1435" s="4"/>
      <c r="V1435" s="4"/>
      <c r="W1435" s="4"/>
    </row>
    <row r="1437" spans="1:206">
      <c r="A1437" s="1">
        <v>5</v>
      </c>
      <c r="B1437" s="1">
        <v>0</v>
      </c>
      <c r="C1437" s="1"/>
      <c r="D1437" s="1">
        <f>ROW(A1453)</f>
        <v>1453</v>
      </c>
      <c r="E1437" s="1"/>
      <c r="F1437" s="1" t="s">
        <v>14</v>
      </c>
      <c r="G1437" s="1" t="s">
        <v>138</v>
      </c>
      <c r="H1437" s="1" t="s">
        <v>3</v>
      </c>
      <c r="I1437" s="1">
        <v>0</v>
      </c>
      <c r="J1437" s="1"/>
      <c r="K1437" s="1">
        <v>0</v>
      </c>
      <c r="L1437" s="1"/>
      <c r="M1437" s="1" t="s">
        <v>3</v>
      </c>
      <c r="N1437" s="1"/>
      <c r="O1437" s="1"/>
      <c r="P1437" s="1"/>
      <c r="Q1437" s="1"/>
      <c r="R1437" s="1"/>
      <c r="S1437" s="1">
        <v>0</v>
      </c>
      <c r="T1437" s="1"/>
      <c r="U1437" s="1" t="s">
        <v>3</v>
      </c>
      <c r="V1437" s="1">
        <v>0</v>
      </c>
      <c r="W1437" s="1"/>
      <c r="X1437" s="1"/>
      <c r="Y1437" s="1"/>
      <c r="Z1437" s="1"/>
      <c r="AA1437" s="1"/>
      <c r="AB1437" s="1" t="s">
        <v>3</v>
      </c>
      <c r="AC1437" s="1" t="s">
        <v>3</v>
      </c>
      <c r="AD1437" s="1" t="s">
        <v>3</v>
      </c>
      <c r="AE1437" s="1" t="s">
        <v>3</v>
      </c>
      <c r="AF1437" s="1" t="s">
        <v>3</v>
      </c>
      <c r="AG1437" s="1" t="s">
        <v>3</v>
      </c>
      <c r="AH1437" s="1"/>
      <c r="AI1437" s="1"/>
      <c r="AJ1437" s="1"/>
      <c r="AK1437" s="1"/>
      <c r="AL1437" s="1"/>
      <c r="AM1437" s="1"/>
      <c r="AN1437" s="1"/>
      <c r="AO1437" s="1"/>
      <c r="AP1437" s="1" t="s">
        <v>3</v>
      </c>
      <c r="AQ1437" s="1" t="s">
        <v>3</v>
      </c>
      <c r="AR1437" s="1" t="s">
        <v>3</v>
      </c>
      <c r="AS1437" s="1"/>
      <c r="AT1437" s="1"/>
      <c r="AU1437" s="1"/>
      <c r="AV1437" s="1"/>
      <c r="AW1437" s="1"/>
      <c r="AX1437" s="1"/>
      <c r="AY1437" s="1"/>
      <c r="AZ1437" s="1" t="s">
        <v>3</v>
      </c>
      <c r="BA1437" s="1"/>
      <c r="BB1437" s="1" t="s">
        <v>3</v>
      </c>
      <c r="BC1437" s="1" t="s">
        <v>3</v>
      </c>
      <c r="BD1437" s="1" t="s">
        <v>3</v>
      </c>
      <c r="BE1437" s="1" t="s">
        <v>3</v>
      </c>
      <c r="BF1437" s="1" t="s">
        <v>3</v>
      </c>
      <c r="BG1437" s="1" t="s">
        <v>3</v>
      </c>
      <c r="BH1437" s="1" t="s">
        <v>3</v>
      </c>
      <c r="BI1437" s="1" t="s">
        <v>3</v>
      </c>
      <c r="BJ1437" s="1" t="s">
        <v>3</v>
      </c>
      <c r="BK1437" s="1" t="s">
        <v>3</v>
      </c>
      <c r="BL1437" s="1" t="s">
        <v>3</v>
      </c>
      <c r="BM1437" s="1" t="s">
        <v>3</v>
      </c>
      <c r="BN1437" s="1" t="s">
        <v>3</v>
      </c>
      <c r="BO1437" s="1" t="s">
        <v>3</v>
      </c>
      <c r="BP1437" s="1" t="s">
        <v>3</v>
      </c>
      <c r="BQ1437" s="1"/>
      <c r="BR1437" s="1"/>
      <c r="BS1437" s="1"/>
      <c r="BT1437" s="1"/>
      <c r="BU1437" s="1"/>
      <c r="BV1437" s="1"/>
      <c r="BW1437" s="1"/>
      <c r="BX1437" s="1">
        <v>0</v>
      </c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>
        <v>0</v>
      </c>
    </row>
    <row r="1439" spans="1:206">
      <c r="A1439" s="2">
        <v>52</v>
      </c>
      <c r="B1439" s="2">
        <f t="shared" ref="B1439:G1439" si="1052">B1453</f>
        <v>0</v>
      </c>
      <c r="C1439" s="2">
        <f t="shared" si="1052"/>
        <v>5</v>
      </c>
      <c r="D1439" s="2">
        <f t="shared" si="1052"/>
        <v>1437</v>
      </c>
      <c r="E1439" s="2">
        <f t="shared" si="1052"/>
        <v>0</v>
      </c>
      <c r="F1439" s="2" t="str">
        <f t="shared" si="1052"/>
        <v>Новый подраздел</v>
      </c>
      <c r="G1439" s="2" t="str">
        <f t="shared" si="1052"/>
        <v>ремонт</v>
      </c>
      <c r="H1439" s="2"/>
      <c r="I1439" s="2"/>
      <c r="J1439" s="2"/>
      <c r="K1439" s="2"/>
      <c r="L1439" s="2"/>
      <c r="M1439" s="2"/>
      <c r="N1439" s="2"/>
      <c r="O1439" s="2">
        <f t="shared" ref="O1439:AT1439" si="1053">O1453</f>
        <v>75224.36</v>
      </c>
      <c r="P1439" s="2">
        <f t="shared" si="1053"/>
        <v>56950.82</v>
      </c>
      <c r="Q1439" s="2">
        <f t="shared" si="1053"/>
        <v>2197.4699999999998</v>
      </c>
      <c r="R1439" s="2">
        <f t="shared" si="1053"/>
        <v>943.52</v>
      </c>
      <c r="S1439" s="2">
        <f t="shared" si="1053"/>
        <v>16076.07</v>
      </c>
      <c r="T1439" s="2">
        <f t="shared" si="1053"/>
        <v>0</v>
      </c>
      <c r="U1439" s="2">
        <f t="shared" si="1053"/>
        <v>56.598420000000004</v>
      </c>
      <c r="V1439" s="2">
        <f t="shared" si="1053"/>
        <v>2.74255</v>
      </c>
      <c r="W1439" s="2">
        <f t="shared" si="1053"/>
        <v>424.12</v>
      </c>
      <c r="X1439" s="2">
        <f t="shared" si="1053"/>
        <v>15753.58</v>
      </c>
      <c r="Y1439" s="2">
        <f t="shared" si="1053"/>
        <v>8415.0400000000009</v>
      </c>
      <c r="Z1439" s="2">
        <f t="shared" si="1053"/>
        <v>0</v>
      </c>
      <c r="AA1439" s="2">
        <f t="shared" si="1053"/>
        <v>0</v>
      </c>
      <c r="AB1439" s="2">
        <f t="shared" si="1053"/>
        <v>75224.36</v>
      </c>
      <c r="AC1439" s="2">
        <f t="shared" si="1053"/>
        <v>56950.82</v>
      </c>
      <c r="AD1439" s="2">
        <f t="shared" si="1053"/>
        <v>2197.4699999999998</v>
      </c>
      <c r="AE1439" s="2">
        <f t="shared" si="1053"/>
        <v>943.52</v>
      </c>
      <c r="AF1439" s="2">
        <f t="shared" si="1053"/>
        <v>16076.07</v>
      </c>
      <c r="AG1439" s="2">
        <f t="shared" si="1053"/>
        <v>0</v>
      </c>
      <c r="AH1439" s="2">
        <f t="shared" si="1053"/>
        <v>56.598420000000004</v>
      </c>
      <c r="AI1439" s="2">
        <f t="shared" si="1053"/>
        <v>2.74255</v>
      </c>
      <c r="AJ1439" s="2">
        <f t="shared" si="1053"/>
        <v>424.12</v>
      </c>
      <c r="AK1439" s="2">
        <f t="shared" si="1053"/>
        <v>15753.58</v>
      </c>
      <c r="AL1439" s="2">
        <f t="shared" si="1053"/>
        <v>8415.0400000000009</v>
      </c>
      <c r="AM1439" s="2">
        <f t="shared" si="1053"/>
        <v>0</v>
      </c>
      <c r="AN1439" s="2">
        <f t="shared" si="1053"/>
        <v>0</v>
      </c>
      <c r="AO1439" s="2">
        <f t="shared" si="1053"/>
        <v>0</v>
      </c>
      <c r="AP1439" s="2">
        <f t="shared" si="1053"/>
        <v>0</v>
      </c>
      <c r="AQ1439" s="2">
        <f t="shared" si="1053"/>
        <v>0</v>
      </c>
      <c r="AR1439" s="2">
        <f t="shared" si="1053"/>
        <v>99392.98</v>
      </c>
      <c r="AS1439" s="2">
        <f t="shared" si="1053"/>
        <v>99392.98</v>
      </c>
      <c r="AT1439" s="2">
        <f t="shared" si="1053"/>
        <v>0</v>
      </c>
      <c r="AU1439" s="2">
        <f t="shared" ref="AU1439:BZ1439" si="1054">AU1453</f>
        <v>0</v>
      </c>
      <c r="AV1439" s="2">
        <f t="shared" si="1054"/>
        <v>56950.82</v>
      </c>
      <c r="AW1439" s="2">
        <f t="shared" si="1054"/>
        <v>56950.82</v>
      </c>
      <c r="AX1439" s="2">
        <f t="shared" si="1054"/>
        <v>0</v>
      </c>
      <c r="AY1439" s="2">
        <f t="shared" si="1054"/>
        <v>56950.82</v>
      </c>
      <c r="AZ1439" s="2">
        <f t="shared" si="1054"/>
        <v>0</v>
      </c>
      <c r="BA1439" s="2">
        <f t="shared" si="1054"/>
        <v>0</v>
      </c>
      <c r="BB1439" s="2">
        <f t="shared" si="1054"/>
        <v>0</v>
      </c>
      <c r="BC1439" s="2">
        <f t="shared" si="1054"/>
        <v>0</v>
      </c>
      <c r="BD1439" s="2">
        <f t="shared" si="1054"/>
        <v>0</v>
      </c>
      <c r="BE1439" s="2">
        <f t="shared" si="1054"/>
        <v>0</v>
      </c>
      <c r="BF1439" s="2">
        <f t="shared" si="1054"/>
        <v>0</v>
      </c>
      <c r="BG1439" s="2">
        <f t="shared" si="1054"/>
        <v>0</v>
      </c>
      <c r="BH1439" s="2">
        <f t="shared" si="1054"/>
        <v>0</v>
      </c>
      <c r="BI1439" s="2">
        <f t="shared" si="1054"/>
        <v>0</v>
      </c>
      <c r="BJ1439" s="2">
        <f t="shared" si="1054"/>
        <v>0</v>
      </c>
      <c r="BK1439" s="2">
        <f t="shared" si="1054"/>
        <v>0</v>
      </c>
      <c r="BL1439" s="2">
        <f t="shared" si="1054"/>
        <v>0</v>
      </c>
      <c r="BM1439" s="2">
        <f t="shared" si="1054"/>
        <v>0</v>
      </c>
      <c r="BN1439" s="2">
        <f t="shared" si="1054"/>
        <v>0</v>
      </c>
      <c r="BO1439" s="2">
        <f t="shared" si="1054"/>
        <v>0</v>
      </c>
      <c r="BP1439" s="2">
        <f t="shared" si="1054"/>
        <v>0</v>
      </c>
      <c r="BQ1439" s="2">
        <f t="shared" si="1054"/>
        <v>0</v>
      </c>
      <c r="BR1439" s="2">
        <f t="shared" si="1054"/>
        <v>0</v>
      </c>
      <c r="BS1439" s="2">
        <f t="shared" si="1054"/>
        <v>0</v>
      </c>
      <c r="BT1439" s="2">
        <f t="shared" si="1054"/>
        <v>0</v>
      </c>
      <c r="BU1439" s="2">
        <f t="shared" si="1054"/>
        <v>0</v>
      </c>
      <c r="BV1439" s="2">
        <f t="shared" si="1054"/>
        <v>0</v>
      </c>
      <c r="BW1439" s="2">
        <f t="shared" si="1054"/>
        <v>0</v>
      </c>
      <c r="BX1439" s="2">
        <f t="shared" si="1054"/>
        <v>0</v>
      </c>
      <c r="BY1439" s="2">
        <f t="shared" si="1054"/>
        <v>0</v>
      </c>
      <c r="BZ1439" s="2">
        <f t="shared" si="1054"/>
        <v>0</v>
      </c>
      <c r="CA1439" s="2">
        <f t="shared" ref="CA1439:DF1439" si="1055">CA1453</f>
        <v>99392.98</v>
      </c>
      <c r="CB1439" s="2">
        <f t="shared" si="1055"/>
        <v>99392.98</v>
      </c>
      <c r="CC1439" s="2">
        <f t="shared" si="1055"/>
        <v>0</v>
      </c>
      <c r="CD1439" s="2">
        <f t="shared" si="1055"/>
        <v>0</v>
      </c>
      <c r="CE1439" s="2">
        <f t="shared" si="1055"/>
        <v>56950.82</v>
      </c>
      <c r="CF1439" s="2">
        <f t="shared" si="1055"/>
        <v>56950.82</v>
      </c>
      <c r="CG1439" s="2">
        <f t="shared" si="1055"/>
        <v>0</v>
      </c>
      <c r="CH1439" s="2">
        <f t="shared" si="1055"/>
        <v>56950.82</v>
      </c>
      <c r="CI1439" s="2">
        <f t="shared" si="1055"/>
        <v>0</v>
      </c>
      <c r="CJ1439" s="2">
        <f t="shared" si="1055"/>
        <v>0</v>
      </c>
      <c r="CK1439" s="2">
        <f t="shared" si="1055"/>
        <v>0</v>
      </c>
      <c r="CL1439" s="2">
        <f t="shared" si="1055"/>
        <v>0</v>
      </c>
      <c r="CM1439" s="2">
        <f t="shared" si="1055"/>
        <v>0</v>
      </c>
      <c r="CN1439" s="2">
        <f t="shared" si="1055"/>
        <v>0</v>
      </c>
      <c r="CO1439" s="2">
        <f t="shared" si="1055"/>
        <v>0</v>
      </c>
      <c r="CP1439" s="2">
        <f t="shared" si="1055"/>
        <v>0</v>
      </c>
      <c r="CQ1439" s="2">
        <f t="shared" si="1055"/>
        <v>0</v>
      </c>
      <c r="CR1439" s="2">
        <f t="shared" si="1055"/>
        <v>0</v>
      </c>
      <c r="CS1439" s="2">
        <f t="shared" si="1055"/>
        <v>0</v>
      </c>
      <c r="CT1439" s="2">
        <f t="shared" si="1055"/>
        <v>0</v>
      </c>
      <c r="CU1439" s="2">
        <f t="shared" si="1055"/>
        <v>0</v>
      </c>
      <c r="CV1439" s="2">
        <f t="shared" si="1055"/>
        <v>0</v>
      </c>
      <c r="CW1439" s="2">
        <f t="shared" si="1055"/>
        <v>0</v>
      </c>
      <c r="CX1439" s="2">
        <f t="shared" si="1055"/>
        <v>0</v>
      </c>
      <c r="CY1439" s="2">
        <f t="shared" si="1055"/>
        <v>0</v>
      </c>
      <c r="CZ1439" s="2">
        <f t="shared" si="1055"/>
        <v>0</v>
      </c>
      <c r="DA1439" s="2">
        <f t="shared" si="1055"/>
        <v>0</v>
      </c>
      <c r="DB1439" s="2">
        <f t="shared" si="1055"/>
        <v>0</v>
      </c>
      <c r="DC1439" s="2">
        <f t="shared" si="1055"/>
        <v>0</v>
      </c>
      <c r="DD1439" s="2">
        <f t="shared" si="1055"/>
        <v>0</v>
      </c>
      <c r="DE1439" s="2">
        <f t="shared" si="1055"/>
        <v>0</v>
      </c>
      <c r="DF1439" s="2">
        <f t="shared" si="1055"/>
        <v>0</v>
      </c>
      <c r="DG1439" s="3">
        <f t="shared" ref="DG1439:EL1439" si="1056">DG1453</f>
        <v>0</v>
      </c>
      <c r="DH1439" s="3">
        <f t="shared" si="1056"/>
        <v>0</v>
      </c>
      <c r="DI1439" s="3">
        <f t="shared" si="1056"/>
        <v>0</v>
      </c>
      <c r="DJ1439" s="3">
        <f t="shared" si="1056"/>
        <v>0</v>
      </c>
      <c r="DK1439" s="3">
        <f t="shared" si="1056"/>
        <v>0</v>
      </c>
      <c r="DL1439" s="3">
        <f t="shared" si="1056"/>
        <v>0</v>
      </c>
      <c r="DM1439" s="3">
        <f t="shared" si="1056"/>
        <v>0</v>
      </c>
      <c r="DN1439" s="3">
        <f t="shared" si="1056"/>
        <v>0</v>
      </c>
      <c r="DO1439" s="3">
        <f t="shared" si="1056"/>
        <v>0</v>
      </c>
      <c r="DP1439" s="3">
        <f t="shared" si="1056"/>
        <v>0</v>
      </c>
      <c r="DQ1439" s="3">
        <f t="shared" si="1056"/>
        <v>0</v>
      </c>
      <c r="DR1439" s="3">
        <f t="shared" si="1056"/>
        <v>0</v>
      </c>
      <c r="DS1439" s="3">
        <f t="shared" si="1056"/>
        <v>0</v>
      </c>
      <c r="DT1439" s="3">
        <f t="shared" si="1056"/>
        <v>0</v>
      </c>
      <c r="DU1439" s="3">
        <f t="shared" si="1056"/>
        <v>0</v>
      </c>
      <c r="DV1439" s="3">
        <f t="shared" si="1056"/>
        <v>0</v>
      </c>
      <c r="DW1439" s="3">
        <f t="shared" si="1056"/>
        <v>0</v>
      </c>
      <c r="DX1439" s="3">
        <f t="shared" si="1056"/>
        <v>0</v>
      </c>
      <c r="DY1439" s="3">
        <f t="shared" si="1056"/>
        <v>0</v>
      </c>
      <c r="DZ1439" s="3">
        <f t="shared" si="1056"/>
        <v>0</v>
      </c>
      <c r="EA1439" s="3">
        <f t="shared" si="1056"/>
        <v>0</v>
      </c>
      <c r="EB1439" s="3">
        <f t="shared" si="1056"/>
        <v>0</v>
      </c>
      <c r="EC1439" s="3">
        <f t="shared" si="1056"/>
        <v>0</v>
      </c>
      <c r="ED1439" s="3">
        <f t="shared" si="1056"/>
        <v>0</v>
      </c>
      <c r="EE1439" s="3">
        <f t="shared" si="1056"/>
        <v>0</v>
      </c>
      <c r="EF1439" s="3">
        <f t="shared" si="1056"/>
        <v>0</v>
      </c>
      <c r="EG1439" s="3">
        <f t="shared" si="1056"/>
        <v>0</v>
      </c>
      <c r="EH1439" s="3">
        <f t="shared" si="1056"/>
        <v>0</v>
      </c>
      <c r="EI1439" s="3">
        <f t="shared" si="1056"/>
        <v>0</v>
      </c>
      <c r="EJ1439" s="3">
        <f t="shared" si="1056"/>
        <v>0</v>
      </c>
      <c r="EK1439" s="3">
        <f t="shared" si="1056"/>
        <v>0</v>
      </c>
      <c r="EL1439" s="3">
        <f t="shared" si="1056"/>
        <v>0</v>
      </c>
      <c r="EM1439" s="3">
        <f t="shared" ref="EM1439:FR1439" si="1057">EM1453</f>
        <v>0</v>
      </c>
      <c r="EN1439" s="3">
        <f t="shared" si="1057"/>
        <v>0</v>
      </c>
      <c r="EO1439" s="3">
        <f t="shared" si="1057"/>
        <v>0</v>
      </c>
      <c r="EP1439" s="3">
        <f t="shared" si="1057"/>
        <v>0</v>
      </c>
      <c r="EQ1439" s="3">
        <f t="shared" si="1057"/>
        <v>0</v>
      </c>
      <c r="ER1439" s="3">
        <f t="shared" si="1057"/>
        <v>0</v>
      </c>
      <c r="ES1439" s="3">
        <f t="shared" si="1057"/>
        <v>0</v>
      </c>
      <c r="ET1439" s="3">
        <f t="shared" si="1057"/>
        <v>0</v>
      </c>
      <c r="EU1439" s="3">
        <f t="shared" si="1057"/>
        <v>0</v>
      </c>
      <c r="EV1439" s="3">
        <f t="shared" si="1057"/>
        <v>0</v>
      </c>
      <c r="EW1439" s="3">
        <f t="shared" si="1057"/>
        <v>0</v>
      </c>
      <c r="EX1439" s="3">
        <f t="shared" si="1057"/>
        <v>0</v>
      </c>
      <c r="EY1439" s="3">
        <f t="shared" si="1057"/>
        <v>0</v>
      </c>
      <c r="EZ1439" s="3">
        <f t="shared" si="1057"/>
        <v>0</v>
      </c>
      <c r="FA1439" s="3">
        <f t="shared" si="1057"/>
        <v>0</v>
      </c>
      <c r="FB1439" s="3">
        <f t="shared" si="1057"/>
        <v>0</v>
      </c>
      <c r="FC1439" s="3">
        <f t="shared" si="1057"/>
        <v>0</v>
      </c>
      <c r="FD1439" s="3">
        <f t="shared" si="1057"/>
        <v>0</v>
      </c>
      <c r="FE1439" s="3">
        <f t="shared" si="1057"/>
        <v>0</v>
      </c>
      <c r="FF1439" s="3">
        <f t="shared" si="1057"/>
        <v>0</v>
      </c>
      <c r="FG1439" s="3">
        <f t="shared" si="1057"/>
        <v>0</v>
      </c>
      <c r="FH1439" s="3">
        <f t="shared" si="1057"/>
        <v>0</v>
      </c>
      <c r="FI1439" s="3">
        <f t="shared" si="1057"/>
        <v>0</v>
      </c>
      <c r="FJ1439" s="3">
        <f t="shared" si="1057"/>
        <v>0</v>
      </c>
      <c r="FK1439" s="3">
        <f t="shared" si="1057"/>
        <v>0</v>
      </c>
      <c r="FL1439" s="3">
        <f t="shared" si="1057"/>
        <v>0</v>
      </c>
      <c r="FM1439" s="3">
        <f t="shared" si="1057"/>
        <v>0</v>
      </c>
      <c r="FN1439" s="3">
        <f t="shared" si="1057"/>
        <v>0</v>
      </c>
      <c r="FO1439" s="3">
        <f t="shared" si="1057"/>
        <v>0</v>
      </c>
      <c r="FP1439" s="3">
        <f t="shared" si="1057"/>
        <v>0</v>
      </c>
      <c r="FQ1439" s="3">
        <f t="shared" si="1057"/>
        <v>0</v>
      </c>
      <c r="FR1439" s="3">
        <f t="shared" si="1057"/>
        <v>0</v>
      </c>
      <c r="FS1439" s="3">
        <f t="shared" ref="FS1439:GX1439" si="1058">FS1453</f>
        <v>0</v>
      </c>
      <c r="FT1439" s="3">
        <f t="shared" si="1058"/>
        <v>0</v>
      </c>
      <c r="FU1439" s="3">
        <f t="shared" si="1058"/>
        <v>0</v>
      </c>
      <c r="FV1439" s="3">
        <f t="shared" si="1058"/>
        <v>0</v>
      </c>
      <c r="FW1439" s="3">
        <f t="shared" si="1058"/>
        <v>0</v>
      </c>
      <c r="FX1439" s="3">
        <f t="shared" si="1058"/>
        <v>0</v>
      </c>
      <c r="FY1439" s="3">
        <f t="shared" si="1058"/>
        <v>0</v>
      </c>
      <c r="FZ1439" s="3">
        <f t="shared" si="1058"/>
        <v>0</v>
      </c>
      <c r="GA1439" s="3">
        <f t="shared" si="1058"/>
        <v>0</v>
      </c>
      <c r="GB1439" s="3">
        <f t="shared" si="1058"/>
        <v>0</v>
      </c>
      <c r="GC1439" s="3">
        <f t="shared" si="1058"/>
        <v>0</v>
      </c>
      <c r="GD1439" s="3">
        <f t="shared" si="1058"/>
        <v>0</v>
      </c>
      <c r="GE1439" s="3">
        <f t="shared" si="1058"/>
        <v>0</v>
      </c>
      <c r="GF1439" s="3">
        <f t="shared" si="1058"/>
        <v>0</v>
      </c>
      <c r="GG1439" s="3">
        <f t="shared" si="1058"/>
        <v>0</v>
      </c>
      <c r="GH1439" s="3">
        <f t="shared" si="1058"/>
        <v>0</v>
      </c>
      <c r="GI1439" s="3">
        <f t="shared" si="1058"/>
        <v>0</v>
      </c>
      <c r="GJ1439" s="3">
        <f t="shared" si="1058"/>
        <v>0</v>
      </c>
      <c r="GK1439" s="3">
        <f t="shared" si="1058"/>
        <v>0</v>
      </c>
      <c r="GL1439" s="3">
        <f t="shared" si="1058"/>
        <v>0</v>
      </c>
      <c r="GM1439" s="3">
        <f t="shared" si="1058"/>
        <v>0</v>
      </c>
      <c r="GN1439" s="3">
        <f t="shared" si="1058"/>
        <v>0</v>
      </c>
      <c r="GO1439" s="3">
        <f t="shared" si="1058"/>
        <v>0</v>
      </c>
      <c r="GP1439" s="3">
        <f t="shared" si="1058"/>
        <v>0</v>
      </c>
      <c r="GQ1439" s="3">
        <f t="shared" si="1058"/>
        <v>0</v>
      </c>
      <c r="GR1439" s="3">
        <f t="shared" si="1058"/>
        <v>0</v>
      </c>
      <c r="GS1439" s="3">
        <f t="shared" si="1058"/>
        <v>0</v>
      </c>
      <c r="GT1439" s="3">
        <f t="shared" si="1058"/>
        <v>0</v>
      </c>
      <c r="GU1439" s="3">
        <f t="shared" si="1058"/>
        <v>0</v>
      </c>
      <c r="GV1439" s="3">
        <f t="shared" si="1058"/>
        <v>0</v>
      </c>
      <c r="GW1439" s="3">
        <f t="shared" si="1058"/>
        <v>0</v>
      </c>
      <c r="GX1439" s="3">
        <f t="shared" si="1058"/>
        <v>0</v>
      </c>
    </row>
    <row r="1441" spans="1:245">
      <c r="A1441">
        <v>17</v>
      </c>
      <c r="B1441">
        <v>0</v>
      </c>
      <c r="C1441">
        <f>ROW(SmtRes!A1541)</f>
        <v>1541</v>
      </c>
      <c r="D1441">
        <f>ROW(EtalonRes!A1524)</f>
        <v>1524</v>
      </c>
      <c r="E1441" t="s">
        <v>16</v>
      </c>
      <c r="F1441" t="s">
        <v>17</v>
      </c>
      <c r="G1441" t="s">
        <v>18</v>
      </c>
      <c r="H1441" t="s">
        <v>19</v>
      </c>
      <c r="I1441">
        <v>0</v>
      </c>
      <c r="J1441">
        <v>0</v>
      </c>
      <c r="O1441">
        <f t="shared" ref="O1441:O1451" si="1059">ROUND(CP1441,2)</f>
        <v>0</v>
      </c>
      <c r="P1441">
        <f t="shared" ref="P1441:P1451" si="1060">ROUND(CQ1441*I1441,2)</f>
        <v>0</v>
      </c>
      <c r="Q1441">
        <f t="shared" ref="Q1441:Q1451" si="1061">ROUND(CR1441*I1441,2)</f>
        <v>0</v>
      </c>
      <c r="R1441">
        <f t="shared" ref="R1441:R1451" si="1062">ROUND(CS1441*I1441,2)</f>
        <v>0</v>
      </c>
      <c r="S1441">
        <f t="shared" ref="S1441:S1451" si="1063">ROUND(CT1441*I1441,2)</f>
        <v>0</v>
      </c>
      <c r="T1441">
        <f t="shared" ref="T1441:T1451" si="1064">ROUND(CU1441*I1441,2)</f>
        <v>0</v>
      </c>
      <c r="U1441">
        <f t="shared" ref="U1441:U1451" si="1065">CV1441*I1441</f>
        <v>0</v>
      </c>
      <c r="V1441">
        <f t="shared" ref="V1441:V1451" si="1066">CW1441*I1441</f>
        <v>0</v>
      </c>
      <c r="W1441">
        <f t="shared" ref="W1441:W1451" si="1067">ROUND(CX1441*I1441,2)</f>
        <v>0</v>
      </c>
      <c r="X1441">
        <f t="shared" ref="X1441:X1451" si="1068">ROUND(CY1441,2)</f>
        <v>0</v>
      </c>
      <c r="Y1441">
        <f t="shared" ref="Y1441:Y1451" si="1069">ROUND(CZ1441,2)</f>
        <v>0</v>
      </c>
      <c r="AA1441">
        <v>35806607</v>
      </c>
      <c r="AB1441">
        <f t="shared" ref="AB1441:AB1451" si="1070">ROUND((AC1441+AD1441+AF1441),2)</f>
        <v>59.83</v>
      </c>
      <c r="AC1441">
        <f t="shared" ref="AC1441:AC1451" si="1071">ROUND((ES1441),2)</f>
        <v>0</v>
      </c>
      <c r="AD1441">
        <f>ROUND((((ET1441)-(EU1441))+AE1441),2)</f>
        <v>0</v>
      </c>
      <c r="AE1441">
        <f t="shared" ref="AE1441:AF1445" si="1072">ROUND((EU1441),2)</f>
        <v>0</v>
      </c>
      <c r="AF1441">
        <f t="shared" si="1072"/>
        <v>59.83</v>
      </c>
      <c r="AG1441">
        <f t="shared" ref="AG1441:AG1451" si="1073">ROUND((AP1441),2)</f>
        <v>0</v>
      </c>
      <c r="AH1441">
        <f t="shared" ref="AH1441:AI1445" si="1074">(EW1441)</f>
        <v>7.67</v>
      </c>
      <c r="AI1441">
        <f t="shared" si="1074"/>
        <v>0</v>
      </c>
      <c r="AJ1441">
        <f t="shared" ref="AJ1441:AJ1451" si="1075">(AS1441)</f>
        <v>0</v>
      </c>
      <c r="AK1441">
        <v>59.83</v>
      </c>
      <c r="AL1441">
        <v>0</v>
      </c>
      <c r="AM1441">
        <v>0</v>
      </c>
      <c r="AN1441">
        <v>0</v>
      </c>
      <c r="AO1441">
        <v>59.83</v>
      </c>
      <c r="AP1441">
        <v>0</v>
      </c>
      <c r="AQ1441">
        <v>7.67</v>
      </c>
      <c r="AR1441">
        <v>0</v>
      </c>
      <c r="AS1441">
        <v>0</v>
      </c>
      <c r="AT1441">
        <v>68</v>
      </c>
      <c r="AU1441">
        <v>54</v>
      </c>
      <c r="AV1441">
        <v>1</v>
      </c>
      <c r="AW1441">
        <v>1</v>
      </c>
      <c r="AZ1441">
        <v>1</v>
      </c>
      <c r="BA1441">
        <v>33.18</v>
      </c>
      <c r="BB1441">
        <v>1</v>
      </c>
      <c r="BC1441">
        <v>1</v>
      </c>
      <c r="BD1441" t="s">
        <v>3</v>
      </c>
      <c r="BE1441" t="s">
        <v>3</v>
      </c>
      <c r="BF1441" t="s">
        <v>3</v>
      </c>
      <c r="BG1441" t="s">
        <v>3</v>
      </c>
      <c r="BH1441">
        <v>0</v>
      </c>
      <c r="BI1441">
        <v>1</v>
      </c>
      <c r="BJ1441" t="s">
        <v>20</v>
      </c>
      <c r="BM1441">
        <v>57001</v>
      </c>
      <c r="BN1441">
        <v>0</v>
      </c>
      <c r="BO1441" t="s">
        <v>17</v>
      </c>
      <c r="BP1441">
        <v>1</v>
      </c>
      <c r="BQ1441">
        <v>6</v>
      </c>
      <c r="BR1441">
        <v>0</v>
      </c>
      <c r="BS1441">
        <v>33.18</v>
      </c>
      <c r="BT1441">
        <v>1</v>
      </c>
      <c r="BU1441">
        <v>1</v>
      </c>
      <c r="BV1441">
        <v>1</v>
      </c>
      <c r="BW1441">
        <v>1</v>
      </c>
      <c r="BX1441">
        <v>1</v>
      </c>
      <c r="BY1441" t="s">
        <v>3</v>
      </c>
      <c r="BZ1441">
        <v>80</v>
      </c>
      <c r="CA1441">
        <v>68</v>
      </c>
      <c r="CE1441">
        <v>0</v>
      </c>
      <c r="CF1441">
        <v>0</v>
      </c>
      <c r="CG1441">
        <v>0</v>
      </c>
      <c r="CM1441">
        <v>0</v>
      </c>
      <c r="CN1441" t="s">
        <v>3</v>
      </c>
      <c r="CO1441">
        <v>0</v>
      </c>
      <c r="CP1441">
        <f t="shared" ref="CP1441:CP1451" si="1076">(P1441+Q1441+S1441)</f>
        <v>0</v>
      </c>
      <c r="CQ1441">
        <f t="shared" ref="CQ1441:CQ1451" si="1077">AC1441*BC1441</f>
        <v>0</v>
      </c>
      <c r="CR1441">
        <f t="shared" ref="CR1441:CR1451" si="1078">AD1441*BB1441</f>
        <v>0</v>
      </c>
      <c r="CS1441">
        <f t="shared" ref="CS1441:CS1451" si="1079">AE1441*BS1441</f>
        <v>0</v>
      </c>
      <c r="CT1441">
        <f t="shared" ref="CT1441:CT1451" si="1080">AF1441*BA1441</f>
        <v>1985.1594</v>
      </c>
      <c r="CU1441">
        <f t="shared" ref="CU1441:CU1451" si="1081">AG1441</f>
        <v>0</v>
      </c>
      <c r="CV1441">
        <f t="shared" ref="CV1441:CV1451" si="1082">AH1441</f>
        <v>7.67</v>
      </c>
      <c r="CW1441">
        <f t="shared" ref="CW1441:CW1451" si="1083">AI1441</f>
        <v>0</v>
      </c>
      <c r="CX1441">
        <f t="shared" ref="CX1441:CX1451" si="1084">AJ1441</f>
        <v>0</v>
      </c>
      <c r="CY1441">
        <f t="shared" ref="CY1441:CY1451" si="1085">(((S1441+R1441)*AT1441)/100)</f>
        <v>0</v>
      </c>
      <c r="CZ1441">
        <f t="shared" ref="CZ1441:CZ1451" si="1086">(((S1441+R1441)*AU1441)/100)</f>
        <v>0</v>
      </c>
      <c r="DC1441" t="s">
        <v>3</v>
      </c>
      <c r="DD1441" t="s">
        <v>3</v>
      </c>
      <c r="DE1441" t="s">
        <v>3</v>
      </c>
      <c r="DF1441" t="s">
        <v>3</v>
      </c>
      <c r="DG1441" t="s">
        <v>3</v>
      </c>
      <c r="DH1441" t="s">
        <v>3</v>
      </c>
      <c r="DI1441" t="s">
        <v>3</v>
      </c>
      <c r="DJ1441" t="s">
        <v>3</v>
      </c>
      <c r="DK1441" t="s">
        <v>3</v>
      </c>
      <c r="DL1441" t="s">
        <v>3</v>
      </c>
      <c r="DM1441" t="s">
        <v>3</v>
      </c>
      <c r="DN1441">
        <v>0</v>
      </c>
      <c r="DO1441">
        <v>0</v>
      </c>
      <c r="DP1441">
        <v>1</v>
      </c>
      <c r="DQ1441">
        <v>1</v>
      </c>
      <c r="DU1441">
        <v>1013</v>
      </c>
      <c r="DV1441" t="s">
        <v>19</v>
      </c>
      <c r="DW1441" t="s">
        <v>19</v>
      </c>
      <c r="DX1441">
        <v>1</v>
      </c>
      <c r="DZ1441" t="s">
        <v>3</v>
      </c>
      <c r="EA1441" t="s">
        <v>3</v>
      </c>
      <c r="EB1441" t="s">
        <v>3</v>
      </c>
      <c r="EC1441" t="s">
        <v>3</v>
      </c>
      <c r="EE1441">
        <v>29085590</v>
      </c>
      <c r="EF1441">
        <v>6</v>
      </c>
      <c r="EG1441" t="s">
        <v>21</v>
      </c>
      <c r="EH1441">
        <v>0</v>
      </c>
      <c r="EI1441" t="s">
        <v>3</v>
      </c>
      <c r="EJ1441">
        <v>1</v>
      </c>
      <c r="EK1441">
        <v>57001</v>
      </c>
      <c r="EL1441" t="s">
        <v>22</v>
      </c>
      <c r="EM1441" t="s">
        <v>23</v>
      </c>
      <c r="EO1441" t="s">
        <v>3</v>
      </c>
      <c r="EQ1441">
        <v>0</v>
      </c>
      <c r="ER1441">
        <v>59.83</v>
      </c>
      <c r="ES1441">
        <v>0</v>
      </c>
      <c r="ET1441">
        <v>0</v>
      </c>
      <c r="EU1441">
        <v>0</v>
      </c>
      <c r="EV1441">
        <v>59.83</v>
      </c>
      <c r="EW1441">
        <v>7.67</v>
      </c>
      <c r="EX1441">
        <v>0</v>
      </c>
      <c r="EY1441">
        <v>0</v>
      </c>
      <c r="FQ1441">
        <v>0</v>
      </c>
      <c r="FR1441">
        <f t="shared" ref="FR1441:FR1451" si="1087">ROUND(IF(AND(BH1441=3,BI1441=3),P1441,0),2)</f>
        <v>0</v>
      </c>
      <c r="FS1441">
        <v>0</v>
      </c>
      <c r="FV1441" t="s">
        <v>24</v>
      </c>
      <c r="FW1441" t="s">
        <v>25</v>
      </c>
      <c r="FX1441">
        <v>80</v>
      </c>
      <c r="FY1441">
        <v>68</v>
      </c>
      <c r="GA1441" t="s">
        <v>3</v>
      </c>
      <c r="GD1441">
        <v>1</v>
      </c>
      <c r="GF1441">
        <v>1095792533</v>
      </c>
      <c r="GG1441">
        <v>2</v>
      </c>
      <c r="GH1441">
        <v>1</v>
      </c>
      <c r="GI1441">
        <v>2</v>
      </c>
      <c r="GJ1441">
        <v>0</v>
      </c>
      <c r="GK1441">
        <v>0</v>
      </c>
      <c r="GL1441">
        <f t="shared" ref="GL1441:GL1451" si="1088">ROUND(IF(AND(BH1441=3,BI1441=3,FS1441&lt;&gt;0),P1441,0),2)</f>
        <v>0</v>
      </c>
      <c r="GM1441">
        <f t="shared" ref="GM1441:GM1451" si="1089">ROUND(O1441+X1441+Y1441,2)+GX1441</f>
        <v>0</v>
      </c>
      <c r="GN1441">
        <f t="shared" ref="GN1441:GN1451" si="1090">IF(OR(BI1441=0,BI1441=1),ROUND(O1441+X1441+Y1441,2),0)</f>
        <v>0</v>
      </c>
      <c r="GO1441">
        <f t="shared" ref="GO1441:GO1451" si="1091">IF(BI1441=2,ROUND(O1441+X1441+Y1441,2),0)</f>
        <v>0</v>
      </c>
      <c r="GP1441">
        <f t="shared" ref="GP1441:GP1451" si="1092">IF(BI1441=4,ROUND(O1441+X1441+Y1441,2)+GX1441,0)</f>
        <v>0</v>
      </c>
      <c r="GR1441">
        <v>0</v>
      </c>
      <c r="GS1441">
        <v>3</v>
      </c>
      <c r="GT1441">
        <v>0</v>
      </c>
      <c r="GU1441" t="s">
        <v>3</v>
      </c>
      <c r="GV1441">
        <f t="shared" ref="GV1441:GV1451" si="1093">ROUND((GT1441),2)</f>
        <v>0</v>
      </c>
      <c r="GW1441">
        <v>1</v>
      </c>
      <c r="GX1441">
        <f t="shared" ref="GX1441:GX1451" si="1094">ROUND(HC1441*I1441,2)</f>
        <v>0</v>
      </c>
      <c r="HA1441">
        <v>0</v>
      </c>
      <c r="HB1441">
        <v>0</v>
      </c>
      <c r="HC1441">
        <f t="shared" ref="HC1441:HC1451" si="1095">GV1441*GW1441</f>
        <v>0</v>
      </c>
      <c r="HE1441" t="s">
        <v>3</v>
      </c>
      <c r="HF1441" t="s">
        <v>3</v>
      </c>
      <c r="IK1441">
        <v>0</v>
      </c>
    </row>
    <row r="1442" spans="1:245">
      <c r="A1442">
        <v>18</v>
      </c>
      <c r="B1442">
        <v>0</v>
      </c>
      <c r="C1442">
        <v>1541</v>
      </c>
      <c r="E1442" t="s">
        <v>26</v>
      </c>
      <c r="F1442" t="s">
        <v>27</v>
      </c>
      <c r="G1442" t="s">
        <v>28</v>
      </c>
      <c r="H1442" t="s">
        <v>29</v>
      </c>
      <c r="I1442">
        <f>I1441*J1442</f>
        <v>0</v>
      </c>
      <c r="J1442">
        <v>0.7</v>
      </c>
      <c r="O1442">
        <f t="shared" si="1059"/>
        <v>0</v>
      </c>
      <c r="P1442">
        <f t="shared" si="1060"/>
        <v>0</v>
      </c>
      <c r="Q1442">
        <f t="shared" si="1061"/>
        <v>0</v>
      </c>
      <c r="R1442">
        <f t="shared" si="1062"/>
        <v>0</v>
      </c>
      <c r="S1442">
        <f t="shared" si="1063"/>
        <v>0</v>
      </c>
      <c r="T1442">
        <f t="shared" si="1064"/>
        <v>0</v>
      </c>
      <c r="U1442">
        <f t="shared" si="1065"/>
        <v>0</v>
      </c>
      <c r="V1442">
        <f t="shared" si="1066"/>
        <v>0</v>
      </c>
      <c r="W1442">
        <f t="shared" si="1067"/>
        <v>0</v>
      </c>
      <c r="X1442">
        <f t="shared" si="1068"/>
        <v>0</v>
      </c>
      <c r="Y1442">
        <f t="shared" si="1069"/>
        <v>0</v>
      </c>
      <c r="AA1442">
        <v>35806607</v>
      </c>
      <c r="AB1442">
        <f t="shared" si="1070"/>
        <v>0</v>
      </c>
      <c r="AC1442">
        <f t="shared" si="1071"/>
        <v>0</v>
      </c>
      <c r="AD1442">
        <f>ROUND((((ET1442)-(EU1442))+AE1442),2)</f>
        <v>0</v>
      </c>
      <c r="AE1442">
        <f t="shared" si="1072"/>
        <v>0</v>
      </c>
      <c r="AF1442">
        <f t="shared" si="1072"/>
        <v>0</v>
      </c>
      <c r="AG1442">
        <f t="shared" si="1073"/>
        <v>0</v>
      </c>
      <c r="AH1442">
        <f t="shared" si="1074"/>
        <v>0</v>
      </c>
      <c r="AI1442">
        <f t="shared" si="1074"/>
        <v>0</v>
      </c>
      <c r="AJ1442">
        <f t="shared" si="1075"/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1</v>
      </c>
      <c r="AW1442">
        <v>1</v>
      </c>
      <c r="AZ1442">
        <v>1</v>
      </c>
      <c r="BA1442">
        <v>1</v>
      </c>
      <c r="BB1442">
        <v>1</v>
      </c>
      <c r="BC1442">
        <v>1</v>
      </c>
      <c r="BD1442" t="s">
        <v>3</v>
      </c>
      <c r="BE1442" t="s">
        <v>3</v>
      </c>
      <c r="BF1442" t="s">
        <v>3</v>
      </c>
      <c r="BG1442" t="s">
        <v>3</v>
      </c>
      <c r="BH1442">
        <v>3</v>
      </c>
      <c r="BI1442">
        <v>2</v>
      </c>
      <c r="BJ1442" t="s">
        <v>30</v>
      </c>
      <c r="BM1442">
        <v>500002</v>
      </c>
      <c r="BN1442">
        <v>0</v>
      </c>
      <c r="BO1442" t="s">
        <v>3</v>
      </c>
      <c r="BP1442">
        <v>0</v>
      </c>
      <c r="BQ1442">
        <v>12</v>
      </c>
      <c r="BR1442">
        <v>0</v>
      </c>
      <c r="BS1442">
        <v>1</v>
      </c>
      <c r="BT1442">
        <v>1</v>
      </c>
      <c r="BU1442">
        <v>1</v>
      </c>
      <c r="BV1442">
        <v>1</v>
      </c>
      <c r="BW1442">
        <v>1</v>
      </c>
      <c r="BX1442">
        <v>1</v>
      </c>
      <c r="BY1442" t="s">
        <v>3</v>
      </c>
      <c r="BZ1442">
        <v>0</v>
      </c>
      <c r="CA1442">
        <v>0</v>
      </c>
      <c r="CE1442">
        <v>0</v>
      </c>
      <c r="CF1442">
        <v>0</v>
      </c>
      <c r="CG1442">
        <v>0</v>
      </c>
      <c r="CM1442">
        <v>0</v>
      </c>
      <c r="CN1442" t="s">
        <v>3</v>
      </c>
      <c r="CO1442">
        <v>0</v>
      </c>
      <c r="CP1442">
        <f t="shared" si="1076"/>
        <v>0</v>
      </c>
      <c r="CQ1442">
        <f t="shared" si="1077"/>
        <v>0</v>
      </c>
      <c r="CR1442">
        <f t="shared" si="1078"/>
        <v>0</v>
      </c>
      <c r="CS1442">
        <f t="shared" si="1079"/>
        <v>0</v>
      </c>
      <c r="CT1442">
        <f t="shared" si="1080"/>
        <v>0</v>
      </c>
      <c r="CU1442">
        <f t="shared" si="1081"/>
        <v>0</v>
      </c>
      <c r="CV1442">
        <f t="shared" si="1082"/>
        <v>0</v>
      </c>
      <c r="CW1442">
        <f t="shared" si="1083"/>
        <v>0</v>
      </c>
      <c r="CX1442">
        <f t="shared" si="1084"/>
        <v>0</v>
      </c>
      <c r="CY1442">
        <f t="shared" si="1085"/>
        <v>0</v>
      </c>
      <c r="CZ1442">
        <f t="shared" si="1086"/>
        <v>0</v>
      </c>
      <c r="DC1442" t="s">
        <v>3</v>
      </c>
      <c r="DD1442" t="s">
        <v>3</v>
      </c>
      <c r="DE1442" t="s">
        <v>3</v>
      </c>
      <c r="DF1442" t="s">
        <v>3</v>
      </c>
      <c r="DG1442" t="s">
        <v>3</v>
      </c>
      <c r="DH1442" t="s">
        <v>3</v>
      </c>
      <c r="DI1442" t="s">
        <v>3</v>
      </c>
      <c r="DJ1442" t="s">
        <v>3</v>
      </c>
      <c r="DK1442" t="s">
        <v>3</v>
      </c>
      <c r="DL1442" t="s">
        <v>3</v>
      </c>
      <c r="DM1442" t="s">
        <v>3</v>
      </c>
      <c r="DN1442">
        <v>0</v>
      </c>
      <c r="DO1442">
        <v>0</v>
      </c>
      <c r="DP1442">
        <v>1</v>
      </c>
      <c r="DQ1442">
        <v>1</v>
      </c>
      <c r="DU1442">
        <v>1009</v>
      </c>
      <c r="DV1442" t="s">
        <v>29</v>
      </c>
      <c r="DW1442" t="s">
        <v>29</v>
      </c>
      <c r="DX1442">
        <v>1000</v>
      </c>
      <c r="DZ1442" t="s">
        <v>3</v>
      </c>
      <c r="EA1442" t="s">
        <v>3</v>
      </c>
      <c r="EB1442" t="s">
        <v>3</v>
      </c>
      <c r="EC1442" t="s">
        <v>3</v>
      </c>
      <c r="EE1442">
        <v>29085444</v>
      </c>
      <c r="EF1442">
        <v>12</v>
      </c>
      <c r="EG1442" t="s">
        <v>31</v>
      </c>
      <c r="EH1442">
        <v>0</v>
      </c>
      <c r="EI1442" t="s">
        <v>3</v>
      </c>
      <c r="EJ1442">
        <v>2</v>
      </c>
      <c r="EK1442">
        <v>500002</v>
      </c>
      <c r="EL1442" t="s">
        <v>32</v>
      </c>
      <c r="EM1442" t="s">
        <v>33</v>
      </c>
      <c r="EO1442" t="s">
        <v>3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0</v>
      </c>
      <c r="EW1442">
        <v>0</v>
      </c>
      <c r="EX1442">
        <v>0</v>
      </c>
      <c r="FQ1442">
        <v>0</v>
      </c>
      <c r="FR1442">
        <f t="shared" si="1087"/>
        <v>0</v>
      </c>
      <c r="FS1442">
        <v>0</v>
      </c>
      <c r="FX1442">
        <v>0</v>
      </c>
      <c r="FY1442">
        <v>0</v>
      </c>
      <c r="GA1442" t="s">
        <v>3</v>
      </c>
      <c r="GD1442">
        <v>1</v>
      </c>
      <c r="GF1442">
        <v>-304821490</v>
      </c>
      <c r="GG1442">
        <v>2</v>
      </c>
      <c r="GH1442">
        <v>1</v>
      </c>
      <c r="GI1442">
        <v>-2</v>
      </c>
      <c r="GJ1442">
        <v>0</v>
      </c>
      <c r="GK1442">
        <v>0</v>
      </c>
      <c r="GL1442">
        <f t="shared" si="1088"/>
        <v>0</v>
      </c>
      <c r="GM1442">
        <f t="shared" si="1089"/>
        <v>0</v>
      </c>
      <c r="GN1442">
        <f t="shared" si="1090"/>
        <v>0</v>
      </c>
      <c r="GO1442">
        <f t="shared" si="1091"/>
        <v>0</v>
      </c>
      <c r="GP1442">
        <f t="shared" si="1092"/>
        <v>0</v>
      </c>
      <c r="GR1442">
        <v>0</v>
      </c>
      <c r="GS1442">
        <v>3</v>
      </c>
      <c r="GT1442">
        <v>0</v>
      </c>
      <c r="GU1442" t="s">
        <v>3</v>
      </c>
      <c r="GV1442">
        <f t="shared" si="1093"/>
        <v>0</v>
      </c>
      <c r="GW1442">
        <v>1</v>
      </c>
      <c r="GX1442">
        <f t="shared" si="1094"/>
        <v>0</v>
      </c>
      <c r="HA1442">
        <v>0</v>
      </c>
      <c r="HB1442">
        <v>0</v>
      </c>
      <c r="HC1442">
        <f t="shared" si="1095"/>
        <v>0</v>
      </c>
      <c r="HE1442" t="s">
        <v>3</v>
      </c>
      <c r="HF1442" t="s">
        <v>3</v>
      </c>
      <c r="IK1442">
        <v>0</v>
      </c>
    </row>
    <row r="1443" spans="1:245">
      <c r="A1443">
        <v>17</v>
      </c>
      <c r="B1443">
        <v>0</v>
      </c>
      <c r="C1443">
        <f>ROW(SmtRes!A1554)</f>
        <v>1554</v>
      </c>
      <c r="D1443">
        <f>ROW(EtalonRes!A1537)</f>
        <v>1537</v>
      </c>
      <c r="E1443" t="s">
        <v>34</v>
      </c>
      <c r="F1443" t="s">
        <v>318</v>
      </c>
      <c r="G1443" t="s">
        <v>319</v>
      </c>
      <c r="H1443" t="s">
        <v>194</v>
      </c>
      <c r="I1443">
        <f>ROUND(36.5/100,9)</f>
        <v>0.36499999999999999</v>
      </c>
      <c r="J1443">
        <v>0</v>
      </c>
      <c r="O1443">
        <f t="shared" si="1059"/>
        <v>10582.42</v>
      </c>
      <c r="P1443">
        <f t="shared" si="1060"/>
        <v>5753.87</v>
      </c>
      <c r="Q1443">
        <f t="shared" si="1061"/>
        <v>210.86</v>
      </c>
      <c r="R1443">
        <f t="shared" si="1062"/>
        <v>17.079999999999998</v>
      </c>
      <c r="S1443">
        <f t="shared" si="1063"/>
        <v>4617.6899999999996</v>
      </c>
      <c r="T1443">
        <f t="shared" si="1064"/>
        <v>0</v>
      </c>
      <c r="U1443">
        <f t="shared" si="1065"/>
        <v>16.3155</v>
      </c>
      <c r="V1443">
        <f t="shared" si="1066"/>
        <v>5.1100000000000007E-2</v>
      </c>
      <c r="W1443">
        <f t="shared" si="1067"/>
        <v>0</v>
      </c>
      <c r="X1443">
        <f t="shared" si="1068"/>
        <v>4356.68</v>
      </c>
      <c r="Y1443">
        <f t="shared" si="1069"/>
        <v>2363.73</v>
      </c>
      <c r="AA1443">
        <v>35806607</v>
      </c>
      <c r="AB1443">
        <f t="shared" si="1070"/>
        <v>4236.1000000000004</v>
      </c>
      <c r="AC1443">
        <f t="shared" si="1071"/>
        <v>3798.56</v>
      </c>
      <c r="AD1443">
        <f>ROUND((((ET1443)-(EU1443))+AE1443),2)</f>
        <v>56.25</v>
      </c>
      <c r="AE1443">
        <f t="shared" si="1072"/>
        <v>1.41</v>
      </c>
      <c r="AF1443">
        <f t="shared" si="1072"/>
        <v>381.29</v>
      </c>
      <c r="AG1443">
        <f t="shared" si="1073"/>
        <v>0</v>
      </c>
      <c r="AH1443">
        <f t="shared" si="1074"/>
        <v>44.7</v>
      </c>
      <c r="AI1443">
        <f t="shared" si="1074"/>
        <v>0.14000000000000001</v>
      </c>
      <c r="AJ1443">
        <f t="shared" si="1075"/>
        <v>0</v>
      </c>
      <c r="AK1443">
        <v>4236.1000000000004</v>
      </c>
      <c r="AL1443">
        <v>3798.56</v>
      </c>
      <c r="AM1443">
        <v>56.25</v>
      </c>
      <c r="AN1443">
        <v>1.41</v>
      </c>
      <c r="AO1443">
        <v>381.29</v>
      </c>
      <c r="AP1443">
        <v>0</v>
      </c>
      <c r="AQ1443">
        <v>44.7</v>
      </c>
      <c r="AR1443">
        <v>0.14000000000000001</v>
      </c>
      <c r="AS1443">
        <v>0</v>
      </c>
      <c r="AT1443">
        <v>94</v>
      </c>
      <c r="AU1443">
        <v>51</v>
      </c>
      <c r="AV1443">
        <v>1</v>
      </c>
      <c r="AW1443">
        <v>1</v>
      </c>
      <c r="AZ1443">
        <v>1</v>
      </c>
      <c r="BA1443">
        <v>33.18</v>
      </c>
      <c r="BB1443">
        <v>10.27</v>
      </c>
      <c r="BC1443">
        <v>4.1500000000000004</v>
      </c>
      <c r="BD1443" t="s">
        <v>3</v>
      </c>
      <c r="BE1443" t="s">
        <v>3</v>
      </c>
      <c r="BF1443" t="s">
        <v>3</v>
      </c>
      <c r="BG1443" t="s">
        <v>3</v>
      </c>
      <c r="BH1443">
        <v>0</v>
      </c>
      <c r="BI1443">
        <v>1</v>
      </c>
      <c r="BJ1443" t="s">
        <v>320</v>
      </c>
      <c r="BM1443">
        <v>11001</v>
      </c>
      <c r="BN1443">
        <v>0</v>
      </c>
      <c r="BO1443" t="s">
        <v>318</v>
      </c>
      <c r="BP1443">
        <v>1</v>
      </c>
      <c r="BQ1443">
        <v>2</v>
      </c>
      <c r="BR1443">
        <v>0</v>
      </c>
      <c r="BS1443">
        <v>33.18</v>
      </c>
      <c r="BT1443">
        <v>1</v>
      </c>
      <c r="BU1443">
        <v>1</v>
      </c>
      <c r="BV1443">
        <v>1</v>
      </c>
      <c r="BW1443">
        <v>1</v>
      </c>
      <c r="BX1443">
        <v>1</v>
      </c>
      <c r="BY1443" t="s">
        <v>3</v>
      </c>
      <c r="BZ1443">
        <v>123</v>
      </c>
      <c r="CA1443">
        <v>75</v>
      </c>
      <c r="CE1443">
        <v>0</v>
      </c>
      <c r="CF1443">
        <v>0</v>
      </c>
      <c r="CG1443">
        <v>0</v>
      </c>
      <c r="CM1443">
        <v>0</v>
      </c>
      <c r="CN1443" t="s">
        <v>3</v>
      </c>
      <c r="CO1443">
        <v>0</v>
      </c>
      <c r="CP1443">
        <f t="shared" si="1076"/>
        <v>10582.419999999998</v>
      </c>
      <c r="CQ1443">
        <f t="shared" si="1077"/>
        <v>15764.024000000001</v>
      </c>
      <c r="CR1443">
        <f t="shared" si="1078"/>
        <v>577.6875</v>
      </c>
      <c r="CS1443">
        <f t="shared" si="1079"/>
        <v>46.783799999999999</v>
      </c>
      <c r="CT1443">
        <f t="shared" si="1080"/>
        <v>12651.2022</v>
      </c>
      <c r="CU1443">
        <f t="shared" si="1081"/>
        <v>0</v>
      </c>
      <c r="CV1443">
        <f t="shared" si="1082"/>
        <v>44.7</v>
      </c>
      <c r="CW1443">
        <f t="shared" si="1083"/>
        <v>0.14000000000000001</v>
      </c>
      <c r="CX1443">
        <f t="shared" si="1084"/>
        <v>0</v>
      </c>
      <c r="CY1443">
        <f t="shared" si="1085"/>
        <v>4356.6837999999998</v>
      </c>
      <c r="CZ1443">
        <f t="shared" si="1086"/>
        <v>2363.7327</v>
      </c>
      <c r="DC1443" t="s">
        <v>3</v>
      </c>
      <c r="DD1443" t="s">
        <v>3</v>
      </c>
      <c r="DE1443" t="s">
        <v>3</v>
      </c>
      <c r="DF1443" t="s">
        <v>3</v>
      </c>
      <c r="DG1443" t="s">
        <v>3</v>
      </c>
      <c r="DH1443" t="s">
        <v>3</v>
      </c>
      <c r="DI1443" t="s">
        <v>3</v>
      </c>
      <c r="DJ1443" t="s">
        <v>3</v>
      </c>
      <c r="DK1443" t="s">
        <v>3</v>
      </c>
      <c r="DL1443" t="s">
        <v>3</v>
      </c>
      <c r="DM1443" t="s">
        <v>3</v>
      </c>
      <c r="DN1443">
        <v>0</v>
      </c>
      <c r="DO1443">
        <v>0</v>
      </c>
      <c r="DP1443">
        <v>1</v>
      </c>
      <c r="DQ1443">
        <v>1</v>
      </c>
      <c r="DU1443">
        <v>1013</v>
      </c>
      <c r="DV1443" t="s">
        <v>194</v>
      </c>
      <c r="DW1443" t="s">
        <v>194</v>
      </c>
      <c r="DX1443">
        <v>1</v>
      </c>
      <c r="DZ1443" t="s">
        <v>3</v>
      </c>
      <c r="EA1443" t="s">
        <v>3</v>
      </c>
      <c r="EB1443" t="s">
        <v>3</v>
      </c>
      <c r="EC1443" t="s">
        <v>3</v>
      </c>
      <c r="EE1443">
        <v>29085511</v>
      </c>
      <c r="EF1443">
        <v>2</v>
      </c>
      <c r="EG1443" t="s">
        <v>145</v>
      </c>
      <c r="EH1443">
        <v>0</v>
      </c>
      <c r="EI1443" t="s">
        <v>3</v>
      </c>
      <c r="EJ1443">
        <v>1</v>
      </c>
      <c r="EK1443">
        <v>11001</v>
      </c>
      <c r="EL1443" t="s">
        <v>22</v>
      </c>
      <c r="EM1443" t="s">
        <v>196</v>
      </c>
      <c r="EO1443" t="s">
        <v>3</v>
      </c>
      <c r="EQ1443">
        <v>0</v>
      </c>
      <c r="ER1443">
        <v>4236.1000000000004</v>
      </c>
      <c r="ES1443">
        <v>3798.56</v>
      </c>
      <c r="ET1443">
        <v>56.25</v>
      </c>
      <c r="EU1443">
        <v>1.41</v>
      </c>
      <c r="EV1443">
        <v>381.29</v>
      </c>
      <c r="EW1443">
        <v>44.7</v>
      </c>
      <c r="EX1443">
        <v>0.14000000000000001</v>
      </c>
      <c r="EY1443">
        <v>0</v>
      </c>
      <c r="FQ1443">
        <v>0</v>
      </c>
      <c r="FR1443">
        <f t="shared" si="1087"/>
        <v>0</v>
      </c>
      <c r="FS1443">
        <v>0</v>
      </c>
      <c r="FT1443" t="s">
        <v>148</v>
      </c>
      <c r="FU1443" t="s">
        <v>24</v>
      </c>
      <c r="FV1443" t="s">
        <v>24</v>
      </c>
      <c r="FW1443" t="s">
        <v>25</v>
      </c>
      <c r="FX1443">
        <v>110.7</v>
      </c>
      <c r="FY1443">
        <v>63.75</v>
      </c>
      <c r="GA1443" t="s">
        <v>3</v>
      </c>
      <c r="GD1443">
        <v>1</v>
      </c>
      <c r="GF1443">
        <v>-169318418</v>
      </c>
      <c r="GG1443">
        <v>2</v>
      </c>
      <c r="GH1443">
        <v>1</v>
      </c>
      <c r="GI1443">
        <v>2</v>
      </c>
      <c r="GJ1443">
        <v>0</v>
      </c>
      <c r="GK1443">
        <v>0</v>
      </c>
      <c r="GL1443">
        <f t="shared" si="1088"/>
        <v>0</v>
      </c>
      <c r="GM1443">
        <f t="shared" si="1089"/>
        <v>17302.830000000002</v>
      </c>
      <c r="GN1443">
        <f t="shared" si="1090"/>
        <v>17302.830000000002</v>
      </c>
      <c r="GO1443">
        <f t="shared" si="1091"/>
        <v>0</v>
      </c>
      <c r="GP1443">
        <f t="shared" si="1092"/>
        <v>0</v>
      </c>
      <c r="GR1443">
        <v>0</v>
      </c>
      <c r="GS1443">
        <v>3</v>
      </c>
      <c r="GT1443">
        <v>0</v>
      </c>
      <c r="GU1443" t="s">
        <v>3</v>
      </c>
      <c r="GV1443">
        <f t="shared" si="1093"/>
        <v>0</v>
      </c>
      <c r="GW1443">
        <v>1</v>
      </c>
      <c r="GX1443">
        <f t="shared" si="1094"/>
        <v>0</v>
      </c>
      <c r="HA1443">
        <v>0</v>
      </c>
      <c r="HB1443">
        <v>0</v>
      </c>
      <c r="HC1443">
        <f t="shared" si="1095"/>
        <v>0</v>
      </c>
      <c r="HE1443" t="s">
        <v>3</v>
      </c>
      <c r="HF1443" t="s">
        <v>3</v>
      </c>
      <c r="IK1443">
        <v>0</v>
      </c>
    </row>
    <row r="1444" spans="1:245">
      <c r="A1444">
        <v>17</v>
      </c>
      <c r="B1444">
        <v>0</v>
      </c>
      <c r="C1444">
        <f>ROW(SmtRes!A1562)</f>
        <v>1562</v>
      </c>
      <c r="D1444">
        <f>ROW(EtalonRes!A1545)</f>
        <v>1545</v>
      </c>
      <c r="E1444" t="s">
        <v>39</v>
      </c>
      <c r="F1444" t="s">
        <v>197</v>
      </c>
      <c r="G1444" t="s">
        <v>198</v>
      </c>
      <c r="H1444" t="s">
        <v>37</v>
      </c>
      <c r="I1444">
        <f>ROUND(36.5/100,9)</f>
        <v>0.36499999999999999</v>
      </c>
      <c r="J1444">
        <v>0</v>
      </c>
      <c r="O1444">
        <f t="shared" si="1059"/>
        <v>21859.13</v>
      </c>
      <c r="P1444">
        <f t="shared" si="1060"/>
        <v>15173.94</v>
      </c>
      <c r="Q1444">
        <f t="shared" si="1061"/>
        <v>412.57</v>
      </c>
      <c r="R1444">
        <f t="shared" si="1062"/>
        <v>94.83</v>
      </c>
      <c r="S1444">
        <f t="shared" si="1063"/>
        <v>6272.62</v>
      </c>
      <c r="T1444">
        <f t="shared" si="1064"/>
        <v>0</v>
      </c>
      <c r="U1444">
        <f t="shared" si="1065"/>
        <v>22.162800000000001</v>
      </c>
      <c r="V1444">
        <f t="shared" si="1066"/>
        <v>0.21169999999999997</v>
      </c>
      <c r="W1444">
        <f t="shared" si="1067"/>
        <v>0</v>
      </c>
      <c r="X1444">
        <f t="shared" si="1068"/>
        <v>5985.4</v>
      </c>
      <c r="Y1444">
        <f t="shared" si="1069"/>
        <v>3247.4</v>
      </c>
      <c r="AA1444">
        <v>35806607</v>
      </c>
      <c r="AB1444">
        <f t="shared" si="1070"/>
        <v>6972.36</v>
      </c>
      <c r="AC1444">
        <f t="shared" si="1071"/>
        <v>6356.64</v>
      </c>
      <c r="AD1444">
        <f>ROUND((((ET1444)-(EU1444))+AE1444),2)</f>
        <v>97.78</v>
      </c>
      <c r="AE1444">
        <f t="shared" si="1072"/>
        <v>7.83</v>
      </c>
      <c r="AF1444">
        <f t="shared" si="1072"/>
        <v>517.94000000000005</v>
      </c>
      <c r="AG1444">
        <f t="shared" si="1073"/>
        <v>0</v>
      </c>
      <c r="AH1444">
        <f t="shared" si="1074"/>
        <v>60.72</v>
      </c>
      <c r="AI1444">
        <f t="shared" si="1074"/>
        <v>0.57999999999999996</v>
      </c>
      <c r="AJ1444">
        <f t="shared" si="1075"/>
        <v>0</v>
      </c>
      <c r="AK1444">
        <v>6972.36</v>
      </c>
      <c r="AL1444">
        <v>6356.64</v>
      </c>
      <c r="AM1444">
        <v>97.78</v>
      </c>
      <c r="AN1444">
        <v>7.83</v>
      </c>
      <c r="AO1444">
        <v>517.94000000000005</v>
      </c>
      <c r="AP1444">
        <v>0</v>
      </c>
      <c r="AQ1444">
        <v>60.72</v>
      </c>
      <c r="AR1444">
        <v>0.57999999999999996</v>
      </c>
      <c r="AS1444">
        <v>0</v>
      </c>
      <c r="AT1444">
        <v>94</v>
      </c>
      <c r="AU1444">
        <v>51</v>
      </c>
      <c r="AV1444">
        <v>1</v>
      </c>
      <c r="AW1444">
        <v>1</v>
      </c>
      <c r="AZ1444">
        <v>1</v>
      </c>
      <c r="BA1444">
        <v>33.18</v>
      </c>
      <c r="BB1444">
        <v>11.56</v>
      </c>
      <c r="BC1444">
        <v>6.54</v>
      </c>
      <c r="BD1444" t="s">
        <v>3</v>
      </c>
      <c r="BE1444" t="s">
        <v>3</v>
      </c>
      <c r="BF1444" t="s">
        <v>3</v>
      </c>
      <c r="BG1444" t="s">
        <v>3</v>
      </c>
      <c r="BH1444">
        <v>0</v>
      </c>
      <c r="BI1444">
        <v>1</v>
      </c>
      <c r="BJ1444" t="s">
        <v>199</v>
      </c>
      <c r="BM1444">
        <v>11001</v>
      </c>
      <c r="BN1444">
        <v>0</v>
      </c>
      <c r="BO1444" t="s">
        <v>197</v>
      </c>
      <c r="BP1444">
        <v>1</v>
      </c>
      <c r="BQ1444">
        <v>2</v>
      </c>
      <c r="BR1444">
        <v>0</v>
      </c>
      <c r="BS1444">
        <v>33.18</v>
      </c>
      <c r="BT1444">
        <v>1</v>
      </c>
      <c r="BU1444">
        <v>1</v>
      </c>
      <c r="BV1444">
        <v>1</v>
      </c>
      <c r="BW1444">
        <v>1</v>
      </c>
      <c r="BX1444">
        <v>1</v>
      </c>
      <c r="BY1444" t="s">
        <v>3</v>
      </c>
      <c r="BZ1444">
        <v>123</v>
      </c>
      <c r="CA1444">
        <v>75</v>
      </c>
      <c r="CE1444">
        <v>0</v>
      </c>
      <c r="CF1444">
        <v>0</v>
      </c>
      <c r="CG1444">
        <v>0</v>
      </c>
      <c r="CM1444">
        <v>0</v>
      </c>
      <c r="CN1444" t="s">
        <v>3</v>
      </c>
      <c r="CO1444">
        <v>0</v>
      </c>
      <c r="CP1444">
        <f t="shared" si="1076"/>
        <v>21859.13</v>
      </c>
      <c r="CQ1444">
        <f t="shared" si="1077"/>
        <v>41572.425600000002</v>
      </c>
      <c r="CR1444">
        <f t="shared" si="1078"/>
        <v>1130.3368</v>
      </c>
      <c r="CS1444">
        <f t="shared" si="1079"/>
        <v>259.79939999999999</v>
      </c>
      <c r="CT1444">
        <f t="shared" si="1080"/>
        <v>17185.249200000002</v>
      </c>
      <c r="CU1444">
        <f t="shared" si="1081"/>
        <v>0</v>
      </c>
      <c r="CV1444">
        <f t="shared" si="1082"/>
        <v>60.72</v>
      </c>
      <c r="CW1444">
        <f t="shared" si="1083"/>
        <v>0.57999999999999996</v>
      </c>
      <c r="CX1444">
        <f t="shared" si="1084"/>
        <v>0</v>
      </c>
      <c r="CY1444">
        <f t="shared" si="1085"/>
        <v>5985.4029999999993</v>
      </c>
      <c r="CZ1444">
        <f t="shared" si="1086"/>
        <v>3247.3995</v>
      </c>
      <c r="DC1444" t="s">
        <v>3</v>
      </c>
      <c r="DD1444" t="s">
        <v>3</v>
      </c>
      <c r="DE1444" t="s">
        <v>3</v>
      </c>
      <c r="DF1444" t="s">
        <v>3</v>
      </c>
      <c r="DG1444" t="s">
        <v>3</v>
      </c>
      <c r="DH1444" t="s">
        <v>3</v>
      </c>
      <c r="DI1444" t="s">
        <v>3</v>
      </c>
      <c r="DJ1444" t="s">
        <v>3</v>
      </c>
      <c r="DK1444" t="s">
        <v>3</v>
      </c>
      <c r="DL1444" t="s">
        <v>3</v>
      </c>
      <c r="DM1444" t="s">
        <v>3</v>
      </c>
      <c r="DN1444">
        <v>0</v>
      </c>
      <c r="DO1444">
        <v>0</v>
      </c>
      <c r="DP1444">
        <v>1</v>
      </c>
      <c r="DQ1444">
        <v>1</v>
      </c>
      <c r="DU1444">
        <v>1013</v>
      </c>
      <c r="DV1444" t="s">
        <v>37</v>
      </c>
      <c r="DW1444" t="s">
        <v>37</v>
      </c>
      <c r="DX1444">
        <v>1</v>
      </c>
      <c r="DZ1444" t="s">
        <v>3</v>
      </c>
      <c r="EA1444" t="s">
        <v>3</v>
      </c>
      <c r="EB1444" t="s">
        <v>3</v>
      </c>
      <c r="EC1444" t="s">
        <v>3</v>
      </c>
      <c r="EE1444">
        <v>29085511</v>
      </c>
      <c r="EF1444">
        <v>2</v>
      </c>
      <c r="EG1444" t="s">
        <v>145</v>
      </c>
      <c r="EH1444">
        <v>0</v>
      </c>
      <c r="EI1444" t="s">
        <v>3</v>
      </c>
      <c r="EJ1444">
        <v>1</v>
      </c>
      <c r="EK1444">
        <v>11001</v>
      </c>
      <c r="EL1444" t="s">
        <v>22</v>
      </c>
      <c r="EM1444" t="s">
        <v>196</v>
      </c>
      <c r="EO1444" t="s">
        <v>3</v>
      </c>
      <c r="EQ1444">
        <v>0</v>
      </c>
      <c r="ER1444">
        <v>6972.36</v>
      </c>
      <c r="ES1444">
        <v>6356.64</v>
      </c>
      <c r="ET1444">
        <v>97.78</v>
      </c>
      <c r="EU1444">
        <v>7.83</v>
      </c>
      <c r="EV1444">
        <v>517.94000000000005</v>
      </c>
      <c r="EW1444">
        <v>60.72</v>
      </c>
      <c r="EX1444">
        <v>0.57999999999999996</v>
      </c>
      <c r="EY1444">
        <v>0</v>
      </c>
      <c r="FQ1444">
        <v>0</v>
      </c>
      <c r="FR1444">
        <f t="shared" si="1087"/>
        <v>0</v>
      </c>
      <c r="FS1444">
        <v>0</v>
      </c>
      <c r="FT1444" t="s">
        <v>148</v>
      </c>
      <c r="FU1444" t="s">
        <v>24</v>
      </c>
      <c r="FV1444" t="s">
        <v>24</v>
      </c>
      <c r="FW1444" t="s">
        <v>25</v>
      </c>
      <c r="FX1444">
        <v>110.7</v>
      </c>
      <c r="FY1444">
        <v>63.75</v>
      </c>
      <c r="GA1444" t="s">
        <v>3</v>
      </c>
      <c r="GD1444">
        <v>1</v>
      </c>
      <c r="GF1444">
        <v>1837524583</v>
      </c>
      <c r="GG1444">
        <v>2</v>
      </c>
      <c r="GH1444">
        <v>1</v>
      </c>
      <c r="GI1444">
        <v>2</v>
      </c>
      <c r="GJ1444">
        <v>0</v>
      </c>
      <c r="GK1444">
        <v>0</v>
      </c>
      <c r="GL1444">
        <f t="shared" si="1088"/>
        <v>0</v>
      </c>
      <c r="GM1444">
        <f t="shared" si="1089"/>
        <v>31091.93</v>
      </c>
      <c r="GN1444">
        <f t="shared" si="1090"/>
        <v>31091.93</v>
      </c>
      <c r="GO1444">
        <f t="shared" si="1091"/>
        <v>0</v>
      </c>
      <c r="GP1444">
        <f t="shared" si="1092"/>
        <v>0</v>
      </c>
      <c r="GR1444">
        <v>0</v>
      </c>
      <c r="GS1444">
        <v>3</v>
      </c>
      <c r="GT1444">
        <v>0</v>
      </c>
      <c r="GU1444" t="s">
        <v>3</v>
      </c>
      <c r="GV1444">
        <f t="shared" si="1093"/>
        <v>0</v>
      </c>
      <c r="GW1444">
        <v>1</v>
      </c>
      <c r="GX1444">
        <f t="shared" si="1094"/>
        <v>0</v>
      </c>
      <c r="HA1444">
        <v>0</v>
      </c>
      <c r="HB1444">
        <v>0</v>
      </c>
      <c r="HC1444">
        <f t="shared" si="1095"/>
        <v>0</v>
      </c>
      <c r="HE1444" t="s">
        <v>3</v>
      </c>
      <c r="HF1444" t="s">
        <v>3</v>
      </c>
      <c r="IK1444">
        <v>0</v>
      </c>
    </row>
    <row r="1445" spans="1:245">
      <c r="A1445">
        <v>17</v>
      </c>
      <c r="B1445">
        <v>0</v>
      </c>
      <c r="C1445">
        <f>ROW(SmtRes!A1569)</f>
        <v>1569</v>
      </c>
      <c r="D1445">
        <f>ROW(EtalonRes!A1552)</f>
        <v>1552</v>
      </c>
      <c r="E1445" t="s">
        <v>44</v>
      </c>
      <c r="F1445" t="s">
        <v>200</v>
      </c>
      <c r="G1445" t="s">
        <v>201</v>
      </c>
      <c r="H1445" t="s">
        <v>194</v>
      </c>
      <c r="I1445">
        <f>ROUND(36.5/100,9)</f>
        <v>0.36499999999999999</v>
      </c>
      <c r="J1445">
        <v>0</v>
      </c>
      <c r="O1445">
        <f t="shared" si="1059"/>
        <v>18073.09</v>
      </c>
      <c r="P1445">
        <f t="shared" si="1060"/>
        <v>13491.85</v>
      </c>
      <c r="Q1445">
        <f t="shared" si="1061"/>
        <v>1488.29</v>
      </c>
      <c r="R1445">
        <f t="shared" si="1062"/>
        <v>816.26</v>
      </c>
      <c r="S1445">
        <f t="shared" si="1063"/>
        <v>3092.95</v>
      </c>
      <c r="T1445">
        <f t="shared" si="1064"/>
        <v>0</v>
      </c>
      <c r="U1445">
        <f t="shared" si="1065"/>
        <v>11.4099</v>
      </c>
      <c r="V1445">
        <f t="shared" si="1066"/>
        <v>2.4455</v>
      </c>
      <c r="W1445">
        <f t="shared" si="1067"/>
        <v>0</v>
      </c>
      <c r="X1445">
        <f t="shared" si="1068"/>
        <v>3674.66</v>
      </c>
      <c r="Y1445">
        <f t="shared" si="1069"/>
        <v>1993.7</v>
      </c>
      <c r="AA1445">
        <v>35806607</v>
      </c>
      <c r="AB1445">
        <f t="shared" si="1070"/>
        <v>6214.53</v>
      </c>
      <c r="AC1445">
        <f t="shared" si="1071"/>
        <v>5583.68</v>
      </c>
      <c r="AD1445">
        <f>ROUND((((ET1445)-(EU1445))+AE1445),2)</f>
        <v>375.46</v>
      </c>
      <c r="AE1445">
        <f t="shared" si="1072"/>
        <v>67.400000000000006</v>
      </c>
      <c r="AF1445">
        <f t="shared" si="1072"/>
        <v>255.39</v>
      </c>
      <c r="AG1445">
        <f t="shared" si="1073"/>
        <v>0</v>
      </c>
      <c r="AH1445">
        <f t="shared" si="1074"/>
        <v>31.26</v>
      </c>
      <c r="AI1445">
        <f t="shared" si="1074"/>
        <v>6.7</v>
      </c>
      <c r="AJ1445">
        <f t="shared" si="1075"/>
        <v>0</v>
      </c>
      <c r="AK1445">
        <v>6214.53</v>
      </c>
      <c r="AL1445">
        <v>5583.68</v>
      </c>
      <c r="AM1445">
        <v>375.46</v>
      </c>
      <c r="AN1445">
        <v>67.400000000000006</v>
      </c>
      <c r="AO1445">
        <v>255.39</v>
      </c>
      <c r="AP1445">
        <v>0</v>
      </c>
      <c r="AQ1445">
        <v>31.26</v>
      </c>
      <c r="AR1445">
        <v>6.7</v>
      </c>
      <c r="AS1445">
        <v>0</v>
      </c>
      <c r="AT1445">
        <v>94</v>
      </c>
      <c r="AU1445">
        <v>51</v>
      </c>
      <c r="AV1445">
        <v>1</v>
      </c>
      <c r="AW1445">
        <v>1</v>
      </c>
      <c r="AZ1445">
        <v>1</v>
      </c>
      <c r="BA1445">
        <v>33.18</v>
      </c>
      <c r="BB1445">
        <v>10.86</v>
      </c>
      <c r="BC1445">
        <v>6.62</v>
      </c>
      <c r="BD1445" t="s">
        <v>3</v>
      </c>
      <c r="BE1445" t="s">
        <v>3</v>
      </c>
      <c r="BF1445" t="s">
        <v>3</v>
      </c>
      <c r="BG1445" t="s">
        <v>3</v>
      </c>
      <c r="BH1445">
        <v>0</v>
      </c>
      <c r="BI1445">
        <v>1</v>
      </c>
      <c r="BJ1445" t="s">
        <v>202</v>
      </c>
      <c r="BM1445">
        <v>11001</v>
      </c>
      <c r="BN1445">
        <v>0</v>
      </c>
      <c r="BO1445" t="s">
        <v>200</v>
      </c>
      <c r="BP1445">
        <v>1</v>
      </c>
      <c r="BQ1445">
        <v>2</v>
      </c>
      <c r="BR1445">
        <v>0</v>
      </c>
      <c r="BS1445">
        <v>33.18</v>
      </c>
      <c r="BT1445">
        <v>1</v>
      </c>
      <c r="BU1445">
        <v>1</v>
      </c>
      <c r="BV1445">
        <v>1</v>
      </c>
      <c r="BW1445">
        <v>1</v>
      </c>
      <c r="BX1445">
        <v>1</v>
      </c>
      <c r="BY1445" t="s">
        <v>3</v>
      </c>
      <c r="BZ1445">
        <v>123</v>
      </c>
      <c r="CA1445">
        <v>75</v>
      </c>
      <c r="CE1445">
        <v>0</v>
      </c>
      <c r="CF1445">
        <v>0</v>
      </c>
      <c r="CG1445">
        <v>0</v>
      </c>
      <c r="CM1445">
        <v>0</v>
      </c>
      <c r="CN1445" t="s">
        <v>3</v>
      </c>
      <c r="CO1445">
        <v>0</v>
      </c>
      <c r="CP1445">
        <f t="shared" si="1076"/>
        <v>18073.09</v>
      </c>
      <c r="CQ1445">
        <f t="shared" si="1077"/>
        <v>36963.961600000002</v>
      </c>
      <c r="CR1445">
        <f t="shared" si="1078"/>
        <v>4077.4955999999997</v>
      </c>
      <c r="CS1445">
        <f t="shared" si="1079"/>
        <v>2236.3320000000003</v>
      </c>
      <c r="CT1445">
        <f t="shared" si="1080"/>
        <v>8473.8401999999987</v>
      </c>
      <c r="CU1445">
        <f t="shared" si="1081"/>
        <v>0</v>
      </c>
      <c r="CV1445">
        <f t="shared" si="1082"/>
        <v>31.26</v>
      </c>
      <c r="CW1445">
        <f t="shared" si="1083"/>
        <v>6.7</v>
      </c>
      <c r="CX1445">
        <f t="shared" si="1084"/>
        <v>0</v>
      </c>
      <c r="CY1445">
        <f t="shared" si="1085"/>
        <v>3674.6574000000001</v>
      </c>
      <c r="CZ1445">
        <f t="shared" si="1086"/>
        <v>1993.6970999999999</v>
      </c>
      <c r="DC1445" t="s">
        <v>3</v>
      </c>
      <c r="DD1445" t="s">
        <v>3</v>
      </c>
      <c r="DE1445" t="s">
        <v>3</v>
      </c>
      <c r="DF1445" t="s">
        <v>3</v>
      </c>
      <c r="DG1445" t="s">
        <v>3</v>
      </c>
      <c r="DH1445" t="s">
        <v>3</v>
      </c>
      <c r="DI1445" t="s">
        <v>3</v>
      </c>
      <c r="DJ1445" t="s">
        <v>3</v>
      </c>
      <c r="DK1445" t="s">
        <v>3</v>
      </c>
      <c r="DL1445" t="s">
        <v>3</v>
      </c>
      <c r="DM1445" t="s">
        <v>3</v>
      </c>
      <c r="DN1445">
        <v>0</v>
      </c>
      <c r="DO1445">
        <v>0</v>
      </c>
      <c r="DP1445">
        <v>1</v>
      </c>
      <c r="DQ1445">
        <v>1</v>
      </c>
      <c r="DU1445">
        <v>1013</v>
      </c>
      <c r="DV1445" t="s">
        <v>194</v>
      </c>
      <c r="DW1445" t="s">
        <v>194</v>
      </c>
      <c r="DX1445">
        <v>1</v>
      </c>
      <c r="DZ1445" t="s">
        <v>3</v>
      </c>
      <c r="EA1445" t="s">
        <v>3</v>
      </c>
      <c r="EB1445" t="s">
        <v>3</v>
      </c>
      <c r="EC1445" t="s">
        <v>3</v>
      </c>
      <c r="EE1445">
        <v>29085511</v>
      </c>
      <c r="EF1445">
        <v>2</v>
      </c>
      <c r="EG1445" t="s">
        <v>145</v>
      </c>
      <c r="EH1445">
        <v>0</v>
      </c>
      <c r="EI1445" t="s">
        <v>3</v>
      </c>
      <c r="EJ1445">
        <v>1</v>
      </c>
      <c r="EK1445">
        <v>11001</v>
      </c>
      <c r="EL1445" t="s">
        <v>22</v>
      </c>
      <c r="EM1445" t="s">
        <v>196</v>
      </c>
      <c r="EO1445" t="s">
        <v>3</v>
      </c>
      <c r="EQ1445">
        <v>0</v>
      </c>
      <c r="ER1445">
        <v>6214.53</v>
      </c>
      <c r="ES1445">
        <v>5583.68</v>
      </c>
      <c r="ET1445">
        <v>375.46</v>
      </c>
      <c r="EU1445">
        <v>67.400000000000006</v>
      </c>
      <c r="EV1445">
        <v>255.39</v>
      </c>
      <c r="EW1445">
        <v>31.26</v>
      </c>
      <c r="EX1445">
        <v>6.7</v>
      </c>
      <c r="EY1445">
        <v>0</v>
      </c>
      <c r="FQ1445">
        <v>0</v>
      </c>
      <c r="FR1445">
        <f t="shared" si="1087"/>
        <v>0</v>
      </c>
      <c r="FS1445">
        <v>0</v>
      </c>
      <c r="FT1445" t="s">
        <v>148</v>
      </c>
      <c r="FU1445" t="s">
        <v>24</v>
      </c>
      <c r="FV1445" t="s">
        <v>24</v>
      </c>
      <c r="FW1445" t="s">
        <v>25</v>
      </c>
      <c r="FX1445">
        <v>110.7</v>
      </c>
      <c r="FY1445">
        <v>63.75</v>
      </c>
      <c r="GA1445" t="s">
        <v>3</v>
      </c>
      <c r="GD1445">
        <v>1</v>
      </c>
      <c r="GF1445">
        <v>1220877284</v>
      </c>
      <c r="GG1445">
        <v>2</v>
      </c>
      <c r="GH1445">
        <v>1</v>
      </c>
      <c r="GI1445">
        <v>2</v>
      </c>
      <c r="GJ1445">
        <v>0</v>
      </c>
      <c r="GK1445">
        <v>0</v>
      </c>
      <c r="GL1445">
        <f t="shared" si="1088"/>
        <v>0</v>
      </c>
      <c r="GM1445">
        <f t="shared" si="1089"/>
        <v>23741.45</v>
      </c>
      <c r="GN1445">
        <f t="shared" si="1090"/>
        <v>23741.45</v>
      </c>
      <c r="GO1445">
        <f t="shared" si="1091"/>
        <v>0</v>
      </c>
      <c r="GP1445">
        <f t="shared" si="1092"/>
        <v>0</v>
      </c>
      <c r="GR1445">
        <v>0</v>
      </c>
      <c r="GS1445">
        <v>3</v>
      </c>
      <c r="GT1445">
        <v>0</v>
      </c>
      <c r="GU1445" t="s">
        <v>3</v>
      </c>
      <c r="GV1445">
        <f t="shared" si="1093"/>
        <v>0</v>
      </c>
      <c r="GW1445">
        <v>1</v>
      </c>
      <c r="GX1445">
        <f t="shared" si="1094"/>
        <v>0</v>
      </c>
      <c r="HA1445">
        <v>0</v>
      </c>
      <c r="HB1445">
        <v>0</v>
      </c>
      <c r="HC1445">
        <f t="shared" si="1095"/>
        <v>0</v>
      </c>
      <c r="HE1445" t="s">
        <v>3</v>
      </c>
      <c r="HF1445" t="s">
        <v>3</v>
      </c>
      <c r="IK1445">
        <v>0</v>
      </c>
    </row>
    <row r="1446" spans="1:245">
      <c r="A1446">
        <v>17</v>
      </c>
      <c r="B1446">
        <v>0</v>
      </c>
      <c r="C1446">
        <f>ROW(SmtRes!A1577)</f>
        <v>1577</v>
      </c>
      <c r="D1446">
        <f>ROW(EtalonRes!A1559)</f>
        <v>1559</v>
      </c>
      <c r="E1446" t="s">
        <v>52</v>
      </c>
      <c r="F1446" t="s">
        <v>307</v>
      </c>
      <c r="G1446" t="s">
        <v>308</v>
      </c>
      <c r="H1446" t="s">
        <v>174</v>
      </c>
      <c r="I1446">
        <f>ROUND(2/100,9)</f>
        <v>0.02</v>
      </c>
      <c r="J1446">
        <v>0</v>
      </c>
      <c r="O1446">
        <f t="shared" si="1059"/>
        <v>2655.95</v>
      </c>
      <c r="P1446">
        <f t="shared" si="1060"/>
        <v>2082.37</v>
      </c>
      <c r="Q1446">
        <f t="shared" si="1061"/>
        <v>85.75</v>
      </c>
      <c r="R1446">
        <f t="shared" si="1062"/>
        <v>15.35</v>
      </c>
      <c r="S1446">
        <f t="shared" si="1063"/>
        <v>487.83</v>
      </c>
      <c r="T1446">
        <f t="shared" si="1064"/>
        <v>0</v>
      </c>
      <c r="U1446">
        <f t="shared" si="1065"/>
        <v>1.6822199999999998</v>
      </c>
      <c r="V1446">
        <f t="shared" si="1066"/>
        <v>3.4250000000000003E-2</v>
      </c>
      <c r="W1446">
        <f t="shared" si="1067"/>
        <v>0</v>
      </c>
      <c r="X1446">
        <f t="shared" si="1068"/>
        <v>452.86</v>
      </c>
      <c r="Y1446">
        <f t="shared" si="1069"/>
        <v>216.37</v>
      </c>
      <c r="AA1446">
        <v>35806607</v>
      </c>
      <c r="AB1446">
        <f t="shared" si="1070"/>
        <v>21892.13</v>
      </c>
      <c r="AC1446">
        <f t="shared" si="1071"/>
        <v>20740.73</v>
      </c>
      <c r="AD1446">
        <f>ROUND(((((ET1446*1.25))-((EU1446*1.25)))+AE1446),2)</f>
        <v>416.27</v>
      </c>
      <c r="AE1446">
        <f>ROUND(((EU1446*1.25)),2)</f>
        <v>23.13</v>
      </c>
      <c r="AF1446">
        <f>ROUND(((EV1446*1.15)),2)</f>
        <v>735.13</v>
      </c>
      <c r="AG1446">
        <f t="shared" si="1073"/>
        <v>0</v>
      </c>
      <c r="AH1446">
        <f>((EW1446*1.15))</f>
        <v>84.11099999999999</v>
      </c>
      <c r="AI1446">
        <f>((EX1446*1.25))</f>
        <v>1.7125000000000001</v>
      </c>
      <c r="AJ1446">
        <f t="shared" si="1075"/>
        <v>0</v>
      </c>
      <c r="AK1446">
        <v>21712.98</v>
      </c>
      <c r="AL1446">
        <v>20740.73</v>
      </c>
      <c r="AM1446">
        <v>333.01</v>
      </c>
      <c r="AN1446">
        <v>18.5</v>
      </c>
      <c r="AO1446">
        <v>639.24</v>
      </c>
      <c r="AP1446">
        <v>0</v>
      </c>
      <c r="AQ1446">
        <v>73.14</v>
      </c>
      <c r="AR1446">
        <v>1.37</v>
      </c>
      <c r="AS1446">
        <v>0</v>
      </c>
      <c r="AT1446">
        <v>90</v>
      </c>
      <c r="AU1446">
        <v>43</v>
      </c>
      <c r="AV1446">
        <v>1</v>
      </c>
      <c r="AW1446">
        <v>1</v>
      </c>
      <c r="AZ1446">
        <v>1</v>
      </c>
      <c r="BA1446">
        <v>33.18</v>
      </c>
      <c r="BB1446">
        <v>10.3</v>
      </c>
      <c r="BC1446">
        <v>5.0199999999999996</v>
      </c>
      <c r="BD1446" t="s">
        <v>3</v>
      </c>
      <c r="BE1446" t="s">
        <v>3</v>
      </c>
      <c r="BF1446" t="s">
        <v>3</v>
      </c>
      <c r="BG1446" t="s">
        <v>3</v>
      </c>
      <c r="BH1446">
        <v>0</v>
      </c>
      <c r="BI1446">
        <v>1</v>
      </c>
      <c r="BJ1446" t="s">
        <v>309</v>
      </c>
      <c r="BM1446">
        <v>10001</v>
      </c>
      <c r="BN1446">
        <v>0</v>
      </c>
      <c r="BO1446" t="s">
        <v>307</v>
      </c>
      <c r="BP1446">
        <v>1</v>
      </c>
      <c r="BQ1446">
        <v>2</v>
      </c>
      <c r="BR1446">
        <v>0</v>
      </c>
      <c r="BS1446">
        <v>33.18</v>
      </c>
      <c r="BT1446">
        <v>1</v>
      </c>
      <c r="BU1446">
        <v>1</v>
      </c>
      <c r="BV1446">
        <v>1</v>
      </c>
      <c r="BW1446">
        <v>1</v>
      </c>
      <c r="BX1446">
        <v>1</v>
      </c>
      <c r="BY1446" t="s">
        <v>3</v>
      </c>
      <c r="BZ1446">
        <v>118</v>
      </c>
      <c r="CA1446">
        <v>63</v>
      </c>
      <c r="CE1446">
        <v>0</v>
      </c>
      <c r="CF1446">
        <v>0</v>
      </c>
      <c r="CG1446">
        <v>0</v>
      </c>
      <c r="CM1446">
        <v>0</v>
      </c>
      <c r="CN1446" t="s">
        <v>3</v>
      </c>
      <c r="CO1446">
        <v>0</v>
      </c>
      <c r="CP1446">
        <f t="shared" si="1076"/>
        <v>2655.95</v>
      </c>
      <c r="CQ1446">
        <f t="shared" si="1077"/>
        <v>104118.46459999999</v>
      </c>
      <c r="CR1446">
        <f t="shared" si="1078"/>
        <v>4287.5810000000001</v>
      </c>
      <c r="CS1446">
        <f t="shared" si="1079"/>
        <v>767.45339999999999</v>
      </c>
      <c r="CT1446">
        <f t="shared" si="1080"/>
        <v>24391.613399999998</v>
      </c>
      <c r="CU1446">
        <f t="shared" si="1081"/>
        <v>0</v>
      </c>
      <c r="CV1446">
        <f t="shared" si="1082"/>
        <v>84.11099999999999</v>
      </c>
      <c r="CW1446">
        <f t="shared" si="1083"/>
        <v>1.7125000000000001</v>
      </c>
      <c r="CX1446">
        <f t="shared" si="1084"/>
        <v>0</v>
      </c>
      <c r="CY1446">
        <f t="shared" si="1085"/>
        <v>452.86199999999997</v>
      </c>
      <c r="CZ1446">
        <f t="shared" si="1086"/>
        <v>216.3674</v>
      </c>
      <c r="DC1446" t="s">
        <v>3</v>
      </c>
      <c r="DD1446" t="s">
        <v>3</v>
      </c>
      <c r="DE1446" t="s">
        <v>143</v>
      </c>
      <c r="DF1446" t="s">
        <v>143</v>
      </c>
      <c r="DG1446" t="s">
        <v>310</v>
      </c>
      <c r="DH1446" t="s">
        <v>3</v>
      </c>
      <c r="DI1446" t="s">
        <v>310</v>
      </c>
      <c r="DJ1446" t="s">
        <v>143</v>
      </c>
      <c r="DK1446" t="s">
        <v>3</v>
      </c>
      <c r="DL1446" t="s">
        <v>3</v>
      </c>
      <c r="DM1446" t="s">
        <v>3</v>
      </c>
      <c r="DN1446">
        <v>0</v>
      </c>
      <c r="DO1446">
        <v>0</v>
      </c>
      <c r="DP1446">
        <v>1</v>
      </c>
      <c r="DQ1446">
        <v>1</v>
      </c>
      <c r="DU1446">
        <v>1013</v>
      </c>
      <c r="DV1446" t="s">
        <v>174</v>
      </c>
      <c r="DW1446" t="s">
        <v>174</v>
      </c>
      <c r="DX1446">
        <v>1</v>
      </c>
      <c r="DZ1446" t="s">
        <v>3</v>
      </c>
      <c r="EA1446" t="s">
        <v>3</v>
      </c>
      <c r="EB1446" t="s">
        <v>3</v>
      </c>
      <c r="EC1446" t="s">
        <v>3</v>
      </c>
      <c r="EE1446">
        <v>29085510</v>
      </c>
      <c r="EF1446">
        <v>2</v>
      </c>
      <c r="EG1446" t="s">
        <v>145</v>
      </c>
      <c r="EH1446">
        <v>0</v>
      </c>
      <c r="EI1446" t="s">
        <v>3</v>
      </c>
      <c r="EJ1446">
        <v>1</v>
      </c>
      <c r="EK1446">
        <v>10001</v>
      </c>
      <c r="EL1446" t="s">
        <v>146</v>
      </c>
      <c r="EM1446" t="s">
        <v>147</v>
      </c>
      <c r="EO1446" t="s">
        <v>3</v>
      </c>
      <c r="EQ1446">
        <v>0</v>
      </c>
      <c r="ER1446">
        <v>21712.98</v>
      </c>
      <c r="ES1446">
        <v>20740.73</v>
      </c>
      <c r="ET1446">
        <v>333.01</v>
      </c>
      <c r="EU1446">
        <v>18.5</v>
      </c>
      <c r="EV1446">
        <v>639.24</v>
      </c>
      <c r="EW1446">
        <v>73.14</v>
      </c>
      <c r="EX1446">
        <v>1.37</v>
      </c>
      <c r="EY1446">
        <v>0</v>
      </c>
      <c r="FQ1446">
        <v>0</v>
      </c>
      <c r="FR1446">
        <f t="shared" si="1087"/>
        <v>0</v>
      </c>
      <c r="FS1446">
        <v>0</v>
      </c>
      <c r="FT1446" t="s">
        <v>148</v>
      </c>
      <c r="FU1446" t="s">
        <v>24</v>
      </c>
      <c r="FV1446" t="s">
        <v>24</v>
      </c>
      <c r="FW1446" t="s">
        <v>25</v>
      </c>
      <c r="FX1446">
        <v>106.2</v>
      </c>
      <c r="FY1446">
        <v>53.55</v>
      </c>
      <c r="GA1446" t="s">
        <v>3</v>
      </c>
      <c r="GD1446">
        <v>1</v>
      </c>
      <c r="GF1446">
        <v>463398419</v>
      </c>
      <c r="GG1446">
        <v>2</v>
      </c>
      <c r="GH1446">
        <v>1</v>
      </c>
      <c r="GI1446">
        <v>2</v>
      </c>
      <c r="GJ1446">
        <v>0</v>
      </c>
      <c r="GK1446">
        <v>0</v>
      </c>
      <c r="GL1446">
        <f t="shared" si="1088"/>
        <v>0</v>
      </c>
      <c r="GM1446">
        <f t="shared" si="1089"/>
        <v>3325.18</v>
      </c>
      <c r="GN1446">
        <f t="shared" si="1090"/>
        <v>3325.18</v>
      </c>
      <c r="GO1446">
        <f t="shared" si="1091"/>
        <v>0</v>
      </c>
      <c r="GP1446">
        <f t="shared" si="1092"/>
        <v>0</v>
      </c>
      <c r="GR1446">
        <v>0</v>
      </c>
      <c r="GS1446">
        <v>3</v>
      </c>
      <c r="GT1446">
        <v>0</v>
      </c>
      <c r="GU1446" t="s">
        <v>3</v>
      </c>
      <c r="GV1446">
        <f t="shared" si="1093"/>
        <v>0</v>
      </c>
      <c r="GW1446">
        <v>1</v>
      </c>
      <c r="GX1446">
        <f t="shared" si="1094"/>
        <v>0</v>
      </c>
      <c r="HA1446">
        <v>0</v>
      </c>
      <c r="HB1446">
        <v>0</v>
      </c>
      <c r="HC1446">
        <f t="shared" si="1095"/>
        <v>0</v>
      </c>
      <c r="HE1446" t="s">
        <v>3</v>
      </c>
      <c r="HF1446" t="s">
        <v>3</v>
      </c>
      <c r="IK1446">
        <v>0</v>
      </c>
    </row>
    <row r="1447" spans="1:245">
      <c r="A1447">
        <v>18</v>
      </c>
      <c r="B1447">
        <v>0</v>
      </c>
      <c r="C1447">
        <v>1574</v>
      </c>
      <c r="E1447" t="s">
        <v>57</v>
      </c>
      <c r="F1447" t="s">
        <v>176</v>
      </c>
      <c r="G1447" t="s">
        <v>177</v>
      </c>
      <c r="H1447" t="s">
        <v>178</v>
      </c>
      <c r="I1447">
        <f>I1446*J1447</f>
        <v>2</v>
      </c>
      <c r="J1447">
        <v>100</v>
      </c>
      <c r="O1447">
        <f t="shared" si="1059"/>
        <v>392.02</v>
      </c>
      <c r="P1447">
        <f t="shared" si="1060"/>
        <v>392.02</v>
      </c>
      <c r="Q1447">
        <f t="shared" si="1061"/>
        <v>0</v>
      </c>
      <c r="R1447">
        <f t="shared" si="1062"/>
        <v>0</v>
      </c>
      <c r="S1447">
        <f t="shared" si="1063"/>
        <v>0</v>
      </c>
      <c r="T1447">
        <f t="shared" si="1064"/>
        <v>0</v>
      </c>
      <c r="U1447">
        <f t="shared" si="1065"/>
        <v>0</v>
      </c>
      <c r="V1447">
        <f t="shared" si="1066"/>
        <v>0</v>
      </c>
      <c r="W1447">
        <f t="shared" si="1067"/>
        <v>8.68</v>
      </c>
      <c r="X1447">
        <f t="shared" si="1068"/>
        <v>0</v>
      </c>
      <c r="Y1447">
        <f t="shared" si="1069"/>
        <v>0</v>
      </c>
      <c r="AA1447">
        <v>35806607</v>
      </c>
      <c r="AB1447">
        <f t="shared" si="1070"/>
        <v>94.69</v>
      </c>
      <c r="AC1447">
        <f t="shared" si="1071"/>
        <v>94.69</v>
      </c>
      <c r="AD1447">
        <f>ROUND((((ET1447)-(EU1447))+AE1447),2)</f>
        <v>0</v>
      </c>
      <c r="AE1447">
        <f t="shared" ref="AE1447:AF1451" si="1096">ROUND((EU1447),2)</f>
        <v>0</v>
      </c>
      <c r="AF1447">
        <f t="shared" si="1096"/>
        <v>0</v>
      </c>
      <c r="AG1447">
        <f t="shared" si="1073"/>
        <v>0</v>
      </c>
      <c r="AH1447">
        <f t="shared" ref="AH1447:AI1451" si="1097">(EW1447)</f>
        <v>0</v>
      </c>
      <c r="AI1447">
        <f t="shared" si="1097"/>
        <v>0</v>
      </c>
      <c r="AJ1447">
        <f t="shared" si="1075"/>
        <v>4.34</v>
      </c>
      <c r="AK1447">
        <v>94.69</v>
      </c>
      <c r="AL1447">
        <v>94.69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4.34</v>
      </c>
      <c r="AT1447">
        <v>0</v>
      </c>
      <c r="AU1447">
        <v>0</v>
      </c>
      <c r="AV1447">
        <v>1</v>
      </c>
      <c r="AW1447">
        <v>1</v>
      </c>
      <c r="AZ1447">
        <v>1</v>
      </c>
      <c r="BA1447">
        <v>1</v>
      </c>
      <c r="BB1447">
        <v>1</v>
      </c>
      <c r="BC1447">
        <v>2.0699999999999998</v>
      </c>
      <c r="BD1447" t="s">
        <v>3</v>
      </c>
      <c r="BE1447" t="s">
        <v>3</v>
      </c>
      <c r="BF1447" t="s">
        <v>3</v>
      </c>
      <c r="BG1447" t="s">
        <v>3</v>
      </c>
      <c r="BH1447">
        <v>3</v>
      </c>
      <c r="BI1447">
        <v>1</v>
      </c>
      <c r="BJ1447" t="s">
        <v>311</v>
      </c>
      <c r="BM1447">
        <v>500001</v>
      </c>
      <c r="BN1447">
        <v>0</v>
      </c>
      <c r="BO1447" t="s">
        <v>176</v>
      </c>
      <c r="BP1447">
        <v>1</v>
      </c>
      <c r="BQ1447">
        <v>8</v>
      </c>
      <c r="BR1447">
        <v>0</v>
      </c>
      <c r="BS1447">
        <v>1</v>
      </c>
      <c r="BT1447">
        <v>1</v>
      </c>
      <c r="BU1447">
        <v>1</v>
      </c>
      <c r="BV1447">
        <v>1</v>
      </c>
      <c r="BW1447">
        <v>1</v>
      </c>
      <c r="BX1447">
        <v>1</v>
      </c>
      <c r="BY1447" t="s">
        <v>3</v>
      </c>
      <c r="BZ1447">
        <v>0</v>
      </c>
      <c r="CA1447">
        <v>0</v>
      </c>
      <c r="CE1447">
        <v>0</v>
      </c>
      <c r="CF1447">
        <v>0</v>
      </c>
      <c r="CG1447">
        <v>0</v>
      </c>
      <c r="CM1447">
        <v>0</v>
      </c>
      <c r="CN1447" t="s">
        <v>3</v>
      </c>
      <c r="CO1447">
        <v>0</v>
      </c>
      <c r="CP1447">
        <f t="shared" si="1076"/>
        <v>392.02</v>
      </c>
      <c r="CQ1447">
        <f t="shared" si="1077"/>
        <v>196.00829999999999</v>
      </c>
      <c r="CR1447">
        <f t="shared" si="1078"/>
        <v>0</v>
      </c>
      <c r="CS1447">
        <f t="shared" si="1079"/>
        <v>0</v>
      </c>
      <c r="CT1447">
        <f t="shared" si="1080"/>
        <v>0</v>
      </c>
      <c r="CU1447">
        <f t="shared" si="1081"/>
        <v>0</v>
      </c>
      <c r="CV1447">
        <f t="shared" si="1082"/>
        <v>0</v>
      </c>
      <c r="CW1447">
        <f t="shared" si="1083"/>
        <v>0</v>
      </c>
      <c r="CX1447">
        <f t="shared" si="1084"/>
        <v>4.34</v>
      </c>
      <c r="CY1447">
        <f t="shared" si="1085"/>
        <v>0</v>
      </c>
      <c r="CZ1447">
        <f t="shared" si="1086"/>
        <v>0</v>
      </c>
      <c r="DC1447" t="s">
        <v>3</v>
      </c>
      <c r="DD1447" t="s">
        <v>3</v>
      </c>
      <c r="DE1447" t="s">
        <v>3</v>
      </c>
      <c r="DF1447" t="s">
        <v>3</v>
      </c>
      <c r="DG1447" t="s">
        <v>3</v>
      </c>
      <c r="DH1447" t="s">
        <v>3</v>
      </c>
      <c r="DI1447" t="s">
        <v>3</v>
      </c>
      <c r="DJ1447" t="s">
        <v>3</v>
      </c>
      <c r="DK1447" t="s">
        <v>3</v>
      </c>
      <c r="DL1447" t="s">
        <v>3</v>
      </c>
      <c r="DM1447" t="s">
        <v>3</v>
      </c>
      <c r="DN1447">
        <v>0</v>
      </c>
      <c r="DO1447">
        <v>0</v>
      </c>
      <c r="DP1447">
        <v>1</v>
      </c>
      <c r="DQ1447">
        <v>1</v>
      </c>
      <c r="DU1447">
        <v>1013</v>
      </c>
      <c r="DV1447" t="s">
        <v>178</v>
      </c>
      <c r="DW1447" t="s">
        <v>178</v>
      </c>
      <c r="DX1447">
        <v>1</v>
      </c>
      <c r="DZ1447" t="s">
        <v>3</v>
      </c>
      <c r="EA1447" t="s">
        <v>3</v>
      </c>
      <c r="EB1447" t="s">
        <v>3</v>
      </c>
      <c r="EC1447" t="s">
        <v>3</v>
      </c>
      <c r="EE1447">
        <v>29085443</v>
      </c>
      <c r="EF1447">
        <v>8</v>
      </c>
      <c r="EG1447" t="s">
        <v>153</v>
      </c>
      <c r="EH1447">
        <v>0</v>
      </c>
      <c r="EI1447" t="s">
        <v>3</v>
      </c>
      <c r="EJ1447">
        <v>1</v>
      </c>
      <c r="EK1447">
        <v>500001</v>
      </c>
      <c r="EL1447" t="s">
        <v>154</v>
      </c>
      <c r="EM1447" t="s">
        <v>155</v>
      </c>
      <c r="EO1447" t="s">
        <v>3</v>
      </c>
      <c r="EQ1447">
        <v>0</v>
      </c>
      <c r="ER1447">
        <v>94.69</v>
      </c>
      <c r="ES1447">
        <v>94.69</v>
      </c>
      <c r="ET1447">
        <v>0</v>
      </c>
      <c r="EU1447">
        <v>0</v>
      </c>
      <c r="EV1447">
        <v>0</v>
      </c>
      <c r="EW1447">
        <v>0</v>
      </c>
      <c r="EX1447">
        <v>0</v>
      </c>
      <c r="FQ1447">
        <v>0</v>
      </c>
      <c r="FR1447">
        <f t="shared" si="1087"/>
        <v>0</v>
      </c>
      <c r="FS1447">
        <v>0</v>
      </c>
      <c r="FX1447">
        <v>0</v>
      </c>
      <c r="FY1447">
        <v>0</v>
      </c>
      <c r="GA1447" t="s">
        <v>3</v>
      </c>
      <c r="GD1447">
        <v>1</v>
      </c>
      <c r="GF1447">
        <v>-1252999712</v>
      </c>
      <c r="GG1447">
        <v>2</v>
      </c>
      <c r="GH1447">
        <v>1</v>
      </c>
      <c r="GI1447">
        <v>2</v>
      </c>
      <c r="GJ1447">
        <v>0</v>
      </c>
      <c r="GK1447">
        <v>0</v>
      </c>
      <c r="GL1447">
        <f t="shared" si="1088"/>
        <v>0</v>
      </c>
      <c r="GM1447">
        <f t="shared" si="1089"/>
        <v>392.02</v>
      </c>
      <c r="GN1447">
        <f t="shared" si="1090"/>
        <v>392.02</v>
      </c>
      <c r="GO1447">
        <f t="shared" si="1091"/>
        <v>0</v>
      </c>
      <c r="GP1447">
        <f t="shared" si="1092"/>
        <v>0</v>
      </c>
      <c r="GR1447">
        <v>0</v>
      </c>
      <c r="GS1447">
        <v>3</v>
      </c>
      <c r="GT1447">
        <v>0</v>
      </c>
      <c r="GU1447" t="s">
        <v>3</v>
      </c>
      <c r="GV1447">
        <f t="shared" si="1093"/>
        <v>0</v>
      </c>
      <c r="GW1447">
        <v>1</v>
      </c>
      <c r="GX1447">
        <f t="shared" si="1094"/>
        <v>0</v>
      </c>
      <c r="HA1447">
        <v>0</v>
      </c>
      <c r="HB1447">
        <v>0</v>
      </c>
      <c r="HC1447">
        <f t="shared" si="1095"/>
        <v>0</v>
      </c>
      <c r="HE1447" t="s">
        <v>3</v>
      </c>
      <c r="HF1447" t="s">
        <v>3</v>
      </c>
      <c r="IK1447">
        <v>0</v>
      </c>
    </row>
    <row r="1448" spans="1:245">
      <c r="A1448">
        <v>18</v>
      </c>
      <c r="B1448">
        <v>0</v>
      </c>
      <c r="C1448">
        <v>1577</v>
      </c>
      <c r="E1448" t="s">
        <v>190</v>
      </c>
      <c r="F1448" t="s">
        <v>313</v>
      </c>
      <c r="G1448" t="s">
        <v>314</v>
      </c>
      <c r="H1448" t="s">
        <v>165</v>
      </c>
      <c r="I1448">
        <f>I1446*J1448</f>
        <v>2</v>
      </c>
      <c r="J1448">
        <v>100</v>
      </c>
      <c r="O1448">
        <f t="shared" si="1059"/>
        <v>22135.05</v>
      </c>
      <c r="P1448">
        <f t="shared" si="1060"/>
        <v>22135.05</v>
      </c>
      <c r="Q1448">
        <f t="shared" si="1061"/>
        <v>0</v>
      </c>
      <c r="R1448">
        <f t="shared" si="1062"/>
        <v>0</v>
      </c>
      <c r="S1448">
        <f t="shared" si="1063"/>
        <v>0</v>
      </c>
      <c r="T1448">
        <f t="shared" si="1064"/>
        <v>0</v>
      </c>
      <c r="U1448">
        <f t="shared" si="1065"/>
        <v>0</v>
      </c>
      <c r="V1448">
        <f t="shared" si="1066"/>
        <v>0</v>
      </c>
      <c r="W1448">
        <f t="shared" si="1067"/>
        <v>415.44</v>
      </c>
      <c r="X1448">
        <f t="shared" si="1068"/>
        <v>0</v>
      </c>
      <c r="Y1448">
        <f t="shared" si="1069"/>
        <v>0</v>
      </c>
      <c r="AA1448">
        <v>35806607</v>
      </c>
      <c r="AB1448">
        <f t="shared" si="1070"/>
        <v>4535.87</v>
      </c>
      <c r="AC1448">
        <f t="shared" si="1071"/>
        <v>4535.87</v>
      </c>
      <c r="AD1448">
        <f>ROUND((((ET1448)-(EU1448))+AE1448),2)</f>
        <v>0</v>
      </c>
      <c r="AE1448">
        <f t="shared" si="1096"/>
        <v>0</v>
      </c>
      <c r="AF1448">
        <f t="shared" si="1096"/>
        <v>0</v>
      </c>
      <c r="AG1448">
        <f t="shared" si="1073"/>
        <v>0</v>
      </c>
      <c r="AH1448">
        <f t="shared" si="1097"/>
        <v>0</v>
      </c>
      <c r="AI1448">
        <f t="shared" si="1097"/>
        <v>0</v>
      </c>
      <c r="AJ1448">
        <f t="shared" si="1075"/>
        <v>207.72</v>
      </c>
      <c r="AK1448">
        <v>4535.87</v>
      </c>
      <c r="AL1448">
        <v>4535.87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207.72</v>
      </c>
      <c r="AT1448">
        <v>0</v>
      </c>
      <c r="AU1448">
        <v>0</v>
      </c>
      <c r="AV1448">
        <v>1</v>
      </c>
      <c r="AW1448">
        <v>1</v>
      </c>
      <c r="AZ1448">
        <v>1</v>
      </c>
      <c r="BA1448">
        <v>1</v>
      </c>
      <c r="BB1448">
        <v>1</v>
      </c>
      <c r="BC1448">
        <v>2.44</v>
      </c>
      <c r="BD1448" t="s">
        <v>3</v>
      </c>
      <c r="BE1448" t="s">
        <v>3</v>
      </c>
      <c r="BF1448" t="s">
        <v>3</v>
      </c>
      <c r="BG1448" t="s">
        <v>3</v>
      </c>
      <c r="BH1448">
        <v>3</v>
      </c>
      <c r="BI1448">
        <v>1</v>
      </c>
      <c r="BJ1448" t="s">
        <v>315</v>
      </c>
      <c r="BM1448">
        <v>500001</v>
      </c>
      <c r="BN1448">
        <v>0</v>
      </c>
      <c r="BO1448" t="s">
        <v>313</v>
      </c>
      <c r="BP1448">
        <v>1</v>
      </c>
      <c r="BQ1448">
        <v>8</v>
      </c>
      <c r="BR1448">
        <v>0</v>
      </c>
      <c r="BS1448">
        <v>1</v>
      </c>
      <c r="BT1448">
        <v>1</v>
      </c>
      <c r="BU1448">
        <v>1</v>
      </c>
      <c r="BV1448">
        <v>1</v>
      </c>
      <c r="BW1448">
        <v>1</v>
      </c>
      <c r="BX1448">
        <v>1</v>
      </c>
      <c r="BY1448" t="s">
        <v>3</v>
      </c>
      <c r="BZ1448">
        <v>0</v>
      </c>
      <c r="CA1448">
        <v>0</v>
      </c>
      <c r="CE1448">
        <v>0</v>
      </c>
      <c r="CF1448">
        <v>0</v>
      </c>
      <c r="CG1448">
        <v>0</v>
      </c>
      <c r="CM1448">
        <v>0</v>
      </c>
      <c r="CN1448" t="s">
        <v>3</v>
      </c>
      <c r="CO1448">
        <v>0</v>
      </c>
      <c r="CP1448">
        <f t="shared" si="1076"/>
        <v>22135.05</v>
      </c>
      <c r="CQ1448">
        <f t="shared" si="1077"/>
        <v>11067.522799999999</v>
      </c>
      <c r="CR1448">
        <f t="shared" si="1078"/>
        <v>0</v>
      </c>
      <c r="CS1448">
        <f t="shared" si="1079"/>
        <v>0</v>
      </c>
      <c r="CT1448">
        <f t="shared" si="1080"/>
        <v>0</v>
      </c>
      <c r="CU1448">
        <f t="shared" si="1081"/>
        <v>0</v>
      </c>
      <c r="CV1448">
        <f t="shared" si="1082"/>
        <v>0</v>
      </c>
      <c r="CW1448">
        <f t="shared" si="1083"/>
        <v>0</v>
      </c>
      <c r="CX1448">
        <f t="shared" si="1084"/>
        <v>207.72</v>
      </c>
      <c r="CY1448">
        <f t="shared" si="1085"/>
        <v>0</v>
      </c>
      <c r="CZ1448">
        <f t="shared" si="1086"/>
        <v>0</v>
      </c>
      <c r="DC1448" t="s">
        <v>3</v>
      </c>
      <c r="DD1448" t="s">
        <v>3</v>
      </c>
      <c r="DE1448" t="s">
        <v>3</v>
      </c>
      <c r="DF1448" t="s">
        <v>3</v>
      </c>
      <c r="DG1448" t="s">
        <v>3</v>
      </c>
      <c r="DH1448" t="s">
        <v>3</v>
      </c>
      <c r="DI1448" t="s">
        <v>3</v>
      </c>
      <c r="DJ1448" t="s">
        <v>3</v>
      </c>
      <c r="DK1448" t="s">
        <v>3</v>
      </c>
      <c r="DL1448" t="s">
        <v>3</v>
      </c>
      <c r="DM1448" t="s">
        <v>3</v>
      </c>
      <c r="DN1448">
        <v>0</v>
      </c>
      <c r="DO1448">
        <v>0</v>
      </c>
      <c r="DP1448">
        <v>1</v>
      </c>
      <c r="DQ1448">
        <v>1</v>
      </c>
      <c r="DU1448">
        <v>1005</v>
      </c>
      <c r="DV1448" t="s">
        <v>165</v>
      </c>
      <c r="DW1448" t="s">
        <v>165</v>
      </c>
      <c r="DX1448">
        <v>1</v>
      </c>
      <c r="DZ1448" t="s">
        <v>3</v>
      </c>
      <c r="EA1448" t="s">
        <v>3</v>
      </c>
      <c r="EB1448" t="s">
        <v>3</v>
      </c>
      <c r="EC1448" t="s">
        <v>3</v>
      </c>
      <c r="EE1448">
        <v>29085443</v>
      </c>
      <c r="EF1448">
        <v>8</v>
      </c>
      <c r="EG1448" t="s">
        <v>153</v>
      </c>
      <c r="EH1448">
        <v>0</v>
      </c>
      <c r="EI1448" t="s">
        <v>3</v>
      </c>
      <c r="EJ1448">
        <v>1</v>
      </c>
      <c r="EK1448">
        <v>500001</v>
      </c>
      <c r="EL1448" t="s">
        <v>154</v>
      </c>
      <c r="EM1448" t="s">
        <v>155</v>
      </c>
      <c r="EO1448" t="s">
        <v>3</v>
      </c>
      <c r="EQ1448">
        <v>0</v>
      </c>
      <c r="ER1448">
        <v>4535.87</v>
      </c>
      <c r="ES1448">
        <v>4535.87</v>
      </c>
      <c r="ET1448">
        <v>0</v>
      </c>
      <c r="EU1448">
        <v>0</v>
      </c>
      <c r="EV1448">
        <v>0</v>
      </c>
      <c r="EW1448">
        <v>0</v>
      </c>
      <c r="EX1448">
        <v>0</v>
      </c>
      <c r="FQ1448">
        <v>0</v>
      </c>
      <c r="FR1448">
        <f t="shared" si="1087"/>
        <v>0</v>
      </c>
      <c r="FS1448">
        <v>0</v>
      </c>
      <c r="FX1448">
        <v>0</v>
      </c>
      <c r="FY1448">
        <v>0</v>
      </c>
      <c r="GA1448" t="s">
        <v>3</v>
      </c>
      <c r="GD1448">
        <v>1</v>
      </c>
      <c r="GF1448">
        <v>-1775669208</v>
      </c>
      <c r="GG1448">
        <v>2</v>
      </c>
      <c r="GH1448">
        <v>1</v>
      </c>
      <c r="GI1448">
        <v>2</v>
      </c>
      <c r="GJ1448">
        <v>0</v>
      </c>
      <c r="GK1448">
        <v>0</v>
      </c>
      <c r="GL1448">
        <f t="shared" si="1088"/>
        <v>0</v>
      </c>
      <c r="GM1448">
        <f t="shared" si="1089"/>
        <v>22135.05</v>
      </c>
      <c r="GN1448">
        <f t="shared" si="1090"/>
        <v>22135.05</v>
      </c>
      <c r="GO1448">
        <f t="shared" si="1091"/>
        <v>0</v>
      </c>
      <c r="GP1448">
        <f t="shared" si="1092"/>
        <v>0</v>
      </c>
      <c r="GR1448">
        <v>0</v>
      </c>
      <c r="GS1448">
        <v>3</v>
      </c>
      <c r="GT1448">
        <v>0</v>
      </c>
      <c r="GU1448" t="s">
        <v>3</v>
      </c>
      <c r="GV1448">
        <f t="shared" si="1093"/>
        <v>0</v>
      </c>
      <c r="GW1448">
        <v>1</v>
      </c>
      <c r="GX1448">
        <f t="shared" si="1094"/>
        <v>0</v>
      </c>
      <c r="HA1448">
        <v>0</v>
      </c>
      <c r="HB1448">
        <v>0</v>
      </c>
      <c r="HC1448">
        <f t="shared" si="1095"/>
        <v>0</v>
      </c>
      <c r="HE1448" t="s">
        <v>3</v>
      </c>
      <c r="HF1448" t="s">
        <v>3</v>
      </c>
      <c r="IK1448">
        <v>0</v>
      </c>
    </row>
    <row r="1449" spans="1:245">
      <c r="A1449">
        <v>18</v>
      </c>
      <c r="B1449">
        <v>0</v>
      </c>
      <c r="C1449">
        <v>1576</v>
      </c>
      <c r="E1449" t="s">
        <v>363</v>
      </c>
      <c r="F1449" t="s">
        <v>185</v>
      </c>
      <c r="G1449" t="s">
        <v>186</v>
      </c>
      <c r="H1449" t="s">
        <v>165</v>
      </c>
      <c r="I1449">
        <f>I1446*J1449</f>
        <v>-2</v>
      </c>
      <c r="J1449">
        <v>-100</v>
      </c>
      <c r="O1449">
        <f t="shared" si="1059"/>
        <v>-2078.2800000000002</v>
      </c>
      <c r="P1449">
        <f t="shared" si="1060"/>
        <v>-2078.2800000000002</v>
      </c>
      <c r="Q1449">
        <f t="shared" si="1061"/>
        <v>0</v>
      </c>
      <c r="R1449">
        <f t="shared" si="1062"/>
        <v>0</v>
      </c>
      <c r="S1449">
        <f t="shared" si="1063"/>
        <v>0</v>
      </c>
      <c r="T1449">
        <f t="shared" si="1064"/>
        <v>0</v>
      </c>
      <c r="U1449">
        <f t="shared" si="1065"/>
        <v>0</v>
      </c>
      <c r="V1449">
        <f t="shared" si="1066"/>
        <v>0</v>
      </c>
      <c r="W1449">
        <f t="shared" si="1067"/>
        <v>0</v>
      </c>
      <c r="X1449">
        <f t="shared" si="1068"/>
        <v>0</v>
      </c>
      <c r="Y1449">
        <f t="shared" si="1069"/>
        <v>0</v>
      </c>
      <c r="AA1449">
        <v>35806607</v>
      </c>
      <c r="AB1449">
        <f t="shared" si="1070"/>
        <v>207</v>
      </c>
      <c r="AC1449">
        <f t="shared" si="1071"/>
        <v>207</v>
      </c>
      <c r="AD1449">
        <f>ROUND((((ET1449)-(EU1449))+AE1449),2)</f>
        <v>0</v>
      </c>
      <c r="AE1449">
        <f t="shared" si="1096"/>
        <v>0</v>
      </c>
      <c r="AF1449">
        <f t="shared" si="1096"/>
        <v>0</v>
      </c>
      <c r="AG1449">
        <f t="shared" si="1073"/>
        <v>0</v>
      </c>
      <c r="AH1449">
        <f t="shared" si="1097"/>
        <v>0</v>
      </c>
      <c r="AI1449">
        <f t="shared" si="1097"/>
        <v>0</v>
      </c>
      <c r="AJ1449">
        <f t="shared" si="1075"/>
        <v>0</v>
      </c>
      <c r="AK1449">
        <v>207</v>
      </c>
      <c r="AL1449">
        <v>207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1</v>
      </c>
      <c r="AW1449">
        <v>1</v>
      </c>
      <c r="AZ1449">
        <v>1</v>
      </c>
      <c r="BA1449">
        <v>1</v>
      </c>
      <c r="BB1449">
        <v>1</v>
      </c>
      <c r="BC1449">
        <v>5.0199999999999996</v>
      </c>
      <c r="BD1449" t="s">
        <v>3</v>
      </c>
      <c r="BE1449" t="s">
        <v>3</v>
      </c>
      <c r="BF1449" t="s">
        <v>3</v>
      </c>
      <c r="BG1449" t="s">
        <v>3</v>
      </c>
      <c r="BH1449">
        <v>3</v>
      </c>
      <c r="BI1449">
        <v>1</v>
      </c>
      <c r="BJ1449" t="s">
        <v>317</v>
      </c>
      <c r="BM1449">
        <v>500001</v>
      </c>
      <c r="BN1449">
        <v>0</v>
      </c>
      <c r="BO1449" t="s">
        <v>185</v>
      </c>
      <c r="BP1449">
        <v>1</v>
      </c>
      <c r="BQ1449">
        <v>8</v>
      </c>
      <c r="BR1449">
        <v>1</v>
      </c>
      <c r="BS1449">
        <v>1</v>
      </c>
      <c r="BT1449">
        <v>1</v>
      </c>
      <c r="BU1449">
        <v>1</v>
      </c>
      <c r="BV1449">
        <v>1</v>
      </c>
      <c r="BW1449">
        <v>1</v>
      </c>
      <c r="BX1449">
        <v>1</v>
      </c>
      <c r="BY1449" t="s">
        <v>3</v>
      </c>
      <c r="BZ1449">
        <v>0</v>
      </c>
      <c r="CA1449">
        <v>0</v>
      </c>
      <c r="CE1449">
        <v>0</v>
      </c>
      <c r="CF1449">
        <v>0</v>
      </c>
      <c r="CG1449">
        <v>0</v>
      </c>
      <c r="CM1449">
        <v>0</v>
      </c>
      <c r="CN1449" t="s">
        <v>3</v>
      </c>
      <c r="CO1449">
        <v>0</v>
      </c>
      <c r="CP1449">
        <f t="shared" si="1076"/>
        <v>-2078.2800000000002</v>
      </c>
      <c r="CQ1449">
        <f t="shared" si="1077"/>
        <v>1039.1399999999999</v>
      </c>
      <c r="CR1449">
        <f t="shared" si="1078"/>
        <v>0</v>
      </c>
      <c r="CS1449">
        <f t="shared" si="1079"/>
        <v>0</v>
      </c>
      <c r="CT1449">
        <f t="shared" si="1080"/>
        <v>0</v>
      </c>
      <c r="CU1449">
        <f t="shared" si="1081"/>
        <v>0</v>
      </c>
      <c r="CV1449">
        <f t="shared" si="1082"/>
        <v>0</v>
      </c>
      <c r="CW1449">
        <f t="shared" si="1083"/>
        <v>0</v>
      </c>
      <c r="CX1449">
        <f t="shared" si="1084"/>
        <v>0</v>
      </c>
      <c r="CY1449">
        <f t="shared" si="1085"/>
        <v>0</v>
      </c>
      <c r="CZ1449">
        <f t="shared" si="1086"/>
        <v>0</v>
      </c>
      <c r="DC1449" t="s">
        <v>3</v>
      </c>
      <c r="DD1449" t="s">
        <v>3</v>
      </c>
      <c r="DE1449" t="s">
        <v>3</v>
      </c>
      <c r="DF1449" t="s">
        <v>3</v>
      </c>
      <c r="DG1449" t="s">
        <v>3</v>
      </c>
      <c r="DH1449" t="s">
        <v>3</v>
      </c>
      <c r="DI1449" t="s">
        <v>3</v>
      </c>
      <c r="DJ1449" t="s">
        <v>3</v>
      </c>
      <c r="DK1449" t="s">
        <v>3</v>
      </c>
      <c r="DL1449" t="s">
        <v>3</v>
      </c>
      <c r="DM1449" t="s">
        <v>3</v>
      </c>
      <c r="DN1449">
        <v>0</v>
      </c>
      <c r="DO1449">
        <v>0</v>
      </c>
      <c r="DP1449">
        <v>1</v>
      </c>
      <c r="DQ1449">
        <v>1</v>
      </c>
      <c r="DU1449">
        <v>1005</v>
      </c>
      <c r="DV1449" t="s">
        <v>165</v>
      </c>
      <c r="DW1449" t="s">
        <v>165</v>
      </c>
      <c r="DX1449">
        <v>1</v>
      </c>
      <c r="DZ1449" t="s">
        <v>3</v>
      </c>
      <c r="EA1449" t="s">
        <v>3</v>
      </c>
      <c r="EB1449" t="s">
        <v>3</v>
      </c>
      <c r="EC1449" t="s">
        <v>3</v>
      </c>
      <c r="EE1449">
        <v>29085443</v>
      </c>
      <c r="EF1449">
        <v>8</v>
      </c>
      <c r="EG1449" t="s">
        <v>153</v>
      </c>
      <c r="EH1449">
        <v>0</v>
      </c>
      <c r="EI1449" t="s">
        <v>3</v>
      </c>
      <c r="EJ1449">
        <v>1</v>
      </c>
      <c r="EK1449">
        <v>500001</v>
      </c>
      <c r="EL1449" t="s">
        <v>154</v>
      </c>
      <c r="EM1449" t="s">
        <v>155</v>
      </c>
      <c r="EO1449" t="s">
        <v>3</v>
      </c>
      <c r="EQ1449">
        <v>32768</v>
      </c>
      <c r="ER1449">
        <v>207</v>
      </c>
      <c r="ES1449">
        <v>207</v>
      </c>
      <c r="ET1449">
        <v>0</v>
      </c>
      <c r="EU1449">
        <v>0</v>
      </c>
      <c r="EV1449">
        <v>0</v>
      </c>
      <c r="EW1449">
        <v>0</v>
      </c>
      <c r="EX1449">
        <v>0</v>
      </c>
      <c r="FQ1449">
        <v>0</v>
      </c>
      <c r="FR1449">
        <f t="shared" si="1087"/>
        <v>0</v>
      </c>
      <c r="FS1449">
        <v>0</v>
      </c>
      <c r="FX1449">
        <v>0</v>
      </c>
      <c r="FY1449">
        <v>0</v>
      </c>
      <c r="GA1449" t="s">
        <v>3</v>
      </c>
      <c r="GD1449">
        <v>1</v>
      </c>
      <c r="GF1449">
        <v>-172969429</v>
      </c>
      <c r="GG1449">
        <v>2</v>
      </c>
      <c r="GH1449">
        <v>1</v>
      </c>
      <c r="GI1449">
        <v>2</v>
      </c>
      <c r="GJ1449">
        <v>0</v>
      </c>
      <c r="GK1449">
        <v>0</v>
      </c>
      <c r="GL1449">
        <f t="shared" si="1088"/>
        <v>0</v>
      </c>
      <c r="GM1449">
        <f t="shared" si="1089"/>
        <v>-2078.2800000000002</v>
      </c>
      <c r="GN1449">
        <f t="shared" si="1090"/>
        <v>-2078.2800000000002</v>
      </c>
      <c r="GO1449">
        <f t="shared" si="1091"/>
        <v>0</v>
      </c>
      <c r="GP1449">
        <f t="shared" si="1092"/>
        <v>0</v>
      </c>
      <c r="GR1449">
        <v>0</v>
      </c>
      <c r="GS1449">
        <v>0</v>
      </c>
      <c r="GT1449">
        <v>0</v>
      </c>
      <c r="GU1449" t="s">
        <v>3</v>
      </c>
      <c r="GV1449">
        <f t="shared" si="1093"/>
        <v>0</v>
      </c>
      <c r="GW1449">
        <v>1</v>
      </c>
      <c r="GX1449">
        <f t="shared" si="1094"/>
        <v>0</v>
      </c>
      <c r="HA1449">
        <v>0</v>
      </c>
      <c r="HB1449">
        <v>0</v>
      </c>
      <c r="HC1449">
        <f t="shared" si="1095"/>
        <v>0</v>
      </c>
      <c r="HE1449" t="s">
        <v>3</v>
      </c>
      <c r="HF1449" t="s">
        <v>3</v>
      </c>
      <c r="IK1449">
        <v>0</v>
      </c>
    </row>
    <row r="1450" spans="1:245">
      <c r="A1450">
        <v>17</v>
      </c>
      <c r="B1450">
        <v>0</v>
      </c>
      <c r="C1450">
        <f>ROW(SmtRes!A1579)</f>
        <v>1579</v>
      </c>
      <c r="D1450">
        <f>ROW(EtalonRes!A1561)</f>
        <v>1561</v>
      </c>
      <c r="E1450" t="s">
        <v>58</v>
      </c>
      <c r="F1450" t="s">
        <v>364</v>
      </c>
      <c r="G1450" t="s">
        <v>365</v>
      </c>
      <c r="H1450" t="s">
        <v>366</v>
      </c>
      <c r="I1450">
        <f>ROUND(60/100,9)</f>
        <v>0.6</v>
      </c>
      <c r="J1450">
        <v>0</v>
      </c>
      <c r="O1450">
        <f t="shared" si="1059"/>
        <v>1604.98</v>
      </c>
      <c r="P1450">
        <f t="shared" si="1060"/>
        <v>0</v>
      </c>
      <c r="Q1450">
        <f t="shared" si="1061"/>
        <v>0</v>
      </c>
      <c r="R1450">
        <f t="shared" si="1062"/>
        <v>0</v>
      </c>
      <c r="S1450">
        <f t="shared" si="1063"/>
        <v>1604.98</v>
      </c>
      <c r="T1450">
        <f t="shared" si="1064"/>
        <v>0</v>
      </c>
      <c r="U1450">
        <f t="shared" si="1065"/>
        <v>5.0280000000000005</v>
      </c>
      <c r="V1450">
        <f t="shared" si="1066"/>
        <v>0</v>
      </c>
      <c r="W1450">
        <f t="shared" si="1067"/>
        <v>0</v>
      </c>
      <c r="X1450">
        <f t="shared" si="1068"/>
        <v>1283.98</v>
      </c>
      <c r="Y1450">
        <f t="shared" si="1069"/>
        <v>593.84</v>
      </c>
      <c r="AA1450">
        <v>35806607</v>
      </c>
      <c r="AB1450">
        <f t="shared" si="1070"/>
        <v>80.62</v>
      </c>
      <c r="AC1450">
        <f t="shared" si="1071"/>
        <v>0</v>
      </c>
      <c r="AD1450">
        <f>ROUND((((ET1450)-(EU1450))+AE1450),2)</f>
        <v>0</v>
      </c>
      <c r="AE1450">
        <f t="shared" si="1096"/>
        <v>0</v>
      </c>
      <c r="AF1450">
        <f t="shared" si="1096"/>
        <v>80.62</v>
      </c>
      <c r="AG1450">
        <f t="shared" si="1073"/>
        <v>0</v>
      </c>
      <c r="AH1450">
        <f t="shared" si="1097"/>
        <v>8.3800000000000008</v>
      </c>
      <c r="AI1450">
        <f t="shared" si="1097"/>
        <v>0</v>
      </c>
      <c r="AJ1450">
        <f t="shared" si="1075"/>
        <v>0</v>
      </c>
      <c r="AK1450">
        <v>80.62</v>
      </c>
      <c r="AL1450">
        <v>0</v>
      </c>
      <c r="AM1450">
        <v>0</v>
      </c>
      <c r="AN1450">
        <v>0</v>
      </c>
      <c r="AO1450">
        <v>80.62</v>
      </c>
      <c r="AP1450">
        <v>0</v>
      </c>
      <c r="AQ1450">
        <v>8.3800000000000008</v>
      </c>
      <c r="AR1450">
        <v>0</v>
      </c>
      <c r="AS1450">
        <v>0</v>
      </c>
      <c r="AT1450">
        <v>80</v>
      </c>
      <c r="AU1450">
        <v>37</v>
      </c>
      <c r="AV1450">
        <v>1</v>
      </c>
      <c r="AW1450">
        <v>1</v>
      </c>
      <c r="AZ1450">
        <v>1</v>
      </c>
      <c r="BA1450">
        <v>33.18</v>
      </c>
      <c r="BB1450">
        <v>1</v>
      </c>
      <c r="BC1450">
        <v>1</v>
      </c>
      <c r="BD1450" t="s">
        <v>3</v>
      </c>
      <c r="BE1450" t="s">
        <v>3</v>
      </c>
      <c r="BF1450" t="s">
        <v>3</v>
      </c>
      <c r="BG1450" t="s">
        <v>3</v>
      </c>
      <c r="BH1450">
        <v>0</v>
      </c>
      <c r="BI1450">
        <v>1</v>
      </c>
      <c r="BJ1450" t="s">
        <v>367</v>
      </c>
      <c r="BM1450">
        <v>15001</v>
      </c>
      <c r="BN1450">
        <v>0</v>
      </c>
      <c r="BO1450" t="s">
        <v>364</v>
      </c>
      <c r="BP1450">
        <v>1</v>
      </c>
      <c r="BQ1450">
        <v>2</v>
      </c>
      <c r="BR1450">
        <v>0</v>
      </c>
      <c r="BS1450">
        <v>33.18</v>
      </c>
      <c r="BT1450">
        <v>1</v>
      </c>
      <c r="BU1450">
        <v>1</v>
      </c>
      <c r="BV1450">
        <v>1</v>
      </c>
      <c r="BW1450">
        <v>1</v>
      </c>
      <c r="BX1450">
        <v>1</v>
      </c>
      <c r="BY1450" t="s">
        <v>3</v>
      </c>
      <c r="BZ1450">
        <v>105</v>
      </c>
      <c r="CA1450">
        <v>55</v>
      </c>
      <c r="CE1450">
        <v>0</v>
      </c>
      <c r="CF1450">
        <v>0</v>
      </c>
      <c r="CG1450">
        <v>0</v>
      </c>
      <c r="CM1450">
        <v>0</v>
      </c>
      <c r="CN1450" t="s">
        <v>3</v>
      </c>
      <c r="CO1450">
        <v>0</v>
      </c>
      <c r="CP1450">
        <f t="shared" si="1076"/>
        <v>1604.98</v>
      </c>
      <c r="CQ1450">
        <f t="shared" si="1077"/>
        <v>0</v>
      </c>
      <c r="CR1450">
        <f t="shared" si="1078"/>
        <v>0</v>
      </c>
      <c r="CS1450">
        <f t="shared" si="1079"/>
        <v>0</v>
      </c>
      <c r="CT1450">
        <f t="shared" si="1080"/>
        <v>2674.9716000000003</v>
      </c>
      <c r="CU1450">
        <f t="shared" si="1081"/>
        <v>0</v>
      </c>
      <c r="CV1450">
        <f t="shared" si="1082"/>
        <v>8.3800000000000008</v>
      </c>
      <c r="CW1450">
        <f t="shared" si="1083"/>
        <v>0</v>
      </c>
      <c r="CX1450">
        <f t="shared" si="1084"/>
        <v>0</v>
      </c>
      <c r="CY1450">
        <f t="shared" si="1085"/>
        <v>1283.9839999999999</v>
      </c>
      <c r="CZ1450">
        <f t="shared" si="1086"/>
        <v>593.84260000000006</v>
      </c>
      <c r="DC1450" t="s">
        <v>3</v>
      </c>
      <c r="DD1450" t="s">
        <v>3</v>
      </c>
      <c r="DE1450" t="s">
        <v>3</v>
      </c>
      <c r="DF1450" t="s">
        <v>3</v>
      </c>
      <c r="DG1450" t="s">
        <v>3</v>
      </c>
      <c r="DH1450" t="s">
        <v>3</v>
      </c>
      <c r="DI1450" t="s">
        <v>3</v>
      </c>
      <c r="DJ1450" t="s">
        <v>3</v>
      </c>
      <c r="DK1450" t="s">
        <v>3</v>
      </c>
      <c r="DL1450" t="s">
        <v>3</v>
      </c>
      <c r="DM1450" t="s">
        <v>3</v>
      </c>
      <c r="DN1450">
        <v>0</v>
      </c>
      <c r="DO1450">
        <v>0</v>
      </c>
      <c r="DP1450">
        <v>1</v>
      </c>
      <c r="DQ1450">
        <v>1</v>
      </c>
      <c r="DU1450">
        <v>1013</v>
      </c>
      <c r="DV1450" t="s">
        <v>366</v>
      </c>
      <c r="DW1450" t="s">
        <v>366</v>
      </c>
      <c r="DX1450">
        <v>1</v>
      </c>
      <c r="DZ1450" t="s">
        <v>3</v>
      </c>
      <c r="EA1450" t="s">
        <v>3</v>
      </c>
      <c r="EB1450" t="s">
        <v>3</v>
      </c>
      <c r="EC1450" t="s">
        <v>3</v>
      </c>
      <c r="EE1450">
        <v>29085536</v>
      </c>
      <c r="EF1450">
        <v>2</v>
      </c>
      <c r="EG1450" t="s">
        <v>145</v>
      </c>
      <c r="EH1450">
        <v>0</v>
      </c>
      <c r="EI1450" t="s">
        <v>3</v>
      </c>
      <c r="EJ1450">
        <v>1</v>
      </c>
      <c r="EK1450">
        <v>15001</v>
      </c>
      <c r="EL1450" t="s">
        <v>160</v>
      </c>
      <c r="EM1450" t="s">
        <v>161</v>
      </c>
      <c r="EO1450" t="s">
        <v>3</v>
      </c>
      <c r="EQ1450">
        <v>0</v>
      </c>
      <c r="ER1450">
        <v>80.62</v>
      </c>
      <c r="ES1450">
        <v>0</v>
      </c>
      <c r="ET1450">
        <v>0</v>
      </c>
      <c r="EU1450">
        <v>0</v>
      </c>
      <c r="EV1450">
        <v>80.62</v>
      </c>
      <c r="EW1450">
        <v>8.3800000000000008</v>
      </c>
      <c r="EX1450">
        <v>0</v>
      </c>
      <c r="EY1450">
        <v>0</v>
      </c>
      <c r="FQ1450">
        <v>0</v>
      </c>
      <c r="FR1450">
        <f t="shared" si="1087"/>
        <v>0</v>
      </c>
      <c r="FS1450">
        <v>0</v>
      </c>
      <c r="FT1450" t="s">
        <v>148</v>
      </c>
      <c r="FU1450" t="s">
        <v>24</v>
      </c>
      <c r="FV1450" t="s">
        <v>24</v>
      </c>
      <c r="FW1450" t="s">
        <v>25</v>
      </c>
      <c r="FX1450">
        <v>94.5</v>
      </c>
      <c r="FY1450">
        <v>46.75</v>
      </c>
      <c r="GA1450" t="s">
        <v>3</v>
      </c>
      <c r="GD1450">
        <v>1</v>
      </c>
      <c r="GF1450">
        <v>-928757603</v>
      </c>
      <c r="GG1450">
        <v>2</v>
      </c>
      <c r="GH1450">
        <v>1</v>
      </c>
      <c r="GI1450">
        <v>2</v>
      </c>
      <c r="GJ1450">
        <v>0</v>
      </c>
      <c r="GK1450">
        <v>0</v>
      </c>
      <c r="GL1450">
        <f t="shared" si="1088"/>
        <v>0</v>
      </c>
      <c r="GM1450">
        <f t="shared" si="1089"/>
        <v>3482.8</v>
      </c>
      <c r="GN1450">
        <f t="shared" si="1090"/>
        <v>3482.8</v>
      </c>
      <c r="GO1450">
        <f t="shared" si="1091"/>
        <v>0</v>
      </c>
      <c r="GP1450">
        <f t="shared" si="1092"/>
        <v>0</v>
      </c>
      <c r="GR1450">
        <v>0</v>
      </c>
      <c r="GS1450">
        <v>3</v>
      </c>
      <c r="GT1450">
        <v>0</v>
      </c>
      <c r="GU1450" t="s">
        <v>3</v>
      </c>
      <c r="GV1450">
        <f t="shared" si="1093"/>
        <v>0</v>
      </c>
      <c r="GW1450">
        <v>1</v>
      </c>
      <c r="GX1450">
        <f t="shared" si="1094"/>
        <v>0</v>
      </c>
      <c r="HA1450">
        <v>0</v>
      </c>
      <c r="HB1450">
        <v>0</v>
      </c>
      <c r="HC1450">
        <f t="shared" si="1095"/>
        <v>0</v>
      </c>
      <c r="HE1450" t="s">
        <v>3</v>
      </c>
      <c r="HF1450" t="s">
        <v>3</v>
      </c>
      <c r="IK1450">
        <v>0</v>
      </c>
    </row>
    <row r="1451" spans="1:245">
      <c r="A1451">
        <v>18</v>
      </c>
      <c r="B1451">
        <v>0</v>
      </c>
      <c r="C1451">
        <v>1579</v>
      </c>
      <c r="E1451" t="s">
        <v>368</v>
      </c>
      <c r="F1451" t="s">
        <v>369</v>
      </c>
      <c r="G1451" t="s">
        <v>370</v>
      </c>
      <c r="H1451" t="s">
        <v>29</v>
      </c>
      <c r="I1451">
        <f>I1450*J1451</f>
        <v>9.5999999999999992E-3</v>
      </c>
      <c r="J1451">
        <v>1.6E-2</v>
      </c>
      <c r="O1451">
        <f t="shared" si="1059"/>
        <v>0</v>
      </c>
      <c r="P1451">
        <f t="shared" si="1060"/>
        <v>0</v>
      </c>
      <c r="Q1451">
        <f t="shared" si="1061"/>
        <v>0</v>
      </c>
      <c r="R1451">
        <f t="shared" si="1062"/>
        <v>0</v>
      </c>
      <c r="S1451">
        <f t="shared" si="1063"/>
        <v>0</v>
      </c>
      <c r="T1451">
        <f t="shared" si="1064"/>
        <v>0</v>
      </c>
      <c r="U1451">
        <f t="shared" si="1065"/>
        <v>0</v>
      </c>
      <c r="V1451">
        <f t="shared" si="1066"/>
        <v>0</v>
      </c>
      <c r="W1451">
        <f t="shared" si="1067"/>
        <v>0</v>
      </c>
      <c r="X1451">
        <f t="shared" si="1068"/>
        <v>0</v>
      </c>
      <c r="Y1451">
        <f t="shared" si="1069"/>
        <v>0</v>
      </c>
      <c r="AA1451">
        <v>35806607</v>
      </c>
      <c r="AB1451">
        <f t="shared" si="1070"/>
        <v>0</v>
      </c>
      <c r="AC1451">
        <f t="shared" si="1071"/>
        <v>0</v>
      </c>
      <c r="AD1451">
        <f>ROUND((((ET1451)-(EU1451))+AE1451),2)</f>
        <v>0</v>
      </c>
      <c r="AE1451">
        <f t="shared" si="1096"/>
        <v>0</v>
      </c>
      <c r="AF1451">
        <f t="shared" si="1096"/>
        <v>0</v>
      </c>
      <c r="AG1451">
        <f t="shared" si="1073"/>
        <v>0</v>
      </c>
      <c r="AH1451">
        <f t="shared" si="1097"/>
        <v>0</v>
      </c>
      <c r="AI1451">
        <f t="shared" si="1097"/>
        <v>0</v>
      </c>
      <c r="AJ1451">
        <f t="shared" si="1075"/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1</v>
      </c>
      <c r="AW1451">
        <v>1</v>
      </c>
      <c r="AZ1451">
        <v>1</v>
      </c>
      <c r="BA1451">
        <v>1</v>
      </c>
      <c r="BB1451">
        <v>1</v>
      </c>
      <c r="BC1451">
        <v>1</v>
      </c>
      <c r="BD1451" t="s">
        <v>3</v>
      </c>
      <c r="BE1451" t="s">
        <v>3</v>
      </c>
      <c r="BF1451" t="s">
        <v>3</v>
      </c>
      <c r="BG1451" t="s">
        <v>3</v>
      </c>
      <c r="BH1451">
        <v>3</v>
      </c>
      <c r="BI1451">
        <v>1</v>
      </c>
      <c r="BJ1451" t="s">
        <v>371</v>
      </c>
      <c r="BM1451">
        <v>500001</v>
      </c>
      <c r="BN1451">
        <v>0</v>
      </c>
      <c r="BO1451" t="s">
        <v>3</v>
      </c>
      <c r="BP1451">
        <v>0</v>
      </c>
      <c r="BQ1451">
        <v>8</v>
      </c>
      <c r="BR1451">
        <v>0</v>
      </c>
      <c r="BS1451">
        <v>1</v>
      </c>
      <c r="BT1451">
        <v>1</v>
      </c>
      <c r="BU1451">
        <v>1</v>
      </c>
      <c r="BV1451">
        <v>1</v>
      </c>
      <c r="BW1451">
        <v>1</v>
      </c>
      <c r="BX1451">
        <v>1</v>
      </c>
      <c r="BY1451" t="s">
        <v>3</v>
      </c>
      <c r="BZ1451">
        <v>0</v>
      </c>
      <c r="CA1451">
        <v>0</v>
      </c>
      <c r="CE1451">
        <v>0</v>
      </c>
      <c r="CF1451">
        <v>0</v>
      </c>
      <c r="CG1451">
        <v>0</v>
      </c>
      <c r="CM1451">
        <v>0</v>
      </c>
      <c r="CN1451" t="s">
        <v>3</v>
      </c>
      <c r="CO1451">
        <v>0</v>
      </c>
      <c r="CP1451">
        <f t="shared" si="1076"/>
        <v>0</v>
      </c>
      <c r="CQ1451">
        <f t="shared" si="1077"/>
        <v>0</v>
      </c>
      <c r="CR1451">
        <f t="shared" si="1078"/>
        <v>0</v>
      </c>
      <c r="CS1451">
        <f t="shared" si="1079"/>
        <v>0</v>
      </c>
      <c r="CT1451">
        <f t="shared" si="1080"/>
        <v>0</v>
      </c>
      <c r="CU1451">
        <f t="shared" si="1081"/>
        <v>0</v>
      </c>
      <c r="CV1451">
        <f t="shared" si="1082"/>
        <v>0</v>
      </c>
      <c r="CW1451">
        <f t="shared" si="1083"/>
        <v>0</v>
      </c>
      <c r="CX1451">
        <f t="shared" si="1084"/>
        <v>0</v>
      </c>
      <c r="CY1451">
        <f t="shared" si="1085"/>
        <v>0</v>
      </c>
      <c r="CZ1451">
        <f t="shared" si="1086"/>
        <v>0</v>
      </c>
      <c r="DC1451" t="s">
        <v>3</v>
      </c>
      <c r="DD1451" t="s">
        <v>3</v>
      </c>
      <c r="DE1451" t="s">
        <v>3</v>
      </c>
      <c r="DF1451" t="s">
        <v>3</v>
      </c>
      <c r="DG1451" t="s">
        <v>3</v>
      </c>
      <c r="DH1451" t="s">
        <v>3</v>
      </c>
      <c r="DI1451" t="s">
        <v>3</v>
      </c>
      <c r="DJ1451" t="s">
        <v>3</v>
      </c>
      <c r="DK1451" t="s">
        <v>3</v>
      </c>
      <c r="DL1451" t="s">
        <v>3</v>
      </c>
      <c r="DM1451" t="s">
        <v>3</v>
      </c>
      <c r="DN1451">
        <v>0</v>
      </c>
      <c r="DO1451">
        <v>0</v>
      </c>
      <c r="DP1451">
        <v>1</v>
      </c>
      <c r="DQ1451">
        <v>1</v>
      </c>
      <c r="DU1451">
        <v>1009</v>
      </c>
      <c r="DV1451" t="s">
        <v>29</v>
      </c>
      <c r="DW1451" t="s">
        <v>29</v>
      </c>
      <c r="DX1451">
        <v>1000</v>
      </c>
      <c r="DZ1451" t="s">
        <v>3</v>
      </c>
      <c r="EA1451" t="s">
        <v>3</v>
      </c>
      <c r="EB1451" t="s">
        <v>3</v>
      </c>
      <c r="EC1451" t="s">
        <v>3</v>
      </c>
      <c r="EE1451">
        <v>29085443</v>
      </c>
      <c r="EF1451">
        <v>8</v>
      </c>
      <c r="EG1451" t="s">
        <v>153</v>
      </c>
      <c r="EH1451">
        <v>0</v>
      </c>
      <c r="EI1451" t="s">
        <v>3</v>
      </c>
      <c r="EJ1451">
        <v>1</v>
      </c>
      <c r="EK1451">
        <v>500001</v>
      </c>
      <c r="EL1451" t="s">
        <v>154</v>
      </c>
      <c r="EM1451" t="s">
        <v>155</v>
      </c>
      <c r="EO1451" t="s">
        <v>3</v>
      </c>
      <c r="EQ1451">
        <v>0</v>
      </c>
      <c r="ER1451">
        <v>0</v>
      </c>
      <c r="ES1451">
        <v>0</v>
      </c>
      <c r="ET1451">
        <v>0</v>
      </c>
      <c r="EU1451">
        <v>0</v>
      </c>
      <c r="EV1451">
        <v>0</v>
      </c>
      <c r="EW1451">
        <v>0</v>
      </c>
      <c r="EX1451">
        <v>0</v>
      </c>
      <c r="FQ1451">
        <v>0</v>
      </c>
      <c r="FR1451">
        <f t="shared" si="1087"/>
        <v>0</v>
      </c>
      <c r="FS1451">
        <v>0</v>
      </c>
      <c r="FX1451">
        <v>0</v>
      </c>
      <c r="FY1451">
        <v>0</v>
      </c>
      <c r="GA1451" t="s">
        <v>3</v>
      </c>
      <c r="GD1451">
        <v>1</v>
      </c>
      <c r="GF1451">
        <v>1748645217</v>
      </c>
      <c r="GG1451">
        <v>2</v>
      </c>
      <c r="GH1451">
        <v>1</v>
      </c>
      <c r="GI1451">
        <v>-2</v>
      </c>
      <c r="GJ1451">
        <v>0</v>
      </c>
      <c r="GK1451">
        <v>0</v>
      </c>
      <c r="GL1451">
        <f t="shared" si="1088"/>
        <v>0</v>
      </c>
      <c r="GM1451">
        <f t="shared" si="1089"/>
        <v>0</v>
      </c>
      <c r="GN1451">
        <f t="shared" si="1090"/>
        <v>0</v>
      </c>
      <c r="GO1451">
        <f t="shared" si="1091"/>
        <v>0</v>
      </c>
      <c r="GP1451">
        <f t="shared" si="1092"/>
        <v>0</v>
      </c>
      <c r="GR1451">
        <v>0</v>
      </c>
      <c r="GS1451">
        <v>3</v>
      </c>
      <c r="GT1451">
        <v>0</v>
      </c>
      <c r="GU1451" t="s">
        <v>3</v>
      </c>
      <c r="GV1451">
        <f t="shared" si="1093"/>
        <v>0</v>
      </c>
      <c r="GW1451">
        <v>1</v>
      </c>
      <c r="GX1451">
        <f t="shared" si="1094"/>
        <v>0</v>
      </c>
      <c r="HA1451">
        <v>0</v>
      </c>
      <c r="HB1451">
        <v>0</v>
      </c>
      <c r="HC1451">
        <f t="shared" si="1095"/>
        <v>0</v>
      </c>
      <c r="HE1451" t="s">
        <v>3</v>
      </c>
      <c r="HF1451" t="s">
        <v>3</v>
      </c>
      <c r="IK1451">
        <v>0</v>
      </c>
    </row>
    <row r="1453" spans="1:245">
      <c r="A1453" s="2">
        <v>51</v>
      </c>
      <c r="B1453" s="2">
        <f>B1437</f>
        <v>0</v>
      </c>
      <c r="C1453" s="2">
        <f>A1437</f>
        <v>5</v>
      </c>
      <c r="D1453" s="2">
        <f>ROW(A1437)</f>
        <v>1437</v>
      </c>
      <c r="E1453" s="2"/>
      <c r="F1453" s="2" t="str">
        <f>IF(F1437&lt;&gt;"",F1437,"")</f>
        <v>Новый подраздел</v>
      </c>
      <c r="G1453" s="2" t="str">
        <f>IF(G1437&lt;&gt;"",G1437,"")</f>
        <v>ремонт</v>
      </c>
      <c r="H1453" s="2">
        <v>0</v>
      </c>
      <c r="I1453" s="2"/>
      <c r="J1453" s="2"/>
      <c r="K1453" s="2"/>
      <c r="L1453" s="2"/>
      <c r="M1453" s="2"/>
      <c r="N1453" s="2"/>
      <c r="O1453" s="2">
        <f t="shared" ref="O1453:T1453" si="1098">ROUND(AB1453,2)</f>
        <v>75224.36</v>
      </c>
      <c r="P1453" s="2">
        <f t="shared" si="1098"/>
        <v>56950.82</v>
      </c>
      <c r="Q1453" s="2">
        <f t="shared" si="1098"/>
        <v>2197.4699999999998</v>
      </c>
      <c r="R1453" s="2">
        <f t="shared" si="1098"/>
        <v>943.52</v>
      </c>
      <c r="S1453" s="2">
        <f t="shared" si="1098"/>
        <v>16076.07</v>
      </c>
      <c r="T1453" s="2">
        <f t="shared" si="1098"/>
        <v>0</v>
      </c>
      <c r="U1453" s="2">
        <f>AH1453</f>
        <v>56.598420000000004</v>
      </c>
      <c r="V1453" s="2">
        <f>AI1453</f>
        <v>2.74255</v>
      </c>
      <c r="W1453" s="2">
        <f>ROUND(AJ1453,2)</f>
        <v>424.12</v>
      </c>
      <c r="X1453" s="2">
        <f>ROUND(AK1453,2)</f>
        <v>15753.58</v>
      </c>
      <c r="Y1453" s="2">
        <f>ROUND(AL1453,2)</f>
        <v>8415.0400000000009</v>
      </c>
      <c r="Z1453" s="2"/>
      <c r="AA1453" s="2"/>
      <c r="AB1453" s="2">
        <f>ROUND(SUMIF(AA1441:AA1451,"=35806607",O1441:O1451),2)</f>
        <v>75224.36</v>
      </c>
      <c r="AC1453" s="2">
        <f>ROUND(SUMIF(AA1441:AA1451,"=35806607",P1441:P1451),2)</f>
        <v>56950.82</v>
      </c>
      <c r="AD1453" s="2">
        <f>ROUND(SUMIF(AA1441:AA1451,"=35806607",Q1441:Q1451),2)</f>
        <v>2197.4699999999998</v>
      </c>
      <c r="AE1453" s="2">
        <f>ROUND(SUMIF(AA1441:AA1451,"=35806607",R1441:R1451),2)</f>
        <v>943.52</v>
      </c>
      <c r="AF1453" s="2">
        <f>ROUND(SUMIF(AA1441:AA1451,"=35806607",S1441:S1451),2)</f>
        <v>16076.07</v>
      </c>
      <c r="AG1453" s="2">
        <f>ROUND(SUMIF(AA1441:AA1451,"=35806607",T1441:T1451),2)</f>
        <v>0</v>
      </c>
      <c r="AH1453" s="2">
        <f>SUMIF(AA1441:AA1451,"=35806607",U1441:U1451)</f>
        <v>56.598420000000004</v>
      </c>
      <c r="AI1453" s="2">
        <f>SUMIF(AA1441:AA1451,"=35806607",V1441:V1451)</f>
        <v>2.74255</v>
      </c>
      <c r="AJ1453" s="2">
        <f>ROUND(SUMIF(AA1441:AA1451,"=35806607",W1441:W1451),2)</f>
        <v>424.12</v>
      </c>
      <c r="AK1453" s="2">
        <f>ROUND(SUMIF(AA1441:AA1451,"=35806607",X1441:X1451),2)</f>
        <v>15753.58</v>
      </c>
      <c r="AL1453" s="2">
        <f>ROUND(SUMIF(AA1441:AA1451,"=35806607",Y1441:Y1451),2)</f>
        <v>8415.0400000000009</v>
      </c>
      <c r="AM1453" s="2"/>
      <c r="AN1453" s="2"/>
      <c r="AO1453" s="2">
        <f t="shared" ref="AO1453:BD1453" si="1099">ROUND(BX1453,2)</f>
        <v>0</v>
      </c>
      <c r="AP1453" s="2">
        <f t="shared" si="1099"/>
        <v>0</v>
      </c>
      <c r="AQ1453" s="2">
        <f t="shared" si="1099"/>
        <v>0</v>
      </c>
      <c r="AR1453" s="2">
        <f t="shared" si="1099"/>
        <v>99392.98</v>
      </c>
      <c r="AS1453" s="2">
        <f t="shared" si="1099"/>
        <v>99392.98</v>
      </c>
      <c r="AT1453" s="2">
        <f t="shared" si="1099"/>
        <v>0</v>
      </c>
      <c r="AU1453" s="2">
        <f t="shared" si="1099"/>
        <v>0</v>
      </c>
      <c r="AV1453" s="2">
        <f t="shared" si="1099"/>
        <v>56950.82</v>
      </c>
      <c r="AW1453" s="2">
        <f t="shared" si="1099"/>
        <v>56950.82</v>
      </c>
      <c r="AX1453" s="2">
        <f t="shared" si="1099"/>
        <v>0</v>
      </c>
      <c r="AY1453" s="2">
        <f t="shared" si="1099"/>
        <v>56950.82</v>
      </c>
      <c r="AZ1453" s="2">
        <f t="shared" si="1099"/>
        <v>0</v>
      </c>
      <c r="BA1453" s="2">
        <f t="shared" si="1099"/>
        <v>0</v>
      </c>
      <c r="BB1453" s="2">
        <f t="shared" si="1099"/>
        <v>0</v>
      </c>
      <c r="BC1453" s="2">
        <f t="shared" si="1099"/>
        <v>0</v>
      </c>
      <c r="BD1453" s="2">
        <f t="shared" si="1099"/>
        <v>0</v>
      </c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>
        <f>ROUND(SUMIF(AA1441:AA1451,"=35806607",FQ1441:FQ1451),2)</f>
        <v>0</v>
      </c>
      <c r="BY1453" s="2">
        <f>ROUND(SUMIF(AA1441:AA1451,"=35806607",FR1441:FR1451),2)</f>
        <v>0</v>
      </c>
      <c r="BZ1453" s="2">
        <f>ROUND(SUMIF(AA1441:AA1451,"=35806607",GL1441:GL1451),2)</f>
        <v>0</v>
      </c>
      <c r="CA1453" s="2">
        <f>ROUND(SUMIF(AA1441:AA1451,"=35806607",GM1441:GM1451),2)</f>
        <v>99392.98</v>
      </c>
      <c r="CB1453" s="2">
        <f>ROUND(SUMIF(AA1441:AA1451,"=35806607",GN1441:GN1451),2)</f>
        <v>99392.98</v>
      </c>
      <c r="CC1453" s="2">
        <f>ROUND(SUMIF(AA1441:AA1451,"=35806607",GO1441:GO1451),2)</f>
        <v>0</v>
      </c>
      <c r="CD1453" s="2">
        <f>ROUND(SUMIF(AA1441:AA1451,"=35806607",GP1441:GP1451),2)</f>
        <v>0</v>
      </c>
      <c r="CE1453" s="2">
        <f>AC1453-BX1453</f>
        <v>56950.82</v>
      </c>
      <c r="CF1453" s="2">
        <f>AC1453-BY1453</f>
        <v>56950.82</v>
      </c>
      <c r="CG1453" s="2">
        <f>BX1453-BZ1453</f>
        <v>0</v>
      </c>
      <c r="CH1453" s="2">
        <f>AC1453-BX1453-BY1453+BZ1453</f>
        <v>56950.82</v>
      </c>
      <c r="CI1453" s="2">
        <f>BY1453-BZ1453</f>
        <v>0</v>
      </c>
      <c r="CJ1453" s="2">
        <f>ROUND(SUMIF(AA1441:AA1451,"=35806607",GX1441:GX1451),2)</f>
        <v>0</v>
      </c>
      <c r="CK1453" s="2">
        <f>ROUND(SUMIF(AA1441:AA1451,"=35806607",GY1441:GY1451),2)</f>
        <v>0</v>
      </c>
      <c r="CL1453" s="2">
        <f>ROUND(SUMIF(AA1441:AA1451,"=35806607",GZ1441:GZ1451),2)</f>
        <v>0</v>
      </c>
      <c r="CM1453" s="2">
        <f>ROUND(SUMIF(AA1441:AA1451,"=35806607",HD1441:HD1451),2)</f>
        <v>0</v>
      </c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>
        <v>0</v>
      </c>
    </row>
    <row r="1455" spans="1:245">
      <c r="A1455" s="4">
        <v>50</v>
      </c>
      <c r="B1455" s="4">
        <v>0</v>
      </c>
      <c r="C1455" s="4">
        <v>0</v>
      </c>
      <c r="D1455" s="4">
        <v>1</v>
      </c>
      <c r="E1455" s="4">
        <v>201</v>
      </c>
      <c r="F1455" s="4">
        <f>ROUND(Source!O1453,O1455)</f>
        <v>75224.36</v>
      </c>
      <c r="G1455" s="4" t="s">
        <v>81</v>
      </c>
      <c r="H1455" s="4" t="s">
        <v>82</v>
      </c>
      <c r="I1455" s="4"/>
      <c r="J1455" s="4"/>
      <c r="K1455" s="4">
        <v>201</v>
      </c>
      <c r="L1455" s="4">
        <v>1</v>
      </c>
      <c r="M1455" s="4">
        <v>3</v>
      </c>
      <c r="N1455" s="4" t="s">
        <v>3</v>
      </c>
      <c r="O1455" s="4">
        <v>2</v>
      </c>
      <c r="P1455" s="4"/>
      <c r="Q1455" s="4"/>
      <c r="R1455" s="4"/>
      <c r="S1455" s="4"/>
      <c r="T1455" s="4"/>
      <c r="U1455" s="4"/>
      <c r="V1455" s="4"/>
      <c r="W1455" s="4"/>
    </row>
    <row r="1456" spans="1:245">
      <c r="A1456" s="4">
        <v>50</v>
      </c>
      <c r="B1456" s="4">
        <v>0</v>
      </c>
      <c r="C1456" s="4">
        <v>0</v>
      </c>
      <c r="D1456" s="4">
        <v>1</v>
      </c>
      <c r="E1456" s="4">
        <v>202</v>
      </c>
      <c r="F1456" s="4">
        <f>ROUND(Source!P1453,O1456)</f>
        <v>56950.82</v>
      </c>
      <c r="G1456" s="4" t="s">
        <v>83</v>
      </c>
      <c r="H1456" s="4" t="s">
        <v>84</v>
      </c>
      <c r="I1456" s="4"/>
      <c r="J1456" s="4"/>
      <c r="K1456" s="4">
        <v>202</v>
      </c>
      <c r="L1456" s="4">
        <v>2</v>
      </c>
      <c r="M1456" s="4">
        <v>3</v>
      </c>
      <c r="N1456" s="4" t="s">
        <v>3</v>
      </c>
      <c r="O1456" s="4">
        <v>2</v>
      </c>
      <c r="P1456" s="4"/>
      <c r="Q1456" s="4"/>
      <c r="R1456" s="4"/>
      <c r="S1456" s="4"/>
      <c r="T1456" s="4"/>
      <c r="U1456" s="4"/>
      <c r="V1456" s="4"/>
      <c r="W1456" s="4"/>
    </row>
    <row r="1457" spans="1:23">
      <c r="A1457" s="4">
        <v>50</v>
      </c>
      <c r="B1457" s="4">
        <v>0</v>
      </c>
      <c r="C1457" s="4">
        <v>0</v>
      </c>
      <c r="D1457" s="4">
        <v>1</v>
      </c>
      <c r="E1457" s="4">
        <v>222</v>
      </c>
      <c r="F1457" s="4">
        <f>ROUND(Source!AO1453,O1457)</f>
        <v>0</v>
      </c>
      <c r="G1457" s="4" t="s">
        <v>85</v>
      </c>
      <c r="H1457" s="4" t="s">
        <v>86</v>
      </c>
      <c r="I1457" s="4"/>
      <c r="J1457" s="4"/>
      <c r="K1457" s="4">
        <v>222</v>
      </c>
      <c r="L1457" s="4">
        <v>3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/>
    </row>
    <row r="1458" spans="1:23">
      <c r="A1458" s="4">
        <v>50</v>
      </c>
      <c r="B1458" s="4">
        <v>0</v>
      </c>
      <c r="C1458" s="4">
        <v>0</v>
      </c>
      <c r="D1458" s="4">
        <v>1</v>
      </c>
      <c r="E1458" s="4">
        <v>225</v>
      </c>
      <c r="F1458" s="4">
        <f>ROUND(Source!AV1453,O1458)</f>
        <v>56950.82</v>
      </c>
      <c r="G1458" s="4" t="s">
        <v>87</v>
      </c>
      <c r="H1458" s="4" t="s">
        <v>88</v>
      </c>
      <c r="I1458" s="4"/>
      <c r="J1458" s="4"/>
      <c r="K1458" s="4">
        <v>225</v>
      </c>
      <c r="L1458" s="4">
        <v>4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/>
    </row>
    <row r="1459" spans="1:23">
      <c r="A1459" s="4">
        <v>50</v>
      </c>
      <c r="B1459" s="4">
        <v>0</v>
      </c>
      <c r="C1459" s="4">
        <v>0</v>
      </c>
      <c r="D1459" s="4">
        <v>1</v>
      </c>
      <c r="E1459" s="4">
        <v>226</v>
      </c>
      <c r="F1459" s="4">
        <f>ROUND(Source!AW1453,O1459)</f>
        <v>56950.82</v>
      </c>
      <c r="G1459" s="4" t="s">
        <v>89</v>
      </c>
      <c r="H1459" s="4" t="s">
        <v>90</v>
      </c>
      <c r="I1459" s="4"/>
      <c r="J1459" s="4"/>
      <c r="K1459" s="4">
        <v>226</v>
      </c>
      <c r="L1459" s="4">
        <v>5</v>
      </c>
      <c r="M1459" s="4">
        <v>3</v>
      </c>
      <c r="N1459" s="4" t="s">
        <v>3</v>
      </c>
      <c r="O1459" s="4">
        <v>2</v>
      </c>
      <c r="P1459" s="4"/>
      <c r="Q1459" s="4"/>
      <c r="R1459" s="4"/>
      <c r="S1459" s="4"/>
      <c r="T1459" s="4"/>
      <c r="U1459" s="4"/>
      <c r="V1459" s="4"/>
      <c r="W1459" s="4"/>
    </row>
    <row r="1460" spans="1:23">
      <c r="A1460" s="4">
        <v>50</v>
      </c>
      <c r="B1460" s="4">
        <v>0</v>
      </c>
      <c r="C1460" s="4">
        <v>0</v>
      </c>
      <c r="D1460" s="4">
        <v>1</v>
      </c>
      <c r="E1460" s="4">
        <v>227</v>
      </c>
      <c r="F1460" s="4">
        <f>ROUND(Source!AX1453,O1460)</f>
        <v>0</v>
      </c>
      <c r="G1460" s="4" t="s">
        <v>91</v>
      </c>
      <c r="H1460" s="4" t="s">
        <v>92</v>
      </c>
      <c r="I1460" s="4"/>
      <c r="J1460" s="4"/>
      <c r="K1460" s="4">
        <v>227</v>
      </c>
      <c r="L1460" s="4">
        <v>6</v>
      </c>
      <c r="M1460" s="4">
        <v>3</v>
      </c>
      <c r="N1460" s="4" t="s">
        <v>3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/>
    </row>
    <row r="1461" spans="1:23">
      <c r="A1461" s="4">
        <v>50</v>
      </c>
      <c r="B1461" s="4">
        <v>0</v>
      </c>
      <c r="C1461" s="4">
        <v>0</v>
      </c>
      <c r="D1461" s="4">
        <v>1</v>
      </c>
      <c r="E1461" s="4">
        <v>228</v>
      </c>
      <c r="F1461" s="4">
        <f>ROUND(Source!AY1453,O1461)</f>
        <v>56950.82</v>
      </c>
      <c r="G1461" s="4" t="s">
        <v>93</v>
      </c>
      <c r="H1461" s="4" t="s">
        <v>94</v>
      </c>
      <c r="I1461" s="4"/>
      <c r="J1461" s="4"/>
      <c r="K1461" s="4">
        <v>228</v>
      </c>
      <c r="L1461" s="4">
        <v>7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/>
    </row>
    <row r="1462" spans="1:23">
      <c r="A1462" s="4">
        <v>50</v>
      </c>
      <c r="B1462" s="4">
        <v>0</v>
      </c>
      <c r="C1462" s="4">
        <v>0</v>
      </c>
      <c r="D1462" s="4">
        <v>1</v>
      </c>
      <c r="E1462" s="4">
        <v>216</v>
      </c>
      <c r="F1462" s="4">
        <f>ROUND(Source!AP1453,O1462)</f>
        <v>0</v>
      </c>
      <c r="G1462" s="4" t="s">
        <v>95</v>
      </c>
      <c r="H1462" s="4" t="s">
        <v>96</v>
      </c>
      <c r="I1462" s="4"/>
      <c r="J1462" s="4"/>
      <c r="K1462" s="4">
        <v>216</v>
      </c>
      <c r="L1462" s="4">
        <v>8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/>
    </row>
    <row r="1463" spans="1:23">
      <c r="A1463" s="4">
        <v>50</v>
      </c>
      <c r="B1463" s="4">
        <v>0</v>
      </c>
      <c r="C1463" s="4">
        <v>0</v>
      </c>
      <c r="D1463" s="4">
        <v>1</v>
      </c>
      <c r="E1463" s="4">
        <v>223</v>
      </c>
      <c r="F1463" s="4">
        <f>ROUND(Source!AQ1453,O1463)</f>
        <v>0</v>
      </c>
      <c r="G1463" s="4" t="s">
        <v>97</v>
      </c>
      <c r="H1463" s="4" t="s">
        <v>98</v>
      </c>
      <c r="I1463" s="4"/>
      <c r="J1463" s="4"/>
      <c r="K1463" s="4">
        <v>223</v>
      </c>
      <c r="L1463" s="4">
        <v>9</v>
      </c>
      <c r="M1463" s="4">
        <v>3</v>
      </c>
      <c r="N1463" s="4" t="s">
        <v>3</v>
      </c>
      <c r="O1463" s="4">
        <v>2</v>
      </c>
      <c r="P1463" s="4"/>
      <c r="Q1463" s="4"/>
      <c r="R1463" s="4"/>
      <c r="S1463" s="4"/>
      <c r="T1463" s="4"/>
      <c r="U1463" s="4"/>
      <c r="V1463" s="4"/>
      <c r="W1463" s="4"/>
    </row>
    <row r="1464" spans="1:23">
      <c r="A1464" s="4">
        <v>50</v>
      </c>
      <c r="B1464" s="4">
        <v>0</v>
      </c>
      <c r="C1464" s="4">
        <v>0</v>
      </c>
      <c r="D1464" s="4">
        <v>1</v>
      </c>
      <c r="E1464" s="4">
        <v>229</v>
      </c>
      <c r="F1464" s="4">
        <f>ROUND(Source!AZ1453,O1464)</f>
        <v>0</v>
      </c>
      <c r="G1464" s="4" t="s">
        <v>99</v>
      </c>
      <c r="H1464" s="4" t="s">
        <v>100</v>
      </c>
      <c r="I1464" s="4"/>
      <c r="J1464" s="4"/>
      <c r="K1464" s="4">
        <v>229</v>
      </c>
      <c r="L1464" s="4">
        <v>10</v>
      </c>
      <c r="M1464" s="4">
        <v>3</v>
      </c>
      <c r="N1464" s="4" t="s">
        <v>3</v>
      </c>
      <c r="O1464" s="4">
        <v>2</v>
      </c>
      <c r="P1464" s="4"/>
      <c r="Q1464" s="4"/>
      <c r="R1464" s="4"/>
      <c r="S1464" s="4"/>
      <c r="T1464" s="4"/>
      <c r="U1464" s="4"/>
      <c r="V1464" s="4"/>
      <c r="W1464" s="4"/>
    </row>
    <row r="1465" spans="1:23">
      <c r="A1465" s="4">
        <v>50</v>
      </c>
      <c r="B1465" s="4">
        <v>0</v>
      </c>
      <c r="C1465" s="4">
        <v>0</v>
      </c>
      <c r="D1465" s="4">
        <v>1</v>
      </c>
      <c r="E1465" s="4">
        <v>203</v>
      </c>
      <c r="F1465" s="4">
        <f>ROUND(Source!Q1453,O1465)</f>
        <v>2197.4699999999998</v>
      </c>
      <c r="G1465" s="4" t="s">
        <v>101</v>
      </c>
      <c r="H1465" s="4" t="s">
        <v>102</v>
      </c>
      <c r="I1465" s="4"/>
      <c r="J1465" s="4"/>
      <c r="K1465" s="4">
        <v>203</v>
      </c>
      <c r="L1465" s="4">
        <v>11</v>
      </c>
      <c r="M1465" s="4">
        <v>3</v>
      </c>
      <c r="N1465" s="4" t="s">
        <v>3</v>
      </c>
      <c r="O1465" s="4">
        <v>2</v>
      </c>
      <c r="P1465" s="4"/>
      <c r="Q1465" s="4"/>
      <c r="R1465" s="4"/>
      <c r="S1465" s="4"/>
      <c r="T1465" s="4"/>
      <c r="U1465" s="4"/>
      <c r="V1465" s="4"/>
      <c r="W1465" s="4"/>
    </row>
    <row r="1466" spans="1:23">
      <c r="A1466" s="4">
        <v>50</v>
      </c>
      <c r="B1466" s="4">
        <v>0</v>
      </c>
      <c r="C1466" s="4">
        <v>0</v>
      </c>
      <c r="D1466" s="4">
        <v>1</v>
      </c>
      <c r="E1466" s="4">
        <v>231</v>
      </c>
      <c r="F1466" s="4">
        <f>ROUND(Source!BB1453,O1466)</f>
        <v>0</v>
      </c>
      <c r="G1466" s="4" t="s">
        <v>103</v>
      </c>
      <c r="H1466" s="4" t="s">
        <v>104</v>
      </c>
      <c r="I1466" s="4"/>
      <c r="J1466" s="4"/>
      <c r="K1466" s="4">
        <v>231</v>
      </c>
      <c r="L1466" s="4">
        <v>12</v>
      </c>
      <c r="M1466" s="4">
        <v>3</v>
      </c>
      <c r="N1466" s="4" t="s">
        <v>3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/>
    </row>
    <row r="1467" spans="1:23">
      <c r="A1467" s="4">
        <v>50</v>
      </c>
      <c r="B1467" s="4">
        <v>0</v>
      </c>
      <c r="C1467" s="4">
        <v>0</v>
      </c>
      <c r="D1467" s="4">
        <v>1</v>
      </c>
      <c r="E1467" s="4">
        <v>204</v>
      </c>
      <c r="F1467" s="4">
        <f>ROUND(Source!R1453,O1467)</f>
        <v>943.52</v>
      </c>
      <c r="G1467" s="4" t="s">
        <v>105</v>
      </c>
      <c r="H1467" s="4" t="s">
        <v>106</v>
      </c>
      <c r="I1467" s="4"/>
      <c r="J1467" s="4"/>
      <c r="K1467" s="4">
        <v>204</v>
      </c>
      <c r="L1467" s="4">
        <v>13</v>
      </c>
      <c r="M1467" s="4">
        <v>3</v>
      </c>
      <c r="N1467" s="4" t="s">
        <v>3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/>
    </row>
    <row r="1468" spans="1:23">
      <c r="A1468" s="4">
        <v>50</v>
      </c>
      <c r="B1468" s="4">
        <v>0</v>
      </c>
      <c r="C1468" s="4">
        <v>0</v>
      </c>
      <c r="D1468" s="4">
        <v>1</v>
      </c>
      <c r="E1468" s="4">
        <v>205</v>
      </c>
      <c r="F1468" s="4">
        <f>ROUND(Source!S1453,O1468)</f>
        <v>16076.07</v>
      </c>
      <c r="G1468" s="4" t="s">
        <v>107</v>
      </c>
      <c r="H1468" s="4" t="s">
        <v>108</v>
      </c>
      <c r="I1468" s="4"/>
      <c r="J1468" s="4"/>
      <c r="K1468" s="4">
        <v>205</v>
      </c>
      <c r="L1468" s="4">
        <v>14</v>
      </c>
      <c r="M1468" s="4">
        <v>3</v>
      </c>
      <c r="N1468" s="4" t="s">
        <v>3</v>
      </c>
      <c r="O1468" s="4">
        <v>2</v>
      </c>
      <c r="P1468" s="4"/>
      <c r="Q1468" s="4"/>
      <c r="R1468" s="4"/>
      <c r="S1468" s="4"/>
      <c r="T1468" s="4"/>
      <c r="U1468" s="4"/>
      <c r="V1468" s="4"/>
      <c r="W1468" s="4"/>
    </row>
    <row r="1469" spans="1:23">
      <c r="A1469" s="4">
        <v>50</v>
      </c>
      <c r="B1469" s="4">
        <v>0</v>
      </c>
      <c r="C1469" s="4">
        <v>0</v>
      </c>
      <c r="D1469" s="4">
        <v>1</v>
      </c>
      <c r="E1469" s="4">
        <v>232</v>
      </c>
      <c r="F1469" s="4">
        <f>ROUND(Source!BC1453,O1469)</f>
        <v>0</v>
      </c>
      <c r="G1469" s="4" t="s">
        <v>109</v>
      </c>
      <c r="H1469" s="4" t="s">
        <v>110</v>
      </c>
      <c r="I1469" s="4"/>
      <c r="J1469" s="4"/>
      <c r="K1469" s="4">
        <v>232</v>
      </c>
      <c r="L1469" s="4">
        <v>15</v>
      </c>
      <c r="M1469" s="4">
        <v>3</v>
      </c>
      <c r="N1469" s="4" t="s">
        <v>3</v>
      </c>
      <c r="O1469" s="4">
        <v>2</v>
      </c>
      <c r="P1469" s="4"/>
      <c r="Q1469" s="4"/>
      <c r="R1469" s="4"/>
      <c r="S1469" s="4"/>
      <c r="T1469" s="4"/>
      <c r="U1469" s="4"/>
      <c r="V1469" s="4"/>
      <c r="W1469" s="4"/>
    </row>
    <row r="1470" spans="1:23">
      <c r="A1470" s="4">
        <v>50</v>
      </c>
      <c r="B1470" s="4">
        <v>0</v>
      </c>
      <c r="C1470" s="4">
        <v>0</v>
      </c>
      <c r="D1470" s="4">
        <v>1</v>
      </c>
      <c r="E1470" s="4">
        <v>214</v>
      </c>
      <c r="F1470" s="4">
        <f>ROUND(Source!AS1453,O1470)</f>
        <v>99392.98</v>
      </c>
      <c r="G1470" s="4" t="s">
        <v>111</v>
      </c>
      <c r="H1470" s="4" t="s">
        <v>112</v>
      </c>
      <c r="I1470" s="4"/>
      <c r="J1470" s="4"/>
      <c r="K1470" s="4">
        <v>214</v>
      </c>
      <c r="L1470" s="4">
        <v>16</v>
      </c>
      <c r="M1470" s="4">
        <v>3</v>
      </c>
      <c r="N1470" s="4" t="s">
        <v>3</v>
      </c>
      <c r="O1470" s="4">
        <v>2</v>
      </c>
      <c r="P1470" s="4"/>
      <c r="Q1470" s="4"/>
      <c r="R1470" s="4"/>
      <c r="S1470" s="4"/>
      <c r="T1470" s="4"/>
      <c r="U1470" s="4"/>
      <c r="V1470" s="4"/>
      <c r="W1470" s="4"/>
    </row>
    <row r="1471" spans="1:23">
      <c r="A1471" s="4">
        <v>50</v>
      </c>
      <c r="B1471" s="4">
        <v>0</v>
      </c>
      <c r="C1471" s="4">
        <v>0</v>
      </c>
      <c r="D1471" s="4">
        <v>1</v>
      </c>
      <c r="E1471" s="4">
        <v>215</v>
      </c>
      <c r="F1471" s="4">
        <f>ROUND(Source!AT1453,O1471)</f>
        <v>0</v>
      </c>
      <c r="G1471" s="4" t="s">
        <v>113</v>
      </c>
      <c r="H1471" s="4" t="s">
        <v>114</v>
      </c>
      <c r="I1471" s="4"/>
      <c r="J1471" s="4"/>
      <c r="K1471" s="4">
        <v>215</v>
      </c>
      <c r="L1471" s="4">
        <v>17</v>
      </c>
      <c r="M1471" s="4">
        <v>3</v>
      </c>
      <c r="N1471" s="4" t="s">
        <v>3</v>
      </c>
      <c r="O1471" s="4">
        <v>2</v>
      </c>
      <c r="P1471" s="4"/>
      <c r="Q1471" s="4"/>
      <c r="R1471" s="4"/>
      <c r="S1471" s="4"/>
      <c r="T1471" s="4"/>
      <c r="U1471" s="4"/>
      <c r="V1471" s="4"/>
      <c r="W1471" s="4"/>
    </row>
    <row r="1472" spans="1:23">
      <c r="A1472" s="4">
        <v>50</v>
      </c>
      <c r="B1472" s="4">
        <v>0</v>
      </c>
      <c r="C1472" s="4">
        <v>0</v>
      </c>
      <c r="D1472" s="4">
        <v>1</v>
      </c>
      <c r="E1472" s="4">
        <v>217</v>
      </c>
      <c r="F1472" s="4">
        <f>ROUND(Source!AU1453,O1472)</f>
        <v>0</v>
      </c>
      <c r="G1472" s="4" t="s">
        <v>115</v>
      </c>
      <c r="H1472" s="4" t="s">
        <v>116</v>
      </c>
      <c r="I1472" s="4"/>
      <c r="J1472" s="4"/>
      <c r="K1472" s="4">
        <v>217</v>
      </c>
      <c r="L1472" s="4">
        <v>18</v>
      </c>
      <c r="M1472" s="4">
        <v>3</v>
      </c>
      <c r="N1472" s="4" t="s">
        <v>3</v>
      </c>
      <c r="O1472" s="4">
        <v>2</v>
      </c>
      <c r="P1472" s="4"/>
      <c r="Q1472" s="4"/>
      <c r="R1472" s="4"/>
      <c r="S1472" s="4"/>
      <c r="T1472" s="4"/>
      <c r="U1472" s="4"/>
      <c r="V1472" s="4"/>
      <c r="W1472" s="4"/>
    </row>
    <row r="1473" spans="1:206">
      <c r="A1473" s="4">
        <v>50</v>
      </c>
      <c r="B1473" s="4">
        <v>0</v>
      </c>
      <c r="C1473" s="4">
        <v>0</v>
      </c>
      <c r="D1473" s="4">
        <v>1</v>
      </c>
      <c r="E1473" s="4">
        <v>230</v>
      </c>
      <c r="F1473" s="4">
        <f>ROUND(Source!BA1453,O1473)</f>
        <v>0</v>
      </c>
      <c r="G1473" s="4" t="s">
        <v>117</v>
      </c>
      <c r="H1473" s="4" t="s">
        <v>118</v>
      </c>
      <c r="I1473" s="4"/>
      <c r="J1473" s="4"/>
      <c r="K1473" s="4">
        <v>230</v>
      </c>
      <c r="L1473" s="4">
        <v>19</v>
      </c>
      <c r="M1473" s="4">
        <v>3</v>
      </c>
      <c r="N1473" s="4" t="s">
        <v>3</v>
      </c>
      <c r="O1473" s="4">
        <v>2</v>
      </c>
      <c r="P1473" s="4"/>
      <c r="Q1473" s="4"/>
      <c r="R1473" s="4"/>
      <c r="S1473" s="4"/>
      <c r="T1473" s="4"/>
      <c r="U1473" s="4"/>
      <c r="V1473" s="4"/>
      <c r="W1473" s="4"/>
    </row>
    <row r="1474" spans="1:206">
      <c r="A1474" s="4">
        <v>50</v>
      </c>
      <c r="B1474" s="4">
        <v>0</v>
      </c>
      <c r="C1474" s="4">
        <v>0</v>
      </c>
      <c r="D1474" s="4">
        <v>1</v>
      </c>
      <c r="E1474" s="4">
        <v>206</v>
      </c>
      <c r="F1474" s="4">
        <f>ROUND(Source!T1453,O1474)</f>
        <v>0</v>
      </c>
      <c r="G1474" s="4" t="s">
        <v>119</v>
      </c>
      <c r="H1474" s="4" t="s">
        <v>120</v>
      </c>
      <c r="I1474" s="4"/>
      <c r="J1474" s="4"/>
      <c r="K1474" s="4">
        <v>206</v>
      </c>
      <c r="L1474" s="4">
        <v>20</v>
      </c>
      <c r="M1474" s="4">
        <v>3</v>
      </c>
      <c r="N1474" s="4" t="s">
        <v>3</v>
      </c>
      <c r="O1474" s="4">
        <v>2</v>
      </c>
      <c r="P1474" s="4"/>
      <c r="Q1474" s="4"/>
      <c r="R1474" s="4"/>
      <c r="S1474" s="4"/>
      <c r="T1474" s="4"/>
      <c r="U1474" s="4"/>
      <c r="V1474" s="4"/>
      <c r="W1474" s="4"/>
    </row>
    <row r="1475" spans="1:206">
      <c r="A1475" s="4">
        <v>50</v>
      </c>
      <c r="B1475" s="4">
        <v>0</v>
      </c>
      <c r="C1475" s="4">
        <v>0</v>
      </c>
      <c r="D1475" s="4">
        <v>1</v>
      </c>
      <c r="E1475" s="4">
        <v>207</v>
      </c>
      <c r="F1475" s="4">
        <f>Source!U1453</f>
        <v>56.598420000000004</v>
      </c>
      <c r="G1475" s="4" t="s">
        <v>121</v>
      </c>
      <c r="H1475" s="4" t="s">
        <v>122</v>
      </c>
      <c r="I1475" s="4"/>
      <c r="J1475" s="4"/>
      <c r="K1475" s="4">
        <v>207</v>
      </c>
      <c r="L1475" s="4">
        <v>21</v>
      </c>
      <c r="M1475" s="4">
        <v>3</v>
      </c>
      <c r="N1475" s="4" t="s">
        <v>3</v>
      </c>
      <c r="O1475" s="4">
        <v>-1</v>
      </c>
      <c r="P1475" s="4"/>
      <c r="Q1475" s="4"/>
      <c r="R1475" s="4"/>
      <c r="S1475" s="4"/>
      <c r="T1475" s="4"/>
      <c r="U1475" s="4"/>
      <c r="V1475" s="4"/>
      <c r="W1475" s="4"/>
    </row>
    <row r="1476" spans="1:206">
      <c r="A1476" s="4">
        <v>50</v>
      </c>
      <c r="B1476" s="4">
        <v>0</v>
      </c>
      <c r="C1476" s="4">
        <v>0</v>
      </c>
      <c r="D1476" s="4">
        <v>1</v>
      </c>
      <c r="E1476" s="4">
        <v>208</v>
      </c>
      <c r="F1476" s="4">
        <f>Source!V1453</f>
        <v>2.74255</v>
      </c>
      <c r="G1476" s="4" t="s">
        <v>123</v>
      </c>
      <c r="H1476" s="4" t="s">
        <v>124</v>
      </c>
      <c r="I1476" s="4"/>
      <c r="J1476" s="4"/>
      <c r="K1476" s="4">
        <v>208</v>
      </c>
      <c r="L1476" s="4">
        <v>22</v>
      </c>
      <c r="M1476" s="4">
        <v>3</v>
      </c>
      <c r="N1476" s="4" t="s">
        <v>3</v>
      </c>
      <c r="O1476" s="4">
        <v>-1</v>
      </c>
      <c r="P1476" s="4"/>
      <c r="Q1476" s="4"/>
      <c r="R1476" s="4"/>
      <c r="S1476" s="4"/>
      <c r="T1476" s="4"/>
      <c r="U1476" s="4"/>
      <c r="V1476" s="4"/>
      <c r="W1476" s="4"/>
    </row>
    <row r="1477" spans="1:206">
      <c r="A1477" s="4">
        <v>50</v>
      </c>
      <c r="B1477" s="4">
        <v>0</v>
      </c>
      <c r="C1477" s="4">
        <v>0</v>
      </c>
      <c r="D1477" s="4">
        <v>1</v>
      </c>
      <c r="E1477" s="4">
        <v>209</v>
      </c>
      <c r="F1477" s="4">
        <f>ROUND(Source!W1453,O1477)</f>
        <v>424.12</v>
      </c>
      <c r="G1477" s="4" t="s">
        <v>125</v>
      </c>
      <c r="H1477" s="4" t="s">
        <v>126</v>
      </c>
      <c r="I1477" s="4"/>
      <c r="J1477" s="4"/>
      <c r="K1477" s="4">
        <v>209</v>
      </c>
      <c r="L1477" s="4">
        <v>23</v>
      </c>
      <c r="M1477" s="4">
        <v>3</v>
      </c>
      <c r="N1477" s="4" t="s">
        <v>3</v>
      </c>
      <c r="O1477" s="4">
        <v>2</v>
      </c>
      <c r="P1477" s="4"/>
      <c r="Q1477" s="4"/>
      <c r="R1477" s="4"/>
      <c r="S1477" s="4"/>
      <c r="T1477" s="4"/>
      <c r="U1477" s="4"/>
      <c r="V1477" s="4"/>
      <c r="W1477" s="4"/>
    </row>
    <row r="1478" spans="1:206">
      <c r="A1478" s="4">
        <v>50</v>
      </c>
      <c r="B1478" s="4">
        <v>0</v>
      </c>
      <c r="C1478" s="4">
        <v>0</v>
      </c>
      <c r="D1478" s="4">
        <v>1</v>
      </c>
      <c r="E1478" s="4">
        <v>233</v>
      </c>
      <c r="F1478" s="4">
        <f>ROUND(Source!BD1453,O1478)</f>
        <v>0</v>
      </c>
      <c r="G1478" s="4" t="s">
        <v>127</v>
      </c>
      <c r="H1478" s="4" t="s">
        <v>128</v>
      </c>
      <c r="I1478" s="4"/>
      <c r="J1478" s="4"/>
      <c r="K1478" s="4">
        <v>233</v>
      </c>
      <c r="L1478" s="4">
        <v>24</v>
      </c>
      <c r="M1478" s="4">
        <v>3</v>
      </c>
      <c r="N1478" s="4" t="s">
        <v>3</v>
      </c>
      <c r="O1478" s="4">
        <v>2</v>
      </c>
      <c r="P1478" s="4"/>
      <c r="Q1478" s="4"/>
      <c r="R1478" s="4"/>
      <c r="S1478" s="4"/>
      <c r="T1478" s="4"/>
      <c r="U1478" s="4"/>
      <c r="V1478" s="4"/>
      <c r="W1478" s="4"/>
    </row>
    <row r="1479" spans="1:206">
      <c r="A1479" s="4">
        <v>50</v>
      </c>
      <c r="B1479" s="4">
        <v>0</v>
      </c>
      <c r="C1479" s="4">
        <v>0</v>
      </c>
      <c r="D1479" s="4">
        <v>1</v>
      </c>
      <c r="E1479" s="4">
        <v>210</v>
      </c>
      <c r="F1479" s="4">
        <f>ROUND(Source!X1453,O1479)</f>
        <v>15753.58</v>
      </c>
      <c r="G1479" s="4" t="s">
        <v>129</v>
      </c>
      <c r="H1479" s="4" t="s">
        <v>130</v>
      </c>
      <c r="I1479" s="4"/>
      <c r="J1479" s="4"/>
      <c r="K1479" s="4">
        <v>210</v>
      </c>
      <c r="L1479" s="4">
        <v>25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/>
    </row>
    <row r="1480" spans="1:206">
      <c r="A1480" s="4">
        <v>50</v>
      </c>
      <c r="B1480" s="4">
        <v>0</v>
      </c>
      <c r="C1480" s="4">
        <v>0</v>
      </c>
      <c r="D1480" s="4">
        <v>1</v>
      </c>
      <c r="E1480" s="4">
        <v>211</v>
      </c>
      <c r="F1480" s="4">
        <f>ROUND(Source!Y1453,O1480)</f>
        <v>8415.0400000000009</v>
      </c>
      <c r="G1480" s="4" t="s">
        <v>131</v>
      </c>
      <c r="H1480" s="4" t="s">
        <v>132</v>
      </c>
      <c r="I1480" s="4"/>
      <c r="J1480" s="4"/>
      <c r="K1480" s="4">
        <v>211</v>
      </c>
      <c r="L1480" s="4">
        <v>26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/>
    </row>
    <row r="1481" spans="1:206">
      <c r="A1481" s="4">
        <v>50</v>
      </c>
      <c r="B1481" s="4">
        <v>0</v>
      </c>
      <c r="C1481" s="4">
        <v>0</v>
      </c>
      <c r="D1481" s="4">
        <v>1</v>
      </c>
      <c r="E1481" s="4">
        <v>0</v>
      </c>
      <c r="F1481" s="4">
        <f>ROUND(Source!AR1453,O1481)</f>
        <v>99392.98</v>
      </c>
      <c r="G1481" s="4" t="s">
        <v>133</v>
      </c>
      <c r="H1481" s="4" t="s">
        <v>134</v>
      </c>
      <c r="I1481" s="4"/>
      <c r="J1481" s="4"/>
      <c r="K1481" s="4">
        <v>224</v>
      </c>
      <c r="L1481" s="4">
        <v>27</v>
      </c>
      <c r="M1481" s="4">
        <v>3</v>
      </c>
      <c r="N1481" s="4" t="s">
        <v>3</v>
      </c>
      <c r="O1481" s="4">
        <v>2</v>
      </c>
      <c r="P1481" s="4"/>
      <c r="Q1481" s="4"/>
      <c r="R1481" s="4"/>
      <c r="S1481" s="4"/>
      <c r="T1481" s="4"/>
      <c r="U1481" s="4"/>
      <c r="V1481" s="4"/>
      <c r="W1481" s="4"/>
    </row>
    <row r="1482" spans="1:206">
      <c r="A1482" s="4">
        <v>50</v>
      </c>
      <c r="B1482" s="4">
        <v>0</v>
      </c>
      <c r="C1482" s="4">
        <v>0</v>
      </c>
      <c r="D1482" s="4">
        <v>2</v>
      </c>
      <c r="E1482" s="4">
        <v>0</v>
      </c>
      <c r="F1482" s="4">
        <f>ROUND(F1481*0.18,O1482)</f>
        <v>17890.7</v>
      </c>
      <c r="G1482" s="4" t="s">
        <v>135</v>
      </c>
      <c r="H1482" s="4" t="s">
        <v>135</v>
      </c>
      <c r="I1482" s="4"/>
      <c r="J1482" s="4"/>
      <c r="K1482" s="4">
        <v>212</v>
      </c>
      <c r="L1482" s="4">
        <v>28</v>
      </c>
      <c r="M1482" s="4">
        <v>0</v>
      </c>
      <c r="N1482" s="4" t="s">
        <v>3</v>
      </c>
      <c r="O1482" s="4">
        <v>1</v>
      </c>
      <c r="P1482" s="4"/>
      <c r="Q1482" s="4"/>
      <c r="R1482" s="4"/>
      <c r="S1482" s="4"/>
      <c r="T1482" s="4"/>
      <c r="U1482" s="4"/>
      <c r="V1482" s="4"/>
      <c r="W1482" s="4"/>
    </row>
    <row r="1483" spans="1:206">
      <c r="A1483" s="4">
        <v>50</v>
      </c>
      <c r="B1483" s="4">
        <v>0</v>
      </c>
      <c r="C1483" s="4">
        <v>0</v>
      </c>
      <c r="D1483" s="4">
        <v>2</v>
      </c>
      <c r="E1483" s="4">
        <v>224</v>
      </c>
      <c r="F1483" s="4">
        <f>ROUND(F1481*1.18,O1483)</f>
        <v>117283.7</v>
      </c>
      <c r="G1483" s="4" t="s">
        <v>136</v>
      </c>
      <c r="H1483" s="4" t="s">
        <v>137</v>
      </c>
      <c r="I1483" s="4"/>
      <c r="J1483" s="4"/>
      <c r="K1483" s="4">
        <v>212</v>
      </c>
      <c r="L1483" s="4">
        <v>29</v>
      </c>
      <c r="M1483" s="4">
        <v>0</v>
      </c>
      <c r="N1483" s="4" t="s">
        <v>3</v>
      </c>
      <c r="O1483" s="4">
        <v>1</v>
      </c>
      <c r="P1483" s="4"/>
      <c r="Q1483" s="4"/>
      <c r="R1483" s="4"/>
      <c r="S1483" s="4"/>
      <c r="T1483" s="4"/>
      <c r="U1483" s="4"/>
      <c r="V1483" s="4"/>
      <c r="W1483" s="4"/>
    </row>
    <row r="1485" spans="1:206">
      <c r="A1485" s="2">
        <v>51</v>
      </c>
      <c r="B1485" s="2">
        <f>B1390</f>
        <v>0</v>
      </c>
      <c r="C1485" s="2">
        <f>A1390</f>
        <v>4</v>
      </c>
      <c r="D1485" s="2">
        <f>ROW(A1390)</f>
        <v>1390</v>
      </c>
      <c r="E1485" s="2"/>
      <c r="F1485" s="2" t="str">
        <f>IF(F1390&lt;&gt;"",F1390,"")</f>
        <v>Новый раздел</v>
      </c>
      <c r="G1485" s="2" t="str">
        <f>IF(G1390&lt;&gt;"",G1390,"")</f>
        <v>комната 2-24</v>
      </c>
      <c r="H1485" s="2">
        <v>0</v>
      </c>
      <c r="I1485" s="2"/>
      <c r="J1485" s="2"/>
      <c r="K1485" s="2"/>
      <c r="L1485" s="2"/>
      <c r="M1485" s="2"/>
      <c r="N1485" s="2"/>
      <c r="O1485" s="2">
        <f t="shared" ref="O1485:T1485" si="1100">ROUND(O1405+O1453+AB1485,2)</f>
        <v>78044.850000000006</v>
      </c>
      <c r="P1485" s="2">
        <f t="shared" si="1100"/>
        <v>56950.82</v>
      </c>
      <c r="Q1485" s="2">
        <f t="shared" si="1100"/>
        <v>2263.2199999999998</v>
      </c>
      <c r="R1485" s="2">
        <f t="shared" si="1100"/>
        <v>991.33</v>
      </c>
      <c r="S1485" s="2">
        <f t="shared" si="1100"/>
        <v>18830.810000000001</v>
      </c>
      <c r="T1485" s="2">
        <f t="shared" si="1100"/>
        <v>0</v>
      </c>
      <c r="U1485" s="2">
        <f>U1405+U1453+AH1485</f>
        <v>67.141320000000007</v>
      </c>
      <c r="V1485" s="2">
        <f>V1405+V1453+AI1485</f>
        <v>2.8694000000000002</v>
      </c>
      <c r="W1485" s="2">
        <f>ROUND(W1405+W1453+AJ1485,2)</f>
        <v>424.12</v>
      </c>
      <c r="X1485" s="2">
        <f>ROUND(X1405+X1453+AK1485,2)</f>
        <v>17678.93</v>
      </c>
      <c r="Y1485" s="2">
        <f>ROUND(Y1405+Y1453+AL1485,2)</f>
        <v>9889.19</v>
      </c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>
        <f t="shared" ref="AO1485:BD1485" si="1101">ROUND(AO1405+AO1453+BX1485,2)</f>
        <v>0</v>
      </c>
      <c r="AP1485" s="2">
        <f t="shared" si="1101"/>
        <v>0</v>
      </c>
      <c r="AQ1485" s="2">
        <f t="shared" si="1101"/>
        <v>0</v>
      </c>
      <c r="AR1485" s="2">
        <f t="shared" si="1101"/>
        <v>105612.97</v>
      </c>
      <c r="AS1485" s="2">
        <f t="shared" si="1101"/>
        <v>105612.97</v>
      </c>
      <c r="AT1485" s="2">
        <f t="shared" si="1101"/>
        <v>0</v>
      </c>
      <c r="AU1485" s="2">
        <f t="shared" si="1101"/>
        <v>0</v>
      </c>
      <c r="AV1485" s="2">
        <f t="shared" si="1101"/>
        <v>56950.82</v>
      </c>
      <c r="AW1485" s="2">
        <f t="shared" si="1101"/>
        <v>56950.82</v>
      </c>
      <c r="AX1485" s="2">
        <f t="shared" si="1101"/>
        <v>0</v>
      </c>
      <c r="AY1485" s="2">
        <f t="shared" si="1101"/>
        <v>56950.82</v>
      </c>
      <c r="AZ1485" s="2">
        <f t="shared" si="1101"/>
        <v>0</v>
      </c>
      <c r="BA1485" s="2">
        <f t="shared" si="1101"/>
        <v>0</v>
      </c>
      <c r="BB1485" s="2">
        <f t="shared" si="1101"/>
        <v>0</v>
      </c>
      <c r="BC1485" s="2">
        <f t="shared" si="1101"/>
        <v>0</v>
      </c>
      <c r="BD1485" s="2">
        <f t="shared" si="1101"/>
        <v>0</v>
      </c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>
        <v>0</v>
      </c>
    </row>
    <row r="1487" spans="1:206">
      <c r="A1487" s="4">
        <v>50</v>
      </c>
      <c r="B1487" s="4">
        <v>0</v>
      </c>
      <c r="C1487" s="4">
        <v>0</v>
      </c>
      <c r="D1487" s="4">
        <v>1</v>
      </c>
      <c r="E1487" s="4">
        <v>201</v>
      </c>
      <c r="F1487" s="4">
        <f>ROUND(Source!O1485,O1487)</f>
        <v>78044.850000000006</v>
      </c>
      <c r="G1487" s="4" t="s">
        <v>81</v>
      </c>
      <c r="H1487" s="4" t="s">
        <v>82</v>
      </c>
      <c r="I1487" s="4"/>
      <c r="J1487" s="4"/>
      <c r="K1487" s="4">
        <v>201</v>
      </c>
      <c r="L1487" s="4">
        <v>1</v>
      </c>
      <c r="M1487" s="4">
        <v>3</v>
      </c>
      <c r="N1487" s="4" t="s">
        <v>3</v>
      </c>
      <c r="O1487" s="4">
        <v>2</v>
      </c>
      <c r="P1487" s="4"/>
      <c r="Q1487" s="4"/>
      <c r="R1487" s="4"/>
      <c r="S1487" s="4"/>
      <c r="T1487" s="4"/>
      <c r="U1487" s="4"/>
      <c r="V1487" s="4"/>
      <c r="W1487" s="4"/>
    </row>
    <row r="1488" spans="1:206">
      <c r="A1488" s="4">
        <v>50</v>
      </c>
      <c r="B1488" s="4">
        <v>0</v>
      </c>
      <c r="C1488" s="4">
        <v>0</v>
      </c>
      <c r="D1488" s="4">
        <v>1</v>
      </c>
      <c r="E1488" s="4">
        <v>202</v>
      </c>
      <c r="F1488" s="4">
        <f>ROUND(Source!P1485,O1488)</f>
        <v>56950.82</v>
      </c>
      <c r="G1488" s="4" t="s">
        <v>83</v>
      </c>
      <c r="H1488" s="4" t="s">
        <v>84</v>
      </c>
      <c r="I1488" s="4"/>
      <c r="J1488" s="4"/>
      <c r="K1488" s="4">
        <v>202</v>
      </c>
      <c r="L1488" s="4">
        <v>2</v>
      </c>
      <c r="M1488" s="4">
        <v>3</v>
      </c>
      <c r="N1488" s="4" t="s">
        <v>3</v>
      </c>
      <c r="O1488" s="4">
        <v>2</v>
      </c>
      <c r="P1488" s="4"/>
      <c r="Q1488" s="4"/>
      <c r="R1488" s="4"/>
      <c r="S1488" s="4"/>
      <c r="T1488" s="4"/>
      <c r="U1488" s="4"/>
      <c r="V1488" s="4"/>
      <c r="W1488" s="4"/>
    </row>
    <row r="1489" spans="1:23">
      <c r="A1489" s="4">
        <v>50</v>
      </c>
      <c r="B1489" s="4">
        <v>0</v>
      </c>
      <c r="C1489" s="4">
        <v>0</v>
      </c>
      <c r="D1489" s="4">
        <v>1</v>
      </c>
      <c r="E1489" s="4">
        <v>222</v>
      </c>
      <c r="F1489" s="4">
        <f>ROUND(Source!AO1485,O1489)</f>
        <v>0</v>
      </c>
      <c r="G1489" s="4" t="s">
        <v>85</v>
      </c>
      <c r="H1489" s="4" t="s">
        <v>86</v>
      </c>
      <c r="I1489" s="4"/>
      <c r="J1489" s="4"/>
      <c r="K1489" s="4">
        <v>222</v>
      </c>
      <c r="L1489" s="4">
        <v>3</v>
      </c>
      <c r="M1489" s="4">
        <v>3</v>
      </c>
      <c r="N1489" s="4" t="s">
        <v>3</v>
      </c>
      <c r="O1489" s="4">
        <v>2</v>
      </c>
      <c r="P1489" s="4"/>
      <c r="Q1489" s="4"/>
      <c r="R1489" s="4"/>
      <c r="S1489" s="4"/>
      <c r="T1489" s="4"/>
      <c r="U1489" s="4"/>
      <c r="V1489" s="4"/>
      <c r="W1489" s="4"/>
    </row>
    <row r="1490" spans="1:23">
      <c r="A1490" s="4">
        <v>50</v>
      </c>
      <c r="B1490" s="4">
        <v>0</v>
      </c>
      <c r="C1490" s="4">
        <v>0</v>
      </c>
      <c r="D1490" s="4">
        <v>1</v>
      </c>
      <c r="E1490" s="4">
        <v>225</v>
      </c>
      <c r="F1490" s="4">
        <f>ROUND(Source!AV1485,O1490)</f>
        <v>56950.82</v>
      </c>
      <c r="G1490" s="4" t="s">
        <v>87</v>
      </c>
      <c r="H1490" s="4" t="s">
        <v>88</v>
      </c>
      <c r="I1490" s="4"/>
      <c r="J1490" s="4"/>
      <c r="K1490" s="4">
        <v>225</v>
      </c>
      <c r="L1490" s="4">
        <v>4</v>
      </c>
      <c r="M1490" s="4">
        <v>3</v>
      </c>
      <c r="N1490" s="4" t="s">
        <v>3</v>
      </c>
      <c r="O1490" s="4">
        <v>2</v>
      </c>
      <c r="P1490" s="4"/>
      <c r="Q1490" s="4"/>
      <c r="R1490" s="4"/>
      <c r="S1490" s="4"/>
      <c r="T1490" s="4"/>
      <c r="U1490" s="4"/>
      <c r="V1490" s="4"/>
      <c r="W1490" s="4"/>
    </row>
    <row r="1491" spans="1:23">
      <c r="A1491" s="4">
        <v>50</v>
      </c>
      <c r="B1491" s="4">
        <v>0</v>
      </c>
      <c r="C1491" s="4">
        <v>0</v>
      </c>
      <c r="D1491" s="4">
        <v>1</v>
      </c>
      <c r="E1491" s="4">
        <v>226</v>
      </c>
      <c r="F1491" s="4">
        <f>ROUND(Source!AW1485,O1491)</f>
        <v>56950.82</v>
      </c>
      <c r="G1491" s="4" t="s">
        <v>89</v>
      </c>
      <c r="H1491" s="4" t="s">
        <v>90</v>
      </c>
      <c r="I1491" s="4"/>
      <c r="J1491" s="4"/>
      <c r="K1491" s="4">
        <v>226</v>
      </c>
      <c r="L1491" s="4">
        <v>5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/>
    </row>
    <row r="1492" spans="1:23">
      <c r="A1492" s="4">
        <v>50</v>
      </c>
      <c r="B1492" s="4">
        <v>0</v>
      </c>
      <c r="C1492" s="4">
        <v>0</v>
      </c>
      <c r="D1492" s="4">
        <v>1</v>
      </c>
      <c r="E1492" s="4">
        <v>227</v>
      </c>
      <c r="F1492" s="4">
        <f>ROUND(Source!AX1485,O1492)</f>
        <v>0</v>
      </c>
      <c r="G1492" s="4" t="s">
        <v>91</v>
      </c>
      <c r="H1492" s="4" t="s">
        <v>92</v>
      </c>
      <c r="I1492" s="4"/>
      <c r="J1492" s="4"/>
      <c r="K1492" s="4">
        <v>227</v>
      </c>
      <c r="L1492" s="4">
        <v>6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/>
    </row>
    <row r="1493" spans="1:23">
      <c r="A1493" s="4">
        <v>50</v>
      </c>
      <c r="B1493" s="4">
        <v>0</v>
      </c>
      <c r="C1493" s="4">
        <v>0</v>
      </c>
      <c r="D1493" s="4">
        <v>1</v>
      </c>
      <c r="E1493" s="4">
        <v>228</v>
      </c>
      <c r="F1493" s="4">
        <f>ROUND(Source!AY1485,O1493)</f>
        <v>56950.82</v>
      </c>
      <c r="G1493" s="4" t="s">
        <v>93</v>
      </c>
      <c r="H1493" s="4" t="s">
        <v>94</v>
      </c>
      <c r="I1493" s="4"/>
      <c r="J1493" s="4"/>
      <c r="K1493" s="4">
        <v>228</v>
      </c>
      <c r="L1493" s="4">
        <v>7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/>
    </row>
    <row r="1494" spans="1:23">
      <c r="A1494" s="4">
        <v>50</v>
      </c>
      <c r="B1494" s="4">
        <v>0</v>
      </c>
      <c r="C1494" s="4">
        <v>0</v>
      </c>
      <c r="D1494" s="4">
        <v>1</v>
      </c>
      <c r="E1494" s="4">
        <v>216</v>
      </c>
      <c r="F1494" s="4">
        <f>ROUND(Source!AP1485,O1494)</f>
        <v>0</v>
      </c>
      <c r="G1494" s="4" t="s">
        <v>95</v>
      </c>
      <c r="H1494" s="4" t="s">
        <v>96</v>
      </c>
      <c r="I1494" s="4"/>
      <c r="J1494" s="4"/>
      <c r="K1494" s="4">
        <v>216</v>
      </c>
      <c r="L1494" s="4">
        <v>8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/>
    </row>
    <row r="1495" spans="1:23">
      <c r="A1495" s="4">
        <v>50</v>
      </c>
      <c r="B1495" s="4">
        <v>0</v>
      </c>
      <c r="C1495" s="4">
        <v>0</v>
      </c>
      <c r="D1495" s="4">
        <v>1</v>
      </c>
      <c r="E1495" s="4">
        <v>223</v>
      </c>
      <c r="F1495" s="4">
        <f>ROUND(Source!AQ1485,O1495)</f>
        <v>0</v>
      </c>
      <c r="G1495" s="4" t="s">
        <v>97</v>
      </c>
      <c r="H1495" s="4" t="s">
        <v>98</v>
      </c>
      <c r="I1495" s="4"/>
      <c r="J1495" s="4"/>
      <c r="K1495" s="4">
        <v>223</v>
      </c>
      <c r="L1495" s="4">
        <v>9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/>
    </row>
    <row r="1496" spans="1:23">
      <c r="A1496" s="4">
        <v>50</v>
      </c>
      <c r="B1496" s="4">
        <v>0</v>
      </c>
      <c r="C1496" s="4">
        <v>0</v>
      </c>
      <c r="D1496" s="4">
        <v>1</v>
      </c>
      <c r="E1496" s="4">
        <v>229</v>
      </c>
      <c r="F1496" s="4">
        <f>ROUND(Source!AZ1485,O1496)</f>
        <v>0</v>
      </c>
      <c r="G1496" s="4" t="s">
        <v>99</v>
      </c>
      <c r="H1496" s="4" t="s">
        <v>100</v>
      </c>
      <c r="I1496" s="4"/>
      <c r="J1496" s="4"/>
      <c r="K1496" s="4">
        <v>229</v>
      </c>
      <c r="L1496" s="4">
        <v>10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/>
    </row>
    <row r="1497" spans="1:23">
      <c r="A1497" s="4">
        <v>50</v>
      </c>
      <c r="B1497" s="4">
        <v>0</v>
      </c>
      <c r="C1497" s="4">
        <v>0</v>
      </c>
      <c r="D1497" s="4">
        <v>1</v>
      </c>
      <c r="E1497" s="4">
        <v>203</v>
      </c>
      <c r="F1497" s="4">
        <f>ROUND(Source!Q1485,O1497)</f>
        <v>2263.2199999999998</v>
      </c>
      <c r="G1497" s="4" t="s">
        <v>101</v>
      </c>
      <c r="H1497" s="4" t="s">
        <v>102</v>
      </c>
      <c r="I1497" s="4"/>
      <c r="J1497" s="4"/>
      <c r="K1497" s="4">
        <v>203</v>
      </c>
      <c r="L1497" s="4">
        <v>11</v>
      </c>
      <c r="M1497" s="4">
        <v>3</v>
      </c>
      <c r="N1497" s="4" t="s">
        <v>3</v>
      </c>
      <c r="O1497" s="4">
        <v>2</v>
      </c>
      <c r="P1497" s="4"/>
      <c r="Q1497" s="4"/>
      <c r="R1497" s="4"/>
      <c r="S1497" s="4"/>
      <c r="T1497" s="4"/>
      <c r="U1497" s="4"/>
      <c r="V1497" s="4"/>
      <c r="W1497" s="4"/>
    </row>
    <row r="1498" spans="1:23">
      <c r="A1498" s="4">
        <v>50</v>
      </c>
      <c r="B1498" s="4">
        <v>0</v>
      </c>
      <c r="C1498" s="4">
        <v>0</v>
      </c>
      <c r="D1498" s="4">
        <v>1</v>
      </c>
      <c r="E1498" s="4">
        <v>231</v>
      </c>
      <c r="F1498" s="4">
        <f>ROUND(Source!BB1485,O1498)</f>
        <v>0</v>
      </c>
      <c r="G1498" s="4" t="s">
        <v>103</v>
      </c>
      <c r="H1498" s="4" t="s">
        <v>104</v>
      </c>
      <c r="I1498" s="4"/>
      <c r="J1498" s="4"/>
      <c r="K1498" s="4">
        <v>231</v>
      </c>
      <c r="L1498" s="4">
        <v>12</v>
      </c>
      <c r="M1498" s="4">
        <v>3</v>
      </c>
      <c r="N1498" s="4" t="s">
        <v>3</v>
      </c>
      <c r="O1498" s="4">
        <v>2</v>
      </c>
      <c r="P1498" s="4"/>
      <c r="Q1498" s="4"/>
      <c r="R1498" s="4"/>
      <c r="S1498" s="4"/>
      <c r="T1498" s="4"/>
      <c r="U1498" s="4"/>
      <c r="V1498" s="4"/>
      <c r="W1498" s="4"/>
    </row>
    <row r="1499" spans="1:23">
      <c r="A1499" s="4">
        <v>50</v>
      </c>
      <c r="B1499" s="4">
        <v>0</v>
      </c>
      <c r="C1499" s="4">
        <v>0</v>
      </c>
      <c r="D1499" s="4">
        <v>1</v>
      </c>
      <c r="E1499" s="4">
        <v>204</v>
      </c>
      <c r="F1499" s="4">
        <f>ROUND(Source!R1485,O1499)</f>
        <v>991.33</v>
      </c>
      <c r="G1499" s="4" t="s">
        <v>105</v>
      </c>
      <c r="H1499" s="4" t="s">
        <v>106</v>
      </c>
      <c r="I1499" s="4"/>
      <c r="J1499" s="4"/>
      <c r="K1499" s="4">
        <v>204</v>
      </c>
      <c r="L1499" s="4">
        <v>13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</row>
    <row r="1500" spans="1:23">
      <c r="A1500" s="4">
        <v>50</v>
      </c>
      <c r="B1500" s="4">
        <v>0</v>
      </c>
      <c r="C1500" s="4">
        <v>0</v>
      </c>
      <c r="D1500" s="4">
        <v>1</v>
      </c>
      <c r="E1500" s="4">
        <v>205</v>
      </c>
      <c r="F1500" s="4">
        <f>ROUND(Source!S1485,O1500)</f>
        <v>18830.810000000001</v>
      </c>
      <c r="G1500" s="4" t="s">
        <v>107</v>
      </c>
      <c r="H1500" s="4" t="s">
        <v>108</v>
      </c>
      <c r="I1500" s="4"/>
      <c r="J1500" s="4"/>
      <c r="K1500" s="4">
        <v>205</v>
      </c>
      <c r="L1500" s="4">
        <v>14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/>
    </row>
    <row r="1501" spans="1:23">
      <c r="A1501" s="4">
        <v>50</v>
      </c>
      <c r="B1501" s="4">
        <v>0</v>
      </c>
      <c r="C1501" s="4">
        <v>0</v>
      </c>
      <c r="D1501" s="4">
        <v>1</v>
      </c>
      <c r="E1501" s="4">
        <v>232</v>
      </c>
      <c r="F1501" s="4">
        <f>ROUND(Source!BC1485,O1501)</f>
        <v>0</v>
      </c>
      <c r="G1501" s="4" t="s">
        <v>109</v>
      </c>
      <c r="H1501" s="4" t="s">
        <v>110</v>
      </c>
      <c r="I1501" s="4"/>
      <c r="J1501" s="4"/>
      <c r="K1501" s="4">
        <v>232</v>
      </c>
      <c r="L1501" s="4">
        <v>15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/>
    </row>
    <row r="1502" spans="1:23">
      <c r="A1502" s="4">
        <v>50</v>
      </c>
      <c r="B1502" s="4">
        <v>0</v>
      </c>
      <c r="C1502" s="4">
        <v>0</v>
      </c>
      <c r="D1502" s="4">
        <v>1</v>
      </c>
      <c r="E1502" s="4">
        <v>214</v>
      </c>
      <c r="F1502" s="4">
        <f>ROUND(Source!AS1485,O1502)</f>
        <v>105612.97</v>
      </c>
      <c r="G1502" s="4" t="s">
        <v>111</v>
      </c>
      <c r="H1502" s="4" t="s">
        <v>112</v>
      </c>
      <c r="I1502" s="4"/>
      <c r="J1502" s="4"/>
      <c r="K1502" s="4">
        <v>214</v>
      </c>
      <c r="L1502" s="4">
        <v>16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/>
    </row>
    <row r="1503" spans="1:23">
      <c r="A1503" s="4">
        <v>50</v>
      </c>
      <c r="B1503" s="4">
        <v>0</v>
      </c>
      <c r="C1503" s="4">
        <v>0</v>
      </c>
      <c r="D1503" s="4">
        <v>1</v>
      </c>
      <c r="E1503" s="4">
        <v>215</v>
      </c>
      <c r="F1503" s="4">
        <f>ROUND(Source!AT1485,O1503)</f>
        <v>0</v>
      </c>
      <c r="G1503" s="4" t="s">
        <v>113</v>
      </c>
      <c r="H1503" s="4" t="s">
        <v>114</v>
      </c>
      <c r="I1503" s="4"/>
      <c r="J1503" s="4"/>
      <c r="K1503" s="4">
        <v>215</v>
      </c>
      <c r="L1503" s="4">
        <v>17</v>
      </c>
      <c r="M1503" s="4">
        <v>3</v>
      </c>
      <c r="N1503" s="4" t="s">
        <v>3</v>
      </c>
      <c r="O1503" s="4">
        <v>2</v>
      </c>
      <c r="P1503" s="4"/>
      <c r="Q1503" s="4"/>
      <c r="R1503" s="4"/>
      <c r="S1503" s="4"/>
      <c r="T1503" s="4"/>
      <c r="U1503" s="4"/>
      <c r="V1503" s="4"/>
      <c r="W1503" s="4"/>
    </row>
    <row r="1504" spans="1:23">
      <c r="A1504" s="4">
        <v>50</v>
      </c>
      <c r="B1504" s="4">
        <v>0</v>
      </c>
      <c r="C1504" s="4">
        <v>0</v>
      </c>
      <c r="D1504" s="4">
        <v>1</v>
      </c>
      <c r="E1504" s="4">
        <v>217</v>
      </c>
      <c r="F1504" s="4">
        <f>ROUND(Source!AU1485,O1504)</f>
        <v>0</v>
      </c>
      <c r="G1504" s="4" t="s">
        <v>115</v>
      </c>
      <c r="H1504" s="4" t="s">
        <v>116</v>
      </c>
      <c r="I1504" s="4"/>
      <c r="J1504" s="4"/>
      <c r="K1504" s="4">
        <v>217</v>
      </c>
      <c r="L1504" s="4">
        <v>18</v>
      </c>
      <c r="M1504" s="4">
        <v>3</v>
      </c>
      <c r="N1504" s="4" t="s">
        <v>3</v>
      </c>
      <c r="O1504" s="4">
        <v>2</v>
      </c>
      <c r="P1504" s="4"/>
      <c r="Q1504" s="4"/>
      <c r="R1504" s="4"/>
      <c r="S1504" s="4"/>
      <c r="T1504" s="4"/>
      <c r="U1504" s="4"/>
      <c r="V1504" s="4"/>
      <c r="W1504" s="4"/>
    </row>
    <row r="1505" spans="1:206">
      <c r="A1505" s="4">
        <v>50</v>
      </c>
      <c r="B1505" s="4">
        <v>0</v>
      </c>
      <c r="C1505" s="4">
        <v>0</v>
      </c>
      <c r="D1505" s="4">
        <v>1</v>
      </c>
      <c r="E1505" s="4">
        <v>230</v>
      </c>
      <c r="F1505" s="4">
        <f>ROUND(Source!BA1485,O1505)</f>
        <v>0</v>
      </c>
      <c r="G1505" s="4" t="s">
        <v>117</v>
      </c>
      <c r="H1505" s="4" t="s">
        <v>118</v>
      </c>
      <c r="I1505" s="4"/>
      <c r="J1505" s="4"/>
      <c r="K1505" s="4">
        <v>230</v>
      </c>
      <c r="L1505" s="4">
        <v>19</v>
      </c>
      <c r="M1505" s="4">
        <v>3</v>
      </c>
      <c r="N1505" s="4" t="s">
        <v>3</v>
      </c>
      <c r="O1505" s="4">
        <v>2</v>
      </c>
      <c r="P1505" s="4"/>
      <c r="Q1505" s="4"/>
      <c r="R1505" s="4"/>
      <c r="S1505" s="4"/>
      <c r="T1505" s="4"/>
      <c r="U1505" s="4"/>
      <c r="V1505" s="4"/>
      <c r="W1505" s="4"/>
    </row>
    <row r="1506" spans="1:206">
      <c r="A1506" s="4">
        <v>50</v>
      </c>
      <c r="B1506" s="4">
        <v>0</v>
      </c>
      <c r="C1506" s="4">
        <v>0</v>
      </c>
      <c r="D1506" s="4">
        <v>1</v>
      </c>
      <c r="E1506" s="4">
        <v>206</v>
      </c>
      <c r="F1506" s="4">
        <f>ROUND(Source!T1485,O1506)</f>
        <v>0</v>
      </c>
      <c r="G1506" s="4" t="s">
        <v>119</v>
      </c>
      <c r="H1506" s="4" t="s">
        <v>120</v>
      </c>
      <c r="I1506" s="4"/>
      <c r="J1506" s="4"/>
      <c r="K1506" s="4">
        <v>206</v>
      </c>
      <c r="L1506" s="4">
        <v>20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/>
    </row>
    <row r="1507" spans="1:206">
      <c r="A1507" s="4">
        <v>50</v>
      </c>
      <c r="B1507" s="4">
        <v>0</v>
      </c>
      <c r="C1507" s="4">
        <v>0</v>
      </c>
      <c r="D1507" s="4">
        <v>1</v>
      </c>
      <c r="E1507" s="4">
        <v>207</v>
      </c>
      <c r="F1507" s="4">
        <f>Source!U1485</f>
        <v>67.141320000000007</v>
      </c>
      <c r="G1507" s="4" t="s">
        <v>121</v>
      </c>
      <c r="H1507" s="4" t="s">
        <v>122</v>
      </c>
      <c r="I1507" s="4"/>
      <c r="J1507" s="4"/>
      <c r="K1507" s="4">
        <v>207</v>
      </c>
      <c r="L1507" s="4">
        <v>21</v>
      </c>
      <c r="M1507" s="4">
        <v>3</v>
      </c>
      <c r="N1507" s="4" t="s">
        <v>3</v>
      </c>
      <c r="O1507" s="4">
        <v>-1</v>
      </c>
      <c r="P1507" s="4"/>
      <c r="Q1507" s="4"/>
      <c r="R1507" s="4"/>
      <c r="S1507" s="4"/>
      <c r="T1507" s="4"/>
      <c r="U1507" s="4"/>
      <c r="V1507" s="4"/>
      <c r="W1507" s="4"/>
    </row>
    <row r="1508" spans="1:206">
      <c r="A1508" s="4">
        <v>50</v>
      </c>
      <c r="B1508" s="4">
        <v>0</v>
      </c>
      <c r="C1508" s="4">
        <v>0</v>
      </c>
      <c r="D1508" s="4">
        <v>1</v>
      </c>
      <c r="E1508" s="4">
        <v>208</v>
      </c>
      <c r="F1508" s="4">
        <f>Source!V1485</f>
        <v>2.8694000000000002</v>
      </c>
      <c r="G1508" s="4" t="s">
        <v>123</v>
      </c>
      <c r="H1508" s="4" t="s">
        <v>124</v>
      </c>
      <c r="I1508" s="4"/>
      <c r="J1508" s="4"/>
      <c r="K1508" s="4">
        <v>208</v>
      </c>
      <c r="L1508" s="4">
        <v>22</v>
      </c>
      <c r="M1508" s="4">
        <v>3</v>
      </c>
      <c r="N1508" s="4" t="s">
        <v>3</v>
      </c>
      <c r="O1508" s="4">
        <v>-1</v>
      </c>
      <c r="P1508" s="4"/>
      <c r="Q1508" s="4"/>
      <c r="R1508" s="4"/>
      <c r="S1508" s="4"/>
      <c r="T1508" s="4"/>
      <c r="U1508" s="4"/>
      <c r="V1508" s="4"/>
      <c r="W1508" s="4"/>
    </row>
    <row r="1509" spans="1:206">
      <c r="A1509" s="4">
        <v>50</v>
      </c>
      <c r="B1509" s="4">
        <v>0</v>
      </c>
      <c r="C1509" s="4">
        <v>0</v>
      </c>
      <c r="D1509" s="4">
        <v>1</v>
      </c>
      <c r="E1509" s="4">
        <v>209</v>
      </c>
      <c r="F1509" s="4">
        <f>ROUND(Source!W1485,O1509)</f>
        <v>424.12</v>
      </c>
      <c r="G1509" s="4" t="s">
        <v>125</v>
      </c>
      <c r="H1509" s="4" t="s">
        <v>126</v>
      </c>
      <c r="I1509" s="4"/>
      <c r="J1509" s="4"/>
      <c r="K1509" s="4">
        <v>209</v>
      </c>
      <c r="L1509" s="4">
        <v>23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206">
      <c r="A1510" s="4">
        <v>50</v>
      </c>
      <c r="B1510" s="4">
        <v>0</v>
      </c>
      <c r="C1510" s="4">
        <v>0</v>
      </c>
      <c r="D1510" s="4">
        <v>1</v>
      </c>
      <c r="E1510" s="4">
        <v>233</v>
      </c>
      <c r="F1510" s="4">
        <f>ROUND(Source!BD1485,O1510)</f>
        <v>0</v>
      </c>
      <c r="G1510" s="4" t="s">
        <v>127</v>
      </c>
      <c r="H1510" s="4" t="s">
        <v>128</v>
      </c>
      <c r="I1510" s="4"/>
      <c r="J1510" s="4"/>
      <c r="K1510" s="4">
        <v>233</v>
      </c>
      <c r="L1510" s="4">
        <v>24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/>
    </row>
    <row r="1511" spans="1:206">
      <c r="A1511" s="4">
        <v>50</v>
      </c>
      <c r="B1511" s="4">
        <v>0</v>
      </c>
      <c r="C1511" s="4">
        <v>0</v>
      </c>
      <c r="D1511" s="4">
        <v>1</v>
      </c>
      <c r="E1511" s="4">
        <v>210</v>
      </c>
      <c r="F1511" s="4">
        <f>ROUND(Source!X1485,O1511)</f>
        <v>17678.93</v>
      </c>
      <c r="G1511" s="4" t="s">
        <v>129</v>
      </c>
      <c r="H1511" s="4" t="s">
        <v>130</v>
      </c>
      <c r="I1511" s="4"/>
      <c r="J1511" s="4"/>
      <c r="K1511" s="4">
        <v>210</v>
      </c>
      <c r="L1511" s="4">
        <v>25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/>
    </row>
    <row r="1512" spans="1:206">
      <c r="A1512" s="4">
        <v>50</v>
      </c>
      <c r="B1512" s="4">
        <v>0</v>
      </c>
      <c r="C1512" s="4">
        <v>0</v>
      </c>
      <c r="D1512" s="4">
        <v>1</v>
      </c>
      <c r="E1512" s="4">
        <v>211</v>
      </c>
      <c r="F1512" s="4">
        <f>ROUND(Source!Y1485,O1512)</f>
        <v>9889.19</v>
      </c>
      <c r="G1512" s="4" t="s">
        <v>131</v>
      </c>
      <c r="H1512" s="4" t="s">
        <v>132</v>
      </c>
      <c r="I1512" s="4"/>
      <c r="J1512" s="4"/>
      <c r="K1512" s="4">
        <v>211</v>
      </c>
      <c r="L1512" s="4">
        <v>26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/>
    </row>
    <row r="1513" spans="1:206">
      <c r="A1513" s="4">
        <v>50</v>
      </c>
      <c r="B1513" s="4">
        <v>0</v>
      </c>
      <c r="C1513" s="4">
        <v>0</v>
      </c>
      <c r="D1513" s="4">
        <v>1</v>
      </c>
      <c r="E1513" s="4">
        <v>0</v>
      </c>
      <c r="F1513" s="4">
        <f>ROUND(Source!AR1485,O1513)</f>
        <v>105612.97</v>
      </c>
      <c r="G1513" s="4" t="s">
        <v>133</v>
      </c>
      <c r="H1513" s="4" t="s">
        <v>134</v>
      </c>
      <c r="I1513" s="4"/>
      <c r="J1513" s="4"/>
      <c r="K1513" s="4">
        <v>224</v>
      </c>
      <c r="L1513" s="4">
        <v>27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/>
    </row>
    <row r="1514" spans="1:206">
      <c r="A1514" s="4">
        <v>50</v>
      </c>
      <c r="B1514" s="4">
        <v>0</v>
      </c>
      <c r="C1514" s="4">
        <v>0</v>
      </c>
      <c r="D1514" s="4">
        <v>2</v>
      </c>
      <c r="E1514" s="4">
        <v>0</v>
      </c>
      <c r="F1514" s="4">
        <f>ROUND(F1513*0.18,O1514)</f>
        <v>19010.3</v>
      </c>
      <c r="G1514" s="4" t="s">
        <v>135</v>
      </c>
      <c r="H1514" s="4" t="s">
        <v>135</v>
      </c>
      <c r="I1514" s="4"/>
      <c r="J1514" s="4"/>
      <c r="K1514" s="4">
        <v>212</v>
      </c>
      <c r="L1514" s="4">
        <v>28</v>
      </c>
      <c r="M1514" s="4">
        <v>0</v>
      </c>
      <c r="N1514" s="4" t="s">
        <v>3</v>
      </c>
      <c r="O1514" s="4">
        <v>1</v>
      </c>
      <c r="P1514" s="4"/>
      <c r="Q1514" s="4"/>
      <c r="R1514" s="4"/>
      <c r="S1514" s="4"/>
      <c r="T1514" s="4"/>
      <c r="U1514" s="4"/>
      <c r="V1514" s="4"/>
      <c r="W1514" s="4"/>
    </row>
    <row r="1515" spans="1:206">
      <c r="A1515" s="4">
        <v>50</v>
      </c>
      <c r="B1515" s="4">
        <v>0</v>
      </c>
      <c r="C1515" s="4">
        <v>0</v>
      </c>
      <c r="D1515" s="4">
        <v>2</v>
      </c>
      <c r="E1515" s="4">
        <v>224</v>
      </c>
      <c r="F1515" s="4">
        <f>ROUND(F1513*1.18,O1515)</f>
        <v>124623.3</v>
      </c>
      <c r="G1515" s="4" t="s">
        <v>136</v>
      </c>
      <c r="H1515" s="4" t="s">
        <v>137</v>
      </c>
      <c r="I1515" s="4"/>
      <c r="J1515" s="4"/>
      <c r="K1515" s="4">
        <v>212</v>
      </c>
      <c r="L1515" s="4">
        <v>29</v>
      </c>
      <c r="M1515" s="4">
        <v>0</v>
      </c>
      <c r="N1515" s="4" t="s">
        <v>3</v>
      </c>
      <c r="O1515" s="4">
        <v>1</v>
      </c>
      <c r="P1515" s="4"/>
      <c r="Q1515" s="4"/>
      <c r="R1515" s="4"/>
      <c r="S1515" s="4"/>
      <c r="T1515" s="4"/>
      <c r="U1515" s="4"/>
      <c r="V1515" s="4"/>
      <c r="W1515" s="4"/>
    </row>
    <row r="1517" spans="1:206">
      <c r="A1517" s="1">
        <v>4</v>
      </c>
      <c r="B1517" s="1">
        <v>0</v>
      </c>
      <c r="C1517" s="1"/>
      <c r="D1517" s="1">
        <f>ROW(A1634)</f>
        <v>1634</v>
      </c>
      <c r="E1517" s="1"/>
      <c r="F1517" s="1" t="s">
        <v>12</v>
      </c>
      <c r="G1517" s="1" t="s">
        <v>372</v>
      </c>
      <c r="H1517" s="1" t="s">
        <v>3</v>
      </c>
      <c r="I1517" s="1">
        <v>0</v>
      </c>
      <c r="J1517" s="1"/>
      <c r="K1517" s="1">
        <v>-1</v>
      </c>
      <c r="L1517" s="1"/>
      <c r="M1517" s="1" t="s">
        <v>3</v>
      </c>
      <c r="N1517" s="1"/>
      <c r="O1517" s="1"/>
      <c r="P1517" s="1"/>
      <c r="Q1517" s="1"/>
      <c r="R1517" s="1"/>
      <c r="S1517" s="1">
        <v>0</v>
      </c>
      <c r="T1517" s="1"/>
      <c r="U1517" s="1" t="s">
        <v>3</v>
      </c>
      <c r="V1517" s="1">
        <v>0</v>
      </c>
      <c r="W1517" s="1"/>
      <c r="X1517" s="1"/>
      <c r="Y1517" s="1"/>
      <c r="Z1517" s="1"/>
      <c r="AA1517" s="1"/>
      <c r="AB1517" s="1" t="s">
        <v>3</v>
      </c>
      <c r="AC1517" s="1" t="s">
        <v>3</v>
      </c>
      <c r="AD1517" s="1" t="s">
        <v>3</v>
      </c>
      <c r="AE1517" s="1" t="s">
        <v>3</v>
      </c>
      <c r="AF1517" s="1" t="s">
        <v>3</v>
      </c>
      <c r="AG1517" s="1" t="s">
        <v>3</v>
      </c>
      <c r="AH1517" s="1"/>
      <c r="AI1517" s="1"/>
      <c r="AJ1517" s="1"/>
      <c r="AK1517" s="1"/>
      <c r="AL1517" s="1"/>
      <c r="AM1517" s="1"/>
      <c r="AN1517" s="1"/>
      <c r="AO1517" s="1"/>
      <c r="AP1517" s="1" t="s">
        <v>3</v>
      </c>
      <c r="AQ1517" s="1" t="s">
        <v>3</v>
      </c>
      <c r="AR1517" s="1" t="s">
        <v>3</v>
      </c>
      <c r="AS1517" s="1"/>
      <c r="AT1517" s="1"/>
      <c r="AU1517" s="1"/>
      <c r="AV1517" s="1"/>
      <c r="AW1517" s="1"/>
      <c r="AX1517" s="1"/>
      <c r="AY1517" s="1"/>
      <c r="AZ1517" s="1" t="s">
        <v>3</v>
      </c>
      <c r="BA1517" s="1"/>
      <c r="BB1517" s="1" t="s">
        <v>3</v>
      </c>
      <c r="BC1517" s="1" t="s">
        <v>3</v>
      </c>
      <c r="BD1517" s="1" t="s">
        <v>3</v>
      </c>
      <c r="BE1517" s="1" t="s">
        <v>3</v>
      </c>
      <c r="BF1517" s="1" t="s">
        <v>3</v>
      </c>
      <c r="BG1517" s="1" t="s">
        <v>3</v>
      </c>
      <c r="BH1517" s="1" t="s">
        <v>3</v>
      </c>
      <c r="BI1517" s="1" t="s">
        <v>3</v>
      </c>
      <c r="BJ1517" s="1" t="s">
        <v>3</v>
      </c>
      <c r="BK1517" s="1" t="s">
        <v>3</v>
      </c>
      <c r="BL1517" s="1" t="s">
        <v>3</v>
      </c>
      <c r="BM1517" s="1" t="s">
        <v>3</v>
      </c>
      <c r="BN1517" s="1" t="s">
        <v>3</v>
      </c>
      <c r="BO1517" s="1" t="s">
        <v>3</v>
      </c>
      <c r="BP1517" s="1" t="s">
        <v>3</v>
      </c>
      <c r="BQ1517" s="1"/>
      <c r="BR1517" s="1"/>
      <c r="BS1517" s="1"/>
      <c r="BT1517" s="1"/>
      <c r="BU1517" s="1"/>
      <c r="BV1517" s="1"/>
      <c r="BW1517" s="1"/>
      <c r="BX1517" s="1">
        <v>0</v>
      </c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>
        <v>0</v>
      </c>
    </row>
    <row r="1519" spans="1:206">
      <c r="A1519" s="2">
        <v>52</v>
      </c>
      <c r="B1519" s="2">
        <f t="shared" ref="B1519:G1519" si="1102">B1634</f>
        <v>0</v>
      </c>
      <c r="C1519" s="2">
        <f t="shared" si="1102"/>
        <v>4</v>
      </c>
      <c r="D1519" s="2">
        <f t="shared" si="1102"/>
        <v>1517</v>
      </c>
      <c r="E1519" s="2">
        <f t="shared" si="1102"/>
        <v>0</v>
      </c>
      <c r="F1519" s="2" t="str">
        <f t="shared" si="1102"/>
        <v>Новый раздел</v>
      </c>
      <c r="G1519" s="2" t="str">
        <f t="shared" si="1102"/>
        <v>комната 2-25</v>
      </c>
      <c r="H1519" s="2"/>
      <c r="I1519" s="2"/>
      <c r="J1519" s="2"/>
      <c r="K1519" s="2"/>
      <c r="L1519" s="2"/>
      <c r="M1519" s="2"/>
      <c r="N1519" s="2"/>
      <c r="O1519" s="2">
        <f t="shared" ref="O1519:AT1519" si="1103">O1634</f>
        <v>149922.26</v>
      </c>
      <c r="P1519" s="2">
        <f t="shared" si="1103"/>
        <v>97681.1</v>
      </c>
      <c r="Q1519" s="2">
        <f t="shared" si="1103"/>
        <v>2551.71</v>
      </c>
      <c r="R1519" s="2">
        <f t="shared" si="1103"/>
        <v>992.43</v>
      </c>
      <c r="S1519" s="2">
        <f t="shared" si="1103"/>
        <v>49689.45</v>
      </c>
      <c r="T1519" s="2">
        <f t="shared" si="1103"/>
        <v>0</v>
      </c>
      <c r="U1519" s="2">
        <f t="shared" si="1103"/>
        <v>167.14228170000001</v>
      </c>
      <c r="V1519" s="2">
        <f t="shared" si="1103"/>
        <v>2.8448125000000006</v>
      </c>
      <c r="W1519" s="2">
        <f t="shared" si="1103"/>
        <v>579.61</v>
      </c>
      <c r="X1519" s="2">
        <f t="shared" si="1103"/>
        <v>44024.3</v>
      </c>
      <c r="Y1519" s="2">
        <f t="shared" si="1103"/>
        <v>22640.81</v>
      </c>
      <c r="Z1519" s="2">
        <f t="shared" si="1103"/>
        <v>0</v>
      </c>
      <c r="AA1519" s="2">
        <f t="shared" si="1103"/>
        <v>0</v>
      </c>
      <c r="AB1519" s="2">
        <f t="shared" si="1103"/>
        <v>0</v>
      </c>
      <c r="AC1519" s="2">
        <f t="shared" si="1103"/>
        <v>0</v>
      </c>
      <c r="AD1519" s="2">
        <f t="shared" si="1103"/>
        <v>0</v>
      </c>
      <c r="AE1519" s="2">
        <f t="shared" si="1103"/>
        <v>0</v>
      </c>
      <c r="AF1519" s="2">
        <f t="shared" si="1103"/>
        <v>0</v>
      </c>
      <c r="AG1519" s="2">
        <f t="shared" si="1103"/>
        <v>0</v>
      </c>
      <c r="AH1519" s="2">
        <f t="shared" si="1103"/>
        <v>0</v>
      </c>
      <c r="AI1519" s="2">
        <f t="shared" si="1103"/>
        <v>0</v>
      </c>
      <c r="AJ1519" s="2">
        <f t="shared" si="1103"/>
        <v>0</v>
      </c>
      <c r="AK1519" s="2">
        <f t="shared" si="1103"/>
        <v>0</v>
      </c>
      <c r="AL1519" s="2">
        <f t="shared" si="1103"/>
        <v>0</v>
      </c>
      <c r="AM1519" s="2">
        <f t="shared" si="1103"/>
        <v>0</v>
      </c>
      <c r="AN1519" s="2">
        <f t="shared" si="1103"/>
        <v>0</v>
      </c>
      <c r="AO1519" s="2">
        <f t="shared" si="1103"/>
        <v>0</v>
      </c>
      <c r="AP1519" s="2">
        <f t="shared" si="1103"/>
        <v>0</v>
      </c>
      <c r="AQ1519" s="2">
        <f t="shared" si="1103"/>
        <v>0</v>
      </c>
      <c r="AR1519" s="2">
        <f t="shared" si="1103"/>
        <v>216587.37</v>
      </c>
      <c r="AS1519" s="2">
        <f t="shared" si="1103"/>
        <v>212413.54</v>
      </c>
      <c r="AT1519" s="2">
        <f t="shared" si="1103"/>
        <v>4173.83</v>
      </c>
      <c r="AU1519" s="2">
        <f t="shared" ref="AU1519:BZ1519" si="1104">AU1634</f>
        <v>0</v>
      </c>
      <c r="AV1519" s="2">
        <f t="shared" si="1104"/>
        <v>97681.1</v>
      </c>
      <c r="AW1519" s="2">
        <f t="shared" si="1104"/>
        <v>97681.1</v>
      </c>
      <c r="AX1519" s="2">
        <f t="shared" si="1104"/>
        <v>0</v>
      </c>
      <c r="AY1519" s="2">
        <f t="shared" si="1104"/>
        <v>97681.1</v>
      </c>
      <c r="AZ1519" s="2">
        <f t="shared" si="1104"/>
        <v>0</v>
      </c>
      <c r="BA1519" s="2">
        <f t="shared" si="1104"/>
        <v>0</v>
      </c>
      <c r="BB1519" s="2">
        <f t="shared" si="1104"/>
        <v>0</v>
      </c>
      <c r="BC1519" s="2">
        <f t="shared" si="1104"/>
        <v>0</v>
      </c>
      <c r="BD1519" s="2">
        <f t="shared" si="1104"/>
        <v>0</v>
      </c>
      <c r="BE1519" s="2">
        <f t="shared" si="1104"/>
        <v>0</v>
      </c>
      <c r="BF1519" s="2">
        <f t="shared" si="1104"/>
        <v>0</v>
      </c>
      <c r="BG1519" s="2">
        <f t="shared" si="1104"/>
        <v>0</v>
      </c>
      <c r="BH1519" s="2">
        <f t="shared" si="1104"/>
        <v>0</v>
      </c>
      <c r="BI1519" s="2">
        <f t="shared" si="1104"/>
        <v>0</v>
      </c>
      <c r="BJ1519" s="2">
        <f t="shared" si="1104"/>
        <v>0</v>
      </c>
      <c r="BK1519" s="2">
        <f t="shared" si="1104"/>
        <v>0</v>
      </c>
      <c r="BL1519" s="2">
        <f t="shared" si="1104"/>
        <v>0</v>
      </c>
      <c r="BM1519" s="2">
        <f t="shared" si="1104"/>
        <v>0</v>
      </c>
      <c r="BN1519" s="2">
        <f t="shared" si="1104"/>
        <v>0</v>
      </c>
      <c r="BO1519" s="2">
        <f t="shared" si="1104"/>
        <v>0</v>
      </c>
      <c r="BP1519" s="2">
        <f t="shared" si="1104"/>
        <v>0</v>
      </c>
      <c r="BQ1519" s="2">
        <f t="shared" si="1104"/>
        <v>0</v>
      </c>
      <c r="BR1519" s="2">
        <f t="shared" si="1104"/>
        <v>0</v>
      </c>
      <c r="BS1519" s="2">
        <f t="shared" si="1104"/>
        <v>0</v>
      </c>
      <c r="BT1519" s="2">
        <f t="shared" si="1104"/>
        <v>0</v>
      </c>
      <c r="BU1519" s="2">
        <f t="shared" si="1104"/>
        <v>0</v>
      </c>
      <c r="BV1519" s="2">
        <f t="shared" si="1104"/>
        <v>0</v>
      </c>
      <c r="BW1519" s="2">
        <f t="shared" si="1104"/>
        <v>0</v>
      </c>
      <c r="BX1519" s="2">
        <f t="shared" si="1104"/>
        <v>0</v>
      </c>
      <c r="BY1519" s="2">
        <f t="shared" si="1104"/>
        <v>0</v>
      </c>
      <c r="BZ1519" s="2">
        <f t="shared" si="1104"/>
        <v>0</v>
      </c>
      <c r="CA1519" s="2">
        <f t="shared" ref="CA1519:DF1519" si="1105">CA1634</f>
        <v>0</v>
      </c>
      <c r="CB1519" s="2">
        <f t="shared" si="1105"/>
        <v>0</v>
      </c>
      <c r="CC1519" s="2">
        <f t="shared" si="1105"/>
        <v>0</v>
      </c>
      <c r="CD1519" s="2">
        <f t="shared" si="1105"/>
        <v>0</v>
      </c>
      <c r="CE1519" s="2">
        <f t="shared" si="1105"/>
        <v>0</v>
      </c>
      <c r="CF1519" s="2">
        <f t="shared" si="1105"/>
        <v>0</v>
      </c>
      <c r="CG1519" s="2">
        <f t="shared" si="1105"/>
        <v>0</v>
      </c>
      <c r="CH1519" s="2">
        <f t="shared" si="1105"/>
        <v>0</v>
      </c>
      <c r="CI1519" s="2">
        <f t="shared" si="1105"/>
        <v>0</v>
      </c>
      <c r="CJ1519" s="2">
        <f t="shared" si="1105"/>
        <v>0</v>
      </c>
      <c r="CK1519" s="2">
        <f t="shared" si="1105"/>
        <v>0</v>
      </c>
      <c r="CL1519" s="2">
        <f t="shared" si="1105"/>
        <v>0</v>
      </c>
      <c r="CM1519" s="2">
        <f t="shared" si="1105"/>
        <v>0</v>
      </c>
      <c r="CN1519" s="2">
        <f t="shared" si="1105"/>
        <v>0</v>
      </c>
      <c r="CO1519" s="2">
        <f t="shared" si="1105"/>
        <v>0</v>
      </c>
      <c r="CP1519" s="2">
        <f t="shared" si="1105"/>
        <v>0</v>
      </c>
      <c r="CQ1519" s="2">
        <f t="shared" si="1105"/>
        <v>0</v>
      </c>
      <c r="CR1519" s="2">
        <f t="shared" si="1105"/>
        <v>0</v>
      </c>
      <c r="CS1519" s="2">
        <f t="shared" si="1105"/>
        <v>0</v>
      </c>
      <c r="CT1519" s="2">
        <f t="shared" si="1105"/>
        <v>0</v>
      </c>
      <c r="CU1519" s="2">
        <f t="shared" si="1105"/>
        <v>0</v>
      </c>
      <c r="CV1519" s="2">
        <f t="shared" si="1105"/>
        <v>0</v>
      </c>
      <c r="CW1519" s="2">
        <f t="shared" si="1105"/>
        <v>0</v>
      </c>
      <c r="CX1519" s="2">
        <f t="shared" si="1105"/>
        <v>0</v>
      </c>
      <c r="CY1519" s="2">
        <f t="shared" si="1105"/>
        <v>0</v>
      </c>
      <c r="CZ1519" s="2">
        <f t="shared" si="1105"/>
        <v>0</v>
      </c>
      <c r="DA1519" s="2">
        <f t="shared" si="1105"/>
        <v>0</v>
      </c>
      <c r="DB1519" s="2">
        <f t="shared" si="1105"/>
        <v>0</v>
      </c>
      <c r="DC1519" s="2">
        <f t="shared" si="1105"/>
        <v>0</v>
      </c>
      <c r="DD1519" s="2">
        <f t="shared" si="1105"/>
        <v>0</v>
      </c>
      <c r="DE1519" s="2">
        <f t="shared" si="1105"/>
        <v>0</v>
      </c>
      <c r="DF1519" s="2">
        <f t="shared" si="1105"/>
        <v>0</v>
      </c>
      <c r="DG1519" s="3">
        <f t="shared" ref="DG1519:EL1519" si="1106">DG1634</f>
        <v>0</v>
      </c>
      <c r="DH1519" s="3">
        <f t="shared" si="1106"/>
        <v>0</v>
      </c>
      <c r="DI1519" s="3">
        <f t="shared" si="1106"/>
        <v>0</v>
      </c>
      <c r="DJ1519" s="3">
        <f t="shared" si="1106"/>
        <v>0</v>
      </c>
      <c r="DK1519" s="3">
        <f t="shared" si="1106"/>
        <v>0</v>
      </c>
      <c r="DL1519" s="3">
        <f t="shared" si="1106"/>
        <v>0</v>
      </c>
      <c r="DM1519" s="3">
        <f t="shared" si="1106"/>
        <v>0</v>
      </c>
      <c r="DN1519" s="3">
        <f t="shared" si="1106"/>
        <v>0</v>
      </c>
      <c r="DO1519" s="3">
        <f t="shared" si="1106"/>
        <v>0</v>
      </c>
      <c r="DP1519" s="3">
        <f t="shared" si="1106"/>
        <v>0</v>
      </c>
      <c r="DQ1519" s="3">
        <f t="shared" si="1106"/>
        <v>0</v>
      </c>
      <c r="DR1519" s="3">
        <f t="shared" si="1106"/>
        <v>0</v>
      </c>
      <c r="DS1519" s="3">
        <f t="shared" si="1106"/>
        <v>0</v>
      </c>
      <c r="DT1519" s="3">
        <f t="shared" si="1106"/>
        <v>0</v>
      </c>
      <c r="DU1519" s="3">
        <f t="shared" si="1106"/>
        <v>0</v>
      </c>
      <c r="DV1519" s="3">
        <f t="shared" si="1106"/>
        <v>0</v>
      </c>
      <c r="DW1519" s="3">
        <f t="shared" si="1106"/>
        <v>0</v>
      </c>
      <c r="DX1519" s="3">
        <f t="shared" si="1106"/>
        <v>0</v>
      </c>
      <c r="DY1519" s="3">
        <f t="shared" si="1106"/>
        <v>0</v>
      </c>
      <c r="DZ1519" s="3">
        <f t="shared" si="1106"/>
        <v>0</v>
      </c>
      <c r="EA1519" s="3">
        <f t="shared" si="1106"/>
        <v>0</v>
      </c>
      <c r="EB1519" s="3">
        <f t="shared" si="1106"/>
        <v>0</v>
      </c>
      <c r="EC1519" s="3">
        <f t="shared" si="1106"/>
        <v>0</v>
      </c>
      <c r="ED1519" s="3">
        <f t="shared" si="1106"/>
        <v>0</v>
      </c>
      <c r="EE1519" s="3">
        <f t="shared" si="1106"/>
        <v>0</v>
      </c>
      <c r="EF1519" s="3">
        <f t="shared" si="1106"/>
        <v>0</v>
      </c>
      <c r="EG1519" s="3">
        <f t="shared" si="1106"/>
        <v>0</v>
      </c>
      <c r="EH1519" s="3">
        <f t="shared" si="1106"/>
        <v>0</v>
      </c>
      <c r="EI1519" s="3">
        <f t="shared" si="1106"/>
        <v>0</v>
      </c>
      <c r="EJ1519" s="3">
        <f t="shared" si="1106"/>
        <v>0</v>
      </c>
      <c r="EK1519" s="3">
        <f t="shared" si="1106"/>
        <v>0</v>
      </c>
      <c r="EL1519" s="3">
        <f t="shared" si="1106"/>
        <v>0</v>
      </c>
      <c r="EM1519" s="3">
        <f t="shared" ref="EM1519:FR1519" si="1107">EM1634</f>
        <v>0</v>
      </c>
      <c r="EN1519" s="3">
        <f t="shared" si="1107"/>
        <v>0</v>
      </c>
      <c r="EO1519" s="3">
        <f t="shared" si="1107"/>
        <v>0</v>
      </c>
      <c r="EP1519" s="3">
        <f t="shared" si="1107"/>
        <v>0</v>
      </c>
      <c r="EQ1519" s="3">
        <f t="shared" si="1107"/>
        <v>0</v>
      </c>
      <c r="ER1519" s="3">
        <f t="shared" si="1107"/>
        <v>0</v>
      </c>
      <c r="ES1519" s="3">
        <f t="shared" si="1107"/>
        <v>0</v>
      </c>
      <c r="ET1519" s="3">
        <f t="shared" si="1107"/>
        <v>0</v>
      </c>
      <c r="EU1519" s="3">
        <f t="shared" si="1107"/>
        <v>0</v>
      </c>
      <c r="EV1519" s="3">
        <f t="shared" si="1107"/>
        <v>0</v>
      </c>
      <c r="EW1519" s="3">
        <f t="shared" si="1107"/>
        <v>0</v>
      </c>
      <c r="EX1519" s="3">
        <f t="shared" si="1107"/>
        <v>0</v>
      </c>
      <c r="EY1519" s="3">
        <f t="shared" si="1107"/>
        <v>0</v>
      </c>
      <c r="EZ1519" s="3">
        <f t="shared" si="1107"/>
        <v>0</v>
      </c>
      <c r="FA1519" s="3">
        <f t="shared" si="1107"/>
        <v>0</v>
      </c>
      <c r="FB1519" s="3">
        <f t="shared" si="1107"/>
        <v>0</v>
      </c>
      <c r="FC1519" s="3">
        <f t="shared" si="1107"/>
        <v>0</v>
      </c>
      <c r="FD1519" s="3">
        <f t="shared" si="1107"/>
        <v>0</v>
      </c>
      <c r="FE1519" s="3">
        <f t="shared" si="1107"/>
        <v>0</v>
      </c>
      <c r="FF1519" s="3">
        <f t="shared" si="1107"/>
        <v>0</v>
      </c>
      <c r="FG1519" s="3">
        <f t="shared" si="1107"/>
        <v>0</v>
      </c>
      <c r="FH1519" s="3">
        <f t="shared" si="1107"/>
        <v>0</v>
      </c>
      <c r="FI1519" s="3">
        <f t="shared" si="1107"/>
        <v>0</v>
      </c>
      <c r="FJ1519" s="3">
        <f t="shared" si="1107"/>
        <v>0</v>
      </c>
      <c r="FK1519" s="3">
        <f t="shared" si="1107"/>
        <v>0</v>
      </c>
      <c r="FL1519" s="3">
        <f t="shared" si="1107"/>
        <v>0</v>
      </c>
      <c r="FM1519" s="3">
        <f t="shared" si="1107"/>
        <v>0</v>
      </c>
      <c r="FN1519" s="3">
        <f t="shared" si="1107"/>
        <v>0</v>
      </c>
      <c r="FO1519" s="3">
        <f t="shared" si="1107"/>
        <v>0</v>
      </c>
      <c r="FP1519" s="3">
        <f t="shared" si="1107"/>
        <v>0</v>
      </c>
      <c r="FQ1519" s="3">
        <f t="shared" si="1107"/>
        <v>0</v>
      </c>
      <c r="FR1519" s="3">
        <f t="shared" si="1107"/>
        <v>0</v>
      </c>
      <c r="FS1519" s="3">
        <f t="shared" ref="FS1519:GX1519" si="1108">FS1634</f>
        <v>0</v>
      </c>
      <c r="FT1519" s="3">
        <f t="shared" si="1108"/>
        <v>0</v>
      </c>
      <c r="FU1519" s="3">
        <f t="shared" si="1108"/>
        <v>0</v>
      </c>
      <c r="FV1519" s="3">
        <f t="shared" si="1108"/>
        <v>0</v>
      </c>
      <c r="FW1519" s="3">
        <f t="shared" si="1108"/>
        <v>0</v>
      </c>
      <c r="FX1519" s="3">
        <f t="shared" si="1108"/>
        <v>0</v>
      </c>
      <c r="FY1519" s="3">
        <f t="shared" si="1108"/>
        <v>0</v>
      </c>
      <c r="FZ1519" s="3">
        <f t="shared" si="1108"/>
        <v>0</v>
      </c>
      <c r="GA1519" s="3">
        <f t="shared" si="1108"/>
        <v>0</v>
      </c>
      <c r="GB1519" s="3">
        <f t="shared" si="1108"/>
        <v>0</v>
      </c>
      <c r="GC1519" s="3">
        <f t="shared" si="1108"/>
        <v>0</v>
      </c>
      <c r="GD1519" s="3">
        <f t="shared" si="1108"/>
        <v>0</v>
      </c>
      <c r="GE1519" s="3">
        <f t="shared" si="1108"/>
        <v>0</v>
      </c>
      <c r="GF1519" s="3">
        <f t="shared" si="1108"/>
        <v>0</v>
      </c>
      <c r="GG1519" s="3">
        <f t="shared" si="1108"/>
        <v>0</v>
      </c>
      <c r="GH1519" s="3">
        <f t="shared" si="1108"/>
        <v>0</v>
      </c>
      <c r="GI1519" s="3">
        <f t="shared" si="1108"/>
        <v>0</v>
      </c>
      <c r="GJ1519" s="3">
        <f t="shared" si="1108"/>
        <v>0</v>
      </c>
      <c r="GK1519" s="3">
        <f t="shared" si="1108"/>
        <v>0</v>
      </c>
      <c r="GL1519" s="3">
        <f t="shared" si="1108"/>
        <v>0</v>
      </c>
      <c r="GM1519" s="3">
        <f t="shared" si="1108"/>
        <v>0</v>
      </c>
      <c r="GN1519" s="3">
        <f t="shared" si="1108"/>
        <v>0</v>
      </c>
      <c r="GO1519" s="3">
        <f t="shared" si="1108"/>
        <v>0</v>
      </c>
      <c r="GP1519" s="3">
        <f t="shared" si="1108"/>
        <v>0</v>
      </c>
      <c r="GQ1519" s="3">
        <f t="shared" si="1108"/>
        <v>0</v>
      </c>
      <c r="GR1519" s="3">
        <f t="shared" si="1108"/>
        <v>0</v>
      </c>
      <c r="GS1519" s="3">
        <f t="shared" si="1108"/>
        <v>0</v>
      </c>
      <c r="GT1519" s="3">
        <f t="shared" si="1108"/>
        <v>0</v>
      </c>
      <c r="GU1519" s="3">
        <f t="shared" si="1108"/>
        <v>0</v>
      </c>
      <c r="GV1519" s="3">
        <f t="shared" si="1108"/>
        <v>0</v>
      </c>
      <c r="GW1519" s="3">
        <f t="shared" si="1108"/>
        <v>0</v>
      </c>
      <c r="GX1519" s="3">
        <f t="shared" si="1108"/>
        <v>0</v>
      </c>
    </row>
    <row r="1521" spans="1:245">
      <c r="A1521" s="1">
        <v>5</v>
      </c>
      <c r="B1521" s="1">
        <v>0</v>
      </c>
      <c r="C1521" s="1"/>
      <c r="D1521" s="1">
        <f>ROW(A1537)</f>
        <v>1537</v>
      </c>
      <c r="E1521" s="1"/>
      <c r="F1521" s="1" t="s">
        <v>14</v>
      </c>
      <c r="G1521" s="1" t="s">
        <v>15</v>
      </c>
      <c r="H1521" s="1" t="s">
        <v>3</v>
      </c>
      <c r="I1521" s="1">
        <v>0</v>
      </c>
      <c r="J1521" s="1"/>
      <c r="K1521" s="1">
        <v>0</v>
      </c>
      <c r="L1521" s="1"/>
      <c r="M1521" s="1" t="s">
        <v>3</v>
      </c>
      <c r="N1521" s="1"/>
      <c r="O1521" s="1"/>
      <c r="P1521" s="1"/>
      <c r="Q1521" s="1"/>
      <c r="R1521" s="1"/>
      <c r="S1521" s="1">
        <v>0</v>
      </c>
      <c r="T1521" s="1"/>
      <c r="U1521" s="1" t="s">
        <v>3</v>
      </c>
      <c r="V1521" s="1">
        <v>0</v>
      </c>
      <c r="W1521" s="1"/>
      <c r="X1521" s="1"/>
      <c r="Y1521" s="1"/>
      <c r="Z1521" s="1"/>
      <c r="AA1521" s="1"/>
      <c r="AB1521" s="1" t="s">
        <v>3</v>
      </c>
      <c r="AC1521" s="1" t="s">
        <v>3</v>
      </c>
      <c r="AD1521" s="1" t="s">
        <v>3</v>
      </c>
      <c r="AE1521" s="1" t="s">
        <v>3</v>
      </c>
      <c r="AF1521" s="1" t="s">
        <v>3</v>
      </c>
      <c r="AG1521" s="1" t="s">
        <v>3</v>
      </c>
      <c r="AH1521" s="1"/>
      <c r="AI1521" s="1"/>
      <c r="AJ1521" s="1"/>
      <c r="AK1521" s="1"/>
      <c r="AL1521" s="1"/>
      <c r="AM1521" s="1"/>
      <c r="AN1521" s="1"/>
      <c r="AO1521" s="1"/>
      <c r="AP1521" s="1" t="s">
        <v>3</v>
      </c>
      <c r="AQ1521" s="1" t="s">
        <v>3</v>
      </c>
      <c r="AR1521" s="1" t="s">
        <v>3</v>
      </c>
      <c r="AS1521" s="1"/>
      <c r="AT1521" s="1"/>
      <c r="AU1521" s="1"/>
      <c r="AV1521" s="1"/>
      <c r="AW1521" s="1"/>
      <c r="AX1521" s="1"/>
      <c r="AY1521" s="1"/>
      <c r="AZ1521" s="1" t="s">
        <v>3</v>
      </c>
      <c r="BA1521" s="1"/>
      <c r="BB1521" s="1" t="s">
        <v>3</v>
      </c>
      <c r="BC1521" s="1" t="s">
        <v>3</v>
      </c>
      <c r="BD1521" s="1" t="s">
        <v>3</v>
      </c>
      <c r="BE1521" s="1" t="s">
        <v>3</v>
      </c>
      <c r="BF1521" s="1" t="s">
        <v>3</v>
      </c>
      <c r="BG1521" s="1" t="s">
        <v>3</v>
      </c>
      <c r="BH1521" s="1" t="s">
        <v>3</v>
      </c>
      <c r="BI1521" s="1" t="s">
        <v>3</v>
      </c>
      <c r="BJ1521" s="1" t="s">
        <v>3</v>
      </c>
      <c r="BK1521" s="1" t="s">
        <v>3</v>
      </c>
      <c r="BL1521" s="1" t="s">
        <v>3</v>
      </c>
      <c r="BM1521" s="1" t="s">
        <v>3</v>
      </c>
      <c r="BN1521" s="1" t="s">
        <v>3</v>
      </c>
      <c r="BO1521" s="1" t="s">
        <v>3</v>
      </c>
      <c r="BP1521" s="1" t="s">
        <v>3</v>
      </c>
      <c r="BQ1521" s="1"/>
      <c r="BR1521" s="1"/>
      <c r="BS1521" s="1"/>
      <c r="BT1521" s="1"/>
      <c r="BU1521" s="1"/>
      <c r="BV1521" s="1"/>
      <c r="BW1521" s="1"/>
      <c r="BX1521" s="1">
        <v>0</v>
      </c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>
        <v>0</v>
      </c>
    </row>
    <row r="1523" spans="1:245">
      <c r="A1523" s="2">
        <v>52</v>
      </c>
      <c r="B1523" s="2">
        <f t="shared" ref="B1523:G1523" si="1109">B1537</f>
        <v>0</v>
      </c>
      <c r="C1523" s="2">
        <f t="shared" si="1109"/>
        <v>5</v>
      </c>
      <c r="D1523" s="2">
        <f t="shared" si="1109"/>
        <v>1521</v>
      </c>
      <c r="E1523" s="2">
        <f t="shared" si="1109"/>
        <v>0</v>
      </c>
      <c r="F1523" s="2" t="str">
        <f t="shared" si="1109"/>
        <v>Новый подраздел</v>
      </c>
      <c r="G1523" s="2" t="str">
        <f t="shared" si="1109"/>
        <v>демонтаж</v>
      </c>
      <c r="H1523" s="2"/>
      <c r="I1523" s="2"/>
      <c r="J1523" s="2"/>
      <c r="K1523" s="2"/>
      <c r="L1523" s="2"/>
      <c r="M1523" s="2"/>
      <c r="N1523" s="2"/>
      <c r="O1523" s="2">
        <f t="shared" ref="O1523:AT1523" si="1110">O1537</f>
        <v>3266.95</v>
      </c>
      <c r="P1523" s="2">
        <f t="shared" si="1110"/>
        <v>0</v>
      </c>
      <c r="Q1523" s="2">
        <f t="shared" si="1110"/>
        <v>62.33</v>
      </c>
      <c r="R1523" s="2">
        <f t="shared" si="1110"/>
        <v>44.56</v>
      </c>
      <c r="S1523" s="2">
        <f t="shared" si="1110"/>
        <v>3204.62</v>
      </c>
      <c r="T1523" s="2">
        <f t="shared" si="1110"/>
        <v>0</v>
      </c>
      <c r="U1523" s="2">
        <f t="shared" si="1110"/>
        <v>12.271056</v>
      </c>
      <c r="V1523" s="2">
        <f t="shared" si="1110"/>
        <v>0.11953000000000003</v>
      </c>
      <c r="W1523" s="2">
        <f t="shared" si="1110"/>
        <v>0</v>
      </c>
      <c r="X1523" s="2">
        <f t="shared" si="1110"/>
        <v>2255.3000000000002</v>
      </c>
      <c r="Y1523" s="2">
        <f t="shared" si="1110"/>
        <v>1702.2</v>
      </c>
      <c r="Z1523" s="2">
        <f t="shared" si="1110"/>
        <v>0</v>
      </c>
      <c r="AA1523" s="2">
        <f t="shared" si="1110"/>
        <v>0</v>
      </c>
      <c r="AB1523" s="2">
        <f t="shared" si="1110"/>
        <v>3266.95</v>
      </c>
      <c r="AC1523" s="2">
        <f t="shared" si="1110"/>
        <v>0</v>
      </c>
      <c r="AD1523" s="2">
        <f t="shared" si="1110"/>
        <v>62.33</v>
      </c>
      <c r="AE1523" s="2">
        <f t="shared" si="1110"/>
        <v>44.56</v>
      </c>
      <c r="AF1523" s="2">
        <f t="shared" si="1110"/>
        <v>3204.62</v>
      </c>
      <c r="AG1523" s="2">
        <f t="shared" si="1110"/>
        <v>0</v>
      </c>
      <c r="AH1523" s="2">
        <f t="shared" si="1110"/>
        <v>12.271056</v>
      </c>
      <c r="AI1523" s="2">
        <f t="shared" si="1110"/>
        <v>0.11953000000000003</v>
      </c>
      <c r="AJ1523" s="2">
        <f t="shared" si="1110"/>
        <v>0</v>
      </c>
      <c r="AK1523" s="2">
        <f t="shared" si="1110"/>
        <v>2255.3000000000002</v>
      </c>
      <c r="AL1523" s="2">
        <f t="shared" si="1110"/>
        <v>1702.2</v>
      </c>
      <c r="AM1523" s="2">
        <f t="shared" si="1110"/>
        <v>0</v>
      </c>
      <c r="AN1523" s="2">
        <f t="shared" si="1110"/>
        <v>0</v>
      </c>
      <c r="AO1523" s="2">
        <f t="shared" si="1110"/>
        <v>0</v>
      </c>
      <c r="AP1523" s="2">
        <f t="shared" si="1110"/>
        <v>0</v>
      </c>
      <c r="AQ1523" s="2">
        <f t="shared" si="1110"/>
        <v>0</v>
      </c>
      <c r="AR1523" s="2">
        <f t="shared" si="1110"/>
        <v>7224.45</v>
      </c>
      <c r="AS1523" s="2">
        <f t="shared" si="1110"/>
        <v>7224.45</v>
      </c>
      <c r="AT1523" s="2">
        <f t="shared" si="1110"/>
        <v>0</v>
      </c>
      <c r="AU1523" s="2">
        <f t="shared" ref="AU1523:BZ1523" si="1111">AU1537</f>
        <v>0</v>
      </c>
      <c r="AV1523" s="2">
        <f t="shared" si="1111"/>
        <v>0</v>
      </c>
      <c r="AW1523" s="2">
        <f t="shared" si="1111"/>
        <v>0</v>
      </c>
      <c r="AX1523" s="2">
        <f t="shared" si="1111"/>
        <v>0</v>
      </c>
      <c r="AY1523" s="2">
        <f t="shared" si="1111"/>
        <v>0</v>
      </c>
      <c r="AZ1523" s="2">
        <f t="shared" si="1111"/>
        <v>0</v>
      </c>
      <c r="BA1523" s="2">
        <f t="shared" si="1111"/>
        <v>0</v>
      </c>
      <c r="BB1523" s="2">
        <f t="shared" si="1111"/>
        <v>0</v>
      </c>
      <c r="BC1523" s="2">
        <f t="shared" si="1111"/>
        <v>0</v>
      </c>
      <c r="BD1523" s="2">
        <f t="shared" si="1111"/>
        <v>0</v>
      </c>
      <c r="BE1523" s="2">
        <f t="shared" si="1111"/>
        <v>0</v>
      </c>
      <c r="BF1523" s="2">
        <f t="shared" si="1111"/>
        <v>0</v>
      </c>
      <c r="BG1523" s="2">
        <f t="shared" si="1111"/>
        <v>0</v>
      </c>
      <c r="BH1523" s="2">
        <f t="shared" si="1111"/>
        <v>0</v>
      </c>
      <c r="BI1523" s="2">
        <f t="shared" si="1111"/>
        <v>0</v>
      </c>
      <c r="BJ1523" s="2">
        <f t="shared" si="1111"/>
        <v>0</v>
      </c>
      <c r="BK1523" s="2">
        <f t="shared" si="1111"/>
        <v>0</v>
      </c>
      <c r="BL1523" s="2">
        <f t="shared" si="1111"/>
        <v>0</v>
      </c>
      <c r="BM1523" s="2">
        <f t="shared" si="1111"/>
        <v>0</v>
      </c>
      <c r="BN1523" s="2">
        <f t="shared" si="1111"/>
        <v>0</v>
      </c>
      <c r="BO1523" s="2">
        <f t="shared" si="1111"/>
        <v>0</v>
      </c>
      <c r="BP1523" s="2">
        <f t="shared" si="1111"/>
        <v>0</v>
      </c>
      <c r="BQ1523" s="2">
        <f t="shared" si="1111"/>
        <v>0</v>
      </c>
      <c r="BR1523" s="2">
        <f t="shared" si="1111"/>
        <v>0</v>
      </c>
      <c r="BS1523" s="2">
        <f t="shared" si="1111"/>
        <v>0</v>
      </c>
      <c r="BT1523" s="2">
        <f t="shared" si="1111"/>
        <v>0</v>
      </c>
      <c r="BU1523" s="2">
        <f t="shared" si="1111"/>
        <v>0</v>
      </c>
      <c r="BV1523" s="2">
        <f t="shared" si="1111"/>
        <v>0</v>
      </c>
      <c r="BW1523" s="2">
        <f t="shared" si="1111"/>
        <v>0</v>
      </c>
      <c r="BX1523" s="2">
        <f t="shared" si="1111"/>
        <v>0</v>
      </c>
      <c r="BY1523" s="2">
        <f t="shared" si="1111"/>
        <v>0</v>
      </c>
      <c r="BZ1523" s="2">
        <f t="shared" si="1111"/>
        <v>0</v>
      </c>
      <c r="CA1523" s="2">
        <f t="shared" ref="CA1523:DF1523" si="1112">CA1537</f>
        <v>7224.45</v>
      </c>
      <c r="CB1523" s="2">
        <f t="shared" si="1112"/>
        <v>7224.45</v>
      </c>
      <c r="CC1523" s="2">
        <f t="shared" si="1112"/>
        <v>0</v>
      </c>
      <c r="CD1523" s="2">
        <f t="shared" si="1112"/>
        <v>0</v>
      </c>
      <c r="CE1523" s="2">
        <f t="shared" si="1112"/>
        <v>0</v>
      </c>
      <c r="CF1523" s="2">
        <f t="shared" si="1112"/>
        <v>0</v>
      </c>
      <c r="CG1523" s="2">
        <f t="shared" si="1112"/>
        <v>0</v>
      </c>
      <c r="CH1523" s="2">
        <f t="shared" si="1112"/>
        <v>0</v>
      </c>
      <c r="CI1523" s="2">
        <f t="shared" si="1112"/>
        <v>0</v>
      </c>
      <c r="CJ1523" s="2">
        <f t="shared" si="1112"/>
        <v>0</v>
      </c>
      <c r="CK1523" s="2">
        <f t="shared" si="1112"/>
        <v>0</v>
      </c>
      <c r="CL1523" s="2">
        <f t="shared" si="1112"/>
        <v>0</v>
      </c>
      <c r="CM1523" s="2">
        <f t="shared" si="1112"/>
        <v>0</v>
      </c>
      <c r="CN1523" s="2">
        <f t="shared" si="1112"/>
        <v>0</v>
      </c>
      <c r="CO1523" s="2">
        <f t="shared" si="1112"/>
        <v>0</v>
      </c>
      <c r="CP1523" s="2">
        <f t="shared" si="1112"/>
        <v>0</v>
      </c>
      <c r="CQ1523" s="2">
        <f t="shared" si="1112"/>
        <v>0</v>
      </c>
      <c r="CR1523" s="2">
        <f t="shared" si="1112"/>
        <v>0</v>
      </c>
      <c r="CS1523" s="2">
        <f t="shared" si="1112"/>
        <v>0</v>
      </c>
      <c r="CT1523" s="2">
        <f t="shared" si="1112"/>
        <v>0</v>
      </c>
      <c r="CU1523" s="2">
        <f t="shared" si="1112"/>
        <v>0</v>
      </c>
      <c r="CV1523" s="2">
        <f t="shared" si="1112"/>
        <v>0</v>
      </c>
      <c r="CW1523" s="2">
        <f t="shared" si="1112"/>
        <v>0</v>
      </c>
      <c r="CX1523" s="2">
        <f t="shared" si="1112"/>
        <v>0</v>
      </c>
      <c r="CY1523" s="2">
        <f t="shared" si="1112"/>
        <v>0</v>
      </c>
      <c r="CZ1523" s="2">
        <f t="shared" si="1112"/>
        <v>0</v>
      </c>
      <c r="DA1523" s="2">
        <f t="shared" si="1112"/>
        <v>0</v>
      </c>
      <c r="DB1523" s="2">
        <f t="shared" si="1112"/>
        <v>0</v>
      </c>
      <c r="DC1523" s="2">
        <f t="shared" si="1112"/>
        <v>0</v>
      </c>
      <c r="DD1523" s="2">
        <f t="shared" si="1112"/>
        <v>0</v>
      </c>
      <c r="DE1523" s="2">
        <f t="shared" si="1112"/>
        <v>0</v>
      </c>
      <c r="DF1523" s="2">
        <f t="shared" si="1112"/>
        <v>0</v>
      </c>
      <c r="DG1523" s="3">
        <f t="shared" ref="DG1523:EL1523" si="1113">DG1537</f>
        <v>0</v>
      </c>
      <c r="DH1523" s="3">
        <f t="shared" si="1113"/>
        <v>0</v>
      </c>
      <c r="DI1523" s="3">
        <f t="shared" si="1113"/>
        <v>0</v>
      </c>
      <c r="DJ1523" s="3">
        <f t="shared" si="1113"/>
        <v>0</v>
      </c>
      <c r="DK1523" s="3">
        <f t="shared" si="1113"/>
        <v>0</v>
      </c>
      <c r="DL1523" s="3">
        <f t="shared" si="1113"/>
        <v>0</v>
      </c>
      <c r="DM1523" s="3">
        <f t="shared" si="1113"/>
        <v>0</v>
      </c>
      <c r="DN1523" s="3">
        <f t="shared" si="1113"/>
        <v>0</v>
      </c>
      <c r="DO1523" s="3">
        <f t="shared" si="1113"/>
        <v>0</v>
      </c>
      <c r="DP1523" s="3">
        <f t="shared" si="1113"/>
        <v>0</v>
      </c>
      <c r="DQ1523" s="3">
        <f t="shared" si="1113"/>
        <v>0</v>
      </c>
      <c r="DR1523" s="3">
        <f t="shared" si="1113"/>
        <v>0</v>
      </c>
      <c r="DS1523" s="3">
        <f t="shared" si="1113"/>
        <v>0</v>
      </c>
      <c r="DT1523" s="3">
        <f t="shared" si="1113"/>
        <v>0</v>
      </c>
      <c r="DU1523" s="3">
        <f t="shared" si="1113"/>
        <v>0</v>
      </c>
      <c r="DV1523" s="3">
        <f t="shared" si="1113"/>
        <v>0</v>
      </c>
      <c r="DW1523" s="3">
        <f t="shared" si="1113"/>
        <v>0</v>
      </c>
      <c r="DX1523" s="3">
        <f t="shared" si="1113"/>
        <v>0</v>
      </c>
      <c r="DY1523" s="3">
        <f t="shared" si="1113"/>
        <v>0</v>
      </c>
      <c r="DZ1523" s="3">
        <f t="shared" si="1113"/>
        <v>0</v>
      </c>
      <c r="EA1523" s="3">
        <f t="shared" si="1113"/>
        <v>0</v>
      </c>
      <c r="EB1523" s="3">
        <f t="shared" si="1113"/>
        <v>0</v>
      </c>
      <c r="EC1523" s="3">
        <f t="shared" si="1113"/>
        <v>0</v>
      </c>
      <c r="ED1523" s="3">
        <f t="shared" si="1113"/>
        <v>0</v>
      </c>
      <c r="EE1523" s="3">
        <f t="shared" si="1113"/>
        <v>0</v>
      </c>
      <c r="EF1523" s="3">
        <f t="shared" si="1113"/>
        <v>0</v>
      </c>
      <c r="EG1523" s="3">
        <f t="shared" si="1113"/>
        <v>0</v>
      </c>
      <c r="EH1523" s="3">
        <f t="shared" si="1113"/>
        <v>0</v>
      </c>
      <c r="EI1523" s="3">
        <f t="shared" si="1113"/>
        <v>0</v>
      </c>
      <c r="EJ1523" s="3">
        <f t="shared" si="1113"/>
        <v>0</v>
      </c>
      <c r="EK1523" s="3">
        <f t="shared" si="1113"/>
        <v>0</v>
      </c>
      <c r="EL1523" s="3">
        <f t="shared" si="1113"/>
        <v>0</v>
      </c>
      <c r="EM1523" s="3">
        <f t="shared" ref="EM1523:FR1523" si="1114">EM1537</f>
        <v>0</v>
      </c>
      <c r="EN1523" s="3">
        <f t="shared" si="1114"/>
        <v>0</v>
      </c>
      <c r="EO1523" s="3">
        <f t="shared" si="1114"/>
        <v>0</v>
      </c>
      <c r="EP1523" s="3">
        <f t="shared" si="1114"/>
        <v>0</v>
      </c>
      <c r="EQ1523" s="3">
        <f t="shared" si="1114"/>
        <v>0</v>
      </c>
      <c r="ER1523" s="3">
        <f t="shared" si="1114"/>
        <v>0</v>
      </c>
      <c r="ES1523" s="3">
        <f t="shared" si="1114"/>
        <v>0</v>
      </c>
      <c r="ET1523" s="3">
        <f t="shared" si="1114"/>
        <v>0</v>
      </c>
      <c r="EU1523" s="3">
        <f t="shared" si="1114"/>
        <v>0</v>
      </c>
      <c r="EV1523" s="3">
        <f t="shared" si="1114"/>
        <v>0</v>
      </c>
      <c r="EW1523" s="3">
        <f t="shared" si="1114"/>
        <v>0</v>
      </c>
      <c r="EX1523" s="3">
        <f t="shared" si="1114"/>
        <v>0</v>
      </c>
      <c r="EY1523" s="3">
        <f t="shared" si="1114"/>
        <v>0</v>
      </c>
      <c r="EZ1523" s="3">
        <f t="shared" si="1114"/>
        <v>0</v>
      </c>
      <c r="FA1523" s="3">
        <f t="shared" si="1114"/>
        <v>0</v>
      </c>
      <c r="FB1523" s="3">
        <f t="shared" si="1114"/>
        <v>0</v>
      </c>
      <c r="FC1523" s="3">
        <f t="shared" si="1114"/>
        <v>0</v>
      </c>
      <c r="FD1523" s="3">
        <f t="shared" si="1114"/>
        <v>0</v>
      </c>
      <c r="FE1523" s="3">
        <f t="shared" si="1114"/>
        <v>0</v>
      </c>
      <c r="FF1523" s="3">
        <f t="shared" si="1114"/>
        <v>0</v>
      </c>
      <c r="FG1523" s="3">
        <f t="shared" si="1114"/>
        <v>0</v>
      </c>
      <c r="FH1523" s="3">
        <f t="shared" si="1114"/>
        <v>0</v>
      </c>
      <c r="FI1523" s="3">
        <f t="shared" si="1114"/>
        <v>0</v>
      </c>
      <c r="FJ1523" s="3">
        <f t="shared" si="1114"/>
        <v>0</v>
      </c>
      <c r="FK1523" s="3">
        <f t="shared" si="1114"/>
        <v>0</v>
      </c>
      <c r="FL1523" s="3">
        <f t="shared" si="1114"/>
        <v>0</v>
      </c>
      <c r="FM1523" s="3">
        <f t="shared" si="1114"/>
        <v>0</v>
      </c>
      <c r="FN1523" s="3">
        <f t="shared" si="1114"/>
        <v>0</v>
      </c>
      <c r="FO1523" s="3">
        <f t="shared" si="1114"/>
        <v>0</v>
      </c>
      <c r="FP1523" s="3">
        <f t="shared" si="1114"/>
        <v>0</v>
      </c>
      <c r="FQ1523" s="3">
        <f t="shared" si="1114"/>
        <v>0</v>
      </c>
      <c r="FR1523" s="3">
        <f t="shared" si="1114"/>
        <v>0</v>
      </c>
      <c r="FS1523" s="3">
        <f t="shared" ref="FS1523:GX1523" si="1115">FS1537</f>
        <v>0</v>
      </c>
      <c r="FT1523" s="3">
        <f t="shared" si="1115"/>
        <v>0</v>
      </c>
      <c r="FU1523" s="3">
        <f t="shared" si="1115"/>
        <v>0</v>
      </c>
      <c r="FV1523" s="3">
        <f t="shared" si="1115"/>
        <v>0</v>
      </c>
      <c r="FW1523" s="3">
        <f t="shared" si="1115"/>
        <v>0</v>
      </c>
      <c r="FX1523" s="3">
        <f t="shared" si="1115"/>
        <v>0</v>
      </c>
      <c r="FY1523" s="3">
        <f t="shared" si="1115"/>
        <v>0</v>
      </c>
      <c r="FZ1523" s="3">
        <f t="shared" si="1115"/>
        <v>0</v>
      </c>
      <c r="GA1523" s="3">
        <f t="shared" si="1115"/>
        <v>0</v>
      </c>
      <c r="GB1523" s="3">
        <f t="shared" si="1115"/>
        <v>0</v>
      </c>
      <c r="GC1523" s="3">
        <f t="shared" si="1115"/>
        <v>0</v>
      </c>
      <c r="GD1523" s="3">
        <f t="shared" si="1115"/>
        <v>0</v>
      </c>
      <c r="GE1523" s="3">
        <f t="shared" si="1115"/>
        <v>0</v>
      </c>
      <c r="GF1523" s="3">
        <f t="shared" si="1115"/>
        <v>0</v>
      </c>
      <c r="GG1523" s="3">
        <f t="shared" si="1115"/>
        <v>0</v>
      </c>
      <c r="GH1523" s="3">
        <f t="shared" si="1115"/>
        <v>0</v>
      </c>
      <c r="GI1523" s="3">
        <f t="shared" si="1115"/>
        <v>0</v>
      </c>
      <c r="GJ1523" s="3">
        <f t="shared" si="1115"/>
        <v>0</v>
      </c>
      <c r="GK1523" s="3">
        <f t="shared" si="1115"/>
        <v>0</v>
      </c>
      <c r="GL1523" s="3">
        <f t="shared" si="1115"/>
        <v>0</v>
      </c>
      <c r="GM1523" s="3">
        <f t="shared" si="1115"/>
        <v>0</v>
      </c>
      <c r="GN1523" s="3">
        <f t="shared" si="1115"/>
        <v>0</v>
      </c>
      <c r="GO1523" s="3">
        <f t="shared" si="1115"/>
        <v>0</v>
      </c>
      <c r="GP1523" s="3">
        <f t="shared" si="1115"/>
        <v>0</v>
      </c>
      <c r="GQ1523" s="3">
        <f t="shared" si="1115"/>
        <v>0</v>
      </c>
      <c r="GR1523" s="3">
        <f t="shared" si="1115"/>
        <v>0</v>
      </c>
      <c r="GS1523" s="3">
        <f t="shared" si="1115"/>
        <v>0</v>
      </c>
      <c r="GT1523" s="3">
        <f t="shared" si="1115"/>
        <v>0</v>
      </c>
      <c r="GU1523" s="3">
        <f t="shared" si="1115"/>
        <v>0</v>
      </c>
      <c r="GV1523" s="3">
        <f t="shared" si="1115"/>
        <v>0</v>
      </c>
      <c r="GW1523" s="3">
        <f t="shared" si="1115"/>
        <v>0</v>
      </c>
      <c r="GX1523" s="3">
        <f t="shared" si="1115"/>
        <v>0</v>
      </c>
    </row>
    <row r="1525" spans="1:245">
      <c r="A1525">
        <v>17</v>
      </c>
      <c r="B1525">
        <v>0</v>
      </c>
      <c r="C1525">
        <f>ROW(SmtRes!A1581)</f>
        <v>1581</v>
      </c>
      <c r="D1525">
        <f>ROW(EtalonRes!A1563)</f>
        <v>1563</v>
      </c>
      <c r="E1525" t="s">
        <v>16</v>
      </c>
      <c r="F1525" t="s">
        <v>17</v>
      </c>
      <c r="G1525" t="s">
        <v>18</v>
      </c>
      <c r="H1525" t="s">
        <v>19</v>
      </c>
      <c r="I1525">
        <f>ROUND(28.1/100,9)</f>
        <v>0.28100000000000003</v>
      </c>
      <c r="J1525">
        <v>0</v>
      </c>
      <c r="O1525">
        <f t="shared" ref="O1525:O1535" si="1116">ROUND(CP1525,2)</f>
        <v>557.83000000000004</v>
      </c>
      <c r="P1525">
        <f t="shared" ref="P1525:P1535" si="1117">ROUND(CQ1525*I1525,2)</f>
        <v>0</v>
      </c>
      <c r="Q1525">
        <f t="shared" ref="Q1525:Q1535" si="1118">ROUND(CR1525*I1525,2)</f>
        <v>0</v>
      </c>
      <c r="R1525">
        <f t="shared" ref="R1525:R1535" si="1119">ROUND(CS1525*I1525,2)</f>
        <v>0</v>
      </c>
      <c r="S1525">
        <f t="shared" ref="S1525:S1535" si="1120">ROUND(CT1525*I1525,2)</f>
        <v>557.83000000000004</v>
      </c>
      <c r="T1525">
        <f t="shared" ref="T1525:T1535" si="1121">ROUND(CU1525*I1525,2)</f>
        <v>0</v>
      </c>
      <c r="U1525">
        <f t="shared" ref="U1525:U1535" si="1122">CV1525*I1525</f>
        <v>2.1552700000000002</v>
      </c>
      <c r="V1525">
        <f t="shared" ref="V1525:V1535" si="1123">CW1525*I1525</f>
        <v>0</v>
      </c>
      <c r="W1525">
        <f t="shared" ref="W1525:W1535" si="1124">ROUND(CX1525*I1525,2)</f>
        <v>0</v>
      </c>
      <c r="X1525">
        <f t="shared" ref="X1525:X1535" si="1125">ROUND(CY1525,2)</f>
        <v>379.32</v>
      </c>
      <c r="Y1525">
        <f t="shared" ref="Y1525:Y1535" si="1126">ROUND(CZ1525,2)</f>
        <v>301.23</v>
      </c>
      <c r="AA1525">
        <v>35806607</v>
      </c>
      <c r="AB1525">
        <f t="shared" ref="AB1525:AB1535" si="1127">ROUND((AC1525+AD1525+AF1525),2)</f>
        <v>59.83</v>
      </c>
      <c r="AC1525">
        <f t="shared" ref="AC1525:AC1535" si="1128">ROUND((ES1525),2)</f>
        <v>0</v>
      </c>
      <c r="AD1525">
        <f t="shared" ref="AD1525:AD1535" si="1129">ROUND((((ET1525)-(EU1525))+AE1525),2)</f>
        <v>0</v>
      </c>
      <c r="AE1525">
        <f t="shared" ref="AE1525:AE1535" si="1130">ROUND((EU1525),2)</f>
        <v>0</v>
      </c>
      <c r="AF1525">
        <f t="shared" ref="AF1525:AF1535" si="1131">ROUND((EV1525),2)</f>
        <v>59.83</v>
      </c>
      <c r="AG1525">
        <f t="shared" ref="AG1525:AG1535" si="1132">ROUND((AP1525),2)</f>
        <v>0</v>
      </c>
      <c r="AH1525">
        <f t="shared" ref="AH1525:AH1535" si="1133">(EW1525)</f>
        <v>7.67</v>
      </c>
      <c r="AI1525">
        <f t="shared" ref="AI1525:AI1535" si="1134">(EX1525)</f>
        <v>0</v>
      </c>
      <c r="AJ1525">
        <f t="shared" ref="AJ1525:AJ1535" si="1135">(AS1525)</f>
        <v>0</v>
      </c>
      <c r="AK1525">
        <v>59.83</v>
      </c>
      <c r="AL1525">
        <v>0</v>
      </c>
      <c r="AM1525">
        <v>0</v>
      </c>
      <c r="AN1525">
        <v>0</v>
      </c>
      <c r="AO1525">
        <v>59.83</v>
      </c>
      <c r="AP1525">
        <v>0</v>
      </c>
      <c r="AQ1525">
        <v>7.67</v>
      </c>
      <c r="AR1525">
        <v>0</v>
      </c>
      <c r="AS1525">
        <v>0</v>
      </c>
      <c r="AT1525">
        <v>68</v>
      </c>
      <c r="AU1525">
        <v>54</v>
      </c>
      <c r="AV1525">
        <v>1</v>
      </c>
      <c r="AW1525">
        <v>1</v>
      </c>
      <c r="AZ1525">
        <v>1</v>
      </c>
      <c r="BA1525">
        <v>33.18</v>
      </c>
      <c r="BB1525">
        <v>1</v>
      </c>
      <c r="BC1525">
        <v>1</v>
      </c>
      <c r="BD1525" t="s">
        <v>3</v>
      </c>
      <c r="BE1525" t="s">
        <v>3</v>
      </c>
      <c r="BF1525" t="s">
        <v>3</v>
      </c>
      <c r="BG1525" t="s">
        <v>3</v>
      </c>
      <c r="BH1525">
        <v>0</v>
      </c>
      <c r="BI1525">
        <v>1</v>
      </c>
      <c r="BJ1525" t="s">
        <v>20</v>
      </c>
      <c r="BM1525">
        <v>57001</v>
      </c>
      <c r="BN1525">
        <v>0</v>
      </c>
      <c r="BO1525" t="s">
        <v>17</v>
      </c>
      <c r="BP1525">
        <v>1</v>
      </c>
      <c r="BQ1525">
        <v>6</v>
      </c>
      <c r="BR1525">
        <v>0</v>
      </c>
      <c r="BS1525">
        <v>33.18</v>
      </c>
      <c r="BT1525">
        <v>1</v>
      </c>
      <c r="BU1525">
        <v>1</v>
      </c>
      <c r="BV1525">
        <v>1</v>
      </c>
      <c r="BW1525">
        <v>1</v>
      </c>
      <c r="BX1525">
        <v>1</v>
      </c>
      <c r="BY1525" t="s">
        <v>3</v>
      </c>
      <c r="BZ1525">
        <v>80</v>
      </c>
      <c r="CA1525">
        <v>68</v>
      </c>
      <c r="CE1525">
        <v>0</v>
      </c>
      <c r="CF1525">
        <v>0</v>
      </c>
      <c r="CG1525">
        <v>0</v>
      </c>
      <c r="CM1525">
        <v>0</v>
      </c>
      <c r="CN1525" t="s">
        <v>3</v>
      </c>
      <c r="CO1525">
        <v>0</v>
      </c>
      <c r="CP1525">
        <f t="shared" ref="CP1525:CP1535" si="1136">(P1525+Q1525+S1525)</f>
        <v>557.83000000000004</v>
      </c>
      <c r="CQ1525">
        <f t="shared" ref="CQ1525:CQ1535" si="1137">AC1525*BC1525</f>
        <v>0</v>
      </c>
      <c r="CR1525">
        <f t="shared" ref="CR1525:CR1535" si="1138">AD1525*BB1525</f>
        <v>0</v>
      </c>
      <c r="CS1525">
        <f t="shared" ref="CS1525:CS1535" si="1139">AE1525*BS1525</f>
        <v>0</v>
      </c>
      <c r="CT1525">
        <f t="shared" ref="CT1525:CT1535" si="1140">AF1525*BA1525</f>
        <v>1985.1594</v>
      </c>
      <c r="CU1525">
        <f t="shared" ref="CU1525:CU1535" si="1141">AG1525</f>
        <v>0</v>
      </c>
      <c r="CV1525">
        <f t="shared" ref="CV1525:CV1535" si="1142">AH1525</f>
        <v>7.67</v>
      </c>
      <c r="CW1525">
        <f t="shared" ref="CW1525:CW1535" si="1143">AI1525</f>
        <v>0</v>
      </c>
      <c r="CX1525">
        <f t="shared" ref="CX1525:CX1535" si="1144">AJ1525</f>
        <v>0</v>
      </c>
      <c r="CY1525">
        <f t="shared" ref="CY1525:CY1535" si="1145">(((S1525+R1525)*AT1525)/100)</f>
        <v>379.32440000000003</v>
      </c>
      <c r="CZ1525">
        <f t="shared" ref="CZ1525:CZ1535" si="1146">(((S1525+R1525)*AU1525)/100)</f>
        <v>301.22820000000002</v>
      </c>
      <c r="DC1525" t="s">
        <v>3</v>
      </c>
      <c r="DD1525" t="s">
        <v>3</v>
      </c>
      <c r="DE1525" t="s">
        <v>3</v>
      </c>
      <c r="DF1525" t="s">
        <v>3</v>
      </c>
      <c r="DG1525" t="s">
        <v>3</v>
      </c>
      <c r="DH1525" t="s">
        <v>3</v>
      </c>
      <c r="DI1525" t="s">
        <v>3</v>
      </c>
      <c r="DJ1525" t="s">
        <v>3</v>
      </c>
      <c r="DK1525" t="s">
        <v>3</v>
      </c>
      <c r="DL1525" t="s">
        <v>3</v>
      </c>
      <c r="DM1525" t="s">
        <v>3</v>
      </c>
      <c r="DN1525">
        <v>0</v>
      </c>
      <c r="DO1525">
        <v>0</v>
      </c>
      <c r="DP1525">
        <v>1</v>
      </c>
      <c r="DQ1525">
        <v>1</v>
      </c>
      <c r="DU1525">
        <v>1013</v>
      </c>
      <c r="DV1525" t="s">
        <v>19</v>
      </c>
      <c r="DW1525" t="s">
        <v>19</v>
      </c>
      <c r="DX1525">
        <v>1</v>
      </c>
      <c r="DZ1525" t="s">
        <v>3</v>
      </c>
      <c r="EA1525" t="s">
        <v>3</v>
      </c>
      <c r="EB1525" t="s">
        <v>3</v>
      </c>
      <c r="EC1525" t="s">
        <v>3</v>
      </c>
      <c r="EE1525">
        <v>29085590</v>
      </c>
      <c r="EF1525">
        <v>6</v>
      </c>
      <c r="EG1525" t="s">
        <v>21</v>
      </c>
      <c r="EH1525">
        <v>0</v>
      </c>
      <c r="EI1525" t="s">
        <v>3</v>
      </c>
      <c r="EJ1525">
        <v>1</v>
      </c>
      <c r="EK1525">
        <v>57001</v>
      </c>
      <c r="EL1525" t="s">
        <v>22</v>
      </c>
      <c r="EM1525" t="s">
        <v>23</v>
      </c>
      <c r="EO1525" t="s">
        <v>3</v>
      </c>
      <c r="EQ1525">
        <v>0</v>
      </c>
      <c r="ER1525">
        <v>59.83</v>
      </c>
      <c r="ES1525">
        <v>0</v>
      </c>
      <c r="ET1525">
        <v>0</v>
      </c>
      <c r="EU1525">
        <v>0</v>
      </c>
      <c r="EV1525">
        <v>59.83</v>
      </c>
      <c r="EW1525">
        <v>7.67</v>
      </c>
      <c r="EX1525">
        <v>0</v>
      </c>
      <c r="EY1525">
        <v>0</v>
      </c>
      <c r="FQ1525">
        <v>0</v>
      </c>
      <c r="FR1525">
        <f t="shared" ref="FR1525:FR1535" si="1147">ROUND(IF(AND(BH1525=3,BI1525=3),P1525,0),2)</f>
        <v>0</v>
      </c>
      <c r="FS1525">
        <v>0</v>
      </c>
      <c r="FV1525" t="s">
        <v>24</v>
      </c>
      <c r="FW1525" t="s">
        <v>25</v>
      </c>
      <c r="FX1525">
        <v>80</v>
      </c>
      <c r="FY1525">
        <v>68</v>
      </c>
      <c r="GA1525" t="s">
        <v>3</v>
      </c>
      <c r="GD1525">
        <v>1</v>
      </c>
      <c r="GF1525">
        <v>1095792533</v>
      </c>
      <c r="GG1525">
        <v>2</v>
      </c>
      <c r="GH1525">
        <v>1</v>
      </c>
      <c r="GI1525">
        <v>2</v>
      </c>
      <c r="GJ1525">
        <v>0</v>
      </c>
      <c r="GK1525">
        <v>0</v>
      </c>
      <c r="GL1525">
        <f t="shared" ref="GL1525:GL1535" si="1148">ROUND(IF(AND(BH1525=3,BI1525=3,FS1525&lt;&gt;0),P1525,0),2)</f>
        <v>0</v>
      </c>
      <c r="GM1525">
        <f t="shared" ref="GM1525:GM1535" si="1149">ROUND(O1525+X1525+Y1525,2)+GX1525</f>
        <v>1238.3800000000001</v>
      </c>
      <c r="GN1525">
        <f t="shared" ref="GN1525:GN1535" si="1150">IF(OR(BI1525=0,BI1525=1),ROUND(O1525+X1525+Y1525,2),0)</f>
        <v>1238.3800000000001</v>
      </c>
      <c r="GO1525">
        <f t="shared" ref="GO1525:GO1535" si="1151">IF(BI1525=2,ROUND(O1525+X1525+Y1525,2),0)</f>
        <v>0</v>
      </c>
      <c r="GP1525">
        <f t="shared" ref="GP1525:GP1535" si="1152">IF(BI1525=4,ROUND(O1525+X1525+Y1525,2)+GX1525,0)</f>
        <v>0</v>
      </c>
      <c r="GR1525">
        <v>0</v>
      </c>
      <c r="GS1525">
        <v>3</v>
      </c>
      <c r="GT1525">
        <v>0</v>
      </c>
      <c r="GU1525" t="s">
        <v>3</v>
      </c>
      <c r="GV1525">
        <f t="shared" ref="GV1525:GV1535" si="1153">ROUND((GT1525),2)</f>
        <v>0</v>
      </c>
      <c r="GW1525">
        <v>1</v>
      </c>
      <c r="GX1525">
        <f t="shared" ref="GX1525:GX1535" si="1154">ROUND(HC1525*I1525,2)</f>
        <v>0</v>
      </c>
      <c r="HA1525">
        <v>0</v>
      </c>
      <c r="HB1525">
        <v>0</v>
      </c>
      <c r="HC1525">
        <f t="shared" ref="HC1525:HC1535" si="1155">GV1525*GW1525</f>
        <v>0</v>
      </c>
      <c r="HE1525" t="s">
        <v>3</v>
      </c>
      <c r="HF1525" t="s">
        <v>3</v>
      </c>
      <c r="IK1525">
        <v>0</v>
      </c>
    </row>
    <row r="1526" spans="1:245">
      <c r="A1526">
        <v>18</v>
      </c>
      <c r="B1526">
        <v>0</v>
      </c>
      <c r="C1526">
        <v>1581</v>
      </c>
      <c r="E1526" t="s">
        <v>26</v>
      </c>
      <c r="F1526" t="s">
        <v>27</v>
      </c>
      <c r="G1526" t="s">
        <v>28</v>
      </c>
      <c r="H1526" t="s">
        <v>29</v>
      </c>
      <c r="I1526">
        <f>I1525*J1526</f>
        <v>0.19670000000000001</v>
      </c>
      <c r="J1526">
        <v>0.7</v>
      </c>
      <c r="O1526">
        <f t="shared" si="1116"/>
        <v>0</v>
      </c>
      <c r="P1526">
        <f t="shared" si="1117"/>
        <v>0</v>
      </c>
      <c r="Q1526">
        <f t="shared" si="1118"/>
        <v>0</v>
      </c>
      <c r="R1526">
        <f t="shared" si="1119"/>
        <v>0</v>
      </c>
      <c r="S1526">
        <f t="shared" si="1120"/>
        <v>0</v>
      </c>
      <c r="T1526">
        <f t="shared" si="1121"/>
        <v>0</v>
      </c>
      <c r="U1526">
        <f t="shared" si="1122"/>
        <v>0</v>
      </c>
      <c r="V1526">
        <f t="shared" si="1123"/>
        <v>0</v>
      </c>
      <c r="W1526">
        <f t="shared" si="1124"/>
        <v>0</v>
      </c>
      <c r="X1526">
        <f t="shared" si="1125"/>
        <v>0</v>
      </c>
      <c r="Y1526">
        <f t="shared" si="1126"/>
        <v>0</v>
      </c>
      <c r="AA1526">
        <v>35806607</v>
      </c>
      <c r="AB1526">
        <f t="shared" si="1127"/>
        <v>0</v>
      </c>
      <c r="AC1526">
        <f t="shared" si="1128"/>
        <v>0</v>
      </c>
      <c r="AD1526">
        <f t="shared" si="1129"/>
        <v>0</v>
      </c>
      <c r="AE1526">
        <f t="shared" si="1130"/>
        <v>0</v>
      </c>
      <c r="AF1526">
        <f t="shared" si="1131"/>
        <v>0</v>
      </c>
      <c r="AG1526">
        <f t="shared" si="1132"/>
        <v>0</v>
      </c>
      <c r="AH1526">
        <f t="shared" si="1133"/>
        <v>0</v>
      </c>
      <c r="AI1526">
        <f t="shared" si="1134"/>
        <v>0</v>
      </c>
      <c r="AJ1526">
        <f t="shared" si="1135"/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1</v>
      </c>
      <c r="AW1526">
        <v>1</v>
      </c>
      <c r="AZ1526">
        <v>1</v>
      </c>
      <c r="BA1526">
        <v>1</v>
      </c>
      <c r="BB1526">
        <v>1</v>
      </c>
      <c r="BC1526">
        <v>1</v>
      </c>
      <c r="BD1526" t="s">
        <v>3</v>
      </c>
      <c r="BE1526" t="s">
        <v>3</v>
      </c>
      <c r="BF1526" t="s">
        <v>3</v>
      </c>
      <c r="BG1526" t="s">
        <v>3</v>
      </c>
      <c r="BH1526">
        <v>3</v>
      </c>
      <c r="BI1526">
        <v>2</v>
      </c>
      <c r="BJ1526" t="s">
        <v>30</v>
      </c>
      <c r="BM1526">
        <v>500002</v>
      </c>
      <c r="BN1526">
        <v>0</v>
      </c>
      <c r="BO1526" t="s">
        <v>3</v>
      </c>
      <c r="BP1526">
        <v>0</v>
      </c>
      <c r="BQ1526">
        <v>12</v>
      </c>
      <c r="BR1526">
        <v>0</v>
      </c>
      <c r="BS1526">
        <v>1</v>
      </c>
      <c r="BT1526">
        <v>1</v>
      </c>
      <c r="BU1526">
        <v>1</v>
      </c>
      <c r="BV1526">
        <v>1</v>
      </c>
      <c r="BW1526">
        <v>1</v>
      </c>
      <c r="BX1526">
        <v>1</v>
      </c>
      <c r="BY1526" t="s">
        <v>3</v>
      </c>
      <c r="BZ1526">
        <v>0</v>
      </c>
      <c r="CA1526">
        <v>0</v>
      </c>
      <c r="CE1526">
        <v>0</v>
      </c>
      <c r="CF1526">
        <v>0</v>
      </c>
      <c r="CG1526">
        <v>0</v>
      </c>
      <c r="CM1526">
        <v>0</v>
      </c>
      <c r="CN1526" t="s">
        <v>3</v>
      </c>
      <c r="CO1526">
        <v>0</v>
      </c>
      <c r="CP1526">
        <f t="shared" si="1136"/>
        <v>0</v>
      </c>
      <c r="CQ1526">
        <f t="shared" si="1137"/>
        <v>0</v>
      </c>
      <c r="CR1526">
        <f t="shared" si="1138"/>
        <v>0</v>
      </c>
      <c r="CS1526">
        <f t="shared" si="1139"/>
        <v>0</v>
      </c>
      <c r="CT1526">
        <f t="shared" si="1140"/>
        <v>0</v>
      </c>
      <c r="CU1526">
        <f t="shared" si="1141"/>
        <v>0</v>
      </c>
      <c r="CV1526">
        <f t="shared" si="1142"/>
        <v>0</v>
      </c>
      <c r="CW1526">
        <f t="shared" si="1143"/>
        <v>0</v>
      </c>
      <c r="CX1526">
        <f t="shared" si="1144"/>
        <v>0</v>
      </c>
      <c r="CY1526">
        <f t="shared" si="1145"/>
        <v>0</v>
      </c>
      <c r="CZ1526">
        <f t="shared" si="1146"/>
        <v>0</v>
      </c>
      <c r="DC1526" t="s">
        <v>3</v>
      </c>
      <c r="DD1526" t="s">
        <v>3</v>
      </c>
      <c r="DE1526" t="s">
        <v>3</v>
      </c>
      <c r="DF1526" t="s">
        <v>3</v>
      </c>
      <c r="DG1526" t="s">
        <v>3</v>
      </c>
      <c r="DH1526" t="s">
        <v>3</v>
      </c>
      <c r="DI1526" t="s">
        <v>3</v>
      </c>
      <c r="DJ1526" t="s">
        <v>3</v>
      </c>
      <c r="DK1526" t="s">
        <v>3</v>
      </c>
      <c r="DL1526" t="s">
        <v>3</v>
      </c>
      <c r="DM1526" t="s">
        <v>3</v>
      </c>
      <c r="DN1526">
        <v>0</v>
      </c>
      <c r="DO1526">
        <v>0</v>
      </c>
      <c r="DP1526">
        <v>1</v>
      </c>
      <c r="DQ1526">
        <v>1</v>
      </c>
      <c r="DU1526">
        <v>1009</v>
      </c>
      <c r="DV1526" t="s">
        <v>29</v>
      </c>
      <c r="DW1526" t="s">
        <v>29</v>
      </c>
      <c r="DX1526">
        <v>1000</v>
      </c>
      <c r="DZ1526" t="s">
        <v>3</v>
      </c>
      <c r="EA1526" t="s">
        <v>3</v>
      </c>
      <c r="EB1526" t="s">
        <v>3</v>
      </c>
      <c r="EC1526" t="s">
        <v>3</v>
      </c>
      <c r="EE1526">
        <v>29085444</v>
      </c>
      <c r="EF1526">
        <v>12</v>
      </c>
      <c r="EG1526" t="s">
        <v>31</v>
      </c>
      <c r="EH1526">
        <v>0</v>
      </c>
      <c r="EI1526" t="s">
        <v>3</v>
      </c>
      <c r="EJ1526">
        <v>2</v>
      </c>
      <c r="EK1526">
        <v>500002</v>
      </c>
      <c r="EL1526" t="s">
        <v>32</v>
      </c>
      <c r="EM1526" t="s">
        <v>33</v>
      </c>
      <c r="EO1526" t="s">
        <v>3</v>
      </c>
      <c r="EQ1526">
        <v>0</v>
      </c>
      <c r="ER1526">
        <v>0</v>
      </c>
      <c r="ES1526">
        <v>0</v>
      </c>
      <c r="ET1526">
        <v>0</v>
      </c>
      <c r="EU1526">
        <v>0</v>
      </c>
      <c r="EV1526">
        <v>0</v>
      </c>
      <c r="EW1526">
        <v>0</v>
      </c>
      <c r="EX1526">
        <v>0</v>
      </c>
      <c r="FQ1526">
        <v>0</v>
      </c>
      <c r="FR1526">
        <f t="shared" si="1147"/>
        <v>0</v>
      </c>
      <c r="FS1526">
        <v>0</v>
      </c>
      <c r="FX1526">
        <v>0</v>
      </c>
      <c r="FY1526">
        <v>0</v>
      </c>
      <c r="GA1526" t="s">
        <v>3</v>
      </c>
      <c r="GD1526">
        <v>1</v>
      </c>
      <c r="GF1526">
        <v>-304821490</v>
      </c>
      <c r="GG1526">
        <v>2</v>
      </c>
      <c r="GH1526">
        <v>1</v>
      </c>
      <c r="GI1526">
        <v>-2</v>
      </c>
      <c r="GJ1526">
        <v>0</v>
      </c>
      <c r="GK1526">
        <v>0</v>
      </c>
      <c r="GL1526">
        <f t="shared" si="1148"/>
        <v>0</v>
      </c>
      <c r="GM1526">
        <f t="shared" si="1149"/>
        <v>0</v>
      </c>
      <c r="GN1526">
        <f t="shared" si="1150"/>
        <v>0</v>
      </c>
      <c r="GO1526">
        <f t="shared" si="1151"/>
        <v>0</v>
      </c>
      <c r="GP1526">
        <f t="shared" si="1152"/>
        <v>0</v>
      </c>
      <c r="GR1526">
        <v>0</v>
      </c>
      <c r="GS1526">
        <v>3</v>
      </c>
      <c r="GT1526">
        <v>0</v>
      </c>
      <c r="GU1526" t="s">
        <v>3</v>
      </c>
      <c r="GV1526">
        <f t="shared" si="1153"/>
        <v>0</v>
      </c>
      <c r="GW1526">
        <v>1</v>
      </c>
      <c r="GX1526">
        <f t="shared" si="1154"/>
        <v>0</v>
      </c>
      <c r="HA1526">
        <v>0</v>
      </c>
      <c r="HB1526">
        <v>0</v>
      </c>
      <c r="HC1526">
        <f t="shared" si="1155"/>
        <v>0</v>
      </c>
      <c r="HE1526" t="s">
        <v>3</v>
      </c>
      <c r="HF1526" t="s">
        <v>3</v>
      </c>
      <c r="IK1526">
        <v>0</v>
      </c>
    </row>
    <row r="1527" spans="1:245">
      <c r="A1527">
        <v>17</v>
      </c>
      <c r="B1527">
        <v>0</v>
      </c>
      <c r="C1527">
        <f>ROW(SmtRes!A1585)</f>
        <v>1585</v>
      </c>
      <c r="D1527">
        <f>ROW(EtalonRes!A1567)</f>
        <v>1567</v>
      </c>
      <c r="E1527" t="s">
        <v>34</v>
      </c>
      <c r="F1527" t="s">
        <v>40</v>
      </c>
      <c r="G1527" t="s">
        <v>41</v>
      </c>
      <c r="H1527" t="s">
        <v>37</v>
      </c>
      <c r="I1527">
        <f>ROUND(28.1/100,9)</f>
        <v>0.28100000000000003</v>
      </c>
      <c r="J1527">
        <v>0</v>
      </c>
      <c r="O1527">
        <f t="shared" si="1116"/>
        <v>845.35</v>
      </c>
      <c r="P1527">
        <f t="shared" si="1117"/>
        <v>0</v>
      </c>
      <c r="Q1527">
        <f t="shared" si="1118"/>
        <v>17.04</v>
      </c>
      <c r="R1527">
        <f t="shared" si="1119"/>
        <v>16.41</v>
      </c>
      <c r="S1527">
        <f t="shared" si="1120"/>
        <v>828.31</v>
      </c>
      <c r="T1527">
        <f t="shared" si="1121"/>
        <v>0</v>
      </c>
      <c r="U1527">
        <f t="shared" si="1122"/>
        <v>3.2005900000000005</v>
      </c>
      <c r="V1527">
        <f t="shared" si="1123"/>
        <v>3.6530000000000007E-2</v>
      </c>
      <c r="W1527">
        <f t="shared" si="1124"/>
        <v>0</v>
      </c>
      <c r="X1527">
        <f t="shared" si="1125"/>
        <v>574.41</v>
      </c>
      <c r="Y1527">
        <f t="shared" si="1126"/>
        <v>456.15</v>
      </c>
      <c r="AA1527">
        <v>35806607</v>
      </c>
      <c r="AB1527">
        <f t="shared" si="1127"/>
        <v>92.9</v>
      </c>
      <c r="AC1527">
        <f t="shared" si="1128"/>
        <v>0</v>
      </c>
      <c r="AD1527">
        <f t="shared" si="1129"/>
        <v>4.0599999999999996</v>
      </c>
      <c r="AE1527">
        <f t="shared" si="1130"/>
        <v>1.76</v>
      </c>
      <c r="AF1527">
        <f t="shared" si="1131"/>
        <v>88.84</v>
      </c>
      <c r="AG1527">
        <f t="shared" si="1132"/>
        <v>0</v>
      </c>
      <c r="AH1527">
        <f t="shared" si="1133"/>
        <v>11.39</v>
      </c>
      <c r="AI1527">
        <f t="shared" si="1134"/>
        <v>0.13</v>
      </c>
      <c r="AJ1527">
        <f t="shared" si="1135"/>
        <v>0</v>
      </c>
      <c r="AK1527">
        <v>92.9</v>
      </c>
      <c r="AL1527">
        <v>0</v>
      </c>
      <c r="AM1527">
        <v>4.0599999999999996</v>
      </c>
      <c r="AN1527">
        <v>1.76</v>
      </c>
      <c r="AO1527">
        <v>88.84</v>
      </c>
      <c r="AP1527">
        <v>0</v>
      </c>
      <c r="AQ1527">
        <v>11.39</v>
      </c>
      <c r="AR1527">
        <v>0.13</v>
      </c>
      <c r="AS1527">
        <v>0</v>
      </c>
      <c r="AT1527">
        <v>68</v>
      </c>
      <c r="AU1527">
        <v>54</v>
      </c>
      <c r="AV1527">
        <v>1</v>
      </c>
      <c r="AW1527">
        <v>1</v>
      </c>
      <c r="AZ1527">
        <v>1</v>
      </c>
      <c r="BA1527">
        <v>33.18</v>
      </c>
      <c r="BB1527">
        <v>14.94</v>
      </c>
      <c r="BC1527">
        <v>1</v>
      </c>
      <c r="BD1527" t="s">
        <v>3</v>
      </c>
      <c r="BE1527" t="s">
        <v>3</v>
      </c>
      <c r="BF1527" t="s">
        <v>3</v>
      </c>
      <c r="BG1527" t="s">
        <v>3</v>
      </c>
      <c r="BH1527">
        <v>0</v>
      </c>
      <c r="BI1527">
        <v>1</v>
      </c>
      <c r="BJ1527" t="s">
        <v>42</v>
      </c>
      <c r="BM1527">
        <v>57001</v>
      </c>
      <c r="BN1527">
        <v>0</v>
      </c>
      <c r="BO1527" t="s">
        <v>40</v>
      </c>
      <c r="BP1527">
        <v>1</v>
      </c>
      <c r="BQ1527">
        <v>6</v>
      </c>
      <c r="BR1527">
        <v>0</v>
      </c>
      <c r="BS1527">
        <v>33.18</v>
      </c>
      <c r="BT1527">
        <v>1</v>
      </c>
      <c r="BU1527">
        <v>1</v>
      </c>
      <c r="BV1527">
        <v>1</v>
      </c>
      <c r="BW1527">
        <v>1</v>
      </c>
      <c r="BX1527">
        <v>1</v>
      </c>
      <c r="BY1527" t="s">
        <v>3</v>
      </c>
      <c r="BZ1527">
        <v>80</v>
      </c>
      <c r="CA1527">
        <v>68</v>
      </c>
      <c r="CE1527">
        <v>0</v>
      </c>
      <c r="CF1527">
        <v>0</v>
      </c>
      <c r="CG1527">
        <v>0</v>
      </c>
      <c r="CM1527">
        <v>0</v>
      </c>
      <c r="CN1527" t="s">
        <v>3</v>
      </c>
      <c r="CO1527">
        <v>0</v>
      </c>
      <c r="CP1527">
        <f t="shared" si="1136"/>
        <v>845.34999999999991</v>
      </c>
      <c r="CQ1527">
        <f t="shared" si="1137"/>
        <v>0</v>
      </c>
      <c r="CR1527">
        <f t="shared" si="1138"/>
        <v>60.656399999999991</v>
      </c>
      <c r="CS1527">
        <f t="shared" si="1139"/>
        <v>58.396799999999999</v>
      </c>
      <c r="CT1527">
        <f t="shared" si="1140"/>
        <v>2947.7112000000002</v>
      </c>
      <c r="CU1527">
        <f t="shared" si="1141"/>
        <v>0</v>
      </c>
      <c r="CV1527">
        <f t="shared" si="1142"/>
        <v>11.39</v>
      </c>
      <c r="CW1527">
        <f t="shared" si="1143"/>
        <v>0.13</v>
      </c>
      <c r="CX1527">
        <f t="shared" si="1144"/>
        <v>0</v>
      </c>
      <c r="CY1527">
        <f t="shared" si="1145"/>
        <v>574.40959999999995</v>
      </c>
      <c r="CZ1527">
        <f t="shared" si="1146"/>
        <v>456.14879999999999</v>
      </c>
      <c r="DC1527" t="s">
        <v>3</v>
      </c>
      <c r="DD1527" t="s">
        <v>3</v>
      </c>
      <c r="DE1527" t="s">
        <v>3</v>
      </c>
      <c r="DF1527" t="s">
        <v>3</v>
      </c>
      <c r="DG1527" t="s">
        <v>3</v>
      </c>
      <c r="DH1527" t="s">
        <v>3</v>
      </c>
      <c r="DI1527" t="s">
        <v>3</v>
      </c>
      <c r="DJ1527" t="s">
        <v>3</v>
      </c>
      <c r="DK1527" t="s">
        <v>3</v>
      </c>
      <c r="DL1527" t="s">
        <v>3</v>
      </c>
      <c r="DM1527" t="s">
        <v>3</v>
      </c>
      <c r="DN1527">
        <v>0</v>
      </c>
      <c r="DO1527">
        <v>0</v>
      </c>
      <c r="DP1527">
        <v>1</v>
      </c>
      <c r="DQ1527">
        <v>1</v>
      </c>
      <c r="DU1527">
        <v>1013</v>
      </c>
      <c r="DV1527" t="s">
        <v>37</v>
      </c>
      <c r="DW1527" t="s">
        <v>37</v>
      </c>
      <c r="DX1527">
        <v>1</v>
      </c>
      <c r="DZ1527" t="s">
        <v>3</v>
      </c>
      <c r="EA1527" t="s">
        <v>3</v>
      </c>
      <c r="EB1527" t="s">
        <v>3</v>
      </c>
      <c r="EC1527" t="s">
        <v>3</v>
      </c>
      <c r="EE1527">
        <v>29085590</v>
      </c>
      <c r="EF1527">
        <v>6</v>
      </c>
      <c r="EG1527" t="s">
        <v>21</v>
      </c>
      <c r="EH1527">
        <v>0</v>
      </c>
      <c r="EI1527" t="s">
        <v>3</v>
      </c>
      <c r="EJ1527">
        <v>1</v>
      </c>
      <c r="EK1527">
        <v>57001</v>
      </c>
      <c r="EL1527" t="s">
        <v>22</v>
      </c>
      <c r="EM1527" t="s">
        <v>23</v>
      </c>
      <c r="EO1527" t="s">
        <v>3</v>
      </c>
      <c r="EQ1527">
        <v>0</v>
      </c>
      <c r="ER1527">
        <v>92.9</v>
      </c>
      <c r="ES1527">
        <v>0</v>
      </c>
      <c r="ET1527">
        <v>4.0599999999999996</v>
      </c>
      <c r="EU1527">
        <v>1.76</v>
      </c>
      <c r="EV1527">
        <v>88.84</v>
      </c>
      <c r="EW1527">
        <v>11.39</v>
      </c>
      <c r="EX1527">
        <v>0.13</v>
      </c>
      <c r="EY1527">
        <v>0</v>
      </c>
      <c r="FQ1527">
        <v>0</v>
      </c>
      <c r="FR1527">
        <f t="shared" si="1147"/>
        <v>0</v>
      </c>
      <c r="FS1527">
        <v>0</v>
      </c>
      <c r="FV1527" t="s">
        <v>24</v>
      </c>
      <c r="FW1527" t="s">
        <v>25</v>
      </c>
      <c r="FX1527">
        <v>80</v>
      </c>
      <c r="FY1527">
        <v>68</v>
      </c>
      <c r="GA1527" t="s">
        <v>3</v>
      </c>
      <c r="GD1527">
        <v>1</v>
      </c>
      <c r="GF1527">
        <v>-1629810845</v>
      </c>
      <c r="GG1527">
        <v>2</v>
      </c>
      <c r="GH1527">
        <v>1</v>
      </c>
      <c r="GI1527">
        <v>2</v>
      </c>
      <c r="GJ1527">
        <v>0</v>
      </c>
      <c r="GK1527">
        <v>0</v>
      </c>
      <c r="GL1527">
        <f t="shared" si="1148"/>
        <v>0</v>
      </c>
      <c r="GM1527">
        <f t="shared" si="1149"/>
        <v>1875.91</v>
      </c>
      <c r="GN1527">
        <f t="shared" si="1150"/>
        <v>1875.91</v>
      </c>
      <c r="GO1527">
        <f t="shared" si="1151"/>
        <v>0</v>
      </c>
      <c r="GP1527">
        <f t="shared" si="1152"/>
        <v>0</v>
      </c>
      <c r="GR1527">
        <v>0</v>
      </c>
      <c r="GS1527">
        <v>3</v>
      </c>
      <c r="GT1527">
        <v>0</v>
      </c>
      <c r="GU1527" t="s">
        <v>3</v>
      </c>
      <c r="GV1527">
        <f t="shared" si="1153"/>
        <v>0</v>
      </c>
      <c r="GW1527">
        <v>1</v>
      </c>
      <c r="GX1527">
        <f t="shared" si="1154"/>
        <v>0</v>
      </c>
      <c r="HA1527">
        <v>0</v>
      </c>
      <c r="HB1527">
        <v>0</v>
      </c>
      <c r="HC1527">
        <f t="shared" si="1155"/>
        <v>0</v>
      </c>
      <c r="HE1527" t="s">
        <v>3</v>
      </c>
      <c r="HF1527" t="s">
        <v>3</v>
      </c>
      <c r="IK1527">
        <v>0</v>
      </c>
    </row>
    <row r="1528" spans="1:245">
      <c r="A1528">
        <v>18</v>
      </c>
      <c r="B1528">
        <v>0</v>
      </c>
      <c r="C1528">
        <v>1585</v>
      </c>
      <c r="E1528" t="s">
        <v>162</v>
      </c>
      <c r="F1528" t="s">
        <v>27</v>
      </c>
      <c r="G1528" t="s">
        <v>28</v>
      </c>
      <c r="H1528" t="s">
        <v>29</v>
      </c>
      <c r="I1528">
        <f>I1527*J1528</f>
        <v>0.13206999999999999</v>
      </c>
      <c r="J1528">
        <v>0.46999999999999992</v>
      </c>
      <c r="O1528">
        <f t="shared" si="1116"/>
        <v>0</v>
      </c>
      <c r="P1528">
        <f t="shared" si="1117"/>
        <v>0</v>
      </c>
      <c r="Q1528">
        <f t="shared" si="1118"/>
        <v>0</v>
      </c>
      <c r="R1528">
        <f t="shared" si="1119"/>
        <v>0</v>
      </c>
      <c r="S1528">
        <f t="shared" si="1120"/>
        <v>0</v>
      </c>
      <c r="T1528">
        <f t="shared" si="1121"/>
        <v>0</v>
      </c>
      <c r="U1528">
        <f t="shared" si="1122"/>
        <v>0</v>
      </c>
      <c r="V1528">
        <f t="shared" si="1123"/>
        <v>0</v>
      </c>
      <c r="W1528">
        <f t="shared" si="1124"/>
        <v>0</v>
      </c>
      <c r="X1528">
        <f t="shared" si="1125"/>
        <v>0</v>
      </c>
      <c r="Y1528">
        <f t="shared" si="1126"/>
        <v>0</v>
      </c>
      <c r="AA1528">
        <v>35806607</v>
      </c>
      <c r="AB1528">
        <f t="shared" si="1127"/>
        <v>0</v>
      </c>
      <c r="AC1528">
        <f t="shared" si="1128"/>
        <v>0</v>
      </c>
      <c r="AD1528">
        <f t="shared" si="1129"/>
        <v>0</v>
      </c>
      <c r="AE1528">
        <f t="shared" si="1130"/>
        <v>0</v>
      </c>
      <c r="AF1528">
        <f t="shared" si="1131"/>
        <v>0</v>
      </c>
      <c r="AG1528">
        <f t="shared" si="1132"/>
        <v>0</v>
      </c>
      <c r="AH1528">
        <f t="shared" si="1133"/>
        <v>0</v>
      </c>
      <c r="AI1528">
        <f t="shared" si="1134"/>
        <v>0</v>
      </c>
      <c r="AJ1528">
        <f t="shared" si="1135"/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1</v>
      </c>
      <c r="AW1528">
        <v>1</v>
      </c>
      <c r="AZ1528">
        <v>1</v>
      </c>
      <c r="BA1528">
        <v>1</v>
      </c>
      <c r="BB1528">
        <v>1</v>
      </c>
      <c r="BC1528">
        <v>1</v>
      </c>
      <c r="BD1528" t="s">
        <v>3</v>
      </c>
      <c r="BE1528" t="s">
        <v>3</v>
      </c>
      <c r="BF1528" t="s">
        <v>3</v>
      </c>
      <c r="BG1528" t="s">
        <v>3</v>
      </c>
      <c r="BH1528">
        <v>3</v>
      </c>
      <c r="BI1528">
        <v>2</v>
      </c>
      <c r="BJ1528" t="s">
        <v>30</v>
      </c>
      <c r="BM1528">
        <v>500002</v>
      </c>
      <c r="BN1528">
        <v>0</v>
      </c>
      <c r="BO1528" t="s">
        <v>3</v>
      </c>
      <c r="BP1528">
        <v>0</v>
      </c>
      <c r="BQ1528">
        <v>12</v>
      </c>
      <c r="BR1528">
        <v>0</v>
      </c>
      <c r="BS1528">
        <v>1</v>
      </c>
      <c r="BT1528">
        <v>1</v>
      </c>
      <c r="BU1528">
        <v>1</v>
      </c>
      <c r="BV1528">
        <v>1</v>
      </c>
      <c r="BW1528">
        <v>1</v>
      </c>
      <c r="BX1528">
        <v>1</v>
      </c>
      <c r="BY1528" t="s">
        <v>3</v>
      </c>
      <c r="BZ1528">
        <v>0</v>
      </c>
      <c r="CA1528">
        <v>0</v>
      </c>
      <c r="CE1528">
        <v>0</v>
      </c>
      <c r="CF1528">
        <v>0</v>
      </c>
      <c r="CG1528">
        <v>0</v>
      </c>
      <c r="CM1528">
        <v>0</v>
      </c>
      <c r="CN1528" t="s">
        <v>3</v>
      </c>
      <c r="CO1528">
        <v>0</v>
      </c>
      <c r="CP1528">
        <f t="shared" si="1136"/>
        <v>0</v>
      </c>
      <c r="CQ1528">
        <f t="shared" si="1137"/>
        <v>0</v>
      </c>
      <c r="CR1528">
        <f t="shared" si="1138"/>
        <v>0</v>
      </c>
      <c r="CS1528">
        <f t="shared" si="1139"/>
        <v>0</v>
      </c>
      <c r="CT1528">
        <f t="shared" si="1140"/>
        <v>0</v>
      </c>
      <c r="CU1528">
        <f t="shared" si="1141"/>
        <v>0</v>
      </c>
      <c r="CV1528">
        <f t="shared" si="1142"/>
        <v>0</v>
      </c>
      <c r="CW1528">
        <f t="shared" si="1143"/>
        <v>0</v>
      </c>
      <c r="CX1528">
        <f t="shared" si="1144"/>
        <v>0</v>
      </c>
      <c r="CY1528">
        <f t="shared" si="1145"/>
        <v>0</v>
      </c>
      <c r="CZ1528">
        <f t="shared" si="1146"/>
        <v>0</v>
      </c>
      <c r="DC1528" t="s">
        <v>3</v>
      </c>
      <c r="DD1528" t="s">
        <v>3</v>
      </c>
      <c r="DE1528" t="s">
        <v>3</v>
      </c>
      <c r="DF1528" t="s">
        <v>3</v>
      </c>
      <c r="DG1528" t="s">
        <v>3</v>
      </c>
      <c r="DH1528" t="s">
        <v>3</v>
      </c>
      <c r="DI1528" t="s">
        <v>3</v>
      </c>
      <c r="DJ1528" t="s">
        <v>3</v>
      </c>
      <c r="DK1528" t="s">
        <v>3</v>
      </c>
      <c r="DL1528" t="s">
        <v>3</v>
      </c>
      <c r="DM1528" t="s">
        <v>3</v>
      </c>
      <c r="DN1528">
        <v>0</v>
      </c>
      <c r="DO1528">
        <v>0</v>
      </c>
      <c r="DP1528">
        <v>1</v>
      </c>
      <c r="DQ1528">
        <v>1</v>
      </c>
      <c r="DU1528">
        <v>1009</v>
      </c>
      <c r="DV1528" t="s">
        <v>29</v>
      </c>
      <c r="DW1528" t="s">
        <v>29</v>
      </c>
      <c r="DX1528">
        <v>1000</v>
      </c>
      <c r="DZ1528" t="s">
        <v>3</v>
      </c>
      <c r="EA1528" t="s">
        <v>3</v>
      </c>
      <c r="EB1528" t="s">
        <v>3</v>
      </c>
      <c r="EC1528" t="s">
        <v>3</v>
      </c>
      <c r="EE1528">
        <v>29085444</v>
      </c>
      <c r="EF1528">
        <v>12</v>
      </c>
      <c r="EG1528" t="s">
        <v>31</v>
      </c>
      <c r="EH1528">
        <v>0</v>
      </c>
      <c r="EI1528" t="s">
        <v>3</v>
      </c>
      <c r="EJ1528">
        <v>2</v>
      </c>
      <c r="EK1528">
        <v>500002</v>
      </c>
      <c r="EL1528" t="s">
        <v>32</v>
      </c>
      <c r="EM1528" t="s">
        <v>33</v>
      </c>
      <c r="EO1528" t="s">
        <v>3</v>
      </c>
      <c r="EQ1528">
        <v>0</v>
      </c>
      <c r="ER1528">
        <v>0</v>
      </c>
      <c r="ES1528">
        <v>0</v>
      </c>
      <c r="ET1528">
        <v>0</v>
      </c>
      <c r="EU1528">
        <v>0</v>
      </c>
      <c r="EV1528">
        <v>0</v>
      </c>
      <c r="EW1528">
        <v>0</v>
      </c>
      <c r="EX1528">
        <v>0</v>
      </c>
      <c r="FQ1528">
        <v>0</v>
      </c>
      <c r="FR1528">
        <f t="shared" si="1147"/>
        <v>0</v>
      </c>
      <c r="FS1528">
        <v>0</v>
      </c>
      <c r="FX1528">
        <v>0</v>
      </c>
      <c r="FY1528">
        <v>0</v>
      </c>
      <c r="GA1528" t="s">
        <v>3</v>
      </c>
      <c r="GD1528">
        <v>1</v>
      </c>
      <c r="GF1528">
        <v>-304821490</v>
      </c>
      <c r="GG1528">
        <v>2</v>
      </c>
      <c r="GH1528">
        <v>1</v>
      </c>
      <c r="GI1528">
        <v>-2</v>
      </c>
      <c r="GJ1528">
        <v>0</v>
      </c>
      <c r="GK1528">
        <v>0</v>
      </c>
      <c r="GL1528">
        <f t="shared" si="1148"/>
        <v>0</v>
      </c>
      <c r="GM1528">
        <f t="shared" si="1149"/>
        <v>0</v>
      </c>
      <c r="GN1528">
        <f t="shared" si="1150"/>
        <v>0</v>
      </c>
      <c r="GO1528">
        <f t="shared" si="1151"/>
        <v>0</v>
      </c>
      <c r="GP1528">
        <f t="shared" si="1152"/>
        <v>0</v>
      </c>
      <c r="GR1528">
        <v>0</v>
      </c>
      <c r="GS1528">
        <v>0</v>
      </c>
      <c r="GT1528">
        <v>0</v>
      </c>
      <c r="GU1528" t="s">
        <v>3</v>
      </c>
      <c r="GV1528">
        <f t="shared" si="1153"/>
        <v>0</v>
      </c>
      <c r="GW1528">
        <v>1</v>
      </c>
      <c r="GX1528">
        <f t="shared" si="1154"/>
        <v>0</v>
      </c>
      <c r="HA1528">
        <v>0</v>
      </c>
      <c r="HB1528">
        <v>0</v>
      </c>
      <c r="HC1528">
        <f t="shared" si="1155"/>
        <v>0</v>
      </c>
      <c r="HE1528" t="s">
        <v>3</v>
      </c>
      <c r="HF1528" t="s">
        <v>3</v>
      </c>
      <c r="IK1528">
        <v>0</v>
      </c>
    </row>
    <row r="1529" spans="1:245">
      <c r="A1529">
        <v>17</v>
      </c>
      <c r="B1529">
        <v>0</v>
      </c>
      <c r="C1529">
        <f>ROW(SmtRes!A1587)</f>
        <v>1587</v>
      </c>
      <c r="D1529">
        <f>ROW(EtalonRes!A1569)</f>
        <v>1569</v>
      </c>
      <c r="E1529" t="s">
        <v>39</v>
      </c>
      <c r="F1529" t="s">
        <v>53</v>
      </c>
      <c r="G1529" t="s">
        <v>54</v>
      </c>
      <c r="H1529" t="s">
        <v>55</v>
      </c>
      <c r="I1529">
        <f>ROUND(21.48/100,9)</f>
        <v>0.21479999999999999</v>
      </c>
      <c r="J1529">
        <v>0</v>
      </c>
      <c r="O1529">
        <f t="shared" si="1116"/>
        <v>209.61</v>
      </c>
      <c r="P1529">
        <f t="shared" si="1117"/>
        <v>0</v>
      </c>
      <c r="Q1529">
        <f t="shared" si="1118"/>
        <v>0</v>
      </c>
      <c r="R1529">
        <f t="shared" si="1119"/>
        <v>0</v>
      </c>
      <c r="S1529">
        <f t="shared" si="1120"/>
        <v>209.61</v>
      </c>
      <c r="T1529">
        <f t="shared" si="1121"/>
        <v>0</v>
      </c>
      <c r="U1529">
        <f t="shared" si="1122"/>
        <v>0.80979599999999996</v>
      </c>
      <c r="V1529">
        <f t="shared" si="1123"/>
        <v>0</v>
      </c>
      <c r="W1529">
        <f t="shared" si="1124"/>
        <v>0</v>
      </c>
      <c r="X1529">
        <f t="shared" si="1125"/>
        <v>142.53</v>
      </c>
      <c r="Y1529">
        <f t="shared" si="1126"/>
        <v>113.19</v>
      </c>
      <c r="AA1529">
        <v>35806607</v>
      </c>
      <c r="AB1529">
        <f t="shared" si="1127"/>
        <v>29.41</v>
      </c>
      <c r="AC1529">
        <f t="shared" si="1128"/>
        <v>0</v>
      </c>
      <c r="AD1529">
        <f t="shared" si="1129"/>
        <v>0</v>
      </c>
      <c r="AE1529">
        <f t="shared" si="1130"/>
        <v>0</v>
      </c>
      <c r="AF1529">
        <f t="shared" si="1131"/>
        <v>29.41</v>
      </c>
      <c r="AG1529">
        <f t="shared" si="1132"/>
        <v>0</v>
      </c>
      <c r="AH1529">
        <f t="shared" si="1133"/>
        <v>3.77</v>
      </c>
      <c r="AI1529">
        <f t="shared" si="1134"/>
        <v>0</v>
      </c>
      <c r="AJ1529">
        <f t="shared" si="1135"/>
        <v>0</v>
      </c>
      <c r="AK1529">
        <v>29.41</v>
      </c>
      <c r="AL1529">
        <v>0</v>
      </c>
      <c r="AM1529">
        <v>0</v>
      </c>
      <c r="AN1529">
        <v>0</v>
      </c>
      <c r="AO1529">
        <v>29.41</v>
      </c>
      <c r="AP1529">
        <v>0</v>
      </c>
      <c r="AQ1529">
        <v>3.77</v>
      </c>
      <c r="AR1529">
        <v>0</v>
      </c>
      <c r="AS1529">
        <v>0</v>
      </c>
      <c r="AT1529">
        <v>68</v>
      </c>
      <c r="AU1529">
        <v>54</v>
      </c>
      <c r="AV1529">
        <v>1</v>
      </c>
      <c r="AW1529">
        <v>1</v>
      </c>
      <c r="AZ1529">
        <v>1</v>
      </c>
      <c r="BA1529">
        <v>33.18</v>
      </c>
      <c r="BB1529">
        <v>1</v>
      </c>
      <c r="BC1529">
        <v>1</v>
      </c>
      <c r="BD1529" t="s">
        <v>3</v>
      </c>
      <c r="BE1529" t="s">
        <v>3</v>
      </c>
      <c r="BF1529" t="s">
        <v>3</v>
      </c>
      <c r="BG1529" t="s">
        <v>3</v>
      </c>
      <c r="BH1529">
        <v>0</v>
      </c>
      <c r="BI1529">
        <v>1</v>
      </c>
      <c r="BJ1529" t="s">
        <v>56</v>
      </c>
      <c r="BM1529">
        <v>57001</v>
      </c>
      <c r="BN1529">
        <v>0</v>
      </c>
      <c r="BO1529" t="s">
        <v>53</v>
      </c>
      <c r="BP1529">
        <v>1</v>
      </c>
      <c r="BQ1529">
        <v>6</v>
      </c>
      <c r="BR1529">
        <v>0</v>
      </c>
      <c r="BS1529">
        <v>33.18</v>
      </c>
      <c r="BT1529">
        <v>1</v>
      </c>
      <c r="BU1529">
        <v>1</v>
      </c>
      <c r="BV1529">
        <v>1</v>
      </c>
      <c r="BW1529">
        <v>1</v>
      </c>
      <c r="BX1529">
        <v>1</v>
      </c>
      <c r="BY1529" t="s">
        <v>3</v>
      </c>
      <c r="BZ1529">
        <v>80</v>
      </c>
      <c r="CA1529">
        <v>68</v>
      </c>
      <c r="CE1529">
        <v>0</v>
      </c>
      <c r="CF1529">
        <v>0</v>
      </c>
      <c r="CG1529">
        <v>0</v>
      </c>
      <c r="CM1529">
        <v>0</v>
      </c>
      <c r="CN1529" t="s">
        <v>3</v>
      </c>
      <c r="CO1529">
        <v>0</v>
      </c>
      <c r="CP1529">
        <f t="shared" si="1136"/>
        <v>209.61</v>
      </c>
      <c r="CQ1529">
        <f t="shared" si="1137"/>
        <v>0</v>
      </c>
      <c r="CR1529">
        <f t="shared" si="1138"/>
        <v>0</v>
      </c>
      <c r="CS1529">
        <f t="shared" si="1139"/>
        <v>0</v>
      </c>
      <c r="CT1529">
        <f t="shared" si="1140"/>
        <v>975.82380000000001</v>
      </c>
      <c r="CU1529">
        <f t="shared" si="1141"/>
        <v>0</v>
      </c>
      <c r="CV1529">
        <f t="shared" si="1142"/>
        <v>3.77</v>
      </c>
      <c r="CW1529">
        <f t="shared" si="1143"/>
        <v>0</v>
      </c>
      <c r="CX1529">
        <f t="shared" si="1144"/>
        <v>0</v>
      </c>
      <c r="CY1529">
        <f t="shared" si="1145"/>
        <v>142.53480000000002</v>
      </c>
      <c r="CZ1529">
        <f t="shared" si="1146"/>
        <v>113.18940000000001</v>
      </c>
      <c r="DC1529" t="s">
        <v>3</v>
      </c>
      <c r="DD1529" t="s">
        <v>3</v>
      </c>
      <c r="DE1529" t="s">
        <v>3</v>
      </c>
      <c r="DF1529" t="s">
        <v>3</v>
      </c>
      <c r="DG1529" t="s">
        <v>3</v>
      </c>
      <c r="DH1529" t="s">
        <v>3</v>
      </c>
      <c r="DI1529" t="s">
        <v>3</v>
      </c>
      <c r="DJ1529" t="s">
        <v>3</v>
      </c>
      <c r="DK1529" t="s">
        <v>3</v>
      </c>
      <c r="DL1529" t="s">
        <v>3</v>
      </c>
      <c r="DM1529" t="s">
        <v>3</v>
      </c>
      <c r="DN1529">
        <v>0</v>
      </c>
      <c r="DO1529">
        <v>0</v>
      </c>
      <c r="DP1529">
        <v>1</v>
      </c>
      <c r="DQ1529">
        <v>1</v>
      </c>
      <c r="DU1529">
        <v>1013</v>
      </c>
      <c r="DV1529" t="s">
        <v>55</v>
      </c>
      <c r="DW1529" t="s">
        <v>55</v>
      </c>
      <c r="DX1529">
        <v>1</v>
      </c>
      <c r="DZ1529" t="s">
        <v>3</v>
      </c>
      <c r="EA1529" t="s">
        <v>3</v>
      </c>
      <c r="EB1529" t="s">
        <v>3</v>
      </c>
      <c r="EC1529" t="s">
        <v>3</v>
      </c>
      <c r="EE1529">
        <v>29085590</v>
      </c>
      <c r="EF1529">
        <v>6</v>
      </c>
      <c r="EG1529" t="s">
        <v>21</v>
      </c>
      <c r="EH1529">
        <v>0</v>
      </c>
      <c r="EI1529" t="s">
        <v>3</v>
      </c>
      <c r="EJ1529">
        <v>1</v>
      </c>
      <c r="EK1529">
        <v>57001</v>
      </c>
      <c r="EL1529" t="s">
        <v>22</v>
      </c>
      <c r="EM1529" t="s">
        <v>23</v>
      </c>
      <c r="EO1529" t="s">
        <v>3</v>
      </c>
      <c r="EQ1529">
        <v>0</v>
      </c>
      <c r="ER1529">
        <v>29.41</v>
      </c>
      <c r="ES1529">
        <v>0</v>
      </c>
      <c r="ET1529">
        <v>0</v>
      </c>
      <c r="EU1529">
        <v>0</v>
      </c>
      <c r="EV1529">
        <v>29.41</v>
      </c>
      <c r="EW1529">
        <v>3.77</v>
      </c>
      <c r="EX1529">
        <v>0</v>
      </c>
      <c r="EY1529">
        <v>0</v>
      </c>
      <c r="FQ1529">
        <v>0</v>
      </c>
      <c r="FR1529">
        <f t="shared" si="1147"/>
        <v>0</v>
      </c>
      <c r="FS1529">
        <v>0</v>
      </c>
      <c r="FV1529" t="s">
        <v>24</v>
      </c>
      <c r="FW1529" t="s">
        <v>25</v>
      </c>
      <c r="FX1529">
        <v>80</v>
      </c>
      <c r="FY1529">
        <v>68</v>
      </c>
      <c r="GA1529" t="s">
        <v>3</v>
      </c>
      <c r="GD1529">
        <v>1</v>
      </c>
      <c r="GF1529">
        <v>1266291680</v>
      </c>
      <c r="GG1529">
        <v>2</v>
      </c>
      <c r="GH1529">
        <v>1</v>
      </c>
      <c r="GI1529">
        <v>2</v>
      </c>
      <c r="GJ1529">
        <v>0</v>
      </c>
      <c r="GK1529">
        <v>0</v>
      </c>
      <c r="GL1529">
        <f t="shared" si="1148"/>
        <v>0</v>
      </c>
      <c r="GM1529">
        <f t="shared" si="1149"/>
        <v>465.33</v>
      </c>
      <c r="GN1529">
        <f t="shared" si="1150"/>
        <v>465.33</v>
      </c>
      <c r="GO1529">
        <f t="shared" si="1151"/>
        <v>0</v>
      </c>
      <c r="GP1529">
        <f t="shared" si="1152"/>
        <v>0</v>
      </c>
      <c r="GR1529">
        <v>0</v>
      </c>
      <c r="GS1529">
        <v>3</v>
      </c>
      <c r="GT1529">
        <v>0</v>
      </c>
      <c r="GU1529" t="s">
        <v>3</v>
      </c>
      <c r="GV1529">
        <f t="shared" si="1153"/>
        <v>0</v>
      </c>
      <c r="GW1529">
        <v>1</v>
      </c>
      <c r="GX1529">
        <f t="shared" si="1154"/>
        <v>0</v>
      </c>
      <c r="HA1529">
        <v>0</v>
      </c>
      <c r="HB1529">
        <v>0</v>
      </c>
      <c r="HC1529">
        <f t="shared" si="1155"/>
        <v>0</v>
      </c>
      <c r="HE1529" t="s">
        <v>3</v>
      </c>
      <c r="HF1529" t="s">
        <v>3</v>
      </c>
      <c r="IK1529">
        <v>0</v>
      </c>
    </row>
    <row r="1530" spans="1:245">
      <c r="A1530">
        <v>18</v>
      </c>
      <c r="B1530">
        <v>0</v>
      </c>
      <c r="C1530">
        <v>1587</v>
      </c>
      <c r="E1530" t="s">
        <v>43</v>
      </c>
      <c r="F1530" t="s">
        <v>27</v>
      </c>
      <c r="G1530" t="s">
        <v>28</v>
      </c>
      <c r="H1530" t="s">
        <v>29</v>
      </c>
      <c r="I1530">
        <f>I1529*J1530</f>
        <v>2.3628E-2</v>
      </c>
      <c r="J1530">
        <v>0.11</v>
      </c>
      <c r="O1530">
        <f t="shared" si="1116"/>
        <v>0</v>
      </c>
      <c r="P1530">
        <f t="shared" si="1117"/>
        <v>0</v>
      </c>
      <c r="Q1530">
        <f t="shared" si="1118"/>
        <v>0</v>
      </c>
      <c r="R1530">
        <f t="shared" si="1119"/>
        <v>0</v>
      </c>
      <c r="S1530">
        <f t="shared" si="1120"/>
        <v>0</v>
      </c>
      <c r="T1530">
        <f t="shared" si="1121"/>
        <v>0</v>
      </c>
      <c r="U1530">
        <f t="shared" si="1122"/>
        <v>0</v>
      </c>
      <c r="V1530">
        <f t="shared" si="1123"/>
        <v>0</v>
      </c>
      <c r="W1530">
        <f t="shared" si="1124"/>
        <v>0</v>
      </c>
      <c r="X1530">
        <f t="shared" si="1125"/>
        <v>0</v>
      </c>
      <c r="Y1530">
        <f t="shared" si="1126"/>
        <v>0</v>
      </c>
      <c r="AA1530">
        <v>35806607</v>
      </c>
      <c r="AB1530">
        <f t="shared" si="1127"/>
        <v>0</v>
      </c>
      <c r="AC1530">
        <f t="shared" si="1128"/>
        <v>0</v>
      </c>
      <c r="AD1530">
        <f t="shared" si="1129"/>
        <v>0</v>
      </c>
      <c r="AE1530">
        <f t="shared" si="1130"/>
        <v>0</v>
      </c>
      <c r="AF1530">
        <f t="shared" si="1131"/>
        <v>0</v>
      </c>
      <c r="AG1530">
        <f t="shared" si="1132"/>
        <v>0</v>
      </c>
      <c r="AH1530">
        <f t="shared" si="1133"/>
        <v>0</v>
      </c>
      <c r="AI1530">
        <f t="shared" si="1134"/>
        <v>0</v>
      </c>
      <c r="AJ1530">
        <f t="shared" si="1135"/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1</v>
      </c>
      <c r="AW1530">
        <v>1</v>
      </c>
      <c r="AZ1530">
        <v>1</v>
      </c>
      <c r="BA1530">
        <v>1</v>
      </c>
      <c r="BB1530">
        <v>1</v>
      </c>
      <c r="BC1530">
        <v>1</v>
      </c>
      <c r="BD1530" t="s">
        <v>3</v>
      </c>
      <c r="BE1530" t="s">
        <v>3</v>
      </c>
      <c r="BF1530" t="s">
        <v>3</v>
      </c>
      <c r="BG1530" t="s">
        <v>3</v>
      </c>
      <c r="BH1530">
        <v>3</v>
      </c>
      <c r="BI1530">
        <v>2</v>
      </c>
      <c r="BJ1530" t="s">
        <v>30</v>
      </c>
      <c r="BM1530">
        <v>500002</v>
      </c>
      <c r="BN1530">
        <v>0</v>
      </c>
      <c r="BO1530" t="s">
        <v>3</v>
      </c>
      <c r="BP1530">
        <v>0</v>
      </c>
      <c r="BQ1530">
        <v>12</v>
      </c>
      <c r="BR1530">
        <v>0</v>
      </c>
      <c r="BS1530">
        <v>1</v>
      </c>
      <c r="BT1530">
        <v>1</v>
      </c>
      <c r="BU1530">
        <v>1</v>
      </c>
      <c r="BV1530">
        <v>1</v>
      </c>
      <c r="BW1530">
        <v>1</v>
      </c>
      <c r="BX1530">
        <v>1</v>
      </c>
      <c r="BY1530" t="s">
        <v>3</v>
      </c>
      <c r="BZ1530">
        <v>0</v>
      </c>
      <c r="CA1530">
        <v>0</v>
      </c>
      <c r="CE1530">
        <v>0</v>
      </c>
      <c r="CF1530">
        <v>0</v>
      </c>
      <c r="CG1530">
        <v>0</v>
      </c>
      <c r="CM1530">
        <v>0</v>
      </c>
      <c r="CN1530" t="s">
        <v>3</v>
      </c>
      <c r="CO1530">
        <v>0</v>
      </c>
      <c r="CP1530">
        <f t="shared" si="1136"/>
        <v>0</v>
      </c>
      <c r="CQ1530">
        <f t="shared" si="1137"/>
        <v>0</v>
      </c>
      <c r="CR1530">
        <f t="shared" si="1138"/>
        <v>0</v>
      </c>
      <c r="CS1530">
        <f t="shared" si="1139"/>
        <v>0</v>
      </c>
      <c r="CT1530">
        <f t="shared" si="1140"/>
        <v>0</v>
      </c>
      <c r="CU1530">
        <f t="shared" si="1141"/>
        <v>0</v>
      </c>
      <c r="CV1530">
        <f t="shared" si="1142"/>
        <v>0</v>
      </c>
      <c r="CW1530">
        <f t="shared" si="1143"/>
        <v>0</v>
      </c>
      <c r="CX1530">
        <f t="shared" si="1144"/>
        <v>0</v>
      </c>
      <c r="CY1530">
        <f t="shared" si="1145"/>
        <v>0</v>
      </c>
      <c r="CZ1530">
        <f t="shared" si="1146"/>
        <v>0</v>
      </c>
      <c r="DC1530" t="s">
        <v>3</v>
      </c>
      <c r="DD1530" t="s">
        <v>3</v>
      </c>
      <c r="DE1530" t="s">
        <v>3</v>
      </c>
      <c r="DF1530" t="s">
        <v>3</v>
      </c>
      <c r="DG1530" t="s">
        <v>3</v>
      </c>
      <c r="DH1530" t="s">
        <v>3</v>
      </c>
      <c r="DI1530" t="s">
        <v>3</v>
      </c>
      <c r="DJ1530" t="s">
        <v>3</v>
      </c>
      <c r="DK1530" t="s">
        <v>3</v>
      </c>
      <c r="DL1530" t="s">
        <v>3</v>
      </c>
      <c r="DM1530" t="s">
        <v>3</v>
      </c>
      <c r="DN1530">
        <v>0</v>
      </c>
      <c r="DO1530">
        <v>0</v>
      </c>
      <c r="DP1530">
        <v>1</v>
      </c>
      <c r="DQ1530">
        <v>1</v>
      </c>
      <c r="DU1530">
        <v>1009</v>
      </c>
      <c r="DV1530" t="s">
        <v>29</v>
      </c>
      <c r="DW1530" t="s">
        <v>29</v>
      </c>
      <c r="DX1530">
        <v>1000</v>
      </c>
      <c r="DZ1530" t="s">
        <v>3</v>
      </c>
      <c r="EA1530" t="s">
        <v>3</v>
      </c>
      <c r="EB1530" t="s">
        <v>3</v>
      </c>
      <c r="EC1530" t="s">
        <v>3</v>
      </c>
      <c r="EE1530">
        <v>29085444</v>
      </c>
      <c r="EF1530">
        <v>12</v>
      </c>
      <c r="EG1530" t="s">
        <v>31</v>
      </c>
      <c r="EH1530">
        <v>0</v>
      </c>
      <c r="EI1530" t="s">
        <v>3</v>
      </c>
      <c r="EJ1530">
        <v>2</v>
      </c>
      <c r="EK1530">
        <v>500002</v>
      </c>
      <c r="EL1530" t="s">
        <v>32</v>
      </c>
      <c r="EM1530" t="s">
        <v>33</v>
      </c>
      <c r="EO1530" t="s">
        <v>3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0</v>
      </c>
      <c r="EW1530">
        <v>0</v>
      </c>
      <c r="EX1530">
        <v>0</v>
      </c>
      <c r="FQ1530">
        <v>0</v>
      </c>
      <c r="FR1530">
        <f t="shared" si="1147"/>
        <v>0</v>
      </c>
      <c r="FS1530">
        <v>0</v>
      </c>
      <c r="FX1530">
        <v>0</v>
      </c>
      <c r="FY1530">
        <v>0</v>
      </c>
      <c r="GA1530" t="s">
        <v>3</v>
      </c>
      <c r="GD1530">
        <v>1</v>
      </c>
      <c r="GF1530">
        <v>-304821490</v>
      </c>
      <c r="GG1530">
        <v>2</v>
      </c>
      <c r="GH1530">
        <v>1</v>
      </c>
      <c r="GI1530">
        <v>-2</v>
      </c>
      <c r="GJ1530">
        <v>0</v>
      </c>
      <c r="GK1530">
        <v>0</v>
      </c>
      <c r="GL1530">
        <f t="shared" si="1148"/>
        <v>0</v>
      </c>
      <c r="GM1530">
        <f t="shared" si="1149"/>
        <v>0</v>
      </c>
      <c r="GN1530">
        <f t="shared" si="1150"/>
        <v>0</v>
      </c>
      <c r="GO1530">
        <f t="shared" si="1151"/>
        <v>0</v>
      </c>
      <c r="GP1530">
        <f t="shared" si="1152"/>
        <v>0</v>
      </c>
      <c r="GR1530">
        <v>0</v>
      </c>
      <c r="GS1530">
        <v>0</v>
      </c>
      <c r="GT1530">
        <v>0</v>
      </c>
      <c r="GU1530" t="s">
        <v>3</v>
      </c>
      <c r="GV1530">
        <f t="shared" si="1153"/>
        <v>0</v>
      </c>
      <c r="GW1530">
        <v>1</v>
      </c>
      <c r="GX1530">
        <f t="shared" si="1154"/>
        <v>0</v>
      </c>
      <c r="HA1530">
        <v>0</v>
      </c>
      <c r="HB1530">
        <v>0</v>
      </c>
      <c r="HC1530">
        <f t="shared" si="1155"/>
        <v>0</v>
      </c>
      <c r="HE1530" t="s">
        <v>3</v>
      </c>
      <c r="HF1530" t="s">
        <v>3</v>
      </c>
      <c r="IK1530">
        <v>0</v>
      </c>
    </row>
    <row r="1531" spans="1:245">
      <c r="A1531">
        <v>17</v>
      </c>
      <c r="B1531">
        <v>0</v>
      </c>
      <c r="C1531">
        <f>ROW(SmtRes!A1588)</f>
        <v>1588</v>
      </c>
      <c r="D1531">
        <f>ROW(EtalonRes!A1570)</f>
        <v>1570</v>
      </c>
      <c r="E1531" t="s">
        <v>44</v>
      </c>
      <c r="F1531" t="s">
        <v>59</v>
      </c>
      <c r="G1531" t="s">
        <v>60</v>
      </c>
      <c r="H1531" t="s">
        <v>61</v>
      </c>
      <c r="I1531">
        <f>ROUND(4/100,9)</f>
        <v>0.04</v>
      </c>
      <c r="J1531">
        <v>0</v>
      </c>
      <c r="O1531">
        <f t="shared" si="1116"/>
        <v>60.45</v>
      </c>
      <c r="P1531">
        <f t="shared" si="1117"/>
        <v>0</v>
      </c>
      <c r="Q1531">
        <f t="shared" si="1118"/>
        <v>0</v>
      </c>
      <c r="R1531">
        <f t="shared" si="1119"/>
        <v>0</v>
      </c>
      <c r="S1531">
        <f t="shared" si="1120"/>
        <v>60.45</v>
      </c>
      <c r="T1531">
        <f t="shared" si="1121"/>
        <v>0</v>
      </c>
      <c r="U1531">
        <f t="shared" si="1122"/>
        <v>0.2336</v>
      </c>
      <c r="V1531">
        <f t="shared" si="1123"/>
        <v>0</v>
      </c>
      <c r="W1531">
        <f t="shared" si="1124"/>
        <v>0</v>
      </c>
      <c r="X1531">
        <f t="shared" si="1125"/>
        <v>43.52</v>
      </c>
      <c r="Y1531">
        <f t="shared" si="1126"/>
        <v>31.43</v>
      </c>
      <c r="AA1531">
        <v>35806607</v>
      </c>
      <c r="AB1531">
        <f t="shared" si="1127"/>
        <v>45.55</v>
      </c>
      <c r="AC1531">
        <f t="shared" si="1128"/>
        <v>0</v>
      </c>
      <c r="AD1531">
        <f t="shared" si="1129"/>
        <v>0</v>
      </c>
      <c r="AE1531">
        <f t="shared" si="1130"/>
        <v>0</v>
      </c>
      <c r="AF1531">
        <f t="shared" si="1131"/>
        <v>45.55</v>
      </c>
      <c r="AG1531">
        <f t="shared" si="1132"/>
        <v>0</v>
      </c>
      <c r="AH1531">
        <f t="shared" si="1133"/>
        <v>5.84</v>
      </c>
      <c r="AI1531">
        <f t="shared" si="1134"/>
        <v>0</v>
      </c>
      <c r="AJ1531">
        <f t="shared" si="1135"/>
        <v>0</v>
      </c>
      <c r="AK1531">
        <v>45.55</v>
      </c>
      <c r="AL1531">
        <v>0</v>
      </c>
      <c r="AM1531">
        <v>0</v>
      </c>
      <c r="AN1531">
        <v>0</v>
      </c>
      <c r="AO1531">
        <v>45.55</v>
      </c>
      <c r="AP1531">
        <v>0</v>
      </c>
      <c r="AQ1531">
        <v>5.84</v>
      </c>
      <c r="AR1531">
        <v>0</v>
      </c>
      <c r="AS1531">
        <v>0</v>
      </c>
      <c r="AT1531">
        <v>72</v>
      </c>
      <c r="AU1531">
        <v>52</v>
      </c>
      <c r="AV1531">
        <v>1</v>
      </c>
      <c r="AW1531">
        <v>1</v>
      </c>
      <c r="AZ1531">
        <v>1</v>
      </c>
      <c r="BA1531">
        <v>33.18</v>
      </c>
      <c r="BB1531">
        <v>1</v>
      </c>
      <c r="BC1531">
        <v>1</v>
      </c>
      <c r="BD1531" t="s">
        <v>3</v>
      </c>
      <c r="BE1531" t="s">
        <v>3</v>
      </c>
      <c r="BF1531" t="s">
        <v>3</v>
      </c>
      <c r="BG1531" t="s">
        <v>3</v>
      </c>
      <c r="BH1531">
        <v>0</v>
      </c>
      <c r="BI1531">
        <v>1</v>
      </c>
      <c r="BJ1531" t="s">
        <v>62</v>
      </c>
      <c r="BM1531">
        <v>67001</v>
      </c>
      <c r="BN1531">
        <v>0</v>
      </c>
      <c r="BO1531" t="s">
        <v>59</v>
      </c>
      <c r="BP1531">
        <v>1</v>
      </c>
      <c r="BQ1531">
        <v>6</v>
      </c>
      <c r="BR1531">
        <v>0</v>
      </c>
      <c r="BS1531">
        <v>33.18</v>
      </c>
      <c r="BT1531">
        <v>1</v>
      </c>
      <c r="BU1531">
        <v>1</v>
      </c>
      <c r="BV1531">
        <v>1</v>
      </c>
      <c r="BW1531">
        <v>1</v>
      </c>
      <c r="BX1531">
        <v>1</v>
      </c>
      <c r="BY1531" t="s">
        <v>3</v>
      </c>
      <c r="BZ1531">
        <v>85</v>
      </c>
      <c r="CA1531">
        <v>65</v>
      </c>
      <c r="CE1531">
        <v>0</v>
      </c>
      <c r="CF1531">
        <v>0</v>
      </c>
      <c r="CG1531">
        <v>0</v>
      </c>
      <c r="CM1531">
        <v>0</v>
      </c>
      <c r="CN1531" t="s">
        <v>3</v>
      </c>
      <c r="CO1531">
        <v>0</v>
      </c>
      <c r="CP1531">
        <f t="shared" si="1136"/>
        <v>60.45</v>
      </c>
      <c r="CQ1531">
        <f t="shared" si="1137"/>
        <v>0</v>
      </c>
      <c r="CR1531">
        <f t="shared" si="1138"/>
        <v>0</v>
      </c>
      <c r="CS1531">
        <f t="shared" si="1139"/>
        <v>0</v>
      </c>
      <c r="CT1531">
        <f t="shared" si="1140"/>
        <v>1511.3489999999999</v>
      </c>
      <c r="CU1531">
        <f t="shared" si="1141"/>
        <v>0</v>
      </c>
      <c r="CV1531">
        <f t="shared" si="1142"/>
        <v>5.84</v>
      </c>
      <c r="CW1531">
        <f t="shared" si="1143"/>
        <v>0</v>
      </c>
      <c r="CX1531">
        <f t="shared" si="1144"/>
        <v>0</v>
      </c>
      <c r="CY1531">
        <f t="shared" si="1145"/>
        <v>43.524000000000008</v>
      </c>
      <c r="CZ1531">
        <f t="shared" si="1146"/>
        <v>31.434000000000001</v>
      </c>
      <c r="DC1531" t="s">
        <v>3</v>
      </c>
      <c r="DD1531" t="s">
        <v>3</v>
      </c>
      <c r="DE1531" t="s">
        <v>3</v>
      </c>
      <c r="DF1531" t="s">
        <v>3</v>
      </c>
      <c r="DG1531" t="s">
        <v>3</v>
      </c>
      <c r="DH1531" t="s">
        <v>3</v>
      </c>
      <c r="DI1531" t="s">
        <v>3</v>
      </c>
      <c r="DJ1531" t="s">
        <v>3</v>
      </c>
      <c r="DK1531" t="s">
        <v>3</v>
      </c>
      <c r="DL1531" t="s">
        <v>3</v>
      </c>
      <c r="DM1531" t="s">
        <v>3</v>
      </c>
      <c r="DN1531">
        <v>0</v>
      </c>
      <c r="DO1531">
        <v>0</v>
      </c>
      <c r="DP1531">
        <v>1</v>
      </c>
      <c r="DQ1531">
        <v>1</v>
      </c>
      <c r="DU1531">
        <v>1010</v>
      </c>
      <c r="DV1531" t="s">
        <v>61</v>
      </c>
      <c r="DW1531" t="s">
        <v>61</v>
      </c>
      <c r="DX1531">
        <v>100</v>
      </c>
      <c r="DZ1531" t="s">
        <v>3</v>
      </c>
      <c r="EA1531" t="s">
        <v>3</v>
      </c>
      <c r="EB1531" t="s">
        <v>3</v>
      </c>
      <c r="EC1531" t="s">
        <v>3</v>
      </c>
      <c r="EE1531">
        <v>29085636</v>
      </c>
      <c r="EF1531">
        <v>6</v>
      </c>
      <c r="EG1531" t="s">
        <v>21</v>
      </c>
      <c r="EH1531">
        <v>0</v>
      </c>
      <c r="EI1531" t="s">
        <v>3</v>
      </c>
      <c r="EJ1531">
        <v>1</v>
      </c>
      <c r="EK1531">
        <v>67001</v>
      </c>
      <c r="EL1531" t="s">
        <v>63</v>
      </c>
      <c r="EM1531" t="s">
        <v>64</v>
      </c>
      <c r="EO1531" t="s">
        <v>3</v>
      </c>
      <c r="EQ1531">
        <v>0</v>
      </c>
      <c r="ER1531">
        <v>45.55</v>
      </c>
      <c r="ES1531">
        <v>0</v>
      </c>
      <c r="ET1531">
        <v>0</v>
      </c>
      <c r="EU1531">
        <v>0</v>
      </c>
      <c r="EV1531">
        <v>45.55</v>
      </c>
      <c r="EW1531">
        <v>5.84</v>
      </c>
      <c r="EX1531">
        <v>0</v>
      </c>
      <c r="EY1531">
        <v>0</v>
      </c>
      <c r="FQ1531">
        <v>0</v>
      </c>
      <c r="FR1531">
        <f t="shared" si="1147"/>
        <v>0</v>
      </c>
      <c r="FS1531">
        <v>0</v>
      </c>
      <c r="FV1531" t="s">
        <v>24</v>
      </c>
      <c r="FW1531" t="s">
        <v>25</v>
      </c>
      <c r="FX1531">
        <v>85</v>
      </c>
      <c r="FY1531">
        <v>65</v>
      </c>
      <c r="GA1531" t="s">
        <v>3</v>
      </c>
      <c r="GD1531">
        <v>1</v>
      </c>
      <c r="GF1531">
        <v>-1255865036</v>
      </c>
      <c r="GG1531">
        <v>2</v>
      </c>
      <c r="GH1531">
        <v>1</v>
      </c>
      <c r="GI1531">
        <v>2</v>
      </c>
      <c r="GJ1531">
        <v>0</v>
      </c>
      <c r="GK1531">
        <v>0</v>
      </c>
      <c r="GL1531">
        <f t="shared" si="1148"/>
        <v>0</v>
      </c>
      <c r="GM1531">
        <f t="shared" si="1149"/>
        <v>135.4</v>
      </c>
      <c r="GN1531">
        <f t="shared" si="1150"/>
        <v>135.4</v>
      </c>
      <c r="GO1531">
        <f t="shared" si="1151"/>
        <v>0</v>
      </c>
      <c r="GP1531">
        <f t="shared" si="1152"/>
        <v>0</v>
      </c>
      <c r="GR1531">
        <v>0</v>
      </c>
      <c r="GS1531">
        <v>3</v>
      </c>
      <c r="GT1531">
        <v>0</v>
      </c>
      <c r="GU1531" t="s">
        <v>3</v>
      </c>
      <c r="GV1531">
        <f t="shared" si="1153"/>
        <v>0</v>
      </c>
      <c r="GW1531">
        <v>1</v>
      </c>
      <c r="GX1531">
        <f t="shared" si="1154"/>
        <v>0</v>
      </c>
      <c r="HA1531">
        <v>0</v>
      </c>
      <c r="HB1531">
        <v>0</v>
      </c>
      <c r="HC1531">
        <f t="shared" si="1155"/>
        <v>0</v>
      </c>
      <c r="HE1531" t="s">
        <v>3</v>
      </c>
      <c r="HF1531" t="s">
        <v>3</v>
      </c>
      <c r="IK1531">
        <v>0</v>
      </c>
    </row>
    <row r="1532" spans="1:245">
      <c r="A1532">
        <v>17</v>
      </c>
      <c r="B1532">
        <v>0</v>
      </c>
      <c r="C1532">
        <f>ROW(SmtRes!A1591)</f>
        <v>1591</v>
      </c>
      <c r="D1532">
        <f>ROW(EtalonRes!A1573)</f>
        <v>1573</v>
      </c>
      <c r="E1532" t="s">
        <v>58</v>
      </c>
      <c r="F1532" t="s">
        <v>66</v>
      </c>
      <c r="G1532" t="s">
        <v>67</v>
      </c>
      <c r="H1532" t="s">
        <v>68</v>
      </c>
      <c r="I1532">
        <f>ROUND(20/100,9)</f>
        <v>0.2</v>
      </c>
      <c r="J1532">
        <v>0</v>
      </c>
      <c r="O1532">
        <f t="shared" si="1116"/>
        <v>499.89</v>
      </c>
      <c r="P1532">
        <f t="shared" si="1117"/>
        <v>0</v>
      </c>
      <c r="Q1532">
        <f t="shared" si="1118"/>
        <v>0.93</v>
      </c>
      <c r="R1532">
        <f t="shared" si="1119"/>
        <v>0.93</v>
      </c>
      <c r="S1532">
        <f t="shared" si="1120"/>
        <v>498.96</v>
      </c>
      <c r="T1532">
        <f t="shared" si="1121"/>
        <v>0</v>
      </c>
      <c r="U1532">
        <f t="shared" si="1122"/>
        <v>1.9280000000000002</v>
      </c>
      <c r="V1532">
        <f t="shared" si="1123"/>
        <v>2E-3</v>
      </c>
      <c r="W1532">
        <f t="shared" si="1124"/>
        <v>0</v>
      </c>
      <c r="X1532">
        <f t="shared" si="1125"/>
        <v>359.92</v>
      </c>
      <c r="Y1532">
        <f t="shared" si="1126"/>
        <v>259.94</v>
      </c>
      <c r="AA1532">
        <v>35806607</v>
      </c>
      <c r="AB1532">
        <f t="shared" si="1127"/>
        <v>75.5</v>
      </c>
      <c r="AC1532">
        <f t="shared" si="1128"/>
        <v>0</v>
      </c>
      <c r="AD1532">
        <f t="shared" si="1129"/>
        <v>0.31</v>
      </c>
      <c r="AE1532">
        <f t="shared" si="1130"/>
        <v>0.14000000000000001</v>
      </c>
      <c r="AF1532">
        <f t="shared" si="1131"/>
        <v>75.19</v>
      </c>
      <c r="AG1532">
        <f t="shared" si="1132"/>
        <v>0</v>
      </c>
      <c r="AH1532">
        <f t="shared" si="1133"/>
        <v>9.64</v>
      </c>
      <c r="AI1532">
        <f t="shared" si="1134"/>
        <v>0.01</v>
      </c>
      <c r="AJ1532">
        <f t="shared" si="1135"/>
        <v>0</v>
      </c>
      <c r="AK1532">
        <v>75.5</v>
      </c>
      <c r="AL1532">
        <v>0</v>
      </c>
      <c r="AM1532">
        <v>0.31</v>
      </c>
      <c r="AN1532">
        <v>0.14000000000000001</v>
      </c>
      <c r="AO1532">
        <v>75.19</v>
      </c>
      <c r="AP1532">
        <v>0</v>
      </c>
      <c r="AQ1532">
        <v>9.64</v>
      </c>
      <c r="AR1532">
        <v>0.01</v>
      </c>
      <c r="AS1532">
        <v>0</v>
      </c>
      <c r="AT1532">
        <v>72</v>
      </c>
      <c r="AU1532">
        <v>52</v>
      </c>
      <c r="AV1532">
        <v>1</v>
      </c>
      <c r="AW1532">
        <v>1</v>
      </c>
      <c r="AZ1532">
        <v>1</v>
      </c>
      <c r="BA1532">
        <v>33.18</v>
      </c>
      <c r="BB1532">
        <v>15.06</v>
      </c>
      <c r="BC1532">
        <v>1</v>
      </c>
      <c r="BD1532" t="s">
        <v>3</v>
      </c>
      <c r="BE1532" t="s">
        <v>3</v>
      </c>
      <c r="BF1532" t="s">
        <v>3</v>
      </c>
      <c r="BG1532" t="s">
        <v>3</v>
      </c>
      <c r="BH1532">
        <v>0</v>
      </c>
      <c r="BI1532">
        <v>1</v>
      </c>
      <c r="BJ1532" t="s">
        <v>69</v>
      </c>
      <c r="BM1532">
        <v>67001</v>
      </c>
      <c r="BN1532">
        <v>0</v>
      </c>
      <c r="BO1532" t="s">
        <v>66</v>
      </c>
      <c r="BP1532">
        <v>1</v>
      </c>
      <c r="BQ1532">
        <v>6</v>
      </c>
      <c r="BR1532">
        <v>0</v>
      </c>
      <c r="BS1532">
        <v>33.18</v>
      </c>
      <c r="BT1532">
        <v>1</v>
      </c>
      <c r="BU1532">
        <v>1</v>
      </c>
      <c r="BV1532">
        <v>1</v>
      </c>
      <c r="BW1532">
        <v>1</v>
      </c>
      <c r="BX1532">
        <v>1</v>
      </c>
      <c r="BY1532" t="s">
        <v>3</v>
      </c>
      <c r="BZ1532">
        <v>85</v>
      </c>
      <c r="CA1532">
        <v>65</v>
      </c>
      <c r="CE1532">
        <v>0</v>
      </c>
      <c r="CF1532">
        <v>0</v>
      </c>
      <c r="CG1532">
        <v>0</v>
      </c>
      <c r="CM1532">
        <v>0</v>
      </c>
      <c r="CN1532" t="s">
        <v>3</v>
      </c>
      <c r="CO1532">
        <v>0</v>
      </c>
      <c r="CP1532">
        <f t="shared" si="1136"/>
        <v>499.89</v>
      </c>
      <c r="CQ1532">
        <f t="shared" si="1137"/>
        <v>0</v>
      </c>
      <c r="CR1532">
        <f t="shared" si="1138"/>
        <v>4.6686000000000005</v>
      </c>
      <c r="CS1532">
        <f t="shared" si="1139"/>
        <v>4.6452</v>
      </c>
      <c r="CT1532">
        <f t="shared" si="1140"/>
        <v>2494.8042</v>
      </c>
      <c r="CU1532">
        <f t="shared" si="1141"/>
        <v>0</v>
      </c>
      <c r="CV1532">
        <f t="shared" si="1142"/>
        <v>9.64</v>
      </c>
      <c r="CW1532">
        <f t="shared" si="1143"/>
        <v>0.01</v>
      </c>
      <c r="CX1532">
        <f t="shared" si="1144"/>
        <v>0</v>
      </c>
      <c r="CY1532">
        <f t="shared" si="1145"/>
        <v>359.92080000000004</v>
      </c>
      <c r="CZ1532">
        <f t="shared" si="1146"/>
        <v>259.94279999999998</v>
      </c>
      <c r="DC1532" t="s">
        <v>3</v>
      </c>
      <c r="DD1532" t="s">
        <v>3</v>
      </c>
      <c r="DE1532" t="s">
        <v>3</v>
      </c>
      <c r="DF1532" t="s">
        <v>3</v>
      </c>
      <c r="DG1532" t="s">
        <v>3</v>
      </c>
      <c r="DH1532" t="s">
        <v>3</v>
      </c>
      <c r="DI1532" t="s">
        <v>3</v>
      </c>
      <c r="DJ1532" t="s">
        <v>3</v>
      </c>
      <c r="DK1532" t="s">
        <v>3</v>
      </c>
      <c r="DL1532" t="s">
        <v>3</v>
      </c>
      <c r="DM1532" t="s">
        <v>3</v>
      </c>
      <c r="DN1532">
        <v>0</v>
      </c>
      <c r="DO1532">
        <v>0</v>
      </c>
      <c r="DP1532">
        <v>1</v>
      </c>
      <c r="DQ1532">
        <v>1</v>
      </c>
      <c r="DU1532">
        <v>1003</v>
      </c>
      <c r="DV1532" t="s">
        <v>68</v>
      </c>
      <c r="DW1532" t="s">
        <v>68</v>
      </c>
      <c r="DX1532">
        <v>100</v>
      </c>
      <c r="DZ1532" t="s">
        <v>3</v>
      </c>
      <c r="EA1532" t="s">
        <v>3</v>
      </c>
      <c r="EB1532" t="s">
        <v>3</v>
      </c>
      <c r="EC1532" t="s">
        <v>3</v>
      </c>
      <c r="EE1532">
        <v>29085636</v>
      </c>
      <c r="EF1532">
        <v>6</v>
      </c>
      <c r="EG1532" t="s">
        <v>21</v>
      </c>
      <c r="EH1532">
        <v>0</v>
      </c>
      <c r="EI1532" t="s">
        <v>3</v>
      </c>
      <c r="EJ1532">
        <v>1</v>
      </c>
      <c r="EK1532">
        <v>67001</v>
      </c>
      <c r="EL1532" t="s">
        <v>63</v>
      </c>
      <c r="EM1532" t="s">
        <v>64</v>
      </c>
      <c r="EO1532" t="s">
        <v>3</v>
      </c>
      <c r="EQ1532">
        <v>0</v>
      </c>
      <c r="ER1532">
        <v>75.5</v>
      </c>
      <c r="ES1532">
        <v>0</v>
      </c>
      <c r="ET1532">
        <v>0.31</v>
      </c>
      <c r="EU1532">
        <v>0.14000000000000001</v>
      </c>
      <c r="EV1532">
        <v>75.19</v>
      </c>
      <c r="EW1532">
        <v>9.64</v>
      </c>
      <c r="EX1532">
        <v>0.01</v>
      </c>
      <c r="EY1532">
        <v>0</v>
      </c>
      <c r="FQ1532">
        <v>0</v>
      </c>
      <c r="FR1532">
        <f t="shared" si="1147"/>
        <v>0</v>
      </c>
      <c r="FS1532">
        <v>0</v>
      </c>
      <c r="FV1532" t="s">
        <v>24</v>
      </c>
      <c r="FW1532" t="s">
        <v>25</v>
      </c>
      <c r="FX1532">
        <v>85</v>
      </c>
      <c r="FY1532">
        <v>65</v>
      </c>
      <c r="GA1532" t="s">
        <v>3</v>
      </c>
      <c r="GD1532">
        <v>1</v>
      </c>
      <c r="GF1532">
        <v>-1480086875</v>
      </c>
      <c r="GG1532">
        <v>2</v>
      </c>
      <c r="GH1532">
        <v>1</v>
      </c>
      <c r="GI1532">
        <v>2</v>
      </c>
      <c r="GJ1532">
        <v>0</v>
      </c>
      <c r="GK1532">
        <v>0</v>
      </c>
      <c r="GL1532">
        <f t="shared" si="1148"/>
        <v>0</v>
      </c>
      <c r="GM1532">
        <f t="shared" si="1149"/>
        <v>1119.75</v>
      </c>
      <c r="GN1532">
        <f t="shared" si="1150"/>
        <v>1119.75</v>
      </c>
      <c r="GO1532">
        <f t="shared" si="1151"/>
        <v>0</v>
      </c>
      <c r="GP1532">
        <f t="shared" si="1152"/>
        <v>0</v>
      </c>
      <c r="GR1532">
        <v>0</v>
      </c>
      <c r="GS1532">
        <v>3</v>
      </c>
      <c r="GT1532">
        <v>0</v>
      </c>
      <c r="GU1532" t="s">
        <v>3</v>
      </c>
      <c r="GV1532">
        <f t="shared" si="1153"/>
        <v>0</v>
      </c>
      <c r="GW1532">
        <v>1</v>
      </c>
      <c r="GX1532">
        <f t="shared" si="1154"/>
        <v>0</v>
      </c>
      <c r="HA1532">
        <v>0</v>
      </c>
      <c r="HB1532">
        <v>0</v>
      </c>
      <c r="HC1532">
        <f t="shared" si="1155"/>
        <v>0</v>
      </c>
      <c r="HE1532" t="s">
        <v>3</v>
      </c>
      <c r="HF1532" t="s">
        <v>3</v>
      </c>
      <c r="IK1532">
        <v>0</v>
      </c>
    </row>
    <row r="1533" spans="1:245">
      <c r="A1533">
        <v>17</v>
      </c>
      <c r="B1533">
        <v>0</v>
      </c>
      <c r="C1533">
        <f>ROW(SmtRes!A1594)</f>
        <v>1594</v>
      </c>
      <c r="D1533">
        <f>ROW(EtalonRes!A1576)</f>
        <v>1576</v>
      </c>
      <c r="E1533" t="s">
        <v>65</v>
      </c>
      <c r="F1533" t="s">
        <v>71</v>
      </c>
      <c r="G1533" t="s">
        <v>72</v>
      </c>
      <c r="H1533" t="s">
        <v>61</v>
      </c>
      <c r="I1533">
        <f>ROUND(2/100,9)</f>
        <v>0.02</v>
      </c>
      <c r="J1533">
        <v>0</v>
      </c>
      <c r="O1533">
        <f t="shared" si="1116"/>
        <v>95.96</v>
      </c>
      <c r="P1533">
        <f t="shared" si="1117"/>
        <v>0</v>
      </c>
      <c r="Q1533">
        <f t="shared" si="1118"/>
        <v>0.75</v>
      </c>
      <c r="R1533">
        <f t="shared" si="1119"/>
        <v>0.72</v>
      </c>
      <c r="S1533">
        <f t="shared" si="1120"/>
        <v>95.21</v>
      </c>
      <c r="T1533">
        <f t="shared" si="1121"/>
        <v>0</v>
      </c>
      <c r="U1533">
        <f t="shared" si="1122"/>
        <v>0.35780000000000001</v>
      </c>
      <c r="V1533">
        <f t="shared" si="1123"/>
        <v>1.6000000000000001E-3</v>
      </c>
      <c r="W1533">
        <f t="shared" si="1124"/>
        <v>0</v>
      </c>
      <c r="X1533">
        <f t="shared" si="1125"/>
        <v>69.069999999999993</v>
      </c>
      <c r="Y1533">
        <f t="shared" si="1126"/>
        <v>49.88</v>
      </c>
      <c r="AA1533">
        <v>35806607</v>
      </c>
      <c r="AB1533">
        <f t="shared" si="1127"/>
        <v>145.97999999999999</v>
      </c>
      <c r="AC1533">
        <f t="shared" si="1128"/>
        <v>0</v>
      </c>
      <c r="AD1533">
        <f t="shared" si="1129"/>
        <v>2.5</v>
      </c>
      <c r="AE1533">
        <f t="shared" si="1130"/>
        <v>1.08</v>
      </c>
      <c r="AF1533">
        <f t="shared" si="1131"/>
        <v>143.47999999999999</v>
      </c>
      <c r="AG1533">
        <f t="shared" si="1132"/>
        <v>0</v>
      </c>
      <c r="AH1533">
        <f t="shared" si="1133"/>
        <v>17.89</v>
      </c>
      <c r="AI1533">
        <f t="shared" si="1134"/>
        <v>0.08</v>
      </c>
      <c r="AJ1533">
        <f t="shared" si="1135"/>
        <v>0</v>
      </c>
      <c r="AK1533">
        <v>145.97999999999999</v>
      </c>
      <c r="AL1533">
        <v>0</v>
      </c>
      <c r="AM1533">
        <v>2.5</v>
      </c>
      <c r="AN1533">
        <v>1.08</v>
      </c>
      <c r="AO1533">
        <v>143.47999999999999</v>
      </c>
      <c r="AP1533">
        <v>0</v>
      </c>
      <c r="AQ1533">
        <v>17.89</v>
      </c>
      <c r="AR1533">
        <v>0.08</v>
      </c>
      <c r="AS1533">
        <v>0</v>
      </c>
      <c r="AT1533">
        <v>72</v>
      </c>
      <c r="AU1533">
        <v>52</v>
      </c>
      <c r="AV1533">
        <v>1</v>
      </c>
      <c r="AW1533">
        <v>1</v>
      </c>
      <c r="AZ1533">
        <v>1</v>
      </c>
      <c r="BA1533">
        <v>33.18</v>
      </c>
      <c r="BB1533">
        <v>14.94</v>
      </c>
      <c r="BC1533">
        <v>1</v>
      </c>
      <c r="BD1533" t="s">
        <v>3</v>
      </c>
      <c r="BE1533" t="s">
        <v>3</v>
      </c>
      <c r="BF1533" t="s">
        <v>3</v>
      </c>
      <c r="BG1533" t="s">
        <v>3</v>
      </c>
      <c r="BH1533">
        <v>0</v>
      </c>
      <c r="BI1533">
        <v>1</v>
      </c>
      <c r="BJ1533" t="s">
        <v>73</v>
      </c>
      <c r="BM1533">
        <v>67001</v>
      </c>
      <c r="BN1533">
        <v>0</v>
      </c>
      <c r="BO1533" t="s">
        <v>71</v>
      </c>
      <c r="BP1533">
        <v>1</v>
      </c>
      <c r="BQ1533">
        <v>6</v>
      </c>
      <c r="BR1533">
        <v>0</v>
      </c>
      <c r="BS1533">
        <v>33.18</v>
      </c>
      <c r="BT1533">
        <v>1</v>
      </c>
      <c r="BU1533">
        <v>1</v>
      </c>
      <c r="BV1533">
        <v>1</v>
      </c>
      <c r="BW1533">
        <v>1</v>
      </c>
      <c r="BX1533">
        <v>1</v>
      </c>
      <c r="BY1533" t="s">
        <v>3</v>
      </c>
      <c r="BZ1533">
        <v>85</v>
      </c>
      <c r="CA1533">
        <v>65</v>
      </c>
      <c r="CE1533">
        <v>0</v>
      </c>
      <c r="CF1533">
        <v>0</v>
      </c>
      <c r="CG1533">
        <v>0</v>
      </c>
      <c r="CM1533">
        <v>0</v>
      </c>
      <c r="CN1533" t="s">
        <v>3</v>
      </c>
      <c r="CO1533">
        <v>0</v>
      </c>
      <c r="CP1533">
        <f t="shared" si="1136"/>
        <v>95.96</v>
      </c>
      <c r="CQ1533">
        <f t="shared" si="1137"/>
        <v>0</v>
      </c>
      <c r="CR1533">
        <f t="shared" si="1138"/>
        <v>37.35</v>
      </c>
      <c r="CS1533">
        <f t="shared" si="1139"/>
        <v>35.834400000000002</v>
      </c>
      <c r="CT1533">
        <f t="shared" si="1140"/>
        <v>4760.6664000000001</v>
      </c>
      <c r="CU1533">
        <f t="shared" si="1141"/>
        <v>0</v>
      </c>
      <c r="CV1533">
        <f t="shared" si="1142"/>
        <v>17.89</v>
      </c>
      <c r="CW1533">
        <f t="shared" si="1143"/>
        <v>0.08</v>
      </c>
      <c r="CX1533">
        <f t="shared" si="1144"/>
        <v>0</v>
      </c>
      <c r="CY1533">
        <f t="shared" si="1145"/>
        <v>69.069599999999994</v>
      </c>
      <c r="CZ1533">
        <f t="shared" si="1146"/>
        <v>49.883599999999994</v>
      </c>
      <c r="DC1533" t="s">
        <v>3</v>
      </c>
      <c r="DD1533" t="s">
        <v>3</v>
      </c>
      <c r="DE1533" t="s">
        <v>3</v>
      </c>
      <c r="DF1533" t="s">
        <v>3</v>
      </c>
      <c r="DG1533" t="s">
        <v>3</v>
      </c>
      <c r="DH1533" t="s">
        <v>3</v>
      </c>
      <c r="DI1533" t="s">
        <v>3</v>
      </c>
      <c r="DJ1533" t="s">
        <v>3</v>
      </c>
      <c r="DK1533" t="s">
        <v>3</v>
      </c>
      <c r="DL1533" t="s">
        <v>3</v>
      </c>
      <c r="DM1533" t="s">
        <v>3</v>
      </c>
      <c r="DN1533">
        <v>0</v>
      </c>
      <c r="DO1533">
        <v>0</v>
      </c>
      <c r="DP1533">
        <v>1</v>
      </c>
      <c r="DQ1533">
        <v>1</v>
      </c>
      <c r="DU1533">
        <v>1010</v>
      </c>
      <c r="DV1533" t="s">
        <v>61</v>
      </c>
      <c r="DW1533" t="s">
        <v>61</v>
      </c>
      <c r="DX1533">
        <v>100</v>
      </c>
      <c r="DZ1533" t="s">
        <v>3</v>
      </c>
      <c r="EA1533" t="s">
        <v>3</v>
      </c>
      <c r="EB1533" t="s">
        <v>3</v>
      </c>
      <c r="EC1533" t="s">
        <v>3</v>
      </c>
      <c r="EE1533">
        <v>29085636</v>
      </c>
      <c r="EF1533">
        <v>6</v>
      </c>
      <c r="EG1533" t="s">
        <v>21</v>
      </c>
      <c r="EH1533">
        <v>0</v>
      </c>
      <c r="EI1533" t="s">
        <v>3</v>
      </c>
      <c r="EJ1533">
        <v>1</v>
      </c>
      <c r="EK1533">
        <v>67001</v>
      </c>
      <c r="EL1533" t="s">
        <v>63</v>
      </c>
      <c r="EM1533" t="s">
        <v>64</v>
      </c>
      <c r="EO1533" t="s">
        <v>3</v>
      </c>
      <c r="EQ1533">
        <v>0</v>
      </c>
      <c r="ER1533">
        <v>145.97999999999999</v>
      </c>
      <c r="ES1533">
        <v>0</v>
      </c>
      <c r="ET1533">
        <v>2.5</v>
      </c>
      <c r="EU1533">
        <v>1.08</v>
      </c>
      <c r="EV1533">
        <v>143.47999999999999</v>
      </c>
      <c r="EW1533">
        <v>17.89</v>
      </c>
      <c r="EX1533">
        <v>0.08</v>
      </c>
      <c r="EY1533">
        <v>0</v>
      </c>
      <c r="FQ1533">
        <v>0</v>
      </c>
      <c r="FR1533">
        <f t="shared" si="1147"/>
        <v>0</v>
      </c>
      <c r="FS1533">
        <v>0</v>
      </c>
      <c r="FV1533" t="s">
        <v>24</v>
      </c>
      <c r="FW1533" t="s">
        <v>25</v>
      </c>
      <c r="FX1533">
        <v>85</v>
      </c>
      <c r="FY1533">
        <v>65</v>
      </c>
      <c r="GA1533" t="s">
        <v>3</v>
      </c>
      <c r="GD1533">
        <v>1</v>
      </c>
      <c r="GF1533">
        <v>1945260508</v>
      </c>
      <c r="GG1533">
        <v>2</v>
      </c>
      <c r="GH1533">
        <v>1</v>
      </c>
      <c r="GI1533">
        <v>2</v>
      </c>
      <c r="GJ1533">
        <v>0</v>
      </c>
      <c r="GK1533">
        <v>0</v>
      </c>
      <c r="GL1533">
        <f t="shared" si="1148"/>
        <v>0</v>
      </c>
      <c r="GM1533">
        <f t="shared" si="1149"/>
        <v>214.91</v>
      </c>
      <c r="GN1533">
        <f t="shared" si="1150"/>
        <v>214.91</v>
      </c>
      <c r="GO1533">
        <f t="shared" si="1151"/>
        <v>0</v>
      </c>
      <c r="GP1533">
        <f t="shared" si="1152"/>
        <v>0</v>
      </c>
      <c r="GR1533">
        <v>0</v>
      </c>
      <c r="GS1533">
        <v>3</v>
      </c>
      <c r="GT1533">
        <v>0</v>
      </c>
      <c r="GU1533" t="s">
        <v>3</v>
      </c>
      <c r="GV1533">
        <f t="shared" si="1153"/>
        <v>0</v>
      </c>
      <c r="GW1533">
        <v>1</v>
      </c>
      <c r="GX1533">
        <f t="shared" si="1154"/>
        <v>0</v>
      </c>
      <c r="HA1533">
        <v>0</v>
      </c>
      <c r="HB1533">
        <v>0</v>
      </c>
      <c r="HC1533">
        <f t="shared" si="1155"/>
        <v>0</v>
      </c>
      <c r="HE1533" t="s">
        <v>3</v>
      </c>
      <c r="HF1533" t="s">
        <v>3</v>
      </c>
      <c r="IK1533">
        <v>0</v>
      </c>
    </row>
    <row r="1534" spans="1:245">
      <c r="A1534">
        <v>17</v>
      </c>
      <c r="B1534">
        <v>0</v>
      </c>
      <c r="C1534">
        <f>ROW(SmtRes!A1599)</f>
        <v>1599</v>
      </c>
      <c r="D1534">
        <f>ROW(EtalonRes!A1581)</f>
        <v>1581</v>
      </c>
      <c r="E1534" t="s">
        <v>70</v>
      </c>
      <c r="F1534" t="s">
        <v>45</v>
      </c>
      <c r="G1534" t="s">
        <v>46</v>
      </c>
      <c r="H1534" t="s">
        <v>47</v>
      </c>
      <c r="I1534">
        <f>ROUND(2/100,9)</f>
        <v>0.02</v>
      </c>
      <c r="J1534">
        <v>0</v>
      </c>
      <c r="O1534">
        <f t="shared" si="1116"/>
        <v>997.86</v>
      </c>
      <c r="P1534">
        <f t="shared" si="1117"/>
        <v>0</v>
      </c>
      <c r="Q1534">
        <f t="shared" si="1118"/>
        <v>43.61</v>
      </c>
      <c r="R1534">
        <f t="shared" si="1119"/>
        <v>26.5</v>
      </c>
      <c r="S1534">
        <f t="shared" si="1120"/>
        <v>954.25</v>
      </c>
      <c r="T1534">
        <f t="shared" si="1121"/>
        <v>0</v>
      </c>
      <c r="U1534">
        <f t="shared" si="1122"/>
        <v>3.5860000000000003</v>
      </c>
      <c r="V1534">
        <f t="shared" si="1123"/>
        <v>7.9400000000000012E-2</v>
      </c>
      <c r="W1534">
        <f t="shared" si="1124"/>
        <v>0</v>
      </c>
      <c r="X1534">
        <f t="shared" si="1125"/>
        <v>686.53</v>
      </c>
      <c r="Y1534">
        <f t="shared" si="1126"/>
        <v>490.38</v>
      </c>
      <c r="AA1534">
        <v>35806607</v>
      </c>
      <c r="AB1534">
        <f t="shared" si="1127"/>
        <v>1634.97</v>
      </c>
      <c r="AC1534">
        <f t="shared" si="1128"/>
        <v>0</v>
      </c>
      <c r="AD1534">
        <f t="shared" si="1129"/>
        <v>196.98</v>
      </c>
      <c r="AE1534">
        <f t="shared" si="1130"/>
        <v>39.94</v>
      </c>
      <c r="AF1534">
        <f t="shared" si="1131"/>
        <v>1437.99</v>
      </c>
      <c r="AG1534">
        <f t="shared" si="1132"/>
        <v>0</v>
      </c>
      <c r="AH1534">
        <f t="shared" si="1133"/>
        <v>179.3</v>
      </c>
      <c r="AI1534">
        <f t="shared" si="1134"/>
        <v>3.97</v>
      </c>
      <c r="AJ1534">
        <f t="shared" si="1135"/>
        <v>0</v>
      </c>
      <c r="AK1534">
        <v>1634.97</v>
      </c>
      <c r="AL1534">
        <v>0</v>
      </c>
      <c r="AM1534">
        <v>196.98</v>
      </c>
      <c r="AN1534">
        <v>39.94</v>
      </c>
      <c r="AO1534">
        <v>1437.99</v>
      </c>
      <c r="AP1534">
        <v>0</v>
      </c>
      <c r="AQ1534">
        <v>179.3</v>
      </c>
      <c r="AR1534">
        <v>3.97</v>
      </c>
      <c r="AS1534">
        <v>0</v>
      </c>
      <c r="AT1534">
        <v>70</v>
      </c>
      <c r="AU1534">
        <v>50</v>
      </c>
      <c r="AV1534">
        <v>1</v>
      </c>
      <c r="AW1534">
        <v>1</v>
      </c>
      <c r="AZ1534">
        <v>1</v>
      </c>
      <c r="BA1534">
        <v>33.18</v>
      </c>
      <c r="BB1534">
        <v>11.07</v>
      </c>
      <c r="BC1534">
        <v>1</v>
      </c>
      <c r="BD1534" t="s">
        <v>3</v>
      </c>
      <c r="BE1534" t="s">
        <v>3</v>
      </c>
      <c r="BF1534" t="s">
        <v>3</v>
      </c>
      <c r="BG1534" t="s">
        <v>3</v>
      </c>
      <c r="BH1534">
        <v>0</v>
      </c>
      <c r="BI1534">
        <v>1</v>
      </c>
      <c r="BJ1534" t="s">
        <v>48</v>
      </c>
      <c r="BM1534">
        <v>56001</v>
      </c>
      <c r="BN1534">
        <v>0</v>
      </c>
      <c r="BO1534" t="s">
        <v>45</v>
      </c>
      <c r="BP1534">
        <v>1</v>
      </c>
      <c r="BQ1534">
        <v>6</v>
      </c>
      <c r="BR1534">
        <v>0</v>
      </c>
      <c r="BS1534">
        <v>33.18</v>
      </c>
      <c r="BT1534">
        <v>1</v>
      </c>
      <c r="BU1534">
        <v>1</v>
      </c>
      <c r="BV1534">
        <v>1</v>
      </c>
      <c r="BW1534">
        <v>1</v>
      </c>
      <c r="BX1534">
        <v>1</v>
      </c>
      <c r="BY1534" t="s">
        <v>3</v>
      </c>
      <c r="BZ1534">
        <v>82</v>
      </c>
      <c r="CA1534">
        <v>62</v>
      </c>
      <c r="CE1534">
        <v>0</v>
      </c>
      <c r="CF1534">
        <v>0</v>
      </c>
      <c r="CG1534">
        <v>0</v>
      </c>
      <c r="CM1534">
        <v>0</v>
      </c>
      <c r="CN1534" t="s">
        <v>3</v>
      </c>
      <c r="CO1534">
        <v>0</v>
      </c>
      <c r="CP1534">
        <f t="shared" si="1136"/>
        <v>997.86</v>
      </c>
      <c r="CQ1534">
        <f t="shared" si="1137"/>
        <v>0</v>
      </c>
      <c r="CR1534">
        <f t="shared" si="1138"/>
        <v>2180.5686000000001</v>
      </c>
      <c r="CS1534">
        <f t="shared" si="1139"/>
        <v>1325.2092</v>
      </c>
      <c r="CT1534">
        <f t="shared" si="1140"/>
        <v>47712.508199999997</v>
      </c>
      <c r="CU1534">
        <f t="shared" si="1141"/>
        <v>0</v>
      </c>
      <c r="CV1534">
        <f t="shared" si="1142"/>
        <v>179.3</v>
      </c>
      <c r="CW1534">
        <f t="shared" si="1143"/>
        <v>3.97</v>
      </c>
      <c r="CX1534">
        <f t="shared" si="1144"/>
        <v>0</v>
      </c>
      <c r="CY1534">
        <f t="shared" si="1145"/>
        <v>686.52499999999998</v>
      </c>
      <c r="CZ1534">
        <f t="shared" si="1146"/>
        <v>490.375</v>
      </c>
      <c r="DC1534" t="s">
        <v>3</v>
      </c>
      <c r="DD1534" t="s">
        <v>3</v>
      </c>
      <c r="DE1534" t="s">
        <v>3</v>
      </c>
      <c r="DF1534" t="s">
        <v>3</v>
      </c>
      <c r="DG1534" t="s">
        <v>3</v>
      </c>
      <c r="DH1534" t="s">
        <v>3</v>
      </c>
      <c r="DI1534" t="s">
        <v>3</v>
      </c>
      <c r="DJ1534" t="s">
        <v>3</v>
      </c>
      <c r="DK1534" t="s">
        <v>3</v>
      </c>
      <c r="DL1534" t="s">
        <v>3</v>
      </c>
      <c r="DM1534" t="s">
        <v>3</v>
      </c>
      <c r="DN1534">
        <v>0</v>
      </c>
      <c r="DO1534">
        <v>0</v>
      </c>
      <c r="DP1534">
        <v>1</v>
      </c>
      <c r="DQ1534">
        <v>1</v>
      </c>
      <c r="DU1534">
        <v>1013</v>
      </c>
      <c r="DV1534" t="s">
        <v>47</v>
      </c>
      <c r="DW1534" t="s">
        <v>47</v>
      </c>
      <c r="DX1534">
        <v>1</v>
      </c>
      <c r="DZ1534" t="s">
        <v>3</v>
      </c>
      <c r="EA1534" t="s">
        <v>3</v>
      </c>
      <c r="EB1534" t="s">
        <v>3</v>
      </c>
      <c r="EC1534" t="s">
        <v>3</v>
      </c>
      <c r="EE1534">
        <v>29085589</v>
      </c>
      <c r="EF1534">
        <v>6</v>
      </c>
      <c r="EG1534" t="s">
        <v>21</v>
      </c>
      <c r="EH1534">
        <v>0</v>
      </c>
      <c r="EI1534" t="s">
        <v>3</v>
      </c>
      <c r="EJ1534">
        <v>1</v>
      </c>
      <c r="EK1534">
        <v>56001</v>
      </c>
      <c r="EL1534" t="s">
        <v>49</v>
      </c>
      <c r="EM1534" t="s">
        <v>50</v>
      </c>
      <c r="EO1534" t="s">
        <v>3</v>
      </c>
      <c r="EQ1534">
        <v>0</v>
      </c>
      <c r="ER1534">
        <v>1634.97</v>
      </c>
      <c r="ES1534">
        <v>0</v>
      </c>
      <c r="ET1534">
        <v>196.98</v>
      </c>
      <c r="EU1534">
        <v>39.94</v>
      </c>
      <c r="EV1534">
        <v>1437.99</v>
      </c>
      <c r="EW1534">
        <v>179.3</v>
      </c>
      <c r="EX1534">
        <v>3.97</v>
      </c>
      <c r="EY1534">
        <v>0</v>
      </c>
      <c r="FQ1534">
        <v>0</v>
      </c>
      <c r="FR1534">
        <f t="shared" si="1147"/>
        <v>0</v>
      </c>
      <c r="FS1534">
        <v>0</v>
      </c>
      <c r="FV1534" t="s">
        <v>24</v>
      </c>
      <c r="FW1534" t="s">
        <v>25</v>
      </c>
      <c r="FX1534">
        <v>82</v>
      </c>
      <c r="FY1534">
        <v>62</v>
      </c>
      <c r="GA1534" t="s">
        <v>3</v>
      </c>
      <c r="GD1534">
        <v>1</v>
      </c>
      <c r="GF1534">
        <v>395004222</v>
      </c>
      <c r="GG1534">
        <v>2</v>
      </c>
      <c r="GH1534">
        <v>1</v>
      </c>
      <c r="GI1534">
        <v>2</v>
      </c>
      <c r="GJ1534">
        <v>0</v>
      </c>
      <c r="GK1534">
        <v>0</v>
      </c>
      <c r="GL1534">
        <f t="shared" si="1148"/>
        <v>0</v>
      </c>
      <c r="GM1534">
        <f t="shared" si="1149"/>
        <v>2174.77</v>
      </c>
      <c r="GN1534">
        <f t="shared" si="1150"/>
        <v>2174.77</v>
      </c>
      <c r="GO1534">
        <f t="shared" si="1151"/>
        <v>0</v>
      </c>
      <c r="GP1534">
        <f t="shared" si="1152"/>
        <v>0</v>
      </c>
      <c r="GR1534">
        <v>0</v>
      </c>
      <c r="GS1534">
        <v>3</v>
      </c>
      <c r="GT1534">
        <v>0</v>
      </c>
      <c r="GU1534" t="s">
        <v>3</v>
      </c>
      <c r="GV1534">
        <f t="shared" si="1153"/>
        <v>0</v>
      </c>
      <c r="GW1534">
        <v>1</v>
      </c>
      <c r="GX1534">
        <f t="shared" si="1154"/>
        <v>0</v>
      </c>
      <c r="HA1534">
        <v>0</v>
      </c>
      <c r="HB1534">
        <v>0</v>
      </c>
      <c r="HC1534">
        <f t="shared" si="1155"/>
        <v>0</v>
      </c>
      <c r="HE1534" t="s">
        <v>3</v>
      </c>
      <c r="HF1534" t="s">
        <v>3</v>
      </c>
      <c r="IK1534">
        <v>0</v>
      </c>
    </row>
    <row r="1535" spans="1:245">
      <c r="A1535">
        <v>18</v>
      </c>
      <c r="B1535">
        <v>0</v>
      </c>
      <c r="C1535">
        <v>1599</v>
      </c>
      <c r="E1535" t="s">
        <v>285</v>
      </c>
      <c r="F1535" t="s">
        <v>27</v>
      </c>
      <c r="G1535" t="s">
        <v>28</v>
      </c>
      <c r="H1535" t="s">
        <v>29</v>
      </c>
      <c r="I1535">
        <f>I1534*J1535</f>
        <v>0.21</v>
      </c>
      <c r="J1535">
        <v>10.5</v>
      </c>
      <c r="O1535">
        <f t="shared" si="1116"/>
        <v>0</v>
      </c>
      <c r="P1535">
        <f t="shared" si="1117"/>
        <v>0</v>
      </c>
      <c r="Q1535">
        <f t="shared" si="1118"/>
        <v>0</v>
      </c>
      <c r="R1535">
        <f t="shared" si="1119"/>
        <v>0</v>
      </c>
      <c r="S1535">
        <f t="shared" si="1120"/>
        <v>0</v>
      </c>
      <c r="T1535">
        <f t="shared" si="1121"/>
        <v>0</v>
      </c>
      <c r="U1535">
        <f t="shared" si="1122"/>
        <v>0</v>
      </c>
      <c r="V1535">
        <f t="shared" si="1123"/>
        <v>0</v>
      </c>
      <c r="W1535">
        <f t="shared" si="1124"/>
        <v>0</v>
      </c>
      <c r="X1535">
        <f t="shared" si="1125"/>
        <v>0</v>
      </c>
      <c r="Y1535">
        <f t="shared" si="1126"/>
        <v>0</v>
      </c>
      <c r="AA1535">
        <v>35806607</v>
      </c>
      <c r="AB1535">
        <f t="shared" si="1127"/>
        <v>0</v>
      </c>
      <c r="AC1535">
        <f t="shared" si="1128"/>
        <v>0</v>
      </c>
      <c r="AD1535">
        <f t="shared" si="1129"/>
        <v>0</v>
      </c>
      <c r="AE1535">
        <f t="shared" si="1130"/>
        <v>0</v>
      </c>
      <c r="AF1535">
        <f t="shared" si="1131"/>
        <v>0</v>
      </c>
      <c r="AG1535">
        <f t="shared" si="1132"/>
        <v>0</v>
      </c>
      <c r="AH1535">
        <f t="shared" si="1133"/>
        <v>0</v>
      </c>
      <c r="AI1535">
        <f t="shared" si="1134"/>
        <v>0</v>
      </c>
      <c r="AJ1535">
        <f t="shared" si="1135"/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1</v>
      </c>
      <c r="AW1535">
        <v>1</v>
      </c>
      <c r="AZ1535">
        <v>1</v>
      </c>
      <c r="BA1535">
        <v>1</v>
      </c>
      <c r="BB1535">
        <v>1</v>
      </c>
      <c r="BC1535">
        <v>1</v>
      </c>
      <c r="BD1535" t="s">
        <v>3</v>
      </c>
      <c r="BE1535" t="s">
        <v>3</v>
      </c>
      <c r="BF1535" t="s">
        <v>3</v>
      </c>
      <c r="BG1535" t="s">
        <v>3</v>
      </c>
      <c r="BH1535">
        <v>3</v>
      </c>
      <c r="BI1535">
        <v>2</v>
      </c>
      <c r="BJ1535" t="s">
        <v>30</v>
      </c>
      <c r="BM1535">
        <v>500002</v>
      </c>
      <c r="BN1535">
        <v>0</v>
      </c>
      <c r="BO1535" t="s">
        <v>3</v>
      </c>
      <c r="BP1535">
        <v>0</v>
      </c>
      <c r="BQ1535">
        <v>12</v>
      </c>
      <c r="BR1535">
        <v>0</v>
      </c>
      <c r="BS1535">
        <v>1</v>
      </c>
      <c r="BT1535">
        <v>1</v>
      </c>
      <c r="BU1535">
        <v>1</v>
      </c>
      <c r="BV1535">
        <v>1</v>
      </c>
      <c r="BW1535">
        <v>1</v>
      </c>
      <c r="BX1535">
        <v>1</v>
      </c>
      <c r="BY1535" t="s">
        <v>3</v>
      </c>
      <c r="BZ1535">
        <v>0</v>
      </c>
      <c r="CA1535">
        <v>0</v>
      </c>
      <c r="CE1535">
        <v>0</v>
      </c>
      <c r="CF1535">
        <v>0</v>
      </c>
      <c r="CG1535">
        <v>0</v>
      </c>
      <c r="CM1535">
        <v>0</v>
      </c>
      <c r="CN1535" t="s">
        <v>3</v>
      </c>
      <c r="CO1535">
        <v>0</v>
      </c>
      <c r="CP1535">
        <f t="shared" si="1136"/>
        <v>0</v>
      </c>
      <c r="CQ1535">
        <f t="shared" si="1137"/>
        <v>0</v>
      </c>
      <c r="CR1535">
        <f t="shared" si="1138"/>
        <v>0</v>
      </c>
      <c r="CS1535">
        <f t="shared" si="1139"/>
        <v>0</v>
      </c>
      <c r="CT1535">
        <f t="shared" si="1140"/>
        <v>0</v>
      </c>
      <c r="CU1535">
        <f t="shared" si="1141"/>
        <v>0</v>
      </c>
      <c r="CV1535">
        <f t="shared" si="1142"/>
        <v>0</v>
      </c>
      <c r="CW1535">
        <f t="shared" si="1143"/>
        <v>0</v>
      </c>
      <c r="CX1535">
        <f t="shared" si="1144"/>
        <v>0</v>
      </c>
      <c r="CY1535">
        <f t="shared" si="1145"/>
        <v>0</v>
      </c>
      <c r="CZ1535">
        <f t="shared" si="1146"/>
        <v>0</v>
      </c>
      <c r="DC1535" t="s">
        <v>3</v>
      </c>
      <c r="DD1535" t="s">
        <v>3</v>
      </c>
      <c r="DE1535" t="s">
        <v>3</v>
      </c>
      <c r="DF1535" t="s">
        <v>3</v>
      </c>
      <c r="DG1535" t="s">
        <v>3</v>
      </c>
      <c r="DH1535" t="s">
        <v>3</v>
      </c>
      <c r="DI1535" t="s">
        <v>3</v>
      </c>
      <c r="DJ1535" t="s">
        <v>3</v>
      </c>
      <c r="DK1535" t="s">
        <v>3</v>
      </c>
      <c r="DL1535" t="s">
        <v>3</v>
      </c>
      <c r="DM1535" t="s">
        <v>3</v>
      </c>
      <c r="DN1535">
        <v>0</v>
      </c>
      <c r="DO1535">
        <v>0</v>
      </c>
      <c r="DP1535">
        <v>1</v>
      </c>
      <c r="DQ1535">
        <v>1</v>
      </c>
      <c r="DU1535">
        <v>1009</v>
      </c>
      <c r="DV1535" t="s">
        <v>29</v>
      </c>
      <c r="DW1535" t="s">
        <v>29</v>
      </c>
      <c r="DX1535">
        <v>1000</v>
      </c>
      <c r="DZ1535" t="s">
        <v>3</v>
      </c>
      <c r="EA1535" t="s">
        <v>3</v>
      </c>
      <c r="EB1535" t="s">
        <v>3</v>
      </c>
      <c r="EC1535" t="s">
        <v>3</v>
      </c>
      <c r="EE1535">
        <v>29085444</v>
      </c>
      <c r="EF1535">
        <v>12</v>
      </c>
      <c r="EG1535" t="s">
        <v>31</v>
      </c>
      <c r="EH1535">
        <v>0</v>
      </c>
      <c r="EI1535" t="s">
        <v>3</v>
      </c>
      <c r="EJ1535">
        <v>2</v>
      </c>
      <c r="EK1535">
        <v>500002</v>
      </c>
      <c r="EL1535" t="s">
        <v>32</v>
      </c>
      <c r="EM1535" t="s">
        <v>33</v>
      </c>
      <c r="EO1535" t="s">
        <v>3</v>
      </c>
      <c r="EQ1535">
        <v>0</v>
      </c>
      <c r="ER1535">
        <v>0</v>
      </c>
      <c r="ES1535">
        <v>0</v>
      </c>
      <c r="ET1535">
        <v>0</v>
      </c>
      <c r="EU1535">
        <v>0</v>
      </c>
      <c r="EV1535">
        <v>0</v>
      </c>
      <c r="EW1535">
        <v>0</v>
      </c>
      <c r="EX1535">
        <v>0</v>
      </c>
      <c r="FQ1535">
        <v>0</v>
      </c>
      <c r="FR1535">
        <f t="shared" si="1147"/>
        <v>0</v>
      </c>
      <c r="FS1535">
        <v>0</v>
      </c>
      <c r="FX1535">
        <v>0</v>
      </c>
      <c r="FY1535">
        <v>0</v>
      </c>
      <c r="GA1535" t="s">
        <v>3</v>
      </c>
      <c r="GD1535">
        <v>1</v>
      </c>
      <c r="GF1535">
        <v>-304821490</v>
      </c>
      <c r="GG1535">
        <v>2</v>
      </c>
      <c r="GH1535">
        <v>1</v>
      </c>
      <c r="GI1535">
        <v>-2</v>
      </c>
      <c r="GJ1535">
        <v>0</v>
      </c>
      <c r="GK1535">
        <v>0</v>
      </c>
      <c r="GL1535">
        <f t="shared" si="1148"/>
        <v>0</v>
      </c>
      <c r="GM1535">
        <f t="shared" si="1149"/>
        <v>0</v>
      </c>
      <c r="GN1535">
        <f t="shared" si="1150"/>
        <v>0</v>
      </c>
      <c r="GO1535">
        <f t="shared" si="1151"/>
        <v>0</v>
      </c>
      <c r="GP1535">
        <f t="shared" si="1152"/>
        <v>0</v>
      </c>
      <c r="GR1535">
        <v>0</v>
      </c>
      <c r="GS1535">
        <v>3</v>
      </c>
      <c r="GT1535">
        <v>0</v>
      </c>
      <c r="GU1535" t="s">
        <v>3</v>
      </c>
      <c r="GV1535">
        <f t="shared" si="1153"/>
        <v>0</v>
      </c>
      <c r="GW1535">
        <v>1</v>
      </c>
      <c r="GX1535">
        <f t="shared" si="1154"/>
        <v>0</v>
      </c>
      <c r="HA1535">
        <v>0</v>
      </c>
      <c r="HB1535">
        <v>0</v>
      </c>
      <c r="HC1535">
        <f t="shared" si="1155"/>
        <v>0</v>
      </c>
      <c r="HE1535" t="s">
        <v>3</v>
      </c>
      <c r="HF1535" t="s">
        <v>3</v>
      </c>
      <c r="IK1535">
        <v>0</v>
      </c>
    </row>
    <row r="1537" spans="1:206">
      <c r="A1537" s="2">
        <v>51</v>
      </c>
      <c r="B1537" s="2">
        <f>B1521</f>
        <v>0</v>
      </c>
      <c r="C1537" s="2">
        <f>A1521</f>
        <v>5</v>
      </c>
      <c r="D1537" s="2">
        <f>ROW(A1521)</f>
        <v>1521</v>
      </c>
      <c r="E1537" s="2"/>
      <c r="F1537" s="2" t="str">
        <f>IF(F1521&lt;&gt;"",F1521,"")</f>
        <v>Новый подраздел</v>
      </c>
      <c r="G1537" s="2" t="str">
        <f>IF(G1521&lt;&gt;"",G1521,"")</f>
        <v>демонтаж</v>
      </c>
      <c r="H1537" s="2">
        <v>0</v>
      </c>
      <c r="I1537" s="2"/>
      <c r="J1537" s="2"/>
      <c r="K1537" s="2"/>
      <c r="L1537" s="2"/>
      <c r="M1537" s="2"/>
      <c r="N1537" s="2"/>
      <c r="O1537" s="2">
        <f t="shared" ref="O1537:T1537" si="1156">ROUND(AB1537,2)</f>
        <v>3266.95</v>
      </c>
      <c r="P1537" s="2">
        <f t="shared" si="1156"/>
        <v>0</v>
      </c>
      <c r="Q1537" s="2">
        <f t="shared" si="1156"/>
        <v>62.33</v>
      </c>
      <c r="R1537" s="2">
        <f t="shared" si="1156"/>
        <v>44.56</v>
      </c>
      <c r="S1537" s="2">
        <f t="shared" si="1156"/>
        <v>3204.62</v>
      </c>
      <c r="T1537" s="2">
        <f t="shared" si="1156"/>
        <v>0</v>
      </c>
      <c r="U1537" s="2">
        <f>AH1537</f>
        <v>12.271056</v>
      </c>
      <c r="V1537" s="2">
        <f>AI1537</f>
        <v>0.11953000000000003</v>
      </c>
      <c r="W1537" s="2">
        <f>ROUND(AJ1537,2)</f>
        <v>0</v>
      </c>
      <c r="X1537" s="2">
        <f>ROUND(AK1537,2)</f>
        <v>2255.3000000000002</v>
      </c>
      <c r="Y1537" s="2">
        <f>ROUND(AL1537,2)</f>
        <v>1702.2</v>
      </c>
      <c r="Z1537" s="2"/>
      <c r="AA1537" s="2"/>
      <c r="AB1537" s="2">
        <f>ROUND(SUMIF(AA1525:AA1535,"=35806607",O1525:O1535),2)</f>
        <v>3266.95</v>
      </c>
      <c r="AC1537" s="2">
        <f>ROUND(SUMIF(AA1525:AA1535,"=35806607",P1525:P1535),2)</f>
        <v>0</v>
      </c>
      <c r="AD1537" s="2">
        <f>ROUND(SUMIF(AA1525:AA1535,"=35806607",Q1525:Q1535),2)</f>
        <v>62.33</v>
      </c>
      <c r="AE1537" s="2">
        <f>ROUND(SUMIF(AA1525:AA1535,"=35806607",R1525:R1535),2)</f>
        <v>44.56</v>
      </c>
      <c r="AF1537" s="2">
        <f>ROUND(SUMIF(AA1525:AA1535,"=35806607",S1525:S1535),2)</f>
        <v>3204.62</v>
      </c>
      <c r="AG1537" s="2">
        <f>ROUND(SUMIF(AA1525:AA1535,"=35806607",T1525:T1535),2)</f>
        <v>0</v>
      </c>
      <c r="AH1537" s="2">
        <f>SUMIF(AA1525:AA1535,"=35806607",U1525:U1535)</f>
        <v>12.271056</v>
      </c>
      <c r="AI1537" s="2">
        <f>SUMIF(AA1525:AA1535,"=35806607",V1525:V1535)</f>
        <v>0.11953000000000003</v>
      </c>
      <c r="AJ1537" s="2">
        <f>ROUND(SUMIF(AA1525:AA1535,"=35806607",W1525:W1535),2)</f>
        <v>0</v>
      </c>
      <c r="AK1537" s="2">
        <f>ROUND(SUMIF(AA1525:AA1535,"=35806607",X1525:X1535),2)</f>
        <v>2255.3000000000002</v>
      </c>
      <c r="AL1537" s="2">
        <f>ROUND(SUMIF(AA1525:AA1535,"=35806607",Y1525:Y1535),2)</f>
        <v>1702.2</v>
      </c>
      <c r="AM1537" s="2"/>
      <c r="AN1537" s="2"/>
      <c r="AO1537" s="2">
        <f t="shared" ref="AO1537:BD1537" si="1157">ROUND(BX1537,2)</f>
        <v>0</v>
      </c>
      <c r="AP1537" s="2">
        <f t="shared" si="1157"/>
        <v>0</v>
      </c>
      <c r="AQ1537" s="2">
        <f t="shared" si="1157"/>
        <v>0</v>
      </c>
      <c r="AR1537" s="2">
        <f t="shared" si="1157"/>
        <v>7224.45</v>
      </c>
      <c r="AS1537" s="2">
        <f t="shared" si="1157"/>
        <v>7224.45</v>
      </c>
      <c r="AT1537" s="2">
        <f t="shared" si="1157"/>
        <v>0</v>
      </c>
      <c r="AU1537" s="2">
        <f t="shared" si="1157"/>
        <v>0</v>
      </c>
      <c r="AV1537" s="2">
        <f t="shared" si="1157"/>
        <v>0</v>
      </c>
      <c r="AW1537" s="2">
        <f t="shared" si="1157"/>
        <v>0</v>
      </c>
      <c r="AX1537" s="2">
        <f t="shared" si="1157"/>
        <v>0</v>
      </c>
      <c r="AY1537" s="2">
        <f t="shared" si="1157"/>
        <v>0</v>
      </c>
      <c r="AZ1537" s="2">
        <f t="shared" si="1157"/>
        <v>0</v>
      </c>
      <c r="BA1537" s="2">
        <f t="shared" si="1157"/>
        <v>0</v>
      </c>
      <c r="BB1537" s="2">
        <f t="shared" si="1157"/>
        <v>0</v>
      </c>
      <c r="BC1537" s="2">
        <f t="shared" si="1157"/>
        <v>0</v>
      </c>
      <c r="BD1537" s="2">
        <f t="shared" si="1157"/>
        <v>0</v>
      </c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>
        <f>ROUND(SUMIF(AA1525:AA1535,"=35806607",FQ1525:FQ1535),2)</f>
        <v>0</v>
      </c>
      <c r="BY1537" s="2">
        <f>ROUND(SUMIF(AA1525:AA1535,"=35806607",FR1525:FR1535),2)</f>
        <v>0</v>
      </c>
      <c r="BZ1537" s="2">
        <f>ROUND(SUMIF(AA1525:AA1535,"=35806607",GL1525:GL1535),2)</f>
        <v>0</v>
      </c>
      <c r="CA1537" s="2">
        <f>ROUND(SUMIF(AA1525:AA1535,"=35806607",GM1525:GM1535),2)</f>
        <v>7224.45</v>
      </c>
      <c r="CB1537" s="2">
        <f>ROUND(SUMIF(AA1525:AA1535,"=35806607",GN1525:GN1535),2)</f>
        <v>7224.45</v>
      </c>
      <c r="CC1537" s="2">
        <f>ROUND(SUMIF(AA1525:AA1535,"=35806607",GO1525:GO1535),2)</f>
        <v>0</v>
      </c>
      <c r="CD1537" s="2">
        <f>ROUND(SUMIF(AA1525:AA1535,"=35806607",GP1525:GP1535),2)</f>
        <v>0</v>
      </c>
      <c r="CE1537" s="2">
        <f>AC1537-BX1537</f>
        <v>0</v>
      </c>
      <c r="CF1537" s="2">
        <f>AC1537-BY1537</f>
        <v>0</v>
      </c>
      <c r="CG1537" s="2">
        <f>BX1537-BZ1537</f>
        <v>0</v>
      </c>
      <c r="CH1537" s="2">
        <f>AC1537-BX1537-BY1537+BZ1537</f>
        <v>0</v>
      </c>
      <c r="CI1537" s="2">
        <f>BY1537-BZ1537</f>
        <v>0</v>
      </c>
      <c r="CJ1537" s="2">
        <f>ROUND(SUMIF(AA1525:AA1535,"=35806607",GX1525:GX1535),2)</f>
        <v>0</v>
      </c>
      <c r="CK1537" s="2">
        <f>ROUND(SUMIF(AA1525:AA1535,"=35806607",GY1525:GY1535),2)</f>
        <v>0</v>
      </c>
      <c r="CL1537" s="2">
        <f>ROUND(SUMIF(AA1525:AA1535,"=35806607",GZ1525:GZ1535),2)</f>
        <v>0</v>
      </c>
      <c r="CM1537" s="2">
        <f>ROUND(SUMIF(AA1525:AA1535,"=35806607",HD1525:HD1535),2)</f>
        <v>0</v>
      </c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>
        <v>0</v>
      </c>
    </row>
    <row r="1539" spans="1:206">
      <c r="A1539" s="4">
        <v>50</v>
      </c>
      <c r="B1539" s="4">
        <v>0</v>
      </c>
      <c r="C1539" s="4">
        <v>0</v>
      </c>
      <c r="D1539" s="4">
        <v>1</v>
      </c>
      <c r="E1539" s="4">
        <v>201</v>
      </c>
      <c r="F1539" s="4">
        <f>ROUND(Source!O1537,O1539)</f>
        <v>3266.95</v>
      </c>
      <c r="G1539" s="4" t="s">
        <v>81</v>
      </c>
      <c r="H1539" s="4" t="s">
        <v>82</v>
      </c>
      <c r="I1539" s="4"/>
      <c r="J1539" s="4"/>
      <c r="K1539" s="4">
        <v>201</v>
      </c>
      <c r="L1539" s="4">
        <v>1</v>
      </c>
      <c r="M1539" s="4">
        <v>3</v>
      </c>
      <c r="N1539" s="4" t="s">
        <v>3</v>
      </c>
      <c r="O1539" s="4">
        <v>2</v>
      </c>
      <c r="P1539" s="4"/>
      <c r="Q1539" s="4"/>
      <c r="R1539" s="4"/>
      <c r="S1539" s="4"/>
      <c r="T1539" s="4"/>
      <c r="U1539" s="4"/>
      <c r="V1539" s="4"/>
      <c r="W1539" s="4"/>
    </row>
    <row r="1540" spans="1:206">
      <c r="A1540" s="4">
        <v>50</v>
      </c>
      <c r="B1540" s="4">
        <v>0</v>
      </c>
      <c r="C1540" s="4">
        <v>0</v>
      </c>
      <c r="D1540" s="4">
        <v>1</v>
      </c>
      <c r="E1540" s="4">
        <v>202</v>
      </c>
      <c r="F1540" s="4">
        <f>ROUND(Source!P1537,O1540)</f>
        <v>0</v>
      </c>
      <c r="G1540" s="4" t="s">
        <v>83</v>
      </c>
      <c r="H1540" s="4" t="s">
        <v>84</v>
      </c>
      <c r="I1540" s="4"/>
      <c r="J1540" s="4"/>
      <c r="K1540" s="4">
        <v>202</v>
      </c>
      <c r="L1540" s="4">
        <v>2</v>
      </c>
      <c r="M1540" s="4">
        <v>3</v>
      </c>
      <c r="N1540" s="4" t="s">
        <v>3</v>
      </c>
      <c r="O1540" s="4">
        <v>2</v>
      </c>
      <c r="P1540" s="4"/>
      <c r="Q1540" s="4"/>
      <c r="R1540" s="4"/>
      <c r="S1540" s="4"/>
      <c r="T1540" s="4"/>
      <c r="U1540" s="4"/>
      <c r="V1540" s="4"/>
      <c r="W1540" s="4"/>
    </row>
    <row r="1541" spans="1:206">
      <c r="A1541" s="4">
        <v>50</v>
      </c>
      <c r="B1541" s="4">
        <v>0</v>
      </c>
      <c r="C1541" s="4">
        <v>0</v>
      </c>
      <c r="D1541" s="4">
        <v>1</v>
      </c>
      <c r="E1541" s="4">
        <v>222</v>
      </c>
      <c r="F1541" s="4">
        <f>ROUND(Source!AO1537,O1541)</f>
        <v>0</v>
      </c>
      <c r="G1541" s="4" t="s">
        <v>85</v>
      </c>
      <c r="H1541" s="4" t="s">
        <v>86</v>
      </c>
      <c r="I1541" s="4"/>
      <c r="J1541" s="4"/>
      <c r="K1541" s="4">
        <v>222</v>
      </c>
      <c r="L1541" s="4">
        <v>3</v>
      </c>
      <c r="M1541" s="4">
        <v>3</v>
      </c>
      <c r="N1541" s="4" t="s">
        <v>3</v>
      </c>
      <c r="O1541" s="4">
        <v>2</v>
      </c>
      <c r="P1541" s="4"/>
      <c r="Q1541" s="4"/>
      <c r="R1541" s="4"/>
      <c r="S1541" s="4"/>
      <c r="T1541" s="4"/>
      <c r="U1541" s="4"/>
      <c r="V1541" s="4"/>
      <c r="W1541" s="4"/>
    </row>
    <row r="1542" spans="1:206">
      <c r="A1542" s="4">
        <v>50</v>
      </c>
      <c r="B1542" s="4">
        <v>0</v>
      </c>
      <c r="C1542" s="4">
        <v>0</v>
      </c>
      <c r="D1542" s="4">
        <v>1</v>
      </c>
      <c r="E1542" s="4">
        <v>225</v>
      </c>
      <c r="F1542" s="4">
        <f>ROUND(Source!AV1537,O1542)</f>
        <v>0</v>
      </c>
      <c r="G1542" s="4" t="s">
        <v>87</v>
      </c>
      <c r="H1542" s="4" t="s">
        <v>88</v>
      </c>
      <c r="I1542" s="4"/>
      <c r="J1542" s="4"/>
      <c r="K1542" s="4">
        <v>225</v>
      </c>
      <c r="L1542" s="4">
        <v>4</v>
      </c>
      <c r="M1542" s="4">
        <v>3</v>
      </c>
      <c r="N1542" s="4" t="s">
        <v>3</v>
      </c>
      <c r="O1542" s="4">
        <v>2</v>
      </c>
      <c r="P1542" s="4"/>
      <c r="Q1542" s="4"/>
      <c r="R1542" s="4"/>
      <c r="S1542" s="4"/>
      <c r="T1542" s="4"/>
      <c r="U1542" s="4"/>
      <c r="V1542" s="4"/>
      <c r="W1542" s="4"/>
    </row>
    <row r="1543" spans="1:206">
      <c r="A1543" s="4">
        <v>50</v>
      </c>
      <c r="B1543" s="4">
        <v>0</v>
      </c>
      <c r="C1543" s="4">
        <v>0</v>
      </c>
      <c r="D1543" s="4">
        <v>1</v>
      </c>
      <c r="E1543" s="4">
        <v>226</v>
      </c>
      <c r="F1543" s="4">
        <f>ROUND(Source!AW1537,O1543)</f>
        <v>0</v>
      </c>
      <c r="G1543" s="4" t="s">
        <v>89</v>
      </c>
      <c r="H1543" s="4" t="s">
        <v>90</v>
      </c>
      <c r="I1543" s="4"/>
      <c r="J1543" s="4"/>
      <c r="K1543" s="4">
        <v>226</v>
      </c>
      <c r="L1543" s="4">
        <v>5</v>
      </c>
      <c r="M1543" s="4">
        <v>3</v>
      </c>
      <c r="N1543" s="4" t="s">
        <v>3</v>
      </c>
      <c r="O1543" s="4">
        <v>2</v>
      </c>
      <c r="P1543" s="4"/>
      <c r="Q1543" s="4"/>
      <c r="R1543" s="4"/>
      <c r="S1543" s="4"/>
      <c r="T1543" s="4"/>
      <c r="U1543" s="4"/>
      <c r="V1543" s="4"/>
      <c r="W1543" s="4"/>
    </row>
    <row r="1544" spans="1:206">
      <c r="A1544" s="4">
        <v>50</v>
      </c>
      <c r="B1544" s="4">
        <v>0</v>
      </c>
      <c r="C1544" s="4">
        <v>0</v>
      </c>
      <c r="D1544" s="4">
        <v>1</v>
      </c>
      <c r="E1544" s="4">
        <v>227</v>
      </c>
      <c r="F1544" s="4">
        <f>ROUND(Source!AX1537,O1544)</f>
        <v>0</v>
      </c>
      <c r="G1544" s="4" t="s">
        <v>91</v>
      </c>
      <c r="H1544" s="4" t="s">
        <v>92</v>
      </c>
      <c r="I1544" s="4"/>
      <c r="J1544" s="4"/>
      <c r="K1544" s="4">
        <v>227</v>
      </c>
      <c r="L1544" s="4">
        <v>6</v>
      </c>
      <c r="M1544" s="4">
        <v>3</v>
      </c>
      <c r="N1544" s="4" t="s">
        <v>3</v>
      </c>
      <c r="O1544" s="4">
        <v>2</v>
      </c>
      <c r="P1544" s="4"/>
      <c r="Q1544" s="4"/>
      <c r="R1544" s="4"/>
      <c r="S1544" s="4"/>
      <c r="T1544" s="4"/>
      <c r="U1544" s="4"/>
      <c r="V1544" s="4"/>
      <c r="W1544" s="4"/>
    </row>
    <row r="1545" spans="1:206">
      <c r="A1545" s="4">
        <v>50</v>
      </c>
      <c r="B1545" s="4">
        <v>0</v>
      </c>
      <c r="C1545" s="4">
        <v>0</v>
      </c>
      <c r="D1545" s="4">
        <v>1</v>
      </c>
      <c r="E1545" s="4">
        <v>228</v>
      </c>
      <c r="F1545" s="4">
        <f>ROUND(Source!AY1537,O1545)</f>
        <v>0</v>
      </c>
      <c r="G1545" s="4" t="s">
        <v>93</v>
      </c>
      <c r="H1545" s="4" t="s">
        <v>94</v>
      </c>
      <c r="I1545" s="4"/>
      <c r="J1545" s="4"/>
      <c r="K1545" s="4">
        <v>228</v>
      </c>
      <c r="L1545" s="4">
        <v>7</v>
      </c>
      <c r="M1545" s="4">
        <v>3</v>
      </c>
      <c r="N1545" s="4" t="s">
        <v>3</v>
      </c>
      <c r="O1545" s="4">
        <v>2</v>
      </c>
      <c r="P1545" s="4"/>
      <c r="Q1545" s="4"/>
      <c r="R1545" s="4"/>
      <c r="S1545" s="4"/>
      <c r="T1545" s="4"/>
      <c r="U1545" s="4"/>
      <c r="V1545" s="4"/>
      <c r="W1545" s="4"/>
    </row>
    <row r="1546" spans="1:206">
      <c r="A1546" s="4">
        <v>50</v>
      </c>
      <c r="B1546" s="4">
        <v>0</v>
      </c>
      <c r="C1546" s="4">
        <v>0</v>
      </c>
      <c r="D1546" s="4">
        <v>1</v>
      </c>
      <c r="E1546" s="4">
        <v>216</v>
      </c>
      <c r="F1546" s="4">
        <f>ROUND(Source!AP1537,O1546)</f>
        <v>0</v>
      </c>
      <c r="G1546" s="4" t="s">
        <v>95</v>
      </c>
      <c r="H1546" s="4" t="s">
        <v>96</v>
      </c>
      <c r="I1546" s="4"/>
      <c r="J1546" s="4"/>
      <c r="K1546" s="4">
        <v>216</v>
      </c>
      <c r="L1546" s="4">
        <v>8</v>
      </c>
      <c r="M1546" s="4">
        <v>3</v>
      </c>
      <c r="N1546" s="4" t="s">
        <v>3</v>
      </c>
      <c r="O1546" s="4">
        <v>2</v>
      </c>
      <c r="P1546" s="4"/>
      <c r="Q1546" s="4"/>
      <c r="R1546" s="4"/>
      <c r="S1546" s="4"/>
      <c r="T1546" s="4"/>
      <c r="U1546" s="4"/>
      <c r="V1546" s="4"/>
      <c r="W1546" s="4"/>
    </row>
    <row r="1547" spans="1:206">
      <c r="A1547" s="4">
        <v>50</v>
      </c>
      <c r="B1547" s="4">
        <v>0</v>
      </c>
      <c r="C1547" s="4">
        <v>0</v>
      </c>
      <c r="D1547" s="4">
        <v>1</v>
      </c>
      <c r="E1547" s="4">
        <v>223</v>
      </c>
      <c r="F1547" s="4">
        <f>ROUND(Source!AQ1537,O1547)</f>
        <v>0</v>
      </c>
      <c r="G1547" s="4" t="s">
        <v>97</v>
      </c>
      <c r="H1547" s="4" t="s">
        <v>98</v>
      </c>
      <c r="I1547" s="4"/>
      <c r="J1547" s="4"/>
      <c r="K1547" s="4">
        <v>223</v>
      </c>
      <c r="L1547" s="4">
        <v>9</v>
      </c>
      <c r="M1547" s="4">
        <v>3</v>
      </c>
      <c r="N1547" s="4" t="s">
        <v>3</v>
      </c>
      <c r="O1547" s="4">
        <v>2</v>
      </c>
      <c r="P1547" s="4"/>
      <c r="Q1547" s="4"/>
      <c r="R1547" s="4"/>
      <c r="S1547" s="4"/>
      <c r="T1547" s="4"/>
      <c r="U1547" s="4"/>
      <c r="V1547" s="4"/>
      <c r="W1547" s="4"/>
    </row>
    <row r="1548" spans="1:206">
      <c r="A1548" s="4">
        <v>50</v>
      </c>
      <c r="B1548" s="4">
        <v>0</v>
      </c>
      <c r="C1548" s="4">
        <v>0</v>
      </c>
      <c r="D1548" s="4">
        <v>1</v>
      </c>
      <c r="E1548" s="4">
        <v>229</v>
      </c>
      <c r="F1548" s="4">
        <f>ROUND(Source!AZ1537,O1548)</f>
        <v>0</v>
      </c>
      <c r="G1548" s="4" t="s">
        <v>99</v>
      </c>
      <c r="H1548" s="4" t="s">
        <v>100</v>
      </c>
      <c r="I1548" s="4"/>
      <c r="J1548" s="4"/>
      <c r="K1548" s="4">
        <v>229</v>
      </c>
      <c r="L1548" s="4">
        <v>10</v>
      </c>
      <c r="M1548" s="4">
        <v>3</v>
      </c>
      <c r="N1548" s="4" t="s">
        <v>3</v>
      </c>
      <c r="O1548" s="4">
        <v>2</v>
      </c>
      <c r="P1548" s="4"/>
      <c r="Q1548" s="4"/>
      <c r="R1548" s="4"/>
      <c r="S1548" s="4"/>
      <c r="T1548" s="4"/>
      <c r="U1548" s="4"/>
      <c r="V1548" s="4"/>
      <c r="W1548" s="4"/>
    </row>
    <row r="1549" spans="1:206">
      <c r="A1549" s="4">
        <v>50</v>
      </c>
      <c r="B1549" s="4">
        <v>0</v>
      </c>
      <c r="C1549" s="4">
        <v>0</v>
      </c>
      <c r="D1549" s="4">
        <v>1</v>
      </c>
      <c r="E1549" s="4">
        <v>203</v>
      </c>
      <c r="F1549" s="4">
        <f>ROUND(Source!Q1537,O1549)</f>
        <v>62.33</v>
      </c>
      <c r="G1549" s="4" t="s">
        <v>101</v>
      </c>
      <c r="H1549" s="4" t="s">
        <v>102</v>
      </c>
      <c r="I1549" s="4"/>
      <c r="J1549" s="4"/>
      <c r="K1549" s="4">
        <v>203</v>
      </c>
      <c r="L1549" s="4">
        <v>11</v>
      </c>
      <c r="M1549" s="4">
        <v>3</v>
      </c>
      <c r="N1549" s="4" t="s">
        <v>3</v>
      </c>
      <c r="O1549" s="4">
        <v>2</v>
      </c>
      <c r="P1549" s="4"/>
      <c r="Q1549" s="4"/>
      <c r="R1549" s="4"/>
      <c r="S1549" s="4"/>
      <c r="T1549" s="4"/>
      <c r="U1549" s="4"/>
      <c r="V1549" s="4"/>
      <c r="W1549" s="4"/>
    </row>
    <row r="1550" spans="1:206">
      <c r="A1550" s="4">
        <v>50</v>
      </c>
      <c r="B1550" s="4">
        <v>0</v>
      </c>
      <c r="C1550" s="4">
        <v>0</v>
      </c>
      <c r="D1550" s="4">
        <v>1</v>
      </c>
      <c r="E1550" s="4">
        <v>231</v>
      </c>
      <c r="F1550" s="4">
        <f>ROUND(Source!BB1537,O1550)</f>
        <v>0</v>
      </c>
      <c r="G1550" s="4" t="s">
        <v>103</v>
      </c>
      <c r="H1550" s="4" t="s">
        <v>104</v>
      </c>
      <c r="I1550" s="4"/>
      <c r="J1550" s="4"/>
      <c r="K1550" s="4">
        <v>231</v>
      </c>
      <c r="L1550" s="4">
        <v>12</v>
      </c>
      <c r="M1550" s="4">
        <v>3</v>
      </c>
      <c r="N1550" s="4" t="s">
        <v>3</v>
      </c>
      <c r="O1550" s="4">
        <v>2</v>
      </c>
      <c r="P1550" s="4"/>
      <c r="Q1550" s="4"/>
      <c r="R1550" s="4"/>
      <c r="S1550" s="4"/>
      <c r="T1550" s="4"/>
      <c r="U1550" s="4"/>
      <c r="V1550" s="4"/>
      <c r="W1550" s="4"/>
    </row>
    <row r="1551" spans="1:206">
      <c r="A1551" s="4">
        <v>50</v>
      </c>
      <c r="B1551" s="4">
        <v>0</v>
      </c>
      <c r="C1551" s="4">
        <v>0</v>
      </c>
      <c r="D1551" s="4">
        <v>1</v>
      </c>
      <c r="E1551" s="4">
        <v>204</v>
      </c>
      <c r="F1551" s="4">
        <f>ROUND(Source!R1537,O1551)</f>
        <v>44.56</v>
      </c>
      <c r="G1551" s="4" t="s">
        <v>105</v>
      </c>
      <c r="H1551" s="4" t="s">
        <v>106</v>
      </c>
      <c r="I1551" s="4"/>
      <c r="J1551" s="4"/>
      <c r="K1551" s="4">
        <v>204</v>
      </c>
      <c r="L1551" s="4">
        <v>13</v>
      </c>
      <c r="M1551" s="4">
        <v>3</v>
      </c>
      <c r="N1551" s="4" t="s">
        <v>3</v>
      </c>
      <c r="O1551" s="4">
        <v>2</v>
      </c>
      <c r="P1551" s="4"/>
      <c r="Q1551" s="4"/>
      <c r="R1551" s="4"/>
      <c r="S1551" s="4"/>
      <c r="T1551" s="4"/>
      <c r="U1551" s="4"/>
      <c r="V1551" s="4"/>
      <c r="W1551" s="4"/>
    </row>
    <row r="1552" spans="1:206">
      <c r="A1552" s="4">
        <v>50</v>
      </c>
      <c r="B1552" s="4">
        <v>0</v>
      </c>
      <c r="C1552" s="4">
        <v>0</v>
      </c>
      <c r="D1552" s="4">
        <v>1</v>
      </c>
      <c r="E1552" s="4">
        <v>205</v>
      </c>
      <c r="F1552" s="4">
        <f>ROUND(Source!S1537,O1552)</f>
        <v>3204.62</v>
      </c>
      <c r="G1552" s="4" t="s">
        <v>107</v>
      </c>
      <c r="H1552" s="4" t="s">
        <v>108</v>
      </c>
      <c r="I1552" s="4"/>
      <c r="J1552" s="4"/>
      <c r="K1552" s="4">
        <v>205</v>
      </c>
      <c r="L1552" s="4">
        <v>14</v>
      </c>
      <c r="M1552" s="4">
        <v>3</v>
      </c>
      <c r="N1552" s="4" t="s">
        <v>3</v>
      </c>
      <c r="O1552" s="4">
        <v>2</v>
      </c>
      <c r="P1552" s="4"/>
      <c r="Q1552" s="4"/>
      <c r="R1552" s="4"/>
      <c r="S1552" s="4"/>
      <c r="T1552" s="4"/>
      <c r="U1552" s="4"/>
      <c r="V1552" s="4"/>
      <c r="W1552" s="4"/>
    </row>
    <row r="1553" spans="1:23">
      <c r="A1553" s="4">
        <v>50</v>
      </c>
      <c r="B1553" s="4">
        <v>0</v>
      </c>
      <c r="C1553" s="4">
        <v>0</v>
      </c>
      <c r="D1553" s="4">
        <v>1</v>
      </c>
      <c r="E1553" s="4">
        <v>232</v>
      </c>
      <c r="F1553" s="4">
        <f>ROUND(Source!BC1537,O1553)</f>
        <v>0</v>
      </c>
      <c r="G1553" s="4" t="s">
        <v>109</v>
      </c>
      <c r="H1553" s="4" t="s">
        <v>110</v>
      </c>
      <c r="I1553" s="4"/>
      <c r="J1553" s="4"/>
      <c r="K1553" s="4">
        <v>232</v>
      </c>
      <c r="L1553" s="4">
        <v>15</v>
      </c>
      <c r="M1553" s="4">
        <v>3</v>
      </c>
      <c r="N1553" s="4" t="s">
        <v>3</v>
      </c>
      <c r="O1553" s="4">
        <v>2</v>
      </c>
      <c r="P1553" s="4"/>
      <c r="Q1553" s="4"/>
      <c r="R1553" s="4"/>
      <c r="S1553" s="4"/>
      <c r="T1553" s="4"/>
      <c r="U1553" s="4"/>
      <c r="V1553" s="4"/>
      <c r="W1553" s="4"/>
    </row>
    <row r="1554" spans="1:23">
      <c r="A1554" s="4">
        <v>50</v>
      </c>
      <c r="B1554" s="4">
        <v>0</v>
      </c>
      <c r="C1554" s="4">
        <v>0</v>
      </c>
      <c r="D1554" s="4">
        <v>1</v>
      </c>
      <c r="E1554" s="4">
        <v>214</v>
      </c>
      <c r="F1554" s="4">
        <f>ROUND(Source!AS1537,O1554)</f>
        <v>7224.45</v>
      </c>
      <c r="G1554" s="4" t="s">
        <v>111</v>
      </c>
      <c r="H1554" s="4" t="s">
        <v>112</v>
      </c>
      <c r="I1554" s="4"/>
      <c r="J1554" s="4"/>
      <c r="K1554" s="4">
        <v>214</v>
      </c>
      <c r="L1554" s="4">
        <v>16</v>
      </c>
      <c r="M1554" s="4">
        <v>3</v>
      </c>
      <c r="N1554" s="4" t="s">
        <v>3</v>
      </c>
      <c r="O1554" s="4">
        <v>2</v>
      </c>
      <c r="P1554" s="4"/>
      <c r="Q1554" s="4"/>
      <c r="R1554" s="4"/>
      <c r="S1554" s="4"/>
      <c r="T1554" s="4"/>
      <c r="U1554" s="4"/>
      <c r="V1554" s="4"/>
      <c r="W1554" s="4"/>
    </row>
    <row r="1555" spans="1:23">
      <c r="A1555" s="4">
        <v>50</v>
      </c>
      <c r="B1555" s="4">
        <v>0</v>
      </c>
      <c r="C1555" s="4">
        <v>0</v>
      </c>
      <c r="D1555" s="4">
        <v>1</v>
      </c>
      <c r="E1555" s="4">
        <v>215</v>
      </c>
      <c r="F1555" s="4">
        <f>ROUND(Source!AT1537,O1555)</f>
        <v>0</v>
      </c>
      <c r="G1555" s="4" t="s">
        <v>113</v>
      </c>
      <c r="H1555" s="4" t="s">
        <v>114</v>
      </c>
      <c r="I1555" s="4"/>
      <c r="J1555" s="4"/>
      <c r="K1555" s="4">
        <v>215</v>
      </c>
      <c r="L1555" s="4">
        <v>17</v>
      </c>
      <c r="M1555" s="4">
        <v>3</v>
      </c>
      <c r="N1555" s="4" t="s">
        <v>3</v>
      </c>
      <c r="O1555" s="4">
        <v>2</v>
      </c>
      <c r="P1555" s="4"/>
      <c r="Q1555" s="4"/>
      <c r="R1555" s="4"/>
      <c r="S1555" s="4"/>
      <c r="T1555" s="4"/>
      <c r="U1555" s="4"/>
      <c r="V1555" s="4"/>
      <c r="W1555" s="4"/>
    </row>
    <row r="1556" spans="1:23">
      <c r="A1556" s="4">
        <v>50</v>
      </c>
      <c r="B1556" s="4">
        <v>0</v>
      </c>
      <c r="C1556" s="4">
        <v>0</v>
      </c>
      <c r="D1556" s="4">
        <v>1</v>
      </c>
      <c r="E1556" s="4">
        <v>217</v>
      </c>
      <c r="F1556" s="4">
        <f>ROUND(Source!AU1537,O1556)</f>
        <v>0</v>
      </c>
      <c r="G1556" s="4" t="s">
        <v>115</v>
      </c>
      <c r="H1556" s="4" t="s">
        <v>116</v>
      </c>
      <c r="I1556" s="4"/>
      <c r="J1556" s="4"/>
      <c r="K1556" s="4">
        <v>217</v>
      </c>
      <c r="L1556" s="4">
        <v>18</v>
      </c>
      <c r="M1556" s="4">
        <v>3</v>
      </c>
      <c r="N1556" s="4" t="s">
        <v>3</v>
      </c>
      <c r="O1556" s="4">
        <v>2</v>
      </c>
      <c r="P1556" s="4"/>
      <c r="Q1556" s="4"/>
      <c r="R1556" s="4"/>
      <c r="S1556" s="4"/>
      <c r="T1556" s="4"/>
      <c r="U1556" s="4"/>
      <c r="V1556" s="4"/>
      <c r="W1556" s="4"/>
    </row>
    <row r="1557" spans="1:23">
      <c r="A1557" s="4">
        <v>50</v>
      </c>
      <c r="B1557" s="4">
        <v>0</v>
      </c>
      <c r="C1557" s="4">
        <v>0</v>
      </c>
      <c r="D1557" s="4">
        <v>1</v>
      </c>
      <c r="E1557" s="4">
        <v>230</v>
      </c>
      <c r="F1557" s="4">
        <f>ROUND(Source!BA1537,O1557)</f>
        <v>0</v>
      </c>
      <c r="G1557" s="4" t="s">
        <v>117</v>
      </c>
      <c r="H1557" s="4" t="s">
        <v>118</v>
      </c>
      <c r="I1557" s="4"/>
      <c r="J1557" s="4"/>
      <c r="K1557" s="4">
        <v>230</v>
      </c>
      <c r="L1557" s="4">
        <v>19</v>
      </c>
      <c r="M1557" s="4">
        <v>3</v>
      </c>
      <c r="N1557" s="4" t="s">
        <v>3</v>
      </c>
      <c r="O1557" s="4">
        <v>2</v>
      </c>
      <c r="P1557" s="4"/>
      <c r="Q1557" s="4"/>
      <c r="R1557" s="4"/>
      <c r="S1557" s="4"/>
      <c r="T1557" s="4"/>
      <c r="U1557" s="4"/>
      <c r="V1557" s="4"/>
      <c r="W1557" s="4"/>
    </row>
    <row r="1558" spans="1:23">
      <c r="A1558" s="4">
        <v>50</v>
      </c>
      <c r="B1558" s="4">
        <v>0</v>
      </c>
      <c r="C1558" s="4">
        <v>0</v>
      </c>
      <c r="D1558" s="4">
        <v>1</v>
      </c>
      <c r="E1558" s="4">
        <v>206</v>
      </c>
      <c r="F1558" s="4">
        <f>ROUND(Source!T1537,O1558)</f>
        <v>0</v>
      </c>
      <c r="G1558" s="4" t="s">
        <v>119</v>
      </c>
      <c r="H1558" s="4" t="s">
        <v>120</v>
      </c>
      <c r="I1558" s="4"/>
      <c r="J1558" s="4"/>
      <c r="K1558" s="4">
        <v>206</v>
      </c>
      <c r="L1558" s="4">
        <v>20</v>
      </c>
      <c r="M1558" s="4">
        <v>3</v>
      </c>
      <c r="N1558" s="4" t="s">
        <v>3</v>
      </c>
      <c r="O1558" s="4">
        <v>2</v>
      </c>
      <c r="P1558" s="4"/>
      <c r="Q1558" s="4"/>
      <c r="R1558" s="4"/>
      <c r="S1558" s="4"/>
      <c r="T1558" s="4"/>
      <c r="U1558" s="4"/>
      <c r="V1558" s="4"/>
      <c r="W1558" s="4"/>
    </row>
    <row r="1559" spans="1:23">
      <c r="A1559" s="4">
        <v>50</v>
      </c>
      <c r="B1559" s="4">
        <v>0</v>
      </c>
      <c r="C1559" s="4">
        <v>0</v>
      </c>
      <c r="D1559" s="4">
        <v>1</v>
      </c>
      <c r="E1559" s="4">
        <v>207</v>
      </c>
      <c r="F1559" s="4">
        <f>Source!U1537</f>
        <v>12.271056</v>
      </c>
      <c r="G1559" s="4" t="s">
        <v>121</v>
      </c>
      <c r="H1559" s="4" t="s">
        <v>122</v>
      </c>
      <c r="I1559" s="4"/>
      <c r="J1559" s="4"/>
      <c r="K1559" s="4">
        <v>207</v>
      </c>
      <c r="L1559" s="4">
        <v>21</v>
      </c>
      <c r="M1559" s="4">
        <v>3</v>
      </c>
      <c r="N1559" s="4" t="s">
        <v>3</v>
      </c>
      <c r="O1559" s="4">
        <v>-1</v>
      </c>
      <c r="P1559" s="4"/>
      <c r="Q1559" s="4"/>
      <c r="R1559" s="4"/>
      <c r="S1559" s="4"/>
      <c r="T1559" s="4"/>
      <c r="U1559" s="4"/>
      <c r="V1559" s="4"/>
      <c r="W1559" s="4"/>
    </row>
    <row r="1560" spans="1:23">
      <c r="A1560" s="4">
        <v>50</v>
      </c>
      <c r="B1560" s="4">
        <v>0</v>
      </c>
      <c r="C1560" s="4">
        <v>0</v>
      </c>
      <c r="D1560" s="4">
        <v>1</v>
      </c>
      <c r="E1560" s="4">
        <v>208</v>
      </c>
      <c r="F1560" s="4">
        <f>Source!V1537</f>
        <v>0.11953000000000003</v>
      </c>
      <c r="G1560" s="4" t="s">
        <v>123</v>
      </c>
      <c r="H1560" s="4" t="s">
        <v>124</v>
      </c>
      <c r="I1560" s="4"/>
      <c r="J1560" s="4"/>
      <c r="K1560" s="4">
        <v>208</v>
      </c>
      <c r="L1560" s="4">
        <v>22</v>
      </c>
      <c r="M1560" s="4">
        <v>3</v>
      </c>
      <c r="N1560" s="4" t="s">
        <v>3</v>
      </c>
      <c r="O1560" s="4">
        <v>-1</v>
      </c>
      <c r="P1560" s="4"/>
      <c r="Q1560" s="4"/>
      <c r="R1560" s="4"/>
      <c r="S1560" s="4"/>
      <c r="T1560" s="4"/>
      <c r="U1560" s="4"/>
      <c r="V1560" s="4"/>
      <c r="W1560" s="4"/>
    </row>
    <row r="1561" spans="1:23">
      <c r="A1561" s="4">
        <v>50</v>
      </c>
      <c r="B1561" s="4">
        <v>0</v>
      </c>
      <c r="C1561" s="4">
        <v>0</v>
      </c>
      <c r="D1561" s="4">
        <v>1</v>
      </c>
      <c r="E1561" s="4">
        <v>209</v>
      </c>
      <c r="F1561" s="4">
        <f>ROUND(Source!W1537,O1561)</f>
        <v>0</v>
      </c>
      <c r="G1561" s="4" t="s">
        <v>125</v>
      </c>
      <c r="H1561" s="4" t="s">
        <v>126</v>
      </c>
      <c r="I1561" s="4"/>
      <c r="J1561" s="4"/>
      <c r="K1561" s="4">
        <v>209</v>
      </c>
      <c r="L1561" s="4">
        <v>23</v>
      </c>
      <c r="M1561" s="4">
        <v>3</v>
      </c>
      <c r="N1561" s="4" t="s">
        <v>3</v>
      </c>
      <c r="O1561" s="4">
        <v>2</v>
      </c>
      <c r="P1561" s="4"/>
      <c r="Q1561" s="4"/>
      <c r="R1561" s="4"/>
      <c r="S1561" s="4"/>
      <c r="T1561" s="4"/>
      <c r="U1561" s="4"/>
      <c r="V1561" s="4"/>
      <c r="W1561" s="4"/>
    </row>
    <row r="1562" spans="1:23">
      <c r="A1562" s="4">
        <v>50</v>
      </c>
      <c r="B1562" s="4">
        <v>0</v>
      </c>
      <c r="C1562" s="4">
        <v>0</v>
      </c>
      <c r="D1562" s="4">
        <v>1</v>
      </c>
      <c r="E1562" s="4">
        <v>233</v>
      </c>
      <c r="F1562" s="4">
        <f>ROUND(Source!BD1537,O1562)</f>
        <v>0</v>
      </c>
      <c r="G1562" s="4" t="s">
        <v>127</v>
      </c>
      <c r="H1562" s="4" t="s">
        <v>128</v>
      </c>
      <c r="I1562" s="4"/>
      <c r="J1562" s="4"/>
      <c r="K1562" s="4">
        <v>233</v>
      </c>
      <c r="L1562" s="4">
        <v>24</v>
      </c>
      <c r="M1562" s="4">
        <v>3</v>
      </c>
      <c r="N1562" s="4" t="s">
        <v>3</v>
      </c>
      <c r="O1562" s="4">
        <v>2</v>
      </c>
      <c r="P1562" s="4"/>
      <c r="Q1562" s="4"/>
      <c r="R1562" s="4"/>
      <c r="S1562" s="4"/>
      <c r="T1562" s="4"/>
      <c r="U1562" s="4"/>
      <c r="V1562" s="4"/>
      <c r="W1562" s="4"/>
    </row>
    <row r="1563" spans="1:23">
      <c r="A1563" s="4">
        <v>50</v>
      </c>
      <c r="B1563" s="4">
        <v>0</v>
      </c>
      <c r="C1563" s="4">
        <v>0</v>
      </c>
      <c r="D1563" s="4">
        <v>1</v>
      </c>
      <c r="E1563" s="4">
        <v>210</v>
      </c>
      <c r="F1563" s="4">
        <f>ROUND(Source!X1537,O1563)</f>
        <v>2255.3000000000002</v>
      </c>
      <c r="G1563" s="4" t="s">
        <v>129</v>
      </c>
      <c r="H1563" s="4" t="s">
        <v>130</v>
      </c>
      <c r="I1563" s="4"/>
      <c r="J1563" s="4"/>
      <c r="K1563" s="4">
        <v>210</v>
      </c>
      <c r="L1563" s="4">
        <v>25</v>
      </c>
      <c r="M1563" s="4">
        <v>3</v>
      </c>
      <c r="N1563" s="4" t="s">
        <v>3</v>
      </c>
      <c r="O1563" s="4">
        <v>2</v>
      </c>
      <c r="P1563" s="4"/>
      <c r="Q1563" s="4"/>
      <c r="R1563" s="4"/>
      <c r="S1563" s="4"/>
      <c r="T1563" s="4"/>
      <c r="U1563" s="4"/>
      <c r="V1563" s="4"/>
      <c r="W1563" s="4"/>
    </row>
    <row r="1564" spans="1:23">
      <c r="A1564" s="4">
        <v>50</v>
      </c>
      <c r="B1564" s="4">
        <v>0</v>
      </c>
      <c r="C1564" s="4">
        <v>0</v>
      </c>
      <c r="D1564" s="4">
        <v>1</v>
      </c>
      <c r="E1564" s="4">
        <v>211</v>
      </c>
      <c r="F1564" s="4">
        <f>ROUND(Source!Y1537,O1564)</f>
        <v>1702.2</v>
      </c>
      <c r="G1564" s="4" t="s">
        <v>131</v>
      </c>
      <c r="H1564" s="4" t="s">
        <v>132</v>
      </c>
      <c r="I1564" s="4"/>
      <c r="J1564" s="4"/>
      <c r="K1564" s="4">
        <v>211</v>
      </c>
      <c r="L1564" s="4">
        <v>26</v>
      </c>
      <c r="M1564" s="4">
        <v>3</v>
      </c>
      <c r="N1564" s="4" t="s">
        <v>3</v>
      </c>
      <c r="O1564" s="4">
        <v>2</v>
      </c>
      <c r="P1564" s="4"/>
      <c r="Q1564" s="4"/>
      <c r="R1564" s="4"/>
      <c r="S1564" s="4"/>
      <c r="T1564" s="4"/>
      <c r="U1564" s="4"/>
      <c r="V1564" s="4"/>
      <c r="W1564" s="4"/>
    </row>
    <row r="1565" spans="1:23">
      <c r="A1565" s="4">
        <v>50</v>
      </c>
      <c r="B1565" s="4">
        <v>0</v>
      </c>
      <c r="C1565" s="4">
        <v>0</v>
      </c>
      <c r="D1565" s="4">
        <v>1</v>
      </c>
      <c r="E1565" s="4">
        <v>0</v>
      </c>
      <c r="F1565" s="4">
        <f>ROUND(Source!AR1537,O1565)</f>
        <v>7224.45</v>
      </c>
      <c r="G1565" s="4" t="s">
        <v>133</v>
      </c>
      <c r="H1565" s="4" t="s">
        <v>134</v>
      </c>
      <c r="I1565" s="4"/>
      <c r="J1565" s="4"/>
      <c r="K1565" s="4">
        <v>224</v>
      </c>
      <c r="L1565" s="4">
        <v>27</v>
      </c>
      <c r="M1565" s="4">
        <v>3</v>
      </c>
      <c r="N1565" s="4" t="s">
        <v>3</v>
      </c>
      <c r="O1565" s="4">
        <v>2</v>
      </c>
      <c r="P1565" s="4"/>
      <c r="Q1565" s="4"/>
      <c r="R1565" s="4"/>
      <c r="S1565" s="4"/>
      <c r="T1565" s="4"/>
      <c r="U1565" s="4"/>
      <c r="V1565" s="4"/>
      <c r="W1565" s="4"/>
    </row>
    <row r="1566" spans="1:23">
      <c r="A1566" s="4">
        <v>50</v>
      </c>
      <c r="B1566" s="4">
        <v>0</v>
      </c>
      <c r="C1566" s="4">
        <v>0</v>
      </c>
      <c r="D1566" s="4">
        <v>2</v>
      </c>
      <c r="E1566" s="4">
        <v>0</v>
      </c>
      <c r="F1566" s="4">
        <f>ROUND(F1565*0.18,O1566)</f>
        <v>1300.4000000000001</v>
      </c>
      <c r="G1566" s="4" t="s">
        <v>135</v>
      </c>
      <c r="H1566" s="4" t="s">
        <v>135</v>
      </c>
      <c r="I1566" s="4"/>
      <c r="J1566" s="4"/>
      <c r="K1566" s="4">
        <v>212</v>
      </c>
      <c r="L1566" s="4">
        <v>28</v>
      </c>
      <c r="M1566" s="4">
        <v>0</v>
      </c>
      <c r="N1566" s="4" t="s">
        <v>3</v>
      </c>
      <c r="O1566" s="4">
        <v>1</v>
      </c>
      <c r="P1566" s="4"/>
      <c r="Q1566" s="4"/>
      <c r="R1566" s="4"/>
      <c r="S1566" s="4"/>
      <c r="T1566" s="4"/>
      <c r="U1566" s="4"/>
      <c r="V1566" s="4"/>
      <c r="W1566" s="4"/>
    </row>
    <row r="1567" spans="1:23">
      <c r="A1567" s="4">
        <v>50</v>
      </c>
      <c r="B1567" s="4">
        <v>0</v>
      </c>
      <c r="C1567" s="4">
        <v>0</v>
      </c>
      <c r="D1567" s="4">
        <v>2</v>
      </c>
      <c r="E1567" s="4">
        <v>224</v>
      </c>
      <c r="F1567" s="4">
        <f>ROUND(F1565*1.18,O1567)</f>
        <v>8524.9</v>
      </c>
      <c r="G1567" s="4" t="s">
        <v>136</v>
      </c>
      <c r="H1567" s="4" t="s">
        <v>137</v>
      </c>
      <c r="I1567" s="4"/>
      <c r="J1567" s="4"/>
      <c r="K1567" s="4">
        <v>212</v>
      </c>
      <c r="L1567" s="4">
        <v>29</v>
      </c>
      <c r="M1567" s="4">
        <v>0</v>
      </c>
      <c r="N1567" s="4" t="s">
        <v>3</v>
      </c>
      <c r="O1567" s="4">
        <v>1</v>
      </c>
      <c r="P1567" s="4"/>
      <c r="Q1567" s="4"/>
      <c r="R1567" s="4"/>
      <c r="S1567" s="4"/>
      <c r="T1567" s="4"/>
      <c r="U1567" s="4"/>
      <c r="V1567" s="4"/>
      <c r="W1567" s="4"/>
    </row>
    <row r="1569" spans="1:245">
      <c r="A1569" s="1">
        <v>5</v>
      </c>
      <c r="B1569" s="1">
        <v>0</v>
      </c>
      <c r="C1569" s="1"/>
      <c r="D1569" s="1">
        <f>ROW(A1602)</f>
        <v>1602</v>
      </c>
      <c r="E1569" s="1"/>
      <c r="F1569" s="1" t="s">
        <v>14</v>
      </c>
      <c r="G1569" s="1" t="s">
        <v>138</v>
      </c>
      <c r="H1569" s="1" t="s">
        <v>3</v>
      </c>
      <c r="I1569" s="1">
        <v>0</v>
      </c>
      <c r="J1569" s="1"/>
      <c r="K1569" s="1">
        <v>0</v>
      </c>
      <c r="L1569" s="1"/>
      <c r="M1569" s="1" t="s">
        <v>3</v>
      </c>
      <c r="N1569" s="1"/>
      <c r="O1569" s="1"/>
      <c r="P1569" s="1"/>
      <c r="Q1569" s="1"/>
      <c r="R1569" s="1"/>
      <c r="S1569" s="1">
        <v>0</v>
      </c>
      <c r="T1569" s="1"/>
      <c r="U1569" s="1" t="s">
        <v>3</v>
      </c>
      <c r="V1569" s="1">
        <v>0</v>
      </c>
      <c r="W1569" s="1"/>
      <c r="X1569" s="1"/>
      <c r="Y1569" s="1"/>
      <c r="Z1569" s="1"/>
      <c r="AA1569" s="1"/>
      <c r="AB1569" s="1" t="s">
        <v>3</v>
      </c>
      <c r="AC1569" s="1" t="s">
        <v>3</v>
      </c>
      <c r="AD1569" s="1" t="s">
        <v>3</v>
      </c>
      <c r="AE1569" s="1" t="s">
        <v>3</v>
      </c>
      <c r="AF1569" s="1" t="s">
        <v>3</v>
      </c>
      <c r="AG1569" s="1" t="s">
        <v>3</v>
      </c>
      <c r="AH1569" s="1"/>
      <c r="AI1569" s="1"/>
      <c r="AJ1569" s="1"/>
      <c r="AK1569" s="1"/>
      <c r="AL1569" s="1"/>
      <c r="AM1569" s="1"/>
      <c r="AN1569" s="1"/>
      <c r="AO1569" s="1"/>
      <c r="AP1569" s="1" t="s">
        <v>3</v>
      </c>
      <c r="AQ1569" s="1" t="s">
        <v>3</v>
      </c>
      <c r="AR1569" s="1" t="s">
        <v>3</v>
      </c>
      <c r="AS1569" s="1"/>
      <c r="AT1569" s="1"/>
      <c r="AU1569" s="1"/>
      <c r="AV1569" s="1"/>
      <c r="AW1569" s="1"/>
      <c r="AX1569" s="1"/>
      <c r="AY1569" s="1"/>
      <c r="AZ1569" s="1" t="s">
        <v>3</v>
      </c>
      <c r="BA1569" s="1"/>
      <c r="BB1569" s="1" t="s">
        <v>3</v>
      </c>
      <c r="BC1569" s="1" t="s">
        <v>3</v>
      </c>
      <c r="BD1569" s="1" t="s">
        <v>3</v>
      </c>
      <c r="BE1569" s="1" t="s">
        <v>3</v>
      </c>
      <c r="BF1569" s="1" t="s">
        <v>3</v>
      </c>
      <c r="BG1569" s="1" t="s">
        <v>3</v>
      </c>
      <c r="BH1569" s="1" t="s">
        <v>3</v>
      </c>
      <c r="BI1569" s="1" t="s">
        <v>3</v>
      </c>
      <c r="BJ1569" s="1" t="s">
        <v>3</v>
      </c>
      <c r="BK1569" s="1" t="s">
        <v>3</v>
      </c>
      <c r="BL1569" s="1" t="s">
        <v>3</v>
      </c>
      <c r="BM1569" s="1" t="s">
        <v>3</v>
      </c>
      <c r="BN1569" s="1" t="s">
        <v>3</v>
      </c>
      <c r="BO1569" s="1" t="s">
        <v>3</v>
      </c>
      <c r="BP1569" s="1" t="s">
        <v>3</v>
      </c>
      <c r="BQ1569" s="1"/>
      <c r="BR1569" s="1"/>
      <c r="BS1569" s="1"/>
      <c r="BT1569" s="1"/>
      <c r="BU1569" s="1"/>
      <c r="BV1569" s="1"/>
      <c r="BW1569" s="1"/>
      <c r="BX1569" s="1">
        <v>0</v>
      </c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>
        <v>0</v>
      </c>
    </row>
    <row r="1571" spans="1:245">
      <c r="A1571" s="2">
        <v>52</v>
      </c>
      <c r="B1571" s="2">
        <f t="shared" ref="B1571:G1571" si="1158">B1602</f>
        <v>0</v>
      </c>
      <c r="C1571" s="2">
        <f t="shared" si="1158"/>
        <v>5</v>
      </c>
      <c r="D1571" s="2">
        <f t="shared" si="1158"/>
        <v>1569</v>
      </c>
      <c r="E1571" s="2">
        <f t="shared" si="1158"/>
        <v>0</v>
      </c>
      <c r="F1571" s="2" t="str">
        <f t="shared" si="1158"/>
        <v>Новый подраздел</v>
      </c>
      <c r="G1571" s="2" t="str">
        <f t="shared" si="1158"/>
        <v>ремонт</v>
      </c>
      <c r="H1571" s="2"/>
      <c r="I1571" s="2"/>
      <c r="J1571" s="2"/>
      <c r="K1571" s="2"/>
      <c r="L1571" s="2"/>
      <c r="M1571" s="2"/>
      <c r="N1571" s="2"/>
      <c r="O1571" s="2">
        <f t="shared" ref="O1571:AT1571" si="1159">O1602</f>
        <v>146655.31</v>
      </c>
      <c r="P1571" s="2">
        <f t="shared" si="1159"/>
        <v>97681.1</v>
      </c>
      <c r="Q1571" s="2">
        <f t="shared" si="1159"/>
        <v>2489.38</v>
      </c>
      <c r="R1571" s="2">
        <f t="shared" si="1159"/>
        <v>947.87</v>
      </c>
      <c r="S1571" s="2">
        <f t="shared" si="1159"/>
        <v>46484.83</v>
      </c>
      <c r="T1571" s="2">
        <f t="shared" si="1159"/>
        <v>0</v>
      </c>
      <c r="U1571" s="2">
        <f t="shared" si="1159"/>
        <v>154.87122570000002</v>
      </c>
      <c r="V1571" s="2">
        <f t="shared" si="1159"/>
        <v>2.7252825000000005</v>
      </c>
      <c r="W1571" s="2">
        <f t="shared" si="1159"/>
        <v>579.61</v>
      </c>
      <c r="X1571" s="2">
        <f t="shared" si="1159"/>
        <v>41769</v>
      </c>
      <c r="Y1571" s="2">
        <f t="shared" si="1159"/>
        <v>20938.61</v>
      </c>
      <c r="Z1571" s="2">
        <f t="shared" si="1159"/>
        <v>0</v>
      </c>
      <c r="AA1571" s="2">
        <f t="shared" si="1159"/>
        <v>0</v>
      </c>
      <c r="AB1571" s="2">
        <f t="shared" si="1159"/>
        <v>146655.31</v>
      </c>
      <c r="AC1571" s="2">
        <f t="shared" si="1159"/>
        <v>97681.1</v>
      </c>
      <c r="AD1571" s="2">
        <f t="shared" si="1159"/>
        <v>2489.38</v>
      </c>
      <c r="AE1571" s="2">
        <f t="shared" si="1159"/>
        <v>947.87</v>
      </c>
      <c r="AF1571" s="2">
        <f t="shared" si="1159"/>
        <v>46484.83</v>
      </c>
      <c r="AG1571" s="2">
        <f t="shared" si="1159"/>
        <v>0</v>
      </c>
      <c r="AH1571" s="2">
        <f t="shared" si="1159"/>
        <v>154.87122570000002</v>
      </c>
      <c r="AI1571" s="2">
        <f t="shared" si="1159"/>
        <v>2.7252825000000005</v>
      </c>
      <c r="AJ1571" s="2">
        <f t="shared" si="1159"/>
        <v>579.61</v>
      </c>
      <c r="AK1571" s="2">
        <f t="shared" si="1159"/>
        <v>41769</v>
      </c>
      <c r="AL1571" s="2">
        <f t="shared" si="1159"/>
        <v>20938.61</v>
      </c>
      <c r="AM1571" s="2">
        <f t="shared" si="1159"/>
        <v>0</v>
      </c>
      <c r="AN1571" s="2">
        <f t="shared" si="1159"/>
        <v>0</v>
      </c>
      <c r="AO1571" s="2">
        <f t="shared" si="1159"/>
        <v>0</v>
      </c>
      <c r="AP1571" s="2">
        <f t="shared" si="1159"/>
        <v>0</v>
      </c>
      <c r="AQ1571" s="2">
        <f t="shared" si="1159"/>
        <v>0</v>
      </c>
      <c r="AR1571" s="2">
        <f t="shared" si="1159"/>
        <v>209362.92</v>
      </c>
      <c r="AS1571" s="2">
        <f t="shared" si="1159"/>
        <v>205189.09</v>
      </c>
      <c r="AT1571" s="2">
        <f t="shared" si="1159"/>
        <v>4173.83</v>
      </c>
      <c r="AU1571" s="2">
        <f t="shared" ref="AU1571:BZ1571" si="1160">AU1602</f>
        <v>0</v>
      </c>
      <c r="AV1571" s="2">
        <f t="shared" si="1160"/>
        <v>97681.1</v>
      </c>
      <c r="AW1571" s="2">
        <f t="shared" si="1160"/>
        <v>97681.1</v>
      </c>
      <c r="AX1571" s="2">
        <f t="shared" si="1160"/>
        <v>0</v>
      </c>
      <c r="AY1571" s="2">
        <f t="shared" si="1160"/>
        <v>97681.1</v>
      </c>
      <c r="AZ1571" s="2">
        <f t="shared" si="1160"/>
        <v>0</v>
      </c>
      <c r="BA1571" s="2">
        <f t="shared" si="1160"/>
        <v>0</v>
      </c>
      <c r="BB1571" s="2">
        <f t="shared" si="1160"/>
        <v>0</v>
      </c>
      <c r="BC1571" s="2">
        <f t="shared" si="1160"/>
        <v>0</v>
      </c>
      <c r="BD1571" s="2">
        <f t="shared" si="1160"/>
        <v>0</v>
      </c>
      <c r="BE1571" s="2">
        <f t="shared" si="1160"/>
        <v>0</v>
      </c>
      <c r="BF1571" s="2">
        <f t="shared" si="1160"/>
        <v>0</v>
      </c>
      <c r="BG1571" s="2">
        <f t="shared" si="1160"/>
        <v>0</v>
      </c>
      <c r="BH1571" s="2">
        <f t="shared" si="1160"/>
        <v>0</v>
      </c>
      <c r="BI1571" s="2">
        <f t="shared" si="1160"/>
        <v>0</v>
      </c>
      <c r="BJ1571" s="2">
        <f t="shared" si="1160"/>
        <v>0</v>
      </c>
      <c r="BK1571" s="2">
        <f t="shared" si="1160"/>
        <v>0</v>
      </c>
      <c r="BL1571" s="2">
        <f t="shared" si="1160"/>
        <v>0</v>
      </c>
      <c r="BM1571" s="2">
        <f t="shared" si="1160"/>
        <v>0</v>
      </c>
      <c r="BN1571" s="2">
        <f t="shared" si="1160"/>
        <v>0</v>
      </c>
      <c r="BO1571" s="2">
        <f t="shared" si="1160"/>
        <v>0</v>
      </c>
      <c r="BP1571" s="2">
        <f t="shared" si="1160"/>
        <v>0</v>
      </c>
      <c r="BQ1571" s="2">
        <f t="shared" si="1160"/>
        <v>0</v>
      </c>
      <c r="BR1571" s="2">
        <f t="shared" si="1160"/>
        <v>0</v>
      </c>
      <c r="BS1571" s="2">
        <f t="shared" si="1160"/>
        <v>0</v>
      </c>
      <c r="BT1571" s="2">
        <f t="shared" si="1160"/>
        <v>0</v>
      </c>
      <c r="BU1571" s="2">
        <f t="shared" si="1160"/>
        <v>0</v>
      </c>
      <c r="BV1571" s="2">
        <f t="shared" si="1160"/>
        <v>0</v>
      </c>
      <c r="BW1571" s="2">
        <f t="shared" si="1160"/>
        <v>0</v>
      </c>
      <c r="BX1571" s="2">
        <f t="shared" si="1160"/>
        <v>0</v>
      </c>
      <c r="BY1571" s="2">
        <f t="shared" si="1160"/>
        <v>0</v>
      </c>
      <c r="BZ1571" s="2">
        <f t="shared" si="1160"/>
        <v>0</v>
      </c>
      <c r="CA1571" s="2">
        <f t="shared" ref="CA1571:DF1571" si="1161">CA1602</f>
        <v>209362.92</v>
      </c>
      <c r="CB1571" s="2">
        <f t="shared" si="1161"/>
        <v>205189.09</v>
      </c>
      <c r="CC1571" s="2">
        <f t="shared" si="1161"/>
        <v>4173.83</v>
      </c>
      <c r="CD1571" s="2">
        <f t="shared" si="1161"/>
        <v>0</v>
      </c>
      <c r="CE1571" s="2">
        <f t="shared" si="1161"/>
        <v>97681.1</v>
      </c>
      <c r="CF1571" s="2">
        <f t="shared" si="1161"/>
        <v>97681.1</v>
      </c>
      <c r="CG1571" s="2">
        <f t="shared" si="1161"/>
        <v>0</v>
      </c>
      <c r="CH1571" s="2">
        <f t="shared" si="1161"/>
        <v>97681.1</v>
      </c>
      <c r="CI1571" s="2">
        <f t="shared" si="1161"/>
        <v>0</v>
      </c>
      <c r="CJ1571" s="2">
        <f t="shared" si="1161"/>
        <v>0</v>
      </c>
      <c r="CK1571" s="2">
        <f t="shared" si="1161"/>
        <v>0</v>
      </c>
      <c r="CL1571" s="2">
        <f t="shared" si="1161"/>
        <v>0</v>
      </c>
      <c r="CM1571" s="2">
        <f t="shared" si="1161"/>
        <v>0</v>
      </c>
      <c r="CN1571" s="2">
        <f t="shared" si="1161"/>
        <v>0</v>
      </c>
      <c r="CO1571" s="2">
        <f t="shared" si="1161"/>
        <v>0</v>
      </c>
      <c r="CP1571" s="2">
        <f t="shared" si="1161"/>
        <v>0</v>
      </c>
      <c r="CQ1571" s="2">
        <f t="shared" si="1161"/>
        <v>0</v>
      </c>
      <c r="CR1571" s="2">
        <f t="shared" si="1161"/>
        <v>0</v>
      </c>
      <c r="CS1571" s="2">
        <f t="shared" si="1161"/>
        <v>0</v>
      </c>
      <c r="CT1571" s="2">
        <f t="shared" si="1161"/>
        <v>0</v>
      </c>
      <c r="CU1571" s="2">
        <f t="shared" si="1161"/>
        <v>0</v>
      </c>
      <c r="CV1571" s="2">
        <f t="shared" si="1161"/>
        <v>0</v>
      </c>
      <c r="CW1571" s="2">
        <f t="shared" si="1161"/>
        <v>0</v>
      </c>
      <c r="CX1571" s="2">
        <f t="shared" si="1161"/>
        <v>0</v>
      </c>
      <c r="CY1571" s="2">
        <f t="shared" si="1161"/>
        <v>0</v>
      </c>
      <c r="CZ1571" s="2">
        <f t="shared" si="1161"/>
        <v>0</v>
      </c>
      <c r="DA1571" s="2">
        <f t="shared" si="1161"/>
        <v>0</v>
      </c>
      <c r="DB1571" s="2">
        <f t="shared" si="1161"/>
        <v>0</v>
      </c>
      <c r="DC1571" s="2">
        <f t="shared" si="1161"/>
        <v>0</v>
      </c>
      <c r="DD1571" s="2">
        <f t="shared" si="1161"/>
        <v>0</v>
      </c>
      <c r="DE1571" s="2">
        <f t="shared" si="1161"/>
        <v>0</v>
      </c>
      <c r="DF1571" s="2">
        <f t="shared" si="1161"/>
        <v>0</v>
      </c>
      <c r="DG1571" s="3">
        <f t="shared" ref="DG1571:EL1571" si="1162">DG1602</f>
        <v>0</v>
      </c>
      <c r="DH1571" s="3">
        <f t="shared" si="1162"/>
        <v>0</v>
      </c>
      <c r="DI1571" s="3">
        <f t="shared" si="1162"/>
        <v>0</v>
      </c>
      <c r="DJ1571" s="3">
        <f t="shared" si="1162"/>
        <v>0</v>
      </c>
      <c r="DK1571" s="3">
        <f t="shared" si="1162"/>
        <v>0</v>
      </c>
      <c r="DL1571" s="3">
        <f t="shared" si="1162"/>
        <v>0</v>
      </c>
      <c r="DM1571" s="3">
        <f t="shared" si="1162"/>
        <v>0</v>
      </c>
      <c r="DN1571" s="3">
        <f t="shared" si="1162"/>
        <v>0</v>
      </c>
      <c r="DO1571" s="3">
        <f t="shared" si="1162"/>
        <v>0</v>
      </c>
      <c r="DP1571" s="3">
        <f t="shared" si="1162"/>
        <v>0</v>
      </c>
      <c r="DQ1571" s="3">
        <f t="shared" si="1162"/>
        <v>0</v>
      </c>
      <c r="DR1571" s="3">
        <f t="shared" si="1162"/>
        <v>0</v>
      </c>
      <c r="DS1571" s="3">
        <f t="shared" si="1162"/>
        <v>0</v>
      </c>
      <c r="DT1571" s="3">
        <f t="shared" si="1162"/>
        <v>0</v>
      </c>
      <c r="DU1571" s="3">
        <f t="shared" si="1162"/>
        <v>0</v>
      </c>
      <c r="DV1571" s="3">
        <f t="shared" si="1162"/>
        <v>0</v>
      </c>
      <c r="DW1571" s="3">
        <f t="shared" si="1162"/>
        <v>0</v>
      </c>
      <c r="DX1571" s="3">
        <f t="shared" si="1162"/>
        <v>0</v>
      </c>
      <c r="DY1571" s="3">
        <f t="shared" si="1162"/>
        <v>0</v>
      </c>
      <c r="DZ1571" s="3">
        <f t="shared" si="1162"/>
        <v>0</v>
      </c>
      <c r="EA1571" s="3">
        <f t="shared" si="1162"/>
        <v>0</v>
      </c>
      <c r="EB1571" s="3">
        <f t="shared" si="1162"/>
        <v>0</v>
      </c>
      <c r="EC1571" s="3">
        <f t="shared" si="1162"/>
        <v>0</v>
      </c>
      <c r="ED1571" s="3">
        <f t="shared" si="1162"/>
        <v>0</v>
      </c>
      <c r="EE1571" s="3">
        <f t="shared" si="1162"/>
        <v>0</v>
      </c>
      <c r="EF1571" s="3">
        <f t="shared" si="1162"/>
        <v>0</v>
      </c>
      <c r="EG1571" s="3">
        <f t="shared" si="1162"/>
        <v>0</v>
      </c>
      <c r="EH1571" s="3">
        <f t="shared" si="1162"/>
        <v>0</v>
      </c>
      <c r="EI1571" s="3">
        <f t="shared" si="1162"/>
        <v>0</v>
      </c>
      <c r="EJ1571" s="3">
        <f t="shared" si="1162"/>
        <v>0</v>
      </c>
      <c r="EK1571" s="3">
        <f t="shared" si="1162"/>
        <v>0</v>
      </c>
      <c r="EL1571" s="3">
        <f t="shared" si="1162"/>
        <v>0</v>
      </c>
      <c r="EM1571" s="3">
        <f t="shared" ref="EM1571:FR1571" si="1163">EM1602</f>
        <v>0</v>
      </c>
      <c r="EN1571" s="3">
        <f t="shared" si="1163"/>
        <v>0</v>
      </c>
      <c r="EO1571" s="3">
        <f t="shared" si="1163"/>
        <v>0</v>
      </c>
      <c r="EP1571" s="3">
        <f t="shared" si="1163"/>
        <v>0</v>
      </c>
      <c r="EQ1571" s="3">
        <f t="shared" si="1163"/>
        <v>0</v>
      </c>
      <c r="ER1571" s="3">
        <f t="shared" si="1163"/>
        <v>0</v>
      </c>
      <c r="ES1571" s="3">
        <f t="shared" si="1163"/>
        <v>0</v>
      </c>
      <c r="ET1571" s="3">
        <f t="shared" si="1163"/>
        <v>0</v>
      </c>
      <c r="EU1571" s="3">
        <f t="shared" si="1163"/>
        <v>0</v>
      </c>
      <c r="EV1571" s="3">
        <f t="shared" si="1163"/>
        <v>0</v>
      </c>
      <c r="EW1571" s="3">
        <f t="shared" si="1163"/>
        <v>0</v>
      </c>
      <c r="EX1571" s="3">
        <f t="shared" si="1163"/>
        <v>0</v>
      </c>
      <c r="EY1571" s="3">
        <f t="shared" si="1163"/>
        <v>0</v>
      </c>
      <c r="EZ1571" s="3">
        <f t="shared" si="1163"/>
        <v>0</v>
      </c>
      <c r="FA1571" s="3">
        <f t="shared" si="1163"/>
        <v>0</v>
      </c>
      <c r="FB1571" s="3">
        <f t="shared" si="1163"/>
        <v>0</v>
      </c>
      <c r="FC1571" s="3">
        <f t="shared" si="1163"/>
        <v>0</v>
      </c>
      <c r="FD1571" s="3">
        <f t="shared" si="1163"/>
        <v>0</v>
      </c>
      <c r="FE1571" s="3">
        <f t="shared" si="1163"/>
        <v>0</v>
      </c>
      <c r="FF1571" s="3">
        <f t="shared" si="1163"/>
        <v>0</v>
      </c>
      <c r="FG1571" s="3">
        <f t="shared" si="1163"/>
        <v>0</v>
      </c>
      <c r="FH1571" s="3">
        <f t="shared" si="1163"/>
        <v>0</v>
      </c>
      <c r="FI1571" s="3">
        <f t="shared" si="1163"/>
        <v>0</v>
      </c>
      <c r="FJ1571" s="3">
        <f t="shared" si="1163"/>
        <v>0</v>
      </c>
      <c r="FK1571" s="3">
        <f t="shared" si="1163"/>
        <v>0</v>
      </c>
      <c r="FL1571" s="3">
        <f t="shared" si="1163"/>
        <v>0</v>
      </c>
      <c r="FM1571" s="3">
        <f t="shared" si="1163"/>
        <v>0</v>
      </c>
      <c r="FN1571" s="3">
        <f t="shared" si="1163"/>
        <v>0</v>
      </c>
      <c r="FO1571" s="3">
        <f t="shared" si="1163"/>
        <v>0</v>
      </c>
      <c r="FP1571" s="3">
        <f t="shared" si="1163"/>
        <v>0</v>
      </c>
      <c r="FQ1571" s="3">
        <f t="shared" si="1163"/>
        <v>0</v>
      </c>
      <c r="FR1571" s="3">
        <f t="shared" si="1163"/>
        <v>0</v>
      </c>
      <c r="FS1571" s="3">
        <f t="shared" ref="FS1571:GX1571" si="1164">FS1602</f>
        <v>0</v>
      </c>
      <c r="FT1571" s="3">
        <f t="shared" si="1164"/>
        <v>0</v>
      </c>
      <c r="FU1571" s="3">
        <f t="shared" si="1164"/>
        <v>0</v>
      </c>
      <c r="FV1571" s="3">
        <f t="shared" si="1164"/>
        <v>0</v>
      </c>
      <c r="FW1571" s="3">
        <f t="shared" si="1164"/>
        <v>0</v>
      </c>
      <c r="FX1571" s="3">
        <f t="shared" si="1164"/>
        <v>0</v>
      </c>
      <c r="FY1571" s="3">
        <f t="shared" si="1164"/>
        <v>0</v>
      </c>
      <c r="FZ1571" s="3">
        <f t="shared" si="1164"/>
        <v>0</v>
      </c>
      <c r="GA1571" s="3">
        <f t="shared" si="1164"/>
        <v>0</v>
      </c>
      <c r="GB1571" s="3">
        <f t="shared" si="1164"/>
        <v>0</v>
      </c>
      <c r="GC1571" s="3">
        <f t="shared" si="1164"/>
        <v>0</v>
      </c>
      <c r="GD1571" s="3">
        <f t="shared" si="1164"/>
        <v>0</v>
      </c>
      <c r="GE1571" s="3">
        <f t="shared" si="1164"/>
        <v>0</v>
      </c>
      <c r="GF1571" s="3">
        <f t="shared" si="1164"/>
        <v>0</v>
      </c>
      <c r="GG1571" s="3">
        <f t="shared" si="1164"/>
        <v>0</v>
      </c>
      <c r="GH1571" s="3">
        <f t="shared" si="1164"/>
        <v>0</v>
      </c>
      <c r="GI1571" s="3">
        <f t="shared" si="1164"/>
        <v>0</v>
      </c>
      <c r="GJ1571" s="3">
        <f t="shared" si="1164"/>
        <v>0</v>
      </c>
      <c r="GK1571" s="3">
        <f t="shared" si="1164"/>
        <v>0</v>
      </c>
      <c r="GL1571" s="3">
        <f t="shared" si="1164"/>
        <v>0</v>
      </c>
      <c r="GM1571" s="3">
        <f t="shared" si="1164"/>
        <v>0</v>
      </c>
      <c r="GN1571" s="3">
        <f t="shared" si="1164"/>
        <v>0</v>
      </c>
      <c r="GO1571" s="3">
        <f t="shared" si="1164"/>
        <v>0</v>
      </c>
      <c r="GP1571" s="3">
        <f t="shared" si="1164"/>
        <v>0</v>
      </c>
      <c r="GQ1571" s="3">
        <f t="shared" si="1164"/>
        <v>0</v>
      </c>
      <c r="GR1571" s="3">
        <f t="shared" si="1164"/>
        <v>0</v>
      </c>
      <c r="GS1571" s="3">
        <f t="shared" si="1164"/>
        <v>0</v>
      </c>
      <c r="GT1571" s="3">
        <f t="shared" si="1164"/>
        <v>0</v>
      </c>
      <c r="GU1571" s="3">
        <f t="shared" si="1164"/>
        <v>0</v>
      </c>
      <c r="GV1571" s="3">
        <f t="shared" si="1164"/>
        <v>0</v>
      </c>
      <c r="GW1571" s="3">
        <f t="shared" si="1164"/>
        <v>0</v>
      </c>
      <c r="GX1571" s="3">
        <f t="shared" si="1164"/>
        <v>0</v>
      </c>
    </row>
    <row r="1573" spans="1:245">
      <c r="A1573">
        <v>17</v>
      </c>
      <c r="B1573">
        <v>0</v>
      </c>
      <c r="C1573">
        <f>ROW(SmtRes!A1607)</f>
        <v>1607</v>
      </c>
      <c r="D1573">
        <f>ROW(EtalonRes!A1588)</f>
        <v>1588</v>
      </c>
      <c r="E1573" t="s">
        <v>16</v>
      </c>
      <c r="F1573" t="s">
        <v>307</v>
      </c>
      <c r="G1573" t="s">
        <v>308</v>
      </c>
      <c r="H1573" t="s">
        <v>174</v>
      </c>
      <c r="I1573">
        <f>ROUND(2/100,9)</f>
        <v>0.02</v>
      </c>
      <c r="J1573">
        <v>0</v>
      </c>
      <c r="O1573">
        <f t="shared" ref="O1573:O1600" si="1165">ROUND(CP1573,2)</f>
        <v>2655.95</v>
      </c>
      <c r="P1573">
        <f t="shared" ref="P1573:P1600" si="1166">ROUND(CQ1573*I1573,2)</f>
        <v>2082.37</v>
      </c>
      <c r="Q1573">
        <f t="shared" ref="Q1573:Q1600" si="1167">ROUND(CR1573*I1573,2)</f>
        <v>85.75</v>
      </c>
      <c r="R1573">
        <f t="shared" ref="R1573:R1600" si="1168">ROUND(CS1573*I1573,2)</f>
        <v>15.35</v>
      </c>
      <c r="S1573">
        <f t="shared" ref="S1573:S1600" si="1169">ROUND(CT1573*I1573,2)</f>
        <v>487.83</v>
      </c>
      <c r="T1573">
        <f t="shared" ref="T1573:T1600" si="1170">ROUND(CU1573*I1573,2)</f>
        <v>0</v>
      </c>
      <c r="U1573">
        <f t="shared" ref="U1573:U1600" si="1171">CV1573*I1573</f>
        <v>1.6822199999999998</v>
      </c>
      <c r="V1573">
        <f t="shared" ref="V1573:V1600" si="1172">CW1573*I1573</f>
        <v>3.4250000000000003E-2</v>
      </c>
      <c r="W1573">
        <f t="shared" ref="W1573:W1600" si="1173">ROUND(CX1573*I1573,2)</f>
        <v>0</v>
      </c>
      <c r="X1573">
        <f t="shared" ref="X1573:X1600" si="1174">ROUND(CY1573,2)</f>
        <v>452.86</v>
      </c>
      <c r="Y1573">
        <f t="shared" ref="Y1573:Y1600" si="1175">ROUND(CZ1573,2)</f>
        <v>216.37</v>
      </c>
      <c r="AA1573">
        <v>35806607</v>
      </c>
      <c r="AB1573">
        <f t="shared" ref="AB1573:AB1600" si="1176">ROUND((AC1573+AD1573+AF1573),2)</f>
        <v>21892.13</v>
      </c>
      <c r="AC1573">
        <f t="shared" ref="AC1573:AC1600" si="1177">ROUND((ES1573),2)</f>
        <v>20740.73</v>
      </c>
      <c r="AD1573">
        <f>ROUND(((((ET1573*1.25))-((EU1573*1.25)))+AE1573),2)</f>
        <v>416.27</v>
      </c>
      <c r="AE1573">
        <f>ROUND(((EU1573*1.25)),2)</f>
        <v>23.13</v>
      </c>
      <c r="AF1573">
        <f>ROUND(((EV1573*1.15)),2)</f>
        <v>735.13</v>
      </c>
      <c r="AG1573">
        <f t="shared" ref="AG1573:AG1600" si="1178">ROUND((AP1573),2)</f>
        <v>0</v>
      </c>
      <c r="AH1573">
        <f>((EW1573*1.15))</f>
        <v>84.11099999999999</v>
      </c>
      <c r="AI1573">
        <f>((EX1573*1.25))</f>
        <v>1.7125000000000001</v>
      </c>
      <c r="AJ1573">
        <f t="shared" ref="AJ1573:AJ1600" si="1179">(AS1573)</f>
        <v>0</v>
      </c>
      <c r="AK1573">
        <v>21712.98</v>
      </c>
      <c r="AL1573">
        <v>20740.73</v>
      </c>
      <c r="AM1573">
        <v>333.01</v>
      </c>
      <c r="AN1573">
        <v>18.5</v>
      </c>
      <c r="AO1573">
        <v>639.24</v>
      </c>
      <c r="AP1573">
        <v>0</v>
      </c>
      <c r="AQ1573">
        <v>73.14</v>
      </c>
      <c r="AR1573">
        <v>1.37</v>
      </c>
      <c r="AS1573">
        <v>0</v>
      </c>
      <c r="AT1573">
        <v>90</v>
      </c>
      <c r="AU1573">
        <v>43</v>
      </c>
      <c r="AV1573">
        <v>1</v>
      </c>
      <c r="AW1573">
        <v>1</v>
      </c>
      <c r="AZ1573">
        <v>1</v>
      </c>
      <c r="BA1573">
        <v>33.18</v>
      </c>
      <c r="BB1573">
        <v>10.3</v>
      </c>
      <c r="BC1573">
        <v>5.0199999999999996</v>
      </c>
      <c r="BD1573" t="s">
        <v>3</v>
      </c>
      <c r="BE1573" t="s">
        <v>3</v>
      </c>
      <c r="BF1573" t="s">
        <v>3</v>
      </c>
      <c r="BG1573" t="s">
        <v>3</v>
      </c>
      <c r="BH1573">
        <v>0</v>
      </c>
      <c r="BI1573">
        <v>1</v>
      </c>
      <c r="BJ1573" t="s">
        <v>309</v>
      </c>
      <c r="BM1573">
        <v>10001</v>
      </c>
      <c r="BN1573">
        <v>0</v>
      </c>
      <c r="BO1573" t="s">
        <v>307</v>
      </c>
      <c r="BP1573">
        <v>1</v>
      </c>
      <c r="BQ1573">
        <v>2</v>
      </c>
      <c r="BR1573">
        <v>0</v>
      </c>
      <c r="BS1573">
        <v>33.18</v>
      </c>
      <c r="BT1573">
        <v>1</v>
      </c>
      <c r="BU1573">
        <v>1</v>
      </c>
      <c r="BV1573">
        <v>1</v>
      </c>
      <c r="BW1573">
        <v>1</v>
      </c>
      <c r="BX1573">
        <v>1</v>
      </c>
      <c r="BY1573" t="s">
        <v>3</v>
      </c>
      <c r="BZ1573">
        <v>118</v>
      </c>
      <c r="CA1573">
        <v>63</v>
      </c>
      <c r="CE1573">
        <v>0</v>
      </c>
      <c r="CF1573">
        <v>0</v>
      </c>
      <c r="CG1573">
        <v>0</v>
      </c>
      <c r="CM1573">
        <v>0</v>
      </c>
      <c r="CN1573" t="s">
        <v>3</v>
      </c>
      <c r="CO1573">
        <v>0</v>
      </c>
      <c r="CP1573">
        <f t="shared" ref="CP1573:CP1600" si="1180">(P1573+Q1573+S1573)</f>
        <v>2655.95</v>
      </c>
      <c r="CQ1573">
        <f t="shared" ref="CQ1573:CQ1600" si="1181">AC1573*BC1573</f>
        <v>104118.46459999999</v>
      </c>
      <c r="CR1573">
        <f t="shared" ref="CR1573:CR1600" si="1182">AD1573*BB1573</f>
        <v>4287.5810000000001</v>
      </c>
      <c r="CS1573">
        <f t="shared" ref="CS1573:CS1600" si="1183">AE1573*BS1573</f>
        <v>767.45339999999999</v>
      </c>
      <c r="CT1573">
        <f t="shared" ref="CT1573:CT1600" si="1184">AF1573*BA1573</f>
        <v>24391.613399999998</v>
      </c>
      <c r="CU1573">
        <f t="shared" ref="CU1573:CU1600" si="1185">AG1573</f>
        <v>0</v>
      </c>
      <c r="CV1573">
        <f t="shared" ref="CV1573:CV1600" si="1186">AH1573</f>
        <v>84.11099999999999</v>
      </c>
      <c r="CW1573">
        <f t="shared" ref="CW1573:CW1600" si="1187">AI1573</f>
        <v>1.7125000000000001</v>
      </c>
      <c r="CX1573">
        <f t="shared" ref="CX1573:CX1600" si="1188">AJ1573</f>
        <v>0</v>
      </c>
      <c r="CY1573">
        <f t="shared" ref="CY1573:CY1600" si="1189">(((S1573+R1573)*AT1573)/100)</f>
        <v>452.86199999999997</v>
      </c>
      <c r="CZ1573">
        <f t="shared" ref="CZ1573:CZ1600" si="1190">(((S1573+R1573)*AU1573)/100)</f>
        <v>216.3674</v>
      </c>
      <c r="DC1573" t="s">
        <v>3</v>
      </c>
      <c r="DD1573" t="s">
        <v>3</v>
      </c>
      <c r="DE1573" t="s">
        <v>143</v>
      </c>
      <c r="DF1573" t="s">
        <v>143</v>
      </c>
      <c r="DG1573" t="s">
        <v>310</v>
      </c>
      <c r="DH1573" t="s">
        <v>3</v>
      </c>
      <c r="DI1573" t="s">
        <v>310</v>
      </c>
      <c r="DJ1573" t="s">
        <v>143</v>
      </c>
      <c r="DK1573" t="s">
        <v>3</v>
      </c>
      <c r="DL1573" t="s">
        <v>3</v>
      </c>
      <c r="DM1573" t="s">
        <v>3</v>
      </c>
      <c r="DN1573">
        <v>0</v>
      </c>
      <c r="DO1573">
        <v>0</v>
      </c>
      <c r="DP1573">
        <v>1</v>
      </c>
      <c r="DQ1573">
        <v>1</v>
      </c>
      <c r="DU1573">
        <v>1013</v>
      </c>
      <c r="DV1573" t="s">
        <v>174</v>
      </c>
      <c r="DW1573" t="s">
        <v>174</v>
      </c>
      <c r="DX1573">
        <v>1</v>
      </c>
      <c r="DZ1573" t="s">
        <v>3</v>
      </c>
      <c r="EA1573" t="s">
        <v>3</v>
      </c>
      <c r="EB1573" t="s">
        <v>3</v>
      </c>
      <c r="EC1573" t="s">
        <v>3</v>
      </c>
      <c r="EE1573">
        <v>29085510</v>
      </c>
      <c r="EF1573">
        <v>2</v>
      </c>
      <c r="EG1573" t="s">
        <v>145</v>
      </c>
      <c r="EH1573">
        <v>0</v>
      </c>
      <c r="EI1573" t="s">
        <v>3</v>
      </c>
      <c r="EJ1573">
        <v>1</v>
      </c>
      <c r="EK1573">
        <v>10001</v>
      </c>
      <c r="EL1573" t="s">
        <v>146</v>
      </c>
      <c r="EM1573" t="s">
        <v>147</v>
      </c>
      <c r="EO1573" t="s">
        <v>3</v>
      </c>
      <c r="EQ1573">
        <v>0</v>
      </c>
      <c r="ER1573">
        <v>21712.98</v>
      </c>
      <c r="ES1573">
        <v>20740.73</v>
      </c>
      <c r="ET1573">
        <v>333.01</v>
      </c>
      <c r="EU1573">
        <v>18.5</v>
      </c>
      <c r="EV1573">
        <v>639.24</v>
      </c>
      <c r="EW1573">
        <v>73.14</v>
      </c>
      <c r="EX1573">
        <v>1.37</v>
      </c>
      <c r="EY1573">
        <v>0</v>
      </c>
      <c r="FQ1573">
        <v>0</v>
      </c>
      <c r="FR1573">
        <f t="shared" ref="FR1573:FR1600" si="1191">ROUND(IF(AND(BH1573=3,BI1573=3),P1573,0),2)</f>
        <v>0</v>
      </c>
      <c r="FS1573">
        <v>0</v>
      </c>
      <c r="FT1573" t="s">
        <v>148</v>
      </c>
      <c r="FU1573" t="s">
        <v>24</v>
      </c>
      <c r="FV1573" t="s">
        <v>24</v>
      </c>
      <c r="FW1573" t="s">
        <v>25</v>
      </c>
      <c r="FX1573">
        <v>106.2</v>
      </c>
      <c r="FY1573">
        <v>53.55</v>
      </c>
      <c r="GA1573" t="s">
        <v>3</v>
      </c>
      <c r="GD1573">
        <v>1</v>
      </c>
      <c r="GF1573">
        <v>463398419</v>
      </c>
      <c r="GG1573">
        <v>2</v>
      </c>
      <c r="GH1573">
        <v>1</v>
      </c>
      <c r="GI1573">
        <v>2</v>
      </c>
      <c r="GJ1573">
        <v>0</v>
      </c>
      <c r="GK1573">
        <v>0</v>
      </c>
      <c r="GL1573">
        <f t="shared" ref="GL1573:GL1600" si="1192">ROUND(IF(AND(BH1573=3,BI1573=3,FS1573&lt;&gt;0),P1573,0),2)</f>
        <v>0</v>
      </c>
      <c r="GM1573">
        <f t="shared" ref="GM1573:GM1600" si="1193">ROUND(O1573+X1573+Y1573,2)+GX1573</f>
        <v>3325.18</v>
      </c>
      <c r="GN1573">
        <f t="shared" ref="GN1573:GN1600" si="1194">IF(OR(BI1573=0,BI1573=1),ROUND(O1573+X1573+Y1573,2),0)</f>
        <v>3325.18</v>
      </c>
      <c r="GO1573">
        <f t="shared" ref="GO1573:GO1600" si="1195">IF(BI1573=2,ROUND(O1573+X1573+Y1573,2),0)</f>
        <v>0</v>
      </c>
      <c r="GP1573">
        <f t="shared" ref="GP1573:GP1600" si="1196">IF(BI1573=4,ROUND(O1573+X1573+Y1573,2)+GX1573,0)</f>
        <v>0</v>
      </c>
      <c r="GR1573">
        <v>0</v>
      </c>
      <c r="GS1573">
        <v>3</v>
      </c>
      <c r="GT1573">
        <v>0</v>
      </c>
      <c r="GU1573" t="s">
        <v>3</v>
      </c>
      <c r="GV1573">
        <f t="shared" ref="GV1573:GV1600" si="1197">ROUND((GT1573),2)</f>
        <v>0</v>
      </c>
      <c r="GW1573">
        <v>1</v>
      </c>
      <c r="GX1573">
        <f t="shared" ref="GX1573:GX1600" si="1198">ROUND(HC1573*I1573,2)</f>
        <v>0</v>
      </c>
      <c r="HA1573">
        <v>0</v>
      </c>
      <c r="HB1573">
        <v>0</v>
      </c>
      <c r="HC1573">
        <f t="shared" ref="HC1573:HC1600" si="1199">GV1573*GW1573</f>
        <v>0</v>
      </c>
      <c r="HE1573" t="s">
        <v>3</v>
      </c>
      <c r="HF1573" t="s">
        <v>3</v>
      </c>
      <c r="IK1573">
        <v>0</v>
      </c>
    </row>
    <row r="1574" spans="1:245">
      <c r="A1574">
        <v>18</v>
      </c>
      <c r="B1574">
        <v>0</v>
      </c>
      <c r="C1574">
        <v>1604</v>
      </c>
      <c r="E1574" t="s">
        <v>26</v>
      </c>
      <c r="F1574" t="s">
        <v>176</v>
      </c>
      <c r="G1574" t="s">
        <v>177</v>
      </c>
      <c r="H1574" t="s">
        <v>178</v>
      </c>
      <c r="I1574">
        <f>I1573*J1574</f>
        <v>2</v>
      </c>
      <c r="J1574">
        <v>100</v>
      </c>
      <c r="O1574">
        <f t="shared" si="1165"/>
        <v>392.02</v>
      </c>
      <c r="P1574">
        <f t="shared" si="1166"/>
        <v>392.02</v>
      </c>
      <c r="Q1574">
        <f t="shared" si="1167"/>
        <v>0</v>
      </c>
      <c r="R1574">
        <f t="shared" si="1168"/>
        <v>0</v>
      </c>
      <c r="S1574">
        <f t="shared" si="1169"/>
        <v>0</v>
      </c>
      <c r="T1574">
        <f t="shared" si="1170"/>
        <v>0</v>
      </c>
      <c r="U1574">
        <f t="shared" si="1171"/>
        <v>0</v>
      </c>
      <c r="V1574">
        <f t="shared" si="1172"/>
        <v>0</v>
      </c>
      <c r="W1574">
        <f t="shared" si="1173"/>
        <v>8.68</v>
      </c>
      <c r="X1574">
        <f t="shared" si="1174"/>
        <v>0</v>
      </c>
      <c r="Y1574">
        <f t="shared" si="1175"/>
        <v>0</v>
      </c>
      <c r="AA1574">
        <v>35806607</v>
      </c>
      <c r="AB1574">
        <f t="shared" si="1176"/>
        <v>94.69</v>
      </c>
      <c r="AC1574">
        <f t="shared" si="1177"/>
        <v>94.69</v>
      </c>
      <c r="AD1574">
        <f>ROUND((((ET1574)-(EU1574))+AE1574),2)</f>
        <v>0</v>
      </c>
      <c r="AE1574">
        <f t="shared" ref="AE1574:AF1578" si="1200">ROUND((EU1574),2)</f>
        <v>0</v>
      </c>
      <c r="AF1574">
        <f t="shared" si="1200"/>
        <v>0</v>
      </c>
      <c r="AG1574">
        <f t="shared" si="1178"/>
        <v>0</v>
      </c>
      <c r="AH1574">
        <f t="shared" ref="AH1574:AI1578" si="1201">(EW1574)</f>
        <v>0</v>
      </c>
      <c r="AI1574">
        <f t="shared" si="1201"/>
        <v>0</v>
      </c>
      <c r="AJ1574">
        <f t="shared" si="1179"/>
        <v>4.34</v>
      </c>
      <c r="AK1574">
        <v>94.69</v>
      </c>
      <c r="AL1574">
        <v>94.69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4.34</v>
      </c>
      <c r="AT1574">
        <v>0</v>
      </c>
      <c r="AU1574">
        <v>0</v>
      </c>
      <c r="AV1574">
        <v>1</v>
      </c>
      <c r="AW1574">
        <v>1</v>
      </c>
      <c r="AZ1574">
        <v>1</v>
      </c>
      <c r="BA1574">
        <v>1</v>
      </c>
      <c r="BB1574">
        <v>1</v>
      </c>
      <c r="BC1574">
        <v>2.0699999999999998</v>
      </c>
      <c r="BD1574" t="s">
        <v>3</v>
      </c>
      <c r="BE1574" t="s">
        <v>3</v>
      </c>
      <c r="BF1574" t="s">
        <v>3</v>
      </c>
      <c r="BG1574" t="s">
        <v>3</v>
      </c>
      <c r="BH1574">
        <v>3</v>
      </c>
      <c r="BI1574">
        <v>1</v>
      </c>
      <c r="BJ1574" t="s">
        <v>311</v>
      </c>
      <c r="BM1574">
        <v>500001</v>
      </c>
      <c r="BN1574">
        <v>0</v>
      </c>
      <c r="BO1574" t="s">
        <v>176</v>
      </c>
      <c r="BP1574">
        <v>1</v>
      </c>
      <c r="BQ1574">
        <v>8</v>
      </c>
      <c r="BR1574">
        <v>0</v>
      </c>
      <c r="BS1574">
        <v>1</v>
      </c>
      <c r="BT1574">
        <v>1</v>
      </c>
      <c r="BU1574">
        <v>1</v>
      </c>
      <c r="BV1574">
        <v>1</v>
      </c>
      <c r="BW1574">
        <v>1</v>
      </c>
      <c r="BX1574">
        <v>1</v>
      </c>
      <c r="BY1574" t="s">
        <v>3</v>
      </c>
      <c r="BZ1574">
        <v>0</v>
      </c>
      <c r="CA1574">
        <v>0</v>
      </c>
      <c r="CE1574">
        <v>0</v>
      </c>
      <c r="CF1574">
        <v>0</v>
      </c>
      <c r="CG1574">
        <v>0</v>
      </c>
      <c r="CM1574">
        <v>0</v>
      </c>
      <c r="CN1574" t="s">
        <v>3</v>
      </c>
      <c r="CO1574">
        <v>0</v>
      </c>
      <c r="CP1574">
        <f t="shared" si="1180"/>
        <v>392.02</v>
      </c>
      <c r="CQ1574">
        <f t="shared" si="1181"/>
        <v>196.00829999999999</v>
      </c>
      <c r="CR1574">
        <f t="shared" si="1182"/>
        <v>0</v>
      </c>
      <c r="CS1574">
        <f t="shared" si="1183"/>
        <v>0</v>
      </c>
      <c r="CT1574">
        <f t="shared" si="1184"/>
        <v>0</v>
      </c>
      <c r="CU1574">
        <f t="shared" si="1185"/>
        <v>0</v>
      </c>
      <c r="CV1574">
        <f t="shared" si="1186"/>
        <v>0</v>
      </c>
      <c r="CW1574">
        <f t="shared" si="1187"/>
        <v>0</v>
      </c>
      <c r="CX1574">
        <f t="shared" si="1188"/>
        <v>4.34</v>
      </c>
      <c r="CY1574">
        <f t="shared" si="1189"/>
        <v>0</v>
      </c>
      <c r="CZ1574">
        <f t="shared" si="1190"/>
        <v>0</v>
      </c>
      <c r="DC1574" t="s">
        <v>3</v>
      </c>
      <c r="DD1574" t="s">
        <v>3</v>
      </c>
      <c r="DE1574" t="s">
        <v>3</v>
      </c>
      <c r="DF1574" t="s">
        <v>3</v>
      </c>
      <c r="DG1574" t="s">
        <v>3</v>
      </c>
      <c r="DH1574" t="s">
        <v>3</v>
      </c>
      <c r="DI1574" t="s">
        <v>3</v>
      </c>
      <c r="DJ1574" t="s">
        <v>3</v>
      </c>
      <c r="DK1574" t="s">
        <v>3</v>
      </c>
      <c r="DL1574" t="s">
        <v>3</v>
      </c>
      <c r="DM1574" t="s">
        <v>3</v>
      </c>
      <c r="DN1574">
        <v>0</v>
      </c>
      <c r="DO1574">
        <v>0</v>
      </c>
      <c r="DP1574">
        <v>1</v>
      </c>
      <c r="DQ1574">
        <v>1</v>
      </c>
      <c r="DU1574">
        <v>1013</v>
      </c>
      <c r="DV1574" t="s">
        <v>178</v>
      </c>
      <c r="DW1574" t="s">
        <v>178</v>
      </c>
      <c r="DX1574">
        <v>1</v>
      </c>
      <c r="DZ1574" t="s">
        <v>3</v>
      </c>
      <c r="EA1574" t="s">
        <v>3</v>
      </c>
      <c r="EB1574" t="s">
        <v>3</v>
      </c>
      <c r="EC1574" t="s">
        <v>3</v>
      </c>
      <c r="EE1574">
        <v>29085443</v>
      </c>
      <c r="EF1574">
        <v>8</v>
      </c>
      <c r="EG1574" t="s">
        <v>153</v>
      </c>
      <c r="EH1574">
        <v>0</v>
      </c>
      <c r="EI1574" t="s">
        <v>3</v>
      </c>
      <c r="EJ1574">
        <v>1</v>
      </c>
      <c r="EK1574">
        <v>500001</v>
      </c>
      <c r="EL1574" t="s">
        <v>154</v>
      </c>
      <c r="EM1574" t="s">
        <v>155</v>
      </c>
      <c r="EO1574" t="s">
        <v>3</v>
      </c>
      <c r="EQ1574">
        <v>0</v>
      </c>
      <c r="ER1574">
        <v>94.69</v>
      </c>
      <c r="ES1574">
        <v>94.69</v>
      </c>
      <c r="ET1574">
        <v>0</v>
      </c>
      <c r="EU1574">
        <v>0</v>
      </c>
      <c r="EV1574">
        <v>0</v>
      </c>
      <c r="EW1574">
        <v>0</v>
      </c>
      <c r="EX1574">
        <v>0</v>
      </c>
      <c r="FQ1574">
        <v>0</v>
      </c>
      <c r="FR1574">
        <f t="shared" si="1191"/>
        <v>0</v>
      </c>
      <c r="FS1574">
        <v>0</v>
      </c>
      <c r="FX1574">
        <v>0</v>
      </c>
      <c r="FY1574">
        <v>0</v>
      </c>
      <c r="GA1574" t="s">
        <v>3</v>
      </c>
      <c r="GD1574">
        <v>1</v>
      </c>
      <c r="GF1574">
        <v>-1252999712</v>
      </c>
      <c r="GG1574">
        <v>2</v>
      </c>
      <c r="GH1574">
        <v>1</v>
      </c>
      <c r="GI1574">
        <v>2</v>
      </c>
      <c r="GJ1574">
        <v>0</v>
      </c>
      <c r="GK1574">
        <v>0</v>
      </c>
      <c r="GL1574">
        <f t="shared" si="1192"/>
        <v>0</v>
      </c>
      <c r="GM1574">
        <f t="shared" si="1193"/>
        <v>392.02</v>
      </c>
      <c r="GN1574">
        <f t="shared" si="1194"/>
        <v>392.02</v>
      </c>
      <c r="GO1574">
        <f t="shared" si="1195"/>
        <v>0</v>
      </c>
      <c r="GP1574">
        <f t="shared" si="1196"/>
        <v>0</v>
      </c>
      <c r="GR1574">
        <v>0</v>
      </c>
      <c r="GS1574">
        <v>3</v>
      </c>
      <c r="GT1574">
        <v>0</v>
      </c>
      <c r="GU1574" t="s">
        <v>3</v>
      </c>
      <c r="GV1574">
        <f t="shared" si="1197"/>
        <v>0</v>
      </c>
      <c r="GW1574">
        <v>1</v>
      </c>
      <c r="GX1574">
        <f t="shared" si="1198"/>
        <v>0</v>
      </c>
      <c r="HA1574">
        <v>0</v>
      </c>
      <c r="HB1574">
        <v>0</v>
      </c>
      <c r="HC1574">
        <f t="shared" si="1199"/>
        <v>0</v>
      </c>
      <c r="HE1574" t="s">
        <v>3</v>
      </c>
      <c r="HF1574" t="s">
        <v>3</v>
      </c>
      <c r="IK1574">
        <v>0</v>
      </c>
    </row>
    <row r="1575" spans="1:245">
      <c r="A1575">
        <v>18</v>
      </c>
      <c r="B1575">
        <v>0</v>
      </c>
      <c r="C1575">
        <v>1607</v>
      </c>
      <c r="E1575" t="s">
        <v>312</v>
      </c>
      <c r="F1575" t="s">
        <v>313</v>
      </c>
      <c r="G1575" t="s">
        <v>314</v>
      </c>
      <c r="H1575" t="s">
        <v>165</v>
      </c>
      <c r="I1575">
        <f>I1573*J1575</f>
        <v>2</v>
      </c>
      <c r="J1575">
        <v>100</v>
      </c>
      <c r="O1575">
        <f t="shared" si="1165"/>
        <v>22135.05</v>
      </c>
      <c r="P1575">
        <f t="shared" si="1166"/>
        <v>22135.05</v>
      </c>
      <c r="Q1575">
        <f t="shared" si="1167"/>
        <v>0</v>
      </c>
      <c r="R1575">
        <f t="shared" si="1168"/>
        <v>0</v>
      </c>
      <c r="S1575">
        <f t="shared" si="1169"/>
        <v>0</v>
      </c>
      <c r="T1575">
        <f t="shared" si="1170"/>
        <v>0</v>
      </c>
      <c r="U1575">
        <f t="shared" si="1171"/>
        <v>0</v>
      </c>
      <c r="V1575">
        <f t="shared" si="1172"/>
        <v>0</v>
      </c>
      <c r="W1575">
        <f t="shared" si="1173"/>
        <v>415.44</v>
      </c>
      <c r="X1575">
        <f t="shared" si="1174"/>
        <v>0</v>
      </c>
      <c r="Y1575">
        <f t="shared" si="1175"/>
        <v>0</v>
      </c>
      <c r="AA1575">
        <v>35806607</v>
      </c>
      <c r="AB1575">
        <f t="shared" si="1176"/>
        <v>4535.87</v>
      </c>
      <c r="AC1575">
        <f t="shared" si="1177"/>
        <v>4535.87</v>
      </c>
      <c r="AD1575">
        <f>ROUND((((ET1575)-(EU1575))+AE1575),2)</f>
        <v>0</v>
      </c>
      <c r="AE1575">
        <f t="shared" si="1200"/>
        <v>0</v>
      </c>
      <c r="AF1575">
        <f t="shared" si="1200"/>
        <v>0</v>
      </c>
      <c r="AG1575">
        <f t="shared" si="1178"/>
        <v>0</v>
      </c>
      <c r="AH1575">
        <f t="shared" si="1201"/>
        <v>0</v>
      </c>
      <c r="AI1575">
        <f t="shared" si="1201"/>
        <v>0</v>
      </c>
      <c r="AJ1575">
        <f t="shared" si="1179"/>
        <v>207.72</v>
      </c>
      <c r="AK1575">
        <v>4535.87</v>
      </c>
      <c r="AL1575">
        <v>4535.87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207.72</v>
      </c>
      <c r="AT1575">
        <v>0</v>
      </c>
      <c r="AU1575">
        <v>0</v>
      </c>
      <c r="AV1575">
        <v>1</v>
      </c>
      <c r="AW1575">
        <v>1</v>
      </c>
      <c r="AZ1575">
        <v>1</v>
      </c>
      <c r="BA1575">
        <v>1</v>
      </c>
      <c r="BB1575">
        <v>1</v>
      </c>
      <c r="BC1575">
        <v>2.44</v>
      </c>
      <c r="BD1575" t="s">
        <v>3</v>
      </c>
      <c r="BE1575" t="s">
        <v>3</v>
      </c>
      <c r="BF1575" t="s">
        <v>3</v>
      </c>
      <c r="BG1575" t="s">
        <v>3</v>
      </c>
      <c r="BH1575">
        <v>3</v>
      </c>
      <c r="BI1575">
        <v>1</v>
      </c>
      <c r="BJ1575" t="s">
        <v>315</v>
      </c>
      <c r="BM1575">
        <v>500001</v>
      </c>
      <c r="BN1575">
        <v>0</v>
      </c>
      <c r="BO1575" t="s">
        <v>313</v>
      </c>
      <c r="BP1575">
        <v>1</v>
      </c>
      <c r="BQ1575">
        <v>8</v>
      </c>
      <c r="BR1575">
        <v>0</v>
      </c>
      <c r="BS1575">
        <v>1</v>
      </c>
      <c r="BT1575">
        <v>1</v>
      </c>
      <c r="BU1575">
        <v>1</v>
      </c>
      <c r="BV1575">
        <v>1</v>
      </c>
      <c r="BW1575">
        <v>1</v>
      </c>
      <c r="BX1575">
        <v>1</v>
      </c>
      <c r="BY1575" t="s">
        <v>3</v>
      </c>
      <c r="BZ1575">
        <v>0</v>
      </c>
      <c r="CA1575">
        <v>0</v>
      </c>
      <c r="CE1575">
        <v>0</v>
      </c>
      <c r="CF1575">
        <v>0</v>
      </c>
      <c r="CG1575">
        <v>0</v>
      </c>
      <c r="CM1575">
        <v>0</v>
      </c>
      <c r="CN1575" t="s">
        <v>3</v>
      </c>
      <c r="CO1575">
        <v>0</v>
      </c>
      <c r="CP1575">
        <f t="shared" si="1180"/>
        <v>22135.05</v>
      </c>
      <c r="CQ1575">
        <f t="shared" si="1181"/>
        <v>11067.522799999999</v>
      </c>
      <c r="CR1575">
        <f t="shared" si="1182"/>
        <v>0</v>
      </c>
      <c r="CS1575">
        <f t="shared" si="1183"/>
        <v>0</v>
      </c>
      <c r="CT1575">
        <f t="shared" si="1184"/>
        <v>0</v>
      </c>
      <c r="CU1575">
        <f t="shared" si="1185"/>
        <v>0</v>
      </c>
      <c r="CV1575">
        <f t="shared" si="1186"/>
        <v>0</v>
      </c>
      <c r="CW1575">
        <f t="shared" si="1187"/>
        <v>0</v>
      </c>
      <c r="CX1575">
        <f t="shared" si="1188"/>
        <v>207.72</v>
      </c>
      <c r="CY1575">
        <f t="shared" si="1189"/>
        <v>0</v>
      </c>
      <c r="CZ1575">
        <f t="shared" si="1190"/>
        <v>0</v>
      </c>
      <c r="DC1575" t="s">
        <v>3</v>
      </c>
      <c r="DD1575" t="s">
        <v>3</v>
      </c>
      <c r="DE1575" t="s">
        <v>3</v>
      </c>
      <c r="DF1575" t="s">
        <v>3</v>
      </c>
      <c r="DG1575" t="s">
        <v>3</v>
      </c>
      <c r="DH1575" t="s">
        <v>3</v>
      </c>
      <c r="DI1575" t="s">
        <v>3</v>
      </c>
      <c r="DJ1575" t="s">
        <v>3</v>
      </c>
      <c r="DK1575" t="s">
        <v>3</v>
      </c>
      <c r="DL1575" t="s">
        <v>3</v>
      </c>
      <c r="DM1575" t="s">
        <v>3</v>
      </c>
      <c r="DN1575">
        <v>0</v>
      </c>
      <c r="DO1575">
        <v>0</v>
      </c>
      <c r="DP1575">
        <v>1</v>
      </c>
      <c r="DQ1575">
        <v>1</v>
      </c>
      <c r="DU1575">
        <v>1005</v>
      </c>
      <c r="DV1575" t="s">
        <v>165</v>
      </c>
      <c r="DW1575" t="s">
        <v>165</v>
      </c>
      <c r="DX1575">
        <v>1</v>
      </c>
      <c r="DZ1575" t="s">
        <v>3</v>
      </c>
      <c r="EA1575" t="s">
        <v>3</v>
      </c>
      <c r="EB1575" t="s">
        <v>3</v>
      </c>
      <c r="EC1575" t="s">
        <v>3</v>
      </c>
      <c r="EE1575">
        <v>29085443</v>
      </c>
      <c r="EF1575">
        <v>8</v>
      </c>
      <c r="EG1575" t="s">
        <v>153</v>
      </c>
      <c r="EH1575">
        <v>0</v>
      </c>
      <c r="EI1575" t="s">
        <v>3</v>
      </c>
      <c r="EJ1575">
        <v>1</v>
      </c>
      <c r="EK1575">
        <v>500001</v>
      </c>
      <c r="EL1575" t="s">
        <v>154</v>
      </c>
      <c r="EM1575" t="s">
        <v>155</v>
      </c>
      <c r="EO1575" t="s">
        <v>3</v>
      </c>
      <c r="EQ1575">
        <v>0</v>
      </c>
      <c r="ER1575">
        <v>4535.87</v>
      </c>
      <c r="ES1575">
        <v>4535.87</v>
      </c>
      <c r="ET1575">
        <v>0</v>
      </c>
      <c r="EU1575">
        <v>0</v>
      </c>
      <c r="EV1575">
        <v>0</v>
      </c>
      <c r="EW1575">
        <v>0</v>
      </c>
      <c r="EX1575">
        <v>0</v>
      </c>
      <c r="FQ1575">
        <v>0</v>
      </c>
      <c r="FR1575">
        <f t="shared" si="1191"/>
        <v>0</v>
      </c>
      <c r="FS1575">
        <v>0</v>
      </c>
      <c r="FX1575">
        <v>0</v>
      </c>
      <c r="FY1575">
        <v>0</v>
      </c>
      <c r="GA1575" t="s">
        <v>3</v>
      </c>
      <c r="GD1575">
        <v>1</v>
      </c>
      <c r="GF1575">
        <v>-1775669208</v>
      </c>
      <c r="GG1575">
        <v>2</v>
      </c>
      <c r="GH1575">
        <v>1</v>
      </c>
      <c r="GI1575">
        <v>2</v>
      </c>
      <c r="GJ1575">
        <v>0</v>
      </c>
      <c r="GK1575">
        <v>0</v>
      </c>
      <c r="GL1575">
        <f t="shared" si="1192"/>
        <v>0</v>
      </c>
      <c r="GM1575">
        <f t="shared" si="1193"/>
        <v>22135.05</v>
      </c>
      <c r="GN1575">
        <f t="shared" si="1194"/>
        <v>22135.05</v>
      </c>
      <c r="GO1575">
        <f t="shared" si="1195"/>
        <v>0</v>
      </c>
      <c r="GP1575">
        <f t="shared" si="1196"/>
        <v>0</v>
      </c>
      <c r="GR1575">
        <v>0</v>
      </c>
      <c r="GS1575">
        <v>3</v>
      </c>
      <c r="GT1575">
        <v>0</v>
      </c>
      <c r="GU1575" t="s">
        <v>3</v>
      </c>
      <c r="GV1575">
        <f t="shared" si="1197"/>
        <v>0</v>
      </c>
      <c r="GW1575">
        <v>1</v>
      </c>
      <c r="GX1575">
        <f t="shared" si="1198"/>
        <v>0</v>
      </c>
      <c r="HA1575">
        <v>0</v>
      </c>
      <c r="HB1575">
        <v>0</v>
      </c>
      <c r="HC1575">
        <f t="shared" si="1199"/>
        <v>0</v>
      </c>
      <c r="HE1575" t="s">
        <v>3</v>
      </c>
      <c r="HF1575" t="s">
        <v>3</v>
      </c>
      <c r="IK1575">
        <v>0</v>
      </c>
    </row>
    <row r="1576" spans="1:245">
      <c r="A1576">
        <v>18</v>
      </c>
      <c r="B1576">
        <v>0</v>
      </c>
      <c r="C1576">
        <v>1606</v>
      </c>
      <c r="E1576" t="s">
        <v>316</v>
      </c>
      <c r="F1576" t="s">
        <v>185</v>
      </c>
      <c r="G1576" t="s">
        <v>186</v>
      </c>
      <c r="H1576" t="s">
        <v>165</v>
      </c>
      <c r="I1576">
        <f>I1573*J1576</f>
        <v>-2</v>
      </c>
      <c r="J1576">
        <v>-100</v>
      </c>
      <c r="O1576">
        <f t="shared" si="1165"/>
        <v>-2078.2800000000002</v>
      </c>
      <c r="P1576">
        <f t="shared" si="1166"/>
        <v>-2078.2800000000002</v>
      </c>
      <c r="Q1576">
        <f t="shared" si="1167"/>
        <v>0</v>
      </c>
      <c r="R1576">
        <f t="shared" si="1168"/>
        <v>0</v>
      </c>
      <c r="S1576">
        <f t="shared" si="1169"/>
        <v>0</v>
      </c>
      <c r="T1576">
        <f t="shared" si="1170"/>
        <v>0</v>
      </c>
      <c r="U1576">
        <f t="shared" si="1171"/>
        <v>0</v>
      </c>
      <c r="V1576">
        <f t="shared" si="1172"/>
        <v>0</v>
      </c>
      <c r="W1576">
        <f t="shared" si="1173"/>
        <v>0</v>
      </c>
      <c r="X1576">
        <f t="shared" si="1174"/>
        <v>0</v>
      </c>
      <c r="Y1576">
        <f t="shared" si="1175"/>
        <v>0</v>
      </c>
      <c r="AA1576">
        <v>35806607</v>
      </c>
      <c r="AB1576">
        <f t="shared" si="1176"/>
        <v>207</v>
      </c>
      <c r="AC1576">
        <f t="shared" si="1177"/>
        <v>207</v>
      </c>
      <c r="AD1576">
        <f>ROUND((((ET1576)-(EU1576))+AE1576),2)</f>
        <v>0</v>
      </c>
      <c r="AE1576">
        <f t="shared" si="1200"/>
        <v>0</v>
      </c>
      <c r="AF1576">
        <f t="shared" si="1200"/>
        <v>0</v>
      </c>
      <c r="AG1576">
        <f t="shared" si="1178"/>
        <v>0</v>
      </c>
      <c r="AH1576">
        <f t="shared" si="1201"/>
        <v>0</v>
      </c>
      <c r="AI1576">
        <f t="shared" si="1201"/>
        <v>0</v>
      </c>
      <c r="AJ1576">
        <f t="shared" si="1179"/>
        <v>0</v>
      </c>
      <c r="AK1576">
        <v>207</v>
      </c>
      <c r="AL1576">
        <v>207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1</v>
      </c>
      <c r="AW1576">
        <v>1</v>
      </c>
      <c r="AZ1576">
        <v>1</v>
      </c>
      <c r="BA1576">
        <v>1</v>
      </c>
      <c r="BB1576">
        <v>1</v>
      </c>
      <c r="BC1576">
        <v>5.0199999999999996</v>
      </c>
      <c r="BD1576" t="s">
        <v>3</v>
      </c>
      <c r="BE1576" t="s">
        <v>3</v>
      </c>
      <c r="BF1576" t="s">
        <v>3</v>
      </c>
      <c r="BG1576" t="s">
        <v>3</v>
      </c>
      <c r="BH1576">
        <v>3</v>
      </c>
      <c r="BI1576">
        <v>1</v>
      </c>
      <c r="BJ1576" t="s">
        <v>317</v>
      </c>
      <c r="BM1576">
        <v>500001</v>
      </c>
      <c r="BN1576">
        <v>0</v>
      </c>
      <c r="BO1576" t="s">
        <v>185</v>
      </c>
      <c r="BP1576">
        <v>1</v>
      </c>
      <c r="BQ1576">
        <v>8</v>
      </c>
      <c r="BR1576">
        <v>1</v>
      </c>
      <c r="BS1576">
        <v>1</v>
      </c>
      <c r="BT1576">
        <v>1</v>
      </c>
      <c r="BU1576">
        <v>1</v>
      </c>
      <c r="BV1576">
        <v>1</v>
      </c>
      <c r="BW1576">
        <v>1</v>
      </c>
      <c r="BX1576">
        <v>1</v>
      </c>
      <c r="BY1576" t="s">
        <v>3</v>
      </c>
      <c r="BZ1576">
        <v>0</v>
      </c>
      <c r="CA1576">
        <v>0</v>
      </c>
      <c r="CE1576">
        <v>0</v>
      </c>
      <c r="CF1576">
        <v>0</v>
      </c>
      <c r="CG1576">
        <v>0</v>
      </c>
      <c r="CM1576">
        <v>0</v>
      </c>
      <c r="CN1576" t="s">
        <v>3</v>
      </c>
      <c r="CO1576">
        <v>0</v>
      </c>
      <c r="CP1576">
        <f t="shared" si="1180"/>
        <v>-2078.2800000000002</v>
      </c>
      <c r="CQ1576">
        <f t="shared" si="1181"/>
        <v>1039.1399999999999</v>
      </c>
      <c r="CR1576">
        <f t="shared" si="1182"/>
        <v>0</v>
      </c>
      <c r="CS1576">
        <f t="shared" si="1183"/>
        <v>0</v>
      </c>
      <c r="CT1576">
        <f t="shared" si="1184"/>
        <v>0</v>
      </c>
      <c r="CU1576">
        <f t="shared" si="1185"/>
        <v>0</v>
      </c>
      <c r="CV1576">
        <f t="shared" si="1186"/>
        <v>0</v>
      </c>
      <c r="CW1576">
        <f t="shared" si="1187"/>
        <v>0</v>
      </c>
      <c r="CX1576">
        <f t="shared" si="1188"/>
        <v>0</v>
      </c>
      <c r="CY1576">
        <f t="shared" si="1189"/>
        <v>0</v>
      </c>
      <c r="CZ1576">
        <f t="shared" si="1190"/>
        <v>0</v>
      </c>
      <c r="DC1576" t="s">
        <v>3</v>
      </c>
      <c r="DD1576" t="s">
        <v>3</v>
      </c>
      <c r="DE1576" t="s">
        <v>3</v>
      </c>
      <c r="DF1576" t="s">
        <v>3</v>
      </c>
      <c r="DG1576" t="s">
        <v>3</v>
      </c>
      <c r="DH1576" t="s">
        <v>3</v>
      </c>
      <c r="DI1576" t="s">
        <v>3</v>
      </c>
      <c r="DJ1576" t="s">
        <v>3</v>
      </c>
      <c r="DK1576" t="s">
        <v>3</v>
      </c>
      <c r="DL1576" t="s">
        <v>3</v>
      </c>
      <c r="DM1576" t="s">
        <v>3</v>
      </c>
      <c r="DN1576">
        <v>0</v>
      </c>
      <c r="DO1576">
        <v>0</v>
      </c>
      <c r="DP1576">
        <v>1</v>
      </c>
      <c r="DQ1576">
        <v>1</v>
      </c>
      <c r="DU1576">
        <v>1005</v>
      </c>
      <c r="DV1576" t="s">
        <v>165</v>
      </c>
      <c r="DW1576" t="s">
        <v>165</v>
      </c>
      <c r="DX1576">
        <v>1</v>
      </c>
      <c r="DZ1576" t="s">
        <v>3</v>
      </c>
      <c r="EA1576" t="s">
        <v>3</v>
      </c>
      <c r="EB1576" t="s">
        <v>3</v>
      </c>
      <c r="EC1576" t="s">
        <v>3</v>
      </c>
      <c r="EE1576">
        <v>29085443</v>
      </c>
      <c r="EF1576">
        <v>8</v>
      </c>
      <c r="EG1576" t="s">
        <v>153</v>
      </c>
      <c r="EH1576">
        <v>0</v>
      </c>
      <c r="EI1576" t="s">
        <v>3</v>
      </c>
      <c r="EJ1576">
        <v>1</v>
      </c>
      <c r="EK1576">
        <v>500001</v>
      </c>
      <c r="EL1576" t="s">
        <v>154</v>
      </c>
      <c r="EM1576" t="s">
        <v>155</v>
      </c>
      <c r="EO1576" t="s">
        <v>3</v>
      </c>
      <c r="EQ1576">
        <v>32768</v>
      </c>
      <c r="ER1576">
        <v>207</v>
      </c>
      <c r="ES1576">
        <v>207</v>
      </c>
      <c r="ET1576">
        <v>0</v>
      </c>
      <c r="EU1576">
        <v>0</v>
      </c>
      <c r="EV1576">
        <v>0</v>
      </c>
      <c r="EW1576">
        <v>0</v>
      </c>
      <c r="EX1576">
        <v>0</v>
      </c>
      <c r="FQ1576">
        <v>0</v>
      </c>
      <c r="FR1576">
        <f t="shared" si="1191"/>
        <v>0</v>
      </c>
      <c r="FS1576">
        <v>0</v>
      </c>
      <c r="FX1576">
        <v>0</v>
      </c>
      <c r="FY1576">
        <v>0</v>
      </c>
      <c r="GA1576" t="s">
        <v>3</v>
      </c>
      <c r="GD1576">
        <v>1</v>
      </c>
      <c r="GF1576">
        <v>-172969429</v>
      </c>
      <c r="GG1576">
        <v>2</v>
      </c>
      <c r="GH1576">
        <v>1</v>
      </c>
      <c r="GI1576">
        <v>2</v>
      </c>
      <c r="GJ1576">
        <v>0</v>
      </c>
      <c r="GK1576">
        <v>0</v>
      </c>
      <c r="GL1576">
        <f t="shared" si="1192"/>
        <v>0</v>
      </c>
      <c r="GM1576">
        <f t="shared" si="1193"/>
        <v>-2078.2800000000002</v>
      </c>
      <c r="GN1576">
        <f t="shared" si="1194"/>
        <v>-2078.2800000000002</v>
      </c>
      <c r="GO1576">
        <f t="shared" si="1195"/>
        <v>0</v>
      </c>
      <c r="GP1576">
        <f t="shared" si="1196"/>
        <v>0</v>
      </c>
      <c r="GR1576">
        <v>0</v>
      </c>
      <c r="GS1576">
        <v>0</v>
      </c>
      <c r="GT1576">
        <v>0</v>
      </c>
      <c r="GU1576" t="s">
        <v>3</v>
      </c>
      <c r="GV1576">
        <f t="shared" si="1197"/>
        <v>0</v>
      </c>
      <c r="GW1576">
        <v>1</v>
      </c>
      <c r="GX1576">
        <f t="shared" si="1198"/>
        <v>0</v>
      </c>
      <c r="HA1576">
        <v>0</v>
      </c>
      <c r="HB1576">
        <v>0</v>
      </c>
      <c r="HC1576">
        <f t="shared" si="1199"/>
        <v>0</v>
      </c>
      <c r="HE1576" t="s">
        <v>3</v>
      </c>
      <c r="HF1576" t="s">
        <v>3</v>
      </c>
      <c r="IK1576">
        <v>0</v>
      </c>
    </row>
    <row r="1577" spans="1:245">
      <c r="A1577">
        <v>17</v>
      </c>
      <c r="B1577">
        <v>0</v>
      </c>
      <c r="C1577">
        <f>ROW(SmtRes!A1620)</f>
        <v>1620</v>
      </c>
      <c r="D1577">
        <f>ROW(EtalonRes!A1601)</f>
        <v>1601</v>
      </c>
      <c r="E1577" t="s">
        <v>34</v>
      </c>
      <c r="F1577" t="s">
        <v>318</v>
      </c>
      <c r="G1577" t="s">
        <v>319</v>
      </c>
      <c r="H1577" t="s">
        <v>194</v>
      </c>
      <c r="I1577">
        <f>ROUND(28.1/100,9)</f>
        <v>0.28100000000000003</v>
      </c>
      <c r="J1577">
        <v>0</v>
      </c>
      <c r="O1577">
        <f t="shared" si="1165"/>
        <v>8147.01</v>
      </c>
      <c r="P1577">
        <f t="shared" si="1166"/>
        <v>4429.6899999999996</v>
      </c>
      <c r="Q1577">
        <f t="shared" si="1167"/>
        <v>162.33000000000001</v>
      </c>
      <c r="R1577">
        <f t="shared" si="1168"/>
        <v>13.15</v>
      </c>
      <c r="S1577">
        <f t="shared" si="1169"/>
        <v>3554.99</v>
      </c>
      <c r="T1577">
        <f t="shared" si="1170"/>
        <v>0</v>
      </c>
      <c r="U1577">
        <f t="shared" si="1171"/>
        <v>12.560700000000002</v>
      </c>
      <c r="V1577">
        <f t="shared" si="1172"/>
        <v>3.9340000000000007E-2</v>
      </c>
      <c r="W1577">
        <f t="shared" si="1173"/>
        <v>0</v>
      </c>
      <c r="X1577">
        <f t="shared" si="1174"/>
        <v>3354.05</v>
      </c>
      <c r="Y1577">
        <f t="shared" si="1175"/>
        <v>1819.75</v>
      </c>
      <c r="AA1577">
        <v>35806607</v>
      </c>
      <c r="AB1577">
        <f t="shared" si="1176"/>
        <v>4236.1000000000004</v>
      </c>
      <c r="AC1577">
        <f t="shared" si="1177"/>
        <v>3798.56</v>
      </c>
      <c r="AD1577">
        <f>ROUND((((ET1577)-(EU1577))+AE1577),2)</f>
        <v>56.25</v>
      </c>
      <c r="AE1577">
        <f t="shared" si="1200"/>
        <v>1.41</v>
      </c>
      <c r="AF1577">
        <f t="shared" si="1200"/>
        <v>381.29</v>
      </c>
      <c r="AG1577">
        <f t="shared" si="1178"/>
        <v>0</v>
      </c>
      <c r="AH1577">
        <f t="shared" si="1201"/>
        <v>44.7</v>
      </c>
      <c r="AI1577">
        <f t="shared" si="1201"/>
        <v>0.14000000000000001</v>
      </c>
      <c r="AJ1577">
        <f t="shared" si="1179"/>
        <v>0</v>
      </c>
      <c r="AK1577">
        <v>4236.1000000000004</v>
      </c>
      <c r="AL1577">
        <v>3798.56</v>
      </c>
      <c r="AM1577">
        <v>56.25</v>
      </c>
      <c r="AN1577">
        <v>1.41</v>
      </c>
      <c r="AO1577">
        <v>381.29</v>
      </c>
      <c r="AP1577">
        <v>0</v>
      </c>
      <c r="AQ1577">
        <v>44.7</v>
      </c>
      <c r="AR1577">
        <v>0.14000000000000001</v>
      </c>
      <c r="AS1577">
        <v>0</v>
      </c>
      <c r="AT1577">
        <v>94</v>
      </c>
      <c r="AU1577">
        <v>51</v>
      </c>
      <c r="AV1577">
        <v>1</v>
      </c>
      <c r="AW1577">
        <v>1</v>
      </c>
      <c r="AZ1577">
        <v>1</v>
      </c>
      <c r="BA1577">
        <v>33.18</v>
      </c>
      <c r="BB1577">
        <v>10.27</v>
      </c>
      <c r="BC1577">
        <v>4.1500000000000004</v>
      </c>
      <c r="BD1577" t="s">
        <v>3</v>
      </c>
      <c r="BE1577" t="s">
        <v>3</v>
      </c>
      <c r="BF1577" t="s">
        <v>3</v>
      </c>
      <c r="BG1577" t="s">
        <v>3</v>
      </c>
      <c r="BH1577">
        <v>0</v>
      </c>
      <c r="BI1577">
        <v>1</v>
      </c>
      <c r="BJ1577" t="s">
        <v>320</v>
      </c>
      <c r="BM1577">
        <v>11001</v>
      </c>
      <c r="BN1577">
        <v>0</v>
      </c>
      <c r="BO1577" t="s">
        <v>318</v>
      </c>
      <c r="BP1577">
        <v>1</v>
      </c>
      <c r="BQ1577">
        <v>2</v>
      </c>
      <c r="BR1577">
        <v>0</v>
      </c>
      <c r="BS1577">
        <v>33.18</v>
      </c>
      <c r="BT1577">
        <v>1</v>
      </c>
      <c r="BU1577">
        <v>1</v>
      </c>
      <c r="BV1577">
        <v>1</v>
      </c>
      <c r="BW1577">
        <v>1</v>
      </c>
      <c r="BX1577">
        <v>1</v>
      </c>
      <c r="BY1577" t="s">
        <v>3</v>
      </c>
      <c r="BZ1577">
        <v>123</v>
      </c>
      <c r="CA1577">
        <v>75</v>
      </c>
      <c r="CE1577">
        <v>0</v>
      </c>
      <c r="CF1577">
        <v>0</v>
      </c>
      <c r="CG1577">
        <v>0</v>
      </c>
      <c r="CM1577">
        <v>0</v>
      </c>
      <c r="CN1577" t="s">
        <v>3</v>
      </c>
      <c r="CO1577">
        <v>0</v>
      </c>
      <c r="CP1577">
        <f t="shared" si="1180"/>
        <v>8147.0099999999993</v>
      </c>
      <c r="CQ1577">
        <f t="shared" si="1181"/>
        <v>15764.024000000001</v>
      </c>
      <c r="CR1577">
        <f t="shared" si="1182"/>
        <v>577.6875</v>
      </c>
      <c r="CS1577">
        <f t="shared" si="1183"/>
        <v>46.783799999999999</v>
      </c>
      <c r="CT1577">
        <f t="shared" si="1184"/>
        <v>12651.2022</v>
      </c>
      <c r="CU1577">
        <f t="shared" si="1185"/>
        <v>0</v>
      </c>
      <c r="CV1577">
        <f t="shared" si="1186"/>
        <v>44.7</v>
      </c>
      <c r="CW1577">
        <f t="shared" si="1187"/>
        <v>0.14000000000000001</v>
      </c>
      <c r="CX1577">
        <f t="shared" si="1188"/>
        <v>0</v>
      </c>
      <c r="CY1577">
        <f t="shared" si="1189"/>
        <v>3354.0515999999998</v>
      </c>
      <c r="CZ1577">
        <f t="shared" si="1190"/>
        <v>1819.7513999999999</v>
      </c>
      <c r="DC1577" t="s">
        <v>3</v>
      </c>
      <c r="DD1577" t="s">
        <v>3</v>
      </c>
      <c r="DE1577" t="s">
        <v>3</v>
      </c>
      <c r="DF1577" t="s">
        <v>3</v>
      </c>
      <c r="DG1577" t="s">
        <v>3</v>
      </c>
      <c r="DH1577" t="s">
        <v>3</v>
      </c>
      <c r="DI1577" t="s">
        <v>3</v>
      </c>
      <c r="DJ1577" t="s">
        <v>3</v>
      </c>
      <c r="DK1577" t="s">
        <v>3</v>
      </c>
      <c r="DL1577" t="s">
        <v>3</v>
      </c>
      <c r="DM1577" t="s">
        <v>3</v>
      </c>
      <c r="DN1577">
        <v>0</v>
      </c>
      <c r="DO1577">
        <v>0</v>
      </c>
      <c r="DP1577">
        <v>1</v>
      </c>
      <c r="DQ1577">
        <v>1</v>
      </c>
      <c r="DU1577">
        <v>1013</v>
      </c>
      <c r="DV1577" t="s">
        <v>194</v>
      </c>
      <c r="DW1577" t="s">
        <v>194</v>
      </c>
      <c r="DX1577">
        <v>1</v>
      </c>
      <c r="DZ1577" t="s">
        <v>3</v>
      </c>
      <c r="EA1577" t="s">
        <v>3</v>
      </c>
      <c r="EB1577" t="s">
        <v>3</v>
      </c>
      <c r="EC1577" t="s">
        <v>3</v>
      </c>
      <c r="EE1577">
        <v>29085511</v>
      </c>
      <c r="EF1577">
        <v>2</v>
      </c>
      <c r="EG1577" t="s">
        <v>145</v>
      </c>
      <c r="EH1577">
        <v>0</v>
      </c>
      <c r="EI1577" t="s">
        <v>3</v>
      </c>
      <c r="EJ1577">
        <v>1</v>
      </c>
      <c r="EK1577">
        <v>11001</v>
      </c>
      <c r="EL1577" t="s">
        <v>22</v>
      </c>
      <c r="EM1577" t="s">
        <v>196</v>
      </c>
      <c r="EO1577" t="s">
        <v>3</v>
      </c>
      <c r="EQ1577">
        <v>0</v>
      </c>
      <c r="ER1577">
        <v>4236.1000000000004</v>
      </c>
      <c r="ES1577">
        <v>3798.56</v>
      </c>
      <c r="ET1577">
        <v>56.25</v>
      </c>
      <c r="EU1577">
        <v>1.41</v>
      </c>
      <c r="EV1577">
        <v>381.29</v>
      </c>
      <c r="EW1577">
        <v>44.7</v>
      </c>
      <c r="EX1577">
        <v>0.14000000000000001</v>
      </c>
      <c r="EY1577">
        <v>0</v>
      </c>
      <c r="FQ1577">
        <v>0</v>
      </c>
      <c r="FR1577">
        <f t="shared" si="1191"/>
        <v>0</v>
      </c>
      <c r="FS1577">
        <v>0</v>
      </c>
      <c r="FT1577" t="s">
        <v>148</v>
      </c>
      <c r="FU1577" t="s">
        <v>24</v>
      </c>
      <c r="FV1577" t="s">
        <v>24</v>
      </c>
      <c r="FW1577" t="s">
        <v>25</v>
      </c>
      <c r="FX1577">
        <v>110.7</v>
      </c>
      <c r="FY1577">
        <v>63.75</v>
      </c>
      <c r="GA1577" t="s">
        <v>3</v>
      </c>
      <c r="GD1577">
        <v>1</v>
      </c>
      <c r="GF1577">
        <v>-169318418</v>
      </c>
      <c r="GG1577">
        <v>2</v>
      </c>
      <c r="GH1577">
        <v>1</v>
      </c>
      <c r="GI1577">
        <v>2</v>
      </c>
      <c r="GJ1577">
        <v>0</v>
      </c>
      <c r="GK1577">
        <v>0</v>
      </c>
      <c r="GL1577">
        <f t="shared" si="1192"/>
        <v>0</v>
      </c>
      <c r="GM1577">
        <f t="shared" si="1193"/>
        <v>13320.81</v>
      </c>
      <c r="GN1577">
        <f t="shared" si="1194"/>
        <v>13320.81</v>
      </c>
      <c r="GO1577">
        <f t="shared" si="1195"/>
        <v>0</v>
      </c>
      <c r="GP1577">
        <f t="shared" si="1196"/>
        <v>0</v>
      </c>
      <c r="GR1577">
        <v>0</v>
      </c>
      <c r="GS1577">
        <v>3</v>
      </c>
      <c r="GT1577">
        <v>0</v>
      </c>
      <c r="GU1577" t="s">
        <v>3</v>
      </c>
      <c r="GV1577">
        <f t="shared" si="1197"/>
        <v>0</v>
      </c>
      <c r="GW1577">
        <v>1</v>
      </c>
      <c r="GX1577">
        <f t="shared" si="1198"/>
        <v>0</v>
      </c>
      <c r="HA1577">
        <v>0</v>
      </c>
      <c r="HB1577">
        <v>0</v>
      </c>
      <c r="HC1577">
        <f t="shared" si="1199"/>
        <v>0</v>
      </c>
      <c r="HE1577" t="s">
        <v>3</v>
      </c>
      <c r="HF1577" t="s">
        <v>3</v>
      </c>
      <c r="IK1577">
        <v>0</v>
      </c>
    </row>
    <row r="1578" spans="1:245">
      <c r="A1578">
        <v>17</v>
      </c>
      <c r="B1578">
        <v>0</v>
      </c>
      <c r="C1578">
        <f>ROW(SmtRes!A1628)</f>
        <v>1628</v>
      </c>
      <c r="D1578">
        <f>ROW(EtalonRes!A1609)</f>
        <v>1609</v>
      </c>
      <c r="E1578" t="s">
        <v>39</v>
      </c>
      <c r="F1578" t="s">
        <v>197</v>
      </c>
      <c r="G1578" t="s">
        <v>198</v>
      </c>
      <c r="H1578" t="s">
        <v>37</v>
      </c>
      <c r="I1578">
        <f>ROUND(28.1/100,9)</f>
        <v>0.28100000000000003</v>
      </c>
      <c r="J1578">
        <v>0</v>
      </c>
      <c r="O1578">
        <f t="shared" si="1165"/>
        <v>16828.53</v>
      </c>
      <c r="P1578">
        <f t="shared" si="1166"/>
        <v>11681.85</v>
      </c>
      <c r="Q1578">
        <f t="shared" si="1167"/>
        <v>317.62</v>
      </c>
      <c r="R1578">
        <f t="shared" si="1168"/>
        <v>73</v>
      </c>
      <c r="S1578">
        <f t="shared" si="1169"/>
        <v>4829.0600000000004</v>
      </c>
      <c r="T1578">
        <f t="shared" si="1170"/>
        <v>0</v>
      </c>
      <c r="U1578">
        <f t="shared" si="1171"/>
        <v>17.06232</v>
      </c>
      <c r="V1578">
        <f t="shared" si="1172"/>
        <v>0.16298000000000001</v>
      </c>
      <c r="W1578">
        <f t="shared" si="1173"/>
        <v>0</v>
      </c>
      <c r="X1578">
        <f t="shared" si="1174"/>
        <v>4607.9399999999996</v>
      </c>
      <c r="Y1578">
        <f t="shared" si="1175"/>
        <v>2500.0500000000002</v>
      </c>
      <c r="AA1578">
        <v>35806607</v>
      </c>
      <c r="AB1578">
        <f t="shared" si="1176"/>
        <v>6972.36</v>
      </c>
      <c r="AC1578">
        <f t="shared" si="1177"/>
        <v>6356.64</v>
      </c>
      <c r="AD1578">
        <f>ROUND((((ET1578)-(EU1578))+AE1578),2)</f>
        <v>97.78</v>
      </c>
      <c r="AE1578">
        <f t="shared" si="1200"/>
        <v>7.83</v>
      </c>
      <c r="AF1578">
        <f t="shared" si="1200"/>
        <v>517.94000000000005</v>
      </c>
      <c r="AG1578">
        <f t="shared" si="1178"/>
        <v>0</v>
      </c>
      <c r="AH1578">
        <f t="shared" si="1201"/>
        <v>60.72</v>
      </c>
      <c r="AI1578">
        <f t="shared" si="1201"/>
        <v>0.57999999999999996</v>
      </c>
      <c r="AJ1578">
        <f t="shared" si="1179"/>
        <v>0</v>
      </c>
      <c r="AK1578">
        <v>6972.36</v>
      </c>
      <c r="AL1578">
        <v>6356.64</v>
      </c>
      <c r="AM1578">
        <v>97.78</v>
      </c>
      <c r="AN1578">
        <v>7.83</v>
      </c>
      <c r="AO1578">
        <v>517.94000000000005</v>
      </c>
      <c r="AP1578">
        <v>0</v>
      </c>
      <c r="AQ1578">
        <v>60.72</v>
      </c>
      <c r="AR1578">
        <v>0.57999999999999996</v>
      </c>
      <c r="AS1578">
        <v>0</v>
      </c>
      <c r="AT1578">
        <v>94</v>
      </c>
      <c r="AU1578">
        <v>51</v>
      </c>
      <c r="AV1578">
        <v>1</v>
      </c>
      <c r="AW1578">
        <v>1</v>
      </c>
      <c r="AZ1578">
        <v>1</v>
      </c>
      <c r="BA1578">
        <v>33.18</v>
      </c>
      <c r="BB1578">
        <v>11.56</v>
      </c>
      <c r="BC1578">
        <v>6.54</v>
      </c>
      <c r="BD1578" t="s">
        <v>3</v>
      </c>
      <c r="BE1578" t="s">
        <v>3</v>
      </c>
      <c r="BF1578" t="s">
        <v>3</v>
      </c>
      <c r="BG1578" t="s">
        <v>3</v>
      </c>
      <c r="BH1578">
        <v>0</v>
      </c>
      <c r="BI1578">
        <v>1</v>
      </c>
      <c r="BJ1578" t="s">
        <v>199</v>
      </c>
      <c r="BM1578">
        <v>11001</v>
      </c>
      <c r="BN1578">
        <v>0</v>
      </c>
      <c r="BO1578" t="s">
        <v>197</v>
      </c>
      <c r="BP1578">
        <v>1</v>
      </c>
      <c r="BQ1578">
        <v>2</v>
      </c>
      <c r="BR1578">
        <v>0</v>
      </c>
      <c r="BS1578">
        <v>33.18</v>
      </c>
      <c r="BT1578">
        <v>1</v>
      </c>
      <c r="BU1578">
        <v>1</v>
      </c>
      <c r="BV1578">
        <v>1</v>
      </c>
      <c r="BW1578">
        <v>1</v>
      </c>
      <c r="BX1578">
        <v>1</v>
      </c>
      <c r="BY1578" t="s">
        <v>3</v>
      </c>
      <c r="BZ1578">
        <v>123</v>
      </c>
      <c r="CA1578">
        <v>75</v>
      </c>
      <c r="CE1578">
        <v>0</v>
      </c>
      <c r="CF1578">
        <v>0</v>
      </c>
      <c r="CG1578">
        <v>0</v>
      </c>
      <c r="CM1578">
        <v>0</v>
      </c>
      <c r="CN1578" t="s">
        <v>3</v>
      </c>
      <c r="CO1578">
        <v>0</v>
      </c>
      <c r="CP1578">
        <f t="shared" si="1180"/>
        <v>16828.530000000002</v>
      </c>
      <c r="CQ1578">
        <f t="shared" si="1181"/>
        <v>41572.425600000002</v>
      </c>
      <c r="CR1578">
        <f t="shared" si="1182"/>
        <v>1130.3368</v>
      </c>
      <c r="CS1578">
        <f t="shared" si="1183"/>
        <v>259.79939999999999</v>
      </c>
      <c r="CT1578">
        <f t="shared" si="1184"/>
        <v>17185.249200000002</v>
      </c>
      <c r="CU1578">
        <f t="shared" si="1185"/>
        <v>0</v>
      </c>
      <c r="CV1578">
        <f t="shared" si="1186"/>
        <v>60.72</v>
      </c>
      <c r="CW1578">
        <f t="shared" si="1187"/>
        <v>0.57999999999999996</v>
      </c>
      <c r="CX1578">
        <f t="shared" si="1188"/>
        <v>0</v>
      </c>
      <c r="CY1578">
        <f t="shared" si="1189"/>
        <v>4607.9364000000005</v>
      </c>
      <c r="CZ1578">
        <f t="shared" si="1190"/>
        <v>2500.0506000000005</v>
      </c>
      <c r="DC1578" t="s">
        <v>3</v>
      </c>
      <c r="DD1578" t="s">
        <v>3</v>
      </c>
      <c r="DE1578" t="s">
        <v>3</v>
      </c>
      <c r="DF1578" t="s">
        <v>3</v>
      </c>
      <c r="DG1578" t="s">
        <v>3</v>
      </c>
      <c r="DH1578" t="s">
        <v>3</v>
      </c>
      <c r="DI1578" t="s">
        <v>3</v>
      </c>
      <c r="DJ1578" t="s">
        <v>3</v>
      </c>
      <c r="DK1578" t="s">
        <v>3</v>
      </c>
      <c r="DL1578" t="s">
        <v>3</v>
      </c>
      <c r="DM1578" t="s">
        <v>3</v>
      </c>
      <c r="DN1578">
        <v>0</v>
      </c>
      <c r="DO1578">
        <v>0</v>
      </c>
      <c r="DP1578">
        <v>1</v>
      </c>
      <c r="DQ1578">
        <v>1</v>
      </c>
      <c r="DU1578">
        <v>1013</v>
      </c>
      <c r="DV1578" t="s">
        <v>37</v>
      </c>
      <c r="DW1578" t="s">
        <v>37</v>
      </c>
      <c r="DX1578">
        <v>1</v>
      </c>
      <c r="DZ1578" t="s">
        <v>3</v>
      </c>
      <c r="EA1578" t="s">
        <v>3</v>
      </c>
      <c r="EB1578" t="s">
        <v>3</v>
      </c>
      <c r="EC1578" t="s">
        <v>3</v>
      </c>
      <c r="EE1578">
        <v>29085511</v>
      </c>
      <c r="EF1578">
        <v>2</v>
      </c>
      <c r="EG1578" t="s">
        <v>145</v>
      </c>
      <c r="EH1578">
        <v>0</v>
      </c>
      <c r="EI1578" t="s">
        <v>3</v>
      </c>
      <c r="EJ1578">
        <v>1</v>
      </c>
      <c r="EK1578">
        <v>11001</v>
      </c>
      <c r="EL1578" t="s">
        <v>22</v>
      </c>
      <c r="EM1578" t="s">
        <v>196</v>
      </c>
      <c r="EO1578" t="s">
        <v>3</v>
      </c>
      <c r="EQ1578">
        <v>0</v>
      </c>
      <c r="ER1578">
        <v>6972.36</v>
      </c>
      <c r="ES1578">
        <v>6356.64</v>
      </c>
      <c r="ET1578">
        <v>97.78</v>
      </c>
      <c r="EU1578">
        <v>7.83</v>
      </c>
      <c r="EV1578">
        <v>517.94000000000005</v>
      </c>
      <c r="EW1578">
        <v>60.72</v>
      </c>
      <c r="EX1578">
        <v>0.57999999999999996</v>
      </c>
      <c r="EY1578">
        <v>0</v>
      </c>
      <c r="FQ1578">
        <v>0</v>
      </c>
      <c r="FR1578">
        <f t="shared" si="1191"/>
        <v>0</v>
      </c>
      <c r="FS1578">
        <v>0</v>
      </c>
      <c r="FT1578" t="s">
        <v>148</v>
      </c>
      <c r="FU1578" t="s">
        <v>24</v>
      </c>
      <c r="FV1578" t="s">
        <v>24</v>
      </c>
      <c r="FW1578" t="s">
        <v>25</v>
      </c>
      <c r="FX1578">
        <v>110.7</v>
      </c>
      <c r="FY1578">
        <v>63.75</v>
      </c>
      <c r="GA1578" t="s">
        <v>3</v>
      </c>
      <c r="GD1578">
        <v>1</v>
      </c>
      <c r="GF1578">
        <v>1837524583</v>
      </c>
      <c r="GG1578">
        <v>2</v>
      </c>
      <c r="GH1578">
        <v>1</v>
      </c>
      <c r="GI1578">
        <v>2</v>
      </c>
      <c r="GJ1578">
        <v>0</v>
      </c>
      <c r="GK1578">
        <v>0</v>
      </c>
      <c r="GL1578">
        <f t="shared" si="1192"/>
        <v>0</v>
      </c>
      <c r="GM1578">
        <f t="shared" si="1193"/>
        <v>23936.52</v>
      </c>
      <c r="GN1578">
        <f t="shared" si="1194"/>
        <v>23936.52</v>
      </c>
      <c r="GO1578">
        <f t="shared" si="1195"/>
        <v>0</v>
      </c>
      <c r="GP1578">
        <f t="shared" si="1196"/>
        <v>0</v>
      </c>
      <c r="GR1578">
        <v>0</v>
      </c>
      <c r="GS1578">
        <v>3</v>
      </c>
      <c r="GT1578">
        <v>0</v>
      </c>
      <c r="GU1578" t="s">
        <v>3</v>
      </c>
      <c r="GV1578">
        <f t="shared" si="1197"/>
        <v>0</v>
      </c>
      <c r="GW1578">
        <v>1</v>
      </c>
      <c r="GX1578">
        <f t="shared" si="1198"/>
        <v>0</v>
      </c>
      <c r="HA1578">
        <v>0</v>
      </c>
      <c r="HB1578">
        <v>0</v>
      </c>
      <c r="HC1578">
        <f t="shared" si="1199"/>
        <v>0</v>
      </c>
      <c r="HE1578" t="s">
        <v>3</v>
      </c>
      <c r="HF1578" t="s">
        <v>3</v>
      </c>
      <c r="IK1578">
        <v>0</v>
      </c>
    </row>
    <row r="1579" spans="1:245">
      <c r="A1579">
        <v>17</v>
      </c>
      <c r="B1579">
        <v>0</v>
      </c>
      <c r="C1579">
        <f>ROW(SmtRes!A1635)</f>
        <v>1635</v>
      </c>
      <c r="D1579">
        <f>ROW(EtalonRes!A1616)</f>
        <v>1616</v>
      </c>
      <c r="E1579" t="s">
        <v>44</v>
      </c>
      <c r="F1579" t="s">
        <v>200</v>
      </c>
      <c r="G1579" t="s">
        <v>201</v>
      </c>
      <c r="H1579" t="s">
        <v>194</v>
      </c>
      <c r="I1579">
        <f>ROUND(28.1/100,9)</f>
        <v>0.28100000000000003</v>
      </c>
      <c r="J1579">
        <v>0</v>
      </c>
      <c r="O1579">
        <f t="shared" si="1165"/>
        <v>14557.45</v>
      </c>
      <c r="P1579">
        <f t="shared" si="1166"/>
        <v>10386.870000000001</v>
      </c>
      <c r="Q1579">
        <f t="shared" si="1167"/>
        <v>1432.24</v>
      </c>
      <c r="R1579">
        <f t="shared" si="1168"/>
        <v>785.51</v>
      </c>
      <c r="S1579">
        <f t="shared" si="1169"/>
        <v>2738.34</v>
      </c>
      <c r="T1579">
        <f t="shared" si="1170"/>
        <v>0</v>
      </c>
      <c r="U1579">
        <f t="shared" si="1171"/>
        <v>10.101669000000001</v>
      </c>
      <c r="V1579">
        <f t="shared" si="1172"/>
        <v>2.3533750000000002</v>
      </c>
      <c r="W1579">
        <f t="shared" si="1173"/>
        <v>0</v>
      </c>
      <c r="X1579">
        <f t="shared" si="1174"/>
        <v>3312.42</v>
      </c>
      <c r="Y1579">
        <f t="shared" si="1175"/>
        <v>1797.16</v>
      </c>
      <c r="AA1579">
        <v>35806607</v>
      </c>
      <c r="AB1579">
        <f t="shared" si="1176"/>
        <v>6346.71</v>
      </c>
      <c r="AC1579">
        <f t="shared" si="1177"/>
        <v>5583.68</v>
      </c>
      <c r="AD1579">
        <f>ROUND(((((ET1579*1.25))-((EU1579*1.25)))+AE1579),2)</f>
        <v>469.33</v>
      </c>
      <c r="AE1579">
        <f>ROUND(((EU1579*1.25)),2)</f>
        <v>84.25</v>
      </c>
      <c r="AF1579">
        <f>ROUND(((EV1579*1.15)),2)</f>
        <v>293.7</v>
      </c>
      <c r="AG1579">
        <f t="shared" si="1178"/>
        <v>0</v>
      </c>
      <c r="AH1579">
        <f>((EW1579*1.15))</f>
        <v>35.948999999999998</v>
      </c>
      <c r="AI1579">
        <f>((EX1579*1.25))</f>
        <v>8.375</v>
      </c>
      <c r="AJ1579">
        <f t="shared" si="1179"/>
        <v>0</v>
      </c>
      <c r="AK1579">
        <v>6214.53</v>
      </c>
      <c r="AL1579">
        <v>5583.68</v>
      </c>
      <c r="AM1579">
        <v>375.46</v>
      </c>
      <c r="AN1579">
        <v>67.400000000000006</v>
      </c>
      <c r="AO1579">
        <v>255.39</v>
      </c>
      <c r="AP1579">
        <v>0</v>
      </c>
      <c r="AQ1579">
        <v>31.26</v>
      </c>
      <c r="AR1579">
        <v>6.7</v>
      </c>
      <c r="AS1579">
        <v>0</v>
      </c>
      <c r="AT1579">
        <v>94</v>
      </c>
      <c r="AU1579">
        <v>51</v>
      </c>
      <c r="AV1579">
        <v>1</v>
      </c>
      <c r="AW1579">
        <v>1</v>
      </c>
      <c r="AZ1579">
        <v>1</v>
      </c>
      <c r="BA1579">
        <v>33.18</v>
      </c>
      <c r="BB1579">
        <v>10.86</v>
      </c>
      <c r="BC1579">
        <v>6.62</v>
      </c>
      <c r="BD1579" t="s">
        <v>3</v>
      </c>
      <c r="BE1579" t="s">
        <v>3</v>
      </c>
      <c r="BF1579" t="s">
        <v>3</v>
      </c>
      <c r="BG1579" t="s">
        <v>3</v>
      </c>
      <c r="BH1579">
        <v>0</v>
      </c>
      <c r="BI1579">
        <v>1</v>
      </c>
      <c r="BJ1579" t="s">
        <v>202</v>
      </c>
      <c r="BM1579">
        <v>11001</v>
      </c>
      <c r="BN1579">
        <v>0</v>
      </c>
      <c r="BO1579" t="s">
        <v>200</v>
      </c>
      <c r="BP1579">
        <v>1</v>
      </c>
      <c r="BQ1579">
        <v>2</v>
      </c>
      <c r="BR1579">
        <v>0</v>
      </c>
      <c r="BS1579">
        <v>33.18</v>
      </c>
      <c r="BT1579">
        <v>1</v>
      </c>
      <c r="BU1579">
        <v>1</v>
      </c>
      <c r="BV1579">
        <v>1</v>
      </c>
      <c r="BW1579">
        <v>1</v>
      </c>
      <c r="BX1579">
        <v>1</v>
      </c>
      <c r="BY1579" t="s">
        <v>3</v>
      </c>
      <c r="BZ1579">
        <v>123</v>
      </c>
      <c r="CA1579">
        <v>75</v>
      </c>
      <c r="CE1579">
        <v>0</v>
      </c>
      <c r="CF1579">
        <v>0</v>
      </c>
      <c r="CG1579">
        <v>0</v>
      </c>
      <c r="CM1579">
        <v>0</v>
      </c>
      <c r="CN1579" t="s">
        <v>3</v>
      </c>
      <c r="CO1579">
        <v>0</v>
      </c>
      <c r="CP1579">
        <f t="shared" si="1180"/>
        <v>14557.45</v>
      </c>
      <c r="CQ1579">
        <f t="shared" si="1181"/>
        <v>36963.961600000002</v>
      </c>
      <c r="CR1579">
        <f t="shared" si="1182"/>
        <v>5096.9237999999996</v>
      </c>
      <c r="CS1579">
        <f t="shared" si="1183"/>
        <v>2795.415</v>
      </c>
      <c r="CT1579">
        <f t="shared" si="1184"/>
        <v>9744.9660000000003</v>
      </c>
      <c r="CU1579">
        <f t="shared" si="1185"/>
        <v>0</v>
      </c>
      <c r="CV1579">
        <f t="shared" si="1186"/>
        <v>35.948999999999998</v>
      </c>
      <c r="CW1579">
        <f t="shared" si="1187"/>
        <v>8.375</v>
      </c>
      <c r="CX1579">
        <f t="shared" si="1188"/>
        <v>0</v>
      </c>
      <c r="CY1579">
        <f t="shared" si="1189"/>
        <v>3312.4190000000003</v>
      </c>
      <c r="CZ1579">
        <f t="shared" si="1190"/>
        <v>1797.1635000000001</v>
      </c>
      <c r="DC1579" t="s">
        <v>3</v>
      </c>
      <c r="DD1579" t="s">
        <v>3</v>
      </c>
      <c r="DE1579" t="s">
        <v>143</v>
      </c>
      <c r="DF1579" t="s">
        <v>143</v>
      </c>
      <c r="DG1579" t="s">
        <v>144</v>
      </c>
      <c r="DH1579" t="s">
        <v>3</v>
      </c>
      <c r="DI1579" t="s">
        <v>144</v>
      </c>
      <c r="DJ1579" t="s">
        <v>143</v>
      </c>
      <c r="DK1579" t="s">
        <v>3</v>
      </c>
      <c r="DL1579" t="s">
        <v>3</v>
      </c>
      <c r="DM1579" t="s">
        <v>3</v>
      </c>
      <c r="DN1579">
        <v>0</v>
      </c>
      <c r="DO1579">
        <v>0</v>
      </c>
      <c r="DP1579">
        <v>1</v>
      </c>
      <c r="DQ1579">
        <v>1</v>
      </c>
      <c r="DU1579">
        <v>1013</v>
      </c>
      <c r="DV1579" t="s">
        <v>194</v>
      </c>
      <c r="DW1579" t="s">
        <v>194</v>
      </c>
      <c r="DX1579">
        <v>1</v>
      </c>
      <c r="DZ1579" t="s">
        <v>3</v>
      </c>
      <c r="EA1579" t="s">
        <v>3</v>
      </c>
      <c r="EB1579" t="s">
        <v>3</v>
      </c>
      <c r="EC1579" t="s">
        <v>3</v>
      </c>
      <c r="EE1579">
        <v>29085511</v>
      </c>
      <c r="EF1579">
        <v>2</v>
      </c>
      <c r="EG1579" t="s">
        <v>145</v>
      </c>
      <c r="EH1579">
        <v>0</v>
      </c>
      <c r="EI1579" t="s">
        <v>3</v>
      </c>
      <c r="EJ1579">
        <v>1</v>
      </c>
      <c r="EK1579">
        <v>11001</v>
      </c>
      <c r="EL1579" t="s">
        <v>22</v>
      </c>
      <c r="EM1579" t="s">
        <v>196</v>
      </c>
      <c r="EO1579" t="s">
        <v>3</v>
      </c>
      <c r="EQ1579">
        <v>0</v>
      </c>
      <c r="ER1579">
        <v>6214.53</v>
      </c>
      <c r="ES1579">
        <v>5583.68</v>
      </c>
      <c r="ET1579">
        <v>375.46</v>
      </c>
      <c r="EU1579">
        <v>67.400000000000006</v>
      </c>
      <c r="EV1579">
        <v>255.39</v>
      </c>
      <c r="EW1579">
        <v>31.26</v>
      </c>
      <c r="EX1579">
        <v>6.7</v>
      </c>
      <c r="EY1579">
        <v>0</v>
      </c>
      <c r="FQ1579">
        <v>0</v>
      </c>
      <c r="FR1579">
        <f t="shared" si="1191"/>
        <v>0</v>
      </c>
      <c r="FS1579">
        <v>0</v>
      </c>
      <c r="FT1579" t="s">
        <v>148</v>
      </c>
      <c r="FU1579" t="s">
        <v>24</v>
      </c>
      <c r="FV1579" t="s">
        <v>24</v>
      </c>
      <c r="FW1579" t="s">
        <v>25</v>
      </c>
      <c r="FX1579">
        <v>110.7</v>
      </c>
      <c r="FY1579">
        <v>63.75</v>
      </c>
      <c r="GA1579" t="s">
        <v>3</v>
      </c>
      <c r="GD1579">
        <v>1</v>
      </c>
      <c r="GF1579">
        <v>1220877284</v>
      </c>
      <c r="GG1579">
        <v>2</v>
      </c>
      <c r="GH1579">
        <v>1</v>
      </c>
      <c r="GI1579">
        <v>2</v>
      </c>
      <c r="GJ1579">
        <v>0</v>
      </c>
      <c r="GK1579">
        <v>0</v>
      </c>
      <c r="GL1579">
        <f t="shared" si="1192"/>
        <v>0</v>
      </c>
      <c r="GM1579">
        <f t="shared" si="1193"/>
        <v>19667.03</v>
      </c>
      <c r="GN1579">
        <f t="shared" si="1194"/>
        <v>19667.03</v>
      </c>
      <c r="GO1579">
        <f t="shared" si="1195"/>
        <v>0</v>
      </c>
      <c r="GP1579">
        <f t="shared" si="1196"/>
        <v>0</v>
      </c>
      <c r="GR1579">
        <v>0</v>
      </c>
      <c r="GS1579">
        <v>3</v>
      </c>
      <c r="GT1579">
        <v>0</v>
      </c>
      <c r="GU1579" t="s">
        <v>3</v>
      </c>
      <c r="GV1579">
        <f t="shared" si="1197"/>
        <v>0</v>
      </c>
      <c r="GW1579">
        <v>1</v>
      </c>
      <c r="GX1579">
        <f t="shared" si="1198"/>
        <v>0</v>
      </c>
      <c r="HA1579">
        <v>0</v>
      </c>
      <c r="HB1579">
        <v>0</v>
      </c>
      <c r="HC1579">
        <f t="shared" si="1199"/>
        <v>0</v>
      </c>
      <c r="HE1579" t="s">
        <v>3</v>
      </c>
      <c r="HF1579" t="s">
        <v>3</v>
      </c>
      <c r="IK1579">
        <v>0</v>
      </c>
    </row>
    <row r="1580" spans="1:245">
      <c r="A1580">
        <v>17</v>
      </c>
      <c r="B1580">
        <v>0</v>
      </c>
      <c r="C1580">
        <f>ROW(SmtRes!A1643)</f>
        <v>1643</v>
      </c>
      <c r="D1580">
        <f>ROW(EtalonRes!A1623)</f>
        <v>1623</v>
      </c>
      <c r="E1580" t="s">
        <v>52</v>
      </c>
      <c r="F1580" t="s">
        <v>321</v>
      </c>
      <c r="G1580" t="s">
        <v>322</v>
      </c>
      <c r="H1580" t="s">
        <v>37</v>
      </c>
      <c r="I1580">
        <f>ROUND(28.1/100,9)</f>
        <v>0.28100000000000003</v>
      </c>
      <c r="J1580">
        <v>0</v>
      </c>
      <c r="O1580">
        <f t="shared" si="1165"/>
        <v>8439.81</v>
      </c>
      <c r="P1580">
        <f t="shared" si="1166"/>
        <v>5396.26</v>
      </c>
      <c r="Q1580">
        <f t="shared" si="1167"/>
        <v>244.89</v>
      </c>
      <c r="R1580">
        <f t="shared" si="1168"/>
        <v>53.52</v>
      </c>
      <c r="S1580">
        <f t="shared" si="1169"/>
        <v>2798.66</v>
      </c>
      <c r="T1580">
        <f t="shared" si="1170"/>
        <v>0</v>
      </c>
      <c r="U1580">
        <f t="shared" si="1171"/>
        <v>10.1501415</v>
      </c>
      <c r="V1580">
        <f t="shared" si="1172"/>
        <v>0.11942500000000002</v>
      </c>
      <c r="W1580">
        <f t="shared" si="1173"/>
        <v>0</v>
      </c>
      <c r="X1580">
        <f t="shared" si="1174"/>
        <v>2681.05</v>
      </c>
      <c r="Y1580">
        <f t="shared" si="1175"/>
        <v>1454.61</v>
      </c>
      <c r="AA1580">
        <v>35806607</v>
      </c>
      <c r="AB1580">
        <f t="shared" si="1176"/>
        <v>7371.48</v>
      </c>
      <c r="AC1580">
        <f t="shared" si="1177"/>
        <v>6983.19</v>
      </c>
      <c r="AD1580">
        <f>ROUND(((((ET1580*1.25))-((EU1580*1.25)))+AE1580),2)</f>
        <v>88.12</v>
      </c>
      <c r="AE1580">
        <f>ROUND(((EU1580*1.25)),2)</f>
        <v>5.74</v>
      </c>
      <c r="AF1580">
        <f>ROUND(((EV1580*1.15)),2)</f>
        <v>300.17</v>
      </c>
      <c r="AG1580">
        <f t="shared" si="1178"/>
        <v>0</v>
      </c>
      <c r="AH1580">
        <f>((EW1580*1.15))</f>
        <v>36.121499999999997</v>
      </c>
      <c r="AI1580">
        <f>((EX1580*1.25))</f>
        <v>0.42500000000000004</v>
      </c>
      <c r="AJ1580">
        <f t="shared" si="1179"/>
        <v>0</v>
      </c>
      <c r="AK1580">
        <v>7314.7</v>
      </c>
      <c r="AL1580">
        <v>6983.19</v>
      </c>
      <c r="AM1580">
        <v>70.489999999999995</v>
      </c>
      <c r="AN1580">
        <v>4.59</v>
      </c>
      <c r="AO1580">
        <v>261.02</v>
      </c>
      <c r="AP1580">
        <v>0</v>
      </c>
      <c r="AQ1580">
        <v>31.41</v>
      </c>
      <c r="AR1580">
        <v>0.34</v>
      </c>
      <c r="AS1580">
        <v>0</v>
      </c>
      <c r="AT1580">
        <v>94</v>
      </c>
      <c r="AU1580">
        <v>51</v>
      </c>
      <c r="AV1580">
        <v>1</v>
      </c>
      <c r="AW1580">
        <v>1</v>
      </c>
      <c r="AZ1580">
        <v>1</v>
      </c>
      <c r="BA1580">
        <v>33.18</v>
      </c>
      <c r="BB1580">
        <v>9.89</v>
      </c>
      <c r="BC1580">
        <v>2.75</v>
      </c>
      <c r="BD1580" t="s">
        <v>3</v>
      </c>
      <c r="BE1580" t="s">
        <v>3</v>
      </c>
      <c r="BF1580" t="s">
        <v>3</v>
      </c>
      <c r="BG1580" t="s">
        <v>3</v>
      </c>
      <c r="BH1580">
        <v>0</v>
      </c>
      <c r="BI1580">
        <v>1</v>
      </c>
      <c r="BJ1580" t="s">
        <v>323</v>
      </c>
      <c r="BM1580">
        <v>11001</v>
      </c>
      <c r="BN1580">
        <v>0</v>
      </c>
      <c r="BO1580" t="s">
        <v>321</v>
      </c>
      <c r="BP1580">
        <v>1</v>
      </c>
      <c r="BQ1580">
        <v>2</v>
      </c>
      <c r="BR1580">
        <v>0</v>
      </c>
      <c r="BS1580">
        <v>33.18</v>
      </c>
      <c r="BT1580">
        <v>1</v>
      </c>
      <c r="BU1580">
        <v>1</v>
      </c>
      <c r="BV1580">
        <v>1</v>
      </c>
      <c r="BW1580">
        <v>1</v>
      </c>
      <c r="BX1580">
        <v>1</v>
      </c>
      <c r="BY1580" t="s">
        <v>3</v>
      </c>
      <c r="BZ1580">
        <v>123</v>
      </c>
      <c r="CA1580">
        <v>75</v>
      </c>
      <c r="CE1580">
        <v>0</v>
      </c>
      <c r="CF1580">
        <v>0</v>
      </c>
      <c r="CG1580">
        <v>0</v>
      </c>
      <c r="CM1580">
        <v>0</v>
      </c>
      <c r="CN1580" t="s">
        <v>3</v>
      </c>
      <c r="CO1580">
        <v>0</v>
      </c>
      <c r="CP1580">
        <f t="shared" si="1180"/>
        <v>8439.8100000000013</v>
      </c>
      <c r="CQ1580">
        <f t="shared" si="1181"/>
        <v>19203.772499999999</v>
      </c>
      <c r="CR1580">
        <f t="shared" si="1182"/>
        <v>871.50680000000011</v>
      </c>
      <c r="CS1580">
        <f t="shared" si="1183"/>
        <v>190.45320000000001</v>
      </c>
      <c r="CT1580">
        <f t="shared" si="1184"/>
        <v>9959.6406000000006</v>
      </c>
      <c r="CU1580">
        <f t="shared" si="1185"/>
        <v>0</v>
      </c>
      <c r="CV1580">
        <f t="shared" si="1186"/>
        <v>36.121499999999997</v>
      </c>
      <c r="CW1580">
        <f t="shared" si="1187"/>
        <v>0.42500000000000004</v>
      </c>
      <c r="CX1580">
        <f t="shared" si="1188"/>
        <v>0</v>
      </c>
      <c r="CY1580">
        <f t="shared" si="1189"/>
        <v>2681.0491999999999</v>
      </c>
      <c r="CZ1580">
        <f t="shared" si="1190"/>
        <v>1454.6117999999999</v>
      </c>
      <c r="DC1580" t="s">
        <v>3</v>
      </c>
      <c r="DD1580" t="s">
        <v>3</v>
      </c>
      <c r="DE1580" t="s">
        <v>143</v>
      </c>
      <c r="DF1580" t="s">
        <v>143</v>
      </c>
      <c r="DG1580" t="s">
        <v>144</v>
      </c>
      <c r="DH1580" t="s">
        <v>3</v>
      </c>
      <c r="DI1580" t="s">
        <v>144</v>
      </c>
      <c r="DJ1580" t="s">
        <v>143</v>
      </c>
      <c r="DK1580" t="s">
        <v>3</v>
      </c>
      <c r="DL1580" t="s">
        <v>3</v>
      </c>
      <c r="DM1580" t="s">
        <v>3</v>
      </c>
      <c r="DN1580">
        <v>0</v>
      </c>
      <c r="DO1580">
        <v>0</v>
      </c>
      <c r="DP1580">
        <v>1</v>
      </c>
      <c r="DQ1580">
        <v>1</v>
      </c>
      <c r="DU1580">
        <v>1013</v>
      </c>
      <c r="DV1580" t="s">
        <v>37</v>
      </c>
      <c r="DW1580" t="s">
        <v>37</v>
      </c>
      <c r="DX1580">
        <v>1</v>
      </c>
      <c r="DZ1580" t="s">
        <v>3</v>
      </c>
      <c r="EA1580" t="s">
        <v>3</v>
      </c>
      <c r="EB1580" t="s">
        <v>3</v>
      </c>
      <c r="EC1580" t="s">
        <v>3</v>
      </c>
      <c r="EE1580">
        <v>29085511</v>
      </c>
      <c r="EF1580">
        <v>2</v>
      </c>
      <c r="EG1580" t="s">
        <v>145</v>
      </c>
      <c r="EH1580">
        <v>0</v>
      </c>
      <c r="EI1580" t="s">
        <v>3</v>
      </c>
      <c r="EJ1580">
        <v>1</v>
      </c>
      <c r="EK1580">
        <v>11001</v>
      </c>
      <c r="EL1580" t="s">
        <v>22</v>
      </c>
      <c r="EM1580" t="s">
        <v>196</v>
      </c>
      <c r="EO1580" t="s">
        <v>3</v>
      </c>
      <c r="EQ1580">
        <v>0</v>
      </c>
      <c r="ER1580">
        <v>7314.7</v>
      </c>
      <c r="ES1580">
        <v>6983.19</v>
      </c>
      <c r="ET1580">
        <v>70.489999999999995</v>
      </c>
      <c r="EU1580">
        <v>4.59</v>
      </c>
      <c r="EV1580">
        <v>261.02</v>
      </c>
      <c r="EW1580">
        <v>31.41</v>
      </c>
      <c r="EX1580">
        <v>0.34</v>
      </c>
      <c r="EY1580">
        <v>0</v>
      </c>
      <c r="FQ1580">
        <v>0</v>
      </c>
      <c r="FR1580">
        <f t="shared" si="1191"/>
        <v>0</v>
      </c>
      <c r="FS1580">
        <v>0</v>
      </c>
      <c r="FT1580" t="s">
        <v>148</v>
      </c>
      <c r="FU1580" t="s">
        <v>24</v>
      </c>
      <c r="FV1580" t="s">
        <v>24</v>
      </c>
      <c r="FW1580" t="s">
        <v>25</v>
      </c>
      <c r="FX1580">
        <v>110.7</v>
      </c>
      <c r="FY1580">
        <v>63.75</v>
      </c>
      <c r="GA1580" t="s">
        <v>3</v>
      </c>
      <c r="GD1580">
        <v>1</v>
      </c>
      <c r="GF1580">
        <v>-1178116816</v>
      </c>
      <c r="GG1580">
        <v>2</v>
      </c>
      <c r="GH1580">
        <v>1</v>
      </c>
      <c r="GI1580">
        <v>2</v>
      </c>
      <c r="GJ1580">
        <v>0</v>
      </c>
      <c r="GK1580">
        <v>0</v>
      </c>
      <c r="GL1580">
        <f t="shared" si="1192"/>
        <v>0</v>
      </c>
      <c r="GM1580">
        <f t="shared" si="1193"/>
        <v>12575.47</v>
      </c>
      <c r="GN1580">
        <f t="shared" si="1194"/>
        <v>12575.47</v>
      </c>
      <c r="GO1580">
        <f t="shared" si="1195"/>
        <v>0</v>
      </c>
      <c r="GP1580">
        <f t="shared" si="1196"/>
        <v>0</v>
      </c>
      <c r="GR1580">
        <v>0</v>
      </c>
      <c r="GS1580">
        <v>3</v>
      </c>
      <c r="GT1580">
        <v>0</v>
      </c>
      <c r="GU1580" t="s">
        <v>3</v>
      </c>
      <c r="GV1580">
        <f t="shared" si="1197"/>
        <v>0</v>
      </c>
      <c r="GW1580">
        <v>1</v>
      </c>
      <c r="GX1580">
        <f t="shared" si="1198"/>
        <v>0</v>
      </c>
      <c r="HA1580">
        <v>0</v>
      </c>
      <c r="HB1580">
        <v>0</v>
      </c>
      <c r="HC1580">
        <f t="shared" si="1199"/>
        <v>0</v>
      </c>
      <c r="HE1580" t="s">
        <v>3</v>
      </c>
      <c r="HF1580" t="s">
        <v>3</v>
      </c>
      <c r="IK1580">
        <v>0</v>
      </c>
    </row>
    <row r="1581" spans="1:245">
      <c r="A1581">
        <v>18</v>
      </c>
      <c r="B1581">
        <v>0</v>
      </c>
      <c r="C1581">
        <v>1643</v>
      </c>
      <c r="E1581" t="s">
        <v>57</v>
      </c>
      <c r="F1581" t="s">
        <v>206</v>
      </c>
      <c r="G1581" t="s">
        <v>207</v>
      </c>
      <c r="H1581" t="s">
        <v>165</v>
      </c>
      <c r="I1581">
        <f>I1580*J1581</f>
        <v>28.661999999999999</v>
      </c>
      <c r="J1581">
        <v>101.99999999999999</v>
      </c>
      <c r="O1581">
        <f t="shared" si="1165"/>
        <v>14793.98</v>
      </c>
      <c r="P1581">
        <f t="shared" si="1166"/>
        <v>14793.98</v>
      </c>
      <c r="Q1581">
        <f t="shared" si="1167"/>
        <v>0</v>
      </c>
      <c r="R1581">
        <f t="shared" si="1168"/>
        <v>0</v>
      </c>
      <c r="S1581">
        <f t="shared" si="1169"/>
        <v>0</v>
      </c>
      <c r="T1581">
        <f t="shared" si="1170"/>
        <v>0</v>
      </c>
      <c r="U1581">
        <f t="shared" si="1171"/>
        <v>0</v>
      </c>
      <c r="V1581">
        <f t="shared" si="1172"/>
        <v>0</v>
      </c>
      <c r="W1581">
        <f t="shared" si="1173"/>
        <v>107.77</v>
      </c>
      <c r="X1581">
        <f t="shared" si="1174"/>
        <v>0</v>
      </c>
      <c r="Y1581">
        <f t="shared" si="1175"/>
        <v>0</v>
      </c>
      <c r="AA1581">
        <v>35806607</v>
      </c>
      <c r="AB1581">
        <f t="shared" si="1176"/>
        <v>82.19</v>
      </c>
      <c r="AC1581">
        <f t="shared" si="1177"/>
        <v>82.19</v>
      </c>
      <c r="AD1581">
        <f>ROUND((((ET1581)-(EU1581))+AE1581),2)</f>
        <v>0</v>
      </c>
      <c r="AE1581">
        <f>ROUND((EU1581),2)</f>
        <v>0</v>
      </c>
      <c r="AF1581">
        <f>ROUND((EV1581),2)</f>
        <v>0</v>
      </c>
      <c r="AG1581">
        <f t="shared" si="1178"/>
        <v>0</v>
      </c>
      <c r="AH1581">
        <f>(EW1581)</f>
        <v>0</v>
      </c>
      <c r="AI1581">
        <f>(EX1581)</f>
        <v>0</v>
      </c>
      <c r="AJ1581">
        <f t="shared" si="1179"/>
        <v>3.76</v>
      </c>
      <c r="AK1581">
        <v>82.19</v>
      </c>
      <c r="AL1581">
        <v>82.19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3.76</v>
      </c>
      <c r="AT1581">
        <v>0</v>
      </c>
      <c r="AU1581">
        <v>0</v>
      </c>
      <c r="AV1581">
        <v>1</v>
      </c>
      <c r="AW1581">
        <v>1</v>
      </c>
      <c r="AZ1581">
        <v>1</v>
      </c>
      <c r="BA1581">
        <v>1</v>
      </c>
      <c r="BB1581">
        <v>1</v>
      </c>
      <c r="BC1581">
        <v>6.28</v>
      </c>
      <c r="BD1581" t="s">
        <v>3</v>
      </c>
      <c r="BE1581" t="s">
        <v>3</v>
      </c>
      <c r="BF1581" t="s">
        <v>3</v>
      </c>
      <c r="BG1581" t="s">
        <v>3</v>
      </c>
      <c r="BH1581">
        <v>3</v>
      </c>
      <c r="BI1581">
        <v>1</v>
      </c>
      <c r="BJ1581" t="s">
        <v>208</v>
      </c>
      <c r="BM1581">
        <v>500001</v>
      </c>
      <c r="BN1581">
        <v>0</v>
      </c>
      <c r="BO1581" t="s">
        <v>206</v>
      </c>
      <c r="BP1581">
        <v>1</v>
      </c>
      <c r="BQ1581">
        <v>8</v>
      </c>
      <c r="BR1581">
        <v>0</v>
      </c>
      <c r="BS1581">
        <v>1</v>
      </c>
      <c r="BT1581">
        <v>1</v>
      </c>
      <c r="BU1581">
        <v>1</v>
      </c>
      <c r="BV1581">
        <v>1</v>
      </c>
      <c r="BW1581">
        <v>1</v>
      </c>
      <c r="BX1581">
        <v>1</v>
      </c>
      <c r="BY1581" t="s">
        <v>3</v>
      </c>
      <c r="BZ1581">
        <v>0</v>
      </c>
      <c r="CA1581">
        <v>0</v>
      </c>
      <c r="CE1581">
        <v>0</v>
      </c>
      <c r="CF1581">
        <v>0</v>
      </c>
      <c r="CG1581">
        <v>0</v>
      </c>
      <c r="CM1581">
        <v>0</v>
      </c>
      <c r="CN1581" t="s">
        <v>3</v>
      </c>
      <c r="CO1581">
        <v>0</v>
      </c>
      <c r="CP1581">
        <f t="shared" si="1180"/>
        <v>14793.98</v>
      </c>
      <c r="CQ1581">
        <f t="shared" si="1181"/>
        <v>516.15319999999997</v>
      </c>
      <c r="CR1581">
        <f t="shared" si="1182"/>
        <v>0</v>
      </c>
      <c r="CS1581">
        <f t="shared" si="1183"/>
        <v>0</v>
      </c>
      <c r="CT1581">
        <f t="shared" si="1184"/>
        <v>0</v>
      </c>
      <c r="CU1581">
        <f t="shared" si="1185"/>
        <v>0</v>
      </c>
      <c r="CV1581">
        <f t="shared" si="1186"/>
        <v>0</v>
      </c>
      <c r="CW1581">
        <f t="shared" si="1187"/>
        <v>0</v>
      </c>
      <c r="CX1581">
        <f t="shared" si="1188"/>
        <v>3.76</v>
      </c>
      <c r="CY1581">
        <f t="shared" si="1189"/>
        <v>0</v>
      </c>
      <c r="CZ1581">
        <f t="shared" si="1190"/>
        <v>0</v>
      </c>
      <c r="DC1581" t="s">
        <v>3</v>
      </c>
      <c r="DD1581" t="s">
        <v>3</v>
      </c>
      <c r="DE1581" t="s">
        <v>3</v>
      </c>
      <c r="DF1581" t="s">
        <v>3</v>
      </c>
      <c r="DG1581" t="s">
        <v>3</v>
      </c>
      <c r="DH1581" t="s">
        <v>3</v>
      </c>
      <c r="DI1581" t="s">
        <v>3</v>
      </c>
      <c r="DJ1581" t="s">
        <v>3</v>
      </c>
      <c r="DK1581" t="s">
        <v>3</v>
      </c>
      <c r="DL1581" t="s">
        <v>3</v>
      </c>
      <c r="DM1581" t="s">
        <v>3</v>
      </c>
      <c r="DN1581">
        <v>0</v>
      </c>
      <c r="DO1581">
        <v>0</v>
      </c>
      <c r="DP1581">
        <v>1</v>
      </c>
      <c r="DQ1581">
        <v>1</v>
      </c>
      <c r="DU1581">
        <v>1005</v>
      </c>
      <c r="DV1581" t="s">
        <v>165</v>
      </c>
      <c r="DW1581" t="s">
        <v>165</v>
      </c>
      <c r="DX1581">
        <v>1</v>
      </c>
      <c r="DZ1581" t="s">
        <v>3</v>
      </c>
      <c r="EA1581" t="s">
        <v>3</v>
      </c>
      <c r="EB1581" t="s">
        <v>3</v>
      </c>
      <c r="EC1581" t="s">
        <v>3</v>
      </c>
      <c r="EE1581">
        <v>29085443</v>
      </c>
      <c r="EF1581">
        <v>8</v>
      </c>
      <c r="EG1581" t="s">
        <v>153</v>
      </c>
      <c r="EH1581">
        <v>0</v>
      </c>
      <c r="EI1581" t="s">
        <v>3</v>
      </c>
      <c r="EJ1581">
        <v>1</v>
      </c>
      <c r="EK1581">
        <v>500001</v>
      </c>
      <c r="EL1581" t="s">
        <v>154</v>
      </c>
      <c r="EM1581" t="s">
        <v>155</v>
      </c>
      <c r="EO1581" t="s">
        <v>3</v>
      </c>
      <c r="EQ1581">
        <v>0</v>
      </c>
      <c r="ER1581">
        <v>82.19</v>
      </c>
      <c r="ES1581">
        <v>82.19</v>
      </c>
      <c r="ET1581">
        <v>0</v>
      </c>
      <c r="EU1581">
        <v>0</v>
      </c>
      <c r="EV1581">
        <v>0</v>
      </c>
      <c r="EW1581">
        <v>0</v>
      </c>
      <c r="EX1581">
        <v>0</v>
      </c>
      <c r="FQ1581">
        <v>0</v>
      </c>
      <c r="FR1581">
        <f t="shared" si="1191"/>
        <v>0</v>
      </c>
      <c r="FS1581">
        <v>0</v>
      </c>
      <c r="FX1581">
        <v>0</v>
      </c>
      <c r="FY1581">
        <v>0</v>
      </c>
      <c r="GA1581" t="s">
        <v>3</v>
      </c>
      <c r="GD1581">
        <v>1</v>
      </c>
      <c r="GF1581">
        <v>-100917442</v>
      </c>
      <c r="GG1581">
        <v>2</v>
      </c>
      <c r="GH1581">
        <v>1</v>
      </c>
      <c r="GI1581">
        <v>2</v>
      </c>
      <c r="GJ1581">
        <v>0</v>
      </c>
      <c r="GK1581">
        <v>0</v>
      </c>
      <c r="GL1581">
        <f t="shared" si="1192"/>
        <v>0</v>
      </c>
      <c r="GM1581">
        <f t="shared" si="1193"/>
        <v>14793.98</v>
      </c>
      <c r="GN1581">
        <f t="shared" si="1194"/>
        <v>14793.98</v>
      </c>
      <c r="GO1581">
        <f t="shared" si="1195"/>
        <v>0</v>
      </c>
      <c r="GP1581">
        <f t="shared" si="1196"/>
        <v>0</v>
      </c>
      <c r="GR1581">
        <v>0</v>
      </c>
      <c r="GS1581">
        <v>3</v>
      </c>
      <c r="GT1581">
        <v>0</v>
      </c>
      <c r="GU1581" t="s">
        <v>3</v>
      </c>
      <c r="GV1581">
        <f t="shared" si="1197"/>
        <v>0</v>
      </c>
      <c r="GW1581">
        <v>1</v>
      </c>
      <c r="GX1581">
        <f t="shared" si="1198"/>
        <v>0</v>
      </c>
      <c r="HA1581">
        <v>0</v>
      </c>
      <c r="HB1581">
        <v>0</v>
      </c>
      <c r="HC1581">
        <f t="shared" si="1199"/>
        <v>0</v>
      </c>
      <c r="HE1581" t="s">
        <v>3</v>
      </c>
      <c r="HF1581" t="s">
        <v>3</v>
      </c>
      <c r="IK1581">
        <v>0</v>
      </c>
    </row>
    <row r="1582" spans="1:245">
      <c r="A1582">
        <v>18</v>
      </c>
      <c r="B1582">
        <v>0</v>
      </c>
      <c r="C1582">
        <v>1641</v>
      </c>
      <c r="E1582" t="s">
        <v>190</v>
      </c>
      <c r="F1582" t="s">
        <v>324</v>
      </c>
      <c r="G1582" t="s">
        <v>325</v>
      </c>
      <c r="H1582" t="s">
        <v>165</v>
      </c>
      <c r="I1582">
        <f>I1580*J1582</f>
        <v>-28.661999999999999</v>
      </c>
      <c r="J1582">
        <v>-101.99999999999999</v>
      </c>
      <c r="O1582">
        <f t="shared" si="1165"/>
        <v>-5285.73</v>
      </c>
      <c r="P1582">
        <f t="shared" si="1166"/>
        <v>-5285.73</v>
      </c>
      <c r="Q1582">
        <f t="shared" si="1167"/>
        <v>0</v>
      </c>
      <c r="R1582">
        <f t="shared" si="1168"/>
        <v>0</v>
      </c>
      <c r="S1582">
        <f t="shared" si="1169"/>
        <v>0</v>
      </c>
      <c r="T1582">
        <f t="shared" si="1170"/>
        <v>0</v>
      </c>
      <c r="U1582">
        <f t="shared" si="1171"/>
        <v>0</v>
      </c>
      <c r="V1582">
        <f t="shared" si="1172"/>
        <v>0</v>
      </c>
      <c r="W1582">
        <f t="shared" si="1173"/>
        <v>0</v>
      </c>
      <c r="X1582">
        <f t="shared" si="1174"/>
        <v>0</v>
      </c>
      <c r="Y1582">
        <f t="shared" si="1175"/>
        <v>0</v>
      </c>
      <c r="AA1582">
        <v>35806607</v>
      </c>
      <c r="AB1582">
        <f t="shared" si="1176"/>
        <v>67.8</v>
      </c>
      <c r="AC1582">
        <f t="shared" si="1177"/>
        <v>67.8</v>
      </c>
      <c r="AD1582">
        <f>ROUND((((ET1582)-(EU1582))+AE1582),2)</f>
        <v>0</v>
      </c>
      <c r="AE1582">
        <f>ROUND((EU1582),2)</f>
        <v>0</v>
      </c>
      <c r="AF1582">
        <f>ROUND((EV1582),2)</f>
        <v>0</v>
      </c>
      <c r="AG1582">
        <f t="shared" si="1178"/>
        <v>0</v>
      </c>
      <c r="AH1582">
        <f>(EW1582)</f>
        <v>0</v>
      </c>
      <c r="AI1582">
        <f>(EX1582)</f>
        <v>0</v>
      </c>
      <c r="AJ1582">
        <f t="shared" si="1179"/>
        <v>0</v>
      </c>
      <c r="AK1582">
        <v>67.8</v>
      </c>
      <c r="AL1582">
        <v>67.8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1</v>
      </c>
      <c r="AW1582">
        <v>1</v>
      </c>
      <c r="AZ1582">
        <v>1</v>
      </c>
      <c r="BA1582">
        <v>1</v>
      </c>
      <c r="BB1582">
        <v>1</v>
      </c>
      <c r="BC1582">
        <v>2.72</v>
      </c>
      <c r="BD1582" t="s">
        <v>3</v>
      </c>
      <c r="BE1582" t="s">
        <v>3</v>
      </c>
      <c r="BF1582" t="s">
        <v>3</v>
      </c>
      <c r="BG1582" t="s">
        <v>3</v>
      </c>
      <c r="BH1582">
        <v>3</v>
      </c>
      <c r="BI1582">
        <v>1</v>
      </c>
      <c r="BJ1582" t="s">
        <v>326</v>
      </c>
      <c r="BM1582">
        <v>500001</v>
      </c>
      <c r="BN1582">
        <v>0</v>
      </c>
      <c r="BO1582" t="s">
        <v>324</v>
      </c>
      <c r="BP1582">
        <v>1</v>
      </c>
      <c r="BQ1582">
        <v>8</v>
      </c>
      <c r="BR1582">
        <v>1</v>
      </c>
      <c r="BS1582">
        <v>1</v>
      </c>
      <c r="BT1582">
        <v>1</v>
      </c>
      <c r="BU1582">
        <v>1</v>
      </c>
      <c r="BV1582">
        <v>1</v>
      </c>
      <c r="BW1582">
        <v>1</v>
      </c>
      <c r="BX1582">
        <v>1</v>
      </c>
      <c r="BY1582" t="s">
        <v>3</v>
      </c>
      <c r="BZ1582">
        <v>0</v>
      </c>
      <c r="CA1582">
        <v>0</v>
      </c>
      <c r="CE1582">
        <v>0</v>
      </c>
      <c r="CF1582">
        <v>0</v>
      </c>
      <c r="CG1582">
        <v>0</v>
      </c>
      <c r="CM1582">
        <v>0</v>
      </c>
      <c r="CN1582" t="s">
        <v>3</v>
      </c>
      <c r="CO1582">
        <v>0</v>
      </c>
      <c r="CP1582">
        <f t="shared" si="1180"/>
        <v>-5285.73</v>
      </c>
      <c r="CQ1582">
        <f t="shared" si="1181"/>
        <v>184.416</v>
      </c>
      <c r="CR1582">
        <f t="shared" si="1182"/>
        <v>0</v>
      </c>
      <c r="CS1582">
        <f t="shared" si="1183"/>
        <v>0</v>
      </c>
      <c r="CT1582">
        <f t="shared" si="1184"/>
        <v>0</v>
      </c>
      <c r="CU1582">
        <f t="shared" si="1185"/>
        <v>0</v>
      </c>
      <c r="CV1582">
        <f t="shared" si="1186"/>
        <v>0</v>
      </c>
      <c r="CW1582">
        <f t="shared" si="1187"/>
        <v>0</v>
      </c>
      <c r="CX1582">
        <f t="shared" si="1188"/>
        <v>0</v>
      </c>
      <c r="CY1582">
        <f t="shared" si="1189"/>
        <v>0</v>
      </c>
      <c r="CZ1582">
        <f t="shared" si="1190"/>
        <v>0</v>
      </c>
      <c r="DC1582" t="s">
        <v>3</v>
      </c>
      <c r="DD1582" t="s">
        <v>3</v>
      </c>
      <c r="DE1582" t="s">
        <v>3</v>
      </c>
      <c r="DF1582" t="s">
        <v>3</v>
      </c>
      <c r="DG1582" t="s">
        <v>3</v>
      </c>
      <c r="DH1582" t="s">
        <v>3</v>
      </c>
      <c r="DI1582" t="s">
        <v>3</v>
      </c>
      <c r="DJ1582" t="s">
        <v>3</v>
      </c>
      <c r="DK1582" t="s">
        <v>3</v>
      </c>
      <c r="DL1582" t="s">
        <v>3</v>
      </c>
      <c r="DM1582" t="s">
        <v>3</v>
      </c>
      <c r="DN1582">
        <v>0</v>
      </c>
      <c r="DO1582">
        <v>0</v>
      </c>
      <c r="DP1582">
        <v>1</v>
      </c>
      <c r="DQ1582">
        <v>1</v>
      </c>
      <c r="DU1582">
        <v>1005</v>
      </c>
      <c r="DV1582" t="s">
        <v>165</v>
      </c>
      <c r="DW1582" t="s">
        <v>165</v>
      </c>
      <c r="DX1582">
        <v>1</v>
      </c>
      <c r="DZ1582" t="s">
        <v>3</v>
      </c>
      <c r="EA1582" t="s">
        <v>3</v>
      </c>
      <c r="EB1582" t="s">
        <v>3</v>
      </c>
      <c r="EC1582" t="s">
        <v>3</v>
      </c>
      <c r="EE1582">
        <v>29085443</v>
      </c>
      <c r="EF1582">
        <v>8</v>
      </c>
      <c r="EG1582" t="s">
        <v>153</v>
      </c>
      <c r="EH1582">
        <v>0</v>
      </c>
      <c r="EI1582" t="s">
        <v>3</v>
      </c>
      <c r="EJ1582">
        <v>1</v>
      </c>
      <c r="EK1582">
        <v>500001</v>
      </c>
      <c r="EL1582" t="s">
        <v>154</v>
      </c>
      <c r="EM1582" t="s">
        <v>155</v>
      </c>
      <c r="EO1582" t="s">
        <v>3</v>
      </c>
      <c r="EQ1582">
        <v>0</v>
      </c>
      <c r="ER1582">
        <v>67.8</v>
      </c>
      <c r="ES1582">
        <v>67.8</v>
      </c>
      <c r="ET1582">
        <v>0</v>
      </c>
      <c r="EU1582">
        <v>0</v>
      </c>
      <c r="EV1582">
        <v>0</v>
      </c>
      <c r="EW1582">
        <v>0</v>
      </c>
      <c r="EX1582">
        <v>0</v>
      </c>
      <c r="FQ1582">
        <v>0</v>
      </c>
      <c r="FR1582">
        <f t="shared" si="1191"/>
        <v>0</v>
      </c>
      <c r="FS1582">
        <v>0</v>
      </c>
      <c r="FX1582">
        <v>0</v>
      </c>
      <c r="FY1582">
        <v>0</v>
      </c>
      <c r="GA1582" t="s">
        <v>3</v>
      </c>
      <c r="GD1582">
        <v>1</v>
      </c>
      <c r="GF1582">
        <v>-217513507</v>
      </c>
      <c r="GG1582">
        <v>2</v>
      </c>
      <c r="GH1582">
        <v>1</v>
      </c>
      <c r="GI1582">
        <v>2</v>
      </c>
      <c r="GJ1582">
        <v>0</v>
      </c>
      <c r="GK1582">
        <v>0</v>
      </c>
      <c r="GL1582">
        <f t="shared" si="1192"/>
        <v>0</v>
      </c>
      <c r="GM1582">
        <f t="shared" si="1193"/>
        <v>-5285.73</v>
      </c>
      <c r="GN1582">
        <f t="shared" si="1194"/>
        <v>-5285.73</v>
      </c>
      <c r="GO1582">
        <f t="shared" si="1195"/>
        <v>0</v>
      </c>
      <c r="GP1582">
        <f t="shared" si="1196"/>
        <v>0</v>
      </c>
      <c r="GR1582">
        <v>0</v>
      </c>
      <c r="GS1582">
        <v>0</v>
      </c>
      <c r="GT1582">
        <v>0</v>
      </c>
      <c r="GU1582" t="s">
        <v>3</v>
      </c>
      <c r="GV1582">
        <f t="shared" si="1197"/>
        <v>0</v>
      </c>
      <c r="GW1582">
        <v>1</v>
      </c>
      <c r="GX1582">
        <f t="shared" si="1198"/>
        <v>0</v>
      </c>
      <c r="HA1582">
        <v>0</v>
      </c>
      <c r="HB1582">
        <v>0</v>
      </c>
      <c r="HC1582">
        <f t="shared" si="1199"/>
        <v>0</v>
      </c>
      <c r="HE1582" t="s">
        <v>3</v>
      </c>
      <c r="HF1582" t="s">
        <v>3</v>
      </c>
      <c r="IK1582">
        <v>0</v>
      </c>
    </row>
    <row r="1583" spans="1:245">
      <c r="A1583">
        <v>17</v>
      </c>
      <c r="B1583">
        <v>0</v>
      </c>
      <c r="C1583">
        <f>ROW(SmtRes!A1655)</f>
        <v>1655</v>
      </c>
      <c r="D1583">
        <f>ROW(EtalonRes!A1635)</f>
        <v>1635</v>
      </c>
      <c r="E1583" t="s">
        <v>65</v>
      </c>
      <c r="F1583" t="s">
        <v>210</v>
      </c>
      <c r="G1583" t="s">
        <v>211</v>
      </c>
      <c r="H1583" t="s">
        <v>55</v>
      </c>
      <c r="I1583">
        <f>ROUND(21.48/100,9)</f>
        <v>0.21479999999999999</v>
      </c>
      <c r="J1583">
        <v>0</v>
      </c>
      <c r="O1583">
        <f t="shared" si="1165"/>
        <v>1321.53</v>
      </c>
      <c r="P1583">
        <f t="shared" si="1166"/>
        <v>803.44</v>
      </c>
      <c r="Q1583">
        <f t="shared" si="1167"/>
        <v>16.989999999999998</v>
      </c>
      <c r="R1583">
        <f t="shared" si="1168"/>
        <v>0</v>
      </c>
      <c r="S1583">
        <f t="shared" si="1169"/>
        <v>501.1</v>
      </c>
      <c r="T1583">
        <f t="shared" si="1170"/>
        <v>0</v>
      </c>
      <c r="U1583">
        <f t="shared" si="1171"/>
        <v>1.6451532</v>
      </c>
      <c r="V1583">
        <f t="shared" si="1172"/>
        <v>0</v>
      </c>
      <c r="W1583">
        <f t="shared" si="1173"/>
        <v>0</v>
      </c>
      <c r="X1583">
        <f t="shared" si="1174"/>
        <v>471.03</v>
      </c>
      <c r="Y1583">
        <f t="shared" si="1175"/>
        <v>255.56</v>
      </c>
      <c r="AA1583">
        <v>35806607</v>
      </c>
      <c r="AB1583">
        <f t="shared" si="1176"/>
        <v>1480.04</v>
      </c>
      <c r="AC1583">
        <f t="shared" si="1177"/>
        <v>1395.68</v>
      </c>
      <c r="AD1583">
        <f>ROUND(((((ET1583*1.25))-((EU1583*1.25)))+AE1583),2)</f>
        <v>14.05</v>
      </c>
      <c r="AE1583">
        <f>ROUND(((EU1583*1.25)),2)</f>
        <v>0</v>
      </c>
      <c r="AF1583">
        <f>ROUND(((EV1583*1.15)),2)</f>
        <v>70.31</v>
      </c>
      <c r="AG1583">
        <f t="shared" si="1178"/>
        <v>0</v>
      </c>
      <c r="AH1583">
        <f>((EW1583*1.15))</f>
        <v>7.6589999999999998</v>
      </c>
      <c r="AI1583">
        <f>((EX1583*1.25))</f>
        <v>0</v>
      </c>
      <c r="AJ1583">
        <f t="shared" si="1179"/>
        <v>0</v>
      </c>
      <c r="AK1583">
        <v>1468.06</v>
      </c>
      <c r="AL1583">
        <v>1395.68</v>
      </c>
      <c r="AM1583">
        <v>11.24</v>
      </c>
      <c r="AN1583">
        <v>0</v>
      </c>
      <c r="AO1583">
        <v>61.14</v>
      </c>
      <c r="AP1583">
        <v>0</v>
      </c>
      <c r="AQ1583">
        <v>6.66</v>
      </c>
      <c r="AR1583">
        <v>0</v>
      </c>
      <c r="AS1583">
        <v>0</v>
      </c>
      <c r="AT1583">
        <v>94</v>
      </c>
      <c r="AU1583">
        <v>51</v>
      </c>
      <c r="AV1583">
        <v>1</v>
      </c>
      <c r="AW1583">
        <v>1</v>
      </c>
      <c r="AZ1583">
        <v>1</v>
      </c>
      <c r="BA1583">
        <v>33.18</v>
      </c>
      <c r="BB1583">
        <v>5.63</v>
      </c>
      <c r="BC1583">
        <v>2.68</v>
      </c>
      <c r="BD1583" t="s">
        <v>3</v>
      </c>
      <c r="BE1583" t="s">
        <v>3</v>
      </c>
      <c r="BF1583" t="s">
        <v>3</v>
      </c>
      <c r="BG1583" t="s">
        <v>3</v>
      </c>
      <c r="BH1583">
        <v>0</v>
      </c>
      <c r="BI1583">
        <v>1</v>
      </c>
      <c r="BJ1583" t="s">
        <v>212</v>
      </c>
      <c r="BM1583">
        <v>11001</v>
      </c>
      <c r="BN1583">
        <v>0</v>
      </c>
      <c r="BO1583" t="s">
        <v>210</v>
      </c>
      <c r="BP1583">
        <v>1</v>
      </c>
      <c r="BQ1583">
        <v>2</v>
      </c>
      <c r="BR1583">
        <v>0</v>
      </c>
      <c r="BS1583">
        <v>33.18</v>
      </c>
      <c r="BT1583">
        <v>1</v>
      </c>
      <c r="BU1583">
        <v>1</v>
      </c>
      <c r="BV1583">
        <v>1</v>
      </c>
      <c r="BW1583">
        <v>1</v>
      </c>
      <c r="BX1583">
        <v>1</v>
      </c>
      <c r="BY1583" t="s">
        <v>3</v>
      </c>
      <c r="BZ1583">
        <v>123</v>
      </c>
      <c r="CA1583">
        <v>75</v>
      </c>
      <c r="CE1583">
        <v>0</v>
      </c>
      <c r="CF1583">
        <v>0</v>
      </c>
      <c r="CG1583">
        <v>0</v>
      </c>
      <c r="CM1583">
        <v>0</v>
      </c>
      <c r="CN1583" t="s">
        <v>3</v>
      </c>
      <c r="CO1583">
        <v>0</v>
      </c>
      <c r="CP1583">
        <f t="shared" si="1180"/>
        <v>1321.5300000000002</v>
      </c>
      <c r="CQ1583">
        <f t="shared" si="1181"/>
        <v>3740.4224000000004</v>
      </c>
      <c r="CR1583">
        <f t="shared" si="1182"/>
        <v>79.101500000000001</v>
      </c>
      <c r="CS1583">
        <f t="shared" si="1183"/>
        <v>0</v>
      </c>
      <c r="CT1583">
        <f t="shared" si="1184"/>
        <v>2332.8858</v>
      </c>
      <c r="CU1583">
        <f t="shared" si="1185"/>
        <v>0</v>
      </c>
      <c r="CV1583">
        <f t="shared" si="1186"/>
        <v>7.6589999999999998</v>
      </c>
      <c r="CW1583">
        <f t="shared" si="1187"/>
        <v>0</v>
      </c>
      <c r="CX1583">
        <f t="shared" si="1188"/>
        <v>0</v>
      </c>
      <c r="CY1583">
        <f t="shared" si="1189"/>
        <v>471.03399999999999</v>
      </c>
      <c r="CZ1583">
        <f t="shared" si="1190"/>
        <v>255.56100000000004</v>
      </c>
      <c r="DC1583" t="s">
        <v>3</v>
      </c>
      <c r="DD1583" t="s">
        <v>3</v>
      </c>
      <c r="DE1583" t="s">
        <v>143</v>
      </c>
      <c r="DF1583" t="s">
        <v>143</v>
      </c>
      <c r="DG1583" t="s">
        <v>144</v>
      </c>
      <c r="DH1583" t="s">
        <v>3</v>
      </c>
      <c r="DI1583" t="s">
        <v>144</v>
      </c>
      <c r="DJ1583" t="s">
        <v>143</v>
      </c>
      <c r="DK1583" t="s">
        <v>3</v>
      </c>
      <c r="DL1583" t="s">
        <v>3</v>
      </c>
      <c r="DM1583" t="s">
        <v>3</v>
      </c>
      <c r="DN1583">
        <v>0</v>
      </c>
      <c r="DO1583">
        <v>0</v>
      </c>
      <c r="DP1583">
        <v>1</v>
      </c>
      <c r="DQ1583">
        <v>1</v>
      </c>
      <c r="DU1583">
        <v>1013</v>
      </c>
      <c r="DV1583" t="s">
        <v>55</v>
      </c>
      <c r="DW1583" t="s">
        <v>55</v>
      </c>
      <c r="DX1583">
        <v>1</v>
      </c>
      <c r="DZ1583" t="s">
        <v>3</v>
      </c>
      <c r="EA1583" t="s">
        <v>3</v>
      </c>
      <c r="EB1583" t="s">
        <v>3</v>
      </c>
      <c r="EC1583" t="s">
        <v>3</v>
      </c>
      <c r="EE1583">
        <v>29085511</v>
      </c>
      <c r="EF1583">
        <v>2</v>
      </c>
      <c r="EG1583" t="s">
        <v>145</v>
      </c>
      <c r="EH1583">
        <v>0</v>
      </c>
      <c r="EI1583" t="s">
        <v>3</v>
      </c>
      <c r="EJ1583">
        <v>1</v>
      </c>
      <c r="EK1583">
        <v>11001</v>
      </c>
      <c r="EL1583" t="s">
        <v>22</v>
      </c>
      <c r="EM1583" t="s">
        <v>196</v>
      </c>
      <c r="EO1583" t="s">
        <v>3</v>
      </c>
      <c r="EQ1583">
        <v>0</v>
      </c>
      <c r="ER1583">
        <v>1468.06</v>
      </c>
      <c r="ES1583">
        <v>1395.68</v>
      </c>
      <c r="ET1583">
        <v>11.24</v>
      </c>
      <c r="EU1583">
        <v>0</v>
      </c>
      <c r="EV1583">
        <v>61.14</v>
      </c>
      <c r="EW1583">
        <v>6.66</v>
      </c>
      <c r="EX1583">
        <v>0</v>
      </c>
      <c r="EY1583">
        <v>0</v>
      </c>
      <c r="FQ1583">
        <v>0</v>
      </c>
      <c r="FR1583">
        <f t="shared" si="1191"/>
        <v>0</v>
      </c>
      <c r="FS1583">
        <v>0</v>
      </c>
      <c r="FT1583" t="s">
        <v>148</v>
      </c>
      <c r="FU1583" t="s">
        <v>24</v>
      </c>
      <c r="FV1583" t="s">
        <v>24</v>
      </c>
      <c r="FW1583" t="s">
        <v>25</v>
      </c>
      <c r="FX1583">
        <v>110.7</v>
      </c>
      <c r="FY1583">
        <v>63.75</v>
      </c>
      <c r="GA1583" t="s">
        <v>3</v>
      </c>
      <c r="GD1583">
        <v>1</v>
      </c>
      <c r="GF1583">
        <v>-1131838271</v>
      </c>
      <c r="GG1583">
        <v>2</v>
      </c>
      <c r="GH1583">
        <v>1</v>
      </c>
      <c r="GI1583">
        <v>2</v>
      </c>
      <c r="GJ1583">
        <v>0</v>
      </c>
      <c r="GK1583">
        <v>0</v>
      </c>
      <c r="GL1583">
        <f t="shared" si="1192"/>
        <v>0</v>
      </c>
      <c r="GM1583">
        <f t="shared" si="1193"/>
        <v>2048.12</v>
      </c>
      <c r="GN1583">
        <f t="shared" si="1194"/>
        <v>2048.12</v>
      </c>
      <c r="GO1583">
        <f t="shared" si="1195"/>
        <v>0</v>
      </c>
      <c r="GP1583">
        <f t="shared" si="1196"/>
        <v>0</v>
      </c>
      <c r="GR1583">
        <v>0</v>
      </c>
      <c r="GS1583">
        <v>3</v>
      </c>
      <c r="GT1583">
        <v>0</v>
      </c>
      <c r="GU1583" t="s">
        <v>3</v>
      </c>
      <c r="GV1583">
        <f t="shared" si="1197"/>
        <v>0</v>
      </c>
      <c r="GW1583">
        <v>1</v>
      </c>
      <c r="GX1583">
        <f t="shared" si="1198"/>
        <v>0</v>
      </c>
      <c r="HA1583">
        <v>0</v>
      </c>
      <c r="HB1583">
        <v>0</v>
      </c>
      <c r="HC1583">
        <f t="shared" si="1199"/>
        <v>0</v>
      </c>
      <c r="HE1583" t="s">
        <v>3</v>
      </c>
      <c r="HF1583" t="s">
        <v>3</v>
      </c>
      <c r="IK1583">
        <v>0</v>
      </c>
    </row>
    <row r="1584" spans="1:245">
      <c r="A1584">
        <v>17</v>
      </c>
      <c r="B1584">
        <v>0</v>
      </c>
      <c r="C1584">
        <f>ROW(SmtRes!A1674)</f>
        <v>1674</v>
      </c>
      <c r="D1584">
        <f>ROW(EtalonRes!A1654)</f>
        <v>1654</v>
      </c>
      <c r="E1584" t="s">
        <v>70</v>
      </c>
      <c r="F1584" t="s">
        <v>301</v>
      </c>
      <c r="G1584" t="s">
        <v>302</v>
      </c>
      <c r="H1584" t="s">
        <v>216</v>
      </c>
      <c r="I1584">
        <f>ROUND(26.85/100,9)</f>
        <v>0.26850000000000002</v>
      </c>
      <c r="J1584">
        <v>0</v>
      </c>
      <c r="O1584">
        <f t="shared" si="1165"/>
        <v>19989.439999999999</v>
      </c>
      <c r="P1584">
        <f t="shared" si="1166"/>
        <v>11674.89</v>
      </c>
      <c r="Q1584">
        <f t="shared" si="1167"/>
        <v>44.39</v>
      </c>
      <c r="R1584">
        <f t="shared" si="1168"/>
        <v>0</v>
      </c>
      <c r="S1584">
        <f t="shared" si="1169"/>
        <v>8270.16</v>
      </c>
      <c r="T1584">
        <f t="shared" si="1170"/>
        <v>0</v>
      </c>
      <c r="U1584">
        <f t="shared" si="1171"/>
        <v>27.480975000000001</v>
      </c>
      <c r="V1584">
        <f t="shared" si="1172"/>
        <v>0</v>
      </c>
      <c r="W1584">
        <f t="shared" si="1173"/>
        <v>0</v>
      </c>
      <c r="X1584">
        <f t="shared" si="1174"/>
        <v>7443.14</v>
      </c>
      <c r="Y1584">
        <f t="shared" si="1175"/>
        <v>3556.17</v>
      </c>
      <c r="AA1584">
        <v>35806607</v>
      </c>
      <c r="AB1584">
        <f t="shared" si="1176"/>
        <v>8403.0499999999993</v>
      </c>
      <c r="AC1584">
        <f t="shared" si="1177"/>
        <v>7445.53</v>
      </c>
      <c r="AD1584">
        <f>ROUND(((((ET1584*1.25))-((EU1584*1.25)))+AE1584),2)</f>
        <v>29.21</v>
      </c>
      <c r="AE1584">
        <f>ROUND(((EU1584*1.25)),2)</f>
        <v>0</v>
      </c>
      <c r="AF1584">
        <f>ROUND(((EV1584*1.15)),2)</f>
        <v>928.31</v>
      </c>
      <c r="AG1584">
        <f t="shared" si="1178"/>
        <v>0</v>
      </c>
      <c r="AH1584">
        <f>((EW1584*1.15))</f>
        <v>102.35</v>
      </c>
      <c r="AI1584">
        <f>((EX1584*1.25))</f>
        <v>0</v>
      </c>
      <c r="AJ1584">
        <f t="shared" si="1179"/>
        <v>0</v>
      </c>
      <c r="AK1584">
        <v>8276.1299999999992</v>
      </c>
      <c r="AL1584">
        <v>7445.53</v>
      </c>
      <c r="AM1584">
        <v>23.37</v>
      </c>
      <c r="AN1584">
        <v>0</v>
      </c>
      <c r="AO1584">
        <v>807.23</v>
      </c>
      <c r="AP1584">
        <v>0</v>
      </c>
      <c r="AQ1584">
        <v>89</v>
      </c>
      <c r="AR1584">
        <v>0</v>
      </c>
      <c r="AS1584">
        <v>0</v>
      </c>
      <c r="AT1584">
        <v>90</v>
      </c>
      <c r="AU1584">
        <v>43</v>
      </c>
      <c r="AV1584">
        <v>1</v>
      </c>
      <c r="AW1584">
        <v>1</v>
      </c>
      <c r="AZ1584">
        <v>1</v>
      </c>
      <c r="BA1584">
        <v>33.18</v>
      </c>
      <c r="BB1584">
        <v>5.66</v>
      </c>
      <c r="BC1584">
        <v>5.84</v>
      </c>
      <c r="BD1584" t="s">
        <v>3</v>
      </c>
      <c r="BE1584" t="s">
        <v>3</v>
      </c>
      <c r="BF1584" t="s">
        <v>3</v>
      </c>
      <c r="BG1584" t="s">
        <v>3</v>
      </c>
      <c r="BH1584">
        <v>0</v>
      </c>
      <c r="BI1584">
        <v>1</v>
      </c>
      <c r="BJ1584" t="s">
        <v>327</v>
      </c>
      <c r="BM1584">
        <v>10001</v>
      </c>
      <c r="BN1584">
        <v>0</v>
      </c>
      <c r="BO1584" t="s">
        <v>301</v>
      </c>
      <c r="BP1584">
        <v>1</v>
      </c>
      <c r="BQ1584">
        <v>2</v>
      </c>
      <c r="BR1584">
        <v>0</v>
      </c>
      <c r="BS1584">
        <v>33.18</v>
      </c>
      <c r="BT1584">
        <v>1</v>
      </c>
      <c r="BU1584">
        <v>1</v>
      </c>
      <c r="BV1584">
        <v>1</v>
      </c>
      <c r="BW1584">
        <v>1</v>
      </c>
      <c r="BX1584">
        <v>1</v>
      </c>
      <c r="BY1584" t="s">
        <v>3</v>
      </c>
      <c r="BZ1584">
        <v>118</v>
      </c>
      <c r="CA1584">
        <v>63</v>
      </c>
      <c r="CE1584">
        <v>0</v>
      </c>
      <c r="CF1584">
        <v>0</v>
      </c>
      <c r="CG1584">
        <v>0</v>
      </c>
      <c r="CM1584">
        <v>0</v>
      </c>
      <c r="CN1584" t="s">
        <v>3</v>
      </c>
      <c r="CO1584">
        <v>0</v>
      </c>
      <c r="CP1584">
        <f t="shared" si="1180"/>
        <v>19989.439999999999</v>
      </c>
      <c r="CQ1584">
        <f t="shared" si="1181"/>
        <v>43481.895199999999</v>
      </c>
      <c r="CR1584">
        <f t="shared" si="1182"/>
        <v>165.32860000000002</v>
      </c>
      <c r="CS1584">
        <f t="shared" si="1183"/>
        <v>0</v>
      </c>
      <c r="CT1584">
        <f t="shared" si="1184"/>
        <v>30801.325799999999</v>
      </c>
      <c r="CU1584">
        <f t="shared" si="1185"/>
        <v>0</v>
      </c>
      <c r="CV1584">
        <f t="shared" si="1186"/>
        <v>102.35</v>
      </c>
      <c r="CW1584">
        <f t="shared" si="1187"/>
        <v>0</v>
      </c>
      <c r="CX1584">
        <f t="shared" si="1188"/>
        <v>0</v>
      </c>
      <c r="CY1584">
        <f t="shared" si="1189"/>
        <v>7443.1440000000002</v>
      </c>
      <c r="CZ1584">
        <f t="shared" si="1190"/>
        <v>3556.1687999999999</v>
      </c>
      <c r="DC1584" t="s">
        <v>3</v>
      </c>
      <c r="DD1584" t="s">
        <v>3</v>
      </c>
      <c r="DE1584" t="s">
        <v>143</v>
      </c>
      <c r="DF1584" t="s">
        <v>143</v>
      </c>
      <c r="DG1584" t="s">
        <v>144</v>
      </c>
      <c r="DH1584" t="s">
        <v>3</v>
      </c>
      <c r="DI1584" t="s">
        <v>144</v>
      </c>
      <c r="DJ1584" t="s">
        <v>143</v>
      </c>
      <c r="DK1584" t="s">
        <v>3</v>
      </c>
      <c r="DL1584" t="s">
        <v>3</v>
      </c>
      <c r="DM1584" t="s">
        <v>3</v>
      </c>
      <c r="DN1584">
        <v>0</v>
      </c>
      <c r="DO1584">
        <v>0</v>
      </c>
      <c r="DP1584">
        <v>1</v>
      </c>
      <c r="DQ1584">
        <v>1</v>
      </c>
      <c r="DU1584">
        <v>1005</v>
      </c>
      <c r="DV1584" t="s">
        <v>216</v>
      </c>
      <c r="DW1584" t="s">
        <v>216</v>
      </c>
      <c r="DX1584">
        <v>100</v>
      </c>
      <c r="DZ1584" t="s">
        <v>3</v>
      </c>
      <c r="EA1584" t="s">
        <v>3</v>
      </c>
      <c r="EB1584" t="s">
        <v>3</v>
      </c>
      <c r="EC1584" t="s">
        <v>3</v>
      </c>
      <c r="EE1584">
        <v>29085510</v>
      </c>
      <c r="EF1584">
        <v>2</v>
      </c>
      <c r="EG1584" t="s">
        <v>145</v>
      </c>
      <c r="EH1584">
        <v>0</v>
      </c>
      <c r="EI1584" t="s">
        <v>3</v>
      </c>
      <c r="EJ1584">
        <v>1</v>
      </c>
      <c r="EK1584">
        <v>10001</v>
      </c>
      <c r="EL1584" t="s">
        <v>146</v>
      </c>
      <c r="EM1584" t="s">
        <v>147</v>
      </c>
      <c r="EO1584" t="s">
        <v>3</v>
      </c>
      <c r="EQ1584">
        <v>0</v>
      </c>
      <c r="ER1584">
        <v>8276.1299999999992</v>
      </c>
      <c r="ES1584">
        <v>7445.53</v>
      </c>
      <c r="ET1584">
        <v>23.37</v>
      </c>
      <c r="EU1584">
        <v>0</v>
      </c>
      <c r="EV1584">
        <v>807.23</v>
      </c>
      <c r="EW1584">
        <v>89</v>
      </c>
      <c r="EX1584">
        <v>0</v>
      </c>
      <c r="EY1584">
        <v>0</v>
      </c>
      <c r="FQ1584">
        <v>0</v>
      </c>
      <c r="FR1584">
        <f t="shared" si="1191"/>
        <v>0</v>
      </c>
      <c r="FS1584">
        <v>0</v>
      </c>
      <c r="FT1584" t="s">
        <v>148</v>
      </c>
      <c r="FU1584" t="s">
        <v>24</v>
      </c>
      <c r="FV1584" t="s">
        <v>24</v>
      </c>
      <c r="FW1584" t="s">
        <v>25</v>
      </c>
      <c r="FX1584">
        <v>106.2</v>
      </c>
      <c r="FY1584">
        <v>53.55</v>
      </c>
      <c r="GA1584" t="s">
        <v>3</v>
      </c>
      <c r="GD1584">
        <v>1</v>
      </c>
      <c r="GF1584">
        <v>-978692579</v>
      </c>
      <c r="GG1584">
        <v>2</v>
      </c>
      <c r="GH1584">
        <v>1</v>
      </c>
      <c r="GI1584">
        <v>2</v>
      </c>
      <c r="GJ1584">
        <v>0</v>
      </c>
      <c r="GK1584">
        <v>0</v>
      </c>
      <c r="GL1584">
        <f t="shared" si="1192"/>
        <v>0</v>
      </c>
      <c r="GM1584">
        <f t="shared" si="1193"/>
        <v>30988.75</v>
      </c>
      <c r="GN1584">
        <f t="shared" si="1194"/>
        <v>30988.75</v>
      </c>
      <c r="GO1584">
        <f t="shared" si="1195"/>
        <v>0</v>
      </c>
      <c r="GP1584">
        <f t="shared" si="1196"/>
        <v>0</v>
      </c>
      <c r="GR1584">
        <v>0</v>
      </c>
      <c r="GS1584">
        <v>3</v>
      </c>
      <c r="GT1584">
        <v>0</v>
      </c>
      <c r="GU1584" t="s">
        <v>3</v>
      </c>
      <c r="GV1584">
        <f t="shared" si="1197"/>
        <v>0</v>
      </c>
      <c r="GW1584">
        <v>1</v>
      </c>
      <c r="GX1584">
        <f t="shared" si="1198"/>
        <v>0</v>
      </c>
      <c r="HA1584">
        <v>0</v>
      </c>
      <c r="HB1584">
        <v>0</v>
      </c>
      <c r="HC1584">
        <f t="shared" si="1199"/>
        <v>0</v>
      </c>
      <c r="HE1584" t="s">
        <v>3</v>
      </c>
      <c r="HF1584" t="s">
        <v>3</v>
      </c>
      <c r="IK1584">
        <v>0</v>
      </c>
    </row>
    <row r="1585" spans="1:245">
      <c r="A1585">
        <v>17</v>
      </c>
      <c r="B1585">
        <v>0</v>
      </c>
      <c r="C1585">
        <f>ROW(SmtRes!A1692)</f>
        <v>1692</v>
      </c>
      <c r="D1585">
        <f>ROW(EtalonRes!A1672)</f>
        <v>1672</v>
      </c>
      <c r="E1585" t="s">
        <v>74</v>
      </c>
      <c r="F1585" t="s">
        <v>214</v>
      </c>
      <c r="G1585" t="s">
        <v>215</v>
      </c>
      <c r="H1585" t="s">
        <v>216</v>
      </c>
      <c r="I1585">
        <f>ROUND(26.85/100,9)</f>
        <v>0.26850000000000002</v>
      </c>
      <c r="J1585">
        <v>0</v>
      </c>
      <c r="O1585">
        <f t="shared" si="1165"/>
        <v>19549.849999999999</v>
      </c>
      <c r="P1585">
        <f t="shared" si="1166"/>
        <v>11714.91</v>
      </c>
      <c r="Q1585">
        <f t="shared" si="1167"/>
        <v>29.38</v>
      </c>
      <c r="R1585">
        <f t="shared" si="1168"/>
        <v>0</v>
      </c>
      <c r="S1585">
        <f t="shared" si="1169"/>
        <v>7805.56</v>
      </c>
      <c r="T1585">
        <f t="shared" si="1170"/>
        <v>0</v>
      </c>
      <c r="U1585">
        <f t="shared" si="1171"/>
        <v>25.937100000000001</v>
      </c>
      <c r="V1585">
        <f t="shared" si="1172"/>
        <v>0</v>
      </c>
      <c r="W1585">
        <f t="shared" si="1173"/>
        <v>0</v>
      </c>
      <c r="X1585">
        <f t="shared" si="1174"/>
        <v>7025</v>
      </c>
      <c r="Y1585">
        <f t="shared" si="1175"/>
        <v>3356.39</v>
      </c>
      <c r="AA1585">
        <v>35806607</v>
      </c>
      <c r="AB1585">
        <f t="shared" si="1176"/>
        <v>8548.36</v>
      </c>
      <c r="AC1585">
        <f t="shared" si="1177"/>
        <v>7654.55</v>
      </c>
      <c r="AD1585">
        <f>ROUND(((((ET1585*1.25))-((EU1585*1.25)))+AE1585),2)</f>
        <v>17.649999999999999</v>
      </c>
      <c r="AE1585">
        <f>ROUND(((EU1585*1.25)),2)</f>
        <v>0</v>
      </c>
      <c r="AF1585">
        <f>ROUND(((EV1585*1.15)),2)</f>
        <v>876.16</v>
      </c>
      <c r="AG1585">
        <f t="shared" si="1178"/>
        <v>0</v>
      </c>
      <c r="AH1585">
        <f>((EW1585*1.15))</f>
        <v>96.6</v>
      </c>
      <c r="AI1585">
        <f>((EX1585*1.25))</f>
        <v>0</v>
      </c>
      <c r="AJ1585">
        <f t="shared" si="1179"/>
        <v>0</v>
      </c>
      <c r="AK1585">
        <v>8430.5499999999993</v>
      </c>
      <c r="AL1585">
        <v>7654.55</v>
      </c>
      <c r="AM1585">
        <v>14.12</v>
      </c>
      <c r="AN1585">
        <v>0</v>
      </c>
      <c r="AO1585">
        <v>761.88</v>
      </c>
      <c r="AP1585">
        <v>0</v>
      </c>
      <c r="AQ1585">
        <v>84</v>
      </c>
      <c r="AR1585">
        <v>0</v>
      </c>
      <c r="AS1585">
        <v>0</v>
      </c>
      <c r="AT1585">
        <v>90</v>
      </c>
      <c r="AU1585">
        <v>43</v>
      </c>
      <c r="AV1585">
        <v>1</v>
      </c>
      <c r="AW1585">
        <v>1</v>
      </c>
      <c r="AZ1585">
        <v>1</v>
      </c>
      <c r="BA1585">
        <v>33.18</v>
      </c>
      <c r="BB1585">
        <v>6.2</v>
      </c>
      <c r="BC1585">
        <v>5.7</v>
      </c>
      <c r="BD1585" t="s">
        <v>3</v>
      </c>
      <c r="BE1585" t="s">
        <v>3</v>
      </c>
      <c r="BF1585" t="s">
        <v>3</v>
      </c>
      <c r="BG1585" t="s">
        <v>3</v>
      </c>
      <c r="BH1585">
        <v>0</v>
      </c>
      <c r="BI1585">
        <v>1</v>
      </c>
      <c r="BJ1585" t="s">
        <v>328</v>
      </c>
      <c r="BM1585">
        <v>10001</v>
      </c>
      <c r="BN1585">
        <v>0</v>
      </c>
      <c r="BO1585" t="s">
        <v>214</v>
      </c>
      <c r="BP1585">
        <v>1</v>
      </c>
      <c r="BQ1585">
        <v>2</v>
      </c>
      <c r="BR1585">
        <v>0</v>
      </c>
      <c r="BS1585">
        <v>33.18</v>
      </c>
      <c r="BT1585">
        <v>1</v>
      </c>
      <c r="BU1585">
        <v>1</v>
      </c>
      <c r="BV1585">
        <v>1</v>
      </c>
      <c r="BW1585">
        <v>1</v>
      </c>
      <c r="BX1585">
        <v>1</v>
      </c>
      <c r="BY1585" t="s">
        <v>3</v>
      </c>
      <c r="BZ1585">
        <v>118</v>
      </c>
      <c r="CA1585">
        <v>63</v>
      </c>
      <c r="CE1585">
        <v>0</v>
      </c>
      <c r="CF1585">
        <v>0</v>
      </c>
      <c r="CG1585">
        <v>0</v>
      </c>
      <c r="CM1585">
        <v>0</v>
      </c>
      <c r="CN1585" t="s">
        <v>3</v>
      </c>
      <c r="CO1585">
        <v>0</v>
      </c>
      <c r="CP1585">
        <f t="shared" si="1180"/>
        <v>19549.849999999999</v>
      </c>
      <c r="CQ1585">
        <f t="shared" si="1181"/>
        <v>43630.935000000005</v>
      </c>
      <c r="CR1585">
        <f t="shared" si="1182"/>
        <v>109.42999999999999</v>
      </c>
      <c r="CS1585">
        <f t="shared" si="1183"/>
        <v>0</v>
      </c>
      <c r="CT1585">
        <f t="shared" si="1184"/>
        <v>29070.988799999999</v>
      </c>
      <c r="CU1585">
        <f t="shared" si="1185"/>
        <v>0</v>
      </c>
      <c r="CV1585">
        <f t="shared" si="1186"/>
        <v>96.6</v>
      </c>
      <c r="CW1585">
        <f t="shared" si="1187"/>
        <v>0</v>
      </c>
      <c r="CX1585">
        <f t="shared" si="1188"/>
        <v>0</v>
      </c>
      <c r="CY1585">
        <f t="shared" si="1189"/>
        <v>7025.0039999999999</v>
      </c>
      <c r="CZ1585">
        <f t="shared" si="1190"/>
        <v>3356.3908000000001</v>
      </c>
      <c r="DC1585" t="s">
        <v>3</v>
      </c>
      <c r="DD1585" t="s">
        <v>3</v>
      </c>
      <c r="DE1585" t="s">
        <v>143</v>
      </c>
      <c r="DF1585" t="s">
        <v>143</v>
      </c>
      <c r="DG1585" t="s">
        <v>144</v>
      </c>
      <c r="DH1585" t="s">
        <v>3</v>
      </c>
      <c r="DI1585" t="s">
        <v>144</v>
      </c>
      <c r="DJ1585" t="s">
        <v>143</v>
      </c>
      <c r="DK1585" t="s">
        <v>3</v>
      </c>
      <c r="DL1585" t="s">
        <v>3</v>
      </c>
      <c r="DM1585" t="s">
        <v>3</v>
      </c>
      <c r="DN1585">
        <v>0</v>
      </c>
      <c r="DO1585">
        <v>0</v>
      </c>
      <c r="DP1585">
        <v>1</v>
      </c>
      <c r="DQ1585">
        <v>1</v>
      </c>
      <c r="DU1585">
        <v>1005</v>
      </c>
      <c r="DV1585" t="s">
        <v>216</v>
      </c>
      <c r="DW1585" t="s">
        <v>216</v>
      </c>
      <c r="DX1585">
        <v>100</v>
      </c>
      <c r="DZ1585" t="s">
        <v>3</v>
      </c>
      <c r="EA1585" t="s">
        <v>3</v>
      </c>
      <c r="EB1585" t="s">
        <v>3</v>
      </c>
      <c r="EC1585" t="s">
        <v>3</v>
      </c>
      <c r="EE1585">
        <v>29085510</v>
      </c>
      <c r="EF1585">
        <v>2</v>
      </c>
      <c r="EG1585" t="s">
        <v>145</v>
      </c>
      <c r="EH1585">
        <v>0</v>
      </c>
      <c r="EI1585" t="s">
        <v>3</v>
      </c>
      <c r="EJ1585">
        <v>1</v>
      </c>
      <c r="EK1585">
        <v>10001</v>
      </c>
      <c r="EL1585" t="s">
        <v>146</v>
      </c>
      <c r="EM1585" t="s">
        <v>147</v>
      </c>
      <c r="EO1585" t="s">
        <v>3</v>
      </c>
      <c r="EQ1585">
        <v>0</v>
      </c>
      <c r="ER1585">
        <v>8430.5499999999993</v>
      </c>
      <c r="ES1585">
        <v>7654.55</v>
      </c>
      <c r="ET1585">
        <v>14.12</v>
      </c>
      <c r="EU1585">
        <v>0</v>
      </c>
      <c r="EV1585">
        <v>761.88</v>
      </c>
      <c r="EW1585">
        <v>84</v>
      </c>
      <c r="EX1585">
        <v>0</v>
      </c>
      <c r="EY1585">
        <v>0</v>
      </c>
      <c r="FQ1585">
        <v>0</v>
      </c>
      <c r="FR1585">
        <f t="shared" si="1191"/>
        <v>0</v>
      </c>
      <c r="FS1585">
        <v>0</v>
      </c>
      <c r="FT1585" t="s">
        <v>148</v>
      </c>
      <c r="FU1585" t="s">
        <v>24</v>
      </c>
      <c r="FV1585" t="s">
        <v>24</v>
      </c>
      <c r="FW1585" t="s">
        <v>25</v>
      </c>
      <c r="FX1585">
        <v>106.2</v>
      </c>
      <c r="FY1585">
        <v>53.55</v>
      </c>
      <c r="GA1585" t="s">
        <v>3</v>
      </c>
      <c r="GD1585">
        <v>1</v>
      </c>
      <c r="GF1585">
        <v>892663548</v>
      </c>
      <c r="GG1585">
        <v>2</v>
      </c>
      <c r="GH1585">
        <v>1</v>
      </c>
      <c r="GI1585">
        <v>2</v>
      </c>
      <c r="GJ1585">
        <v>0</v>
      </c>
      <c r="GK1585">
        <v>0</v>
      </c>
      <c r="GL1585">
        <f t="shared" si="1192"/>
        <v>0</v>
      </c>
      <c r="GM1585">
        <f t="shared" si="1193"/>
        <v>29931.24</v>
      </c>
      <c r="GN1585">
        <f t="shared" si="1194"/>
        <v>29931.24</v>
      </c>
      <c r="GO1585">
        <f t="shared" si="1195"/>
        <v>0</v>
      </c>
      <c r="GP1585">
        <f t="shared" si="1196"/>
        <v>0</v>
      </c>
      <c r="GR1585">
        <v>0</v>
      </c>
      <c r="GS1585">
        <v>3</v>
      </c>
      <c r="GT1585">
        <v>0</v>
      </c>
      <c r="GU1585" t="s">
        <v>3</v>
      </c>
      <c r="GV1585">
        <f t="shared" si="1197"/>
        <v>0</v>
      </c>
      <c r="GW1585">
        <v>1</v>
      </c>
      <c r="GX1585">
        <f t="shared" si="1198"/>
        <v>0</v>
      </c>
      <c r="HA1585">
        <v>0</v>
      </c>
      <c r="HB1585">
        <v>0</v>
      </c>
      <c r="HC1585">
        <f t="shared" si="1199"/>
        <v>0</v>
      </c>
      <c r="HE1585" t="s">
        <v>3</v>
      </c>
      <c r="HF1585" t="s">
        <v>3</v>
      </c>
      <c r="IK1585">
        <v>0</v>
      </c>
    </row>
    <row r="1586" spans="1:245">
      <c r="A1586">
        <v>17</v>
      </c>
      <c r="B1586">
        <v>0</v>
      </c>
      <c r="C1586">
        <f>ROW(SmtRes!A1699)</f>
        <v>1699</v>
      </c>
      <c r="D1586">
        <f>ROW(EtalonRes!A1679)</f>
        <v>1679</v>
      </c>
      <c r="E1586" t="s">
        <v>329</v>
      </c>
      <c r="F1586" t="s">
        <v>239</v>
      </c>
      <c r="G1586" t="s">
        <v>240</v>
      </c>
      <c r="H1586" t="s">
        <v>241</v>
      </c>
      <c r="I1586">
        <f>ROUND(53.7/100,9)</f>
        <v>0.53700000000000003</v>
      </c>
      <c r="J1586">
        <v>0</v>
      </c>
      <c r="O1586">
        <f t="shared" si="1165"/>
        <v>14922.42</v>
      </c>
      <c r="P1586">
        <f t="shared" si="1166"/>
        <v>4264.62</v>
      </c>
      <c r="Q1586">
        <f t="shared" si="1167"/>
        <v>9.43</v>
      </c>
      <c r="R1586">
        <f t="shared" si="1168"/>
        <v>3.21</v>
      </c>
      <c r="S1586">
        <f t="shared" si="1169"/>
        <v>10648.37</v>
      </c>
      <c r="T1586">
        <f t="shared" si="1170"/>
        <v>0</v>
      </c>
      <c r="U1586">
        <f t="shared" si="1171"/>
        <v>34.545746999999999</v>
      </c>
      <c r="V1586">
        <f t="shared" si="1172"/>
        <v>6.7125000000000006E-3</v>
      </c>
      <c r="W1586">
        <f t="shared" si="1173"/>
        <v>0</v>
      </c>
      <c r="X1586">
        <f t="shared" si="1174"/>
        <v>8521.26</v>
      </c>
      <c r="Y1586">
        <f t="shared" si="1175"/>
        <v>3941.08</v>
      </c>
      <c r="AA1586">
        <v>35806607</v>
      </c>
      <c r="AB1586">
        <f t="shared" si="1176"/>
        <v>7162.38</v>
      </c>
      <c r="AC1586">
        <f t="shared" si="1177"/>
        <v>6563.27</v>
      </c>
      <c r="AD1586">
        <f>ROUND(((((ET1586*1.25))-((EU1586*1.25)))+AE1586),2)</f>
        <v>1.48</v>
      </c>
      <c r="AE1586">
        <f>ROUND(((EU1586*1.25)),2)</f>
        <v>0.18</v>
      </c>
      <c r="AF1586">
        <f>ROUND(((EV1586*1.15)),2)</f>
        <v>597.63</v>
      </c>
      <c r="AG1586">
        <f t="shared" si="1178"/>
        <v>0</v>
      </c>
      <c r="AH1586">
        <f>((EW1586*1.15))</f>
        <v>64.330999999999989</v>
      </c>
      <c r="AI1586">
        <f>((EX1586*1.25))</f>
        <v>1.2500000000000001E-2</v>
      </c>
      <c r="AJ1586">
        <f t="shared" si="1179"/>
        <v>0</v>
      </c>
      <c r="AK1586">
        <v>7084.13</v>
      </c>
      <c r="AL1586">
        <v>6563.27</v>
      </c>
      <c r="AM1586">
        <v>1.18</v>
      </c>
      <c r="AN1586">
        <v>0.14000000000000001</v>
      </c>
      <c r="AO1586">
        <v>519.67999999999995</v>
      </c>
      <c r="AP1586">
        <v>0</v>
      </c>
      <c r="AQ1586">
        <v>55.94</v>
      </c>
      <c r="AR1586">
        <v>0.01</v>
      </c>
      <c r="AS1586">
        <v>0</v>
      </c>
      <c r="AT1586">
        <v>80</v>
      </c>
      <c r="AU1586">
        <v>37</v>
      </c>
      <c r="AV1586">
        <v>1</v>
      </c>
      <c r="AW1586">
        <v>1</v>
      </c>
      <c r="AZ1586">
        <v>1</v>
      </c>
      <c r="BA1586">
        <v>33.18</v>
      </c>
      <c r="BB1586">
        <v>11.86</v>
      </c>
      <c r="BC1586">
        <v>1.21</v>
      </c>
      <c r="BD1586" t="s">
        <v>3</v>
      </c>
      <c r="BE1586" t="s">
        <v>3</v>
      </c>
      <c r="BF1586" t="s">
        <v>3</v>
      </c>
      <c r="BG1586" t="s">
        <v>3</v>
      </c>
      <c r="BH1586">
        <v>0</v>
      </c>
      <c r="BI1586">
        <v>1</v>
      </c>
      <c r="BJ1586" t="s">
        <v>242</v>
      </c>
      <c r="BM1586">
        <v>15001</v>
      </c>
      <c r="BN1586">
        <v>0</v>
      </c>
      <c r="BO1586" t="s">
        <v>239</v>
      </c>
      <c r="BP1586">
        <v>1</v>
      </c>
      <c r="BQ1586">
        <v>2</v>
      </c>
      <c r="BR1586">
        <v>0</v>
      </c>
      <c r="BS1586">
        <v>33.18</v>
      </c>
      <c r="BT1586">
        <v>1</v>
      </c>
      <c r="BU1586">
        <v>1</v>
      </c>
      <c r="BV1586">
        <v>1</v>
      </c>
      <c r="BW1586">
        <v>1</v>
      </c>
      <c r="BX1586">
        <v>1</v>
      </c>
      <c r="BY1586" t="s">
        <v>3</v>
      </c>
      <c r="BZ1586">
        <v>105</v>
      </c>
      <c r="CA1586">
        <v>55</v>
      </c>
      <c r="CE1586">
        <v>0</v>
      </c>
      <c r="CF1586">
        <v>0</v>
      </c>
      <c r="CG1586">
        <v>0</v>
      </c>
      <c r="CM1586">
        <v>0</v>
      </c>
      <c r="CN1586" t="s">
        <v>3</v>
      </c>
      <c r="CO1586">
        <v>0</v>
      </c>
      <c r="CP1586">
        <f t="shared" si="1180"/>
        <v>14922.420000000002</v>
      </c>
      <c r="CQ1586">
        <f t="shared" si="1181"/>
        <v>7941.5567000000001</v>
      </c>
      <c r="CR1586">
        <f t="shared" si="1182"/>
        <v>17.552799999999998</v>
      </c>
      <c r="CS1586">
        <f t="shared" si="1183"/>
        <v>5.9723999999999995</v>
      </c>
      <c r="CT1586">
        <f t="shared" si="1184"/>
        <v>19829.363399999998</v>
      </c>
      <c r="CU1586">
        <f t="shared" si="1185"/>
        <v>0</v>
      </c>
      <c r="CV1586">
        <f t="shared" si="1186"/>
        <v>64.330999999999989</v>
      </c>
      <c r="CW1586">
        <f t="shared" si="1187"/>
        <v>1.2500000000000001E-2</v>
      </c>
      <c r="CX1586">
        <f t="shared" si="1188"/>
        <v>0</v>
      </c>
      <c r="CY1586">
        <f t="shared" si="1189"/>
        <v>8521.264000000001</v>
      </c>
      <c r="CZ1586">
        <f t="shared" si="1190"/>
        <v>3941.0846000000001</v>
      </c>
      <c r="DC1586" t="s">
        <v>3</v>
      </c>
      <c r="DD1586" t="s">
        <v>3</v>
      </c>
      <c r="DE1586" t="s">
        <v>143</v>
      </c>
      <c r="DF1586" t="s">
        <v>143</v>
      </c>
      <c r="DG1586" t="s">
        <v>144</v>
      </c>
      <c r="DH1586" t="s">
        <v>3</v>
      </c>
      <c r="DI1586" t="s">
        <v>144</v>
      </c>
      <c r="DJ1586" t="s">
        <v>143</v>
      </c>
      <c r="DK1586" t="s">
        <v>3</v>
      </c>
      <c r="DL1586" t="s">
        <v>3</v>
      </c>
      <c r="DM1586" t="s">
        <v>3</v>
      </c>
      <c r="DN1586">
        <v>0</v>
      </c>
      <c r="DO1586">
        <v>0</v>
      </c>
      <c r="DP1586">
        <v>1</v>
      </c>
      <c r="DQ1586">
        <v>1</v>
      </c>
      <c r="DU1586">
        <v>1013</v>
      </c>
      <c r="DV1586" t="s">
        <v>241</v>
      </c>
      <c r="DW1586" t="s">
        <v>241</v>
      </c>
      <c r="DX1586">
        <v>1</v>
      </c>
      <c r="DZ1586" t="s">
        <v>3</v>
      </c>
      <c r="EA1586" t="s">
        <v>3</v>
      </c>
      <c r="EB1586" t="s">
        <v>3</v>
      </c>
      <c r="EC1586" t="s">
        <v>3</v>
      </c>
      <c r="EE1586">
        <v>29085536</v>
      </c>
      <c r="EF1586">
        <v>2</v>
      </c>
      <c r="EG1586" t="s">
        <v>145</v>
      </c>
      <c r="EH1586">
        <v>0</v>
      </c>
      <c r="EI1586" t="s">
        <v>3</v>
      </c>
      <c r="EJ1586">
        <v>1</v>
      </c>
      <c r="EK1586">
        <v>15001</v>
      </c>
      <c r="EL1586" t="s">
        <v>160</v>
      </c>
      <c r="EM1586" t="s">
        <v>161</v>
      </c>
      <c r="EO1586" t="s">
        <v>3</v>
      </c>
      <c r="EQ1586">
        <v>0</v>
      </c>
      <c r="ER1586">
        <v>7084.13</v>
      </c>
      <c r="ES1586">
        <v>6563.27</v>
      </c>
      <c r="ET1586">
        <v>1.18</v>
      </c>
      <c r="EU1586">
        <v>0.14000000000000001</v>
      </c>
      <c r="EV1586">
        <v>519.67999999999995</v>
      </c>
      <c r="EW1586">
        <v>55.94</v>
      </c>
      <c r="EX1586">
        <v>0.01</v>
      </c>
      <c r="EY1586">
        <v>0</v>
      </c>
      <c r="FQ1586">
        <v>0</v>
      </c>
      <c r="FR1586">
        <f t="shared" si="1191"/>
        <v>0</v>
      </c>
      <c r="FS1586">
        <v>0</v>
      </c>
      <c r="FT1586" t="s">
        <v>148</v>
      </c>
      <c r="FU1586" t="s">
        <v>24</v>
      </c>
      <c r="FV1586" t="s">
        <v>24</v>
      </c>
      <c r="FW1586" t="s">
        <v>25</v>
      </c>
      <c r="FX1586">
        <v>94.5</v>
      </c>
      <c r="FY1586">
        <v>46.75</v>
      </c>
      <c r="GA1586" t="s">
        <v>3</v>
      </c>
      <c r="GD1586">
        <v>1</v>
      </c>
      <c r="GF1586">
        <v>797186164</v>
      </c>
      <c r="GG1586">
        <v>2</v>
      </c>
      <c r="GH1586">
        <v>1</v>
      </c>
      <c r="GI1586">
        <v>2</v>
      </c>
      <c r="GJ1586">
        <v>0</v>
      </c>
      <c r="GK1586">
        <v>0</v>
      </c>
      <c r="GL1586">
        <f t="shared" si="1192"/>
        <v>0</v>
      </c>
      <c r="GM1586">
        <f t="shared" si="1193"/>
        <v>27384.76</v>
      </c>
      <c r="GN1586">
        <f t="shared" si="1194"/>
        <v>27384.76</v>
      </c>
      <c r="GO1586">
        <f t="shared" si="1195"/>
        <v>0</v>
      </c>
      <c r="GP1586">
        <f t="shared" si="1196"/>
        <v>0</v>
      </c>
      <c r="GR1586">
        <v>0</v>
      </c>
      <c r="GS1586">
        <v>3</v>
      </c>
      <c r="GT1586">
        <v>0</v>
      </c>
      <c r="GU1586" t="s">
        <v>3</v>
      </c>
      <c r="GV1586">
        <f t="shared" si="1197"/>
        <v>0</v>
      </c>
      <c r="GW1586">
        <v>1</v>
      </c>
      <c r="GX1586">
        <f t="shared" si="1198"/>
        <v>0</v>
      </c>
      <c r="HA1586">
        <v>0</v>
      </c>
      <c r="HB1586">
        <v>0</v>
      </c>
      <c r="HC1586">
        <f t="shared" si="1199"/>
        <v>0</v>
      </c>
      <c r="HE1586" t="s">
        <v>3</v>
      </c>
      <c r="HF1586" t="s">
        <v>3</v>
      </c>
      <c r="IK1586">
        <v>0</v>
      </c>
    </row>
    <row r="1587" spans="1:245">
      <c r="A1587">
        <v>17</v>
      </c>
      <c r="B1587">
        <v>0</v>
      </c>
      <c r="C1587">
        <f>ROW(SmtRes!A1711)</f>
        <v>1711</v>
      </c>
      <c r="D1587">
        <f>ROW(EtalonRes!A1688)</f>
        <v>1688</v>
      </c>
      <c r="E1587" t="s">
        <v>294</v>
      </c>
      <c r="F1587" t="s">
        <v>244</v>
      </c>
      <c r="G1587" t="s">
        <v>245</v>
      </c>
      <c r="H1587" t="s">
        <v>61</v>
      </c>
      <c r="I1587">
        <f>ROUND(3/100,9)</f>
        <v>0.03</v>
      </c>
      <c r="J1587">
        <v>0</v>
      </c>
      <c r="O1587">
        <f t="shared" si="1165"/>
        <v>316.12</v>
      </c>
      <c r="P1587">
        <f t="shared" si="1166"/>
        <v>13.59</v>
      </c>
      <c r="Q1587">
        <f t="shared" si="1167"/>
        <v>1.56</v>
      </c>
      <c r="R1587">
        <f t="shared" si="1168"/>
        <v>0.41</v>
      </c>
      <c r="S1587">
        <f t="shared" si="1169"/>
        <v>300.97000000000003</v>
      </c>
      <c r="T1587">
        <f t="shared" si="1170"/>
        <v>0</v>
      </c>
      <c r="U1587">
        <f t="shared" si="1171"/>
        <v>0.91439999999999999</v>
      </c>
      <c r="V1587">
        <f t="shared" si="1172"/>
        <v>8.9999999999999998E-4</v>
      </c>
      <c r="W1587">
        <f t="shared" si="1173"/>
        <v>0</v>
      </c>
      <c r="X1587">
        <f t="shared" si="1174"/>
        <v>244.12</v>
      </c>
      <c r="Y1587">
        <f t="shared" si="1175"/>
        <v>156.72</v>
      </c>
      <c r="AA1587">
        <v>35806607</v>
      </c>
      <c r="AB1587">
        <f t="shared" si="1176"/>
        <v>371.42</v>
      </c>
      <c r="AC1587">
        <f t="shared" si="1177"/>
        <v>63.28</v>
      </c>
      <c r="AD1587">
        <f t="shared" ref="AD1587:AD1600" si="1202">ROUND((((ET1587)-(EU1587))+AE1587),2)</f>
        <v>5.78</v>
      </c>
      <c r="AE1587">
        <f t="shared" ref="AE1587:AE1600" si="1203">ROUND((EU1587),2)</f>
        <v>0.41</v>
      </c>
      <c r="AF1587">
        <f t="shared" ref="AF1587:AF1600" si="1204">ROUND((EV1587),2)</f>
        <v>302.36</v>
      </c>
      <c r="AG1587">
        <f t="shared" si="1178"/>
        <v>0</v>
      </c>
      <c r="AH1587">
        <f t="shared" ref="AH1587:AH1600" si="1205">(EW1587)</f>
        <v>30.48</v>
      </c>
      <c r="AI1587">
        <f t="shared" ref="AI1587:AI1600" si="1206">(EX1587)</f>
        <v>0.03</v>
      </c>
      <c r="AJ1587">
        <f t="shared" si="1179"/>
        <v>0</v>
      </c>
      <c r="AK1587">
        <v>371.42</v>
      </c>
      <c r="AL1587">
        <v>63.28</v>
      </c>
      <c r="AM1587">
        <v>5.78</v>
      </c>
      <c r="AN1587">
        <v>0.41</v>
      </c>
      <c r="AO1587">
        <v>302.36</v>
      </c>
      <c r="AP1587">
        <v>0</v>
      </c>
      <c r="AQ1587">
        <v>30.48</v>
      </c>
      <c r="AR1587">
        <v>0.03</v>
      </c>
      <c r="AS1587">
        <v>0</v>
      </c>
      <c r="AT1587">
        <v>81</v>
      </c>
      <c r="AU1587">
        <v>52</v>
      </c>
      <c r="AV1587">
        <v>1</v>
      </c>
      <c r="AW1587">
        <v>1</v>
      </c>
      <c r="AZ1587">
        <v>1</v>
      </c>
      <c r="BA1587">
        <v>33.18</v>
      </c>
      <c r="BB1587">
        <v>9.01</v>
      </c>
      <c r="BC1587">
        <v>7.16</v>
      </c>
      <c r="BD1587" t="s">
        <v>3</v>
      </c>
      <c r="BE1587" t="s">
        <v>3</v>
      </c>
      <c r="BF1587" t="s">
        <v>3</v>
      </c>
      <c r="BG1587" t="s">
        <v>3</v>
      </c>
      <c r="BH1587">
        <v>0</v>
      </c>
      <c r="BI1587">
        <v>2</v>
      </c>
      <c r="BJ1587" t="s">
        <v>246</v>
      </c>
      <c r="BM1587">
        <v>108001</v>
      </c>
      <c r="BN1587">
        <v>0</v>
      </c>
      <c r="BO1587" t="s">
        <v>244</v>
      </c>
      <c r="BP1587">
        <v>1</v>
      </c>
      <c r="BQ1587">
        <v>3</v>
      </c>
      <c r="BR1587">
        <v>0</v>
      </c>
      <c r="BS1587">
        <v>33.18</v>
      </c>
      <c r="BT1587">
        <v>1</v>
      </c>
      <c r="BU1587">
        <v>1</v>
      </c>
      <c r="BV1587">
        <v>1</v>
      </c>
      <c r="BW1587">
        <v>1</v>
      </c>
      <c r="BX1587">
        <v>1</v>
      </c>
      <c r="BY1587" t="s">
        <v>3</v>
      </c>
      <c r="BZ1587">
        <v>95</v>
      </c>
      <c r="CA1587">
        <v>65</v>
      </c>
      <c r="CE1587">
        <v>0</v>
      </c>
      <c r="CF1587">
        <v>0</v>
      </c>
      <c r="CG1587">
        <v>0</v>
      </c>
      <c r="CM1587">
        <v>0</v>
      </c>
      <c r="CN1587" t="s">
        <v>3</v>
      </c>
      <c r="CO1587">
        <v>0</v>
      </c>
      <c r="CP1587">
        <f t="shared" si="1180"/>
        <v>316.12</v>
      </c>
      <c r="CQ1587">
        <f t="shared" si="1181"/>
        <v>453.08480000000003</v>
      </c>
      <c r="CR1587">
        <f t="shared" si="1182"/>
        <v>52.077800000000003</v>
      </c>
      <c r="CS1587">
        <f t="shared" si="1183"/>
        <v>13.6038</v>
      </c>
      <c r="CT1587">
        <f t="shared" si="1184"/>
        <v>10032.3048</v>
      </c>
      <c r="CU1587">
        <f t="shared" si="1185"/>
        <v>0</v>
      </c>
      <c r="CV1587">
        <f t="shared" si="1186"/>
        <v>30.48</v>
      </c>
      <c r="CW1587">
        <f t="shared" si="1187"/>
        <v>0.03</v>
      </c>
      <c r="CX1587">
        <f t="shared" si="1188"/>
        <v>0</v>
      </c>
      <c r="CY1587">
        <f t="shared" si="1189"/>
        <v>244.11780000000002</v>
      </c>
      <c r="CZ1587">
        <f t="shared" si="1190"/>
        <v>156.71760000000003</v>
      </c>
      <c r="DC1587" t="s">
        <v>3</v>
      </c>
      <c r="DD1587" t="s">
        <v>3</v>
      </c>
      <c r="DE1587" t="s">
        <v>3</v>
      </c>
      <c r="DF1587" t="s">
        <v>3</v>
      </c>
      <c r="DG1587" t="s">
        <v>3</v>
      </c>
      <c r="DH1587" t="s">
        <v>3</v>
      </c>
      <c r="DI1587" t="s">
        <v>3</v>
      </c>
      <c r="DJ1587" t="s">
        <v>3</v>
      </c>
      <c r="DK1587" t="s">
        <v>3</v>
      </c>
      <c r="DL1587" t="s">
        <v>3</v>
      </c>
      <c r="DM1587" t="s">
        <v>3</v>
      </c>
      <c r="DN1587">
        <v>0</v>
      </c>
      <c r="DO1587">
        <v>0</v>
      </c>
      <c r="DP1587">
        <v>1</v>
      </c>
      <c r="DQ1587">
        <v>1</v>
      </c>
      <c r="DU1587">
        <v>1010</v>
      </c>
      <c r="DV1587" t="s">
        <v>61</v>
      </c>
      <c r="DW1587" t="s">
        <v>61</v>
      </c>
      <c r="DX1587">
        <v>100</v>
      </c>
      <c r="DZ1587" t="s">
        <v>3</v>
      </c>
      <c r="EA1587" t="s">
        <v>3</v>
      </c>
      <c r="EB1587" t="s">
        <v>3</v>
      </c>
      <c r="EC1587" t="s">
        <v>3</v>
      </c>
      <c r="EE1587">
        <v>29085386</v>
      </c>
      <c r="EF1587">
        <v>3</v>
      </c>
      <c r="EG1587" t="s">
        <v>247</v>
      </c>
      <c r="EH1587">
        <v>0</v>
      </c>
      <c r="EI1587" t="s">
        <v>3</v>
      </c>
      <c r="EJ1587">
        <v>2</v>
      </c>
      <c r="EK1587">
        <v>108001</v>
      </c>
      <c r="EL1587" t="s">
        <v>248</v>
      </c>
      <c r="EM1587" t="s">
        <v>249</v>
      </c>
      <c r="EO1587" t="s">
        <v>3</v>
      </c>
      <c r="EQ1587">
        <v>0</v>
      </c>
      <c r="ER1587">
        <v>371.42</v>
      </c>
      <c r="ES1587">
        <v>63.28</v>
      </c>
      <c r="ET1587">
        <v>5.78</v>
      </c>
      <c r="EU1587">
        <v>0.41</v>
      </c>
      <c r="EV1587">
        <v>302.36</v>
      </c>
      <c r="EW1587">
        <v>30.48</v>
      </c>
      <c r="EX1587">
        <v>0.03</v>
      </c>
      <c r="EY1587">
        <v>0</v>
      </c>
      <c r="FQ1587">
        <v>0</v>
      </c>
      <c r="FR1587">
        <f t="shared" si="1191"/>
        <v>0</v>
      </c>
      <c r="FS1587">
        <v>0</v>
      </c>
      <c r="FV1587" t="s">
        <v>24</v>
      </c>
      <c r="FW1587" t="s">
        <v>25</v>
      </c>
      <c r="FX1587">
        <v>95</v>
      </c>
      <c r="FY1587">
        <v>65</v>
      </c>
      <c r="GA1587" t="s">
        <v>3</v>
      </c>
      <c r="GD1587">
        <v>1</v>
      </c>
      <c r="GF1587">
        <v>-1627028948</v>
      </c>
      <c r="GG1587">
        <v>2</v>
      </c>
      <c r="GH1587">
        <v>1</v>
      </c>
      <c r="GI1587">
        <v>2</v>
      </c>
      <c r="GJ1587">
        <v>0</v>
      </c>
      <c r="GK1587">
        <v>0</v>
      </c>
      <c r="GL1587">
        <f t="shared" si="1192"/>
        <v>0</v>
      </c>
      <c r="GM1587">
        <f t="shared" si="1193"/>
        <v>716.96</v>
      </c>
      <c r="GN1587">
        <f t="shared" si="1194"/>
        <v>0</v>
      </c>
      <c r="GO1587">
        <f t="shared" si="1195"/>
        <v>716.96</v>
      </c>
      <c r="GP1587">
        <f t="shared" si="1196"/>
        <v>0</v>
      </c>
      <c r="GR1587">
        <v>0</v>
      </c>
      <c r="GS1587">
        <v>3</v>
      </c>
      <c r="GT1587">
        <v>0</v>
      </c>
      <c r="GU1587" t="s">
        <v>3</v>
      </c>
      <c r="GV1587">
        <f t="shared" si="1197"/>
        <v>0</v>
      </c>
      <c r="GW1587">
        <v>1</v>
      </c>
      <c r="GX1587">
        <f t="shared" si="1198"/>
        <v>0</v>
      </c>
      <c r="HA1587">
        <v>0</v>
      </c>
      <c r="HB1587">
        <v>0</v>
      </c>
      <c r="HC1587">
        <f t="shared" si="1199"/>
        <v>0</v>
      </c>
      <c r="HE1587" t="s">
        <v>3</v>
      </c>
      <c r="HF1587" t="s">
        <v>3</v>
      </c>
      <c r="IK1587">
        <v>0</v>
      </c>
    </row>
    <row r="1588" spans="1:245">
      <c r="A1588">
        <v>18</v>
      </c>
      <c r="B1588">
        <v>0</v>
      </c>
      <c r="C1588">
        <v>1709</v>
      </c>
      <c r="E1588" t="s">
        <v>330</v>
      </c>
      <c r="F1588" t="s">
        <v>251</v>
      </c>
      <c r="G1588" t="s">
        <v>252</v>
      </c>
      <c r="H1588" t="s">
        <v>253</v>
      </c>
      <c r="I1588">
        <f>I1587*J1588</f>
        <v>3.0000000000000001E-3</v>
      </c>
      <c r="J1588">
        <v>0.1</v>
      </c>
      <c r="O1588">
        <f t="shared" si="1165"/>
        <v>15.35</v>
      </c>
      <c r="P1588">
        <f t="shared" si="1166"/>
        <v>15.35</v>
      </c>
      <c r="Q1588">
        <f t="shared" si="1167"/>
        <v>0</v>
      </c>
      <c r="R1588">
        <f t="shared" si="1168"/>
        <v>0</v>
      </c>
      <c r="S1588">
        <f t="shared" si="1169"/>
        <v>0</v>
      </c>
      <c r="T1588">
        <f t="shared" si="1170"/>
        <v>0</v>
      </c>
      <c r="U1588">
        <f t="shared" si="1171"/>
        <v>0</v>
      </c>
      <c r="V1588">
        <f t="shared" si="1172"/>
        <v>0</v>
      </c>
      <c r="W1588">
        <f t="shared" si="1173"/>
        <v>0.06</v>
      </c>
      <c r="X1588">
        <f t="shared" si="1174"/>
        <v>0</v>
      </c>
      <c r="Y1588">
        <f t="shared" si="1175"/>
        <v>0</v>
      </c>
      <c r="AA1588">
        <v>35806607</v>
      </c>
      <c r="AB1588">
        <f t="shared" si="1176"/>
        <v>1998.42</v>
      </c>
      <c r="AC1588">
        <f t="shared" si="1177"/>
        <v>1998.42</v>
      </c>
      <c r="AD1588">
        <f t="shared" si="1202"/>
        <v>0</v>
      </c>
      <c r="AE1588">
        <f t="shared" si="1203"/>
        <v>0</v>
      </c>
      <c r="AF1588">
        <f t="shared" si="1204"/>
        <v>0</v>
      </c>
      <c r="AG1588">
        <f t="shared" si="1178"/>
        <v>0</v>
      </c>
      <c r="AH1588">
        <f t="shared" si="1205"/>
        <v>0</v>
      </c>
      <c r="AI1588">
        <f t="shared" si="1206"/>
        <v>0</v>
      </c>
      <c r="AJ1588">
        <f t="shared" si="1179"/>
        <v>19.399999999999999</v>
      </c>
      <c r="AK1588">
        <v>1998.42</v>
      </c>
      <c r="AL1588">
        <v>1998.42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19.399999999999999</v>
      </c>
      <c r="AT1588">
        <v>0</v>
      </c>
      <c r="AU1588">
        <v>0</v>
      </c>
      <c r="AV1588">
        <v>1</v>
      </c>
      <c r="AW1588">
        <v>1</v>
      </c>
      <c r="AZ1588">
        <v>1</v>
      </c>
      <c r="BA1588">
        <v>1</v>
      </c>
      <c r="BB1588">
        <v>1</v>
      </c>
      <c r="BC1588">
        <v>2.56</v>
      </c>
      <c r="BD1588" t="s">
        <v>3</v>
      </c>
      <c r="BE1588" t="s">
        <v>3</v>
      </c>
      <c r="BF1588" t="s">
        <v>3</v>
      </c>
      <c r="BG1588" t="s">
        <v>3</v>
      </c>
      <c r="BH1588">
        <v>3</v>
      </c>
      <c r="BI1588">
        <v>2</v>
      </c>
      <c r="BJ1588" t="s">
        <v>254</v>
      </c>
      <c r="BM1588">
        <v>500002</v>
      </c>
      <c r="BN1588">
        <v>0</v>
      </c>
      <c r="BO1588" t="s">
        <v>251</v>
      </c>
      <c r="BP1588">
        <v>1</v>
      </c>
      <c r="BQ1588">
        <v>12</v>
      </c>
      <c r="BR1588">
        <v>0</v>
      </c>
      <c r="BS1588">
        <v>1</v>
      </c>
      <c r="BT1588">
        <v>1</v>
      </c>
      <c r="BU1588">
        <v>1</v>
      </c>
      <c r="BV1588">
        <v>1</v>
      </c>
      <c r="BW1588">
        <v>1</v>
      </c>
      <c r="BX1588">
        <v>1</v>
      </c>
      <c r="BY1588" t="s">
        <v>3</v>
      </c>
      <c r="BZ1588">
        <v>0</v>
      </c>
      <c r="CA1588">
        <v>0</v>
      </c>
      <c r="CE1588">
        <v>0</v>
      </c>
      <c r="CF1588">
        <v>0</v>
      </c>
      <c r="CG1588">
        <v>0</v>
      </c>
      <c r="CM1588">
        <v>0</v>
      </c>
      <c r="CN1588" t="s">
        <v>3</v>
      </c>
      <c r="CO1588">
        <v>0</v>
      </c>
      <c r="CP1588">
        <f t="shared" si="1180"/>
        <v>15.35</v>
      </c>
      <c r="CQ1588">
        <f t="shared" si="1181"/>
        <v>5115.9552000000003</v>
      </c>
      <c r="CR1588">
        <f t="shared" si="1182"/>
        <v>0</v>
      </c>
      <c r="CS1588">
        <f t="shared" si="1183"/>
        <v>0</v>
      </c>
      <c r="CT1588">
        <f t="shared" si="1184"/>
        <v>0</v>
      </c>
      <c r="CU1588">
        <f t="shared" si="1185"/>
        <v>0</v>
      </c>
      <c r="CV1588">
        <f t="shared" si="1186"/>
        <v>0</v>
      </c>
      <c r="CW1588">
        <f t="shared" si="1187"/>
        <v>0</v>
      </c>
      <c r="CX1588">
        <f t="shared" si="1188"/>
        <v>19.399999999999999</v>
      </c>
      <c r="CY1588">
        <f t="shared" si="1189"/>
        <v>0</v>
      </c>
      <c r="CZ1588">
        <f t="shared" si="1190"/>
        <v>0</v>
      </c>
      <c r="DC1588" t="s">
        <v>3</v>
      </c>
      <c r="DD1588" t="s">
        <v>3</v>
      </c>
      <c r="DE1588" t="s">
        <v>3</v>
      </c>
      <c r="DF1588" t="s">
        <v>3</v>
      </c>
      <c r="DG1588" t="s">
        <v>3</v>
      </c>
      <c r="DH1588" t="s">
        <v>3</v>
      </c>
      <c r="DI1588" t="s">
        <v>3</v>
      </c>
      <c r="DJ1588" t="s">
        <v>3</v>
      </c>
      <c r="DK1588" t="s">
        <v>3</v>
      </c>
      <c r="DL1588" t="s">
        <v>3</v>
      </c>
      <c r="DM1588" t="s">
        <v>3</v>
      </c>
      <c r="DN1588">
        <v>0</v>
      </c>
      <c r="DO1588">
        <v>0</v>
      </c>
      <c r="DP1588">
        <v>1</v>
      </c>
      <c r="DQ1588">
        <v>1</v>
      </c>
      <c r="DU1588">
        <v>1010</v>
      </c>
      <c r="DV1588" t="s">
        <v>253</v>
      </c>
      <c r="DW1588" t="s">
        <v>253</v>
      </c>
      <c r="DX1588">
        <v>1000</v>
      </c>
      <c r="DZ1588" t="s">
        <v>3</v>
      </c>
      <c r="EA1588" t="s">
        <v>3</v>
      </c>
      <c r="EB1588" t="s">
        <v>3</v>
      </c>
      <c r="EC1588" t="s">
        <v>3</v>
      </c>
      <c r="EE1588">
        <v>29085444</v>
      </c>
      <c r="EF1588">
        <v>12</v>
      </c>
      <c r="EG1588" t="s">
        <v>31</v>
      </c>
      <c r="EH1588">
        <v>0</v>
      </c>
      <c r="EI1588" t="s">
        <v>3</v>
      </c>
      <c r="EJ1588">
        <v>2</v>
      </c>
      <c r="EK1588">
        <v>500002</v>
      </c>
      <c r="EL1588" t="s">
        <v>32</v>
      </c>
      <c r="EM1588" t="s">
        <v>33</v>
      </c>
      <c r="EO1588" t="s">
        <v>3</v>
      </c>
      <c r="EQ1588">
        <v>0</v>
      </c>
      <c r="ER1588">
        <v>1998.42</v>
      </c>
      <c r="ES1588">
        <v>1998.42</v>
      </c>
      <c r="ET1588">
        <v>0</v>
      </c>
      <c r="EU1588">
        <v>0</v>
      </c>
      <c r="EV1588">
        <v>0</v>
      </c>
      <c r="EW1588">
        <v>0</v>
      </c>
      <c r="EX1588">
        <v>0</v>
      </c>
      <c r="FQ1588">
        <v>0</v>
      </c>
      <c r="FR1588">
        <f t="shared" si="1191"/>
        <v>0</v>
      </c>
      <c r="FS1588">
        <v>0</v>
      </c>
      <c r="FX1588">
        <v>0</v>
      </c>
      <c r="FY1588">
        <v>0</v>
      </c>
      <c r="GA1588" t="s">
        <v>3</v>
      </c>
      <c r="GD1588">
        <v>1</v>
      </c>
      <c r="GF1588">
        <v>-1152774928</v>
      </c>
      <c r="GG1588">
        <v>2</v>
      </c>
      <c r="GH1588">
        <v>1</v>
      </c>
      <c r="GI1588">
        <v>2</v>
      </c>
      <c r="GJ1588">
        <v>0</v>
      </c>
      <c r="GK1588">
        <v>0</v>
      </c>
      <c r="GL1588">
        <f t="shared" si="1192"/>
        <v>0</v>
      </c>
      <c r="GM1588">
        <f t="shared" si="1193"/>
        <v>15.35</v>
      </c>
      <c r="GN1588">
        <f t="shared" si="1194"/>
        <v>0</v>
      </c>
      <c r="GO1588">
        <f t="shared" si="1195"/>
        <v>15.35</v>
      </c>
      <c r="GP1588">
        <f t="shared" si="1196"/>
        <v>0</v>
      </c>
      <c r="GR1588">
        <v>0</v>
      </c>
      <c r="GS1588">
        <v>3</v>
      </c>
      <c r="GT1588">
        <v>0</v>
      </c>
      <c r="GU1588" t="s">
        <v>3</v>
      </c>
      <c r="GV1588">
        <f t="shared" si="1197"/>
        <v>0</v>
      </c>
      <c r="GW1588">
        <v>1</v>
      </c>
      <c r="GX1588">
        <f t="shared" si="1198"/>
        <v>0</v>
      </c>
      <c r="HA1588">
        <v>0</v>
      </c>
      <c r="HB1588">
        <v>0</v>
      </c>
      <c r="HC1588">
        <f t="shared" si="1199"/>
        <v>0</v>
      </c>
      <c r="HE1588" t="s">
        <v>3</v>
      </c>
      <c r="HF1588" t="s">
        <v>3</v>
      </c>
      <c r="IK1588">
        <v>0</v>
      </c>
    </row>
    <row r="1589" spans="1:245">
      <c r="A1589">
        <v>18</v>
      </c>
      <c r="B1589">
        <v>0</v>
      </c>
      <c r="C1589">
        <v>1707</v>
      </c>
      <c r="E1589" t="s">
        <v>331</v>
      </c>
      <c r="F1589" t="s">
        <v>256</v>
      </c>
      <c r="G1589" t="s">
        <v>257</v>
      </c>
      <c r="H1589" t="s">
        <v>258</v>
      </c>
      <c r="I1589">
        <f>I1587*J1589</f>
        <v>2</v>
      </c>
      <c r="J1589">
        <v>66.666666666666671</v>
      </c>
      <c r="O1589">
        <f t="shared" si="1165"/>
        <v>105</v>
      </c>
      <c r="P1589">
        <f t="shared" si="1166"/>
        <v>105</v>
      </c>
      <c r="Q1589">
        <f t="shared" si="1167"/>
        <v>0</v>
      </c>
      <c r="R1589">
        <f t="shared" si="1168"/>
        <v>0</v>
      </c>
      <c r="S1589">
        <f t="shared" si="1169"/>
        <v>0</v>
      </c>
      <c r="T1589">
        <f t="shared" si="1170"/>
        <v>0</v>
      </c>
      <c r="U1589">
        <f t="shared" si="1171"/>
        <v>0</v>
      </c>
      <c r="V1589">
        <f t="shared" si="1172"/>
        <v>0</v>
      </c>
      <c r="W1589">
        <f t="shared" si="1173"/>
        <v>0.14000000000000001</v>
      </c>
      <c r="X1589">
        <f t="shared" si="1174"/>
        <v>0</v>
      </c>
      <c r="Y1589">
        <f t="shared" si="1175"/>
        <v>0</v>
      </c>
      <c r="AA1589">
        <v>35806607</v>
      </c>
      <c r="AB1589">
        <f t="shared" si="1176"/>
        <v>7.62</v>
      </c>
      <c r="AC1589">
        <f t="shared" si="1177"/>
        <v>7.62</v>
      </c>
      <c r="AD1589">
        <f t="shared" si="1202"/>
        <v>0</v>
      </c>
      <c r="AE1589">
        <f t="shared" si="1203"/>
        <v>0</v>
      </c>
      <c r="AF1589">
        <f t="shared" si="1204"/>
        <v>0</v>
      </c>
      <c r="AG1589">
        <f t="shared" si="1178"/>
        <v>0</v>
      </c>
      <c r="AH1589">
        <f t="shared" si="1205"/>
        <v>0</v>
      </c>
      <c r="AI1589">
        <f t="shared" si="1206"/>
        <v>0</v>
      </c>
      <c r="AJ1589">
        <f t="shared" si="1179"/>
        <v>7.0000000000000007E-2</v>
      </c>
      <c r="AK1589">
        <v>7.62</v>
      </c>
      <c r="AL1589">
        <v>7.62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7.0000000000000007E-2</v>
      </c>
      <c r="AT1589">
        <v>0</v>
      </c>
      <c r="AU1589">
        <v>0</v>
      </c>
      <c r="AV1589">
        <v>1</v>
      </c>
      <c r="AW1589">
        <v>1</v>
      </c>
      <c r="AZ1589">
        <v>1</v>
      </c>
      <c r="BA1589">
        <v>1</v>
      </c>
      <c r="BB1589">
        <v>1</v>
      </c>
      <c r="BC1589">
        <v>6.89</v>
      </c>
      <c r="BD1589" t="s">
        <v>3</v>
      </c>
      <c r="BE1589" t="s">
        <v>3</v>
      </c>
      <c r="BF1589" t="s">
        <v>3</v>
      </c>
      <c r="BG1589" t="s">
        <v>3</v>
      </c>
      <c r="BH1589">
        <v>3</v>
      </c>
      <c r="BI1589">
        <v>2</v>
      </c>
      <c r="BJ1589" t="s">
        <v>259</v>
      </c>
      <c r="BM1589">
        <v>500002</v>
      </c>
      <c r="BN1589">
        <v>0</v>
      </c>
      <c r="BO1589" t="s">
        <v>256</v>
      </c>
      <c r="BP1589">
        <v>1</v>
      </c>
      <c r="BQ1589">
        <v>12</v>
      </c>
      <c r="BR1589">
        <v>0</v>
      </c>
      <c r="BS1589">
        <v>1</v>
      </c>
      <c r="BT1589">
        <v>1</v>
      </c>
      <c r="BU1589">
        <v>1</v>
      </c>
      <c r="BV1589">
        <v>1</v>
      </c>
      <c r="BW1589">
        <v>1</v>
      </c>
      <c r="BX1589">
        <v>1</v>
      </c>
      <c r="BY1589" t="s">
        <v>3</v>
      </c>
      <c r="BZ1589">
        <v>0</v>
      </c>
      <c r="CA1589">
        <v>0</v>
      </c>
      <c r="CE1589">
        <v>0</v>
      </c>
      <c r="CF1589">
        <v>0</v>
      </c>
      <c r="CG1589">
        <v>0</v>
      </c>
      <c r="CM1589">
        <v>0</v>
      </c>
      <c r="CN1589" t="s">
        <v>3</v>
      </c>
      <c r="CO1589">
        <v>0</v>
      </c>
      <c r="CP1589">
        <f t="shared" si="1180"/>
        <v>105</v>
      </c>
      <c r="CQ1589">
        <f t="shared" si="1181"/>
        <v>52.501799999999996</v>
      </c>
      <c r="CR1589">
        <f t="shared" si="1182"/>
        <v>0</v>
      </c>
      <c r="CS1589">
        <f t="shared" si="1183"/>
        <v>0</v>
      </c>
      <c r="CT1589">
        <f t="shared" si="1184"/>
        <v>0</v>
      </c>
      <c r="CU1589">
        <f t="shared" si="1185"/>
        <v>0</v>
      </c>
      <c r="CV1589">
        <f t="shared" si="1186"/>
        <v>0</v>
      </c>
      <c r="CW1589">
        <f t="shared" si="1187"/>
        <v>0</v>
      </c>
      <c r="CX1589">
        <f t="shared" si="1188"/>
        <v>7.0000000000000007E-2</v>
      </c>
      <c r="CY1589">
        <f t="shared" si="1189"/>
        <v>0</v>
      </c>
      <c r="CZ1589">
        <f t="shared" si="1190"/>
        <v>0</v>
      </c>
      <c r="DC1589" t="s">
        <v>3</v>
      </c>
      <c r="DD1589" t="s">
        <v>3</v>
      </c>
      <c r="DE1589" t="s">
        <v>3</v>
      </c>
      <c r="DF1589" t="s">
        <v>3</v>
      </c>
      <c r="DG1589" t="s">
        <v>3</v>
      </c>
      <c r="DH1589" t="s">
        <v>3</v>
      </c>
      <c r="DI1589" t="s">
        <v>3</v>
      </c>
      <c r="DJ1589" t="s">
        <v>3</v>
      </c>
      <c r="DK1589" t="s">
        <v>3</v>
      </c>
      <c r="DL1589" t="s">
        <v>3</v>
      </c>
      <c r="DM1589" t="s">
        <v>3</v>
      </c>
      <c r="DN1589">
        <v>0</v>
      </c>
      <c r="DO1589">
        <v>0</v>
      </c>
      <c r="DP1589">
        <v>1</v>
      </c>
      <c r="DQ1589">
        <v>1</v>
      </c>
      <c r="DU1589">
        <v>1010</v>
      </c>
      <c r="DV1589" t="s">
        <v>258</v>
      </c>
      <c r="DW1589" t="s">
        <v>258</v>
      </c>
      <c r="DX1589">
        <v>1</v>
      </c>
      <c r="DZ1589" t="s">
        <v>3</v>
      </c>
      <c r="EA1589" t="s">
        <v>3</v>
      </c>
      <c r="EB1589" t="s">
        <v>3</v>
      </c>
      <c r="EC1589" t="s">
        <v>3</v>
      </c>
      <c r="EE1589">
        <v>29085444</v>
      </c>
      <c r="EF1589">
        <v>12</v>
      </c>
      <c r="EG1589" t="s">
        <v>31</v>
      </c>
      <c r="EH1589">
        <v>0</v>
      </c>
      <c r="EI1589" t="s">
        <v>3</v>
      </c>
      <c r="EJ1589">
        <v>2</v>
      </c>
      <c r="EK1589">
        <v>500002</v>
      </c>
      <c r="EL1589" t="s">
        <v>32</v>
      </c>
      <c r="EM1589" t="s">
        <v>33</v>
      </c>
      <c r="EO1589" t="s">
        <v>3</v>
      </c>
      <c r="EQ1589">
        <v>0</v>
      </c>
      <c r="ER1589">
        <v>7.62</v>
      </c>
      <c r="ES1589">
        <v>7.62</v>
      </c>
      <c r="ET1589">
        <v>0</v>
      </c>
      <c r="EU1589">
        <v>0</v>
      </c>
      <c r="EV1589">
        <v>0</v>
      </c>
      <c r="EW1589">
        <v>0</v>
      </c>
      <c r="EX1589">
        <v>0</v>
      </c>
      <c r="FQ1589">
        <v>0</v>
      </c>
      <c r="FR1589">
        <f t="shared" si="1191"/>
        <v>0</v>
      </c>
      <c r="FS1589">
        <v>0</v>
      </c>
      <c r="FX1589">
        <v>0</v>
      </c>
      <c r="FY1589">
        <v>0</v>
      </c>
      <c r="GA1589" t="s">
        <v>3</v>
      </c>
      <c r="GD1589">
        <v>1</v>
      </c>
      <c r="GF1589">
        <v>-652224790</v>
      </c>
      <c r="GG1589">
        <v>2</v>
      </c>
      <c r="GH1589">
        <v>1</v>
      </c>
      <c r="GI1589">
        <v>2</v>
      </c>
      <c r="GJ1589">
        <v>0</v>
      </c>
      <c r="GK1589">
        <v>0</v>
      </c>
      <c r="GL1589">
        <f t="shared" si="1192"/>
        <v>0</v>
      </c>
      <c r="GM1589">
        <f t="shared" si="1193"/>
        <v>105</v>
      </c>
      <c r="GN1589">
        <f t="shared" si="1194"/>
        <v>0</v>
      </c>
      <c r="GO1589">
        <f t="shared" si="1195"/>
        <v>105</v>
      </c>
      <c r="GP1589">
        <f t="shared" si="1196"/>
        <v>0</v>
      </c>
      <c r="GR1589">
        <v>0</v>
      </c>
      <c r="GS1589">
        <v>3</v>
      </c>
      <c r="GT1589">
        <v>0</v>
      </c>
      <c r="GU1589" t="s">
        <v>3</v>
      </c>
      <c r="GV1589">
        <f t="shared" si="1197"/>
        <v>0</v>
      </c>
      <c r="GW1589">
        <v>1</v>
      </c>
      <c r="GX1589">
        <f t="shared" si="1198"/>
        <v>0</v>
      </c>
      <c r="HA1589">
        <v>0</v>
      </c>
      <c r="HB1589">
        <v>0</v>
      </c>
      <c r="HC1589">
        <f t="shared" si="1199"/>
        <v>0</v>
      </c>
      <c r="HE1589" t="s">
        <v>3</v>
      </c>
      <c r="HF1589" t="s">
        <v>3</v>
      </c>
      <c r="IK1589">
        <v>0</v>
      </c>
    </row>
    <row r="1590" spans="1:245">
      <c r="A1590">
        <v>18</v>
      </c>
      <c r="B1590">
        <v>0</v>
      </c>
      <c r="C1590">
        <v>1708</v>
      </c>
      <c r="E1590" t="s">
        <v>332</v>
      </c>
      <c r="F1590" t="s">
        <v>333</v>
      </c>
      <c r="G1590" t="s">
        <v>334</v>
      </c>
      <c r="H1590" t="s">
        <v>258</v>
      </c>
      <c r="I1590">
        <f>I1587*J1590</f>
        <v>1</v>
      </c>
      <c r="J1590">
        <v>33.333333333333336</v>
      </c>
      <c r="O1590">
        <f t="shared" si="1165"/>
        <v>76.59</v>
      </c>
      <c r="P1590">
        <f t="shared" si="1166"/>
        <v>76.59</v>
      </c>
      <c r="Q1590">
        <f t="shared" si="1167"/>
        <v>0</v>
      </c>
      <c r="R1590">
        <f t="shared" si="1168"/>
        <v>0</v>
      </c>
      <c r="S1590">
        <f t="shared" si="1169"/>
        <v>0</v>
      </c>
      <c r="T1590">
        <f t="shared" si="1170"/>
        <v>0</v>
      </c>
      <c r="U1590">
        <f t="shared" si="1171"/>
        <v>0</v>
      </c>
      <c r="V1590">
        <f t="shared" si="1172"/>
        <v>0</v>
      </c>
      <c r="W1590">
        <f t="shared" si="1173"/>
        <v>0.09</v>
      </c>
      <c r="X1590">
        <f t="shared" si="1174"/>
        <v>0</v>
      </c>
      <c r="Y1590">
        <f t="shared" si="1175"/>
        <v>0</v>
      </c>
      <c r="AA1590">
        <v>35806607</v>
      </c>
      <c r="AB1590">
        <f t="shared" si="1176"/>
        <v>9.01</v>
      </c>
      <c r="AC1590">
        <f t="shared" si="1177"/>
        <v>9.01</v>
      </c>
      <c r="AD1590">
        <f t="shared" si="1202"/>
        <v>0</v>
      </c>
      <c r="AE1590">
        <f t="shared" si="1203"/>
        <v>0</v>
      </c>
      <c r="AF1590">
        <f t="shared" si="1204"/>
        <v>0</v>
      </c>
      <c r="AG1590">
        <f t="shared" si="1178"/>
        <v>0</v>
      </c>
      <c r="AH1590">
        <f t="shared" si="1205"/>
        <v>0</v>
      </c>
      <c r="AI1590">
        <f t="shared" si="1206"/>
        <v>0</v>
      </c>
      <c r="AJ1590">
        <f t="shared" si="1179"/>
        <v>0.09</v>
      </c>
      <c r="AK1590">
        <v>9.01</v>
      </c>
      <c r="AL1590">
        <v>9.01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0.09</v>
      </c>
      <c r="AT1590">
        <v>0</v>
      </c>
      <c r="AU1590">
        <v>0</v>
      </c>
      <c r="AV1590">
        <v>1</v>
      </c>
      <c r="AW1590">
        <v>1</v>
      </c>
      <c r="AZ1590">
        <v>1</v>
      </c>
      <c r="BA1590">
        <v>1</v>
      </c>
      <c r="BB1590">
        <v>1</v>
      </c>
      <c r="BC1590">
        <v>8.5</v>
      </c>
      <c r="BD1590" t="s">
        <v>3</v>
      </c>
      <c r="BE1590" t="s">
        <v>3</v>
      </c>
      <c r="BF1590" t="s">
        <v>3</v>
      </c>
      <c r="BG1590" t="s">
        <v>3</v>
      </c>
      <c r="BH1590">
        <v>3</v>
      </c>
      <c r="BI1590">
        <v>2</v>
      </c>
      <c r="BJ1590" t="s">
        <v>335</v>
      </c>
      <c r="BM1590">
        <v>500002</v>
      </c>
      <c r="BN1590">
        <v>0</v>
      </c>
      <c r="BO1590" t="s">
        <v>333</v>
      </c>
      <c r="BP1590">
        <v>1</v>
      </c>
      <c r="BQ1590">
        <v>12</v>
      </c>
      <c r="BR1590">
        <v>0</v>
      </c>
      <c r="BS1590">
        <v>1</v>
      </c>
      <c r="BT1590">
        <v>1</v>
      </c>
      <c r="BU1590">
        <v>1</v>
      </c>
      <c r="BV1590">
        <v>1</v>
      </c>
      <c r="BW1590">
        <v>1</v>
      </c>
      <c r="BX1590">
        <v>1</v>
      </c>
      <c r="BY1590" t="s">
        <v>3</v>
      </c>
      <c r="BZ1590">
        <v>0</v>
      </c>
      <c r="CA1590">
        <v>0</v>
      </c>
      <c r="CE1590">
        <v>0</v>
      </c>
      <c r="CF1590">
        <v>0</v>
      </c>
      <c r="CG1590">
        <v>0</v>
      </c>
      <c r="CM1590">
        <v>0</v>
      </c>
      <c r="CN1590" t="s">
        <v>3</v>
      </c>
      <c r="CO1590">
        <v>0</v>
      </c>
      <c r="CP1590">
        <f t="shared" si="1180"/>
        <v>76.59</v>
      </c>
      <c r="CQ1590">
        <f t="shared" si="1181"/>
        <v>76.584999999999994</v>
      </c>
      <c r="CR1590">
        <f t="shared" si="1182"/>
        <v>0</v>
      </c>
      <c r="CS1590">
        <f t="shared" si="1183"/>
        <v>0</v>
      </c>
      <c r="CT1590">
        <f t="shared" si="1184"/>
        <v>0</v>
      </c>
      <c r="CU1590">
        <f t="shared" si="1185"/>
        <v>0</v>
      </c>
      <c r="CV1590">
        <f t="shared" si="1186"/>
        <v>0</v>
      </c>
      <c r="CW1590">
        <f t="shared" si="1187"/>
        <v>0</v>
      </c>
      <c r="CX1590">
        <f t="shared" si="1188"/>
        <v>0.09</v>
      </c>
      <c r="CY1590">
        <f t="shared" si="1189"/>
        <v>0</v>
      </c>
      <c r="CZ1590">
        <f t="shared" si="1190"/>
        <v>0</v>
      </c>
      <c r="DC1590" t="s">
        <v>3</v>
      </c>
      <c r="DD1590" t="s">
        <v>3</v>
      </c>
      <c r="DE1590" t="s">
        <v>3</v>
      </c>
      <c r="DF1590" t="s">
        <v>3</v>
      </c>
      <c r="DG1590" t="s">
        <v>3</v>
      </c>
      <c r="DH1590" t="s">
        <v>3</v>
      </c>
      <c r="DI1590" t="s">
        <v>3</v>
      </c>
      <c r="DJ1590" t="s">
        <v>3</v>
      </c>
      <c r="DK1590" t="s">
        <v>3</v>
      </c>
      <c r="DL1590" t="s">
        <v>3</v>
      </c>
      <c r="DM1590" t="s">
        <v>3</v>
      </c>
      <c r="DN1590">
        <v>0</v>
      </c>
      <c r="DO1590">
        <v>0</v>
      </c>
      <c r="DP1590">
        <v>1</v>
      </c>
      <c r="DQ1590">
        <v>1</v>
      </c>
      <c r="DU1590">
        <v>1010</v>
      </c>
      <c r="DV1590" t="s">
        <v>258</v>
      </c>
      <c r="DW1590" t="s">
        <v>258</v>
      </c>
      <c r="DX1590">
        <v>1</v>
      </c>
      <c r="DZ1590" t="s">
        <v>3</v>
      </c>
      <c r="EA1590" t="s">
        <v>3</v>
      </c>
      <c r="EB1590" t="s">
        <v>3</v>
      </c>
      <c r="EC1590" t="s">
        <v>3</v>
      </c>
      <c r="EE1590">
        <v>29085444</v>
      </c>
      <c r="EF1590">
        <v>12</v>
      </c>
      <c r="EG1590" t="s">
        <v>31</v>
      </c>
      <c r="EH1590">
        <v>0</v>
      </c>
      <c r="EI1590" t="s">
        <v>3</v>
      </c>
      <c r="EJ1590">
        <v>2</v>
      </c>
      <c r="EK1590">
        <v>500002</v>
      </c>
      <c r="EL1590" t="s">
        <v>32</v>
      </c>
      <c r="EM1590" t="s">
        <v>33</v>
      </c>
      <c r="EO1590" t="s">
        <v>3</v>
      </c>
      <c r="EQ1590">
        <v>0</v>
      </c>
      <c r="ER1590">
        <v>9.01</v>
      </c>
      <c r="ES1590">
        <v>9.01</v>
      </c>
      <c r="ET1590">
        <v>0</v>
      </c>
      <c r="EU1590">
        <v>0</v>
      </c>
      <c r="EV1590">
        <v>0</v>
      </c>
      <c r="EW1590">
        <v>0</v>
      </c>
      <c r="EX1590">
        <v>0</v>
      </c>
      <c r="FQ1590">
        <v>0</v>
      </c>
      <c r="FR1590">
        <f t="shared" si="1191"/>
        <v>0</v>
      </c>
      <c r="FS1590">
        <v>0</v>
      </c>
      <c r="FX1590">
        <v>0</v>
      </c>
      <c r="FY1590">
        <v>0</v>
      </c>
      <c r="GA1590" t="s">
        <v>3</v>
      </c>
      <c r="GD1590">
        <v>1</v>
      </c>
      <c r="GF1590">
        <v>-1484870884</v>
      </c>
      <c r="GG1590">
        <v>2</v>
      </c>
      <c r="GH1590">
        <v>1</v>
      </c>
      <c r="GI1590">
        <v>2</v>
      </c>
      <c r="GJ1590">
        <v>0</v>
      </c>
      <c r="GK1590">
        <v>0</v>
      </c>
      <c r="GL1590">
        <f t="shared" si="1192"/>
        <v>0</v>
      </c>
      <c r="GM1590">
        <f t="shared" si="1193"/>
        <v>76.59</v>
      </c>
      <c r="GN1590">
        <f t="shared" si="1194"/>
        <v>0</v>
      </c>
      <c r="GO1590">
        <f t="shared" si="1195"/>
        <v>76.59</v>
      </c>
      <c r="GP1590">
        <f t="shared" si="1196"/>
        <v>0</v>
      </c>
      <c r="GR1590">
        <v>0</v>
      </c>
      <c r="GS1590">
        <v>3</v>
      </c>
      <c r="GT1590">
        <v>0</v>
      </c>
      <c r="GU1590" t="s">
        <v>3</v>
      </c>
      <c r="GV1590">
        <f t="shared" si="1197"/>
        <v>0</v>
      </c>
      <c r="GW1590">
        <v>1</v>
      </c>
      <c r="GX1590">
        <f t="shared" si="1198"/>
        <v>0</v>
      </c>
      <c r="HA1590">
        <v>0</v>
      </c>
      <c r="HB1590">
        <v>0</v>
      </c>
      <c r="HC1590">
        <f t="shared" si="1199"/>
        <v>0</v>
      </c>
      <c r="HE1590" t="s">
        <v>3</v>
      </c>
      <c r="HF1590" t="s">
        <v>3</v>
      </c>
      <c r="IK1590">
        <v>0</v>
      </c>
    </row>
    <row r="1591" spans="1:245">
      <c r="A1591">
        <v>17</v>
      </c>
      <c r="B1591">
        <v>0</v>
      </c>
      <c r="C1591">
        <f>ROW(SmtRes!A1720)</f>
        <v>1720</v>
      </c>
      <c r="D1591">
        <f>ROW(EtalonRes!A1695)</f>
        <v>1695</v>
      </c>
      <c r="E1591" t="s">
        <v>209</v>
      </c>
      <c r="F1591" t="s">
        <v>261</v>
      </c>
      <c r="G1591" t="s">
        <v>262</v>
      </c>
      <c r="H1591" t="s">
        <v>61</v>
      </c>
      <c r="I1591">
        <f>ROUND(1/100,9)</f>
        <v>0.01</v>
      </c>
      <c r="J1591">
        <v>0</v>
      </c>
      <c r="O1591">
        <f t="shared" si="1165"/>
        <v>89.48</v>
      </c>
      <c r="P1591">
        <f t="shared" si="1166"/>
        <v>2.59</v>
      </c>
      <c r="Q1591">
        <f t="shared" si="1167"/>
        <v>0.52</v>
      </c>
      <c r="R1591">
        <f t="shared" si="1168"/>
        <v>0.14000000000000001</v>
      </c>
      <c r="S1591">
        <f t="shared" si="1169"/>
        <v>86.37</v>
      </c>
      <c r="T1591">
        <f t="shared" si="1170"/>
        <v>0</v>
      </c>
      <c r="U1591">
        <f t="shared" si="1171"/>
        <v>0.26239999999999997</v>
      </c>
      <c r="V1591">
        <f t="shared" si="1172"/>
        <v>2.9999999999999997E-4</v>
      </c>
      <c r="W1591">
        <f t="shared" si="1173"/>
        <v>0</v>
      </c>
      <c r="X1591">
        <f t="shared" si="1174"/>
        <v>70.069999999999993</v>
      </c>
      <c r="Y1591">
        <f t="shared" si="1175"/>
        <v>44.99</v>
      </c>
      <c r="AA1591">
        <v>35806607</v>
      </c>
      <c r="AB1591">
        <f t="shared" si="1176"/>
        <v>302.14999999999998</v>
      </c>
      <c r="AC1591">
        <f t="shared" si="1177"/>
        <v>36.07</v>
      </c>
      <c r="AD1591">
        <f t="shared" si="1202"/>
        <v>5.78</v>
      </c>
      <c r="AE1591">
        <f t="shared" si="1203"/>
        <v>0.41</v>
      </c>
      <c r="AF1591">
        <f t="shared" si="1204"/>
        <v>260.3</v>
      </c>
      <c r="AG1591">
        <f t="shared" si="1178"/>
        <v>0</v>
      </c>
      <c r="AH1591">
        <f t="shared" si="1205"/>
        <v>26.24</v>
      </c>
      <c r="AI1591">
        <f t="shared" si="1206"/>
        <v>0.03</v>
      </c>
      <c r="AJ1591">
        <f t="shared" si="1179"/>
        <v>0</v>
      </c>
      <c r="AK1591">
        <v>302.14999999999998</v>
      </c>
      <c r="AL1591">
        <v>36.07</v>
      </c>
      <c r="AM1591">
        <v>5.78</v>
      </c>
      <c r="AN1591">
        <v>0.41</v>
      </c>
      <c r="AO1591">
        <v>260.3</v>
      </c>
      <c r="AP1591">
        <v>0</v>
      </c>
      <c r="AQ1591">
        <v>26.24</v>
      </c>
      <c r="AR1591">
        <v>0.03</v>
      </c>
      <c r="AS1591">
        <v>0</v>
      </c>
      <c r="AT1591">
        <v>81</v>
      </c>
      <c r="AU1591">
        <v>52</v>
      </c>
      <c r="AV1591">
        <v>1</v>
      </c>
      <c r="AW1591">
        <v>1</v>
      </c>
      <c r="AZ1591">
        <v>1</v>
      </c>
      <c r="BA1591">
        <v>33.18</v>
      </c>
      <c r="BB1591">
        <v>9.01</v>
      </c>
      <c r="BC1591">
        <v>7.17</v>
      </c>
      <c r="BD1591" t="s">
        <v>3</v>
      </c>
      <c r="BE1591" t="s">
        <v>3</v>
      </c>
      <c r="BF1591" t="s">
        <v>3</v>
      </c>
      <c r="BG1591" t="s">
        <v>3</v>
      </c>
      <c r="BH1591">
        <v>0</v>
      </c>
      <c r="BI1591">
        <v>2</v>
      </c>
      <c r="BJ1591" t="s">
        <v>263</v>
      </c>
      <c r="BM1591">
        <v>108001</v>
      </c>
      <c r="BN1591">
        <v>0</v>
      </c>
      <c r="BO1591" t="s">
        <v>261</v>
      </c>
      <c r="BP1591">
        <v>1</v>
      </c>
      <c r="BQ1591">
        <v>3</v>
      </c>
      <c r="BR1591">
        <v>0</v>
      </c>
      <c r="BS1591">
        <v>33.18</v>
      </c>
      <c r="BT1591">
        <v>1</v>
      </c>
      <c r="BU1591">
        <v>1</v>
      </c>
      <c r="BV1591">
        <v>1</v>
      </c>
      <c r="BW1591">
        <v>1</v>
      </c>
      <c r="BX1591">
        <v>1</v>
      </c>
      <c r="BY1591" t="s">
        <v>3</v>
      </c>
      <c r="BZ1591">
        <v>95</v>
      </c>
      <c r="CA1591">
        <v>65</v>
      </c>
      <c r="CE1591">
        <v>0</v>
      </c>
      <c r="CF1591">
        <v>0</v>
      </c>
      <c r="CG1591">
        <v>0</v>
      </c>
      <c r="CM1591">
        <v>0</v>
      </c>
      <c r="CN1591" t="s">
        <v>3</v>
      </c>
      <c r="CO1591">
        <v>0</v>
      </c>
      <c r="CP1591">
        <f t="shared" si="1180"/>
        <v>89.48</v>
      </c>
      <c r="CQ1591">
        <f t="shared" si="1181"/>
        <v>258.62189999999998</v>
      </c>
      <c r="CR1591">
        <f t="shared" si="1182"/>
        <v>52.077800000000003</v>
      </c>
      <c r="CS1591">
        <f t="shared" si="1183"/>
        <v>13.6038</v>
      </c>
      <c r="CT1591">
        <f t="shared" si="1184"/>
        <v>8636.7540000000008</v>
      </c>
      <c r="CU1591">
        <f t="shared" si="1185"/>
        <v>0</v>
      </c>
      <c r="CV1591">
        <f t="shared" si="1186"/>
        <v>26.24</v>
      </c>
      <c r="CW1591">
        <f t="shared" si="1187"/>
        <v>0.03</v>
      </c>
      <c r="CX1591">
        <f t="shared" si="1188"/>
        <v>0</v>
      </c>
      <c r="CY1591">
        <f t="shared" si="1189"/>
        <v>70.073100000000011</v>
      </c>
      <c r="CZ1591">
        <f t="shared" si="1190"/>
        <v>44.985200000000006</v>
      </c>
      <c r="DC1591" t="s">
        <v>3</v>
      </c>
      <c r="DD1591" t="s">
        <v>3</v>
      </c>
      <c r="DE1591" t="s">
        <v>3</v>
      </c>
      <c r="DF1591" t="s">
        <v>3</v>
      </c>
      <c r="DG1591" t="s">
        <v>3</v>
      </c>
      <c r="DH1591" t="s">
        <v>3</v>
      </c>
      <c r="DI1591" t="s">
        <v>3</v>
      </c>
      <c r="DJ1591" t="s">
        <v>3</v>
      </c>
      <c r="DK1591" t="s">
        <v>3</v>
      </c>
      <c r="DL1591" t="s">
        <v>3</v>
      </c>
      <c r="DM1591" t="s">
        <v>3</v>
      </c>
      <c r="DN1591">
        <v>0</v>
      </c>
      <c r="DO1591">
        <v>0</v>
      </c>
      <c r="DP1591">
        <v>1</v>
      </c>
      <c r="DQ1591">
        <v>1</v>
      </c>
      <c r="DU1591">
        <v>1010</v>
      </c>
      <c r="DV1591" t="s">
        <v>61</v>
      </c>
      <c r="DW1591" t="s">
        <v>61</v>
      </c>
      <c r="DX1591">
        <v>100</v>
      </c>
      <c r="DZ1591" t="s">
        <v>3</v>
      </c>
      <c r="EA1591" t="s">
        <v>3</v>
      </c>
      <c r="EB1591" t="s">
        <v>3</v>
      </c>
      <c r="EC1591" t="s">
        <v>3</v>
      </c>
      <c r="EE1591">
        <v>29085386</v>
      </c>
      <c r="EF1591">
        <v>3</v>
      </c>
      <c r="EG1591" t="s">
        <v>247</v>
      </c>
      <c r="EH1591">
        <v>0</v>
      </c>
      <c r="EI1591" t="s">
        <v>3</v>
      </c>
      <c r="EJ1591">
        <v>2</v>
      </c>
      <c r="EK1591">
        <v>108001</v>
      </c>
      <c r="EL1591" t="s">
        <v>248</v>
      </c>
      <c r="EM1591" t="s">
        <v>249</v>
      </c>
      <c r="EO1591" t="s">
        <v>3</v>
      </c>
      <c r="EQ1591">
        <v>0</v>
      </c>
      <c r="ER1591">
        <v>302.14999999999998</v>
      </c>
      <c r="ES1591">
        <v>36.07</v>
      </c>
      <c r="ET1591">
        <v>5.78</v>
      </c>
      <c r="EU1591">
        <v>0.41</v>
      </c>
      <c r="EV1591">
        <v>260.3</v>
      </c>
      <c r="EW1591">
        <v>26.24</v>
      </c>
      <c r="EX1591">
        <v>0.03</v>
      </c>
      <c r="EY1591">
        <v>0</v>
      </c>
      <c r="FQ1591">
        <v>0</v>
      </c>
      <c r="FR1591">
        <f t="shared" si="1191"/>
        <v>0</v>
      </c>
      <c r="FS1591">
        <v>0</v>
      </c>
      <c r="FV1591" t="s">
        <v>24</v>
      </c>
      <c r="FW1591" t="s">
        <v>25</v>
      </c>
      <c r="FX1591">
        <v>95</v>
      </c>
      <c r="FY1591">
        <v>65</v>
      </c>
      <c r="GA1591" t="s">
        <v>3</v>
      </c>
      <c r="GD1591">
        <v>1</v>
      </c>
      <c r="GF1591">
        <v>1949515482</v>
      </c>
      <c r="GG1591">
        <v>2</v>
      </c>
      <c r="GH1591">
        <v>1</v>
      </c>
      <c r="GI1591">
        <v>2</v>
      </c>
      <c r="GJ1591">
        <v>0</v>
      </c>
      <c r="GK1591">
        <v>0</v>
      </c>
      <c r="GL1591">
        <f t="shared" si="1192"/>
        <v>0</v>
      </c>
      <c r="GM1591">
        <f t="shared" si="1193"/>
        <v>204.54</v>
      </c>
      <c r="GN1591">
        <f t="shared" si="1194"/>
        <v>0</v>
      </c>
      <c r="GO1591">
        <f t="shared" si="1195"/>
        <v>204.54</v>
      </c>
      <c r="GP1591">
        <f t="shared" si="1196"/>
        <v>0</v>
      </c>
      <c r="GR1591">
        <v>0</v>
      </c>
      <c r="GS1591">
        <v>3</v>
      </c>
      <c r="GT1591">
        <v>0</v>
      </c>
      <c r="GU1591" t="s">
        <v>3</v>
      </c>
      <c r="GV1591">
        <f t="shared" si="1197"/>
        <v>0</v>
      </c>
      <c r="GW1591">
        <v>1</v>
      </c>
      <c r="GX1591">
        <f t="shared" si="1198"/>
        <v>0</v>
      </c>
      <c r="HA1591">
        <v>0</v>
      </c>
      <c r="HB1591">
        <v>0</v>
      </c>
      <c r="HC1591">
        <f t="shared" si="1199"/>
        <v>0</v>
      </c>
      <c r="HE1591" t="s">
        <v>3</v>
      </c>
      <c r="HF1591" t="s">
        <v>3</v>
      </c>
      <c r="IK1591">
        <v>0</v>
      </c>
    </row>
    <row r="1592" spans="1:245">
      <c r="A1592">
        <v>18</v>
      </c>
      <c r="B1592">
        <v>0</v>
      </c>
      <c r="C1592">
        <v>1717</v>
      </c>
      <c r="E1592" t="s">
        <v>336</v>
      </c>
      <c r="F1592" t="s">
        <v>251</v>
      </c>
      <c r="G1592" t="s">
        <v>252</v>
      </c>
      <c r="H1592" t="s">
        <v>253</v>
      </c>
      <c r="I1592">
        <f>I1591*J1592</f>
        <v>1E-3</v>
      </c>
      <c r="J1592">
        <v>0.1</v>
      </c>
      <c r="O1592">
        <f t="shared" si="1165"/>
        <v>5.12</v>
      </c>
      <c r="P1592">
        <f t="shared" si="1166"/>
        <v>5.12</v>
      </c>
      <c r="Q1592">
        <f t="shared" si="1167"/>
        <v>0</v>
      </c>
      <c r="R1592">
        <f t="shared" si="1168"/>
        <v>0</v>
      </c>
      <c r="S1592">
        <f t="shared" si="1169"/>
        <v>0</v>
      </c>
      <c r="T1592">
        <f t="shared" si="1170"/>
        <v>0</v>
      </c>
      <c r="U1592">
        <f t="shared" si="1171"/>
        <v>0</v>
      </c>
      <c r="V1592">
        <f t="shared" si="1172"/>
        <v>0</v>
      </c>
      <c r="W1592">
        <f t="shared" si="1173"/>
        <v>0.02</v>
      </c>
      <c r="X1592">
        <f t="shared" si="1174"/>
        <v>0</v>
      </c>
      <c r="Y1592">
        <f t="shared" si="1175"/>
        <v>0</v>
      </c>
      <c r="AA1592">
        <v>35806607</v>
      </c>
      <c r="AB1592">
        <f t="shared" si="1176"/>
        <v>1998.42</v>
      </c>
      <c r="AC1592">
        <f t="shared" si="1177"/>
        <v>1998.42</v>
      </c>
      <c r="AD1592">
        <f t="shared" si="1202"/>
        <v>0</v>
      </c>
      <c r="AE1592">
        <f t="shared" si="1203"/>
        <v>0</v>
      </c>
      <c r="AF1592">
        <f t="shared" si="1204"/>
        <v>0</v>
      </c>
      <c r="AG1592">
        <f t="shared" si="1178"/>
        <v>0</v>
      </c>
      <c r="AH1592">
        <f t="shared" si="1205"/>
        <v>0</v>
      </c>
      <c r="AI1592">
        <f t="shared" si="1206"/>
        <v>0</v>
      </c>
      <c r="AJ1592">
        <f t="shared" si="1179"/>
        <v>19.399999999999999</v>
      </c>
      <c r="AK1592">
        <v>1998.42</v>
      </c>
      <c r="AL1592">
        <v>1998.42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19.399999999999999</v>
      </c>
      <c r="AT1592">
        <v>0</v>
      </c>
      <c r="AU1592">
        <v>0</v>
      </c>
      <c r="AV1592">
        <v>1</v>
      </c>
      <c r="AW1592">
        <v>1</v>
      </c>
      <c r="AZ1592">
        <v>1</v>
      </c>
      <c r="BA1592">
        <v>1</v>
      </c>
      <c r="BB1592">
        <v>1</v>
      </c>
      <c r="BC1592">
        <v>2.56</v>
      </c>
      <c r="BD1592" t="s">
        <v>3</v>
      </c>
      <c r="BE1592" t="s">
        <v>3</v>
      </c>
      <c r="BF1592" t="s">
        <v>3</v>
      </c>
      <c r="BG1592" t="s">
        <v>3</v>
      </c>
      <c r="BH1592">
        <v>3</v>
      </c>
      <c r="BI1592">
        <v>2</v>
      </c>
      <c r="BJ1592" t="s">
        <v>254</v>
      </c>
      <c r="BM1592">
        <v>500002</v>
      </c>
      <c r="BN1592">
        <v>0</v>
      </c>
      <c r="BO1592" t="s">
        <v>251</v>
      </c>
      <c r="BP1592">
        <v>1</v>
      </c>
      <c r="BQ1592">
        <v>12</v>
      </c>
      <c r="BR1592">
        <v>0</v>
      </c>
      <c r="BS1592">
        <v>1</v>
      </c>
      <c r="BT1592">
        <v>1</v>
      </c>
      <c r="BU1592">
        <v>1</v>
      </c>
      <c r="BV1592">
        <v>1</v>
      </c>
      <c r="BW1592">
        <v>1</v>
      </c>
      <c r="BX1592">
        <v>1</v>
      </c>
      <c r="BY1592" t="s">
        <v>3</v>
      </c>
      <c r="BZ1592">
        <v>0</v>
      </c>
      <c r="CA1592">
        <v>0</v>
      </c>
      <c r="CE1592">
        <v>0</v>
      </c>
      <c r="CF1592">
        <v>0</v>
      </c>
      <c r="CG1592">
        <v>0</v>
      </c>
      <c r="CM1592">
        <v>0</v>
      </c>
      <c r="CN1592" t="s">
        <v>3</v>
      </c>
      <c r="CO1592">
        <v>0</v>
      </c>
      <c r="CP1592">
        <f t="shared" si="1180"/>
        <v>5.12</v>
      </c>
      <c r="CQ1592">
        <f t="shared" si="1181"/>
        <v>5115.9552000000003</v>
      </c>
      <c r="CR1592">
        <f t="shared" si="1182"/>
        <v>0</v>
      </c>
      <c r="CS1592">
        <f t="shared" si="1183"/>
        <v>0</v>
      </c>
      <c r="CT1592">
        <f t="shared" si="1184"/>
        <v>0</v>
      </c>
      <c r="CU1592">
        <f t="shared" si="1185"/>
        <v>0</v>
      </c>
      <c r="CV1592">
        <f t="shared" si="1186"/>
        <v>0</v>
      </c>
      <c r="CW1592">
        <f t="shared" si="1187"/>
        <v>0</v>
      </c>
      <c r="CX1592">
        <f t="shared" si="1188"/>
        <v>19.399999999999999</v>
      </c>
      <c r="CY1592">
        <f t="shared" si="1189"/>
        <v>0</v>
      </c>
      <c r="CZ1592">
        <f t="shared" si="1190"/>
        <v>0</v>
      </c>
      <c r="DC1592" t="s">
        <v>3</v>
      </c>
      <c r="DD1592" t="s">
        <v>3</v>
      </c>
      <c r="DE1592" t="s">
        <v>3</v>
      </c>
      <c r="DF1592" t="s">
        <v>3</v>
      </c>
      <c r="DG1592" t="s">
        <v>3</v>
      </c>
      <c r="DH1592" t="s">
        <v>3</v>
      </c>
      <c r="DI1592" t="s">
        <v>3</v>
      </c>
      <c r="DJ1592" t="s">
        <v>3</v>
      </c>
      <c r="DK1592" t="s">
        <v>3</v>
      </c>
      <c r="DL1592" t="s">
        <v>3</v>
      </c>
      <c r="DM1592" t="s">
        <v>3</v>
      </c>
      <c r="DN1592">
        <v>0</v>
      </c>
      <c r="DO1592">
        <v>0</v>
      </c>
      <c r="DP1592">
        <v>1</v>
      </c>
      <c r="DQ1592">
        <v>1</v>
      </c>
      <c r="DU1592">
        <v>1010</v>
      </c>
      <c r="DV1592" t="s">
        <v>253</v>
      </c>
      <c r="DW1592" t="s">
        <v>253</v>
      </c>
      <c r="DX1592">
        <v>1000</v>
      </c>
      <c r="DZ1592" t="s">
        <v>3</v>
      </c>
      <c r="EA1592" t="s">
        <v>3</v>
      </c>
      <c r="EB1592" t="s">
        <v>3</v>
      </c>
      <c r="EC1592" t="s">
        <v>3</v>
      </c>
      <c r="EE1592">
        <v>29085444</v>
      </c>
      <c r="EF1592">
        <v>12</v>
      </c>
      <c r="EG1592" t="s">
        <v>31</v>
      </c>
      <c r="EH1592">
        <v>0</v>
      </c>
      <c r="EI1592" t="s">
        <v>3</v>
      </c>
      <c r="EJ1592">
        <v>2</v>
      </c>
      <c r="EK1592">
        <v>500002</v>
      </c>
      <c r="EL1592" t="s">
        <v>32</v>
      </c>
      <c r="EM1592" t="s">
        <v>33</v>
      </c>
      <c r="EO1592" t="s">
        <v>3</v>
      </c>
      <c r="EQ1592">
        <v>0</v>
      </c>
      <c r="ER1592">
        <v>1998.42</v>
      </c>
      <c r="ES1592">
        <v>1998.42</v>
      </c>
      <c r="ET1592">
        <v>0</v>
      </c>
      <c r="EU1592">
        <v>0</v>
      </c>
      <c r="EV1592">
        <v>0</v>
      </c>
      <c r="EW1592">
        <v>0</v>
      </c>
      <c r="EX1592">
        <v>0</v>
      </c>
      <c r="FQ1592">
        <v>0</v>
      </c>
      <c r="FR1592">
        <f t="shared" si="1191"/>
        <v>0</v>
      </c>
      <c r="FS1592">
        <v>0</v>
      </c>
      <c r="FX1592">
        <v>0</v>
      </c>
      <c r="FY1592">
        <v>0</v>
      </c>
      <c r="GA1592" t="s">
        <v>3</v>
      </c>
      <c r="GD1592">
        <v>1</v>
      </c>
      <c r="GF1592">
        <v>-1152774928</v>
      </c>
      <c r="GG1592">
        <v>2</v>
      </c>
      <c r="GH1592">
        <v>1</v>
      </c>
      <c r="GI1592">
        <v>2</v>
      </c>
      <c r="GJ1592">
        <v>0</v>
      </c>
      <c r="GK1592">
        <v>0</v>
      </c>
      <c r="GL1592">
        <f t="shared" si="1192"/>
        <v>0</v>
      </c>
      <c r="GM1592">
        <f t="shared" si="1193"/>
        <v>5.12</v>
      </c>
      <c r="GN1592">
        <f t="shared" si="1194"/>
        <v>0</v>
      </c>
      <c r="GO1592">
        <f t="shared" si="1195"/>
        <v>5.12</v>
      </c>
      <c r="GP1592">
        <f t="shared" si="1196"/>
        <v>0</v>
      </c>
      <c r="GR1592">
        <v>0</v>
      </c>
      <c r="GS1592">
        <v>3</v>
      </c>
      <c r="GT1592">
        <v>0</v>
      </c>
      <c r="GU1592" t="s">
        <v>3</v>
      </c>
      <c r="GV1592">
        <f t="shared" si="1197"/>
        <v>0</v>
      </c>
      <c r="GW1592">
        <v>1</v>
      </c>
      <c r="GX1592">
        <f t="shared" si="1198"/>
        <v>0</v>
      </c>
      <c r="HA1592">
        <v>0</v>
      </c>
      <c r="HB1592">
        <v>0</v>
      </c>
      <c r="HC1592">
        <f t="shared" si="1199"/>
        <v>0</v>
      </c>
      <c r="HE1592" t="s">
        <v>3</v>
      </c>
      <c r="HF1592" t="s">
        <v>3</v>
      </c>
      <c r="IK1592">
        <v>0</v>
      </c>
    </row>
    <row r="1593" spans="1:245">
      <c r="A1593">
        <v>18</v>
      </c>
      <c r="B1593">
        <v>0</v>
      </c>
      <c r="C1593">
        <v>1719</v>
      </c>
      <c r="E1593" t="s">
        <v>337</v>
      </c>
      <c r="F1593" t="s">
        <v>266</v>
      </c>
      <c r="G1593" t="s">
        <v>267</v>
      </c>
      <c r="H1593" t="s">
        <v>258</v>
      </c>
      <c r="I1593">
        <f>I1591*J1593</f>
        <v>1</v>
      </c>
      <c r="J1593">
        <v>100</v>
      </c>
      <c r="O1593">
        <f t="shared" si="1165"/>
        <v>76.47</v>
      </c>
      <c r="P1593">
        <f t="shared" si="1166"/>
        <v>76.47</v>
      </c>
      <c r="Q1593">
        <f t="shared" si="1167"/>
        <v>0</v>
      </c>
      <c r="R1593">
        <f t="shared" si="1168"/>
        <v>0</v>
      </c>
      <c r="S1593">
        <f t="shared" si="1169"/>
        <v>0</v>
      </c>
      <c r="T1593">
        <f t="shared" si="1170"/>
        <v>0</v>
      </c>
      <c r="U1593">
        <f t="shared" si="1171"/>
        <v>0</v>
      </c>
      <c r="V1593">
        <f t="shared" si="1172"/>
        <v>0</v>
      </c>
      <c r="W1593">
        <f t="shared" si="1173"/>
        <v>0.09</v>
      </c>
      <c r="X1593">
        <f t="shared" si="1174"/>
        <v>0</v>
      </c>
      <c r="Y1593">
        <f t="shared" si="1175"/>
        <v>0</v>
      </c>
      <c r="AA1593">
        <v>35806607</v>
      </c>
      <c r="AB1593">
        <f t="shared" si="1176"/>
        <v>8.81</v>
      </c>
      <c r="AC1593">
        <f t="shared" si="1177"/>
        <v>8.81</v>
      </c>
      <c r="AD1593">
        <f t="shared" si="1202"/>
        <v>0</v>
      </c>
      <c r="AE1593">
        <f t="shared" si="1203"/>
        <v>0</v>
      </c>
      <c r="AF1593">
        <f t="shared" si="1204"/>
        <v>0</v>
      </c>
      <c r="AG1593">
        <f t="shared" si="1178"/>
        <v>0</v>
      </c>
      <c r="AH1593">
        <f t="shared" si="1205"/>
        <v>0</v>
      </c>
      <c r="AI1593">
        <f t="shared" si="1206"/>
        <v>0</v>
      </c>
      <c r="AJ1593">
        <f t="shared" si="1179"/>
        <v>0.09</v>
      </c>
      <c r="AK1593">
        <v>8.81</v>
      </c>
      <c r="AL1593">
        <v>8.81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0.09</v>
      </c>
      <c r="AT1593">
        <v>0</v>
      </c>
      <c r="AU1593">
        <v>0</v>
      </c>
      <c r="AV1593">
        <v>1</v>
      </c>
      <c r="AW1593">
        <v>1</v>
      </c>
      <c r="AZ1593">
        <v>1</v>
      </c>
      <c r="BA1593">
        <v>1</v>
      </c>
      <c r="BB1593">
        <v>1</v>
      </c>
      <c r="BC1593">
        <v>8.68</v>
      </c>
      <c r="BD1593" t="s">
        <v>3</v>
      </c>
      <c r="BE1593" t="s">
        <v>3</v>
      </c>
      <c r="BF1593" t="s">
        <v>3</v>
      </c>
      <c r="BG1593" t="s">
        <v>3</v>
      </c>
      <c r="BH1593">
        <v>3</v>
      </c>
      <c r="BI1593">
        <v>2</v>
      </c>
      <c r="BJ1593" t="s">
        <v>268</v>
      </c>
      <c r="BM1593">
        <v>500002</v>
      </c>
      <c r="BN1593">
        <v>0</v>
      </c>
      <c r="BO1593" t="s">
        <v>266</v>
      </c>
      <c r="BP1593">
        <v>1</v>
      </c>
      <c r="BQ1593">
        <v>12</v>
      </c>
      <c r="BR1593">
        <v>0</v>
      </c>
      <c r="BS1593">
        <v>1</v>
      </c>
      <c r="BT1593">
        <v>1</v>
      </c>
      <c r="BU1593">
        <v>1</v>
      </c>
      <c r="BV1593">
        <v>1</v>
      </c>
      <c r="BW1593">
        <v>1</v>
      </c>
      <c r="BX1593">
        <v>1</v>
      </c>
      <c r="BY1593" t="s">
        <v>3</v>
      </c>
      <c r="BZ1593">
        <v>0</v>
      </c>
      <c r="CA1593">
        <v>0</v>
      </c>
      <c r="CE1593">
        <v>0</v>
      </c>
      <c r="CF1593">
        <v>0</v>
      </c>
      <c r="CG1593">
        <v>0</v>
      </c>
      <c r="CM1593">
        <v>0</v>
      </c>
      <c r="CN1593" t="s">
        <v>3</v>
      </c>
      <c r="CO1593">
        <v>0</v>
      </c>
      <c r="CP1593">
        <f t="shared" si="1180"/>
        <v>76.47</v>
      </c>
      <c r="CQ1593">
        <f t="shared" si="1181"/>
        <v>76.470799999999997</v>
      </c>
      <c r="CR1593">
        <f t="shared" si="1182"/>
        <v>0</v>
      </c>
      <c r="CS1593">
        <f t="shared" si="1183"/>
        <v>0</v>
      </c>
      <c r="CT1593">
        <f t="shared" si="1184"/>
        <v>0</v>
      </c>
      <c r="CU1593">
        <f t="shared" si="1185"/>
        <v>0</v>
      </c>
      <c r="CV1593">
        <f t="shared" si="1186"/>
        <v>0</v>
      </c>
      <c r="CW1593">
        <f t="shared" si="1187"/>
        <v>0</v>
      </c>
      <c r="CX1593">
        <f t="shared" si="1188"/>
        <v>0.09</v>
      </c>
      <c r="CY1593">
        <f t="shared" si="1189"/>
        <v>0</v>
      </c>
      <c r="CZ1593">
        <f t="shared" si="1190"/>
        <v>0</v>
      </c>
      <c r="DC1593" t="s">
        <v>3</v>
      </c>
      <c r="DD1593" t="s">
        <v>3</v>
      </c>
      <c r="DE1593" t="s">
        <v>3</v>
      </c>
      <c r="DF1593" t="s">
        <v>3</v>
      </c>
      <c r="DG1593" t="s">
        <v>3</v>
      </c>
      <c r="DH1593" t="s">
        <v>3</v>
      </c>
      <c r="DI1593" t="s">
        <v>3</v>
      </c>
      <c r="DJ1593" t="s">
        <v>3</v>
      </c>
      <c r="DK1593" t="s">
        <v>3</v>
      </c>
      <c r="DL1593" t="s">
        <v>3</v>
      </c>
      <c r="DM1593" t="s">
        <v>3</v>
      </c>
      <c r="DN1593">
        <v>0</v>
      </c>
      <c r="DO1593">
        <v>0</v>
      </c>
      <c r="DP1593">
        <v>1</v>
      </c>
      <c r="DQ1593">
        <v>1</v>
      </c>
      <c r="DU1593">
        <v>1010</v>
      </c>
      <c r="DV1593" t="s">
        <v>258</v>
      </c>
      <c r="DW1593" t="s">
        <v>258</v>
      </c>
      <c r="DX1593">
        <v>1</v>
      </c>
      <c r="DZ1593" t="s">
        <v>3</v>
      </c>
      <c r="EA1593" t="s">
        <v>3</v>
      </c>
      <c r="EB1593" t="s">
        <v>3</v>
      </c>
      <c r="EC1593" t="s">
        <v>3</v>
      </c>
      <c r="EE1593">
        <v>29085444</v>
      </c>
      <c r="EF1593">
        <v>12</v>
      </c>
      <c r="EG1593" t="s">
        <v>31</v>
      </c>
      <c r="EH1593">
        <v>0</v>
      </c>
      <c r="EI1593" t="s">
        <v>3</v>
      </c>
      <c r="EJ1593">
        <v>2</v>
      </c>
      <c r="EK1593">
        <v>500002</v>
      </c>
      <c r="EL1593" t="s">
        <v>32</v>
      </c>
      <c r="EM1593" t="s">
        <v>33</v>
      </c>
      <c r="EO1593" t="s">
        <v>3</v>
      </c>
      <c r="EQ1593">
        <v>0</v>
      </c>
      <c r="ER1593">
        <v>8.81</v>
      </c>
      <c r="ES1593">
        <v>8.81</v>
      </c>
      <c r="ET1593">
        <v>0</v>
      </c>
      <c r="EU1593">
        <v>0</v>
      </c>
      <c r="EV1593">
        <v>0</v>
      </c>
      <c r="EW1593">
        <v>0</v>
      </c>
      <c r="EX1593">
        <v>0</v>
      </c>
      <c r="FQ1593">
        <v>0</v>
      </c>
      <c r="FR1593">
        <f t="shared" si="1191"/>
        <v>0</v>
      </c>
      <c r="FS1593">
        <v>0</v>
      </c>
      <c r="FX1593">
        <v>0</v>
      </c>
      <c r="FY1593">
        <v>0</v>
      </c>
      <c r="GA1593" t="s">
        <v>3</v>
      </c>
      <c r="GD1593">
        <v>1</v>
      </c>
      <c r="GF1593">
        <v>-1190793685</v>
      </c>
      <c r="GG1593">
        <v>2</v>
      </c>
      <c r="GH1593">
        <v>1</v>
      </c>
      <c r="GI1593">
        <v>2</v>
      </c>
      <c r="GJ1593">
        <v>0</v>
      </c>
      <c r="GK1593">
        <v>0</v>
      </c>
      <c r="GL1593">
        <f t="shared" si="1192"/>
        <v>0</v>
      </c>
      <c r="GM1593">
        <f t="shared" si="1193"/>
        <v>76.47</v>
      </c>
      <c r="GN1593">
        <f t="shared" si="1194"/>
        <v>0</v>
      </c>
      <c r="GO1593">
        <f t="shared" si="1195"/>
        <v>76.47</v>
      </c>
      <c r="GP1593">
        <f t="shared" si="1196"/>
        <v>0</v>
      </c>
      <c r="GR1593">
        <v>0</v>
      </c>
      <c r="GS1593">
        <v>3</v>
      </c>
      <c r="GT1593">
        <v>0</v>
      </c>
      <c r="GU1593" t="s">
        <v>3</v>
      </c>
      <c r="GV1593">
        <f t="shared" si="1197"/>
        <v>0</v>
      </c>
      <c r="GW1593">
        <v>1</v>
      </c>
      <c r="GX1593">
        <f t="shared" si="1198"/>
        <v>0</v>
      </c>
      <c r="HA1593">
        <v>0</v>
      </c>
      <c r="HB1593">
        <v>0</v>
      </c>
      <c r="HC1593">
        <f t="shared" si="1199"/>
        <v>0</v>
      </c>
      <c r="HE1593" t="s">
        <v>3</v>
      </c>
      <c r="HF1593" t="s">
        <v>3</v>
      </c>
      <c r="IK1593">
        <v>0</v>
      </c>
    </row>
    <row r="1594" spans="1:245">
      <c r="A1594">
        <v>17</v>
      </c>
      <c r="B1594">
        <v>0</v>
      </c>
      <c r="C1594">
        <f>ROW(SmtRes!A1725)</f>
        <v>1725</v>
      </c>
      <c r="D1594">
        <f>ROW(EtalonRes!A1705)</f>
        <v>1705</v>
      </c>
      <c r="E1594" t="s">
        <v>213</v>
      </c>
      <c r="F1594" t="s">
        <v>338</v>
      </c>
      <c r="G1594" t="s">
        <v>339</v>
      </c>
      <c r="H1594" t="s">
        <v>158</v>
      </c>
      <c r="I1594">
        <f>ROUND(28/100,9)</f>
        <v>0.28000000000000003</v>
      </c>
      <c r="J1594">
        <v>0</v>
      </c>
      <c r="O1594">
        <f t="shared" si="1165"/>
        <v>2810.78</v>
      </c>
      <c r="P1594">
        <f t="shared" si="1166"/>
        <v>0</v>
      </c>
      <c r="Q1594">
        <f t="shared" si="1167"/>
        <v>127.9</v>
      </c>
      <c r="R1594">
        <f t="shared" si="1168"/>
        <v>0</v>
      </c>
      <c r="S1594">
        <f t="shared" si="1169"/>
        <v>2682.88</v>
      </c>
      <c r="T1594">
        <f t="shared" si="1170"/>
        <v>0</v>
      </c>
      <c r="U1594">
        <f t="shared" si="1171"/>
        <v>7.2912000000000008</v>
      </c>
      <c r="V1594">
        <f t="shared" si="1172"/>
        <v>0</v>
      </c>
      <c r="W1594">
        <f t="shared" si="1173"/>
        <v>0</v>
      </c>
      <c r="X1594">
        <f t="shared" si="1174"/>
        <v>2146.3000000000002</v>
      </c>
      <c r="Y1594">
        <f t="shared" si="1175"/>
        <v>992.67</v>
      </c>
      <c r="AA1594">
        <v>35806607</v>
      </c>
      <c r="AB1594">
        <f t="shared" si="1176"/>
        <v>338.27</v>
      </c>
      <c r="AC1594">
        <f t="shared" si="1177"/>
        <v>0</v>
      </c>
      <c r="AD1594">
        <f t="shared" si="1202"/>
        <v>49.49</v>
      </c>
      <c r="AE1594">
        <f t="shared" si="1203"/>
        <v>0</v>
      </c>
      <c r="AF1594">
        <f t="shared" si="1204"/>
        <v>288.77999999999997</v>
      </c>
      <c r="AG1594">
        <f t="shared" si="1178"/>
        <v>0</v>
      </c>
      <c r="AH1594">
        <f t="shared" si="1205"/>
        <v>26.04</v>
      </c>
      <c r="AI1594">
        <f t="shared" si="1206"/>
        <v>0</v>
      </c>
      <c r="AJ1594">
        <f t="shared" si="1179"/>
        <v>0</v>
      </c>
      <c r="AK1594">
        <v>338.27</v>
      </c>
      <c r="AL1594">
        <v>0</v>
      </c>
      <c r="AM1594">
        <v>49.49</v>
      </c>
      <c r="AN1594">
        <v>0</v>
      </c>
      <c r="AO1594">
        <v>288.77999999999997</v>
      </c>
      <c r="AP1594">
        <v>0</v>
      </c>
      <c r="AQ1594">
        <v>26.04</v>
      </c>
      <c r="AR1594">
        <v>0</v>
      </c>
      <c r="AS1594">
        <v>0</v>
      </c>
      <c r="AT1594">
        <v>80</v>
      </c>
      <c r="AU1594">
        <v>37</v>
      </c>
      <c r="AV1594">
        <v>1</v>
      </c>
      <c r="AW1594">
        <v>1</v>
      </c>
      <c r="AZ1594">
        <v>1</v>
      </c>
      <c r="BA1594">
        <v>33.18</v>
      </c>
      <c r="BB1594">
        <v>9.23</v>
      </c>
      <c r="BC1594">
        <v>1</v>
      </c>
      <c r="BD1594" t="s">
        <v>3</v>
      </c>
      <c r="BE1594" t="s">
        <v>3</v>
      </c>
      <c r="BF1594" t="s">
        <v>3</v>
      </c>
      <c r="BG1594" t="s">
        <v>3</v>
      </c>
      <c r="BH1594">
        <v>0</v>
      </c>
      <c r="BI1594">
        <v>1</v>
      </c>
      <c r="BJ1594" t="s">
        <v>340</v>
      </c>
      <c r="BM1594">
        <v>15001</v>
      </c>
      <c r="BN1594">
        <v>0</v>
      </c>
      <c r="BO1594" t="s">
        <v>338</v>
      </c>
      <c r="BP1594">
        <v>1</v>
      </c>
      <c r="BQ1594">
        <v>2</v>
      </c>
      <c r="BR1594">
        <v>0</v>
      </c>
      <c r="BS1594">
        <v>33.18</v>
      </c>
      <c r="BT1594">
        <v>1</v>
      </c>
      <c r="BU1594">
        <v>1</v>
      </c>
      <c r="BV1594">
        <v>1</v>
      </c>
      <c r="BW1594">
        <v>1</v>
      </c>
      <c r="BX1594">
        <v>1</v>
      </c>
      <c r="BY1594" t="s">
        <v>3</v>
      </c>
      <c r="BZ1594">
        <v>105</v>
      </c>
      <c r="CA1594">
        <v>55</v>
      </c>
      <c r="CE1594">
        <v>0</v>
      </c>
      <c r="CF1594">
        <v>0</v>
      </c>
      <c r="CG1594">
        <v>0</v>
      </c>
      <c r="CM1594">
        <v>0</v>
      </c>
      <c r="CN1594" t="s">
        <v>3</v>
      </c>
      <c r="CO1594">
        <v>0</v>
      </c>
      <c r="CP1594">
        <f t="shared" si="1180"/>
        <v>2810.78</v>
      </c>
      <c r="CQ1594">
        <f t="shared" si="1181"/>
        <v>0</v>
      </c>
      <c r="CR1594">
        <f t="shared" si="1182"/>
        <v>456.79270000000002</v>
      </c>
      <c r="CS1594">
        <f t="shared" si="1183"/>
        <v>0</v>
      </c>
      <c r="CT1594">
        <f t="shared" si="1184"/>
        <v>9581.7203999999983</v>
      </c>
      <c r="CU1594">
        <f t="shared" si="1185"/>
        <v>0</v>
      </c>
      <c r="CV1594">
        <f t="shared" si="1186"/>
        <v>26.04</v>
      </c>
      <c r="CW1594">
        <f t="shared" si="1187"/>
        <v>0</v>
      </c>
      <c r="CX1594">
        <f t="shared" si="1188"/>
        <v>0</v>
      </c>
      <c r="CY1594">
        <f t="shared" si="1189"/>
        <v>2146.3040000000001</v>
      </c>
      <c r="CZ1594">
        <f t="shared" si="1190"/>
        <v>992.66559999999993</v>
      </c>
      <c r="DC1594" t="s">
        <v>3</v>
      </c>
      <c r="DD1594" t="s">
        <v>3</v>
      </c>
      <c r="DE1594" t="s">
        <v>3</v>
      </c>
      <c r="DF1594" t="s">
        <v>3</v>
      </c>
      <c r="DG1594" t="s">
        <v>3</v>
      </c>
      <c r="DH1594" t="s">
        <v>3</v>
      </c>
      <c r="DI1594" t="s">
        <v>3</v>
      </c>
      <c r="DJ1594" t="s">
        <v>3</v>
      </c>
      <c r="DK1594" t="s">
        <v>3</v>
      </c>
      <c r="DL1594" t="s">
        <v>3</v>
      </c>
      <c r="DM1594" t="s">
        <v>3</v>
      </c>
      <c r="DN1594">
        <v>0</v>
      </c>
      <c r="DO1594">
        <v>0</v>
      </c>
      <c r="DP1594">
        <v>1</v>
      </c>
      <c r="DQ1594">
        <v>1</v>
      </c>
      <c r="DU1594">
        <v>1013</v>
      </c>
      <c r="DV1594" t="s">
        <v>158</v>
      </c>
      <c r="DW1594" t="s">
        <v>158</v>
      </c>
      <c r="DX1594">
        <v>1</v>
      </c>
      <c r="DZ1594" t="s">
        <v>3</v>
      </c>
      <c r="EA1594" t="s">
        <v>3</v>
      </c>
      <c r="EB1594" t="s">
        <v>3</v>
      </c>
      <c r="EC1594" t="s">
        <v>3</v>
      </c>
      <c r="EE1594">
        <v>29085536</v>
      </c>
      <c r="EF1594">
        <v>2</v>
      </c>
      <c r="EG1594" t="s">
        <v>145</v>
      </c>
      <c r="EH1594">
        <v>0</v>
      </c>
      <c r="EI1594" t="s">
        <v>3</v>
      </c>
      <c r="EJ1594">
        <v>1</v>
      </c>
      <c r="EK1594">
        <v>15001</v>
      </c>
      <c r="EL1594" t="s">
        <v>160</v>
      </c>
      <c r="EM1594" t="s">
        <v>161</v>
      </c>
      <c r="EO1594" t="s">
        <v>3</v>
      </c>
      <c r="EQ1594">
        <v>0</v>
      </c>
      <c r="ER1594">
        <v>338.27</v>
      </c>
      <c r="ES1594">
        <v>0</v>
      </c>
      <c r="ET1594">
        <v>49.49</v>
      </c>
      <c r="EU1594">
        <v>0</v>
      </c>
      <c r="EV1594">
        <v>288.77999999999997</v>
      </c>
      <c r="EW1594">
        <v>26.04</v>
      </c>
      <c r="EX1594">
        <v>0</v>
      </c>
      <c r="EY1594">
        <v>0</v>
      </c>
      <c r="FQ1594">
        <v>0</v>
      </c>
      <c r="FR1594">
        <f t="shared" si="1191"/>
        <v>0</v>
      </c>
      <c r="FS1594">
        <v>0</v>
      </c>
      <c r="FT1594" t="s">
        <v>148</v>
      </c>
      <c r="FU1594" t="s">
        <v>24</v>
      </c>
      <c r="FV1594" t="s">
        <v>24</v>
      </c>
      <c r="FW1594" t="s">
        <v>25</v>
      </c>
      <c r="FX1594">
        <v>94.5</v>
      </c>
      <c r="FY1594">
        <v>46.75</v>
      </c>
      <c r="GA1594" t="s">
        <v>3</v>
      </c>
      <c r="GD1594">
        <v>1</v>
      </c>
      <c r="GF1594">
        <v>1201776926</v>
      </c>
      <c r="GG1594">
        <v>2</v>
      </c>
      <c r="GH1594">
        <v>1</v>
      </c>
      <c r="GI1594">
        <v>2</v>
      </c>
      <c r="GJ1594">
        <v>0</v>
      </c>
      <c r="GK1594">
        <v>0</v>
      </c>
      <c r="GL1594">
        <f t="shared" si="1192"/>
        <v>0</v>
      </c>
      <c r="GM1594">
        <f t="shared" si="1193"/>
        <v>5949.75</v>
      </c>
      <c r="GN1594">
        <f t="shared" si="1194"/>
        <v>5949.75</v>
      </c>
      <c r="GO1594">
        <f t="shared" si="1195"/>
        <v>0</v>
      </c>
      <c r="GP1594">
        <f t="shared" si="1196"/>
        <v>0</v>
      </c>
      <c r="GR1594">
        <v>0</v>
      </c>
      <c r="GS1594">
        <v>3</v>
      </c>
      <c r="GT1594">
        <v>0</v>
      </c>
      <c r="GU1594" t="s">
        <v>3</v>
      </c>
      <c r="GV1594">
        <f t="shared" si="1197"/>
        <v>0</v>
      </c>
      <c r="GW1594">
        <v>1</v>
      </c>
      <c r="GX1594">
        <f t="shared" si="1198"/>
        <v>0</v>
      </c>
      <c r="HA1594">
        <v>0</v>
      </c>
      <c r="HB1594">
        <v>0</v>
      </c>
      <c r="HC1594">
        <f t="shared" si="1199"/>
        <v>0</v>
      </c>
      <c r="HE1594" t="s">
        <v>3</v>
      </c>
      <c r="HF1594" t="s">
        <v>3</v>
      </c>
      <c r="IK1594">
        <v>0</v>
      </c>
    </row>
    <row r="1595" spans="1:245">
      <c r="A1595">
        <v>17</v>
      </c>
      <c r="B1595">
        <v>0</v>
      </c>
      <c r="E1595" t="s">
        <v>222</v>
      </c>
      <c r="F1595" t="s">
        <v>341</v>
      </c>
      <c r="G1595" t="s">
        <v>342</v>
      </c>
      <c r="H1595" t="s">
        <v>165</v>
      </c>
      <c r="I1595">
        <v>28</v>
      </c>
      <c r="J1595">
        <v>0</v>
      </c>
      <c r="O1595">
        <f t="shared" si="1165"/>
        <v>4179.32</v>
      </c>
      <c r="P1595">
        <f t="shared" si="1166"/>
        <v>4179.32</v>
      </c>
      <c r="Q1595">
        <f t="shared" si="1167"/>
        <v>0</v>
      </c>
      <c r="R1595">
        <f t="shared" si="1168"/>
        <v>0</v>
      </c>
      <c r="S1595">
        <f t="shared" si="1169"/>
        <v>0</v>
      </c>
      <c r="T1595">
        <f t="shared" si="1170"/>
        <v>0</v>
      </c>
      <c r="U1595">
        <f t="shared" si="1171"/>
        <v>0</v>
      </c>
      <c r="V1595">
        <f t="shared" si="1172"/>
        <v>0</v>
      </c>
      <c r="W1595">
        <f t="shared" si="1173"/>
        <v>31.64</v>
      </c>
      <c r="X1595">
        <f t="shared" si="1174"/>
        <v>0</v>
      </c>
      <c r="Y1595">
        <f t="shared" si="1175"/>
        <v>0</v>
      </c>
      <c r="AA1595">
        <v>35806607</v>
      </c>
      <c r="AB1595">
        <f t="shared" si="1176"/>
        <v>24.59</v>
      </c>
      <c r="AC1595">
        <f t="shared" si="1177"/>
        <v>24.59</v>
      </c>
      <c r="AD1595">
        <f t="shared" si="1202"/>
        <v>0</v>
      </c>
      <c r="AE1595">
        <f t="shared" si="1203"/>
        <v>0</v>
      </c>
      <c r="AF1595">
        <f t="shared" si="1204"/>
        <v>0</v>
      </c>
      <c r="AG1595">
        <f t="shared" si="1178"/>
        <v>0</v>
      </c>
      <c r="AH1595">
        <f t="shared" si="1205"/>
        <v>0</v>
      </c>
      <c r="AI1595">
        <f t="shared" si="1206"/>
        <v>0</v>
      </c>
      <c r="AJ1595">
        <f t="shared" si="1179"/>
        <v>1.1299999999999999</v>
      </c>
      <c r="AK1595">
        <v>24.59</v>
      </c>
      <c r="AL1595">
        <v>24.59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1.1299999999999999</v>
      </c>
      <c r="AT1595">
        <v>0</v>
      </c>
      <c r="AU1595">
        <v>0</v>
      </c>
      <c r="AV1595">
        <v>1</v>
      </c>
      <c r="AW1595">
        <v>1</v>
      </c>
      <c r="AZ1595">
        <v>1</v>
      </c>
      <c r="BA1595">
        <v>1</v>
      </c>
      <c r="BB1595">
        <v>1</v>
      </c>
      <c r="BC1595">
        <v>6.07</v>
      </c>
      <c r="BD1595" t="s">
        <v>3</v>
      </c>
      <c r="BE1595" t="s">
        <v>3</v>
      </c>
      <c r="BF1595" t="s">
        <v>3</v>
      </c>
      <c r="BG1595" t="s">
        <v>3</v>
      </c>
      <c r="BH1595">
        <v>3</v>
      </c>
      <c r="BI1595">
        <v>1</v>
      </c>
      <c r="BJ1595" t="s">
        <v>343</v>
      </c>
      <c r="BM1595">
        <v>500001</v>
      </c>
      <c r="BN1595">
        <v>0</v>
      </c>
      <c r="BO1595" t="s">
        <v>341</v>
      </c>
      <c r="BP1595">
        <v>1</v>
      </c>
      <c r="BQ1595">
        <v>8</v>
      </c>
      <c r="BR1595">
        <v>0</v>
      </c>
      <c r="BS1595">
        <v>1</v>
      </c>
      <c r="BT1595">
        <v>1</v>
      </c>
      <c r="BU1595">
        <v>1</v>
      </c>
      <c r="BV1595">
        <v>1</v>
      </c>
      <c r="BW1595">
        <v>1</v>
      </c>
      <c r="BX1595">
        <v>1</v>
      </c>
      <c r="BY1595" t="s">
        <v>3</v>
      </c>
      <c r="BZ1595">
        <v>0</v>
      </c>
      <c r="CA1595">
        <v>0</v>
      </c>
      <c r="CE1595">
        <v>0</v>
      </c>
      <c r="CF1595">
        <v>0</v>
      </c>
      <c r="CG1595">
        <v>0</v>
      </c>
      <c r="CM1595">
        <v>0</v>
      </c>
      <c r="CN1595" t="s">
        <v>3</v>
      </c>
      <c r="CO1595">
        <v>0</v>
      </c>
      <c r="CP1595">
        <f t="shared" si="1180"/>
        <v>4179.32</v>
      </c>
      <c r="CQ1595">
        <f t="shared" si="1181"/>
        <v>149.26130000000001</v>
      </c>
      <c r="CR1595">
        <f t="shared" si="1182"/>
        <v>0</v>
      </c>
      <c r="CS1595">
        <f t="shared" si="1183"/>
        <v>0</v>
      </c>
      <c r="CT1595">
        <f t="shared" si="1184"/>
        <v>0</v>
      </c>
      <c r="CU1595">
        <f t="shared" si="1185"/>
        <v>0</v>
      </c>
      <c r="CV1595">
        <f t="shared" si="1186"/>
        <v>0</v>
      </c>
      <c r="CW1595">
        <f t="shared" si="1187"/>
        <v>0</v>
      </c>
      <c r="CX1595">
        <f t="shared" si="1188"/>
        <v>1.1299999999999999</v>
      </c>
      <c r="CY1595">
        <f t="shared" si="1189"/>
        <v>0</v>
      </c>
      <c r="CZ1595">
        <f t="shared" si="1190"/>
        <v>0</v>
      </c>
      <c r="DC1595" t="s">
        <v>3</v>
      </c>
      <c r="DD1595" t="s">
        <v>3</v>
      </c>
      <c r="DE1595" t="s">
        <v>3</v>
      </c>
      <c r="DF1595" t="s">
        <v>3</v>
      </c>
      <c r="DG1595" t="s">
        <v>3</v>
      </c>
      <c r="DH1595" t="s">
        <v>3</v>
      </c>
      <c r="DI1595" t="s">
        <v>3</v>
      </c>
      <c r="DJ1595" t="s">
        <v>3</v>
      </c>
      <c r="DK1595" t="s">
        <v>3</v>
      </c>
      <c r="DL1595" t="s">
        <v>3</v>
      </c>
      <c r="DM1595" t="s">
        <v>3</v>
      </c>
      <c r="DN1595">
        <v>0</v>
      </c>
      <c r="DO1595">
        <v>0</v>
      </c>
      <c r="DP1595">
        <v>1</v>
      </c>
      <c r="DQ1595">
        <v>1</v>
      </c>
      <c r="DU1595">
        <v>1005</v>
      </c>
      <c r="DV1595" t="s">
        <v>165</v>
      </c>
      <c r="DW1595" t="s">
        <v>165</v>
      </c>
      <c r="DX1595">
        <v>1</v>
      </c>
      <c r="DZ1595" t="s">
        <v>3</v>
      </c>
      <c r="EA1595" t="s">
        <v>3</v>
      </c>
      <c r="EB1595" t="s">
        <v>3</v>
      </c>
      <c r="EC1595" t="s">
        <v>3</v>
      </c>
      <c r="EE1595">
        <v>29085443</v>
      </c>
      <c r="EF1595">
        <v>8</v>
      </c>
      <c r="EG1595" t="s">
        <v>153</v>
      </c>
      <c r="EH1595">
        <v>0</v>
      </c>
      <c r="EI1595" t="s">
        <v>3</v>
      </c>
      <c r="EJ1595">
        <v>1</v>
      </c>
      <c r="EK1595">
        <v>500001</v>
      </c>
      <c r="EL1595" t="s">
        <v>154</v>
      </c>
      <c r="EM1595" t="s">
        <v>155</v>
      </c>
      <c r="EO1595" t="s">
        <v>3</v>
      </c>
      <c r="EQ1595">
        <v>0</v>
      </c>
      <c r="ER1595">
        <v>24.59</v>
      </c>
      <c r="ES1595">
        <v>24.59</v>
      </c>
      <c r="ET1595">
        <v>0</v>
      </c>
      <c r="EU1595">
        <v>0</v>
      </c>
      <c r="EV1595">
        <v>0</v>
      </c>
      <c r="EW1595">
        <v>0</v>
      </c>
      <c r="EX1595">
        <v>0</v>
      </c>
      <c r="EY1595">
        <v>0</v>
      </c>
      <c r="FQ1595">
        <v>0</v>
      </c>
      <c r="FR1595">
        <f t="shared" si="1191"/>
        <v>0</v>
      </c>
      <c r="FS1595">
        <v>0</v>
      </c>
      <c r="FX1595">
        <v>0</v>
      </c>
      <c r="FY1595">
        <v>0</v>
      </c>
      <c r="GA1595" t="s">
        <v>3</v>
      </c>
      <c r="GD1595">
        <v>1</v>
      </c>
      <c r="GF1595">
        <v>-1143029035</v>
      </c>
      <c r="GG1595">
        <v>2</v>
      </c>
      <c r="GH1595">
        <v>1</v>
      </c>
      <c r="GI1595">
        <v>2</v>
      </c>
      <c r="GJ1595">
        <v>0</v>
      </c>
      <c r="GK1595">
        <v>0</v>
      </c>
      <c r="GL1595">
        <f t="shared" si="1192"/>
        <v>0</v>
      </c>
      <c r="GM1595">
        <f t="shared" si="1193"/>
        <v>4179.32</v>
      </c>
      <c r="GN1595">
        <f t="shared" si="1194"/>
        <v>4179.32</v>
      </c>
      <c r="GO1595">
        <f t="shared" si="1195"/>
        <v>0</v>
      </c>
      <c r="GP1595">
        <f t="shared" si="1196"/>
        <v>0</v>
      </c>
      <c r="GR1595">
        <v>0</v>
      </c>
      <c r="GS1595">
        <v>3</v>
      </c>
      <c r="GT1595">
        <v>0</v>
      </c>
      <c r="GU1595" t="s">
        <v>3</v>
      </c>
      <c r="GV1595">
        <f t="shared" si="1197"/>
        <v>0</v>
      </c>
      <c r="GW1595">
        <v>1</v>
      </c>
      <c r="GX1595">
        <f t="shared" si="1198"/>
        <v>0</v>
      </c>
      <c r="HA1595">
        <v>0</v>
      </c>
      <c r="HB1595">
        <v>0</v>
      </c>
      <c r="HC1595">
        <f t="shared" si="1199"/>
        <v>0</v>
      </c>
      <c r="HE1595" t="s">
        <v>3</v>
      </c>
      <c r="HF1595" t="s">
        <v>3</v>
      </c>
      <c r="IK1595">
        <v>0</v>
      </c>
    </row>
    <row r="1596" spans="1:245">
      <c r="A1596">
        <v>17</v>
      </c>
      <c r="B1596">
        <v>0</v>
      </c>
      <c r="E1596" t="s">
        <v>295</v>
      </c>
      <c r="F1596" t="s">
        <v>344</v>
      </c>
      <c r="G1596" t="s">
        <v>345</v>
      </c>
      <c r="H1596" t="s">
        <v>151</v>
      </c>
      <c r="I1596">
        <v>21</v>
      </c>
      <c r="J1596">
        <v>0</v>
      </c>
      <c r="O1596">
        <f t="shared" si="1165"/>
        <v>286.76</v>
      </c>
      <c r="P1596">
        <f t="shared" si="1166"/>
        <v>286.76</v>
      </c>
      <c r="Q1596">
        <f t="shared" si="1167"/>
        <v>0</v>
      </c>
      <c r="R1596">
        <f t="shared" si="1168"/>
        <v>0</v>
      </c>
      <c r="S1596">
        <f t="shared" si="1169"/>
        <v>0</v>
      </c>
      <c r="T1596">
        <f t="shared" si="1170"/>
        <v>0</v>
      </c>
      <c r="U1596">
        <f t="shared" si="1171"/>
        <v>0</v>
      </c>
      <c r="V1596">
        <f t="shared" si="1172"/>
        <v>0</v>
      </c>
      <c r="W1596">
        <f t="shared" si="1173"/>
        <v>6.51</v>
      </c>
      <c r="X1596">
        <f t="shared" si="1174"/>
        <v>0</v>
      </c>
      <c r="Y1596">
        <f t="shared" si="1175"/>
        <v>0</v>
      </c>
      <c r="AA1596">
        <v>35806607</v>
      </c>
      <c r="AB1596">
        <f t="shared" si="1176"/>
        <v>6.76</v>
      </c>
      <c r="AC1596">
        <f t="shared" si="1177"/>
        <v>6.76</v>
      </c>
      <c r="AD1596">
        <f t="shared" si="1202"/>
        <v>0</v>
      </c>
      <c r="AE1596">
        <f t="shared" si="1203"/>
        <v>0</v>
      </c>
      <c r="AF1596">
        <f t="shared" si="1204"/>
        <v>0</v>
      </c>
      <c r="AG1596">
        <f t="shared" si="1178"/>
        <v>0</v>
      </c>
      <c r="AH1596">
        <f t="shared" si="1205"/>
        <v>0</v>
      </c>
      <c r="AI1596">
        <f t="shared" si="1206"/>
        <v>0</v>
      </c>
      <c r="AJ1596">
        <f t="shared" si="1179"/>
        <v>0.31</v>
      </c>
      <c r="AK1596">
        <v>6.76</v>
      </c>
      <c r="AL1596">
        <v>6.76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0.31</v>
      </c>
      <c r="AT1596">
        <v>0</v>
      </c>
      <c r="AU1596">
        <v>0</v>
      </c>
      <c r="AV1596">
        <v>1</v>
      </c>
      <c r="AW1596">
        <v>1</v>
      </c>
      <c r="AZ1596">
        <v>1</v>
      </c>
      <c r="BA1596">
        <v>1</v>
      </c>
      <c r="BB1596">
        <v>1</v>
      </c>
      <c r="BC1596">
        <v>2.02</v>
      </c>
      <c r="BD1596" t="s">
        <v>3</v>
      </c>
      <c r="BE1596" t="s">
        <v>3</v>
      </c>
      <c r="BF1596" t="s">
        <v>3</v>
      </c>
      <c r="BG1596" t="s">
        <v>3</v>
      </c>
      <c r="BH1596">
        <v>3</v>
      </c>
      <c r="BI1596">
        <v>1</v>
      </c>
      <c r="BJ1596" t="s">
        <v>346</v>
      </c>
      <c r="BM1596">
        <v>500001</v>
      </c>
      <c r="BN1596">
        <v>0</v>
      </c>
      <c r="BO1596" t="s">
        <v>344</v>
      </c>
      <c r="BP1596">
        <v>1</v>
      </c>
      <c r="BQ1596">
        <v>8</v>
      </c>
      <c r="BR1596">
        <v>0</v>
      </c>
      <c r="BS1596">
        <v>1</v>
      </c>
      <c r="BT1596">
        <v>1</v>
      </c>
      <c r="BU1596">
        <v>1</v>
      </c>
      <c r="BV1596">
        <v>1</v>
      </c>
      <c r="BW1596">
        <v>1</v>
      </c>
      <c r="BX1596">
        <v>1</v>
      </c>
      <c r="BY1596" t="s">
        <v>3</v>
      </c>
      <c r="BZ1596">
        <v>0</v>
      </c>
      <c r="CA1596">
        <v>0</v>
      </c>
      <c r="CE1596">
        <v>0</v>
      </c>
      <c r="CF1596">
        <v>0</v>
      </c>
      <c r="CG1596">
        <v>0</v>
      </c>
      <c r="CM1596">
        <v>0</v>
      </c>
      <c r="CN1596" t="s">
        <v>3</v>
      </c>
      <c r="CO1596">
        <v>0</v>
      </c>
      <c r="CP1596">
        <f t="shared" si="1180"/>
        <v>286.76</v>
      </c>
      <c r="CQ1596">
        <f t="shared" si="1181"/>
        <v>13.655199999999999</v>
      </c>
      <c r="CR1596">
        <f t="shared" si="1182"/>
        <v>0</v>
      </c>
      <c r="CS1596">
        <f t="shared" si="1183"/>
        <v>0</v>
      </c>
      <c r="CT1596">
        <f t="shared" si="1184"/>
        <v>0</v>
      </c>
      <c r="CU1596">
        <f t="shared" si="1185"/>
        <v>0</v>
      </c>
      <c r="CV1596">
        <f t="shared" si="1186"/>
        <v>0</v>
      </c>
      <c r="CW1596">
        <f t="shared" si="1187"/>
        <v>0</v>
      </c>
      <c r="CX1596">
        <f t="shared" si="1188"/>
        <v>0.31</v>
      </c>
      <c r="CY1596">
        <f t="shared" si="1189"/>
        <v>0</v>
      </c>
      <c r="CZ1596">
        <f t="shared" si="1190"/>
        <v>0</v>
      </c>
      <c r="DC1596" t="s">
        <v>3</v>
      </c>
      <c r="DD1596" t="s">
        <v>3</v>
      </c>
      <c r="DE1596" t="s">
        <v>3</v>
      </c>
      <c r="DF1596" t="s">
        <v>3</v>
      </c>
      <c r="DG1596" t="s">
        <v>3</v>
      </c>
      <c r="DH1596" t="s">
        <v>3</v>
      </c>
      <c r="DI1596" t="s">
        <v>3</v>
      </c>
      <c r="DJ1596" t="s">
        <v>3</v>
      </c>
      <c r="DK1596" t="s">
        <v>3</v>
      </c>
      <c r="DL1596" t="s">
        <v>3</v>
      </c>
      <c r="DM1596" t="s">
        <v>3</v>
      </c>
      <c r="DN1596">
        <v>0</v>
      </c>
      <c r="DO1596">
        <v>0</v>
      </c>
      <c r="DP1596">
        <v>1</v>
      </c>
      <c r="DQ1596">
        <v>1</v>
      </c>
      <c r="DU1596">
        <v>1003</v>
      </c>
      <c r="DV1596" t="s">
        <v>151</v>
      </c>
      <c r="DW1596" t="s">
        <v>151</v>
      </c>
      <c r="DX1596">
        <v>1</v>
      </c>
      <c r="DZ1596" t="s">
        <v>3</v>
      </c>
      <c r="EA1596" t="s">
        <v>3</v>
      </c>
      <c r="EB1596" t="s">
        <v>3</v>
      </c>
      <c r="EC1596" t="s">
        <v>3</v>
      </c>
      <c r="EE1596">
        <v>29085443</v>
      </c>
      <c r="EF1596">
        <v>8</v>
      </c>
      <c r="EG1596" t="s">
        <v>153</v>
      </c>
      <c r="EH1596">
        <v>0</v>
      </c>
      <c r="EI1596" t="s">
        <v>3</v>
      </c>
      <c r="EJ1596">
        <v>1</v>
      </c>
      <c r="EK1596">
        <v>500001</v>
      </c>
      <c r="EL1596" t="s">
        <v>154</v>
      </c>
      <c r="EM1596" t="s">
        <v>155</v>
      </c>
      <c r="EO1596" t="s">
        <v>3</v>
      </c>
      <c r="EQ1596">
        <v>0</v>
      </c>
      <c r="ER1596">
        <v>6.76</v>
      </c>
      <c r="ES1596">
        <v>6.76</v>
      </c>
      <c r="ET1596">
        <v>0</v>
      </c>
      <c r="EU1596">
        <v>0</v>
      </c>
      <c r="EV1596">
        <v>0</v>
      </c>
      <c r="EW1596">
        <v>0</v>
      </c>
      <c r="EX1596">
        <v>0</v>
      </c>
      <c r="EY1596">
        <v>0</v>
      </c>
      <c r="FQ1596">
        <v>0</v>
      </c>
      <c r="FR1596">
        <f t="shared" si="1191"/>
        <v>0</v>
      </c>
      <c r="FS1596">
        <v>0</v>
      </c>
      <c r="FX1596">
        <v>0</v>
      </c>
      <c r="FY1596">
        <v>0</v>
      </c>
      <c r="GA1596" t="s">
        <v>3</v>
      </c>
      <c r="GD1596">
        <v>1</v>
      </c>
      <c r="GF1596">
        <v>426561494</v>
      </c>
      <c r="GG1596">
        <v>2</v>
      </c>
      <c r="GH1596">
        <v>1</v>
      </c>
      <c r="GI1596">
        <v>2</v>
      </c>
      <c r="GJ1596">
        <v>0</v>
      </c>
      <c r="GK1596">
        <v>0</v>
      </c>
      <c r="GL1596">
        <f t="shared" si="1192"/>
        <v>0</v>
      </c>
      <c r="GM1596">
        <f t="shared" si="1193"/>
        <v>286.76</v>
      </c>
      <c r="GN1596">
        <f t="shared" si="1194"/>
        <v>286.76</v>
      </c>
      <c r="GO1596">
        <f t="shared" si="1195"/>
        <v>0</v>
      </c>
      <c r="GP1596">
        <f t="shared" si="1196"/>
        <v>0</v>
      </c>
      <c r="GR1596">
        <v>0</v>
      </c>
      <c r="GS1596">
        <v>3</v>
      </c>
      <c r="GT1596">
        <v>0</v>
      </c>
      <c r="GU1596" t="s">
        <v>3</v>
      </c>
      <c r="GV1596">
        <f t="shared" si="1197"/>
        <v>0</v>
      </c>
      <c r="GW1596">
        <v>1</v>
      </c>
      <c r="GX1596">
        <f t="shared" si="1198"/>
        <v>0</v>
      </c>
      <c r="HA1596">
        <v>0</v>
      </c>
      <c r="HB1596">
        <v>0</v>
      </c>
      <c r="HC1596">
        <f t="shared" si="1199"/>
        <v>0</v>
      </c>
      <c r="HE1596" t="s">
        <v>3</v>
      </c>
      <c r="HF1596" t="s">
        <v>3</v>
      </c>
      <c r="IK1596">
        <v>0</v>
      </c>
    </row>
    <row r="1597" spans="1:245">
      <c r="A1597">
        <v>17</v>
      </c>
      <c r="B1597">
        <v>0</v>
      </c>
      <c r="E1597" t="s">
        <v>288</v>
      </c>
      <c r="F1597" t="s">
        <v>347</v>
      </c>
      <c r="G1597" t="s">
        <v>348</v>
      </c>
      <c r="H1597" t="s">
        <v>151</v>
      </c>
      <c r="I1597">
        <v>21</v>
      </c>
      <c r="J1597">
        <v>0</v>
      </c>
      <c r="O1597">
        <f t="shared" si="1165"/>
        <v>455.02</v>
      </c>
      <c r="P1597">
        <f t="shared" si="1166"/>
        <v>455.02</v>
      </c>
      <c r="Q1597">
        <f t="shared" si="1167"/>
        <v>0</v>
      </c>
      <c r="R1597">
        <f t="shared" si="1168"/>
        <v>0</v>
      </c>
      <c r="S1597">
        <f t="shared" si="1169"/>
        <v>0</v>
      </c>
      <c r="T1597">
        <f t="shared" si="1170"/>
        <v>0</v>
      </c>
      <c r="U1597">
        <f t="shared" si="1171"/>
        <v>0</v>
      </c>
      <c r="V1597">
        <f t="shared" si="1172"/>
        <v>0</v>
      </c>
      <c r="W1597">
        <f t="shared" si="1173"/>
        <v>7.98</v>
      </c>
      <c r="X1597">
        <f t="shared" si="1174"/>
        <v>0</v>
      </c>
      <c r="Y1597">
        <f t="shared" si="1175"/>
        <v>0</v>
      </c>
      <c r="AA1597">
        <v>35806607</v>
      </c>
      <c r="AB1597">
        <f t="shared" si="1176"/>
        <v>8.27</v>
      </c>
      <c r="AC1597">
        <f t="shared" si="1177"/>
        <v>8.27</v>
      </c>
      <c r="AD1597">
        <f t="shared" si="1202"/>
        <v>0</v>
      </c>
      <c r="AE1597">
        <f t="shared" si="1203"/>
        <v>0</v>
      </c>
      <c r="AF1597">
        <f t="shared" si="1204"/>
        <v>0</v>
      </c>
      <c r="AG1597">
        <f t="shared" si="1178"/>
        <v>0</v>
      </c>
      <c r="AH1597">
        <f t="shared" si="1205"/>
        <v>0</v>
      </c>
      <c r="AI1597">
        <f t="shared" si="1206"/>
        <v>0</v>
      </c>
      <c r="AJ1597">
        <f t="shared" si="1179"/>
        <v>0.38</v>
      </c>
      <c r="AK1597">
        <v>8.27</v>
      </c>
      <c r="AL1597">
        <v>8.27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0.38</v>
      </c>
      <c r="AT1597">
        <v>0</v>
      </c>
      <c r="AU1597">
        <v>0</v>
      </c>
      <c r="AV1597">
        <v>1</v>
      </c>
      <c r="AW1597">
        <v>1</v>
      </c>
      <c r="AZ1597">
        <v>1</v>
      </c>
      <c r="BA1597">
        <v>1</v>
      </c>
      <c r="BB1597">
        <v>1</v>
      </c>
      <c r="BC1597">
        <v>2.62</v>
      </c>
      <c r="BD1597" t="s">
        <v>3</v>
      </c>
      <c r="BE1597" t="s">
        <v>3</v>
      </c>
      <c r="BF1597" t="s">
        <v>3</v>
      </c>
      <c r="BG1597" t="s">
        <v>3</v>
      </c>
      <c r="BH1597">
        <v>3</v>
      </c>
      <c r="BI1597">
        <v>1</v>
      </c>
      <c r="BJ1597" t="s">
        <v>349</v>
      </c>
      <c r="BM1597">
        <v>500001</v>
      </c>
      <c r="BN1597">
        <v>0</v>
      </c>
      <c r="BO1597" t="s">
        <v>347</v>
      </c>
      <c r="BP1597">
        <v>1</v>
      </c>
      <c r="BQ1597">
        <v>8</v>
      </c>
      <c r="BR1597">
        <v>0</v>
      </c>
      <c r="BS1597">
        <v>1</v>
      </c>
      <c r="BT1597">
        <v>1</v>
      </c>
      <c r="BU1597">
        <v>1</v>
      </c>
      <c r="BV1597">
        <v>1</v>
      </c>
      <c r="BW1597">
        <v>1</v>
      </c>
      <c r="BX1597">
        <v>1</v>
      </c>
      <c r="BY1597" t="s">
        <v>3</v>
      </c>
      <c r="BZ1597">
        <v>0</v>
      </c>
      <c r="CA1597">
        <v>0</v>
      </c>
      <c r="CE1597">
        <v>0</v>
      </c>
      <c r="CF1597">
        <v>0</v>
      </c>
      <c r="CG1597">
        <v>0</v>
      </c>
      <c r="CM1597">
        <v>0</v>
      </c>
      <c r="CN1597" t="s">
        <v>3</v>
      </c>
      <c r="CO1597">
        <v>0</v>
      </c>
      <c r="CP1597">
        <f t="shared" si="1180"/>
        <v>455.02</v>
      </c>
      <c r="CQ1597">
        <f t="shared" si="1181"/>
        <v>21.667400000000001</v>
      </c>
      <c r="CR1597">
        <f t="shared" si="1182"/>
        <v>0</v>
      </c>
      <c r="CS1597">
        <f t="shared" si="1183"/>
        <v>0</v>
      </c>
      <c r="CT1597">
        <f t="shared" si="1184"/>
        <v>0</v>
      </c>
      <c r="CU1597">
        <f t="shared" si="1185"/>
        <v>0</v>
      </c>
      <c r="CV1597">
        <f t="shared" si="1186"/>
        <v>0</v>
      </c>
      <c r="CW1597">
        <f t="shared" si="1187"/>
        <v>0</v>
      </c>
      <c r="CX1597">
        <f t="shared" si="1188"/>
        <v>0.38</v>
      </c>
      <c r="CY1597">
        <f t="shared" si="1189"/>
        <v>0</v>
      </c>
      <c r="CZ1597">
        <f t="shared" si="1190"/>
        <v>0</v>
      </c>
      <c r="DC1597" t="s">
        <v>3</v>
      </c>
      <c r="DD1597" t="s">
        <v>3</v>
      </c>
      <c r="DE1597" t="s">
        <v>3</v>
      </c>
      <c r="DF1597" t="s">
        <v>3</v>
      </c>
      <c r="DG1597" t="s">
        <v>3</v>
      </c>
      <c r="DH1597" t="s">
        <v>3</v>
      </c>
      <c r="DI1597" t="s">
        <v>3</v>
      </c>
      <c r="DJ1597" t="s">
        <v>3</v>
      </c>
      <c r="DK1597" t="s">
        <v>3</v>
      </c>
      <c r="DL1597" t="s">
        <v>3</v>
      </c>
      <c r="DM1597" t="s">
        <v>3</v>
      </c>
      <c r="DN1597">
        <v>0</v>
      </c>
      <c r="DO1597">
        <v>0</v>
      </c>
      <c r="DP1597">
        <v>1</v>
      </c>
      <c r="DQ1597">
        <v>1</v>
      </c>
      <c r="DU1597">
        <v>1003</v>
      </c>
      <c r="DV1597" t="s">
        <v>151</v>
      </c>
      <c r="DW1597" t="s">
        <v>151</v>
      </c>
      <c r="DX1597">
        <v>1</v>
      </c>
      <c r="DZ1597" t="s">
        <v>3</v>
      </c>
      <c r="EA1597" t="s">
        <v>3</v>
      </c>
      <c r="EB1597" t="s">
        <v>3</v>
      </c>
      <c r="EC1597" t="s">
        <v>3</v>
      </c>
      <c r="EE1597">
        <v>29085443</v>
      </c>
      <c r="EF1597">
        <v>8</v>
      </c>
      <c r="EG1597" t="s">
        <v>153</v>
      </c>
      <c r="EH1597">
        <v>0</v>
      </c>
      <c r="EI1597" t="s">
        <v>3</v>
      </c>
      <c r="EJ1597">
        <v>1</v>
      </c>
      <c r="EK1597">
        <v>500001</v>
      </c>
      <c r="EL1597" t="s">
        <v>154</v>
      </c>
      <c r="EM1597" t="s">
        <v>155</v>
      </c>
      <c r="EO1597" t="s">
        <v>3</v>
      </c>
      <c r="EQ1597">
        <v>0</v>
      </c>
      <c r="ER1597">
        <v>8.27</v>
      </c>
      <c r="ES1597">
        <v>8.27</v>
      </c>
      <c r="ET1597">
        <v>0</v>
      </c>
      <c r="EU1597">
        <v>0</v>
      </c>
      <c r="EV1597">
        <v>0</v>
      </c>
      <c r="EW1597">
        <v>0</v>
      </c>
      <c r="EX1597">
        <v>0</v>
      </c>
      <c r="EY1597">
        <v>0</v>
      </c>
      <c r="FQ1597">
        <v>0</v>
      </c>
      <c r="FR1597">
        <f t="shared" si="1191"/>
        <v>0</v>
      </c>
      <c r="FS1597">
        <v>0</v>
      </c>
      <c r="FX1597">
        <v>0</v>
      </c>
      <c r="FY1597">
        <v>0</v>
      </c>
      <c r="GA1597" t="s">
        <v>3</v>
      </c>
      <c r="GD1597">
        <v>1</v>
      </c>
      <c r="GF1597">
        <v>987958059</v>
      </c>
      <c r="GG1597">
        <v>2</v>
      </c>
      <c r="GH1597">
        <v>1</v>
      </c>
      <c r="GI1597">
        <v>2</v>
      </c>
      <c r="GJ1597">
        <v>0</v>
      </c>
      <c r="GK1597">
        <v>0</v>
      </c>
      <c r="GL1597">
        <f t="shared" si="1192"/>
        <v>0</v>
      </c>
      <c r="GM1597">
        <f t="shared" si="1193"/>
        <v>455.02</v>
      </c>
      <c r="GN1597">
        <f t="shared" si="1194"/>
        <v>455.02</v>
      </c>
      <c r="GO1597">
        <f t="shared" si="1195"/>
        <v>0</v>
      </c>
      <c r="GP1597">
        <f t="shared" si="1196"/>
        <v>0</v>
      </c>
      <c r="GR1597">
        <v>0</v>
      </c>
      <c r="GS1597">
        <v>3</v>
      </c>
      <c r="GT1597">
        <v>0</v>
      </c>
      <c r="GU1597" t="s">
        <v>3</v>
      </c>
      <c r="GV1597">
        <f t="shared" si="1197"/>
        <v>0</v>
      </c>
      <c r="GW1597">
        <v>1</v>
      </c>
      <c r="GX1597">
        <f t="shared" si="1198"/>
        <v>0</v>
      </c>
      <c r="HA1597">
        <v>0</v>
      </c>
      <c r="HB1597">
        <v>0</v>
      </c>
      <c r="HC1597">
        <f t="shared" si="1199"/>
        <v>0</v>
      </c>
      <c r="HE1597" t="s">
        <v>3</v>
      </c>
      <c r="HF1597" t="s">
        <v>3</v>
      </c>
      <c r="IK1597">
        <v>0</v>
      </c>
    </row>
    <row r="1598" spans="1:245">
      <c r="A1598">
        <v>17</v>
      </c>
      <c r="B1598">
        <v>0</v>
      </c>
      <c r="E1598" t="s">
        <v>229</v>
      </c>
      <c r="F1598" t="s">
        <v>350</v>
      </c>
      <c r="G1598" t="s">
        <v>351</v>
      </c>
      <c r="H1598" t="s">
        <v>61</v>
      </c>
      <c r="I1598">
        <f>ROUND(30/100,9)</f>
        <v>0.3</v>
      </c>
      <c r="J1598">
        <v>0</v>
      </c>
      <c r="O1598">
        <f t="shared" si="1165"/>
        <v>16.559999999999999</v>
      </c>
      <c r="P1598">
        <f t="shared" si="1166"/>
        <v>16.559999999999999</v>
      </c>
      <c r="Q1598">
        <f t="shared" si="1167"/>
        <v>0</v>
      </c>
      <c r="R1598">
        <f t="shared" si="1168"/>
        <v>0</v>
      </c>
      <c r="S1598">
        <f t="shared" si="1169"/>
        <v>0</v>
      </c>
      <c r="T1598">
        <f t="shared" si="1170"/>
        <v>0</v>
      </c>
      <c r="U1598">
        <f t="shared" si="1171"/>
        <v>0</v>
      </c>
      <c r="V1598">
        <f t="shared" si="1172"/>
        <v>0</v>
      </c>
      <c r="W1598">
        <f t="shared" si="1173"/>
        <v>1.19</v>
      </c>
      <c r="X1598">
        <f t="shared" si="1174"/>
        <v>0</v>
      </c>
      <c r="Y1598">
        <f t="shared" si="1175"/>
        <v>0</v>
      </c>
      <c r="AA1598">
        <v>35806607</v>
      </c>
      <c r="AB1598">
        <f t="shared" si="1176"/>
        <v>86.24</v>
      </c>
      <c r="AC1598">
        <f t="shared" si="1177"/>
        <v>86.24</v>
      </c>
      <c r="AD1598">
        <f t="shared" si="1202"/>
        <v>0</v>
      </c>
      <c r="AE1598">
        <f t="shared" si="1203"/>
        <v>0</v>
      </c>
      <c r="AF1598">
        <f t="shared" si="1204"/>
        <v>0</v>
      </c>
      <c r="AG1598">
        <f t="shared" si="1178"/>
        <v>0</v>
      </c>
      <c r="AH1598">
        <f t="shared" si="1205"/>
        <v>0</v>
      </c>
      <c r="AI1598">
        <f t="shared" si="1206"/>
        <v>0</v>
      </c>
      <c r="AJ1598">
        <f t="shared" si="1179"/>
        <v>3.95</v>
      </c>
      <c r="AK1598">
        <v>86.24</v>
      </c>
      <c r="AL1598">
        <v>86.24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3.95</v>
      </c>
      <c r="AT1598">
        <v>0</v>
      </c>
      <c r="AU1598">
        <v>0</v>
      </c>
      <c r="AV1598">
        <v>1</v>
      </c>
      <c r="AW1598">
        <v>1</v>
      </c>
      <c r="AZ1598">
        <v>1</v>
      </c>
      <c r="BA1598">
        <v>1</v>
      </c>
      <c r="BB1598">
        <v>1</v>
      </c>
      <c r="BC1598">
        <v>0.64</v>
      </c>
      <c r="BD1598" t="s">
        <v>3</v>
      </c>
      <c r="BE1598" t="s">
        <v>3</v>
      </c>
      <c r="BF1598" t="s">
        <v>3</v>
      </c>
      <c r="BG1598" t="s">
        <v>3</v>
      </c>
      <c r="BH1598">
        <v>3</v>
      </c>
      <c r="BI1598">
        <v>1</v>
      </c>
      <c r="BJ1598" t="s">
        <v>352</v>
      </c>
      <c r="BM1598">
        <v>500001</v>
      </c>
      <c r="BN1598">
        <v>0</v>
      </c>
      <c r="BO1598" t="s">
        <v>350</v>
      </c>
      <c r="BP1598">
        <v>1</v>
      </c>
      <c r="BQ1598">
        <v>8</v>
      </c>
      <c r="BR1598">
        <v>0</v>
      </c>
      <c r="BS1598">
        <v>1</v>
      </c>
      <c r="BT1598">
        <v>1</v>
      </c>
      <c r="BU1598">
        <v>1</v>
      </c>
      <c r="BV1598">
        <v>1</v>
      </c>
      <c r="BW1598">
        <v>1</v>
      </c>
      <c r="BX1598">
        <v>1</v>
      </c>
      <c r="BY1598" t="s">
        <v>3</v>
      </c>
      <c r="BZ1598">
        <v>0</v>
      </c>
      <c r="CA1598">
        <v>0</v>
      </c>
      <c r="CE1598">
        <v>0</v>
      </c>
      <c r="CF1598">
        <v>0</v>
      </c>
      <c r="CG1598">
        <v>0</v>
      </c>
      <c r="CM1598">
        <v>0</v>
      </c>
      <c r="CN1598" t="s">
        <v>3</v>
      </c>
      <c r="CO1598">
        <v>0</v>
      </c>
      <c r="CP1598">
        <f t="shared" si="1180"/>
        <v>16.559999999999999</v>
      </c>
      <c r="CQ1598">
        <f t="shared" si="1181"/>
        <v>55.193599999999996</v>
      </c>
      <c r="CR1598">
        <f t="shared" si="1182"/>
        <v>0</v>
      </c>
      <c r="CS1598">
        <f t="shared" si="1183"/>
        <v>0</v>
      </c>
      <c r="CT1598">
        <f t="shared" si="1184"/>
        <v>0</v>
      </c>
      <c r="CU1598">
        <f t="shared" si="1185"/>
        <v>0</v>
      </c>
      <c r="CV1598">
        <f t="shared" si="1186"/>
        <v>0</v>
      </c>
      <c r="CW1598">
        <f t="shared" si="1187"/>
        <v>0</v>
      </c>
      <c r="CX1598">
        <f t="shared" si="1188"/>
        <v>3.95</v>
      </c>
      <c r="CY1598">
        <f t="shared" si="1189"/>
        <v>0</v>
      </c>
      <c r="CZ1598">
        <f t="shared" si="1190"/>
        <v>0</v>
      </c>
      <c r="DC1598" t="s">
        <v>3</v>
      </c>
      <c r="DD1598" t="s">
        <v>3</v>
      </c>
      <c r="DE1598" t="s">
        <v>3</v>
      </c>
      <c r="DF1598" t="s">
        <v>3</v>
      </c>
      <c r="DG1598" t="s">
        <v>3</v>
      </c>
      <c r="DH1598" t="s">
        <v>3</v>
      </c>
      <c r="DI1598" t="s">
        <v>3</v>
      </c>
      <c r="DJ1598" t="s">
        <v>3</v>
      </c>
      <c r="DK1598" t="s">
        <v>3</v>
      </c>
      <c r="DL1598" t="s">
        <v>3</v>
      </c>
      <c r="DM1598" t="s">
        <v>3</v>
      </c>
      <c r="DN1598">
        <v>0</v>
      </c>
      <c r="DO1598">
        <v>0</v>
      </c>
      <c r="DP1598">
        <v>1</v>
      </c>
      <c r="DQ1598">
        <v>1</v>
      </c>
      <c r="DU1598">
        <v>1010</v>
      </c>
      <c r="DV1598" t="s">
        <v>61</v>
      </c>
      <c r="DW1598" t="s">
        <v>61</v>
      </c>
      <c r="DX1598">
        <v>100</v>
      </c>
      <c r="DZ1598" t="s">
        <v>3</v>
      </c>
      <c r="EA1598" t="s">
        <v>3</v>
      </c>
      <c r="EB1598" t="s">
        <v>3</v>
      </c>
      <c r="EC1598" t="s">
        <v>3</v>
      </c>
      <c r="EE1598">
        <v>29085443</v>
      </c>
      <c r="EF1598">
        <v>8</v>
      </c>
      <c r="EG1598" t="s">
        <v>153</v>
      </c>
      <c r="EH1598">
        <v>0</v>
      </c>
      <c r="EI1598" t="s">
        <v>3</v>
      </c>
      <c r="EJ1598">
        <v>1</v>
      </c>
      <c r="EK1598">
        <v>500001</v>
      </c>
      <c r="EL1598" t="s">
        <v>154</v>
      </c>
      <c r="EM1598" t="s">
        <v>155</v>
      </c>
      <c r="EO1598" t="s">
        <v>3</v>
      </c>
      <c r="EQ1598">
        <v>0</v>
      </c>
      <c r="ER1598">
        <v>86.24</v>
      </c>
      <c r="ES1598">
        <v>86.24</v>
      </c>
      <c r="ET1598">
        <v>0</v>
      </c>
      <c r="EU1598">
        <v>0</v>
      </c>
      <c r="EV1598">
        <v>0</v>
      </c>
      <c r="EW1598">
        <v>0</v>
      </c>
      <c r="EX1598">
        <v>0</v>
      </c>
      <c r="EY1598">
        <v>0</v>
      </c>
      <c r="FQ1598">
        <v>0</v>
      </c>
      <c r="FR1598">
        <f t="shared" si="1191"/>
        <v>0</v>
      </c>
      <c r="FS1598">
        <v>0</v>
      </c>
      <c r="FX1598">
        <v>0</v>
      </c>
      <c r="FY1598">
        <v>0</v>
      </c>
      <c r="GA1598" t="s">
        <v>3</v>
      </c>
      <c r="GD1598">
        <v>1</v>
      </c>
      <c r="GF1598">
        <v>-228248654</v>
      </c>
      <c r="GG1598">
        <v>2</v>
      </c>
      <c r="GH1598">
        <v>1</v>
      </c>
      <c r="GI1598">
        <v>2</v>
      </c>
      <c r="GJ1598">
        <v>0</v>
      </c>
      <c r="GK1598">
        <v>0</v>
      </c>
      <c r="GL1598">
        <f t="shared" si="1192"/>
        <v>0</v>
      </c>
      <c r="GM1598">
        <f t="shared" si="1193"/>
        <v>16.559999999999999</v>
      </c>
      <c r="GN1598">
        <f t="shared" si="1194"/>
        <v>16.559999999999999</v>
      </c>
      <c r="GO1598">
        <f t="shared" si="1195"/>
        <v>0</v>
      </c>
      <c r="GP1598">
        <f t="shared" si="1196"/>
        <v>0</v>
      </c>
      <c r="GR1598">
        <v>0</v>
      </c>
      <c r="GS1598">
        <v>3</v>
      </c>
      <c r="GT1598">
        <v>0</v>
      </c>
      <c r="GU1598" t="s">
        <v>3</v>
      </c>
      <c r="GV1598">
        <f t="shared" si="1197"/>
        <v>0</v>
      </c>
      <c r="GW1598">
        <v>1</v>
      </c>
      <c r="GX1598">
        <f t="shared" si="1198"/>
        <v>0</v>
      </c>
      <c r="HA1598">
        <v>0</v>
      </c>
      <c r="HB1598">
        <v>0</v>
      </c>
      <c r="HC1598">
        <f t="shared" si="1199"/>
        <v>0</v>
      </c>
      <c r="HE1598" t="s">
        <v>3</v>
      </c>
      <c r="HF1598" t="s">
        <v>3</v>
      </c>
      <c r="IK1598">
        <v>0</v>
      </c>
    </row>
    <row r="1599" spans="1:245">
      <c r="A1599">
        <v>17</v>
      </c>
      <c r="B1599">
        <v>0</v>
      </c>
      <c r="C1599">
        <f>ROW(SmtRes!A1726)</f>
        <v>1726</v>
      </c>
      <c r="D1599">
        <f>ROW(EtalonRes!A1708)</f>
        <v>1708</v>
      </c>
      <c r="E1599" t="s">
        <v>234</v>
      </c>
      <c r="F1599" t="s">
        <v>353</v>
      </c>
      <c r="G1599" t="s">
        <v>354</v>
      </c>
      <c r="H1599" t="s">
        <v>355</v>
      </c>
      <c r="I1599">
        <f>ROUND(4/100,9)</f>
        <v>0.04</v>
      </c>
      <c r="J1599">
        <v>0</v>
      </c>
      <c r="O1599">
        <f t="shared" si="1165"/>
        <v>537.67999999999995</v>
      </c>
      <c r="P1599">
        <f t="shared" si="1166"/>
        <v>0</v>
      </c>
      <c r="Q1599">
        <f t="shared" si="1167"/>
        <v>0</v>
      </c>
      <c r="R1599">
        <f t="shared" si="1168"/>
        <v>0</v>
      </c>
      <c r="S1599">
        <f t="shared" si="1169"/>
        <v>537.67999999999995</v>
      </c>
      <c r="T1599">
        <f t="shared" si="1170"/>
        <v>0</v>
      </c>
      <c r="U1599">
        <f t="shared" si="1171"/>
        <v>1.4612000000000001</v>
      </c>
      <c r="V1599">
        <f t="shared" si="1172"/>
        <v>0</v>
      </c>
      <c r="W1599">
        <f t="shared" si="1173"/>
        <v>0</v>
      </c>
      <c r="X1599">
        <f t="shared" si="1174"/>
        <v>430.14</v>
      </c>
      <c r="Y1599">
        <f t="shared" si="1175"/>
        <v>198.94</v>
      </c>
      <c r="AA1599">
        <v>35806607</v>
      </c>
      <c r="AB1599">
        <f t="shared" si="1176"/>
        <v>405.12</v>
      </c>
      <c r="AC1599">
        <f t="shared" si="1177"/>
        <v>0</v>
      </c>
      <c r="AD1599">
        <f t="shared" si="1202"/>
        <v>0</v>
      </c>
      <c r="AE1599">
        <f t="shared" si="1203"/>
        <v>0</v>
      </c>
      <c r="AF1599">
        <f t="shared" si="1204"/>
        <v>405.12</v>
      </c>
      <c r="AG1599">
        <f t="shared" si="1178"/>
        <v>0</v>
      </c>
      <c r="AH1599">
        <f t="shared" si="1205"/>
        <v>36.53</v>
      </c>
      <c r="AI1599">
        <f t="shared" si="1206"/>
        <v>0</v>
      </c>
      <c r="AJ1599">
        <f t="shared" si="1179"/>
        <v>0</v>
      </c>
      <c r="AK1599">
        <v>405.12</v>
      </c>
      <c r="AL1599">
        <v>0</v>
      </c>
      <c r="AM1599">
        <v>0</v>
      </c>
      <c r="AN1599">
        <v>0</v>
      </c>
      <c r="AO1599">
        <v>405.12</v>
      </c>
      <c r="AP1599">
        <v>0</v>
      </c>
      <c r="AQ1599">
        <v>36.53</v>
      </c>
      <c r="AR1599">
        <v>0</v>
      </c>
      <c r="AS1599">
        <v>0</v>
      </c>
      <c r="AT1599">
        <v>80</v>
      </c>
      <c r="AU1599">
        <v>37</v>
      </c>
      <c r="AV1599">
        <v>1</v>
      </c>
      <c r="AW1599">
        <v>1</v>
      </c>
      <c r="AZ1599">
        <v>1</v>
      </c>
      <c r="BA1599">
        <v>33.18</v>
      </c>
      <c r="BB1599">
        <v>1</v>
      </c>
      <c r="BC1599">
        <v>1</v>
      </c>
      <c r="BD1599" t="s">
        <v>3</v>
      </c>
      <c r="BE1599" t="s">
        <v>3</v>
      </c>
      <c r="BF1599" t="s">
        <v>3</v>
      </c>
      <c r="BG1599" t="s">
        <v>3</v>
      </c>
      <c r="BH1599">
        <v>0</v>
      </c>
      <c r="BI1599">
        <v>1</v>
      </c>
      <c r="BJ1599" t="s">
        <v>356</v>
      </c>
      <c r="BM1599">
        <v>15001</v>
      </c>
      <c r="BN1599">
        <v>0</v>
      </c>
      <c r="BO1599" t="s">
        <v>353</v>
      </c>
      <c r="BP1599">
        <v>1</v>
      </c>
      <c r="BQ1599">
        <v>2</v>
      </c>
      <c r="BR1599">
        <v>0</v>
      </c>
      <c r="BS1599">
        <v>33.18</v>
      </c>
      <c r="BT1599">
        <v>1</v>
      </c>
      <c r="BU1599">
        <v>1</v>
      </c>
      <c r="BV1599">
        <v>1</v>
      </c>
      <c r="BW1599">
        <v>1</v>
      </c>
      <c r="BX1599">
        <v>1</v>
      </c>
      <c r="BY1599" t="s">
        <v>3</v>
      </c>
      <c r="BZ1599">
        <v>105</v>
      </c>
      <c r="CA1599">
        <v>55</v>
      </c>
      <c r="CE1599">
        <v>0</v>
      </c>
      <c r="CF1599">
        <v>0</v>
      </c>
      <c r="CG1599">
        <v>0</v>
      </c>
      <c r="CM1599">
        <v>0</v>
      </c>
      <c r="CN1599" t="s">
        <v>3</v>
      </c>
      <c r="CO1599">
        <v>0</v>
      </c>
      <c r="CP1599">
        <f t="shared" si="1180"/>
        <v>537.67999999999995</v>
      </c>
      <c r="CQ1599">
        <f t="shared" si="1181"/>
        <v>0</v>
      </c>
      <c r="CR1599">
        <f t="shared" si="1182"/>
        <v>0</v>
      </c>
      <c r="CS1599">
        <f t="shared" si="1183"/>
        <v>0</v>
      </c>
      <c r="CT1599">
        <f t="shared" si="1184"/>
        <v>13441.881600000001</v>
      </c>
      <c r="CU1599">
        <f t="shared" si="1185"/>
        <v>0</v>
      </c>
      <c r="CV1599">
        <f t="shared" si="1186"/>
        <v>36.53</v>
      </c>
      <c r="CW1599">
        <f t="shared" si="1187"/>
        <v>0</v>
      </c>
      <c r="CX1599">
        <f t="shared" si="1188"/>
        <v>0</v>
      </c>
      <c r="CY1599">
        <f t="shared" si="1189"/>
        <v>430.14399999999995</v>
      </c>
      <c r="CZ1599">
        <f t="shared" si="1190"/>
        <v>198.94159999999999</v>
      </c>
      <c r="DC1599" t="s">
        <v>3</v>
      </c>
      <c r="DD1599" t="s">
        <v>3</v>
      </c>
      <c r="DE1599" t="s">
        <v>3</v>
      </c>
      <c r="DF1599" t="s">
        <v>3</v>
      </c>
      <c r="DG1599" t="s">
        <v>3</v>
      </c>
      <c r="DH1599" t="s">
        <v>3</v>
      </c>
      <c r="DI1599" t="s">
        <v>3</v>
      </c>
      <c r="DJ1599" t="s">
        <v>3</v>
      </c>
      <c r="DK1599" t="s">
        <v>3</v>
      </c>
      <c r="DL1599" t="s">
        <v>3</v>
      </c>
      <c r="DM1599" t="s">
        <v>3</v>
      </c>
      <c r="DN1599">
        <v>0</v>
      </c>
      <c r="DO1599">
        <v>0</v>
      </c>
      <c r="DP1599">
        <v>1</v>
      </c>
      <c r="DQ1599">
        <v>1</v>
      </c>
      <c r="DU1599">
        <v>1013</v>
      </c>
      <c r="DV1599" t="s">
        <v>355</v>
      </c>
      <c r="DW1599" t="s">
        <v>355</v>
      </c>
      <c r="DX1599">
        <v>1</v>
      </c>
      <c r="DZ1599" t="s">
        <v>3</v>
      </c>
      <c r="EA1599" t="s">
        <v>3</v>
      </c>
      <c r="EB1599" t="s">
        <v>3</v>
      </c>
      <c r="EC1599" t="s">
        <v>3</v>
      </c>
      <c r="EE1599">
        <v>29085536</v>
      </c>
      <c r="EF1599">
        <v>2</v>
      </c>
      <c r="EG1599" t="s">
        <v>145</v>
      </c>
      <c r="EH1599">
        <v>0</v>
      </c>
      <c r="EI1599" t="s">
        <v>3</v>
      </c>
      <c r="EJ1599">
        <v>1</v>
      </c>
      <c r="EK1599">
        <v>15001</v>
      </c>
      <c r="EL1599" t="s">
        <v>160</v>
      </c>
      <c r="EM1599" t="s">
        <v>161</v>
      </c>
      <c r="EO1599" t="s">
        <v>3</v>
      </c>
      <c r="EQ1599">
        <v>0</v>
      </c>
      <c r="ER1599">
        <v>405.12</v>
      </c>
      <c r="ES1599">
        <v>0</v>
      </c>
      <c r="ET1599">
        <v>0</v>
      </c>
      <c r="EU1599">
        <v>0</v>
      </c>
      <c r="EV1599">
        <v>405.12</v>
      </c>
      <c r="EW1599">
        <v>36.53</v>
      </c>
      <c r="EX1599">
        <v>0</v>
      </c>
      <c r="EY1599">
        <v>0</v>
      </c>
      <c r="FQ1599">
        <v>0</v>
      </c>
      <c r="FR1599">
        <f t="shared" si="1191"/>
        <v>0</v>
      </c>
      <c r="FS1599">
        <v>0</v>
      </c>
      <c r="FT1599" t="s">
        <v>148</v>
      </c>
      <c r="FU1599" t="s">
        <v>24</v>
      </c>
      <c r="FV1599" t="s">
        <v>24</v>
      </c>
      <c r="FW1599" t="s">
        <v>25</v>
      </c>
      <c r="FX1599">
        <v>94.5</v>
      </c>
      <c r="FY1599">
        <v>46.75</v>
      </c>
      <c r="GA1599" t="s">
        <v>3</v>
      </c>
      <c r="GD1599">
        <v>1</v>
      </c>
      <c r="GF1599">
        <v>-1280480835</v>
      </c>
      <c r="GG1599">
        <v>2</v>
      </c>
      <c r="GH1599">
        <v>1</v>
      </c>
      <c r="GI1599">
        <v>2</v>
      </c>
      <c r="GJ1599">
        <v>0</v>
      </c>
      <c r="GK1599">
        <v>0</v>
      </c>
      <c r="GL1599">
        <f t="shared" si="1192"/>
        <v>0</v>
      </c>
      <c r="GM1599">
        <f t="shared" si="1193"/>
        <v>1166.76</v>
      </c>
      <c r="GN1599">
        <f t="shared" si="1194"/>
        <v>1166.76</v>
      </c>
      <c r="GO1599">
        <f t="shared" si="1195"/>
        <v>0</v>
      </c>
      <c r="GP1599">
        <f t="shared" si="1196"/>
        <v>0</v>
      </c>
      <c r="GR1599">
        <v>0</v>
      </c>
      <c r="GS1599">
        <v>3</v>
      </c>
      <c r="GT1599">
        <v>0</v>
      </c>
      <c r="GU1599" t="s">
        <v>3</v>
      </c>
      <c r="GV1599">
        <f t="shared" si="1197"/>
        <v>0</v>
      </c>
      <c r="GW1599">
        <v>1</v>
      </c>
      <c r="GX1599">
        <f t="shared" si="1198"/>
        <v>0</v>
      </c>
      <c r="HA1599">
        <v>0</v>
      </c>
      <c r="HB1599">
        <v>0</v>
      </c>
      <c r="HC1599">
        <f t="shared" si="1199"/>
        <v>0</v>
      </c>
      <c r="HE1599" t="s">
        <v>3</v>
      </c>
      <c r="HF1599" t="s">
        <v>3</v>
      </c>
      <c r="IK1599">
        <v>0</v>
      </c>
    </row>
    <row r="1600" spans="1:245">
      <c r="A1600">
        <v>17</v>
      </c>
      <c r="B1600">
        <v>0</v>
      </c>
      <c r="C1600">
        <f>ROW(SmtRes!A1732)</f>
        <v>1732</v>
      </c>
      <c r="D1600">
        <f>ROW(EtalonRes!A1714)</f>
        <v>1714</v>
      </c>
      <c r="E1600" t="s">
        <v>238</v>
      </c>
      <c r="F1600" t="s">
        <v>277</v>
      </c>
      <c r="G1600" t="s">
        <v>278</v>
      </c>
      <c r="H1600" t="s">
        <v>61</v>
      </c>
      <c r="I1600">
        <f>ROUND(4/100,9)</f>
        <v>0.04</v>
      </c>
      <c r="J1600">
        <v>0</v>
      </c>
      <c r="O1600">
        <f t="shared" si="1165"/>
        <v>1316.03</v>
      </c>
      <c r="P1600">
        <f t="shared" si="1166"/>
        <v>56.79</v>
      </c>
      <c r="Q1600">
        <f t="shared" si="1167"/>
        <v>16.38</v>
      </c>
      <c r="R1600">
        <f t="shared" si="1168"/>
        <v>3.58</v>
      </c>
      <c r="S1600">
        <f t="shared" si="1169"/>
        <v>1242.8599999999999</v>
      </c>
      <c r="T1600">
        <f t="shared" si="1170"/>
        <v>0</v>
      </c>
      <c r="U1600">
        <f t="shared" si="1171"/>
        <v>3.7760000000000002</v>
      </c>
      <c r="V1600">
        <f t="shared" si="1172"/>
        <v>8.0000000000000002E-3</v>
      </c>
      <c r="W1600">
        <f t="shared" si="1173"/>
        <v>0</v>
      </c>
      <c r="X1600">
        <f t="shared" si="1174"/>
        <v>1009.62</v>
      </c>
      <c r="Y1600">
        <f t="shared" si="1175"/>
        <v>648.15</v>
      </c>
      <c r="AA1600">
        <v>35806607</v>
      </c>
      <c r="AB1600">
        <f t="shared" si="1176"/>
        <v>1101.54</v>
      </c>
      <c r="AC1600">
        <f t="shared" si="1177"/>
        <v>120.73</v>
      </c>
      <c r="AD1600">
        <f t="shared" si="1202"/>
        <v>44.36</v>
      </c>
      <c r="AE1600">
        <f t="shared" si="1203"/>
        <v>2.7</v>
      </c>
      <c r="AF1600">
        <f t="shared" si="1204"/>
        <v>936.45</v>
      </c>
      <c r="AG1600">
        <f t="shared" si="1178"/>
        <v>0</v>
      </c>
      <c r="AH1600">
        <f t="shared" si="1205"/>
        <v>94.4</v>
      </c>
      <c r="AI1600">
        <f t="shared" si="1206"/>
        <v>0.2</v>
      </c>
      <c r="AJ1600">
        <f t="shared" si="1179"/>
        <v>0</v>
      </c>
      <c r="AK1600">
        <v>1101.54</v>
      </c>
      <c r="AL1600">
        <v>120.73</v>
      </c>
      <c r="AM1600">
        <v>44.36</v>
      </c>
      <c r="AN1600">
        <v>2.7</v>
      </c>
      <c r="AO1600">
        <v>936.45</v>
      </c>
      <c r="AP1600">
        <v>0</v>
      </c>
      <c r="AQ1600">
        <v>94.4</v>
      </c>
      <c r="AR1600">
        <v>0.2</v>
      </c>
      <c r="AS1600">
        <v>0</v>
      </c>
      <c r="AT1600">
        <v>81</v>
      </c>
      <c r="AU1600">
        <v>52</v>
      </c>
      <c r="AV1600">
        <v>1</v>
      </c>
      <c r="AW1600">
        <v>1</v>
      </c>
      <c r="AZ1600">
        <v>1</v>
      </c>
      <c r="BA1600">
        <v>33.18</v>
      </c>
      <c r="BB1600">
        <v>9.23</v>
      </c>
      <c r="BC1600">
        <v>11.76</v>
      </c>
      <c r="BD1600" t="s">
        <v>3</v>
      </c>
      <c r="BE1600" t="s">
        <v>3</v>
      </c>
      <c r="BF1600" t="s">
        <v>3</v>
      </c>
      <c r="BG1600" t="s">
        <v>3</v>
      </c>
      <c r="BH1600">
        <v>0</v>
      </c>
      <c r="BI1600">
        <v>2</v>
      </c>
      <c r="BJ1600" t="s">
        <v>357</v>
      </c>
      <c r="BM1600">
        <v>108001</v>
      </c>
      <c r="BN1600">
        <v>0</v>
      </c>
      <c r="BO1600" t="s">
        <v>277</v>
      </c>
      <c r="BP1600">
        <v>1</v>
      </c>
      <c r="BQ1600">
        <v>3</v>
      </c>
      <c r="BR1600">
        <v>0</v>
      </c>
      <c r="BS1600">
        <v>33.18</v>
      </c>
      <c r="BT1600">
        <v>1</v>
      </c>
      <c r="BU1600">
        <v>1</v>
      </c>
      <c r="BV1600">
        <v>1</v>
      </c>
      <c r="BW1600">
        <v>1</v>
      </c>
      <c r="BX1600">
        <v>1</v>
      </c>
      <c r="BY1600" t="s">
        <v>3</v>
      </c>
      <c r="BZ1600">
        <v>95</v>
      </c>
      <c r="CA1600">
        <v>65</v>
      </c>
      <c r="CE1600">
        <v>0</v>
      </c>
      <c r="CF1600">
        <v>0</v>
      </c>
      <c r="CG1600">
        <v>0</v>
      </c>
      <c r="CM1600">
        <v>0</v>
      </c>
      <c r="CN1600" t="s">
        <v>3</v>
      </c>
      <c r="CO1600">
        <v>0</v>
      </c>
      <c r="CP1600">
        <f t="shared" si="1180"/>
        <v>1316.03</v>
      </c>
      <c r="CQ1600">
        <f t="shared" si="1181"/>
        <v>1419.7848000000001</v>
      </c>
      <c r="CR1600">
        <f t="shared" si="1182"/>
        <v>409.44280000000003</v>
      </c>
      <c r="CS1600">
        <f t="shared" si="1183"/>
        <v>89.585999999999999</v>
      </c>
      <c r="CT1600">
        <f t="shared" si="1184"/>
        <v>31071.411</v>
      </c>
      <c r="CU1600">
        <f t="shared" si="1185"/>
        <v>0</v>
      </c>
      <c r="CV1600">
        <f t="shared" si="1186"/>
        <v>94.4</v>
      </c>
      <c r="CW1600">
        <f t="shared" si="1187"/>
        <v>0.2</v>
      </c>
      <c r="CX1600">
        <f t="shared" si="1188"/>
        <v>0</v>
      </c>
      <c r="CY1600">
        <f t="shared" si="1189"/>
        <v>1009.6163999999999</v>
      </c>
      <c r="CZ1600">
        <f t="shared" si="1190"/>
        <v>648.14879999999994</v>
      </c>
      <c r="DC1600" t="s">
        <v>3</v>
      </c>
      <c r="DD1600" t="s">
        <v>3</v>
      </c>
      <c r="DE1600" t="s">
        <v>3</v>
      </c>
      <c r="DF1600" t="s">
        <v>3</v>
      </c>
      <c r="DG1600" t="s">
        <v>3</v>
      </c>
      <c r="DH1600" t="s">
        <v>3</v>
      </c>
      <c r="DI1600" t="s">
        <v>3</v>
      </c>
      <c r="DJ1600" t="s">
        <v>3</v>
      </c>
      <c r="DK1600" t="s">
        <v>3</v>
      </c>
      <c r="DL1600" t="s">
        <v>3</v>
      </c>
      <c r="DM1600" t="s">
        <v>3</v>
      </c>
      <c r="DN1600">
        <v>0</v>
      </c>
      <c r="DO1600">
        <v>0</v>
      </c>
      <c r="DP1600">
        <v>1</v>
      </c>
      <c r="DQ1600">
        <v>1</v>
      </c>
      <c r="DU1600">
        <v>1010</v>
      </c>
      <c r="DV1600" t="s">
        <v>61</v>
      </c>
      <c r="DW1600" t="s">
        <v>61</v>
      </c>
      <c r="DX1600">
        <v>100</v>
      </c>
      <c r="DZ1600" t="s">
        <v>3</v>
      </c>
      <c r="EA1600" t="s">
        <v>3</v>
      </c>
      <c r="EB1600" t="s">
        <v>3</v>
      </c>
      <c r="EC1600" t="s">
        <v>3</v>
      </c>
      <c r="EE1600">
        <v>29085386</v>
      </c>
      <c r="EF1600">
        <v>3</v>
      </c>
      <c r="EG1600" t="s">
        <v>247</v>
      </c>
      <c r="EH1600">
        <v>0</v>
      </c>
      <c r="EI1600" t="s">
        <v>3</v>
      </c>
      <c r="EJ1600">
        <v>2</v>
      </c>
      <c r="EK1600">
        <v>108001</v>
      </c>
      <c r="EL1600" t="s">
        <v>248</v>
      </c>
      <c r="EM1600" t="s">
        <v>249</v>
      </c>
      <c r="EO1600" t="s">
        <v>3</v>
      </c>
      <c r="EQ1600">
        <v>0</v>
      </c>
      <c r="ER1600">
        <v>1101.54</v>
      </c>
      <c r="ES1600">
        <v>120.73</v>
      </c>
      <c r="ET1600">
        <v>44.36</v>
      </c>
      <c r="EU1600">
        <v>2.7</v>
      </c>
      <c r="EV1600">
        <v>936.45</v>
      </c>
      <c r="EW1600">
        <v>94.4</v>
      </c>
      <c r="EX1600">
        <v>0.2</v>
      </c>
      <c r="EY1600">
        <v>0</v>
      </c>
      <c r="FQ1600">
        <v>0</v>
      </c>
      <c r="FR1600">
        <f t="shared" si="1191"/>
        <v>0</v>
      </c>
      <c r="FS1600">
        <v>0</v>
      </c>
      <c r="FV1600" t="s">
        <v>24</v>
      </c>
      <c r="FW1600" t="s">
        <v>25</v>
      </c>
      <c r="FX1600">
        <v>95</v>
      </c>
      <c r="FY1600">
        <v>65</v>
      </c>
      <c r="GA1600" t="s">
        <v>3</v>
      </c>
      <c r="GD1600">
        <v>1</v>
      </c>
      <c r="GF1600">
        <v>1562201403</v>
      </c>
      <c r="GG1600">
        <v>2</v>
      </c>
      <c r="GH1600">
        <v>1</v>
      </c>
      <c r="GI1600">
        <v>2</v>
      </c>
      <c r="GJ1600">
        <v>0</v>
      </c>
      <c r="GK1600">
        <v>0</v>
      </c>
      <c r="GL1600">
        <f t="shared" si="1192"/>
        <v>0</v>
      </c>
      <c r="GM1600">
        <f t="shared" si="1193"/>
        <v>2973.8</v>
      </c>
      <c r="GN1600">
        <f t="shared" si="1194"/>
        <v>0</v>
      </c>
      <c r="GO1600">
        <f t="shared" si="1195"/>
        <v>2973.8</v>
      </c>
      <c r="GP1600">
        <f t="shared" si="1196"/>
        <v>0</v>
      </c>
      <c r="GR1600">
        <v>0</v>
      </c>
      <c r="GS1600">
        <v>3</v>
      </c>
      <c r="GT1600">
        <v>0</v>
      </c>
      <c r="GU1600" t="s">
        <v>3</v>
      </c>
      <c r="GV1600">
        <f t="shared" si="1197"/>
        <v>0</v>
      </c>
      <c r="GW1600">
        <v>1</v>
      </c>
      <c r="GX1600">
        <f t="shared" si="1198"/>
        <v>0</v>
      </c>
      <c r="HA1600">
        <v>0</v>
      </c>
      <c r="HB1600">
        <v>0</v>
      </c>
      <c r="HC1600">
        <f t="shared" si="1199"/>
        <v>0</v>
      </c>
      <c r="HE1600" t="s">
        <v>3</v>
      </c>
      <c r="HF1600" t="s">
        <v>3</v>
      </c>
      <c r="IK1600">
        <v>0</v>
      </c>
    </row>
    <row r="1602" spans="1:206">
      <c r="A1602" s="2">
        <v>51</v>
      </c>
      <c r="B1602" s="2">
        <f>B1569</f>
        <v>0</v>
      </c>
      <c r="C1602" s="2">
        <f>A1569</f>
        <v>5</v>
      </c>
      <c r="D1602" s="2">
        <f>ROW(A1569)</f>
        <v>1569</v>
      </c>
      <c r="E1602" s="2"/>
      <c r="F1602" s="2" t="str">
        <f>IF(F1569&lt;&gt;"",F1569,"")</f>
        <v>Новый подраздел</v>
      </c>
      <c r="G1602" s="2" t="str">
        <f>IF(G1569&lt;&gt;"",G1569,"")</f>
        <v>ремонт</v>
      </c>
      <c r="H1602" s="2">
        <v>0</v>
      </c>
      <c r="I1602" s="2"/>
      <c r="J1602" s="2"/>
      <c r="K1602" s="2"/>
      <c r="L1602" s="2"/>
      <c r="M1602" s="2"/>
      <c r="N1602" s="2"/>
      <c r="O1602" s="2">
        <f t="shared" ref="O1602:T1602" si="1207">ROUND(AB1602,2)</f>
        <v>146655.31</v>
      </c>
      <c r="P1602" s="2">
        <f t="shared" si="1207"/>
        <v>97681.1</v>
      </c>
      <c r="Q1602" s="2">
        <f t="shared" si="1207"/>
        <v>2489.38</v>
      </c>
      <c r="R1602" s="2">
        <f t="shared" si="1207"/>
        <v>947.87</v>
      </c>
      <c r="S1602" s="2">
        <f t="shared" si="1207"/>
        <v>46484.83</v>
      </c>
      <c r="T1602" s="2">
        <f t="shared" si="1207"/>
        <v>0</v>
      </c>
      <c r="U1602" s="2">
        <f>AH1602</f>
        <v>154.87122570000002</v>
      </c>
      <c r="V1602" s="2">
        <f>AI1602</f>
        <v>2.7252825000000005</v>
      </c>
      <c r="W1602" s="2">
        <f>ROUND(AJ1602,2)</f>
        <v>579.61</v>
      </c>
      <c r="X1602" s="2">
        <f>ROUND(AK1602,2)</f>
        <v>41769</v>
      </c>
      <c r="Y1602" s="2">
        <f>ROUND(AL1602,2)</f>
        <v>20938.61</v>
      </c>
      <c r="Z1602" s="2"/>
      <c r="AA1602" s="2"/>
      <c r="AB1602" s="2">
        <f>ROUND(SUMIF(AA1573:AA1600,"=35806607",O1573:O1600),2)</f>
        <v>146655.31</v>
      </c>
      <c r="AC1602" s="2">
        <f>ROUND(SUMIF(AA1573:AA1600,"=35806607",P1573:P1600),2)</f>
        <v>97681.1</v>
      </c>
      <c r="AD1602" s="2">
        <f>ROUND(SUMIF(AA1573:AA1600,"=35806607",Q1573:Q1600),2)</f>
        <v>2489.38</v>
      </c>
      <c r="AE1602" s="2">
        <f>ROUND(SUMIF(AA1573:AA1600,"=35806607",R1573:R1600),2)</f>
        <v>947.87</v>
      </c>
      <c r="AF1602" s="2">
        <f>ROUND(SUMIF(AA1573:AA1600,"=35806607",S1573:S1600),2)</f>
        <v>46484.83</v>
      </c>
      <c r="AG1602" s="2">
        <f>ROUND(SUMIF(AA1573:AA1600,"=35806607",T1573:T1600),2)</f>
        <v>0</v>
      </c>
      <c r="AH1602" s="2">
        <f>SUMIF(AA1573:AA1600,"=35806607",U1573:U1600)</f>
        <v>154.87122570000002</v>
      </c>
      <c r="AI1602" s="2">
        <f>SUMIF(AA1573:AA1600,"=35806607",V1573:V1600)</f>
        <v>2.7252825000000005</v>
      </c>
      <c r="AJ1602" s="2">
        <f>ROUND(SUMIF(AA1573:AA1600,"=35806607",W1573:W1600),2)</f>
        <v>579.61</v>
      </c>
      <c r="AK1602" s="2">
        <f>ROUND(SUMIF(AA1573:AA1600,"=35806607",X1573:X1600),2)</f>
        <v>41769</v>
      </c>
      <c r="AL1602" s="2">
        <f>ROUND(SUMIF(AA1573:AA1600,"=35806607",Y1573:Y1600),2)</f>
        <v>20938.61</v>
      </c>
      <c r="AM1602" s="2"/>
      <c r="AN1602" s="2"/>
      <c r="AO1602" s="2">
        <f t="shared" ref="AO1602:BD1602" si="1208">ROUND(BX1602,2)</f>
        <v>0</v>
      </c>
      <c r="AP1602" s="2">
        <f t="shared" si="1208"/>
        <v>0</v>
      </c>
      <c r="AQ1602" s="2">
        <f t="shared" si="1208"/>
        <v>0</v>
      </c>
      <c r="AR1602" s="2">
        <f t="shared" si="1208"/>
        <v>209362.92</v>
      </c>
      <c r="AS1602" s="2">
        <f t="shared" si="1208"/>
        <v>205189.09</v>
      </c>
      <c r="AT1602" s="2">
        <f t="shared" si="1208"/>
        <v>4173.83</v>
      </c>
      <c r="AU1602" s="2">
        <f t="shared" si="1208"/>
        <v>0</v>
      </c>
      <c r="AV1602" s="2">
        <f t="shared" si="1208"/>
        <v>97681.1</v>
      </c>
      <c r="AW1602" s="2">
        <f t="shared" si="1208"/>
        <v>97681.1</v>
      </c>
      <c r="AX1602" s="2">
        <f t="shared" si="1208"/>
        <v>0</v>
      </c>
      <c r="AY1602" s="2">
        <f t="shared" si="1208"/>
        <v>97681.1</v>
      </c>
      <c r="AZ1602" s="2">
        <f t="shared" si="1208"/>
        <v>0</v>
      </c>
      <c r="BA1602" s="2">
        <f t="shared" si="1208"/>
        <v>0</v>
      </c>
      <c r="BB1602" s="2">
        <f t="shared" si="1208"/>
        <v>0</v>
      </c>
      <c r="BC1602" s="2">
        <f t="shared" si="1208"/>
        <v>0</v>
      </c>
      <c r="BD1602" s="2">
        <f t="shared" si="1208"/>
        <v>0</v>
      </c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>
        <f>ROUND(SUMIF(AA1573:AA1600,"=35806607",FQ1573:FQ1600),2)</f>
        <v>0</v>
      </c>
      <c r="BY1602" s="2">
        <f>ROUND(SUMIF(AA1573:AA1600,"=35806607",FR1573:FR1600),2)</f>
        <v>0</v>
      </c>
      <c r="BZ1602" s="2">
        <f>ROUND(SUMIF(AA1573:AA1600,"=35806607",GL1573:GL1600),2)</f>
        <v>0</v>
      </c>
      <c r="CA1602" s="2">
        <f>ROUND(SUMIF(AA1573:AA1600,"=35806607",GM1573:GM1600),2)</f>
        <v>209362.92</v>
      </c>
      <c r="CB1602" s="2">
        <f>ROUND(SUMIF(AA1573:AA1600,"=35806607",GN1573:GN1600),2)</f>
        <v>205189.09</v>
      </c>
      <c r="CC1602" s="2">
        <f>ROUND(SUMIF(AA1573:AA1600,"=35806607",GO1573:GO1600),2)</f>
        <v>4173.83</v>
      </c>
      <c r="CD1602" s="2">
        <f>ROUND(SUMIF(AA1573:AA1600,"=35806607",GP1573:GP1600),2)</f>
        <v>0</v>
      </c>
      <c r="CE1602" s="2">
        <f>AC1602-BX1602</f>
        <v>97681.1</v>
      </c>
      <c r="CF1602" s="2">
        <f>AC1602-BY1602</f>
        <v>97681.1</v>
      </c>
      <c r="CG1602" s="2">
        <f>BX1602-BZ1602</f>
        <v>0</v>
      </c>
      <c r="CH1602" s="2">
        <f>AC1602-BX1602-BY1602+BZ1602</f>
        <v>97681.1</v>
      </c>
      <c r="CI1602" s="2">
        <f>BY1602-BZ1602</f>
        <v>0</v>
      </c>
      <c r="CJ1602" s="2">
        <f>ROUND(SUMIF(AA1573:AA1600,"=35806607",GX1573:GX1600),2)</f>
        <v>0</v>
      </c>
      <c r="CK1602" s="2">
        <f>ROUND(SUMIF(AA1573:AA1600,"=35806607",GY1573:GY1600),2)</f>
        <v>0</v>
      </c>
      <c r="CL1602" s="2">
        <f>ROUND(SUMIF(AA1573:AA1600,"=35806607",GZ1573:GZ1600),2)</f>
        <v>0</v>
      </c>
      <c r="CM1602" s="2">
        <f>ROUND(SUMIF(AA1573:AA1600,"=35806607",HD1573:HD1600),2)</f>
        <v>0</v>
      </c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>
        <v>0</v>
      </c>
    </row>
    <row r="1604" spans="1:206">
      <c r="A1604" s="4">
        <v>50</v>
      </c>
      <c r="B1604" s="4">
        <v>0</v>
      </c>
      <c r="C1604" s="4">
        <v>0</v>
      </c>
      <c r="D1604" s="4">
        <v>1</v>
      </c>
      <c r="E1604" s="4">
        <v>201</v>
      </c>
      <c r="F1604" s="4">
        <f>ROUND(Source!O1602,O1604)</f>
        <v>146655.31</v>
      </c>
      <c r="G1604" s="4" t="s">
        <v>81</v>
      </c>
      <c r="H1604" s="4" t="s">
        <v>82</v>
      </c>
      <c r="I1604" s="4"/>
      <c r="J1604" s="4"/>
      <c r="K1604" s="4">
        <v>201</v>
      </c>
      <c r="L1604" s="4">
        <v>1</v>
      </c>
      <c r="M1604" s="4">
        <v>3</v>
      </c>
      <c r="N1604" s="4" t="s">
        <v>3</v>
      </c>
      <c r="O1604" s="4">
        <v>2</v>
      </c>
      <c r="P1604" s="4"/>
      <c r="Q1604" s="4"/>
      <c r="R1604" s="4"/>
      <c r="S1604" s="4"/>
      <c r="T1604" s="4"/>
      <c r="U1604" s="4"/>
      <c r="V1604" s="4"/>
      <c r="W1604" s="4"/>
    </row>
    <row r="1605" spans="1:206">
      <c r="A1605" s="4">
        <v>50</v>
      </c>
      <c r="B1605" s="4">
        <v>0</v>
      </c>
      <c r="C1605" s="4">
        <v>0</v>
      </c>
      <c r="D1605" s="4">
        <v>1</v>
      </c>
      <c r="E1605" s="4">
        <v>202</v>
      </c>
      <c r="F1605" s="4">
        <f>ROUND(Source!P1602,O1605)</f>
        <v>97681.1</v>
      </c>
      <c r="G1605" s="4" t="s">
        <v>83</v>
      </c>
      <c r="H1605" s="4" t="s">
        <v>84</v>
      </c>
      <c r="I1605" s="4"/>
      <c r="J1605" s="4"/>
      <c r="K1605" s="4">
        <v>202</v>
      </c>
      <c r="L1605" s="4">
        <v>2</v>
      </c>
      <c r="M1605" s="4">
        <v>3</v>
      </c>
      <c r="N1605" s="4" t="s">
        <v>3</v>
      </c>
      <c r="O1605" s="4">
        <v>2</v>
      </c>
      <c r="P1605" s="4"/>
      <c r="Q1605" s="4"/>
      <c r="R1605" s="4"/>
      <c r="S1605" s="4"/>
      <c r="T1605" s="4"/>
      <c r="U1605" s="4"/>
      <c r="V1605" s="4"/>
      <c r="W1605" s="4"/>
    </row>
    <row r="1606" spans="1:206">
      <c r="A1606" s="4">
        <v>50</v>
      </c>
      <c r="B1606" s="4">
        <v>0</v>
      </c>
      <c r="C1606" s="4">
        <v>0</v>
      </c>
      <c r="D1606" s="4">
        <v>1</v>
      </c>
      <c r="E1606" s="4">
        <v>222</v>
      </c>
      <c r="F1606" s="4">
        <f>ROUND(Source!AO1602,O1606)</f>
        <v>0</v>
      </c>
      <c r="G1606" s="4" t="s">
        <v>85</v>
      </c>
      <c r="H1606" s="4" t="s">
        <v>86</v>
      </c>
      <c r="I1606" s="4"/>
      <c r="J1606" s="4"/>
      <c r="K1606" s="4">
        <v>222</v>
      </c>
      <c r="L1606" s="4">
        <v>3</v>
      </c>
      <c r="M1606" s="4">
        <v>3</v>
      </c>
      <c r="N1606" s="4" t="s">
        <v>3</v>
      </c>
      <c r="O1606" s="4">
        <v>2</v>
      </c>
      <c r="P1606" s="4"/>
      <c r="Q1606" s="4"/>
      <c r="R1606" s="4"/>
      <c r="S1606" s="4"/>
      <c r="T1606" s="4"/>
      <c r="U1606" s="4"/>
      <c r="V1606" s="4"/>
      <c r="W1606" s="4"/>
    </row>
    <row r="1607" spans="1:206">
      <c r="A1607" s="4">
        <v>50</v>
      </c>
      <c r="B1607" s="4">
        <v>0</v>
      </c>
      <c r="C1607" s="4">
        <v>0</v>
      </c>
      <c r="D1607" s="4">
        <v>1</v>
      </c>
      <c r="E1607" s="4">
        <v>225</v>
      </c>
      <c r="F1607" s="4">
        <f>ROUND(Source!AV1602,O1607)</f>
        <v>97681.1</v>
      </c>
      <c r="G1607" s="4" t="s">
        <v>87</v>
      </c>
      <c r="H1607" s="4" t="s">
        <v>88</v>
      </c>
      <c r="I1607" s="4"/>
      <c r="J1607" s="4"/>
      <c r="K1607" s="4">
        <v>225</v>
      </c>
      <c r="L1607" s="4">
        <v>4</v>
      </c>
      <c r="M1607" s="4">
        <v>3</v>
      </c>
      <c r="N1607" s="4" t="s">
        <v>3</v>
      </c>
      <c r="O1607" s="4">
        <v>2</v>
      </c>
      <c r="P1607" s="4"/>
      <c r="Q1607" s="4"/>
      <c r="R1607" s="4"/>
      <c r="S1607" s="4"/>
      <c r="T1607" s="4"/>
      <c r="U1607" s="4"/>
      <c r="V1607" s="4"/>
      <c r="W1607" s="4"/>
    </row>
    <row r="1608" spans="1:206">
      <c r="A1608" s="4">
        <v>50</v>
      </c>
      <c r="B1608" s="4">
        <v>0</v>
      </c>
      <c r="C1608" s="4">
        <v>0</v>
      </c>
      <c r="D1608" s="4">
        <v>1</v>
      </c>
      <c r="E1608" s="4">
        <v>226</v>
      </c>
      <c r="F1608" s="4">
        <f>ROUND(Source!AW1602,O1608)</f>
        <v>97681.1</v>
      </c>
      <c r="G1608" s="4" t="s">
        <v>89</v>
      </c>
      <c r="H1608" s="4" t="s">
        <v>90</v>
      </c>
      <c r="I1608" s="4"/>
      <c r="J1608" s="4"/>
      <c r="K1608" s="4">
        <v>226</v>
      </c>
      <c r="L1608" s="4">
        <v>5</v>
      </c>
      <c r="M1608" s="4">
        <v>3</v>
      </c>
      <c r="N1608" s="4" t="s">
        <v>3</v>
      </c>
      <c r="O1608" s="4">
        <v>2</v>
      </c>
      <c r="P1608" s="4"/>
      <c r="Q1608" s="4"/>
      <c r="R1608" s="4"/>
      <c r="S1608" s="4"/>
      <c r="T1608" s="4"/>
      <c r="U1608" s="4"/>
      <c r="V1608" s="4"/>
      <c r="W1608" s="4"/>
    </row>
    <row r="1609" spans="1:206">
      <c r="A1609" s="4">
        <v>50</v>
      </c>
      <c r="B1609" s="4">
        <v>0</v>
      </c>
      <c r="C1609" s="4">
        <v>0</v>
      </c>
      <c r="D1609" s="4">
        <v>1</v>
      </c>
      <c r="E1609" s="4">
        <v>227</v>
      </c>
      <c r="F1609" s="4">
        <f>ROUND(Source!AX1602,O1609)</f>
        <v>0</v>
      </c>
      <c r="G1609" s="4" t="s">
        <v>91</v>
      </c>
      <c r="H1609" s="4" t="s">
        <v>92</v>
      </c>
      <c r="I1609" s="4"/>
      <c r="J1609" s="4"/>
      <c r="K1609" s="4">
        <v>227</v>
      </c>
      <c r="L1609" s="4">
        <v>6</v>
      </c>
      <c r="M1609" s="4">
        <v>3</v>
      </c>
      <c r="N1609" s="4" t="s">
        <v>3</v>
      </c>
      <c r="O1609" s="4">
        <v>2</v>
      </c>
      <c r="P1609" s="4"/>
      <c r="Q1609" s="4"/>
      <c r="R1609" s="4"/>
      <c r="S1609" s="4"/>
      <c r="T1609" s="4"/>
      <c r="U1609" s="4"/>
      <c r="V1609" s="4"/>
      <c r="W1609" s="4"/>
    </row>
    <row r="1610" spans="1:206">
      <c r="A1610" s="4">
        <v>50</v>
      </c>
      <c r="B1610" s="4">
        <v>0</v>
      </c>
      <c r="C1610" s="4">
        <v>0</v>
      </c>
      <c r="D1610" s="4">
        <v>1</v>
      </c>
      <c r="E1610" s="4">
        <v>228</v>
      </c>
      <c r="F1610" s="4">
        <f>ROUND(Source!AY1602,O1610)</f>
        <v>97681.1</v>
      </c>
      <c r="G1610" s="4" t="s">
        <v>93</v>
      </c>
      <c r="H1610" s="4" t="s">
        <v>94</v>
      </c>
      <c r="I1610" s="4"/>
      <c r="J1610" s="4"/>
      <c r="K1610" s="4">
        <v>228</v>
      </c>
      <c r="L1610" s="4">
        <v>7</v>
      </c>
      <c r="M1610" s="4">
        <v>3</v>
      </c>
      <c r="N1610" s="4" t="s">
        <v>3</v>
      </c>
      <c r="O1610" s="4">
        <v>2</v>
      </c>
      <c r="P1610" s="4"/>
      <c r="Q1610" s="4"/>
      <c r="R1610" s="4"/>
      <c r="S1610" s="4"/>
      <c r="T1610" s="4"/>
      <c r="U1610" s="4"/>
      <c r="V1610" s="4"/>
      <c r="W1610" s="4"/>
    </row>
    <row r="1611" spans="1:206">
      <c r="A1611" s="4">
        <v>50</v>
      </c>
      <c r="B1611" s="4">
        <v>0</v>
      </c>
      <c r="C1611" s="4">
        <v>0</v>
      </c>
      <c r="D1611" s="4">
        <v>1</v>
      </c>
      <c r="E1611" s="4">
        <v>216</v>
      </c>
      <c r="F1611" s="4">
        <f>ROUND(Source!AP1602,O1611)</f>
        <v>0</v>
      </c>
      <c r="G1611" s="4" t="s">
        <v>95</v>
      </c>
      <c r="H1611" s="4" t="s">
        <v>96</v>
      </c>
      <c r="I1611" s="4"/>
      <c r="J1611" s="4"/>
      <c r="K1611" s="4">
        <v>216</v>
      </c>
      <c r="L1611" s="4">
        <v>8</v>
      </c>
      <c r="M1611" s="4">
        <v>3</v>
      </c>
      <c r="N1611" s="4" t="s">
        <v>3</v>
      </c>
      <c r="O1611" s="4">
        <v>2</v>
      </c>
      <c r="P1611" s="4"/>
      <c r="Q1611" s="4"/>
      <c r="R1611" s="4"/>
      <c r="S1611" s="4"/>
      <c r="T1611" s="4"/>
      <c r="U1611" s="4"/>
      <c r="V1611" s="4"/>
      <c r="W1611" s="4"/>
    </row>
    <row r="1612" spans="1:206">
      <c r="A1612" s="4">
        <v>50</v>
      </c>
      <c r="B1612" s="4">
        <v>0</v>
      </c>
      <c r="C1612" s="4">
        <v>0</v>
      </c>
      <c r="D1612" s="4">
        <v>1</v>
      </c>
      <c r="E1612" s="4">
        <v>223</v>
      </c>
      <c r="F1612" s="4">
        <f>ROUND(Source!AQ1602,O1612)</f>
        <v>0</v>
      </c>
      <c r="G1612" s="4" t="s">
        <v>97</v>
      </c>
      <c r="H1612" s="4" t="s">
        <v>98</v>
      </c>
      <c r="I1612" s="4"/>
      <c r="J1612" s="4"/>
      <c r="K1612" s="4">
        <v>223</v>
      </c>
      <c r="L1612" s="4">
        <v>9</v>
      </c>
      <c r="M1612" s="4">
        <v>3</v>
      </c>
      <c r="N1612" s="4" t="s">
        <v>3</v>
      </c>
      <c r="O1612" s="4">
        <v>2</v>
      </c>
      <c r="P1612" s="4"/>
      <c r="Q1612" s="4"/>
      <c r="R1612" s="4"/>
      <c r="S1612" s="4"/>
      <c r="T1612" s="4"/>
      <c r="U1612" s="4"/>
      <c r="V1612" s="4"/>
      <c r="W1612" s="4"/>
    </row>
    <row r="1613" spans="1:206">
      <c r="A1613" s="4">
        <v>50</v>
      </c>
      <c r="B1613" s="4">
        <v>0</v>
      </c>
      <c r="C1613" s="4">
        <v>0</v>
      </c>
      <c r="D1613" s="4">
        <v>1</v>
      </c>
      <c r="E1613" s="4">
        <v>229</v>
      </c>
      <c r="F1613" s="4">
        <f>ROUND(Source!AZ1602,O1613)</f>
        <v>0</v>
      </c>
      <c r="G1613" s="4" t="s">
        <v>99</v>
      </c>
      <c r="H1613" s="4" t="s">
        <v>100</v>
      </c>
      <c r="I1613" s="4"/>
      <c r="J1613" s="4"/>
      <c r="K1613" s="4">
        <v>229</v>
      </c>
      <c r="L1613" s="4">
        <v>10</v>
      </c>
      <c r="M1613" s="4">
        <v>3</v>
      </c>
      <c r="N1613" s="4" t="s">
        <v>3</v>
      </c>
      <c r="O1613" s="4">
        <v>2</v>
      </c>
      <c r="P1613" s="4"/>
      <c r="Q1613" s="4"/>
      <c r="R1613" s="4"/>
      <c r="S1613" s="4"/>
      <c r="T1613" s="4"/>
      <c r="U1613" s="4"/>
      <c r="V1613" s="4"/>
      <c r="W1613" s="4"/>
    </row>
    <row r="1614" spans="1:206">
      <c r="A1614" s="4">
        <v>50</v>
      </c>
      <c r="B1614" s="4">
        <v>0</v>
      </c>
      <c r="C1614" s="4">
        <v>0</v>
      </c>
      <c r="D1614" s="4">
        <v>1</v>
      </c>
      <c r="E1614" s="4">
        <v>203</v>
      </c>
      <c r="F1614" s="4">
        <f>ROUND(Source!Q1602,O1614)</f>
        <v>2489.38</v>
      </c>
      <c r="G1614" s="4" t="s">
        <v>101</v>
      </c>
      <c r="H1614" s="4" t="s">
        <v>102</v>
      </c>
      <c r="I1614" s="4"/>
      <c r="J1614" s="4"/>
      <c r="K1614" s="4">
        <v>203</v>
      </c>
      <c r="L1614" s="4">
        <v>11</v>
      </c>
      <c r="M1614" s="4">
        <v>3</v>
      </c>
      <c r="N1614" s="4" t="s">
        <v>3</v>
      </c>
      <c r="O1614" s="4">
        <v>2</v>
      </c>
      <c r="P1614" s="4"/>
      <c r="Q1614" s="4"/>
      <c r="R1614" s="4"/>
      <c r="S1614" s="4"/>
      <c r="T1614" s="4"/>
      <c r="U1614" s="4"/>
      <c r="V1614" s="4"/>
      <c r="W1614" s="4"/>
    </row>
    <row r="1615" spans="1:206">
      <c r="A1615" s="4">
        <v>50</v>
      </c>
      <c r="B1615" s="4">
        <v>0</v>
      </c>
      <c r="C1615" s="4">
        <v>0</v>
      </c>
      <c r="D1615" s="4">
        <v>1</v>
      </c>
      <c r="E1615" s="4">
        <v>231</v>
      </c>
      <c r="F1615" s="4">
        <f>ROUND(Source!BB1602,O1615)</f>
        <v>0</v>
      </c>
      <c r="G1615" s="4" t="s">
        <v>103</v>
      </c>
      <c r="H1615" s="4" t="s">
        <v>104</v>
      </c>
      <c r="I1615" s="4"/>
      <c r="J1615" s="4"/>
      <c r="K1615" s="4">
        <v>231</v>
      </c>
      <c r="L1615" s="4">
        <v>12</v>
      </c>
      <c r="M1615" s="4">
        <v>3</v>
      </c>
      <c r="N1615" s="4" t="s">
        <v>3</v>
      </c>
      <c r="O1615" s="4">
        <v>2</v>
      </c>
      <c r="P1615" s="4"/>
      <c r="Q1615" s="4"/>
      <c r="R1615" s="4"/>
      <c r="S1615" s="4"/>
      <c r="T1615" s="4"/>
      <c r="U1615" s="4"/>
      <c r="V1615" s="4"/>
      <c r="W1615" s="4"/>
    </row>
    <row r="1616" spans="1:206">
      <c r="A1616" s="4">
        <v>50</v>
      </c>
      <c r="B1616" s="4">
        <v>0</v>
      </c>
      <c r="C1616" s="4">
        <v>0</v>
      </c>
      <c r="D1616" s="4">
        <v>1</v>
      </c>
      <c r="E1616" s="4">
        <v>204</v>
      </c>
      <c r="F1616" s="4">
        <f>ROUND(Source!R1602,O1616)</f>
        <v>947.87</v>
      </c>
      <c r="G1616" s="4" t="s">
        <v>105</v>
      </c>
      <c r="H1616" s="4" t="s">
        <v>106</v>
      </c>
      <c r="I1616" s="4"/>
      <c r="J1616" s="4"/>
      <c r="K1616" s="4">
        <v>204</v>
      </c>
      <c r="L1616" s="4">
        <v>13</v>
      </c>
      <c r="M1616" s="4">
        <v>3</v>
      </c>
      <c r="N1616" s="4" t="s">
        <v>3</v>
      </c>
      <c r="O1616" s="4">
        <v>2</v>
      </c>
      <c r="P1616" s="4"/>
      <c r="Q1616" s="4"/>
      <c r="R1616" s="4"/>
      <c r="S1616" s="4"/>
      <c r="T1616" s="4"/>
      <c r="U1616" s="4"/>
      <c r="V1616" s="4"/>
      <c r="W1616" s="4"/>
    </row>
    <row r="1617" spans="1:23">
      <c r="A1617" s="4">
        <v>50</v>
      </c>
      <c r="B1617" s="4">
        <v>0</v>
      </c>
      <c r="C1617" s="4">
        <v>0</v>
      </c>
      <c r="D1617" s="4">
        <v>1</v>
      </c>
      <c r="E1617" s="4">
        <v>205</v>
      </c>
      <c r="F1617" s="4">
        <f>ROUND(Source!S1602,O1617)</f>
        <v>46484.83</v>
      </c>
      <c r="G1617" s="4" t="s">
        <v>107</v>
      </c>
      <c r="H1617" s="4" t="s">
        <v>108</v>
      </c>
      <c r="I1617" s="4"/>
      <c r="J1617" s="4"/>
      <c r="K1617" s="4">
        <v>205</v>
      </c>
      <c r="L1617" s="4">
        <v>14</v>
      </c>
      <c r="M1617" s="4">
        <v>3</v>
      </c>
      <c r="N1617" s="4" t="s">
        <v>3</v>
      </c>
      <c r="O1617" s="4">
        <v>2</v>
      </c>
      <c r="P1617" s="4"/>
      <c r="Q1617" s="4"/>
      <c r="R1617" s="4"/>
      <c r="S1617" s="4"/>
      <c r="T1617" s="4"/>
      <c r="U1617" s="4"/>
      <c r="V1617" s="4"/>
      <c r="W1617" s="4"/>
    </row>
    <row r="1618" spans="1:23">
      <c r="A1618" s="4">
        <v>50</v>
      </c>
      <c r="B1618" s="4">
        <v>0</v>
      </c>
      <c r="C1618" s="4">
        <v>0</v>
      </c>
      <c r="D1618" s="4">
        <v>1</v>
      </c>
      <c r="E1618" s="4">
        <v>232</v>
      </c>
      <c r="F1618" s="4">
        <f>ROUND(Source!BC1602,O1618)</f>
        <v>0</v>
      </c>
      <c r="G1618" s="4" t="s">
        <v>109</v>
      </c>
      <c r="H1618" s="4" t="s">
        <v>110</v>
      </c>
      <c r="I1618" s="4"/>
      <c r="J1618" s="4"/>
      <c r="K1618" s="4">
        <v>232</v>
      </c>
      <c r="L1618" s="4">
        <v>15</v>
      </c>
      <c r="M1618" s="4">
        <v>3</v>
      </c>
      <c r="N1618" s="4" t="s">
        <v>3</v>
      </c>
      <c r="O1618" s="4">
        <v>2</v>
      </c>
      <c r="P1618" s="4"/>
      <c r="Q1618" s="4"/>
      <c r="R1618" s="4"/>
      <c r="S1618" s="4"/>
      <c r="T1618" s="4"/>
      <c r="U1618" s="4"/>
      <c r="V1618" s="4"/>
      <c r="W1618" s="4"/>
    </row>
    <row r="1619" spans="1:23">
      <c r="A1619" s="4">
        <v>50</v>
      </c>
      <c r="B1619" s="4">
        <v>0</v>
      </c>
      <c r="C1619" s="4">
        <v>0</v>
      </c>
      <c r="D1619" s="4">
        <v>1</v>
      </c>
      <c r="E1619" s="4">
        <v>214</v>
      </c>
      <c r="F1619" s="4">
        <f>ROUND(Source!AS1602,O1619)</f>
        <v>205189.09</v>
      </c>
      <c r="G1619" s="4" t="s">
        <v>111</v>
      </c>
      <c r="H1619" s="4" t="s">
        <v>112</v>
      </c>
      <c r="I1619" s="4"/>
      <c r="J1619" s="4"/>
      <c r="K1619" s="4">
        <v>214</v>
      </c>
      <c r="L1619" s="4">
        <v>16</v>
      </c>
      <c r="M1619" s="4">
        <v>3</v>
      </c>
      <c r="N1619" s="4" t="s">
        <v>3</v>
      </c>
      <c r="O1619" s="4">
        <v>2</v>
      </c>
      <c r="P1619" s="4"/>
      <c r="Q1619" s="4"/>
      <c r="R1619" s="4"/>
      <c r="S1619" s="4"/>
      <c r="T1619" s="4"/>
      <c r="U1619" s="4"/>
      <c r="V1619" s="4"/>
      <c r="W1619" s="4"/>
    </row>
    <row r="1620" spans="1:23">
      <c r="A1620" s="4">
        <v>50</v>
      </c>
      <c r="B1620" s="4">
        <v>0</v>
      </c>
      <c r="C1620" s="4">
        <v>0</v>
      </c>
      <c r="D1620" s="4">
        <v>1</v>
      </c>
      <c r="E1620" s="4">
        <v>215</v>
      </c>
      <c r="F1620" s="4">
        <f>ROUND(Source!AT1602,O1620)</f>
        <v>4173.83</v>
      </c>
      <c r="G1620" s="4" t="s">
        <v>113</v>
      </c>
      <c r="H1620" s="4" t="s">
        <v>114</v>
      </c>
      <c r="I1620" s="4"/>
      <c r="J1620" s="4"/>
      <c r="K1620" s="4">
        <v>215</v>
      </c>
      <c r="L1620" s="4">
        <v>17</v>
      </c>
      <c r="M1620" s="4">
        <v>3</v>
      </c>
      <c r="N1620" s="4" t="s">
        <v>3</v>
      </c>
      <c r="O1620" s="4">
        <v>2</v>
      </c>
      <c r="P1620" s="4"/>
      <c r="Q1620" s="4"/>
      <c r="R1620" s="4"/>
      <c r="S1620" s="4"/>
      <c r="T1620" s="4"/>
      <c r="U1620" s="4"/>
      <c r="V1620" s="4"/>
      <c r="W1620" s="4"/>
    </row>
    <row r="1621" spans="1:23">
      <c r="A1621" s="4">
        <v>50</v>
      </c>
      <c r="B1621" s="4">
        <v>0</v>
      </c>
      <c r="C1621" s="4">
        <v>0</v>
      </c>
      <c r="D1621" s="4">
        <v>1</v>
      </c>
      <c r="E1621" s="4">
        <v>217</v>
      </c>
      <c r="F1621" s="4">
        <f>ROUND(Source!AU1602,O1621)</f>
        <v>0</v>
      </c>
      <c r="G1621" s="4" t="s">
        <v>115</v>
      </c>
      <c r="H1621" s="4" t="s">
        <v>116</v>
      </c>
      <c r="I1621" s="4"/>
      <c r="J1621" s="4"/>
      <c r="K1621" s="4">
        <v>217</v>
      </c>
      <c r="L1621" s="4">
        <v>18</v>
      </c>
      <c r="M1621" s="4">
        <v>3</v>
      </c>
      <c r="N1621" s="4" t="s">
        <v>3</v>
      </c>
      <c r="O1621" s="4">
        <v>2</v>
      </c>
      <c r="P1621" s="4"/>
      <c r="Q1621" s="4"/>
      <c r="R1621" s="4"/>
      <c r="S1621" s="4"/>
      <c r="T1621" s="4"/>
      <c r="U1621" s="4"/>
      <c r="V1621" s="4"/>
      <c r="W1621" s="4"/>
    </row>
    <row r="1622" spans="1:23">
      <c r="A1622" s="4">
        <v>50</v>
      </c>
      <c r="B1622" s="4">
        <v>0</v>
      </c>
      <c r="C1622" s="4">
        <v>0</v>
      </c>
      <c r="D1622" s="4">
        <v>1</v>
      </c>
      <c r="E1622" s="4">
        <v>230</v>
      </c>
      <c r="F1622" s="4">
        <f>ROUND(Source!BA1602,O1622)</f>
        <v>0</v>
      </c>
      <c r="G1622" s="4" t="s">
        <v>117</v>
      </c>
      <c r="H1622" s="4" t="s">
        <v>118</v>
      </c>
      <c r="I1622" s="4"/>
      <c r="J1622" s="4"/>
      <c r="K1622" s="4">
        <v>230</v>
      </c>
      <c r="L1622" s="4">
        <v>19</v>
      </c>
      <c r="M1622" s="4">
        <v>3</v>
      </c>
      <c r="N1622" s="4" t="s">
        <v>3</v>
      </c>
      <c r="O1622" s="4">
        <v>2</v>
      </c>
      <c r="P1622" s="4"/>
      <c r="Q1622" s="4"/>
      <c r="R1622" s="4"/>
      <c r="S1622" s="4"/>
      <c r="T1622" s="4"/>
      <c r="U1622" s="4"/>
      <c r="V1622" s="4"/>
      <c r="W1622" s="4"/>
    </row>
    <row r="1623" spans="1:23">
      <c r="A1623" s="4">
        <v>50</v>
      </c>
      <c r="B1623" s="4">
        <v>0</v>
      </c>
      <c r="C1623" s="4">
        <v>0</v>
      </c>
      <c r="D1623" s="4">
        <v>1</v>
      </c>
      <c r="E1623" s="4">
        <v>206</v>
      </c>
      <c r="F1623" s="4">
        <f>ROUND(Source!T1602,O1623)</f>
        <v>0</v>
      </c>
      <c r="G1623" s="4" t="s">
        <v>119</v>
      </c>
      <c r="H1623" s="4" t="s">
        <v>120</v>
      </c>
      <c r="I1623" s="4"/>
      <c r="J1623" s="4"/>
      <c r="K1623" s="4">
        <v>206</v>
      </c>
      <c r="L1623" s="4">
        <v>20</v>
      </c>
      <c r="M1623" s="4">
        <v>3</v>
      </c>
      <c r="N1623" s="4" t="s">
        <v>3</v>
      </c>
      <c r="O1623" s="4">
        <v>2</v>
      </c>
      <c r="P1623" s="4"/>
      <c r="Q1623" s="4"/>
      <c r="R1623" s="4"/>
      <c r="S1623" s="4"/>
      <c r="T1623" s="4"/>
      <c r="U1623" s="4"/>
      <c r="V1623" s="4"/>
      <c r="W1623" s="4"/>
    </row>
    <row r="1624" spans="1:23">
      <c r="A1624" s="4">
        <v>50</v>
      </c>
      <c r="B1624" s="4">
        <v>0</v>
      </c>
      <c r="C1624" s="4">
        <v>0</v>
      </c>
      <c r="D1624" s="4">
        <v>1</v>
      </c>
      <c r="E1624" s="4">
        <v>207</v>
      </c>
      <c r="F1624" s="4">
        <f>Source!U1602</f>
        <v>154.87122570000002</v>
      </c>
      <c r="G1624" s="4" t="s">
        <v>121</v>
      </c>
      <c r="H1624" s="4" t="s">
        <v>122</v>
      </c>
      <c r="I1624" s="4"/>
      <c r="J1624" s="4"/>
      <c r="K1624" s="4">
        <v>207</v>
      </c>
      <c r="L1624" s="4">
        <v>21</v>
      </c>
      <c r="M1624" s="4">
        <v>3</v>
      </c>
      <c r="N1624" s="4" t="s">
        <v>3</v>
      </c>
      <c r="O1624" s="4">
        <v>-1</v>
      </c>
      <c r="P1624" s="4"/>
      <c r="Q1624" s="4"/>
      <c r="R1624" s="4"/>
      <c r="S1624" s="4"/>
      <c r="T1624" s="4"/>
      <c r="U1624" s="4"/>
      <c r="V1624" s="4"/>
      <c r="W1624" s="4"/>
    </row>
    <row r="1625" spans="1:23">
      <c r="A1625" s="4">
        <v>50</v>
      </c>
      <c r="B1625" s="4">
        <v>0</v>
      </c>
      <c r="C1625" s="4">
        <v>0</v>
      </c>
      <c r="D1625" s="4">
        <v>1</v>
      </c>
      <c r="E1625" s="4">
        <v>208</v>
      </c>
      <c r="F1625" s="4">
        <f>Source!V1602</f>
        <v>2.7252825000000005</v>
      </c>
      <c r="G1625" s="4" t="s">
        <v>123</v>
      </c>
      <c r="H1625" s="4" t="s">
        <v>124</v>
      </c>
      <c r="I1625" s="4"/>
      <c r="J1625" s="4"/>
      <c r="K1625" s="4">
        <v>208</v>
      </c>
      <c r="L1625" s="4">
        <v>22</v>
      </c>
      <c r="M1625" s="4">
        <v>3</v>
      </c>
      <c r="N1625" s="4" t="s">
        <v>3</v>
      </c>
      <c r="O1625" s="4">
        <v>-1</v>
      </c>
      <c r="P1625" s="4"/>
      <c r="Q1625" s="4"/>
      <c r="R1625" s="4"/>
      <c r="S1625" s="4"/>
      <c r="T1625" s="4"/>
      <c r="U1625" s="4"/>
      <c r="V1625" s="4"/>
      <c r="W1625" s="4"/>
    </row>
    <row r="1626" spans="1:23">
      <c r="A1626" s="4">
        <v>50</v>
      </c>
      <c r="B1626" s="4">
        <v>0</v>
      </c>
      <c r="C1626" s="4">
        <v>0</v>
      </c>
      <c r="D1626" s="4">
        <v>1</v>
      </c>
      <c r="E1626" s="4">
        <v>209</v>
      </c>
      <c r="F1626" s="4">
        <f>ROUND(Source!W1602,O1626)</f>
        <v>579.61</v>
      </c>
      <c r="G1626" s="4" t="s">
        <v>125</v>
      </c>
      <c r="H1626" s="4" t="s">
        <v>126</v>
      </c>
      <c r="I1626" s="4"/>
      <c r="J1626" s="4"/>
      <c r="K1626" s="4">
        <v>209</v>
      </c>
      <c r="L1626" s="4">
        <v>23</v>
      </c>
      <c r="M1626" s="4">
        <v>3</v>
      </c>
      <c r="N1626" s="4" t="s">
        <v>3</v>
      </c>
      <c r="O1626" s="4">
        <v>2</v>
      </c>
      <c r="P1626" s="4"/>
      <c r="Q1626" s="4"/>
      <c r="R1626" s="4"/>
      <c r="S1626" s="4"/>
      <c r="T1626" s="4"/>
      <c r="U1626" s="4"/>
      <c r="V1626" s="4"/>
      <c r="W1626" s="4"/>
    </row>
    <row r="1627" spans="1:23">
      <c r="A1627" s="4">
        <v>50</v>
      </c>
      <c r="B1627" s="4">
        <v>0</v>
      </c>
      <c r="C1627" s="4">
        <v>0</v>
      </c>
      <c r="D1627" s="4">
        <v>1</v>
      </c>
      <c r="E1627" s="4">
        <v>233</v>
      </c>
      <c r="F1627" s="4">
        <f>ROUND(Source!BD1602,O1627)</f>
        <v>0</v>
      </c>
      <c r="G1627" s="4" t="s">
        <v>127</v>
      </c>
      <c r="H1627" s="4" t="s">
        <v>128</v>
      </c>
      <c r="I1627" s="4"/>
      <c r="J1627" s="4"/>
      <c r="K1627" s="4">
        <v>233</v>
      </c>
      <c r="L1627" s="4">
        <v>24</v>
      </c>
      <c r="M1627" s="4">
        <v>3</v>
      </c>
      <c r="N1627" s="4" t="s">
        <v>3</v>
      </c>
      <c r="O1627" s="4">
        <v>2</v>
      </c>
      <c r="P1627" s="4"/>
      <c r="Q1627" s="4"/>
      <c r="R1627" s="4"/>
      <c r="S1627" s="4"/>
      <c r="T1627" s="4"/>
      <c r="U1627" s="4"/>
      <c r="V1627" s="4"/>
      <c r="W1627" s="4"/>
    </row>
    <row r="1628" spans="1:23">
      <c r="A1628" s="4">
        <v>50</v>
      </c>
      <c r="B1628" s="4">
        <v>0</v>
      </c>
      <c r="C1628" s="4">
        <v>0</v>
      </c>
      <c r="D1628" s="4">
        <v>1</v>
      </c>
      <c r="E1628" s="4">
        <v>210</v>
      </c>
      <c r="F1628" s="4">
        <f>ROUND(Source!X1602,O1628)</f>
        <v>41769</v>
      </c>
      <c r="G1628" s="4" t="s">
        <v>129</v>
      </c>
      <c r="H1628" s="4" t="s">
        <v>130</v>
      </c>
      <c r="I1628" s="4"/>
      <c r="J1628" s="4"/>
      <c r="K1628" s="4">
        <v>210</v>
      </c>
      <c r="L1628" s="4">
        <v>25</v>
      </c>
      <c r="M1628" s="4">
        <v>3</v>
      </c>
      <c r="N1628" s="4" t="s">
        <v>3</v>
      </c>
      <c r="O1628" s="4">
        <v>2</v>
      </c>
      <c r="P1628" s="4"/>
      <c r="Q1628" s="4"/>
      <c r="R1628" s="4"/>
      <c r="S1628" s="4"/>
      <c r="T1628" s="4"/>
      <c r="U1628" s="4"/>
      <c r="V1628" s="4"/>
      <c r="W1628" s="4"/>
    </row>
    <row r="1629" spans="1:23">
      <c r="A1629" s="4">
        <v>50</v>
      </c>
      <c r="B1629" s="4">
        <v>0</v>
      </c>
      <c r="C1629" s="4">
        <v>0</v>
      </c>
      <c r="D1629" s="4">
        <v>1</v>
      </c>
      <c r="E1629" s="4">
        <v>211</v>
      </c>
      <c r="F1629" s="4">
        <f>ROUND(Source!Y1602,O1629)</f>
        <v>20938.61</v>
      </c>
      <c r="G1629" s="4" t="s">
        <v>131</v>
      </c>
      <c r="H1629" s="4" t="s">
        <v>132</v>
      </c>
      <c r="I1629" s="4"/>
      <c r="J1629" s="4"/>
      <c r="K1629" s="4">
        <v>211</v>
      </c>
      <c r="L1629" s="4">
        <v>26</v>
      </c>
      <c r="M1629" s="4">
        <v>3</v>
      </c>
      <c r="N1629" s="4" t="s">
        <v>3</v>
      </c>
      <c r="O1629" s="4">
        <v>2</v>
      </c>
      <c r="P1629" s="4"/>
      <c r="Q1629" s="4"/>
      <c r="R1629" s="4"/>
      <c r="S1629" s="4"/>
      <c r="T1629" s="4"/>
      <c r="U1629" s="4"/>
      <c r="V1629" s="4"/>
      <c r="W1629" s="4"/>
    </row>
    <row r="1630" spans="1:23">
      <c r="A1630" s="4">
        <v>50</v>
      </c>
      <c r="B1630" s="4">
        <v>0</v>
      </c>
      <c r="C1630" s="4">
        <v>0</v>
      </c>
      <c r="D1630" s="4">
        <v>1</v>
      </c>
      <c r="E1630" s="4">
        <v>0</v>
      </c>
      <c r="F1630" s="4">
        <f>ROUND(Source!AR1602,O1630)</f>
        <v>209362.92</v>
      </c>
      <c r="G1630" s="4" t="s">
        <v>133</v>
      </c>
      <c r="H1630" s="4" t="s">
        <v>134</v>
      </c>
      <c r="I1630" s="4"/>
      <c r="J1630" s="4"/>
      <c r="K1630" s="4">
        <v>224</v>
      </c>
      <c r="L1630" s="4">
        <v>27</v>
      </c>
      <c r="M1630" s="4">
        <v>3</v>
      </c>
      <c r="N1630" s="4" t="s">
        <v>3</v>
      </c>
      <c r="O1630" s="4">
        <v>2</v>
      </c>
      <c r="P1630" s="4"/>
      <c r="Q1630" s="4"/>
      <c r="R1630" s="4"/>
      <c r="S1630" s="4"/>
      <c r="T1630" s="4"/>
      <c r="U1630" s="4"/>
      <c r="V1630" s="4"/>
      <c r="W1630" s="4"/>
    </row>
    <row r="1631" spans="1:23">
      <c r="A1631" s="4">
        <v>50</v>
      </c>
      <c r="B1631" s="4">
        <v>0</v>
      </c>
      <c r="C1631" s="4">
        <v>0</v>
      </c>
      <c r="D1631" s="4">
        <v>2</v>
      </c>
      <c r="E1631" s="4">
        <v>0</v>
      </c>
      <c r="F1631" s="4">
        <f>ROUND(F1630*0.18,O1631)</f>
        <v>37685.300000000003</v>
      </c>
      <c r="G1631" s="4" t="s">
        <v>135</v>
      </c>
      <c r="H1631" s="4" t="s">
        <v>135</v>
      </c>
      <c r="I1631" s="4"/>
      <c r="J1631" s="4"/>
      <c r="K1631" s="4">
        <v>212</v>
      </c>
      <c r="L1631" s="4">
        <v>28</v>
      </c>
      <c r="M1631" s="4">
        <v>0</v>
      </c>
      <c r="N1631" s="4" t="s">
        <v>3</v>
      </c>
      <c r="O1631" s="4">
        <v>1</v>
      </c>
      <c r="P1631" s="4"/>
      <c r="Q1631" s="4"/>
      <c r="R1631" s="4"/>
      <c r="S1631" s="4"/>
      <c r="T1631" s="4"/>
      <c r="U1631" s="4"/>
      <c r="V1631" s="4"/>
      <c r="W1631" s="4"/>
    </row>
    <row r="1632" spans="1:23">
      <c r="A1632" s="4">
        <v>50</v>
      </c>
      <c r="B1632" s="4">
        <v>0</v>
      </c>
      <c r="C1632" s="4">
        <v>0</v>
      </c>
      <c r="D1632" s="4">
        <v>2</v>
      </c>
      <c r="E1632" s="4">
        <v>224</v>
      </c>
      <c r="F1632" s="4">
        <f>ROUND(F1630*1.18,O1632)</f>
        <v>247048.2</v>
      </c>
      <c r="G1632" s="4" t="s">
        <v>136</v>
      </c>
      <c r="H1632" s="4" t="s">
        <v>137</v>
      </c>
      <c r="I1632" s="4"/>
      <c r="J1632" s="4"/>
      <c r="K1632" s="4">
        <v>212</v>
      </c>
      <c r="L1632" s="4">
        <v>29</v>
      </c>
      <c r="M1632" s="4">
        <v>0</v>
      </c>
      <c r="N1632" s="4" t="s">
        <v>3</v>
      </c>
      <c r="O1632" s="4">
        <v>1</v>
      </c>
      <c r="P1632" s="4"/>
      <c r="Q1632" s="4"/>
      <c r="R1632" s="4"/>
      <c r="S1632" s="4"/>
      <c r="T1632" s="4"/>
      <c r="U1632" s="4"/>
      <c r="V1632" s="4"/>
      <c r="W1632" s="4"/>
    </row>
    <row r="1634" spans="1:206">
      <c r="A1634" s="2">
        <v>51</v>
      </c>
      <c r="B1634" s="2">
        <f>B1517</f>
        <v>0</v>
      </c>
      <c r="C1634" s="2">
        <f>A1517</f>
        <v>4</v>
      </c>
      <c r="D1634" s="2">
        <f>ROW(A1517)</f>
        <v>1517</v>
      </c>
      <c r="E1634" s="2"/>
      <c r="F1634" s="2" t="str">
        <f>IF(F1517&lt;&gt;"",F1517,"")</f>
        <v>Новый раздел</v>
      </c>
      <c r="G1634" s="2" t="str">
        <f>IF(G1517&lt;&gt;"",G1517,"")</f>
        <v>комната 2-25</v>
      </c>
      <c r="H1634" s="2">
        <v>0</v>
      </c>
      <c r="I1634" s="2"/>
      <c r="J1634" s="2"/>
      <c r="K1634" s="2"/>
      <c r="L1634" s="2"/>
      <c r="M1634" s="2"/>
      <c r="N1634" s="2"/>
      <c r="O1634" s="2">
        <f t="shared" ref="O1634:T1634" si="1209">ROUND(O1537+O1602+AB1634,2)</f>
        <v>149922.26</v>
      </c>
      <c r="P1634" s="2">
        <f t="shared" si="1209"/>
        <v>97681.1</v>
      </c>
      <c r="Q1634" s="2">
        <f t="shared" si="1209"/>
        <v>2551.71</v>
      </c>
      <c r="R1634" s="2">
        <f t="shared" si="1209"/>
        <v>992.43</v>
      </c>
      <c r="S1634" s="2">
        <f t="shared" si="1209"/>
        <v>49689.45</v>
      </c>
      <c r="T1634" s="2">
        <f t="shared" si="1209"/>
        <v>0</v>
      </c>
      <c r="U1634" s="2">
        <f>U1537+U1602+AH1634</f>
        <v>167.14228170000001</v>
      </c>
      <c r="V1634" s="2">
        <f>V1537+V1602+AI1634</f>
        <v>2.8448125000000006</v>
      </c>
      <c r="W1634" s="2">
        <f>ROUND(W1537+W1602+AJ1634,2)</f>
        <v>579.61</v>
      </c>
      <c r="X1634" s="2">
        <f>ROUND(X1537+X1602+AK1634,2)</f>
        <v>44024.3</v>
      </c>
      <c r="Y1634" s="2">
        <f>ROUND(Y1537+Y1602+AL1634,2)</f>
        <v>22640.81</v>
      </c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>
        <f t="shared" ref="AO1634:BD1634" si="1210">ROUND(AO1537+AO1602+BX1634,2)</f>
        <v>0</v>
      </c>
      <c r="AP1634" s="2">
        <f t="shared" si="1210"/>
        <v>0</v>
      </c>
      <c r="AQ1634" s="2">
        <f t="shared" si="1210"/>
        <v>0</v>
      </c>
      <c r="AR1634" s="2">
        <f t="shared" si="1210"/>
        <v>216587.37</v>
      </c>
      <c r="AS1634" s="2">
        <f t="shared" si="1210"/>
        <v>212413.54</v>
      </c>
      <c r="AT1634" s="2">
        <f t="shared" si="1210"/>
        <v>4173.83</v>
      </c>
      <c r="AU1634" s="2">
        <f t="shared" si="1210"/>
        <v>0</v>
      </c>
      <c r="AV1634" s="2">
        <f t="shared" si="1210"/>
        <v>97681.1</v>
      </c>
      <c r="AW1634" s="2">
        <f t="shared" si="1210"/>
        <v>97681.1</v>
      </c>
      <c r="AX1634" s="2">
        <f t="shared" si="1210"/>
        <v>0</v>
      </c>
      <c r="AY1634" s="2">
        <f t="shared" si="1210"/>
        <v>97681.1</v>
      </c>
      <c r="AZ1634" s="2">
        <f t="shared" si="1210"/>
        <v>0</v>
      </c>
      <c r="BA1634" s="2">
        <f t="shared" si="1210"/>
        <v>0</v>
      </c>
      <c r="BB1634" s="2">
        <f t="shared" si="1210"/>
        <v>0</v>
      </c>
      <c r="BC1634" s="2">
        <f t="shared" si="1210"/>
        <v>0</v>
      </c>
      <c r="BD1634" s="2">
        <f t="shared" si="1210"/>
        <v>0</v>
      </c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>
        <v>0</v>
      </c>
    </row>
    <row r="1636" spans="1:206">
      <c r="A1636" s="4">
        <v>50</v>
      </c>
      <c r="B1636" s="4">
        <v>0</v>
      </c>
      <c r="C1636" s="4">
        <v>0</v>
      </c>
      <c r="D1636" s="4">
        <v>1</v>
      </c>
      <c r="E1636" s="4">
        <v>201</v>
      </c>
      <c r="F1636" s="4">
        <f>ROUND(Source!O1634,O1636)</f>
        <v>149922.26</v>
      </c>
      <c r="G1636" s="4" t="s">
        <v>81</v>
      </c>
      <c r="H1636" s="4" t="s">
        <v>82</v>
      </c>
      <c r="I1636" s="4"/>
      <c r="J1636" s="4"/>
      <c r="K1636" s="4">
        <v>201</v>
      </c>
      <c r="L1636" s="4">
        <v>1</v>
      </c>
      <c r="M1636" s="4">
        <v>3</v>
      </c>
      <c r="N1636" s="4" t="s">
        <v>3</v>
      </c>
      <c r="O1636" s="4">
        <v>2</v>
      </c>
      <c r="P1636" s="4"/>
      <c r="Q1636" s="4"/>
      <c r="R1636" s="4"/>
      <c r="S1636" s="4"/>
      <c r="T1636" s="4"/>
      <c r="U1636" s="4"/>
      <c r="V1636" s="4"/>
      <c r="W1636" s="4"/>
    </row>
    <row r="1637" spans="1:206">
      <c r="A1637" s="4">
        <v>50</v>
      </c>
      <c r="B1637" s="4">
        <v>0</v>
      </c>
      <c r="C1637" s="4">
        <v>0</v>
      </c>
      <c r="D1637" s="4">
        <v>1</v>
      </c>
      <c r="E1637" s="4">
        <v>202</v>
      </c>
      <c r="F1637" s="4">
        <f>ROUND(Source!P1634,O1637)</f>
        <v>97681.1</v>
      </c>
      <c r="G1637" s="4" t="s">
        <v>83</v>
      </c>
      <c r="H1637" s="4" t="s">
        <v>84</v>
      </c>
      <c r="I1637" s="4"/>
      <c r="J1637" s="4"/>
      <c r="K1637" s="4">
        <v>202</v>
      </c>
      <c r="L1637" s="4">
        <v>2</v>
      </c>
      <c r="M1637" s="4">
        <v>3</v>
      </c>
      <c r="N1637" s="4" t="s">
        <v>3</v>
      </c>
      <c r="O1637" s="4">
        <v>2</v>
      </c>
      <c r="P1637" s="4"/>
      <c r="Q1637" s="4"/>
      <c r="R1637" s="4"/>
      <c r="S1637" s="4"/>
      <c r="T1637" s="4"/>
      <c r="U1637" s="4"/>
      <c r="V1637" s="4"/>
      <c r="W1637" s="4"/>
    </row>
    <row r="1638" spans="1:206">
      <c r="A1638" s="4">
        <v>50</v>
      </c>
      <c r="B1638" s="4">
        <v>0</v>
      </c>
      <c r="C1638" s="4">
        <v>0</v>
      </c>
      <c r="D1638" s="4">
        <v>1</v>
      </c>
      <c r="E1638" s="4">
        <v>222</v>
      </c>
      <c r="F1638" s="4">
        <f>ROUND(Source!AO1634,O1638)</f>
        <v>0</v>
      </c>
      <c r="G1638" s="4" t="s">
        <v>85</v>
      </c>
      <c r="H1638" s="4" t="s">
        <v>86</v>
      </c>
      <c r="I1638" s="4"/>
      <c r="J1638" s="4"/>
      <c r="K1638" s="4">
        <v>222</v>
      </c>
      <c r="L1638" s="4">
        <v>3</v>
      </c>
      <c r="M1638" s="4">
        <v>3</v>
      </c>
      <c r="N1638" s="4" t="s">
        <v>3</v>
      </c>
      <c r="O1638" s="4">
        <v>2</v>
      </c>
      <c r="P1638" s="4"/>
      <c r="Q1638" s="4"/>
      <c r="R1638" s="4"/>
      <c r="S1638" s="4"/>
      <c r="T1638" s="4"/>
      <c r="U1638" s="4"/>
      <c r="V1638" s="4"/>
      <c r="W1638" s="4"/>
    </row>
    <row r="1639" spans="1:206">
      <c r="A1639" s="4">
        <v>50</v>
      </c>
      <c r="B1639" s="4">
        <v>0</v>
      </c>
      <c r="C1639" s="4">
        <v>0</v>
      </c>
      <c r="D1639" s="4">
        <v>1</v>
      </c>
      <c r="E1639" s="4">
        <v>225</v>
      </c>
      <c r="F1639" s="4">
        <f>ROUND(Source!AV1634,O1639)</f>
        <v>97681.1</v>
      </c>
      <c r="G1639" s="4" t="s">
        <v>87</v>
      </c>
      <c r="H1639" s="4" t="s">
        <v>88</v>
      </c>
      <c r="I1639" s="4"/>
      <c r="J1639" s="4"/>
      <c r="K1639" s="4">
        <v>225</v>
      </c>
      <c r="L1639" s="4">
        <v>4</v>
      </c>
      <c r="M1639" s="4">
        <v>3</v>
      </c>
      <c r="N1639" s="4" t="s">
        <v>3</v>
      </c>
      <c r="O1639" s="4">
        <v>2</v>
      </c>
      <c r="P1639" s="4"/>
      <c r="Q1639" s="4"/>
      <c r="R1639" s="4"/>
      <c r="S1639" s="4"/>
      <c r="T1639" s="4"/>
      <c r="U1639" s="4"/>
      <c r="V1639" s="4"/>
      <c r="W1639" s="4"/>
    </row>
    <row r="1640" spans="1:206">
      <c r="A1640" s="4">
        <v>50</v>
      </c>
      <c r="B1640" s="4">
        <v>0</v>
      </c>
      <c r="C1640" s="4">
        <v>0</v>
      </c>
      <c r="D1640" s="4">
        <v>1</v>
      </c>
      <c r="E1640" s="4">
        <v>226</v>
      </c>
      <c r="F1640" s="4">
        <f>ROUND(Source!AW1634,O1640)</f>
        <v>97681.1</v>
      </c>
      <c r="G1640" s="4" t="s">
        <v>89</v>
      </c>
      <c r="H1640" s="4" t="s">
        <v>90</v>
      </c>
      <c r="I1640" s="4"/>
      <c r="J1640" s="4"/>
      <c r="K1640" s="4">
        <v>226</v>
      </c>
      <c r="L1640" s="4">
        <v>5</v>
      </c>
      <c r="M1640" s="4">
        <v>3</v>
      </c>
      <c r="N1640" s="4" t="s">
        <v>3</v>
      </c>
      <c r="O1640" s="4">
        <v>2</v>
      </c>
      <c r="P1640" s="4"/>
      <c r="Q1640" s="4"/>
      <c r="R1640" s="4"/>
      <c r="S1640" s="4"/>
      <c r="T1640" s="4"/>
      <c r="U1640" s="4"/>
      <c r="V1640" s="4"/>
      <c r="W1640" s="4"/>
    </row>
    <row r="1641" spans="1:206">
      <c r="A1641" s="4">
        <v>50</v>
      </c>
      <c r="B1641" s="4">
        <v>0</v>
      </c>
      <c r="C1641" s="4">
        <v>0</v>
      </c>
      <c r="D1641" s="4">
        <v>1</v>
      </c>
      <c r="E1641" s="4">
        <v>227</v>
      </c>
      <c r="F1641" s="4">
        <f>ROUND(Source!AX1634,O1641)</f>
        <v>0</v>
      </c>
      <c r="G1641" s="4" t="s">
        <v>91</v>
      </c>
      <c r="H1641" s="4" t="s">
        <v>92</v>
      </c>
      <c r="I1641" s="4"/>
      <c r="J1641" s="4"/>
      <c r="K1641" s="4">
        <v>227</v>
      </c>
      <c r="L1641" s="4">
        <v>6</v>
      </c>
      <c r="M1641" s="4">
        <v>3</v>
      </c>
      <c r="N1641" s="4" t="s">
        <v>3</v>
      </c>
      <c r="O1641" s="4">
        <v>2</v>
      </c>
      <c r="P1641" s="4"/>
      <c r="Q1641" s="4"/>
      <c r="R1641" s="4"/>
      <c r="S1641" s="4"/>
      <c r="T1641" s="4"/>
      <c r="U1641" s="4"/>
      <c r="V1641" s="4"/>
      <c r="W1641" s="4"/>
    </row>
    <row r="1642" spans="1:206">
      <c r="A1642" s="4">
        <v>50</v>
      </c>
      <c r="B1642" s="4">
        <v>0</v>
      </c>
      <c r="C1642" s="4">
        <v>0</v>
      </c>
      <c r="D1642" s="4">
        <v>1</v>
      </c>
      <c r="E1642" s="4">
        <v>228</v>
      </c>
      <c r="F1642" s="4">
        <f>ROUND(Source!AY1634,O1642)</f>
        <v>97681.1</v>
      </c>
      <c r="G1642" s="4" t="s">
        <v>93</v>
      </c>
      <c r="H1642" s="4" t="s">
        <v>94</v>
      </c>
      <c r="I1642" s="4"/>
      <c r="J1642" s="4"/>
      <c r="K1642" s="4">
        <v>228</v>
      </c>
      <c r="L1642" s="4">
        <v>7</v>
      </c>
      <c r="M1642" s="4">
        <v>3</v>
      </c>
      <c r="N1642" s="4" t="s">
        <v>3</v>
      </c>
      <c r="O1642" s="4">
        <v>2</v>
      </c>
      <c r="P1642" s="4"/>
      <c r="Q1642" s="4"/>
      <c r="R1642" s="4"/>
      <c r="S1642" s="4"/>
      <c r="T1642" s="4"/>
      <c r="U1642" s="4"/>
      <c r="V1642" s="4"/>
      <c r="W1642" s="4"/>
    </row>
    <row r="1643" spans="1:206">
      <c r="A1643" s="4">
        <v>50</v>
      </c>
      <c r="B1643" s="4">
        <v>0</v>
      </c>
      <c r="C1643" s="4">
        <v>0</v>
      </c>
      <c r="D1643" s="4">
        <v>1</v>
      </c>
      <c r="E1643" s="4">
        <v>216</v>
      </c>
      <c r="F1643" s="4">
        <f>ROUND(Source!AP1634,O1643)</f>
        <v>0</v>
      </c>
      <c r="G1643" s="4" t="s">
        <v>95</v>
      </c>
      <c r="H1643" s="4" t="s">
        <v>96</v>
      </c>
      <c r="I1643" s="4"/>
      <c r="J1643" s="4"/>
      <c r="K1643" s="4">
        <v>216</v>
      </c>
      <c r="L1643" s="4">
        <v>8</v>
      </c>
      <c r="M1643" s="4">
        <v>3</v>
      </c>
      <c r="N1643" s="4" t="s">
        <v>3</v>
      </c>
      <c r="O1643" s="4">
        <v>2</v>
      </c>
      <c r="P1643" s="4"/>
      <c r="Q1643" s="4"/>
      <c r="R1643" s="4"/>
      <c r="S1643" s="4"/>
      <c r="T1643" s="4"/>
      <c r="U1643" s="4"/>
      <c r="V1643" s="4"/>
      <c r="W1643" s="4"/>
    </row>
    <row r="1644" spans="1:206">
      <c r="A1644" s="4">
        <v>50</v>
      </c>
      <c r="B1644" s="4">
        <v>0</v>
      </c>
      <c r="C1644" s="4">
        <v>0</v>
      </c>
      <c r="D1644" s="4">
        <v>1</v>
      </c>
      <c r="E1644" s="4">
        <v>223</v>
      </c>
      <c r="F1644" s="4">
        <f>ROUND(Source!AQ1634,O1644)</f>
        <v>0</v>
      </c>
      <c r="G1644" s="4" t="s">
        <v>97</v>
      </c>
      <c r="H1644" s="4" t="s">
        <v>98</v>
      </c>
      <c r="I1644" s="4"/>
      <c r="J1644" s="4"/>
      <c r="K1644" s="4">
        <v>223</v>
      </c>
      <c r="L1644" s="4">
        <v>9</v>
      </c>
      <c r="M1644" s="4">
        <v>3</v>
      </c>
      <c r="N1644" s="4" t="s">
        <v>3</v>
      </c>
      <c r="O1644" s="4">
        <v>2</v>
      </c>
      <c r="P1644" s="4"/>
      <c r="Q1644" s="4"/>
      <c r="R1644" s="4"/>
      <c r="S1644" s="4"/>
      <c r="T1644" s="4"/>
      <c r="U1644" s="4"/>
      <c r="V1644" s="4"/>
      <c r="W1644" s="4"/>
    </row>
    <row r="1645" spans="1:206">
      <c r="A1645" s="4">
        <v>50</v>
      </c>
      <c r="B1645" s="4">
        <v>0</v>
      </c>
      <c r="C1645" s="4">
        <v>0</v>
      </c>
      <c r="D1645" s="4">
        <v>1</v>
      </c>
      <c r="E1645" s="4">
        <v>229</v>
      </c>
      <c r="F1645" s="4">
        <f>ROUND(Source!AZ1634,O1645)</f>
        <v>0</v>
      </c>
      <c r="G1645" s="4" t="s">
        <v>99</v>
      </c>
      <c r="H1645" s="4" t="s">
        <v>100</v>
      </c>
      <c r="I1645" s="4"/>
      <c r="J1645" s="4"/>
      <c r="K1645" s="4">
        <v>229</v>
      </c>
      <c r="L1645" s="4">
        <v>10</v>
      </c>
      <c r="M1645" s="4">
        <v>3</v>
      </c>
      <c r="N1645" s="4" t="s">
        <v>3</v>
      </c>
      <c r="O1645" s="4">
        <v>2</v>
      </c>
      <c r="P1645" s="4"/>
      <c r="Q1645" s="4"/>
      <c r="R1645" s="4"/>
      <c r="S1645" s="4"/>
      <c r="T1645" s="4"/>
      <c r="U1645" s="4"/>
      <c r="V1645" s="4"/>
      <c r="W1645" s="4"/>
    </row>
    <row r="1646" spans="1:206">
      <c r="A1646" s="4">
        <v>50</v>
      </c>
      <c r="B1646" s="4">
        <v>0</v>
      </c>
      <c r="C1646" s="4">
        <v>0</v>
      </c>
      <c r="D1646" s="4">
        <v>1</v>
      </c>
      <c r="E1646" s="4">
        <v>203</v>
      </c>
      <c r="F1646" s="4">
        <f>ROUND(Source!Q1634,O1646)</f>
        <v>2551.71</v>
      </c>
      <c r="G1646" s="4" t="s">
        <v>101</v>
      </c>
      <c r="H1646" s="4" t="s">
        <v>102</v>
      </c>
      <c r="I1646" s="4"/>
      <c r="J1646" s="4"/>
      <c r="K1646" s="4">
        <v>203</v>
      </c>
      <c r="L1646" s="4">
        <v>11</v>
      </c>
      <c r="M1646" s="4">
        <v>3</v>
      </c>
      <c r="N1646" s="4" t="s">
        <v>3</v>
      </c>
      <c r="O1646" s="4">
        <v>2</v>
      </c>
      <c r="P1646" s="4"/>
      <c r="Q1646" s="4"/>
      <c r="R1646" s="4"/>
      <c r="S1646" s="4"/>
      <c r="T1646" s="4"/>
      <c r="U1646" s="4"/>
      <c r="V1646" s="4"/>
      <c r="W1646" s="4"/>
    </row>
    <row r="1647" spans="1:206">
      <c r="A1647" s="4">
        <v>50</v>
      </c>
      <c r="B1647" s="4">
        <v>0</v>
      </c>
      <c r="C1647" s="4">
        <v>0</v>
      </c>
      <c r="D1647" s="4">
        <v>1</v>
      </c>
      <c r="E1647" s="4">
        <v>231</v>
      </c>
      <c r="F1647" s="4">
        <f>ROUND(Source!BB1634,O1647)</f>
        <v>0</v>
      </c>
      <c r="G1647" s="4" t="s">
        <v>103</v>
      </c>
      <c r="H1647" s="4" t="s">
        <v>104</v>
      </c>
      <c r="I1647" s="4"/>
      <c r="J1647" s="4"/>
      <c r="K1647" s="4">
        <v>231</v>
      </c>
      <c r="L1647" s="4">
        <v>12</v>
      </c>
      <c r="M1647" s="4">
        <v>3</v>
      </c>
      <c r="N1647" s="4" t="s">
        <v>3</v>
      </c>
      <c r="O1647" s="4">
        <v>2</v>
      </c>
      <c r="P1647" s="4"/>
      <c r="Q1647" s="4"/>
      <c r="R1647" s="4"/>
      <c r="S1647" s="4"/>
      <c r="T1647" s="4"/>
      <c r="U1647" s="4"/>
      <c r="V1647" s="4"/>
      <c r="W1647" s="4"/>
    </row>
    <row r="1648" spans="1:206">
      <c r="A1648" s="4">
        <v>50</v>
      </c>
      <c r="B1648" s="4">
        <v>0</v>
      </c>
      <c r="C1648" s="4">
        <v>0</v>
      </c>
      <c r="D1648" s="4">
        <v>1</v>
      </c>
      <c r="E1648" s="4">
        <v>204</v>
      </c>
      <c r="F1648" s="4">
        <f>ROUND(Source!R1634,O1648)</f>
        <v>992.43</v>
      </c>
      <c r="G1648" s="4" t="s">
        <v>105</v>
      </c>
      <c r="H1648" s="4" t="s">
        <v>106</v>
      </c>
      <c r="I1648" s="4"/>
      <c r="J1648" s="4"/>
      <c r="K1648" s="4">
        <v>204</v>
      </c>
      <c r="L1648" s="4">
        <v>13</v>
      </c>
      <c r="M1648" s="4">
        <v>3</v>
      </c>
      <c r="N1648" s="4" t="s">
        <v>3</v>
      </c>
      <c r="O1648" s="4">
        <v>2</v>
      </c>
      <c r="P1648" s="4"/>
      <c r="Q1648" s="4"/>
      <c r="R1648" s="4"/>
      <c r="S1648" s="4"/>
      <c r="T1648" s="4"/>
      <c r="U1648" s="4"/>
      <c r="V1648" s="4"/>
      <c r="W1648" s="4"/>
    </row>
    <row r="1649" spans="1:23">
      <c r="A1649" s="4">
        <v>50</v>
      </c>
      <c r="B1649" s="4">
        <v>0</v>
      </c>
      <c r="C1649" s="4">
        <v>0</v>
      </c>
      <c r="D1649" s="4">
        <v>1</v>
      </c>
      <c r="E1649" s="4">
        <v>205</v>
      </c>
      <c r="F1649" s="4">
        <f>ROUND(Source!S1634,O1649)</f>
        <v>49689.45</v>
      </c>
      <c r="G1649" s="4" t="s">
        <v>107</v>
      </c>
      <c r="H1649" s="4" t="s">
        <v>108</v>
      </c>
      <c r="I1649" s="4"/>
      <c r="J1649" s="4"/>
      <c r="K1649" s="4">
        <v>205</v>
      </c>
      <c r="L1649" s="4">
        <v>14</v>
      </c>
      <c r="M1649" s="4">
        <v>3</v>
      </c>
      <c r="N1649" s="4" t="s">
        <v>3</v>
      </c>
      <c r="O1649" s="4">
        <v>2</v>
      </c>
      <c r="P1649" s="4"/>
      <c r="Q1649" s="4"/>
      <c r="R1649" s="4"/>
      <c r="S1649" s="4"/>
      <c r="T1649" s="4"/>
      <c r="U1649" s="4"/>
      <c r="V1649" s="4"/>
      <c r="W1649" s="4"/>
    </row>
    <row r="1650" spans="1:23">
      <c r="A1650" s="4">
        <v>50</v>
      </c>
      <c r="B1650" s="4">
        <v>0</v>
      </c>
      <c r="C1650" s="4">
        <v>0</v>
      </c>
      <c r="D1650" s="4">
        <v>1</v>
      </c>
      <c r="E1650" s="4">
        <v>232</v>
      </c>
      <c r="F1650" s="4">
        <f>ROUND(Source!BC1634,O1650)</f>
        <v>0</v>
      </c>
      <c r="G1650" s="4" t="s">
        <v>109</v>
      </c>
      <c r="H1650" s="4" t="s">
        <v>110</v>
      </c>
      <c r="I1650" s="4"/>
      <c r="J1650" s="4"/>
      <c r="K1650" s="4">
        <v>232</v>
      </c>
      <c r="L1650" s="4">
        <v>15</v>
      </c>
      <c r="M1650" s="4">
        <v>3</v>
      </c>
      <c r="N1650" s="4" t="s">
        <v>3</v>
      </c>
      <c r="O1650" s="4">
        <v>2</v>
      </c>
      <c r="P1650" s="4"/>
      <c r="Q1650" s="4"/>
      <c r="R1650" s="4"/>
      <c r="S1650" s="4"/>
      <c r="T1650" s="4"/>
      <c r="U1650" s="4"/>
      <c r="V1650" s="4"/>
      <c r="W1650" s="4"/>
    </row>
    <row r="1651" spans="1:23">
      <c r="A1651" s="4">
        <v>50</v>
      </c>
      <c r="B1651" s="4">
        <v>0</v>
      </c>
      <c r="C1651" s="4">
        <v>0</v>
      </c>
      <c r="D1651" s="4">
        <v>1</v>
      </c>
      <c r="E1651" s="4">
        <v>214</v>
      </c>
      <c r="F1651" s="4">
        <f>ROUND(Source!AS1634,O1651)</f>
        <v>212413.54</v>
      </c>
      <c r="G1651" s="4" t="s">
        <v>111</v>
      </c>
      <c r="H1651" s="4" t="s">
        <v>112</v>
      </c>
      <c r="I1651" s="4"/>
      <c r="J1651" s="4"/>
      <c r="K1651" s="4">
        <v>214</v>
      </c>
      <c r="L1651" s="4">
        <v>16</v>
      </c>
      <c r="M1651" s="4">
        <v>3</v>
      </c>
      <c r="N1651" s="4" t="s">
        <v>3</v>
      </c>
      <c r="O1651" s="4">
        <v>2</v>
      </c>
      <c r="P1651" s="4"/>
      <c r="Q1651" s="4"/>
      <c r="R1651" s="4"/>
      <c r="S1651" s="4"/>
      <c r="T1651" s="4"/>
      <c r="U1651" s="4"/>
      <c r="V1651" s="4"/>
      <c r="W1651" s="4"/>
    </row>
    <row r="1652" spans="1:23">
      <c r="A1652" s="4">
        <v>50</v>
      </c>
      <c r="B1652" s="4">
        <v>0</v>
      </c>
      <c r="C1652" s="4">
        <v>0</v>
      </c>
      <c r="D1652" s="4">
        <v>1</v>
      </c>
      <c r="E1652" s="4">
        <v>215</v>
      </c>
      <c r="F1652" s="4">
        <f>ROUND(Source!AT1634,O1652)</f>
        <v>4173.83</v>
      </c>
      <c r="G1652" s="4" t="s">
        <v>113</v>
      </c>
      <c r="H1652" s="4" t="s">
        <v>114</v>
      </c>
      <c r="I1652" s="4"/>
      <c r="J1652" s="4"/>
      <c r="K1652" s="4">
        <v>215</v>
      </c>
      <c r="L1652" s="4">
        <v>17</v>
      </c>
      <c r="M1652" s="4">
        <v>3</v>
      </c>
      <c r="N1652" s="4" t="s">
        <v>3</v>
      </c>
      <c r="O1652" s="4">
        <v>2</v>
      </c>
      <c r="P1652" s="4"/>
      <c r="Q1652" s="4"/>
      <c r="R1652" s="4"/>
      <c r="S1652" s="4"/>
      <c r="T1652" s="4"/>
      <c r="U1652" s="4"/>
      <c r="V1652" s="4"/>
      <c r="W1652" s="4"/>
    </row>
    <row r="1653" spans="1:23">
      <c r="A1653" s="4">
        <v>50</v>
      </c>
      <c r="B1653" s="4">
        <v>0</v>
      </c>
      <c r="C1653" s="4">
        <v>0</v>
      </c>
      <c r="D1653" s="4">
        <v>1</v>
      </c>
      <c r="E1653" s="4">
        <v>217</v>
      </c>
      <c r="F1653" s="4">
        <f>ROUND(Source!AU1634,O1653)</f>
        <v>0</v>
      </c>
      <c r="G1653" s="4" t="s">
        <v>115</v>
      </c>
      <c r="H1653" s="4" t="s">
        <v>116</v>
      </c>
      <c r="I1653" s="4"/>
      <c r="J1653" s="4"/>
      <c r="K1653" s="4">
        <v>217</v>
      </c>
      <c r="L1653" s="4">
        <v>18</v>
      </c>
      <c r="M1653" s="4">
        <v>3</v>
      </c>
      <c r="N1653" s="4" t="s">
        <v>3</v>
      </c>
      <c r="O1653" s="4">
        <v>2</v>
      </c>
      <c r="P1653" s="4"/>
      <c r="Q1653" s="4"/>
      <c r="R1653" s="4"/>
      <c r="S1653" s="4"/>
      <c r="T1653" s="4"/>
      <c r="U1653" s="4"/>
      <c r="V1653" s="4"/>
      <c r="W1653" s="4"/>
    </row>
    <row r="1654" spans="1:23">
      <c r="A1654" s="4">
        <v>50</v>
      </c>
      <c r="B1654" s="4">
        <v>0</v>
      </c>
      <c r="C1654" s="4">
        <v>0</v>
      </c>
      <c r="D1654" s="4">
        <v>1</v>
      </c>
      <c r="E1654" s="4">
        <v>230</v>
      </c>
      <c r="F1654" s="4">
        <f>ROUND(Source!BA1634,O1654)</f>
        <v>0</v>
      </c>
      <c r="G1654" s="4" t="s">
        <v>117</v>
      </c>
      <c r="H1654" s="4" t="s">
        <v>118</v>
      </c>
      <c r="I1654" s="4"/>
      <c r="J1654" s="4"/>
      <c r="K1654" s="4">
        <v>230</v>
      </c>
      <c r="L1654" s="4">
        <v>19</v>
      </c>
      <c r="M1654" s="4">
        <v>3</v>
      </c>
      <c r="N1654" s="4" t="s">
        <v>3</v>
      </c>
      <c r="O1654" s="4">
        <v>2</v>
      </c>
      <c r="P1654" s="4"/>
      <c r="Q1654" s="4"/>
      <c r="R1654" s="4"/>
      <c r="S1654" s="4"/>
      <c r="T1654" s="4"/>
      <c r="U1654" s="4"/>
      <c r="V1654" s="4"/>
      <c r="W1654" s="4"/>
    </row>
    <row r="1655" spans="1:23">
      <c r="A1655" s="4">
        <v>50</v>
      </c>
      <c r="B1655" s="4">
        <v>0</v>
      </c>
      <c r="C1655" s="4">
        <v>0</v>
      </c>
      <c r="D1655" s="4">
        <v>1</v>
      </c>
      <c r="E1655" s="4">
        <v>206</v>
      </c>
      <c r="F1655" s="4">
        <f>ROUND(Source!T1634,O1655)</f>
        <v>0</v>
      </c>
      <c r="G1655" s="4" t="s">
        <v>119</v>
      </c>
      <c r="H1655" s="4" t="s">
        <v>120</v>
      </c>
      <c r="I1655" s="4"/>
      <c r="J1655" s="4"/>
      <c r="K1655" s="4">
        <v>206</v>
      </c>
      <c r="L1655" s="4">
        <v>20</v>
      </c>
      <c r="M1655" s="4">
        <v>3</v>
      </c>
      <c r="N1655" s="4" t="s">
        <v>3</v>
      </c>
      <c r="O1655" s="4">
        <v>2</v>
      </c>
      <c r="P1655" s="4"/>
      <c r="Q1655" s="4"/>
      <c r="R1655" s="4"/>
      <c r="S1655" s="4"/>
      <c r="T1655" s="4"/>
      <c r="U1655" s="4"/>
      <c r="V1655" s="4"/>
      <c r="W1655" s="4"/>
    </row>
    <row r="1656" spans="1:23">
      <c r="A1656" s="4">
        <v>50</v>
      </c>
      <c r="B1656" s="4">
        <v>0</v>
      </c>
      <c r="C1656" s="4">
        <v>0</v>
      </c>
      <c r="D1656" s="4">
        <v>1</v>
      </c>
      <c r="E1656" s="4">
        <v>207</v>
      </c>
      <c r="F1656" s="4">
        <f>Source!U1634</f>
        <v>167.14228170000001</v>
      </c>
      <c r="G1656" s="4" t="s">
        <v>121</v>
      </c>
      <c r="H1656" s="4" t="s">
        <v>122</v>
      </c>
      <c r="I1656" s="4"/>
      <c r="J1656" s="4"/>
      <c r="K1656" s="4">
        <v>207</v>
      </c>
      <c r="L1656" s="4">
        <v>21</v>
      </c>
      <c r="M1656" s="4">
        <v>3</v>
      </c>
      <c r="N1656" s="4" t="s">
        <v>3</v>
      </c>
      <c r="O1656" s="4">
        <v>-1</v>
      </c>
      <c r="P1656" s="4"/>
      <c r="Q1656" s="4"/>
      <c r="R1656" s="4"/>
      <c r="S1656" s="4"/>
      <c r="T1656" s="4"/>
      <c r="U1656" s="4"/>
      <c r="V1656" s="4"/>
      <c r="W1656" s="4"/>
    </row>
    <row r="1657" spans="1:23">
      <c r="A1657" s="4">
        <v>50</v>
      </c>
      <c r="B1657" s="4">
        <v>0</v>
      </c>
      <c r="C1657" s="4">
        <v>0</v>
      </c>
      <c r="D1657" s="4">
        <v>1</v>
      </c>
      <c r="E1657" s="4">
        <v>208</v>
      </c>
      <c r="F1657" s="4">
        <f>Source!V1634</f>
        <v>2.8448125000000006</v>
      </c>
      <c r="G1657" s="4" t="s">
        <v>123</v>
      </c>
      <c r="H1657" s="4" t="s">
        <v>124</v>
      </c>
      <c r="I1657" s="4"/>
      <c r="J1657" s="4"/>
      <c r="K1657" s="4">
        <v>208</v>
      </c>
      <c r="L1657" s="4">
        <v>22</v>
      </c>
      <c r="M1657" s="4">
        <v>3</v>
      </c>
      <c r="N1657" s="4" t="s">
        <v>3</v>
      </c>
      <c r="O1657" s="4">
        <v>-1</v>
      </c>
      <c r="P1657" s="4"/>
      <c r="Q1657" s="4"/>
      <c r="R1657" s="4"/>
      <c r="S1657" s="4"/>
      <c r="T1657" s="4"/>
      <c r="U1657" s="4"/>
      <c r="V1657" s="4"/>
      <c r="W1657" s="4"/>
    </row>
    <row r="1658" spans="1:23">
      <c r="A1658" s="4">
        <v>50</v>
      </c>
      <c r="B1658" s="4">
        <v>0</v>
      </c>
      <c r="C1658" s="4">
        <v>0</v>
      </c>
      <c r="D1658" s="4">
        <v>1</v>
      </c>
      <c r="E1658" s="4">
        <v>209</v>
      </c>
      <c r="F1658" s="4">
        <f>ROUND(Source!W1634,O1658)</f>
        <v>579.61</v>
      </c>
      <c r="G1658" s="4" t="s">
        <v>125</v>
      </c>
      <c r="H1658" s="4" t="s">
        <v>126</v>
      </c>
      <c r="I1658" s="4"/>
      <c r="J1658" s="4"/>
      <c r="K1658" s="4">
        <v>209</v>
      </c>
      <c r="L1658" s="4">
        <v>23</v>
      </c>
      <c r="M1658" s="4">
        <v>3</v>
      </c>
      <c r="N1658" s="4" t="s">
        <v>3</v>
      </c>
      <c r="O1658" s="4">
        <v>2</v>
      </c>
      <c r="P1658" s="4"/>
      <c r="Q1658" s="4"/>
      <c r="R1658" s="4"/>
      <c r="S1658" s="4"/>
      <c r="T1658" s="4"/>
      <c r="U1658" s="4"/>
      <c r="V1658" s="4"/>
      <c r="W1658" s="4"/>
    </row>
    <row r="1659" spans="1:23">
      <c r="A1659" s="4">
        <v>50</v>
      </c>
      <c r="B1659" s="4">
        <v>0</v>
      </c>
      <c r="C1659" s="4">
        <v>0</v>
      </c>
      <c r="D1659" s="4">
        <v>1</v>
      </c>
      <c r="E1659" s="4">
        <v>233</v>
      </c>
      <c r="F1659" s="4">
        <f>ROUND(Source!BD1634,O1659)</f>
        <v>0</v>
      </c>
      <c r="G1659" s="4" t="s">
        <v>127</v>
      </c>
      <c r="H1659" s="4" t="s">
        <v>128</v>
      </c>
      <c r="I1659" s="4"/>
      <c r="J1659" s="4"/>
      <c r="K1659" s="4">
        <v>233</v>
      </c>
      <c r="L1659" s="4">
        <v>24</v>
      </c>
      <c r="M1659" s="4">
        <v>3</v>
      </c>
      <c r="N1659" s="4" t="s">
        <v>3</v>
      </c>
      <c r="O1659" s="4">
        <v>2</v>
      </c>
      <c r="P1659" s="4"/>
      <c r="Q1659" s="4"/>
      <c r="R1659" s="4"/>
      <c r="S1659" s="4"/>
      <c r="T1659" s="4"/>
      <c r="U1659" s="4"/>
      <c r="V1659" s="4"/>
      <c r="W1659" s="4"/>
    </row>
    <row r="1660" spans="1:23">
      <c r="A1660" s="4">
        <v>50</v>
      </c>
      <c r="B1660" s="4">
        <v>0</v>
      </c>
      <c r="C1660" s="4">
        <v>0</v>
      </c>
      <c r="D1660" s="4">
        <v>1</v>
      </c>
      <c r="E1660" s="4">
        <v>210</v>
      </c>
      <c r="F1660" s="4">
        <f>ROUND(Source!X1634,O1660)</f>
        <v>44024.3</v>
      </c>
      <c r="G1660" s="4" t="s">
        <v>129</v>
      </c>
      <c r="H1660" s="4" t="s">
        <v>130</v>
      </c>
      <c r="I1660" s="4"/>
      <c r="J1660" s="4"/>
      <c r="K1660" s="4">
        <v>210</v>
      </c>
      <c r="L1660" s="4">
        <v>25</v>
      </c>
      <c r="M1660" s="4">
        <v>3</v>
      </c>
      <c r="N1660" s="4" t="s">
        <v>3</v>
      </c>
      <c r="O1660" s="4">
        <v>2</v>
      </c>
      <c r="P1660" s="4"/>
      <c r="Q1660" s="4"/>
      <c r="R1660" s="4"/>
      <c r="S1660" s="4"/>
      <c r="T1660" s="4"/>
      <c r="U1660" s="4"/>
      <c r="V1660" s="4"/>
      <c r="W1660" s="4"/>
    </row>
    <row r="1661" spans="1:23">
      <c r="A1661" s="4">
        <v>50</v>
      </c>
      <c r="B1661" s="4">
        <v>0</v>
      </c>
      <c r="C1661" s="4">
        <v>0</v>
      </c>
      <c r="D1661" s="4">
        <v>1</v>
      </c>
      <c r="E1661" s="4">
        <v>211</v>
      </c>
      <c r="F1661" s="4">
        <f>ROUND(Source!Y1634,O1661)</f>
        <v>22640.81</v>
      </c>
      <c r="G1661" s="4" t="s">
        <v>131</v>
      </c>
      <c r="H1661" s="4" t="s">
        <v>132</v>
      </c>
      <c r="I1661" s="4"/>
      <c r="J1661" s="4"/>
      <c r="K1661" s="4">
        <v>211</v>
      </c>
      <c r="L1661" s="4">
        <v>26</v>
      </c>
      <c r="M1661" s="4">
        <v>3</v>
      </c>
      <c r="N1661" s="4" t="s">
        <v>3</v>
      </c>
      <c r="O1661" s="4">
        <v>2</v>
      </c>
      <c r="P1661" s="4"/>
      <c r="Q1661" s="4"/>
      <c r="R1661" s="4"/>
      <c r="S1661" s="4"/>
      <c r="T1661" s="4"/>
      <c r="U1661" s="4"/>
      <c r="V1661" s="4"/>
      <c r="W1661" s="4"/>
    </row>
    <row r="1662" spans="1:23">
      <c r="A1662" s="4">
        <v>50</v>
      </c>
      <c r="B1662" s="4">
        <v>0</v>
      </c>
      <c r="C1662" s="4">
        <v>0</v>
      </c>
      <c r="D1662" s="4">
        <v>1</v>
      </c>
      <c r="E1662" s="4">
        <v>0</v>
      </c>
      <c r="F1662" s="4">
        <f>ROUND(Source!AR1634,O1662)</f>
        <v>216587.37</v>
      </c>
      <c r="G1662" s="4" t="s">
        <v>133</v>
      </c>
      <c r="H1662" s="4" t="s">
        <v>134</v>
      </c>
      <c r="I1662" s="4"/>
      <c r="J1662" s="4"/>
      <c r="K1662" s="4">
        <v>224</v>
      </c>
      <c r="L1662" s="4">
        <v>27</v>
      </c>
      <c r="M1662" s="4">
        <v>3</v>
      </c>
      <c r="N1662" s="4" t="s">
        <v>3</v>
      </c>
      <c r="O1662" s="4">
        <v>2</v>
      </c>
      <c r="P1662" s="4"/>
      <c r="Q1662" s="4"/>
      <c r="R1662" s="4"/>
      <c r="S1662" s="4"/>
      <c r="T1662" s="4"/>
      <c r="U1662" s="4"/>
      <c r="V1662" s="4"/>
      <c r="W1662" s="4"/>
    </row>
    <row r="1663" spans="1:23">
      <c r="A1663" s="4">
        <v>50</v>
      </c>
      <c r="B1663" s="4">
        <v>0</v>
      </c>
      <c r="C1663" s="4">
        <v>0</v>
      </c>
      <c r="D1663" s="4">
        <v>2</v>
      </c>
      <c r="E1663" s="4">
        <v>0</v>
      </c>
      <c r="F1663" s="4">
        <f>ROUND(F1662*0.18,O1663)</f>
        <v>38985.699999999997</v>
      </c>
      <c r="G1663" s="4" t="s">
        <v>135</v>
      </c>
      <c r="H1663" s="4" t="s">
        <v>135</v>
      </c>
      <c r="I1663" s="4"/>
      <c r="J1663" s="4"/>
      <c r="K1663" s="4">
        <v>212</v>
      </c>
      <c r="L1663" s="4">
        <v>28</v>
      </c>
      <c r="M1663" s="4">
        <v>0</v>
      </c>
      <c r="N1663" s="4" t="s">
        <v>3</v>
      </c>
      <c r="O1663" s="4">
        <v>1</v>
      </c>
      <c r="P1663" s="4"/>
      <c r="Q1663" s="4"/>
      <c r="R1663" s="4"/>
      <c r="S1663" s="4"/>
      <c r="T1663" s="4"/>
      <c r="U1663" s="4"/>
      <c r="V1663" s="4"/>
      <c r="W1663" s="4"/>
    </row>
    <row r="1664" spans="1:23">
      <c r="A1664" s="4">
        <v>50</v>
      </c>
      <c r="B1664" s="4">
        <v>0</v>
      </c>
      <c r="C1664" s="4">
        <v>0</v>
      </c>
      <c r="D1664" s="4">
        <v>2</v>
      </c>
      <c r="E1664" s="4">
        <v>224</v>
      </c>
      <c r="F1664" s="4">
        <f>ROUND(F1662*1.18,O1664)</f>
        <v>255573.1</v>
      </c>
      <c r="G1664" s="4" t="s">
        <v>136</v>
      </c>
      <c r="H1664" s="4" t="s">
        <v>137</v>
      </c>
      <c r="I1664" s="4"/>
      <c r="J1664" s="4"/>
      <c r="K1664" s="4">
        <v>212</v>
      </c>
      <c r="L1664" s="4">
        <v>29</v>
      </c>
      <c r="M1664" s="4">
        <v>0</v>
      </c>
      <c r="N1664" s="4" t="s">
        <v>3</v>
      </c>
      <c r="O1664" s="4">
        <v>1</v>
      </c>
      <c r="P1664" s="4"/>
      <c r="Q1664" s="4"/>
      <c r="R1664" s="4"/>
      <c r="S1664" s="4"/>
      <c r="T1664" s="4"/>
      <c r="U1664" s="4"/>
      <c r="V1664" s="4"/>
      <c r="W1664" s="4"/>
    </row>
    <row r="1666" spans="1:245">
      <c r="A1666" s="1">
        <v>4</v>
      </c>
      <c r="B1666" s="1">
        <v>0</v>
      </c>
      <c r="C1666" s="1"/>
      <c r="D1666" s="1">
        <f>ROW(A1783)</f>
        <v>1783</v>
      </c>
      <c r="E1666" s="1"/>
      <c r="F1666" s="1" t="s">
        <v>12</v>
      </c>
      <c r="G1666" s="1" t="s">
        <v>373</v>
      </c>
      <c r="H1666" s="1" t="s">
        <v>3</v>
      </c>
      <c r="I1666" s="1">
        <v>0</v>
      </c>
      <c r="J1666" s="1"/>
      <c r="K1666" s="1">
        <v>-1</v>
      </c>
      <c r="L1666" s="1"/>
      <c r="M1666" s="1" t="s">
        <v>3</v>
      </c>
      <c r="N1666" s="1"/>
      <c r="O1666" s="1"/>
      <c r="P1666" s="1"/>
      <c r="Q1666" s="1"/>
      <c r="R1666" s="1"/>
      <c r="S1666" s="1">
        <v>0</v>
      </c>
      <c r="T1666" s="1"/>
      <c r="U1666" s="1" t="s">
        <v>3</v>
      </c>
      <c r="V1666" s="1">
        <v>0</v>
      </c>
      <c r="W1666" s="1"/>
      <c r="X1666" s="1"/>
      <c r="Y1666" s="1"/>
      <c r="Z1666" s="1"/>
      <c r="AA1666" s="1"/>
      <c r="AB1666" s="1" t="s">
        <v>3</v>
      </c>
      <c r="AC1666" s="1" t="s">
        <v>3</v>
      </c>
      <c r="AD1666" s="1" t="s">
        <v>3</v>
      </c>
      <c r="AE1666" s="1" t="s">
        <v>3</v>
      </c>
      <c r="AF1666" s="1" t="s">
        <v>3</v>
      </c>
      <c r="AG1666" s="1" t="s">
        <v>3</v>
      </c>
      <c r="AH1666" s="1"/>
      <c r="AI1666" s="1"/>
      <c r="AJ1666" s="1"/>
      <c r="AK1666" s="1"/>
      <c r="AL1666" s="1"/>
      <c r="AM1666" s="1"/>
      <c r="AN1666" s="1"/>
      <c r="AO1666" s="1"/>
      <c r="AP1666" s="1" t="s">
        <v>3</v>
      </c>
      <c r="AQ1666" s="1" t="s">
        <v>3</v>
      </c>
      <c r="AR1666" s="1" t="s">
        <v>3</v>
      </c>
      <c r="AS1666" s="1"/>
      <c r="AT1666" s="1"/>
      <c r="AU1666" s="1"/>
      <c r="AV1666" s="1"/>
      <c r="AW1666" s="1"/>
      <c r="AX1666" s="1"/>
      <c r="AY1666" s="1"/>
      <c r="AZ1666" s="1" t="s">
        <v>3</v>
      </c>
      <c r="BA1666" s="1"/>
      <c r="BB1666" s="1" t="s">
        <v>3</v>
      </c>
      <c r="BC1666" s="1" t="s">
        <v>3</v>
      </c>
      <c r="BD1666" s="1" t="s">
        <v>3</v>
      </c>
      <c r="BE1666" s="1" t="s">
        <v>3</v>
      </c>
      <c r="BF1666" s="1" t="s">
        <v>3</v>
      </c>
      <c r="BG1666" s="1" t="s">
        <v>3</v>
      </c>
      <c r="BH1666" s="1" t="s">
        <v>3</v>
      </c>
      <c r="BI1666" s="1" t="s">
        <v>3</v>
      </c>
      <c r="BJ1666" s="1" t="s">
        <v>3</v>
      </c>
      <c r="BK1666" s="1" t="s">
        <v>3</v>
      </c>
      <c r="BL1666" s="1" t="s">
        <v>3</v>
      </c>
      <c r="BM1666" s="1" t="s">
        <v>3</v>
      </c>
      <c r="BN1666" s="1" t="s">
        <v>3</v>
      </c>
      <c r="BO1666" s="1" t="s">
        <v>3</v>
      </c>
      <c r="BP1666" s="1" t="s">
        <v>3</v>
      </c>
      <c r="BQ1666" s="1"/>
      <c r="BR1666" s="1"/>
      <c r="BS1666" s="1"/>
      <c r="BT1666" s="1"/>
      <c r="BU1666" s="1"/>
      <c r="BV1666" s="1"/>
      <c r="BW1666" s="1"/>
      <c r="BX1666" s="1">
        <v>0</v>
      </c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>
        <v>0</v>
      </c>
    </row>
    <row r="1668" spans="1:245">
      <c r="A1668" s="2">
        <v>52</v>
      </c>
      <c r="B1668" s="2">
        <f t="shared" ref="B1668:G1668" si="1211">B1783</f>
        <v>0</v>
      </c>
      <c r="C1668" s="2">
        <f t="shared" si="1211"/>
        <v>4</v>
      </c>
      <c r="D1668" s="2">
        <f t="shared" si="1211"/>
        <v>1666</v>
      </c>
      <c r="E1668" s="2">
        <f t="shared" si="1211"/>
        <v>0</v>
      </c>
      <c r="F1668" s="2" t="str">
        <f t="shared" si="1211"/>
        <v>Новый раздел</v>
      </c>
      <c r="G1668" s="2" t="str">
        <f t="shared" si="1211"/>
        <v>комната 2-27</v>
      </c>
      <c r="H1668" s="2"/>
      <c r="I1668" s="2"/>
      <c r="J1668" s="2"/>
      <c r="K1668" s="2"/>
      <c r="L1668" s="2"/>
      <c r="M1668" s="2"/>
      <c r="N1668" s="2"/>
      <c r="O1668" s="2">
        <f t="shared" ref="O1668:AT1668" si="1212">O1783</f>
        <v>177781.6</v>
      </c>
      <c r="P1668" s="2">
        <f t="shared" si="1212"/>
        <v>115648.46</v>
      </c>
      <c r="Q1668" s="2">
        <f t="shared" si="1212"/>
        <v>3275.65</v>
      </c>
      <c r="R1668" s="2">
        <f t="shared" si="1212"/>
        <v>1281.02</v>
      </c>
      <c r="S1668" s="2">
        <f t="shared" si="1212"/>
        <v>58857.49</v>
      </c>
      <c r="T1668" s="2">
        <f t="shared" si="1212"/>
        <v>0</v>
      </c>
      <c r="U1668" s="2">
        <f t="shared" si="1212"/>
        <v>198.26767910000001</v>
      </c>
      <c r="V1668" s="2">
        <f t="shared" si="1212"/>
        <v>3.6755750000000007</v>
      </c>
      <c r="W1668" s="2">
        <f t="shared" si="1212"/>
        <v>627.04</v>
      </c>
      <c r="X1668" s="2">
        <f t="shared" si="1212"/>
        <v>52386.57</v>
      </c>
      <c r="Y1668" s="2">
        <f t="shared" si="1212"/>
        <v>26986.38</v>
      </c>
      <c r="Z1668" s="2">
        <f t="shared" si="1212"/>
        <v>0</v>
      </c>
      <c r="AA1668" s="2">
        <f t="shared" si="1212"/>
        <v>0</v>
      </c>
      <c r="AB1668" s="2">
        <f t="shared" si="1212"/>
        <v>0</v>
      </c>
      <c r="AC1668" s="2">
        <f t="shared" si="1212"/>
        <v>0</v>
      </c>
      <c r="AD1668" s="2">
        <f t="shared" si="1212"/>
        <v>0</v>
      </c>
      <c r="AE1668" s="2">
        <f t="shared" si="1212"/>
        <v>0</v>
      </c>
      <c r="AF1668" s="2">
        <f t="shared" si="1212"/>
        <v>0</v>
      </c>
      <c r="AG1668" s="2">
        <f t="shared" si="1212"/>
        <v>0</v>
      </c>
      <c r="AH1668" s="2">
        <f t="shared" si="1212"/>
        <v>0</v>
      </c>
      <c r="AI1668" s="2">
        <f t="shared" si="1212"/>
        <v>0</v>
      </c>
      <c r="AJ1668" s="2">
        <f t="shared" si="1212"/>
        <v>0</v>
      </c>
      <c r="AK1668" s="2">
        <f t="shared" si="1212"/>
        <v>0</v>
      </c>
      <c r="AL1668" s="2">
        <f t="shared" si="1212"/>
        <v>0</v>
      </c>
      <c r="AM1668" s="2">
        <f t="shared" si="1212"/>
        <v>0</v>
      </c>
      <c r="AN1668" s="2">
        <f t="shared" si="1212"/>
        <v>0</v>
      </c>
      <c r="AO1668" s="2">
        <f t="shared" si="1212"/>
        <v>0</v>
      </c>
      <c r="AP1668" s="2">
        <f t="shared" si="1212"/>
        <v>0</v>
      </c>
      <c r="AQ1668" s="2">
        <f t="shared" si="1212"/>
        <v>0</v>
      </c>
      <c r="AR1668" s="2">
        <f t="shared" si="1212"/>
        <v>257154.55</v>
      </c>
      <c r="AS1668" s="2">
        <f t="shared" si="1212"/>
        <v>252980.72</v>
      </c>
      <c r="AT1668" s="2">
        <f t="shared" si="1212"/>
        <v>4173.83</v>
      </c>
      <c r="AU1668" s="2">
        <f t="shared" ref="AU1668:BZ1668" si="1213">AU1783</f>
        <v>0</v>
      </c>
      <c r="AV1668" s="2">
        <f t="shared" si="1213"/>
        <v>115648.46</v>
      </c>
      <c r="AW1668" s="2">
        <f t="shared" si="1213"/>
        <v>115648.46</v>
      </c>
      <c r="AX1668" s="2">
        <f t="shared" si="1213"/>
        <v>0</v>
      </c>
      <c r="AY1668" s="2">
        <f t="shared" si="1213"/>
        <v>115648.46</v>
      </c>
      <c r="AZ1668" s="2">
        <f t="shared" si="1213"/>
        <v>0</v>
      </c>
      <c r="BA1668" s="2">
        <f t="shared" si="1213"/>
        <v>0</v>
      </c>
      <c r="BB1668" s="2">
        <f t="shared" si="1213"/>
        <v>0</v>
      </c>
      <c r="BC1668" s="2">
        <f t="shared" si="1213"/>
        <v>0</v>
      </c>
      <c r="BD1668" s="2">
        <f t="shared" si="1213"/>
        <v>0</v>
      </c>
      <c r="BE1668" s="2">
        <f t="shared" si="1213"/>
        <v>0</v>
      </c>
      <c r="BF1668" s="2">
        <f t="shared" si="1213"/>
        <v>0</v>
      </c>
      <c r="BG1668" s="2">
        <f t="shared" si="1213"/>
        <v>0</v>
      </c>
      <c r="BH1668" s="2">
        <f t="shared" si="1213"/>
        <v>0</v>
      </c>
      <c r="BI1668" s="2">
        <f t="shared" si="1213"/>
        <v>0</v>
      </c>
      <c r="BJ1668" s="2">
        <f t="shared" si="1213"/>
        <v>0</v>
      </c>
      <c r="BK1668" s="2">
        <f t="shared" si="1213"/>
        <v>0</v>
      </c>
      <c r="BL1668" s="2">
        <f t="shared" si="1213"/>
        <v>0</v>
      </c>
      <c r="BM1668" s="2">
        <f t="shared" si="1213"/>
        <v>0</v>
      </c>
      <c r="BN1668" s="2">
        <f t="shared" si="1213"/>
        <v>0</v>
      </c>
      <c r="BO1668" s="2">
        <f t="shared" si="1213"/>
        <v>0</v>
      </c>
      <c r="BP1668" s="2">
        <f t="shared" si="1213"/>
        <v>0</v>
      </c>
      <c r="BQ1668" s="2">
        <f t="shared" si="1213"/>
        <v>0</v>
      </c>
      <c r="BR1668" s="2">
        <f t="shared" si="1213"/>
        <v>0</v>
      </c>
      <c r="BS1668" s="2">
        <f t="shared" si="1213"/>
        <v>0</v>
      </c>
      <c r="BT1668" s="2">
        <f t="shared" si="1213"/>
        <v>0</v>
      </c>
      <c r="BU1668" s="2">
        <f t="shared" si="1213"/>
        <v>0</v>
      </c>
      <c r="BV1668" s="2">
        <f t="shared" si="1213"/>
        <v>0</v>
      </c>
      <c r="BW1668" s="2">
        <f t="shared" si="1213"/>
        <v>0</v>
      </c>
      <c r="BX1668" s="2">
        <f t="shared" si="1213"/>
        <v>0</v>
      </c>
      <c r="BY1668" s="2">
        <f t="shared" si="1213"/>
        <v>0</v>
      </c>
      <c r="BZ1668" s="2">
        <f t="shared" si="1213"/>
        <v>0</v>
      </c>
      <c r="CA1668" s="2">
        <f t="shared" ref="CA1668:DF1668" si="1214">CA1783</f>
        <v>0</v>
      </c>
      <c r="CB1668" s="2">
        <f t="shared" si="1214"/>
        <v>0</v>
      </c>
      <c r="CC1668" s="2">
        <f t="shared" si="1214"/>
        <v>0</v>
      </c>
      <c r="CD1668" s="2">
        <f t="shared" si="1214"/>
        <v>0</v>
      </c>
      <c r="CE1668" s="2">
        <f t="shared" si="1214"/>
        <v>0</v>
      </c>
      <c r="CF1668" s="2">
        <f t="shared" si="1214"/>
        <v>0</v>
      </c>
      <c r="CG1668" s="2">
        <f t="shared" si="1214"/>
        <v>0</v>
      </c>
      <c r="CH1668" s="2">
        <f t="shared" si="1214"/>
        <v>0</v>
      </c>
      <c r="CI1668" s="2">
        <f t="shared" si="1214"/>
        <v>0</v>
      </c>
      <c r="CJ1668" s="2">
        <f t="shared" si="1214"/>
        <v>0</v>
      </c>
      <c r="CK1668" s="2">
        <f t="shared" si="1214"/>
        <v>0</v>
      </c>
      <c r="CL1668" s="2">
        <f t="shared" si="1214"/>
        <v>0</v>
      </c>
      <c r="CM1668" s="2">
        <f t="shared" si="1214"/>
        <v>0</v>
      </c>
      <c r="CN1668" s="2">
        <f t="shared" si="1214"/>
        <v>0</v>
      </c>
      <c r="CO1668" s="2">
        <f t="shared" si="1214"/>
        <v>0</v>
      </c>
      <c r="CP1668" s="2">
        <f t="shared" si="1214"/>
        <v>0</v>
      </c>
      <c r="CQ1668" s="2">
        <f t="shared" si="1214"/>
        <v>0</v>
      </c>
      <c r="CR1668" s="2">
        <f t="shared" si="1214"/>
        <v>0</v>
      </c>
      <c r="CS1668" s="2">
        <f t="shared" si="1214"/>
        <v>0</v>
      </c>
      <c r="CT1668" s="2">
        <f t="shared" si="1214"/>
        <v>0</v>
      </c>
      <c r="CU1668" s="2">
        <f t="shared" si="1214"/>
        <v>0</v>
      </c>
      <c r="CV1668" s="2">
        <f t="shared" si="1214"/>
        <v>0</v>
      </c>
      <c r="CW1668" s="2">
        <f t="shared" si="1214"/>
        <v>0</v>
      </c>
      <c r="CX1668" s="2">
        <f t="shared" si="1214"/>
        <v>0</v>
      </c>
      <c r="CY1668" s="2">
        <f t="shared" si="1214"/>
        <v>0</v>
      </c>
      <c r="CZ1668" s="2">
        <f t="shared" si="1214"/>
        <v>0</v>
      </c>
      <c r="DA1668" s="2">
        <f t="shared" si="1214"/>
        <v>0</v>
      </c>
      <c r="DB1668" s="2">
        <f t="shared" si="1214"/>
        <v>0</v>
      </c>
      <c r="DC1668" s="2">
        <f t="shared" si="1214"/>
        <v>0</v>
      </c>
      <c r="DD1668" s="2">
        <f t="shared" si="1214"/>
        <v>0</v>
      </c>
      <c r="DE1668" s="2">
        <f t="shared" si="1214"/>
        <v>0</v>
      </c>
      <c r="DF1668" s="2">
        <f t="shared" si="1214"/>
        <v>0</v>
      </c>
      <c r="DG1668" s="3">
        <f t="shared" ref="DG1668:EL1668" si="1215">DG1783</f>
        <v>0</v>
      </c>
      <c r="DH1668" s="3">
        <f t="shared" si="1215"/>
        <v>0</v>
      </c>
      <c r="DI1668" s="3">
        <f t="shared" si="1215"/>
        <v>0</v>
      </c>
      <c r="DJ1668" s="3">
        <f t="shared" si="1215"/>
        <v>0</v>
      </c>
      <c r="DK1668" s="3">
        <f t="shared" si="1215"/>
        <v>0</v>
      </c>
      <c r="DL1668" s="3">
        <f t="shared" si="1215"/>
        <v>0</v>
      </c>
      <c r="DM1668" s="3">
        <f t="shared" si="1215"/>
        <v>0</v>
      </c>
      <c r="DN1668" s="3">
        <f t="shared" si="1215"/>
        <v>0</v>
      </c>
      <c r="DO1668" s="3">
        <f t="shared" si="1215"/>
        <v>0</v>
      </c>
      <c r="DP1668" s="3">
        <f t="shared" si="1215"/>
        <v>0</v>
      </c>
      <c r="DQ1668" s="3">
        <f t="shared" si="1215"/>
        <v>0</v>
      </c>
      <c r="DR1668" s="3">
        <f t="shared" si="1215"/>
        <v>0</v>
      </c>
      <c r="DS1668" s="3">
        <f t="shared" si="1215"/>
        <v>0</v>
      </c>
      <c r="DT1668" s="3">
        <f t="shared" si="1215"/>
        <v>0</v>
      </c>
      <c r="DU1668" s="3">
        <f t="shared" si="1215"/>
        <v>0</v>
      </c>
      <c r="DV1668" s="3">
        <f t="shared" si="1215"/>
        <v>0</v>
      </c>
      <c r="DW1668" s="3">
        <f t="shared" si="1215"/>
        <v>0</v>
      </c>
      <c r="DX1668" s="3">
        <f t="shared" si="1215"/>
        <v>0</v>
      </c>
      <c r="DY1668" s="3">
        <f t="shared" si="1215"/>
        <v>0</v>
      </c>
      <c r="DZ1668" s="3">
        <f t="shared" si="1215"/>
        <v>0</v>
      </c>
      <c r="EA1668" s="3">
        <f t="shared" si="1215"/>
        <v>0</v>
      </c>
      <c r="EB1668" s="3">
        <f t="shared" si="1215"/>
        <v>0</v>
      </c>
      <c r="EC1668" s="3">
        <f t="shared" si="1215"/>
        <v>0</v>
      </c>
      <c r="ED1668" s="3">
        <f t="shared" si="1215"/>
        <v>0</v>
      </c>
      <c r="EE1668" s="3">
        <f t="shared" si="1215"/>
        <v>0</v>
      </c>
      <c r="EF1668" s="3">
        <f t="shared" si="1215"/>
        <v>0</v>
      </c>
      <c r="EG1668" s="3">
        <f t="shared" si="1215"/>
        <v>0</v>
      </c>
      <c r="EH1668" s="3">
        <f t="shared" si="1215"/>
        <v>0</v>
      </c>
      <c r="EI1668" s="3">
        <f t="shared" si="1215"/>
        <v>0</v>
      </c>
      <c r="EJ1668" s="3">
        <f t="shared" si="1215"/>
        <v>0</v>
      </c>
      <c r="EK1668" s="3">
        <f t="shared" si="1215"/>
        <v>0</v>
      </c>
      <c r="EL1668" s="3">
        <f t="shared" si="1215"/>
        <v>0</v>
      </c>
      <c r="EM1668" s="3">
        <f t="shared" ref="EM1668:FR1668" si="1216">EM1783</f>
        <v>0</v>
      </c>
      <c r="EN1668" s="3">
        <f t="shared" si="1216"/>
        <v>0</v>
      </c>
      <c r="EO1668" s="3">
        <f t="shared" si="1216"/>
        <v>0</v>
      </c>
      <c r="EP1668" s="3">
        <f t="shared" si="1216"/>
        <v>0</v>
      </c>
      <c r="EQ1668" s="3">
        <f t="shared" si="1216"/>
        <v>0</v>
      </c>
      <c r="ER1668" s="3">
        <f t="shared" si="1216"/>
        <v>0</v>
      </c>
      <c r="ES1668" s="3">
        <f t="shared" si="1216"/>
        <v>0</v>
      </c>
      <c r="ET1668" s="3">
        <f t="shared" si="1216"/>
        <v>0</v>
      </c>
      <c r="EU1668" s="3">
        <f t="shared" si="1216"/>
        <v>0</v>
      </c>
      <c r="EV1668" s="3">
        <f t="shared" si="1216"/>
        <v>0</v>
      </c>
      <c r="EW1668" s="3">
        <f t="shared" si="1216"/>
        <v>0</v>
      </c>
      <c r="EX1668" s="3">
        <f t="shared" si="1216"/>
        <v>0</v>
      </c>
      <c r="EY1668" s="3">
        <f t="shared" si="1216"/>
        <v>0</v>
      </c>
      <c r="EZ1668" s="3">
        <f t="shared" si="1216"/>
        <v>0</v>
      </c>
      <c r="FA1668" s="3">
        <f t="shared" si="1216"/>
        <v>0</v>
      </c>
      <c r="FB1668" s="3">
        <f t="shared" si="1216"/>
        <v>0</v>
      </c>
      <c r="FC1668" s="3">
        <f t="shared" si="1216"/>
        <v>0</v>
      </c>
      <c r="FD1668" s="3">
        <f t="shared" si="1216"/>
        <v>0</v>
      </c>
      <c r="FE1668" s="3">
        <f t="shared" si="1216"/>
        <v>0</v>
      </c>
      <c r="FF1668" s="3">
        <f t="shared" si="1216"/>
        <v>0</v>
      </c>
      <c r="FG1668" s="3">
        <f t="shared" si="1216"/>
        <v>0</v>
      </c>
      <c r="FH1668" s="3">
        <f t="shared" si="1216"/>
        <v>0</v>
      </c>
      <c r="FI1668" s="3">
        <f t="shared" si="1216"/>
        <v>0</v>
      </c>
      <c r="FJ1668" s="3">
        <f t="shared" si="1216"/>
        <v>0</v>
      </c>
      <c r="FK1668" s="3">
        <f t="shared" si="1216"/>
        <v>0</v>
      </c>
      <c r="FL1668" s="3">
        <f t="shared" si="1216"/>
        <v>0</v>
      </c>
      <c r="FM1668" s="3">
        <f t="shared" si="1216"/>
        <v>0</v>
      </c>
      <c r="FN1668" s="3">
        <f t="shared" si="1216"/>
        <v>0</v>
      </c>
      <c r="FO1668" s="3">
        <f t="shared" si="1216"/>
        <v>0</v>
      </c>
      <c r="FP1668" s="3">
        <f t="shared" si="1216"/>
        <v>0</v>
      </c>
      <c r="FQ1668" s="3">
        <f t="shared" si="1216"/>
        <v>0</v>
      </c>
      <c r="FR1668" s="3">
        <f t="shared" si="1216"/>
        <v>0</v>
      </c>
      <c r="FS1668" s="3">
        <f t="shared" ref="FS1668:GX1668" si="1217">FS1783</f>
        <v>0</v>
      </c>
      <c r="FT1668" s="3">
        <f t="shared" si="1217"/>
        <v>0</v>
      </c>
      <c r="FU1668" s="3">
        <f t="shared" si="1217"/>
        <v>0</v>
      </c>
      <c r="FV1668" s="3">
        <f t="shared" si="1217"/>
        <v>0</v>
      </c>
      <c r="FW1668" s="3">
        <f t="shared" si="1217"/>
        <v>0</v>
      </c>
      <c r="FX1668" s="3">
        <f t="shared" si="1217"/>
        <v>0</v>
      </c>
      <c r="FY1668" s="3">
        <f t="shared" si="1217"/>
        <v>0</v>
      </c>
      <c r="FZ1668" s="3">
        <f t="shared" si="1217"/>
        <v>0</v>
      </c>
      <c r="GA1668" s="3">
        <f t="shared" si="1217"/>
        <v>0</v>
      </c>
      <c r="GB1668" s="3">
        <f t="shared" si="1217"/>
        <v>0</v>
      </c>
      <c r="GC1668" s="3">
        <f t="shared" si="1217"/>
        <v>0</v>
      </c>
      <c r="GD1668" s="3">
        <f t="shared" si="1217"/>
        <v>0</v>
      </c>
      <c r="GE1668" s="3">
        <f t="shared" si="1217"/>
        <v>0</v>
      </c>
      <c r="GF1668" s="3">
        <f t="shared" si="1217"/>
        <v>0</v>
      </c>
      <c r="GG1668" s="3">
        <f t="shared" si="1217"/>
        <v>0</v>
      </c>
      <c r="GH1668" s="3">
        <f t="shared" si="1217"/>
        <v>0</v>
      </c>
      <c r="GI1668" s="3">
        <f t="shared" si="1217"/>
        <v>0</v>
      </c>
      <c r="GJ1668" s="3">
        <f t="shared" si="1217"/>
        <v>0</v>
      </c>
      <c r="GK1668" s="3">
        <f t="shared" si="1217"/>
        <v>0</v>
      </c>
      <c r="GL1668" s="3">
        <f t="shared" si="1217"/>
        <v>0</v>
      </c>
      <c r="GM1668" s="3">
        <f t="shared" si="1217"/>
        <v>0</v>
      </c>
      <c r="GN1668" s="3">
        <f t="shared" si="1217"/>
        <v>0</v>
      </c>
      <c r="GO1668" s="3">
        <f t="shared" si="1217"/>
        <v>0</v>
      </c>
      <c r="GP1668" s="3">
        <f t="shared" si="1217"/>
        <v>0</v>
      </c>
      <c r="GQ1668" s="3">
        <f t="shared" si="1217"/>
        <v>0</v>
      </c>
      <c r="GR1668" s="3">
        <f t="shared" si="1217"/>
        <v>0</v>
      </c>
      <c r="GS1668" s="3">
        <f t="shared" si="1217"/>
        <v>0</v>
      </c>
      <c r="GT1668" s="3">
        <f t="shared" si="1217"/>
        <v>0</v>
      </c>
      <c r="GU1668" s="3">
        <f t="shared" si="1217"/>
        <v>0</v>
      </c>
      <c r="GV1668" s="3">
        <f t="shared" si="1217"/>
        <v>0</v>
      </c>
      <c r="GW1668" s="3">
        <f t="shared" si="1217"/>
        <v>0</v>
      </c>
      <c r="GX1668" s="3">
        <f t="shared" si="1217"/>
        <v>0</v>
      </c>
    </row>
    <row r="1670" spans="1:245">
      <c r="A1670" s="1">
        <v>5</v>
      </c>
      <c r="B1670" s="1">
        <v>0</v>
      </c>
      <c r="C1670" s="1"/>
      <c r="D1670" s="1">
        <f>ROW(A1686)</f>
        <v>1686</v>
      </c>
      <c r="E1670" s="1"/>
      <c r="F1670" s="1" t="s">
        <v>14</v>
      </c>
      <c r="G1670" s="1" t="s">
        <v>15</v>
      </c>
      <c r="H1670" s="1" t="s">
        <v>3</v>
      </c>
      <c r="I1670" s="1">
        <v>0</v>
      </c>
      <c r="J1670" s="1"/>
      <c r="K1670" s="1">
        <v>0</v>
      </c>
      <c r="L1670" s="1"/>
      <c r="M1670" s="1" t="s">
        <v>3</v>
      </c>
      <c r="N1670" s="1"/>
      <c r="O1670" s="1"/>
      <c r="P1670" s="1"/>
      <c r="Q1670" s="1"/>
      <c r="R1670" s="1"/>
      <c r="S1670" s="1">
        <v>0</v>
      </c>
      <c r="T1670" s="1"/>
      <c r="U1670" s="1" t="s">
        <v>3</v>
      </c>
      <c r="V1670" s="1">
        <v>0</v>
      </c>
      <c r="W1670" s="1"/>
      <c r="X1670" s="1"/>
      <c r="Y1670" s="1"/>
      <c r="Z1670" s="1"/>
      <c r="AA1670" s="1"/>
      <c r="AB1670" s="1" t="s">
        <v>3</v>
      </c>
      <c r="AC1670" s="1" t="s">
        <v>3</v>
      </c>
      <c r="AD1670" s="1" t="s">
        <v>3</v>
      </c>
      <c r="AE1670" s="1" t="s">
        <v>3</v>
      </c>
      <c r="AF1670" s="1" t="s">
        <v>3</v>
      </c>
      <c r="AG1670" s="1" t="s">
        <v>3</v>
      </c>
      <c r="AH1670" s="1"/>
      <c r="AI1670" s="1"/>
      <c r="AJ1670" s="1"/>
      <c r="AK1670" s="1"/>
      <c r="AL1670" s="1"/>
      <c r="AM1670" s="1"/>
      <c r="AN1670" s="1"/>
      <c r="AO1670" s="1"/>
      <c r="AP1670" s="1" t="s">
        <v>3</v>
      </c>
      <c r="AQ1670" s="1" t="s">
        <v>3</v>
      </c>
      <c r="AR1670" s="1" t="s">
        <v>3</v>
      </c>
      <c r="AS1670" s="1"/>
      <c r="AT1670" s="1"/>
      <c r="AU1670" s="1"/>
      <c r="AV1670" s="1"/>
      <c r="AW1670" s="1"/>
      <c r="AX1670" s="1"/>
      <c r="AY1670" s="1"/>
      <c r="AZ1670" s="1" t="s">
        <v>3</v>
      </c>
      <c r="BA1670" s="1"/>
      <c r="BB1670" s="1" t="s">
        <v>3</v>
      </c>
      <c r="BC1670" s="1" t="s">
        <v>3</v>
      </c>
      <c r="BD1670" s="1" t="s">
        <v>3</v>
      </c>
      <c r="BE1670" s="1" t="s">
        <v>3</v>
      </c>
      <c r="BF1670" s="1" t="s">
        <v>3</v>
      </c>
      <c r="BG1670" s="1" t="s">
        <v>3</v>
      </c>
      <c r="BH1670" s="1" t="s">
        <v>3</v>
      </c>
      <c r="BI1670" s="1" t="s">
        <v>3</v>
      </c>
      <c r="BJ1670" s="1" t="s">
        <v>3</v>
      </c>
      <c r="BK1670" s="1" t="s">
        <v>3</v>
      </c>
      <c r="BL1670" s="1" t="s">
        <v>3</v>
      </c>
      <c r="BM1670" s="1" t="s">
        <v>3</v>
      </c>
      <c r="BN1670" s="1" t="s">
        <v>3</v>
      </c>
      <c r="BO1670" s="1" t="s">
        <v>3</v>
      </c>
      <c r="BP1670" s="1" t="s">
        <v>3</v>
      </c>
      <c r="BQ1670" s="1"/>
      <c r="BR1670" s="1"/>
      <c r="BS1670" s="1"/>
      <c r="BT1670" s="1"/>
      <c r="BU1670" s="1"/>
      <c r="BV1670" s="1"/>
      <c r="BW1670" s="1"/>
      <c r="BX1670" s="1">
        <v>0</v>
      </c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>
        <v>0</v>
      </c>
    </row>
    <row r="1672" spans="1:245">
      <c r="A1672" s="2">
        <v>52</v>
      </c>
      <c r="B1672" s="2">
        <f t="shared" ref="B1672:G1672" si="1218">B1686</f>
        <v>0</v>
      </c>
      <c r="C1672" s="2">
        <f t="shared" si="1218"/>
        <v>5</v>
      </c>
      <c r="D1672" s="2">
        <f t="shared" si="1218"/>
        <v>1670</v>
      </c>
      <c r="E1672" s="2">
        <f t="shared" si="1218"/>
        <v>0</v>
      </c>
      <c r="F1672" s="2" t="str">
        <f t="shared" si="1218"/>
        <v>Новый подраздел</v>
      </c>
      <c r="G1672" s="2" t="str">
        <f t="shared" si="1218"/>
        <v>демонтаж</v>
      </c>
      <c r="H1672" s="2"/>
      <c r="I1672" s="2"/>
      <c r="J1672" s="2"/>
      <c r="K1672" s="2"/>
      <c r="L1672" s="2"/>
      <c r="M1672" s="2"/>
      <c r="N1672" s="2"/>
      <c r="O1672" s="2">
        <f t="shared" ref="O1672:AT1672" si="1219">O1686</f>
        <v>3723.32</v>
      </c>
      <c r="P1672" s="2">
        <f t="shared" si="1219"/>
        <v>0</v>
      </c>
      <c r="Q1672" s="2">
        <f t="shared" si="1219"/>
        <v>67.55</v>
      </c>
      <c r="R1672" s="2">
        <f t="shared" si="1219"/>
        <v>49.58</v>
      </c>
      <c r="S1672" s="2">
        <f t="shared" si="1219"/>
        <v>3655.77</v>
      </c>
      <c r="T1672" s="2">
        <f t="shared" si="1219"/>
        <v>0</v>
      </c>
      <c r="U1672" s="2">
        <f t="shared" si="1219"/>
        <v>14.014268</v>
      </c>
      <c r="V1672" s="2">
        <f t="shared" si="1219"/>
        <v>0.13071000000000002</v>
      </c>
      <c r="W1672" s="2">
        <f t="shared" si="1219"/>
        <v>0</v>
      </c>
      <c r="X1672" s="2">
        <f t="shared" si="1219"/>
        <v>2565.5</v>
      </c>
      <c r="Y1672" s="2">
        <f t="shared" si="1219"/>
        <v>1948.53</v>
      </c>
      <c r="Z1672" s="2">
        <f t="shared" si="1219"/>
        <v>0</v>
      </c>
      <c r="AA1672" s="2">
        <f t="shared" si="1219"/>
        <v>0</v>
      </c>
      <c r="AB1672" s="2">
        <f t="shared" si="1219"/>
        <v>3723.32</v>
      </c>
      <c r="AC1672" s="2">
        <f t="shared" si="1219"/>
        <v>0</v>
      </c>
      <c r="AD1672" s="2">
        <f t="shared" si="1219"/>
        <v>67.55</v>
      </c>
      <c r="AE1672" s="2">
        <f t="shared" si="1219"/>
        <v>49.58</v>
      </c>
      <c r="AF1672" s="2">
        <f t="shared" si="1219"/>
        <v>3655.77</v>
      </c>
      <c r="AG1672" s="2">
        <f t="shared" si="1219"/>
        <v>0</v>
      </c>
      <c r="AH1672" s="2">
        <f t="shared" si="1219"/>
        <v>14.014268</v>
      </c>
      <c r="AI1672" s="2">
        <f t="shared" si="1219"/>
        <v>0.13071000000000002</v>
      </c>
      <c r="AJ1672" s="2">
        <f t="shared" si="1219"/>
        <v>0</v>
      </c>
      <c r="AK1672" s="2">
        <f t="shared" si="1219"/>
        <v>2565.5</v>
      </c>
      <c r="AL1672" s="2">
        <f t="shared" si="1219"/>
        <v>1948.53</v>
      </c>
      <c r="AM1672" s="2">
        <f t="shared" si="1219"/>
        <v>0</v>
      </c>
      <c r="AN1672" s="2">
        <f t="shared" si="1219"/>
        <v>0</v>
      </c>
      <c r="AO1672" s="2">
        <f t="shared" si="1219"/>
        <v>0</v>
      </c>
      <c r="AP1672" s="2">
        <f t="shared" si="1219"/>
        <v>0</v>
      </c>
      <c r="AQ1672" s="2">
        <f t="shared" si="1219"/>
        <v>0</v>
      </c>
      <c r="AR1672" s="2">
        <f t="shared" si="1219"/>
        <v>8237.35</v>
      </c>
      <c r="AS1672" s="2">
        <f t="shared" si="1219"/>
        <v>8237.35</v>
      </c>
      <c r="AT1672" s="2">
        <f t="shared" si="1219"/>
        <v>0</v>
      </c>
      <c r="AU1672" s="2">
        <f t="shared" ref="AU1672:BZ1672" si="1220">AU1686</f>
        <v>0</v>
      </c>
      <c r="AV1672" s="2">
        <f t="shared" si="1220"/>
        <v>0</v>
      </c>
      <c r="AW1672" s="2">
        <f t="shared" si="1220"/>
        <v>0</v>
      </c>
      <c r="AX1672" s="2">
        <f t="shared" si="1220"/>
        <v>0</v>
      </c>
      <c r="AY1672" s="2">
        <f t="shared" si="1220"/>
        <v>0</v>
      </c>
      <c r="AZ1672" s="2">
        <f t="shared" si="1220"/>
        <v>0</v>
      </c>
      <c r="BA1672" s="2">
        <f t="shared" si="1220"/>
        <v>0</v>
      </c>
      <c r="BB1672" s="2">
        <f t="shared" si="1220"/>
        <v>0</v>
      </c>
      <c r="BC1672" s="2">
        <f t="shared" si="1220"/>
        <v>0</v>
      </c>
      <c r="BD1672" s="2">
        <f t="shared" si="1220"/>
        <v>0</v>
      </c>
      <c r="BE1672" s="2">
        <f t="shared" si="1220"/>
        <v>0</v>
      </c>
      <c r="BF1672" s="2">
        <f t="shared" si="1220"/>
        <v>0</v>
      </c>
      <c r="BG1672" s="2">
        <f t="shared" si="1220"/>
        <v>0</v>
      </c>
      <c r="BH1672" s="2">
        <f t="shared" si="1220"/>
        <v>0</v>
      </c>
      <c r="BI1672" s="2">
        <f t="shared" si="1220"/>
        <v>0</v>
      </c>
      <c r="BJ1672" s="2">
        <f t="shared" si="1220"/>
        <v>0</v>
      </c>
      <c r="BK1672" s="2">
        <f t="shared" si="1220"/>
        <v>0</v>
      </c>
      <c r="BL1672" s="2">
        <f t="shared" si="1220"/>
        <v>0</v>
      </c>
      <c r="BM1672" s="2">
        <f t="shared" si="1220"/>
        <v>0</v>
      </c>
      <c r="BN1672" s="2">
        <f t="shared" si="1220"/>
        <v>0</v>
      </c>
      <c r="BO1672" s="2">
        <f t="shared" si="1220"/>
        <v>0</v>
      </c>
      <c r="BP1672" s="2">
        <f t="shared" si="1220"/>
        <v>0</v>
      </c>
      <c r="BQ1672" s="2">
        <f t="shared" si="1220"/>
        <v>0</v>
      </c>
      <c r="BR1672" s="2">
        <f t="shared" si="1220"/>
        <v>0</v>
      </c>
      <c r="BS1672" s="2">
        <f t="shared" si="1220"/>
        <v>0</v>
      </c>
      <c r="BT1672" s="2">
        <f t="shared" si="1220"/>
        <v>0</v>
      </c>
      <c r="BU1672" s="2">
        <f t="shared" si="1220"/>
        <v>0</v>
      </c>
      <c r="BV1672" s="2">
        <f t="shared" si="1220"/>
        <v>0</v>
      </c>
      <c r="BW1672" s="2">
        <f t="shared" si="1220"/>
        <v>0</v>
      </c>
      <c r="BX1672" s="2">
        <f t="shared" si="1220"/>
        <v>0</v>
      </c>
      <c r="BY1672" s="2">
        <f t="shared" si="1220"/>
        <v>0</v>
      </c>
      <c r="BZ1672" s="2">
        <f t="shared" si="1220"/>
        <v>0</v>
      </c>
      <c r="CA1672" s="2">
        <f t="shared" ref="CA1672:DF1672" si="1221">CA1686</f>
        <v>8237.35</v>
      </c>
      <c r="CB1672" s="2">
        <f t="shared" si="1221"/>
        <v>8237.35</v>
      </c>
      <c r="CC1672" s="2">
        <f t="shared" si="1221"/>
        <v>0</v>
      </c>
      <c r="CD1672" s="2">
        <f t="shared" si="1221"/>
        <v>0</v>
      </c>
      <c r="CE1672" s="2">
        <f t="shared" si="1221"/>
        <v>0</v>
      </c>
      <c r="CF1672" s="2">
        <f t="shared" si="1221"/>
        <v>0</v>
      </c>
      <c r="CG1672" s="2">
        <f t="shared" si="1221"/>
        <v>0</v>
      </c>
      <c r="CH1672" s="2">
        <f t="shared" si="1221"/>
        <v>0</v>
      </c>
      <c r="CI1672" s="2">
        <f t="shared" si="1221"/>
        <v>0</v>
      </c>
      <c r="CJ1672" s="2">
        <f t="shared" si="1221"/>
        <v>0</v>
      </c>
      <c r="CK1672" s="2">
        <f t="shared" si="1221"/>
        <v>0</v>
      </c>
      <c r="CL1672" s="2">
        <f t="shared" si="1221"/>
        <v>0</v>
      </c>
      <c r="CM1672" s="2">
        <f t="shared" si="1221"/>
        <v>0</v>
      </c>
      <c r="CN1672" s="2">
        <f t="shared" si="1221"/>
        <v>0</v>
      </c>
      <c r="CO1672" s="2">
        <f t="shared" si="1221"/>
        <v>0</v>
      </c>
      <c r="CP1672" s="2">
        <f t="shared" si="1221"/>
        <v>0</v>
      </c>
      <c r="CQ1672" s="2">
        <f t="shared" si="1221"/>
        <v>0</v>
      </c>
      <c r="CR1672" s="2">
        <f t="shared" si="1221"/>
        <v>0</v>
      </c>
      <c r="CS1672" s="2">
        <f t="shared" si="1221"/>
        <v>0</v>
      </c>
      <c r="CT1672" s="2">
        <f t="shared" si="1221"/>
        <v>0</v>
      </c>
      <c r="CU1672" s="2">
        <f t="shared" si="1221"/>
        <v>0</v>
      </c>
      <c r="CV1672" s="2">
        <f t="shared" si="1221"/>
        <v>0</v>
      </c>
      <c r="CW1672" s="2">
        <f t="shared" si="1221"/>
        <v>0</v>
      </c>
      <c r="CX1672" s="2">
        <f t="shared" si="1221"/>
        <v>0</v>
      </c>
      <c r="CY1672" s="2">
        <f t="shared" si="1221"/>
        <v>0</v>
      </c>
      <c r="CZ1672" s="2">
        <f t="shared" si="1221"/>
        <v>0</v>
      </c>
      <c r="DA1672" s="2">
        <f t="shared" si="1221"/>
        <v>0</v>
      </c>
      <c r="DB1672" s="2">
        <f t="shared" si="1221"/>
        <v>0</v>
      </c>
      <c r="DC1672" s="2">
        <f t="shared" si="1221"/>
        <v>0</v>
      </c>
      <c r="DD1672" s="2">
        <f t="shared" si="1221"/>
        <v>0</v>
      </c>
      <c r="DE1672" s="2">
        <f t="shared" si="1221"/>
        <v>0</v>
      </c>
      <c r="DF1672" s="2">
        <f t="shared" si="1221"/>
        <v>0</v>
      </c>
      <c r="DG1672" s="3">
        <f t="shared" ref="DG1672:EL1672" si="1222">DG1686</f>
        <v>0</v>
      </c>
      <c r="DH1672" s="3">
        <f t="shared" si="1222"/>
        <v>0</v>
      </c>
      <c r="DI1672" s="3">
        <f t="shared" si="1222"/>
        <v>0</v>
      </c>
      <c r="DJ1672" s="3">
        <f t="shared" si="1222"/>
        <v>0</v>
      </c>
      <c r="DK1672" s="3">
        <f t="shared" si="1222"/>
        <v>0</v>
      </c>
      <c r="DL1672" s="3">
        <f t="shared" si="1222"/>
        <v>0</v>
      </c>
      <c r="DM1672" s="3">
        <f t="shared" si="1222"/>
        <v>0</v>
      </c>
      <c r="DN1672" s="3">
        <f t="shared" si="1222"/>
        <v>0</v>
      </c>
      <c r="DO1672" s="3">
        <f t="shared" si="1222"/>
        <v>0</v>
      </c>
      <c r="DP1672" s="3">
        <f t="shared" si="1222"/>
        <v>0</v>
      </c>
      <c r="DQ1672" s="3">
        <f t="shared" si="1222"/>
        <v>0</v>
      </c>
      <c r="DR1672" s="3">
        <f t="shared" si="1222"/>
        <v>0</v>
      </c>
      <c r="DS1672" s="3">
        <f t="shared" si="1222"/>
        <v>0</v>
      </c>
      <c r="DT1672" s="3">
        <f t="shared" si="1222"/>
        <v>0</v>
      </c>
      <c r="DU1672" s="3">
        <f t="shared" si="1222"/>
        <v>0</v>
      </c>
      <c r="DV1672" s="3">
        <f t="shared" si="1222"/>
        <v>0</v>
      </c>
      <c r="DW1672" s="3">
        <f t="shared" si="1222"/>
        <v>0</v>
      </c>
      <c r="DX1672" s="3">
        <f t="shared" si="1222"/>
        <v>0</v>
      </c>
      <c r="DY1672" s="3">
        <f t="shared" si="1222"/>
        <v>0</v>
      </c>
      <c r="DZ1672" s="3">
        <f t="shared" si="1222"/>
        <v>0</v>
      </c>
      <c r="EA1672" s="3">
        <f t="shared" si="1222"/>
        <v>0</v>
      </c>
      <c r="EB1672" s="3">
        <f t="shared" si="1222"/>
        <v>0</v>
      </c>
      <c r="EC1672" s="3">
        <f t="shared" si="1222"/>
        <v>0</v>
      </c>
      <c r="ED1672" s="3">
        <f t="shared" si="1222"/>
        <v>0</v>
      </c>
      <c r="EE1672" s="3">
        <f t="shared" si="1222"/>
        <v>0</v>
      </c>
      <c r="EF1672" s="3">
        <f t="shared" si="1222"/>
        <v>0</v>
      </c>
      <c r="EG1672" s="3">
        <f t="shared" si="1222"/>
        <v>0</v>
      </c>
      <c r="EH1672" s="3">
        <f t="shared" si="1222"/>
        <v>0</v>
      </c>
      <c r="EI1672" s="3">
        <f t="shared" si="1222"/>
        <v>0</v>
      </c>
      <c r="EJ1672" s="3">
        <f t="shared" si="1222"/>
        <v>0</v>
      </c>
      <c r="EK1672" s="3">
        <f t="shared" si="1222"/>
        <v>0</v>
      </c>
      <c r="EL1672" s="3">
        <f t="shared" si="1222"/>
        <v>0</v>
      </c>
      <c r="EM1672" s="3">
        <f t="shared" ref="EM1672:FR1672" si="1223">EM1686</f>
        <v>0</v>
      </c>
      <c r="EN1672" s="3">
        <f t="shared" si="1223"/>
        <v>0</v>
      </c>
      <c r="EO1672" s="3">
        <f t="shared" si="1223"/>
        <v>0</v>
      </c>
      <c r="EP1672" s="3">
        <f t="shared" si="1223"/>
        <v>0</v>
      </c>
      <c r="EQ1672" s="3">
        <f t="shared" si="1223"/>
        <v>0</v>
      </c>
      <c r="ER1672" s="3">
        <f t="shared" si="1223"/>
        <v>0</v>
      </c>
      <c r="ES1672" s="3">
        <f t="shared" si="1223"/>
        <v>0</v>
      </c>
      <c r="ET1672" s="3">
        <f t="shared" si="1223"/>
        <v>0</v>
      </c>
      <c r="EU1672" s="3">
        <f t="shared" si="1223"/>
        <v>0</v>
      </c>
      <c r="EV1672" s="3">
        <f t="shared" si="1223"/>
        <v>0</v>
      </c>
      <c r="EW1672" s="3">
        <f t="shared" si="1223"/>
        <v>0</v>
      </c>
      <c r="EX1672" s="3">
        <f t="shared" si="1223"/>
        <v>0</v>
      </c>
      <c r="EY1672" s="3">
        <f t="shared" si="1223"/>
        <v>0</v>
      </c>
      <c r="EZ1672" s="3">
        <f t="shared" si="1223"/>
        <v>0</v>
      </c>
      <c r="FA1672" s="3">
        <f t="shared" si="1223"/>
        <v>0</v>
      </c>
      <c r="FB1672" s="3">
        <f t="shared" si="1223"/>
        <v>0</v>
      </c>
      <c r="FC1672" s="3">
        <f t="shared" si="1223"/>
        <v>0</v>
      </c>
      <c r="FD1672" s="3">
        <f t="shared" si="1223"/>
        <v>0</v>
      </c>
      <c r="FE1672" s="3">
        <f t="shared" si="1223"/>
        <v>0</v>
      </c>
      <c r="FF1672" s="3">
        <f t="shared" si="1223"/>
        <v>0</v>
      </c>
      <c r="FG1672" s="3">
        <f t="shared" si="1223"/>
        <v>0</v>
      </c>
      <c r="FH1672" s="3">
        <f t="shared" si="1223"/>
        <v>0</v>
      </c>
      <c r="FI1672" s="3">
        <f t="shared" si="1223"/>
        <v>0</v>
      </c>
      <c r="FJ1672" s="3">
        <f t="shared" si="1223"/>
        <v>0</v>
      </c>
      <c r="FK1672" s="3">
        <f t="shared" si="1223"/>
        <v>0</v>
      </c>
      <c r="FL1672" s="3">
        <f t="shared" si="1223"/>
        <v>0</v>
      </c>
      <c r="FM1672" s="3">
        <f t="shared" si="1223"/>
        <v>0</v>
      </c>
      <c r="FN1672" s="3">
        <f t="shared" si="1223"/>
        <v>0</v>
      </c>
      <c r="FO1672" s="3">
        <f t="shared" si="1223"/>
        <v>0</v>
      </c>
      <c r="FP1672" s="3">
        <f t="shared" si="1223"/>
        <v>0</v>
      </c>
      <c r="FQ1672" s="3">
        <f t="shared" si="1223"/>
        <v>0</v>
      </c>
      <c r="FR1672" s="3">
        <f t="shared" si="1223"/>
        <v>0</v>
      </c>
      <c r="FS1672" s="3">
        <f t="shared" ref="FS1672:GX1672" si="1224">FS1686</f>
        <v>0</v>
      </c>
      <c r="FT1672" s="3">
        <f t="shared" si="1224"/>
        <v>0</v>
      </c>
      <c r="FU1672" s="3">
        <f t="shared" si="1224"/>
        <v>0</v>
      </c>
      <c r="FV1672" s="3">
        <f t="shared" si="1224"/>
        <v>0</v>
      </c>
      <c r="FW1672" s="3">
        <f t="shared" si="1224"/>
        <v>0</v>
      </c>
      <c r="FX1672" s="3">
        <f t="shared" si="1224"/>
        <v>0</v>
      </c>
      <c r="FY1672" s="3">
        <f t="shared" si="1224"/>
        <v>0</v>
      </c>
      <c r="FZ1672" s="3">
        <f t="shared" si="1224"/>
        <v>0</v>
      </c>
      <c r="GA1672" s="3">
        <f t="shared" si="1224"/>
        <v>0</v>
      </c>
      <c r="GB1672" s="3">
        <f t="shared" si="1224"/>
        <v>0</v>
      </c>
      <c r="GC1672" s="3">
        <f t="shared" si="1224"/>
        <v>0</v>
      </c>
      <c r="GD1672" s="3">
        <f t="shared" si="1224"/>
        <v>0</v>
      </c>
      <c r="GE1672" s="3">
        <f t="shared" si="1224"/>
        <v>0</v>
      </c>
      <c r="GF1672" s="3">
        <f t="shared" si="1224"/>
        <v>0</v>
      </c>
      <c r="GG1672" s="3">
        <f t="shared" si="1224"/>
        <v>0</v>
      </c>
      <c r="GH1672" s="3">
        <f t="shared" si="1224"/>
        <v>0</v>
      </c>
      <c r="GI1672" s="3">
        <f t="shared" si="1224"/>
        <v>0</v>
      </c>
      <c r="GJ1672" s="3">
        <f t="shared" si="1224"/>
        <v>0</v>
      </c>
      <c r="GK1672" s="3">
        <f t="shared" si="1224"/>
        <v>0</v>
      </c>
      <c r="GL1672" s="3">
        <f t="shared" si="1224"/>
        <v>0</v>
      </c>
      <c r="GM1672" s="3">
        <f t="shared" si="1224"/>
        <v>0</v>
      </c>
      <c r="GN1672" s="3">
        <f t="shared" si="1224"/>
        <v>0</v>
      </c>
      <c r="GO1672" s="3">
        <f t="shared" si="1224"/>
        <v>0</v>
      </c>
      <c r="GP1672" s="3">
        <f t="shared" si="1224"/>
        <v>0</v>
      </c>
      <c r="GQ1672" s="3">
        <f t="shared" si="1224"/>
        <v>0</v>
      </c>
      <c r="GR1672" s="3">
        <f t="shared" si="1224"/>
        <v>0</v>
      </c>
      <c r="GS1672" s="3">
        <f t="shared" si="1224"/>
        <v>0</v>
      </c>
      <c r="GT1672" s="3">
        <f t="shared" si="1224"/>
        <v>0</v>
      </c>
      <c r="GU1672" s="3">
        <f t="shared" si="1224"/>
        <v>0</v>
      </c>
      <c r="GV1672" s="3">
        <f t="shared" si="1224"/>
        <v>0</v>
      </c>
      <c r="GW1672" s="3">
        <f t="shared" si="1224"/>
        <v>0</v>
      </c>
      <c r="GX1672" s="3">
        <f t="shared" si="1224"/>
        <v>0</v>
      </c>
    </row>
    <row r="1674" spans="1:245">
      <c r="A1674">
        <v>17</v>
      </c>
      <c r="B1674">
        <v>0</v>
      </c>
      <c r="C1674">
        <f>ROW(SmtRes!A1734)</f>
        <v>1734</v>
      </c>
      <c r="D1674">
        <f>ROW(EtalonRes!A1716)</f>
        <v>1716</v>
      </c>
      <c r="E1674" t="s">
        <v>16</v>
      </c>
      <c r="F1674" t="s">
        <v>17</v>
      </c>
      <c r="G1674" t="s">
        <v>18</v>
      </c>
      <c r="H1674" t="s">
        <v>19</v>
      </c>
      <c r="I1674">
        <f>ROUND(36.7/100,9)</f>
        <v>0.36699999999999999</v>
      </c>
      <c r="J1674">
        <v>0</v>
      </c>
      <c r="O1674">
        <f t="shared" ref="O1674:O1684" si="1225">ROUND(CP1674,2)</f>
        <v>728.55</v>
      </c>
      <c r="P1674">
        <f t="shared" ref="P1674:P1684" si="1226">ROUND(CQ1674*I1674,2)</f>
        <v>0</v>
      </c>
      <c r="Q1674">
        <f t="shared" ref="Q1674:Q1684" si="1227">ROUND(CR1674*I1674,2)</f>
        <v>0</v>
      </c>
      <c r="R1674">
        <f t="shared" ref="R1674:R1684" si="1228">ROUND(CS1674*I1674,2)</f>
        <v>0</v>
      </c>
      <c r="S1674">
        <f t="shared" ref="S1674:S1684" si="1229">ROUND(CT1674*I1674,2)</f>
        <v>728.55</v>
      </c>
      <c r="T1674">
        <f t="shared" ref="T1674:T1684" si="1230">ROUND(CU1674*I1674,2)</f>
        <v>0</v>
      </c>
      <c r="U1674">
        <f t="shared" ref="U1674:U1684" si="1231">CV1674*I1674</f>
        <v>2.8148900000000001</v>
      </c>
      <c r="V1674">
        <f t="shared" ref="V1674:V1684" si="1232">CW1674*I1674</f>
        <v>0</v>
      </c>
      <c r="W1674">
        <f t="shared" ref="W1674:W1684" si="1233">ROUND(CX1674*I1674,2)</f>
        <v>0</v>
      </c>
      <c r="X1674">
        <f t="shared" ref="X1674:X1684" si="1234">ROUND(CY1674,2)</f>
        <v>495.41</v>
      </c>
      <c r="Y1674">
        <f t="shared" ref="Y1674:Y1684" si="1235">ROUND(CZ1674,2)</f>
        <v>393.42</v>
      </c>
      <c r="AA1674">
        <v>35806607</v>
      </c>
      <c r="AB1674">
        <f t="shared" ref="AB1674:AB1684" si="1236">ROUND((AC1674+AD1674+AF1674),2)</f>
        <v>59.83</v>
      </c>
      <c r="AC1674">
        <f t="shared" ref="AC1674:AC1684" si="1237">ROUND((ES1674),2)</f>
        <v>0</v>
      </c>
      <c r="AD1674">
        <f t="shared" ref="AD1674:AD1684" si="1238">ROUND((((ET1674)-(EU1674))+AE1674),2)</f>
        <v>0</v>
      </c>
      <c r="AE1674">
        <f t="shared" ref="AE1674:AE1684" si="1239">ROUND((EU1674),2)</f>
        <v>0</v>
      </c>
      <c r="AF1674">
        <f t="shared" ref="AF1674:AF1684" si="1240">ROUND((EV1674),2)</f>
        <v>59.83</v>
      </c>
      <c r="AG1674">
        <f t="shared" ref="AG1674:AG1684" si="1241">ROUND((AP1674),2)</f>
        <v>0</v>
      </c>
      <c r="AH1674">
        <f t="shared" ref="AH1674:AH1684" si="1242">(EW1674)</f>
        <v>7.67</v>
      </c>
      <c r="AI1674">
        <f t="shared" ref="AI1674:AI1684" si="1243">(EX1674)</f>
        <v>0</v>
      </c>
      <c r="AJ1674">
        <f t="shared" ref="AJ1674:AJ1684" si="1244">(AS1674)</f>
        <v>0</v>
      </c>
      <c r="AK1674">
        <v>59.83</v>
      </c>
      <c r="AL1674">
        <v>0</v>
      </c>
      <c r="AM1674">
        <v>0</v>
      </c>
      <c r="AN1674">
        <v>0</v>
      </c>
      <c r="AO1674">
        <v>59.83</v>
      </c>
      <c r="AP1674">
        <v>0</v>
      </c>
      <c r="AQ1674">
        <v>7.67</v>
      </c>
      <c r="AR1674">
        <v>0</v>
      </c>
      <c r="AS1674">
        <v>0</v>
      </c>
      <c r="AT1674">
        <v>68</v>
      </c>
      <c r="AU1674">
        <v>54</v>
      </c>
      <c r="AV1674">
        <v>1</v>
      </c>
      <c r="AW1674">
        <v>1</v>
      </c>
      <c r="AZ1674">
        <v>1</v>
      </c>
      <c r="BA1674">
        <v>33.18</v>
      </c>
      <c r="BB1674">
        <v>1</v>
      </c>
      <c r="BC1674">
        <v>1</v>
      </c>
      <c r="BD1674" t="s">
        <v>3</v>
      </c>
      <c r="BE1674" t="s">
        <v>3</v>
      </c>
      <c r="BF1674" t="s">
        <v>3</v>
      </c>
      <c r="BG1674" t="s">
        <v>3</v>
      </c>
      <c r="BH1674">
        <v>0</v>
      </c>
      <c r="BI1674">
        <v>1</v>
      </c>
      <c r="BJ1674" t="s">
        <v>20</v>
      </c>
      <c r="BM1674">
        <v>57001</v>
      </c>
      <c r="BN1674">
        <v>0</v>
      </c>
      <c r="BO1674" t="s">
        <v>17</v>
      </c>
      <c r="BP1674">
        <v>1</v>
      </c>
      <c r="BQ1674">
        <v>6</v>
      </c>
      <c r="BR1674">
        <v>0</v>
      </c>
      <c r="BS1674">
        <v>33.18</v>
      </c>
      <c r="BT1674">
        <v>1</v>
      </c>
      <c r="BU1674">
        <v>1</v>
      </c>
      <c r="BV1674">
        <v>1</v>
      </c>
      <c r="BW1674">
        <v>1</v>
      </c>
      <c r="BX1674">
        <v>1</v>
      </c>
      <c r="BY1674" t="s">
        <v>3</v>
      </c>
      <c r="BZ1674">
        <v>80</v>
      </c>
      <c r="CA1674">
        <v>68</v>
      </c>
      <c r="CE1674">
        <v>0</v>
      </c>
      <c r="CF1674">
        <v>0</v>
      </c>
      <c r="CG1674">
        <v>0</v>
      </c>
      <c r="CM1674">
        <v>0</v>
      </c>
      <c r="CN1674" t="s">
        <v>3</v>
      </c>
      <c r="CO1674">
        <v>0</v>
      </c>
      <c r="CP1674">
        <f t="shared" ref="CP1674:CP1684" si="1245">(P1674+Q1674+S1674)</f>
        <v>728.55</v>
      </c>
      <c r="CQ1674">
        <f t="shared" ref="CQ1674:CQ1684" si="1246">AC1674*BC1674</f>
        <v>0</v>
      </c>
      <c r="CR1674">
        <f t="shared" ref="CR1674:CR1684" si="1247">AD1674*BB1674</f>
        <v>0</v>
      </c>
      <c r="CS1674">
        <f t="shared" ref="CS1674:CS1684" si="1248">AE1674*BS1674</f>
        <v>0</v>
      </c>
      <c r="CT1674">
        <f t="shared" ref="CT1674:CT1684" si="1249">AF1674*BA1674</f>
        <v>1985.1594</v>
      </c>
      <c r="CU1674">
        <f t="shared" ref="CU1674:CU1684" si="1250">AG1674</f>
        <v>0</v>
      </c>
      <c r="CV1674">
        <f t="shared" ref="CV1674:CV1684" si="1251">AH1674</f>
        <v>7.67</v>
      </c>
      <c r="CW1674">
        <f t="shared" ref="CW1674:CW1684" si="1252">AI1674</f>
        <v>0</v>
      </c>
      <c r="CX1674">
        <f t="shared" ref="CX1674:CX1684" si="1253">AJ1674</f>
        <v>0</v>
      </c>
      <c r="CY1674">
        <f t="shared" ref="CY1674:CY1684" si="1254">(((S1674+R1674)*AT1674)/100)</f>
        <v>495.41399999999993</v>
      </c>
      <c r="CZ1674">
        <f t="shared" ref="CZ1674:CZ1684" si="1255">(((S1674+R1674)*AU1674)/100)</f>
        <v>393.41699999999997</v>
      </c>
      <c r="DC1674" t="s">
        <v>3</v>
      </c>
      <c r="DD1674" t="s">
        <v>3</v>
      </c>
      <c r="DE1674" t="s">
        <v>3</v>
      </c>
      <c r="DF1674" t="s">
        <v>3</v>
      </c>
      <c r="DG1674" t="s">
        <v>3</v>
      </c>
      <c r="DH1674" t="s">
        <v>3</v>
      </c>
      <c r="DI1674" t="s">
        <v>3</v>
      </c>
      <c r="DJ1674" t="s">
        <v>3</v>
      </c>
      <c r="DK1674" t="s">
        <v>3</v>
      </c>
      <c r="DL1674" t="s">
        <v>3</v>
      </c>
      <c r="DM1674" t="s">
        <v>3</v>
      </c>
      <c r="DN1674">
        <v>0</v>
      </c>
      <c r="DO1674">
        <v>0</v>
      </c>
      <c r="DP1674">
        <v>1</v>
      </c>
      <c r="DQ1674">
        <v>1</v>
      </c>
      <c r="DU1674">
        <v>1013</v>
      </c>
      <c r="DV1674" t="s">
        <v>19</v>
      </c>
      <c r="DW1674" t="s">
        <v>19</v>
      </c>
      <c r="DX1674">
        <v>1</v>
      </c>
      <c r="DZ1674" t="s">
        <v>3</v>
      </c>
      <c r="EA1674" t="s">
        <v>3</v>
      </c>
      <c r="EB1674" t="s">
        <v>3</v>
      </c>
      <c r="EC1674" t="s">
        <v>3</v>
      </c>
      <c r="EE1674">
        <v>29085590</v>
      </c>
      <c r="EF1674">
        <v>6</v>
      </c>
      <c r="EG1674" t="s">
        <v>21</v>
      </c>
      <c r="EH1674">
        <v>0</v>
      </c>
      <c r="EI1674" t="s">
        <v>3</v>
      </c>
      <c r="EJ1674">
        <v>1</v>
      </c>
      <c r="EK1674">
        <v>57001</v>
      </c>
      <c r="EL1674" t="s">
        <v>22</v>
      </c>
      <c r="EM1674" t="s">
        <v>23</v>
      </c>
      <c r="EO1674" t="s">
        <v>3</v>
      </c>
      <c r="EQ1674">
        <v>0</v>
      </c>
      <c r="ER1674">
        <v>59.83</v>
      </c>
      <c r="ES1674">
        <v>0</v>
      </c>
      <c r="ET1674">
        <v>0</v>
      </c>
      <c r="EU1674">
        <v>0</v>
      </c>
      <c r="EV1674">
        <v>59.83</v>
      </c>
      <c r="EW1674">
        <v>7.67</v>
      </c>
      <c r="EX1674">
        <v>0</v>
      </c>
      <c r="EY1674">
        <v>0</v>
      </c>
      <c r="FQ1674">
        <v>0</v>
      </c>
      <c r="FR1674">
        <f t="shared" ref="FR1674:FR1684" si="1256">ROUND(IF(AND(BH1674=3,BI1674=3),P1674,0),2)</f>
        <v>0</v>
      </c>
      <c r="FS1674">
        <v>0</v>
      </c>
      <c r="FV1674" t="s">
        <v>24</v>
      </c>
      <c r="FW1674" t="s">
        <v>25</v>
      </c>
      <c r="FX1674">
        <v>80</v>
      </c>
      <c r="FY1674">
        <v>68</v>
      </c>
      <c r="GA1674" t="s">
        <v>3</v>
      </c>
      <c r="GD1674">
        <v>1</v>
      </c>
      <c r="GF1674">
        <v>1095792533</v>
      </c>
      <c r="GG1674">
        <v>2</v>
      </c>
      <c r="GH1674">
        <v>1</v>
      </c>
      <c r="GI1674">
        <v>2</v>
      </c>
      <c r="GJ1674">
        <v>0</v>
      </c>
      <c r="GK1674">
        <v>0</v>
      </c>
      <c r="GL1674">
        <f t="shared" ref="GL1674:GL1684" si="1257">ROUND(IF(AND(BH1674=3,BI1674=3,FS1674&lt;&gt;0),P1674,0),2)</f>
        <v>0</v>
      </c>
      <c r="GM1674">
        <f t="shared" ref="GM1674:GM1684" si="1258">ROUND(O1674+X1674+Y1674,2)+GX1674</f>
        <v>1617.38</v>
      </c>
      <c r="GN1674">
        <f t="shared" ref="GN1674:GN1684" si="1259">IF(OR(BI1674=0,BI1674=1),ROUND(O1674+X1674+Y1674,2),0)</f>
        <v>1617.38</v>
      </c>
      <c r="GO1674">
        <f t="shared" ref="GO1674:GO1684" si="1260">IF(BI1674=2,ROUND(O1674+X1674+Y1674,2),0)</f>
        <v>0</v>
      </c>
      <c r="GP1674">
        <f t="shared" ref="GP1674:GP1684" si="1261">IF(BI1674=4,ROUND(O1674+X1674+Y1674,2)+GX1674,0)</f>
        <v>0</v>
      </c>
      <c r="GR1674">
        <v>0</v>
      </c>
      <c r="GS1674">
        <v>3</v>
      </c>
      <c r="GT1674">
        <v>0</v>
      </c>
      <c r="GU1674" t="s">
        <v>3</v>
      </c>
      <c r="GV1674">
        <f t="shared" ref="GV1674:GV1684" si="1262">ROUND((GT1674),2)</f>
        <v>0</v>
      </c>
      <c r="GW1674">
        <v>1</v>
      </c>
      <c r="GX1674">
        <f t="shared" ref="GX1674:GX1684" si="1263">ROUND(HC1674*I1674,2)</f>
        <v>0</v>
      </c>
      <c r="HA1674">
        <v>0</v>
      </c>
      <c r="HB1674">
        <v>0</v>
      </c>
      <c r="HC1674">
        <f t="shared" ref="HC1674:HC1684" si="1264">GV1674*GW1674</f>
        <v>0</v>
      </c>
      <c r="HE1674" t="s">
        <v>3</v>
      </c>
      <c r="HF1674" t="s">
        <v>3</v>
      </c>
      <c r="IK1674">
        <v>0</v>
      </c>
    </row>
    <row r="1675" spans="1:245">
      <c r="A1675">
        <v>18</v>
      </c>
      <c r="B1675">
        <v>0</v>
      </c>
      <c r="C1675">
        <v>1734</v>
      </c>
      <c r="E1675" t="s">
        <v>26</v>
      </c>
      <c r="F1675" t="s">
        <v>27</v>
      </c>
      <c r="G1675" t="s">
        <v>28</v>
      </c>
      <c r="H1675" t="s">
        <v>29</v>
      </c>
      <c r="I1675">
        <f>I1674*J1675</f>
        <v>0.25690000000000002</v>
      </c>
      <c r="J1675">
        <v>0.70000000000000007</v>
      </c>
      <c r="O1675">
        <f t="shared" si="1225"/>
        <v>0</v>
      </c>
      <c r="P1675">
        <f t="shared" si="1226"/>
        <v>0</v>
      </c>
      <c r="Q1675">
        <f t="shared" si="1227"/>
        <v>0</v>
      </c>
      <c r="R1675">
        <f t="shared" si="1228"/>
        <v>0</v>
      </c>
      <c r="S1675">
        <f t="shared" si="1229"/>
        <v>0</v>
      </c>
      <c r="T1675">
        <f t="shared" si="1230"/>
        <v>0</v>
      </c>
      <c r="U1675">
        <f t="shared" si="1231"/>
        <v>0</v>
      </c>
      <c r="V1675">
        <f t="shared" si="1232"/>
        <v>0</v>
      </c>
      <c r="W1675">
        <f t="shared" si="1233"/>
        <v>0</v>
      </c>
      <c r="X1675">
        <f t="shared" si="1234"/>
        <v>0</v>
      </c>
      <c r="Y1675">
        <f t="shared" si="1235"/>
        <v>0</v>
      </c>
      <c r="AA1675">
        <v>35806607</v>
      </c>
      <c r="AB1675">
        <f t="shared" si="1236"/>
        <v>0</v>
      </c>
      <c r="AC1675">
        <f t="shared" si="1237"/>
        <v>0</v>
      </c>
      <c r="AD1675">
        <f t="shared" si="1238"/>
        <v>0</v>
      </c>
      <c r="AE1675">
        <f t="shared" si="1239"/>
        <v>0</v>
      </c>
      <c r="AF1675">
        <f t="shared" si="1240"/>
        <v>0</v>
      </c>
      <c r="AG1675">
        <f t="shared" si="1241"/>
        <v>0</v>
      </c>
      <c r="AH1675">
        <f t="shared" si="1242"/>
        <v>0</v>
      </c>
      <c r="AI1675">
        <f t="shared" si="1243"/>
        <v>0</v>
      </c>
      <c r="AJ1675">
        <f t="shared" si="1244"/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1</v>
      </c>
      <c r="AW1675">
        <v>1</v>
      </c>
      <c r="AZ1675">
        <v>1</v>
      </c>
      <c r="BA1675">
        <v>1</v>
      </c>
      <c r="BB1675">
        <v>1</v>
      </c>
      <c r="BC1675">
        <v>1</v>
      </c>
      <c r="BD1675" t="s">
        <v>3</v>
      </c>
      <c r="BE1675" t="s">
        <v>3</v>
      </c>
      <c r="BF1675" t="s">
        <v>3</v>
      </c>
      <c r="BG1675" t="s">
        <v>3</v>
      </c>
      <c r="BH1675">
        <v>3</v>
      </c>
      <c r="BI1675">
        <v>2</v>
      </c>
      <c r="BJ1675" t="s">
        <v>30</v>
      </c>
      <c r="BM1675">
        <v>500002</v>
      </c>
      <c r="BN1675">
        <v>0</v>
      </c>
      <c r="BO1675" t="s">
        <v>3</v>
      </c>
      <c r="BP1675">
        <v>0</v>
      </c>
      <c r="BQ1675">
        <v>12</v>
      </c>
      <c r="BR1675">
        <v>0</v>
      </c>
      <c r="BS1675">
        <v>1</v>
      </c>
      <c r="BT1675">
        <v>1</v>
      </c>
      <c r="BU1675">
        <v>1</v>
      </c>
      <c r="BV1675">
        <v>1</v>
      </c>
      <c r="BW1675">
        <v>1</v>
      </c>
      <c r="BX1675">
        <v>1</v>
      </c>
      <c r="BY1675" t="s">
        <v>3</v>
      </c>
      <c r="BZ1675">
        <v>0</v>
      </c>
      <c r="CA1675">
        <v>0</v>
      </c>
      <c r="CE1675">
        <v>0</v>
      </c>
      <c r="CF1675">
        <v>0</v>
      </c>
      <c r="CG1675">
        <v>0</v>
      </c>
      <c r="CM1675">
        <v>0</v>
      </c>
      <c r="CN1675" t="s">
        <v>3</v>
      </c>
      <c r="CO1675">
        <v>0</v>
      </c>
      <c r="CP1675">
        <f t="shared" si="1245"/>
        <v>0</v>
      </c>
      <c r="CQ1675">
        <f t="shared" si="1246"/>
        <v>0</v>
      </c>
      <c r="CR1675">
        <f t="shared" si="1247"/>
        <v>0</v>
      </c>
      <c r="CS1675">
        <f t="shared" si="1248"/>
        <v>0</v>
      </c>
      <c r="CT1675">
        <f t="shared" si="1249"/>
        <v>0</v>
      </c>
      <c r="CU1675">
        <f t="shared" si="1250"/>
        <v>0</v>
      </c>
      <c r="CV1675">
        <f t="shared" si="1251"/>
        <v>0</v>
      </c>
      <c r="CW1675">
        <f t="shared" si="1252"/>
        <v>0</v>
      </c>
      <c r="CX1675">
        <f t="shared" si="1253"/>
        <v>0</v>
      </c>
      <c r="CY1675">
        <f t="shared" si="1254"/>
        <v>0</v>
      </c>
      <c r="CZ1675">
        <f t="shared" si="1255"/>
        <v>0</v>
      </c>
      <c r="DC1675" t="s">
        <v>3</v>
      </c>
      <c r="DD1675" t="s">
        <v>3</v>
      </c>
      <c r="DE1675" t="s">
        <v>3</v>
      </c>
      <c r="DF1675" t="s">
        <v>3</v>
      </c>
      <c r="DG1675" t="s">
        <v>3</v>
      </c>
      <c r="DH1675" t="s">
        <v>3</v>
      </c>
      <c r="DI1675" t="s">
        <v>3</v>
      </c>
      <c r="DJ1675" t="s">
        <v>3</v>
      </c>
      <c r="DK1675" t="s">
        <v>3</v>
      </c>
      <c r="DL1675" t="s">
        <v>3</v>
      </c>
      <c r="DM1675" t="s">
        <v>3</v>
      </c>
      <c r="DN1675">
        <v>0</v>
      </c>
      <c r="DO1675">
        <v>0</v>
      </c>
      <c r="DP1675">
        <v>1</v>
      </c>
      <c r="DQ1675">
        <v>1</v>
      </c>
      <c r="DU1675">
        <v>1009</v>
      </c>
      <c r="DV1675" t="s">
        <v>29</v>
      </c>
      <c r="DW1675" t="s">
        <v>29</v>
      </c>
      <c r="DX1675">
        <v>1000</v>
      </c>
      <c r="DZ1675" t="s">
        <v>3</v>
      </c>
      <c r="EA1675" t="s">
        <v>3</v>
      </c>
      <c r="EB1675" t="s">
        <v>3</v>
      </c>
      <c r="EC1675" t="s">
        <v>3</v>
      </c>
      <c r="EE1675">
        <v>29085444</v>
      </c>
      <c r="EF1675">
        <v>12</v>
      </c>
      <c r="EG1675" t="s">
        <v>31</v>
      </c>
      <c r="EH1675">
        <v>0</v>
      </c>
      <c r="EI1675" t="s">
        <v>3</v>
      </c>
      <c r="EJ1675">
        <v>2</v>
      </c>
      <c r="EK1675">
        <v>500002</v>
      </c>
      <c r="EL1675" t="s">
        <v>32</v>
      </c>
      <c r="EM1675" t="s">
        <v>33</v>
      </c>
      <c r="EO1675" t="s">
        <v>3</v>
      </c>
      <c r="EQ1675">
        <v>0</v>
      </c>
      <c r="ER1675">
        <v>0</v>
      </c>
      <c r="ES1675">
        <v>0</v>
      </c>
      <c r="ET1675">
        <v>0</v>
      </c>
      <c r="EU1675">
        <v>0</v>
      </c>
      <c r="EV1675">
        <v>0</v>
      </c>
      <c r="EW1675">
        <v>0</v>
      </c>
      <c r="EX1675">
        <v>0</v>
      </c>
      <c r="FQ1675">
        <v>0</v>
      </c>
      <c r="FR1675">
        <f t="shared" si="1256"/>
        <v>0</v>
      </c>
      <c r="FS1675">
        <v>0</v>
      </c>
      <c r="FX1675">
        <v>0</v>
      </c>
      <c r="FY1675">
        <v>0</v>
      </c>
      <c r="GA1675" t="s">
        <v>3</v>
      </c>
      <c r="GD1675">
        <v>1</v>
      </c>
      <c r="GF1675">
        <v>-304821490</v>
      </c>
      <c r="GG1675">
        <v>2</v>
      </c>
      <c r="GH1675">
        <v>1</v>
      </c>
      <c r="GI1675">
        <v>-2</v>
      </c>
      <c r="GJ1675">
        <v>0</v>
      </c>
      <c r="GK1675">
        <v>0</v>
      </c>
      <c r="GL1675">
        <f t="shared" si="1257"/>
        <v>0</v>
      </c>
      <c r="GM1675">
        <f t="shared" si="1258"/>
        <v>0</v>
      </c>
      <c r="GN1675">
        <f t="shared" si="1259"/>
        <v>0</v>
      </c>
      <c r="GO1675">
        <f t="shared" si="1260"/>
        <v>0</v>
      </c>
      <c r="GP1675">
        <f t="shared" si="1261"/>
        <v>0</v>
      </c>
      <c r="GR1675">
        <v>0</v>
      </c>
      <c r="GS1675">
        <v>3</v>
      </c>
      <c r="GT1675">
        <v>0</v>
      </c>
      <c r="GU1675" t="s">
        <v>3</v>
      </c>
      <c r="GV1675">
        <f t="shared" si="1262"/>
        <v>0</v>
      </c>
      <c r="GW1675">
        <v>1</v>
      </c>
      <c r="GX1675">
        <f t="shared" si="1263"/>
        <v>0</v>
      </c>
      <c r="HA1675">
        <v>0</v>
      </c>
      <c r="HB1675">
        <v>0</v>
      </c>
      <c r="HC1675">
        <f t="shared" si="1264"/>
        <v>0</v>
      </c>
      <c r="HE1675" t="s">
        <v>3</v>
      </c>
      <c r="HF1675" t="s">
        <v>3</v>
      </c>
      <c r="IK1675">
        <v>0</v>
      </c>
    </row>
    <row r="1676" spans="1:245">
      <c r="A1676">
        <v>17</v>
      </c>
      <c r="B1676">
        <v>0</v>
      </c>
      <c r="C1676">
        <f>ROW(SmtRes!A1738)</f>
        <v>1738</v>
      </c>
      <c r="D1676">
        <f>ROW(EtalonRes!A1720)</f>
        <v>1720</v>
      </c>
      <c r="E1676" t="s">
        <v>34</v>
      </c>
      <c r="F1676" t="s">
        <v>40</v>
      </c>
      <c r="G1676" t="s">
        <v>41</v>
      </c>
      <c r="H1676" t="s">
        <v>37</v>
      </c>
      <c r="I1676">
        <f>ROUND(36.7/100,9)</f>
        <v>0.36699999999999999</v>
      </c>
      <c r="J1676">
        <v>0</v>
      </c>
      <c r="O1676">
        <f t="shared" si="1225"/>
        <v>1104.07</v>
      </c>
      <c r="P1676">
        <f t="shared" si="1226"/>
        <v>0</v>
      </c>
      <c r="Q1676">
        <f t="shared" si="1227"/>
        <v>22.26</v>
      </c>
      <c r="R1676">
        <f t="shared" si="1228"/>
        <v>21.43</v>
      </c>
      <c r="S1676">
        <f t="shared" si="1229"/>
        <v>1081.81</v>
      </c>
      <c r="T1676">
        <f t="shared" si="1230"/>
        <v>0</v>
      </c>
      <c r="U1676">
        <f t="shared" si="1231"/>
        <v>4.1801300000000001</v>
      </c>
      <c r="V1676">
        <f t="shared" si="1232"/>
        <v>4.7710000000000002E-2</v>
      </c>
      <c r="W1676">
        <f t="shared" si="1233"/>
        <v>0</v>
      </c>
      <c r="X1676">
        <f t="shared" si="1234"/>
        <v>750.2</v>
      </c>
      <c r="Y1676">
        <f t="shared" si="1235"/>
        <v>595.75</v>
      </c>
      <c r="AA1676">
        <v>35806607</v>
      </c>
      <c r="AB1676">
        <f t="shared" si="1236"/>
        <v>92.9</v>
      </c>
      <c r="AC1676">
        <f t="shared" si="1237"/>
        <v>0</v>
      </c>
      <c r="AD1676">
        <f t="shared" si="1238"/>
        <v>4.0599999999999996</v>
      </c>
      <c r="AE1676">
        <f t="shared" si="1239"/>
        <v>1.76</v>
      </c>
      <c r="AF1676">
        <f t="shared" si="1240"/>
        <v>88.84</v>
      </c>
      <c r="AG1676">
        <f t="shared" si="1241"/>
        <v>0</v>
      </c>
      <c r="AH1676">
        <f t="shared" si="1242"/>
        <v>11.39</v>
      </c>
      <c r="AI1676">
        <f t="shared" si="1243"/>
        <v>0.13</v>
      </c>
      <c r="AJ1676">
        <f t="shared" si="1244"/>
        <v>0</v>
      </c>
      <c r="AK1676">
        <v>92.9</v>
      </c>
      <c r="AL1676">
        <v>0</v>
      </c>
      <c r="AM1676">
        <v>4.0599999999999996</v>
      </c>
      <c r="AN1676">
        <v>1.76</v>
      </c>
      <c r="AO1676">
        <v>88.84</v>
      </c>
      <c r="AP1676">
        <v>0</v>
      </c>
      <c r="AQ1676">
        <v>11.39</v>
      </c>
      <c r="AR1676">
        <v>0.13</v>
      </c>
      <c r="AS1676">
        <v>0</v>
      </c>
      <c r="AT1676">
        <v>68</v>
      </c>
      <c r="AU1676">
        <v>54</v>
      </c>
      <c r="AV1676">
        <v>1</v>
      </c>
      <c r="AW1676">
        <v>1</v>
      </c>
      <c r="AZ1676">
        <v>1</v>
      </c>
      <c r="BA1676">
        <v>33.18</v>
      </c>
      <c r="BB1676">
        <v>14.94</v>
      </c>
      <c r="BC1676">
        <v>1</v>
      </c>
      <c r="BD1676" t="s">
        <v>3</v>
      </c>
      <c r="BE1676" t="s">
        <v>3</v>
      </c>
      <c r="BF1676" t="s">
        <v>3</v>
      </c>
      <c r="BG1676" t="s">
        <v>3</v>
      </c>
      <c r="BH1676">
        <v>0</v>
      </c>
      <c r="BI1676">
        <v>1</v>
      </c>
      <c r="BJ1676" t="s">
        <v>42</v>
      </c>
      <c r="BM1676">
        <v>57001</v>
      </c>
      <c r="BN1676">
        <v>0</v>
      </c>
      <c r="BO1676" t="s">
        <v>40</v>
      </c>
      <c r="BP1676">
        <v>1</v>
      </c>
      <c r="BQ1676">
        <v>6</v>
      </c>
      <c r="BR1676">
        <v>0</v>
      </c>
      <c r="BS1676">
        <v>33.18</v>
      </c>
      <c r="BT1676">
        <v>1</v>
      </c>
      <c r="BU1676">
        <v>1</v>
      </c>
      <c r="BV1676">
        <v>1</v>
      </c>
      <c r="BW1676">
        <v>1</v>
      </c>
      <c r="BX1676">
        <v>1</v>
      </c>
      <c r="BY1676" t="s">
        <v>3</v>
      </c>
      <c r="BZ1676">
        <v>80</v>
      </c>
      <c r="CA1676">
        <v>68</v>
      </c>
      <c r="CE1676">
        <v>0</v>
      </c>
      <c r="CF1676">
        <v>0</v>
      </c>
      <c r="CG1676">
        <v>0</v>
      </c>
      <c r="CM1676">
        <v>0</v>
      </c>
      <c r="CN1676" t="s">
        <v>3</v>
      </c>
      <c r="CO1676">
        <v>0</v>
      </c>
      <c r="CP1676">
        <f t="shared" si="1245"/>
        <v>1104.07</v>
      </c>
      <c r="CQ1676">
        <f t="shared" si="1246"/>
        <v>0</v>
      </c>
      <c r="CR1676">
        <f t="shared" si="1247"/>
        <v>60.656399999999991</v>
      </c>
      <c r="CS1676">
        <f t="shared" si="1248"/>
        <v>58.396799999999999</v>
      </c>
      <c r="CT1676">
        <f t="shared" si="1249"/>
        <v>2947.7112000000002</v>
      </c>
      <c r="CU1676">
        <f t="shared" si="1250"/>
        <v>0</v>
      </c>
      <c r="CV1676">
        <f t="shared" si="1251"/>
        <v>11.39</v>
      </c>
      <c r="CW1676">
        <f t="shared" si="1252"/>
        <v>0.13</v>
      </c>
      <c r="CX1676">
        <f t="shared" si="1253"/>
        <v>0</v>
      </c>
      <c r="CY1676">
        <f t="shared" si="1254"/>
        <v>750.20320000000004</v>
      </c>
      <c r="CZ1676">
        <f t="shared" si="1255"/>
        <v>595.74959999999999</v>
      </c>
      <c r="DC1676" t="s">
        <v>3</v>
      </c>
      <c r="DD1676" t="s">
        <v>3</v>
      </c>
      <c r="DE1676" t="s">
        <v>3</v>
      </c>
      <c r="DF1676" t="s">
        <v>3</v>
      </c>
      <c r="DG1676" t="s">
        <v>3</v>
      </c>
      <c r="DH1676" t="s">
        <v>3</v>
      </c>
      <c r="DI1676" t="s">
        <v>3</v>
      </c>
      <c r="DJ1676" t="s">
        <v>3</v>
      </c>
      <c r="DK1676" t="s">
        <v>3</v>
      </c>
      <c r="DL1676" t="s">
        <v>3</v>
      </c>
      <c r="DM1676" t="s">
        <v>3</v>
      </c>
      <c r="DN1676">
        <v>0</v>
      </c>
      <c r="DO1676">
        <v>0</v>
      </c>
      <c r="DP1676">
        <v>1</v>
      </c>
      <c r="DQ1676">
        <v>1</v>
      </c>
      <c r="DU1676">
        <v>1013</v>
      </c>
      <c r="DV1676" t="s">
        <v>37</v>
      </c>
      <c r="DW1676" t="s">
        <v>37</v>
      </c>
      <c r="DX1676">
        <v>1</v>
      </c>
      <c r="DZ1676" t="s">
        <v>3</v>
      </c>
      <c r="EA1676" t="s">
        <v>3</v>
      </c>
      <c r="EB1676" t="s">
        <v>3</v>
      </c>
      <c r="EC1676" t="s">
        <v>3</v>
      </c>
      <c r="EE1676">
        <v>29085590</v>
      </c>
      <c r="EF1676">
        <v>6</v>
      </c>
      <c r="EG1676" t="s">
        <v>21</v>
      </c>
      <c r="EH1676">
        <v>0</v>
      </c>
      <c r="EI1676" t="s">
        <v>3</v>
      </c>
      <c r="EJ1676">
        <v>1</v>
      </c>
      <c r="EK1676">
        <v>57001</v>
      </c>
      <c r="EL1676" t="s">
        <v>22</v>
      </c>
      <c r="EM1676" t="s">
        <v>23</v>
      </c>
      <c r="EO1676" t="s">
        <v>3</v>
      </c>
      <c r="EQ1676">
        <v>0</v>
      </c>
      <c r="ER1676">
        <v>92.9</v>
      </c>
      <c r="ES1676">
        <v>0</v>
      </c>
      <c r="ET1676">
        <v>4.0599999999999996</v>
      </c>
      <c r="EU1676">
        <v>1.76</v>
      </c>
      <c r="EV1676">
        <v>88.84</v>
      </c>
      <c r="EW1676">
        <v>11.39</v>
      </c>
      <c r="EX1676">
        <v>0.13</v>
      </c>
      <c r="EY1676">
        <v>0</v>
      </c>
      <c r="FQ1676">
        <v>0</v>
      </c>
      <c r="FR1676">
        <f t="shared" si="1256"/>
        <v>0</v>
      </c>
      <c r="FS1676">
        <v>0</v>
      </c>
      <c r="FV1676" t="s">
        <v>24</v>
      </c>
      <c r="FW1676" t="s">
        <v>25</v>
      </c>
      <c r="FX1676">
        <v>80</v>
      </c>
      <c r="FY1676">
        <v>68</v>
      </c>
      <c r="GA1676" t="s">
        <v>3</v>
      </c>
      <c r="GD1676">
        <v>1</v>
      </c>
      <c r="GF1676">
        <v>-1629810845</v>
      </c>
      <c r="GG1676">
        <v>2</v>
      </c>
      <c r="GH1676">
        <v>1</v>
      </c>
      <c r="GI1676">
        <v>2</v>
      </c>
      <c r="GJ1676">
        <v>0</v>
      </c>
      <c r="GK1676">
        <v>0</v>
      </c>
      <c r="GL1676">
        <f t="shared" si="1257"/>
        <v>0</v>
      </c>
      <c r="GM1676">
        <f t="shared" si="1258"/>
        <v>2450.02</v>
      </c>
      <c r="GN1676">
        <f t="shared" si="1259"/>
        <v>2450.02</v>
      </c>
      <c r="GO1676">
        <f t="shared" si="1260"/>
        <v>0</v>
      </c>
      <c r="GP1676">
        <f t="shared" si="1261"/>
        <v>0</v>
      </c>
      <c r="GR1676">
        <v>0</v>
      </c>
      <c r="GS1676">
        <v>3</v>
      </c>
      <c r="GT1676">
        <v>0</v>
      </c>
      <c r="GU1676" t="s">
        <v>3</v>
      </c>
      <c r="GV1676">
        <f t="shared" si="1262"/>
        <v>0</v>
      </c>
      <c r="GW1676">
        <v>1</v>
      </c>
      <c r="GX1676">
        <f t="shared" si="1263"/>
        <v>0</v>
      </c>
      <c r="HA1676">
        <v>0</v>
      </c>
      <c r="HB1676">
        <v>0</v>
      </c>
      <c r="HC1676">
        <f t="shared" si="1264"/>
        <v>0</v>
      </c>
      <c r="HE1676" t="s">
        <v>3</v>
      </c>
      <c r="HF1676" t="s">
        <v>3</v>
      </c>
      <c r="IK1676">
        <v>0</v>
      </c>
    </row>
    <row r="1677" spans="1:245">
      <c r="A1677">
        <v>18</v>
      </c>
      <c r="B1677">
        <v>0</v>
      </c>
      <c r="C1677">
        <v>1738</v>
      </c>
      <c r="E1677" t="s">
        <v>162</v>
      </c>
      <c r="F1677" t="s">
        <v>27</v>
      </c>
      <c r="G1677" t="s">
        <v>28</v>
      </c>
      <c r="H1677" t="s">
        <v>29</v>
      </c>
      <c r="I1677">
        <f>I1676*J1677</f>
        <v>0.17249</v>
      </c>
      <c r="J1677">
        <v>0.47000000000000003</v>
      </c>
      <c r="O1677">
        <f t="shared" si="1225"/>
        <v>0</v>
      </c>
      <c r="P1677">
        <f t="shared" si="1226"/>
        <v>0</v>
      </c>
      <c r="Q1677">
        <f t="shared" si="1227"/>
        <v>0</v>
      </c>
      <c r="R1677">
        <f t="shared" si="1228"/>
        <v>0</v>
      </c>
      <c r="S1677">
        <f t="shared" si="1229"/>
        <v>0</v>
      </c>
      <c r="T1677">
        <f t="shared" si="1230"/>
        <v>0</v>
      </c>
      <c r="U1677">
        <f t="shared" si="1231"/>
        <v>0</v>
      </c>
      <c r="V1677">
        <f t="shared" si="1232"/>
        <v>0</v>
      </c>
      <c r="W1677">
        <f t="shared" si="1233"/>
        <v>0</v>
      </c>
      <c r="X1677">
        <f t="shared" si="1234"/>
        <v>0</v>
      </c>
      <c r="Y1677">
        <f t="shared" si="1235"/>
        <v>0</v>
      </c>
      <c r="AA1677">
        <v>35806607</v>
      </c>
      <c r="AB1677">
        <f t="shared" si="1236"/>
        <v>0</v>
      </c>
      <c r="AC1677">
        <f t="shared" si="1237"/>
        <v>0</v>
      </c>
      <c r="AD1677">
        <f t="shared" si="1238"/>
        <v>0</v>
      </c>
      <c r="AE1677">
        <f t="shared" si="1239"/>
        <v>0</v>
      </c>
      <c r="AF1677">
        <f t="shared" si="1240"/>
        <v>0</v>
      </c>
      <c r="AG1677">
        <f t="shared" si="1241"/>
        <v>0</v>
      </c>
      <c r="AH1677">
        <f t="shared" si="1242"/>
        <v>0</v>
      </c>
      <c r="AI1677">
        <f t="shared" si="1243"/>
        <v>0</v>
      </c>
      <c r="AJ1677">
        <f t="shared" si="1244"/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1</v>
      </c>
      <c r="AW1677">
        <v>1</v>
      </c>
      <c r="AZ1677">
        <v>1</v>
      </c>
      <c r="BA1677">
        <v>1</v>
      </c>
      <c r="BB1677">
        <v>1</v>
      </c>
      <c r="BC1677">
        <v>1</v>
      </c>
      <c r="BD1677" t="s">
        <v>3</v>
      </c>
      <c r="BE1677" t="s">
        <v>3</v>
      </c>
      <c r="BF1677" t="s">
        <v>3</v>
      </c>
      <c r="BG1677" t="s">
        <v>3</v>
      </c>
      <c r="BH1677">
        <v>3</v>
      </c>
      <c r="BI1677">
        <v>2</v>
      </c>
      <c r="BJ1677" t="s">
        <v>30</v>
      </c>
      <c r="BM1677">
        <v>500002</v>
      </c>
      <c r="BN1677">
        <v>0</v>
      </c>
      <c r="BO1677" t="s">
        <v>3</v>
      </c>
      <c r="BP1677">
        <v>0</v>
      </c>
      <c r="BQ1677">
        <v>12</v>
      </c>
      <c r="BR1677">
        <v>0</v>
      </c>
      <c r="BS1677">
        <v>1</v>
      </c>
      <c r="BT1677">
        <v>1</v>
      </c>
      <c r="BU1677">
        <v>1</v>
      </c>
      <c r="BV1677">
        <v>1</v>
      </c>
      <c r="BW1677">
        <v>1</v>
      </c>
      <c r="BX1677">
        <v>1</v>
      </c>
      <c r="BY1677" t="s">
        <v>3</v>
      </c>
      <c r="BZ1677">
        <v>0</v>
      </c>
      <c r="CA1677">
        <v>0</v>
      </c>
      <c r="CE1677">
        <v>0</v>
      </c>
      <c r="CF1677">
        <v>0</v>
      </c>
      <c r="CG1677">
        <v>0</v>
      </c>
      <c r="CM1677">
        <v>0</v>
      </c>
      <c r="CN1677" t="s">
        <v>3</v>
      </c>
      <c r="CO1677">
        <v>0</v>
      </c>
      <c r="CP1677">
        <f t="shared" si="1245"/>
        <v>0</v>
      </c>
      <c r="CQ1677">
        <f t="shared" si="1246"/>
        <v>0</v>
      </c>
      <c r="CR1677">
        <f t="shared" si="1247"/>
        <v>0</v>
      </c>
      <c r="CS1677">
        <f t="shared" si="1248"/>
        <v>0</v>
      </c>
      <c r="CT1677">
        <f t="shared" si="1249"/>
        <v>0</v>
      </c>
      <c r="CU1677">
        <f t="shared" si="1250"/>
        <v>0</v>
      </c>
      <c r="CV1677">
        <f t="shared" si="1251"/>
        <v>0</v>
      </c>
      <c r="CW1677">
        <f t="shared" si="1252"/>
        <v>0</v>
      </c>
      <c r="CX1677">
        <f t="shared" si="1253"/>
        <v>0</v>
      </c>
      <c r="CY1677">
        <f t="shared" si="1254"/>
        <v>0</v>
      </c>
      <c r="CZ1677">
        <f t="shared" si="1255"/>
        <v>0</v>
      </c>
      <c r="DC1677" t="s">
        <v>3</v>
      </c>
      <c r="DD1677" t="s">
        <v>3</v>
      </c>
      <c r="DE1677" t="s">
        <v>3</v>
      </c>
      <c r="DF1677" t="s">
        <v>3</v>
      </c>
      <c r="DG1677" t="s">
        <v>3</v>
      </c>
      <c r="DH1677" t="s">
        <v>3</v>
      </c>
      <c r="DI1677" t="s">
        <v>3</v>
      </c>
      <c r="DJ1677" t="s">
        <v>3</v>
      </c>
      <c r="DK1677" t="s">
        <v>3</v>
      </c>
      <c r="DL1677" t="s">
        <v>3</v>
      </c>
      <c r="DM1677" t="s">
        <v>3</v>
      </c>
      <c r="DN1677">
        <v>0</v>
      </c>
      <c r="DO1677">
        <v>0</v>
      </c>
      <c r="DP1677">
        <v>1</v>
      </c>
      <c r="DQ1677">
        <v>1</v>
      </c>
      <c r="DU1677">
        <v>1009</v>
      </c>
      <c r="DV1677" t="s">
        <v>29</v>
      </c>
      <c r="DW1677" t="s">
        <v>29</v>
      </c>
      <c r="DX1677">
        <v>1000</v>
      </c>
      <c r="DZ1677" t="s">
        <v>3</v>
      </c>
      <c r="EA1677" t="s">
        <v>3</v>
      </c>
      <c r="EB1677" t="s">
        <v>3</v>
      </c>
      <c r="EC1677" t="s">
        <v>3</v>
      </c>
      <c r="EE1677">
        <v>29085444</v>
      </c>
      <c r="EF1677">
        <v>12</v>
      </c>
      <c r="EG1677" t="s">
        <v>31</v>
      </c>
      <c r="EH1677">
        <v>0</v>
      </c>
      <c r="EI1677" t="s">
        <v>3</v>
      </c>
      <c r="EJ1677">
        <v>2</v>
      </c>
      <c r="EK1677">
        <v>500002</v>
      </c>
      <c r="EL1677" t="s">
        <v>32</v>
      </c>
      <c r="EM1677" t="s">
        <v>33</v>
      </c>
      <c r="EO1677" t="s">
        <v>3</v>
      </c>
      <c r="EQ1677">
        <v>0</v>
      </c>
      <c r="ER1677">
        <v>0</v>
      </c>
      <c r="ES1677">
        <v>0</v>
      </c>
      <c r="ET1677">
        <v>0</v>
      </c>
      <c r="EU1677">
        <v>0</v>
      </c>
      <c r="EV1677">
        <v>0</v>
      </c>
      <c r="EW1677">
        <v>0</v>
      </c>
      <c r="EX1677">
        <v>0</v>
      </c>
      <c r="FQ1677">
        <v>0</v>
      </c>
      <c r="FR1677">
        <f t="shared" si="1256"/>
        <v>0</v>
      </c>
      <c r="FS1677">
        <v>0</v>
      </c>
      <c r="FX1677">
        <v>0</v>
      </c>
      <c r="FY1677">
        <v>0</v>
      </c>
      <c r="GA1677" t="s">
        <v>3</v>
      </c>
      <c r="GD1677">
        <v>1</v>
      </c>
      <c r="GF1677">
        <v>-304821490</v>
      </c>
      <c r="GG1677">
        <v>2</v>
      </c>
      <c r="GH1677">
        <v>1</v>
      </c>
      <c r="GI1677">
        <v>-2</v>
      </c>
      <c r="GJ1677">
        <v>0</v>
      </c>
      <c r="GK1677">
        <v>0</v>
      </c>
      <c r="GL1677">
        <f t="shared" si="1257"/>
        <v>0</v>
      </c>
      <c r="GM1677">
        <f t="shared" si="1258"/>
        <v>0</v>
      </c>
      <c r="GN1677">
        <f t="shared" si="1259"/>
        <v>0</v>
      </c>
      <c r="GO1677">
        <f t="shared" si="1260"/>
        <v>0</v>
      </c>
      <c r="GP1677">
        <f t="shared" si="1261"/>
        <v>0</v>
      </c>
      <c r="GR1677">
        <v>0</v>
      </c>
      <c r="GS1677">
        <v>0</v>
      </c>
      <c r="GT1677">
        <v>0</v>
      </c>
      <c r="GU1677" t="s">
        <v>3</v>
      </c>
      <c r="GV1677">
        <f t="shared" si="1262"/>
        <v>0</v>
      </c>
      <c r="GW1677">
        <v>1</v>
      </c>
      <c r="GX1677">
        <f t="shared" si="1263"/>
        <v>0</v>
      </c>
      <c r="HA1677">
        <v>0</v>
      </c>
      <c r="HB1677">
        <v>0</v>
      </c>
      <c r="HC1677">
        <f t="shared" si="1264"/>
        <v>0</v>
      </c>
      <c r="HE1677" t="s">
        <v>3</v>
      </c>
      <c r="HF1677" t="s">
        <v>3</v>
      </c>
      <c r="IK1677">
        <v>0</v>
      </c>
    </row>
    <row r="1678" spans="1:245">
      <c r="A1678">
        <v>17</v>
      </c>
      <c r="B1678">
        <v>0</v>
      </c>
      <c r="C1678">
        <f>ROW(SmtRes!A1740)</f>
        <v>1740</v>
      </c>
      <c r="D1678">
        <f>ROW(EtalonRes!A1722)</f>
        <v>1722</v>
      </c>
      <c r="E1678" t="s">
        <v>39</v>
      </c>
      <c r="F1678" t="s">
        <v>53</v>
      </c>
      <c r="G1678" t="s">
        <v>54</v>
      </c>
      <c r="H1678" t="s">
        <v>55</v>
      </c>
      <c r="I1678">
        <f>ROUND(24.24/100,9)</f>
        <v>0.2424</v>
      </c>
      <c r="J1678">
        <v>0</v>
      </c>
      <c r="O1678">
        <f t="shared" si="1225"/>
        <v>236.54</v>
      </c>
      <c r="P1678">
        <f t="shared" si="1226"/>
        <v>0</v>
      </c>
      <c r="Q1678">
        <f t="shared" si="1227"/>
        <v>0</v>
      </c>
      <c r="R1678">
        <f t="shared" si="1228"/>
        <v>0</v>
      </c>
      <c r="S1678">
        <f t="shared" si="1229"/>
        <v>236.54</v>
      </c>
      <c r="T1678">
        <f t="shared" si="1230"/>
        <v>0</v>
      </c>
      <c r="U1678">
        <f t="shared" si="1231"/>
        <v>0.91384799999999999</v>
      </c>
      <c r="V1678">
        <f t="shared" si="1232"/>
        <v>0</v>
      </c>
      <c r="W1678">
        <f t="shared" si="1233"/>
        <v>0</v>
      </c>
      <c r="X1678">
        <f t="shared" si="1234"/>
        <v>160.85</v>
      </c>
      <c r="Y1678">
        <f t="shared" si="1235"/>
        <v>127.73</v>
      </c>
      <c r="AA1678">
        <v>35806607</v>
      </c>
      <c r="AB1678">
        <f t="shared" si="1236"/>
        <v>29.41</v>
      </c>
      <c r="AC1678">
        <f t="shared" si="1237"/>
        <v>0</v>
      </c>
      <c r="AD1678">
        <f t="shared" si="1238"/>
        <v>0</v>
      </c>
      <c r="AE1678">
        <f t="shared" si="1239"/>
        <v>0</v>
      </c>
      <c r="AF1678">
        <f t="shared" si="1240"/>
        <v>29.41</v>
      </c>
      <c r="AG1678">
        <f t="shared" si="1241"/>
        <v>0</v>
      </c>
      <c r="AH1678">
        <f t="shared" si="1242"/>
        <v>3.77</v>
      </c>
      <c r="AI1678">
        <f t="shared" si="1243"/>
        <v>0</v>
      </c>
      <c r="AJ1678">
        <f t="shared" si="1244"/>
        <v>0</v>
      </c>
      <c r="AK1678">
        <v>29.41</v>
      </c>
      <c r="AL1678">
        <v>0</v>
      </c>
      <c r="AM1678">
        <v>0</v>
      </c>
      <c r="AN1678">
        <v>0</v>
      </c>
      <c r="AO1678">
        <v>29.41</v>
      </c>
      <c r="AP1678">
        <v>0</v>
      </c>
      <c r="AQ1678">
        <v>3.77</v>
      </c>
      <c r="AR1678">
        <v>0</v>
      </c>
      <c r="AS1678">
        <v>0</v>
      </c>
      <c r="AT1678">
        <v>68</v>
      </c>
      <c r="AU1678">
        <v>54</v>
      </c>
      <c r="AV1678">
        <v>1</v>
      </c>
      <c r="AW1678">
        <v>1</v>
      </c>
      <c r="AZ1678">
        <v>1</v>
      </c>
      <c r="BA1678">
        <v>33.18</v>
      </c>
      <c r="BB1678">
        <v>1</v>
      </c>
      <c r="BC1678">
        <v>1</v>
      </c>
      <c r="BD1678" t="s">
        <v>3</v>
      </c>
      <c r="BE1678" t="s">
        <v>3</v>
      </c>
      <c r="BF1678" t="s">
        <v>3</v>
      </c>
      <c r="BG1678" t="s">
        <v>3</v>
      </c>
      <c r="BH1678">
        <v>0</v>
      </c>
      <c r="BI1678">
        <v>1</v>
      </c>
      <c r="BJ1678" t="s">
        <v>56</v>
      </c>
      <c r="BM1678">
        <v>57001</v>
      </c>
      <c r="BN1678">
        <v>0</v>
      </c>
      <c r="BO1678" t="s">
        <v>53</v>
      </c>
      <c r="BP1678">
        <v>1</v>
      </c>
      <c r="BQ1678">
        <v>6</v>
      </c>
      <c r="BR1678">
        <v>0</v>
      </c>
      <c r="BS1678">
        <v>33.18</v>
      </c>
      <c r="BT1678">
        <v>1</v>
      </c>
      <c r="BU1678">
        <v>1</v>
      </c>
      <c r="BV1678">
        <v>1</v>
      </c>
      <c r="BW1678">
        <v>1</v>
      </c>
      <c r="BX1678">
        <v>1</v>
      </c>
      <c r="BY1678" t="s">
        <v>3</v>
      </c>
      <c r="BZ1678">
        <v>80</v>
      </c>
      <c r="CA1678">
        <v>68</v>
      </c>
      <c r="CE1678">
        <v>0</v>
      </c>
      <c r="CF1678">
        <v>0</v>
      </c>
      <c r="CG1678">
        <v>0</v>
      </c>
      <c r="CM1678">
        <v>0</v>
      </c>
      <c r="CN1678" t="s">
        <v>3</v>
      </c>
      <c r="CO1678">
        <v>0</v>
      </c>
      <c r="CP1678">
        <f t="shared" si="1245"/>
        <v>236.54</v>
      </c>
      <c r="CQ1678">
        <f t="shared" si="1246"/>
        <v>0</v>
      </c>
      <c r="CR1678">
        <f t="shared" si="1247"/>
        <v>0</v>
      </c>
      <c r="CS1678">
        <f t="shared" si="1248"/>
        <v>0</v>
      </c>
      <c r="CT1678">
        <f t="shared" si="1249"/>
        <v>975.82380000000001</v>
      </c>
      <c r="CU1678">
        <f t="shared" si="1250"/>
        <v>0</v>
      </c>
      <c r="CV1678">
        <f t="shared" si="1251"/>
        <v>3.77</v>
      </c>
      <c r="CW1678">
        <f t="shared" si="1252"/>
        <v>0</v>
      </c>
      <c r="CX1678">
        <f t="shared" si="1253"/>
        <v>0</v>
      </c>
      <c r="CY1678">
        <f t="shared" si="1254"/>
        <v>160.84719999999999</v>
      </c>
      <c r="CZ1678">
        <f t="shared" si="1255"/>
        <v>127.7316</v>
      </c>
      <c r="DC1678" t="s">
        <v>3</v>
      </c>
      <c r="DD1678" t="s">
        <v>3</v>
      </c>
      <c r="DE1678" t="s">
        <v>3</v>
      </c>
      <c r="DF1678" t="s">
        <v>3</v>
      </c>
      <c r="DG1678" t="s">
        <v>3</v>
      </c>
      <c r="DH1678" t="s">
        <v>3</v>
      </c>
      <c r="DI1678" t="s">
        <v>3</v>
      </c>
      <c r="DJ1678" t="s">
        <v>3</v>
      </c>
      <c r="DK1678" t="s">
        <v>3</v>
      </c>
      <c r="DL1678" t="s">
        <v>3</v>
      </c>
      <c r="DM1678" t="s">
        <v>3</v>
      </c>
      <c r="DN1678">
        <v>0</v>
      </c>
      <c r="DO1678">
        <v>0</v>
      </c>
      <c r="DP1678">
        <v>1</v>
      </c>
      <c r="DQ1678">
        <v>1</v>
      </c>
      <c r="DU1678">
        <v>1013</v>
      </c>
      <c r="DV1678" t="s">
        <v>55</v>
      </c>
      <c r="DW1678" t="s">
        <v>55</v>
      </c>
      <c r="DX1678">
        <v>1</v>
      </c>
      <c r="DZ1678" t="s">
        <v>3</v>
      </c>
      <c r="EA1678" t="s">
        <v>3</v>
      </c>
      <c r="EB1678" t="s">
        <v>3</v>
      </c>
      <c r="EC1678" t="s">
        <v>3</v>
      </c>
      <c r="EE1678">
        <v>29085590</v>
      </c>
      <c r="EF1678">
        <v>6</v>
      </c>
      <c r="EG1678" t="s">
        <v>21</v>
      </c>
      <c r="EH1678">
        <v>0</v>
      </c>
      <c r="EI1678" t="s">
        <v>3</v>
      </c>
      <c r="EJ1678">
        <v>1</v>
      </c>
      <c r="EK1678">
        <v>57001</v>
      </c>
      <c r="EL1678" t="s">
        <v>22</v>
      </c>
      <c r="EM1678" t="s">
        <v>23</v>
      </c>
      <c r="EO1678" t="s">
        <v>3</v>
      </c>
      <c r="EQ1678">
        <v>0</v>
      </c>
      <c r="ER1678">
        <v>29.41</v>
      </c>
      <c r="ES1678">
        <v>0</v>
      </c>
      <c r="ET1678">
        <v>0</v>
      </c>
      <c r="EU1678">
        <v>0</v>
      </c>
      <c r="EV1678">
        <v>29.41</v>
      </c>
      <c r="EW1678">
        <v>3.77</v>
      </c>
      <c r="EX1678">
        <v>0</v>
      </c>
      <c r="EY1678">
        <v>0</v>
      </c>
      <c r="FQ1678">
        <v>0</v>
      </c>
      <c r="FR1678">
        <f t="shared" si="1256"/>
        <v>0</v>
      </c>
      <c r="FS1678">
        <v>0</v>
      </c>
      <c r="FV1678" t="s">
        <v>24</v>
      </c>
      <c r="FW1678" t="s">
        <v>25</v>
      </c>
      <c r="FX1678">
        <v>80</v>
      </c>
      <c r="FY1678">
        <v>68</v>
      </c>
      <c r="GA1678" t="s">
        <v>3</v>
      </c>
      <c r="GD1678">
        <v>1</v>
      </c>
      <c r="GF1678">
        <v>1266291680</v>
      </c>
      <c r="GG1678">
        <v>2</v>
      </c>
      <c r="GH1678">
        <v>1</v>
      </c>
      <c r="GI1678">
        <v>2</v>
      </c>
      <c r="GJ1678">
        <v>0</v>
      </c>
      <c r="GK1678">
        <v>0</v>
      </c>
      <c r="GL1678">
        <f t="shared" si="1257"/>
        <v>0</v>
      </c>
      <c r="GM1678">
        <f t="shared" si="1258"/>
        <v>525.12</v>
      </c>
      <c r="GN1678">
        <f t="shared" si="1259"/>
        <v>525.12</v>
      </c>
      <c r="GO1678">
        <f t="shared" si="1260"/>
        <v>0</v>
      </c>
      <c r="GP1678">
        <f t="shared" si="1261"/>
        <v>0</v>
      </c>
      <c r="GR1678">
        <v>0</v>
      </c>
      <c r="GS1678">
        <v>3</v>
      </c>
      <c r="GT1678">
        <v>0</v>
      </c>
      <c r="GU1678" t="s">
        <v>3</v>
      </c>
      <c r="GV1678">
        <f t="shared" si="1262"/>
        <v>0</v>
      </c>
      <c r="GW1678">
        <v>1</v>
      </c>
      <c r="GX1678">
        <f t="shared" si="1263"/>
        <v>0</v>
      </c>
      <c r="HA1678">
        <v>0</v>
      </c>
      <c r="HB1678">
        <v>0</v>
      </c>
      <c r="HC1678">
        <f t="shared" si="1264"/>
        <v>0</v>
      </c>
      <c r="HE1678" t="s">
        <v>3</v>
      </c>
      <c r="HF1678" t="s">
        <v>3</v>
      </c>
      <c r="IK1678">
        <v>0</v>
      </c>
    </row>
    <row r="1679" spans="1:245">
      <c r="A1679">
        <v>18</v>
      </c>
      <c r="B1679">
        <v>0</v>
      </c>
      <c r="C1679">
        <v>1740</v>
      </c>
      <c r="E1679" t="s">
        <v>43</v>
      </c>
      <c r="F1679" t="s">
        <v>27</v>
      </c>
      <c r="G1679" t="s">
        <v>28</v>
      </c>
      <c r="H1679" t="s">
        <v>29</v>
      </c>
      <c r="I1679">
        <f>I1678*J1679</f>
        <v>2.6664E-2</v>
      </c>
      <c r="J1679">
        <v>0.11</v>
      </c>
      <c r="O1679">
        <f t="shared" si="1225"/>
        <v>0</v>
      </c>
      <c r="P1679">
        <f t="shared" si="1226"/>
        <v>0</v>
      </c>
      <c r="Q1679">
        <f t="shared" si="1227"/>
        <v>0</v>
      </c>
      <c r="R1679">
        <f t="shared" si="1228"/>
        <v>0</v>
      </c>
      <c r="S1679">
        <f t="shared" si="1229"/>
        <v>0</v>
      </c>
      <c r="T1679">
        <f t="shared" si="1230"/>
        <v>0</v>
      </c>
      <c r="U1679">
        <f t="shared" si="1231"/>
        <v>0</v>
      </c>
      <c r="V1679">
        <f t="shared" si="1232"/>
        <v>0</v>
      </c>
      <c r="W1679">
        <f t="shared" si="1233"/>
        <v>0</v>
      </c>
      <c r="X1679">
        <f t="shared" si="1234"/>
        <v>0</v>
      </c>
      <c r="Y1679">
        <f t="shared" si="1235"/>
        <v>0</v>
      </c>
      <c r="AA1679">
        <v>35806607</v>
      </c>
      <c r="AB1679">
        <f t="shared" si="1236"/>
        <v>0</v>
      </c>
      <c r="AC1679">
        <f t="shared" si="1237"/>
        <v>0</v>
      </c>
      <c r="AD1679">
        <f t="shared" si="1238"/>
        <v>0</v>
      </c>
      <c r="AE1679">
        <f t="shared" si="1239"/>
        <v>0</v>
      </c>
      <c r="AF1679">
        <f t="shared" si="1240"/>
        <v>0</v>
      </c>
      <c r="AG1679">
        <f t="shared" si="1241"/>
        <v>0</v>
      </c>
      <c r="AH1679">
        <f t="shared" si="1242"/>
        <v>0</v>
      </c>
      <c r="AI1679">
        <f t="shared" si="1243"/>
        <v>0</v>
      </c>
      <c r="AJ1679">
        <f t="shared" si="1244"/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1</v>
      </c>
      <c r="AW1679">
        <v>1</v>
      </c>
      <c r="AZ1679">
        <v>1</v>
      </c>
      <c r="BA1679">
        <v>1</v>
      </c>
      <c r="BB1679">
        <v>1</v>
      </c>
      <c r="BC1679">
        <v>1</v>
      </c>
      <c r="BD1679" t="s">
        <v>3</v>
      </c>
      <c r="BE1679" t="s">
        <v>3</v>
      </c>
      <c r="BF1679" t="s">
        <v>3</v>
      </c>
      <c r="BG1679" t="s">
        <v>3</v>
      </c>
      <c r="BH1679">
        <v>3</v>
      </c>
      <c r="BI1679">
        <v>2</v>
      </c>
      <c r="BJ1679" t="s">
        <v>30</v>
      </c>
      <c r="BM1679">
        <v>500002</v>
      </c>
      <c r="BN1679">
        <v>0</v>
      </c>
      <c r="BO1679" t="s">
        <v>3</v>
      </c>
      <c r="BP1679">
        <v>0</v>
      </c>
      <c r="BQ1679">
        <v>12</v>
      </c>
      <c r="BR1679">
        <v>0</v>
      </c>
      <c r="BS1679">
        <v>1</v>
      </c>
      <c r="BT1679">
        <v>1</v>
      </c>
      <c r="BU1679">
        <v>1</v>
      </c>
      <c r="BV1679">
        <v>1</v>
      </c>
      <c r="BW1679">
        <v>1</v>
      </c>
      <c r="BX1679">
        <v>1</v>
      </c>
      <c r="BY1679" t="s">
        <v>3</v>
      </c>
      <c r="BZ1679">
        <v>0</v>
      </c>
      <c r="CA1679">
        <v>0</v>
      </c>
      <c r="CE1679">
        <v>0</v>
      </c>
      <c r="CF1679">
        <v>0</v>
      </c>
      <c r="CG1679">
        <v>0</v>
      </c>
      <c r="CM1679">
        <v>0</v>
      </c>
      <c r="CN1679" t="s">
        <v>3</v>
      </c>
      <c r="CO1679">
        <v>0</v>
      </c>
      <c r="CP1679">
        <f t="shared" si="1245"/>
        <v>0</v>
      </c>
      <c r="CQ1679">
        <f t="shared" si="1246"/>
        <v>0</v>
      </c>
      <c r="CR1679">
        <f t="shared" si="1247"/>
        <v>0</v>
      </c>
      <c r="CS1679">
        <f t="shared" si="1248"/>
        <v>0</v>
      </c>
      <c r="CT1679">
        <f t="shared" si="1249"/>
        <v>0</v>
      </c>
      <c r="CU1679">
        <f t="shared" si="1250"/>
        <v>0</v>
      </c>
      <c r="CV1679">
        <f t="shared" si="1251"/>
        <v>0</v>
      </c>
      <c r="CW1679">
        <f t="shared" si="1252"/>
        <v>0</v>
      </c>
      <c r="CX1679">
        <f t="shared" si="1253"/>
        <v>0</v>
      </c>
      <c r="CY1679">
        <f t="shared" si="1254"/>
        <v>0</v>
      </c>
      <c r="CZ1679">
        <f t="shared" si="1255"/>
        <v>0</v>
      </c>
      <c r="DC1679" t="s">
        <v>3</v>
      </c>
      <c r="DD1679" t="s">
        <v>3</v>
      </c>
      <c r="DE1679" t="s">
        <v>3</v>
      </c>
      <c r="DF1679" t="s">
        <v>3</v>
      </c>
      <c r="DG1679" t="s">
        <v>3</v>
      </c>
      <c r="DH1679" t="s">
        <v>3</v>
      </c>
      <c r="DI1679" t="s">
        <v>3</v>
      </c>
      <c r="DJ1679" t="s">
        <v>3</v>
      </c>
      <c r="DK1679" t="s">
        <v>3</v>
      </c>
      <c r="DL1679" t="s">
        <v>3</v>
      </c>
      <c r="DM1679" t="s">
        <v>3</v>
      </c>
      <c r="DN1679">
        <v>0</v>
      </c>
      <c r="DO1679">
        <v>0</v>
      </c>
      <c r="DP1679">
        <v>1</v>
      </c>
      <c r="DQ1679">
        <v>1</v>
      </c>
      <c r="DU1679">
        <v>1009</v>
      </c>
      <c r="DV1679" t="s">
        <v>29</v>
      </c>
      <c r="DW1679" t="s">
        <v>29</v>
      </c>
      <c r="DX1679">
        <v>1000</v>
      </c>
      <c r="DZ1679" t="s">
        <v>3</v>
      </c>
      <c r="EA1679" t="s">
        <v>3</v>
      </c>
      <c r="EB1679" t="s">
        <v>3</v>
      </c>
      <c r="EC1679" t="s">
        <v>3</v>
      </c>
      <c r="EE1679">
        <v>29085444</v>
      </c>
      <c r="EF1679">
        <v>12</v>
      </c>
      <c r="EG1679" t="s">
        <v>31</v>
      </c>
      <c r="EH1679">
        <v>0</v>
      </c>
      <c r="EI1679" t="s">
        <v>3</v>
      </c>
      <c r="EJ1679">
        <v>2</v>
      </c>
      <c r="EK1679">
        <v>500002</v>
      </c>
      <c r="EL1679" t="s">
        <v>32</v>
      </c>
      <c r="EM1679" t="s">
        <v>33</v>
      </c>
      <c r="EO1679" t="s">
        <v>3</v>
      </c>
      <c r="EQ1679">
        <v>0</v>
      </c>
      <c r="ER1679">
        <v>0</v>
      </c>
      <c r="ES1679">
        <v>0</v>
      </c>
      <c r="ET1679">
        <v>0</v>
      </c>
      <c r="EU1679">
        <v>0</v>
      </c>
      <c r="EV1679">
        <v>0</v>
      </c>
      <c r="EW1679">
        <v>0</v>
      </c>
      <c r="EX1679">
        <v>0</v>
      </c>
      <c r="FQ1679">
        <v>0</v>
      </c>
      <c r="FR1679">
        <f t="shared" si="1256"/>
        <v>0</v>
      </c>
      <c r="FS1679">
        <v>0</v>
      </c>
      <c r="FX1679">
        <v>0</v>
      </c>
      <c r="FY1679">
        <v>0</v>
      </c>
      <c r="GA1679" t="s">
        <v>3</v>
      </c>
      <c r="GD1679">
        <v>1</v>
      </c>
      <c r="GF1679">
        <v>-304821490</v>
      </c>
      <c r="GG1679">
        <v>2</v>
      </c>
      <c r="GH1679">
        <v>1</v>
      </c>
      <c r="GI1679">
        <v>-2</v>
      </c>
      <c r="GJ1679">
        <v>0</v>
      </c>
      <c r="GK1679">
        <v>0</v>
      </c>
      <c r="GL1679">
        <f t="shared" si="1257"/>
        <v>0</v>
      </c>
      <c r="GM1679">
        <f t="shared" si="1258"/>
        <v>0</v>
      </c>
      <c r="GN1679">
        <f t="shared" si="1259"/>
        <v>0</v>
      </c>
      <c r="GO1679">
        <f t="shared" si="1260"/>
        <v>0</v>
      </c>
      <c r="GP1679">
        <f t="shared" si="1261"/>
        <v>0</v>
      </c>
      <c r="GR1679">
        <v>0</v>
      </c>
      <c r="GS1679">
        <v>0</v>
      </c>
      <c r="GT1679">
        <v>0</v>
      </c>
      <c r="GU1679" t="s">
        <v>3</v>
      </c>
      <c r="GV1679">
        <f t="shared" si="1262"/>
        <v>0</v>
      </c>
      <c r="GW1679">
        <v>1</v>
      </c>
      <c r="GX1679">
        <f t="shared" si="1263"/>
        <v>0</v>
      </c>
      <c r="HA1679">
        <v>0</v>
      </c>
      <c r="HB1679">
        <v>0</v>
      </c>
      <c r="HC1679">
        <f t="shared" si="1264"/>
        <v>0</v>
      </c>
      <c r="HE1679" t="s">
        <v>3</v>
      </c>
      <c r="HF1679" t="s">
        <v>3</v>
      </c>
      <c r="IK1679">
        <v>0</v>
      </c>
    </row>
    <row r="1680" spans="1:245">
      <c r="A1680">
        <v>17</v>
      </c>
      <c r="B1680">
        <v>0</v>
      </c>
      <c r="C1680">
        <f>ROW(SmtRes!A1741)</f>
        <v>1741</v>
      </c>
      <c r="D1680">
        <f>ROW(EtalonRes!A1723)</f>
        <v>1723</v>
      </c>
      <c r="E1680" t="s">
        <v>44</v>
      </c>
      <c r="F1680" t="s">
        <v>59</v>
      </c>
      <c r="G1680" t="s">
        <v>60</v>
      </c>
      <c r="H1680" t="s">
        <v>61</v>
      </c>
      <c r="I1680">
        <f>ROUND(4/100,9)</f>
        <v>0.04</v>
      </c>
      <c r="J1680">
        <v>0</v>
      </c>
      <c r="O1680">
        <f t="shared" si="1225"/>
        <v>60.45</v>
      </c>
      <c r="P1680">
        <f t="shared" si="1226"/>
        <v>0</v>
      </c>
      <c r="Q1680">
        <f t="shared" si="1227"/>
        <v>0</v>
      </c>
      <c r="R1680">
        <f t="shared" si="1228"/>
        <v>0</v>
      </c>
      <c r="S1680">
        <f t="shared" si="1229"/>
        <v>60.45</v>
      </c>
      <c r="T1680">
        <f t="shared" si="1230"/>
        <v>0</v>
      </c>
      <c r="U1680">
        <f t="shared" si="1231"/>
        <v>0.2336</v>
      </c>
      <c r="V1680">
        <f t="shared" si="1232"/>
        <v>0</v>
      </c>
      <c r="W1680">
        <f t="shared" si="1233"/>
        <v>0</v>
      </c>
      <c r="X1680">
        <f t="shared" si="1234"/>
        <v>43.52</v>
      </c>
      <c r="Y1680">
        <f t="shared" si="1235"/>
        <v>31.43</v>
      </c>
      <c r="AA1680">
        <v>35806607</v>
      </c>
      <c r="AB1680">
        <f t="shared" si="1236"/>
        <v>45.55</v>
      </c>
      <c r="AC1680">
        <f t="shared" si="1237"/>
        <v>0</v>
      </c>
      <c r="AD1680">
        <f t="shared" si="1238"/>
        <v>0</v>
      </c>
      <c r="AE1680">
        <f t="shared" si="1239"/>
        <v>0</v>
      </c>
      <c r="AF1680">
        <f t="shared" si="1240"/>
        <v>45.55</v>
      </c>
      <c r="AG1680">
        <f t="shared" si="1241"/>
        <v>0</v>
      </c>
      <c r="AH1680">
        <f t="shared" si="1242"/>
        <v>5.84</v>
      </c>
      <c r="AI1680">
        <f t="shared" si="1243"/>
        <v>0</v>
      </c>
      <c r="AJ1680">
        <f t="shared" si="1244"/>
        <v>0</v>
      </c>
      <c r="AK1680">
        <v>45.55</v>
      </c>
      <c r="AL1680">
        <v>0</v>
      </c>
      <c r="AM1680">
        <v>0</v>
      </c>
      <c r="AN1680">
        <v>0</v>
      </c>
      <c r="AO1680">
        <v>45.55</v>
      </c>
      <c r="AP1680">
        <v>0</v>
      </c>
      <c r="AQ1680">
        <v>5.84</v>
      </c>
      <c r="AR1680">
        <v>0</v>
      </c>
      <c r="AS1680">
        <v>0</v>
      </c>
      <c r="AT1680">
        <v>72</v>
      </c>
      <c r="AU1680">
        <v>52</v>
      </c>
      <c r="AV1680">
        <v>1</v>
      </c>
      <c r="AW1680">
        <v>1</v>
      </c>
      <c r="AZ1680">
        <v>1</v>
      </c>
      <c r="BA1680">
        <v>33.18</v>
      </c>
      <c r="BB1680">
        <v>1</v>
      </c>
      <c r="BC1680">
        <v>1</v>
      </c>
      <c r="BD1680" t="s">
        <v>3</v>
      </c>
      <c r="BE1680" t="s">
        <v>3</v>
      </c>
      <c r="BF1680" t="s">
        <v>3</v>
      </c>
      <c r="BG1680" t="s">
        <v>3</v>
      </c>
      <c r="BH1680">
        <v>0</v>
      </c>
      <c r="BI1680">
        <v>1</v>
      </c>
      <c r="BJ1680" t="s">
        <v>62</v>
      </c>
      <c r="BM1680">
        <v>67001</v>
      </c>
      <c r="BN1680">
        <v>0</v>
      </c>
      <c r="BO1680" t="s">
        <v>59</v>
      </c>
      <c r="BP1680">
        <v>1</v>
      </c>
      <c r="BQ1680">
        <v>6</v>
      </c>
      <c r="BR1680">
        <v>0</v>
      </c>
      <c r="BS1680">
        <v>33.18</v>
      </c>
      <c r="BT1680">
        <v>1</v>
      </c>
      <c r="BU1680">
        <v>1</v>
      </c>
      <c r="BV1680">
        <v>1</v>
      </c>
      <c r="BW1680">
        <v>1</v>
      </c>
      <c r="BX1680">
        <v>1</v>
      </c>
      <c r="BY1680" t="s">
        <v>3</v>
      </c>
      <c r="BZ1680">
        <v>85</v>
      </c>
      <c r="CA1680">
        <v>65</v>
      </c>
      <c r="CE1680">
        <v>0</v>
      </c>
      <c r="CF1680">
        <v>0</v>
      </c>
      <c r="CG1680">
        <v>0</v>
      </c>
      <c r="CM1680">
        <v>0</v>
      </c>
      <c r="CN1680" t="s">
        <v>3</v>
      </c>
      <c r="CO1680">
        <v>0</v>
      </c>
      <c r="CP1680">
        <f t="shared" si="1245"/>
        <v>60.45</v>
      </c>
      <c r="CQ1680">
        <f t="shared" si="1246"/>
        <v>0</v>
      </c>
      <c r="CR1680">
        <f t="shared" si="1247"/>
        <v>0</v>
      </c>
      <c r="CS1680">
        <f t="shared" si="1248"/>
        <v>0</v>
      </c>
      <c r="CT1680">
        <f t="shared" si="1249"/>
        <v>1511.3489999999999</v>
      </c>
      <c r="CU1680">
        <f t="shared" si="1250"/>
        <v>0</v>
      </c>
      <c r="CV1680">
        <f t="shared" si="1251"/>
        <v>5.84</v>
      </c>
      <c r="CW1680">
        <f t="shared" si="1252"/>
        <v>0</v>
      </c>
      <c r="CX1680">
        <f t="shared" si="1253"/>
        <v>0</v>
      </c>
      <c r="CY1680">
        <f t="shared" si="1254"/>
        <v>43.524000000000008</v>
      </c>
      <c r="CZ1680">
        <f t="shared" si="1255"/>
        <v>31.434000000000001</v>
      </c>
      <c r="DC1680" t="s">
        <v>3</v>
      </c>
      <c r="DD1680" t="s">
        <v>3</v>
      </c>
      <c r="DE1680" t="s">
        <v>3</v>
      </c>
      <c r="DF1680" t="s">
        <v>3</v>
      </c>
      <c r="DG1680" t="s">
        <v>3</v>
      </c>
      <c r="DH1680" t="s">
        <v>3</v>
      </c>
      <c r="DI1680" t="s">
        <v>3</v>
      </c>
      <c r="DJ1680" t="s">
        <v>3</v>
      </c>
      <c r="DK1680" t="s">
        <v>3</v>
      </c>
      <c r="DL1680" t="s">
        <v>3</v>
      </c>
      <c r="DM1680" t="s">
        <v>3</v>
      </c>
      <c r="DN1680">
        <v>0</v>
      </c>
      <c r="DO1680">
        <v>0</v>
      </c>
      <c r="DP1680">
        <v>1</v>
      </c>
      <c r="DQ1680">
        <v>1</v>
      </c>
      <c r="DU1680">
        <v>1010</v>
      </c>
      <c r="DV1680" t="s">
        <v>61</v>
      </c>
      <c r="DW1680" t="s">
        <v>61</v>
      </c>
      <c r="DX1680">
        <v>100</v>
      </c>
      <c r="DZ1680" t="s">
        <v>3</v>
      </c>
      <c r="EA1680" t="s">
        <v>3</v>
      </c>
      <c r="EB1680" t="s">
        <v>3</v>
      </c>
      <c r="EC1680" t="s">
        <v>3</v>
      </c>
      <c r="EE1680">
        <v>29085636</v>
      </c>
      <c r="EF1680">
        <v>6</v>
      </c>
      <c r="EG1680" t="s">
        <v>21</v>
      </c>
      <c r="EH1680">
        <v>0</v>
      </c>
      <c r="EI1680" t="s">
        <v>3</v>
      </c>
      <c r="EJ1680">
        <v>1</v>
      </c>
      <c r="EK1680">
        <v>67001</v>
      </c>
      <c r="EL1680" t="s">
        <v>63</v>
      </c>
      <c r="EM1680" t="s">
        <v>64</v>
      </c>
      <c r="EO1680" t="s">
        <v>3</v>
      </c>
      <c r="EQ1680">
        <v>0</v>
      </c>
      <c r="ER1680">
        <v>45.55</v>
      </c>
      <c r="ES1680">
        <v>0</v>
      </c>
      <c r="ET1680">
        <v>0</v>
      </c>
      <c r="EU1680">
        <v>0</v>
      </c>
      <c r="EV1680">
        <v>45.55</v>
      </c>
      <c r="EW1680">
        <v>5.84</v>
      </c>
      <c r="EX1680">
        <v>0</v>
      </c>
      <c r="EY1680">
        <v>0</v>
      </c>
      <c r="FQ1680">
        <v>0</v>
      </c>
      <c r="FR1680">
        <f t="shared" si="1256"/>
        <v>0</v>
      </c>
      <c r="FS1680">
        <v>0</v>
      </c>
      <c r="FV1680" t="s">
        <v>24</v>
      </c>
      <c r="FW1680" t="s">
        <v>25</v>
      </c>
      <c r="FX1680">
        <v>85</v>
      </c>
      <c r="FY1680">
        <v>65</v>
      </c>
      <c r="GA1680" t="s">
        <v>3</v>
      </c>
      <c r="GD1680">
        <v>1</v>
      </c>
      <c r="GF1680">
        <v>-1255865036</v>
      </c>
      <c r="GG1680">
        <v>2</v>
      </c>
      <c r="GH1680">
        <v>1</v>
      </c>
      <c r="GI1680">
        <v>2</v>
      </c>
      <c r="GJ1680">
        <v>0</v>
      </c>
      <c r="GK1680">
        <v>0</v>
      </c>
      <c r="GL1680">
        <f t="shared" si="1257"/>
        <v>0</v>
      </c>
      <c r="GM1680">
        <f t="shared" si="1258"/>
        <v>135.4</v>
      </c>
      <c r="GN1680">
        <f t="shared" si="1259"/>
        <v>135.4</v>
      </c>
      <c r="GO1680">
        <f t="shared" si="1260"/>
        <v>0</v>
      </c>
      <c r="GP1680">
        <f t="shared" si="1261"/>
        <v>0</v>
      </c>
      <c r="GR1680">
        <v>0</v>
      </c>
      <c r="GS1680">
        <v>3</v>
      </c>
      <c r="GT1680">
        <v>0</v>
      </c>
      <c r="GU1680" t="s">
        <v>3</v>
      </c>
      <c r="GV1680">
        <f t="shared" si="1262"/>
        <v>0</v>
      </c>
      <c r="GW1680">
        <v>1</v>
      </c>
      <c r="GX1680">
        <f t="shared" si="1263"/>
        <v>0</v>
      </c>
      <c r="HA1680">
        <v>0</v>
      </c>
      <c r="HB1680">
        <v>0</v>
      </c>
      <c r="HC1680">
        <f t="shared" si="1264"/>
        <v>0</v>
      </c>
      <c r="HE1680" t="s">
        <v>3</v>
      </c>
      <c r="HF1680" t="s">
        <v>3</v>
      </c>
      <c r="IK1680">
        <v>0</v>
      </c>
    </row>
    <row r="1681" spans="1:245">
      <c r="A1681">
        <v>17</v>
      </c>
      <c r="B1681">
        <v>0</v>
      </c>
      <c r="C1681">
        <f>ROW(SmtRes!A1744)</f>
        <v>1744</v>
      </c>
      <c r="D1681">
        <f>ROW(EtalonRes!A1726)</f>
        <v>1726</v>
      </c>
      <c r="E1681" t="s">
        <v>52</v>
      </c>
      <c r="F1681" t="s">
        <v>66</v>
      </c>
      <c r="G1681" t="s">
        <v>67</v>
      </c>
      <c r="H1681" t="s">
        <v>68</v>
      </c>
      <c r="I1681">
        <f>ROUND(20/100,9)</f>
        <v>0.2</v>
      </c>
      <c r="J1681">
        <v>0</v>
      </c>
      <c r="O1681">
        <f t="shared" si="1225"/>
        <v>499.89</v>
      </c>
      <c r="P1681">
        <f t="shared" si="1226"/>
        <v>0</v>
      </c>
      <c r="Q1681">
        <f t="shared" si="1227"/>
        <v>0.93</v>
      </c>
      <c r="R1681">
        <f t="shared" si="1228"/>
        <v>0.93</v>
      </c>
      <c r="S1681">
        <f t="shared" si="1229"/>
        <v>498.96</v>
      </c>
      <c r="T1681">
        <f t="shared" si="1230"/>
        <v>0</v>
      </c>
      <c r="U1681">
        <f t="shared" si="1231"/>
        <v>1.9280000000000002</v>
      </c>
      <c r="V1681">
        <f t="shared" si="1232"/>
        <v>2E-3</v>
      </c>
      <c r="W1681">
        <f t="shared" si="1233"/>
        <v>0</v>
      </c>
      <c r="X1681">
        <f t="shared" si="1234"/>
        <v>359.92</v>
      </c>
      <c r="Y1681">
        <f t="shared" si="1235"/>
        <v>259.94</v>
      </c>
      <c r="AA1681">
        <v>35806607</v>
      </c>
      <c r="AB1681">
        <f t="shared" si="1236"/>
        <v>75.5</v>
      </c>
      <c r="AC1681">
        <f t="shared" si="1237"/>
        <v>0</v>
      </c>
      <c r="AD1681">
        <f t="shared" si="1238"/>
        <v>0.31</v>
      </c>
      <c r="AE1681">
        <f t="shared" si="1239"/>
        <v>0.14000000000000001</v>
      </c>
      <c r="AF1681">
        <f t="shared" si="1240"/>
        <v>75.19</v>
      </c>
      <c r="AG1681">
        <f t="shared" si="1241"/>
        <v>0</v>
      </c>
      <c r="AH1681">
        <f t="shared" si="1242"/>
        <v>9.64</v>
      </c>
      <c r="AI1681">
        <f t="shared" si="1243"/>
        <v>0.01</v>
      </c>
      <c r="AJ1681">
        <f t="shared" si="1244"/>
        <v>0</v>
      </c>
      <c r="AK1681">
        <v>75.5</v>
      </c>
      <c r="AL1681">
        <v>0</v>
      </c>
      <c r="AM1681">
        <v>0.31</v>
      </c>
      <c r="AN1681">
        <v>0.14000000000000001</v>
      </c>
      <c r="AO1681">
        <v>75.19</v>
      </c>
      <c r="AP1681">
        <v>0</v>
      </c>
      <c r="AQ1681">
        <v>9.64</v>
      </c>
      <c r="AR1681">
        <v>0.01</v>
      </c>
      <c r="AS1681">
        <v>0</v>
      </c>
      <c r="AT1681">
        <v>72</v>
      </c>
      <c r="AU1681">
        <v>52</v>
      </c>
      <c r="AV1681">
        <v>1</v>
      </c>
      <c r="AW1681">
        <v>1</v>
      </c>
      <c r="AZ1681">
        <v>1</v>
      </c>
      <c r="BA1681">
        <v>33.18</v>
      </c>
      <c r="BB1681">
        <v>15.06</v>
      </c>
      <c r="BC1681">
        <v>1</v>
      </c>
      <c r="BD1681" t="s">
        <v>3</v>
      </c>
      <c r="BE1681" t="s">
        <v>3</v>
      </c>
      <c r="BF1681" t="s">
        <v>3</v>
      </c>
      <c r="BG1681" t="s">
        <v>3</v>
      </c>
      <c r="BH1681">
        <v>0</v>
      </c>
      <c r="BI1681">
        <v>1</v>
      </c>
      <c r="BJ1681" t="s">
        <v>69</v>
      </c>
      <c r="BM1681">
        <v>67001</v>
      </c>
      <c r="BN1681">
        <v>0</v>
      </c>
      <c r="BO1681" t="s">
        <v>66</v>
      </c>
      <c r="BP1681">
        <v>1</v>
      </c>
      <c r="BQ1681">
        <v>6</v>
      </c>
      <c r="BR1681">
        <v>0</v>
      </c>
      <c r="BS1681">
        <v>33.18</v>
      </c>
      <c r="BT1681">
        <v>1</v>
      </c>
      <c r="BU1681">
        <v>1</v>
      </c>
      <c r="BV1681">
        <v>1</v>
      </c>
      <c r="BW1681">
        <v>1</v>
      </c>
      <c r="BX1681">
        <v>1</v>
      </c>
      <c r="BY1681" t="s">
        <v>3</v>
      </c>
      <c r="BZ1681">
        <v>85</v>
      </c>
      <c r="CA1681">
        <v>65</v>
      </c>
      <c r="CE1681">
        <v>0</v>
      </c>
      <c r="CF1681">
        <v>0</v>
      </c>
      <c r="CG1681">
        <v>0</v>
      </c>
      <c r="CM1681">
        <v>0</v>
      </c>
      <c r="CN1681" t="s">
        <v>3</v>
      </c>
      <c r="CO1681">
        <v>0</v>
      </c>
      <c r="CP1681">
        <f t="shared" si="1245"/>
        <v>499.89</v>
      </c>
      <c r="CQ1681">
        <f t="shared" si="1246"/>
        <v>0</v>
      </c>
      <c r="CR1681">
        <f t="shared" si="1247"/>
        <v>4.6686000000000005</v>
      </c>
      <c r="CS1681">
        <f t="shared" si="1248"/>
        <v>4.6452</v>
      </c>
      <c r="CT1681">
        <f t="shared" si="1249"/>
        <v>2494.8042</v>
      </c>
      <c r="CU1681">
        <f t="shared" si="1250"/>
        <v>0</v>
      </c>
      <c r="CV1681">
        <f t="shared" si="1251"/>
        <v>9.64</v>
      </c>
      <c r="CW1681">
        <f t="shared" si="1252"/>
        <v>0.01</v>
      </c>
      <c r="CX1681">
        <f t="shared" si="1253"/>
        <v>0</v>
      </c>
      <c r="CY1681">
        <f t="shared" si="1254"/>
        <v>359.92080000000004</v>
      </c>
      <c r="CZ1681">
        <f t="shared" si="1255"/>
        <v>259.94279999999998</v>
      </c>
      <c r="DC1681" t="s">
        <v>3</v>
      </c>
      <c r="DD1681" t="s">
        <v>3</v>
      </c>
      <c r="DE1681" t="s">
        <v>3</v>
      </c>
      <c r="DF1681" t="s">
        <v>3</v>
      </c>
      <c r="DG1681" t="s">
        <v>3</v>
      </c>
      <c r="DH1681" t="s">
        <v>3</v>
      </c>
      <c r="DI1681" t="s">
        <v>3</v>
      </c>
      <c r="DJ1681" t="s">
        <v>3</v>
      </c>
      <c r="DK1681" t="s">
        <v>3</v>
      </c>
      <c r="DL1681" t="s">
        <v>3</v>
      </c>
      <c r="DM1681" t="s">
        <v>3</v>
      </c>
      <c r="DN1681">
        <v>0</v>
      </c>
      <c r="DO1681">
        <v>0</v>
      </c>
      <c r="DP1681">
        <v>1</v>
      </c>
      <c r="DQ1681">
        <v>1</v>
      </c>
      <c r="DU1681">
        <v>1003</v>
      </c>
      <c r="DV1681" t="s">
        <v>68</v>
      </c>
      <c r="DW1681" t="s">
        <v>68</v>
      </c>
      <c r="DX1681">
        <v>100</v>
      </c>
      <c r="DZ1681" t="s">
        <v>3</v>
      </c>
      <c r="EA1681" t="s">
        <v>3</v>
      </c>
      <c r="EB1681" t="s">
        <v>3</v>
      </c>
      <c r="EC1681" t="s">
        <v>3</v>
      </c>
      <c r="EE1681">
        <v>29085636</v>
      </c>
      <c r="EF1681">
        <v>6</v>
      </c>
      <c r="EG1681" t="s">
        <v>21</v>
      </c>
      <c r="EH1681">
        <v>0</v>
      </c>
      <c r="EI1681" t="s">
        <v>3</v>
      </c>
      <c r="EJ1681">
        <v>1</v>
      </c>
      <c r="EK1681">
        <v>67001</v>
      </c>
      <c r="EL1681" t="s">
        <v>63</v>
      </c>
      <c r="EM1681" t="s">
        <v>64</v>
      </c>
      <c r="EO1681" t="s">
        <v>3</v>
      </c>
      <c r="EQ1681">
        <v>0</v>
      </c>
      <c r="ER1681">
        <v>75.5</v>
      </c>
      <c r="ES1681">
        <v>0</v>
      </c>
      <c r="ET1681">
        <v>0.31</v>
      </c>
      <c r="EU1681">
        <v>0.14000000000000001</v>
      </c>
      <c r="EV1681">
        <v>75.19</v>
      </c>
      <c r="EW1681">
        <v>9.64</v>
      </c>
      <c r="EX1681">
        <v>0.01</v>
      </c>
      <c r="EY1681">
        <v>0</v>
      </c>
      <c r="FQ1681">
        <v>0</v>
      </c>
      <c r="FR1681">
        <f t="shared" si="1256"/>
        <v>0</v>
      </c>
      <c r="FS1681">
        <v>0</v>
      </c>
      <c r="FV1681" t="s">
        <v>24</v>
      </c>
      <c r="FW1681" t="s">
        <v>25</v>
      </c>
      <c r="FX1681">
        <v>85</v>
      </c>
      <c r="FY1681">
        <v>65</v>
      </c>
      <c r="GA1681" t="s">
        <v>3</v>
      </c>
      <c r="GD1681">
        <v>1</v>
      </c>
      <c r="GF1681">
        <v>-1480086875</v>
      </c>
      <c r="GG1681">
        <v>2</v>
      </c>
      <c r="GH1681">
        <v>1</v>
      </c>
      <c r="GI1681">
        <v>2</v>
      </c>
      <c r="GJ1681">
        <v>0</v>
      </c>
      <c r="GK1681">
        <v>0</v>
      </c>
      <c r="GL1681">
        <f t="shared" si="1257"/>
        <v>0</v>
      </c>
      <c r="GM1681">
        <f t="shared" si="1258"/>
        <v>1119.75</v>
      </c>
      <c r="GN1681">
        <f t="shared" si="1259"/>
        <v>1119.75</v>
      </c>
      <c r="GO1681">
        <f t="shared" si="1260"/>
        <v>0</v>
      </c>
      <c r="GP1681">
        <f t="shared" si="1261"/>
        <v>0</v>
      </c>
      <c r="GR1681">
        <v>0</v>
      </c>
      <c r="GS1681">
        <v>3</v>
      </c>
      <c r="GT1681">
        <v>0</v>
      </c>
      <c r="GU1681" t="s">
        <v>3</v>
      </c>
      <c r="GV1681">
        <f t="shared" si="1262"/>
        <v>0</v>
      </c>
      <c r="GW1681">
        <v>1</v>
      </c>
      <c r="GX1681">
        <f t="shared" si="1263"/>
        <v>0</v>
      </c>
      <c r="HA1681">
        <v>0</v>
      </c>
      <c r="HB1681">
        <v>0</v>
      </c>
      <c r="HC1681">
        <f t="shared" si="1264"/>
        <v>0</v>
      </c>
      <c r="HE1681" t="s">
        <v>3</v>
      </c>
      <c r="HF1681" t="s">
        <v>3</v>
      </c>
      <c r="IK1681">
        <v>0</v>
      </c>
    </row>
    <row r="1682" spans="1:245">
      <c r="A1682">
        <v>17</v>
      </c>
      <c r="B1682">
        <v>0</v>
      </c>
      <c r="C1682">
        <f>ROW(SmtRes!A1747)</f>
        <v>1747</v>
      </c>
      <c r="D1682">
        <f>ROW(EtalonRes!A1729)</f>
        <v>1729</v>
      </c>
      <c r="E1682" t="s">
        <v>58</v>
      </c>
      <c r="F1682" t="s">
        <v>71</v>
      </c>
      <c r="G1682" t="s">
        <v>72</v>
      </c>
      <c r="H1682" t="s">
        <v>61</v>
      </c>
      <c r="I1682">
        <f>ROUND(2/100,9)</f>
        <v>0.02</v>
      </c>
      <c r="J1682">
        <v>0</v>
      </c>
      <c r="O1682">
        <f t="shared" si="1225"/>
        <v>95.96</v>
      </c>
      <c r="P1682">
        <f t="shared" si="1226"/>
        <v>0</v>
      </c>
      <c r="Q1682">
        <f t="shared" si="1227"/>
        <v>0.75</v>
      </c>
      <c r="R1682">
        <f t="shared" si="1228"/>
        <v>0.72</v>
      </c>
      <c r="S1682">
        <f t="shared" si="1229"/>
        <v>95.21</v>
      </c>
      <c r="T1682">
        <f t="shared" si="1230"/>
        <v>0</v>
      </c>
      <c r="U1682">
        <f t="shared" si="1231"/>
        <v>0.35780000000000001</v>
      </c>
      <c r="V1682">
        <f t="shared" si="1232"/>
        <v>1.6000000000000001E-3</v>
      </c>
      <c r="W1682">
        <f t="shared" si="1233"/>
        <v>0</v>
      </c>
      <c r="X1682">
        <f t="shared" si="1234"/>
        <v>69.069999999999993</v>
      </c>
      <c r="Y1682">
        <f t="shared" si="1235"/>
        <v>49.88</v>
      </c>
      <c r="AA1682">
        <v>35806607</v>
      </c>
      <c r="AB1682">
        <f t="shared" si="1236"/>
        <v>145.97999999999999</v>
      </c>
      <c r="AC1682">
        <f t="shared" si="1237"/>
        <v>0</v>
      </c>
      <c r="AD1682">
        <f t="shared" si="1238"/>
        <v>2.5</v>
      </c>
      <c r="AE1682">
        <f t="shared" si="1239"/>
        <v>1.08</v>
      </c>
      <c r="AF1682">
        <f t="shared" si="1240"/>
        <v>143.47999999999999</v>
      </c>
      <c r="AG1682">
        <f t="shared" si="1241"/>
        <v>0</v>
      </c>
      <c r="AH1682">
        <f t="shared" si="1242"/>
        <v>17.89</v>
      </c>
      <c r="AI1682">
        <f t="shared" si="1243"/>
        <v>0.08</v>
      </c>
      <c r="AJ1682">
        <f t="shared" si="1244"/>
        <v>0</v>
      </c>
      <c r="AK1682">
        <v>145.97999999999999</v>
      </c>
      <c r="AL1682">
        <v>0</v>
      </c>
      <c r="AM1682">
        <v>2.5</v>
      </c>
      <c r="AN1682">
        <v>1.08</v>
      </c>
      <c r="AO1682">
        <v>143.47999999999999</v>
      </c>
      <c r="AP1682">
        <v>0</v>
      </c>
      <c r="AQ1682">
        <v>17.89</v>
      </c>
      <c r="AR1682">
        <v>0.08</v>
      </c>
      <c r="AS1682">
        <v>0</v>
      </c>
      <c r="AT1682">
        <v>72</v>
      </c>
      <c r="AU1682">
        <v>52</v>
      </c>
      <c r="AV1682">
        <v>1</v>
      </c>
      <c r="AW1682">
        <v>1</v>
      </c>
      <c r="AZ1682">
        <v>1</v>
      </c>
      <c r="BA1682">
        <v>33.18</v>
      </c>
      <c r="BB1682">
        <v>14.94</v>
      </c>
      <c r="BC1682">
        <v>1</v>
      </c>
      <c r="BD1682" t="s">
        <v>3</v>
      </c>
      <c r="BE1682" t="s">
        <v>3</v>
      </c>
      <c r="BF1682" t="s">
        <v>3</v>
      </c>
      <c r="BG1682" t="s">
        <v>3</v>
      </c>
      <c r="BH1682">
        <v>0</v>
      </c>
      <c r="BI1682">
        <v>1</v>
      </c>
      <c r="BJ1682" t="s">
        <v>73</v>
      </c>
      <c r="BM1682">
        <v>67001</v>
      </c>
      <c r="BN1682">
        <v>0</v>
      </c>
      <c r="BO1682" t="s">
        <v>71</v>
      </c>
      <c r="BP1682">
        <v>1</v>
      </c>
      <c r="BQ1682">
        <v>6</v>
      </c>
      <c r="BR1682">
        <v>0</v>
      </c>
      <c r="BS1682">
        <v>33.18</v>
      </c>
      <c r="BT1682">
        <v>1</v>
      </c>
      <c r="BU1682">
        <v>1</v>
      </c>
      <c r="BV1682">
        <v>1</v>
      </c>
      <c r="BW1682">
        <v>1</v>
      </c>
      <c r="BX1682">
        <v>1</v>
      </c>
      <c r="BY1682" t="s">
        <v>3</v>
      </c>
      <c r="BZ1682">
        <v>85</v>
      </c>
      <c r="CA1682">
        <v>65</v>
      </c>
      <c r="CE1682">
        <v>0</v>
      </c>
      <c r="CF1682">
        <v>0</v>
      </c>
      <c r="CG1682">
        <v>0</v>
      </c>
      <c r="CM1682">
        <v>0</v>
      </c>
      <c r="CN1682" t="s">
        <v>3</v>
      </c>
      <c r="CO1682">
        <v>0</v>
      </c>
      <c r="CP1682">
        <f t="shared" si="1245"/>
        <v>95.96</v>
      </c>
      <c r="CQ1682">
        <f t="shared" si="1246"/>
        <v>0</v>
      </c>
      <c r="CR1682">
        <f t="shared" si="1247"/>
        <v>37.35</v>
      </c>
      <c r="CS1682">
        <f t="shared" si="1248"/>
        <v>35.834400000000002</v>
      </c>
      <c r="CT1682">
        <f t="shared" si="1249"/>
        <v>4760.6664000000001</v>
      </c>
      <c r="CU1682">
        <f t="shared" si="1250"/>
        <v>0</v>
      </c>
      <c r="CV1682">
        <f t="shared" si="1251"/>
        <v>17.89</v>
      </c>
      <c r="CW1682">
        <f t="shared" si="1252"/>
        <v>0.08</v>
      </c>
      <c r="CX1682">
        <f t="shared" si="1253"/>
        <v>0</v>
      </c>
      <c r="CY1682">
        <f t="shared" si="1254"/>
        <v>69.069599999999994</v>
      </c>
      <c r="CZ1682">
        <f t="shared" si="1255"/>
        <v>49.883599999999994</v>
      </c>
      <c r="DC1682" t="s">
        <v>3</v>
      </c>
      <c r="DD1682" t="s">
        <v>3</v>
      </c>
      <c r="DE1682" t="s">
        <v>3</v>
      </c>
      <c r="DF1682" t="s">
        <v>3</v>
      </c>
      <c r="DG1682" t="s">
        <v>3</v>
      </c>
      <c r="DH1682" t="s">
        <v>3</v>
      </c>
      <c r="DI1682" t="s">
        <v>3</v>
      </c>
      <c r="DJ1682" t="s">
        <v>3</v>
      </c>
      <c r="DK1682" t="s">
        <v>3</v>
      </c>
      <c r="DL1682" t="s">
        <v>3</v>
      </c>
      <c r="DM1682" t="s">
        <v>3</v>
      </c>
      <c r="DN1682">
        <v>0</v>
      </c>
      <c r="DO1682">
        <v>0</v>
      </c>
      <c r="DP1682">
        <v>1</v>
      </c>
      <c r="DQ1682">
        <v>1</v>
      </c>
      <c r="DU1682">
        <v>1010</v>
      </c>
      <c r="DV1682" t="s">
        <v>61</v>
      </c>
      <c r="DW1682" t="s">
        <v>61</v>
      </c>
      <c r="DX1682">
        <v>100</v>
      </c>
      <c r="DZ1682" t="s">
        <v>3</v>
      </c>
      <c r="EA1682" t="s">
        <v>3</v>
      </c>
      <c r="EB1682" t="s">
        <v>3</v>
      </c>
      <c r="EC1682" t="s">
        <v>3</v>
      </c>
      <c r="EE1682">
        <v>29085636</v>
      </c>
      <c r="EF1682">
        <v>6</v>
      </c>
      <c r="EG1682" t="s">
        <v>21</v>
      </c>
      <c r="EH1682">
        <v>0</v>
      </c>
      <c r="EI1682" t="s">
        <v>3</v>
      </c>
      <c r="EJ1682">
        <v>1</v>
      </c>
      <c r="EK1682">
        <v>67001</v>
      </c>
      <c r="EL1682" t="s">
        <v>63</v>
      </c>
      <c r="EM1682" t="s">
        <v>64</v>
      </c>
      <c r="EO1682" t="s">
        <v>3</v>
      </c>
      <c r="EQ1682">
        <v>0</v>
      </c>
      <c r="ER1682">
        <v>145.97999999999999</v>
      </c>
      <c r="ES1682">
        <v>0</v>
      </c>
      <c r="ET1682">
        <v>2.5</v>
      </c>
      <c r="EU1682">
        <v>1.08</v>
      </c>
      <c r="EV1682">
        <v>143.47999999999999</v>
      </c>
      <c r="EW1682">
        <v>17.89</v>
      </c>
      <c r="EX1682">
        <v>0.08</v>
      </c>
      <c r="EY1682">
        <v>0</v>
      </c>
      <c r="FQ1682">
        <v>0</v>
      </c>
      <c r="FR1682">
        <f t="shared" si="1256"/>
        <v>0</v>
      </c>
      <c r="FS1682">
        <v>0</v>
      </c>
      <c r="FV1682" t="s">
        <v>24</v>
      </c>
      <c r="FW1682" t="s">
        <v>25</v>
      </c>
      <c r="FX1682">
        <v>85</v>
      </c>
      <c r="FY1682">
        <v>65</v>
      </c>
      <c r="GA1682" t="s">
        <v>3</v>
      </c>
      <c r="GD1682">
        <v>1</v>
      </c>
      <c r="GF1682">
        <v>1945260508</v>
      </c>
      <c r="GG1682">
        <v>2</v>
      </c>
      <c r="GH1682">
        <v>1</v>
      </c>
      <c r="GI1682">
        <v>2</v>
      </c>
      <c r="GJ1682">
        <v>0</v>
      </c>
      <c r="GK1682">
        <v>0</v>
      </c>
      <c r="GL1682">
        <f t="shared" si="1257"/>
        <v>0</v>
      </c>
      <c r="GM1682">
        <f t="shared" si="1258"/>
        <v>214.91</v>
      </c>
      <c r="GN1682">
        <f t="shared" si="1259"/>
        <v>214.91</v>
      </c>
      <c r="GO1682">
        <f t="shared" si="1260"/>
        <v>0</v>
      </c>
      <c r="GP1682">
        <f t="shared" si="1261"/>
        <v>0</v>
      </c>
      <c r="GR1682">
        <v>0</v>
      </c>
      <c r="GS1682">
        <v>3</v>
      </c>
      <c r="GT1682">
        <v>0</v>
      </c>
      <c r="GU1682" t="s">
        <v>3</v>
      </c>
      <c r="GV1682">
        <f t="shared" si="1262"/>
        <v>0</v>
      </c>
      <c r="GW1682">
        <v>1</v>
      </c>
      <c r="GX1682">
        <f t="shared" si="1263"/>
        <v>0</v>
      </c>
      <c r="HA1682">
        <v>0</v>
      </c>
      <c r="HB1682">
        <v>0</v>
      </c>
      <c r="HC1682">
        <f t="shared" si="1264"/>
        <v>0</v>
      </c>
      <c r="HE1682" t="s">
        <v>3</v>
      </c>
      <c r="HF1682" t="s">
        <v>3</v>
      </c>
      <c r="IK1682">
        <v>0</v>
      </c>
    </row>
    <row r="1683" spans="1:245">
      <c r="A1683">
        <v>17</v>
      </c>
      <c r="B1683">
        <v>0</v>
      </c>
      <c r="C1683">
        <f>ROW(SmtRes!A1752)</f>
        <v>1752</v>
      </c>
      <c r="D1683">
        <f>ROW(EtalonRes!A1734)</f>
        <v>1734</v>
      </c>
      <c r="E1683" t="s">
        <v>65</v>
      </c>
      <c r="F1683" t="s">
        <v>45</v>
      </c>
      <c r="G1683" t="s">
        <v>46</v>
      </c>
      <c r="H1683" t="s">
        <v>47</v>
      </c>
      <c r="I1683">
        <f>ROUND(2/100,9)</f>
        <v>0.02</v>
      </c>
      <c r="J1683">
        <v>0</v>
      </c>
      <c r="O1683">
        <f t="shared" si="1225"/>
        <v>997.86</v>
      </c>
      <c r="P1683">
        <f t="shared" si="1226"/>
        <v>0</v>
      </c>
      <c r="Q1683">
        <f t="shared" si="1227"/>
        <v>43.61</v>
      </c>
      <c r="R1683">
        <f t="shared" si="1228"/>
        <v>26.5</v>
      </c>
      <c r="S1683">
        <f t="shared" si="1229"/>
        <v>954.25</v>
      </c>
      <c r="T1683">
        <f t="shared" si="1230"/>
        <v>0</v>
      </c>
      <c r="U1683">
        <f t="shared" si="1231"/>
        <v>3.5860000000000003</v>
      </c>
      <c r="V1683">
        <f t="shared" si="1232"/>
        <v>7.9400000000000012E-2</v>
      </c>
      <c r="W1683">
        <f t="shared" si="1233"/>
        <v>0</v>
      </c>
      <c r="X1683">
        <f t="shared" si="1234"/>
        <v>686.53</v>
      </c>
      <c r="Y1683">
        <f t="shared" si="1235"/>
        <v>490.38</v>
      </c>
      <c r="AA1683">
        <v>35806607</v>
      </c>
      <c r="AB1683">
        <f t="shared" si="1236"/>
        <v>1634.97</v>
      </c>
      <c r="AC1683">
        <f t="shared" si="1237"/>
        <v>0</v>
      </c>
      <c r="AD1683">
        <f t="shared" si="1238"/>
        <v>196.98</v>
      </c>
      <c r="AE1683">
        <f t="shared" si="1239"/>
        <v>39.94</v>
      </c>
      <c r="AF1683">
        <f t="shared" si="1240"/>
        <v>1437.99</v>
      </c>
      <c r="AG1683">
        <f t="shared" si="1241"/>
        <v>0</v>
      </c>
      <c r="AH1683">
        <f t="shared" si="1242"/>
        <v>179.3</v>
      </c>
      <c r="AI1683">
        <f t="shared" si="1243"/>
        <v>3.97</v>
      </c>
      <c r="AJ1683">
        <f t="shared" si="1244"/>
        <v>0</v>
      </c>
      <c r="AK1683">
        <v>1634.97</v>
      </c>
      <c r="AL1683">
        <v>0</v>
      </c>
      <c r="AM1683">
        <v>196.98</v>
      </c>
      <c r="AN1683">
        <v>39.94</v>
      </c>
      <c r="AO1683">
        <v>1437.99</v>
      </c>
      <c r="AP1683">
        <v>0</v>
      </c>
      <c r="AQ1683">
        <v>179.3</v>
      </c>
      <c r="AR1683">
        <v>3.97</v>
      </c>
      <c r="AS1683">
        <v>0</v>
      </c>
      <c r="AT1683">
        <v>70</v>
      </c>
      <c r="AU1683">
        <v>50</v>
      </c>
      <c r="AV1683">
        <v>1</v>
      </c>
      <c r="AW1683">
        <v>1</v>
      </c>
      <c r="AZ1683">
        <v>1</v>
      </c>
      <c r="BA1683">
        <v>33.18</v>
      </c>
      <c r="BB1683">
        <v>11.07</v>
      </c>
      <c r="BC1683">
        <v>1</v>
      </c>
      <c r="BD1683" t="s">
        <v>3</v>
      </c>
      <c r="BE1683" t="s">
        <v>3</v>
      </c>
      <c r="BF1683" t="s">
        <v>3</v>
      </c>
      <c r="BG1683" t="s">
        <v>3</v>
      </c>
      <c r="BH1683">
        <v>0</v>
      </c>
      <c r="BI1683">
        <v>1</v>
      </c>
      <c r="BJ1683" t="s">
        <v>48</v>
      </c>
      <c r="BM1683">
        <v>56001</v>
      </c>
      <c r="BN1683">
        <v>0</v>
      </c>
      <c r="BO1683" t="s">
        <v>45</v>
      </c>
      <c r="BP1683">
        <v>1</v>
      </c>
      <c r="BQ1683">
        <v>6</v>
      </c>
      <c r="BR1683">
        <v>0</v>
      </c>
      <c r="BS1683">
        <v>33.18</v>
      </c>
      <c r="BT1683">
        <v>1</v>
      </c>
      <c r="BU1683">
        <v>1</v>
      </c>
      <c r="BV1683">
        <v>1</v>
      </c>
      <c r="BW1683">
        <v>1</v>
      </c>
      <c r="BX1683">
        <v>1</v>
      </c>
      <c r="BY1683" t="s">
        <v>3</v>
      </c>
      <c r="BZ1683">
        <v>82</v>
      </c>
      <c r="CA1683">
        <v>62</v>
      </c>
      <c r="CE1683">
        <v>0</v>
      </c>
      <c r="CF1683">
        <v>0</v>
      </c>
      <c r="CG1683">
        <v>0</v>
      </c>
      <c r="CM1683">
        <v>0</v>
      </c>
      <c r="CN1683" t="s">
        <v>3</v>
      </c>
      <c r="CO1683">
        <v>0</v>
      </c>
      <c r="CP1683">
        <f t="shared" si="1245"/>
        <v>997.86</v>
      </c>
      <c r="CQ1683">
        <f t="shared" si="1246"/>
        <v>0</v>
      </c>
      <c r="CR1683">
        <f t="shared" si="1247"/>
        <v>2180.5686000000001</v>
      </c>
      <c r="CS1683">
        <f t="shared" si="1248"/>
        <v>1325.2092</v>
      </c>
      <c r="CT1683">
        <f t="shared" si="1249"/>
        <v>47712.508199999997</v>
      </c>
      <c r="CU1683">
        <f t="shared" si="1250"/>
        <v>0</v>
      </c>
      <c r="CV1683">
        <f t="shared" si="1251"/>
        <v>179.3</v>
      </c>
      <c r="CW1683">
        <f t="shared" si="1252"/>
        <v>3.97</v>
      </c>
      <c r="CX1683">
        <f t="shared" si="1253"/>
        <v>0</v>
      </c>
      <c r="CY1683">
        <f t="shared" si="1254"/>
        <v>686.52499999999998</v>
      </c>
      <c r="CZ1683">
        <f t="shared" si="1255"/>
        <v>490.375</v>
      </c>
      <c r="DC1683" t="s">
        <v>3</v>
      </c>
      <c r="DD1683" t="s">
        <v>3</v>
      </c>
      <c r="DE1683" t="s">
        <v>3</v>
      </c>
      <c r="DF1683" t="s">
        <v>3</v>
      </c>
      <c r="DG1683" t="s">
        <v>3</v>
      </c>
      <c r="DH1683" t="s">
        <v>3</v>
      </c>
      <c r="DI1683" t="s">
        <v>3</v>
      </c>
      <c r="DJ1683" t="s">
        <v>3</v>
      </c>
      <c r="DK1683" t="s">
        <v>3</v>
      </c>
      <c r="DL1683" t="s">
        <v>3</v>
      </c>
      <c r="DM1683" t="s">
        <v>3</v>
      </c>
      <c r="DN1683">
        <v>0</v>
      </c>
      <c r="DO1683">
        <v>0</v>
      </c>
      <c r="DP1683">
        <v>1</v>
      </c>
      <c r="DQ1683">
        <v>1</v>
      </c>
      <c r="DU1683">
        <v>1013</v>
      </c>
      <c r="DV1683" t="s">
        <v>47</v>
      </c>
      <c r="DW1683" t="s">
        <v>47</v>
      </c>
      <c r="DX1683">
        <v>1</v>
      </c>
      <c r="DZ1683" t="s">
        <v>3</v>
      </c>
      <c r="EA1683" t="s">
        <v>3</v>
      </c>
      <c r="EB1683" t="s">
        <v>3</v>
      </c>
      <c r="EC1683" t="s">
        <v>3</v>
      </c>
      <c r="EE1683">
        <v>29085589</v>
      </c>
      <c r="EF1683">
        <v>6</v>
      </c>
      <c r="EG1683" t="s">
        <v>21</v>
      </c>
      <c r="EH1683">
        <v>0</v>
      </c>
      <c r="EI1683" t="s">
        <v>3</v>
      </c>
      <c r="EJ1683">
        <v>1</v>
      </c>
      <c r="EK1683">
        <v>56001</v>
      </c>
      <c r="EL1683" t="s">
        <v>49</v>
      </c>
      <c r="EM1683" t="s">
        <v>50</v>
      </c>
      <c r="EO1683" t="s">
        <v>3</v>
      </c>
      <c r="EQ1683">
        <v>0</v>
      </c>
      <c r="ER1683">
        <v>1634.97</v>
      </c>
      <c r="ES1683">
        <v>0</v>
      </c>
      <c r="ET1683">
        <v>196.98</v>
      </c>
      <c r="EU1683">
        <v>39.94</v>
      </c>
      <c r="EV1683">
        <v>1437.99</v>
      </c>
      <c r="EW1683">
        <v>179.3</v>
      </c>
      <c r="EX1683">
        <v>3.97</v>
      </c>
      <c r="EY1683">
        <v>0</v>
      </c>
      <c r="FQ1683">
        <v>0</v>
      </c>
      <c r="FR1683">
        <f t="shared" si="1256"/>
        <v>0</v>
      </c>
      <c r="FS1683">
        <v>0</v>
      </c>
      <c r="FV1683" t="s">
        <v>24</v>
      </c>
      <c r="FW1683" t="s">
        <v>25</v>
      </c>
      <c r="FX1683">
        <v>82</v>
      </c>
      <c r="FY1683">
        <v>62</v>
      </c>
      <c r="GA1683" t="s">
        <v>3</v>
      </c>
      <c r="GD1683">
        <v>1</v>
      </c>
      <c r="GF1683">
        <v>395004222</v>
      </c>
      <c r="GG1683">
        <v>2</v>
      </c>
      <c r="GH1683">
        <v>1</v>
      </c>
      <c r="GI1683">
        <v>2</v>
      </c>
      <c r="GJ1683">
        <v>0</v>
      </c>
      <c r="GK1683">
        <v>0</v>
      </c>
      <c r="GL1683">
        <f t="shared" si="1257"/>
        <v>0</v>
      </c>
      <c r="GM1683">
        <f t="shared" si="1258"/>
        <v>2174.77</v>
      </c>
      <c r="GN1683">
        <f t="shared" si="1259"/>
        <v>2174.77</v>
      </c>
      <c r="GO1683">
        <f t="shared" si="1260"/>
        <v>0</v>
      </c>
      <c r="GP1683">
        <f t="shared" si="1261"/>
        <v>0</v>
      </c>
      <c r="GR1683">
        <v>0</v>
      </c>
      <c r="GS1683">
        <v>3</v>
      </c>
      <c r="GT1683">
        <v>0</v>
      </c>
      <c r="GU1683" t="s">
        <v>3</v>
      </c>
      <c r="GV1683">
        <f t="shared" si="1262"/>
        <v>0</v>
      </c>
      <c r="GW1683">
        <v>1</v>
      </c>
      <c r="GX1683">
        <f t="shared" si="1263"/>
        <v>0</v>
      </c>
      <c r="HA1683">
        <v>0</v>
      </c>
      <c r="HB1683">
        <v>0</v>
      </c>
      <c r="HC1683">
        <f t="shared" si="1264"/>
        <v>0</v>
      </c>
      <c r="HE1683" t="s">
        <v>3</v>
      </c>
      <c r="HF1683" t="s">
        <v>3</v>
      </c>
      <c r="IK1683">
        <v>0</v>
      </c>
    </row>
    <row r="1684" spans="1:245">
      <c r="A1684">
        <v>18</v>
      </c>
      <c r="B1684">
        <v>0</v>
      </c>
      <c r="C1684">
        <v>1752</v>
      </c>
      <c r="E1684" t="s">
        <v>306</v>
      </c>
      <c r="F1684" t="s">
        <v>27</v>
      </c>
      <c r="G1684" t="s">
        <v>28</v>
      </c>
      <c r="H1684" t="s">
        <v>29</v>
      </c>
      <c r="I1684">
        <f>I1683*J1684</f>
        <v>0.21</v>
      </c>
      <c r="J1684">
        <v>10.5</v>
      </c>
      <c r="O1684">
        <f t="shared" si="1225"/>
        <v>0</v>
      </c>
      <c r="P1684">
        <f t="shared" si="1226"/>
        <v>0</v>
      </c>
      <c r="Q1684">
        <f t="shared" si="1227"/>
        <v>0</v>
      </c>
      <c r="R1684">
        <f t="shared" si="1228"/>
        <v>0</v>
      </c>
      <c r="S1684">
        <f t="shared" si="1229"/>
        <v>0</v>
      </c>
      <c r="T1684">
        <f t="shared" si="1230"/>
        <v>0</v>
      </c>
      <c r="U1684">
        <f t="shared" si="1231"/>
        <v>0</v>
      </c>
      <c r="V1684">
        <f t="shared" si="1232"/>
        <v>0</v>
      </c>
      <c r="W1684">
        <f t="shared" si="1233"/>
        <v>0</v>
      </c>
      <c r="X1684">
        <f t="shared" si="1234"/>
        <v>0</v>
      </c>
      <c r="Y1684">
        <f t="shared" si="1235"/>
        <v>0</v>
      </c>
      <c r="AA1684">
        <v>35806607</v>
      </c>
      <c r="AB1684">
        <f t="shared" si="1236"/>
        <v>0</v>
      </c>
      <c r="AC1684">
        <f t="shared" si="1237"/>
        <v>0</v>
      </c>
      <c r="AD1684">
        <f t="shared" si="1238"/>
        <v>0</v>
      </c>
      <c r="AE1684">
        <f t="shared" si="1239"/>
        <v>0</v>
      </c>
      <c r="AF1684">
        <f t="shared" si="1240"/>
        <v>0</v>
      </c>
      <c r="AG1684">
        <f t="shared" si="1241"/>
        <v>0</v>
      </c>
      <c r="AH1684">
        <f t="shared" si="1242"/>
        <v>0</v>
      </c>
      <c r="AI1684">
        <f t="shared" si="1243"/>
        <v>0</v>
      </c>
      <c r="AJ1684">
        <f t="shared" si="1244"/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1</v>
      </c>
      <c r="AW1684">
        <v>1</v>
      </c>
      <c r="AZ1684">
        <v>1</v>
      </c>
      <c r="BA1684">
        <v>1</v>
      </c>
      <c r="BB1684">
        <v>1</v>
      </c>
      <c r="BC1684">
        <v>1</v>
      </c>
      <c r="BD1684" t="s">
        <v>3</v>
      </c>
      <c r="BE1684" t="s">
        <v>3</v>
      </c>
      <c r="BF1684" t="s">
        <v>3</v>
      </c>
      <c r="BG1684" t="s">
        <v>3</v>
      </c>
      <c r="BH1684">
        <v>3</v>
      </c>
      <c r="BI1684">
        <v>2</v>
      </c>
      <c r="BJ1684" t="s">
        <v>30</v>
      </c>
      <c r="BM1684">
        <v>500002</v>
      </c>
      <c r="BN1684">
        <v>0</v>
      </c>
      <c r="BO1684" t="s">
        <v>3</v>
      </c>
      <c r="BP1684">
        <v>0</v>
      </c>
      <c r="BQ1684">
        <v>12</v>
      </c>
      <c r="BR1684">
        <v>0</v>
      </c>
      <c r="BS1684">
        <v>1</v>
      </c>
      <c r="BT1684">
        <v>1</v>
      </c>
      <c r="BU1684">
        <v>1</v>
      </c>
      <c r="BV1684">
        <v>1</v>
      </c>
      <c r="BW1684">
        <v>1</v>
      </c>
      <c r="BX1684">
        <v>1</v>
      </c>
      <c r="BY1684" t="s">
        <v>3</v>
      </c>
      <c r="BZ1684">
        <v>0</v>
      </c>
      <c r="CA1684">
        <v>0</v>
      </c>
      <c r="CE1684">
        <v>0</v>
      </c>
      <c r="CF1684">
        <v>0</v>
      </c>
      <c r="CG1684">
        <v>0</v>
      </c>
      <c r="CM1684">
        <v>0</v>
      </c>
      <c r="CN1684" t="s">
        <v>3</v>
      </c>
      <c r="CO1684">
        <v>0</v>
      </c>
      <c r="CP1684">
        <f t="shared" si="1245"/>
        <v>0</v>
      </c>
      <c r="CQ1684">
        <f t="shared" si="1246"/>
        <v>0</v>
      </c>
      <c r="CR1684">
        <f t="shared" si="1247"/>
        <v>0</v>
      </c>
      <c r="CS1684">
        <f t="shared" si="1248"/>
        <v>0</v>
      </c>
      <c r="CT1684">
        <f t="shared" si="1249"/>
        <v>0</v>
      </c>
      <c r="CU1684">
        <f t="shared" si="1250"/>
        <v>0</v>
      </c>
      <c r="CV1684">
        <f t="shared" si="1251"/>
        <v>0</v>
      </c>
      <c r="CW1684">
        <f t="shared" si="1252"/>
        <v>0</v>
      </c>
      <c r="CX1684">
        <f t="shared" si="1253"/>
        <v>0</v>
      </c>
      <c r="CY1684">
        <f t="shared" si="1254"/>
        <v>0</v>
      </c>
      <c r="CZ1684">
        <f t="shared" si="1255"/>
        <v>0</v>
      </c>
      <c r="DC1684" t="s">
        <v>3</v>
      </c>
      <c r="DD1684" t="s">
        <v>3</v>
      </c>
      <c r="DE1684" t="s">
        <v>3</v>
      </c>
      <c r="DF1684" t="s">
        <v>3</v>
      </c>
      <c r="DG1684" t="s">
        <v>3</v>
      </c>
      <c r="DH1684" t="s">
        <v>3</v>
      </c>
      <c r="DI1684" t="s">
        <v>3</v>
      </c>
      <c r="DJ1684" t="s">
        <v>3</v>
      </c>
      <c r="DK1684" t="s">
        <v>3</v>
      </c>
      <c r="DL1684" t="s">
        <v>3</v>
      </c>
      <c r="DM1684" t="s">
        <v>3</v>
      </c>
      <c r="DN1684">
        <v>0</v>
      </c>
      <c r="DO1684">
        <v>0</v>
      </c>
      <c r="DP1684">
        <v>1</v>
      </c>
      <c r="DQ1684">
        <v>1</v>
      </c>
      <c r="DU1684">
        <v>1009</v>
      </c>
      <c r="DV1684" t="s">
        <v>29</v>
      </c>
      <c r="DW1684" t="s">
        <v>29</v>
      </c>
      <c r="DX1684">
        <v>1000</v>
      </c>
      <c r="DZ1684" t="s">
        <v>3</v>
      </c>
      <c r="EA1684" t="s">
        <v>3</v>
      </c>
      <c r="EB1684" t="s">
        <v>3</v>
      </c>
      <c r="EC1684" t="s">
        <v>3</v>
      </c>
      <c r="EE1684">
        <v>29085444</v>
      </c>
      <c r="EF1684">
        <v>12</v>
      </c>
      <c r="EG1684" t="s">
        <v>31</v>
      </c>
      <c r="EH1684">
        <v>0</v>
      </c>
      <c r="EI1684" t="s">
        <v>3</v>
      </c>
      <c r="EJ1684">
        <v>2</v>
      </c>
      <c r="EK1684">
        <v>500002</v>
      </c>
      <c r="EL1684" t="s">
        <v>32</v>
      </c>
      <c r="EM1684" t="s">
        <v>33</v>
      </c>
      <c r="EO1684" t="s">
        <v>3</v>
      </c>
      <c r="EQ1684">
        <v>0</v>
      </c>
      <c r="ER1684">
        <v>0</v>
      </c>
      <c r="ES1684">
        <v>0</v>
      </c>
      <c r="ET1684">
        <v>0</v>
      </c>
      <c r="EU1684">
        <v>0</v>
      </c>
      <c r="EV1684">
        <v>0</v>
      </c>
      <c r="EW1684">
        <v>0</v>
      </c>
      <c r="EX1684">
        <v>0</v>
      </c>
      <c r="FQ1684">
        <v>0</v>
      </c>
      <c r="FR1684">
        <f t="shared" si="1256"/>
        <v>0</v>
      </c>
      <c r="FS1684">
        <v>0</v>
      </c>
      <c r="FX1684">
        <v>0</v>
      </c>
      <c r="FY1684">
        <v>0</v>
      </c>
      <c r="GA1684" t="s">
        <v>3</v>
      </c>
      <c r="GD1684">
        <v>1</v>
      </c>
      <c r="GF1684">
        <v>-304821490</v>
      </c>
      <c r="GG1684">
        <v>2</v>
      </c>
      <c r="GH1684">
        <v>1</v>
      </c>
      <c r="GI1684">
        <v>-2</v>
      </c>
      <c r="GJ1684">
        <v>0</v>
      </c>
      <c r="GK1684">
        <v>0</v>
      </c>
      <c r="GL1684">
        <f t="shared" si="1257"/>
        <v>0</v>
      </c>
      <c r="GM1684">
        <f t="shared" si="1258"/>
        <v>0</v>
      </c>
      <c r="GN1684">
        <f t="shared" si="1259"/>
        <v>0</v>
      </c>
      <c r="GO1684">
        <f t="shared" si="1260"/>
        <v>0</v>
      </c>
      <c r="GP1684">
        <f t="shared" si="1261"/>
        <v>0</v>
      </c>
      <c r="GR1684">
        <v>0</v>
      </c>
      <c r="GS1684">
        <v>3</v>
      </c>
      <c r="GT1684">
        <v>0</v>
      </c>
      <c r="GU1684" t="s">
        <v>3</v>
      </c>
      <c r="GV1684">
        <f t="shared" si="1262"/>
        <v>0</v>
      </c>
      <c r="GW1684">
        <v>1</v>
      </c>
      <c r="GX1684">
        <f t="shared" si="1263"/>
        <v>0</v>
      </c>
      <c r="HA1684">
        <v>0</v>
      </c>
      <c r="HB1684">
        <v>0</v>
      </c>
      <c r="HC1684">
        <f t="shared" si="1264"/>
        <v>0</v>
      </c>
      <c r="HE1684" t="s">
        <v>3</v>
      </c>
      <c r="HF1684" t="s">
        <v>3</v>
      </c>
      <c r="IK1684">
        <v>0</v>
      </c>
    </row>
    <row r="1686" spans="1:245">
      <c r="A1686" s="2">
        <v>51</v>
      </c>
      <c r="B1686" s="2">
        <f>B1670</f>
        <v>0</v>
      </c>
      <c r="C1686" s="2">
        <f>A1670</f>
        <v>5</v>
      </c>
      <c r="D1686" s="2">
        <f>ROW(A1670)</f>
        <v>1670</v>
      </c>
      <c r="E1686" s="2"/>
      <c r="F1686" s="2" t="str">
        <f>IF(F1670&lt;&gt;"",F1670,"")</f>
        <v>Новый подраздел</v>
      </c>
      <c r="G1686" s="2" t="str">
        <f>IF(G1670&lt;&gt;"",G1670,"")</f>
        <v>демонтаж</v>
      </c>
      <c r="H1686" s="2">
        <v>0</v>
      </c>
      <c r="I1686" s="2"/>
      <c r="J1686" s="2"/>
      <c r="K1686" s="2"/>
      <c r="L1686" s="2"/>
      <c r="M1686" s="2"/>
      <c r="N1686" s="2"/>
      <c r="O1686" s="2">
        <f t="shared" ref="O1686:T1686" si="1265">ROUND(AB1686,2)</f>
        <v>3723.32</v>
      </c>
      <c r="P1686" s="2">
        <f t="shared" si="1265"/>
        <v>0</v>
      </c>
      <c r="Q1686" s="2">
        <f t="shared" si="1265"/>
        <v>67.55</v>
      </c>
      <c r="R1686" s="2">
        <f t="shared" si="1265"/>
        <v>49.58</v>
      </c>
      <c r="S1686" s="2">
        <f t="shared" si="1265"/>
        <v>3655.77</v>
      </c>
      <c r="T1686" s="2">
        <f t="shared" si="1265"/>
        <v>0</v>
      </c>
      <c r="U1686" s="2">
        <f>AH1686</f>
        <v>14.014268</v>
      </c>
      <c r="V1686" s="2">
        <f>AI1686</f>
        <v>0.13071000000000002</v>
      </c>
      <c r="W1686" s="2">
        <f>ROUND(AJ1686,2)</f>
        <v>0</v>
      </c>
      <c r="X1686" s="2">
        <f>ROUND(AK1686,2)</f>
        <v>2565.5</v>
      </c>
      <c r="Y1686" s="2">
        <f>ROUND(AL1686,2)</f>
        <v>1948.53</v>
      </c>
      <c r="Z1686" s="2"/>
      <c r="AA1686" s="2"/>
      <c r="AB1686" s="2">
        <f>ROUND(SUMIF(AA1674:AA1684,"=35806607",O1674:O1684),2)</f>
        <v>3723.32</v>
      </c>
      <c r="AC1686" s="2">
        <f>ROUND(SUMIF(AA1674:AA1684,"=35806607",P1674:P1684),2)</f>
        <v>0</v>
      </c>
      <c r="AD1686" s="2">
        <f>ROUND(SUMIF(AA1674:AA1684,"=35806607",Q1674:Q1684),2)</f>
        <v>67.55</v>
      </c>
      <c r="AE1686" s="2">
        <f>ROUND(SUMIF(AA1674:AA1684,"=35806607",R1674:R1684),2)</f>
        <v>49.58</v>
      </c>
      <c r="AF1686" s="2">
        <f>ROUND(SUMIF(AA1674:AA1684,"=35806607",S1674:S1684),2)</f>
        <v>3655.77</v>
      </c>
      <c r="AG1686" s="2">
        <f>ROUND(SUMIF(AA1674:AA1684,"=35806607",T1674:T1684),2)</f>
        <v>0</v>
      </c>
      <c r="AH1686" s="2">
        <f>SUMIF(AA1674:AA1684,"=35806607",U1674:U1684)</f>
        <v>14.014268</v>
      </c>
      <c r="AI1686" s="2">
        <f>SUMIF(AA1674:AA1684,"=35806607",V1674:V1684)</f>
        <v>0.13071000000000002</v>
      </c>
      <c r="AJ1686" s="2">
        <f>ROUND(SUMIF(AA1674:AA1684,"=35806607",W1674:W1684),2)</f>
        <v>0</v>
      </c>
      <c r="AK1686" s="2">
        <f>ROUND(SUMIF(AA1674:AA1684,"=35806607",X1674:X1684),2)</f>
        <v>2565.5</v>
      </c>
      <c r="AL1686" s="2">
        <f>ROUND(SUMIF(AA1674:AA1684,"=35806607",Y1674:Y1684),2)</f>
        <v>1948.53</v>
      </c>
      <c r="AM1686" s="2"/>
      <c r="AN1686" s="2"/>
      <c r="AO1686" s="2">
        <f t="shared" ref="AO1686:BD1686" si="1266">ROUND(BX1686,2)</f>
        <v>0</v>
      </c>
      <c r="AP1686" s="2">
        <f t="shared" si="1266"/>
        <v>0</v>
      </c>
      <c r="AQ1686" s="2">
        <f t="shared" si="1266"/>
        <v>0</v>
      </c>
      <c r="AR1686" s="2">
        <f t="shared" si="1266"/>
        <v>8237.35</v>
      </c>
      <c r="AS1686" s="2">
        <f t="shared" si="1266"/>
        <v>8237.35</v>
      </c>
      <c r="AT1686" s="2">
        <f t="shared" si="1266"/>
        <v>0</v>
      </c>
      <c r="AU1686" s="2">
        <f t="shared" si="1266"/>
        <v>0</v>
      </c>
      <c r="AV1686" s="2">
        <f t="shared" si="1266"/>
        <v>0</v>
      </c>
      <c r="AW1686" s="2">
        <f t="shared" si="1266"/>
        <v>0</v>
      </c>
      <c r="AX1686" s="2">
        <f t="shared" si="1266"/>
        <v>0</v>
      </c>
      <c r="AY1686" s="2">
        <f t="shared" si="1266"/>
        <v>0</v>
      </c>
      <c r="AZ1686" s="2">
        <f t="shared" si="1266"/>
        <v>0</v>
      </c>
      <c r="BA1686" s="2">
        <f t="shared" si="1266"/>
        <v>0</v>
      </c>
      <c r="BB1686" s="2">
        <f t="shared" si="1266"/>
        <v>0</v>
      </c>
      <c r="BC1686" s="2">
        <f t="shared" si="1266"/>
        <v>0</v>
      </c>
      <c r="BD1686" s="2">
        <f t="shared" si="1266"/>
        <v>0</v>
      </c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>
        <f>ROUND(SUMIF(AA1674:AA1684,"=35806607",FQ1674:FQ1684),2)</f>
        <v>0</v>
      </c>
      <c r="BY1686" s="2">
        <f>ROUND(SUMIF(AA1674:AA1684,"=35806607",FR1674:FR1684),2)</f>
        <v>0</v>
      </c>
      <c r="BZ1686" s="2">
        <f>ROUND(SUMIF(AA1674:AA1684,"=35806607",GL1674:GL1684),2)</f>
        <v>0</v>
      </c>
      <c r="CA1686" s="2">
        <f>ROUND(SUMIF(AA1674:AA1684,"=35806607",GM1674:GM1684),2)</f>
        <v>8237.35</v>
      </c>
      <c r="CB1686" s="2">
        <f>ROUND(SUMIF(AA1674:AA1684,"=35806607",GN1674:GN1684),2)</f>
        <v>8237.35</v>
      </c>
      <c r="CC1686" s="2">
        <f>ROUND(SUMIF(AA1674:AA1684,"=35806607",GO1674:GO1684),2)</f>
        <v>0</v>
      </c>
      <c r="CD1686" s="2">
        <f>ROUND(SUMIF(AA1674:AA1684,"=35806607",GP1674:GP1684),2)</f>
        <v>0</v>
      </c>
      <c r="CE1686" s="2">
        <f>AC1686-BX1686</f>
        <v>0</v>
      </c>
      <c r="CF1686" s="2">
        <f>AC1686-BY1686</f>
        <v>0</v>
      </c>
      <c r="CG1686" s="2">
        <f>BX1686-BZ1686</f>
        <v>0</v>
      </c>
      <c r="CH1686" s="2">
        <f>AC1686-BX1686-BY1686+BZ1686</f>
        <v>0</v>
      </c>
      <c r="CI1686" s="2">
        <f>BY1686-BZ1686</f>
        <v>0</v>
      </c>
      <c r="CJ1686" s="2">
        <f>ROUND(SUMIF(AA1674:AA1684,"=35806607",GX1674:GX1684),2)</f>
        <v>0</v>
      </c>
      <c r="CK1686" s="2">
        <f>ROUND(SUMIF(AA1674:AA1684,"=35806607",GY1674:GY1684),2)</f>
        <v>0</v>
      </c>
      <c r="CL1686" s="2">
        <f>ROUND(SUMIF(AA1674:AA1684,"=35806607",GZ1674:GZ1684),2)</f>
        <v>0</v>
      </c>
      <c r="CM1686" s="2">
        <f>ROUND(SUMIF(AA1674:AA1684,"=35806607",HD1674:HD1684),2)</f>
        <v>0</v>
      </c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>
        <v>0</v>
      </c>
    </row>
    <row r="1688" spans="1:245">
      <c r="A1688" s="4">
        <v>50</v>
      </c>
      <c r="B1688" s="4">
        <v>0</v>
      </c>
      <c r="C1688" s="4">
        <v>0</v>
      </c>
      <c r="D1688" s="4">
        <v>1</v>
      </c>
      <c r="E1688" s="4">
        <v>201</v>
      </c>
      <c r="F1688" s="4">
        <f>ROUND(Source!O1686,O1688)</f>
        <v>3723.32</v>
      </c>
      <c r="G1688" s="4" t="s">
        <v>81</v>
      </c>
      <c r="H1688" s="4" t="s">
        <v>82</v>
      </c>
      <c r="I1688" s="4"/>
      <c r="J1688" s="4"/>
      <c r="K1688" s="4">
        <v>201</v>
      </c>
      <c r="L1688" s="4">
        <v>1</v>
      </c>
      <c r="M1688" s="4">
        <v>3</v>
      </c>
      <c r="N1688" s="4" t="s">
        <v>3</v>
      </c>
      <c r="O1688" s="4">
        <v>2</v>
      </c>
      <c r="P1688" s="4"/>
      <c r="Q1688" s="4"/>
      <c r="R1688" s="4"/>
      <c r="S1688" s="4"/>
      <c r="T1688" s="4"/>
      <c r="U1688" s="4"/>
      <c r="V1688" s="4"/>
      <c r="W1688" s="4"/>
    </row>
    <row r="1689" spans="1:245">
      <c r="A1689" s="4">
        <v>50</v>
      </c>
      <c r="B1689" s="4">
        <v>0</v>
      </c>
      <c r="C1689" s="4">
        <v>0</v>
      </c>
      <c r="D1689" s="4">
        <v>1</v>
      </c>
      <c r="E1689" s="4">
        <v>202</v>
      </c>
      <c r="F1689" s="4">
        <f>ROUND(Source!P1686,O1689)</f>
        <v>0</v>
      </c>
      <c r="G1689" s="4" t="s">
        <v>83</v>
      </c>
      <c r="H1689" s="4" t="s">
        <v>84</v>
      </c>
      <c r="I1689" s="4"/>
      <c r="J1689" s="4"/>
      <c r="K1689" s="4">
        <v>202</v>
      </c>
      <c r="L1689" s="4">
        <v>2</v>
      </c>
      <c r="M1689" s="4">
        <v>3</v>
      </c>
      <c r="N1689" s="4" t="s">
        <v>3</v>
      </c>
      <c r="O1689" s="4">
        <v>2</v>
      </c>
      <c r="P1689" s="4"/>
      <c r="Q1689" s="4"/>
      <c r="R1689" s="4"/>
      <c r="S1689" s="4"/>
      <c r="T1689" s="4"/>
      <c r="U1689" s="4"/>
      <c r="V1689" s="4"/>
      <c r="W1689" s="4"/>
    </row>
    <row r="1690" spans="1:245">
      <c r="A1690" s="4">
        <v>50</v>
      </c>
      <c r="B1690" s="4">
        <v>0</v>
      </c>
      <c r="C1690" s="4">
        <v>0</v>
      </c>
      <c r="D1690" s="4">
        <v>1</v>
      </c>
      <c r="E1690" s="4">
        <v>222</v>
      </c>
      <c r="F1690" s="4">
        <f>ROUND(Source!AO1686,O1690)</f>
        <v>0</v>
      </c>
      <c r="G1690" s="4" t="s">
        <v>85</v>
      </c>
      <c r="H1690" s="4" t="s">
        <v>86</v>
      </c>
      <c r="I1690" s="4"/>
      <c r="J1690" s="4"/>
      <c r="K1690" s="4">
        <v>222</v>
      </c>
      <c r="L1690" s="4">
        <v>3</v>
      </c>
      <c r="M1690" s="4">
        <v>3</v>
      </c>
      <c r="N1690" s="4" t="s">
        <v>3</v>
      </c>
      <c r="O1690" s="4">
        <v>2</v>
      </c>
      <c r="P1690" s="4"/>
      <c r="Q1690" s="4"/>
      <c r="R1690" s="4"/>
      <c r="S1690" s="4"/>
      <c r="T1690" s="4"/>
      <c r="U1690" s="4"/>
      <c r="V1690" s="4"/>
      <c r="W1690" s="4"/>
    </row>
    <row r="1691" spans="1:245">
      <c r="A1691" s="4">
        <v>50</v>
      </c>
      <c r="B1691" s="4">
        <v>0</v>
      </c>
      <c r="C1691" s="4">
        <v>0</v>
      </c>
      <c r="D1691" s="4">
        <v>1</v>
      </c>
      <c r="E1691" s="4">
        <v>225</v>
      </c>
      <c r="F1691" s="4">
        <f>ROUND(Source!AV1686,O1691)</f>
        <v>0</v>
      </c>
      <c r="G1691" s="4" t="s">
        <v>87</v>
      </c>
      <c r="H1691" s="4" t="s">
        <v>88</v>
      </c>
      <c r="I1691" s="4"/>
      <c r="J1691" s="4"/>
      <c r="K1691" s="4">
        <v>225</v>
      </c>
      <c r="L1691" s="4">
        <v>4</v>
      </c>
      <c r="M1691" s="4">
        <v>3</v>
      </c>
      <c r="N1691" s="4" t="s">
        <v>3</v>
      </c>
      <c r="O1691" s="4">
        <v>2</v>
      </c>
      <c r="P1691" s="4"/>
      <c r="Q1691" s="4"/>
      <c r="R1691" s="4"/>
      <c r="S1691" s="4"/>
      <c r="T1691" s="4"/>
      <c r="U1691" s="4"/>
      <c r="V1691" s="4"/>
      <c r="W1691" s="4"/>
    </row>
    <row r="1692" spans="1:245">
      <c r="A1692" s="4">
        <v>50</v>
      </c>
      <c r="B1692" s="4">
        <v>0</v>
      </c>
      <c r="C1692" s="4">
        <v>0</v>
      </c>
      <c r="D1692" s="4">
        <v>1</v>
      </c>
      <c r="E1692" s="4">
        <v>226</v>
      </c>
      <c r="F1692" s="4">
        <f>ROUND(Source!AW1686,O1692)</f>
        <v>0</v>
      </c>
      <c r="G1692" s="4" t="s">
        <v>89</v>
      </c>
      <c r="H1692" s="4" t="s">
        <v>90</v>
      </c>
      <c r="I1692" s="4"/>
      <c r="J1692" s="4"/>
      <c r="K1692" s="4">
        <v>226</v>
      </c>
      <c r="L1692" s="4">
        <v>5</v>
      </c>
      <c r="M1692" s="4">
        <v>3</v>
      </c>
      <c r="N1692" s="4" t="s">
        <v>3</v>
      </c>
      <c r="O1692" s="4">
        <v>2</v>
      </c>
      <c r="P1692" s="4"/>
      <c r="Q1692" s="4"/>
      <c r="R1692" s="4"/>
      <c r="S1692" s="4"/>
      <c r="T1692" s="4"/>
      <c r="U1692" s="4"/>
      <c r="V1692" s="4"/>
      <c r="W1692" s="4"/>
    </row>
    <row r="1693" spans="1:245">
      <c r="A1693" s="4">
        <v>50</v>
      </c>
      <c r="B1693" s="4">
        <v>0</v>
      </c>
      <c r="C1693" s="4">
        <v>0</v>
      </c>
      <c r="D1693" s="4">
        <v>1</v>
      </c>
      <c r="E1693" s="4">
        <v>227</v>
      </c>
      <c r="F1693" s="4">
        <f>ROUND(Source!AX1686,O1693)</f>
        <v>0</v>
      </c>
      <c r="G1693" s="4" t="s">
        <v>91</v>
      </c>
      <c r="H1693" s="4" t="s">
        <v>92</v>
      </c>
      <c r="I1693" s="4"/>
      <c r="J1693" s="4"/>
      <c r="K1693" s="4">
        <v>227</v>
      </c>
      <c r="L1693" s="4">
        <v>6</v>
      </c>
      <c r="M1693" s="4">
        <v>3</v>
      </c>
      <c r="N1693" s="4" t="s">
        <v>3</v>
      </c>
      <c r="O1693" s="4">
        <v>2</v>
      </c>
      <c r="P1693" s="4"/>
      <c r="Q1693" s="4"/>
      <c r="R1693" s="4"/>
      <c r="S1693" s="4"/>
      <c r="T1693" s="4"/>
      <c r="U1693" s="4"/>
      <c r="V1693" s="4"/>
      <c r="W1693" s="4"/>
    </row>
    <row r="1694" spans="1:245">
      <c r="A1694" s="4">
        <v>50</v>
      </c>
      <c r="B1694" s="4">
        <v>0</v>
      </c>
      <c r="C1694" s="4">
        <v>0</v>
      </c>
      <c r="D1694" s="4">
        <v>1</v>
      </c>
      <c r="E1694" s="4">
        <v>228</v>
      </c>
      <c r="F1694" s="4">
        <f>ROUND(Source!AY1686,O1694)</f>
        <v>0</v>
      </c>
      <c r="G1694" s="4" t="s">
        <v>93</v>
      </c>
      <c r="H1694" s="4" t="s">
        <v>94</v>
      </c>
      <c r="I1694" s="4"/>
      <c r="J1694" s="4"/>
      <c r="K1694" s="4">
        <v>228</v>
      </c>
      <c r="L1694" s="4">
        <v>7</v>
      </c>
      <c r="M1694" s="4">
        <v>3</v>
      </c>
      <c r="N1694" s="4" t="s">
        <v>3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/>
    </row>
    <row r="1695" spans="1:245">
      <c r="A1695" s="4">
        <v>50</v>
      </c>
      <c r="B1695" s="4">
        <v>0</v>
      </c>
      <c r="C1695" s="4">
        <v>0</v>
      </c>
      <c r="D1695" s="4">
        <v>1</v>
      </c>
      <c r="E1695" s="4">
        <v>216</v>
      </c>
      <c r="F1695" s="4">
        <f>ROUND(Source!AP1686,O1695)</f>
        <v>0</v>
      </c>
      <c r="G1695" s="4" t="s">
        <v>95</v>
      </c>
      <c r="H1695" s="4" t="s">
        <v>96</v>
      </c>
      <c r="I1695" s="4"/>
      <c r="J1695" s="4"/>
      <c r="K1695" s="4">
        <v>216</v>
      </c>
      <c r="L1695" s="4">
        <v>8</v>
      </c>
      <c r="M1695" s="4">
        <v>3</v>
      </c>
      <c r="N1695" s="4" t="s">
        <v>3</v>
      </c>
      <c r="O1695" s="4">
        <v>2</v>
      </c>
      <c r="P1695" s="4"/>
      <c r="Q1695" s="4"/>
      <c r="R1695" s="4"/>
      <c r="S1695" s="4"/>
      <c r="T1695" s="4"/>
      <c r="U1695" s="4"/>
      <c r="V1695" s="4"/>
      <c r="W1695" s="4"/>
    </row>
    <row r="1696" spans="1:245">
      <c r="A1696" s="4">
        <v>50</v>
      </c>
      <c r="B1696" s="4">
        <v>0</v>
      </c>
      <c r="C1696" s="4">
        <v>0</v>
      </c>
      <c r="D1696" s="4">
        <v>1</v>
      </c>
      <c r="E1696" s="4">
        <v>223</v>
      </c>
      <c r="F1696" s="4">
        <f>ROUND(Source!AQ1686,O1696)</f>
        <v>0</v>
      </c>
      <c r="G1696" s="4" t="s">
        <v>97</v>
      </c>
      <c r="H1696" s="4" t="s">
        <v>98</v>
      </c>
      <c r="I1696" s="4"/>
      <c r="J1696" s="4"/>
      <c r="K1696" s="4">
        <v>223</v>
      </c>
      <c r="L1696" s="4">
        <v>9</v>
      </c>
      <c r="M1696" s="4">
        <v>3</v>
      </c>
      <c r="N1696" s="4" t="s">
        <v>3</v>
      </c>
      <c r="O1696" s="4">
        <v>2</v>
      </c>
      <c r="P1696" s="4"/>
      <c r="Q1696" s="4"/>
      <c r="R1696" s="4"/>
      <c r="S1696" s="4"/>
      <c r="T1696" s="4"/>
      <c r="U1696" s="4"/>
      <c r="V1696" s="4"/>
      <c r="W1696" s="4"/>
    </row>
    <row r="1697" spans="1:23">
      <c r="A1697" s="4">
        <v>50</v>
      </c>
      <c r="B1697" s="4">
        <v>0</v>
      </c>
      <c r="C1697" s="4">
        <v>0</v>
      </c>
      <c r="D1697" s="4">
        <v>1</v>
      </c>
      <c r="E1697" s="4">
        <v>229</v>
      </c>
      <c r="F1697" s="4">
        <f>ROUND(Source!AZ1686,O1697)</f>
        <v>0</v>
      </c>
      <c r="G1697" s="4" t="s">
        <v>99</v>
      </c>
      <c r="H1697" s="4" t="s">
        <v>100</v>
      </c>
      <c r="I1697" s="4"/>
      <c r="J1697" s="4"/>
      <c r="K1697" s="4">
        <v>229</v>
      </c>
      <c r="L1697" s="4">
        <v>10</v>
      </c>
      <c r="M1697" s="4">
        <v>3</v>
      </c>
      <c r="N1697" s="4" t="s">
        <v>3</v>
      </c>
      <c r="O1697" s="4">
        <v>2</v>
      </c>
      <c r="P1697" s="4"/>
      <c r="Q1697" s="4"/>
      <c r="R1697" s="4"/>
      <c r="S1697" s="4"/>
      <c r="T1697" s="4"/>
      <c r="U1697" s="4"/>
      <c r="V1697" s="4"/>
      <c r="W1697" s="4"/>
    </row>
    <row r="1698" spans="1:23">
      <c r="A1698" s="4">
        <v>50</v>
      </c>
      <c r="B1698" s="4">
        <v>0</v>
      </c>
      <c r="C1698" s="4">
        <v>0</v>
      </c>
      <c r="D1698" s="4">
        <v>1</v>
      </c>
      <c r="E1698" s="4">
        <v>203</v>
      </c>
      <c r="F1698" s="4">
        <f>ROUND(Source!Q1686,O1698)</f>
        <v>67.55</v>
      </c>
      <c r="G1698" s="4" t="s">
        <v>101</v>
      </c>
      <c r="H1698" s="4" t="s">
        <v>102</v>
      </c>
      <c r="I1698" s="4"/>
      <c r="J1698" s="4"/>
      <c r="K1698" s="4">
        <v>203</v>
      </c>
      <c r="L1698" s="4">
        <v>11</v>
      </c>
      <c r="M1698" s="4">
        <v>3</v>
      </c>
      <c r="N1698" s="4" t="s">
        <v>3</v>
      </c>
      <c r="O1698" s="4">
        <v>2</v>
      </c>
      <c r="P1698" s="4"/>
      <c r="Q1698" s="4"/>
      <c r="R1698" s="4"/>
      <c r="S1698" s="4"/>
      <c r="T1698" s="4"/>
      <c r="U1698" s="4"/>
      <c r="V1698" s="4"/>
      <c r="W1698" s="4"/>
    </row>
    <row r="1699" spans="1:23">
      <c r="A1699" s="4">
        <v>50</v>
      </c>
      <c r="B1699" s="4">
        <v>0</v>
      </c>
      <c r="C1699" s="4">
        <v>0</v>
      </c>
      <c r="D1699" s="4">
        <v>1</v>
      </c>
      <c r="E1699" s="4">
        <v>231</v>
      </c>
      <c r="F1699" s="4">
        <f>ROUND(Source!BB1686,O1699)</f>
        <v>0</v>
      </c>
      <c r="G1699" s="4" t="s">
        <v>103</v>
      </c>
      <c r="H1699" s="4" t="s">
        <v>104</v>
      </c>
      <c r="I1699" s="4"/>
      <c r="J1699" s="4"/>
      <c r="K1699" s="4">
        <v>231</v>
      </c>
      <c r="L1699" s="4">
        <v>12</v>
      </c>
      <c r="M1699" s="4">
        <v>3</v>
      </c>
      <c r="N1699" s="4" t="s">
        <v>3</v>
      </c>
      <c r="O1699" s="4">
        <v>2</v>
      </c>
      <c r="P1699" s="4"/>
      <c r="Q1699" s="4"/>
      <c r="R1699" s="4"/>
      <c r="S1699" s="4"/>
      <c r="T1699" s="4"/>
      <c r="U1699" s="4"/>
      <c r="V1699" s="4"/>
      <c r="W1699" s="4"/>
    </row>
    <row r="1700" spans="1:23">
      <c r="A1700" s="4">
        <v>50</v>
      </c>
      <c r="B1700" s="4">
        <v>0</v>
      </c>
      <c r="C1700" s="4">
        <v>0</v>
      </c>
      <c r="D1700" s="4">
        <v>1</v>
      </c>
      <c r="E1700" s="4">
        <v>204</v>
      </c>
      <c r="F1700" s="4">
        <f>ROUND(Source!R1686,O1700)</f>
        <v>49.58</v>
      </c>
      <c r="G1700" s="4" t="s">
        <v>105</v>
      </c>
      <c r="H1700" s="4" t="s">
        <v>106</v>
      </c>
      <c r="I1700" s="4"/>
      <c r="J1700" s="4"/>
      <c r="K1700" s="4">
        <v>204</v>
      </c>
      <c r="L1700" s="4">
        <v>13</v>
      </c>
      <c r="M1700" s="4">
        <v>3</v>
      </c>
      <c r="N1700" s="4" t="s">
        <v>3</v>
      </c>
      <c r="O1700" s="4">
        <v>2</v>
      </c>
      <c r="P1700" s="4"/>
      <c r="Q1700" s="4"/>
      <c r="R1700" s="4"/>
      <c r="S1700" s="4"/>
      <c r="T1700" s="4"/>
      <c r="U1700" s="4"/>
      <c r="V1700" s="4"/>
      <c r="W1700" s="4"/>
    </row>
    <row r="1701" spans="1:23">
      <c r="A1701" s="4">
        <v>50</v>
      </c>
      <c r="B1701" s="4">
        <v>0</v>
      </c>
      <c r="C1701" s="4">
        <v>0</v>
      </c>
      <c r="D1701" s="4">
        <v>1</v>
      </c>
      <c r="E1701" s="4">
        <v>205</v>
      </c>
      <c r="F1701" s="4">
        <f>ROUND(Source!S1686,O1701)</f>
        <v>3655.77</v>
      </c>
      <c r="G1701" s="4" t="s">
        <v>107</v>
      </c>
      <c r="H1701" s="4" t="s">
        <v>108</v>
      </c>
      <c r="I1701" s="4"/>
      <c r="J1701" s="4"/>
      <c r="K1701" s="4">
        <v>205</v>
      </c>
      <c r="L1701" s="4">
        <v>14</v>
      </c>
      <c r="M1701" s="4">
        <v>3</v>
      </c>
      <c r="N1701" s="4" t="s">
        <v>3</v>
      </c>
      <c r="O1701" s="4">
        <v>2</v>
      </c>
      <c r="P1701" s="4"/>
      <c r="Q1701" s="4"/>
      <c r="R1701" s="4"/>
      <c r="S1701" s="4"/>
      <c r="T1701" s="4"/>
      <c r="U1701" s="4"/>
      <c r="V1701" s="4"/>
      <c r="W1701" s="4"/>
    </row>
    <row r="1702" spans="1:23">
      <c r="A1702" s="4">
        <v>50</v>
      </c>
      <c r="B1702" s="4">
        <v>0</v>
      </c>
      <c r="C1702" s="4">
        <v>0</v>
      </c>
      <c r="D1702" s="4">
        <v>1</v>
      </c>
      <c r="E1702" s="4">
        <v>232</v>
      </c>
      <c r="F1702" s="4">
        <f>ROUND(Source!BC1686,O1702)</f>
        <v>0</v>
      </c>
      <c r="G1702" s="4" t="s">
        <v>109</v>
      </c>
      <c r="H1702" s="4" t="s">
        <v>110</v>
      </c>
      <c r="I1702" s="4"/>
      <c r="J1702" s="4"/>
      <c r="K1702" s="4">
        <v>232</v>
      </c>
      <c r="L1702" s="4">
        <v>15</v>
      </c>
      <c r="M1702" s="4">
        <v>3</v>
      </c>
      <c r="N1702" s="4" t="s">
        <v>3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/>
    </row>
    <row r="1703" spans="1:23">
      <c r="A1703" s="4">
        <v>50</v>
      </c>
      <c r="B1703" s="4">
        <v>0</v>
      </c>
      <c r="C1703" s="4">
        <v>0</v>
      </c>
      <c r="D1703" s="4">
        <v>1</v>
      </c>
      <c r="E1703" s="4">
        <v>214</v>
      </c>
      <c r="F1703" s="4">
        <f>ROUND(Source!AS1686,O1703)</f>
        <v>8237.35</v>
      </c>
      <c r="G1703" s="4" t="s">
        <v>111</v>
      </c>
      <c r="H1703" s="4" t="s">
        <v>112</v>
      </c>
      <c r="I1703" s="4"/>
      <c r="J1703" s="4"/>
      <c r="K1703" s="4">
        <v>214</v>
      </c>
      <c r="L1703" s="4">
        <v>16</v>
      </c>
      <c r="M1703" s="4">
        <v>3</v>
      </c>
      <c r="N1703" s="4" t="s">
        <v>3</v>
      </c>
      <c r="O1703" s="4">
        <v>2</v>
      </c>
      <c r="P1703" s="4"/>
      <c r="Q1703" s="4"/>
      <c r="R1703" s="4"/>
      <c r="S1703" s="4"/>
      <c r="T1703" s="4"/>
      <c r="U1703" s="4"/>
      <c r="V1703" s="4"/>
      <c r="W1703" s="4"/>
    </row>
    <row r="1704" spans="1:23">
      <c r="A1704" s="4">
        <v>50</v>
      </c>
      <c r="B1704" s="4">
        <v>0</v>
      </c>
      <c r="C1704" s="4">
        <v>0</v>
      </c>
      <c r="D1704" s="4">
        <v>1</v>
      </c>
      <c r="E1704" s="4">
        <v>215</v>
      </c>
      <c r="F1704" s="4">
        <f>ROUND(Source!AT1686,O1704)</f>
        <v>0</v>
      </c>
      <c r="G1704" s="4" t="s">
        <v>113</v>
      </c>
      <c r="H1704" s="4" t="s">
        <v>114</v>
      </c>
      <c r="I1704" s="4"/>
      <c r="J1704" s="4"/>
      <c r="K1704" s="4">
        <v>215</v>
      </c>
      <c r="L1704" s="4">
        <v>17</v>
      </c>
      <c r="M1704" s="4">
        <v>3</v>
      </c>
      <c r="N1704" s="4" t="s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/>
    </row>
    <row r="1705" spans="1:23">
      <c r="A1705" s="4">
        <v>50</v>
      </c>
      <c r="B1705" s="4">
        <v>0</v>
      </c>
      <c r="C1705" s="4">
        <v>0</v>
      </c>
      <c r="D1705" s="4">
        <v>1</v>
      </c>
      <c r="E1705" s="4">
        <v>217</v>
      </c>
      <c r="F1705" s="4">
        <f>ROUND(Source!AU1686,O1705)</f>
        <v>0</v>
      </c>
      <c r="G1705" s="4" t="s">
        <v>115</v>
      </c>
      <c r="H1705" s="4" t="s">
        <v>116</v>
      </c>
      <c r="I1705" s="4"/>
      <c r="J1705" s="4"/>
      <c r="K1705" s="4">
        <v>217</v>
      </c>
      <c r="L1705" s="4">
        <v>18</v>
      </c>
      <c r="M1705" s="4">
        <v>3</v>
      </c>
      <c r="N1705" s="4" t="s">
        <v>3</v>
      </c>
      <c r="O1705" s="4">
        <v>2</v>
      </c>
      <c r="P1705" s="4"/>
      <c r="Q1705" s="4"/>
      <c r="R1705" s="4"/>
      <c r="S1705" s="4"/>
      <c r="T1705" s="4"/>
      <c r="U1705" s="4"/>
      <c r="V1705" s="4"/>
      <c r="W1705" s="4"/>
    </row>
    <row r="1706" spans="1:23">
      <c r="A1706" s="4">
        <v>50</v>
      </c>
      <c r="B1706" s="4">
        <v>0</v>
      </c>
      <c r="C1706" s="4">
        <v>0</v>
      </c>
      <c r="D1706" s="4">
        <v>1</v>
      </c>
      <c r="E1706" s="4">
        <v>230</v>
      </c>
      <c r="F1706" s="4">
        <f>ROUND(Source!BA1686,O1706)</f>
        <v>0</v>
      </c>
      <c r="G1706" s="4" t="s">
        <v>117</v>
      </c>
      <c r="H1706" s="4" t="s">
        <v>118</v>
      </c>
      <c r="I1706" s="4"/>
      <c r="J1706" s="4"/>
      <c r="K1706" s="4">
        <v>230</v>
      </c>
      <c r="L1706" s="4">
        <v>19</v>
      </c>
      <c r="M1706" s="4">
        <v>3</v>
      </c>
      <c r="N1706" s="4" t="s">
        <v>3</v>
      </c>
      <c r="O1706" s="4">
        <v>2</v>
      </c>
      <c r="P1706" s="4"/>
      <c r="Q1706" s="4"/>
      <c r="R1706" s="4"/>
      <c r="S1706" s="4"/>
      <c r="T1706" s="4"/>
      <c r="U1706" s="4"/>
      <c r="V1706" s="4"/>
      <c r="W1706" s="4"/>
    </row>
    <row r="1707" spans="1:23">
      <c r="A1707" s="4">
        <v>50</v>
      </c>
      <c r="B1707" s="4">
        <v>0</v>
      </c>
      <c r="C1707" s="4">
        <v>0</v>
      </c>
      <c r="D1707" s="4">
        <v>1</v>
      </c>
      <c r="E1707" s="4">
        <v>206</v>
      </c>
      <c r="F1707" s="4">
        <f>ROUND(Source!T1686,O1707)</f>
        <v>0</v>
      </c>
      <c r="G1707" s="4" t="s">
        <v>119</v>
      </c>
      <c r="H1707" s="4" t="s">
        <v>120</v>
      </c>
      <c r="I1707" s="4"/>
      <c r="J1707" s="4"/>
      <c r="K1707" s="4">
        <v>206</v>
      </c>
      <c r="L1707" s="4">
        <v>20</v>
      </c>
      <c r="M1707" s="4">
        <v>3</v>
      </c>
      <c r="N1707" s="4" t="s">
        <v>3</v>
      </c>
      <c r="O1707" s="4">
        <v>2</v>
      </c>
      <c r="P1707" s="4"/>
      <c r="Q1707" s="4"/>
      <c r="R1707" s="4"/>
      <c r="S1707" s="4"/>
      <c r="T1707" s="4"/>
      <c r="U1707" s="4"/>
      <c r="V1707" s="4"/>
      <c r="W1707" s="4"/>
    </row>
    <row r="1708" spans="1:23">
      <c r="A1708" s="4">
        <v>50</v>
      </c>
      <c r="B1708" s="4">
        <v>0</v>
      </c>
      <c r="C1708" s="4">
        <v>0</v>
      </c>
      <c r="D1708" s="4">
        <v>1</v>
      </c>
      <c r="E1708" s="4">
        <v>207</v>
      </c>
      <c r="F1708" s="4">
        <f>Source!U1686</f>
        <v>14.014268</v>
      </c>
      <c r="G1708" s="4" t="s">
        <v>121</v>
      </c>
      <c r="H1708" s="4" t="s">
        <v>122</v>
      </c>
      <c r="I1708" s="4"/>
      <c r="J1708" s="4"/>
      <c r="K1708" s="4">
        <v>207</v>
      </c>
      <c r="L1708" s="4">
        <v>21</v>
      </c>
      <c r="M1708" s="4">
        <v>3</v>
      </c>
      <c r="N1708" s="4" t="s">
        <v>3</v>
      </c>
      <c r="O1708" s="4">
        <v>-1</v>
      </c>
      <c r="P1708" s="4"/>
      <c r="Q1708" s="4"/>
      <c r="R1708" s="4"/>
      <c r="S1708" s="4"/>
      <c r="T1708" s="4"/>
      <c r="U1708" s="4"/>
      <c r="V1708" s="4"/>
      <c r="W1708" s="4"/>
    </row>
    <row r="1709" spans="1:23">
      <c r="A1709" s="4">
        <v>50</v>
      </c>
      <c r="B1709" s="4">
        <v>0</v>
      </c>
      <c r="C1709" s="4">
        <v>0</v>
      </c>
      <c r="D1709" s="4">
        <v>1</v>
      </c>
      <c r="E1709" s="4">
        <v>208</v>
      </c>
      <c r="F1709" s="4">
        <f>Source!V1686</f>
        <v>0.13071000000000002</v>
      </c>
      <c r="G1709" s="4" t="s">
        <v>123</v>
      </c>
      <c r="H1709" s="4" t="s">
        <v>124</v>
      </c>
      <c r="I1709" s="4"/>
      <c r="J1709" s="4"/>
      <c r="K1709" s="4">
        <v>208</v>
      </c>
      <c r="L1709" s="4">
        <v>22</v>
      </c>
      <c r="M1709" s="4">
        <v>3</v>
      </c>
      <c r="N1709" s="4" t="s">
        <v>3</v>
      </c>
      <c r="O1709" s="4">
        <v>-1</v>
      </c>
      <c r="P1709" s="4"/>
      <c r="Q1709" s="4"/>
      <c r="R1709" s="4"/>
      <c r="S1709" s="4"/>
      <c r="T1709" s="4"/>
      <c r="U1709" s="4"/>
      <c r="V1709" s="4"/>
      <c r="W1709" s="4"/>
    </row>
    <row r="1710" spans="1:23">
      <c r="A1710" s="4">
        <v>50</v>
      </c>
      <c r="B1710" s="4">
        <v>0</v>
      </c>
      <c r="C1710" s="4">
        <v>0</v>
      </c>
      <c r="D1710" s="4">
        <v>1</v>
      </c>
      <c r="E1710" s="4">
        <v>209</v>
      </c>
      <c r="F1710" s="4">
        <f>ROUND(Source!W1686,O1710)</f>
        <v>0</v>
      </c>
      <c r="G1710" s="4" t="s">
        <v>125</v>
      </c>
      <c r="H1710" s="4" t="s">
        <v>126</v>
      </c>
      <c r="I1710" s="4"/>
      <c r="J1710" s="4"/>
      <c r="K1710" s="4">
        <v>209</v>
      </c>
      <c r="L1710" s="4">
        <v>23</v>
      </c>
      <c r="M1710" s="4">
        <v>3</v>
      </c>
      <c r="N1710" s="4" t="s">
        <v>3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/>
    </row>
    <row r="1711" spans="1:23">
      <c r="A1711" s="4">
        <v>50</v>
      </c>
      <c r="B1711" s="4">
        <v>0</v>
      </c>
      <c r="C1711" s="4">
        <v>0</v>
      </c>
      <c r="D1711" s="4">
        <v>1</v>
      </c>
      <c r="E1711" s="4">
        <v>233</v>
      </c>
      <c r="F1711" s="4">
        <f>ROUND(Source!BD1686,O1711)</f>
        <v>0</v>
      </c>
      <c r="G1711" s="4" t="s">
        <v>127</v>
      </c>
      <c r="H1711" s="4" t="s">
        <v>128</v>
      </c>
      <c r="I1711" s="4"/>
      <c r="J1711" s="4"/>
      <c r="K1711" s="4">
        <v>233</v>
      </c>
      <c r="L1711" s="4">
        <v>24</v>
      </c>
      <c r="M1711" s="4">
        <v>3</v>
      </c>
      <c r="N1711" s="4" t="s">
        <v>3</v>
      </c>
      <c r="O1711" s="4">
        <v>2</v>
      </c>
      <c r="P1711" s="4"/>
      <c r="Q1711" s="4"/>
      <c r="R1711" s="4"/>
      <c r="S1711" s="4"/>
      <c r="T1711" s="4"/>
      <c r="U1711" s="4"/>
      <c r="V1711" s="4"/>
      <c r="W1711" s="4"/>
    </row>
    <row r="1712" spans="1:23">
      <c r="A1712" s="4">
        <v>50</v>
      </c>
      <c r="B1712" s="4">
        <v>0</v>
      </c>
      <c r="C1712" s="4">
        <v>0</v>
      </c>
      <c r="D1712" s="4">
        <v>1</v>
      </c>
      <c r="E1712" s="4">
        <v>210</v>
      </c>
      <c r="F1712" s="4">
        <f>ROUND(Source!X1686,O1712)</f>
        <v>2565.5</v>
      </c>
      <c r="G1712" s="4" t="s">
        <v>129</v>
      </c>
      <c r="H1712" s="4" t="s">
        <v>130</v>
      </c>
      <c r="I1712" s="4"/>
      <c r="J1712" s="4"/>
      <c r="K1712" s="4">
        <v>210</v>
      </c>
      <c r="L1712" s="4">
        <v>25</v>
      </c>
      <c r="M1712" s="4">
        <v>3</v>
      </c>
      <c r="N1712" s="4" t="s">
        <v>3</v>
      </c>
      <c r="O1712" s="4">
        <v>2</v>
      </c>
      <c r="P1712" s="4"/>
      <c r="Q1712" s="4"/>
      <c r="R1712" s="4"/>
      <c r="S1712" s="4"/>
      <c r="T1712" s="4"/>
      <c r="U1712" s="4"/>
      <c r="V1712" s="4"/>
      <c r="W1712" s="4"/>
    </row>
    <row r="1713" spans="1:245">
      <c r="A1713" s="4">
        <v>50</v>
      </c>
      <c r="B1713" s="4">
        <v>0</v>
      </c>
      <c r="C1713" s="4">
        <v>0</v>
      </c>
      <c r="D1713" s="4">
        <v>1</v>
      </c>
      <c r="E1713" s="4">
        <v>211</v>
      </c>
      <c r="F1713" s="4">
        <f>ROUND(Source!Y1686,O1713)</f>
        <v>1948.53</v>
      </c>
      <c r="G1713" s="4" t="s">
        <v>131</v>
      </c>
      <c r="H1713" s="4" t="s">
        <v>132</v>
      </c>
      <c r="I1713" s="4"/>
      <c r="J1713" s="4"/>
      <c r="K1713" s="4">
        <v>211</v>
      </c>
      <c r="L1713" s="4">
        <v>26</v>
      </c>
      <c r="M1713" s="4">
        <v>3</v>
      </c>
      <c r="N1713" s="4" t="s">
        <v>3</v>
      </c>
      <c r="O1713" s="4">
        <v>2</v>
      </c>
      <c r="P1713" s="4"/>
      <c r="Q1713" s="4"/>
      <c r="R1713" s="4"/>
      <c r="S1713" s="4"/>
      <c r="T1713" s="4"/>
      <c r="U1713" s="4"/>
      <c r="V1713" s="4"/>
      <c r="W1713" s="4"/>
    </row>
    <row r="1714" spans="1:245">
      <c r="A1714" s="4">
        <v>50</v>
      </c>
      <c r="B1714" s="4">
        <v>0</v>
      </c>
      <c r="C1714" s="4">
        <v>0</v>
      </c>
      <c r="D1714" s="4">
        <v>1</v>
      </c>
      <c r="E1714" s="4">
        <v>0</v>
      </c>
      <c r="F1714" s="4">
        <f>ROUND(Source!AR1686,O1714)</f>
        <v>8237.35</v>
      </c>
      <c r="G1714" s="4" t="s">
        <v>133</v>
      </c>
      <c r="H1714" s="4" t="s">
        <v>134</v>
      </c>
      <c r="I1714" s="4"/>
      <c r="J1714" s="4"/>
      <c r="K1714" s="4">
        <v>224</v>
      </c>
      <c r="L1714" s="4">
        <v>27</v>
      </c>
      <c r="M1714" s="4">
        <v>3</v>
      </c>
      <c r="N1714" s="4" t="s">
        <v>3</v>
      </c>
      <c r="O1714" s="4">
        <v>2</v>
      </c>
      <c r="P1714" s="4"/>
      <c r="Q1714" s="4"/>
      <c r="R1714" s="4"/>
      <c r="S1714" s="4"/>
      <c r="T1714" s="4"/>
      <c r="U1714" s="4"/>
      <c r="V1714" s="4"/>
      <c r="W1714" s="4"/>
    </row>
    <row r="1715" spans="1:245">
      <c r="A1715" s="4">
        <v>50</v>
      </c>
      <c r="B1715" s="4">
        <v>0</v>
      </c>
      <c r="C1715" s="4">
        <v>0</v>
      </c>
      <c r="D1715" s="4">
        <v>2</v>
      </c>
      <c r="E1715" s="4">
        <v>0</v>
      </c>
      <c r="F1715" s="4">
        <f>ROUND(F1714*0.18,O1715)</f>
        <v>1482.7</v>
      </c>
      <c r="G1715" s="4" t="s">
        <v>135</v>
      </c>
      <c r="H1715" s="4" t="s">
        <v>135</v>
      </c>
      <c r="I1715" s="4"/>
      <c r="J1715" s="4"/>
      <c r="K1715" s="4">
        <v>212</v>
      </c>
      <c r="L1715" s="4">
        <v>28</v>
      </c>
      <c r="M1715" s="4">
        <v>0</v>
      </c>
      <c r="N1715" s="4" t="s">
        <v>3</v>
      </c>
      <c r="O1715" s="4">
        <v>1</v>
      </c>
      <c r="P1715" s="4"/>
      <c r="Q1715" s="4"/>
      <c r="R1715" s="4"/>
      <c r="S1715" s="4"/>
      <c r="T1715" s="4"/>
      <c r="U1715" s="4"/>
      <c r="V1715" s="4"/>
      <c r="W1715" s="4"/>
    </row>
    <row r="1716" spans="1:245">
      <c r="A1716" s="4">
        <v>50</v>
      </c>
      <c r="B1716" s="4">
        <v>0</v>
      </c>
      <c r="C1716" s="4">
        <v>0</v>
      </c>
      <c r="D1716" s="4">
        <v>2</v>
      </c>
      <c r="E1716" s="4">
        <v>224</v>
      </c>
      <c r="F1716" s="4">
        <f>ROUND(F1714*1.18,O1716)</f>
        <v>9720.1</v>
      </c>
      <c r="G1716" s="4" t="s">
        <v>136</v>
      </c>
      <c r="H1716" s="4" t="s">
        <v>137</v>
      </c>
      <c r="I1716" s="4"/>
      <c r="J1716" s="4"/>
      <c r="K1716" s="4">
        <v>212</v>
      </c>
      <c r="L1716" s="4">
        <v>29</v>
      </c>
      <c r="M1716" s="4">
        <v>0</v>
      </c>
      <c r="N1716" s="4" t="s">
        <v>3</v>
      </c>
      <c r="O1716" s="4">
        <v>1</v>
      </c>
      <c r="P1716" s="4"/>
      <c r="Q1716" s="4"/>
      <c r="R1716" s="4"/>
      <c r="S1716" s="4"/>
      <c r="T1716" s="4"/>
      <c r="U1716" s="4"/>
      <c r="V1716" s="4"/>
      <c r="W1716" s="4"/>
    </row>
    <row r="1718" spans="1:245">
      <c r="A1718" s="1">
        <v>5</v>
      </c>
      <c r="B1718" s="1">
        <v>0</v>
      </c>
      <c r="C1718" s="1"/>
      <c r="D1718" s="1">
        <f>ROW(A1751)</f>
        <v>1751</v>
      </c>
      <c r="E1718" s="1"/>
      <c r="F1718" s="1" t="s">
        <v>14</v>
      </c>
      <c r="G1718" s="1" t="s">
        <v>138</v>
      </c>
      <c r="H1718" s="1" t="s">
        <v>3</v>
      </c>
      <c r="I1718" s="1">
        <v>0</v>
      </c>
      <c r="J1718" s="1"/>
      <c r="K1718" s="1">
        <v>0</v>
      </c>
      <c r="L1718" s="1"/>
      <c r="M1718" s="1" t="s">
        <v>3</v>
      </c>
      <c r="N1718" s="1"/>
      <c r="O1718" s="1"/>
      <c r="P1718" s="1"/>
      <c r="Q1718" s="1"/>
      <c r="R1718" s="1"/>
      <c r="S1718" s="1">
        <v>0</v>
      </c>
      <c r="T1718" s="1"/>
      <c r="U1718" s="1" t="s">
        <v>3</v>
      </c>
      <c r="V1718" s="1">
        <v>0</v>
      </c>
      <c r="W1718" s="1"/>
      <c r="X1718" s="1"/>
      <c r="Y1718" s="1"/>
      <c r="Z1718" s="1"/>
      <c r="AA1718" s="1"/>
      <c r="AB1718" s="1" t="s">
        <v>3</v>
      </c>
      <c r="AC1718" s="1" t="s">
        <v>3</v>
      </c>
      <c r="AD1718" s="1" t="s">
        <v>3</v>
      </c>
      <c r="AE1718" s="1" t="s">
        <v>3</v>
      </c>
      <c r="AF1718" s="1" t="s">
        <v>3</v>
      </c>
      <c r="AG1718" s="1" t="s">
        <v>3</v>
      </c>
      <c r="AH1718" s="1"/>
      <c r="AI1718" s="1"/>
      <c r="AJ1718" s="1"/>
      <c r="AK1718" s="1"/>
      <c r="AL1718" s="1"/>
      <c r="AM1718" s="1"/>
      <c r="AN1718" s="1"/>
      <c r="AO1718" s="1"/>
      <c r="AP1718" s="1" t="s">
        <v>3</v>
      </c>
      <c r="AQ1718" s="1" t="s">
        <v>3</v>
      </c>
      <c r="AR1718" s="1" t="s">
        <v>3</v>
      </c>
      <c r="AS1718" s="1"/>
      <c r="AT1718" s="1"/>
      <c r="AU1718" s="1"/>
      <c r="AV1718" s="1"/>
      <c r="AW1718" s="1"/>
      <c r="AX1718" s="1"/>
      <c r="AY1718" s="1"/>
      <c r="AZ1718" s="1" t="s">
        <v>3</v>
      </c>
      <c r="BA1718" s="1"/>
      <c r="BB1718" s="1" t="s">
        <v>3</v>
      </c>
      <c r="BC1718" s="1" t="s">
        <v>3</v>
      </c>
      <c r="BD1718" s="1" t="s">
        <v>3</v>
      </c>
      <c r="BE1718" s="1" t="s">
        <v>3</v>
      </c>
      <c r="BF1718" s="1" t="s">
        <v>3</v>
      </c>
      <c r="BG1718" s="1" t="s">
        <v>3</v>
      </c>
      <c r="BH1718" s="1" t="s">
        <v>3</v>
      </c>
      <c r="BI1718" s="1" t="s">
        <v>3</v>
      </c>
      <c r="BJ1718" s="1" t="s">
        <v>3</v>
      </c>
      <c r="BK1718" s="1" t="s">
        <v>3</v>
      </c>
      <c r="BL1718" s="1" t="s">
        <v>3</v>
      </c>
      <c r="BM1718" s="1" t="s">
        <v>3</v>
      </c>
      <c r="BN1718" s="1" t="s">
        <v>3</v>
      </c>
      <c r="BO1718" s="1" t="s">
        <v>3</v>
      </c>
      <c r="BP1718" s="1" t="s">
        <v>3</v>
      </c>
      <c r="BQ1718" s="1"/>
      <c r="BR1718" s="1"/>
      <c r="BS1718" s="1"/>
      <c r="BT1718" s="1"/>
      <c r="BU1718" s="1"/>
      <c r="BV1718" s="1"/>
      <c r="BW1718" s="1"/>
      <c r="BX1718" s="1">
        <v>0</v>
      </c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>
        <v>0</v>
      </c>
    </row>
    <row r="1720" spans="1:245">
      <c r="A1720" s="2">
        <v>52</v>
      </c>
      <c r="B1720" s="2">
        <f t="shared" ref="B1720:G1720" si="1267">B1751</f>
        <v>0</v>
      </c>
      <c r="C1720" s="2">
        <f t="shared" si="1267"/>
        <v>5</v>
      </c>
      <c r="D1720" s="2">
        <f t="shared" si="1267"/>
        <v>1718</v>
      </c>
      <c r="E1720" s="2">
        <f t="shared" si="1267"/>
        <v>0</v>
      </c>
      <c r="F1720" s="2" t="str">
        <f t="shared" si="1267"/>
        <v>Новый подраздел</v>
      </c>
      <c r="G1720" s="2" t="str">
        <f t="shared" si="1267"/>
        <v>ремонт</v>
      </c>
      <c r="H1720" s="2"/>
      <c r="I1720" s="2"/>
      <c r="J1720" s="2"/>
      <c r="K1720" s="2"/>
      <c r="L1720" s="2"/>
      <c r="M1720" s="2"/>
      <c r="N1720" s="2"/>
      <c r="O1720" s="2">
        <f t="shared" ref="O1720:AT1720" si="1268">O1751</f>
        <v>174058.28</v>
      </c>
      <c r="P1720" s="2">
        <f t="shared" si="1268"/>
        <v>115648.46</v>
      </c>
      <c r="Q1720" s="2">
        <f t="shared" si="1268"/>
        <v>3208.1</v>
      </c>
      <c r="R1720" s="2">
        <f t="shared" si="1268"/>
        <v>1231.44</v>
      </c>
      <c r="S1720" s="2">
        <f t="shared" si="1268"/>
        <v>55201.72</v>
      </c>
      <c r="T1720" s="2">
        <f t="shared" si="1268"/>
        <v>0</v>
      </c>
      <c r="U1720" s="2">
        <f t="shared" si="1268"/>
        <v>184.25341110000002</v>
      </c>
      <c r="V1720" s="2">
        <f t="shared" si="1268"/>
        <v>3.5448650000000006</v>
      </c>
      <c r="W1720" s="2">
        <f t="shared" si="1268"/>
        <v>627.04</v>
      </c>
      <c r="X1720" s="2">
        <f t="shared" si="1268"/>
        <v>49821.07</v>
      </c>
      <c r="Y1720" s="2">
        <f t="shared" si="1268"/>
        <v>25037.85</v>
      </c>
      <c r="Z1720" s="2">
        <f t="shared" si="1268"/>
        <v>0</v>
      </c>
      <c r="AA1720" s="2">
        <f t="shared" si="1268"/>
        <v>0</v>
      </c>
      <c r="AB1720" s="2">
        <f t="shared" si="1268"/>
        <v>174058.28</v>
      </c>
      <c r="AC1720" s="2">
        <f t="shared" si="1268"/>
        <v>115648.46</v>
      </c>
      <c r="AD1720" s="2">
        <f t="shared" si="1268"/>
        <v>3208.1</v>
      </c>
      <c r="AE1720" s="2">
        <f t="shared" si="1268"/>
        <v>1231.44</v>
      </c>
      <c r="AF1720" s="2">
        <f t="shared" si="1268"/>
        <v>55201.72</v>
      </c>
      <c r="AG1720" s="2">
        <f t="shared" si="1268"/>
        <v>0</v>
      </c>
      <c r="AH1720" s="2">
        <f t="shared" si="1268"/>
        <v>184.25341110000002</v>
      </c>
      <c r="AI1720" s="2">
        <f t="shared" si="1268"/>
        <v>3.5448650000000006</v>
      </c>
      <c r="AJ1720" s="2">
        <f t="shared" si="1268"/>
        <v>627.04</v>
      </c>
      <c r="AK1720" s="2">
        <f t="shared" si="1268"/>
        <v>49821.07</v>
      </c>
      <c r="AL1720" s="2">
        <f t="shared" si="1268"/>
        <v>25037.85</v>
      </c>
      <c r="AM1720" s="2">
        <f t="shared" si="1268"/>
        <v>0</v>
      </c>
      <c r="AN1720" s="2">
        <f t="shared" si="1268"/>
        <v>0</v>
      </c>
      <c r="AO1720" s="2">
        <f t="shared" si="1268"/>
        <v>0</v>
      </c>
      <c r="AP1720" s="2">
        <f t="shared" si="1268"/>
        <v>0</v>
      </c>
      <c r="AQ1720" s="2">
        <f t="shared" si="1268"/>
        <v>0</v>
      </c>
      <c r="AR1720" s="2">
        <f t="shared" si="1268"/>
        <v>248917.2</v>
      </c>
      <c r="AS1720" s="2">
        <f t="shared" si="1268"/>
        <v>244743.37</v>
      </c>
      <c r="AT1720" s="2">
        <f t="shared" si="1268"/>
        <v>4173.83</v>
      </c>
      <c r="AU1720" s="2">
        <f t="shared" ref="AU1720:BZ1720" si="1269">AU1751</f>
        <v>0</v>
      </c>
      <c r="AV1720" s="2">
        <f t="shared" si="1269"/>
        <v>115648.46</v>
      </c>
      <c r="AW1720" s="2">
        <f t="shared" si="1269"/>
        <v>115648.46</v>
      </c>
      <c r="AX1720" s="2">
        <f t="shared" si="1269"/>
        <v>0</v>
      </c>
      <c r="AY1720" s="2">
        <f t="shared" si="1269"/>
        <v>115648.46</v>
      </c>
      <c r="AZ1720" s="2">
        <f t="shared" si="1269"/>
        <v>0</v>
      </c>
      <c r="BA1720" s="2">
        <f t="shared" si="1269"/>
        <v>0</v>
      </c>
      <c r="BB1720" s="2">
        <f t="shared" si="1269"/>
        <v>0</v>
      </c>
      <c r="BC1720" s="2">
        <f t="shared" si="1269"/>
        <v>0</v>
      </c>
      <c r="BD1720" s="2">
        <f t="shared" si="1269"/>
        <v>0</v>
      </c>
      <c r="BE1720" s="2">
        <f t="shared" si="1269"/>
        <v>0</v>
      </c>
      <c r="BF1720" s="2">
        <f t="shared" si="1269"/>
        <v>0</v>
      </c>
      <c r="BG1720" s="2">
        <f t="shared" si="1269"/>
        <v>0</v>
      </c>
      <c r="BH1720" s="2">
        <f t="shared" si="1269"/>
        <v>0</v>
      </c>
      <c r="BI1720" s="2">
        <f t="shared" si="1269"/>
        <v>0</v>
      </c>
      <c r="BJ1720" s="2">
        <f t="shared" si="1269"/>
        <v>0</v>
      </c>
      <c r="BK1720" s="2">
        <f t="shared" si="1269"/>
        <v>0</v>
      </c>
      <c r="BL1720" s="2">
        <f t="shared" si="1269"/>
        <v>0</v>
      </c>
      <c r="BM1720" s="2">
        <f t="shared" si="1269"/>
        <v>0</v>
      </c>
      <c r="BN1720" s="2">
        <f t="shared" si="1269"/>
        <v>0</v>
      </c>
      <c r="BO1720" s="2">
        <f t="shared" si="1269"/>
        <v>0</v>
      </c>
      <c r="BP1720" s="2">
        <f t="shared" si="1269"/>
        <v>0</v>
      </c>
      <c r="BQ1720" s="2">
        <f t="shared" si="1269"/>
        <v>0</v>
      </c>
      <c r="BR1720" s="2">
        <f t="shared" si="1269"/>
        <v>0</v>
      </c>
      <c r="BS1720" s="2">
        <f t="shared" si="1269"/>
        <v>0</v>
      </c>
      <c r="BT1720" s="2">
        <f t="shared" si="1269"/>
        <v>0</v>
      </c>
      <c r="BU1720" s="2">
        <f t="shared" si="1269"/>
        <v>0</v>
      </c>
      <c r="BV1720" s="2">
        <f t="shared" si="1269"/>
        <v>0</v>
      </c>
      <c r="BW1720" s="2">
        <f t="shared" si="1269"/>
        <v>0</v>
      </c>
      <c r="BX1720" s="2">
        <f t="shared" si="1269"/>
        <v>0</v>
      </c>
      <c r="BY1720" s="2">
        <f t="shared" si="1269"/>
        <v>0</v>
      </c>
      <c r="BZ1720" s="2">
        <f t="shared" si="1269"/>
        <v>0</v>
      </c>
      <c r="CA1720" s="2">
        <f t="shared" ref="CA1720:DF1720" si="1270">CA1751</f>
        <v>248917.2</v>
      </c>
      <c r="CB1720" s="2">
        <f t="shared" si="1270"/>
        <v>244743.37</v>
      </c>
      <c r="CC1720" s="2">
        <f t="shared" si="1270"/>
        <v>4173.83</v>
      </c>
      <c r="CD1720" s="2">
        <f t="shared" si="1270"/>
        <v>0</v>
      </c>
      <c r="CE1720" s="2">
        <f t="shared" si="1270"/>
        <v>115648.46</v>
      </c>
      <c r="CF1720" s="2">
        <f t="shared" si="1270"/>
        <v>115648.46</v>
      </c>
      <c r="CG1720" s="2">
        <f t="shared" si="1270"/>
        <v>0</v>
      </c>
      <c r="CH1720" s="2">
        <f t="shared" si="1270"/>
        <v>115648.46</v>
      </c>
      <c r="CI1720" s="2">
        <f t="shared" si="1270"/>
        <v>0</v>
      </c>
      <c r="CJ1720" s="2">
        <f t="shared" si="1270"/>
        <v>0</v>
      </c>
      <c r="CK1720" s="2">
        <f t="shared" si="1270"/>
        <v>0</v>
      </c>
      <c r="CL1720" s="2">
        <f t="shared" si="1270"/>
        <v>0</v>
      </c>
      <c r="CM1720" s="2">
        <f t="shared" si="1270"/>
        <v>0</v>
      </c>
      <c r="CN1720" s="2">
        <f t="shared" si="1270"/>
        <v>0</v>
      </c>
      <c r="CO1720" s="2">
        <f t="shared" si="1270"/>
        <v>0</v>
      </c>
      <c r="CP1720" s="2">
        <f t="shared" si="1270"/>
        <v>0</v>
      </c>
      <c r="CQ1720" s="2">
        <f t="shared" si="1270"/>
        <v>0</v>
      </c>
      <c r="CR1720" s="2">
        <f t="shared" si="1270"/>
        <v>0</v>
      </c>
      <c r="CS1720" s="2">
        <f t="shared" si="1270"/>
        <v>0</v>
      </c>
      <c r="CT1720" s="2">
        <f t="shared" si="1270"/>
        <v>0</v>
      </c>
      <c r="CU1720" s="2">
        <f t="shared" si="1270"/>
        <v>0</v>
      </c>
      <c r="CV1720" s="2">
        <f t="shared" si="1270"/>
        <v>0</v>
      </c>
      <c r="CW1720" s="2">
        <f t="shared" si="1270"/>
        <v>0</v>
      </c>
      <c r="CX1720" s="2">
        <f t="shared" si="1270"/>
        <v>0</v>
      </c>
      <c r="CY1720" s="2">
        <f t="shared" si="1270"/>
        <v>0</v>
      </c>
      <c r="CZ1720" s="2">
        <f t="shared" si="1270"/>
        <v>0</v>
      </c>
      <c r="DA1720" s="2">
        <f t="shared" si="1270"/>
        <v>0</v>
      </c>
      <c r="DB1720" s="2">
        <f t="shared" si="1270"/>
        <v>0</v>
      </c>
      <c r="DC1720" s="2">
        <f t="shared" si="1270"/>
        <v>0</v>
      </c>
      <c r="DD1720" s="2">
        <f t="shared" si="1270"/>
        <v>0</v>
      </c>
      <c r="DE1720" s="2">
        <f t="shared" si="1270"/>
        <v>0</v>
      </c>
      <c r="DF1720" s="2">
        <f t="shared" si="1270"/>
        <v>0</v>
      </c>
      <c r="DG1720" s="3">
        <f t="shared" ref="DG1720:EL1720" si="1271">DG1751</f>
        <v>0</v>
      </c>
      <c r="DH1720" s="3">
        <f t="shared" si="1271"/>
        <v>0</v>
      </c>
      <c r="DI1720" s="3">
        <f t="shared" si="1271"/>
        <v>0</v>
      </c>
      <c r="DJ1720" s="3">
        <f t="shared" si="1271"/>
        <v>0</v>
      </c>
      <c r="DK1720" s="3">
        <f t="shared" si="1271"/>
        <v>0</v>
      </c>
      <c r="DL1720" s="3">
        <f t="shared" si="1271"/>
        <v>0</v>
      </c>
      <c r="DM1720" s="3">
        <f t="shared" si="1271"/>
        <v>0</v>
      </c>
      <c r="DN1720" s="3">
        <f t="shared" si="1271"/>
        <v>0</v>
      </c>
      <c r="DO1720" s="3">
        <f t="shared" si="1271"/>
        <v>0</v>
      </c>
      <c r="DP1720" s="3">
        <f t="shared" si="1271"/>
        <v>0</v>
      </c>
      <c r="DQ1720" s="3">
        <f t="shared" si="1271"/>
        <v>0</v>
      </c>
      <c r="DR1720" s="3">
        <f t="shared" si="1271"/>
        <v>0</v>
      </c>
      <c r="DS1720" s="3">
        <f t="shared" si="1271"/>
        <v>0</v>
      </c>
      <c r="DT1720" s="3">
        <f t="shared" si="1271"/>
        <v>0</v>
      </c>
      <c r="DU1720" s="3">
        <f t="shared" si="1271"/>
        <v>0</v>
      </c>
      <c r="DV1720" s="3">
        <f t="shared" si="1271"/>
        <v>0</v>
      </c>
      <c r="DW1720" s="3">
        <f t="shared" si="1271"/>
        <v>0</v>
      </c>
      <c r="DX1720" s="3">
        <f t="shared" si="1271"/>
        <v>0</v>
      </c>
      <c r="DY1720" s="3">
        <f t="shared" si="1271"/>
        <v>0</v>
      </c>
      <c r="DZ1720" s="3">
        <f t="shared" si="1271"/>
        <v>0</v>
      </c>
      <c r="EA1720" s="3">
        <f t="shared" si="1271"/>
        <v>0</v>
      </c>
      <c r="EB1720" s="3">
        <f t="shared" si="1271"/>
        <v>0</v>
      </c>
      <c r="EC1720" s="3">
        <f t="shared" si="1271"/>
        <v>0</v>
      </c>
      <c r="ED1720" s="3">
        <f t="shared" si="1271"/>
        <v>0</v>
      </c>
      <c r="EE1720" s="3">
        <f t="shared" si="1271"/>
        <v>0</v>
      </c>
      <c r="EF1720" s="3">
        <f t="shared" si="1271"/>
        <v>0</v>
      </c>
      <c r="EG1720" s="3">
        <f t="shared" si="1271"/>
        <v>0</v>
      </c>
      <c r="EH1720" s="3">
        <f t="shared" si="1271"/>
        <v>0</v>
      </c>
      <c r="EI1720" s="3">
        <f t="shared" si="1271"/>
        <v>0</v>
      </c>
      <c r="EJ1720" s="3">
        <f t="shared" si="1271"/>
        <v>0</v>
      </c>
      <c r="EK1720" s="3">
        <f t="shared" si="1271"/>
        <v>0</v>
      </c>
      <c r="EL1720" s="3">
        <f t="shared" si="1271"/>
        <v>0</v>
      </c>
      <c r="EM1720" s="3">
        <f t="shared" ref="EM1720:FR1720" si="1272">EM1751</f>
        <v>0</v>
      </c>
      <c r="EN1720" s="3">
        <f t="shared" si="1272"/>
        <v>0</v>
      </c>
      <c r="EO1720" s="3">
        <f t="shared" si="1272"/>
        <v>0</v>
      </c>
      <c r="EP1720" s="3">
        <f t="shared" si="1272"/>
        <v>0</v>
      </c>
      <c r="EQ1720" s="3">
        <f t="shared" si="1272"/>
        <v>0</v>
      </c>
      <c r="ER1720" s="3">
        <f t="shared" si="1272"/>
        <v>0</v>
      </c>
      <c r="ES1720" s="3">
        <f t="shared" si="1272"/>
        <v>0</v>
      </c>
      <c r="ET1720" s="3">
        <f t="shared" si="1272"/>
        <v>0</v>
      </c>
      <c r="EU1720" s="3">
        <f t="shared" si="1272"/>
        <v>0</v>
      </c>
      <c r="EV1720" s="3">
        <f t="shared" si="1272"/>
        <v>0</v>
      </c>
      <c r="EW1720" s="3">
        <f t="shared" si="1272"/>
        <v>0</v>
      </c>
      <c r="EX1720" s="3">
        <f t="shared" si="1272"/>
        <v>0</v>
      </c>
      <c r="EY1720" s="3">
        <f t="shared" si="1272"/>
        <v>0</v>
      </c>
      <c r="EZ1720" s="3">
        <f t="shared" si="1272"/>
        <v>0</v>
      </c>
      <c r="FA1720" s="3">
        <f t="shared" si="1272"/>
        <v>0</v>
      </c>
      <c r="FB1720" s="3">
        <f t="shared" si="1272"/>
        <v>0</v>
      </c>
      <c r="FC1720" s="3">
        <f t="shared" si="1272"/>
        <v>0</v>
      </c>
      <c r="FD1720" s="3">
        <f t="shared" si="1272"/>
        <v>0</v>
      </c>
      <c r="FE1720" s="3">
        <f t="shared" si="1272"/>
        <v>0</v>
      </c>
      <c r="FF1720" s="3">
        <f t="shared" si="1272"/>
        <v>0</v>
      </c>
      <c r="FG1720" s="3">
        <f t="shared" si="1272"/>
        <v>0</v>
      </c>
      <c r="FH1720" s="3">
        <f t="shared" si="1272"/>
        <v>0</v>
      </c>
      <c r="FI1720" s="3">
        <f t="shared" si="1272"/>
        <v>0</v>
      </c>
      <c r="FJ1720" s="3">
        <f t="shared" si="1272"/>
        <v>0</v>
      </c>
      <c r="FK1720" s="3">
        <f t="shared" si="1272"/>
        <v>0</v>
      </c>
      <c r="FL1720" s="3">
        <f t="shared" si="1272"/>
        <v>0</v>
      </c>
      <c r="FM1720" s="3">
        <f t="shared" si="1272"/>
        <v>0</v>
      </c>
      <c r="FN1720" s="3">
        <f t="shared" si="1272"/>
        <v>0</v>
      </c>
      <c r="FO1720" s="3">
        <f t="shared" si="1272"/>
        <v>0</v>
      </c>
      <c r="FP1720" s="3">
        <f t="shared" si="1272"/>
        <v>0</v>
      </c>
      <c r="FQ1720" s="3">
        <f t="shared" si="1272"/>
        <v>0</v>
      </c>
      <c r="FR1720" s="3">
        <f t="shared" si="1272"/>
        <v>0</v>
      </c>
      <c r="FS1720" s="3">
        <f t="shared" ref="FS1720:GX1720" si="1273">FS1751</f>
        <v>0</v>
      </c>
      <c r="FT1720" s="3">
        <f t="shared" si="1273"/>
        <v>0</v>
      </c>
      <c r="FU1720" s="3">
        <f t="shared" si="1273"/>
        <v>0</v>
      </c>
      <c r="FV1720" s="3">
        <f t="shared" si="1273"/>
        <v>0</v>
      </c>
      <c r="FW1720" s="3">
        <f t="shared" si="1273"/>
        <v>0</v>
      </c>
      <c r="FX1720" s="3">
        <f t="shared" si="1273"/>
        <v>0</v>
      </c>
      <c r="FY1720" s="3">
        <f t="shared" si="1273"/>
        <v>0</v>
      </c>
      <c r="FZ1720" s="3">
        <f t="shared" si="1273"/>
        <v>0</v>
      </c>
      <c r="GA1720" s="3">
        <f t="shared" si="1273"/>
        <v>0</v>
      </c>
      <c r="GB1720" s="3">
        <f t="shared" si="1273"/>
        <v>0</v>
      </c>
      <c r="GC1720" s="3">
        <f t="shared" si="1273"/>
        <v>0</v>
      </c>
      <c r="GD1720" s="3">
        <f t="shared" si="1273"/>
        <v>0</v>
      </c>
      <c r="GE1720" s="3">
        <f t="shared" si="1273"/>
        <v>0</v>
      </c>
      <c r="GF1720" s="3">
        <f t="shared" si="1273"/>
        <v>0</v>
      </c>
      <c r="GG1720" s="3">
        <f t="shared" si="1273"/>
        <v>0</v>
      </c>
      <c r="GH1720" s="3">
        <f t="shared" si="1273"/>
        <v>0</v>
      </c>
      <c r="GI1720" s="3">
        <f t="shared" si="1273"/>
        <v>0</v>
      </c>
      <c r="GJ1720" s="3">
        <f t="shared" si="1273"/>
        <v>0</v>
      </c>
      <c r="GK1720" s="3">
        <f t="shared" si="1273"/>
        <v>0</v>
      </c>
      <c r="GL1720" s="3">
        <f t="shared" si="1273"/>
        <v>0</v>
      </c>
      <c r="GM1720" s="3">
        <f t="shared" si="1273"/>
        <v>0</v>
      </c>
      <c r="GN1720" s="3">
        <f t="shared" si="1273"/>
        <v>0</v>
      </c>
      <c r="GO1720" s="3">
        <f t="shared" si="1273"/>
        <v>0</v>
      </c>
      <c r="GP1720" s="3">
        <f t="shared" si="1273"/>
        <v>0</v>
      </c>
      <c r="GQ1720" s="3">
        <f t="shared" si="1273"/>
        <v>0</v>
      </c>
      <c r="GR1720" s="3">
        <f t="shared" si="1273"/>
        <v>0</v>
      </c>
      <c r="GS1720" s="3">
        <f t="shared" si="1273"/>
        <v>0</v>
      </c>
      <c r="GT1720" s="3">
        <f t="shared" si="1273"/>
        <v>0</v>
      </c>
      <c r="GU1720" s="3">
        <f t="shared" si="1273"/>
        <v>0</v>
      </c>
      <c r="GV1720" s="3">
        <f t="shared" si="1273"/>
        <v>0</v>
      </c>
      <c r="GW1720" s="3">
        <f t="shared" si="1273"/>
        <v>0</v>
      </c>
      <c r="GX1720" s="3">
        <f t="shared" si="1273"/>
        <v>0</v>
      </c>
    </row>
    <row r="1722" spans="1:245">
      <c r="A1722">
        <v>17</v>
      </c>
      <c r="B1722">
        <v>0</v>
      </c>
      <c r="C1722">
        <f>ROW(SmtRes!A1760)</f>
        <v>1760</v>
      </c>
      <c r="D1722">
        <f>ROW(EtalonRes!A1741)</f>
        <v>1741</v>
      </c>
      <c r="E1722" t="s">
        <v>16</v>
      </c>
      <c r="F1722" t="s">
        <v>307</v>
      </c>
      <c r="G1722" t="s">
        <v>308</v>
      </c>
      <c r="H1722" t="s">
        <v>174</v>
      </c>
      <c r="I1722">
        <f>ROUND(2/100,9)</f>
        <v>0.02</v>
      </c>
      <c r="J1722">
        <v>0</v>
      </c>
      <c r="O1722">
        <f t="shared" ref="O1722:O1749" si="1274">ROUND(CP1722,2)</f>
        <v>2655.95</v>
      </c>
      <c r="P1722">
        <f t="shared" ref="P1722:P1749" si="1275">ROUND(CQ1722*I1722,2)</f>
        <v>2082.37</v>
      </c>
      <c r="Q1722">
        <f t="shared" ref="Q1722:Q1749" si="1276">ROUND(CR1722*I1722,2)</f>
        <v>85.75</v>
      </c>
      <c r="R1722">
        <f t="shared" ref="R1722:R1749" si="1277">ROUND(CS1722*I1722,2)</f>
        <v>15.35</v>
      </c>
      <c r="S1722">
        <f t="shared" ref="S1722:S1749" si="1278">ROUND(CT1722*I1722,2)</f>
        <v>487.83</v>
      </c>
      <c r="T1722">
        <f t="shared" ref="T1722:T1749" si="1279">ROUND(CU1722*I1722,2)</f>
        <v>0</v>
      </c>
      <c r="U1722">
        <f t="shared" ref="U1722:U1749" si="1280">CV1722*I1722</f>
        <v>1.6822199999999998</v>
      </c>
      <c r="V1722">
        <f t="shared" ref="V1722:V1749" si="1281">CW1722*I1722</f>
        <v>3.4250000000000003E-2</v>
      </c>
      <c r="W1722">
        <f t="shared" ref="W1722:W1749" si="1282">ROUND(CX1722*I1722,2)</f>
        <v>0</v>
      </c>
      <c r="X1722">
        <f t="shared" ref="X1722:X1749" si="1283">ROUND(CY1722,2)</f>
        <v>452.86</v>
      </c>
      <c r="Y1722">
        <f t="shared" ref="Y1722:Y1749" si="1284">ROUND(CZ1722,2)</f>
        <v>216.37</v>
      </c>
      <c r="AA1722">
        <v>35806607</v>
      </c>
      <c r="AB1722">
        <f t="shared" ref="AB1722:AB1749" si="1285">ROUND((AC1722+AD1722+AF1722),2)</f>
        <v>21892.13</v>
      </c>
      <c r="AC1722">
        <f t="shared" ref="AC1722:AC1749" si="1286">ROUND((ES1722),2)</f>
        <v>20740.73</v>
      </c>
      <c r="AD1722">
        <f>ROUND(((((ET1722*1.25))-((EU1722*1.25)))+AE1722),2)</f>
        <v>416.27</v>
      </c>
      <c r="AE1722">
        <f>ROUND(((EU1722*1.25)),2)</f>
        <v>23.13</v>
      </c>
      <c r="AF1722">
        <f>ROUND(((EV1722*1.15)),2)</f>
        <v>735.13</v>
      </c>
      <c r="AG1722">
        <f t="shared" ref="AG1722:AG1749" si="1287">ROUND((AP1722),2)</f>
        <v>0</v>
      </c>
      <c r="AH1722">
        <f>((EW1722*1.15))</f>
        <v>84.11099999999999</v>
      </c>
      <c r="AI1722">
        <f>((EX1722*1.25))</f>
        <v>1.7125000000000001</v>
      </c>
      <c r="AJ1722">
        <f t="shared" ref="AJ1722:AJ1749" si="1288">(AS1722)</f>
        <v>0</v>
      </c>
      <c r="AK1722">
        <v>21712.98</v>
      </c>
      <c r="AL1722">
        <v>20740.73</v>
      </c>
      <c r="AM1722">
        <v>333.01</v>
      </c>
      <c r="AN1722">
        <v>18.5</v>
      </c>
      <c r="AO1722">
        <v>639.24</v>
      </c>
      <c r="AP1722">
        <v>0</v>
      </c>
      <c r="AQ1722">
        <v>73.14</v>
      </c>
      <c r="AR1722">
        <v>1.37</v>
      </c>
      <c r="AS1722">
        <v>0</v>
      </c>
      <c r="AT1722">
        <v>90</v>
      </c>
      <c r="AU1722">
        <v>43</v>
      </c>
      <c r="AV1722">
        <v>1</v>
      </c>
      <c r="AW1722">
        <v>1</v>
      </c>
      <c r="AZ1722">
        <v>1</v>
      </c>
      <c r="BA1722">
        <v>33.18</v>
      </c>
      <c r="BB1722">
        <v>10.3</v>
      </c>
      <c r="BC1722">
        <v>5.0199999999999996</v>
      </c>
      <c r="BD1722" t="s">
        <v>3</v>
      </c>
      <c r="BE1722" t="s">
        <v>3</v>
      </c>
      <c r="BF1722" t="s">
        <v>3</v>
      </c>
      <c r="BG1722" t="s">
        <v>3</v>
      </c>
      <c r="BH1722">
        <v>0</v>
      </c>
      <c r="BI1722">
        <v>1</v>
      </c>
      <c r="BJ1722" t="s">
        <v>309</v>
      </c>
      <c r="BM1722">
        <v>10001</v>
      </c>
      <c r="BN1722">
        <v>0</v>
      </c>
      <c r="BO1722" t="s">
        <v>307</v>
      </c>
      <c r="BP1722">
        <v>1</v>
      </c>
      <c r="BQ1722">
        <v>2</v>
      </c>
      <c r="BR1722">
        <v>0</v>
      </c>
      <c r="BS1722">
        <v>33.18</v>
      </c>
      <c r="BT1722">
        <v>1</v>
      </c>
      <c r="BU1722">
        <v>1</v>
      </c>
      <c r="BV1722">
        <v>1</v>
      </c>
      <c r="BW1722">
        <v>1</v>
      </c>
      <c r="BX1722">
        <v>1</v>
      </c>
      <c r="BY1722" t="s">
        <v>3</v>
      </c>
      <c r="BZ1722">
        <v>118</v>
      </c>
      <c r="CA1722">
        <v>63</v>
      </c>
      <c r="CE1722">
        <v>0</v>
      </c>
      <c r="CF1722">
        <v>0</v>
      </c>
      <c r="CG1722">
        <v>0</v>
      </c>
      <c r="CM1722">
        <v>0</v>
      </c>
      <c r="CN1722" t="s">
        <v>3</v>
      </c>
      <c r="CO1722">
        <v>0</v>
      </c>
      <c r="CP1722">
        <f t="shared" ref="CP1722:CP1749" si="1289">(P1722+Q1722+S1722)</f>
        <v>2655.95</v>
      </c>
      <c r="CQ1722">
        <f t="shared" ref="CQ1722:CQ1749" si="1290">AC1722*BC1722</f>
        <v>104118.46459999999</v>
      </c>
      <c r="CR1722">
        <f t="shared" ref="CR1722:CR1749" si="1291">AD1722*BB1722</f>
        <v>4287.5810000000001</v>
      </c>
      <c r="CS1722">
        <f t="shared" ref="CS1722:CS1749" si="1292">AE1722*BS1722</f>
        <v>767.45339999999999</v>
      </c>
      <c r="CT1722">
        <f t="shared" ref="CT1722:CT1749" si="1293">AF1722*BA1722</f>
        <v>24391.613399999998</v>
      </c>
      <c r="CU1722">
        <f t="shared" ref="CU1722:CU1749" si="1294">AG1722</f>
        <v>0</v>
      </c>
      <c r="CV1722">
        <f t="shared" ref="CV1722:CV1749" si="1295">AH1722</f>
        <v>84.11099999999999</v>
      </c>
      <c r="CW1722">
        <f t="shared" ref="CW1722:CW1749" si="1296">AI1722</f>
        <v>1.7125000000000001</v>
      </c>
      <c r="CX1722">
        <f t="shared" ref="CX1722:CX1749" si="1297">AJ1722</f>
        <v>0</v>
      </c>
      <c r="CY1722">
        <f t="shared" ref="CY1722:CY1749" si="1298">(((S1722+R1722)*AT1722)/100)</f>
        <v>452.86199999999997</v>
      </c>
      <c r="CZ1722">
        <f t="shared" ref="CZ1722:CZ1749" si="1299">(((S1722+R1722)*AU1722)/100)</f>
        <v>216.3674</v>
      </c>
      <c r="DC1722" t="s">
        <v>3</v>
      </c>
      <c r="DD1722" t="s">
        <v>3</v>
      </c>
      <c r="DE1722" t="s">
        <v>143</v>
      </c>
      <c r="DF1722" t="s">
        <v>143</v>
      </c>
      <c r="DG1722" t="s">
        <v>310</v>
      </c>
      <c r="DH1722" t="s">
        <v>3</v>
      </c>
      <c r="DI1722" t="s">
        <v>310</v>
      </c>
      <c r="DJ1722" t="s">
        <v>143</v>
      </c>
      <c r="DK1722" t="s">
        <v>3</v>
      </c>
      <c r="DL1722" t="s">
        <v>3</v>
      </c>
      <c r="DM1722" t="s">
        <v>3</v>
      </c>
      <c r="DN1722">
        <v>0</v>
      </c>
      <c r="DO1722">
        <v>0</v>
      </c>
      <c r="DP1722">
        <v>1</v>
      </c>
      <c r="DQ1722">
        <v>1</v>
      </c>
      <c r="DU1722">
        <v>1013</v>
      </c>
      <c r="DV1722" t="s">
        <v>174</v>
      </c>
      <c r="DW1722" t="s">
        <v>174</v>
      </c>
      <c r="DX1722">
        <v>1</v>
      </c>
      <c r="DZ1722" t="s">
        <v>3</v>
      </c>
      <c r="EA1722" t="s">
        <v>3</v>
      </c>
      <c r="EB1722" t="s">
        <v>3</v>
      </c>
      <c r="EC1722" t="s">
        <v>3</v>
      </c>
      <c r="EE1722">
        <v>29085510</v>
      </c>
      <c r="EF1722">
        <v>2</v>
      </c>
      <c r="EG1722" t="s">
        <v>145</v>
      </c>
      <c r="EH1722">
        <v>0</v>
      </c>
      <c r="EI1722" t="s">
        <v>3</v>
      </c>
      <c r="EJ1722">
        <v>1</v>
      </c>
      <c r="EK1722">
        <v>10001</v>
      </c>
      <c r="EL1722" t="s">
        <v>146</v>
      </c>
      <c r="EM1722" t="s">
        <v>147</v>
      </c>
      <c r="EO1722" t="s">
        <v>3</v>
      </c>
      <c r="EQ1722">
        <v>0</v>
      </c>
      <c r="ER1722">
        <v>21712.98</v>
      </c>
      <c r="ES1722">
        <v>20740.73</v>
      </c>
      <c r="ET1722">
        <v>333.01</v>
      </c>
      <c r="EU1722">
        <v>18.5</v>
      </c>
      <c r="EV1722">
        <v>639.24</v>
      </c>
      <c r="EW1722">
        <v>73.14</v>
      </c>
      <c r="EX1722">
        <v>1.37</v>
      </c>
      <c r="EY1722">
        <v>0</v>
      </c>
      <c r="FQ1722">
        <v>0</v>
      </c>
      <c r="FR1722">
        <f t="shared" ref="FR1722:FR1749" si="1300">ROUND(IF(AND(BH1722=3,BI1722=3),P1722,0),2)</f>
        <v>0</v>
      </c>
      <c r="FS1722">
        <v>0</v>
      </c>
      <c r="FT1722" t="s">
        <v>148</v>
      </c>
      <c r="FU1722" t="s">
        <v>24</v>
      </c>
      <c r="FV1722" t="s">
        <v>24</v>
      </c>
      <c r="FW1722" t="s">
        <v>25</v>
      </c>
      <c r="FX1722">
        <v>106.2</v>
      </c>
      <c r="FY1722">
        <v>53.55</v>
      </c>
      <c r="GA1722" t="s">
        <v>3</v>
      </c>
      <c r="GD1722">
        <v>1</v>
      </c>
      <c r="GF1722">
        <v>463398419</v>
      </c>
      <c r="GG1722">
        <v>2</v>
      </c>
      <c r="GH1722">
        <v>1</v>
      </c>
      <c r="GI1722">
        <v>2</v>
      </c>
      <c r="GJ1722">
        <v>0</v>
      </c>
      <c r="GK1722">
        <v>0</v>
      </c>
      <c r="GL1722">
        <f t="shared" ref="GL1722:GL1749" si="1301">ROUND(IF(AND(BH1722=3,BI1722=3,FS1722&lt;&gt;0),P1722,0),2)</f>
        <v>0</v>
      </c>
      <c r="GM1722">
        <f t="shared" ref="GM1722:GM1749" si="1302">ROUND(O1722+X1722+Y1722,2)+GX1722</f>
        <v>3325.18</v>
      </c>
      <c r="GN1722">
        <f t="shared" ref="GN1722:GN1749" si="1303">IF(OR(BI1722=0,BI1722=1),ROUND(O1722+X1722+Y1722,2),0)</f>
        <v>3325.18</v>
      </c>
      <c r="GO1722">
        <f t="shared" ref="GO1722:GO1749" si="1304">IF(BI1722=2,ROUND(O1722+X1722+Y1722,2),0)</f>
        <v>0</v>
      </c>
      <c r="GP1722">
        <f t="shared" ref="GP1722:GP1749" si="1305">IF(BI1722=4,ROUND(O1722+X1722+Y1722,2)+GX1722,0)</f>
        <v>0</v>
      </c>
      <c r="GR1722">
        <v>0</v>
      </c>
      <c r="GS1722">
        <v>3</v>
      </c>
      <c r="GT1722">
        <v>0</v>
      </c>
      <c r="GU1722" t="s">
        <v>3</v>
      </c>
      <c r="GV1722">
        <f t="shared" ref="GV1722:GV1749" si="1306">ROUND((GT1722),2)</f>
        <v>0</v>
      </c>
      <c r="GW1722">
        <v>1</v>
      </c>
      <c r="GX1722">
        <f t="shared" ref="GX1722:GX1749" si="1307">ROUND(HC1722*I1722,2)</f>
        <v>0</v>
      </c>
      <c r="HA1722">
        <v>0</v>
      </c>
      <c r="HB1722">
        <v>0</v>
      </c>
      <c r="HC1722">
        <f t="shared" ref="HC1722:HC1749" si="1308">GV1722*GW1722</f>
        <v>0</v>
      </c>
      <c r="HE1722" t="s">
        <v>3</v>
      </c>
      <c r="HF1722" t="s">
        <v>3</v>
      </c>
      <c r="IK1722">
        <v>0</v>
      </c>
    </row>
    <row r="1723" spans="1:245">
      <c r="A1723">
        <v>18</v>
      </c>
      <c r="B1723">
        <v>0</v>
      </c>
      <c r="C1723">
        <v>1757</v>
      </c>
      <c r="E1723" t="s">
        <v>26</v>
      </c>
      <c r="F1723" t="s">
        <v>176</v>
      </c>
      <c r="G1723" t="s">
        <v>177</v>
      </c>
      <c r="H1723" t="s">
        <v>178</v>
      </c>
      <c r="I1723">
        <f>I1722*J1723</f>
        <v>2</v>
      </c>
      <c r="J1723">
        <v>100</v>
      </c>
      <c r="O1723">
        <f t="shared" si="1274"/>
        <v>392.02</v>
      </c>
      <c r="P1723">
        <f t="shared" si="1275"/>
        <v>392.02</v>
      </c>
      <c r="Q1723">
        <f t="shared" si="1276"/>
        <v>0</v>
      </c>
      <c r="R1723">
        <f t="shared" si="1277"/>
        <v>0</v>
      </c>
      <c r="S1723">
        <f t="shared" si="1278"/>
        <v>0</v>
      </c>
      <c r="T1723">
        <f t="shared" si="1279"/>
        <v>0</v>
      </c>
      <c r="U1723">
        <f t="shared" si="1280"/>
        <v>0</v>
      </c>
      <c r="V1723">
        <f t="shared" si="1281"/>
        <v>0</v>
      </c>
      <c r="W1723">
        <f t="shared" si="1282"/>
        <v>8.68</v>
      </c>
      <c r="X1723">
        <f t="shared" si="1283"/>
        <v>0</v>
      </c>
      <c r="Y1723">
        <f t="shared" si="1284"/>
        <v>0</v>
      </c>
      <c r="AA1723">
        <v>35806607</v>
      </c>
      <c r="AB1723">
        <f t="shared" si="1285"/>
        <v>94.69</v>
      </c>
      <c r="AC1723">
        <f t="shared" si="1286"/>
        <v>94.69</v>
      </c>
      <c r="AD1723">
        <f>ROUND((((ET1723)-(EU1723))+AE1723),2)</f>
        <v>0</v>
      </c>
      <c r="AE1723">
        <f t="shared" ref="AE1723:AF1727" si="1309">ROUND((EU1723),2)</f>
        <v>0</v>
      </c>
      <c r="AF1723">
        <f t="shared" si="1309"/>
        <v>0</v>
      </c>
      <c r="AG1723">
        <f t="shared" si="1287"/>
        <v>0</v>
      </c>
      <c r="AH1723">
        <f t="shared" ref="AH1723:AI1727" si="1310">(EW1723)</f>
        <v>0</v>
      </c>
      <c r="AI1723">
        <f t="shared" si="1310"/>
        <v>0</v>
      </c>
      <c r="AJ1723">
        <f t="shared" si="1288"/>
        <v>4.34</v>
      </c>
      <c r="AK1723">
        <v>94.69</v>
      </c>
      <c r="AL1723">
        <v>94.69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4.34</v>
      </c>
      <c r="AT1723">
        <v>0</v>
      </c>
      <c r="AU1723">
        <v>0</v>
      </c>
      <c r="AV1723">
        <v>1</v>
      </c>
      <c r="AW1723">
        <v>1</v>
      </c>
      <c r="AZ1723">
        <v>1</v>
      </c>
      <c r="BA1723">
        <v>1</v>
      </c>
      <c r="BB1723">
        <v>1</v>
      </c>
      <c r="BC1723">
        <v>2.0699999999999998</v>
      </c>
      <c r="BD1723" t="s">
        <v>3</v>
      </c>
      <c r="BE1723" t="s">
        <v>3</v>
      </c>
      <c r="BF1723" t="s">
        <v>3</v>
      </c>
      <c r="BG1723" t="s">
        <v>3</v>
      </c>
      <c r="BH1723">
        <v>3</v>
      </c>
      <c r="BI1723">
        <v>1</v>
      </c>
      <c r="BJ1723" t="s">
        <v>311</v>
      </c>
      <c r="BM1723">
        <v>500001</v>
      </c>
      <c r="BN1723">
        <v>0</v>
      </c>
      <c r="BO1723" t="s">
        <v>176</v>
      </c>
      <c r="BP1723">
        <v>1</v>
      </c>
      <c r="BQ1723">
        <v>8</v>
      </c>
      <c r="BR1723">
        <v>0</v>
      </c>
      <c r="BS1723">
        <v>1</v>
      </c>
      <c r="BT1723">
        <v>1</v>
      </c>
      <c r="BU1723">
        <v>1</v>
      </c>
      <c r="BV1723">
        <v>1</v>
      </c>
      <c r="BW1723">
        <v>1</v>
      </c>
      <c r="BX1723">
        <v>1</v>
      </c>
      <c r="BY1723" t="s">
        <v>3</v>
      </c>
      <c r="BZ1723">
        <v>0</v>
      </c>
      <c r="CA1723">
        <v>0</v>
      </c>
      <c r="CE1723">
        <v>0</v>
      </c>
      <c r="CF1723">
        <v>0</v>
      </c>
      <c r="CG1723">
        <v>0</v>
      </c>
      <c r="CM1723">
        <v>0</v>
      </c>
      <c r="CN1723" t="s">
        <v>3</v>
      </c>
      <c r="CO1723">
        <v>0</v>
      </c>
      <c r="CP1723">
        <f t="shared" si="1289"/>
        <v>392.02</v>
      </c>
      <c r="CQ1723">
        <f t="shared" si="1290"/>
        <v>196.00829999999999</v>
      </c>
      <c r="CR1723">
        <f t="shared" si="1291"/>
        <v>0</v>
      </c>
      <c r="CS1723">
        <f t="shared" si="1292"/>
        <v>0</v>
      </c>
      <c r="CT1723">
        <f t="shared" si="1293"/>
        <v>0</v>
      </c>
      <c r="CU1723">
        <f t="shared" si="1294"/>
        <v>0</v>
      </c>
      <c r="CV1723">
        <f t="shared" si="1295"/>
        <v>0</v>
      </c>
      <c r="CW1723">
        <f t="shared" si="1296"/>
        <v>0</v>
      </c>
      <c r="CX1723">
        <f t="shared" si="1297"/>
        <v>4.34</v>
      </c>
      <c r="CY1723">
        <f t="shared" si="1298"/>
        <v>0</v>
      </c>
      <c r="CZ1723">
        <f t="shared" si="1299"/>
        <v>0</v>
      </c>
      <c r="DC1723" t="s">
        <v>3</v>
      </c>
      <c r="DD1723" t="s">
        <v>3</v>
      </c>
      <c r="DE1723" t="s">
        <v>3</v>
      </c>
      <c r="DF1723" t="s">
        <v>3</v>
      </c>
      <c r="DG1723" t="s">
        <v>3</v>
      </c>
      <c r="DH1723" t="s">
        <v>3</v>
      </c>
      <c r="DI1723" t="s">
        <v>3</v>
      </c>
      <c r="DJ1723" t="s">
        <v>3</v>
      </c>
      <c r="DK1723" t="s">
        <v>3</v>
      </c>
      <c r="DL1723" t="s">
        <v>3</v>
      </c>
      <c r="DM1723" t="s">
        <v>3</v>
      </c>
      <c r="DN1723">
        <v>0</v>
      </c>
      <c r="DO1723">
        <v>0</v>
      </c>
      <c r="DP1723">
        <v>1</v>
      </c>
      <c r="DQ1723">
        <v>1</v>
      </c>
      <c r="DU1723">
        <v>1013</v>
      </c>
      <c r="DV1723" t="s">
        <v>178</v>
      </c>
      <c r="DW1723" t="s">
        <v>178</v>
      </c>
      <c r="DX1723">
        <v>1</v>
      </c>
      <c r="DZ1723" t="s">
        <v>3</v>
      </c>
      <c r="EA1723" t="s">
        <v>3</v>
      </c>
      <c r="EB1723" t="s">
        <v>3</v>
      </c>
      <c r="EC1723" t="s">
        <v>3</v>
      </c>
      <c r="EE1723">
        <v>29085443</v>
      </c>
      <c r="EF1723">
        <v>8</v>
      </c>
      <c r="EG1723" t="s">
        <v>153</v>
      </c>
      <c r="EH1723">
        <v>0</v>
      </c>
      <c r="EI1723" t="s">
        <v>3</v>
      </c>
      <c r="EJ1723">
        <v>1</v>
      </c>
      <c r="EK1723">
        <v>500001</v>
      </c>
      <c r="EL1723" t="s">
        <v>154</v>
      </c>
      <c r="EM1723" t="s">
        <v>155</v>
      </c>
      <c r="EO1723" t="s">
        <v>3</v>
      </c>
      <c r="EQ1723">
        <v>0</v>
      </c>
      <c r="ER1723">
        <v>94.69</v>
      </c>
      <c r="ES1723">
        <v>94.69</v>
      </c>
      <c r="ET1723">
        <v>0</v>
      </c>
      <c r="EU1723">
        <v>0</v>
      </c>
      <c r="EV1723">
        <v>0</v>
      </c>
      <c r="EW1723">
        <v>0</v>
      </c>
      <c r="EX1723">
        <v>0</v>
      </c>
      <c r="FQ1723">
        <v>0</v>
      </c>
      <c r="FR1723">
        <f t="shared" si="1300"/>
        <v>0</v>
      </c>
      <c r="FS1723">
        <v>0</v>
      </c>
      <c r="FX1723">
        <v>0</v>
      </c>
      <c r="FY1723">
        <v>0</v>
      </c>
      <c r="GA1723" t="s">
        <v>3</v>
      </c>
      <c r="GD1723">
        <v>1</v>
      </c>
      <c r="GF1723">
        <v>-1252999712</v>
      </c>
      <c r="GG1723">
        <v>2</v>
      </c>
      <c r="GH1723">
        <v>1</v>
      </c>
      <c r="GI1723">
        <v>2</v>
      </c>
      <c r="GJ1723">
        <v>0</v>
      </c>
      <c r="GK1723">
        <v>0</v>
      </c>
      <c r="GL1723">
        <f t="shared" si="1301"/>
        <v>0</v>
      </c>
      <c r="GM1723">
        <f t="shared" si="1302"/>
        <v>392.02</v>
      </c>
      <c r="GN1723">
        <f t="shared" si="1303"/>
        <v>392.02</v>
      </c>
      <c r="GO1723">
        <f t="shared" si="1304"/>
        <v>0</v>
      </c>
      <c r="GP1723">
        <f t="shared" si="1305"/>
        <v>0</v>
      </c>
      <c r="GR1723">
        <v>0</v>
      </c>
      <c r="GS1723">
        <v>3</v>
      </c>
      <c r="GT1723">
        <v>0</v>
      </c>
      <c r="GU1723" t="s">
        <v>3</v>
      </c>
      <c r="GV1723">
        <f t="shared" si="1306"/>
        <v>0</v>
      </c>
      <c r="GW1723">
        <v>1</v>
      </c>
      <c r="GX1723">
        <f t="shared" si="1307"/>
        <v>0</v>
      </c>
      <c r="HA1723">
        <v>0</v>
      </c>
      <c r="HB1723">
        <v>0</v>
      </c>
      <c r="HC1723">
        <f t="shared" si="1308"/>
        <v>0</v>
      </c>
      <c r="HE1723" t="s">
        <v>3</v>
      </c>
      <c r="HF1723" t="s">
        <v>3</v>
      </c>
      <c r="IK1723">
        <v>0</v>
      </c>
    </row>
    <row r="1724" spans="1:245">
      <c r="A1724">
        <v>18</v>
      </c>
      <c r="B1724">
        <v>0</v>
      </c>
      <c r="C1724">
        <v>1760</v>
      </c>
      <c r="E1724" t="s">
        <v>312</v>
      </c>
      <c r="F1724" t="s">
        <v>313</v>
      </c>
      <c r="G1724" t="s">
        <v>314</v>
      </c>
      <c r="H1724" t="s">
        <v>165</v>
      </c>
      <c r="I1724">
        <f>I1722*J1724</f>
        <v>2</v>
      </c>
      <c r="J1724">
        <v>100</v>
      </c>
      <c r="O1724">
        <f t="shared" si="1274"/>
        <v>22135.05</v>
      </c>
      <c r="P1724">
        <f t="shared" si="1275"/>
        <v>22135.05</v>
      </c>
      <c r="Q1724">
        <f t="shared" si="1276"/>
        <v>0</v>
      </c>
      <c r="R1724">
        <f t="shared" si="1277"/>
        <v>0</v>
      </c>
      <c r="S1724">
        <f t="shared" si="1278"/>
        <v>0</v>
      </c>
      <c r="T1724">
        <f t="shared" si="1279"/>
        <v>0</v>
      </c>
      <c r="U1724">
        <f t="shared" si="1280"/>
        <v>0</v>
      </c>
      <c r="V1724">
        <f t="shared" si="1281"/>
        <v>0</v>
      </c>
      <c r="W1724">
        <f t="shared" si="1282"/>
        <v>415.44</v>
      </c>
      <c r="X1724">
        <f t="shared" si="1283"/>
        <v>0</v>
      </c>
      <c r="Y1724">
        <f t="shared" si="1284"/>
        <v>0</v>
      </c>
      <c r="AA1724">
        <v>35806607</v>
      </c>
      <c r="AB1724">
        <f t="shared" si="1285"/>
        <v>4535.87</v>
      </c>
      <c r="AC1724">
        <f t="shared" si="1286"/>
        <v>4535.87</v>
      </c>
      <c r="AD1724">
        <f>ROUND((((ET1724)-(EU1724))+AE1724),2)</f>
        <v>0</v>
      </c>
      <c r="AE1724">
        <f t="shared" si="1309"/>
        <v>0</v>
      </c>
      <c r="AF1724">
        <f t="shared" si="1309"/>
        <v>0</v>
      </c>
      <c r="AG1724">
        <f t="shared" si="1287"/>
        <v>0</v>
      </c>
      <c r="AH1724">
        <f t="shared" si="1310"/>
        <v>0</v>
      </c>
      <c r="AI1724">
        <f t="shared" si="1310"/>
        <v>0</v>
      </c>
      <c r="AJ1724">
        <f t="shared" si="1288"/>
        <v>207.72</v>
      </c>
      <c r="AK1724">
        <v>4535.87</v>
      </c>
      <c r="AL1724">
        <v>4535.87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207.72</v>
      </c>
      <c r="AT1724">
        <v>0</v>
      </c>
      <c r="AU1724">
        <v>0</v>
      </c>
      <c r="AV1724">
        <v>1</v>
      </c>
      <c r="AW1724">
        <v>1</v>
      </c>
      <c r="AZ1724">
        <v>1</v>
      </c>
      <c r="BA1724">
        <v>1</v>
      </c>
      <c r="BB1724">
        <v>1</v>
      </c>
      <c r="BC1724">
        <v>2.44</v>
      </c>
      <c r="BD1724" t="s">
        <v>3</v>
      </c>
      <c r="BE1724" t="s">
        <v>3</v>
      </c>
      <c r="BF1724" t="s">
        <v>3</v>
      </c>
      <c r="BG1724" t="s">
        <v>3</v>
      </c>
      <c r="BH1724">
        <v>3</v>
      </c>
      <c r="BI1724">
        <v>1</v>
      </c>
      <c r="BJ1724" t="s">
        <v>315</v>
      </c>
      <c r="BM1724">
        <v>500001</v>
      </c>
      <c r="BN1724">
        <v>0</v>
      </c>
      <c r="BO1724" t="s">
        <v>313</v>
      </c>
      <c r="BP1724">
        <v>1</v>
      </c>
      <c r="BQ1724">
        <v>8</v>
      </c>
      <c r="BR1724">
        <v>0</v>
      </c>
      <c r="BS1724">
        <v>1</v>
      </c>
      <c r="BT1724">
        <v>1</v>
      </c>
      <c r="BU1724">
        <v>1</v>
      </c>
      <c r="BV1724">
        <v>1</v>
      </c>
      <c r="BW1724">
        <v>1</v>
      </c>
      <c r="BX1724">
        <v>1</v>
      </c>
      <c r="BY1724" t="s">
        <v>3</v>
      </c>
      <c r="BZ1724">
        <v>0</v>
      </c>
      <c r="CA1724">
        <v>0</v>
      </c>
      <c r="CE1724">
        <v>0</v>
      </c>
      <c r="CF1724">
        <v>0</v>
      </c>
      <c r="CG1724">
        <v>0</v>
      </c>
      <c r="CM1724">
        <v>0</v>
      </c>
      <c r="CN1724" t="s">
        <v>3</v>
      </c>
      <c r="CO1724">
        <v>0</v>
      </c>
      <c r="CP1724">
        <f t="shared" si="1289"/>
        <v>22135.05</v>
      </c>
      <c r="CQ1724">
        <f t="shared" si="1290"/>
        <v>11067.522799999999</v>
      </c>
      <c r="CR1724">
        <f t="shared" si="1291"/>
        <v>0</v>
      </c>
      <c r="CS1724">
        <f t="shared" si="1292"/>
        <v>0</v>
      </c>
      <c r="CT1724">
        <f t="shared" si="1293"/>
        <v>0</v>
      </c>
      <c r="CU1724">
        <f t="shared" si="1294"/>
        <v>0</v>
      </c>
      <c r="CV1724">
        <f t="shared" si="1295"/>
        <v>0</v>
      </c>
      <c r="CW1724">
        <f t="shared" si="1296"/>
        <v>0</v>
      </c>
      <c r="CX1724">
        <f t="shared" si="1297"/>
        <v>207.72</v>
      </c>
      <c r="CY1724">
        <f t="shared" si="1298"/>
        <v>0</v>
      </c>
      <c r="CZ1724">
        <f t="shared" si="1299"/>
        <v>0</v>
      </c>
      <c r="DC1724" t="s">
        <v>3</v>
      </c>
      <c r="DD1724" t="s">
        <v>3</v>
      </c>
      <c r="DE1724" t="s">
        <v>3</v>
      </c>
      <c r="DF1724" t="s">
        <v>3</v>
      </c>
      <c r="DG1724" t="s">
        <v>3</v>
      </c>
      <c r="DH1724" t="s">
        <v>3</v>
      </c>
      <c r="DI1724" t="s">
        <v>3</v>
      </c>
      <c r="DJ1724" t="s">
        <v>3</v>
      </c>
      <c r="DK1724" t="s">
        <v>3</v>
      </c>
      <c r="DL1724" t="s">
        <v>3</v>
      </c>
      <c r="DM1724" t="s">
        <v>3</v>
      </c>
      <c r="DN1724">
        <v>0</v>
      </c>
      <c r="DO1724">
        <v>0</v>
      </c>
      <c r="DP1724">
        <v>1</v>
      </c>
      <c r="DQ1724">
        <v>1</v>
      </c>
      <c r="DU1724">
        <v>1005</v>
      </c>
      <c r="DV1724" t="s">
        <v>165</v>
      </c>
      <c r="DW1724" t="s">
        <v>165</v>
      </c>
      <c r="DX1724">
        <v>1</v>
      </c>
      <c r="DZ1724" t="s">
        <v>3</v>
      </c>
      <c r="EA1724" t="s">
        <v>3</v>
      </c>
      <c r="EB1724" t="s">
        <v>3</v>
      </c>
      <c r="EC1724" t="s">
        <v>3</v>
      </c>
      <c r="EE1724">
        <v>29085443</v>
      </c>
      <c r="EF1724">
        <v>8</v>
      </c>
      <c r="EG1724" t="s">
        <v>153</v>
      </c>
      <c r="EH1724">
        <v>0</v>
      </c>
      <c r="EI1724" t="s">
        <v>3</v>
      </c>
      <c r="EJ1724">
        <v>1</v>
      </c>
      <c r="EK1724">
        <v>500001</v>
      </c>
      <c r="EL1724" t="s">
        <v>154</v>
      </c>
      <c r="EM1724" t="s">
        <v>155</v>
      </c>
      <c r="EO1724" t="s">
        <v>3</v>
      </c>
      <c r="EQ1724">
        <v>0</v>
      </c>
      <c r="ER1724">
        <v>4535.87</v>
      </c>
      <c r="ES1724">
        <v>4535.87</v>
      </c>
      <c r="ET1724">
        <v>0</v>
      </c>
      <c r="EU1724">
        <v>0</v>
      </c>
      <c r="EV1724">
        <v>0</v>
      </c>
      <c r="EW1724">
        <v>0</v>
      </c>
      <c r="EX1724">
        <v>0</v>
      </c>
      <c r="FQ1724">
        <v>0</v>
      </c>
      <c r="FR1724">
        <f t="shared" si="1300"/>
        <v>0</v>
      </c>
      <c r="FS1724">
        <v>0</v>
      </c>
      <c r="FX1724">
        <v>0</v>
      </c>
      <c r="FY1724">
        <v>0</v>
      </c>
      <c r="GA1724" t="s">
        <v>3</v>
      </c>
      <c r="GD1724">
        <v>1</v>
      </c>
      <c r="GF1724">
        <v>-1775669208</v>
      </c>
      <c r="GG1724">
        <v>2</v>
      </c>
      <c r="GH1724">
        <v>1</v>
      </c>
      <c r="GI1724">
        <v>2</v>
      </c>
      <c r="GJ1724">
        <v>0</v>
      </c>
      <c r="GK1724">
        <v>0</v>
      </c>
      <c r="GL1724">
        <f t="shared" si="1301"/>
        <v>0</v>
      </c>
      <c r="GM1724">
        <f t="shared" si="1302"/>
        <v>22135.05</v>
      </c>
      <c r="GN1724">
        <f t="shared" si="1303"/>
        <v>22135.05</v>
      </c>
      <c r="GO1724">
        <f t="shared" si="1304"/>
        <v>0</v>
      </c>
      <c r="GP1724">
        <f t="shared" si="1305"/>
        <v>0</v>
      </c>
      <c r="GR1724">
        <v>0</v>
      </c>
      <c r="GS1724">
        <v>3</v>
      </c>
      <c r="GT1724">
        <v>0</v>
      </c>
      <c r="GU1724" t="s">
        <v>3</v>
      </c>
      <c r="GV1724">
        <f t="shared" si="1306"/>
        <v>0</v>
      </c>
      <c r="GW1724">
        <v>1</v>
      </c>
      <c r="GX1724">
        <f t="shared" si="1307"/>
        <v>0</v>
      </c>
      <c r="HA1724">
        <v>0</v>
      </c>
      <c r="HB1724">
        <v>0</v>
      </c>
      <c r="HC1724">
        <f t="shared" si="1308"/>
        <v>0</v>
      </c>
      <c r="HE1724" t="s">
        <v>3</v>
      </c>
      <c r="HF1724" t="s">
        <v>3</v>
      </c>
      <c r="IK1724">
        <v>0</v>
      </c>
    </row>
    <row r="1725" spans="1:245">
      <c r="A1725">
        <v>18</v>
      </c>
      <c r="B1725">
        <v>0</v>
      </c>
      <c r="C1725">
        <v>1759</v>
      </c>
      <c r="E1725" t="s">
        <v>316</v>
      </c>
      <c r="F1725" t="s">
        <v>185</v>
      </c>
      <c r="G1725" t="s">
        <v>186</v>
      </c>
      <c r="H1725" t="s">
        <v>165</v>
      </c>
      <c r="I1725">
        <f>I1722*J1725</f>
        <v>-2</v>
      </c>
      <c r="J1725">
        <v>-100</v>
      </c>
      <c r="O1725">
        <f t="shared" si="1274"/>
        <v>-2078.2800000000002</v>
      </c>
      <c r="P1725">
        <f t="shared" si="1275"/>
        <v>-2078.2800000000002</v>
      </c>
      <c r="Q1725">
        <f t="shared" si="1276"/>
        <v>0</v>
      </c>
      <c r="R1725">
        <f t="shared" si="1277"/>
        <v>0</v>
      </c>
      <c r="S1725">
        <f t="shared" si="1278"/>
        <v>0</v>
      </c>
      <c r="T1725">
        <f t="shared" si="1279"/>
        <v>0</v>
      </c>
      <c r="U1725">
        <f t="shared" si="1280"/>
        <v>0</v>
      </c>
      <c r="V1725">
        <f t="shared" si="1281"/>
        <v>0</v>
      </c>
      <c r="W1725">
        <f t="shared" si="1282"/>
        <v>0</v>
      </c>
      <c r="X1725">
        <f t="shared" si="1283"/>
        <v>0</v>
      </c>
      <c r="Y1725">
        <f t="shared" si="1284"/>
        <v>0</v>
      </c>
      <c r="AA1725">
        <v>35806607</v>
      </c>
      <c r="AB1725">
        <f t="shared" si="1285"/>
        <v>207</v>
      </c>
      <c r="AC1725">
        <f t="shared" si="1286"/>
        <v>207</v>
      </c>
      <c r="AD1725">
        <f>ROUND((((ET1725)-(EU1725))+AE1725),2)</f>
        <v>0</v>
      </c>
      <c r="AE1725">
        <f t="shared" si="1309"/>
        <v>0</v>
      </c>
      <c r="AF1725">
        <f t="shared" si="1309"/>
        <v>0</v>
      </c>
      <c r="AG1725">
        <f t="shared" si="1287"/>
        <v>0</v>
      </c>
      <c r="AH1725">
        <f t="shared" si="1310"/>
        <v>0</v>
      </c>
      <c r="AI1725">
        <f t="shared" si="1310"/>
        <v>0</v>
      </c>
      <c r="AJ1725">
        <f t="shared" si="1288"/>
        <v>0</v>
      </c>
      <c r="AK1725">
        <v>207</v>
      </c>
      <c r="AL1725">
        <v>207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1</v>
      </c>
      <c r="AW1725">
        <v>1</v>
      </c>
      <c r="AZ1725">
        <v>1</v>
      </c>
      <c r="BA1725">
        <v>1</v>
      </c>
      <c r="BB1725">
        <v>1</v>
      </c>
      <c r="BC1725">
        <v>5.0199999999999996</v>
      </c>
      <c r="BD1725" t="s">
        <v>3</v>
      </c>
      <c r="BE1725" t="s">
        <v>3</v>
      </c>
      <c r="BF1725" t="s">
        <v>3</v>
      </c>
      <c r="BG1725" t="s">
        <v>3</v>
      </c>
      <c r="BH1725">
        <v>3</v>
      </c>
      <c r="BI1725">
        <v>1</v>
      </c>
      <c r="BJ1725" t="s">
        <v>317</v>
      </c>
      <c r="BM1725">
        <v>500001</v>
      </c>
      <c r="BN1725">
        <v>0</v>
      </c>
      <c r="BO1725" t="s">
        <v>185</v>
      </c>
      <c r="BP1725">
        <v>1</v>
      </c>
      <c r="BQ1725">
        <v>8</v>
      </c>
      <c r="BR1725">
        <v>1</v>
      </c>
      <c r="BS1725">
        <v>1</v>
      </c>
      <c r="BT1725">
        <v>1</v>
      </c>
      <c r="BU1725">
        <v>1</v>
      </c>
      <c r="BV1725">
        <v>1</v>
      </c>
      <c r="BW1725">
        <v>1</v>
      </c>
      <c r="BX1725">
        <v>1</v>
      </c>
      <c r="BY1725" t="s">
        <v>3</v>
      </c>
      <c r="BZ1725">
        <v>0</v>
      </c>
      <c r="CA1725">
        <v>0</v>
      </c>
      <c r="CE1725">
        <v>0</v>
      </c>
      <c r="CF1725">
        <v>0</v>
      </c>
      <c r="CG1725">
        <v>0</v>
      </c>
      <c r="CM1725">
        <v>0</v>
      </c>
      <c r="CN1725" t="s">
        <v>3</v>
      </c>
      <c r="CO1725">
        <v>0</v>
      </c>
      <c r="CP1725">
        <f t="shared" si="1289"/>
        <v>-2078.2800000000002</v>
      </c>
      <c r="CQ1725">
        <f t="shared" si="1290"/>
        <v>1039.1399999999999</v>
      </c>
      <c r="CR1725">
        <f t="shared" si="1291"/>
        <v>0</v>
      </c>
      <c r="CS1725">
        <f t="shared" si="1292"/>
        <v>0</v>
      </c>
      <c r="CT1725">
        <f t="shared" si="1293"/>
        <v>0</v>
      </c>
      <c r="CU1725">
        <f t="shared" si="1294"/>
        <v>0</v>
      </c>
      <c r="CV1725">
        <f t="shared" si="1295"/>
        <v>0</v>
      </c>
      <c r="CW1725">
        <f t="shared" si="1296"/>
        <v>0</v>
      </c>
      <c r="CX1725">
        <f t="shared" si="1297"/>
        <v>0</v>
      </c>
      <c r="CY1725">
        <f t="shared" si="1298"/>
        <v>0</v>
      </c>
      <c r="CZ1725">
        <f t="shared" si="1299"/>
        <v>0</v>
      </c>
      <c r="DC1725" t="s">
        <v>3</v>
      </c>
      <c r="DD1725" t="s">
        <v>3</v>
      </c>
      <c r="DE1725" t="s">
        <v>3</v>
      </c>
      <c r="DF1725" t="s">
        <v>3</v>
      </c>
      <c r="DG1725" t="s">
        <v>3</v>
      </c>
      <c r="DH1725" t="s">
        <v>3</v>
      </c>
      <c r="DI1725" t="s">
        <v>3</v>
      </c>
      <c r="DJ1725" t="s">
        <v>3</v>
      </c>
      <c r="DK1725" t="s">
        <v>3</v>
      </c>
      <c r="DL1725" t="s">
        <v>3</v>
      </c>
      <c r="DM1725" t="s">
        <v>3</v>
      </c>
      <c r="DN1725">
        <v>0</v>
      </c>
      <c r="DO1725">
        <v>0</v>
      </c>
      <c r="DP1725">
        <v>1</v>
      </c>
      <c r="DQ1725">
        <v>1</v>
      </c>
      <c r="DU1725">
        <v>1005</v>
      </c>
      <c r="DV1725" t="s">
        <v>165</v>
      </c>
      <c r="DW1725" t="s">
        <v>165</v>
      </c>
      <c r="DX1725">
        <v>1</v>
      </c>
      <c r="DZ1725" t="s">
        <v>3</v>
      </c>
      <c r="EA1725" t="s">
        <v>3</v>
      </c>
      <c r="EB1725" t="s">
        <v>3</v>
      </c>
      <c r="EC1725" t="s">
        <v>3</v>
      </c>
      <c r="EE1725">
        <v>29085443</v>
      </c>
      <c r="EF1725">
        <v>8</v>
      </c>
      <c r="EG1725" t="s">
        <v>153</v>
      </c>
      <c r="EH1725">
        <v>0</v>
      </c>
      <c r="EI1725" t="s">
        <v>3</v>
      </c>
      <c r="EJ1725">
        <v>1</v>
      </c>
      <c r="EK1725">
        <v>500001</v>
      </c>
      <c r="EL1725" t="s">
        <v>154</v>
      </c>
      <c r="EM1725" t="s">
        <v>155</v>
      </c>
      <c r="EO1725" t="s">
        <v>3</v>
      </c>
      <c r="EQ1725">
        <v>32768</v>
      </c>
      <c r="ER1725">
        <v>207</v>
      </c>
      <c r="ES1725">
        <v>207</v>
      </c>
      <c r="ET1725">
        <v>0</v>
      </c>
      <c r="EU1725">
        <v>0</v>
      </c>
      <c r="EV1725">
        <v>0</v>
      </c>
      <c r="EW1725">
        <v>0</v>
      </c>
      <c r="EX1725">
        <v>0</v>
      </c>
      <c r="FQ1725">
        <v>0</v>
      </c>
      <c r="FR1725">
        <f t="shared" si="1300"/>
        <v>0</v>
      </c>
      <c r="FS1725">
        <v>0</v>
      </c>
      <c r="FX1725">
        <v>0</v>
      </c>
      <c r="FY1725">
        <v>0</v>
      </c>
      <c r="GA1725" t="s">
        <v>3</v>
      </c>
      <c r="GD1725">
        <v>1</v>
      </c>
      <c r="GF1725">
        <v>-172969429</v>
      </c>
      <c r="GG1725">
        <v>2</v>
      </c>
      <c r="GH1725">
        <v>1</v>
      </c>
      <c r="GI1725">
        <v>2</v>
      </c>
      <c r="GJ1725">
        <v>0</v>
      </c>
      <c r="GK1725">
        <v>0</v>
      </c>
      <c r="GL1725">
        <f t="shared" si="1301"/>
        <v>0</v>
      </c>
      <c r="GM1725">
        <f t="shared" si="1302"/>
        <v>-2078.2800000000002</v>
      </c>
      <c r="GN1725">
        <f t="shared" si="1303"/>
        <v>-2078.2800000000002</v>
      </c>
      <c r="GO1725">
        <f t="shared" si="1304"/>
        <v>0</v>
      </c>
      <c r="GP1725">
        <f t="shared" si="1305"/>
        <v>0</v>
      </c>
      <c r="GR1725">
        <v>0</v>
      </c>
      <c r="GS1725">
        <v>0</v>
      </c>
      <c r="GT1725">
        <v>0</v>
      </c>
      <c r="GU1725" t="s">
        <v>3</v>
      </c>
      <c r="GV1725">
        <f t="shared" si="1306"/>
        <v>0</v>
      </c>
      <c r="GW1725">
        <v>1</v>
      </c>
      <c r="GX1725">
        <f t="shared" si="1307"/>
        <v>0</v>
      </c>
      <c r="HA1725">
        <v>0</v>
      </c>
      <c r="HB1725">
        <v>0</v>
      </c>
      <c r="HC1725">
        <f t="shared" si="1308"/>
        <v>0</v>
      </c>
      <c r="HE1725" t="s">
        <v>3</v>
      </c>
      <c r="HF1725" t="s">
        <v>3</v>
      </c>
      <c r="IK1725">
        <v>0</v>
      </c>
    </row>
    <row r="1726" spans="1:245">
      <c r="A1726">
        <v>17</v>
      </c>
      <c r="B1726">
        <v>0</v>
      </c>
      <c r="C1726">
        <f>ROW(SmtRes!A1773)</f>
        <v>1773</v>
      </c>
      <c r="D1726">
        <f>ROW(EtalonRes!A1754)</f>
        <v>1754</v>
      </c>
      <c r="E1726" t="s">
        <v>34</v>
      </c>
      <c r="F1726" t="s">
        <v>318</v>
      </c>
      <c r="G1726" t="s">
        <v>319</v>
      </c>
      <c r="H1726" t="s">
        <v>194</v>
      </c>
      <c r="I1726">
        <f>ROUND(36.7/100,9)</f>
        <v>0.36699999999999999</v>
      </c>
      <c r="J1726">
        <v>0</v>
      </c>
      <c r="O1726">
        <f t="shared" si="1274"/>
        <v>10640.4</v>
      </c>
      <c r="P1726">
        <f t="shared" si="1275"/>
        <v>5785.4</v>
      </c>
      <c r="Q1726">
        <f t="shared" si="1276"/>
        <v>212.01</v>
      </c>
      <c r="R1726">
        <f t="shared" si="1277"/>
        <v>17.170000000000002</v>
      </c>
      <c r="S1726">
        <f t="shared" si="1278"/>
        <v>4642.99</v>
      </c>
      <c r="T1726">
        <f t="shared" si="1279"/>
        <v>0</v>
      </c>
      <c r="U1726">
        <f t="shared" si="1280"/>
        <v>16.404900000000001</v>
      </c>
      <c r="V1726">
        <f t="shared" si="1281"/>
        <v>5.1380000000000002E-2</v>
      </c>
      <c r="W1726">
        <f t="shared" si="1282"/>
        <v>0</v>
      </c>
      <c r="X1726">
        <f t="shared" si="1283"/>
        <v>4380.55</v>
      </c>
      <c r="Y1726">
        <f t="shared" si="1284"/>
        <v>2376.6799999999998</v>
      </c>
      <c r="AA1726">
        <v>35806607</v>
      </c>
      <c r="AB1726">
        <f t="shared" si="1285"/>
        <v>4236.1000000000004</v>
      </c>
      <c r="AC1726">
        <f t="shared" si="1286"/>
        <v>3798.56</v>
      </c>
      <c r="AD1726">
        <f>ROUND((((ET1726)-(EU1726))+AE1726),2)</f>
        <v>56.25</v>
      </c>
      <c r="AE1726">
        <f t="shared" si="1309"/>
        <v>1.41</v>
      </c>
      <c r="AF1726">
        <f t="shared" si="1309"/>
        <v>381.29</v>
      </c>
      <c r="AG1726">
        <f t="shared" si="1287"/>
        <v>0</v>
      </c>
      <c r="AH1726">
        <f t="shared" si="1310"/>
        <v>44.7</v>
      </c>
      <c r="AI1726">
        <f t="shared" si="1310"/>
        <v>0.14000000000000001</v>
      </c>
      <c r="AJ1726">
        <f t="shared" si="1288"/>
        <v>0</v>
      </c>
      <c r="AK1726">
        <v>4236.1000000000004</v>
      </c>
      <c r="AL1726">
        <v>3798.56</v>
      </c>
      <c r="AM1726">
        <v>56.25</v>
      </c>
      <c r="AN1726">
        <v>1.41</v>
      </c>
      <c r="AO1726">
        <v>381.29</v>
      </c>
      <c r="AP1726">
        <v>0</v>
      </c>
      <c r="AQ1726">
        <v>44.7</v>
      </c>
      <c r="AR1726">
        <v>0.14000000000000001</v>
      </c>
      <c r="AS1726">
        <v>0</v>
      </c>
      <c r="AT1726">
        <v>94</v>
      </c>
      <c r="AU1726">
        <v>51</v>
      </c>
      <c r="AV1726">
        <v>1</v>
      </c>
      <c r="AW1726">
        <v>1</v>
      </c>
      <c r="AZ1726">
        <v>1</v>
      </c>
      <c r="BA1726">
        <v>33.18</v>
      </c>
      <c r="BB1726">
        <v>10.27</v>
      </c>
      <c r="BC1726">
        <v>4.1500000000000004</v>
      </c>
      <c r="BD1726" t="s">
        <v>3</v>
      </c>
      <c r="BE1726" t="s">
        <v>3</v>
      </c>
      <c r="BF1726" t="s">
        <v>3</v>
      </c>
      <c r="BG1726" t="s">
        <v>3</v>
      </c>
      <c r="BH1726">
        <v>0</v>
      </c>
      <c r="BI1726">
        <v>1</v>
      </c>
      <c r="BJ1726" t="s">
        <v>320</v>
      </c>
      <c r="BM1726">
        <v>11001</v>
      </c>
      <c r="BN1726">
        <v>0</v>
      </c>
      <c r="BO1726" t="s">
        <v>318</v>
      </c>
      <c r="BP1726">
        <v>1</v>
      </c>
      <c r="BQ1726">
        <v>2</v>
      </c>
      <c r="BR1726">
        <v>0</v>
      </c>
      <c r="BS1726">
        <v>33.18</v>
      </c>
      <c r="BT1726">
        <v>1</v>
      </c>
      <c r="BU1726">
        <v>1</v>
      </c>
      <c r="BV1726">
        <v>1</v>
      </c>
      <c r="BW1726">
        <v>1</v>
      </c>
      <c r="BX1726">
        <v>1</v>
      </c>
      <c r="BY1726" t="s">
        <v>3</v>
      </c>
      <c r="BZ1726">
        <v>123</v>
      </c>
      <c r="CA1726">
        <v>75</v>
      </c>
      <c r="CE1726">
        <v>0</v>
      </c>
      <c r="CF1726">
        <v>0</v>
      </c>
      <c r="CG1726">
        <v>0</v>
      </c>
      <c r="CM1726">
        <v>0</v>
      </c>
      <c r="CN1726" t="s">
        <v>3</v>
      </c>
      <c r="CO1726">
        <v>0</v>
      </c>
      <c r="CP1726">
        <f t="shared" si="1289"/>
        <v>10640.4</v>
      </c>
      <c r="CQ1726">
        <f t="shared" si="1290"/>
        <v>15764.024000000001</v>
      </c>
      <c r="CR1726">
        <f t="shared" si="1291"/>
        <v>577.6875</v>
      </c>
      <c r="CS1726">
        <f t="shared" si="1292"/>
        <v>46.783799999999999</v>
      </c>
      <c r="CT1726">
        <f t="shared" si="1293"/>
        <v>12651.2022</v>
      </c>
      <c r="CU1726">
        <f t="shared" si="1294"/>
        <v>0</v>
      </c>
      <c r="CV1726">
        <f t="shared" si="1295"/>
        <v>44.7</v>
      </c>
      <c r="CW1726">
        <f t="shared" si="1296"/>
        <v>0.14000000000000001</v>
      </c>
      <c r="CX1726">
        <f t="shared" si="1297"/>
        <v>0</v>
      </c>
      <c r="CY1726">
        <f t="shared" si="1298"/>
        <v>4380.5504000000001</v>
      </c>
      <c r="CZ1726">
        <f t="shared" si="1299"/>
        <v>2376.6815999999999</v>
      </c>
      <c r="DC1726" t="s">
        <v>3</v>
      </c>
      <c r="DD1726" t="s">
        <v>3</v>
      </c>
      <c r="DE1726" t="s">
        <v>3</v>
      </c>
      <c r="DF1726" t="s">
        <v>3</v>
      </c>
      <c r="DG1726" t="s">
        <v>3</v>
      </c>
      <c r="DH1726" t="s">
        <v>3</v>
      </c>
      <c r="DI1726" t="s">
        <v>3</v>
      </c>
      <c r="DJ1726" t="s">
        <v>3</v>
      </c>
      <c r="DK1726" t="s">
        <v>3</v>
      </c>
      <c r="DL1726" t="s">
        <v>3</v>
      </c>
      <c r="DM1726" t="s">
        <v>3</v>
      </c>
      <c r="DN1726">
        <v>0</v>
      </c>
      <c r="DO1726">
        <v>0</v>
      </c>
      <c r="DP1726">
        <v>1</v>
      </c>
      <c r="DQ1726">
        <v>1</v>
      </c>
      <c r="DU1726">
        <v>1013</v>
      </c>
      <c r="DV1726" t="s">
        <v>194</v>
      </c>
      <c r="DW1726" t="s">
        <v>194</v>
      </c>
      <c r="DX1726">
        <v>1</v>
      </c>
      <c r="DZ1726" t="s">
        <v>3</v>
      </c>
      <c r="EA1726" t="s">
        <v>3</v>
      </c>
      <c r="EB1726" t="s">
        <v>3</v>
      </c>
      <c r="EC1726" t="s">
        <v>3</v>
      </c>
      <c r="EE1726">
        <v>29085511</v>
      </c>
      <c r="EF1726">
        <v>2</v>
      </c>
      <c r="EG1726" t="s">
        <v>145</v>
      </c>
      <c r="EH1726">
        <v>0</v>
      </c>
      <c r="EI1726" t="s">
        <v>3</v>
      </c>
      <c r="EJ1726">
        <v>1</v>
      </c>
      <c r="EK1726">
        <v>11001</v>
      </c>
      <c r="EL1726" t="s">
        <v>22</v>
      </c>
      <c r="EM1726" t="s">
        <v>196</v>
      </c>
      <c r="EO1726" t="s">
        <v>3</v>
      </c>
      <c r="EQ1726">
        <v>0</v>
      </c>
      <c r="ER1726">
        <v>4236.1000000000004</v>
      </c>
      <c r="ES1726">
        <v>3798.56</v>
      </c>
      <c r="ET1726">
        <v>56.25</v>
      </c>
      <c r="EU1726">
        <v>1.41</v>
      </c>
      <c r="EV1726">
        <v>381.29</v>
      </c>
      <c r="EW1726">
        <v>44.7</v>
      </c>
      <c r="EX1726">
        <v>0.14000000000000001</v>
      </c>
      <c r="EY1726">
        <v>0</v>
      </c>
      <c r="FQ1726">
        <v>0</v>
      </c>
      <c r="FR1726">
        <f t="shared" si="1300"/>
        <v>0</v>
      </c>
      <c r="FS1726">
        <v>0</v>
      </c>
      <c r="FT1726" t="s">
        <v>148</v>
      </c>
      <c r="FU1726" t="s">
        <v>24</v>
      </c>
      <c r="FV1726" t="s">
        <v>24</v>
      </c>
      <c r="FW1726" t="s">
        <v>25</v>
      </c>
      <c r="FX1726">
        <v>110.7</v>
      </c>
      <c r="FY1726">
        <v>63.75</v>
      </c>
      <c r="GA1726" t="s">
        <v>3</v>
      </c>
      <c r="GD1726">
        <v>1</v>
      </c>
      <c r="GF1726">
        <v>-169318418</v>
      </c>
      <c r="GG1726">
        <v>2</v>
      </c>
      <c r="GH1726">
        <v>1</v>
      </c>
      <c r="GI1726">
        <v>2</v>
      </c>
      <c r="GJ1726">
        <v>0</v>
      </c>
      <c r="GK1726">
        <v>0</v>
      </c>
      <c r="GL1726">
        <f t="shared" si="1301"/>
        <v>0</v>
      </c>
      <c r="GM1726">
        <f t="shared" si="1302"/>
        <v>17397.63</v>
      </c>
      <c r="GN1726">
        <f t="shared" si="1303"/>
        <v>17397.63</v>
      </c>
      <c r="GO1726">
        <f t="shared" si="1304"/>
        <v>0</v>
      </c>
      <c r="GP1726">
        <f t="shared" si="1305"/>
        <v>0</v>
      </c>
      <c r="GR1726">
        <v>0</v>
      </c>
      <c r="GS1726">
        <v>3</v>
      </c>
      <c r="GT1726">
        <v>0</v>
      </c>
      <c r="GU1726" t="s">
        <v>3</v>
      </c>
      <c r="GV1726">
        <f t="shared" si="1306"/>
        <v>0</v>
      </c>
      <c r="GW1726">
        <v>1</v>
      </c>
      <c r="GX1726">
        <f t="shared" si="1307"/>
        <v>0</v>
      </c>
      <c r="HA1726">
        <v>0</v>
      </c>
      <c r="HB1726">
        <v>0</v>
      </c>
      <c r="HC1726">
        <f t="shared" si="1308"/>
        <v>0</v>
      </c>
      <c r="HE1726" t="s">
        <v>3</v>
      </c>
      <c r="HF1726" t="s">
        <v>3</v>
      </c>
      <c r="IK1726">
        <v>0</v>
      </c>
    </row>
    <row r="1727" spans="1:245">
      <c r="A1727">
        <v>17</v>
      </c>
      <c r="B1727">
        <v>0</v>
      </c>
      <c r="C1727">
        <f>ROW(SmtRes!A1781)</f>
        <v>1781</v>
      </c>
      <c r="D1727">
        <f>ROW(EtalonRes!A1762)</f>
        <v>1762</v>
      </c>
      <c r="E1727" t="s">
        <v>39</v>
      </c>
      <c r="F1727" t="s">
        <v>197</v>
      </c>
      <c r="G1727" t="s">
        <v>198</v>
      </c>
      <c r="H1727" t="s">
        <v>37</v>
      </c>
      <c r="I1727">
        <f>ROUND(36.7/100,9)</f>
        <v>0.36699999999999999</v>
      </c>
      <c r="J1727">
        <v>0</v>
      </c>
      <c r="O1727">
        <f t="shared" si="1274"/>
        <v>21978.9</v>
      </c>
      <c r="P1727">
        <f t="shared" si="1275"/>
        <v>15257.08</v>
      </c>
      <c r="Q1727">
        <f t="shared" si="1276"/>
        <v>414.83</v>
      </c>
      <c r="R1727">
        <f t="shared" si="1277"/>
        <v>95.35</v>
      </c>
      <c r="S1727">
        <f t="shared" si="1278"/>
        <v>6306.99</v>
      </c>
      <c r="T1727">
        <f t="shared" si="1279"/>
        <v>0</v>
      </c>
      <c r="U1727">
        <f t="shared" si="1280"/>
        <v>22.28424</v>
      </c>
      <c r="V1727">
        <f t="shared" si="1281"/>
        <v>0.21285999999999999</v>
      </c>
      <c r="W1727">
        <f t="shared" si="1282"/>
        <v>0</v>
      </c>
      <c r="X1727">
        <f t="shared" si="1283"/>
        <v>6018.2</v>
      </c>
      <c r="Y1727">
        <f t="shared" si="1284"/>
        <v>3265.19</v>
      </c>
      <c r="AA1727">
        <v>35806607</v>
      </c>
      <c r="AB1727">
        <f t="shared" si="1285"/>
        <v>6972.36</v>
      </c>
      <c r="AC1727">
        <f t="shared" si="1286"/>
        <v>6356.64</v>
      </c>
      <c r="AD1727">
        <f>ROUND((((ET1727)-(EU1727))+AE1727),2)</f>
        <v>97.78</v>
      </c>
      <c r="AE1727">
        <f t="shared" si="1309"/>
        <v>7.83</v>
      </c>
      <c r="AF1727">
        <f t="shared" si="1309"/>
        <v>517.94000000000005</v>
      </c>
      <c r="AG1727">
        <f t="shared" si="1287"/>
        <v>0</v>
      </c>
      <c r="AH1727">
        <f t="shared" si="1310"/>
        <v>60.72</v>
      </c>
      <c r="AI1727">
        <f t="shared" si="1310"/>
        <v>0.57999999999999996</v>
      </c>
      <c r="AJ1727">
        <f t="shared" si="1288"/>
        <v>0</v>
      </c>
      <c r="AK1727">
        <v>6972.36</v>
      </c>
      <c r="AL1727">
        <v>6356.64</v>
      </c>
      <c r="AM1727">
        <v>97.78</v>
      </c>
      <c r="AN1727">
        <v>7.83</v>
      </c>
      <c r="AO1727">
        <v>517.94000000000005</v>
      </c>
      <c r="AP1727">
        <v>0</v>
      </c>
      <c r="AQ1727">
        <v>60.72</v>
      </c>
      <c r="AR1727">
        <v>0.57999999999999996</v>
      </c>
      <c r="AS1727">
        <v>0</v>
      </c>
      <c r="AT1727">
        <v>94</v>
      </c>
      <c r="AU1727">
        <v>51</v>
      </c>
      <c r="AV1727">
        <v>1</v>
      </c>
      <c r="AW1727">
        <v>1</v>
      </c>
      <c r="AZ1727">
        <v>1</v>
      </c>
      <c r="BA1727">
        <v>33.18</v>
      </c>
      <c r="BB1727">
        <v>11.56</v>
      </c>
      <c r="BC1727">
        <v>6.54</v>
      </c>
      <c r="BD1727" t="s">
        <v>3</v>
      </c>
      <c r="BE1727" t="s">
        <v>3</v>
      </c>
      <c r="BF1727" t="s">
        <v>3</v>
      </c>
      <c r="BG1727" t="s">
        <v>3</v>
      </c>
      <c r="BH1727">
        <v>0</v>
      </c>
      <c r="BI1727">
        <v>1</v>
      </c>
      <c r="BJ1727" t="s">
        <v>199</v>
      </c>
      <c r="BM1727">
        <v>11001</v>
      </c>
      <c r="BN1727">
        <v>0</v>
      </c>
      <c r="BO1727" t="s">
        <v>197</v>
      </c>
      <c r="BP1727">
        <v>1</v>
      </c>
      <c r="BQ1727">
        <v>2</v>
      </c>
      <c r="BR1727">
        <v>0</v>
      </c>
      <c r="BS1727">
        <v>33.18</v>
      </c>
      <c r="BT1727">
        <v>1</v>
      </c>
      <c r="BU1727">
        <v>1</v>
      </c>
      <c r="BV1727">
        <v>1</v>
      </c>
      <c r="BW1727">
        <v>1</v>
      </c>
      <c r="BX1727">
        <v>1</v>
      </c>
      <c r="BY1727" t="s">
        <v>3</v>
      </c>
      <c r="BZ1727">
        <v>123</v>
      </c>
      <c r="CA1727">
        <v>75</v>
      </c>
      <c r="CE1727">
        <v>0</v>
      </c>
      <c r="CF1727">
        <v>0</v>
      </c>
      <c r="CG1727">
        <v>0</v>
      </c>
      <c r="CM1727">
        <v>0</v>
      </c>
      <c r="CN1727" t="s">
        <v>3</v>
      </c>
      <c r="CO1727">
        <v>0</v>
      </c>
      <c r="CP1727">
        <f t="shared" si="1289"/>
        <v>21978.9</v>
      </c>
      <c r="CQ1727">
        <f t="shared" si="1290"/>
        <v>41572.425600000002</v>
      </c>
      <c r="CR1727">
        <f t="shared" si="1291"/>
        <v>1130.3368</v>
      </c>
      <c r="CS1727">
        <f t="shared" si="1292"/>
        <v>259.79939999999999</v>
      </c>
      <c r="CT1727">
        <f t="shared" si="1293"/>
        <v>17185.249200000002</v>
      </c>
      <c r="CU1727">
        <f t="shared" si="1294"/>
        <v>0</v>
      </c>
      <c r="CV1727">
        <f t="shared" si="1295"/>
        <v>60.72</v>
      </c>
      <c r="CW1727">
        <f t="shared" si="1296"/>
        <v>0.57999999999999996</v>
      </c>
      <c r="CX1727">
        <f t="shared" si="1297"/>
        <v>0</v>
      </c>
      <c r="CY1727">
        <f t="shared" si="1298"/>
        <v>6018.1995999999999</v>
      </c>
      <c r="CZ1727">
        <f t="shared" si="1299"/>
        <v>3265.1934000000001</v>
      </c>
      <c r="DC1727" t="s">
        <v>3</v>
      </c>
      <c r="DD1727" t="s">
        <v>3</v>
      </c>
      <c r="DE1727" t="s">
        <v>3</v>
      </c>
      <c r="DF1727" t="s">
        <v>3</v>
      </c>
      <c r="DG1727" t="s">
        <v>3</v>
      </c>
      <c r="DH1727" t="s">
        <v>3</v>
      </c>
      <c r="DI1727" t="s">
        <v>3</v>
      </c>
      <c r="DJ1727" t="s">
        <v>3</v>
      </c>
      <c r="DK1727" t="s">
        <v>3</v>
      </c>
      <c r="DL1727" t="s">
        <v>3</v>
      </c>
      <c r="DM1727" t="s">
        <v>3</v>
      </c>
      <c r="DN1727">
        <v>0</v>
      </c>
      <c r="DO1727">
        <v>0</v>
      </c>
      <c r="DP1727">
        <v>1</v>
      </c>
      <c r="DQ1727">
        <v>1</v>
      </c>
      <c r="DU1727">
        <v>1013</v>
      </c>
      <c r="DV1727" t="s">
        <v>37</v>
      </c>
      <c r="DW1727" t="s">
        <v>37</v>
      </c>
      <c r="DX1727">
        <v>1</v>
      </c>
      <c r="DZ1727" t="s">
        <v>3</v>
      </c>
      <c r="EA1727" t="s">
        <v>3</v>
      </c>
      <c r="EB1727" t="s">
        <v>3</v>
      </c>
      <c r="EC1727" t="s">
        <v>3</v>
      </c>
      <c r="EE1727">
        <v>29085511</v>
      </c>
      <c r="EF1727">
        <v>2</v>
      </c>
      <c r="EG1727" t="s">
        <v>145</v>
      </c>
      <c r="EH1727">
        <v>0</v>
      </c>
      <c r="EI1727" t="s">
        <v>3</v>
      </c>
      <c r="EJ1727">
        <v>1</v>
      </c>
      <c r="EK1727">
        <v>11001</v>
      </c>
      <c r="EL1727" t="s">
        <v>22</v>
      </c>
      <c r="EM1727" t="s">
        <v>196</v>
      </c>
      <c r="EO1727" t="s">
        <v>3</v>
      </c>
      <c r="EQ1727">
        <v>0</v>
      </c>
      <c r="ER1727">
        <v>6972.36</v>
      </c>
      <c r="ES1727">
        <v>6356.64</v>
      </c>
      <c r="ET1727">
        <v>97.78</v>
      </c>
      <c r="EU1727">
        <v>7.83</v>
      </c>
      <c r="EV1727">
        <v>517.94000000000005</v>
      </c>
      <c r="EW1727">
        <v>60.72</v>
      </c>
      <c r="EX1727">
        <v>0.57999999999999996</v>
      </c>
      <c r="EY1727">
        <v>0</v>
      </c>
      <c r="FQ1727">
        <v>0</v>
      </c>
      <c r="FR1727">
        <f t="shared" si="1300"/>
        <v>0</v>
      </c>
      <c r="FS1727">
        <v>0</v>
      </c>
      <c r="FT1727" t="s">
        <v>148</v>
      </c>
      <c r="FU1727" t="s">
        <v>24</v>
      </c>
      <c r="FV1727" t="s">
        <v>24</v>
      </c>
      <c r="FW1727" t="s">
        <v>25</v>
      </c>
      <c r="FX1727">
        <v>110.7</v>
      </c>
      <c r="FY1727">
        <v>63.75</v>
      </c>
      <c r="GA1727" t="s">
        <v>3</v>
      </c>
      <c r="GD1727">
        <v>1</v>
      </c>
      <c r="GF1727">
        <v>1837524583</v>
      </c>
      <c r="GG1727">
        <v>2</v>
      </c>
      <c r="GH1727">
        <v>1</v>
      </c>
      <c r="GI1727">
        <v>2</v>
      </c>
      <c r="GJ1727">
        <v>0</v>
      </c>
      <c r="GK1727">
        <v>0</v>
      </c>
      <c r="GL1727">
        <f t="shared" si="1301"/>
        <v>0</v>
      </c>
      <c r="GM1727">
        <f t="shared" si="1302"/>
        <v>31262.29</v>
      </c>
      <c r="GN1727">
        <f t="shared" si="1303"/>
        <v>31262.29</v>
      </c>
      <c r="GO1727">
        <f t="shared" si="1304"/>
        <v>0</v>
      </c>
      <c r="GP1727">
        <f t="shared" si="1305"/>
        <v>0</v>
      </c>
      <c r="GR1727">
        <v>0</v>
      </c>
      <c r="GS1727">
        <v>3</v>
      </c>
      <c r="GT1727">
        <v>0</v>
      </c>
      <c r="GU1727" t="s">
        <v>3</v>
      </c>
      <c r="GV1727">
        <f t="shared" si="1306"/>
        <v>0</v>
      </c>
      <c r="GW1727">
        <v>1</v>
      </c>
      <c r="GX1727">
        <f t="shared" si="1307"/>
        <v>0</v>
      </c>
      <c r="HA1727">
        <v>0</v>
      </c>
      <c r="HB1727">
        <v>0</v>
      </c>
      <c r="HC1727">
        <f t="shared" si="1308"/>
        <v>0</v>
      </c>
      <c r="HE1727" t="s">
        <v>3</v>
      </c>
      <c r="HF1727" t="s">
        <v>3</v>
      </c>
      <c r="IK1727">
        <v>0</v>
      </c>
    </row>
    <row r="1728" spans="1:245">
      <c r="A1728">
        <v>17</v>
      </c>
      <c r="B1728">
        <v>0</v>
      </c>
      <c r="C1728">
        <f>ROW(SmtRes!A1788)</f>
        <v>1788</v>
      </c>
      <c r="D1728">
        <f>ROW(EtalonRes!A1769)</f>
        <v>1769</v>
      </c>
      <c r="E1728" t="s">
        <v>44</v>
      </c>
      <c r="F1728" t="s">
        <v>200</v>
      </c>
      <c r="G1728" t="s">
        <v>201</v>
      </c>
      <c r="H1728" t="s">
        <v>194</v>
      </c>
      <c r="I1728">
        <f>ROUND(36.7/100,9)</f>
        <v>0.36699999999999999</v>
      </c>
      <c r="J1728">
        <v>0</v>
      </c>
      <c r="O1728">
        <f t="shared" si="1274"/>
        <v>19012.740000000002</v>
      </c>
      <c r="P1728">
        <f t="shared" si="1275"/>
        <v>13565.77</v>
      </c>
      <c r="Q1728">
        <f t="shared" si="1276"/>
        <v>1870.57</v>
      </c>
      <c r="R1728">
        <f t="shared" si="1277"/>
        <v>1025.92</v>
      </c>
      <c r="S1728">
        <f t="shared" si="1278"/>
        <v>3576.4</v>
      </c>
      <c r="T1728">
        <f t="shared" si="1279"/>
        <v>0</v>
      </c>
      <c r="U1728">
        <f t="shared" si="1280"/>
        <v>13.193282999999999</v>
      </c>
      <c r="V1728">
        <f t="shared" si="1281"/>
        <v>3.0736249999999998</v>
      </c>
      <c r="W1728">
        <f t="shared" si="1282"/>
        <v>0</v>
      </c>
      <c r="X1728">
        <f t="shared" si="1283"/>
        <v>4326.18</v>
      </c>
      <c r="Y1728">
        <f t="shared" si="1284"/>
        <v>2347.1799999999998</v>
      </c>
      <c r="AA1728">
        <v>35806607</v>
      </c>
      <c r="AB1728">
        <f t="shared" si="1285"/>
        <v>6346.71</v>
      </c>
      <c r="AC1728">
        <f t="shared" si="1286"/>
        <v>5583.68</v>
      </c>
      <c r="AD1728">
        <f>ROUND(((((ET1728*1.25))-((EU1728*1.25)))+AE1728),2)</f>
        <v>469.33</v>
      </c>
      <c r="AE1728">
        <f>ROUND(((EU1728*1.25)),2)</f>
        <v>84.25</v>
      </c>
      <c r="AF1728">
        <f>ROUND(((EV1728*1.15)),2)</f>
        <v>293.7</v>
      </c>
      <c r="AG1728">
        <f t="shared" si="1287"/>
        <v>0</v>
      </c>
      <c r="AH1728">
        <f>((EW1728*1.15))</f>
        <v>35.948999999999998</v>
      </c>
      <c r="AI1728">
        <f>((EX1728*1.25))</f>
        <v>8.375</v>
      </c>
      <c r="AJ1728">
        <f t="shared" si="1288"/>
        <v>0</v>
      </c>
      <c r="AK1728">
        <v>6214.53</v>
      </c>
      <c r="AL1728">
        <v>5583.68</v>
      </c>
      <c r="AM1728">
        <v>375.46</v>
      </c>
      <c r="AN1728">
        <v>67.400000000000006</v>
      </c>
      <c r="AO1728">
        <v>255.39</v>
      </c>
      <c r="AP1728">
        <v>0</v>
      </c>
      <c r="AQ1728">
        <v>31.26</v>
      </c>
      <c r="AR1728">
        <v>6.7</v>
      </c>
      <c r="AS1728">
        <v>0</v>
      </c>
      <c r="AT1728">
        <v>94</v>
      </c>
      <c r="AU1728">
        <v>51</v>
      </c>
      <c r="AV1728">
        <v>1</v>
      </c>
      <c r="AW1728">
        <v>1</v>
      </c>
      <c r="AZ1728">
        <v>1</v>
      </c>
      <c r="BA1728">
        <v>33.18</v>
      </c>
      <c r="BB1728">
        <v>10.86</v>
      </c>
      <c r="BC1728">
        <v>6.62</v>
      </c>
      <c r="BD1728" t="s">
        <v>3</v>
      </c>
      <c r="BE1728" t="s">
        <v>3</v>
      </c>
      <c r="BF1728" t="s">
        <v>3</v>
      </c>
      <c r="BG1728" t="s">
        <v>3</v>
      </c>
      <c r="BH1728">
        <v>0</v>
      </c>
      <c r="BI1728">
        <v>1</v>
      </c>
      <c r="BJ1728" t="s">
        <v>202</v>
      </c>
      <c r="BM1728">
        <v>11001</v>
      </c>
      <c r="BN1728">
        <v>0</v>
      </c>
      <c r="BO1728" t="s">
        <v>200</v>
      </c>
      <c r="BP1728">
        <v>1</v>
      </c>
      <c r="BQ1728">
        <v>2</v>
      </c>
      <c r="BR1728">
        <v>0</v>
      </c>
      <c r="BS1728">
        <v>33.18</v>
      </c>
      <c r="BT1728">
        <v>1</v>
      </c>
      <c r="BU1728">
        <v>1</v>
      </c>
      <c r="BV1728">
        <v>1</v>
      </c>
      <c r="BW1728">
        <v>1</v>
      </c>
      <c r="BX1728">
        <v>1</v>
      </c>
      <c r="BY1728" t="s">
        <v>3</v>
      </c>
      <c r="BZ1728">
        <v>123</v>
      </c>
      <c r="CA1728">
        <v>75</v>
      </c>
      <c r="CE1728">
        <v>0</v>
      </c>
      <c r="CF1728">
        <v>0</v>
      </c>
      <c r="CG1728">
        <v>0</v>
      </c>
      <c r="CM1728">
        <v>0</v>
      </c>
      <c r="CN1728" t="s">
        <v>3</v>
      </c>
      <c r="CO1728">
        <v>0</v>
      </c>
      <c r="CP1728">
        <f t="shared" si="1289"/>
        <v>19012.740000000002</v>
      </c>
      <c r="CQ1728">
        <f t="shared" si="1290"/>
        <v>36963.961600000002</v>
      </c>
      <c r="CR1728">
        <f t="shared" si="1291"/>
        <v>5096.9237999999996</v>
      </c>
      <c r="CS1728">
        <f t="shared" si="1292"/>
        <v>2795.415</v>
      </c>
      <c r="CT1728">
        <f t="shared" si="1293"/>
        <v>9744.9660000000003</v>
      </c>
      <c r="CU1728">
        <f t="shared" si="1294"/>
        <v>0</v>
      </c>
      <c r="CV1728">
        <f t="shared" si="1295"/>
        <v>35.948999999999998</v>
      </c>
      <c r="CW1728">
        <f t="shared" si="1296"/>
        <v>8.375</v>
      </c>
      <c r="CX1728">
        <f t="shared" si="1297"/>
        <v>0</v>
      </c>
      <c r="CY1728">
        <f t="shared" si="1298"/>
        <v>4326.1807999999992</v>
      </c>
      <c r="CZ1728">
        <f t="shared" si="1299"/>
        <v>2347.1831999999999</v>
      </c>
      <c r="DC1728" t="s">
        <v>3</v>
      </c>
      <c r="DD1728" t="s">
        <v>3</v>
      </c>
      <c r="DE1728" t="s">
        <v>143</v>
      </c>
      <c r="DF1728" t="s">
        <v>143</v>
      </c>
      <c r="DG1728" t="s">
        <v>144</v>
      </c>
      <c r="DH1728" t="s">
        <v>3</v>
      </c>
      <c r="DI1728" t="s">
        <v>144</v>
      </c>
      <c r="DJ1728" t="s">
        <v>143</v>
      </c>
      <c r="DK1728" t="s">
        <v>3</v>
      </c>
      <c r="DL1728" t="s">
        <v>3</v>
      </c>
      <c r="DM1728" t="s">
        <v>3</v>
      </c>
      <c r="DN1728">
        <v>0</v>
      </c>
      <c r="DO1728">
        <v>0</v>
      </c>
      <c r="DP1728">
        <v>1</v>
      </c>
      <c r="DQ1728">
        <v>1</v>
      </c>
      <c r="DU1728">
        <v>1013</v>
      </c>
      <c r="DV1728" t="s">
        <v>194</v>
      </c>
      <c r="DW1728" t="s">
        <v>194</v>
      </c>
      <c r="DX1728">
        <v>1</v>
      </c>
      <c r="DZ1728" t="s">
        <v>3</v>
      </c>
      <c r="EA1728" t="s">
        <v>3</v>
      </c>
      <c r="EB1728" t="s">
        <v>3</v>
      </c>
      <c r="EC1728" t="s">
        <v>3</v>
      </c>
      <c r="EE1728">
        <v>29085511</v>
      </c>
      <c r="EF1728">
        <v>2</v>
      </c>
      <c r="EG1728" t="s">
        <v>145</v>
      </c>
      <c r="EH1728">
        <v>0</v>
      </c>
      <c r="EI1728" t="s">
        <v>3</v>
      </c>
      <c r="EJ1728">
        <v>1</v>
      </c>
      <c r="EK1728">
        <v>11001</v>
      </c>
      <c r="EL1728" t="s">
        <v>22</v>
      </c>
      <c r="EM1728" t="s">
        <v>196</v>
      </c>
      <c r="EO1728" t="s">
        <v>3</v>
      </c>
      <c r="EQ1728">
        <v>0</v>
      </c>
      <c r="ER1728">
        <v>6214.53</v>
      </c>
      <c r="ES1728">
        <v>5583.68</v>
      </c>
      <c r="ET1728">
        <v>375.46</v>
      </c>
      <c r="EU1728">
        <v>67.400000000000006</v>
      </c>
      <c r="EV1728">
        <v>255.39</v>
      </c>
      <c r="EW1728">
        <v>31.26</v>
      </c>
      <c r="EX1728">
        <v>6.7</v>
      </c>
      <c r="EY1728">
        <v>0</v>
      </c>
      <c r="FQ1728">
        <v>0</v>
      </c>
      <c r="FR1728">
        <f t="shared" si="1300"/>
        <v>0</v>
      </c>
      <c r="FS1728">
        <v>0</v>
      </c>
      <c r="FT1728" t="s">
        <v>148</v>
      </c>
      <c r="FU1728" t="s">
        <v>24</v>
      </c>
      <c r="FV1728" t="s">
        <v>24</v>
      </c>
      <c r="FW1728" t="s">
        <v>25</v>
      </c>
      <c r="FX1728">
        <v>110.7</v>
      </c>
      <c r="FY1728">
        <v>63.75</v>
      </c>
      <c r="GA1728" t="s">
        <v>3</v>
      </c>
      <c r="GD1728">
        <v>1</v>
      </c>
      <c r="GF1728">
        <v>1220877284</v>
      </c>
      <c r="GG1728">
        <v>2</v>
      </c>
      <c r="GH1728">
        <v>1</v>
      </c>
      <c r="GI1728">
        <v>2</v>
      </c>
      <c r="GJ1728">
        <v>0</v>
      </c>
      <c r="GK1728">
        <v>0</v>
      </c>
      <c r="GL1728">
        <f t="shared" si="1301"/>
        <v>0</v>
      </c>
      <c r="GM1728">
        <f t="shared" si="1302"/>
        <v>25686.1</v>
      </c>
      <c r="GN1728">
        <f t="shared" si="1303"/>
        <v>25686.1</v>
      </c>
      <c r="GO1728">
        <f t="shared" si="1304"/>
        <v>0</v>
      </c>
      <c r="GP1728">
        <f t="shared" si="1305"/>
        <v>0</v>
      </c>
      <c r="GR1728">
        <v>0</v>
      </c>
      <c r="GS1728">
        <v>3</v>
      </c>
      <c r="GT1728">
        <v>0</v>
      </c>
      <c r="GU1728" t="s">
        <v>3</v>
      </c>
      <c r="GV1728">
        <f t="shared" si="1306"/>
        <v>0</v>
      </c>
      <c r="GW1728">
        <v>1</v>
      </c>
      <c r="GX1728">
        <f t="shared" si="1307"/>
        <v>0</v>
      </c>
      <c r="HA1728">
        <v>0</v>
      </c>
      <c r="HB1728">
        <v>0</v>
      </c>
      <c r="HC1728">
        <f t="shared" si="1308"/>
        <v>0</v>
      </c>
      <c r="HE1728" t="s">
        <v>3</v>
      </c>
      <c r="HF1728" t="s">
        <v>3</v>
      </c>
      <c r="IK1728">
        <v>0</v>
      </c>
    </row>
    <row r="1729" spans="1:245">
      <c r="A1729">
        <v>17</v>
      </c>
      <c r="B1729">
        <v>0</v>
      </c>
      <c r="C1729">
        <f>ROW(SmtRes!A1796)</f>
        <v>1796</v>
      </c>
      <c r="D1729">
        <f>ROW(EtalonRes!A1776)</f>
        <v>1776</v>
      </c>
      <c r="E1729" t="s">
        <v>52</v>
      </c>
      <c r="F1729" t="s">
        <v>321</v>
      </c>
      <c r="G1729" t="s">
        <v>322</v>
      </c>
      <c r="H1729" t="s">
        <v>37</v>
      </c>
      <c r="I1729">
        <f>ROUND(36.7/100,9)</f>
        <v>0.36699999999999999</v>
      </c>
      <c r="J1729">
        <v>0</v>
      </c>
      <c r="O1729">
        <f t="shared" si="1274"/>
        <v>11022.81</v>
      </c>
      <c r="P1729">
        <f t="shared" si="1275"/>
        <v>7047.78</v>
      </c>
      <c r="Q1729">
        <f t="shared" si="1276"/>
        <v>319.83999999999997</v>
      </c>
      <c r="R1729">
        <f t="shared" si="1277"/>
        <v>69.900000000000006</v>
      </c>
      <c r="S1729">
        <f t="shared" si="1278"/>
        <v>3655.19</v>
      </c>
      <c r="T1729">
        <f t="shared" si="1279"/>
        <v>0</v>
      </c>
      <c r="U1729">
        <f t="shared" si="1280"/>
        <v>13.256590499999998</v>
      </c>
      <c r="V1729">
        <f t="shared" si="1281"/>
        <v>0.155975</v>
      </c>
      <c r="W1729">
        <f t="shared" si="1282"/>
        <v>0</v>
      </c>
      <c r="X1729">
        <f t="shared" si="1283"/>
        <v>3501.58</v>
      </c>
      <c r="Y1729">
        <f t="shared" si="1284"/>
        <v>1899.8</v>
      </c>
      <c r="AA1729">
        <v>35806607</v>
      </c>
      <c r="AB1729">
        <f t="shared" si="1285"/>
        <v>7371.48</v>
      </c>
      <c r="AC1729">
        <f t="shared" si="1286"/>
        <v>6983.19</v>
      </c>
      <c r="AD1729">
        <f>ROUND(((((ET1729*1.25))-((EU1729*1.25)))+AE1729),2)</f>
        <v>88.12</v>
      </c>
      <c r="AE1729">
        <f>ROUND(((EU1729*1.25)),2)</f>
        <v>5.74</v>
      </c>
      <c r="AF1729">
        <f>ROUND(((EV1729*1.15)),2)</f>
        <v>300.17</v>
      </c>
      <c r="AG1729">
        <f t="shared" si="1287"/>
        <v>0</v>
      </c>
      <c r="AH1729">
        <f>((EW1729*1.15))</f>
        <v>36.121499999999997</v>
      </c>
      <c r="AI1729">
        <f>((EX1729*1.25))</f>
        <v>0.42500000000000004</v>
      </c>
      <c r="AJ1729">
        <f t="shared" si="1288"/>
        <v>0</v>
      </c>
      <c r="AK1729">
        <v>7314.7</v>
      </c>
      <c r="AL1729">
        <v>6983.19</v>
      </c>
      <c r="AM1729">
        <v>70.489999999999995</v>
      </c>
      <c r="AN1729">
        <v>4.59</v>
      </c>
      <c r="AO1729">
        <v>261.02</v>
      </c>
      <c r="AP1729">
        <v>0</v>
      </c>
      <c r="AQ1729">
        <v>31.41</v>
      </c>
      <c r="AR1729">
        <v>0.34</v>
      </c>
      <c r="AS1729">
        <v>0</v>
      </c>
      <c r="AT1729">
        <v>94</v>
      </c>
      <c r="AU1729">
        <v>51</v>
      </c>
      <c r="AV1729">
        <v>1</v>
      </c>
      <c r="AW1729">
        <v>1</v>
      </c>
      <c r="AZ1729">
        <v>1</v>
      </c>
      <c r="BA1729">
        <v>33.18</v>
      </c>
      <c r="BB1729">
        <v>9.89</v>
      </c>
      <c r="BC1729">
        <v>2.75</v>
      </c>
      <c r="BD1729" t="s">
        <v>3</v>
      </c>
      <c r="BE1729" t="s">
        <v>3</v>
      </c>
      <c r="BF1729" t="s">
        <v>3</v>
      </c>
      <c r="BG1729" t="s">
        <v>3</v>
      </c>
      <c r="BH1729">
        <v>0</v>
      </c>
      <c r="BI1729">
        <v>1</v>
      </c>
      <c r="BJ1729" t="s">
        <v>323</v>
      </c>
      <c r="BM1729">
        <v>11001</v>
      </c>
      <c r="BN1729">
        <v>0</v>
      </c>
      <c r="BO1729" t="s">
        <v>321</v>
      </c>
      <c r="BP1729">
        <v>1</v>
      </c>
      <c r="BQ1729">
        <v>2</v>
      </c>
      <c r="BR1729">
        <v>0</v>
      </c>
      <c r="BS1729">
        <v>33.18</v>
      </c>
      <c r="BT1729">
        <v>1</v>
      </c>
      <c r="BU1729">
        <v>1</v>
      </c>
      <c r="BV1729">
        <v>1</v>
      </c>
      <c r="BW1729">
        <v>1</v>
      </c>
      <c r="BX1729">
        <v>1</v>
      </c>
      <c r="BY1729" t="s">
        <v>3</v>
      </c>
      <c r="BZ1729">
        <v>123</v>
      </c>
      <c r="CA1729">
        <v>75</v>
      </c>
      <c r="CE1729">
        <v>0</v>
      </c>
      <c r="CF1729">
        <v>0</v>
      </c>
      <c r="CG1729">
        <v>0</v>
      </c>
      <c r="CM1729">
        <v>0</v>
      </c>
      <c r="CN1729" t="s">
        <v>3</v>
      </c>
      <c r="CO1729">
        <v>0</v>
      </c>
      <c r="CP1729">
        <f t="shared" si="1289"/>
        <v>11022.81</v>
      </c>
      <c r="CQ1729">
        <f t="shared" si="1290"/>
        <v>19203.772499999999</v>
      </c>
      <c r="CR1729">
        <f t="shared" si="1291"/>
        <v>871.50680000000011</v>
      </c>
      <c r="CS1729">
        <f t="shared" si="1292"/>
        <v>190.45320000000001</v>
      </c>
      <c r="CT1729">
        <f t="shared" si="1293"/>
        <v>9959.6406000000006</v>
      </c>
      <c r="CU1729">
        <f t="shared" si="1294"/>
        <v>0</v>
      </c>
      <c r="CV1729">
        <f t="shared" si="1295"/>
        <v>36.121499999999997</v>
      </c>
      <c r="CW1729">
        <f t="shared" si="1296"/>
        <v>0.42500000000000004</v>
      </c>
      <c r="CX1729">
        <f t="shared" si="1297"/>
        <v>0</v>
      </c>
      <c r="CY1729">
        <f t="shared" si="1298"/>
        <v>3501.5846000000001</v>
      </c>
      <c r="CZ1729">
        <f t="shared" si="1299"/>
        <v>1899.7959000000001</v>
      </c>
      <c r="DC1729" t="s">
        <v>3</v>
      </c>
      <c r="DD1729" t="s">
        <v>3</v>
      </c>
      <c r="DE1729" t="s">
        <v>143</v>
      </c>
      <c r="DF1729" t="s">
        <v>143</v>
      </c>
      <c r="DG1729" t="s">
        <v>144</v>
      </c>
      <c r="DH1729" t="s">
        <v>3</v>
      </c>
      <c r="DI1729" t="s">
        <v>144</v>
      </c>
      <c r="DJ1729" t="s">
        <v>143</v>
      </c>
      <c r="DK1729" t="s">
        <v>3</v>
      </c>
      <c r="DL1729" t="s">
        <v>3</v>
      </c>
      <c r="DM1729" t="s">
        <v>3</v>
      </c>
      <c r="DN1729">
        <v>0</v>
      </c>
      <c r="DO1729">
        <v>0</v>
      </c>
      <c r="DP1729">
        <v>1</v>
      </c>
      <c r="DQ1729">
        <v>1</v>
      </c>
      <c r="DU1729">
        <v>1013</v>
      </c>
      <c r="DV1729" t="s">
        <v>37</v>
      </c>
      <c r="DW1729" t="s">
        <v>37</v>
      </c>
      <c r="DX1729">
        <v>1</v>
      </c>
      <c r="DZ1729" t="s">
        <v>3</v>
      </c>
      <c r="EA1729" t="s">
        <v>3</v>
      </c>
      <c r="EB1729" t="s">
        <v>3</v>
      </c>
      <c r="EC1729" t="s">
        <v>3</v>
      </c>
      <c r="EE1729">
        <v>29085511</v>
      </c>
      <c r="EF1729">
        <v>2</v>
      </c>
      <c r="EG1729" t="s">
        <v>145</v>
      </c>
      <c r="EH1729">
        <v>0</v>
      </c>
      <c r="EI1729" t="s">
        <v>3</v>
      </c>
      <c r="EJ1729">
        <v>1</v>
      </c>
      <c r="EK1729">
        <v>11001</v>
      </c>
      <c r="EL1729" t="s">
        <v>22</v>
      </c>
      <c r="EM1729" t="s">
        <v>196</v>
      </c>
      <c r="EO1729" t="s">
        <v>3</v>
      </c>
      <c r="EQ1729">
        <v>0</v>
      </c>
      <c r="ER1729">
        <v>7314.7</v>
      </c>
      <c r="ES1729">
        <v>6983.19</v>
      </c>
      <c r="ET1729">
        <v>70.489999999999995</v>
      </c>
      <c r="EU1729">
        <v>4.59</v>
      </c>
      <c r="EV1729">
        <v>261.02</v>
      </c>
      <c r="EW1729">
        <v>31.41</v>
      </c>
      <c r="EX1729">
        <v>0.34</v>
      </c>
      <c r="EY1729">
        <v>0</v>
      </c>
      <c r="FQ1729">
        <v>0</v>
      </c>
      <c r="FR1729">
        <f t="shared" si="1300"/>
        <v>0</v>
      </c>
      <c r="FS1729">
        <v>0</v>
      </c>
      <c r="FT1729" t="s">
        <v>148</v>
      </c>
      <c r="FU1729" t="s">
        <v>24</v>
      </c>
      <c r="FV1729" t="s">
        <v>24</v>
      </c>
      <c r="FW1729" t="s">
        <v>25</v>
      </c>
      <c r="FX1729">
        <v>110.7</v>
      </c>
      <c r="FY1729">
        <v>63.75</v>
      </c>
      <c r="GA1729" t="s">
        <v>3</v>
      </c>
      <c r="GD1729">
        <v>1</v>
      </c>
      <c r="GF1729">
        <v>-1178116816</v>
      </c>
      <c r="GG1729">
        <v>2</v>
      </c>
      <c r="GH1729">
        <v>1</v>
      </c>
      <c r="GI1729">
        <v>2</v>
      </c>
      <c r="GJ1729">
        <v>0</v>
      </c>
      <c r="GK1729">
        <v>0</v>
      </c>
      <c r="GL1729">
        <f t="shared" si="1301"/>
        <v>0</v>
      </c>
      <c r="GM1729">
        <f t="shared" si="1302"/>
        <v>16424.189999999999</v>
      </c>
      <c r="GN1729">
        <f t="shared" si="1303"/>
        <v>16424.189999999999</v>
      </c>
      <c r="GO1729">
        <f t="shared" si="1304"/>
        <v>0</v>
      </c>
      <c r="GP1729">
        <f t="shared" si="1305"/>
        <v>0</v>
      </c>
      <c r="GR1729">
        <v>0</v>
      </c>
      <c r="GS1729">
        <v>3</v>
      </c>
      <c r="GT1729">
        <v>0</v>
      </c>
      <c r="GU1729" t="s">
        <v>3</v>
      </c>
      <c r="GV1729">
        <f t="shared" si="1306"/>
        <v>0</v>
      </c>
      <c r="GW1729">
        <v>1</v>
      </c>
      <c r="GX1729">
        <f t="shared" si="1307"/>
        <v>0</v>
      </c>
      <c r="HA1729">
        <v>0</v>
      </c>
      <c r="HB1729">
        <v>0</v>
      </c>
      <c r="HC1729">
        <f t="shared" si="1308"/>
        <v>0</v>
      </c>
      <c r="HE1729" t="s">
        <v>3</v>
      </c>
      <c r="HF1729" t="s">
        <v>3</v>
      </c>
      <c r="IK1729">
        <v>0</v>
      </c>
    </row>
    <row r="1730" spans="1:245">
      <c r="A1730">
        <v>18</v>
      </c>
      <c r="B1730">
        <v>0</v>
      </c>
      <c r="C1730">
        <v>1796</v>
      </c>
      <c r="E1730" t="s">
        <v>57</v>
      </c>
      <c r="F1730" t="s">
        <v>206</v>
      </c>
      <c r="G1730" t="s">
        <v>207</v>
      </c>
      <c r="H1730" t="s">
        <v>165</v>
      </c>
      <c r="I1730">
        <f>I1729*J1730</f>
        <v>37.433999999999997</v>
      </c>
      <c r="J1730">
        <v>102</v>
      </c>
      <c r="O1730">
        <f t="shared" si="1274"/>
        <v>19321.68</v>
      </c>
      <c r="P1730">
        <f t="shared" si="1275"/>
        <v>19321.68</v>
      </c>
      <c r="Q1730">
        <f t="shared" si="1276"/>
        <v>0</v>
      </c>
      <c r="R1730">
        <f t="shared" si="1277"/>
        <v>0</v>
      </c>
      <c r="S1730">
        <f t="shared" si="1278"/>
        <v>0</v>
      </c>
      <c r="T1730">
        <f t="shared" si="1279"/>
        <v>0</v>
      </c>
      <c r="U1730">
        <f t="shared" si="1280"/>
        <v>0</v>
      </c>
      <c r="V1730">
        <f t="shared" si="1281"/>
        <v>0</v>
      </c>
      <c r="W1730">
        <f t="shared" si="1282"/>
        <v>140.75</v>
      </c>
      <c r="X1730">
        <f t="shared" si="1283"/>
        <v>0</v>
      </c>
      <c r="Y1730">
        <f t="shared" si="1284"/>
        <v>0</v>
      </c>
      <c r="AA1730">
        <v>35806607</v>
      </c>
      <c r="AB1730">
        <f t="shared" si="1285"/>
        <v>82.19</v>
      </c>
      <c r="AC1730">
        <f t="shared" si="1286"/>
        <v>82.19</v>
      </c>
      <c r="AD1730">
        <f>ROUND((((ET1730)-(EU1730))+AE1730),2)</f>
        <v>0</v>
      </c>
      <c r="AE1730">
        <f>ROUND((EU1730),2)</f>
        <v>0</v>
      </c>
      <c r="AF1730">
        <f>ROUND((EV1730),2)</f>
        <v>0</v>
      </c>
      <c r="AG1730">
        <f t="shared" si="1287"/>
        <v>0</v>
      </c>
      <c r="AH1730">
        <f>(EW1730)</f>
        <v>0</v>
      </c>
      <c r="AI1730">
        <f>(EX1730)</f>
        <v>0</v>
      </c>
      <c r="AJ1730">
        <f t="shared" si="1288"/>
        <v>3.76</v>
      </c>
      <c r="AK1730">
        <v>82.19</v>
      </c>
      <c r="AL1730">
        <v>82.19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3.76</v>
      </c>
      <c r="AT1730">
        <v>0</v>
      </c>
      <c r="AU1730">
        <v>0</v>
      </c>
      <c r="AV1730">
        <v>1</v>
      </c>
      <c r="AW1730">
        <v>1</v>
      </c>
      <c r="AZ1730">
        <v>1</v>
      </c>
      <c r="BA1730">
        <v>1</v>
      </c>
      <c r="BB1730">
        <v>1</v>
      </c>
      <c r="BC1730">
        <v>6.28</v>
      </c>
      <c r="BD1730" t="s">
        <v>3</v>
      </c>
      <c r="BE1730" t="s">
        <v>3</v>
      </c>
      <c r="BF1730" t="s">
        <v>3</v>
      </c>
      <c r="BG1730" t="s">
        <v>3</v>
      </c>
      <c r="BH1730">
        <v>3</v>
      </c>
      <c r="BI1730">
        <v>1</v>
      </c>
      <c r="BJ1730" t="s">
        <v>208</v>
      </c>
      <c r="BM1730">
        <v>500001</v>
      </c>
      <c r="BN1730">
        <v>0</v>
      </c>
      <c r="BO1730" t="s">
        <v>206</v>
      </c>
      <c r="BP1730">
        <v>1</v>
      </c>
      <c r="BQ1730">
        <v>8</v>
      </c>
      <c r="BR1730">
        <v>0</v>
      </c>
      <c r="BS1730">
        <v>1</v>
      </c>
      <c r="BT1730">
        <v>1</v>
      </c>
      <c r="BU1730">
        <v>1</v>
      </c>
      <c r="BV1730">
        <v>1</v>
      </c>
      <c r="BW1730">
        <v>1</v>
      </c>
      <c r="BX1730">
        <v>1</v>
      </c>
      <c r="BY1730" t="s">
        <v>3</v>
      </c>
      <c r="BZ1730">
        <v>0</v>
      </c>
      <c r="CA1730">
        <v>0</v>
      </c>
      <c r="CE1730">
        <v>0</v>
      </c>
      <c r="CF1730">
        <v>0</v>
      </c>
      <c r="CG1730">
        <v>0</v>
      </c>
      <c r="CM1730">
        <v>0</v>
      </c>
      <c r="CN1730" t="s">
        <v>3</v>
      </c>
      <c r="CO1730">
        <v>0</v>
      </c>
      <c r="CP1730">
        <f t="shared" si="1289"/>
        <v>19321.68</v>
      </c>
      <c r="CQ1730">
        <f t="shared" si="1290"/>
        <v>516.15319999999997</v>
      </c>
      <c r="CR1730">
        <f t="shared" si="1291"/>
        <v>0</v>
      </c>
      <c r="CS1730">
        <f t="shared" si="1292"/>
        <v>0</v>
      </c>
      <c r="CT1730">
        <f t="shared" si="1293"/>
        <v>0</v>
      </c>
      <c r="CU1730">
        <f t="shared" si="1294"/>
        <v>0</v>
      </c>
      <c r="CV1730">
        <f t="shared" si="1295"/>
        <v>0</v>
      </c>
      <c r="CW1730">
        <f t="shared" si="1296"/>
        <v>0</v>
      </c>
      <c r="CX1730">
        <f t="shared" si="1297"/>
        <v>3.76</v>
      </c>
      <c r="CY1730">
        <f t="shared" si="1298"/>
        <v>0</v>
      </c>
      <c r="CZ1730">
        <f t="shared" si="1299"/>
        <v>0</v>
      </c>
      <c r="DC1730" t="s">
        <v>3</v>
      </c>
      <c r="DD1730" t="s">
        <v>3</v>
      </c>
      <c r="DE1730" t="s">
        <v>3</v>
      </c>
      <c r="DF1730" t="s">
        <v>3</v>
      </c>
      <c r="DG1730" t="s">
        <v>3</v>
      </c>
      <c r="DH1730" t="s">
        <v>3</v>
      </c>
      <c r="DI1730" t="s">
        <v>3</v>
      </c>
      <c r="DJ1730" t="s">
        <v>3</v>
      </c>
      <c r="DK1730" t="s">
        <v>3</v>
      </c>
      <c r="DL1730" t="s">
        <v>3</v>
      </c>
      <c r="DM1730" t="s">
        <v>3</v>
      </c>
      <c r="DN1730">
        <v>0</v>
      </c>
      <c r="DO1730">
        <v>0</v>
      </c>
      <c r="DP1730">
        <v>1</v>
      </c>
      <c r="DQ1730">
        <v>1</v>
      </c>
      <c r="DU1730">
        <v>1005</v>
      </c>
      <c r="DV1730" t="s">
        <v>165</v>
      </c>
      <c r="DW1730" t="s">
        <v>165</v>
      </c>
      <c r="DX1730">
        <v>1</v>
      </c>
      <c r="DZ1730" t="s">
        <v>3</v>
      </c>
      <c r="EA1730" t="s">
        <v>3</v>
      </c>
      <c r="EB1730" t="s">
        <v>3</v>
      </c>
      <c r="EC1730" t="s">
        <v>3</v>
      </c>
      <c r="EE1730">
        <v>29085443</v>
      </c>
      <c r="EF1730">
        <v>8</v>
      </c>
      <c r="EG1730" t="s">
        <v>153</v>
      </c>
      <c r="EH1730">
        <v>0</v>
      </c>
      <c r="EI1730" t="s">
        <v>3</v>
      </c>
      <c r="EJ1730">
        <v>1</v>
      </c>
      <c r="EK1730">
        <v>500001</v>
      </c>
      <c r="EL1730" t="s">
        <v>154</v>
      </c>
      <c r="EM1730" t="s">
        <v>155</v>
      </c>
      <c r="EO1730" t="s">
        <v>3</v>
      </c>
      <c r="EQ1730">
        <v>0</v>
      </c>
      <c r="ER1730">
        <v>82.19</v>
      </c>
      <c r="ES1730">
        <v>82.19</v>
      </c>
      <c r="ET1730">
        <v>0</v>
      </c>
      <c r="EU1730">
        <v>0</v>
      </c>
      <c r="EV1730">
        <v>0</v>
      </c>
      <c r="EW1730">
        <v>0</v>
      </c>
      <c r="EX1730">
        <v>0</v>
      </c>
      <c r="FQ1730">
        <v>0</v>
      </c>
      <c r="FR1730">
        <f t="shared" si="1300"/>
        <v>0</v>
      </c>
      <c r="FS1730">
        <v>0</v>
      </c>
      <c r="FX1730">
        <v>0</v>
      </c>
      <c r="FY1730">
        <v>0</v>
      </c>
      <c r="GA1730" t="s">
        <v>3</v>
      </c>
      <c r="GD1730">
        <v>1</v>
      </c>
      <c r="GF1730">
        <v>-100917442</v>
      </c>
      <c r="GG1730">
        <v>2</v>
      </c>
      <c r="GH1730">
        <v>1</v>
      </c>
      <c r="GI1730">
        <v>2</v>
      </c>
      <c r="GJ1730">
        <v>0</v>
      </c>
      <c r="GK1730">
        <v>0</v>
      </c>
      <c r="GL1730">
        <f t="shared" si="1301"/>
        <v>0</v>
      </c>
      <c r="GM1730">
        <f t="shared" si="1302"/>
        <v>19321.68</v>
      </c>
      <c r="GN1730">
        <f t="shared" si="1303"/>
        <v>19321.68</v>
      </c>
      <c r="GO1730">
        <f t="shared" si="1304"/>
        <v>0</v>
      </c>
      <c r="GP1730">
        <f t="shared" si="1305"/>
        <v>0</v>
      </c>
      <c r="GR1730">
        <v>0</v>
      </c>
      <c r="GS1730">
        <v>3</v>
      </c>
      <c r="GT1730">
        <v>0</v>
      </c>
      <c r="GU1730" t="s">
        <v>3</v>
      </c>
      <c r="GV1730">
        <f t="shared" si="1306"/>
        <v>0</v>
      </c>
      <c r="GW1730">
        <v>1</v>
      </c>
      <c r="GX1730">
        <f t="shared" si="1307"/>
        <v>0</v>
      </c>
      <c r="HA1730">
        <v>0</v>
      </c>
      <c r="HB1730">
        <v>0</v>
      </c>
      <c r="HC1730">
        <f t="shared" si="1308"/>
        <v>0</v>
      </c>
      <c r="HE1730" t="s">
        <v>3</v>
      </c>
      <c r="HF1730" t="s">
        <v>3</v>
      </c>
      <c r="IK1730">
        <v>0</v>
      </c>
    </row>
    <row r="1731" spans="1:245">
      <c r="A1731">
        <v>18</v>
      </c>
      <c r="B1731">
        <v>0</v>
      </c>
      <c r="C1731">
        <v>1794</v>
      </c>
      <c r="E1731" t="s">
        <v>190</v>
      </c>
      <c r="F1731" t="s">
        <v>324</v>
      </c>
      <c r="G1731" t="s">
        <v>325</v>
      </c>
      <c r="H1731" t="s">
        <v>165</v>
      </c>
      <c r="I1731">
        <f>I1729*J1731</f>
        <v>-37.433999999999997</v>
      </c>
      <c r="J1731">
        <v>-102</v>
      </c>
      <c r="O1731">
        <f t="shared" si="1274"/>
        <v>-6903.43</v>
      </c>
      <c r="P1731">
        <f t="shared" si="1275"/>
        <v>-6903.43</v>
      </c>
      <c r="Q1731">
        <f t="shared" si="1276"/>
        <v>0</v>
      </c>
      <c r="R1731">
        <f t="shared" si="1277"/>
        <v>0</v>
      </c>
      <c r="S1731">
        <f t="shared" si="1278"/>
        <v>0</v>
      </c>
      <c r="T1731">
        <f t="shared" si="1279"/>
        <v>0</v>
      </c>
      <c r="U1731">
        <f t="shared" si="1280"/>
        <v>0</v>
      </c>
      <c r="V1731">
        <f t="shared" si="1281"/>
        <v>0</v>
      </c>
      <c r="W1731">
        <f t="shared" si="1282"/>
        <v>0</v>
      </c>
      <c r="X1731">
        <f t="shared" si="1283"/>
        <v>0</v>
      </c>
      <c r="Y1731">
        <f t="shared" si="1284"/>
        <v>0</v>
      </c>
      <c r="AA1731">
        <v>35806607</v>
      </c>
      <c r="AB1731">
        <f t="shared" si="1285"/>
        <v>67.8</v>
      </c>
      <c r="AC1731">
        <f t="shared" si="1286"/>
        <v>67.8</v>
      </c>
      <c r="AD1731">
        <f>ROUND((((ET1731)-(EU1731))+AE1731),2)</f>
        <v>0</v>
      </c>
      <c r="AE1731">
        <f>ROUND((EU1731),2)</f>
        <v>0</v>
      </c>
      <c r="AF1731">
        <f>ROUND((EV1731),2)</f>
        <v>0</v>
      </c>
      <c r="AG1731">
        <f t="shared" si="1287"/>
        <v>0</v>
      </c>
      <c r="AH1731">
        <f>(EW1731)</f>
        <v>0</v>
      </c>
      <c r="AI1731">
        <f>(EX1731)</f>
        <v>0</v>
      </c>
      <c r="AJ1731">
        <f t="shared" si="1288"/>
        <v>0</v>
      </c>
      <c r="AK1731">
        <v>67.8</v>
      </c>
      <c r="AL1731">
        <v>67.8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1</v>
      </c>
      <c r="AW1731">
        <v>1</v>
      </c>
      <c r="AZ1731">
        <v>1</v>
      </c>
      <c r="BA1731">
        <v>1</v>
      </c>
      <c r="BB1731">
        <v>1</v>
      </c>
      <c r="BC1731">
        <v>2.72</v>
      </c>
      <c r="BD1731" t="s">
        <v>3</v>
      </c>
      <c r="BE1731" t="s">
        <v>3</v>
      </c>
      <c r="BF1731" t="s">
        <v>3</v>
      </c>
      <c r="BG1731" t="s">
        <v>3</v>
      </c>
      <c r="BH1731">
        <v>3</v>
      </c>
      <c r="BI1731">
        <v>1</v>
      </c>
      <c r="BJ1731" t="s">
        <v>326</v>
      </c>
      <c r="BM1731">
        <v>500001</v>
      </c>
      <c r="BN1731">
        <v>0</v>
      </c>
      <c r="BO1731" t="s">
        <v>324</v>
      </c>
      <c r="BP1731">
        <v>1</v>
      </c>
      <c r="BQ1731">
        <v>8</v>
      </c>
      <c r="BR1731">
        <v>1</v>
      </c>
      <c r="BS1731">
        <v>1</v>
      </c>
      <c r="BT1731">
        <v>1</v>
      </c>
      <c r="BU1731">
        <v>1</v>
      </c>
      <c r="BV1731">
        <v>1</v>
      </c>
      <c r="BW1731">
        <v>1</v>
      </c>
      <c r="BX1731">
        <v>1</v>
      </c>
      <c r="BY1731" t="s">
        <v>3</v>
      </c>
      <c r="BZ1731">
        <v>0</v>
      </c>
      <c r="CA1731">
        <v>0</v>
      </c>
      <c r="CE1731">
        <v>0</v>
      </c>
      <c r="CF1731">
        <v>0</v>
      </c>
      <c r="CG1731">
        <v>0</v>
      </c>
      <c r="CM1731">
        <v>0</v>
      </c>
      <c r="CN1731" t="s">
        <v>3</v>
      </c>
      <c r="CO1731">
        <v>0</v>
      </c>
      <c r="CP1731">
        <f t="shared" si="1289"/>
        <v>-6903.43</v>
      </c>
      <c r="CQ1731">
        <f t="shared" si="1290"/>
        <v>184.416</v>
      </c>
      <c r="CR1731">
        <f t="shared" si="1291"/>
        <v>0</v>
      </c>
      <c r="CS1731">
        <f t="shared" si="1292"/>
        <v>0</v>
      </c>
      <c r="CT1731">
        <f t="shared" si="1293"/>
        <v>0</v>
      </c>
      <c r="CU1731">
        <f t="shared" si="1294"/>
        <v>0</v>
      </c>
      <c r="CV1731">
        <f t="shared" si="1295"/>
        <v>0</v>
      </c>
      <c r="CW1731">
        <f t="shared" si="1296"/>
        <v>0</v>
      </c>
      <c r="CX1731">
        <f t="shared" si="1297"/>
        <v>0</v>
      </c>
      <c r="CY1731">
        <f t="shared" si="1298"/>
        <v>0</v>
      </c>
      <c r="CZ1731">
        <f t="shared" si="1299"/>
        <v>0</v>
      </c>
      <c r="DC1731" t="s">
        <v>3</v>
      </c>
      <c r="DD1731" t="s">
        <v>3</v>
      </c>
      <c r="DE1731" t="s">
        <v>3</v>
      </c>
      <c r="DF1731" t="s">
        <v>3</v>
      </c>
      <c r="DG1731" t="s">
        <v>3</v>
      </c>
      <c r="DH1731" t="s">
        <v>3</v>
      </c>
      <c r="DI1731" t="s">
        <v>3</v>
      </c>
      <c r="DJ1731" t="s">
        <v>3</v>
      </c>
      <c r="DK1731" t="s">
        <v>3</v>
      </c>
      <c r="DL1731" t="s">
        <v>3</v>
      </c>
      <c r="DM1731" t="s">
        <v>3</v>
      </c>
      <c r="DN1731">
        <v>0</v>
      </c>
      <c r="DO1731">
        <v>0</v>
      </c>
      <c r="DP1731">
        <v>1</v>
      </c>
      <c r="DQ1731">
        <v>1</v>
      </c>
      <c r="DU1731">
        <v>1005</v>
      </c>
      <c r="DV1731" t="s">
        <v>165</v>
      </c>
      <c r="DW1731" t="s">
        <v>165</v>
      </c>
      <c r="DX1731">
        <v>1</v>
      </c>
      <c r="DZ1731" t="s">
        <v>3</v>
      </c>
      <c r="EA1731" t="s">
        <v>3</v>
      </c>
      <c r="EB1731" t="s">
        <v>3</v>
      </c>
      <c r="EC1731" t="s">
        <v>3</v>
      </c>
      <c r="EE1731">
        <v>29085443</v>
      </c>
      <c r="EF1731">
        <v>8</v>
      </c>
      <c r="EG1731" t="s">
        <v>153</v>
      </c>
      <c r="EH1731">
        <v>0</v>
      </c>
      <c r="EI1731" t="s">
        <v>3</v>
      </c>
      <c r="EJ1731">
        <v>1</v>
      </c>
      <c r="EK1731">
        <v>500001</v>
      </c>
      <c r="EL1731" t="s">
        <v>154</v>
      </c>
      <c r="EM1731" t="s">
        <v>155</v>
      </c>
      <c r="EO1731" t="s">
        <v>3</v>
      </c>
      <c r="EQ1731">
        <v>0</v>
      </c>
      <c r="ER1731">
        <v>67.8</v>
      </c>
      <c r="ES1731">
        <v>67.8</v>
      </c>
      <c r="ET1731">
        <v>0</v>
      </c>
      <c r="EU1731">
        <v>0</v>
      </c>
      <c r="EV1731">
        <v>0</v>
      </c>
      <c r="EW1731">
        <v>0</v>
      </c>
      <c r="EX1731">
        <v>0</v>
      </c>
      <c r="FQ1731">
        <v>0</v>
      </c>
      <c r="FR1731">
        <f t="shared" si="1300"/>
        <v>0</v>
      </c>
      <c r="FS1731">
        <v>0</v>
      </c>
      <c r="FX1731">
        <v>0</v>
      </c>
      <c r="FY1731">
        <v>0</v>
      </c>
      <c r="GA1731" t="s">
        <v>3</v>
      </c>
      <c r="GD1731">
        <v>1</v>
      </c>
      <c r="GF1731">
        <v>-217513507</v>
      </c>
      <c r="GG1731">
        <v>2</v>
      </c>
      <c r="GH1731">
        <v>1</v>
      </c>
      <c r="GI1731">
        <v>2</v>
      </c>
      <c r="GJ1731">
        <v>0</v>
      </c>
      <c r="GK1731">
        <v>0</v>
      </c>
      <c r="GL1731">
        <f t="shared" si="1301"/>
        <v>0</v>
      </c>
      <c r="GM1731">
        <f t="shared" si="1302"/>
        <v>-6903.43</v>
      </c>
      <c r="GN1731">
        <f t="shared" si="1303"/>
        <v>-6903.43</v>
      </c>
      <c r="GO1731">
        <f t="shared" si="1304"/>
        <v>0</v>
      </c>
      <c r="GP1731">
        <f t="shared" si="1305"/>
        <v>0</v>
      </c>
      <c r="GR1731">
        <v>0</v>
      </c>
      <c r="GS1731">
        <v>0</v>
      </c>
      <c r="GT1731">
        <v>0</v>
      </c>
      <c r="GU1731" t="s">
        <v>3</v>
      </c>
      <c r="GV1731">
        <f t="shared" si="1306"/>
        <v>0</v>
      </c>
      <c r="GW1731">
        <v>1</v>
      </c>
      <c r="GX1731">
        <f t="shared" si="1307"/>
        <v>0</v>
      </c>
      <c r="HA1731">
        <v>0</v>
      </c>
      <c r="HB1731">
        <v>0</v>
      </c>
      <c r="HC1731">
        <f t="shared" si="1308"/>
        <v>0</v>
      </c>
      <c r="HE1731" t="s">
        <v>3</v>
      </c>
      <c r="HF1731" t="s">
        <v>3</v>
      </c>
      <c r="IK1731">
        <v>0</v>
      </c>
    </row>
    <row r="1732" spans="1:245">
      <c r="A1732">
        <v>17</v>
      </c>
      <c r="B1732">
        <v>0</v>
      </c>
      <c r="C1732">
        <f>ROW(SmtRes!A1808)</f>
        <v>1808</v>
      </c>
      <c r="D1732">
        <f>ROW(EtalonRes!A1788)</f>
        <v>1788</v>
      </c>
      <c r="E1732" t="s">
        <v>65</v>
      </c>
      <c r="F1732" t="s">
        <v>210</v>
      </c>
      <c r="G1732" t="s">
        <v>211</v>
      </c>
      <c r="H1732" t="s">
        <v>55</v>
      </c>
      <c r="I1732">
        <f>ROUND(24.24/100,9)</f>
        <v>0.2424</v>
      </c>
      <c r="J1732">
        <v>0</v>
      </c>
      <c r="O1732">
        <f t="shared" si="1274"/>
        <v>1491.34</v>
      </c>
      <c r="P1732">
        <f t="shared" si="1275"/>
        <v>906.68</v>
      </c>
      <c r="Q1732">
        <f t="shared" si="1276"/>
        <v>19.170000000000002</v>
      </c>
      <c r="R1732">
        <f t="shared" si="1277"/>
        <v>0</v>
      </c>
      <c r="S1732">
        <f t="shared" si="1278"/>
        <v>565.49</v>
      </c>
      <c r="T1732">
        <f t="shared" si="1279"/>
        <v>0</v>
      </c>
      <c r="U1732">
        <f t="shared" si="1280"/>
        <v>1.8565415999999999</v>
      </c>
      <c r="V1732">
        <f t="shared" si="1281"/>
        <v>0</v>
      </c>
      <c r="W1732">
        <f t="shared" si="1282"/>
        <v>0</v>
      </c>
      <c r="X1732">
        <f t="shared" si="1283"/>
        <v>531.55999999999995</v>
      </c>
      <c r="Y1732">
        <f t="shared" si="1284"/>
        <v>288.39999999999998</v>
      </c>
      <c r="AA1732">
        <v>35806607</v>
      </c>
      <c r="AB1732">
        <f t="shared" si="1285"/>
        <v>1480.04</v>
      </c>
      <c r="AC1732">
        <f t="shared" si="1286"/>
        <v>1395.68</v>
      </c>
      <c r="AD1732">
        <f>ROUND(((((ET1732*1.25))-((EU1732*1.25)))+AE1732),2)</f>
        <v>14.05</v>
      </c>
      <c r="AE1732">
        <f>ROUND(((EU1732*1.25)),2)</f>
        <v>0</v>
      </c>
      <c r="AF1732">
        <f>ROUND(((EV1732*1.15)),2)</f>
        <v>70.31</v>
      </c>
      <c r="AG1732">
        <f t="shared" si="1287"/>
        <v>0</v>
      </c>
      <c r="AH1732">
        <f>((EW1732*1.15))</f>
        <v>7.6589999999999998</v>
      </c>
      <c r="AI1732">
        <f>((EX1732*1.25))</f>
        <v>0</v>
      </c>
      <c r="AJ1732">
        <f t="shared" si="1288"/>
        <v>0</v>
      </c>
      <c r="AK1732">
        <v>1468.06</v>
      </c>
      <c r="AL1732">
        <v>1395.68</v>
      </c>
      <c r="AM1732">
        <v>11.24</v>
      </c>
      <c r="AN1732">
        <v>0</v>
      </c>
      <c r="AO1732">
        <v>61.14</v>
      </c>
      <c r="AP1732">
        <v>0</v>
      </c>
      <c r="AQ1732">
        <v>6.66</v>
      </c>
      <c r="AR1732">
        <v>0</v>
      </c>
      <c r="AS1732">
        <v>0</v>
      </c>
      <c r="AT1732">
        <v>94</v>
      </c>
      <c r="AU1732">
        <v>51</v>
      </c>
      <c r="AV1732">
        <v>1</v>
      </c>
      <c r="AW1732">
        <v>1</v>
      </c>
      <c r="AZ1732">
        <v>1</v>
      </c>
      <c r="BA1732">
        <v>33.18</v>
      </c>
      <c r="BB1732">
        <v>5.63</v>
      </c>
      <c r="BC1732">
        <v>2.68</v>
      </c>
      <c r="BD1732" t="s">
        <v>3</v>
      </c>
      <c r="BE1732" t="s">
        <v>3</v>
      </c>
      <c r="BF1732" t="s">
        <v>3</v>
      </c>
      <c r="BG1732" t="s">
        <v>3</v>
      </c>
      <c r="BH1732">
        <v>0</v>
      </c>
      <c r="BI1732">
        <v>1</v>
      </c>
      <c r="BJ1732" t="s">
        <v>212</v>
      </c>
      <c r="BM1732">
        <v>11001</v>
      </c>
      <c r="BN1732">
        <v>0</v>
      </c>
      <c r="BO1732" t="s">
        <v>210</v>
      </c>
      <c r="BP1732">
        <v>1</v>
      </c>
      <c r="BQ1732">
        <v>2</v>
      </c>
      <c r="BR1732">
        <v>0</v>
      </c>
      <c r="BS1732">
        <v>33.18</v>
      </c>
      <c r="BT1732">
        <v>1</v>
      </c>
      <c r="BU1732">
        <v>1</v>
      </c>
      <c r="BV1732">
        <v>1</v>
      </c>
      <c r="BW1732">
        <v>1</v>
      </c>
      <c r="BX1732">
        <v>1</v>
      </c>
      <c r="BY1732" t="s">
        <v>3</v>
      </c>
      <c r="BZ1732">
        <v>123</v>
      </c>
      <c r="CA1732">
        <v>75</v>
      </c>
      <c r="CE1732">
        <v>0</v>
      </c>
      <c r="CF1732">
        <v>0</v>
      </c>
      <c r="CG1732">
        <v>0</v>
      </c>
      <c r="CM1732">
        <v>0</v>
      </c>
      <c r="CN1732" t="s">
        <v>3</v>
      </c>
      <c r="CO1732">
        <v>0</v>
      </c>
      <c r="CP1732">
        <f t="shared" si="1289"/>
        <v>1491.34</v>
      </c>
      <c r="CQ1732">
        <f t="shared" si="1290"/>
        <v>3740.4224000000004</v>
      </c>
      <c r="CR1732">
        <f t="shared" si="1291"/>
        <v>79.101500000000001</v>
      </c>
      <c r="CS1732">
        <f t="shared" si="1292"/>
        <v>0</v>
      </c>
      <c r="CT1732">
        <f t="shared" si="1293"/>
        <v>2332.8858</v>
      </c>
      <c r="CU1732">
        <f t="shared" si="1294"/>
        <v>0</v>
      </c>
      <c r="CV1732">
        <f t="shared" si="1295"/>
        <v>7.6589999999999998</v>
      </c>
      <c r="CW1732">
        <f t="shared" si="1296"/>
        <v>0</v>
      </c>
      <c r="CX1732">
        <f t="shared" si="1297"/>
        <v>0</v>
      </c>
      <c r="CY1732">
        <f t="shared" si="1298"/>
        <v>531.56060000000002</v>
      </c>
      <c r="CZ1732">
        <f t="shared" si="1299"/>
        <v>288.3999</v>
      </c>
      <c r="DC1732" t="s">
        <v>3</v>
      </c>
      <c r="DD1732" t="s">
        <v>3</v>
      </c>
      <c r="DE1732" t="s">
        <v>143</v>
      </c>
      <c r="DF1732" t="s">
        <v>143</v>
      </c>
      <c r="DG1732" t="s">
        <v>144</v>
      </c>
      <c r="DH1732" t="s">
        <v>3</v>
      </c>
      <c r="DI1732" t="s">
        <v>144</v>
      </c>
      <c r="DJ1732" t="s">
        <v>143</v>
      </c>
      <c r="DK1732" t="s">
        <v>3</v>
      </c>
      <c r="DL1732" t="s">
        <v>3</v>
      </c>
      <c r="DM1732" t="s">
        <v>3</v>
      </c>
      <c r="DN1732">
        <v>0</v>
      </c>
      <c r="DO1732">
        <v>0</v>
      </c>
      <c r="DP1732">
        <v>1</v>
      </c>
      <c r="DQ1732">
        <v>1</v>
      </c>
      <c r="DU1732">
        <v>1013</v>
      </c>
      <c r="DV1732" t="s">
        <v>55</v>
      </c>
      <c r="DW1732" t="s">
        <v>55</v>
      </c>
      <c r="DX1732">
        <v>1</v>
      </c>
      <c r="DZ1732" t="s">
        <v>3</v>
      </c>
      <c r="EA1732" t="s">
        <v>3</v>
      </c>
      <c r="EB1732" t="s">
        <v>3</v>
      </c>
      <c r="EC1732" t="s">
        <v>3</v>
      </c>
      <c r="EE1732">
        <v>29085511</v>
      </c>
      <c r="EF1732">
        <v>2</v>
      </c>
      <c r="EG1732" t="s">
        <v>145</v>
      </c>
      <c r="EH1732">
        <v>0</v>
      </c>
      <c r="EI1732" t="s">
        <v>3</v>
      </c>
      <c r="EJ1732">
        <v>1</v>
      </c>
      <c r="EK1732">
        <v>11001</v>
      </c>
      <c r="EL1732" t="s">
        <v>22</v>
      </c>
      <c r="EM1732" t="s">
        <v>196</v>
      </c>
      <c r="EO1732" t="s">
        <v>3</v>
      </c>
      <c r="EQ1732">
        <v>0</v>
      </c>
      <c r="ER1732">
        <v>1468.06</v>
      </c>
      <c r="ES1732">
        <v>1395.68</v>
      </c>
      <c r="ET1732">
        <v>11.24</v>
      </c>
      <c r="EU1732">
        <v>0</v>
      </c>
      <c r="EV1732">
        <v>61.14</v>
      </c>
      <c r="EW1732">
        <v>6.66</v>
      </c>
      <c r="EX1732">
        <v>0</v>
      </c>
      <c r="EY1732">
        <v>0</v>
      </c>
      <c r="FQ1732">
        <v>0</v>
      </c>
      <c r="FR1732">
        <f t="shared" si="1300"/>
        <v>0</v>
      </c>
      <c r="FS1732">
        <v>0</v>
      </c>
      <c r="FT1732" t="s">
        <v>148</v>
      </c>
      <c r="FU1732" t="s">
        <v>24</v>
      </c>
      <c r="FV1732" t="s">
        <v>24</v>
      </c>
      <c r="FW1732" t="s">
        <v>25</v>
      </c>
      <c r="FX1732">
        <v>110.7</v>
      </c>
      <c r="FY1732">
        <v>63.75</v>
      </c>
      <c r="GA1732" t="s">
        <v>3</v>
      </c>
      <c r="GD1732">
        <v>1</v>
      </c>
      <c r="GF1732">
        <v>-1131838271</v>
      </c>
      <c r="GG1732">
        <v>2</v>
      </c>
      <c r="GH1732">
        <v>1</v>
      </c>
      <c r="GI1732">
        <v>2</v>
      </c>
      <c r="GJ1732">
        <v>0</v>
      </c>
      <c r="GK1732">
        <v>0</v>
      </c>
      <c r="GL1732">
        <f t="shared" si="1301"/>
        <v>0</v>
      </c>
      <c r="GM1732">
        <f t="shared" si="1302"/>
        <v>2311.3000000000002</v>
      </c>
      <c r="GN1732">
        <f t="shared" si="1303"/>
        <v>2311.3000000000002</v>
      </c>
      <c r="GO1732">
        <f t="shared" si="1304"/>
        <v>0</v>
      </c>
      <c r="GP1732">
        <f t="shared" si="1305"/>
        <v>0</v>
      </c>
      <c r="GR1732">
        <v>0</v>
      </c>
      <c r="GS1732">
        <v>3</v>
      </c>
      <c r="GT1732">
        <v>0</v>
      </c>
      <c r="GU1732" t="s">
        <v>3</v>
      </c>
      <c r="GV1732">
        <f t="shared" si="1306"/>
        <v>0</v>
      </c>
      <c r="GW1732">
        <v>1</v>
      </c>
      <c r="GX1732">
        <f t="shared" si="1307"/>
        <v>0</v>
      </c>
      <c r="HA1732">
        <v>0</v>
      </c>
      <c r="HB1732">
        <v>0</v>
      </c>
      <c r="HC1732">
        <f t="shared" si="1308"/>
        <v>0</v>
      </c>
      <c r="HE1732" t="s">
        <v>3</v>
      </c>
      <c r="HF1732" t="s">
        <v>3</v>
      </c>
      <c r="IK1732">
        <v>0</v>
      </c>
    </row>
    <row r="1733" spans="1:245">
      <c r="A1733">
        <v>17</v>
      </c>
      <c r="B1733">
        <v>0</v>
      </c>
      <c r="C1733">
        <f>ROW(SmtRes!A1827)</f>
        <v>1827</v>
      </c>
      <c r="D1733">
        <f>ROW(EtalonRes!A1807)</f>
        <v>1807</v>
      </c>
      <c r="E1733" t="s">
        <v>70</v>
      </c>
      <c r="F1733" t="s">
        <v>301</v>
      </c>
      <c r="G1733" t="s">
        <v>302</v>
      </c>
      <c r="H1733" t="s">
        <v>216</v>
      </c>
      <c r="I1733">
        <f>ROUND(30.3/100,9)</f>
        <v>0.30299999999999999</v>
      </c>
      <c r="J1733">
        <v>0</v>
      </c>
      <c r="O1733">
        <f t="shared" si="1274"/>
        <v>22557.9</v>
      </c>
      <c r="P1733">
        <f t="shared" si="1275"/>
        <v>13175.01</v>
      </c>
      <c r="Q1733">
        <f t="shared" si="1276"/>
        <v>50.09</v>
      </c>
      <c r="R1733">
        <f t="shared" si="1277"/>
        <v>0</v>
      </c>
      <c r="S1733">
        <f t="shared" si="1278"/>
        <v>9332.7999999999993</v>
      </c>
      <c r="T1733">
        <f t="shared" si="1279"/>
        <v>0</v>
      </c>
      <c r="U1733">
        <f t="shared" si="1280"/>
        <v>31.012049999999999</v>
      </c>
      <c r="V1733">
        <f t="shared" si="1281"/>
        <v>0</v>
      </c>
      <c r="W1733">
        <f t="shared" si="1282"/>
        <v>0</v>
      </c>
      <c r="X1733">
        <f t="shared" si="1283"/>
        <v>8399.52</v>
      </c>
      <c r="Y1733">
        <f t="shared" si="1284"/>
        <v>4013.1</v>
      </c>
      <c r="AA1733">
        <v>35806607</v>
      </c>
      <c r="AB1733">
        <f t="shared" si="1285"/>
        <v>8403.0499999999993</v>
      </c>
      <c r="AC1733">
        <f t="shared" si="1286"/>
        <v>7445.53</v>
      </c>
      <c r="AD1733">
        <f>ROUND(((((ET1733*1.25))-((EU1733*1.25)))+AE1733),2)</f>
        <v>29.21</v>
      </c>
      <c r="AE1733">
        <f>ROUND(((EU1733*1.25)),2)</f>
        <v>0</v>
      </c>
      <c r="AF1733">
        <f>ROUND(((EV1733*1.15)),2)</f>
        <v>928.31</v>
      </c>
      <c r="AG1733">
        <f t="shared" si="1287"/>
        <v>0</v>
      </c>
      <c r="AH1733">
        <f>((EW1733*1.15))</f>
        <v>102.35</v>
      </c>
      <c r="AI1733">
        <f>((EX1733*1.25))</f>
        <v>0</v>
      </c>
      <c r="AJ1733">
        <f t="shared" si="1288"/>
        <v>0</v>
      </c>
      <c r="AK1733">
        <v>8276.1299999999992</v>
      </c>
      <c r="AL1733">
        <v>7445.53</v>
      </c>
      <c r="AM1733">
        <v>23.37</v>
      </c>
      <c r="AN1733">
        <v>0</v>
      </c>
      <c r="AO1733">
        <v>807.23</v>
      </c>
      <c r="AP1733">
        <v>0</v>
      </c>
      <c r="AQ1733">
        <v>89</v>
      </c>
      <c r="AR1733">
        <v>0</v>
      </c>
      <c r="AS1733">
        <v>0</v>
      </c>
      <c r="AT1733">
        <v>90</v>
      </c>
      <c r="AU1733">
        <v>43</v>
      </c>
      <c r="AV1733">
        <v>1</v>
      </c>
      <c r="AW1733">
        <v>1</v>
      </c>
      <c r="AZ1733">
        <v>1</v>
      </c>
      <c r="BA1733">
        <v>33.18</v>
      </c>
      <c r="BB1733">
        <v>5.66</v>
      </c>
      <c r="BC1733">
        <v>5.84</v>
      </c>
      <c r="BD1733" t="s">
        <v>3</v>
      </c>
      <c r="BE1733" t="s">
        <v>3</v>
      </c>
      <c r="BF1733" t="s">
        <v>3</v>
      </c>
      <c r="BG1733" t="s">
        <v>3</v>
      </c>
      <c r="BH1733">
        <v>0</v>
      </c>
      <c r="BI1733">
        <v>1</v>
      </c>
      <c r="BJ1733" t="s">
        <v>327</v>
      </c>
      <c r="BM1733">
        <v>10001</v>
      </c>
      <c r="BN1733">
        <v>0</v>
      </c>
      <c r="BO1733" t="s">
        <v>301</v>
      </c>
      <c r="BP1733">
        <v>1</v>
      </c>
      <c r="BQ1733">
        <v>2</v>
      </c>
      <c r="BR1733">
        <v>0</v>
      </c>
      <c r="BS1733">
        <v>33.18</v>
      </c>
      <c r="BT1733">
        <v>1</v>
      </c>
      <c r="BU1733">
        <v>1</v>
      </c>
      <c r="BV1733">
        <v>1</v>
      </c>
      <c r="BW1733">
        <v>1</v>
      </c>
      <c r="BX1733">
        <v>1</v>
      </c>
      <c r="BY1733" t="s">
        <v>3</v>
      </c>
      <c r="BZ1733">
        <v>118</v>
      </c>
      <c r="CA1733">
        <v>63</v>
      </c>
      <c r="CE1733">
        <v>0</v>
      </c>
      <c r="CF1733">
        <v>0</v>
      </c>
      <c r="CG1733">
        <v>0</v>
      </c>
      <c r="CM1733">
        <v>0</v>
      </c>
      <c r="CN1733" t="s">
        <v>3</v>
      </c>
      <c r="CO1733">
        <v>0</v>
      </c>
      <c r="CP1733">
        <f t="shared" si="1289"/>
        <v>22557.9</v>
      </c>
      <c r="CQ1733">
        <f t="shared" si="1290"/>
        <v>43481.895199999999</v>
      </c>
      <c r="CR1733">
        <f t="shared" si="1291"/>
        <v>165.32860000000002</v>
      </c>
      <c r="CS1733">
        <f t="shared" si="1292"/>
        <v>0</v>
      </c>
      <c r="CT1733">
        <f t="shared" si="1293"/>
        <v>30801.325799999999</v>
      </c>
      <c r="CU1733">
        <f t="shared" si="1294"/>
        <v>0</v>
      </c>
      <c r="CV1733">
        <f t="shared" si="1295"/>
        <v>102.35</v>
      </c>
      <c r="CW1733">
        <f t="shared" si="1296"/>
        <v>0</v>
      </c>
      <c r="CX1733">
        <f t="shared" si="1297"/>
        <v>0</v>
      </c>
      <c r="CY1733">
        <f t="shared" si="1298"/>
        <v>8399.5199999999986</v>
      </c>
      <c r="CZ1733">
        <f t="shared" si="1299"/>
        <v>4013.1039999999998</v>
      </c>
      <c r="DC1733" t="s">
        <v>3</v>
      </c>
      <c r="DD1733" t="s">
        <v>3</v>
      </c>
      <c r="DE1733" t="s">
        <v>143</v>
      </c>
      <c r="DF1733" t="s">
        <v>143</v>
      </c>
      <c r="DG1733" t="s">
        <v>144</v>
      </c>
      <c r="DH1733" t="s">
        <v>3</v>
      </c>
      <c r="DI1733" t="s">
        <v>144</v>
      </c>
      <c r="DJ1733" t="s">
        <v>143</v>
      </c>
      <c r="DK1733" t="s">
        <v>3</v>
      </c>
      <c r="DL1733" t="s">
        <v>3</v>
      </c>
      <c r="DM1733" t="s">
        <v>3</v>
      </c>
      <c r="DN1733">
        <v>0</v>
      </c>
      <c r="DO1733">
        <v>0</v>
      </c>
      <c r="DP1733">
        <v>1</v>
      </c>
      <c r="DQ1733">
        <v>1</v>
      </c>
      <c r="DU1733">
        <v>1005</v>
      </c>
      <c r="DV1733" t="s">
        <v>216</v>
      </c>
      <c r="DW1733" t="s">
        <v>216</v>
      </c>
      <c r="DX1733">
        <v>100</v>
      </c>
      <c r="DZ1733" t="s">
        <v>3</v>
      </c>
      <c r="EA1733" t="s">
        <v>3</v>
      </c>
      <c r="EB1733" t="s">
        <v>3</v>
      </c>
      <c r="EC1733" t="s">
        <v>3</v>
      </c>
      <c r="EE1733">
        <v>29085510</v>
      </c>
      <c r="EF1733">
        <v>2</v>
      </c>
      <c r="EG1733" t="s">
        <v>145</v>
      </c>
      <c r="EH1733">
        <v>0</v>
      </c>
      <c r="EI1733" t="s">
        <v>3</v>
      </c>
      <c r="EJ1733">
        <v>1</v>
      </c>
      <c r="EK1733">
        <v>10001</v>
      </c>
      <c r="EL1733" t="s">
        <v>146</v>
      </c>
      <c r="EM1733" t="s">
        <v>147</v>
      </c>
      <c r="EO1733" t="s">
        <v>3</v>
      </c>
      <c r="EQ1733">
        <v>0</v>
      </c>
      <c r="ER1733">
        <v>8276.1299999999992</v>
      </c>
      <c r="ES1733">
        <v>7445.53</v>
      </c>
      <c r="ET1733">
        <v>23.37</v>
      </c>
      <c r="EU1733">
        <v>0</v>
      </c>
      <c r="EV1733">
        <v>807.23</v>
      </c>
      <c r="EW1733">
        <v>89</v>
      </c>
      <c r="EX1733">
        <v>0</v>
      </c>
      <c r="EY1733">
        <v>0</v>
      </c>
      <c r="FQ1733">
        <v>0</v>
      </c>
      <c r="FR1733">
        <f t="shared" si="1300"/>
        <v>0</v>
      </c>
      <c r="FS1733">
        <v>0</v>
      </c>
      <c r="FT1733" t="s">
        <v>148</v>
      </c>
      <c r="FU1733" t="s">
        <v>24</v>
      </c>
      <c r="FV1733" t="s">
        <v>24</v>
      </c>
      <c r="FW1733" t="s">
        <v>25</v>
      </c>
      <c r="FX1733">
        <v>106.2</v>
      </c>
      <c r="FY1733">
        <v>53.55</v>
      </c>
      <c r="GA1733" t="s">
        <v>3</v>
      </c>
      <c r="GD1733">
        <v>1</v>
      </c>
      <c r="GF1733">
        <v>-978692579</v>
      </c>
      <c r="GG1733">
        <v>2</v>
      </c>
      <c r="GH1733">
        <v>1</v>
      </c>
      <c r="GI1733">
        <v>2</v>
      </c>
      <c r="GJ1733">
        <v>0</v>
      </c>
      <c r="GK1733">
        <v>0</v>
      </c>
      <c r="GL1733">
        <f t="shared" si="1301"/>
        <v>0</v>
      </c>
      <c r="GM1733">
        <f t="shared" si="1302"/>
        <v>34970.519999999997</v>
      </c>
      <c r="GN1733">
        <f t="shared" si="1303"/>
        <v>34970.519999999997</v>
      </c>
      <c r="GO1733">
        <f t="shared" si="1304"/>
        <v>0</v>
      </c>
      <c r="GP1733">
        <f t="shared" si="1305"/>
        <v>0</v>
      </c>
      <c r="GR1733">
        <v>0</v>
      </c>
      <c r="GS1733">
        <v>3</v>
      </c>
      <c r="GT1733">
        <v>0</v>
      </c>
      <c r="GU1733" t="s">
        <v>3</v>
      </c>
      <c r="GV1733">
        <f t="shared" si="1306"/>
        <v>0</v>
      </c>
      <c r="GW1733">
        <v>1</v>
      </c>
      <c r="GX1733">
        <f t="shared" si="1307"/>
        <v>0</v>
      </c>
      <c r="HA1733">
        <v>0</v>
      </c>
      <c r="HB1733">
        <v>0</v>
      </c>
      <c r="HC1733">
        <f t="shared" si="1308"/>
        <v>0</v>
      </c>
      <c r="HE1733" t="s">
        <v>3</v>
      </c>
      <c r="HF1733" t="s">
        <v>3</v>
      </c>
      <c r="IK1733">
        <v>0</v>
      </c>
    </row>
    <row r="1734" spans="1:245">
      <c r="A1734">
        <v>17</v>
      </c>
      <c r="B1734">
        <v>0</v>
      </c>
      <c r="C1734">
        <f>ROW(SmtRes!A1845)</f>
        <v>1845</v>
      </c>
      <c r="D1734">
        <f>ROW(EtalonRes!A1825)</f>
        <v>1825</v>
      </c>
      <c r="E1734" t="s">
        <v>74</v>
      </c>
      <c r="F1734" t="s">
        <v>214</v>
      </c>
      <c r="G1734" t="s">
        <v>215</v>
      </c>
      <c r="H1734" t="s">
        <v>216</v>
      </c>
      <c r="I1734">
        <f>ROUND(30.3/100,9)</f>
        <v>0.30299999999999999</v>
      </c>
      <c r="J1734">
        <v>0</v>
      </c>
      <c r="O1734">
        <f t="shared" si="1274"/>
        <v>22061.84</v>
      </c>
      <c r="P1734">
        <f t="shared" si="1275"/>
        <v>13220.17</v>
      </c>
      <c r="Q1734">
        <f t="shared" si="1276"/>
        <v>33.159999999999997</v>
      </c>
      <c r="R1734">
        <f t="shared" si="1277"/>
        <v>0</v>
      </c>
      <c r="S1734">
        <f t="shared" si="1278"/>
        <v>8808.51</v>
      </c>
      <c r="T1734">
        <f t="shared" si="1279"/>
        <v>0</v>
      </c>
      <c r="U1734">
        <f t="shared" si="1280"/>
        <v>29.269799999999996</v>
      </c>
      <c r="V1734">
        <f t="shared" si="1281"/>
        <v>0</v>
      </c>
      <c r="W1734">
        <f t="shared" si="1282"/>
        <v>0</v>
      </c>
      <c r="X1734">
        <f t="shared" si="1283"/>
        <v>7927.66</v>
      </c>
      <c r="Y1734">
        <f t="shared" si="1284"/>
        <v>3787.66</v>
      </c>
      <c r="AA1734">
        <v>35806607</v>
      </c>
      <c r="AB1734">
        <f t="shared" si="1285"/>
        <v>8548.36</v>
      </c>
      <c r="AC1734">
        <f t="shared" si="1286"/>
        <v>7654.55</v>
      </c>
      <c r="AD1734">
        <f>ROUND(((((ET1734*1.25))-((EU1734*1.25)))+AE1734),2)</f>
        <v>17.649999999999999</v>
      </c>
      <c r="AE1734">
        <f>ROUND(((EU1734*1.25)),2)</f>
        <v>0</v>
      </c>
      <c r="AF1734">
        <f>ROUND(((EV1734*1.15)),2)</f>
        <v>876.16</v>
      </c>
      <c r="AG1734">
        <f t="shared" si="1287"/>
        <v>0</v>
      </c>
      <c r="AH1734">
        <f>((EW1734*1.15))</f>
        <v>96.6</v>
      </c>
      <c r="AI1734">
        <f>((EX1734*1.25))</f>
        <v>0</v>
      </c>
      <c r="AJ1734">
        <f t="shared" si="1288"/>
        <v>0</v>
      </c>
      <c r="AK1734">
        <v>8430.5499999999993</v>
      </c>
      <c r="AL1734">
        <v>7654.55</v>
      </c>
      <c r="AM1734">
        <v>14.12</v>
      </c>
      <c r="AN1734">
        <v>0</v>
      </c>
      <c r="AO1734">
        <v>761.88</v>
      </c>
      <c r="AP1734">
        <v>0</v>
      </c>
      <c r="AQ1734">
        <v>84</v>
      </c>
      <c r="AR1734">
        <v>0</v>
      </c>
      <c r="AS1734">
        <v>0</v>
      </c>
      <c r="AT1734">
        <v>90</v>
      </c>
      <c r="AU1734">
        <v>43</v>
      </c>
      <c r="AV1734">
        <v>1</v>
      </c>
      <c r="AW1734">
        <v>1</v>
      </c>
      <c r="AZ1734">
        <v>1</v>
      </c>
      <c r="BA1734">
        <v>33.18</v>
      </c>
      <c r="BB1734">
        <v>6.2</v>
      </c>
      <c r="BC1734">
        <v>5.7</v>
      </c>
      <c r="BD1734" t="s">
        <v>3</v>
      </c>
      <c r="BE1734" t="s">
        <v>3</v>
      </c>
      <c r="BF1734" t="s">
        <v>3</v>
      </c>
      <c r="BG1734" t="s">
        <v>3</v>
      </c>
      <c r="BH1734">
        <v>0</v>
      </c>
      <c r="BI1734">
        <v>1</v>
      </c>
      <c r="BJ1734" t="s">
        <v>328</v>
      </c>
      <c r="BM1734">
        <v>10001</v>
      </c>
      <c r="BN1734">
        <v>0</v>
      </c>
      <c r="BO1734" t="s">
        <v>214</v>
      </c>
      <c r="BP1734">
        <v>1</v>
      </c>
      <c r="BQ1734">
        <v>2</v>
      </c>
      <c r="BR1734">
        <v>0</v>
      </c>
      <c r="BS1734">
        <v>33.18</v>
      </c>
      <c r="BT1734">
        <v>1</v>
      </c>
      <c r="BU1734">
        <v>1</v>
      </c>
      <c r="BV1734">
        <v>1</v>
      </c>
      <c r="BW1734">
        <v>1</v>
      </c>
      <c r="BX1734">
        <v>1</v>
      </c>
      <c r="BY1734" t="s">
        <v>3</v>
      </c>
      <c r="BZ1734">
        <v>118</v>
      </c>
      <c r="CA1734">
        <v>63</v>
      </c>
      <c r="CE1734">
        <v>0</v>
      </c>
      <c r="CF1734">
        <v>0</v>
      </c>
      <c r="CG1734">
        <v>0</v>
      </c>
      <c r="CM1734">
        <v>0</v>
      </c>
      <c r="CN1734" t="s">
        <v>3</v>
      </c>
      <c r="CO1734">
        <v>0</v>
      </c>
      <c r="CP1734">
        <f t="shared" si="1289"/>
        <v>22061.84</v>
      </c>
      <c r="CQ1734">
        <f t="shared" si="1290"/>
        <v>43630.935000000005</v>
      </c>
      <c r="CR1734">
        <f t="shared" si="1291"/>
        <v>109.42999999999999</v>
      </c>
      <c r="CS1734">
        <f t="shared" si="1292"/>
        <v>0</v>
      </c>
      <c r="CT1734">
        <f t="shared" si="1293"/>
        <v>29070.988799999999</v>
      </c>
      <c r="CU1734">
        <f t="shared" si="1294"/>
        <v>0</v>
      </c>
      <c r="CV1734">
        <f t="shared" si="1295"/>
        <v>96.6</v>
      </c>
      <c r="CW1734">
        <f t="shared" si="1296"/>
        <v>0</v>
      </c>
      <c r="CX1734">
        <f t="shared" si="1297"/>
        <v>0</v>
      </c>
      <c r="CY1734">
        <f t="shared" si="1298"/>
        <v>7927.6590000000006</v>
      </c>
      <c r="CZ1734">
        <f t="shared" si="1299"/>
        <v>3787.6592999999998</v>
      </c>
      <c r="DC1734" t="s">
        <v>3</v>
      </c>
      <c r="DD1734" t="s">
        <v>3</v>
      </c>
      <c r="DE1734" t="s">
        <v>143</v>
      </c>
      <c r="DF1734" t="s">
        <v>143</v>
      </c>
      <c r="DG1734" t="s">
        <v>144</v>
      </c>
      <c r="DH1734" t="s">
        <v>3</v>
      </c>
      <c r="DI1734" t="s">
        <v>144</v>
      </c>
      <c r="DJ1734" t="s">
        <v>143</v>
      </c>
      <c r="DK1734" t="s">
        <v>3</v>
      </c>
      <c r="DL1734" t="s">
        <v>3</v>
      </c>
      <c r="DM1734" t="s">
        <v>3</v>
      </c>
      <c r="DN1734">
        <v>0</v>
      </c>
      <c r="DO1734">
        <v>0</v>
      </c>
      <c r="DP1734">
        <v>1</v>
      </c>
      <c r="DQ1734">
        <v>1</v>
      </c>
      <c r="DU1734">
        <v>1005</v>
      </c>
      <c r="DV1734" t="s">
        <v>216</v>
      </c>
      <c r="DW1734" t="s">
        <v>216</v>
      </c>
      <c r="DX1734">
        <v>100</v>
      </c>
      <c r="DZ1734" t="s">
        <v>3</v>
      </c>
      <c r="EA1734" t="s">
        <v>3</v>
      </c>
      <c r="EB1734" t="s">
        <v>3</v>
      </c>
      <c r="EC1734" t="s">
        <v>3</v>
      </c>
      <c r="EE1734">
        <v>29085510</v>
      </c>
      <c r="EF1734">
        <v>2</v>
      </c>
      <c r="EG1734" t="s">
        <v>145</v>
      </c>
      <c r="EH1734">
        <v>0</v>
      </c>
      <c r="EI1734" t="s">
        <v>3</v>
      </c>
      <c r="EJ1734">
        <v>1</v>
      </c>
      <c r="EK1734">
        <v>10001</v>
      </c>
      <c r="EL1734" t="s">
        <v>146</v>
      </c>
      <c r="EM1734" t="s">
        <v>147</v>
      </c>
      <c r="EO1734" t="s">
        <v>3</v>
      </c>
      <c r="EQ1734">
        <v>0</v>
      </c>
      <c r="ER1734">
        <v>8430.5499999999993</v>
      </c>
      <c r="ES1734">
        <v>7654.55</v>
      </c>
      <c r="ET1734">
        <v>14.12</v>
      </c>
      <c r="EU1734">
        <v>0</v>
      </c>
      <c r="EV1734">
        <v>761.88</v>
      </c>
      <c r="EW1734">
        <v>84</v>
      </c>
      <c r="EX1734">
        <v>0</v>
      </c>
      <c r="EY1734">
        <v>0</v>
      </c>
      <c r="FQ1734">
        <v>0</v>
      </c>
      <c r="FR1734">
        <f t="shared" si="1300"/>
        <v>0</v>
      </c>
      <c r="FS1734">
        <v>0</v>
      </c>
      <c r="FT1734" t="s">
        <v>148</v>
      </c>
      <c r="FU1734" t="s">
        <v>24</v>
      </c>
      <c r="FV1734" t="s">
        <v>24</v>
      </c>
      <c r="FW1734" t="s">
        <v>25</v>
      </c>
      <c r="FX1734">
        <v>106.2</v>
      </c>
      <c r="FY1734">
        <v>53.55</v>
      </c>
      <c r="GA1734" t="s">
        <v>3</v>
      </c>
      <c r="GD1734">
        <v>1</v>
      </c>
      <c r="GF1734">
        <v>892663548</v>
      </c>
      <c r="GG1734">
        <v>2</v>
      </c>
      <c r="GH1734">
        <v>1</v>
      </c>
      <c r="GI1734">
        <v>2</v>
      </c>
      <c r="GJ1734">
        <v>0</v>
      </c>
      <c r="GK1734">
        <v>0</v>
      </c>
      <c r="GL1734">
        <f t="shared" si="1301"/>
        <v>0</v>
      </c>
      <c r="GM1734">
        <f t="shared" si="1302"/>
        <v>33777.160000000003</v>
      </c>
      <c r="GN1734">
        <f t="shared" si="1303"/>
        <v>33777.160000000003</v>
      </c>
      <c r="GO1734">
        <f t="shared" si="1304"/>
        <v>0</v>
      </c>
      <c r="GP1734">
        <f t="shared" si="1305"/>
        <v>0</v>
      </c>
      <c r="GR1734">
        <v>0</v>
      </c>
      <c r="GS1734">
        <v>3</v>
      </c>
      <c r="GT1734">
        <v>0</v>
      </c>
      <c r="GU1734" t="s">
        <v>3</v>
      </c>
      <c r="GV1734">
        <f t="shared" si="1306"/>
        <v>0</v>
      </c>
      <c r="GW1734">
        <v>1</v>
      </c>
      <c r="GX1734">
        <f t="shared" si="1307"/>
        <v>0</v>
      </c>
      <c r="HA1734">
        <v>0</v>
      </c>
      <c r="HB1734">
        <v>0</v>
      </c>
      <c r="HC1734">
        <f t="shared" si="1308"/>
        <v>0</v>
      </c>
      <c r="HE1734" t="s">
        <v>3</v>
      </c>
      <c r="HF1734" t="s">
        <v>3</v>
      </c>
      <c r="IK1734">
        <v>0</v>
      </c>
    </row>
    <row r="1735" spans="1:245">
      <c r="A1735">
        <v>17</v>
      </c>
      <c r="B1735">
        <v>0</v>
      </c>
      <c r="C1735">
        <f>ROW(SmtRes!A1852)</f>
        <v>1852</v>
      </c>
      <c r="D1735">
        <f>ROW(EtalonRes!A1832)</f>
        <v>1832</v>
      </c>
      <c r="E1735" t="s">
        <v>329</v>
      </c>
      <c r="F1735" t="s">
        <v>239</v>
      </c>
      <c r="G1735" t="s">
        <v>240</v>
      </c>
      <c r="H1735" t="s">
        <v>241</v>
      </c>
      <c r="I1735">
        <f>ROUND(60.6/100,9)</f>
        <v>0.60599999999999998</v>
      </c>
      <c r="J1735">
        <v>0</v>
      </c>
      <c r="O1735">
        <f t="shared" si="1274"/>
        <v>16839.810000000001</v>
      </c>
      <c r="P1735">
        <f t="shared" si="1275"/>
        <v>4812.58</v>
      </c>
      <c r="Q1735">
        <f t="shared" si="1276"/>
        <v>10.64</v>
      </c>
      <c r="R1735">
        <f t="shared" si="1277"/>
        <v>3.62</v>
      </c>
      <c r="S1735">
        <f t="shared" si="1278"/>
        <v>12016.59</v>
      </c>
      <c r="T1735">
        <f t="shared" si="1279"/>
        <v>0</v>
      </c>
      <c r="U1735">
        <f t="shared" si="1280"/>
        <v>38.984585999999993</v>
      </c>
      <c r="V1735">
        <f t="shared" si="1281"/>
        <v>7.5750000000000001E-3</v>
      </c>
      <c r="W1735">
        <f t="shared" si="1282"/>
        <v>0</v>
      </c>
      <c r="X1735">
        <f t="shared" si="1283"/>
        <v>9616.17</v>
      </c>
      <c r="Y1735">
        <f t="shared" si="1284"/>
        <v>4447.4799999999996</v>
      </c>
      <c r="AA1735">
        <v>35806607</v>
      </c>
      <c r="AB1735">
        <f t="shared" si="1285"/>
        <v>7162.38</v>
      </c>
      <c r="AC1735">
        <f t="shared" si="1286"/>
        <v>6563.27</v>
      </c>
      <c r="AD1735">
        <f>ROUND(((((ET1735*1.25))-((EU1735*1.25)))+AE1735),2)</f>
        <v>1.48</v>
      </c>
      <c r="AE1735">
        <f>ROUND(((EU1735*1.25)),2)</f>
        <v>0.18</v>
      </c>
      <c r="AF1735">
        <f>ROUND(((EV1735*1.15)),2)</f>
        <v>597.63</v>
      </c>
      <c r="AG1735">
        <f t="shared" si="1287"/>
        <v>0</v>
      </c>
      <c r="AH1735">
        <f>((EW1735*1.15))</f>
        <v>64.330999999999989</v>
      </c>
      <c r="AI1735">
        <f>((EX1735*1.25))</f>
        <v>1.2500000000000001E-2</v>
      </c>
      <c r="AJ1735">
        <f t="shared" si="1288"/>
        <v>0</v>
      </c>
      <c r="AK1735">
        <v>7084.13</v>
      </c>
      <c r="AL1735">
        <v>6563.27</v>
      </c>
      <c r="AM1735">
        <v>1.18</v>
      </c>
      <c r="AN1735">
        <v>0.14000000000000001</v>
      </c>
      <c r="AO1735">
        <v>519.67999999999995</v>
      </c>
      <c r="AP1735">
        <v>0</v>
      </c>
      <c r="AQ1735">
        <v>55.94</v>
      </c>
      <c r="AR1735">
        <v>0.01</v>
      </c>
      <c r="AS1735">
        <v>0</v>
      </c>
      <c r="AT1735">
        <v>80</v>
      </c>
      <c r="AU1735">
        <v>37</v>
      </c>
      <c r="AV1735">
        <v>1</v>
      </c>
      <c r="AW1735">
        <v>1</v>
      </c>
      <c r="AZ1735">
        <v>1</v>
      </c>
      <c r="BA1735">
        <v>33.18</v>
      </c>
      <c r="BB1735">
        <v>11.86</v>
      </c>
      <c r="BC1735">
        <v>1.21</v>
      </c>
      <c r="BD1735" t="s">
        <v>3</v>
      </c>
      <c r="BE1735" t="s">
        <v>3</v>
      </c>
      <c r="BF1735" t="s">
        <v>3</v>
      </c>
      <c r="BG1735" t="s">
        <v>3</v>
      </c>
      <c r="BH1735">
        <v>0</v>
      </c>
      <c r="BI1735">
        <v>1</v>
      </c>
      <c r="BJ1735" t="s">
        <v>242</v>
      </c>
      <c r="BM1735">
        <v>15001</v>
      </c>
      <c r="BN1735">
        <v>0</v>
      </c>
      <c r="BO1735" t="s">
        <v>239</v>
      </c>
      <c r="BP1735">
        <v>1</v>
      </c>
      <c r="BQ1735">
        <v>2</v>
      </c>
      <c r="BR1735">
        <v>0</v>
      </c>
      <c r="BS1735">
        <v>33.18</v>
      </c>
      <c r="BT1735">
        <v>1</v>
      </c>
      <c r="BU1735">
        <v>1</v>
      </c>
      <c r="BV1735">
        <v>1</v>
      </c>
      <c r="BW1735">
        <v>1</v>
      </c>
      <c r="BX1735">
        <v>1</v>
      </c>
      <c r="BY1735" t="s">
        <v>3</v>
      </c>
      <c r="BZ1735">
        <v>105</v>
      </c>
      <c r="CA1735">
        <v>55</v>
      </c>
      <c r="CE1735">
        <v>0</v>
      </c>
      <c r="CF1735">
        <v>0</v>
      </c>
      <c r="CG1735">
        <v>0</v>
      </c>
      <c r="CM1735">
        <v>0</v>
      </c>
      <c r="CN1735" t="s">
        <v>3</v>
      </c>
      <c r="CO1735">
        <v>0</v>
      </c>
      <c r="CP1735">
        <f t="shared" si="1289"/>
        <v>16839.810000000001</v>
      </c>
      <c r="CQ1735">
        <f t="shared" si="1290"/>
        <v>7941.5567000000001</v>
      </c>
      <c r="CR1735">
        <f t="shared" si="1291"/>
        <v>17.552799999999998</v>
      </c>
      <c r="CS1735">
        <f t="shared" si="1292"/>
        <v>5.9723999999999995</v>
      </c>
      <c r="CT1735">
        <f t="shared" si="1293"/>
        <v>19829.363399999998</v>
      </c>
      <c r="CU1735">
        <f t="shared" si="1294"/>
        <v>0</v>
      </c>
      <c r="CV1735">
        <f t="shared" si="1295"/>
        <v>64.330999999999989</v>
      </c>
      <c r="CW1735">
        <f t="shared" si="1296"/>
        <v>1.2500000000000001E-2</v>
      </c>
      <c r="CX1735">
        <f t="shared" si="1297"/>
        <v>0</v>
      </c>
      <c r="CY1735">
        <f t="shared" si="1298"/>
        <v>9616.1679999999997</v>
      </c>
      <c r="CZ1735">
        <f t="shared" si="1299"/>
        <v>4447.4777000000004</v>
      </c>
      <c r="DC1735" t="s">
        <v>3</v>
      </c>
      <c r="DD1735" t="s">
        <v>3</v>
      </c>
      <c r="DE1735" t="s">
        <v>143</v>
      </c>
      <c r="DF1735" t="s">
        <v>143</v>
      </c>
      <c r="DG1735" t="s">
        <v>144</v>
      </c>
      <c r="DH1735" t="s">
        <v>3</v>
      </c>
      <c r="DI1735" t="s">
        <v>144</v>
      </c>
      <c r="DJ1735" t="s">
        <v>143</v>
      </c>
      <c r="DK1735" t="s">
        <v>3</v>
      </c>
      <c r="DL1735" t="s">
        <v>3</v>
      </c>
      <c r="DM1735" t="s">
        <v>3</v>
      </c>
      <c r="DN1735">
        <v>0</v>
      </c>
      <c r="DO1735">
        <v>0</v>
      </c>
      <c r="DP1735">
        <v>1</v>
      </c>
      <c r="DQ1735">
        <v>1</v>
      </c>
      <c r="DU1735">
        <v>1013</v>
      </c>
      <c r="DV1735" t="s">
        <v>241</v>
      </c>
      <c r="DW1735" t="s">
        <v>241</v>
      </c>
      <c r="DX1735">
        <v>1</v>
      </c>
      <c r="DZ1735" t="s">
        <v>3</v>
      </c>
      <c r="EA1735" t="s">
        <v>3</v>
      </c>
      <c r="EB1735" t="s">
        <v>3</v>
      </c>
      <c r="EC1735" t="s">
        <v>3</v>
      </c>
      <c r="EE1735">
        <v>29085536</v>
      </c>
      <c r="EF1735">
        <v>2</v>
      </c>
      <c r="EG1735" t="s">
        <v>145</v>
      </c>
      <c r="EH1735">
        <v>0</v>
      </c>
      <c r="EI1735" t="s">
        <v>3</v>
      </c>
      <c r="EJ1735">
        <v>1</v>
      </c>
      <c r="EK1735">
        <v>15001</v>
      </c>
      <c r="EL1735" t="s">
        <v>160</v>
      </c>
      <c r="EM1735" t="s">
        <v>161</v>
      </c>
      <c r="EO1735" t="s">
        <v>3</v>
      </c>
      <c r="EQ1735">
        <v>0</v>
      </c>
      <c r="ER1735">
        <v>7084.13</v>
      </c>
      <c r="ES1735">
        <v>6563.27</v>
      </c>
      <c r="ET1735">
        <v>1.18</v>
      </c>
      <c r="EU1735">
        <v>0.14000000000000001</v>
      </c>
      <c r="EV1735">
        <v>519.67999999999995</v>
      </c>
      <c r="EW1735">
        <v>55.94</v>
      </c>
      <c r="EX1735">
        <v>0.01</v>
      </c>
      <c r="EY1735">
        <v>0</v>
      </c>
      <c r="FQ1735">
        <v>0</v>
      </c>
      <c r="FR1735">
        <f t="shared" si="1300"/>
        <v>0</v>
      </c>
      <c r="FS1735">
        <v>0</v>
      </c>
      <c r="FT1735" t="s">
        <v>148</v>
      </c>
      <c r="FU1735" t="s">
        <v>24</v>
      </c>
      <c r="FV1735" t="s">
        <v>24</v>
      </c>
      <c r="FW1735" t="s">
        <v>25</v>
      </c>
      <c r="FX1735">
        <v>94.5</v>
      </c>
      <c r="FY1735">
        <v>46.75</v>
      </c>
      <c r="GA1735" t="s">
        <v>3</v>
      </c>
      <c r="GD1735">
        <v>1</v>
      </c>
      <c r="GF1735">
        <v>797186164</v>
      </c>
      <c r="GG1735">
        <v>2</v>
      </c>
      <c r="GH1735">
        <v>1</v>
      </c>
      <c r="GI1735">
        <v>2</v>
      </c>
      <c r="GJ1735">
        <v>0</v>
      </c>
      <c r="GK1735">
        <v>0</v>
      </c>
      <c r="GL1735">
        <f t="shared" si="1301"/>
        <v>0</v>
      </c>
      <c r="GM1735">
        <f t="shared" si="1302"/>
        <v>30903.46</v>
      </c>
      <c r="GN1735">
        <f t="shared" si="1303"/>
        <v>30903.46</v>
      </c>
      <c r="GO1735">
        <f t="shared" si="1304"/>
        <v>0</v>
      </c>
      <c r="GP1735">
        <f t="shared" si="1305"/>
        <v>0</v>
      </c>
      <c r="GR1735">
        <v>0</v>
      </c>
      <c r="GS1735">
        <v>3</v>
      </c>
      <c r="GT1735">
        <v>0</v>
      </c>
      <c r="GU1735" t="s">
        <v>3</v>
      </c>
      <c r="GV1735">
        <f t="shared" si="1306"/>
        <v>0</v>
      </c>
      <c r="GW1735">
        <v>1</v>
      </c>
      <c r="GX1735">
        <f t="shared" si="1307"/>
        <v>0</v>
      </c>
      <c r="HA1735">
        <v>0</v>
      </c>
      <c r="HB1735">
        <v>0</v>
      </c>
      <c r="HC1735">
        <f t="shared" si="1308"/>
        <v>0</v>
      </c>
      <c r="HE1735" t="s">
        <v>3</v>
      </c>
      <c r="HF1735" t="s">
        <v>3</v>
      </c>
      <c r="IK1735">
        <v>0</v>
      </c>
    </row>
    <row r="1736" spans="1:245">
      <c r="A1736">
        <v>17</v>
      </c>
      <c r="B1736">
        <v>0</v>
      </c>
      <c r="C1736">
        <f>ROW(SmtRes!A1864)</f>
        <v>1864</v>
      </c>
      <c r="D1736">
        <f>ROW(EtalonRes!A1841)</f>
        <v>1841</v>
      </c>
      <c r="E1736" t="s">
        <v>294</v>
      </c>
      <c r="F1736" t="s">
        <v>244</v>
      </c>
      <c r="G1736" t="s">
        <v>245</v>
      </c>
      <c r="H1736" t="s">
        <v>61</v>
      </c>
      <c r="I1736">
        <f>ROUND(3/100,9)</f>
        <v>0.03</v>
      </c>
      <c r="J1736">
        <v>0</v>
      </c>
      <c r="O1736">
        <f t="shared" si="1274"/>
        <v>316.12</v>
      </c>
      <c r="P1736">
        <f t="shared" si="1275"/>
        <v>13.59</v>
      </c>
      <c r="Q1736">
        <f t="shared" si="1276"/>
        <v>1.56</v>
      </c>
      <c r="R1736">
        <f t="shared" si="1277"/>
        <v>0.41</v>
      </c>
      <c r="S1736">
        <f t="shared" si="1278"/>
        <v>300.97000000000003</v>
      </c>
      <c r="T1736">
        <f t="shared" si="1279"/>
        <v>0</v>
      </c>
      <c r="U1736">
        <f t="shared" si="1280"/>
        <v>0.91439999999999999</v>
      </c>
      <c r="V1736">
        <f t="shared" si="1281"/>
        <v>8.9999999999999998E-4</v>
      </c>
      <c r="W1736">
        <f t="shared" si="1282"/>
        <v>0</v>
      </c>
      <c r="X1736">
        <f t="shared" si="1283"/>
        <v>244.12</v>
      </c>
      <c r="Y1736">
        <f t="shared" si="1284"/>
        <v>156.72</v>
      </c>
      <c r="AA1736">
        <v>35806607</v>
      </c>
      <c r="AB1736">
        <f t="shared" si="1285"/>
        <v>371.42</v>
      </c>
      <c r="AC1736">
        <f t="shared" si="1286"/>
        <v>63.28</v>
      </c>
      <c r="AD1736">
        <f t="shared" ref="AD1736:AD1749" si="1311">ROUND((((ET1736)-(EU1736))+AE1736),2)</f>
        <v>5.78</v>
      </c>
      <c r="AE1736">
        <f t="shared" ref="AE1736:AE1749" si="1312">ROUND((EU1736),2)</f>
        <v>0.41</v>
      </c>
      <c r="AF1736">
        <f t="shared" ref="AF1736:AF1749" si="1313">ROUND((EV1736),2)</f>
        <v>302.36</v>
      </c>
      <c r="AG1736">
        <f t="shared" si="1287"/>
        <v>0</v>
      </c>
      <c r="AH1736">
        <f t="shared" ref="AH1736:AH1749" si="1314">(EW1736)</f>
        <v>30.48</v>
      </c>
      <c r="AI1736">
        <f t="shared" ref="AI1736:AI1749" si="1315">(EX1736)</f>
        <v>0.03</v>
      </c>
      <c r="AJ1736">
        <f t="shared" si="1288"/>
        <v>0</v>
      </c>
      <c r="AK1736">
        <v>371.42</v>
      </c>
      <c r="AL1736">
        <v>63.28</v>
      </c>
      <c r="AM1736">
        <v>5.78</v>
      </c>
      <c r="AN1736">
        <v>0.41</v>
      </c>
      <c r="AO1736">
        <v>302.36</v>
      </c>
      <c r="AP1736">
        <v>0</v>
      </c>
      <c r="AQ1736">
        <v>30.48</v>
      </c>
      <c r="AR1736">
        <v>0.03</v>
      </c>
      <c r="AS1736">
        <v>0</v>
      </c>
      <c r="AT1736">
        <v>81</v>
      </c>
      <c r="AU1736">
        <v>52</v>
      </c>
      <c r="AV1736">
        <v>1</v>
      </c>
      <c r="AW1736">
        <v>1</v>
      </c>
      <c r="AZ1736">
        <v>1</v>
      </c>
      <c r="BA1736">
        <v>33.18</v>
      </c>
      <c r="BB1736">
        <v>9.01</v>
      </c>
      <c r="BC1736">
        <v>7.16</v>
      </c>
      <c r="BD1736" t="s">
        <v>3</v>
      </c>
      <c r="BE1736" t="s">
        <v>3</v>
      </c>
      <c r="BF1736" t="s">
        <v>3</v>
      </c>
      <c r="BG1736" t="s">
        <v>3</v>
      </c>
      <c r="BH1736">
        <v>0</v>
      </c>
      <c r="BI1736">
        <v>2</v>
      </c>
      <c r="BJ1736" t="s">
        <v>246</v>
      </c>
      <c r="BM1736">
        <v>108001</v>
      </c>
      <c r="BN1736">
        <v>0</v>
      </c>
      <c r="BO1736" t="s">
        <v>244</v>
      </c>
      <c r="BP1736">
        <v>1</v>
      </c>
      <c r="BQ1736">
        <v>3</v>
      </c>
      <c r="BR1736">
        <v>0</v>
      </c>
      <c r="BS1736">
        <v>33.18</v>
      </c>
      <c r="BT1736">
        <v>1</v>
      </c>
      <c r="BU1736">
        <v>1</v>
      </c>
      <c r="BV1736">
        <v>1</v>
      </c>
      <c r="BW1736">
        <v>1</v>
      </c>
      <c r="BX1736">
        <v>1</v>
      </c>
      <c r="BY1736" t="s">
        <v>3</v>
      </c>
      <c r="BZ1736">
        <v>95</v>
      </c>
      <c r="CA1736">
        <v>65</v>
      </c>
      <c r="CE1736">
        <v>0</v>
      </c>
      <c r="CF1736">
        <v>0</v>
      </c>
      <c r="CG1736">
        <v>0</v>
      </c>
      <c r="CM1736">
        <v>0</v>
      </c>
      <c r="CN1736" t="s">
        <v>3</v>
      </c>
      <c r="CO1736">
        <v>0</v>
      </c>
      <c r="CP1736">
        <f t="shared" si="1289"/>
        <v>316.12</v>
      </c>
      <c r="CQ1736">
        <f t="shared" si="1290"/>
        <v>453.08480000000003</v>
      </c>
      <c r="CR1736">
        <f t="shared" si="1291"/>
        <v>52.077800000000003</v>
      </c>
      <c r="CS1736">
        <f t="shared" si="1292"/>
        <v>13.6038</v>
      </c>
      <c r="CT1736">
        <f t="shared" si="1293"/>
        <v>10032.3048</v>
      </c>
      <c r="CU1736">
        <f t="shared" si="1294"/>
        <v>0</v>
      </c>
      <c r="CV1736">
        <f t="shared" si="1295"/>
        <v>30.48</v>
      </c>
      <c r="CW1736">
        <f t="shared" si="1296"/>
        <v>0.03</v>
      </c>
      <c r="CX1736">
        <f t="shared" si="1297"/>
        <v>0</v>
      </c>
      <c r="CY1736">
        <f t="shared" si="1298"/>
        <v>244.11780000000002</v>
      </c>
      <c r="CZ1736">
        <f t="shared" si="1299"/>
        <v>156.71760000000003</v>
      </c>
      <c r="DC1736" t="s">
        <v>3</v>
      </c>
      <c r="DD1736" t="s">
        <v>3</v>
      </c>
      <c r="DE1736" t="s">
        <v>3</v>
      </c>
      <c r="DF1736" t="s">
        <v>3</v>
      </c>
      <c r="DG1736" t="s">
        <v>3</v>
      </c>
      <c r="DH1736" t="s">
        <v>3</v>
      </c>
      <c r="DI1736" t="s">
        <v>3</v>
      </c>
      <c r="DJ1736" t="s">
        <v>3</v>
      </c>
      <c r="DK1736" t="s">
        <v>3</v>
      </c>
      <c r="DL1736" t="s">
        <v>3</v>
      </c>
      <c r="DM1736" t="s">
        <v>3</v>
      </c>
      <c r="DN1736">
        <v>0</v>
      </c>
      <c r="DO1736">
        <v>0</v>
      </c>
      <c r="DP1736">
        <v>1</v>
      </c>
      <c r="DQ1736">
        <v>1</v>
      </c>
      <c r="DU1736">
        <v>1010</v>
      </c>
      <c r="DV1736" t="s">
        <v>61</v>
      </c>
      <c r="DW1736" t="s">
        <v>61</v>
      </c>
      <c r="DX1736">
        <v>100</v>
      </c>
      <c r="DZ1736" t="s">
        <v>3</v>
      </c>
      <c r="EA1736" t="s">
        <v>3</v>
      </c>
      <c r="EB1736" t="s">
        <v>3</v>
      </c>
      <c r="EC1736" t="s">
        <v>3</v>
      </c>
      <c r="EE1736">
        <v>29085386</v>
      </c>
      <c r="EF1736">
        <v>3</v>
      </c>
      <c r="EG1736" t="s">
        <v>247</v>
      </c>
      <c r="EH1736">
        <v>0</v>
      </c>
      <c r="EI1736" t="s">
        <v>3</v>
      </c>
      <c r="EJ1736">
        <v>2</v>
      </c>
      <c r="EK1736">
        <v>108001</v>
      </c>
      <c r="EL1736" t="s">
        <v>248</v>
      </c>
      <c r="EM1736" t="s">
        <v>249</v>
      </c>
      <c r="EO1736" t="s">
        <v>3</v>
      </c>
      <c r="EQ1736">
        <v>0</v>
      </c>
      <c r="ER1736">
        <v>371.42</v>
      </c>
      <c r="ES1736">
        <v>63.28</v>
      </c>
      <c r="ET1736">
        <v>5.78</v>
      </c>
      <c r="EU1736">
        <v>0.41</v>
      </c>
      <c r="EV1736">
        <v>302.36</v>
      </c>
      <c r="EW1736">
        <v>30.48</v>
      </c>
      <c r="EX1736">
        <v>0.03</v>
      </c>
      <c r="EY1736">
        <v>0</v>
      </c>
      <c r="FQ1736">
        <v>0</v>
      </c>
      <c r="FR1736">
        <f t="shared" si="1300"/>
        <v>0</v>
      </c>
      <c r="FS1736">
        <v>0</v>
      </c>
      <c r="FV1736" t="s">
        <v>24</v>
      </c>
      <c r="FW1736" t="s">
        <v>25</v>
      </c>
      <c r="FX1736">
        <v>95</v>
      </c>
      <c r="FY1736">
        <v>65</v>
      </c>
      <c r="GA1736" t="s">
        <v>3</v>
      </c>
      <c r="GD1736">
        <v>1</v>
      </c>
      <c r="GF1736">
        <v>-1627028948</v>
      </c>
      <c r="GG1736">
        <v>2</v>
      </c>
      <c r="GH1736">
        <v>1</v>
      </c>
      <c r="GI1736">
        <v>2</v>
      </c>
      <c r="GJ1736">
        <v>0</v>
      </c>
      <c r="GK1736">
        <v>0</v>
      </c>
      <c r="GL1736">
        <f t="shared" si="1301"/>
        <v>0</v>
      </c>
      <c r="GM1736">
        <f t="shared" si="1302"/>
        <v>716.96</v>
      </c>
      <c r="GN1736">
        <f t="shared" si="1303"/>
        <v>0</v>
      </c>
      <c r="GO1736">
        <f t="shared" si="1304"/>
        <v>716.96</v>
      </c>
      <c r="GP1736">
        <f t="shared" si="1305"/>
        <v>0</v>
      </c>
      <c r="GR1736">
        <v>0</v>
      </c>
      <c r="GS1736">
        <v>3</v>
      </c>
      <c r="GT1736">
        <v>0</v>
      </c>
      <c r="GU1736" t="s">
        <v>3</v>
      </c>
      <c r="GV1736">
        <f t="shared" si="1306"/>
        <v>0</v>
      </c>
      <c r="GW1736">
        <v>1</v>
      </c>
      <c r="GX1736">
        <f t="shared" si="1307"/>
        <v>0</v>
      </c>
      <c r="HA1736">
        <v>0</v>
      </c>
      <c r="HB1736">
        <v>0</v>
      </c>
      <c r="HC1736">
        <f t="shared" si="1308"/>
        <v>0</v>
      </c>
      <c r="HE1736" t="s">
        <v>3</v>
      </c>
      <c r="HF1736" t="s">
        <v>3</v>
      </c>
      <c r="IK1736">
        <v>0</v>
      </c>
    </row>
    <row r="1737" spans="1:245">
      <c r="A1737">
        <v>18</v>
      </c>
      <c r="B1737">
        <v>0</v>
      </c>
      <c r="C1737">
        <v>1862</v>
      </c>
      <c r="E1737" t="s">
        <v>330</v>
      </c>
      <c r="F1737" t="s">
        <v>251</v>
      </c>
      <c r="G1737" t="s">
        <v>252</v>
      </c>
      <c r="H1737" t="s">
        <v>253</v>
      </c>
      <c r="I1737">
        <f>I1736*J1737</f>
        <v>3.0000000000000001E-3</v>
      </c>
      <c r="J1737">
        <v>0.1</v>
      </c>
      <c r="O1737">
        <f t="shared" si="1274"/>
        <v>15.35</v>
      </c>
      <c r="P1737">
        <f t="shared" si="1275"/>
        <v>15.35</v>
      </c>
      <c r="Q1737">
        <f t="shared" si="1276"/>
        <v>0</v>
      </c>
      <c r="R1737">
        <f t="shared" si="1277"/>
        <v>0</v>
      </c>
      <c r="S1737">
        <f t="shared" si="1278"/>
        <v>0</v>
      </c>
      <c r="T1737">
        <f t="shared" si="1279"/>
        <v>0</v>
      </c>
      <c r="U1737">
        <f t="shared" si="1280"/>
        <v>0</v>
      </c>
      <c r="V1737">
        <f t="shared" si="1281"/>
        <v>0</v>
      </c>
      <c r="W1737">
        <f t="shared" si="1282"/>
        <v>0.06</v>
      </c>
      <c r="X1737">
        <f t="shared" si="1283"/>
        <v>0</v>
      </c>
      <c r="Y1737">
        <f t="shared" si="1284"/>
        <v>0</v>
      </c>
      <c r="AA1737">
        <v>35806607</v>
      </c>
      <c r="AB1737">
        <f t="shared" si="1285"/>
        <v>1998.42</v>
      </c>
      <c r="AC1737">
        <f t="shared" si="1286"/>
        <v>1998.42</v>
      </c>
      <c r="AD1737">
        <f t="shared" si="1311"/>
        <v>0</v>
      </c>
      <c r="AE1737">
        <f t="shared" si="1312"/>
        <v>0</v>
      </c>
      <c r="AF1737">
        <f t="shared" si="1313"/>
        <v>0</v>
      </c>
      <c r="AG1737">
        <f t="shared" si="1287"/>
        <v>0</v>
      </c>
      <c r="AH1737">
        <f t="shared" si="1314"/>
        <v>0</v>
      </c>
      <c r="AI1737">
        <f t="shared" si="1315"/>
        <v>0</v>
      </c>
      <c r="AJ1737">
        <f t="shared" si="1288"/>
        <v>19.399999999999999</v>
      </c>
      <c r="AK1737">
        <v>1998.42</v>
      </c>
      <c r="AL1737">
        <v>1998.42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19.399999999999999</v>
      </c>
      <c r="AT1737">
        <v>0</v>
      </c>
      <c r="AU1737">
        <v>0</v>
      </c>
      <c r="AV1737">
        <v>1</v>
      </c>
      <c r="AW1737">
        <v>1</v>
      </c>
      <c r="AZ1737">
        <v>1</v>
      </c>
      <c r="BA1737">
        <v>1</v>
      </c>
      <c r="BB1737">
        <v>1</v>
      </c>
      <c r="BC1737">
        <v>2.56</v>
      </c>
      <c r="BD1737" t="s">
        <v>3</v>
      </c>
      <c r="BE1737" t="s">
        <v>3</v>
      </c>
      <c r="BF1737" t="s">
        <v>3</v>
      </c>
      <c r="BG1737" t="s">
        <v>3</v>
      </c>
      <c r="BH1737">
        <v>3</v>
      </c>
      <c r="BI1737">
        <v>2</v>
      </c>
      <c r="BJ1737" t="s">
        <v>254</v>
      </c>
      <c r="BM1737">
        <v>500002</v>
      </c>
      <c r="BN1737">
        <v>0</v>
      </c>
      <c r="BO1737" t="s">
        <v>251</v>
      </c>
      <c r="BP1737">
        <v>1</v>
      </c>
      <c r="BQ1737">
        <v>12</v>
      </c>
      <c r="BR1737">
        <v>0</v>
      </c>
      <c r="BS1737">
        <v>1</v>
      </c>
      <c r="BT1737">
        <v>1</v>
      </c>
      <c r="BU1737">
        <v>1</v>
      </c>
      <c r="BV1737">
        <v>1</v>
      </c>
      <c r="BW1737">
        <v>1</v>
      </c>
      <c r="BX1737">
        <v>1</v>
      </c>
      <c r="BY1737" t="s">
        <v>3</v>
      </c>
      <c r="BZ1737">
        <v>0</v>
      </c>
      <c r="CA1737">
        <v>0</v>
      </c>
      <c r="CE1737">
        <v>0</v>
      </c>
      <c r="CF1737">
        <v>0</v>
      </c>
      <c r="CG1737">
        <v>0</v>
      </c>
      <c r="CM1737">
        <v>0</v>
      </c>
      <c r="CN1737" t="s">
        <v>3</v>
      </c>
      <c r="CO1737">
        <v>0</v>
      </c>
      <c r="CP1737">
        <f t="shared" si="1289"/>
        <v>15.35</v>
      </c>
      <c r="CQ1737">
        <f t="shared" si="1290"/>
        <v>5115.9552000000003</v>
      </c>
      <c r="CR1737">
        <f t="shared" si="1291"/>
        <v>0</v>
      </c>
      <c r="CS1737">
        <f t="shared" si="1292"/>
        <v>0</v>
      </c>
      <c r="CT1737">
        <f t="shared" si="1293"/>
        <v>0</v>
      </c>
      <c r="CU1737">
        <f t="shared" si="1294"/>
        <v>0</v>
      </c>
      <c r="CV1737">
        <f t="shared" si="1295"/>
        <v>0</v>
      </c>
      <c r="CW1737">
        <f t="shared" si="1296"/>
        <v>0</v>
      </c>
      <c r="CX1737">
        <f t="shared" si="1297"/>
        <v>19.399999999999999</v>
      </c>
      <c r="CY1737">
        <f t="shared" si="1298"/>
        <v>0</v>
      </c>
      <c r="CZ1737">
        <f t="shared" si="1299"/>
        <v>0</v>
      </c>
      <c r="DC1737" t="s">
        <v>3</v>
      </c>
      <c r="DD1737" t="s">
        <v>3</v>
      </c>
      <c r="DE1737" t="s">
        <v>3</v>
      </c>
      <c r="DF1737" t="s">
        <v>3</v>
      </c>
      <c r="DG1737" t="s">
        <v>3</v>
      </c>
      <c r="DH1737" t="s">
        <v>3</v>
      </c>
      <c r="DI1737" t="s">
        <v>3</v>
      </c>
      <c r="DJ1737" t="s">
        <v>3</v>
      </c>
      <c r="DK1737" t="s">
        <v>3</v>
      </c>
      <c r="DL1737" t="s">
        <v>3</v>
      </c>
      <c r="DM1737" t="s">
        <v>3</v>
      </c>
      <c r="DN1737">
        <v>0</v>
      </c>
      <c r="DO1737">
        <v>0</v>
      </c>
      <c r="DP1737">
        <v>1</v>
      </c>
      <c r="DQ1737">
        <v>1</v>
      </c>
      <c r="DU1737">
        <v>1010</v>
      </c>
      <c r="DV1737" t="s">
        <v>253</v>
      </c>
      <c r="DW1737" t="s">
        <v>253</v>
      </c>
      <c r="DX1737">
        <v>1000</v>
      </c>
      <c r="DZ1737" t="s">
        <v>3</v>
      </c>
      <c r="EA1737" t="s">
        <v>3</v>
      </c>
      <c r="EB1737" t="s">
        <v>3</v>
      </c>
      <c r="EC1737" t="s">
        <v>3</v>
      </c>
      <c r="EE1737">
        <v>29085444</v>
      </c>
      <c r="EF1737">
        <v>12</v>
      </c>
      <c r="EG1737" t="s">
        <v>31</v>
      </c>
      <c r="EH1737">
        <v>0</v>
      </c>
      <c r="EI1737" t="s">
        <v>3</v>
      </c>
      <c r="EJ1737">
        <v>2</v>
      </c>
      <c r="EK1737">
        <v>500002</v>
      </c>
      <c r="EL1737" t="s">
        <v>32</v>
      </c>
      <c r="EM1737" t="s">
        <v>33</v>
      </c>
      <c r="EO1737" t="s">
        <v>3</v>
      </c>
      <c r="EQ1737">
        <v>0</v>
      </c>
      <c r="ER1737">
        <v>1998.42</v>
      </c>
      <c r="ES1737">
        <v>1998.42</v>
      </c>
      <c r="ET1737">
        <v>0</v>
      </c>
      <c r="EU1737">
        <v>0</v>
      </c>
      <c r="EV1737">
        <v>0</v>
      </c>
      <c r="EW1737">
        <v>0</v>
      </c>
      <c r="EX1737">
        <v>0</v>
      </c>
      <c r="FQ1737">
        <v>0</v>
      </c>
      <c r="FR1737">
        <f t="shared" si="1300"/>
        <v>0</v>
      </c>
      <c r="FS1737">
        <v>0</v>
      </c>
      <c r="FX1737">
        <v>0</v>
      </c>
      <c r="FY1737">
        <v>0</v>
      </c>
      <c r="GA1737" t="s">
        <v>3</v>
      </c>
      <c r="GD1737">
        <v>1</v>
      </c>
      <c r="GF1737">
        <v>-1152774928</v>
      </c>
      <c r="GG1737">
        <v>2</v>
      </c>
      <c r="GH1737">
        <v>1</v>
      </c>
      <c r="GI1737">
        <v>2</v>
      </c>
      <c r="GJ1737">
        <v>0</v>
      </c>
      <c r="GK1737">
        <v>0</v>
      </c>
      <c r="GL1737">
        <f t="shared" si="1301"/>
        <v>0</v>
      </c>
      <c r="GM1737">
        <f t="shared" si="1302"/>
        <v>15.35</v>
      </c>
      <c r="GN1737">
        <f t="shared" si="1303"/>
        <v>0</v>
      </c>
      <c r="GO1737">
        <f t="shared" si="1304"/>
        <v>15.35</v>
      </c>
      <c r="GP1737">
        <f t="shared" si="1305"/>
        <v>0</v>
      </c>
      <c r="GR1737">
        <v>0</v>
      </c>
      <c r="GS1737">
        <v>3</v>
      </c>
      <c r="GT1737">
        <v>0</v>
      </c>
      <c r="GU1737" t="s">
        <v>3</v>
      </c>
      <c r="GV1737">
        <f t="shared" si="1306"/>
        <v>0</v>
      </c>
      <c r="GW1737">
        <v>1</v>
      </c>
      <c r="GX1737">
        <f t="shared" si="1307"/>
        <v>0</v>
      </c>
      <c r="HA1737">
        <v>0</v>
      </c>
      <c r="HB1737">
        <v>0</v>
      </c>
      <c r="HC1737">
        <f t="shared" si="1308"/>
        <v>0</v>
      </c>
      <c r="HE1737" t="s">
        <v>3</v>
      </c>
      <c r="HF1737" t="s">
        <v>3</v>
      </c>
      <c r="IK1737">
        <v>0</v>
      </c>
    </row>
    <row r="1738" spans="1:245">
      <c r="A1738">
        <v>18</v>
      </c>
      <c r="B1738">
        <v>0</v>
      </c>
      <c r="C1738">
        <v>1860</v>
      </c>
      <c r="E1738" t="s">
        <v>331</v>
      </c>
      <c r="F1738" t="s">
        <v>256</v>
      </c>
      <c r="G1738" t="s">
        <v>257</v>
      </c>
      <c r="H1738" t="s">
        <v>258</v>
      </c>
      <c r="I1738">
        <f>I1736*J1738</f>
        <v>2</v>
      </c>
      <c r="J1738">
        <v>66.666666666666671</v>
      </c>
      <c r="O1738">
        <f t="shared" si="1274"/>
        <v>105</v>
      </c>
      <c r="P1738">
        <f t="shared" si="1275"/>
        <v>105</v>
      </c>
      <c r="Q1738">
        <f t="shared" si="1276"/>
        <v>0</v>
      </c>
      <c r="R1738">
        <f t="shared" si="1277"/>
        <v>0</v>
      </c>
      <c r="S1738">
        <f t="shared" si="1278"/>
        <v>0</v>
      </c>
      <c r="T1738">
        <f t="shared" si="1279"/>
        <v>0</v>
      </c>
      <c r="U1738">
        <f t="shared" si="1280"/>
        <v>0</v>
      </c>
      <c r="V1738">
        <f t="shared" si="1281"/>
        <v>0</v>
      </c>
      <c r="W1738">
        <f t="shared" si="1282"/>
        <v>0.14000000000000001</v>
      </c>
      <c r="X1738">
        <f t="shared" si="1283"/>
        <v>0</v>
      </c>
      <c r="Y1738">
        <f t="shared" si="1284"/>
        <v>0</v>
      </c>
      <c r="AA1738">
        <v>35806607</v>
      </c>
      <c r="AB1738">
        <f t="shared" si="1285"/>
        <v>7.62</v>
      </c>
      <c r="AC1738">
        <f t="shared" si="1286"/>
        <v>7.62</v>
      </c>
      <c r="AD1738">
        <f t="shared" si="1311"/>
        <v>0</v>
      </c>
      <c r="AE1738">
        <f t="shared" si="1312"/>
        <v>0</v>
      </c>
      <c r="AF1738">
        <f t="shared" si="1313"/>
        <v>0</v>
      </c>
      <c r="AG1738">
        <f t="shared" si="1287"/>
        <v>0</v>
      </c>
      <c r="AH1738">
        <f t="shared" si="1314"/>
        <v>0</v>
      </c>
      <c r="AI1738">
        <f t="shared" si="1315"/>
        <v>0</v>
      </c>
      <c r="AJ1738">
        <f t="shared" si="1288"/>
        <v>7.0000000000000007E-2</v>
      </c>
      <c r="AK1738">
        <v>7.62</v>
      </c>
      <c r="AL1738">
        <v>7.62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7.0000000000000007E-2</v>
      </c>
      <c r="AT1738">
        <v>0</v>
      </c>
      <c r="AU1738">
        <v>0</v>
      </c>
      <c r="AV1738">
        <v>1</v>
      </c>
      <c r="AW1738">
        <v>1</v>
      </c>
      <c r="AZ1738">
        <v>1</v>
      </c>
      <c r="BA1738">
        <v>1</v>
      </c>
      <c r="BB1738">
        <v>1</v>
      </c>
      <c r="BC1738">
        <v>6.89</v>
      </c>
      <c r="BD1738" t="s">
        <v>3</v>
      </c>
      <c r="BE1738" t="s">
        <v>3</v>
      </c>
      <c r="BF1738" t="s">
        <v>3</v>
      </c>
      <c r="BG1738" t="s">
        <v>3</v>
      </c>
      <c r="BH1738">
        <v>3</v>
      </c>
      <c r="BI1738">
        <v>2</v>
      </c>
      <c r="BJ1738" t="s">
        <v>259</v>
      </c>
      <c r="BM1738">
        <v>500002</v>
      </c>
      <c r="BN1738">
        <v>0</v>
      </c>
      <c r="BO1738" t="s">
        <v>256</v>
      </c>
      <c r="BP1738">
        <v>1</v>
      </c>
      <c r="BQ1738">
        <v>12</v>
      </c>
      <c r="BR1738">
        <v>0</v>
      </c>
      <c r="BS1738">
        <v>1</v>
      </c>
      <c r="BT1738">
        <v>1</v>
      </c>
      <c r="BU1738">
        <v>1</v>
      </c>
      <c r="BV1738">
        <v>1</v>
      </c>
      <c r="BW1738">
        <v>1</v>
      </c>
      <c r="BX1738">
        <v>1</v>
      </c>
      <c r="BY1738" t="s">
        <v>3</v>
      </c>
      <c r="BZ1738">
        <v>0</v>
      </c>
      <c r="CA1738">
        <v>0</v>
      </c>
      <c r="CE1738">
        <v>0</v>
      </c>
      <c r="CF1738">
        <v>0</v>
      </c>
      <c r="CG1738">
        <v>0</v>
      </c>
      <c r="CM1738">
        <v>0</v>
      </c>
      <c r="CN1738" t="s">
        <v>3</v>
      </c>
      <c r="CO1738">
        <v>0</v>
      </c>
      <c r="CP1738">
        <f t="shared" si="1289"/>
        <v>105</v>
      </c>
      <c r="CQ1738">
        <f t="shared" si="1290"/>
        <v>52.501799999999996</v>
      </c>
      <c r="CR1738">
        <f t="shared" si="1291"/>
        <v>0</v>
      </c>
      <c r="CS1738">
        <f t="shared" si="1292"/>
        <v>0</v>
      </c>
      <c r="CT1738">
        <f t="shared" si="1293"/>
        <v>0</v>
      </c>
      <c r="CU1738">
        <f t="shared" si="1294"/>
        <v>0</v>
      </c>
      <c r="CV1738">
        <f t="shared" si="1295"/>
        <v>0</v>
      </c>
      <c r="CW1738">
        <f t="shared" si="1296"/>
        <v>0</v>
      </c>
      <c r="CX1738">
        <f t="shared" si="1297"/>
        <v>7.0000000000000007E-2</v>
      </c>
      <c r="CY1738">
        <f t="shared" si="1298"/>
        <v>0</v>
      </c>
      <c r="CZ1738">
        <f t="shared" si="1299"/>
        <v>0</v>
      </c>
      <c r="DC1738" t="s">
        <v>3</v>
      </c>
      <c r="DD1738" t="s">
        <v>3</v>
      </c>
      <c r="DE1738" t="s">
        <v>3</v>
      </c>
      <c r="DF1738" t="s">
        <v>3</v>
      </c>
      <c r="DG1738" t="s">
        <v>3</v>
      </c>
      <c r="DH1738" t="s">
        <v>3</v>
      </c>
      <c r="DI1738" t="s">
        <v>3</v>
      </c>
      <c r="DJ1738" t="s">
        <v>3</v>
      </c>
      <c r="DK1738" t="s">
        <v>3</v>
      </c>
      <c r="DL1738" t="s">
        <v>3</v>
      </c>
      <c r="DM1738" t="s">
        <v>3</v>
      </c>
      <c r="DN1738">
        <v>0</v>
      </c>
      <c r="DO1738">
        <v>0</v>
      </c>
      <c r="DP1738">
        <v>1</v>
      </c>
      <c r="DQ1738">
        <v>1</v>
      </c>
      <c r="DU1738">
        <v>1010</v>
      </c>
      <c r="DV1738" t="s">
        <v>258</v>
      </c>
      <c r="DW1738" t="s">
        <v>258</v>
      </c>
      <c r="DX1738">
        <v>1</v>
      </c>
      <c r="DZ1738" t="s">
        <v>3</v>
      </c>
      <c r="EA1738" t="s">
        <v>3</v>
      </c>
      <c r="EB1738" t="s">
        <v>3</v>
      </c>
      <c r="EC1738" t="s">
        <v>3</v>
      </c>
      <c r="EE1738">
        <v>29085444</v>
      </c>
      <c r="EF1738">
        <v>12</v>
      </c>
      <c r="EG1738" t="s">
        <v>31</v>
      </c>
      <c r="EH1738">
        <v>0</v>
      </c>
      <c r="EI1738" t="s">
        <v>3</v>
      </c>
      <c r="EJ1738">
        <v>2</v>
      </c>
      <c r="EK1738">
        <v>500002</v>
      </c>
      <c r="EL1738" t="s">
        <v>32</v>
      </c>
      <c r="EM1738" t="s">
        <v>33</v>
      </c>
      <c r="EO1738" t="s">
        <v>3</v>
      </c>
      <c r="EQ1738">
        <v>0</v>
      </c>
      <c r="ER1738">
        <v>7.62</v>
      </c>
      <c r="ES1738">
        <v>7.62</v>
      </c>
      <c r="ET1738">
        <v>0</v>
      </c>
      <c r="EU1738">
        <v>0</v>
      </c>
      <c r="EV1738">
        <v>0</v>
      </c>
      <c r="EW1738">
        <v>0</v>
      </c>
      <c r="EX1738">
        <v>0</v>
      </c>
      <c r="FQ1738">
        <v>0</v>
      </c>
      <c r="FR1738">
        <f t="shared" si="1300"/>
        <v>0</v>
      </c>
      <c r="FS1738">
        <v>0</v>
      </c>
      <c r="FX1738">
        <v>0</v>
      </c>
      <c r="FY1738">
        <v>0</v>
      </c>
      <c r="GA1738" t="s">
        <v>3</v>
      </c>
      <c r="GD1738">
        <v>1</v>
      </c>
      <c r="GF1738">
        <v>-652224790</v>
      </c>
      <c r="GG1738">
        <v>2</v>
      </c>
      <c r="GH1738">
        <v>1</v>
      </c>
      <c r="GI1738">
        <v>2</v>
      </c>
      <c r="GJ1738">
        <v>0</v>
      </c>
      <c r="GK1738">
        <v>0</v>
      </c>
      <c r="GL1738">
        <f t="shared" si="1301"/>
        <v>0</v>
      </c>
      <c r="GM1738">
        <f t="shared" si="1302"/>
        <v>105</v>
      </c>
      <c r="GN1738">
        <f t="shared" si="1303"/>
        <v>0</v>
      </c>
      <c r="GO1738">
        <f t="shared" si="1304"/>
        <v>105</v>
      </c>
      <c r="GP1738">
        <f t="shared" si="1305"/>
        <v>0</v>
      </c>
      <c r="GR1738">
        <v>0</v>
      </c>
      <c r="GS1738">
        <v>3</v>
      </c>
      <c r="GT1738">
        <v>0</v>
      </c>
      <c r="GU1738" t="s">
        <v>3</v>
      </c>
      <c r="GV1738">
        <f t="shared" si="1306"/>
        <v>0</v>
      </c>
      <c r="GW1738">
        <v>1</v>
      </c>
      <c r="GX1738">
        <f t="shared" si="1307"/>
        <v>0</v>
      </c>
      <c r="HA1738">
        <v>0</v>
      </c>
      <c r="HB1738">
        <v>0</v>
      </c>
      <c r="HC1738">
        <f t="shared" si="1308"/>
        <v>0</v>
      </c>
      <c r="HE1738" t="s">
        <v>3</v>
      </c>
      <c r="HF1738" t="s">
        <v>3</v>
      </c>
      <c r="IK1738">
        <v>0</v>
      </c>
    </row>
    <row r="1739" spans="1:245">
      <c r="A1739">
        <v>18</v>
      </c>
      <c r="B1739">
        <v>0</v>
      </c>
      <c r="C1739">
        <v>1861</v>
      </c>
      <c r="E1739" t="s">
        <v>332</v>
      </c>
      <c r="F1739" t="s">
        <v>333</v>
      </c>
      <c r="G1739" t="s">
        <v>334</v>
      </c>
      <c r="H1739" t="s">
        <v>258</v>
      </c>
      <c r="I1739">
        <f>I1736*J1739</f>
        <v>1</v>
      </c>
      <c r="J1739">
        <v>33.333333333333336</v>
      </c>
      <c r="O1739">
        <f t="shared" si="1274"/>
        <v>76.59</v>
      </c>
      <c r="P1739">
        <f t="shared" si="1275"/>
        <v>76.59</v>
      </c>
      <c r="Q1739">
        <f t="shared" si="1276"/>
        <v>0</v>
      </c>
      <c r="R1739">
        <f t="shared" si="1277"/>
        <v>0</v>
      </c>
      <c r="S1739">
        <f t="shared" si="1278"/>
        <v>0</v>
      </c>
      <c r="T1739">
        <f t="shared" si="1279"/>
        <v>0</v>
      </c>
      <c r="U1739">
        <f t="shared" si="1280"/>
        <v>0</v>
      </c>
      <c r="V1739">
        <f t="shared" si="1281"/>
        <v>0</v>
      </c>
      <c r="W1739">
        <f t="shared" si="1282"/>
        <v>0.09</v>
      </c>
      <c r="X1739">
        <f t="shared" si="1283"/>
        <v>0</v>
      </c>
      <c r="Y1739">
        <f t="shared" si="1284"/>
        <v>0</v>
      </c>
      <c r="AA1739">
        <v>35806607</v>
      </c>
      <c r="AB1739">
        <f t="shared" si="1285"/>
        <v>9.01</v>
      </c>
      <c r="AC1739">
        <f t="shared" si="1286"/>
        <v>9.01</v>
      </c>
      <c r="AD1739">
        <f t="shared" si="1311"/>
        <v>0</v>
      </c>
      <c r="AE1739">
        <f t="shared" si="1312"/>
        <v>0</v>
      </c>
      <c r="AF1739">
        <f t="shared" si="1313"/>
        <v>0</v>
      </c>
      <c r="AG1739">
        <f t="shared" si="1287"/>
        <v>0</v>
      </c>
      <c r="AH1739">
        <f t="shared" si="1314"/>
        <v>0</v>
      </c>
      <c r="AI1739">
        <f t="shared" si="1315"/>
        <v>0</v>
      </c>
      <c r="AJ1739">
        <f t="shared" si="1288"/>
        <v>0.09</v>
      </c>
      <c r="AK1739">
        <v>9.01</v>
      </c>
      <c r="AL1739">
        <v>9.01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0.09</v>
      </c>
      <c r="AT1739">
        <v>0</v>
      </c>
      <c r="AU1739">
        <v>0</v>
      </c>
      <c r="AV1739">
        <v>1</v>
      </c>
      <c r="AW1739">
        <v>1</v>
      </c>
      <c r="AZ1739">
        <v>1</v>
      </c>
      <c r="BA1739">
        <v>1</v>
      </c>
      <c r="BB1739">
        <v>1</v>
      </c>
      <c r="BC1739">
        <v>8.5</v>
      </c>
      <c r="BD1739" t="s">
        <v>3</v>
      </c>
      <c r="BE1739" t="s">
        <v>3</v>
      </c>
      <c r="BF1739" t="s">
        <v>3</v>
      </c>
      <c r="BG1739" t="s">
        <v>3</v>
      </c>
      <c r="BH1739">
        <v>3</v>
      </c>
      <c r="BI1739">
        <v>2</v>
      </c>
      <c r="BJ1739" t="s">
        <v>335</v>
      </c>
      <c r="BM1739">
        <v>500002</v>
      </c>
      <c r="BN1739">
        <v>0</v>
      </c>
      <c r="BO1739" t="s">
        <v>333</v>
      </c>
      <c r="BP1739">
        <v>1</v>
      </c>
      <c r="BQ1739">
        <v>12</v>
      </c>
      <c r="BR1739">
        <v>0</v>
      </c>
      <c r="BS1739">
        <v>1</v>
      </c>
      <c r="BT1739">
        <v>1</v>
      </c>
      <c r="BU1739">
        <v>1</v>
      </c>
      <c r="BV1739">
        <v>1</v>
      </c>
      <c r="BW1739">
        <v>1</v>
      </c>
      <c r="BX1739">
        <v>1</v>
      </c>
      <c r="BY1739" t="s">
        <v>3</v>
      </c>
      <c r="BZ1739">
        <v>0</v>
      </c>
      <c r="CA1739">
        <v>0</v>
      </c>
      <c r="CE1739">
        <v>0</v>
      </c>
      <c r="CF1739">
        <v>0</v>
      </c>
      <c r="CG1739">
        <v>0</v>
      </c>
      <c r="CM1739">
        <v>0</v>
      </c>
      <c r="CN1739" t="s">
        <v>3</v>
      </c>
      <c r="CO1739">
        <v>0</v>
      </c>
      <c r="CP1739">
        <f t="shared" si="1289"/>
        <v>76.59</v>
      </c>
      <c r="CQ1739">
        <f t="shared" si="1290"/>
        <v>76.584999999999994</v>
      </c>
      <c r="CR1739">
        <f t="shared" si="1291"/>
        <v>0</v>
      </c>
      <c r="CS1739">
        <f t="shared" si="1292"/>
        <v>0</v>
      </c>
      <c r="CT1739">
        <f t="shared" si="1293"/>
        <v>0</v>
      </c>
      <c r="CU1739">
        <f t="shared" si="1294"/>
        <v>0</v>
      </c>
      <c r="CV1739">
        <f t="shared" si="1295"/>
        <v>0</v>
      </c>
      <c r="CW1739">
        <f t="shared" si="1296"/>
        <v>0</v>
      </c>
      <c r="CX1739">
        <f t="shared" si="1297"/>
        <v>0.09</v>
      </c>
      <c r="CY1739">
        <f t="shared" si="1298"/>
        <v>0</v>
      </c>
      <c r="CZ1739">
        <f t="shared" si="1299"/>
        <v>0</v>
      </c>
      <c r="DC1739" t="s">
        <v>3</v>
      </c>
      <c r="DD1739" t="s">
        <v>3</v>
      </c>
      <c r="DE1739" t="s">
        <v>3</v>
      </c>
      <c r="DF1739" t="s">
        <v>3</v>
      </c>
      <c r="DG1739" t="s">
        <v>3</v>
      </c>
      <c r="DH1739" t="s">
        <v>3</v>
      </c>
      <c r="DI1739" t="s">
        <v>3</v>
      </c>
      <c r="DJ1739" t="s">
        <v>3</v>
      </c>
      <c r="DK1739" t="s">
        <v>3</v>
      </c>
      <c r="DL1739" t="s">
        <v>3</v>
      </c>
      <c r="DM1739" t="s">
        <v>3</v>
      </c>
      <c r="DN1739">
        <v>0</v>
      </c>
      <c r="DO1739">
        <v>0</v>
      </c>
      <c r="DP1739">
        <v>1</v>
      </c>
      <c r="DQ1739">
        <v>1</v>
      </c>
      <c r="DU1739">
        <v>1010</v>
      </c>
      <c r="DV1739" t="s">
        <v>258</v>
      </c>
      <c r="DW1739" t="s">
        <v>258</v>
      </c>
      <c r="DX1739">
        <v>1</v>
      </c>
      <c r="DZ1739" t="s">
        <v>3</v>
      </c>
      <c r="EA1739" t="s">
        <v>3</v>
      </c>
      <c r="EB1739" t="s">
        <v>3</v>
      </c>
      <c r="EC1739" t="s">
        <v>3</v>
      </c>
      <c r="EE1739">
        <v>29085444</v>
      </c>
      <c r="EF1739">
        <v>12</v>
      </c>
      <c r="EG1739" t="s">
        <v>31</v>
      </c>
      <c r="EH1739">
        <v>0</v>
      </c>
      <c r="EI1739" t="s">
        <v>3</v>
      </c>
      <c r="EJ1739">
        <v>2</v>
      </c>
      <c r="EK1739">
        <v>500002</v>
      </c>
      <c r="EL1739" t="s">
        <v>32</v>
      </c>
      <c r="EM1739" t="s">
        <v>33</v>
      </c>
      <c r="EO1739" t="s">
        <v>3</v>
      </c>
      <c r="EQ1739">
        <v>0</v>
      </c>
      <c r="ER1739">
        <v>9.01</v>
      </c>
      <c r="ES1739">
        <v>9.01</v>
      </c>
      <c r="ET1739">
        <v>0</v>
      </c>
      <c r="EU1739">
        <v>0</v>
      </c>
      <c r="EV1739">
        <v>0</v>
      </c>
      <c r="EW1739">
        <v>0</v>
      </c>
      <c r="EX1739">
        <v>0</v>
      </c>
      <c r="FQ1739">
        <v>0</v>
      </c>
      <c r="FR1739">
        <f t="shared" si="1300"/>
        <v>0</v>
      </c>
      <c r="FS1739">
        <v>0</v>
      </c>
      <c r="FX1739">
        <v>0</v>
      </c>
      <c r="FY1739">
        <v>0</v>
      </c>
      <c r="GA1739" t="s">
        <v>3</v>
      </c>
      <c r="GD1739">
        <v>1</v>
      </c>
      <c r="GF1739">
        <v>-1484870884</v>
      </c>
      <c r="GG1739">
        <v>2</v>
      </c>
      <c r="GH1739">
        <v>1</v>
      </c>
      <c r="GI1739">
        <v>2</v>
      </c>
      <c r="GJ1739">
        <v>0</v>
      </c>
      <c r="GK1739">
        <v>0</v>
      </c>
      <c r="GL1739">
        <f t="shared" si="1301"/>
        <v>0</v>
      </c>
      <c r="GM1739">
        <f t="shared" si="1302"/>
        <v>76.59</v>
      </c>
      <c r="GN1739">
        <f t="shared" si="1303"/>
        <v>0</v>
      </c>
      <c r="GO1739">
        <f t="shared" si="1304"/>
        <v>76.59</v>
      </c>
      <c r="GP1739">
        <f t="shared" si="1305"/>
        <v>0</v>
      </c>
      <c r="GR1739">
        <v>0</v>
      </c>
      <c r="GS1739">
        <v>3</v>
      </c>
      <c r="GT1739">
        <v>0</v>
      </c>
      <c r="GU1739" t="s">
        <v>3</v>
      </c>
      <c r="GV1739">
        <f t="shared" si="1306"/>
        <v>0</v>
      </c>
      <c r="GW1739">
        <v>1</v>
      </c>
      <c r="GX1739">
        <f t="shared" si="1307"/>
        <v>0</v>
      </c>
      <c r="HA1739">
        <v>0</v>
      </c>
      <c r="HB1739">
        <v>0</v>
      </c>
      <c r="HC1739">
        <f t="shared" si="1308"/>
        <v>0</v>
      </c>
      <c r="HE1739" t="s">
        <v>3</v>
      </c>
      <c r="HF1739" t="s">
        <v>3</v>
      </c>
      <c r="IK1739">
        <v>0</v>
      </c>
    </row>
    <row r="1740" spans="1:245">
      <c r="A1740">
        <v>17</v>
      </c>
      <c r="B1740">
        <v>0</v>
      </c>
      <c r="C1740">
        <f>ROW(SmtRes!A1873)</f>
        <v>1873</v>
      </c>
      <c r="D1740">
        <f>ROW(EtalonRes!A1848)</f>
        <v>1848</v>
      </c>
      <c r="E1740" t="s">
        <v>209</v>
      </c>
      <c r="F1740" t="s">
        <v>261</v>
      </c>
      <c r="G1740" t="s">
        <v>262</v>
      </c>
      <c r="H1740" t="s">
        <v>61</v>
      </c>
      <c r="I1740">
        <f>ROUND(1/100,9)</f>
        <v>0.01</v>
      </c>
      <c r="J1740">
        <v>0</v>
      </c>
      <c r="O1740">
        <f t="shared" si="1274"/>
        <v>89.48</v>
      </c>
      <c r="P1740">
        <f t="shared" si="1275"/>
        <v>2.59</v>
      </c>
      <c r="Q1740">
        <f t="shared" si="1276"/>
        <v>0.52</v>
      </c>
      <c r="R1740">
        <f t="shared" si="1277"/>
        <v>0.14000000000000001</v>
      </c>
      <c r="S1740">
        <f t="shared" si="1278"/>
        <v>86.37</v>
      </c>
      <c r="T1740">
        <f t="shared" si="1279"/>
        <v>0</v>
      </c>
      <c r="U1740">
        <f t="shared" si="1280"/>
        <v>0.26239999999999997</v>
      </c>
      <c r="V1740">
        <f t="shared" si="1281"/>
        <v>2.9999999999999997E-4</v>
      </c>
      <c r="W1740">
        <f t="shared" si="1282"/>
        <v>0</v>
      </c>
      <c r="X1740">
        <f t="shared" si="1283"/>
        <v>70.069999999999993</v>
      </c>
      <c r="Y1740">
        <f t="shared" si="1284"/>
        <v>44.99</v>
      </c>
      <c r="AA1740">
        <v>35806607</v>
      </c>
      <c r="AB1740">
        <f t="shared" si="1285"/>
        <v>302.14999999999998</v>
      </c>
      <c r="AC1740">
        <f t="shared" si="1286"/>
        <v>36.07</v>
      </c>
      <c r="AD1740">
        <f t="shared" si="1311"/>
        <v>5.78</v>
      </c>
      <c r="AE1740">
        <f t="shared" si="1312"/>
        <v>0.41</v>
      </c>
      <c r="AF1740">
        <f t="shared" si="1313"/>
        <v>260.3</v>
      </c>
      <c r="AG1740">
        <f t="shared" si="1287"/>
        <v>0</v>
      </c>
      <c r="AH1740">
        <f t="shared" si="1314"/>
        <v>26.24</v>
      </c>
      <c r="AI1740">
        <f t="shared" si="1315"/>
        <v>0.03</v>
      </c>
      <c r="AJ1740">
        <f t="shared" si="1288"/>
        <v>0</v>
      </c>
      <c r="AK1740">
        <v>302.14999999999998</v>
      </c>
      <c r="AL1740">
        <v>36.07</v>
      </c>
      <c r="AM1740">
        <v>5.78</v>
      </c>
      <c r="AN1740">
        <v>0.41</v>
      </c>
      <c r="AO1740">
        <v>260.3</v>
      </c>
      <c r="AP1740">
        <v>0</v>
      </c>
      <c r="AQ1740">
        <v>26.24</v>
      </c>
      <c r="AR1740">
        <v>0.03</v>
      </c>
      <c r="AS1740">
        <v>0</v>
      </c>
      <c r="AT1740">
        <v>81</v>
      </c>
      <c r="AU1740">
        <v>52</v>
      </c>
      <c r="AV1740">
        <v>1</v>
      </c>
      <c r="AW1740">
        <v>1</v>
      </c>
      <c r="AZ1740">
        <v>1</v>
      </c>
      <c r="BA1740">
        <v>33.18</v>
      </c>
      <c r="BB1740">
        <v>9.01</v>
      </c>
      <c r="BC1740">
        <v>7.17</v>
      </c>
      <c r="BD1740" t="s">
        <v>3</v>
      </c>
      <c r="BE1740" t="s">
        <v>3</v>
      </c>
      <c r="BF1740" t="s">
        <v>3</v>
      </c>
      <c r="BG1740" t="s">
        <v>3</v>
      </c>
      <c r="BH1740">
        <v>0</v>
      </c>
      <c r="BI1740">
        <v>2</v>
      </c>
      <c r="BJ1740" t="s">
        <v>263</v>
      </c>
      <c r="BM1740">
        <v>108001</v>
      </c>
      <c r="BN1740">
        <v>0</v>
      </c>
      <c r="BO1740" t="s">
        <v>261</v>
      </c>
      <c r="BP1740">
        <v>1</v>
      </c>
      <c r="BQ1740">
        <v>3</v>
      </c>
      <c r="BR1740">
        <v>0</v>
      </c>
      <c r="BS1740">
        <v>33.18</v>
      </c>
      <c r="BT1740">
        <v>1</v>
      </c>
      <c r="BU1740">
        <v>1</v>
      </c>
      <c r="BV1740">
        <v>1</v>
      </c>
      <c r="BW1740">
        <v>1</v>
      </c>
      <c r="BX1740">
        <v>1</v>
      </c>
      <c r="BY1740" t="s">
        <v>3</v>
      </c>
      <c r="BZ1740">
        <v>95</v>
      </c>
      <c r="CA1740">
        <v>65</v>
      </c>
      <c r="CE1740">
        <v>0</v>
      </c>
      <c r="CF1740">
        <v>0</v>
      </c>
      <c r="CG1740">
        <v>0</v>
      </c>
      <c r="CM1740">
        <v>0</v>
      </c>
      <c r="CN1740" t="s">
        <v>3</v>
      </c>
      <c r="CO1740">
        <v>0</v>
      </c>
      <c r="CP1740">
        <f t="shared" si="1289"/>
        <v>89.48</v>
      </c>
      <c r="CQ1740">
        <f t="shared" si="1290"/>
        <v>258.62189999999998</v>
      </c>
      <c r="CR1740">
        <f t="shared" si="1291"/>
        <v>52.077800000000003</v>
      </c>
      <c r="CS1740">
        <f t="shared" si="1292"/>
        <v>13.6038</v>
      </c>
      <c r="CT1740">
        <f t="shared" si="1293"/>
        <v>8636.7540000000008</v>
      </c>
      <c r="CU1740">
        <f t="shared" si="1294"/>
        <v>0</v>
      </c>
      <c r="CV1740">
        <f t="shared" si="1295"/>
        <v>26.24</v>
      </c>
      <c r="CW1740">
        <f t="shared" si="1296"/>
        <v>0.03</v>
      </c>
      <c r="CX1740">
        <f t="shared" si="1297"/>
        <v>0</v>
      </c>
      <c r="CY1740">
        <f t="shared" si="1298"/>
        <v>70.073100000000011</v>
      </c>
      <c r="CZ1740">
        <f t="shared" si="1299"/>
        <v>44.985200000000006</v>
      </c>
      <c r="DC1740" t="s">
        <v>3</v>
      </c>
      <c r="DD1740" t="s">
        <v>3</v>
      </c>
      <c r="DE1740" t="s">
        <v>3</v>
      </c>
      <c r="DF1740" t="s">
        <v>3</v>
      </c>
      <c r="DG1740" t="s">
        <v>3</v>
      </c>
      <c r="DH1740" t="s">
        <v>3</v>
      </c>
      <c r="DI1740" t="s">
        <v>3</v>
      </c>
      <c r="DJ1740" t="s">
        <v>3</v>
      </c>
      <c r="DK1740" t="s">
        <v>3</v>
      </c>
      <c r="DL1740" t="s">
        <v>3</v>
      </c>
      <c r="DM1740" t="s">
        <v>3</v>
      </c>
      <c r="DN1740">
        <v>0</v>
      </c>
      <c r="DO1740">
        <v>0</v>
      </c>
      <c r="DP1740">
        <v>1</v>
      </c>
      <c r="DQ1740">
        <v>1</v>
      </c>
      <c r="DU1740">
        <v>1010</v>
      </c>
      <c r="DV1740" t="s">
        <v>61</v>
      </c>
      <c r="DW1740" t="s">
        <v>61</v>
      </c>
      <c r="DX1740">
        <v>100</v>
      </c>
      <c r="DZ1740" t="s">
        <v>3</v>
      </c>
      <c r="EA1740" t="s">
        <v>3</v>
      </c>
      <c r="EB1740" t="s">
        <v>3</v>
      </c>
      <c r="EC1740" t="s">
        <v>3</v>
      </c>
      <c r="EE1740">
        <v>29085386</v>
      </c>
      <c r="EF1740">
        <v>3</v>
      </c>
      <c r="EG1740" t="s">
        <v>247</v>
      </c>
      <c r="EH1740">
        <v>0</v>
      </c>
      <c r="EI1740" t="s">
        <v>3</v>
      </c>
      <c r="EJ1740">
        <v>2</v>
      </c>
      <c r="EK1740">
        <v>108001</v>
      </c>
      <c r="EL1740" t="s">
        <v>248</v>
      </c>
      <c r="EM1740" t="s">
        <v>249</v>
      </c>
      <c r="EO1740" t="s">
        <v>3</v>
      </c>
      <c r="EQ1740">
        <v>0</v>
      </c>
      <c r="ER1740">
        <v>302.14999999999998</v>
      </c>
      <c r="ES1740">
        <v>36.07</v>
      </c>
      <c r="ET1740">
        <v>5.78</v>
      </c>
      <c r="EU1740">
        <v>0.41</v>
      </c>
      <c r="EV1740">
        <v>260.3</v>
      </c>
      <c r="EW1740">
        <v>26.24</v>
      </c>
      <c r="EX1740">
        <v>0.03</v>
      </c>
      <c r="EY1740">
        <v>0</v>
      </c>
      <c r="FQ1740">
        <v>0</v>
      </c>
      <c r="FR1740">
        <f t="shared" si="1300"/>
        <v>0</v>
      </c>
      <c r="FS1740">
        <v>0</v>
      </c>
      <c r="FV1740" t="s">
        <v>24</v>
      </c>
      <c r="FW1740" t="s">
        <v>25</v>
      </c>
      <c r="FX1740">
        <v>95</v>
      </c>
      <c r="FY1740">
        <v>65</v>
      </c>
      <c r="GA1740" t="s">
        <v>3</v>
      </c>
      <c r="GD1740">
        <v>1</v>
      </c>
      <c r="GF1740">
        <v>1949515482</v>
      </c>
      <c r="GG1740">
        <v>2</v>
      </c>
      <c r="GH1740">
        <v>1</v>
      </c>
      <c r="GI1740">
        <v>2</v>
      </c>
      <c r="GJ1740">
        <v>0</v>
      </c>
      <c r="GK1740">
        <v>0</v>
      </c>
      <c r="GL1740">
        <f t="shared" si="1301"/>
        <v>0</v>
      </c>
      <c r="GM1740">
        <f t="shared" si="1302"/>
        <v>204.54</v>
      </c>
      <c r="GN1740">
        <f t="shared" si="1303"/>
        <v>0</v>
      </c>
      <c r="GO1740">
        <f t="shared" si="1304"/>
        <v>204.54</v>
      </c>
      <c r="GP1740">
        <f t="shared" si="1305"/>
        <v>0</v>
      </c>
      <c r="GR1740">
        <v>0</v>
      </c>
      <c r="GS1740">
        <v>3</v>
      </c>
      <c r="GT1740">
        <v>0</v>
      </c>
      <c r="GU1740" t="s">
        <v>3</v>
      </c>
      <c r="GV1740">
        <f t="shared" si="1306"/>
        <v>0</v>
      </c>
      <c r="GW1740">
        <v>1</v>
      </c>
      <c r="GX1740">
        <f t="shared" si="1307"/>
        <v>0</v>
      </c>
      <c r="HA1740">
        <v>0</v>
      </c>
      <c r="HB1740">
        <v>0</v>
      </c>
      <c r="HC1740">
        <f t="shared" si="1308"/>
        <v>0</v>
      </c>
      <c r="HE1740" t="s">
        <v>3</v>
      </c>
      <c r="HF1740" t="s">
        <v>3</v>
      </c>
      <c r="IK1740">
        <v>0</v>
      </c>
    </row>
    <row r="1741" spans="1:245">
      <c r="A1741">
        <v>18</v>
      </c>
      <c r="B1741">
        <v>0</v>
      </c>
      <c r="C1741">
        <v>1870</v>
      </c>
      <c r="E1741" t="s">
        <v>336</v>
      </c>
      <c r="F1741" t="s">
        <v>251</v>
      </c>
      <c r="G1741" t="s">
        <v>252</v>
      </c>
      <c r="H1741" t="s">
        <v>253</v>
      </c>
      <c r="I1741">
        <f>I1740*J1741</f>
        <v>1E-3</v>
      </c>
      <c r="J1741">
        <v>0.1</v>
      </c>
      <c r="O1741">
        <f t="shared" si="1274"/>
        <v>5.12</v>
      </c>
      <c r="P1741">
        <f t="shared" si="1275"/>
        <v>5.12</v>
      </c>
      <c r="Q1741">
        <f t="shared" si="1276"/>
        <v>0</v>
      </c>
      <c r="R1741">
        <f t="shared" si="1277"/>
        <v>0</v>
      </c>
      <c r="S1741">
        <f t="shared" si="1278"/>
        <v>0</v>
      </c>
      <c r="T1741">
        <f t="shared" si="1279"/>
        <v>0</v>
      </c>
      <c r="U1741">
        <f t="shared" si="1280"/>
        <v>0</v>
      </c>
      <c r="V1741">
        <f t="shared" si="1281"/>
        <v>0</v>
      </c>
      <c r="W1741">
        <f t="shared" si="1282"/>
        <v>0.02</v>
      </c>
      <c r="X1741">
        <f t="shared" si="1283"/>
        <v>0</v>
      </c>
      <c r="Y1741">
        <f t="shared" si="1284"/>
        <v>0</v>
      </c>
      <c r="AA1741">
        <v>35806607</v>
      </c>
      <c r="AB1741">
        <f t="shared" si="1285"/>
        <v>1998.42</v>
      </c>
      <c r="AC1741">
        <f t="shared" si="1286"/>
        <v>1998.42</v>
      </c>
      <c r="AD1741">
        <f t="shared" si="1311"/>
        <v>0</v>
      </c>
      <c r="AE1741">
        <f t="shared" si="1312"/>
        <v>0</v>
      </c>
      <c r="AF1741">
        <f t="shared" si="1313"/>
        <v>0</v>
      </c>
      <c r="AG1741">
        <f t="shared" si="1287"/>
        <v>0</v>
      </c>
      <c r="AH1741">
        <f t="shared" si="1314"/>
        <v>0</v>
      </c>
      <c r="AI1741">
        <f t="shared" si="1315"/>
        <v>0</v>
      </c>
      <c r="AJ1741">
        <f t="shared" si="1288"/>
        <v>19.399999999999999</v>
      </c>
      <c r="AK1741">
        <v>1998.42</v>
      </c>
      <c r="AL1741">
        <v>1998.42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19.399999999999999</v>
      </c>
      <c r="AT1741">
        <v>0</v>
      </c>
      <c r="AU1741">
        <v>0</v>
      </c>
      <c r="AV1741">
        <v>1</v>
      </c>
      <c r="AW1741">
        <v>1</v>
      </c>
      <c r="AZ1741">
        <v>1</v>
      </c>
      <c r="BA1741">
        <v>1</v>
      </c>
      <c r="BB1741">
        <v>1</v>
      </c>
      <c r="BC1741">
        <v>2.56</v>
      </c>
      <c r="BD1741" t="s">
        <v>3</v>
      </c>
      <c r="BE1741" t="s">
        <v>3</v>
      </c>
      <c r="BF1741" t="s">
        <v>3</v>
      </c>
      <c r="BG1741" t="s">
        <v>3</v>
      </c>
      <c r="BH1741">
        <v>3</v>
      </c>
      <c r="BI1741">
        <v>2</v>
      </c>
      <c r="BJ1741" t="s">
        <v>254</v>
      </c>
      <c r="BM1741">
        <v>500002</v>
      </c>
      <c r="BN1741">
        <v>0</v>
      </c>
      <c r="BO1741" t="s">
        <v>251</v>
      </c>
      <c r="BP1741">
        <v>1</v>
      </c>
      <c r="BQ1741">
        <v>12</v>
      </c>
      <c r="BR1741">
        <v>0</v>
      </c>
      <c r="BS1741">
        <v>1</v>
      </c>
      <c r="BT1741">
        <v>1</v>
      </c>
      <c r="BU1741">
        <v>1</v>
      </c>
      <c r="BV1741">
        <v>1</v>
      </c>
      <c r="BW1741">
        <v>1</v>
      </c>
      <c r="BX1741">
        <v>1</v>
      </c>
      <c r="BY1741" t="s">
        <v>3</v>
      </c>
      <c r="BZ1741">
        <v>0</v>
      </c>
      <c r="CA1741">
        <v>0</v>
      </c>
      <c r="CE1741">
        <v>0</v>
      </c>
      <c r="CF1741">
        <v>0</v>
      </c>
      <c r="CG1741">
        <v>0</v>
      </c>
      <c r="CM1741">
        <v>0</v>
      </c>
      <c r="CN1741" t="s">
        <v>3</v>
      </c>
      <c r="CO1741">
        <v>0</v>
      </c>
      <c r="CP1741">
        <f t="shared" si="1289"/>
        <v>5.12</v>
      </c>
      <c r="CQ1741">
        <f t="shared" si="1290"/>
        <v>5115.9552000000003</v>
      </c>
      <c r="CR1741">
        <f t="shared" si="1291"/>
        <v>0</v>
      </c>
      <c r="CS1741">
        <f t="shared" si="1292"/>
        <v>0</v>
      </c>
      <c r="CT1741">
        <f t="shared" si="1293"/>
        <v>0</v>
      </c>
      <c r="CU1741">
        <f t="shared" si="1294"/>
        <v>0</v>
      </c>
      <c r="CV1741">
        <f t="shared" si="1295"/>
        <v>0</v>
      </c>
      <c r="CW1741">
        <f t="shared" si="1296"/>
        <v>0</v>
      </c>
      <c r="CX1741">
        <f t="shared" si="1297"/>
        <v>19.399999999999999</v>
      </c>
      <c r="CY1741">
        <f t="shared" si="1298"/>
        <v>0</v>
      </c>
      <c r="CZ1741">
        <f t="shared" si="1299"/>
        <v>0</v>
      </c>
      <c r="DC1741" t="s">
        <v>3</v>
      </c>
      <c r="DD1741" t="s">
        <v>3</v>
      </c>
      <c r="DE1741" t="s">
        <v>3</v>
      </c>
      <c r="DF1741" t="s">
        <v>3</v>
      </c>
      <c r="DG1741" t="s">
        <v>3</v>
      </c>
      <c r="DH1741" t="s">
        <v>3</v>
      </c>
      <c r="DI1741" t="s">
        <v>3</v>
      </c>
      <c r="DJ1741" t="s">
        <v>3</v>
      </c>
      <c r="DK1741" t="s">
        <v>3</v>
      </c>
      <c r="DL1741" t="s">
        <v>3</v>
      </c>
      <c r="DM1741" t="s">
        <v>3</v>
      </c>
      <c r="DN1741">
        <v>0</v>
      </c>
      <c r="DO1741">
        <v>0</v>
      </c>
      <c r="DP1741">
        <v>1</v>
      </c>
      <c r="DQ1741">
        <v>1</v>
      </c>
      <c r="DU1741">
        <v>1010</v>
      </c>
      <c r="DV1741" t="s">
        <v>253</v>
      </c>
      <c r="DW1741" t="s">
        <v>253</v>
      </c>
      <c r="DX1741">
        <v>1000</v>
      </c>
      <c r="DZ1741" t="s">
        <v>3</v>
      </c>
      <c r="EA1741" t="s">
        <v>3</v>
      </c>
      <c r="EB1741" t="s">
        <v>3</v>
      </c>
      <c r="EC1741" t="s">
        <v>3</v>
      </c>
      <c r="EE1741">
        <v>29085444</v>
      </c>
      <c r="EF1741">
        <v>12</v>
      </c>
      <c r="EG1741" t="s">
        <v>31</v>
      </c>
      <c r="EH1741">
        <v>0</v>
      </c>
      <c r="EI1741" t="s">
        <v>3</v>
      </c>
      <c r="EJ1741">
        <v>2</v>
      </c>
      <c r="EK1741">
        <v>500002</v>
      </c>
      <c r="EL1741" t="s">
        <v>32</v>
      </c>
      <c r="EM1741" t="s">
        <v>33</v>
      </c>
      <c r="EO1741" t="s">
        <v>3</v>
      </c>
      <c r="EQ1741">
        <v>0</v>
      </c>
      <c r="ER1741">
        <v>1998.42</v>
      </c>
      <c r="ES1741">
        <v>1998.42</v>
      </c>
      <c r="ET1741">
        <v>0</v>
      </c>
      <c r="EU1741">
        <v>0</v>
      </c>
      <c r="EV1741">
        <v>0</v>
      </c>
      <c r="EW1741">
        <v>0</v>
      </c>
      <c r="EX1741">
        <v>0</v>
      </c>
      <c r="FQ1741">
        <v>0</v>
      </c>
      <c r="FR1741">
        <f t="shared" si="1300"/>
        <v>0</v>
      </c>
      <c r="FS1741">
        <v>0</v>
      </c>
      <c r="FX1741">
        <v>0</v>
      </c>
      <c r="FY1741">
        <v>0</v>
      </c>
      <c r="GA1741" t="s">
        <v>3</v>
      </c>
      <c r="GD1741">
        <v>1</v>
      </c>
      <c r="GF1741">
        <v>-1152774928</v>
      </c>
      <c r="GG1741">
        <v>2</v>
      </c>
      <c r="GH1741">
        <v>1</v>
      </c>
      <c r="GI1741">
        <v>2</v>
      </c>
      <c r="GJ1741">
        <v>0</v>
      </c>
      <c r="GK1741">
        <v>0</v>
      </c>
      <c r="GL1741">
        <f t="shared" si="1301"/>
        <v>0</v>
      </c>
      <c r="GM1741">
        <f t="shared" si="1302"/>
        <v>5.12</v>
      </c>
      <c r="GN1741">
        <f t="shared" si="1303"/>
        <v>0</v>
      </c>
      <c r="GO1741">
        <f t="shared" si="1304"/>
        <v>5.12</v>
      </c>
      <c r="GP1741">
        <f t="shared" si="1305"/>
        <v>0</v>
      </c>
      <c r="GR1741">
        <v>0</v>
      </c>
      <c r="GS1741">
        <v>3</v>
      </c>
      <c r="GT1741">
        <v>0</v>
      </c>
      <c r="GU1741" t="s">
        <v>3</v>
      </c>
      <c r="GV1741">
        <f t="shared" si="1306"/>
        <v>0</v>
      </c>
      <c r="GW1741">
        <v>1</v>
      </c>
      <c r="GX1741">
        <f t="shared" si="1307"/>
        <v>0</v>
      </c>
      <c r="HA1741">
        <v>0</v>
      </c>
      <c r="HB1741">
        <v>0</v>
      </c>
      <c r="HC1741">
        <f t="shared" si="1308"/>
        <v>0</v>
      </c>
      <c r="HE1741" t="s">
        <v>3</v>
      </c>
      <c r="HF1741" t="s">
        <v>3</v>
      </c>
      <c r="IK1741">
        <v>0</v>
      </c>
    </row>
    <row r="1742" spans="1:245">
      <c r="A1742">
        <v>18</v>
      </c>
      <c r="B1742">
        <v>0</v>
      </c>
      <c r="C1742">
        <v>1872</v>
      </c>
      <c r="E1742" t="s">
        <v>337</v>
      </c>
      <c r="F1742" t="s">
        <v>266</v>
      </c>
      <c r="G1742" t="s">
        <v>267</v>
      </c>
      <c r="H1742" t="s">
        <v>258</v>
      </c>
      <c r="I1742">
        <f>I1740*J1742</f>
        <v>1</v>
      </c>
      <c r="J1742">
        <v>100</v>
      </c>
      <c r="O1742">
        <f t="shared" si="1274"/>
        <v>76.47</v>
      </c>
      <c r="P1742">
        <f t="shared" si="1275"/>
        <v>76.47</v>
      </c>
      <c r="Q1742">
        <f t="shared" si="1276"/>
        <v>0</v>
      </c>
      <c r="R1742">
        <f t="shared" si="1277"/>
        <v>0</v>
      </c>
      <c r="S1742">
        <f t="shared" si="1278"/>
        <v>0</v>
      </c>
      <c r="T1742">
        <f t="shared" si="1279"/>
        <v>0</v>
      </c>
      <c r="U1742">
        <f t="shared" si="1280"/>
        <v>0</v>
      </c>
      <c r="V1742">
        <f t="shared" si="1281"/>
        <v>0</v>
      </c>
      <c r="W1742">
        <f t="shared" si="1282"/>
        <v>0.09</v>
      </c>
      <c r="X1742">
        <f t="shared" si="1283"/>
        <v>0</v>
      </c>
      <c r="Y1742">
        <f t="shared" si="1284"/>
        <v>0</v>
      </c>
      <c r="AA1742">
        <v>35806607</v>
      </c>
      <c r="AB1742">
        <f t="shared" si="1285"/>
        <v>8.81</v>
      </c>
      <c r="AC1742">
        <f t="shared" si="1286"/>
        <v>8.81</v>
      </c>
      <c r="AD1742">
        <f t="shared" si="1311"/>
        <v>0</v>
      </c>
      <c r="AE1742">
        <f t="shared" si="1312"/>
        <v>0</v>
      </c>
      <c r="AF1742">
        <f t="shared" si="1313"/>
        <v>0</v>
      </c>
      <c r="AG1742">
        <f t="shared" si="1287"/>
        <v>0</v>
      </c>
      <c r="AH1742">
        <f t="shared" si="1314"/>
        <v>0</v>
      </c>
      <c r="AI1742">
        <f t="shared" si="1315"/>
        <v>0</v>
      </c>
      <c r="AJ1742">
        <f t="shared" si="1288"/>
        <v>0.09</v>
      </c>
      <c r="AK1742">
        <v>8.81</v>
      </c>
      <c r="AL1742">
        <v>8.81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0.09</v>
      </c>
      <c r="AT1742">
        <v>0</v>
      </c>
      <c r="AU1742">
        <v>0</v>
      </c>
      <c r="AV1742">
        <v>1</v>
      </c>
      <c r="AW1742">
        <v>1</v>
      </c>
      <c r="AZ1742">
        <v>1</v>
      </c>
      <c r="BA1742">
        <v>1</v>
      </c>
      <c r="BB1742">
        <v>1</v>
      </c>
      <c r="BC1742">
        <v>8.68</v>
      </c>
      <c r="BD1742" t="s">
        <v>3</v>
      </c>
      <c r="BE1742" t="s">
        <v>3</v>
      </c>
      <c r="BF1742" t="s">
        <v>3</v>
      </c>
      <c r="BG1742" t="s">
        <v>3</v>
      </c>
      <c r="BH1742">
        <v>3</v>
      </c>
      <c r="BI1742">
        <v>2</v>
      </c>
      <c r="BJ1742" t="s">
        <v>268</v>
      </c>
      <c r="BM1742">
        <v>500002</v>
      </c>
      <c r="BN1742">
        <v>0</v>
      </c>
      <c r="BO1742" t="s">
        <v>266</v>
      </c>
      <c r="BP1742">
        <v>1</v>
      </c>
      <c r="BQ1742">
        <v>12</v>
      </c>
      <c r="BR1742">
        <v>0</v>
      </c>
      <c r="BS1742">
        <v>1</v>
      </c>
      <c r="BT1742">
        <v>1</v>
      </c>
      <c r="BU1742">
        <v>1</v>
      </c>
      <c r="BV1742">
        <v>1</v>
      </c>
      <c r="BW1742">
        <v>1</v>
      </c>
      <c r="BX1742">
        <v>1</v>
      </c>
      <c r="BY1742" t="s">
        <v>3</v>
      </c>
      <c r="BZ1742">
        <v>0</v>
      </c>
      <c r="CA1742">
        <v>0</v>
      </c>
      <c r="CE1742">
        <v>0</v>
      </c>
      <c r="CF1742">
        <v>0</v>
      </c>
      <c r="CG1742">
        <v>0</v>
      </c>
      <c r="CM1742">
        <v>0</v>
      </c>
      <c r="CN1742" t="s">
        <v>3</v>
      </c>
      <c r="CO1742">
        <v>0</v>
      </c>
      <c r="CP1742">
        <f t="shared" si="1289"/>
        <v>76.47</v>
      </c>
      <c r="CQ1742">
        <f t="shared" si="1290"/>
        <v>76.470799999999997</v>
      </c>
      <c r="CR1742">
        <f t="shared" si="1291"/>
        <v>0</v>
      </c>
      <c r="CS1742">
        <f t="shared" si="1292"/>
        <v>0</v>
      </c>
      <c r="CT1742">
        <f t="shared" si="1293"/>
        <v>0</v>
      </c>
      <c r="CU1742">
        <f t="shared" si="1294"/>
        <v>0</v>
      </c>
      <c r="CV1742">
        <f t="shared" si="1295"/>
        <v>0</v>
      </c>
      <c r="CW1742">
        <f t="shared" si="1296"/>
        <v>0</v>
      </c>
      <c r="CX1742">
        <f t="shared" si="1297"/>
        <v>0.09</v>
      </c>
      <c r="CY1742">
        <f t="shared" si="1298"/>
        <v>0</v>
      </c>
      <c r="CZ1742">
        <f t="shared" si="1299"/>
        <v>0</v>
      </c>
      <c r="DC1742" t="s">
        <v>3</v>
      </c>
      <c r="DD1742" t="s">
        <v>3</v>
      </c>
      <c r="DE1742" t="s">
        <v>3</v>
      </c>
      <c r="DF1742" t="s">
        <v>3</v>
      </c>
      <c r="DG1742" t="s">
        <v>3</v>
      </c>
      <c r="DH1742" t="s">
        <v>3</v>
      </c>
      <c r="DI1742" t="s">
        <v>3</v>
      </c>
      <c r="DJ1742" t="s">
        <v>3</v>
      </c>
      <c r="DK1742" t="s">
        <v>3</v>
      </c>
      <c r="DL1742" t="s">
        <v>3</v>
      </c>
      <c r="DM1742" t="s">
        <v>3</v>
      </c>
      <c r="DN1742">
        <v>0</v>
      </c>
      <c r="DO1742">
        <v>0</v>
      </c>
      <c r="DP1742">
        <v>1</v>
      </c>
      <c r="DQ1742">
        <v>1</v>
      </c>
      <c r="DU1742">
        <v>1010</v>
      </c>
      <c r="DV1742" t="s">
        <v>258</v>
      </c>
      <c r="DW1742" t="s">
        <v>258</v>
      </c>
      <c r="DX1742">
        <v>1</v>
      </c>
      <c r="DZ1742" t="s">
        <v>3</v>
      </c>
      <c r="EA1742" t="s">
        <v>3</v>
      </c>
      <c r="EB1742" t="s">
        <v>3</v>
      </c>
      <c r="EC1742" t="s">
        <v>3</v>
      </c>
      <c r="EE1742">
        <v>29085444</v>
      </c>
      <c r="EF1742">
        <v>12</v>
      </c>
      <c r="EG1742" t="s">
        <v>31</v>
      </c>
      <c r="EH1742">
        <v>0</v>
      </c>
      <c r="EI1742" t="s">
        <v>3</v>
      </c>
      <c r="EJ1742">
        <v>2</v>
      </c>
      <c r="EK1742">
        <v>500002</v>
      </c>
      <c r="EL1742" t="s">
        <v>32</v>
      </c>
      <c r="EM1742" t="s">
        <v>33</v>
      </c>
      <c r="EO1742" t="s">
        <v>3</v>
      </c>
      <c r="EQ1742">
        <v>0</v>
      </c>
      <c r="ER1742">
        <v>8.81</v>
      </c>
      <c r="ES1742">
        <v>8.81</v>
      </c>
      <c r="ET1742">
        <v>0</v>
      </c>
      <c r="EU1742">
        <v>0</v>
      </c>
      <c r="EV1742">
        <v>0</v>
      </c>
      <c r="EW1742">
        <v>0</v>
      </c>
      <c r="EX1742">
        <v>0</v>
      </c>
      <c r="FQ1742">
        <v>0</v>
      </c>
      <c r="FR1742">
        <f t="shared" si="1300"/>
        <v>0</v>
      </c>
      <c r="FS1742">
        <v>0</v>
      </c>
      <c r="FX1742">
        <v>0</v>
      </c>
      <c r="FY1742">
        <v>0</v>
      </c>
      <c r="GA1742" t="s">
        <v>3</v>
      </c>
      <c r="GD1742">
        <v>1</v>
      </c>
      <c r="GF1742">
        <v>-1190793685</v>
      </c>
      <c r="GG1742">
        <v>2</v>
      </c>
      <c r="GH1742">
        <v>1</v>
      </c>
      <c r="GI1742">
        <v>2</v>
      </c>
      <c r="GJ1742">
        <v>0</v>
      </c>
      <c r="GK1742">
        <v>0</v>
      </c>
      <c r="GL1742">
        <f t="shared" si="1301"/>
        <v>0</v>
      </c>
      <c r="GM1742">
        <f t="shared" si="1302"/>
        <v>76.47</v>
      </c>
      <c r="GN1742">
        <f t="shared" si="1303"/>
        <v>0</v>
      </c>
      <c r="GO1742">
        <f t="shared" si="1304"/>
        <v>76.47</v>
      </c>
      <c r="GP1742">
        <f t="shared" si="1305"/>
        <v>0</v>
      </c>
      <c r="GR1742">
        <v>0</v>
      </c>
      <c r="GS1742">
        <v>3</v>
      </c>
      <c r="GT1742">
        <v>0</v>
      </c>
      <c r="GU1742" t="s">
        <v>3</v>
      </c>
      <c r="GV1742">
        <f t="shared" si="1306"/>
        <v>0</v>
      </c>
      <c r="GW1742">
        <v>1</v>
      </c>
      <c r="GX1742">
        <f t="shared" si="1307"/>
        <v>0</v>
      </c>
      <c r="HA1742">
        <v>0</v>
      </c>
      <c r="HB1742">
        <v>0</v>
      </c>
      <c r="HC1742">
        <f t="shared" si="1308"/>
        <v>0</v>
      </c>
      <c r="HE1742" t="s">
        <v>3</v>
      </c>
      <c r="HF1742" t="s">
        <v>3</v>
      </c>
      <c r="IK1742">
        <v>0</v>
      </c>
    </row>
    <row r="1743" spans="1:245">
      <c r="A1743">
        <v>17</v>
      </c>
      <c r="B1743">
        <v>0</v>
      </c>
      <c r="C1743">
        <f>ROW(SmtRes!A1878)</f>
        <v>1878</v>
      </c>
      <c r="D1743">
        <f>ROW(EtalonRes!A1858)</f>
        <v>1858</v>
      </c>
      <c r="E1743" t="s">
        <v>213</v>
      </c>
      <c r="F1743" t="s">
        <v>338</v>
      </c>
      <c r="G1743" t="s">
        <v>339</v>
      </c>
      <c r="H1743" t="s">
        <v>158</v>
      </c>
      <c r="I1743">
        <f>ROUND(38/100,9)</f>
        <v>0.38</v>
      </c>
      <c r="J1743">
        <v>0</v>
      </c>
      <c r="O1743">
        <f t="shared" si="1274"/>
        <v>3814.63</v>
      </c>
      <c r="P1743">
        <f t="shared" si="1275"/>
        <v>0</v>
      </c>
      <c r="Q1743">
        <f t="shared" si="1276"/>
        <v>173.58</v>
      </c>
      <c r="R1743">
        <f t="shared" si="1277"/>
        <v>0</v>
      </c>
      <c r="S1743">
        <f t="shared" si="1278"/>
        <v>3641.05</v>
      </c>
      <c r="T1743">
        <f t="shared" si="1279"/>
        <v>0</v>
      </c>
      <c r="U1743">
        <f t="shared" si="1280"/>
        <v>9.8951999999999991</v>
      </c>
      <c r="V1743">
        <f t="shared" si="1281"/>
        <v>0</v>
      </c>
      <c r="W1743">
        <f t="shared" si="1282"/>
        <v>0</v>
      </c>
      <c r="X1743">
        <f t="shared" si="1283"/>
        <v>2912.84</v>
      </c>
      <c r="Y1743">
        <f t="shared" si="1284"/>
        <v>1347.19</v>
      </c>
      <c r="AA1743">
        <v>35806607</v>
      </c>
      <c r="AB1743">
        <f t="shared" si="1285"/>
        <v>338.27</v>
      </c>
      <c r="AC1743">
        <f t="shared" si="1286"/>
        <v>0</v>
      </c>
      <c r="AD1743">
        <f t="shared" si="1311"/>
        <v>49.49</v>
      </c>
      <c r="AE1743">
        <f t="shared" si="1312"/>
        <v>0</v>
      </c>
      <c r="AF1743">
        <f t="shared" si="1313"/>
        <v>288.77999999999997</v>
      </c>
      <c r="AG1743">
        <f t="shared" si="1287"/>
        <v>0</v>
      </c>
      <c r="AH1743">
        <f t="shared" si="1314"/>
        <v>26.04</v>
      </c>
      <c r="AI1743">
        <f t="shared" si="1315"/>
        <v>0</v>
      </c>
      <c r="AJ1743">
        <f t="shared" si="1288"/>
        <v>0</v>
      </c>
      <c r="AK1743">
        <v>338.27</v>
      </c>
      <c r="AL1743">
        <v>0</v>
      </c>
      <c r="AM1743">
        <v>49.49</v>
      </c>
      <c r="AN1743">
        <v>0</v>
      </c>
      <c r="AO1743">
        <v>288.77999999999997</v>
      </c>
      <c r="AP1743">
        <v>0</v>
      </c>
      <c r="AQ1743">
        <v>26.04</v>
      </c>
      <c r="AR1743">
        <v>0</v>
      </c>
      <c r="AS1743">
        <v>0</v>
      </c>
      <c r="AT1743">
        <v>80</v>
      </c>
      <c r="AU1743">
        <v>37</v>
      </c>
      <c r="AV1743">
        <v>1</v>
      </c>
      <c r="AW1743">
        <v>1</v>
      </c>
      <c r="AZ1743">
        <v>1</v>
      </c>
      <c r="BA1743">
        <v>33.18</v>
      </c>
      <c r="BB1743">
        <v>9.23</v>
      </c>
      <c r="BC1743">
        <v>1</v>
      </c>
      <c r="BD1743" t="s">
        <v>3</v>
      </c>
      <c r="BE1743" t="s">
        <v>3</v>
      </c>
      <c r="BF1743" t="s">
        <v>3</v>
      </c>
      <c r="BG1743" t="s">
        <v>3</v>
      </c>
      <c r="BH1743">
        <v>0</v>
      </c>
      <c r="BI1743">
        <v>1</v>
      </c>
      <c r="BJ1743" t="s">
        <v>340</v>
      </c>
      <c r="BM1743">
        <v>15001</v>
      </c>
      <c r="BN1743">
        <v>0</v>
      </c>
      <c r="BO1743" t="s">
        <v>338</v>
      </c>
      <c r="BP1743">
        <v>1</v>
      </c>
      <c r="BQ1743">
        <v>2</v>
      </c>
      <c r="BR1743">
        <v>0</v>
      </c>
      <c r="BS1743">
        <v>33.18</v>
      </c>
      <c r="BT1743">
        <v>1</v>
      </c>
      <c r="BU1743">
        <v>1</v>
      </c>
      <c r="BV1743">
        <v>1</v>
      </c>
      <c r="BW1743">
        <v>1</v>
      </c>
      <c r="BX1743">
        <v>1</v>
      </c>
      <c r="BY1743" t="s">
        <v>3</v>
      </c>
      <c r="BZ1743">
        <v>105</v>
      </c>
      <c r="CA1743">
        <v>55</v>
      </c>
      <c r="CE1743">
        <v>0</v>
      </c>
      <c r="CF1743">
        <v>0</v>
      </c>
      <c r="CG1743">
        <v>0</v>
      </c>
      <c r="CM1743">
        <v>0</v>
      </c>
      <c r="CN1743" t="s">
        <v>3</v>
      </c>
      <c r="CO1743">
        <v>0</v>
      </c>
      <c r="CP1743">
        <f t="shared" si="1289"/>
        <v>3814.63</v>
      </c>
      <c r="CQ1743">
        <f t="shared" si="1290"/>
        <v>0</v>
      </c>
      <c r="CR1743">
        <f t="shared" si="1291"/>
        <v>456.79270000000002</v>
      </c>
      <c r="CS1743">
        <f t="shared" si="1292"/>
        <v>0</v>
      </c>
      <c r="CT1743">
        <f t="shared" si="1293"/>
        <v>9581.7203999999983</v>
      </c>
      <c r="CU1743">
        <f t="shared" si="1294"/>
        <v>0</v>
      </c>
      <c r="CV1743">
        <f t="shared" si="1295"/>
        <v>26.04</v>
      </c>
      <c r="CW1743">
        <f t="shared" si="1296"/>
        <v>0</v>
      </c>
      <c r="CX1743">
        <f t="shared" si="1297"/>
        <v>0</v>
      </c>
      <c r="CY1743">
        <f t="shared" si="1298"/>
        <v>2912.84</v>
      </c>
      <c r="CZ1743">
        <f t="shared" si="1299"/>
        <v>1347.1885</v>
      </c>
      <c r="DC1743" t="s">
        <v>3</v>
      </c>
      <c r="DD1743" t="s">
        <v>3</v>
      </c>
      <c r="DE1743" t="s">
        <v>3</v>
      </c>
      <c r="DF1743" t="s">
        <v>3</v>
      </c>
      <c r="DG1743" t="s">
        <v>3</v>
      </c>
      <c r="DH1743" t="s">
        <v>3</v>
      </c>
      <c r="DI1743" t="s">
        <v>3</v>
      </c>
      <c r="DJ1743" t="s">
        <v>3</v>
      </c>
      <c r="DK1743" t="s">
        <v>3</v>
      </c>
      <c r="DL1743" t="s">
        <v>3</v>
      </c>
      <c r="DM1743" t="s">
        <v>3</v>
      </c>
      <c r="DN1743">
        <v>0</v>
      </c>
      <c r="DO1743">
        <v>0</v>
      </c>
      <c r="DP1743">
        <v>1</v>
      </c>
      <c r="DQ1743">
        <v>1</v>
      </c>
      <c r="DU1743">
        <v>1013</v>
      </c>
      <c r="DV1743" t="s">
        <v>158</v>
      </c>
      <c r="DW1743" t="s">
        <v>158</v>
      </c>
      <c r="DX1743">
        <v>1</v>
      </c>
      <c r="DZ1743" t="s">
        <v>3</v>
      </c>
      <c r="EA1743" t="s">
        <v>3</v>
      </c>
      <c r="EB1743" t="s">
        <v>3</v>
      </c>
      <c r="EC1743" t="s">
        <v>3</v>
      </c>
      <c r="EE1743">
        <v>29085536</v>
      </c>
      <c r="EF1743">
        <v>2</v>
      </c>
      <c r="EG1743" t="s">
        <v>145</v>
      </c>
      <c r="EH1743">
        <v>0</v>
      </c>
      <c r="EI1743" t="s">
        <v>3</v>
      </c>
      <c r="EJ1743">
        <v>1</v>
      </c>
      <c r="EK1743">
        <v>15001</v>
      </c>
      <c r="EL1743" t="s">
        <v>160</v>
      </c>
      <c r="EM1743" t="s">
        <v>161</v>
      </c>
      <c r="EO1743" t="s">
        <v>3</v>
      </c>
      <c r="EQ1743">
        <v>0</v>
      </c>
      <c r="ER1743">
        <v>338.27</v>
      </c>
      <c r="ES1743">
        <v>0</v>
      </c>
      <c r="ET1743">
        <v>49.49</v>
      </c>
      <c r="EU1743">
        <v>0</v>
      </c>
      <c r="EV1743">
        <v>288.77999999999997</v>
      </c>
      <c r="EW1743">
        <v>26.04</v>
      </c>
      <c r="EX1743">
        <v>0</v>
      </c>
      <c r="EY1743">
        <v>0</v>
      </c>
      <c r="FQ1743">
        <v>0</v>
      </c>
      <c r="FR1743">
        <f t="shared" si="1300"/>
        <v>0</v>
      </c>
      <c r="FS1743">
        <v>0</v>
      </c>
      <c r="FT1743" t="s">
        <v>148</v>
      </c>
      <c r="FU1743" t="s">
        <v>24</v>
      </c>
      <c r="FV1743" t="s">
        <v>24</v>
      </c>
      <c r="FW1743" t="s">
        <v>25</v>
      </c>
      <c r="FX1743">
        <v>94.5</v>
      </c>
      <c r="FY1743">
        <v>46.75</v>
      </c>
      <c r="GA1743" t="s">
        <v>3</v>
      </c>
      <c r="GD1743">
        <v>1</v>
      </c>
      <c r="GF1743">
        <v>1201776926</v>
      </c>
      <c r="GG1743">
        <v>2</v>
      </c>
      <c r="GH1743">
        <v>1</v>
      </c>
      <c r="GI1743">
        <v>2</v>
      </c>
      <c r="GJ1743">
        <v>0</v>
      </c>
      <c r="GK1743">
        <v>0</v>
      </c>
      <c r="GL1743">
        <f t="shared" si="1301"/>
        <v>0</v>
      </c>
      <c r="GM1743">
        <f t="shared" si="1302"/>
        <v>8074.66</v>
      </c>
      <c r="GN1743">
        <f t="shared" si="1303"/>
        <v>8074.66</v>
      </c>
      <c r="GO1743">
        <f t="shared" si="1304"/>
        <v>0</v>
      </c>
      <c r="GP1743">
        <f t="shared" si="1305"/>
        <v>0</v>
      </c>
      <c r="GR1743">
        <v>0</v>
      </c>
      <c r="GS1743">
        <v>3</v>
      </c>
      <c r="GT1743">
        <v>0</v>
      </c>
      <c r="GU1743" t="s">
        <v>3</v>
      </c>
      <c r="GV1743">
        <f t="shared" si="1306"/>
        <v>0</v>
      </c>
      <c r="GW1743">
        <v>1</v>
      </c>
      <c r="GX1743">
        <f t="shared" si="1307"/>
        <v>0</v>
      </c>
      <c r="HA1743">
        <v>0</v>
      </c>
      <c r="HB1743">
        <v>0</v>
      </c>
      <c r="HC1743">
        <f t="shared" si="1308"/>
        <v>0</v>
      </c>
      <c r="HE1743" t="s">
        <v>3</v>
      </c>
      <c r="HF1743" t="s">
        <v>3</v>
      </c>
      <c r="IK1743">
        <v>0</v>
      </c>
    </row>
    <row r="1744" spans="1:245">
      <c r="A1744">
        <v>17</v>
      </c>
      <c r="B1744">
        <v>0</v>
      </c>
      <c r="E1744" t="s">
        <v>222</v>
      </c>
      <c r="F1744" t="s">
        <v>341</v>
      </c>
      <c r="G1744" t="s">
        <v>342</v>
      </c>
      <c r="H1744" t="s">
        <v>165</v>
      </c>
      <c r="I1744">
        <v>38</v>
      </c>
      <c r="J1744">
        <v>0</v>
      </c>
      <c r="O1744">
        <f t="shared" si="1274"/>
        <v>5671.93</v>
      </c>
      <c r="P1744">
        <f t="shared" si="1275"/>
        <v>5671.93</v>
      </c>
      <c r="Q1744">
        <f t="shared" si="1276"/>
        <v>0</v>
      </c>
      <c r="R1744">
        <f t="shared" si="1277"/>
        <v>0</v>
      </c>
      <c r="S1744">
        <f t="shared" si="1278"/>
        <v>0</v>
      </c>
      <c r="T1744">
        <f t="shared" si="1279"/>
        <v>0</v>
      </c>
      <c r="U1744">
        <f t="shared" si="1280"/>
        <v>0</v>
      </c>
      <c r="V1744">
        <f t="shared" si="1281"/>
        <v>0</v>
      </c>
      <c r="W1744">
        <f t="shared" si="1282"/>
        <v>42.94</v>
      </c>
      <c r="X1744">
        <f t="shared" si="1283"/>
        <v>0</v>
      </c>
      <c r="Y1744">
        <f t="shared" si="1284"/>
        <v>0</v>
      </c>
      <c r="AA1744">
        <v>35806607</v>
      </c>
      <c r="AB1744">
        <f t="shared" si="1285"/>
        <v>24.59</v>
      </c>
      <c r="AC1744">
        <f t="shared" si="1286"/>
        <v>24.59</v>
      </c>
      <c r="AD1744">
        <f t="shared" si="1311"/>
        <v>0</v>
      </c>
      <c r="AE1744">
        <f t="shared" si="1312"/>
        <v>0</v>
      </c>
      <c r="AF1744">
        <f t="shared" si="1313"/>
        <v>0</v>
      </c>
      <c r="AG1744">
        <f t="shared" si="1287"/>
        <v>0</v>
      </c>
      <c r="AH1744">
        <f t="shared" si="1314"/>
        <v>0</v>
      </c>
      <c r="AI1744">
        <f t="shared" si="1315"/>
        <v>0</v>
      </c>
      <c r="AJ1744">
        <f t="shared" si="1288"/>
        <v>1.1299999999999999</v>
      </c>
      <c r="AK1744">
        <v>24.59</v>
      </c>
      <c r="AL1744">
        <v>24.59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1.1299999999999999</v>
      </c>
      <c r="AT1744">
        <v>0</v>
      </c>
      <c r="AU1744">
        <v>0</v>
      </c>
      <c r="AV1744">
        <v>1</v>
      </c>
      <c r="AW1744">
        <v>1</v>
      </c>
      <c r="AZ1744">
        <v>1</v>
      </c>
      <c r="BA1744">
        <v>1</v>
      </c>
      <c r="BB1744">
        <v>1</v>
      </c>
      <c r="BC1744">
        <v>6.07</v>
      </c>
      <c r="BD1744" t="s">
        <v>3</v>
      </c>
      <c r="BE1744" t="s">
        <v>3</v>
      </c>
      <c r="BF1744" t="s">
        <v>3</v>
      </c>
      <c r="BG1744" t="s">
        <v>3</v>
      </c>
      <c r="BH1744">
        <v>3</v>
      </c>
      <c r="BI1744">
        <v>1</v>
      </c>
      <c r="BJ1744" t="s">
        <v>343</v>
      </c>
      <c r="BM1744">
        <v>500001</v>
      </c>
      <c r="BN1744">
        <v>0</v>
      </c>
      <c r="BO1744" t="s">
        <v>341</v>
      </c>
      <c r="BP1744">
        <v>1</v>
      </c>
      <c r="BQ1744">
        <v>8</v>
      </c>
      <c r="BR1744">
        <v>0</v>
      </c>
      <c r="BS1744">
        <v>1</v>
      </c>
      <c r="BT1744">
        <v>1</v>
      </c>
      <c r="BU1744">
        <v>1</v>
      </c>
      <c r="BV1744">
        <v>1</v>
      </c>
      <c r="BW1744">
        <v>1</v>
      </c>
      <c r="BX1744">
        <v>1</v>
      </c>
      <c r="BY1744" t="s">
        <v>3</v>
      </c>
      <c r="BZ1744">
        <v>0</v>
      </c>
      <c r="CA1744">
        <v>0</v>
      </c>
      <c r="CE1744">
        <v>0</v>
      </c>
      <c r="CF1744">
        <v>0</v>
      </c>
      <c r="CG1744">
        <v>0</v>
      </c>
      <c r="CM1744">
        <v>0</v>
      </c>
      <c r="CN1744" t="s">
        <v>3</v>
      </c>
      <c r="CO1744">
        <v>0</v>
      </c>
      <c r="CP1744">
        <f t="shared" si="1289"/>
        <v>5671.93</v>
      </c>
      <c r="CQ1744">
        <f t="shared" si="1290"/>
        <v>149.26130000000001</v>
      </c>
      <c r="CR1744">
        <f t="shared" si="1291"/>
        <v>0</v>
      </c>
      <c r="CS1744">
        <f t="shared" si="1292"/>
        <v>0</v>
      </c>
      <c r="CT1744">
        <f t="shared" si="1293"/>
        <v>0</v>
      </c>
      <c r="CU1744">
        <f t="shared" si="1294"/>
        <v>0</v>
      </c>
      <c r="CV1744">
        <f t="shared" si="1295"/>
        <v>0</v>
      </c>
      <c r="CW1744">
        <f t="shared" si="1296"/>
        <v>0</v>
      </c>
      <c r="CX1744">
        <f t="shared" si="1297"/>
        <v>1.1299999999999999</v>
      </c>
      <c r="CY1744">
        <f t="shared" si="1298"/>
        <v>0</v>
      </c>
      <c r="CZ1744">
        <f t="shared" si="1299"/>
        <v>0</v>
      </c>
      <c r="DC1744" t="s">
        <v>3</v>
      </c>
      <c r="DD1744" t="s">
        <v>3</v>
      </c>
      <c r="DE1744" t="s">
        <v>3</v>
      </c>
      <c r="DF1744" t="s">
        <v>3</v>
      </c>
      <c r="DG1744" t="s">
        <v>3</v>
      </c>
      <c r="DH1744" t="s">
        <v>3</v>
      </c>
      <c r="DI1744" t="s">
        <v>3</v>
      </c>
      <c r="DJ1744" t="s">
        <v>3</v>
      </c>
      <c r="DK1744" t="s">
        <v>3</v>
      </c>
      <c r="DL1744" t="s">
        <v>3</v>
      </c>
      <c r="DM1744" t="s">
        <v>3</v>
      </c>
      <c r="DN1744">
        <v>0</v>
      </c>
      <c r="DO1744">
        <v>0</v>
      </c>
      <c r="DP1744">
        <v>1</v>
      </c>
      <c r="DQ1744">
        <v>1</v>
      </c>
      <c r="DU1744">
        <v>1005</v>
      </c>
      <c r="DV1744" t="s">
        <v>165</v>
      </c>
      <c r="DW1744" t="s">
        <v>165</v>
      </c>
      <c r="DX1744">
        <v>1</v>
      </c>
      <c r="DZ1744" t="s">
        <v>3</v>
      </c>
      <c r="EA1744" t="s">
        <v>3</v>
      </c>
      <c r="EB1744" t="s">
        <v>3</v>
      </c>
      <c r="EC1744" t="s">
        <v>3</v>
      </c>
      <c r="EE1744">
        <v>29085443</v>
      </c>
      <c r="EF1744">
        <v>8</v>
      </c>
      <c r="EG1744" t="s">
        <v>153</v>
      </c>
      <c r="EH1744">
        <v>0</v>
      </c>
      <c r="EI1744" t="s">
        <v>3</v>
      </c>
      <c r="EJ1744">
        <v>1</v>
      </c>
      <c r="EK1744">
        <v>500001</v>
      </c>
      <c r="EL1744" t="s">
        <v>154</v>
      </c>
      <c r="EM1744" t="s">
        <v>155</v>
      </c>
      <c r="EO1744" t="s">
        <v>3</v>
      </c>
      <c r="EQ1744">
        <v>0</v>
      </c>
      <c r="ER1744">
        <v>24.59</v>
      </c>
      <c r="ES1744">
        <v>24.59</v>
      </c>
      <c r="ET1744">
        <v>0</v>
      </c>
      <c r="EU1744">
        <v>0</v>
      </c>
      <c r="EV1744">
        <v>0</v>
      </c>
      <c r="EW1744">
        <v>0</v>
      </c>
      <c r="EX1744">
        <v>0</v>
      </c>
      <c r="EY1744">
        <v>0</v>
      </c>
      <c r="FQ1744">
        <v>0</v>
      </c>
      <c r="FR1744">
        <f t="shared" si="1300"/>
        <v>0</v>
      </c>
      <c r="FS1744">
        <v>0</v>
      </c>
      <c r="FX1744">
        <v>0</v>
      </c>
      <c r="FY1744">
        <v>0</v>
      </c>
      <c r="GA1744" t="s">
        <v>3</v>
      </c>
      <c r="GD1744">
        <v>1</v>
      </c>
      <c r="GF1744">
        <v>-1143029035</v>
      </c>
      <c r="GG1744">
        <v>2</v>
      </c>
      <c r="GH1744">
        <v>1</v>
      </c>
      <c r="GI1744">
        <v>2</v>
      </c>
      <c r="GJ1744">
        <v>0</v>
      </c>
      <c r="GK1744">
        <v>0</v>
      </c>
      <c r="GL1744">
        <f t="shared" si="1301"/>
        <v>0</v>
      </c>
      <c r="GM1744">
        <f t="shared" si="1302"/>
        <v>5671.93</v>
      </c>
      <c r="GN1744">
        <f t="shared" si="1303"/>
        <v>5671.93</v>
      </c>
      <c r="GO1744">
        <f t="shared" si="1304"/>
        <v>0</v>
      </c>
      <c r="GP1744">
        <f t="shared" si="1305"/>
        <v>0</v>
      </c>
      <c r="GR1744">
        <v>0</v>
      </c>
      <c r="GS1744">
        <v>3</v>
      </c>
      <c r="GT1744">
        <v>0</v>
      </c>
      <c r="GU1744" t="s">
        <v>3</v>
      </c>
      <c r="GV1744">
        <f t="shared" si="1306"/>
        <v>0</v>
      </c>
      <c r="GW1744">
        <v>1</v>
      </c>
      <c r="GX1744">
        <f t="shared" si="1307"/>
        <v>0</v>
      </c>
      <c r="HA1744">
        <v>0</v>
      </c>
      <c r="HB1744">
        <v>0</v>
      </c>
      <c r="HC1744">
        <f t="shared" si="1308"/>
        <v>0</v>
      </c>
      <c r="HE1744" t="s">
        <v>3</v>
      </c>
      <c r="HF1744" t="s">
        <v>3</v>
      </c>
      <c r="IK1744">
        <v>0</v>
      </c>
    </row>
    <row r="1745" spans="1:245">
      <c r="A1745">
        <v>17</v>
      </c>
      <c r="B1745">
        <v>0</v>
      </c>
      <c r="E1745" t="s">
        <v>295</v>
      </c>
      <c r="F1745" t="s">
        <v>344</v>
      </c>
      <c r="G1745" t="s">
        <v>345</v>
      </c>
      <c r="H1745" t="s">
        <v>151</v>
      </c>
      <c r="I1745">
        <v>25</v>
      </c>
      <c r="J1745">
        <v>0</v>
      </c>
      <c r="O1745">
        <f t="shared" si="1274"/>
        <v>341.38</v>
      </c>
      <c r="P1745">
        <f t="shared" si="1275"/>
        <v>341.38</v>
      </c>
      <c r="Q1745">
        <f t="shared" si="1276"/>
        <v>0</v>
      </c>
      <c r="R1745">
        <f t="shared" si="1277"/>
        <v>0</v>
      </c>
      <c r="S1745">
        <f t="shared" si="1278"/>
        <v>0</v>
      </c>
      <c r="T1745">
        <f t="shared" si="1279"/>
        <v>0</v>
      </c>
      <c r="U1745">
        <f t="shared" si="1280"/>
        <v>0</v>
      </c>
      <c r="V1745">
        <f t="shared" si="1281"/>
        <v>0</v>
      </c>
      <c r="W1745">
        <f t="shared" si="1282"/>
        <v>7.75</v>
      </c>
      <c r="X1745">
        <f t="shared" si="1283"/>
        <v>0</v>
      </c>
      <c r="Y1745">
        <f t="shared" si="1284"/>
        <v>0</v>
      </c>
      <c r="AA1745">
        <v>35806607</v>
      </c>
      <c r="AB1745">
        <f t="shared" si="1285"/>
        <v>6.76</v>
      </c>
      <c r="AC1745">
        <f t="shared" si="1286"/>
        <v>6.76</v>
      </c>
      <c r="AD1745">
        <f t="shared" si="1311"/>
        <v>0</v>
      </c>
      <c r="AE1745">
        <f t="shared" si="1312"/>
        <v>0</v>
      </c>
      <c r="AF1745">
        <f t="shared" si="1313"/>
        <v>0</v>
      </c>
      <c r="AG1745">
        <f t="shared" si="1287"/>
        <v>0</v>
      </c>
      <c r="AH1745">
        <f t="shared" si="1314"/>
        <v>0</v>
      </c>
      <c r="AI1745">
        <f t="shared" si="1315"/>
        <v>0</v>
      </c>
      <c r="AJ1745">
        <f t="shared" si="1288"/>
        <v>0.31</v>
      </c>
      <c r="AK1745">
        <v>6.76</v>
      </c>
      <c r="AL1745">
        <v>6.76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0.31</v>
      </c>
      <c r="AT1745">
        <v>0</v>
      </c>
      <c r="AU1745">
        <v>0</v>
      </c>
      <c r="AV1745">
        <v>1</v>
      </c>
      <c r="AW1745">
        <v>1</v>
      </c>
      <c r="AZ1745">
        <v>1</v>
      </c>
      <c r="BA1745">
        <v>1</v>
      </c>
      <c r="BB1745">
        <v>1</v>
      </c>
      <c r="BC1745">
        <v>2.02</v>
      </c>
      <c r="BD1745" t="s">
        <v>3</v>
      </c>
      <c r="BE1745" t="s">
        <v>3</v>
      </c>
      <c r="BF1745" t="s">
        <v>3</v>
      </c>
      <c r="BG1745" t="s">
        <v>3</v>
      </c>
      <c r="BH1745">
        <v>3</v>
      </c>
      <c r="BI1745">
        <v>1</v>
      </c>
      <c r="BJ1745" t="s">
        <v>346</v>
      </c>
      <c r="BM1745">
        <v>500001</v>
      </c>
      <c r="BN1745">
        <v>0</v>
      </c>
      <c r="BO1745" t="s">
        <v>344</v>
      </c>
      <c r="BP1745">
        <v>1</v>
      </c>
      <c r="BQ1745">
        <v>8</v>
      </c>
      <c r="BR1745">
        <v>0</v>
      </c>
      <c r="BS1745">
        <v>1</v>
      </c>
      <c r="BT1745">
        <v>1</v>
      </c>
      <c r="BU1745">
        <v>1</v>
      </c>
      <c r="BV1745">
        <v>1</v>
      </c>
      <c r="BW1745">
        <v>1</v>
      </c>
      <c r="BX1745">
        <v>1</v>
      </c>
      <c r="BY1745" t="s">
        <v>3</v>
      </c>
      <c r="BZ1745">
        <v>0</v>
      </c>
      <c r="CA1745">
        <v>0</v>
      </c>
      <c r="CE1745">
        <v>0</v>
      </c>
      <c r="CF1745">
        <v>0</v>
      </c>
      <c r="CG1745">
        <v>0</v>
      </c>
      <c r="CM1745">
        <v>0</v>
      </c>
      <c r="CN1745" t="s">
        <v>3</v>
      </c>
      <c r="CO1745">
        <v>0</v>
      </c>
      <c r="CP1745">
        <f t="shared" si="1289"/>
        <v>341.38</v>
      </c>
      <c r="CQ1745">
        <f t="shared" si="1290"/>
        <v>13.655199999999999</v>
      </c>
      <c r="CR1745">
        <f t="shared" si="1291"/>
        <v>0</v>
      </c>
      <c r="CS1745">
        <f t="shared" si="1292"/>
        <v>0</v>
      </c>
      <c r="CT1745">
        <f t="shared" si="1293"/>
        <v>0</v>
      </c>
      <c r="CU1745">
        <f t="shared" si="1294"/>
        <v>0</v>
      </c>
      <c r="CV1745">
        <f t="shared" si="1295"/>
        <v>0</v>
      </c>
      <c r="CW1745">
        <f t="shared" si="1296"/>
        <v>0</v>
      </c>
      <c r="CX1745">
        <f t="shared" si="1297"/>
        <v>0.31</v>
      </c>
      <c r="CY1745">
        <f t="shared" si="1298"/>
        <v>0</v>
      </c>
      <c r="CZ1745">
        <f t="shared" si="1299"/>
        <v>0</v>
      </c>
      <c r="DC1745" t="s">
        <v>3</v>
      </c>
      <c r="DD1745" t="s">
        <v>3</v>
      </c>
      <c r="DE1745" t="s">
        <v>3</v>
      </c>
      <c r="DF1745" t="s">
        <v>3</v>
      </c>
      <c r="DG1745" t="s">
        <v>3</v>
      </c>
      <c r="DH1745" t="s">
        <v>3</v>
      </c>
      <c r="DI1745" t="s">
        <v>3</v>
      </c>
      <c r="DJ1745" t="s">
        <v>3</v>
      </c>
      <c r="DK1745" t="s">
        <v>3</v>
      </c>
      <c r="DL1745" t="s">
        <v>3</v>
      </c>
      <c r="DM1745" t="s">
        <v>3</v>
      </c>
      <c r="DN1745">
        <v>0</v>
      </c>
      <c r="DO1745">
        <v>0</v>
      </c>
      <c r="DP1745">
        <v>1</v>
      </c>
      <c r="DQ1745">
        <v>1</v>
      </c>
      <c r="DU1745">
        <v>1003</v>
      </c>
      <c r="DV1745" t="s">
        <v>151</v>
      </c>
      <c r="DW1745" t="s">
        <v>151</v>
      </c>
      <c r="DX1745">
        <v>1</v>
      </c>
      <c r="DZ1745" t="s">
        <v>3</v>
      </c>
      <c r="EA1745" t="s">
        <v>3</v>
      </c>
      <c r="EB1745" t="s">
        <v>3</v>
      </c>
      <c r="EC1745" t="s">
        <v>3</v>
      </c>
      <c r="EE1745">
        <v>29085443</v>
      </c>
      <c r="EF1745">
        <v>8</v>
      </c>
      <c r="EG1745" t="s">
        <v>153</v>
      </c>
      <c r="EH1745">
        <v>0</v>
      </c>
      <c r="EI1745" t="s">
        <v>3</v>
      </c>
      <c r="EJ1745">
        <v>1</v>
      </c>
      <c r="EK1745">
        <v>500001</v>
      </c>
      <c r="EL1745" t="s">
        <v>154</v>
      </c>
      <c r="EM1745" t="s">
        <v>155</v>
      </c>
      <c r="EO1745" t="s">
        <v>3</v>
      </c>
      <c r="EQ1745">
        <v>0</v>
      </c>
      <c r="ER1745">
        <v>6.76</v>
      </c>
      <c r="ES1745">
        <v>6.76</v>
      </c>
      <c r="ET1745">
        <v>0</v>
      </c>
      <c r="EU1745">
        <v>0</v>
      </c>
      <c r="EV1745">
        <v>0</v>
      </c>
      <c r="EW1745">
        <v>0</v>
      </c>
      <c r="EX1745">
        <v>0</v>
      </c>
      <c r="EY1745">
        <v>0</v>
      </c>
      <c r="FQ1745">
        <v>0</v>
      </c>
      <c r="FR1745">
        <f t="shared" si="1300"/>
        <v>0</v>
      </c>
      <c r="FS1745">
        <v>0</v>
      </c>
      <c r="FX1745">
        <v>0</v>
      </c>
      <c r="FY1745">
        <v>0</v>
      </c>
      <c r="GA1745" t="s">
        <v>3</v>
      </c>
      <c r="GD1745">
        <v>1</v>
      </c>
      <c r="GF1745">
        <v>426561494</v>
      </c>
      <c r="GG1745">
        <v>2</v>
      </c>
      <c r="GH1745">
        <v>1</v>
      </c>
      <c r="GI1745">
        <v>2</v>
      </c>
      <c r="GJ1745">
        <v>0</v>
      </c>
      <c r="GK1745">
        <v>0</v>
      </c>
      <c r="GL1745">
        <f t="shared" si="1301"/>
        <v>0</v>
      </c>
      <c r="GM1745">
        <f t="shared" si="1302"/>
        <v>341.38</v>
      </c>
      <c r="GN1745">
        <f t="shared" si="1303"/>
        <v>341.38</v>
      </c>
      <c r="GO1745">
        <f t="shared" si="1304"/>
        <v>0</v>
      </c>
      <c r="GP1745">
        <f t="shared" si="1305"/>
        <v>0</v>
      </c>
      <c r="GR1745">
        <v>0</v>
      </c>
      <c r="GS1745">
        <v>3</v>
      </c>
      <c r="GT1745">
        <v>0</v>
      </c>
      <c r="GU1745" t="s">
        <v>3</v>
      </c>
      <c r="GV1745">
        <f t="shared" si="1306"/>
        <v>0</v>
      </c>
      <c r="GW1745">
        <v>1</v>
      </c>
      <c r="GX1745">
        <f t="shared" si="1307"/>
        <v>0</v>
      </c>
      <c r="HA1745">
        <v>0</v>
      </c>
      <c r="HB1745">
        <v>0</v>
      </c>
      <c r="HC1745">
        <f t="shared" si="1308"/>
        <v>0</v>
      </c>
      <c r="HE1745" t="s">
        <v>3</v>
      </c>
      <c r="HF1745" t="s">
        <v>3</v>
      </c>
      <c r="IK1745">
        <v>0</v>
      </c>
    </row>
    <row r="1746" spans="1:245">
      <c r="A1746">
        <v>17</v>
      </c>
      <c r="B1746">
        <v>0</v>
      </c>
      <c r="E1746" t="s">
        <v>288</v>
      </c>
      <c r="F1746" t="s">
        <v>347</v>
      </c>
      <c r="G1746" t="s">
        <v>348</v>
      </c>
      <c r="H1746" t="s">
        <v>151</v>
      </c>
      <c r="I1746">
        <v>25</v>
      </c>
      <c r="J1746">
        <v>0</v>
      </c>
      <c r="O1746">
        <f t="shared" si="1274"/>
        <v>541.69000000000005</v>
      </c>
      <c r="P1746">
        <f t="shared" si="1275"/>
        <v>541.69000000000005</v>
      </c>
      <c r="Q1746">
        <f t="shared" si="1276"/>
        <v>0</v>
      </c>
      <c r="R1746">
        <f t="shared" si="1277"/>
        <v>0</v>
      </c>
      <c r="S1746">
        <f t="shared" si="1278"/>
        <v>0</v>
      </c>
      <c r="T1746">
        <f t="shared" si="1279"/>
        <v>0</v>
      </c>
      <c r="U1746">
        <f t="shared" si="1280"/>
        <v>0</v>
      </c>
      <c r="V1746">
        <f t="shared" si="1281"/>
        <v>0</v>
      </c>
      <c r="W1746">
        <f t="shared" si="1282"/>
        <v>9.5</v>
      </c>
      <c r="X1746">
        <f t="shared" si="1283"/>
        <v>0</v>
      </c>
      <c r="Y1746">
        <f t="shared" si="1284"/>
        <v>0</v>
      </c>
      <c r="AA1746">
        <v>35806607</v>
      </c>
      <c r="AB1746">
        <f t="shared" si="1285"/>
        <v>8.27</v>
      </c>
      <c r="AC1746">
        <f t="shared" si="1286"/>
        <v>8.27</v>
      </c>
      <c r="AD1746">
        <f t="shared" si="1311"/>
        <v>0</v>
      </c>
      <c r="AE1746">
        <f t="shared" si="1312"/>
        <v>0</v>
      </c>
      <c r="AF1746">
        <f t="shared" si="1313"/>
        <v>0</v>
      </c>
      <c r="AG1746">
        <f t="shared" si="1287"/>
        <v>0</v>
      </c>
      <c r="AH1746">
        <f t="shared" si="1314"/>
        <v>0</v>
      </c>
      <c r="AI1746">
        <f t="shared" si="1315"/>
        <v>0</v>
      </c>
      <c r="AJ1746">
        <f t="shared" si="1288"/>
        <v>0.38</v>
      </c>
      <c r="AK1746">
        <v>8.27</v>
      </c>
      <c r="AL1746">
        <v>8.27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0.38</v>
      </c>
      <c r="AT1746">
        <v>0</v>
      </c>
      <c r="AU1746">
        <v>0</v>
      </c>
      <c r="AV1746">
        <v>1</v>
      </c>
      <c r="AW1746">
        <v>1</v>
      </c>
      <c r="AZ1746">
        <v>1</v>
      </c>
      <c r="BA1746">
        <v>1</v>
      </c>
      <c r="BB1746">
        <v>1</v>
      </c>
      <c r="BC1746">
        <v>2.62</v>
      </c>
      <c r="BD1746" t="s">
        <v>3</v>
      </c>
      <c r="BE1746" t="s">
        <v>3</v>
      </c>
      <c r="BF1746" t="s">
        <v>3</v>
      </c>
      <c r="BG1746" t="s">
        <v>3</v>
      </c>
      <c r="BH1746">
        <v>3</v>
      </c>
      <c r="BI1746">
        <v>1</v>
      </c>
      <c r="BJ1746" t="s">
        <v>349</v>
      </c>
      <c r="BM1746">
        <v>500001</v>
      </c>
      <c r="BN1746">
        <v>0</v>
      </c>
      <c r="BO1746" t="s">
        <v>347</v>
      </c>
      <c r="BP1746">
        <v>1</v>
      </c>
      <c r="BQ1746">
        <v>8</v>
      </c>
      <c r="BR1746">
        <v>0</v>
      </c>
      <c r="BS1746">
        <v>1</v>
      </c>
      <c r="BT1746">
        <v>1</v>
      </c>
      <c r="BU1746">
        <v>1</v>
      </c>
      <c r="BV1746">
        <v>1</v>
      </c>
      <c r="BW1746">
        <v>1</v>
      </c>
      <c r="BX1746">
        <v>1</v>
      </c>
      <c r="BY1746" t="s">
        <v>3</v>
      </c>
      <c r="BZ1746">
        <v>0</v>
      </c>
      <c r="CA1746">
        <v>0</v>
      </c>
      <c r="CE1746">
        <v>0</v>
      </c>
      <c r="CF1746">
        <v>0</v>
      </c>
      <c r="CG1746">
        <v>0</v>
      </c>
      <c r="CM1746">
        <v>0</v>
      </c>
      <c r="CN1746" t="s">
        <v>3</v>
      </c>
      <c r="CO1746">
        <v>0</v>
      </c>
      <c r="CP1746">
        <f t="shared" si="1289"/>
        <v>541.69000000000005</v>
      </c>
      <c r="CQ1746">
        <f t="shared" si="1290"/>
        <v>21.667400000000001</v>
      </c>
      <c r="CR1746">
        <f t="shared" si="1291"/>
        <v>0</v>
      </c>
      <c r="CS1746">
        <f t="shared" si="1292"/>
        <v>0</v>
      </c>
      <c r="CT1746">
        <f t="shared" si="1293"/>
        <v>0</v>
      </c>
      <c r="CU1746">
        <f t="shared" si="1294"/>
        <v>0</v>
      </c>
      <c r="CV1746">
        <f t="shared" si="1295"/>
        <v>0</v>
      </c>
      <c r="CW1746">
        <f t="shared" si="1296"/>
        <v>0</v>
      </c>
      <c r="CX1746">
        <f t="shared" si="1297"/>
        <v>0.38</v>
      </c>
      <c r="CY1746">
        <f t="shared" si="1298"/>
        <v>0</v>
      </c>
      <c r="CZ1746">
        <f t="shared" si="1299"/>
        <v>0</v>
      </c>
      <c r="DC1746" t="s">
        <v>3</v>
      </c>
      <c r="DD1746" t="s">
        <v>3</v>
      </c>
      <c r="DE1746" t="s">
        <v>3</v>
      </c>
      <c r="DF1746" t="s">
        <v>3</v>
      </c>
      <c r="DG1746" t="s">
        <v>3</v>
      </c>
      <c r="DH1746" t="s">
        <v>3</v>
      </c>
      <c r="DI1746" t="s">
        <v>3</v>
      </c>
      <c r="DJ1746" t="s">
        <v>3</v>
      </c>
      <c r="DK1746" t="s">
        <v>3</v>
      </c>
      <c r="DL1746" t="s">
        <v>3</v>
      </c>
      <c r="DM1746" t="s">
        <v>3</v>
      </c>
      <c r="DN1746">
        <v>0</v>
      </c>
      <c r="DO1746">
        <v>0</v>
      </c>
      <c r="DP1746">
        <v>1</v>
      </c>
      <c r="DQ1746">
        <v>1</v>
      </c>
      <c r="DU1746">
        <v>1003</v>
      </c>
      <c r="DV1746" t="s">
        <v>151</v>
      </c>
      <c r="DW1746" t="s">
        <v>151</v>
      </c>
      <c r="DX1746">
        <v>1</v>
      </c>
      <c r="DZ1746" t="s">
        <v>3</v>
      </c>
      <c r="EA1746" t="s">
        <v>3</v>
      </c>
      <c r="EB1746" t="s">
        <v>3</v>
      </c>
      <c r="EC1746" t="s">
        <v>3</v>
      </c>
      <c r="EE1746">
        <v>29085443</v>
      </c>
      <c r="EF1746">
        <v>8</v>
      </c>
      <c r="EG1746" t="s">
        <v>153</v>
      </c>
      <c r="EH1746">
        <v>0</v>
      </c>
      <c r="EI1746" t="s">
        <v>3</v>
      </c>
      <c r="EJ1746">
        <v>1</v>
      </c>
      <c r="EK1746">
        <v>500001</v>
      </c>
      <c r="EL1746" t="s">
        <v>154</v>
      </c>
      <c r="EM1746" t="s">
        <v>155</v>
      </c>
      <c r="EO1746" t="s">
        <v>3</v>
      </c>
      <c r="EQ1746">
        <v>0</v>
      </c>
      <c r="ER1746">
        <v>8.27</v>
      </c>
      <c r="ES1746">
        <v>8.27</v>
      </c>
      <c r="ET1746">
        <v>0</v>
      </c>
      <c r="EU1746">
        <v>0</v>
      </c>
      <c r="EV1746">
        <v>0</v>
      </c>
      <c r="EW1746">
        <v>0</v>
      </c>
      <c r="EX1746">
        <v>0</v>
      </c>
      <c r="EY1746">
        <v>0</v>
      </c>
      <c r="FQ1746">
        <v>0</v>
      </c>
      <c r="FR1746">
        <f t="shared" si="1300"/>
        <v>0</v>
      </c>
      <c r="FS1746">
        <v>0</v>
      </c>
      <c r="FX1746">
        <v>0</v>
      </c>
      <c r="FY1746">
        <v>0</v>
      </c>
      <c r="GA1746" t="s">
        <v>3</v>
      </c>
      <c r="GD1746">
        <v>1</v>
      </c>
      <c r="GF1746">
        <v>987958059</v>
      </c>
      <c r="GG1746">
        <v>2</v>
      </c>
      <c r="GH1746">
        <v>1</v>
      </c>
      <c r="GI1746">
        <v>2</v>
      </c>
      <c r="GJ1746">
        <v>0</v>
      </c>
      <c r="GK1746">
        <v>0</v>
      </c>
      <c r="GL1746">
        <f t="shared" si="1301"/>
        <v>0</v>
      </c>
      <c r="GM1746">
        <f t="shared" si="1302"/>
        <v>541.69000000000005</v>
      </c>
      <c r="GN1746">
        <f t="shared" si="1303"/>
        <v>541.69000000000005</v>
      </c>
      <c r="GO1746">
        <f t="shared" si="1304"/>
        <v>0</v>
      </c>
      <c r="GP1746">
        <f t="shared" si="1305"/>
        <v>0</v>
      </c>
      <c r="GR1746">
        <v>0</v>
      </c>
      <c r="GS1746">
        <v>3</v>
      </c>
      <c r="GT1746">
        <v>0</v>
      </c>
      <c r="GU1746" t="s">
        <v>3</v>
      </c>
      <c r="GV1746">
        <f t="shared" si="1306"/>
        <v>0</v>
      </c>
      <c r="GW1746">
        <v>1</v>
      </c>
      <c r="GX1746">
        <f t="shared" si="1307"/>
        <v>0</v>
      </c>
      <c r="HA1746">
        <v>0</v>
      </c>
      <c r="HB1746">
        <v>0</v>
      </c>
      <c r="HC1746">
        <f t="shared" si="1308"/>
        <v>0</v>
      </c>
      <c r="HE1746" t="s">
        <v>3</v>
      </c>
      <c r="HF1746" t="s">
        <v>3</v>
      </c>
      <c r="IK1746">
        <v>0</v>
      </c>
    </row>
    <row r="1747" spans="1:245">
      <c r="A1747">
        <v>17</v>
      </c>
      <c r="B1747">
        <v>0</v>
      </c>
      <c r="E1747" t="s">
        <v>229</v>
      </c>
      <c r="F1747" t="s">
        <v>350</v>
      </c>
      <c r="G1747" t="s">
        <v>351</v>
      </c>
      <c r="H1747" t="s">
        <v>61</v>
      </c>
      <c r="I1747">
        <f>ROUND(40/100,9)</f>
        <v>0.4</v>
      </c>
      <c r="J1747">
        <v>0</v>
      </c>
      <c r="O1747">
        <f t="shared" si="1274"/>
        <v>22.08</v>
      </c>
      <c r="P1747">
        <f t="shared" si="1275"/>
        <v>22.08</v>
      </c>
      <c r="Q1747">
        <f t="shared" si="1276"/>
        <v>0</v>
      </c>
      <c r="R1747">
        <f t="shared" si="1277"/>
        <v>0</v>
      </c>
      <c r="S1747">
        <f t="shared" si="1278"/>
        <v>0</v>
      </c>
      <c r="T1747">
        <f t="shared" si="1279"/>
        <v>0</v>
      </c>
      <c r="U1747">
        <f t="shared" si="1280"/>
        <v>0</v>
      </c>
      <c r="V1747">
        <f t="shared" si="1281"/>
        <v>0</v>
      </c>
      <c r="W1747">
        <f t="shared" si="1282"/>
        <v>1.58</v>
      </c>
      <c r="X1747">
        <f t="shared" si="1283"/>
        <v>0</v>
      </c>
      <c r="Y1747">
        <f t="shared" si="1284"/>
        <v>0</v>
      </c>
      <c r="AA1747">
        <v>35806607</v>
      </c>
      <c r="AB1747">
        <f t="shared" si="1285"/>
        <v>86.24</v>
      </c>
      <c r="AC1747">
        <f t="shared" si="1286"/>
        <v>86.24</v>
      </c>
      <c r="AD1747">
        <f t="shared" si="1311"/>
        <v>0</v>
      </c>
      <c r="AE1747">
        <f t="shared" si="1312"/>
        <v>0</v>
      </c>
      <c r="AF1747">
        <f t="shared" si="1313"/>
        <v>0</v>
      </c>
      <c r="AG1747">
        <f t="shared" si="1287"/>
        <v>0</v>
      </c>
      <c r="AH1747">
        <f t="shared" si="1314"/>
        <v>0</v>
      </c>
      <c r="AI1747">
        <f t="shared" si="1315"/>
        <v>0</v>
      </c>
      <c r="AJ1747">
        <f t="shared" si="1288"/>
        <v>3.95</v>
      </c>
      <c r="AK1747">
        <v>86.24</v>
      </c>
      <c r="AL1747">
        <v>86.24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3.95</v>
      </c>
      <c r="AT1747">
        <v>0</v>
      </c>
      <c r="AU1747">
        <v>0</v>
      </c>
      <c r="AV1747">
        <v>1</v>
      </c>
      <c r="AW1747">
        <v>1</v>
      </c>
      <c r="AZ1747">
        <v>1</v>
      </c>
      <c r="BA1747">
        <v>1</v>
      </c>
      <c r="BB1747">
        <v>1</v>
      </c>
      <c r="BC1747">
        <v>0.64</v>
      </c>
      <c r="BD1747" t="s">
        <v>3</v>
      </c>
      <c r="BE1747" t="s">
        <v>3</v>
      </c>
      <c r="BF1747" t="s">
        <v>3</v>
      </c>
      <c r="BG1747" t="s">
        <v>3</v>
      </c>
      <c r="BH1747">
        <v>3</v>
      </c>
      <c r="BI1747">
        <v>1</v>
      </c>
      <c r="BJ1747" t="s">
        <v>352</v>
      </c>
      <c r="BM1747">
        <v>500001</v>
      </c>
      <c r="BN1747">
        <v>0</v>
      </c>
      <c r="BO1747" t="s">
        <v>350</v>
      </c>
      <c r="BP1747">
        <v>1</v>
      </c>
      <c r="BQ1747">
        <v>8</v>
      </c>
      <c r="BR1747">
        <v>0</v>
      </c>
      <c r="BS1747">
        <v>1</v>
      </c>
      <c r="BT1747">
        <v>1</v>
      </c>
      <c r="BU1747">
        <v>1</v>
      </c>
      <c r="BV1747">
        <v>1</v>
      </c>
      <c r="BW1747">
        <v>1</v>
      </c>
      <c r="BX1747">
        <v>1</v>
      </c>
      <c r="BY1747" t="s">
        <v>3</v>
      </c>
      <c r="BZ1747">
        <v>0</v>
      </c>
      <c r="CA1747">
        <v>0</v>
      </c>
      <c r="CE1747">
        <v>0</v>
      </c>
      <c r="CF1747">
        <v>0</v>
      </c>
      <c r="CG1747">
        <v>0</v>
      </c>
      <c r="CM1747">
        <v>0</v>
      </c>
      <c r="CN1747" t="s">
        <v>3</v>
      </c>
      <c r="CO1747">
        <v>0</v>
      </c>
      <c r="CP1747">
        <f t="shared" si="1289"/>
        <v>22.08</v>
      </c>
      <c r="CQ1747">
        <f t="shared" si="1290"/>
        <v>55.193599999999996</v>
      </c>
      <c r="CR1747">
        <f t="shared" si="1291"/>
        <v>0</v>
      </c>
      <c r="CS1747">
        <f t="shared" si="1292"/>
        <v>0</v>
      </c>
      <c r="CT1747">
        <f t="shared" si="1293"/>
        <v>0</v>
      </c>
      <c r="CU1747">
        <f t="shared" si="1294"/>
        <v>0</v>
      </c>
      <c r="CV1747">
        <f t="shared" si="1295"/>
        <v>0</v>
      </c>
      <c r="CW1747">
        <f t="shared" si="1296"/>
        <v>0</v>
      </c>
      <c r="CX1747">
        <f t="shared" si="1297"/>
        <v>3.95</v>
      </c>
      <c r="CY1747">
        <f t="shared" si="1298"/>
        <v>0</v>
      </c>
      <c r="CZ1747">
        <f t="shared" si="1299"/>
        <v>0</v>
      </c>
      <c r="DC1747" t="s">
        <v>3</v>
      </c>
      <c r="DD1747" t="s">
        <v>3</v>
      </c>
      <c r="DE1747" t="s">
        <v>3</v>
      </c>
      <c r="DF1747" t="s">
        <v>3</v>
      </c>
      <c r="DG1747" t="s">
        <v>3</v>
      </c>
      <c r="DH1747" t="s">
        <v>3</v>
      </c>
      <c r="DI1747" t="s">
        <v>3</v>
      </c>
      <c r="DJ1747" t="s">
        <v>3</v>
      </c>
      <c r="DK1747" t="s">
        <v>3</v>
      </c>
      <c r="DL1747" t="s">
        <v>3</v>
      </c>
      <c r="DM1747" t="s">
        <v>3</v>
      </c>
      <c r="DN1747">
        <v>0</v>
      </c>
      <c r="DO1747">
        <v>0</v>
      </c>
      <c r="DP1747">
        <v>1</v>
      </c>
      <c r="DQ1747">
        <v>1</v>
      </c>
      <c r="DU1747">
        <v>1010</v>
      </c>
      <c r="DV1747" t="s">
        <v>61</v>
      </c>
      <c r="DW1747" t="s">
        <v>61</v>
      </c>
      <c r="DX1747">
        <v>100</v>
      </c>
      <c r="DZ1747" t="s">
        <v>3</v>
      </c>
      <c r="EA1747" t="s">
        <v>3</v>
      </c>
      <c r="EB1747" t="s">
        <v>3</v>
      </c>
      <c r="EC1747" t="s">
        <v>3</v>
      </c>
      <c r="EE1747">
        <v>29085443</v>
      </c>
      <c r="EF1747">
        <v>8</v>
      </c>
      <c r="EG1747" t="s">
        <v>153</v>
      </c>
      <c r="EH1747">
        <v>0</v>
      </c>
      <c r="EI1747" t="s">
        <v>3</v>
      </c>
      <c r="EJ1747">
        <v>1</v>
      </c>
      <c r="EK1747">
        <v>500001</v>
      </c>
      <c r="EL1747" t="s">
        <v>154</v>
      </c>
      <c r="EM1747" t="s">
        <v>155</v>
      </c>
      <c r="EO1747" t="s">
        <v>3</v>
      </c>
      <c r="EQ1747">
        <v>0</v>
      </c>
      <c r="ER1747">
        <v>86.24</v>
      </c>
      <c r="ES1747">
        <v>86.24</v>
      </c>
      <c r="ET1747">
        <v>0</v>
      </c>
      <c r="EU1747">
        <v>0</v>
      </c>
      <c r="EV1747">
        <v>0</v>
      </c>
      <c r="EW1747">
        <v>0</v>
      </c>
      <c r="EX1747">
        <v>0</v>
      </c>
      <c r="EY1747">
        <v>0</v>
      </c>
      <c r="FQ1747">
        <v>0</v>
      </c>
      <c r="FR1747">
        <f t="shared" si="1300"/>
        <v>0</v>
      </c>
      <c r="FS1747">
        <v>0</v>
      </c>
      <c r="FX1747">
        <v>0</v>
      </c>
      <c r="FY1747">
        <v>0</v>
      </c>
      <c r="GA1747" t="s">
        <v>3</v>
      </c>
      <c r="GD1747">
        <v>1</v>
      </c>
      <c r="GF1747">
        <v>-228248654</v>
      </c>
      <c r="GG1747">
        <v>2</v>
      </c>
      <c r="GH1747">
        <v>1</v>
      </c>
      <c r="GI1747">
        <v>2</v>
      </c>
      <c r="GJ1747">
        <v>0</v>
      </c>
      <c r="GK1747">
        <v>0</v>
      </c>
      <c r="GL1747">
        <f t="shared" si="1301"/>
        <v>0</v>
      </c>
      <c r="GM1747">
        <f t="shared" si="1302"/>
        <v>22.08</v>
      </c>
      <c r="GN1747">
        <f t="shared" si="1303"/>
        <v>22.08</v>
      </c>
      <c r="GO1747">
        <f t="shared" si="1304"/>
        <v>0</v>
      </c>
      <c r="GP1747">
        <f t="shared" si="1305"/>
        <v>0</v>
      </c>
      <c r="GR1747">
        <v>0</v>
      </c>
      <c r="GS1747">
        <v>3</v>
      </c>
      <c r="GT1747">
        <v>0</v>
      </c>
      <c r="GU1747" t="s">
        <v>3</v>
      </c>
      <c r="GV1747">
        <f t="shared" si="1306"/>
        <v>0</v>
      </c>
      <c r="GW1747">
        <v>1</v>
      </c>
      <c r="GX1747">
        <f t="shared" si="1307"/>
        <v>0</v>
      </c>
      <c r="HA1747">
        <v>0</v>
      </c>
      <c r="HB1747">
        <v>0</v>
      </c>
      <c r="HC1747">
        <f t="shared" si="1308"/>
        <v>0</v>
      </c>
      <c r="HE1747" t="s">
        <v>3</v>
      </c>
      <c r="HF1747" t="s">
        <v>3</v>
      </c>
      <c r="IK1747">
        <v>0</v>
      </c>
    </row>
    <row r="1748" spans="1:245">
      <c r="A1748">
        <v>17</v>
      </c>
      <c r="B1748">
        <v>0</v>
      </c>
      <c r="C1748">
        <f>ROW(SmtRes!A1879)</f>
        <v>1879</v>
      </c>
      <c r="D1748">
        <f>ROW(EtalonRes!A1861)</f>
        <v>1861</v>
      </c>
      <c r="E1748" t="s">
        <v>234</v>
      </c>
      <c r="F1748" t="s">
        <v>353</v>
      </c>
      <c r="G1748" t="s">
        <v>354</v>
      </c>
      <c r="H1748" t="s">
        <v>355</v>
      </c>
      <c r="I1748">
        <f>ROUND(4/100,9)</f>
        <v>0.04</v>
      </c>
      <c r="J1748">
        <v>0</v>
      </c>
      <c r="O1748">
        <f t="shared" si="1274"/>
        <v>537.67999999999995</v>
      </c>
      <c r="P1748">
        <f t="shared" si="1275"/>
        <v>0</v>
      </c>
      <c r="Q1748">
        <f t="shared" si="1276"/>
        <v>0</v>
      </c>
      <c r="R1748">
        <f t="shared" si="1277"/>
        <v>0</v>
      </c>
      <c r="S1748">
        <f t="shared" si="1278"/>
        <v>537.67999999999995</v>
      </c>
      <c r="T1748">
        <f t="shared" si="1279"/>
        <v>0</v>
      </c>
      <c r="U1748">
        <f t="shared" si="1280"/>
        <v>1.4612000000000001</v>
      </c>
      <c r="V1748">
        <f t="shared" si="1281"/>
        <v>0</v>
      </c>
      <c r="W1748">
        <f t="shared" si="1282"/>
        <v>0</v>
      </c>
      <c r="X1748">
        <f t="shared" si="1283"/>
        <v>430.14</v>
      </c>
      <c r="Y1748">
        <f t="shared" si="1284"/>
        <v>198.94</v>
      </c>
      <c r="AA1748">
        <v>35806607</v>
      </c>
      <c r="AB1748">
        <f t="shared" si="1285"/>
        <v>405.12</v>
      </c>
      <c r="AC1748">
        <f t="shared" si="1286"/>
        <v>0</v>
      </c>
      <c r="AD1748">
        <f t="shared" si="1311"/>
        <v>0</v>
      </c>
      <c r="AE1748">
        <f t="shared" si="1312"/>
        <v>0</v>
      </c>
      <c r="AF1748">
        <f t="shared" si="1313"/>
        <v>405.12</v>
      </c>
      <c r="AG1748">
        <f t="shared" si="1287"/>
        <v>0</v>
      </c>
      <c r="AH1748">
        <f t="shared" si="1314"/>
        <v>36.53</v>
      </c>
      <c r="AI1748">
        <f t="shared" si="1315"/>
        <v>0</v>
      </c>
      <c r="AJ1748">
        <f t="shared" si="1288"/>
        <v>0</v>
      </c>
      <c r="AK1748">
        <v>405.12</v>
      </c>
      <c r="AL1748">
        <v>0</v>
      </c>
      <c r="AM1748">
        <v>0</v>
      </c>
      <c r="AN1748">
        <v>0</v>
      </c>
      <c r="AO1748">
        <v>405.12</v>
      </c>
      <c r="AP1748">
        <v>0</v>
      </c>
      <c r="AQ1748">
        <v>36.53</v>
      </c>
      <c r="AR1748">
        <v>0</v>
      </c>
      <c r="AS1748">
        <v>0</v>
      </c>
      <c r="AT1748">
        <v>80</v>
      </c>
      <c r="AU1748">
        <v>37</v>
      </c>
      <c r="AV1748">
        <v>1</v>
      </c>
      <c r="AW1748">
        <v>1</v>
      </c>
      <c r="AZ1748">
        <v>1</v>
      </c>
      <c r="BA1748">
        <v>33.18</v>
      </c>
      <c r="BB1748">
        <v>1</v>
      </c>
      <c r="BC1748">
        <v>1</v>
      </c>
      <c r="BD1748" t="s">
        <v>3</v>
      </c>
      <c r="BE1748" t="s">
        <v>3</v>
      </c>
      <c r="BF1748" t="s">
        <v>3</v>
      </c>
      <c r="BG1748" t="s">
        <v>3</v>
      </c>
      <c r="BH1748">
        <v>0</v>
      </c>
      <c r="BI1748">
        <v>1</v>
      </c>
      <c r="BJ1748" t="s">
        <v>356</v>
      </c>
      <c r="BM1748">
        <v>15001</v>
      </c>
      <c r="BN1748">
        <v>0</v>
      </c>
      <c r="BO1748" t="s">
        <v>353</v>
      </c>
      <c r="BP1748">
        <v>1</v>
      </c>
      <c r="BQ1748">
        <v>2</v>
      </c>
      <c r="BR1748">
        <v>0</v>
      </c>
      <c r="BS1748">
        <v>33.18</v>
      </c>
      <c r="BT1748">
        <v>1</v>
      </c>
      <c r="BU1748">
        <v>1</v>
      </c>
      <c r="BV1748">
        <v>1</v>
      </c>
      <c r="BW1748">
        <v>1</v>
      </c>
      <c r="BX1748">
        <v>1</v>
      </c>
      <c r="BY1748" t="s">
        <v>3</v>
      </c>
      <c r="BZ1748">
        <v>105</v>
      </c>
      <c r="CA1748">
        <v>55</v>
      </c>
      <c r="CE1748">
        <v>0</v>
      </c>
      <c r="CF1748">
        <v>0</v>
      </c>
      <c r="CG1748">
        <v>0</v>
      </c>
      <c r="CM1748">
        <v>0</v>
      </c>
      <c r="CN1748" t="s">
        <v>3</v>
      </c>
      <c r="CO1748">
        <v>0</v>
      </c>
      <c r="CP1748">
        <f t="shared" si="1289"/>
        <v>537.67999999999995</v>
      </c>
      <c r="CQ1748">
        <f t="shared" si="1290"/>
        <v>0</v>
      </c>
      <c r="CR1748">
        <f t="shared" si="1291"/>
        <v>0</v>
      </c>
      <c r="CS1748">
        <f t="shared" si="1292"/>
        <v>0</v>
      </c>
      <c r="CT1748">
        <f t="shared" si="1293"/>
        <v>13441.881600000001</v>
      </c>
      <c r="CU1748">
        <f t="shared" si="1294"/>
        <v>0</v>
      </c>
      <c r="CV1748">
        <f t="shared" si="1295"/>
        <v>36.53</v>
      </c>
      <c r="CW1748">
        <f t="shared" si="1296"/>
        <v>0</v>
      </c>
      <c r="CX1748">
        <f t="shared" si="1297"/>
        <v>0</v>
      </c>
      <c r="CY1748">
        <f t="shared" si="1298"/>
        <v>430.14399999999995</v>
      </c>
      <c r="CZ1748">
        <f t="shared" si="1299"/>
        <v>198.94159999999999</v>
      </c>
      <c r="DC1748" t="s">
        <v>3</v>
      </c>
      <c r="DD1748" t="s">
        <v>3</v>
      </c>
      <c r="DE1748" t="s">
        <v>3</v>
      </c>
      <c r="DF1748" t="s">
        <v>3</v>
      </c>
      <c r="DG1748" t="s">
        <v>3</v>
      </c>
      <c r="DH1748" t="s">
        <v>3</v>
      </c>
      <c r="DI1748" t="s">
        <v>3</v>
      </c>
      <c r="DJ1748" t="s">
        <v>3</v>
      </c>
      <c r="DK1748" t="s">
        <v>3</v>
      </c>
      <c r="DL1748" t="s">
        <v>3</v>
      </c>
      <c r="DM1748" t="s">
        <v>3</v>
      </c>
      <c r="DN1748">
        <v>0</v>
      </c>
      <c r="DO1748">
        <v>0</v>
      </c>
      <c r="DP1748">
        <v>1</v>
      </c>
      <c r="DQ1748">
        <v>1</v>
      </c>
      <c r="DU1748">
        <v>1013</v>
      </c>
      <c r="DV1748" t="s">
        <v>355</v>
      </c>
      <c r="DW1748" t="s">
        <v>355</v>
      </c>
      <c r="DX1748">
        <v>1</v>
      </c>
      <c r="DZ1748" t="s">
        <v>3</v>
      </c>
      <c r="EA1748" t="s">
        <v>3</v>
      </c>
      <c r="EB1748" t="s">
        <v>3</v>
      </c>
      <c r="EC1748" t="s">
        <v>3</v>
      </c>
      <c r="EE1748">
        <v>29085536</v>
      </c>
      <c r="EF1748">
        <v>2</v>
      </c>
      <c r="EG1748" t="s">
        <v>145</v>
      </c>
      <c r="EH1748">
        <v>0</v>
      </c>
      <c r="EI1748" t="s">
        <v>3</v>
      </c>
      <c r="EJ1748">
        <v>1</v>
      </c>
      <c r="EK1748">
        <v>15001</v>
      </c>
      <c r="EL1748" t="s">
        <v>160</v>
      </c>
      <c r="EM1748" t="s">
        <v>161</v>
      </c>
      <c r="EO1748" t="s">
        <v>3</v>
      </c>
      <c r="EQ1748">
        <v>0</v>
      </c>
      <c r="ER1748">
        <v>405.12</v>
      </c>
      <c r="ES1748">
        <v>0</v>
      </c>
      <c r="ET1748">
        <v>0</v>
      </c>
      <c r="EU1748">
        <v>0</v>
      </c>
      <c r="EV1748">
        <v>405.12</v>
      </c>
      <c r="EW1748">
        <v>36.53</v>
      </c>
      <c r="EX1748">
        <v>0</v>
      </c>
      <c r="EY1748">
        <v>0</v>
      </c>
      <c r="FQ1748">
        <v>0</v>
      </c>
      <c r="FR1748">
        <f t="shared" si="1300"/>
        <v>0</v>
      </c>
      <c r="FS1748">
        <v>0</v>
      </c>
      <c r="FT1748" t="s">
        <v>148</v>
      </c>
      <c r="FU1748" t="s">
        <v>24</v>
      </c>
      <c r="FV1748" t="s">
        <v>24</v>
      </c>
      <c r="FW1748" t="s">
        <v>25</v>
      </c>
      <c r="FX1748">
        <v>94.5</v>
      </c>
      <c r="FY1748">
        <v>46.75</v>
      </c>
      <c r="GA1748" t="s">
        <v>3</v>
      </c>
      <c r="GD1748">
        <v>1</v>
      </c>
      <c r="GF1748">
        <v>-1280480835</v>
      </c>
      <c r="GG1748">
        <v>2</v>
      </c>
      <c r="GH1748">
        <v>1</v>
      </c>
      <c r="GI1748">
        <v>2</v>
      </c>
      <c r="GJ1748">
        <v>0</v>
      </c>
      <c r="GK1748">
        <v>0</v>
      </c>
      <c r="GL1748">
        <f t="shared" si="1301"/>
        <v>0</v>
      </c>
      <c r="GM1748">
        <f t="shared" si="1302"/>
        <v>1166.76</v>
      </c>
      <c r="GN1748">
        <f t="shared" si="1303"/>
        <v>1166.76</v>
      </c>
      <c r="GO1748">
        <f t="shared" si="1304"/>
        <v>0</v>
      </c>
      <c r="GP1748">
        <f t="shared" si="1305"/>
        <v>0</v>
      </c>
      <c r="GR1748">
        <v>0</v>
      </c>
      <c r="GS1748">
        <v>3</v>
      </c>
      <c r="GT1748">
        <v>0</v>
      </c>
      <c r="GU1748" t="s">
        <v>3</v>
      </c>
      <c r="GV1748">
        <f t="shared" si="1306"/>
        <v>0</v>
      </c>
      <c r="GW1748">
        <v>1</v>
      </c>
      <c r="GX1748">
        <f t="shared" si="1307"/>
        <v>0</v>
      </c>
      <c r="HA1748">
        <v>0</v>
      </c>
      <c r="HB1748">
        <v>0</v>
      </c>
      <c r="HC1748">
        <f t="shared" si="1308"/>
        <v>0</v>
      </c>
      <c r="HE1748" t="s">
        <v>3</v>
      </c>
      <c r="HF1748" t="s">
        <v>3</v>
      </c>
      <c r="IK1748">
        <v>0</v>
      </c>
    </row>
    <row r="1749" spans="1:245">
      <c r="A1749">
        <v>17</v>
      </c>
      <c r="B1749">
        <v>0</v>
      </c>
      <c r="C1749">
        <f>ROW(SmtRes!A1885)</f>
        <v>1885</v>
      </c>
      <c r="D1749">
        <f>ROW(EtalonRes!A1867)</f>
        <v>1867</v>
      </c>
      <c r="E1749" t="s">
        <v>238</v>
      </c>
      <c r="F1749" t="s">
        <v>277</v>
      </c>
      <c r="G1749" t="s">
        <v>278</v>
      </c>
      <c r="H1749" t="s">
        <v>61</v>
      </c>
      <c r="I1749">
        <f>ROUND(4/100,9)</f>
        <v>0.04</v>
      </c>
      <c r="J1749">
        <v>0</v>
      </c>
      <c r="O1749">
        <f t="shared" si="1274"/>
        <v>1316.03</v>
      </c>
      <c r="P1749">
        <f t="shared" si="1275"/>
        <v>56.79</v>
      </c>
      <c r="Q1749">
        <f t="shared" si="1276"/>
        <v>16.38</v>
      </c>
      <c r="R1749">
        <f t="shared" si="1277"/>
        <v>3.58</v>
      </c>
      <c r="S1749">
        <f t="shared" si="1278"/>
        <v>1242.8599999999999</v>
      </c>
      <c r="T1749">
        <f t="shared" si="1279"/>
        <v>0</v>
      </c>
      <c r="U1749">
        <f t="shared" si="1280"/>
        <v>3.7760000000000002</v>
      </c>
      <c r="V1749">
        <f t="shared" si="1281"/>
        <v>8.0000000000000002E-3</v>
      </c>
      <c r="W1749">
        <f t="shared" si="1282"/>
        <v>0</v>
      </c>
      <c r="X1749">
        <f t="shared" si="1283"/>
        <v>1009.62</v>
      </c>
      <c r="Y1749">
        <f t="shared" si="1284"/>
        <v>648.15</v>
      </c>
      <c r="AA1749">
        <v>35806607</v>
      </c>
      <c r="AB1749">
        <f t="shared" si="1285"/>
        <v>1101.54</v>
      </c>
      <c r="AC1749">
        <f t="shared" si="1286"/>
        <v>120.73</v>
      </c>
      <c r="AD1749">
        <f t="shared" si="1311"/>
        <v>44.36</v>
      </c>
      <c r="AE1749">
        <f t="shared" si="1312"/>
        <v>2.7</v>
      </c>
      <c r="AF1749">
        <f t="shared" si="1313"/>
        <v>936.45</v>
      </c>
      <c r="AG1749">
        <f t="shared" si="1287"/>
        <v>0</v>
      </c>
      <c r="AH1749">
        <f t="shared" si="1314"/>
        <v>94.4</v>
      </c>
      <c r="AI1749">
        <f t="shared" si="1315"/>
        <v>0.2</v>
      </c>
      <c r="AJ1749">
        <f t="shared" si="1288"/>
        <v>0</v>
      </c>
      <c r="AK1749">
        <v>1101.54</v>
      </c>
      <c r="AL1749">
        <v>120.73</v>
      </c>
      <c r="AM1749">
        <v>44.36</v>
      </c>
      <c r="AN1749">
        <v>2.7</v>
      </c>
      <c r="AO1749">
        <v>936.45</v>
      </c>
      <c r="AP1749">
        <v>0</v>
      </c>
      <c r="AQ1749">
        <v>94.4</v>
      </c>
      <c r="AR1749">
        <v>0.2</v>
      </c>
      <c r="AS1749">
        <v>0</v>
      </c>
      <c r="AT1749">
        <v>81</v>
      </c>
      <c r="AU1749">
        <v>52</v>
      </c>
      <c r="AV1749">
        <v>1</v>
      </c>
      <c r="AW1749">
        <v>1</v>
      </c>
      <c r="AZ1749">
        <v>1</v>
      </c>
      <c r="BA1749">
        <v>33.18</v>
      </c>
      <c r="BB1749">
        <v>9.23</v>
      </c>
      <c r="BC1749">
        <v>11.76</v>
      </c>
      <c r="BD1749" t="s">
        <v>3</v>
      </c>
      <c r="BE1749" t="s">
        <v>3</v>
      </c>
      <c r="BF1749" t="s">
        <v>3</v>
      </c>
      <c r="BG1749" t="s">
        <v>3</v>
      </c>
      <c r="BH1749">
        <v>0</v>
      </c>
      <c r="BI1749">
        <v>2</v>
      </c>
      <c r="BJ1749" t="s">
        <v>357</v>
      </c>
      <c r="BM1749">
        <v>108001</v>
      </c>
      <c r="BN1749">
        <v>0</v>
      </c>
      <c r="BO1749" t="s">
        <v>277</v>
      </c>
      <c r="BP1749">
        <v>1</v>
      </c>
      <c r="BQ1749">
        <v>3</v>
      </c>
      <c r="BR1749">
        <v>0</v>
      </c>
      <c r="BS1749">
        <v>33.18</v>
      </c>
      <c r="BT1749">
        <v>1</v>
      </c>
      <c r="BU1749">
        <v>1</v>
      </c>
      <c r="BV1749">
        <v>1</v>
      </c>
      <c r="BW1749">
        <v>1</v>
      </c>
      <c r="BX1749">
        <v>1</v>
      </c>
      <c r="BY1749" t="s">
        <v>3</v>
      </c>
      <c r="BZ1749">
        <v>95</v>
      </c>
      <c r="CA1749">
        <v>65</v>
      </c>
      <c r="CE1749">
        <v>0</v>
      </c>
      <c r="CF1749">
        <v>0</v>
      </c>
      <c r="CG1749">
        <v>0</v>
      </c>
      <c r="CM1749">
        <v>0</v>
      </c>
      <c r="CN1749" t="s">
        <v>3</v>
      </c>
      <c r="CO1749">
        <v>0</v>
      </c>
      <c r="CP1749">
        <f t="shared" si="1289"/>
        <v>1316.03</v>
      </c>
      <c r="CQ1749">
        <f t="shared" si="1290"/>
        <v>1419.7848000000001</v>
      </c>
      <c r="CR1749">
        <f t="shared" si="1291"/>
        <v>409.44280000000003</v>
      </c>
      <c r="CS1749">
        <f t="shared" si="1292"/>
        <v>89.585999999999999</v>
      </c>
      <c r="CT1749">
        <f t="shared" si="1293"/>
        <v>31071.411</v>
      </c>
      <c r="CU1749">
        <f t="shared" si="1294"/>
        <v>0</v>
      </c>
      <c r="CV1749">
        <f t="shared" si="1295"/>
        <v>94.4</v>
      </c>
      <c r="CW1749">
        <f t="shared" si="1296"/>
        <v>0.2</v>
      </c>
      <c r="CX1749">
        <f t="shared" si="1297"/>
        <v>0</v>
      </c>
      <c r="CY1749">
        <f t="shared" si="1298"/>
        <v>1009.6163999999999</v>
      </c>
      <c r="CZ1749">
        <f t="shared" si="1299"/>
        <v>648.14879999999994</v>
      </c>
      <c r="DC1749" t="s">
        <v>3</v>
      </c>
      <c r="DD1749" t="s">
        <v>3</v>
      </c>
      <c r="DE1749" t="s">
        <v>3</v>
      </c>
      <c r="DF1749" t="s">
        <v>3</v>
      </c>
      <c r="DG1749" t="s">
        <v>3</v>
      </c>
      <c r="DH1749" t="s">
        <v>3</v>
      </c>
      <c r="DI1749" t="s">
        <v>3</v>
      </c>
      <c r="DJ1749" t="s">
        <v>3</v>
      </c>
      <c r="DK1749" t="s">
        <v>3</v>
      </c>
      <c r="DL1749" t="s">
        <v>3</v>
      </c>
      <c r="DM1749" t="s">
        <v>3</v>
      </c>
      <c r="DN1749">
        <v>0</v>
      </c>
      <c r="DO1749">
        <v>0</v>
      </c>
      <c r="DP1749">
        <v>1</v>
      </c>
      <c r="DQ1749">
        <v>1</v>
      </c>
      <c r="DU1749">
        <v>1010</v>
      </c>
      <c r="DV1749" t="s">
        <v>61</v>
      </c>
      <c r="DW1749" t="s">
        <v>61</v>
      </c>
      <c r="DX1749">
        <v>100</v>
      </c>
      <c r="DZ1749" t="s">
        <v>3</v>
      </c>
      <c r="EA1749" t="s">
        <v>3</v>
      </c>
      <c r="EB1749" t="s">
        <v>3</v>
      </c>
      <c r="EC1749" t="s">
        <v>3</v>
      </c>
      <c r="EE1749">
        <v>29085386</v>
      </c>
      <c r="EF1749">
        <v>3</v>
      </c>
      <c r="EG1749" t="s">
        <v>247</v>
      </c>
      <c r="EH1749">
        <v>0</v>
      </c>
      <c r="EI1749" t="s">
        <v>3</v>
      </c>
      <c r="EJ1749">
        <v>2</v>
      </c>
      <c r="EK1749">
        <v>108001</v>
      </c>
      <c r="EL1749" t="s">
        <v>248</v>
      </c>
      <c r="EM1749" t="s">
        <v>249</v>
      </c>
      <c r="EO1749" t="s">
        <v>3</v>
      </c>
      <c r="EQ1749">
        <v>0</v>
      </c>
      <c r="ER1749">
        <v>1101.54</v>
      </c>
      <c r="ES1749">
        <v>120.73</v>
      </c>
      <c r="ET1749">
        <v>44.36</v>
      </c>
      <c r="EU1749">
        <v>2.7</v>
      </c>
      <c r="EV1749">
        <v>936.45</v>
      </c>
      <c r="EW1749">
        <v>94.4</v>
      </c>
      <c r="EX1749">
        <v>0.2</v>
      </c>
      <c r="EY1749">
        <v>0</v>
      </c>
      <c r="FQ1749">
        <v>0</v>
      </c>
      <c r="FR1749">
        <f t="shared" si="1300"/>
        <v>0</v>
      </c>
      <c r="FS1749">
        <v>0</v>
      </c>
      <c r="FV1749" t="s">
        <v>24</v>
      </c>
      <c r="FW1749" t="s">
        <v>25</v>
      </c>
      <c r="FX1749">
        <v>95</v>
      </c>
      <c r="FY1749">
        <v>65</v>
      </c>
      <c r="GA1749" t="s">
        <v>3</v>
      </c>
      <c r="GD1749">
        <v>1</v>
      </c>
      <c r="GF1749">
        <v>1562201403</v>
      </c>
      <c r="GG1749">
        <v>2</v>
      </c>
      <c r="GH1749">
        <v>1</v>
      </c>
      <c r="GI1749">
        <v>2</v>
      </c>
      <c r="GJ1749">
        <v>0</v>
      </c>
      <c r="GK1749">
        <v>0</v>
      </c>
      <c r="GL1749">
        <f t="shared" si="1301"/>
        <v>0</v>
      </c>
      <c r="GM1749">
        <f t="shared" si="1302"/>
        <v>2973.8</v>
      </c>
      <c r="GN1749">
        <f t="shared" si="1303"/>
        <v>0</v>
      </c>
      <c r="GO1749">
        <f t="shared" si="1304"/>
        <v>2973.8</v>
      </c>
      <c r="GP1749">
        <f t="shared" si="1305"/>
        <v>0</v>
      </c>
      <c r="GR1749">
        <v>0</v>
      </c>
      <c r="GS1749">
        <v>3</v>
      </c>
      <c r="GT1749">
        <v>0</v>
      </c>
      <c r="GU1749" t="s">
        <v>3</v>
      </c>
      <c r="GV1749">
        <f t="shared" si="1306"/>
        <v>0</v>
      </c>
      <c r="GW1749">
        <v>1</v>
      </c>
      <c r="GX1749">
        <f t="shared" si="1307"/>
        <v>0</v>
      </c>
      <c r="HA1749">
        <v>0</v>
      </c>
      <c r="HB1749">
        <v>0</v>
      </c>
      <c r="HC1749">
        <f t="shared" si="1308"/>
        <v>0</v>
      </c>
      <c r="HE1749" t="s">
        <v>3</v>
      </c>
      <c r="HF1749" t="s">
        <v>3</v>
      </c>
      <c r="IK1749">
        <v>0</v>
      </c>
    </row>
    <row r="1751" spans="1:245">
      <c r="A1751" s="2">
        <v>51</v>
      </c>
      <c r="B1751" s="2">
        <f>B1718</f>
        <v>0</v>
      </c>
      <c r="C1751" s="2">
        <f>A1718</f>
        <v>5</v>
      </c>
      <c r="D1751" s="2">
        <f>ROW(A1718)</f>
        <v>1718</v>
      </c>
      <c r="E1751" s="2"/>
      <c r="F1751" s="2" t="str">
        <f>IF(F1718&lt;&gt;"",F1718,"")</f>
        <v>Новый подраздел</v>
      </c>
      <c r="G1751" s="2" t="str">
        <f>IF(G1718&lt;&gt;"",G1718,"")</f>
        <v>ремонт</v>
      </c>
      <c r="H1751" s="2">
        <v>0</v>
      </c>
      <c r="I1751" s="2"/>
      <c r="J1751" s="2"/>
      <c r="K1751" s="2"/>
      <c r="L1751" s="2"/>
      <c r="M1751" s="2"/>
      <c r="N1751" s="2"/>
      <c r="O1751" s="2">
        <f t="shared" ref="O1751:T1751" si="1316">ROUND(AB1751,2)</f>
        <v>174058.28</v>
      </c>
      <c r="P1751" s="2">
        <f t="shared" si="1316"/>
        <v>115648.46</v>
      </c>
      <c r="Q1751" s="2">
        <f t="shared" si="1316"/>
        <v>3208.1</v>
      </c>
      <c r="R1751" s="2">
        <f t="shared" si="1316"/>
        <v>1231.44</v>
      </c>
      <c r="S1751" s="2">
        <f t="shared" si="1316"/>
        <v>55201.72</v>
      </c>
      <c r="T1751" s="2">
        <f t="shared" si="1316"/>
        <v>0</v>
      </c>
      <c r="U1751" s="2">
        <f>AH1751</f>
        <v>184.25341110000002</v>
      </c>
      <c r="V1751" s="2">
        <f>AI1751</f>
        <v>3.5448650000000006</v>
      </c>
      <c r="W1751" s="2">
        <f>ROUND(AJ1751,2)</f>
        <v>627.04</v>
      </c>
      <c r="X1751" s="2">
        <f>ROUND(AK1751,2)</f>
        <v>49821.07</v>
      </c>
      <c r="Y1751" s="2">
        <f>ROUND(AL1751,2)</f>
        <v>25037.85</v>
      </c>
      <c r="Z1751" s="2"/>
      <c r="AA1751" s="2"/>
      <c r="AB1751" s="2">
        <f>ROUND(SUMIF(AA1722:AA1749,"=35806607",O1722:O1749),2)</f>
        <v>174058.28</v>
      </c>
      <c r="AC1751" s="2">
        <f>ROUND(SUMIF(AA1722:AA1749,"=35806607",P1722:P1749),2)</f>
        <v>115648.46</v>
      </c>
      <c r="AD1751" s="2">
        <f>ROUND(SUMIF(AA1722:AA1749,"=35806607",Q1722:Q1749),2)</f>
        <v>3208.1</v>
      </c>
      <c r="AE1751" s="2">
        <f>ROUND(SUMIF(AA1722:AA1749,"=35806607",R1722:R1749),2)</f>
        <v>1231.44</v>
      </c>
      <c r="AF1751" s="2">
        <f>ROUND(SUMIF(AA1722:AA1749,"=35806607",S1722:S1749),2)</f>
        <v>55201.72</v>
      </c>
      <c r="AG1751" s="2">
        <f>ROUND(SUMIF(AA1722:AA1749,"=35806607",T1722:T1749),2)</f>
        <v>0</v>
      </c>
      <c r="AH1751" s="2">
        <f>SUMIF(AA1722:AA1749,"=35806607",U1722:U1749)</f>
        <v>184.25341110000002</v>
      </c>
      <c r="AI1751" s="2">
        <f>SUMIF(AA1722:AA1749,"=35806607",V1722:V1749)</f>
        <v>3.5448650000000006</v>
      </c>
      <c r="AJ1751" s="2">
        <f>ROUND(SUMIF(AA1722:AA1749,"=35806607",W1722:W1749),2)</f>
        <v>627.04</v>
      </c>
      <c r="AK1751" s="2">
        <f>ROUND(SUMIF(AA1722:AA1749,"=35806607",X1722:X1749),2)</f>
        <v>49821.07</v>
      </c>
      <c r="AL1751" s="2">
        <f>ROUND(SUMIF(AA1722:AA1749,"=35806607",Y1722:Y1749),2)</f>
        <v>25037.85</v>
      </c>
      <c r="AM1751" s="2"/>
      <c r="AN1751" s="2"/>
      <c r="AO1751" s="2">
        <f t="shared" ref="AO1751:BD1751" si="1317">ROUND(BX1751,2)</f>
        <v>0</v>
      </c>
      <c r="AP1751" s="2">
        <f t="shared" si="1317"/>
        <v>0</v>
      </c>
      <c r="AQ1751" s="2">
        <f t="shared" si="1317"/>
        <v>0</v>
      </c>
      <c r="AR1751" s="2">
        <f t="shared" si="1317"/>
        <v>248917.2</v>
      </c>
      <c r="AS1751" s="2">
        <f t="shared" si="1317"/>
        <v>244743.37</v>
      </c>
      <c r="AT1751" s="2">
        <f t="shared" si="1317"/>
        <v>4173.83</v>
      </c>
      <c r="AU1751" s="2">
        <f t="shared" si="1317"/>
        <v>0</v>
      </c>
      <c r="AV1751" s="2">
        <f t="shared" si="1317"/>
        <v>115648.46</v>
      </c>
      <c r="AW1751" s="2">
        <f t="shared" si="1317"/>
        <v>115648.46</v>
      </c>
      <c r="AX1751" s="2">
        <f t="shared" si="1317"/>
        <v>0</v>
      </c>
      <c r="AY1751" s="2">
        <f t="shared" si="1317"/>
        <v>115648.46</v>
      </c>
      <c r="AZ1751" s="2">
        <f t="shared" si="1317"/>
        <v>0</v>
      </c>
      <c r="BA1751" s="2">
        <f t="shared" si="1317"/>
        <v>0</v>
      </c>
      <c r="BB1751" s="2">
        <f t="shared" si="1317"/>
        <v>0</v>
      </c>
      <c r="BC1751" s="2">
        <f t="shared" si="1317"/>
        <v>0</v>
      </c>
      <c r="BD1751" s="2">
        <f t="shared" si="1317"/>
        <v>0</v>
      </c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>
        <f>ROUND(SUMIF(AA1722:AA1749,"=35806607",FQ1722:FQ1749),2)</f>
        <v>0</v>
      </c>
      <c r="BY1751" s="2">
        <f>ROUND(SUMIF(AA1722:AA1749,"=35806607",FR1722:FR1749),2)</f>
        <v>0</v>
      </c>
      <c r="BZ1751" s="2">
        <f>ROUND(SUMIF(AA1722:AA1749,"=35806607",GL1722:GL1749),2)</f>
        <v>0</v>
      </c>
      <c r="CA1751" s="2">
        <f>ROUND(SUMIF(AA1722:AA1749,"=35806607",GM1722:GM1749),2)</f>
        <v>248917.2</v>
      </c>
      <c r="CB1751" s="2">
        <f>ROUND(SUMIF(AA1722:AA1749,"=35806607",GN1722:GN1749),2)</f>
        <v>244743.37</v>
      </c>
      <c r="CC1751" s="2">
        <f>ROUND(SUMIF(AA1722:AA1749,"=35806607",GO1722:GO1749),2)</f>
        <v>4173.83</v>
      </c>
      <c r="CD1751" s="2">
        <f>ROUND(SUMIF(AA1722:AA1749,"=35806607",GP1722:GP1749),2)</f>
        <v>0</v>
      </c>
      <c r="CE1751" s="2">
        <f>AC1751-BX1751</f>
        <v>115648.46</v>
      </c>
      <c r="CF1751" s="2">
        <f>AC1751-BY1751</f>
        <v>115648.46</v>
      </c>
      <c r="CG1751" s="2">
        <f>BX1751-BZ1751</f>
        <v>0</v>
      </c>
      <c r="CH1751" s="2">
        <f>AC1751-BX1751-BY1751+BZ1751</f>
        <v>115648.46</v>
      </c>
      <c r="CI1751" s="2">
        <f>BY1751-BZ1751</f>
        <v>0</v>
      </c>
      <c r="CJ1751" s="2">
        <f>ROUND(SUMIF(AA1722:AA1749,"=35806607",GX1722:GX1749),2)</f>
        <v>0</v>
      </c>
      <c r="CK1751" s="2">
        <f>ROUND(SUMIF(AA1722:AA1749,"=35806607",GY1722:GY1749),2)</f>
        <v>0</v>
      </c>
      <c r="CL1751" s="2">
        <f>ROUND(SUMIF(AA1722:AA1749,"=35806607",GZ1722:GZ1749),2)</f>
        <v>0</v>
      </c>
      <c r="CM1751" s="2">
        <f>ROUND(SUMIF(AA1722:AA1749,"=35806607",HD1722:HD1749),2)</f>
        <v>0</v>
      </c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>
        <v>0</v>
      </c>
    </row>
    <row r="1753" spans="1:245">
      <c r="A1753" s="4">
        <v>50</v>
      </c>
      <c r="B1753" s="4">
        <v>0</v>
      </c>
      <c r="C1753" s="4">
        <v>0</v>
      </c>
      <c r="D1753" s="4">
        <v>1</v>
      </c>
      <c r="E1753" s="4">
        <v>201</v>
      </c>
      <c r="F1753" s="4">
        <f>ROUND(Source!O1751,O1753)</f>
        <v>174058.28</v>
      </c>
      <c r="G1753" s="4" t="s">
        <v>81</v>
      </c>
      <c r="H1753" s="4" t="s">
        <v>82</v>
      </c>
      <c r="I1753" s="4"/>
      <c r="J1753" s="4"/>
      <c r="K1753" s="4">
        <v>201</v>
      </c>
      <c r="L1753" s="4">
        <v>1</v>
      </c>
      <c r="M1753" s="4">
        <v>3</v>
      </c>
      <c r="N1753" s="4" t="s">
        <v>3</v>
      </c>
      <c r="O1753" s="4">
        <v>2</v>
      </c>
      <c r="P1753" s="4"/>
      <c r="Q1753" s="4"/>
      <c r="R1753" s="4"/>
      <c r="S1753" s="4"/>
      <c r="T1753" s="4"/>
      <c r="U1753" s="4"/>
      <c r="V1753" s="4"/>
      <c r="W1753" s="4"/>
    </row>
    <row r="1754" spans="1:245">
      <c r="A1754" s="4">
        <v>50</v>
      </c>
      <c r="B1754" s="4">
        <v>0</v>
      </c>
      <c r="C1754" s="4">
        <v>0</v>
      </c>
      <c r="D1754" s="4">
        <v>1</v>
      </c>
      <c r="E1754" s="4">
        <v>202</v>
      </c>
      <c r="F1754" s="4">
        <f>ROUND(Source!P1751,O1754)</f>
        <v>115648.46</v>
      </c>
      <c r="G1754" s="4" t="s">
        <v>83</v>
      </c>
      <c r="H1754" s="4" t="s">
        <v>84</v>
      </c>
      <c r="I1754" s="4"/>
      <c r="J1754" s="4"/>
      <c r="K1754" s="4">
        <v>202</v>
      </c>
      <c r="L1754" s="4">
        <v>2</v>
      </c>
      <c r="M1754" s="4">
        <v>3</v>
      </c>
      <c r="N1754" s="4" t="s">
        <v>3</v>
      </c>
      <c r="O1754" s="4">
        <v>2</v>
      </c>
      <c r="P1754" s="4"/>
      <c r="Q1754" s="4"/>
      <c r="R1754" s="4"/>
      <c r="S1754" s="4"/>
      <c r="T1754" s="4"/>
      <c r="U1754" s="4"/>
      <c r="V1754" s="4"/>
      <c r="W1754" s="4"/>
    </row>
    <row r="1755" spans="1:245">
      <c r="A1755" s="4">
        <v>50</v>
      </c>
      <c r="B1755" s="4">
        <v>0</v>
      </c>
      <c r="C1755" s="4">
        <v>0</v>
      </c>
      <c r="D1755" s="4">
        <v>1</v>
      </c>
      <c r="E1755" s="4">
        <v>222</v>
      </c>
      <c r="F1755" s="4">
        <f>ROUND(Source!AO1751,O1755)</f>
        <v>0</v>
      </c>
      <c r="G1755" s="4" t="s">
        <v>85</v>
      </c>
      <c r="H1755" s="4" t="s">
        <v>86</v>
      </c>
      <c r="I1755" s="4"/>
      <c r="J1755" s="4"/>
      <c r="K1755" s="4">
        <v>222</v>
      </c>
      <c r="L1755" s="4">
        <v>3</v>
      </c>
      <c r="M1755" s="4">
        <v>3</v>
      </c>
      <c r="N1755" s="4" t="s">
        <v>3</v>
      </c>
      <c r="O1755" s="4">
        <v>2</v>
      </c>
      <c r="P1755" s="4"/>
      <c r="Q1755" s="4"/>
      <c r="R1755" s="4"/>
      <c r="S1755" s="4"/>
      <c r="T1755" s="4"/>
      <c r="U1755" s="4"/>
      <c r="V1755" s="4"/>
      <c r="W1755" s="4"/>
    </row>
    <row r="1756" spans="1:245">
      <c r="A1756" s="4">
        <v>50</v>
      </c>
      <c r="B1756" s="4">
        <v>0</v>
      </c>
      <c r="C1756" s="4">
        <v>0</v>
      </c>
      <c r="D1756" s="4">
        <v>1</v>
      </c>
      <c r="E1756" s="4">
        <v>225</v>
      </c>
      <c r="F1756" s="4">
        <f>ROUND(Source!AV1751,O1756)</f>
        <v>115648.46</v>
      </c>
      <c r="G1756" s="4" t="s">
        <v>87</v>
      </c>
      <c r="H1756" s="4" t="s">
        <v>88</v>
      </c>
      <c r="I1756" s="4"/>
      <c r="J1756" s="4"/>
      <c r="K1756" s="4">
        <v>225</v>
      </c>
      <c r="L1756" s="4">
        <v>4</v>
      </c>
      <c r="M1756" s="4">
        <v>3</v>
      </c>
      <c r="N1756" s="4" t="s">
        <v>3</v>
      </c>
      <c r="O1756" s="4">
        <v>2</v>
      </c>
      <c r="P1756" s="4"/>
      <c r="Q1756" s="4"/>
      <c r="R1756" s="4"/>
      <c r="S1756" s="4"/>
      <c r="T1756" s="4"/>
      <c r="U1756" s="4"/>
      <c r="V1756" s="4"/>
      <c r="W1756" s="4"/>
    </row>
    <row r="1757" spans="1:245">
      <c r="A1757" s="4">
        <v>50</v>
      </c>
      <c r="B1757" s="4">
        <v>0</v>
      </c>
      <c r="C1757" s="4">
        <v>0</v>
      </c>
      <c r="D1757" s="4">
        <v>1</v>
      </c>
      <c r="E1757" s="4">
        <v>226</v>
      </c>
      <c r="F1757" s="4">
        <f>ROUND(Source!AW1751,O1757)</f>
        <v>115648.46</v>
      </c>
      <c r="G1757" s="4" t="s">
        <v>89</v>
      </c>
      <c r="H1757" s="4" t="s">
        <v>90</v>
      </c>
      <c r="I1757" s="4"/>
      <c r="J1757" s="4"/>
      <c r="K1757" s="4">
        <v>226</v>
      </c>
      <c r="L1757" s="4">
        <v>5</v>
      </c>
      <c r="M1757" s="4">
        <v>3</v>
      </c>
      <c r="N1757" s="4" t="s">
        <v>3</v>
      </c>
      <c r="O1757" s="4">
        <v>2</v>
      </c>
      <c r="P1757" s="4"/>
      <c r="Q1757" s="4"/>
      <c r="R1757" s="4"/>
      <c r="S1757" s="4"/>
      <c r="T1757" s="4"/>
      <c r="U1757" s="4"/>
      <c r="V1757" s="4"/>
      <c r="W1757" s="4"/>
    </row>
    <row r="1758" spans="1:245">
      <c r="A1758" s="4">
        <v>50</v>
      </c>
      <c r="B1758" s="4">
        <v>0</v>
      </c>
      <c r="C1758" s="4">
        <v>0</v>
      </c>
      <c r="D1758" s="4">
        <v>1</v>
      </c>
      <c r="E1758" s="4">
        <v>227</v>
      </c>
      <c r="F1758" s="4">
        <f>ROUND(Source!AX1751,O1758)</f>
        <v>0</v>
      </c>
      <c r="G1758" s="4" t="s">
        <v>91</v>
      </c>
      <c r="H1758" s="4" t="s">
        <v>92</v>
      </c>
      <c r="I1758" s="4"/>
      <c r="J1758" s="4"/>
      <c r="K1758" s="4">
        <v>227</v>
      </c>
      <c r="L1758" s="4">
        <v>6</v>
      </c>
      <c r="M1758" s="4">
        <v>3</v>
      </c>
      <c r="N1758" s="4" t="s">
        <v>3</v>
      </c>
      <c r="O1758" s="4">
        <v>2</v>
      </c>
      <c r="P1758" s="4"/>
      <c r="Q1758" s="4"/>
      <c r="R1758" s="4"/>
      <c r="S1758" s="4"/>
      <c r="T1758" s="4"/>
      <c r="U1758" s="4"/>
      <c r="V1758" s="4"/>
      <c r="W1758" s="4"/>
    </row>
    <row r="1759" spans="1:245">
      <c r="A1759" s="4">
        <v>50</v>
      </c>
      <c r="B1759" s="4">
        <v>0</v>
      </c>
      <c r="C1759" s="4">
        <v>0</v>
      </c>
      <c r="D1759" s="4">
        <v>1</v>
      </c>
      <c r="E1759" s="4">
        <v>228</v>
      </c>
      <c r="F1759" s="4">
        <f>ROUND(Source!AY1751,O1759)</f>
        <v>115648.46</v>
      </c>
      <c r="G1759" s="4" t="s">
        <v>93</v>
      </c>
      <c r="H1759" s="4" t="s">
        <v>94</v>
      </c>
      <c r="I1759" s="4"/>
      <c r="J1759" s="4"/>
      <c r="K1759" s="4">
        <v>228</v>
      </c>
      <c r="L1759" s="4">
        <v>7</v>
      </c>
      <c r="M1759" s="4">
        <v>3</v>
      </c>
      <c r="N1759" s="4" t="s">
        <v>3</v>
      </c>
      <c r="O1759" s="4">
        <v>2</v>
      </c>
      <c r="P1759" s="4"/>
      <c r="Q1759" s="4"/>
      <c r="R1759" s="4"/>
      <c r="S1759" s="4"/>
      <c r="T1759" s="4"/>
      <c r="U1759" s="4"/>
      <c r="V1759" s="4"/>
      <c r="W1759" s="4"/>
    </row>
    <row r="1760" spans="1:245">
      <c r="A1760" s="4">
        <v>50</v>
      </c>
      <c r="B1760" s="4">
        <v>0</v>
      </c>
      <c r="C1760" s="4">
        <v>0</v>
      </c>
      <c r="D1760" s="4">
        <v>1</v>
      </c>
      <c r="E1760" s="4">
        <v>216</v>
      </c>
      <c r="F1760" s="4">
        <f>ROUND(Source!AP1751,O1760)</f>
        <v>0</v>
      </c>
      <c r="G1760" s="4" t="s">
        <v>95</v>
      </c>
      <c r="H1760" s="4" t="s">
        <v>96</v>
      </c>
      <c r="I1760" s="4"/>
      <c r="J1760" s="4"/>
      <c r="K1760" s="4">
        <v>216</v>
      </c>
      <c r="L1760" s="4">
        <v>8</v>
      </c>
      <c r="M1760" s="4">
        <v>3</v>
      </c>
      <c r="N1760" s="4" t="s">
        <v>3</v>
      </c>
      <c r="O1760" s="4">
        <v>2</v>
      </c>
      <c r="P1760" s="4"/>
      <c r="Q1760" s="4"/>
      <c r="R1760" s="4"/>
      <c r="S1760" s="4"/>
      <c r="T1760" s="4"/>
      <c r="U1760" s="4"/>
      <c r="V1760" s="4"/>
      <c r="W1760" s="4"/>
    </row>
    <row r="1761" spans="1:23">
      <c r="A1761" s="4">
        <v>50</v>
      </c>
      <c r="B1761" s="4">
        <v>0</v>
      </c>
      <c r="C1761" s="4">
        <v>0</v>
      </c>
      <c r="D1761" s="4">
        <v>1</v>
      </c>
      <c r="E1761" s="4">
        <v>223</v>
      </c>
      <c r="F1761" s="4">
        <f>ROUND(Source!AQ1751,O1761)</f>
        <v>0</v>
      </c>
      <c r="G1761" s="4" t="s">
        <v>97</v>
      </c>
      <c r="H1761" s="4" t="s">
        <v>98</v>
      </c>
      <c r="I1761" s="4"/>
      <c r="J1761" s="4"/>
      <c r="K1761" s="4">
        <v>223</v>
      </c>
      <c r="L1761" s="4">
        <v>9</v>
      </c>
      <c r="M1761" s="4">
        <v>3</v>
      </c>
      <c r="N1761" s="4" t="s">
        <v>3</v>
      </c>
      <c r="O1761" s="4">
        <v>2</v>
      </c>
      <c r="P1761" s="4"/>
      <c r="Q1761" s="4"/>
      <c r="R1761" s="4"/>
      <c r="S1761" s="4"/>
      <c r="T1761" s="4"/>
      <c r="U1761" s="4"/>
      <c r="V1761" s="4"/>
      <c r="W1761" s="4"/>
    </row>
    <row r="1762" spans="1:23">
      <c r="A1762" s="4">
        <v>50</v>
      </c>
      <c r="B1762" s="4">
        <v>0</v>
      </c>
      <c r="C1762" s="4">
        <v>0</v>
      </c>
      <c r="D1762" s="4">
        <v>1</v>
      </c>
      <c r="E1762" s="4">
        <v>229</v>
      </c>
      <c r="F1762" s="4">
        <f>ROUND(Source!AZ1751,O1762)</f>
        <v>0</v>
      </c>
      <c r="G1762" s="4" t="s">
        <v>99</v>
      </c>
      <c r="H1762" s="4" t="s">
        <v>100</v>
      </c>
      <c r="I1762" s="4"/>
      <c r="J1762" s="4"/>
      <c r="K1762" s="4">
        <v>229</v>
      </c>
      <c r="L1762" s="4">
        <v>10</v>
      </c>
      <c r="M1762" s="4">
        <v>3</v>
      </c>
      <c r="N1762" s="4" t="s">
        <v>3</v>
      </c>
      <c r="O1762" s="4">
        <v>2</v>
      </c>
      <c r="P1762" s="4"/>
      <c r="Q1762" s="4"/>
      <c r="R1762" s="4"/>
      <c r="S1762" s="4"/>
      <c r="T1762" s="4"/>
      <c r="U1762" s="4"/>
      <c r="V1762" s="4"/>
      <c r="W1762" s="4"/>
    </row>
    <row r="1763" spans="1:23">
      <c r="A1763" s="4">
        <v>50</v>
      </c>
      <c r="B1763" s="4">
        <v>0</v>
      </c>
      <c r="C1763" s="4">
        <v>0</v>
      </c>
      <c r="D1763" s="4">
        <v>1</v>
      </c>
      <c r="E1763" s="4">
        <v>203</v>
      </c>
      <c r="F1763" s="4">
        <f>ROUND(Source!Q1751,O1763)</f>
        <v>3208.1</v>
      </c>
      <c r="G1763" s="4" t="s">
        <v>101</v>
      </c>
      <c r="H1763" s="4" t="s">
        <v>102</v>
      </c>
      <c r="I1763" s="4"/>
      <c r="J1763" s="4"/>
      <c r="K1763" s="4">
        <v>203</v>
      </c>
      <c r="L1763" s="4">
        <v>11</v>
      </c>
      <c r="M1763" s="4">
        <v>3</v>
      </c>
      <c r="N1763" s="4" t="s">
        <v>3</v>
      </c>
      <c r="O1763" s="4">
        <v>2</v>
      </c>
      <c r="P1763" s="4"/>
      <c r="Q1763" s="4"/>
      <c r="R1763" s="4"/>
      <c r="S1763" s="4"/>
      <c r="T1763" s="4"/>
      <c r="U1763" s="4"/>
      <c r="V1763" s="4"/>
      <c r="W1763" s="4"/>
    </row>
    <row r="1764" spans="1:23">
      <c r="A1764" s="4">
        <v>50</v>
      </c>
      <c r="B1764" s="4">
        <v>0</v>
      </c>
      <c r="C1764" s="4">
        <v>0</v>
      </c>
      <c r="D1764" s="4">
        <v>1</v>
      </c>
      <c r="E1764" s="4">
        <v>231</v>
      </c>
      <c r="F1764" s="4">
        <f>ROUND(Source!BB1751,O1764)</f>
        <v>0</v>
      </c>
      <c r="G1764" s="4" t="s">
        <v>103</v>
      </c>
      <c r="H1764" s="4" t="s">
        <v>104</v>
      </c>
      <c r="I1764" s="4"/>
      <c r="J1764" s="4"/>
      <c r="K1764" s="4">
        <v>231</v>
      </c>
      <c r="L1764" s="4">
        <v>12</v>
      </c>
      <c r="M1764" s="4">
        <v>3</v>
      </c>
      <c r="N1764" s="4" t="s">
        <v>3</v>
      </c>
      <c r="O1764" s="4">
        <v>2</v>
      </c>
      <c r="P1764" s="4"/>
      <c r="Q1764" s="4"/>
      <c r="R1764" s="4"/>
      <c r="S1764" s="4"/>
      <c r="T1764" s="4"/>
      <c r="U1764" s="4"/>
      <c r="V1764" s="4"/>
      <c r="W1764" s="4"/>
    </row>
    <row r="1765" spans="1:23">
      <c r="A1765" s="4">
        <v>50</v>
      </c>
      <c r="B1765" s="4">
        <v>0</v>
      </c>
      <c r="C1765" s="4">
        <v>0</v>
      </c>
      <c r="D1765" s="4">
        <v>1</v>
      </c>
      <c r="E1765" s="4">
        <v>204</v>
      </c>
      <c r="F1765" s="4">
        <f>ROUND(Source!R1751,O1765)</f>
        <v>1231.44</v>
      </c>
      <c r="G1765" s="4" t="s">
        <v>105</v>
      </c>
      <c r="H1765" s="4" t="s">
        <v>106</v>
      </c>
      <c r="I1765" s="4"/>
      <c r="J1765" s="4"/>
      <c r="K1765" s="4">
        <v>204</v>
      </c>
      <c r="L1765" s="4">
        <v>13</v>
      </c>
      <c r="M1765" s="4">
        <v>3</v>
      </c>
      <c r="N1765" s="4" t="s">
        <v>3</v>
      </c>
      <c r="O1765" s="4">
        <v>2</v>
      </c>
      <c r="P1765" s="4"/>
      <c r="Q1765" s="4"/>
      <c r="R1765" s="4"/>
      <c r="S1765" s="4"/>
      <c r="T1765" s="4"/>
      <c r="U1765" s="4"/>
      <c r="V1765" s="4"/>
      <c r="W1765" s="4"/>
    </row>
    <row r="1766" spans="1:23">
      <c r="A1766" s="4">
        <v>50</v>
      </c>
      <c r="B1766" s="4">
        <v>0</v>
      </c>
      <c r="C1766" s="4">
        <v>0</v>
      </c>
      <c r="D1766" s="4">
        <v>1</v>
      </c>
      <c r="E1766" s="4">
        <v>205</v>
      </c>
      <c r="F1766" s="4">
        <f>ROUND(Source!S1751,O1766)</f>
        <v>55201.72</v>
      </c>
      <c r="G1766" s="4" t="s">
        <v>107</v>
      </c>
      <c r="H1766" s="4" t="s">
        <v>108</v>
      </c>
      <c r="I1766" s="4"/>
      <c r="J1766" s="4"/>
      <c r="K1766" s="4">
        <v>205</v>
      </c>
      <c r="L1766" s="4">
        <v>14</v>
      </c>
      <c r="M1766" s="4">
        <v>3</v>
      </c>
      <c r="N1766" s="4" t="s">
        <v>3</v>
      </c>
      <c r="O1766" s="4">
        <v>2</v>
      </c>
      <c r="P1766" s="4"/>
      <c r="Q1766" s="4"/>
      <c r="R1766" s="4"/>
      <c r="S1766" s="4"/>
      <c r="T1766" s="4"/>
      <c r="U1766" s="4"/>
      <c r="V1766" s="4"/>
      <c r="W1766" s="4"/>
    </row>
    <row r="1767" spans="1:23">
      <c r="A1767" s="4">
        <v>50</v>
      </c>
      <c r="B1767" s="4">
        <v>0</v>
      </c>
      <c r="C1767" s="4">
        <v>0</v>
      </c>
      <c r="D1767" s="4">
        <v>1</v>
      </c>
      <c r="E1767" s="4">
        <v>232</v>
      </c>
      <c r="F1767" s="4">
        <f>ROUND(Source!BC1751,O1767)</f>
        <v>0</v>
      </c>
      <c r="G1767" s="4" t="s">
        <v>109</v>
      </c>
      <c r="H1767" s="4" t="s">
        <v>110</v>
      </c>
      <c r="I1767" s="4"/>
      <c r="J1767" s="4"/>
      <c r="K1767" s="4">
        <v>232</v>
      </c>
      <c r="L1767" s="4">
        <v>15</v>
      </c>
      <c r="M1767" s="4">
        <v>3</v>
      </c>
      <c r="N1767" s="4" t="s">
        <v>3</v>
      </c>
      <c r="O1767" s="4">
        <v>2</v>
      </c>
      <c r="P1767" s="4"/>
      <c r="Q1767" s="4"/>
      <c r="R1767" s="4"/>
      <c r="S1767" s="4"/>
      <c r="T1767" s="4"/>
      <c r="U1767" s="4"/>
      <c r="V1767" s="4"/>
      <c r="W1767" s="4"/>
    </row>
    <row r="1768" spans="1:23">
      <c r="A1768" s="4">
        <v>50</v>
      </c>
      <c r="B1768" s="4">
        <v>0</v>
      </c>
      <c r="C1768" s="4">
        <v>0</v>
      </c>
      <c r="D1768" s="4">
        <v>1</v>
      </c>
      <c r="E1768" s="4">
        <v>214</v>
      </c>
      <c r="F1768" s="4">
        <f>ROUND(Source!AS1751,O1768)</f>
        <v>244743.37</v>
      </c>
      <c r="G1768" s="4" t="s">
        <v>111</v>
      </c>
      <c r="H1768" s="4" t="s">
        <v>112</v>
      </c>
      <c r="I1768" s="4"/>
      <c r="J1768" s="4"/>
      <c r="K1768" s="4">
        <v>214</v>
      </c>
      <c r="L1768" s="4">
        <v>16</v>
      </c>
      <c r="M1768" s="4">
        <v>3</v>
      </c>
      <c r="N1768" s="4" t="s">
        <v>3</v>
      </c>
      <c r="O1768" s="4">
        <v>2</v>
      </c>
      <c r="P1768" s="4"/>
      <c r="Q1768" s="4"/>
      <c r="R1768" s="4"/>
      <c r="S1768" s="4"/>
      <c r="T1768" s="4"/>
      <c r="U1768" s="4"/>
      <c r="V1768" s="4"/>
      <c r="W1768" s="4"/>
    </row>
    <row r="1769" spans="1:23">
      <c r="A1769" s="4">
        <v>50</v>
      </c>
      <c r="B1769" s="4">
        <v>0</v>
      </c>
      <c r="C1769" s="4">
        <v>0</v>
      </c>
      <c r="D1769" s="4">
        <v>1</v>
      </c>
      <c r="E1769" s="4">
        <v>215</v>
      </c>
      <c r="F1769" s="4">
        <f>ROUND(Source!AT1751,O1769)</f>
        <v>4173.83</v>
      </c>
      <c r="G1769" s="4" t="s">
        <v>113</v>
      </c>
      <c r="H1769" s="4" t="s">
        <v>114</v>
      </c>
      <c r="I1769" s="4"/>
      <c r="J1769" s="4"/>
      <c r="K1769" s="4">
        <v>215</v>
      </c>
      <c r="L1769" s="4">
        <v>17</v>
      </c>
      <c r="M1769" s="4">
        <v>3</v>
      </c>
      <c r="N1769" s="4" t="s">
        <v>3</v>
      </c>
      <c r="O1769" s="4">
        <v>2</v>
      </c>
      <c r="P1769" s="4"/>
      <c r="Q1769" s="4"/>
      <c r="R1769" s="4"/>
      <c r="S1769" s="4"/>
      <c r="T1769" s="4"/>
      <c r="U1769" s="4"/>
      <c r="V1769" s="4"/>
      <c r="W1769" s="4"/>
    </row>
    <row r="1770" spans="1:23">
      <c r="A1770" s="4">
        <v>50</v>
      </c>
      <c r="B1770" s="4">
        <v>0</v>
      </c>
      <c r="C1770" s="4">
        <v>0</v>
      </c>
      <c r="D1770" s="4">
        <v>1</v>
      </c>
      <c r="E1770" s="4">
        <v>217</v>
      </c>
      <c r="F1770" s="4">
        <f>ROUND(Source!AU1751,O1770)</f>
        <v>0</v>
      </c>
      <c r="G1770" s="4" t="s">
        <v>115</v>
      </c>
      <c r="H1770" s="4" t="s">
        <v>116</v>
      </c>
      <c r="I1770" s="4"/>
      <c r="J1770" s="4"/>
      <c r="K1770" s="4">
        <v>217</v>
      </c>
      <c r="L1770" s="4">
        <v>18</v>
      </c>
      <c r="M1770" s="4">
        <v>3</v>
      </c>
      <c r="N1770" s="4" t="s">
        <v>3</v>
      </c>
      <c r="O1770" s="4">
        <v>2</v>
      </c>
      <c r="P1770" s="4"/>
      <c r="Q1770" s="4"/>
      <c r="R1770" s="4"/>
      <c r="S1770" s="4"/>
      <c r="T1770" s="4"/>
      <c r="U1770" s="4"/>
      <c r="V1770" s="4"/>
      <c r="W1770" s="4"/>
    </row>
    <row r="1771" spans="1:23">
      <c r="A1771" s="4">
        <v>50</v>
      </c>
      <c r="B1771" s="4">
        <v>0</v>
      </c>
      <c r="C1771" s="4">
        <v>0</v>
      </c>
      <c r="D1771" s="4">
        <v>1</v>
      </c>
      <c r="E1771" s="4">
        <v>230</v>
      </c>
      <c r="F1771" s="4">
        <f>ROUND(Source!BA1751,O1771)</f>
        <v>0</v>
      </c>
      <c r="G1771" s="4" t="s">
        <v>117</v>
      </c>
      <c r="H1771" s="4" t="s">
        <v>118</v>
      </c>
      <c r="I1771" s="4"/>
      <c r="J1771" s="4"/>
      <c r="K1771" s="4">
        <v>230</v>
      </c>
      <c r="L1771" s="4">
        <v>19</v>
      </c>
      <c r="M1771" s="4">
        <v>3</v>
      </c>
      <c r="N1771" s="4" t="s">
        <v>3</v>
      </c>
      <c r="O1771" s="4">
        <v>2</v>
      </c>
      <c r="P1771" s="4"/>
      <c r="Q1771" s="4"/>
      <c r="R1771" s="4"/>
      <c r="S1771" s="4"/>
      <c r="T1771" s="4"/>
      <c r="U1771" s="4"/>
      <c r="V1771" s="4"/>
      <c r="W1771" s="4"/>
    </row>
    <row r="1772" spans="1:23">
      <c r="A1772" s="4">
        <v>50</v>
      </c>
      <c r="B1772" s="4">
        <v>0</v>
      </c>
      <c r="C1772" s="4">
        <v>0</v>
      </c>
      <c r="D1772" s="4">
        <v>1</v>
      </c>
      <c r="E1772" s="4">
        <v>206</v>
      </c>
      <c r="F1772" s="4">
        <f>ROUND(Source!T1751,O1772)</f>
        <v>0</v>
      </c>
      <c r="G1772" s="4" t="s">
        <v>119</v>
      </c>
      <c r="H1772" s="4" t="s">
        <v>120</v>
      </c>
      <c r="I1772" s="4"/>
      <c r="J1772" s="4"/>
      <c r="K1772" s="4">
        <v>206</v>
      </c>
      <c r="L1772" s="4">
        <v>20</v>
      </c>
      <c r="M1772" s="4">
        <v>3</v>
      </c>
      <c r="N1772" s="4" t="s">
        <v>3</v>
      </c>
      <c r="O1772" s="4">
        <v>2</v>
      </c>
      <c r="P1772" s="4"/>
      <c r="Q1772" s="4"/>
      <c r="R1772" s="4"/>
      <c r="S1772" s="4"/>
      <c r="T1772" s="4"/>
      <c r="U1772" s="4"/>
      <c r="V1772" s="4"/>
      <c r="W1772" s="4"/>
    </row>
    <row r="1773" spans="1:23">
      <c r="A1773" s="4">
        <v>50</v>
      </c>
      <c r="B1773" s="4">
        <v>0</v>
      </c>
      <c r="C1773" s="4">
        <v>0</v>
      </c>
      <c r="D1773" s="4">
        <v>1</v>
      </c>
      <c r="E1773" s="4">
        <v>207</v>
      </c>
      <c r="F1773" s="4">
        <f>Source!U1751</f>
        <v>184.25341110000002</v>
      </c>
      <c r="G1773" s="4" t="s">
        <v>121</v>
      </c>
      <c r="H1773" s="4" t="s">
        <v>122</v>
      </c>
      <c r="I1773" s="4"/>
      <c r="J1773" s="4"/>
      <c r="K1773" s="4">
        <v>207</v>
      </c>
      <c r="L1773" s="4">
        <v>21</v>
      </c>
      <c r="M1773" s="4">
        <v>3</v>
      </c>
      <c r="N1773" s="4" t="s">
        <v>3</v>
      </c>
      <c r="O1773" s="4">
        <v>-1</v>
      </c>
      <c r="P1773" s="4"/>
      <c r="Q1773" s="4"/>
      <c r="R1773" s="4"/>
      <c r="S1773" s="4"/>
      <c r="T1773" s="4"/>
      <c r="U1773" s="4"/>
      <c r="V1773" s="4"/>
      <c r="W1773" s="4"/>
    </row>
    <row r="1774" spans="1:23">
      <c r="A1774" s="4">
        <v>50</v>
      </c>
      <c r="B1774" s="4">
        <v>0</v>
      </c>
      <c r="C1774" s="4">
        <v>0</v>
      </c>
      <c r="D1774" s="4">
        <v>1</v>
      </c>
      <c r="E1774" s="4">
        <v>208</v>
      </c>
      <c r="F1774" s="4">
        <f>Source!V1751</f>
        <v>3.5448650000000006</v>
      </c>
      <c r="G1774" s="4" t="s">
        <v>123</v>
      </c>
      <c r="H1774" s="4" t="s">
        <v>124</v>
      </c>
      <c r="I1774" s="4"/>
      <c r="J1774" s="4"/>
      <c r="K1774" s="4">
        <v>208</v>
      </c>
      <c r="L1774" s="4">
        <v>22</v>
      </c>
      <c r="M1774" s="4">
        <v>3</v>
      </c>
      <c r="N1774" s="4" t="s">
        <v>3</v>
      </c>
      <c r="O1774" s="4">
        <v>-1</v>
      </c>
      <c r="P1774" s="4"/>
      <c r="Q1774" s="4"/>
      <c r="R1774" s="4"/>
      <c r="S1774" s="4"/>
      <c r="T1774" s="4"/>
      <c r="U1774" s="4"/>
      <c r="V1774" s="4"/>
      <c r="W1774" s="4"/>
    </row>
    <row r="1775" spans="1:23">
      <c r="A1775" s="4">
        <v>50</v>
      </c>
      <c r="B1775" s="4">
        <v>0</v>
      </c>
      <c r="C1775" s="4">
        <v>0</v>
      </c>
      <c r="D1775" s="4">
        <v>1</v>
      </c>
      <c r="E1775" s="4">
        <v>209</v>
      </c>
      <c r="F1775" s="4">
        <f>ROUND(Source!W1751,O1775)</f>
        <v>627.04</v>
      </c>
      <c r="G1775" s="4" t="s">
        <v>125</v>
      </c>
      <c r="H1775" s="4" t="s">
        <v>126</v>
      </c>
      <c r="I1775" s="4"/>
      <c r="J1775" s="4"/>
      <c r="K1775" s="4">
        <v>209</v>
      </c>
      <c r="L1775" s="4">
        <v>23</v>
      </c>
      <c r="M1775" s="4">
        <v>3</v>
      </c>
      <c r="N1775" s="4" t="s">
        <v>3</v>
      </c>
      <c r="O1775" s="4">
        <v>2</v>
      </c>
      <c r="P1775" s="4"/>
      <c r="Q1775" s="4"/>
      <c r="R1775" s="4"/>
      <c r="S1775" s="4"/>
      <c r="T1775" s="4"/>
      <c r="U1775" s="4"/>
      <c r="V1775" s="4"/>
      <c r="W1775" s="4"/>
    </row>
    <row r="1776" spans="1:23">
      <c r="A1776" s="4">
        <v>50</v>
      </c>
      <c r="B1776" s="4">
        <v>0</v>
      </c>
      <c r="C1776" s="4">
        <v>0</v>
      </c>
      <c r="D1776" s="4">
        <v>1</v>
      </c>
      <c r="E1776" s="4">
        <v>233</v>
      </c>
      <c r="F1776" s="4">
        <f>ROUND(Source!BD1751,O1776)</f>
        <v>0</v>
      </c>
      <c r="G1776" s="4" t="s">
        <v>127</v>
      </c>
      <c r="H1776" s="4" t="s">
        <v>128</v>
      </c>
      <c r="I1776" s="4"/>
      <c r="J1776" s="4"/>
      <c r="K1776" s="4">
        <v>233</v>
      </c>
      <c r="L1776" s="4">
        <v>24</v>
      </c>
      <c r="M1776" s="4">
        <v>3</v>
      </c>
      <c r="N1776" s="4" t="s">
        <v>3</v>
      </c>
      <c r="O1776" s="4">
        <v>2</v>
      </c>
      <c r="P1776" s="4"/>
      <c r="Q1776" s="4"/>
      <c r="R1776" s="4"/>
      <c r="S1776" s="4"/>
      <c r="T1776" s="4"/>
      <c r="U1776" s="4"/>
      <c r="V1776" s="4"/>
      <c r="W1776" s="4"/>
    </row>
    <row r="1777" spans="1:206">
      <c r="A1777" s="4">
        <v>50</v>
      </c>
      <c r="B1777" s="4">
        <v>0</v>
      </c>
      <c r="C1777" s="4">
        <v>0</v>
      </c>
      <c r="D1777" s="4">
        <v>1</v>
      </c>
      <c r="E1777" s="4">
        <v>210</v>
      </c>
      <c r="F1777" s="4">
        <f>ROUND(Source!X1751,O1777)</f>
        <v>49821.07</v>
      </c>
      <c r="G1777" s="4" t="s">
        <v>129</v>
      </c>
      <c r="H1777" s="4" t="s">
        <v>130</v>
      </c>
      <c r="I1777" s="4"/>
      <c r="J1777" s="4"/>
      <c r="K1777" s="4">
        <v>210</v>
      </c>
      <c r="L1777" s="4">
        <v>25</v>
      </c>
      <c r="M1777" s="4">
        <v>3</v>
      </c>
      <c r="N1777" s="4" t="s">
        <v>3</v>
      </c>
      <c r="O1777" s="4">
        <v>2</v>
      </c>
      <c r="P1777" s="4"/>
      <c r="Q1777" s="4"/>
      <c r="R1777" s="4"/>
      <c r="S1777" s="4"/>
      <c r="T1777" s="4"/>
      <c r="U1777" s="4"/>
      <c r="V1777" s="4"/>
      <c r="W1777" s="4"/>
    </row>
    <row r="1778" spans="1:206">
      <c r="A1778" s="4">
        <v>50</v>
      </c>
      <c r="B1778" s="4">
        <v>0</v>
      </c>
      <c r="C1778" s="4">
        <v>0</v>
      </c>
      <c r="D1778" s="4">
        <v>1</v>
      </c>
      <c r="E1778" s="4">
        <v>211</v>
      </c>
      <c r="F1778" s="4">
        <f>ROUND(Source!Y1751,O1778)</f>
        <v>25037.85</v>
      </c>
      <c r="G1778" s="4" t="s">
        <v>131</v>
      </c>
      <c r="H1778" s="4" t="s">
        <v>132</v>
      </c>
      <c r="I1778" s="4"/>
      <c r="J1778" s="4"/>
      <c r="K1778" s="4">
        <v>211</v>
      </c>
      <c r="L1778" s="4">
        <v>26</v>
      </c>
      <c r="M1778" s="4">
        <v>3</v>
      </c>
      <c r="N1778" s="4" t="s">
        <v>3</v>
      </c>
      <c r="O1778" s="4">
        <v>2</v>
      </c>
      <c r="P1778" s="4"/>
      <c r="Q1778" s="4"/>
      <c r="R1778" s="4"/>
      <c r="S1778" s="4"/>
      <c r="T1778" s="4"/>
      <c r="U1778" s="4"/>
      <c r="V1778" s="4"/>
      <c r="W1778" s="4"/>
    </row>
    <row r="1779" spans="1:206">
      <c r="A1779" s="4">
        <v>50</v>
      </c>
      <c r="B1779" s="4">
        <v>0</v>
      </c>
      <c r="C1779" s="4">
        <v>0</v>
      </c>
      <c r="D1779" s="4">
        <v>1</v>
      </c>
      <c r="E1779" s="4">
        <v>0</v>
      </c>
      <c r="F1779" s="4">
        <f>ROUND(Source!AR1751,O1779)</f>
        <v>248917.2</v>
      </c>
      <c r="G1779" s="4" t="s">
        <v>133</v>
      </c>
      <c r="H1779" s="4" t="s">
        <v>134</v>
      </c>
      <c r="I1779" s="4"/>
      <c r="J1779" s="4"/>
      <c r="K1779" s="4">
        <v>224</v>
      </c>
      <c r="L1779" s="4">
        <v>27</v>
      </c>
      <c r="M1779" s="4">
        <v>3</v>
      </c>
      <c r="N1779" s="4" t="s">
        <v>3</v>
      </c>
      <c r="O1779" s="4">
        <v>2</v>
      </c>
      <c r="P1779" s="4"/>
      <c r="Q1779" s="4"/>
      <c r="R1779" s="4"/>
      <c r="S1779" s="4"/>
      <c r="T1779" s="4"/>
      <c r="U1779" s="4"/>
      <c r="V1779" s="4"/>
      <c r="W1779" s="4"/>
    </row>
    <row r="1780" spans="1:206">
      <c r="A1780" s="4">
        <v>50</v>
      </c>
      <c r="B1780" s="4">
        <v>0</v>
      </c>
      <c r="C1780" s="4">
        <v>0</v>
      </c>
      <c r="D1780" s="4">
        <v>2</v>
      </c>
      <c r="E1780" s="4">
        <v>0</v>
      </c>
      <c r="F1780" s="4">
        <f>ROUND(F1779*0.18,O1780)</f>
        <v>44805.1</v>
      </c>
      <c r="G1780" s="4" t="s">
        <v>135</v>
      </c>
      <c r="H1780" s="4" t="s">
        <v>135</v>
      </c>
      <c r="I1780" s="4"/>
      <c r="J1780" s="4"/>
      <c r="K1780" s="4">
        <v>212</v>
      </c>
      <c r="L1780" s="4">
        <v>28</v>
      </c>
      <c r="M1780" s="4">
        <v>0</v>
      </c>
      <c r="N1780" s="4" t="s">
        <v>3</v>
      </c>
      <c r="O1780" s="4">
        <v>1</v>
      </c>
      <c r="P1780" s="4"/>
      <c r="Q1780" s="4"/>
      <c r="R1780" s="4"/>
      <c r="S1780" s="4"/>
      <c r="T1780" s="4"/>
      <c r="U1780" s="4"/>
      <c r="V1780" s="4"/>
      <c r="W1780" s="4"/>
    </row>
    <row r="1781" spans="1:206">
      <c r="A1781" s="4">
        <v>50</v>
      </c>
      <c r="B1781" s="4">
        <v>0</v>
      </c>
      <c r="C1781" s="4">
        <v>0</v>
      </c>
      <c r="D1781" s="4">
        <v>2</v>
      </c>
      <c r="E1781" s="4">
        <v>224</v>
      </c>
      <c r="F1781" s="4">
        <f>ROUND(F1779*1.18,O1781)</f>
        <v>293722.3</v>
      </c>
      <c r="G1781" s="4" t="s">
        <v>136</v>
      </c>
      <c r="H1781" s="4" t="s">
        <v>137</v>
      </c>
      <c r="I1781" s="4"/>
      <c r="J1781" s="4"/>
      <c r="K1781" s="4">
        <v>212</v>
      </c>
      <c r="L1781" s="4">
        <v>29</v>
      </c>
      <c r="M1781" s="4">
        <v>0</v>
      </c>
      <c r="N1781" s="4" t="s">
        <v>3</v>
      </c>
      <c r="O1781" s="4">
        <v>1</v>
      </c>
      <c r="P1781" s="4"/>
      <c r="Q1781" s="4"/>
      <c r="R1781" s="4"/>
      <c r="S1781" s="4"/>
      <c r="T1781" s="4"/>
      <c r="U1781" s="4"/>
      <c r="V1781" s="4"/>
      <c r="W1781" s="4"/>
    </row>
    <row r="1783" spans="1:206">
      <c r="A1783" s="2">
        <v>51</v>
      </c>
      <c r="B1783" s="2">
        <f>B1666</f>
        <v>0</v>
      </c>
      <c r="C1783" s="2">
        <f>A1666</f>
        <v>4</v>
      </c>
      <c r="D1783" s="2">
        <f>ROW(A1666)</f>
        <v>1666</v>
      </c>
      <c r="E1783" s="2"/>
      <c r="F1783" s="2" t="str">
        <f>IF(F1666&lt;&gt;"",F1666,"")</f>
        <v>Новый раздел</v>
      </c>
      <c r="G1783" s="2" t="str">
        <f>IF(G1666&lt;&gt;"",G1666,"")</f>
        <v>комната 2-27</v>
      </c>
      <c r="H1783" s="2">
        <v>0</v>
      </c>
      <c r="I1783" s="2"/>
      <c r="J1783" s="2"/>
      <c r="K1783" s="2"/>
      <c r="L1783" s="2"/>
      <c r="M1783" s="2"/>
      <c r="N1783" s="2"/>
      <c r="O1783" s="2">
        <f t="shared" ref="O1783:T1783" si="1318">ROUND(O1686+O1751+AB1783,2)</f>
        <v>177781.6</v>
      </c>
      <c r="P1783" s="2">
        <f t="shared" si="1318"/>
        <v>115648.46</v>
      </c>
      <c r="Q1783" s="2">
        <f t="shared" si="1318"/>
        <v>3275.65</v>
      </c>
      <c r="R1783" s="2">
        <f t="shared" si="1318"/>
        <v>1281.02</v>
      </c>
      <c r="S1783" s="2">
        <f t="shared" si="1318"/>
        <v>58857.49</v>
      </c>
      <c r="T1783" s="2">
        <f t="shared" si="1318"/>
        <v>0</v>
      </c>
      <c r="U1783" s="2">
        <f>U1686+U1751+AH1783</f>
        <v>198.26767910000001</v>
      </c>
      <c r="V1783" s="2">
        <f>V1686+V1751+AI1783</f>
        <v>3.6755750000000007</v>
      </c>
      <c r="W1783" s="2">
        <f>ROUND(W1686+W1751+AJ1783,2)</f>
        <v>627.04</v>
      </c>
      <c r="X1783" s="2">
        <f>ROUND(X1686+X1751+AK1783,2)</f>
        <v>52386.57</v>
      </c>
      <c r="Y1783" s="2">
        <f>ROUND(Y1686+Y1751+AL1783,2)</f>
        <v>26986.38</v>
      </c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>
        <f t="shared" ref="AO1783:BD1783" si="1319">ROUND(AO1686+AO1751+BX1783,2)</f>
        <v>0</v>
      </c>
      <c r="AP1783" s="2">
        <f t="shared" si="1319"/>
        <v>0</v>
      </c>
      <c r="AQ1783" s="2">
        <f t="shared" si="1319"/>
        <v>0</v>
      </c>
      <c r="AR1783" s="2">
        <f t="shared" si="1319"/>
        <v>257154.55</v>
      </c>
      <c r="AS1783" s="2">
        <f t="shared" si="1319"/>
        <v>252980.72</v>
      </c>
      <c r="AT1783" s="2">
        <f t="shared" si="1319"/>
        <v>4173.83</v>
      </c>
      <c r="AU1783" s="2">
        <f t="shared" si="1319"/>
        <v>0</v>
      </c>
      <c r="AV1783" s="2">
        <f t="shared" si="1319"/>
        <v>115648.46</v>
      </c>
      <c r="AW1783" s="2">
        <f t="shared" si="1319"/>
        <v>115648.46</v>
      </c>
      <c r="AX1783" s="2">
        <f t="shared" si="1319"/>
        <v>0</v>
      </c>
      <c r="AY1783" s="2">
        <f t="shared" si="1319"/>
        <v>115648.46</v>
      </c>
      <c r="AZ1783" s="2">
        <f t="shared" si="1319"/>
        <v>0</v>
      </c>
      <c r="BA1783" s="2">
        <f t="shared" si="1319"/>
        <v>0</v>
      </c>
      <c r="BB1783" s="2">
        <f t="shared" si="1319"/>
        <v>0</v>
      </c>
      <c r="BC1783" s="2">
        <f t="shared" si="1319"/>
        <v>0</v>
      </c>
      <c r="BD1783" s="2">
        <f t="shared" si="1319"/>
        <v>0</v>
      </c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>
        <v>0</v>
      </c>
    </row>
    <row r="1785" spans="1:206">
      <c r="A1785" s="4">
        <v>50</v>
      </c>
      <c r="B1785" s="4">
        <v>0</v>
      </c>
      <c r="C1785" s="4">
        <v>0</v>
      </c>
      <c r="D1785" s="4">
        <v>1</v>
      </c>
      <c r="E1785" s="4">
        <v>201</v>
      </c>
      <c r="F1785" s="4">
        <f>ROUND(Source!O1783,O1785)</f>
        <v>177781.6</v>
      </c>
      <c r="G1785" s="4" t="s">
        <v>81</v>
      </c>
      <c r="H1785" s="4" t="s">
        <v>82</v>
      </c>
      <c r="I1785" s="4"/>
      <c r="J1785" s="4"/>
      <c r="K1785" s="4">
        <v>201</v>
      </c>
      <c r="L1785" s="4">
        <v>1</v>
      </c>
      <c r="M1785" s="4">
        <v>3</v>
      </c>
      <c r="N1785" s="4" t="s">
        <v>3</v>
      </c>
      <c r="O1785" s="4">
        <v>2</v>
      </c>
      <c r="P1785" s="4"/>
      <c r="Q1785" s="4"/>
      <c r="R1785" s="4"/>
      <c r="S1785" s="4"/>
      <c r="T1785" s="4"/>
      <c r="U1785" s="4"/>
      <c r="V1785" s="4"/>
      <c r="W1785" s="4"/>
    </row>
    <row r="1786" spans="1:206">
      <c r="A1786" s="4">
        <v>50</v>
      </c>
      <c r="B1786" s="4">
        <v>0</v>
      </c>
      <c r="C1786" s="4">
        <v>0</v>
      </c>
      <c r="D1786" s="4">
        <v>1</v>
      </c>
      <c r="E1786" s="4">
        <v>202</v>
      </c>
      <c r="F1786" s="4">
        <f>ROUND(Source!P1783,O1786)</f>
        <v>115648.46</v>
      </c>
      <c r="G1786" s="4" t="s">
        <v>83</v>
      </c>
      <c r="H1786" s="4" t="s">
        <v>84</v>
      </c>
      <c r="I1786" s="4"/>
      <c r="J1786" s="4"/>
      <c r="K1786" s="4">
        <v>202</v>
      </c>
      <c r="L1786" s="4">
        <v>2</v>
      </c>
      <c r="M1786" s="4">
        <v>3</v>
      </c>
      <c r="N1786" s="4" t="s">
        <v>3</v>
      </c>
      <c r="O1786" s="4">
        <v>2</v>
      </c>
      <c r="P1786" s="4"/>
      <c r="Q1786" s="4"/>
      <c r="R1786" s="4"/>
      <c r="S1786" s="4"/>
      <c r="T1786" s="4"/>
      <c r="U1786" s="4"/>
      <c r="V1786" s="4"/>
      <c r="W1786" s="4"/>
    </row>
    <row r="1787" spans="1:206">
      <c r="A1787" s="4">
        <v>50</v>
      </c>
      <c r="B1787" s="4">
        <v>0</v>
      </c>
      <c r="C1787" s="4">
        <v>0</v>
      </c>
      <c r="D1787" s="4">
        <v>1</v>
      </c>
      <c r="E1787" s="4">
        <v>222</v>
      </c>
      <c r="F1787" s="4">
        <f>ROUND(Source!AO1783,O1787)</f>
        <v>0</v>
      </c>
      <c r="G1787" s="4" t="s">
        <v>85</v>
      </c>
      <c r="H1787" s="4" t="s">
        <v>86</v>
      </c>
      <c r="I1787" s="4"/>
      <c r="J1787" s="4"/>
      <c r="K1787" s="4">
        <v>222</v>
      </c>
      <c r="L1787" s="4">
        <v>3</v>
      </c>
      <c r="M1787" s="4">
        <v>3</v>
      </c>
      <c r="N1787" s="4" t="s">
        <v>3</v>
      </c>
      <c r="O1787" s="4">
        <v>2</v>
      </c>
      <c r="P1787" s="4"/>
      <c r="Q1787" s="4"/>
      <c r="R1787" s="4"/>
      <c r="S1787" s="4"/>
      <c r="T1787" s="4"/>
      <c r="U1787" s="4"/>
      <c r="V1787" s="4"/>
      <c r="W1787" s="4"/>
    </row>
    <row r="1788" spans="1:206">
      <c r="A1788" s="4">
        <v>50</v>
      </c>
      <c r="B1788" s="4">
        <v>0</v>
      </c>
      <c r="C1788" s="4">
        <v>0</v>
      </c>
      <c r="D1788" s="4">
        <v>1</v>
      </c>
      <c r="E1788" s="4">
        <v>225</v>
      </c>
      <c r="F1788" s="4">
        <f>ROUND(Source!AV1783,O1788)</f>
        <v>115648.46</v>
      </c>
      <c r="G1788" s="4" t="s">
        <v>87</v>
      </c>
      <c r="H1788" s="4" t="s">
        <v>88</v>
      </c>
      <c r="I1788" s="4"/>
      <c r="J1788" s="4"/>
      <c r="K1788" s="4">
        <v>225</v>
      </c>
      <c r="L1788" s="4">
        <v>4</v>
      </c>
      <c r="M1788" s="4">
        <v>3</v>
      </c>
      <c r="N1788" s="4" t="s">
        <v>3</v>
      </c>
      <c r="O1788" s="4">
        <v>2</v>
      </c>
      <c r="P1788" s="4"/>
      <c r="Q1788" s="4"/>
      <c r="R1788" s="4"/>
      <c r="S1788" s="4"/>
      <c r="T1788" s="4"/>
      <c r="U1788" s="4"/>
      <c r="V1788" s="4"/>
      <c r="W1788" s="4"/>
    </row>
    <row r="1789" spans="1:206">
      <c r="A1789" s="4">
        <v>50</v>
      </c>
      <c r="B1789" s="4">
        <v>0</v>
      </c>
      <c r="C1789" s="4">
        <v>0</v>
      </c>
      <c r="D1789" s="4">
        <v>1</v>
      </c>
      <c r="E1789" s="4">
        <v>226</v>
      </c>
      <c r="F1789" s="4">
        <f>ROUND(Source!AW1783,O1789)</f>
        <v>115648.46</v>
      </c>
      <c r="G1789" s="4" t="s">
        <v>89</v>
      </c>
      <c r="H1789" s="4" t="s">
        <v>90</v>
      </c>
      <c r="I1789" s="4"/>
      <c r="J1789" s="4"/>
      <c r="K1789" s="4">
        <v>226</v>
      </c>
      <c r="L1789" s="4">
        <v>5</v>
      </c>
      <c r="M1789" s="4">
        <v>3</v>
      </c>
      <c r="N1789" s="4" t="s">
        <v>3</v>
      </c>
      <c r="O1789" s="4">
        <v>2</v>
      </c>
      <c r="P1789" s="4"/>
      <c r="Q1789" s="4"/>
      <c r="R1789" s="4"/>
      <c r="S1789" s="4"/>
      <c r="T1789" s="4"/>
      <c r="U1789" s="4"/>
      <c r="V1789" s="4"/>
      <c r="W1789" s="4"/>
    </row>
    <row r="1790" spans="1:206">
      <c r="A1790" s="4">
        <v>50</v>
      </c>
      <c r="B1790" s="4">
        <v>0</v>
      </c>
      <c r="C1790" s="4">
        <v>0</v>
      </c>
      <c r="D1790" s="4">
        <v>1</v>
      </c>
      <c r="E1790" s="4">
        <v>227</v>
      </c>
      <c r="F1790" s="4">
        <f>ROUND(Source!AX1783,O1790)</f>
        <v>0</v>
      </c>
      <c r="G1790" s="4" t="s">
        <v>91</v>
      </c>
      <c r="H1790" s="4" t="s">
        <v>92</v>
      </c>
      <c r="I1790" s="4"/>
      <c r="J1790" s="4"/>
      <c r="K1790" s="4">
        <v>227</v>
      </c>
      <c r="L1790" s="4">
        <v>6</v>
      </c>
      <c r="M1790" s="4">
        <v>3</v>
      </c>
      <c r="N1790" s="4" t="s">
        <v>3</v>
      </c>
      <c r="O1790" s="4">
        <v>2</v>
      </c>
      <c r="P1790" s="4"/>
      <c r="Q1790" s="4"/>
      <c r="R1790" s="4"/>
      <c r="S1790" s="4"/>
      <c r="T1790" s="4"/>
      <c r="U1790" s="4"/>
      <c r="V1790" s="4"/>
      <c r="W1790" s="4"/>
    </row>
    <row r="1791" spans="1:206">
      <c r="A1791" s="4">
        <v>50</v>
      </c>
      <c r="B1791" s="4">
        <v>0</v>
      </c>
      <c r="C1791" s="4">
        <v>0</v>
      </c>
      <c r="D1791" s="4">
        <v>1</v>
      </c>
      <c r="E1791" s="4">
        <v>228</v>
      </c>
      <c r="F1791" s="4">
        <f>ROUND(Source!AY1783,O1791)</f>
        <v>115648.46</v>
      </c>
      <c r="G1791" s="4" t="s">
        <v>93</v>
      </c>
      <c r="H1791" s="4" t="s">
        <v>94</v>
      </c>
      <c r="I1791" s="4"/>
      <c r="J1791" s="4"/>
      <c r="K1791" s="4">
        <v>228</v>
      </c>
      <c r="L1791" s="4">
        <v>7</v>
      </c>
      <c r="M1791" s="4">
        <v>3</v>
      </c>
      <c r="N1791" s="4" t="s">
        <v>3</v>
      </c>
      <c r="O1791" s="4">
        <v>2</v>
      </c>
      <c r="P1791" s="4"/>
      <c r="Q1791" s="4"/>
      <c r="R1791" s="4"/>
      <c r="S1791" s="4"/>
      <c r="T1791" s="4"/>
      <c r="U1791" s="4"/>
      <c r="V1791" s="4"/>
      <c r="W1791" s="4"/>
    </row>
    <row r="1792" spans="1:206">
      <c r="A1792" s="4">
        <v>50</v>
      </c>
      <c r="B1792" s="4">
        <v>0</v>
      </c>
      <c r="C1792" s="4">
        <v>0</v>
      </c>
      <c r="D1792" s="4">
        <v>1</v>
      </c>
      <c r="E1792" s="4">
        <v>216</v>
      </c>
      <c r="F1792" s="4">
        <f>ROUND(Source!AP1783,O1792)</f>
        <v>0</v>
      </c>
      <c r="G1792" s="4" t="s">
        <v>95</v>
      </c>
      <c r="H1792" s="4" t="s">
        <v>96</v>
      </c>
      <c r="I1792" s="4"/>
      <c r="J1792" s="4"/>
      <c r="K1792" s="4">
        <v>216</v>
      </c>
      <c r="L1792" s="4">
        <v>8</v>
      </c>
      <c r="M1792" s="4">
        <v>3</v>
      </c>
      <c r="N1792" s="4" t="s">
        <v>3</v>
      </c>
      <c r="O1792" s="4">
        <v>2</v>
      </c>
      <c r="P1792" s="4"/>
      <c r="Q1792" s="4"/>
      <c r="R1792" s="4"/>
      <c r="S1792" s="4"/>
      <c r="T1792" s="4"/>
      <c r="U1792" s="4"/>
      <c r="V1792" s="4"/>
      <c r="W1792" s="4"/>
    </row>
    <row r="1793" spans="1:23">
      <c r="A1793" s="4">
        <v>50</v>
      </c>
      <c r="B1793" s="4">
        <v>0</v>
      </c>
      <c r="C1793" s="4">
        <v>0</v>
      </c>
      <c r="D1793" s="4">
        <v>1</v>
      </c>
      <c r="E1793" s="4">
        <v>223</v>
      </c>
      <c r="F1793" s="4">
        <f>ROUND(Source!AQ1783,O1793)</f>
        <v>0</v>
      </c>
      <c r="G1793" s="4" t="s">
        <v>97</v>
      </c>
      <c r="H1793" s="4" t="s">
        <v>98</v>
      </c>
      <c r="I1793" s="4"/>
      <c r="J1793" s="4"/>
      <c r="K1793" s="4">
        <v>223</v>
      </c>
      <c r="L1793" s="4">
        <v>9</v>
      </c>
      <c r="M1793" s="4">
        <v>3</v>
      </c>
      <c r="N1793" s="4" t="s">
        <v>3</v>
      </c>
      <c r="O1793" s="4">
        <v>2</v>
      </c>
      <c r="P1793" s="4"/>
      <c r="Q1793" s="4"/>
      <c r="R1793" s="4"/>
      <c r="S1793" s="4"/>
      <c r="T1793" s="4"/>
      <c r="U1793" s="4"/>
      <c r="V1793" s="4"/>
      <c r="W1793" s="4"/>
    </row>
    <row r="1794" spans="1:23">
      <c r="A1794" s="4">
        <v>50</v>
      </c>
      <c r="B1794" s="4">
        <v>0</v>
      </c>
      <c r="C1794" s="4">
        <v>0</v>
      </c>
      <c r="D1794" s="4">
        <v>1</v>
      </c>
      <c r="E1794" s="4">
        <v>229</v>
      </c>
      <c r="F1794" s="4">
        <f>ROUND(Source!AZ1783,O1794)</f>
        <v>0</v>
      </c>
      <c r="G1794" s="4" t="s">
        <v>99</v>
      </c>
      <c r="H1794" s="4" t="s">
        <v>100</v>
      </c>
      <c r="I1794" s="4"/>
      <c r="J1794" s="4"/>
      <c r="K1794" s="4">
        <v>229</v>
      </c>
      <c r="L1794" s="4">
        <v>10</v>
      </c>
      <c r="M1794" s="4">
        <v>3</v>
      </c>
      <c r="N1794" s="4" t="s">
        <v>3</v>
      </c>
      <c r="O1794" s="4">
        <v>2</v>
      </c>
      <c r="P1794" s="4"/>
      <c r="Q1794" s="4"/>
      <c r="R1794" s="4"/>
      <c r="S1794" s="4"/>
      <c r="T1794" s="4"/>
      <c r="U1794" s="4"/>
      <c r="V1794" s="4"/>
      <c r="W1794" s="4"/>
    </row>
    <row r="1795" spans="1:23">
      <c r="A1795" s="4">
        <v>50</v>
      </c>
      <c r="B1795" s="4">
        <v>0</v>
      </c>
      <c r="C1795" s="4">
        <v>0</v>
      </c>
      <c r="D1795" s="4">
        <v>1</v>
      </c>
      <c r="E1795" s="4">
        <v>203</v>
      </c>
      <c r="F1795" s="4">
        <f>ROUND(Source!Q1783,O1795)</f>
        <v>3275.65</v>
      </c>
      <c r="G1795" s="4" t="s">
        <v>101</v>
      </c>
      <c r="H1795" s="4" t="s">
        <v>102</v>
      </c>
      <c r="I1795" s="4"/>
      <c r="J1795" s="4"/>
      <c r="K1795" s="4">
        <v>203</v>
      </c>
      <c r="L1795" s="4">
        <v>11</v>
      </c>
      <c r="M1795" s="4">
        <v>3</v>
      </c>
      <c r="N1795" s="4" t="s">
        <v>3</v>
      </c>
      <c r="O1795" s="4">
        <v>2</v>
      </c>
      <c r="P1795" s="4"/>
      <c r="Q1795" s="4"/>
      <c r="R1795" s="4"/>
      <c r="S1795" s="4"/>
      <c r="T1795" s="4"/>
      <c r="U1795" s="4"/>
      <c r="V1795" s="4"/>
      <c r="W1795" s="4"/>
    </row>
    <row r="1796" spans="1:23">
      <c r="A1796" s="4">
        <v>50</v>
      </c>
      <c r="B1796" s="4">
        <v>0</v>
      </c>
      <c r="C1796" s="4">
        <v>0</v>
      </c>
      <c r="D1796" s="4">
        <v>1</v>
      </c>
      <c r="E1796" s="4">
        <v>231</v>
      </c>
      <c r="F1796" s="4">
        <f>ROUND(Source!BB1783,O1796)</f>
        <v>0</v>
      </c>
      <c r="G1796" s="4" t="s">
        <v>103</v>
      </c>
      <c r="H1796" s="4" t="s">
        <v>104</v>
      </c>
      <c r="I1796" s="4"/>
      <c r="J1796" s="4"/>
      <c r="K1796" s="4">
        <v>231</v>
      </c>
      <c r="L1796" s="4">
        <v>12</v>
      </c>
      <c r="M1796" s="4">
        <v>3</v>
      </c>
      <c r="N1796" s="4" t="s">
        <v>3</v>
      </c>
      <c r="O1796" s="4">
        <v>2</v>
      </c>
      <c r="P1796" s="4"/>
      <c r="Q1796" s="4"/>
      <c r="R1796" s="4"/>
      <c r="S1796" s="4"/>
      <c r="T1796" s="4"/>
      <c r="U1796" s="4"/>
      <c r="V1796" s="4"/>
      <c r="W1796" s="4"/>
    </row>
    <row r="1797" spans="1:23">
      <c r="A1797" s="4">
        <v>50</v>
      </c>
      <c r="B1797" s="4">
        <v>0</v>
      </c>
      <c r="C1797" s="4">
        <v>0</v>
      </c>
      <c r="D1797" s="4">
        <v>1</v>
      </c>
      <c r="E1797" s="4">
        <v>204</v>
      </c>
      <c r="F1797" s="4">
        <f>ROUND(Source!R1783,O1797)</f>
        <v>1281.02</v>
      </c>
      <c r="G1797" s="4" t="s">
        <v>105</v>
      </c>
      <c r="H1797" s="4" t="s">
        <v>106</v>
      </c>
      <c r="I1797" s="4"/>
      <c r="J1797" s="4"/>
      <c r="K1797" s="4">
        <v>204</v>
      </c>
      <c r="L1797" s="4">
        <v>13</v>
      </c>
      <c r="M1797" s="4">
        <v>3</v>
      </c>
      <c r="N1797" s="4" t="s">
        <v>3</v>
      </c>
      <c r="O1797" s="4">
        <v>2</v>
      </c>
      <c r="P1797" s="4"/>
      <c r="Q1797" s="4"/>
      <c r="R1797" s="4"/>
      <c r="S1797" s="4"/>
      <c r="T1797" s="4"/>
      <c r="U1797" s="4"/>
      <c r="V1797" s="4"/>
      <c r="W1797" s="4"/>
    </row>
    <row r="1798" spans="1:23">
      <c r="A1798" s="4">
        <v>50</v>
      </c>
      <c r="B1798" s="4">
        <v>0</v>
      </c>
      <c r="C1798" s="4">
        <v>0</v>
      </c>
      <c r="D1798" s="4">
        <v>1</v>
      </c>
      <c r="E1798" s="4">
        <v>205</v>
      </c>
      <c r="F1798" s="4">
        <f>ROUND(Source!S1783,O1798)</f>
        <v>58857.49</v>
      </c>
      <c r="G1798" s="4" t="s">
        <v>107</v>
      </c>
      <c r="H1798" s="4" t="s">
        <v>108</v>
      </c>
      <c r="I1798" s="4"/>
      <c r="J1798" s="4"/>
      <c r="K1798" s="4">
        <v>205</v>
      </c>
      <c r="L1798" s="4">
        <v>14</v>
      </c>
      <c r="M1798" s="4">
        <v>3</v>
      </c>
      <c r="N1798" s="4" t="s">
        <v>3</v>
      </c>
      <c r="O1798" s="4">
        <v>2</v>
      </c>
      <c r="P1798" s="4"/>
      <c r="Q1798" s="4"/>
      <c r="R1798" s="4"/>
      <c r="S1798" s="4"/>
      <c r="T1798" s="4"/>
      <c r="U1798" s="4"/>
      <c r="V1798" s="4"/>
      <c r="W1798" s="4"/>
    </row>
    <row r="1799" spans="1:23">
      <c r="A1799" s="4">
        <v>50</v>
      </c>
      <c r="B1799" s="4">
        <v>0</v>
      </c>
      <c r="C1799" s="4">
        <v>0</v>
      </c>
      <c r="D1799" s="4">
        <v>1</v>
      </c>
      <c r="E1799" s="4">
        <v>232</v>
      </c>
      <c r="F1799" s="4">
        <f>ROUND(Source!BC1783,O1799)</f>
        <v>0</v>
      </c>
      <c r="G1799" s="4" t="s">
        <v>109</v>
      </c>
      <c r="H1799" s="4" t="s">
        <v>110</v>
      </c>
      <c r="I1799" s="4"/>
      <c r="J1799" s="4"/>
      <c r="K1799" s="4">
        <v>232</v>
      </c>
      <c r="L1799" s="4">
        <v>15</v>
      </c>
      <c r="M1799" s="4">
        <v>3</v>
      </c>
      <c r="N1799" s="4" t="s">
        <v>3</v>
      </c>
      <c r="O1799" s="4">
        <v>2</v>
      </c>
      <c r="P1799" s="4"/>
      <c r="Q1799" s="4"/>
      <c r="R1799" s="4"/>
      <c r="S1799" s="4"/>
      <c r="T1799" s="4"/>
      <c r="U1799" s="4"/>
      <c r="V1799" s="4"/>
      <c r="W1799" s="4"/>
    </row>
    <row r="1800" spans="1:23">
      <c r="A1800" s="4">
        <v>50</v>
      </c>
      <c r="B1800" s="4">
        <v>0</v>
      </c>
      <c r="C1800" s="4">
        <v>0</v>
      </c>
      <c r="D1800" s="4">
        <v>1</v>
      </c>
      <c r="E1800" s="4">
        <v>214</v>
      </c>
      <c r="F1800" s="4">
        <f>ROUND(Source!AS1783,O1800)</f>
        <v>252980.72</v>
      </c>
      <c r="G1800" s="4" t="s">
        <v>111</v>
      </c>
      <c r="H1800" s="4" t="s">
        <v>112</v>
      </c>
      <c r="I1800" s="4"/>
      <c r="J1800" s="4"/>
      <c r="K1800" s="4">
        <v>214</v>
      </c>
      <c r="L1800" s="4">
        <v>16</v>
      </c>
      <c r="M1800" s="4">
        <v>3</v>
      </c>
      <c r="N1800" s="4" t="s">
        <v>3</v>
      </c>
      <c r="O1800" s="4">
        <v>2</v>
      </c>
      <c r="P1800" s="4"/>
      <c r="Q1800" s="4"/>
      <c r="R1800" s="4"/>
      <c r="S1800" s="4"/>
      <c r="T1800" s="4"/>
      <c r="U1800" s="4"/>
      <c r="V1800" s="4"/>
      <c r="W1800" s="4"/>
    </row>
    <row r="1801" spans="1:23">
      <c r="A1801" s="4">
        <v>50</v>
      </c>
      <c r="B1801" s="4">
        <v>0</v>
      </c>
      <c r="C1801" s="4">
        <v>0</v>
      </c>
      <c r="D1801" s="4">
        <v>1</v>
      </c>
      <c r="E1801" s="4">
        <v>215</v>
      </c>
      <c r="F1801" s="4">
        <f>ROUND(Source!AT1783,O1801)</f>
        <v>4173.83</v>
      </c>
      <c r="G1801" s="4" t="s">
        <v>113</v>
      </c>
      <c r="H1801" s="4" t="s">
        <v>114</v>
      </c>
      <c r="I1801" s="4"/>
      <c r="J1801" s="4"/>
      <c r="K1801" s="4">
        <v>215</v>
      </c>
      <c r="L1801" s="4">
        <v>17</v>
      </c>
      <c r="M1801" s="4">
        <v>3</v>
      </c>
      <c r="N1801" s="4" t="s">
        <v>3</v>
      </c>
      <c r="O1801" s="4">
        <v>2</v>
      </c>
      <c r="P1801" s="4"/>
      <c r="Q1801" s="4"/>
      <c r="R1801" s="4"/>
      <c r="S1801" s="4"/>
      <c r="T1801" s="4"/>
      <c r="U1801" s="4"/>
      <c r="V1801" s="4"/>
      <c r="W1801" s="4"/>
    </row>
    <row r="1802" spans="1:23">
      <c r="A1802" s="4">
        <v>50</v>
      </c>
      <c r="B1802" s="4">
        <v>0</v>
      </c>
      <c r="C1802" s="4">
        <v>0</v>
      </c>
      <c r="D1802" s="4">
        <v>1</v>
      </c>
      <c r="E1802" s="4">
        <v>217</v>
      </c>
      <c r="F1802" s="4">
        <f>ROUND(Source!AU1783,O1802)</f>
        <v>0</v>
      </c>
      <c r="G1802" s="4" t="s">
        <v>115</v>
      </c>
      <c r="H1802" s="4" t="s">
        <v>116</v>
      </c>
      <c r="I1802" s="4"/>
      <c r="J1802" s="4"/>
      <c r="K1802" s="4">
        <v>217</v>
      </c>
      <c r="L1802" s="4">
        <v>18</v>
      </c>
      <c r="M1802" s="4">
        <v>3</v>
      </c>
      <c r="N1802" s="4" t="s">
        <v>3</v>
      </c>
      <c r="O1802" s="4">
        <v>2</v>
      </c>
      <c r="P1802" s="4"/>
      <c r="Q1802" s="4"/>
      <c r="R1802" s="4"/>
      <c r="S1802" s="4"/>
      <c r="T1802" s="4"/>
      <c r="U1802" s="4"/>
      <c r="V1802" s="4"/>
      <c r="W1802" s="4"/>
    </row>
    <row r="1803" spans="1:23">
      <c r="A1803" s="4">
        <v>50</v>
      </c>
      <c r="B1803" s="4">
        <v>0</v>
      </c>
      <c r="C1803" s="4">
        <v>0</v>
      </c>
      <c r="D1803" s="4">
        <v>1</v>
      </c>
      <c r="E1803" s="4">
        <v>230</v>
      </c>
      <c r="F1803" s="4">
        <f>ROUND(Source!BA1783,O1803)</f>
        <v>0</v>
      </c>
      <c r="G1803" s="4" t="s">
        <v>117</v>
      </c>
      <c r="H1803" s="4" t="s">
        <v>118</v>
      </c>
      <c r="I1803" s="4"/>
      <c r="J1803" s="4"/>
      <c r="K1803" s="4">
        <v>230</v>
      </c>
      <c r="L1803" s="4">
        <v>19</v>
      </c>
      <c r="M1803" s="4">
        <v>3</v>
      </c>
      <c r="N1803" s="4" t="s">
        <v>3</v>
      </c>
      <c r="O1803" s="4">
        <v>2</v>
      </c>
      <c r="P1803" s="4"/>
      <c r="Q1803" s="4"/>
      <c r="R1803" s="4"/>
      <c r="S1803" s="4"/>
      <c r="T1803" s="4"/>
      <c r="U1803" s="4"/>
      <c r="V1803" s="4"/>
      <c r="W1803" s="4"/>
    </row>
    <row r="1804" spans="1:23">
      <c r="A1804" s="4">
        <v>50</v>
      </c>
      <c r="B1804" s="4">
        <v>0</v>
      </c>
      <c r="C1804" s="4">
        <v>0</v>
      </c>
      <c r="D1804" s="4">
        <v>1</v>
      </c>
      <c r="E1804" s="4">
        <v>206</v>
      </c>
      <c r="F1804" s="4">
        <f>ROUND(Source!T1783,O1804)</f>
        <v>0</v>
      </c>
      <c r="G1804" s="4" t="s">
        <v>119</v>
      </c>
      <c r="H1804" s="4" t="s">
        <v>120</v>
      </c>
      <c r="I1804" s="4"/>
      <c r="J1804" s="4"/>
      <c r="K1804" s="4">
        <v>206</v>
      </c>
      <c r="L1804" s="4">
        <v>20</v>
      </c>
      <c r="M1804" s="4">
        <v>3</v>
      </c>
      <c r="N1804" s="4" t="s">
        <v>3</v>
      </c>
      <c r="O1804" s="4">
        <v>2</v>
      </c>
      <c r="P1804" s="4"/>
      <c r="Q1804" s="4"/>
      <c r="R1804" s="4"/>
      <c r="S1804" s="4"/>
      <c r="T1804" s="4"/>
      <c r="U1804" s="4"/>
      <c r="V1804" s="4"/>
      <c r="W1804" s="4"/>
    </row>
    <row r="1805" spans="1:23">
      <c r="A1805" s="4">
        <v>50</v>
      </c>
      <c r="B1805" s="4">
        <v>0</v>
      </c>
      <c r="C1805" s="4">
        <v>0</v>
      </c>
      <c r="D1805" s="4">
        <v>1</v>
      </c>
      <c r="E1805" s="4">
        <v>207</v>
      </c>
      <c r="F1805" s="4">
        <f>Source!U1783</f>
        <v>198.26767910000001</v>
      </c>
      <c r="G1805" s="4" t="s">
        <v>121</v>
      </c>
      <c r="H1805" s="4" t="s">
        <v>122</v>
      </c>
      <c r="I1805" s="4"/>
      <c r="J1805" s="4"/>
      <c r="K1805" s="4">
        <v>207</v>
      </c>
      <c r="L1805" s="4">
        <v>21</v>
      </c>
      <c r="M1805" s="4">
        <v>3</v>
      </c>
      <c r="N1805" s="4" t="s">
        <v>3</v>
      </c>
      <c r="O1805" s="4">
        <v>-1</v>
      </c>
      <c r="P1805" s="4"/>
      <c r="Q1805" s="4"/>
      <c r="R1805" s="4"/>
      <c r="S1805" s="4"/>
      <c r="T1805" s="4"/>
      <c r="U1805" s="4"/>
      <c r="V1805" s="4"/>
      <c r="W1805" s="4"/>
    </row>
    <row r="1806" spans="1:23">
      <c r="A1806" s="4">
        <v>50</v>
      </c>
      <c r="B1806" s="4">
        <v>0</v>
      </c>
      <c r="C1806" s="4">
        <v>0</v>
      </c>
      <c r="D1806" s="4">
        <v>1</v>
      </c>
      <c r="E1806" s="4">
        <v>208</v>
      </c>
      <c r="F1806" s="4">
        <f>Source!V1783</f>
        <v>3.6755750000000007</v>
      </c>
      <c r="G1806" s="4" t="s">
        <v>123</v>
      </c>
      <c r="H1806" s="4" t="s">
        <v>124</v>
      </c>
      <c r="I1806" s="4"/>
      <c r="J1806" s="4"/>
      <c r="K1806" s="4">
        <v>208</v>
      </c>
      <c r="L1806" s="4">
        <v>22</v>
      </c>
      <c r="M1806" s="4">
        <v>3</v>
      </c>
      <c r="N1806" s="4" t="s">
        <v>3</v>
      </c>
      <c r="O1806" s="4">
        <v>-1</v>
      </c>
      <c r="P1806" s="4"/>
      <c r="Q1806" s="4"/>
      <c r="R1806" s="4"/>
      <c r="S1806" s="4"/>
      <c r="T1806" s="4"/>
      <c r="U1806" s="4"/>
      <c r="V1806" s="4"/>
      <c r="W1806" s="4"/>
    </row>
    <row r="1807" spans="1:23">
      <c r="A1807" s="4">
        <v>50</v>
      </c>
      <c r="B1807" s="4">
        <v>0</v>
      </c>
      <c r="C1807" s="4">
        <v>0</v>
      </c>
      <c r="D1807" s="4">
        <v>1</v>
      </c>
      <c r="E1807" s="4">
        <v>209</v>
      </c>
      <c r="F1807" s="4">
        <f>ROUND(Source!W1783,O1807)</f>
        <v>627.04</v>
      </c>
      <c r="G1807" s="4" t="s">
        <v>125</v>
      </c>
      <c r="H1807" s="4" t="s">
        <v>126</v>
      </c>
      <c r="I1807" s="4"/>
      <c r="J1807" s="4"/>
      <c r="K1807" s="4">
        <v>209</v>
      </c>
      <c r="L1807" s="4">
        <v>23</v>
      </c>
      <c r="M1807" s="4">
        <v>3</v>
      </c>
      <c r="N1807" s="4" t="s">
        <v>3</v>
      </c>
      <c r="O1807" s="4">
        <v>2</v>
      </c>
      <c r="P1807" s="4"/>
      <c r="Q1807" s="4"/>
      <c r="R1807" s="4"/>
      <c r="S1807" s="4"/>
      <c r="T1807" s="4"/>
      <c r="U1807" s="4"/>
      <c r="V1807" s="4"/>
      <c r="W1807" s="4"/>
    </row>
    <row r="1808" spans="1:23">
      <c r="A1808" s="4">
        <v>50</v>
      </c>
      <c r="B1808" s="4">
        <v>0</v>
      </c>
      <c r="C1808" s="4">
        <v>0</v>
      </c>
      <c r="D1808" s="4">
        <v>1</v>
      </c>
      <c r="E1808" s="4">
        <v>233</v>
      </c>
      <c r="F1808" s="4">
        <f>ROUND(Source!BD1783,O1808)</f>
        <v>0</v>
      </c>
      <c r="G1808" s="4" t="s">
        <v>127</v>
      </c>
      <c r="H1808" s="4" t="s">
        <v>128</v>
      </c>
      <c r="I1808" s="4"/>
      <c r="J1808" s="4"/>
      <c r="K1808" s="4">
        <v>233</v>
      </c>
      <c r="L1808" s="4">
        <v>24</v>
      </c>
      <c r="M1808" s="4">
        <v>3</v>
      </c>
      <c r="N1808" s="4" t="s">
        <v>3</v>
      </c>
      <c r="O1808" s="4">
        <v>2</v>
      </c>
      <c r="P1808" s="4"/>
      <c r="Q1808" s="4"/>
      <c r="R1808" s="4"/>
      <c r="S1808" s="4"/>
      <c r="T1808" s="4"/>
      <c r="U1808" s="4"/>
      <c r="V1808" s="4"/>
      <c r="W1808" s="4"/>
    </row>
    <row r="1809" spans="1:245">
      <c r="A1809" s="4">
        <v>50</v>
      </c>
      <c r="B1809" s="4">
        <v>0</v>
      </c>
      <c r="C1809" s="4">
        <v>0</v>
      </c>
      <c r="D1809" s="4">
        <v>1</v>
      </c>
      <c r="E1809" s="4">
        <v>210</v>
      </c>
      <c r="F1809" s="4">
        <f>ROUND(Source!X1783,O1809)</f>
        <v>52386.57</v>
      </c>
      <c r="G1809" s="4" t="s">
        <v>129</v>
      </c>
      <c r="H1809" s="4" t="s">
        <v>130</v>
      </c>
      <c r="I1809" s="4"/>
      <c r="J1809" s="4"/>
      <c r="K1809" s="4">
        <v>210</v>
      </c>
      <c r="L1809" s="4">
        <v>25</v>
      </c>
      <c r="M1809" s="4">
        <v>3</v>
      </c>
      <c r="N1809" s="4" t="s">
        <v>3</v>
      </c>
      <c r="O1809" s="4">
        <v>2</v>
      </c>
      <c r="P1809" s="4"/>
      <c r="Q1809" s="4"/>
      <c r="R1809" s="4"/>
      <c r="S1809" s="4"/>
      <c r="T1809" s="4"/>
      <c r="U1809" s="4"/>
      <c r="V1809" s="4"/>
      <c r="W1809" s="4"/>
    </row>
    <row r="1810" spans="1:245">
      <c r="A1810" s="4">
        <v>50</v>
      </c>
      <c r="B1810" s="4">
        <v>0</v>
      </c>
      <c r="C1810" s="4">
        <v>0</v>
      </c>
      <c r="D1810" s="4">
        <v>1</v>
      </c>
      <c r="E1810" s="4">
        <v>211</v>
      </c>
      <c r="F1810" s="4">
        <f>ROUND(Source!Y1783,O1810)</f>
        <v>26986.38</v>
      </c>
      <c r="G1810" s="4" t="s">
        <v>131</v>
      </c>
      <c r="H1810" s="4" t="s">
        <v>132</v>
      </c>
      <c r="I1810" s="4"/>
      <c r="J1810" s="4"/>
      <c r="K1810" s="4">
        <v>211</v>
      </c>
      <c r="L1810" s="4">
        <v>26</v>
      </c>
      <c r="M1810" s="4">
        <v>3</v>
      </c>
      <c r="N1810" s="4" t="s">
        <v>3</v>
      </c>
      <c r="O1810" s="4">
        <v>2</v>
      </c>
      <c r="P1810" s="4"/>
      <c r="Q1810" s="4"/>
      <c r="R1810" s="4"/>
      <c r="S1810" s="4"/>
      <c r="T1810" s="4"/>
      <c r="U1810" s="4"/>
      <c r="V1810" s="4"/>
      <c r="W1810" s="4"/>
    </row>
    <row r="1811" spans="1:245">
      <c r="A1811" s="4">
        <v>50</v>
      </c>
      <c r="B1811" s="4">
        <v>0</v>
      </c>
      <c r="C1811" s="4">
        <v>0</v>
      </c>
      <c r="D1811" s="4">
        <v>1</v>
      </c>
      <c r="E1811" s="4">
        <v>0</v>
      </c>
      <c r="F1811" s="4">
        <f>ROUND(Source!AR1783,O1811)</f>
        <v>257154.55</v>
      </c>
      <c r="G1811" s="4" t="s">
        <v>133</v>
      </c>
      <c r="H1811" s="4" t="s">
        <v>134</v>
      </c>
      <c r="I1811" s="4"/>
      <c r="J1811" s="4"/>
      <c r="K1811" s="4">
        <v>224</v>
      </c>
      <c r="L1811" s="4">
        <v>27</v>
      </c>
      <c r="M1811" s="4">
        <v>3</v>
      </c>
      <c r="N1811" s="4" t="s">
        <v>3</v>
      </c>
      <c r="O1811" s="4">
        <v>2</v>
      </c>
      <c r="P1811" s="4"/>
      <c r="Q1811" s="4"/>
      <c r="R1811" s="4"/>
      <c r="S1811" s="4"/>
      <c r="T1811" s="4"/>
      <c r="U1811" s="4"/>
      <c r="V1811" s="4"/>
      <c r="W1811" s="4"/>
    </row>
    <row r="1812" spans="1:245">
      <c r="A1812" s="4">
        <v>50</v>
      </c>
      <c r="B1812" s="4">
        <v>0</v>
      </c>
      <c r="C1812" s="4">
        <v>0</v>
      </c>
      <c r="D1812" s="4">
        <v>2</v>
      </c>
      <c r="E1812" s="4">
        <v>0</v>
      </c>
      <c r="F1812" s="4">
        <f>ROUND(F1811*0.18,O1812)</f>
        <v>46287.8</v>
      </c>
      <c r="G1812" s="4" t="s">
        <v>135</v>
      </c>
      <c r="H1812" s="4" t="s">
        <v>135</v>
      </c>
      <c r="I1812" s="4"/>
      <c r="J1812" s="4"/>
      <c r="K1812" s="4">
        <v>212</v>
      </c>
      <c r="L1812" s="4">
        <v>28</v>
      </c>
      <c r="M1812" s="4">
        <v>0</v>
      </c>
      <c r="N1812" s="4" t="s">
        <v>3</v>
      </c>
      <c r="O1812" s="4">
        <v>1</v>
      </c>
      <c r="P1812" s="4"/>
      <c r="Q1812" s="4"/>
      <c r="R1812" s="4"/>
      <c r="S1812" s="4"/>
      <c r="T1812" s="4"/>
      <c r="U1812" s="4"/>
      <c r="V1812" s="4"/>
      <c r="W1812" s="4"/>
    </row>
    <row r="1813" spans="1:245">
      <c r="A1813" s="4">
        <v>50</v>
      </c>
      <c r="B1813" s="4">
        <v>0</v>
      </c>
      <c r="C1813" s="4">
        <v>0</v>
      </c>
      <c r="D1813" s="4">
        <v>2</v>
      </c>
      <c r="E1813" s="4">
        <v>224</v>
      </c>
      <c r="F1813" s="4">
        <f>ROUND(F1811*1.18,O1813)</f>
        <v>303442.40000000002</v>
      </c>
      <c r="G1813" s="4" t="s">
        <v>136</v>
      </c>
      <c r="H1813" s="4" t="s">
        <v>137</v>
      </c>
      <c r="I1813" s="4"/>
      <c r="J1813" s="4"/>
      <c r="K1813" s="4">
        <v>212</v>
      </c>
      <c r="L1813" s="4">
        <v>29</v>
      </c>
      <c r="M1813" s="4">
        <v>0</v>
      </c>
      <c r="N1813" s="4" t="s">
        <v>3</v>
      </c>
      <c r="O1813" s="4">
        <v>1</v>
      </c>
      <c r="P1813" s="4"/>
      <c r="Q1813" s="4"/>
      <c r="R1813" s="4"/>
      <c r="S1813" s="4"/>
      <c r="T1813" s="4"/>
      <c r="U1813" s="4"/>
      <c r="V1813" s="4"/>
      <c r="W1813" s="4"/>
    </row>
    <row r="1815" spans="1:245">
      <c r="A1815" s="1">
        <v>4</v>
      </c>
      <c r="B1815" s="1">
        <v>0</v>
      </c>
      <c r="C1815" s="1"/>
      <c r="D1815" s="1">
        <f>ROW(A1930)</f>
        <v>1930</v>
      </c>
      <c r="E1815" s="1"/>
      <c r="F1815" s="1" t="s">
        <v>12</v>
      </c>
      <c r="G1815" s="1" t="s">
        <v>374</v>
      </c>
      <c r="H1815" s="1" t="s">
        <v>3</v>
      </c>
      <c r="I1815" s="1">
        <v>0</v>
      </c>
      <c r="J1815" s="1"/>
      <c r="K1815" s="1">
        <v>-1</v>
      </c>
      <c r="L1815" s="1"/>
      <c r="M1815" s="1" t="s">
        <v>3</v>
      </c>
      <c r="N1815" s="1"/>
      <c r="O1815" s="1"/>
      <c r="P1815" s="1"/>
      <c r="Q1815" s="1"/>
      <c r="R1815" s="1"/>
      <c r="S1815" s="1">
        <v>0</v>
      </c>
      <c r="T1815" s="1"/>
      <c r="U1815" s="1" t="s">
        <v>3</v>
      </c>
      <c r="V1815" s="1">
        <v>0</v>
      </c>
      <c r="W1815" s="1"/>
      <c r="X1815" s="1"/>
      <c r="Y1815" s="1"/>
      <c r="Z1815" s="1"/>
      <c r="AA1815" s="1"/>
      <c r="AB1815" s="1" t="s">
        <v>3</v>
      </c>
      <c r="AC1815" s="1" t="s">
        <v>3</v>
      </c>
      <c r="AD1815" s="1" t="s">
        <v>3</v>
      </c>
      <c r="AE1815" s="1" t="s">
        <v>3</v>
      </c>
      <c r="AF1815" s="1" t="s">
        <v>3</v>
      </c>
      <c r="AG1815" s="1" t="s">
        <v>3</v>
      </c>
      <c r="AH1815" s="1"/>
      <c r="AI1815" s="1"/>
      <c r="AJ1815" s="1"/>
      <c r="AK1815" s="1"/>
      <c r="AL1815" s="1"/>
      <c r="AM1815" s="1"/>
      <c r="AN1815" s="1"/>
      <c r="AO1815" s="1"/>
      <c r="AP1815" s="1" t="s">
        <v>3</v>
      </c>
      <c r="AQ1815" s="1" t="s">
        <v>3</v>
      </c>
      <c r="AR1815" s="1" t="s">
        <v>3</v>
      </c>
      <c r="AS1815" s="1"/>
      <c r="AT1815" s="1"/>
      <c r="AU1815" s="1"/>
      <c r="AV1815" s="1"/>
      <c r="AW1815" s="1"/>
      <c r="AX1815" s="1"/>
      <c r="AY1815" s="1"/>
      <c r="AZ1815" s="1" t="s">
        <v>3</v>
      </c>
      <c r="BA1815" s="1"/>
      <c r="BB1815" s="1" t="s">
        <v>3</v>
      </c>
      <c r="BC1815" s="1" t="s">
        <v>3</v>
      </c>
      <c r="BD1815" s="1" t="s">
        <v>3</v>
      </c>
      <c r="BE1815" s="1" t="s">
        <v>3</v>
      </c>
      <c r="BF1815" s="1" t="s">
        <v>3</v>
      </c>
      <c r="BG1815" s="1" t="s">
        <v>3</v>
      </c>
      <c r="BH1815" s="1" t="s">
        <v>3</v>
      </c>
      <c r="BI1815" s="1" t="s">
        <v>3</v>
      </c>
      <c r="BJ1815" s="1" t="s">
        <v>3</v>
      </c>
      <c r="BK1815" s="1" t="s">
        <v>3</v>
      </c>
      <c r="BL1815" s="1" t="s">
        <v>3</v>
      </c>
      <c r="BM1815" s="1" t="s">
        <v>3</v>
      </c>
      <c r="BN1815" s="1" t="s">
        <v>3</v>
      </c>
      <c r="BO1815" s="1" t="s">
        <v>3</v>
      </c>
      <c r="BP1815" s="1" t="s">
        <v>3</v>
      </c>
      <c r="BQ1815" s="1"/>
      <c r="BR1815" s="1"/>
      <c r="BS1815" s="1"/>
      <c r="BT1815" s="1"/>
      <c r="BU1815" s="1"/>
      <c r="BV1815" s="1"/>
      <c r="BW1815" s="1"/>
      <c r="BX1815" s="1">
        <v>0</v>
      </c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>
        <v>0</v>
      </c>
    </row>
    <row r="1817" spans="1:245">
      <c r="A1817" s="2">
        <v>52</v>
      </c>
      <c r="B1817" s="2">
        <f t="shared" ref="B1817:G1817" si="1320">B1930</f>
        <v>0</v>
      </c>
      <c r="C1817" s="2">
        <f t="shared" si="1320"/>
        <v>4</v>
      </c>
      <c r="D1817" s="2">
        <f t="shared" si="1320"/>
        <v>1815</v>
      </c>
      <c r="E1817" s="2">
        <f t="shared" si="1320"/>
        <v>0</v>
      </c>
      <c r="F1817" s="2" t="str">
        <f t="shared" si="1320"/>
        <v>Новый раздел</v>
      </c>
      <c r="G1817" s="2" t="str">
        <f t="shared" si="1320"/>
        <v>комната 2-26</v>
      </c>
      <c r="H1817" s="2"/>
      <c r="I1817" s="2"/>
      <c r="J1817" s="2"/>
      <c r="K1817" s="2"/>
      <c r="L1817" s="2"/>
      <c r="M1817" s="2"/>
      <c r="N1817" s="2"/>
      <c r="O1817" s="2">
        <f t="shared" ref="O1817:AT1817" si="1321">O1930</f>
        <v>123282.58</v>
      </c>
      <c r="P1817" s="2">
        <f t="shared" si="1321"/>
        <v>80621.5</v>
      </c>
      <c r="Q1817" s="2">
        <f t="shared" si="1321"/>
        <v>2031.81</v>
      </c>
      <c r="R1817" s="2">
        <f t="shared" si="1321"/>
        <v>887.74</v>
      </c>
      <c r="S1817" s="2">
        <f t="shared" si="1321"/>
        <v>40629.269999999997</v>
      </c>
      <c r="T1817" s="2">
        <f t="shared" si="1321"/>
        <v>0</v>
      </c>
      <c r="U1817" s="2">
        <f t="shared" si="1321"/>
        <v>135.1884929</v>
      </c>
      <c r="V1817" s="2">
        <f t="shared" si="1321"/>
        <v>2.5883250000000007</v>
      </c>
      <c r="W1817" s="2">
        <f t="shared" si="1321"/>
        <v>577.44000000000005</v>
      </c>
      <c r="X1817" s="2">
        <f t="shared" si="1321"/>
        <v>35479.71</v>
      </c>
      <c r="Y1817" s="2">
        <f t="shared" si="1321"/>
        <v>18007.439999999999</v>
      </c>
      <c r="Z1817" s="2">
        <f t="shared" si="1321"/>
        <v>0</v>
      </c>
      <c r="AA1817" s="2">
        <f t="shared" si="1321"/>
        <v>0</v>
      </c>
      <c r="AB1817" s="2">
        <f t="shared" si="1321"/>
        <v>0</v>
      </c>
      <c r="AC1817" s="2">
        <f t="shared" si="1321"/>
        <v>0</v>
      </c>
      <c r="AD1817" s="2">
        <f t="shared" si="1321"/>
        <v>0</v>
      </c>
      <c r="AE1817" s="2">
        <f t="shared" si="1321"/>
        <v>0</v>
      </c>
      <c r="AF1817" s="2">
        <f t="shared" si="1321"/>
        <v>0</v>
      </c>
      <c r="AG1817" s="2">
        <f t="shared" si="1321"/>
        <v>0</v>
      </c>
      <c r="AH1817" s="2">
        <f t="shared" si="1321"/>
        <v>0</v>
      </c>
      <c r="AI1817" s="2">
        <f t="shared" si="1321"/>
        <v>0</v>
      </c>
      <c r="AJ1817" s="2">
        <f t="shared" si="1321"/>
        <v>0</v>
      </c>
      <c r="AK1817" s="2">
        <f t="shared" si="1321"/>
        <v>0</v>
      </c>
      <c r="AL1817" s="2">
        <f t="shared" si="1321"/>
        <v>0</v>
      </c>
      <c r="AM1817" s="2">
        <f t="shared" si="1321"/>
        <v>0</v>
      </c>
      <c r="AN1817" s="2">
        <f t="shared" si="1321"/>
        <v>0</v>
      </c>
      <c r="AO1817" s="2">
        <f t="shared" si="1321"/>
        <v>0</v>
      </c>
      <c r="AP1817" s="2">
        <f t="shared" si="1321"/>
        <v>0</v>
      </c>
      <c r="AQ1817" s="2">
        <f t="shared" si="1321"/>
        <v>0</v>
      </c>
      <c r="AR1817" s="2">
        <f t="shared" si="1321"/>
        <v>176769.73</v>
      </c>
      <c r="AS1817" s="2">
        <f t="shared" si="1321"/>
        <v>172595.9</v>
      </c>
      <c r="AT1817" s="2">
        <f t="shared" si="1321"/>
        <v>4173.83</v>
      </c>
      <c r="AU1817" s="2">
        <f t="shared" ref="AU1817:BZ1817" si="1322">AU1930</f>
        <v>0</v>
      </c>
      <c r="AV1817" s="2">
        <f t="shared" si="1322"/>
        <v>80621.5</v>
      </c>
      <c r="AW1817" s="2">
        <f t="shared" si="1322"/>
        <v>80621.5</v>
      </c>
      <c r="AX1817" s="2">
        <f t="shared" si="1322"/>
        <v>0</v>
      </c>
      <c r="AY1817" s="2">
        <f t="shared" si="1322"/>
        <v>80621.5</v>
      </c>
      <c r="AZ1817" s="2">
        <f t="shared" si="1322"/>
        <v>0</v>
      </c>
      <c r="BA1817" s="2">
        <f t="shared" si="1322"/>
        <v>0</v>
      </c>
      <c r="BB1817" s="2">
        <f t="shared" si="1322"/>
        <v>0</v>
      </c>
      <c r="BC1817" s="2">
        <f t="shared" si="1322"/>
        <v>0</v>
      </c>
      <c r="BD1817" s="2">
        <f t="shared" si="1322"/>
        <v>0</v>
      </c>
      <c r="BE1817" s="2">
        <f t="shared" si="1322"/>
        <v>0</v>
      </c>
      <c r="BF1817" s="2">
        <f t="shared" si="1322"/>
        <v>0</v>
      </c>
      <c r="BG1817" s="2">
        <f t="shared" si="1322"/>
        <v>0</v>
      </c>
      <c r="BH1817" s="2">
        <f t="shared" si="1322"/>
        <v>0</v>
      </c>
      <c r="BI1817" s="2">
        <f t="shared" si="1322"/>
        <v>0</v>
      </c>
      <c r="BJ1817" s="2">
        <f t="shared" si="1322"/>
        <v>0</v>
      </c>
      <c r="BK1817" s="2">
        <f t="shared" si="1322"/>
        <v>0</v>
      </c>
      <c r="BL1817" s="2">
        <f t="shared" si="1322"/>
        <v>0</v>
      </c>
      <c r="BM1817" s="2">
        <f t="shared" si="1322"/>
        <v>0</v>
      </c>
      <c r="BN1817" s="2">
        <f t="shared" si="1322"/>
        <v>0</v>
      </c>
      <c r="BO1817" s="2">
        <f t="shared" si="1322"/>
        <v>0</v>
      </c>
      <c r="BP1817" s="2">
        <f t="shared" si="1322"/>
        <v>0</v>
      </c>
      <c r="BQ1817" s="2">
        <f t="shared" si="1322"/>
        <v>0</v>
      </c>
      <c r="BR1817" s="2">
        <f t="shared" si="1322"/>
        <v>0</v>
      </c>
      <c r="BS1817" s="2">
        <f t="shared" si="1322"/>
        <v>0</v>
      </c>
      <c r="BT1817" s="2">
        <f t="shared" si="1322"/>
        <v>0</v>
      </c>
      <c r="BU1817" s="2">
        <f t="shared" si="1322"/>
        <v>0</v>
      </c>
      <c r="BV1817" s="2">
        <f t="shared" si="1322"/>
        <v>0</v>
      </c>
      <c r="BW1817" s="2">
        <f t="shared" si="1322"/>
        <v>0</v>
      </c>
      <c r="BX1817" s="2">
        <f t="shared" si="1322"/>
        <v>0</v>
      </c>
      <c r="BY1817" s="2">
        <f t="shared" si="1322"/>
        <v>0</v>
      </c>
      <c r="BZ1817" s="2">
        <f t="shared" si="1322"/>
        <v>0</v>
      </c>
      <c r="CA1817" s="2">
        <f t="shared" ref="CA1817:DF1817" si="1323">CA1930</f>
        <v>0</v>
      </c>
      <c r="CB1817" s="2">
        <f t="shared" si="1323"/>
        <v>0</v>
      </c>
      <c r="CC1817" s="2">
        <f t="shared" si="1323"/>
        <v>0</v>
      </c>
      <c r="CD1817" s="2">
        <f t="shared" si="1323"/>
        <v>0</v>
      </c>
      <c r="CE1817" s="2">
        <f t="shared" si="1323"/>
        <v>0</v>
      </c>
      <c r="CF1817" s="2">
        <f t="shared" si="1323"/>
        <v>0</v>
      </c>
      <c r="CG1817" s="2">
        <f t="shared" si="1323"/>
        <v>0</v>
      </c>
      <c r="CH1817" s="2">
        <f t="shared" si="1323"/>
        <v>0</v>
      </c>
      <c r="CI1817" s="2">
        <f t="shared" si="1323"/>
        <v>0</v>
      </c>
      <c r="CJ1817" s="2">
        <f t="shared" si="1323"/>
        <v>0</v>
      </c>
      <c r="CK1817" s="2">
        <f t="shared" si="1323"/>
        <v>0</v>
      </c>
      <c r="CL1817" s="2">
        <f t="shared" si="1323"/>
        <v>0</v>
      </c>
      <c r="CM1817" s="2">
        <f t="shared" si="1323"/>
        <v>0</v>
      </c>
      <c r="CN1817" s="2">
        <f t="shared" si="1323"/>
        <v>0</v>
      </c>
      <c r="CO1817" s="2">
        <f t="shared" si="1323"/>
        <v>0</v>
      </c>
      <c r="CP1817" s="2">
        <f t="shared" si="1323"/>
        <v>0</v>
      </c>
      <c r="CQ1817" s="2">
        <f t="shared" si="1323"/>
        <v>0</v>
      </c>
      <c r="CR1817" s="2">
        <f t="shared" si="1323"/>
        <v>0</v>
      </c>
      <c r="CS1817" s="2">
        <f t="shared" si="1323"/>
        <v>0</v>
      </c>
      <c r="CT1817" s="2">
        <f t="shared" si="1323"/>
        <v>0</v>
      </c>
      <c r="CU1817" s="2">
        <f t="shared" si="1323"/>
        <v>0</v>
      </c>
      <c r="CV1817" s="2">
        <f t="shared" si="1323"/>
        <v>0</v>
      </c>
      <c r="CW1817" s="2">
        <f t="shared" si="1323"/>
        <v>0</v>
      </c>
      <c r="CX1817" s="2">
        <f t="shared" si="1323"/>
        <v>0</v>
      </c>
      <c r="CY1817" s="2">
        <f t="shared" si="1323"/>
        <v>0</v>
      </c>
      <c r="CZ1817" s="2">
        <f t="shared" si="1323"/>
        <v>0</v>
      </c>
      <c r="DA1817" s="2">
        <f t="shared" si="1323"/>
        <v>0</v>
      </c>
      <c r="DB1817" s="2">
        <f t="shared" si="1323"/>
        <v>0</v>
      </c>
      <c r="DC1817" s="2">
        <f t="shared" si="1323"/>
        <v>0</v>
      </c>
      <c r="DD1817" s="2">
        <f t="shared" si="1323"/>
        <v>0</v>
      </c>
      <c r="DE1817" s="2">
        <f t="shared" si="1323"/>
        <v>0</v>
      </c>
      <c r="DF1817" s="2">
        <f t="shared" si="1323"/>
        <v>0</v>
      </c>
      <c r="DG1817" s="3">
        <f t="shared" ref="DG1817:EL1817" si="1324">DG1930</f>
        <v>0</v>
      </c>
      <c r="DH1817" s="3">
        <f t="shared" si="1324"/>
        <v>0</v>
      </c>
      <c r="DI1817" s="3">
        <f t="shared" si="1324"/>
        <v>0</v>
      </c>
      <c r="DJ1817" s="3">
        <f t="shared" si="1324"/>
        <v>0</v>
      </c>
      <c r="DK1817" s="3">
        <f t="shared" si="1324"/>
        <v>0</v>
      </c>
      <c r="DL1817" s="3">
        <f t="shared" si="1324"/>
        <v>0</v>
      </c>
      <c r="DM1817" s="3">
        <f t="shared" si="1324"/>
        <v>0</v>
      </c>
      <c r="DN1817" s="3">
        <f t="shared" si="1324"/>
        <v>0</v>
      </c>
      <c r="DO1817" s="3">
        <f t="shared" si="1324"/>
        <v>0</v>
      </c>
      <c r="DP1817" s="3">
        <f t="shared" si="1324"/>
        <v>0</v>
      </c>
      <c r="DQ1817" s="3">
        <f t="shared" si="1324"/>
        <v>0</v>
      </c>
      <c r="DR1817" s="3">
        <f t="shared" si="1324"/>
        <v>0</v>
      </c>
      <c r="DS1817" s="3">
        <f t="shared" si="1324"/>
        <v>0</v>
      </c>
      <c r="DT1817" s="3">
        <f t="shared" si="1324"/>
        <v>0</v>
      </c>
      <c r="DU1817" s="3">
        <f t="shared" si="1324"/>
        <v>0</v>
      </c>
      <c r="DV1817" s="3">
        <f t="shared" si="1324"/>
        <v>0</v>
      </c>
      <c r="DW1817" s="3">
        <f t="shared" si="1324"/>
        <v>0</v>
      </c>
      <c r="DX1817" s="3">
        <f t="shared" si="1324"/>
        <v>0</v>
      </c>
      <c r="DY1817" s="3">
        <f t="shared" si="1324"/>
        <v>0</v>
      </c>
      <c r="DZ1817" s="3">
        <f t="shared" si="1324"/>
        <v>0</v>
      </c>
      <c r="EA1817" s="3">
        <f t="shared" si="1324"/>
        <v>0</v>
      </c>
      <c r="EB1817" s="3">
        <f t="shared" si="1324"/>
        <v>0</v>
      </c>
      <c r="EC1817" s="3">
        <f t="shared" si="1324"/>
        <v>0</v>
      </c>
      <c r="ED1817" s="3">
        <f t="shared" si="1324"/>
        <v>0</v>
      </c>
      <c r="EE1817" s="3">
        <f t="shared" si="1324"/>
        <v>0</v>
      </c>
      <c r="EF1817" s="3">
        <f t="shared" si="1324"/>
        <v>0</v>
      </c>
      <c r="EG1817" s="3">
        <f t="shared" si="1324"/>
        <v>0</v>
      </c>
      <c r="EH1817" s="3">
        <f t="shared" si="1324"/>
        <v>0</v>
      </c>
      <c r="EI1817" s="3">
        <f t="shared" si="1324"/>
        <v>0</v>
      </c>
      <c r="EJ1817" s="3">
        <f t="shared" si="1324"/>
        <v>0</v>
      </c>
      <c r="EK1817" s="3">
        <f t="shared" si="1324"/>
        <v>0</v>
      </c>
      <c r="EL1817" s="3">
        <f t="shared" si="1324"/>
        <v>0</v>
      </c>
      <c r="EM1817" s="3">
        <f t="shared" ref="EM1817:FR1817" si="1325">EM1930</f>
        <v>0</v>
      </c>
      <c r="EN1817" s="3">
        <f t="shared" si="1325"/>
        <v>0</v>
      </c>
      <c r="EO1817" s="3">
        <f t="shared" si="1325"/>
        <v>0</v>
      </c>
      <c r="EP1817" s="3">
        <f t="shared" si="1325"/>
        <v>0</v>
      </c>
      <c r="EQ1817" s="3">
        <f t="shared" si="1325"/>
        <v>0</v>
      </c>
      <c r="ER1817" s="3">
        <f t="shared" si="1325"/>
        <v>0</v>
      </c>
      <c r="ES1817" s="3">
        <f t="shared" si="1325"/>
        <v>0</v>
      </c>
      <c r="ET1817" s="3">
        <f t="shared" si="1325"/>
        <v>0</v>
      </c>
      <c r="EU1817" s="3">
        <f t="shared" si="1325"/>
        <v>0</v>
      </c>
      <c r="EV1817" s="3">
        <f t="shared" si="1325"/>
        <v>0</v>
      </c>
      <c r="EW1817" s="3">
        <f t="shared" si="1325"/>
        <v>0</v>
      </c>
      <c r="EX1817" s="3">
        <f t="shared" si="1325"/>
        <v>0</v>
      </c>
      <c r="EY1817" s="3">
        <f t="shared" si="1325"/>
        <v>0</v>
      </c>
      <c r="EZ1817" s="3">
        <f t="shared" si="1325"/>
        <v>0</v>
      </c>
      <c r="FA1817" s="3">
        <f t="shared" si="1325"/>
        <v>0</v>
      </c>
      <c r="FB1817" s="3">
        <f t="shared" si="1325"/>
        <v>0</v>
      </c>
      <c r="FC1817" s="3">
        <f t="shared" si="1325"/>
        <v>0</v>
      </c>
      <c r="FD1817" s="3">
        <f t="shared" si="1325"/>
        <v>0</v>
      </c>
      <c r="FE1817" s="3">
        <f t="shared" si="1325"/>
        <v>0</v>
      </c>
      <c r="FF1817" s="3">
        <f t="shared" si="1325"/>
        <v>0</v>
      </c>
      <c r="FG1817" s="3">
        <f t="shared" si="1325"/>
        <v>0</v>
      </c>
      <c r="FH1817" s="3">
        <f t="shared" si="1325"/>
        <v>0</v>
      </c>
      <c r="FI1817" s="3">
        <f t="shared" si="1325"/>
        <v>0</v>
      </c>
      <c r="FJ1817" s="3">
        <f t="shared" si="1325"/>
        <v>0</v>
      </c>
      <c r="FK1817" s="3">
        <f t="shared" si="1325"/>
        <v>0</v>
      </c>
      <c r="FL1817" s="3">
        <f t="shared" si="1325"/>
        <v>0</v>
      </c>
      <c r="FM1817" s="3">
        <f t="shared" si="1325"/>
        <v>0</v>
      </c>
      <c r="FN1817" s="3">
        <f t="shared" si="1325"/>
        <v>0</v>
      </c>
      <c r="FO1817" s="3">
        <f t="shared" si="1325"/>
        <v>0</v>
      </c>
      <c r="FP1817" s="3">
        <f t="shared" si="1325"/>
        <v>0</v>
      </c>
      <c r="FQ1817" s="3">
        <f t="shared" si="1325"/>
        <v>0</v>
      </c>
      <c r="FR1817" s="3">
        <f t="shared" si="1325"/>
        <v>0</v>
      </c>
      <c r="FS1817" s="3">
        <f t="shared" ref="FS1817:GX1817" si="1326">FS1930</f>
        <v>0</v>
      </c>
      <c r="FT1817" s="3">
        <f t="shared" si="1326"/>
        <v>0</v>
      </c>
      <c r="FU1817" s="3">
        <f t="shared" si="1326"/>
        <v>0</v>
      </c>
      <c r="FV1817" s="3">
        <f t="shared" si="1326"/>
        <v>0</v>
      </c>
      <c r="FW1817" s="3">
        <f t="shared" si="1326"/>
        <v>0</v>
      </c>
      <c r="FX1817" s="3">
        <f t="shared" si="1326"/>
        <v>0</v>
      </c>
      <c r="FY1817" s="3">
        <f t="shared" si="1326"/>
        <v>0</v>
      </c>
      <c r="FZ1817" s="3">
        <f t="shared" si="1326"/>
        <v>0</v>
      </c>
      <c r="GA1817" s="3">
        <f t="shared" si="1326"/>
        <v>0</v>
      </c>
      <c r="GB1817" s="3">
        <f t="shared" si="1326"/>
        <v>0</v>
      </c>
      <c r="GC1817" s="3">
        <f t="shared" si="1326"/>
        <v>0</v>
      </c>
      <c r="GD1817" s="3">
        <f t="shared" si="1326"/>
        <v>0</v>
      </c>
      <c r="GE1817" s="3">
        <f t="shared" si="1326"/>
        <v>0</v>
      </c>
      <c r="GF1817" s="3">
        <f t="shared" si="1326"/>
        <v>0</v>
      </c>
      <c r="GG1817" s="3">
        <f t="shared" si="1326"/>
        <v>0</v>
      </c>
      <c r="GH1817" s="3">
        <f t="shared" si="1326"/>
        <v>0</v>
      </c>
      <c r="GI1817" s="3">
        <f t="shared" si="1326"/>
        <v>0</v>
      </c>
      <c r="GJ1817" s="3">
        <f t="shared" si="1326"/>
        <v>0</v>
      </c>
      <c r="GK1817" s="3">
        <f t="shared" si="1326"/>
        <v>0</v>
      </c>
      <c r="GL1817" s="3">
        <f t="shared" si="1326"/>
        <v>0</v>
      </c>
      <c r="GM1817" s="3">
        <f t="shared" si="1326"/>
        <v>0</v>
      </c>
      <c r="GN1817" s="3">
        <f t="shared" si="1326"/>
        <v>0</v>
      </c>
      <c r="GO1817" s="3">
        <f t="shared" si="1326"/>
        <v>0</v>
      </c>
      <c r="GP1817" s="3">
        <f t="shared" si="1326"/>
        <v>0</v>
      </c>
      <c r="GQ1817" s="3">
        <f t="shared" si="1326"/>
        <v>0</v>
      </c>
      <c r="GR1817" s="3">
        <f t="shared" si="1326"/>
        <v>0</v>
      </c>
      <c r="GS1817" s="3">
        <f t="shared" si="1326"/>
        <v>0</v>
      </c>
      <c r="GT1817" s="3">
        <f t="shared" si="1326"/>
        <v>0</v>
      </c>
      <c r="GU1817" s="3">
        <f t="shared" si="1326"/>
        <v>0</v>
      </c>
      <c r="GV1817" s="3">
        <f t="shared" si="1326"/>
        <v>0</v>
      </c>
      <c r="GW1817" s="3">
        <f t="shared" si="1326"/>
        <v>0</v>
      </c>
      <c r="GX1817" s="3">
        <f t="shared" si="1326"/>
        <v>0</v>
      </c>
    </row>
    <row r="1819" spans="1:245">
      <c r="A1819" s="1">
        <v>5</v>
      </c>
      <c r="B1819" s="1">
        <v>0</v>
      </c>
      <c r="C1819" s="1"/>
      <c r="D1819" s="1">
        <f>ROW(A1835)</f>
        <v>1835</v>
      </c>
      <c r="E1819" s="1"/>
      <c r="F1819" s="1" t="s">
        <v>14</v>
      </c>
      <c r="G1819" s="1" t="s">
        <v>15</v>
      </c>
      <c r="H1819" s="1" t="s">
        <v>3</v>
      </c>
      <c r="I1819" s="1">
        <v>0</v>
      </c>
      <c r="J1819" s="1"/>
      <c r="K1819" s="1">
        <v>0</v>
      </c>
      <c r="L1819" s="1"/>
      <c r="M1819" s="1" t="s">
        <v>3</v>
      </c>
      <c r="N1819" s="1"/>
      <c r="O1819" s="1"/>
      <c r="P1819" s="1"/>
      <c r="Q1819" s="1"/>
      <c r="R1819" s="1"/>
      <c r="S1819" s="1">
        <v>0</v>
      </c>
      <c r="T1819" s="1"/>
      <c r="U1819" s="1" t="s">
        <v>3</v>
      </c>
      <c r="V1819" s="1">
        <v>0</v>
      </c>
      <c r="W1819" s="1"/>
      <c r="X1819" s="1"/>
      <c r="Y1819" s="1"/>
      <c r="Z1819" s="1"/>
      <c r="AA1819" s="1"/>
      <c r="AB1819" s="1" t="s">
        <v>3</v>
      </c>
      <c r="AC1819" s="1" t="s">
        <v>3</v>
      </c>
      <c r="AD1819" s="1" t="s">
        <v>3</v>
      </c>
      <c r="AE1819" s="1" t="s">
        <v>3</v>
      </c>
      <c r="AF1819" s="1" t="s">
        <v>3</v>
      </c>
      <c r="AG1819" s="1" t="s">
        <v>3</v>
      </c>
      <c r="AH1819" s="1"/>
      <c r="AI1819" s="1"/>
      <c r="AJ1819" s="1"/>
      <c r="AK1819" s="1"/>
      <c r="AL1819" s="1"/>
      <c r="AM1819" s="1"/>
      <c r="AN1819" s="1"/>
      <c r="AO1819" s="1"/>
      <c r="AP1819" s="1" t="s">
        <v>3</v>
      </c>
      <c r="AQ1819" s="1" t="s">
        <v>3</v>
      </c>
      <c r="AR1819" s="1" t="s">
        <v>3</v>
      </c>
      <c r="AS1819" s="1"/>
      <c r="AT1819" s="1"/>
      <c r="AU1819" s="1"/>
      <c r="AV1819" s="1"/>
      <c r="AW1819" s="1"/>
      <c r="AX1819" s="1"/>
      <c r="AY1819" s="1"/>
      <c r="AZ1819" s="1" t="s">
        <v>3</v>
      </c>
      <c r="BA1819" s="1"/>
      <c r="BB1819" s="1" t="s">
        <v>3</v>
      </c>
      <c r="BC1819" s="1" t="s">
        <v>3</v>
      </c>
      <c r="BD1819" s="1" t="s">
        <v>3</v>
      </c>
      <c r="BE1819" s="1" t="s">
        <v>3</v>
      </c>
      <c r="BF1819" s="1" t="s">
        <v>3</v>
      </c>
      <c r="BG1819" s="1" t="s">
        <v>3</v>
      </c>
      <c r="BH1819" s="1" t="s">
        <v>3</v>
      </c>
      <c r="BI1819" s="1" t="s">
        <v>3</v>
      </c>
      <c r="BJ1819" s="1" t="s">
        <v>3</v>
      </c>
      <c r="BK1819" s="1" t="s">
        <v>3</v>
      </c>
      <c r="BL1819" s="1" t="s">
        <v>3</v>
      </c>
      <c r="BM1819" s="1" t="s">
        <v>3</v>
      </c>
      <c r="BN1819" s="1" t="s">
        <v>3</v>
      </c>
      <c r="BO1819" s="1" t="s">
        <v>3</v>
      </c>
      <c r="BP1819" s="1" t="s">
        <v>3</v>
      </c>
      <c r="BQ1819" s="1"/>
      <c r="BR1819" s="1"/>
      <c r="BS1819" s="1"/>
      <c r="BT1819" s="1"/>
      <c r="BU1819" s="1"/>
      <c r="BV1819" s="1"/>
      <c r="BW1819" s="1"/>
      <c r="BX1819" s="1">
        <v>0</v>
      </c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>
        <v>0</v>
      </c>
    </row>
    <row r="1821" spans="1:245">
      <c r="A1821" s="2">
        <v>52</v>
      </c>
      <c r="B1821" s="2">
        <f t="shared" ref="B1821:G1821" si="1327">B1835</f>
        <v>0</v>
      </c>
      <c r="C1821" s="2">
        <f t="shared" si="1327"/>
        <v>5</v>
      </c>
      <c r="D1821" s="2">
        <f t="shared" si="1327"/>
        <v>1819</v>
      </c>
      <c r="E1821" s="2">
        <f t="shared" si="1327"/>
        <v>0</v>
      </c>
      <c r="F1821" s="2" t="str">
        <f t="shared" si="1327"/>
        <v>Новый подраздел</v>
      </c>
      <c r="G1821" s="2" t="str">
        <f t="shared" si="1327"/>
        <v>демонтаж</v>
      </c>
      <c r="H1821" s="2"/>
      <c r="I1821" s="2"/>
      <c r="J1821" s="2"/>
      <c r="K1821" s="2"/>
      <c r="L1821" s="2"/>
      <c r="M1821" s="2"/>
      <c r="N1821" s="2"/>
      <c r="O1821" s="2">
        <f t="shared" ref="O1821:AT1821" si="1328">O1835</f>
        <v>3109.87</v>
      </c>
      <c r="P1821" s="2">
        <f t="shared" si="1328"/>
        <v>0</v>
      </c>
      <c r="Q1821" s="2">
        <f t="shared" si="1328"/>
        <v>61.74</v>
      </c>
      <c r="R1821" s="2">
        <f t="shared" si="1328"/>
        <v>43.98</v>
      </c>
      <c r="S1821" s="2">
        <f t="shared" si="1328"/>
        <v>3048.13</v>
      </c>
      <c r="T1821" s="2">
        <f t="shared" si="1328"/>
        <v>0</v>
      </c>
      <c r="U1821" s="2">
        <f t="shared" si="1328"/>
        <v>11.666402</v>
      </c>
      <c r="V1821" s="2">
        <f t="shared" si="1328"/>
        <v>0.11825000000000002</v>
      </c>
      <c r="W1821" s="2">
        <f t="shared" si="1328"/>
        <v>0</v>
      </c>
      <c r="X1821" s="2">
        <f t="shared" si="1328"/>
        <v>2143.5</v>
      </c>
      <c r="Y1821" s="2">
        <f t="shared" si="1328"/>
        <v>1619.89</v>
      </c>
      <c r="Z1821" s="2">
        <f t="shared" si="1328"/>
        <v>0</v>
      </c>
      <c r="AA1821" s="2">
        <f t="shared" si="1328"/>
        <v>0</v>
      </c>
      <c r="AB1821" s="2">
        <f t="shared" si="1328"/>
        <v>3109.87</v>
      </c>
      <c r="AC1821" s="2">
        <f t="shared" si="1328"/>
        <v>0</v>
      </c>
      <c r="AD1821" s="2">
        <f t="shared" si="1328"/>
        <v>61.74</v>
      </c>
      <c r="AE1821" s="2">
        <f t="shared" si="1328"/>
        <v>43.98</v>
      </c>
      <c r="AF1821" s="2">
        <f t="shared" si="1328"/>
        <v>3048.13</v>
      </c>
      <c r="AG1821" s="2">
        <f t="shared" si="1328"/>
        <v>0</v>
      </c>
      <c r="AH1821" s="2">
        <f t="shared" si="1328"/>
        <v>11.666402</v>
      </c>
      <c r="AI1821" s="2">
        <f t="shared" si="1328"/>
        <v>0.11825000000000002</v>
      </c>
      <c r="AJ1821" s="2">
        <f t="shared" si="1328"/>
        <v>0</v>
      </c>
      <c r="AK1821" s="2">
        <f t="shared" si="1328"/>
        <v>2143.5</v>
      </c>
      <c r="AL1821" s="2">
        <f t="shared" si="1328"/>
        <v>1619.89</v>
      </c>
      <c r="AM1821" s="2">
        <f t="shared" si="1328"/>
        <v>0</v>
      </c>
      <c r="AN1821" s="2">
        <f t="shared" si="1328"/>
        <v>0</v>
      </c>
      <c r="AO1821" s="2">
        <f t="shared" si="1328"/>
        <v>0</v>
      </c>
      <c r="AP1821" s="2">
        <f t="shared" si="1328"/>
        <v>0</v>
      </c>
      <c r="AQ1821" s="2">
        <f t="shared" si="1328"/>
        <v>0</v>
      </c>
      <c r="AR1821" s="2">
        <f t="shared" si="1328"/>
        <v>6873.26</v>
      </c>
      <c r="AS1821" s="2">
        <f t="shared" si="1328"/>
        <v>6873.26</v>
      </c>
      <c r="AT1821" s="2">
        <f t="shared" si="1328"/>
        <v>0</v>
      </c>
      <c r="AU1821" s="2">
        <f t="shared" ref="AU1821:BZ1821" si="1329">AU1835</f>
        <v>0</v>
      </c>
      <c r="AV1821" s="2">
        <f t="shared" si="1329"/>
        <v>0</v>
      </c>
      <c r="AW1821" s="2">
        <f t="shared" si="1329"/>
        <v>0</v>
      </c>
      <c r="AX1821" s="2">
        <f t="shared" si="1329"/>
        <v>0</v>
      </c>
      <c r="AY1821" s="2">
        <f t="shared" si="1329"/>
        <v>0</v>
      </c>
      <c r="AZ1821" s="2">
        <f t="shared" si="1329"/>
        <v>0</v>
      </c>
      <c r="BA1821" s="2">
        <f t="shared" si="1329"/>
        <v>0</v>
      </c>
      <c r="BB1821" s="2">
        <f t="shared" si="1329"/>
        <v>0</v>
      </c>
      <c r="BC1821" s="2">
        <f t="shared" si="1329"/>
        <v>0</v>
      </c>
      <c r="BD1821" s="2">
        <f t="shared" si="1329"/>
        <v>0</v>
      </c>
      <c r="BE1821" s="2">
        <f t="shared" si="1329"/>
        <v>0</v>
      </c>
      <c r="BF1821" s="2">
        <f t="shared" si="1329"/>
        <v>0</v>
      </c>
      <c r="BG1821" s="2">
        <f t="shared" si="1329"/>
        <v>0</v>
      </c>
      <c r="BH1821" s="2">
        <f t="shared" si="1329"/>
        <v>0</v>
      </c>
      <c r="BI1821" s="2">
        <f t="shared" si="1329"/>
        <v>0</v>
      </c>
      <c r="BJ1821" s="2">
        <f t="shared" si="1329"/>
        <v>0</v>
      </c>
      <c r="BK1821" s="2">
        <f t="shared" si="1329"/>
        <v>0</v>
      </c>
      <c r="BL1821" s="2">
        <f t="shared" si="1329"/>
        <v>0</v>
      </c>
      <c r="BM1821" s="2">
        <f t="shared" si="1329"/>
        <v>0</v>
      </c>
      <c r="BN1821" s="2">
        <f t="shared" si="1329"/>
        <v>0</v>
      </c>
      <c r="BO1821" s="2">
        <f t="shared" si="1329"/>
        <v>0</v>
      </c>
      <c r="BP1821" s="2">
        <f t="shared" si="1329"/>
        <v>0</v>
      </c>
      <c r="BQ1821" s="2">
        <f t="shared" si="1329"/>
        <v>0</v>
      </c>
      <c r="BR1821" s="2">
        <f t="shared" si="1329"/>
        <v>0</v>
      </c>
      <c r="BS1821" s="2">
        <f t="shared" si="1329"/>
        <v>0</v>
      </c>
      <c r="BT1821" s="2">
        <f t="shared" si="1329"/>
        <v>0</v>
      </c>
      <c r="BU1821" s="2">
        <f t="shared" si="1329"/>
        <v>0</v>
      </c>
      <c r="BV1821" s="2">
        <f t="shared" si="1329"/>
        <v>0</v>
      </c>
      <c r="BW1821" s="2">
        <f t="shared" si="1329"/>
        <v>0</v>
      </c>
      <c r="BX1821" s="2">
        <f t="shared" si="1329"/>
        <v>0</v>
      </c>
      <c r="BY1821" s="2">
        <f t="shared" si="1329"/>
        <v>0</v>
      </c>
      <c r="BZ1821" s="2">
        <f t="shared" si="1329"/>
        <v>0</v>
      </c>
      <c r="CA1821" s="2">
        <f t="shared" ref="CA1821:DF1821" si="1330">CA1835</f>
        <v>6873.26</v>
      </c>
      <c r="CB1821" s="2">
        <f t="shared" si="1330"/>
        <v>6873.26</v>
      </c>
      <c r="CC1821" s="2">
        <f t="shared" si="1330"/>
        <v>0</v>
      </c>
      <c r="CD1821" s="2">
        <f t="shared" si="1330"/>
        <v>0</v>
      </c>
      <c r="CE1821" s="2">
        <f t="shared" si="1330"/>
        <v>0</v>
      </c>
      <c r="CF1821" s="2">
        <f t="shared" si="1330"/>
        <v>0</v>
      </c>
      <c r="CG1821" s="2">
        <f t="shared" si="1330"/>
        <v>0</v>
      </c>
      <c r="CH1821" s="2">
        <f t="shared" si="1330"/>
        <v>0</v>
      </c>
      <c r="CI1821" s="2">
        <f t="shared" si="1330"/>
        <v>0</v>
      </c>
      <c r="CJ1821" s="2">
        <f t="shared" si="1330"/>
        <v>0</v>
      </c>
      <c r="CK1821" s="2">
        <f t="shared" si="1330"/>
        <v>0</v>
      </c>
      <c r="CL1821" s="2">
        <f t="shared" si="1330"/>
        <v>0</v>
      </c>
      <c r="CM1821" s="2">
        <f t="shared" si="1330"/>
        <v>0</v>
      </c>
      <c r="CN1821" s="2">
        <f t="shared" si="1330"/>
        <v>0</v>
      </c>
      <c r="CO1821" s="2">
        <f t="shared" si="1330"/>
        <v>0</v>
      </c>
      <c r="CP1821" s="2">
        <f t="shared" si="1330"/>
        <v>0</v>
      </c>
      <c r="CQ1821" s="2">
        <f t="shared" si="1330"/>
        <v>0</v>
      </c>
      <c r="CR1821" s="2">
        <f t="shared" si="1330"/>
        <v>0</v>
      </c>
      <c r="CS1821" s="2">
        <f t="shared" si="1330"/>
        <v>0</v>
      </c>
      <c r="CT1821" s="2">
        <f t="shared" si="1330"/>
        <v>0</v>
      </c>
      <c r="CU1821" s="2">
        <f t="shared" si="1330"/>
        <v>0</v>
      </c>
      <c r="CV1821" s="2">
        <f t="shared" si="1330"/>
        <v>0</v>
      </c>
      <c r="CW1821" s="2">
        <f t="shared" si="1330"/>
        <v>0</v>
      </c>
      <c r="CX1821" s="2">
        <f t="shared" si="1330"/>
        <v>0</v>
      </c>
      <c r="CY1821" s="2">
        <f t="shared" si="1330"/>
        <v>0</v>
      </c>
      <c r="CZ1821" s="2">
        <f t="shared" si="1330"/>
        <v>0</v>
      </c>
      <c r="DA1821" s="2">
        <f t="shared" si="1330"/>
        <v>0</v>
      </c>
      <c r="DB1821" s="2">
        <f t="shared" si="1330"/>
        <v>0</v>
      </c>
      <c r="DC1821" s="2">
        <f t="shared" si="1330"/>
        <v>0</v>
      </c>
      <c r="DD1821" s="2">
        <f t="shared" si="1330"/>
        <v>0</v>
      </c>
      <c r="DE1821" s="2">
        <f t="shared" si="1330"/>
        <v>0</v>
      </c>
      <c r="DF1821" s="2">
        <f t="shared" si="1330"/>
        <v>0</v>
      </c>
      <c r="DG1821" s="3">
        <f t="shared" ref="DG1821:EL1821" si="1331">DG1835</f>
        <v>0</v>
      </c>
      <c r="DH1821" s="3">
        <f t="shared" si="1331"/>
        <v>0</v>
      </c>
      <c r="DI1821" s="3">
        <f t="shared" si="1331"/>
        <v>0</v>
      </c>
      <c r="DJ1821" s="3">
        <f t="shared" si="1331"/>
        <v>0</v>
      </c>
      <c r="DK1821" s="3">
        <f t="shared" si="1331"/>
        <v>0</v>
      </c>
      <c r="DL1821" s="3">
        <f t="shared" si="1331"/>
        <v>0</v>
      </c>
      <c r="DM1821" s="3">
        <f t="shared" si="1331"/>
        <v>0</v>
      </c>
      <c r="DN1821" s="3">
        <f t="shared" si="1331"/>
        <v>0</v>
      </c>
      <c r="DO1821" s="3">
        <f t="shared" si="1331"/>
        <v>0</v>
      </c>
      <c r="DP1821" s="3">
        <f t="shared" si="1331"/>
        <v>0</v>
      </c>
      <c r="DQ1821" s="3">
        <f t="shared" si="1331"/>
        <v>0</v>
      </c>
      <c r="DR1821" s="3">
        <f t="shared" si="1331"/>
        <v>0</v>
      </c>
      <c r="DS1821" s="3">
        <f t="shared" si="1331"/>
        <v>0</v>
      </c>
      <c r="DT1821" s="3">
        <f t="shared" si="1331"/>
        <v>0</v>
      </c>
      <c r="DU1821" s="3">
        <f t="shared" si="1331"/>
        <v>0</v>
      </c>
      <c r="DV1821" s="3">
        <f t="shared" si="1331"/>
        <v>0</v>
      </c>
      <c r="DW1821" s="3">
        <f t="shared" si="1331"/>
        <v>0</v>
      </c>
      <c r="DX1821" s="3">
        <f t="shared" si="1331"/>
        <v>0</v>
      </c>
      <c r="DY1821" s="3">
        <f t="shared" si="1331"/>
        <v>0</v>
      </c>
      <c r="DZ1821" s="3">
        <f t="shared" si="1331"/>
        <v>0</v>
      </c>
      <c r="EA1821" s="3">
        <f t="shared" si="1331"/>
        <v>0</v>
      </c>
      <c r="EB1821" s="3">
        <f t="shared" si="1331"/>
        <v>0</v>
      </c>
      <c r="EC1821" s="3">
        <f t="shared" si="1331"/>
        <v>0</v>
      </c>
      <c r="ED1821" s="3">
        <f t="shared" si="1331"/>
        <v>0</v>
      </c>
      <c r="EE1821" s="3">
        <f t="shared" si="1331"/>
        <v>0</v>
      </c>
      <c r="EF1821" s="3">
        <f t="shared" si="1331"/>
        <v>0</v>
      </c>
      <c r="EG1821" s="3">
        <f t="shared" si="1331"/>
        <v>0</v>
      </c>
      <c r="EH1821" s="3">
        <f t="shared" si="1331"/>
        <v>0</v>
      </c>
      <c r="EI1821" s="3">
        <f t="shared" si="1331"/>
        <v>0</v>
      </c>
      <c r="EJ1821" s="3">
        <f t="shared" si="1331"/>
        <v>0</v>
      </c>
      <c r="EK1821" s="3">
        <f t="shared" si="1331"/>
        <v>0</v>
      </c>
      <c r="EL1821" s="3">
        <f t="shared" si="1331"/>
        <v>0</v>
      </c>
      <c r="EM1821" s="3">
        <f t="shared" ref="EM1821:FR1821" si="1332">EM1835</f>
        <v>0</v>
      </c>
      <c r="EN1821" s="3">
        <f t="shared" si="1332"/>
        <v>0</v>
      </c>
      <c r="EO1821" s="3">
        <f t="shared" si="1332"/>
        <v>0</v>
      </c>
      <c r="EP1821" s="3">
        <f t="shared" si="1332"/>
        <v>0</v>
      </c>
      <c r="EQ1821" s="3">
        <f t="shared" si="1332"/>
        <v>0</v>
      </c>
      <c r="ER1821" s="3">
        <f t="shared" si="1332"/>
        <v>0</v>
      </c>
      <c r="ES1821" s="3">
        <f t="shared" si="1332"/>
        <v>0</v>
      </c>
      <c r="ET1821" s="3">
        <f t="shared" si="1332"/>
        <v>0</v>
      </c>
      <c r="EU1821" s="3">
        <f t="shared" si="1332"/>
        <v>0</v>
      </c>
      <c r="EV1821" s="3">
        <f t="shared" si="1332"/>
        <v>0</v>
      </c>
      <c r="EW1821" s="3">
        <f t="shared" si="1332"/>
        <v>0</v>
      </c>
      <c r="EX1821" s="3">
        <f t="shared" si="1332"/>
        <v>0</v>
      </c>
      <c r="EY1821" s="3">
        <f t="shared" si="1332"/>
        <v>0</v>
      </c>
      <c r="EZ1821" s="3">
        <f t="shared" si="1332"/>
        <v>0</v>
      </c>
      <c r="FA1821" s="3">
        <f t="shared" si="1332"/>
        <v>0</v>
      </c>
      <c r="FB1821" s="3">
        <f t="shared" si="1332"/>
        <v>0</v>
      </c>
      <c r="FC1821" s="3">
        <f t="shared" si="1332"/>
        <v>0</v>
      </c>
      <c r="FD1821" s="3">
        <f t="shared" si="1332"/>
        <v>0</v>
      </c>
      <c r="FE1821" s="3">
        <f t="shared" si="1332"/>
        <v>0</v>
      </c>
      <c r="FF1821" s="3">
        <f t="shared" si="1332"/>
        <v>0</v>
      </c>
      <c r="FG1821" s="3">
        <f t="shared" si="1332"/>
        <v>0</v>
      </c>
      <c r="FH1821" s="3">
        <f t="shared" si="1332"/>
        <v>0</v>
      </c>
      <c r="FI1821" s="3">
        <f t="shared" si="1332"/>
        <v>0</v>
      </c>
      <c r="FJ1821" s="3">
        <f t="shared" si="1332"/>
        <v>0</v>
      </c>
      <c r="FK1821" s="3">
        <f t="shared" si="1332"/>
        <v>0</v>
      </c>
      <c r="FL1821" s="3">
        <f t="shared" si="1332"/>
        <v>0</v>
      </c>
      <c r="FM1821" s="3">
        <f t="shared" si="1332"/>
        <v>0</v>
      </c>
      <c r="FN1821" s="3">
        <f t="shared" si="1332"/>
        <v>0</v>
      </c>
      <c r="FO1821" s="3">
        <f t="shared" si="1332"/>
        <v>0</v>
      </c>
      <c r="FP1821" s="3">
        <f t="shared" si="1332"/>
        <v>0</v>
      </c>
      <c r="FQ1821" s="3">
        <f t="shared" si="1332"/>
        <v>0</v>
      </c>
      <c r="FR1821" s="3">
        <f t="shared" si="1332"/>
        <v>0</v>
      </c>
      <c r="FS1821" s="3">
        <f t="shared" ref="FS1821:GX1821" si="1333">FS1835</f>
        <v>0</v>
      </c>
      <c r="FT1821" s="3">
        <f t="shared" si="1333"/>
        <v>0</v>
      </c>
      <c r="FU1821" s="3">
        <f t="shared" si="1333"/>
        <v>0</v>
      </c>
      <c r="FV1821" s="3">
        <f t="shared" si="1333"/>
        <v>0</v>
      </c>
      <c r="FW1821" s="3">
        <f t="shared" si="1333"/>
        <v>0</v>
      </c>
      <c r="FX1821" s="3">
        <f t="shared" si="1333"/>
        <v>0</v>
      </c>
      <c r="FY1821" s="3">
        <f t="shared" si="1333"/>
        <v>0</v>
      </c>
      <c r="FZ1821" s="3">
        <f t="shared" si="1333"/>
        <v>0</v>
      </c>
      <c r="GA1821" s="3">
        <f t="shared" si="1333"/>
        <v>0</v>
      </c>
      <c r="GB1821" s="3">
        <f t="shared" si="1333"/>
        <v>0</v>
      </c>
      <c r="GC1821" s="3">
        <f t="shared" si="1333"/>
        <v>0</v>
      </c>
      <c r="GD1821" s="3">
        <f t="shared" si="1333"/>
        <v>0</v>
      </c>
      <c r="GE1821" s="3">
        <f t="shared" si="1333"/>
        <v>0</v>
      </c>
      <c r="GF1821" s="3">
        <f t="shared" si="1333"/>
        <v>0</v>
      </c>
      <c r="GG1821" s="3">
        <f t="shared" si="1333"/>
        <v>0</v>
      </c>
      <c r="GH1821" s="3">
        <f t="shared" si="1333"/>
        <v>0</v>
      </c>
      <c r="GI1821" s="3">
        <f t="shared" si="1333"/>
        <v>0</v>
      </c>
      <c r="GJ1821" s="3">
        <f t="shared" si="1333"/>
        <v>0</v>
      </c>
      <c r="GK1821" s="3">
        <f t="shared" si="1333"/>
        <v>0</v>
      </c>
      <c r="GL1821" s="3">
        <f t="shared" si="1333"/>
        <v>0</v>
      </c>
      <c r="GM1821" s="3">
        <f t="shared" si="1333"/>
        <v>0</v>
      </c>
      <c r="GN1821" s="3">
        <f t="shared" si="1333"/>
        <v>0</v>
      </c>
      <c r="GO1821" s="3">
        <f t="shared" si="1333"/>
        <v>0</v>
      </c>
      <c r="GP1821" s="3">
        <f t="shared" si="1333"/>
        <v>0</v>
      </c>
      <c r="GQ1821" s="3">
        <f t="shared" si="1333"/>
        <v>0</v>
      </c>
      <c r="GR1821" s="3">
        <f t="shared" si="1333"/>
        <v>0</v>
      </c>
      <c r="GS1821" s="3">
        <f t="shared" si="1333"/>
        <v>0</v>
      </c>
      <c r="GT1821" s="3">
        <f t="shared" si="1333"/>
        <v>0</v>
      </c>
      <c r="GU1821" s="3">
        <f t="shared" si="1333"/>
        <v>0</v>
      </c>
      <c r="GV1821" s="3">
        <f t="shared" si="1333"/>
        <v>0</v>
      </c>
      <c r="GW1821" s="3">
        <f t="shared" si="1333"/>
        <v>0</v>
      </c>
      <c r="GX1821" s="3">
        <f t="shared" si="1333"/>
        <v>0</v>
      </c>
    </row>
    <row r="1823" spans="1:245">
      <c r="A1823">
        <v>17</v>
      </c>
      <c r="B1823">
        <v>0</v>
      </c>
      <c r="C1823">
        <f>ROW(SmtRes!A1887)</f>
        <v>1887</v>
      </c>
      <c r="D1823">
        <f>ROW(EtalonRes!A1869)</f>
        <v>1869</v>
      </c>
      <c r="E1823" t="s">
        <v>16</v>
      </c>
      <c r="F1823" t="s">
        <v>17</v>
      </c>
      <c r="G1823" t="s">
        <v>18</v>
      </c>
      <c r="H1823" t="s">
        <v>19</v>
      </c>
      <c r="I1823">
        <f>ROUND(27.5/100,9)</f>
        <v>0.27500000000000002</v>
      </c>
      <c r="J1823">
        <v>0</v>
      </c>
      <c r="O1823">
        <f t="shared" ref="O1823:O1833" si="1334">ROUND(CP1823,2)</f>
        <v>545.91999999999996</v>
      </c>
      <c r="P1823">
        <f t="shared" ref="P1823:P1833" si="1335">ROUND(CQ1823*I1823,2)</f>
        <v>0</v>
      </c>
      <c r="Q1823">
        <f t="shared" ref="Q1823:Q1833" si="1336">ROUND(CR1823*I1823,2)</f>
        <v>0</v>
      </c>
      <c r="R1823">
        <f t="shared" ref="R1823:R1833" si="1337">ROUND(CS1823*I1823,2)</f>
        <v>0</v>
      </c>
      <c r="S1823">
        <f t="shared" ref="S1823:S1833" si="1338">ROUND(CT1823*I1823,2)</f>
        <v>545.91999999999996</v>
      </c>
      <c r="T1823">
        <f t="shared" ref="T1823:T1833" si="1339">ROUND(CU1823*I1823,2)</f>
        <v>0</v>
      </c>
      <c r="U1823">
        <f t="shared" ref="U1823:U1833" si="1340">CV1823*I1823</f>
        <v>2.1092500000000003</v>
      </c>
      <c r="V1823">
        <f t="shared" ref="V1823:V1833" si="1341">CW1823*I1823</f>
        <v>0</v>
      </c>
      <c r="W1823">
        <f t="shared" ref="W1823:W1833" si="1342">ROUND(CX1823*I1823,2)</f>
        <v>0</v>
      </c>
      <c r="X1823">
        <f t="shared" ref="X1823:X1833" si="1343">ROUND(CY1823,2)</f>
        <v>371.23</v>
      </c>
      <c r="Y1823">
        <f t="shared" ref="Y1823:Y1833" si="1344">ROUND(CZ1823,2)</f>
        <v>294.8</v>
      </c>
      <c r="AA1823">
        <v>35806607</v>
      </c>
      <c r="AB1823">
        <f t="shared" ref="AB1823:AB1833" si="1345">ROUND((AC1823+AD1823+AF1823),2)</f>
        <v>59.83</v>
      </c>
      <c r="AC1823">
        <f t="shared" ref="AC1823:AC1833" si="1346">ROUND((ES1823),2)</f>
        <v>0</v>
      </c>
      <c r="AD1823">
        <f t="shared" ref="AD1823:AD1833" si="1347">ROUND((((ET1823)-(EU1823))+AE1823),2)</f>
        <v>0</v>
      </c>
      <c r="AE1823">
        <f t="shared" ref="AE1823:AE1833" si="1348">ROUND((EU1823),2)</f>
        <v>0</v>
      </c>
      <c r="AF1823">
        <f t="shared" ref="AF1823:AF1833" si="1349">ROUND((EV1823),2)</f>
        <v>59.83</v>
      </c>
      <c r="AG1823">
        <f t="shared" ref="AG1823:AG1833" si="1350">ROUND((AP1823),2)</f>
        <v>0</v>
      </c>
      <c r="AH1823">
        <f t="shared" ref="AH1823:AH1833" si="1351">(EW1823)</f>
        <v>7.67</v>
      </c>
      <c r="AI1823">
        <f t="shared" ref="AI1823:AI1833" si="1352">(EX1823)</f>
        <v>0</v>
      </c>
      <c r="AJ1823">
        <f t="shared" ref="AJ1823:AJ1833" si="1353">(AS1823)</f>
        <v>0</v>
      </c>
      <c r="AK1823">
        <v>59.83</v>
      </c>
      <c r="AL1823">
        <v>0</v>
      </c>
      <c r="AM1823">
        <v>0</v>
      </c>
      <c r="AN1823">
        <v>0</v>
      </c>
      <c r="AO1823">
        <v>59.83</v>
      </c>
      <c r="AP1823">
        <v>0</v>
      </c>
      <c r="AQ1823">
        <v>7.67</v>
      </c>
      <c r="AR1823">
        <v>0</v>
      </c>
      <c r="AS1823">
        <v>0</v>
      </c>
      <c r="AT1823">
        <v>68</v>
      </c>
      <c r="AU1823">
        <v>54</v>
      </c>
      <c r="AV1823">
        <v>1</v>
      </c>
      <c r="AW1823">
        <v>1</v>
      </c>
      <c r="AZ1823">
        <v>1</v>
      </c>
      <c r="BA1823">
        <v>33.18</v>
      </c>
      <c r="BB1823">
        <v>1</v>
      </c>
      <c r="BC1823">
        <v>1</v>
      </c>
      <c r="BD1823" t="s">
        <v>3</v>
      </c>
      <c r="BE1823" t="s">
        <v>3</v>
      </c>
      <c r="BF1823" t="s">
        <v>3</v>
      </c>
      <c r="BG1823" t="s">
        <v>3</v>
      </c>
      <c r="BH1823">
        <v>0</v>
      </c>
      <c r="BI1823">
        <v>1</v>
      </c>
      <c r="BJ1823" t="s">
        <v>20</v>
      </c>
      <c r="BM1823">
        <v>57001</v>
      </c>
      <c r="BN1823">
        <v>0</v>
      </c>
      <c r="BO1823" t="s">
        <v>17</v>
      </c>
      <c r="BP1823">
        <v>1</v>
      </c>
      <c r="BQ1823">
        <v>6</v>
      </c>
      <c r="BR1823">
        <v>0</v>
      </c>
      <c r="BS1823">
        <v>33.18</v>
      </c>
      <c r="BT1823">
        <v>1</v>
      </c>
      <c r="BU1823">
        <v>1</v>
      </c>
      <c r="BV1823">
        <v>1</v>
      </c>
      <c r="BW1823">
        <v>1</v>
      </c>
      <c r="BX1823">
        <v>1</v>
      </c>
      <c r="BY1823" t="s">
        <v>3</v>
      </c>
      <c r="BZ1823">
        <v>80</v>
      </c>
      <c r="CA1823">
        <v>68</v>
      </c>
      <c r="CE1823">
        <v>0</v>
      </c>
      <c r="CF1823">
        <v>0</v>
      </c>
      <c r="CG1823">
        <v>0</v>
      </c>
      <c r="CM1823">
        <v>0</v>
      </c>
      <c r="CN1823" t="s">
        <v>3</v>
      </c>
      <c r="CO1823">
        <v>0</v>
      </c>
      <c r="CP1823">
        <f t="shared" ref="CP1823:CP1833" si="1354">(P1823+Q1823+S1823)</f>
        <v>545.91999999999996</v>
      </c>
      <c r="CQ1823">
        <f t="shared" ref="CQ1823:CQ1833" si="1355">AC1823*BC1823</f>
        <v>0</v>
      </c>
      <c r="CR1823">
        <f t="shared" ref="CR1823:CR1833" si="1356">AD1823*BB1823</f>
        <v>0</v>
      </c>
      <c r="CS1823">
        <f t="shared" ref="CS1823:CS1833" si="1357">AE1823*BS1823</f>
        <v>0</v>
      </c>
      <c r="CT1823">
        <f t="shared" ref="CT1823:CT1833" si="1358">AF1823*BA1823</f>
        <v>1985.1594</v>
      </c>
      <c r="CU1823">
        <f t="shared" ref="CU1823:CU1833" si="1359">AG1823</f>
        <v>0</v>
      </c>
      <c r="CV1823">
        <f t="shared" ref="CV1823:CV1833" si="1360">AH1823</f>
        <v>7.67</v>
      </c>
      <c r="CW1823">
        <f t="shared" ref="CW1823:CW1833" si="1361">AI1823</f>
        <v>0</v>
      </c>
      <c r="CX1823">
        <f t="shared" ref="CX1823:CX1833" si="1362">AJ1823</f>
        <v>0</v>
      </c>
      <c r="CY1823">
        <f t="shared" ref="CY1823:CY1833" si="1363">(((S1823+R1823)*AT1823)/100)</f>
        <v>371.22559999999999</v>
      </c>
      <c r="CZ1823">
        <f t="shared" ref="CZ1823:CZ1833" si="1364">(((S1823+R1823)*AU1823)/100)</f>
        <v>294.79679999999996</v>
      </c>
      <c r="DC1823" t="s">
        <v>3</v>
      </c>
      <c r="DD1823" t="s">
        <v>3</v>
      </c>
      <c r="DE1823" t="s">
        <v>3</v>
      </c>
      <c r="DF1823" t="s">
        <v>3</v>
      </c>
      <c r="DG1823" t="s">
        <v>3</v>
      </c>
      <c r="DH1823" t="s">
        <v>3</v>
      </c>
      <c r="DI1823" t="s">
        <v>3</v>
      </c>
      <c r="DJ1823" t="s">
        <v>3</v>
      </c>
      <c r="DK1823" t="s">
        <v>3</v>
      </c>
      <c r="DL1823" t="s">
        <v>3</v>
      </c>
      <c r="DM1823" t="s">
        <v>3</v>
      </c>
      <c r="DN1823">
        <v>0</v>
      </c>
      <c r="DO1823">
        <v>0</v>
      </c>
      <c r="DP1823">
        <v>1</v>
      </c>
      <c r="DQ1823">
        <v>1</v>
      </c>
      <c r="DU1823">
        <v>1013</v>
      </c>
      <c r="DV1823" t="s">
        <v>19</v>
      </c>
      <c r="DW1823" t="s">
        <v>19</v>
      </c>
      <c r="DX1823">
        <v>1</v>
      </c>
      <c r="DZ1823" t="s">
        <v>3</v>
      </c>
      <c r="EA1823" t="s">
        <v>3</v>
      </c>
      <c r="EB1823" t="s">
        <v>3</v>
      </c>
      <c r="EC1823" t="s">
        <v>3</v>
      </c>
      <c r="EE1823">
        <v>29085590</v>
      </c>
      <c r="EF1823">
        <v>6</v>
      </c>
      <c r="EG1823" t="s">
        <v>21</v>
      </c>
      <c r="EH1823">
        <v>0</v>
      </c>
      <c r="EI1823" t="s">
        <v>3</v>
      </c>
      <c r="EJ1823">
        <v>1</v>
      </c>
      <c r="EK1823">
        <v>57001</v>
      </c>
      <c r="EL1823" t="s">
        <v>22</v>
      </c>
      <c r="EM1823" t="s">
        <v>23</v>
      </c>
      <c r="EO1823" t="s">
        <v>3</v>
      </c>
      <c r="EQ1823">
        <v>0</v>
      </c>
      <c r="ER1823">
        <v>59.83</v>
      </c>
      <c r="ES1823">
        <v>0</v>
      </c>
      <c r="ET1823">
        <v>0</v>
      </c>
      <c r="EU1823">
        <v>0</v>
      </c>
      <c r="EV1823">
        <v>59.83</v>
      </c>
      <c r="EW1823">
        <v>7.67</v>
      </c>
      <c r="EX1823">
        <v>0</v>
      </c>
      <c r="EY1823">
        <v>0</v>
      </c>
      <c r="FQ1823">
        <v>0</v>
      </c>
      <c r="FR1823">
        <f t="shared" ref="FR1823:FR1833" si="1365">ROUND(IF(AND(BH1823=3,BI1823=3),P1823,0),2)</f>
        <v>0</v>
      </c>
      <c r="FS1823">
        <v>0</v>
      </c>
      <c r="FV1823" t="s">
        <v>24</v>
      </c>
      <c r="FW1823" t="s">
        <v>25</v>
      </c>
      <c r="FX1823">
        <v>80</v>
      </c>
      <c r="FY1823">
        <v>68</v>
      </c>
      <c r="GA1823" t="s">
        <v>3</v>
      </c>
      <c r="GD1823">
        <v>1</v>
      </c>
      <c r="GF1823">
        <v>1095792533</v>
      </c>
      <c r="GG1823">
        <v>2</v>
      </c>
      <c r="GH1823">
        <v>1</v>
      </c>
      <c r="GI1823">
        <v>2</v>
      </c>
      <c r="GJ1823">
        <v>0</v>
      </c>
      <c r="GK1823">
        <v>0</v>
      </c>
      <c r="GL1823">
        <f t="shared" ref="GL1823:GL1833" si="1366">ROUND(IF(AND(BH1823=3,BI1823=3,FS1823&lt;&gt;0),P1823,0),2)</f>
        <v>0</v>
      </c>
      <c r="GM1823">
        <f t="shared" ref="GM1823:GM1833" si="1367">ROUND(O1823+X1823+Y1823,2)+GX1823</f>
        <v>1211.95</v>
      </c>
      <c r="GN1823">
        <f t="shared" ref="GN1823:GN1833" si="1368">IF(OR(BI1823=0,BI1823=1),ROUND(O1823+X1823+Y1823,2),0)</f>
        <v>1211.95</v>
      </c>
      <c r="GO1823">
        <f t="shared" ref="GO1823:GO1833" si="1369">IF(BI1823=2,ROUND(O1823+X1823+Y1823,2),0)</f>
        <v>0</v>
      </c>
      <c r="GP1823">
        <f t="shared" ref="GP1823:GP1833" si="1370">IF(BI1823=4,ROUND(O1823+X1823+Y1823,2)+GX1823,0)</f>
        <v>0</v>
      </c>
      <c r="GR1823">
        <v>0</v>
      </c>
      <c r="GS1823">
        <v>3</v>
      </c>
      <c r="GT1823">
        <v>0</v>
      </c>
      <c r="GU1823" t="s">
        <v>3</v>
      </c>
      <c r="GV1823">
        <f t="shared" ref="GV1823:GV1833" si="1371">ROUND((GT1823),2)</f>
        <v>0</v>
      </c>
      <c r="GW1823">
        <v>1</v>
      </c>
      <c r="GX1823">
        <f t="shared" ref="GX1823:GX1833" si="1372">ROUND(HC1823*I1823,2)</f>
        <v>0</v>
      </c>
      <c r="HA1823">
        <v>0</v>
      </c>
      <c r="HB1823">
        <v>0</v>
      </c>
      <c r="HC1823">
        <f t="shared" ref="HC1823:HC1833" si="1373">GV1823*GW1823</f>
        <v>0</v>
      </c>
      <c r="HE1823" t="s">
        <v>3</v>
      </c>
      <c r="HF1823" t="s">
        <v>3</v>
      </c>
      <c r="IK1823">
        <v>0</v>
      </c>
    </row>
    <row r="1824" spans="1:245">
      <c r="A1824">
        <v>18</v>
      </c>
      <c r="B1824">
        <v>0</v>
      </c>
      <c r="C1824">
        <v>1887</v>
      </c>
      <c r="E1824" t="s">
        <v>26</v>
      </c>
      <c r="F1824" t="s">
        <v>27</v>
      </c>
      <c r="G1824" t="s">
        <v>28</v>
      </c>
      <c r="H1824" t="s">
        <v>29</v>
      </c>
      <c r="I1824">
        <f>I1823*J1824</f>
        <v>0.1925</v>
      </c>
      <c r="J1824">
        <v>0.7</v>
      </c>
      <c r="O1824">
        <f t="shared" si="1334"/>
        <v>0</v>
      </c>
      <c r="P1824">
        <f t="shared" si="1335"/>
        <v>0</v>
      </c>
      <c r="Q1824">
        <f t="shared" si="1336"/>
        <v>0</v>
      </c>
      <c r="R1824">
        <f t="shared" si="1337"/>
        <v>0</v>
      </c>
      <c r="S1824">
        <f t="shared" si="1338"/>
        <v>0</v>
      </c>
      <c r="T1824">
        <f t="shared" si="1339"/>
        <v>0</v>
      </c>
      <c r="U1824">
        <f t="shared" si="1340"/>
        <v>0</v>
      </c>
      <c r="V1824">
        <f t="shared" si="1341"/>
        <v>0</v>
      </c>
      <c r="W1824">
        <f t="shared" si="1342"/>
        <v>0</v>
      </c>
      <c r="X1824">
        <f t="shared" si="1343"/>
        <v>0</v>
      </c>
      <c r="Y1824">
        <f t="shared" si="1344"/>
        <v>0</v>
      </c>
      <c r="AA1824">
        <v>35806607</v>
      </c>
      <c r="AB1824">
        <f t="shared" si="1345"/>
        <v>0</v>
      </c>
      <c r="AC1824">
        <f t="shared" si="1346"/>
        <v>0</v>
      </c>
      <c r="AD1824">
        <f t="shared" si="1347"/>
        <v>0</v>
      </c>
      <c r="AE1824">
        <f t="shared" si="1348"/>
        <v>0</v>
      </c>
      <c r="AF1824">
        <f t="shared" si="1349"/>
        <v>0</v>
      </c>
      <c r="AG1824">
        <f t="shared" si="1350"/>
        <v>0</v>
      </c>
      <c r="AH1824">
        <f t="shared" si="1351"/>
        <v>0</v>
      </c>
      <c r="AI1824">
        <f t="shared" si="1352"/>
        <v>0</v>
      </c>
      <c r="AJ1824">
        <f t="shared" si="1353"/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1</v>
      </c>
      <c r="AW1824">
        <v>1</v>
      </c>
      <c r="AZ1824">
        <v>1</v>
      </c>
      <c r="BA1824">
        <v>1</v>
      </c>
      <c r="BB1824">
        <v>1</v>
      </c>
      <c r="BC1824">
        <v>1</v>
      </c>
      <c r="BD1824" t="s">
        <v>3</v>
      </c>
      <c r="BE1824" t="s">
        <v>3</v>
      </c>
      <c r="BF1824" t="s">
        <v>3</v>
      </c>
      <c r="BG1824" t="s">
        <v>3</v>
      </c>
      <c r="BH1824">
        <v>3</v>
      </c>
      <c r="BI1824">
        <v>2</v>
      </c>
      <c r="BJ1824" t="s">
        <v>30</v>
      </c>
      <c r="BM1824">
        <v>500002</v>
      </c>
      <c r="BN1824">
        <v>0</v>
      </c>
      <c r="BO1824" t="s">
        <v>3</v>
      </c>
      <c r="BP1824">
        <v>0</v>
      </c>
      <c r="BQ1824">
        <v>12</v>
      </c>
      <c r="BR1824">
        <v>0</v>
      </c>
      <c r="BS1824">
        <v>1</v>
      </c>
      <c r="BT1824">
        <v>1</v>
      </c>
      <c r="BU1824">
        <v>1</v>
      </c>
      <c r="BV1824">
        <v>1</v>
      </c>
      <c r="BW1824">
        <v>1</v>
      </c>
      <c r="BX1824">
        <v>1</v>
      </c>
      <c r="BY1824" t="s">
        <v>3</v>
      </c>
      <c r="BZ1824">
        <v>0</v>
      </c>
      <c r="CA1824">
        <v>0</v>
      </c>
      <c r="CE1824">
        <v>0</v>
      </c>
      <c r="CF1824">
        <v>0</v>
      </c>
      <c r="CG1824">
        <v>0</v>
      </c>
      <c r="CM1824">
        <v>0</v>
      </c>
      <c r="CN1824" t="s">
        <v>3</v>
      </c>
      <c r="CO1824">
        <v>0</v>
      </c>
      <c r="CP1824">
        <f t="shared" si="1354"/>
        <v>0</v>
      </c>
      <c r="CQ1824">
        <f t="shared" si="1355"/>
        <v>0</v>
      </c>
      <c r="CR1824">
        <f t="shared" si="1356"/>
        <v>0</v>
      </c>
      <c r="CS1824">
        <f t="shared" si="1357"/>
        <v>0</v>
      </c>
      <c r="CT1824">
        <f t="shared" si="1358"/>
        <v>0</v>
      </c>
      <c r="CU1824">
        <f t="shared" si="1359"/>
        <v>0</v>
      </c>
      <c r="CV1824">
        <f t="shared" si="1360"/>
        <v>0</v>
      </c>
      <c r="CW1824">
        <f t="shared" si="1361"/>
        <v>0</v>
      </c>
      <c r="CX1824">
        <f t="shared" si="1362"/>
        <v>0</v>
      </c>
      <c r="CY1824">
        <f t="shared" si="1363"/>
        <v>0</v>
      </c>
      <c r="CZ1824">
        <f t="shared" si="1364"/>
        <v>0</v>
      </c>
      <c r="DC1824" t="s">
        <v>3</v>
      </c>
      <c r="DD1824" t="s">
        <v>3</v>
      </c>
      <c r="DE1824" t="s">
        <v>3</v>
      </c>
      <c r="DF1824" t="s">
        <v>3</v>
      </c>
      <c r="DG1824" t="s">
        <v>3</v>
      </c>
      <c r="DH1824" t="s">
        <v>3</v>
      </c>
      <c r="DI1824" t="s">
        <v>3</v>
      </c>
      <c r="DJ1824" t="s">
        <v>3</v>
      </c>
      <c r="DK1824" t="s">
        <v>3</v>
      </c>
      <c r="DL1824" t="s">
        <v>3</v>
      </c>
      <c r="DM1824" t="s">
        <v>3</v>
      </c>
      <c r="DN1824">
        <v>0</v>
      </c>
      <c r="DO1824">
        <v>0</v>
      </c>
      <c r="DP1824">
        <v>1</v>
      </c>
      <c r="DQ1824">
        <v>1</v>
      </c>
      <c r="DU1824">
        <v>1009</v>
      </c>
      <c r="DV1824" t="s">
        <v>29</v>
      </c>
      <c r="DW1824" t="s">
        <v>29</v>
      </c>
      <c r="DX1824">
        <v>1000</v>
      </c>
      <c r="DZ1824" t="s">
        <v>3</v>
      </c>
      <c r="EA1824" t="s">
        <v>3</v>
      </c>
      <c r="EB1824" t="s">
        <v>3</v>
      </c>
      <c r="EC1824" t="s">
        <v>3</v>
      </c>
      <c r="EE1824">
        <v>29085444</v>
      </c>
      <c r="EF1824">
        <v>12</v>
      </c>
      <c r="EG1824" t="s">
        <v>31</v>
      </c>
      <c r="EH1824">
        <v>0</v>
      </c>
      <c r="EI1824" t="s">
        <v>3</v>
      </c>
      <c r="EJ1824">
        <v>2</v>
      </c>
      <c r="EK1824">
        <v>500002</v>
      </c>
      <c r="EL1824" t="s">
        <v>32</v>
      </c>
      <c r="EM1824" t="s">
        <v>33</v>
      </c>
      <c r="EO1824" t="s">
        <v>3</v>
      </c>
      <c r="EQ1824">
        <v>0</v>
      </c>
      <c r="ER1824">
        <v>0</v>
      </c>
      <c r="ES1824">
        <v>0</v>
      </c>
      <c r="ET1824">
        <v>0</v>
      </c>
      <c r="EU1824">
        <v>0</v>
      </c>
      <c r="EV1824">
        <v>0</v>
      </c>
      <c r="EW1824">
        <v>0</v>
      </c>
      <c r="EX1824">
        <v>0</v>
      </c>
      <c r="FQ1824">
        <v>0</v>
      </c>
      <c r="FR1824">
        <f t="shared" si="1365"/>
        <v>0</v>
      </c>
      <c r="FS1824">
        <v>0</v>
      </c>
      <c r="FX1824">
        <v>0</v>
      </c>
      <c r="FY1824">
        <v>0</v>
      </c>
      <c r="GA1824" t="s">
        <v>3</v>
      </c>
      <c r="GD1824">
        <v>1</v>
      </c>
      <c r="GF1824">
        <v>-304821490</v>
      </c>
      <c r="GG1824">
        <v>2</v>
      </c>
      <c r="GH1824">
        <v>1</v>
      </c>
      <c r="GI1824">
        <v>-2</v>
      </c>
      <c r="GJ1824">
        <v>0</v>
      </c>
      <c r="GK1824">
        <v>0</v>
      </c>
      <c r="GL1824">
        <f t="shared" si="1366"/>
        <v>0</v>
      </c>
      <c r="GM1824">
        <f t="shared" si="1367"/>
        <v>0</v>
      </c>
      <c r="GN1824">
        <f t="shared" si="1368"/>
        <v>0</v>
      </c>
      <c r="GO1824">
        <f t="shared" si="1369"/>
        <v>0</v>
      </c>
      <c r="GP1824">
        <f t="shared" si="1370"/>
        <v>0</v>
      </c>
      <c r="GR1824">
        <v>0</v>
      </c>
      <c r="GS1824">
        <v>3</v>
      </c>
      <c r="GT1824">
        <v>0</v>
      </c>
      <c r="GU1824" t="s">
        <v>3</v>
      </c>
      <c r="GV1824">
        <f t="shared" si="1371"/>
        <v>0</v>
      </c>
      <c r="GW1824">
        <v>1</v>
      </c>
      <c r="GX1824">
        <f t="shared" si="1372"/>
        <v>0</v>
      </c>
      <c r="HA1824">
        <v>0</v>
      </c>
      <c r="HB1824">
        <v>0</v>
      </c>
      <c r="HC1824">
        <f t="shared" si="1373"/>
        <v>0</v>
      </c>
      <c r="HE1824" t="s">
        <v>3</v>
      </c>
      <c r="HF1824" t="s">
        <v>3</v>
      </c>
      <c r="IK1824">
        <v>0</v>
      </c>
    </row>
    <row r="1825" spans="1:245">
      <c r="A1825">
        <v>17</v>
      </c>
      <c r="B1825">
        <v>0</v>
      </c>
      <c r="C1825">
        <f>ROW(SmtRes!A1891)</f>
        <v>1891</v>
      </c>
      <c r="D1825">
        <f>ROW(EtalonRes!A1873)</f>
        <v>1873</v>
      </c>
      <c r="E1825" t="s">
        <v>34</v>
      </c>
      <c r="F1825" t="s">
        <v>40</v>
      </c>
      <c r="G1825" t="s">
        <v>41</v>
      </c>
      <c r="H1825" t="s">
        <v>37</v>
      </c>
      <c r="I1825">
        <f>ROUND(27.5/100,9)</f>
        <v>0.27500000000000002</v>
      </c>
      <c r="J1825">
        <v>0</v>
      </c>
      <c r="O1825">
        <f t="shared" si="1334"/>
        <v>827.3</v>
      </c>
      <c r="P1825">
        <f t="shared" si="1335"/>
        <v>0</v>
      </c>
      <c r="Q1825">
        <f t="shared" si="1336"/>
        <v>16.68</v>
      </c>
      <c r="R1825">
        <f t="shared" si="1337"/>
        <v>16.059999999999999</v>
      </c>
      <c r="S1825">
        <f t="shared" si="1338"/>
        <v>810.62</v>
      </c>
      <c r="T1825">
        <f t="shared" si="1339"/>
        <v>0</v>
      </c>
      <c r="U1825">
        <f t="shared" si="1340"/>
        <v>3.1322500000000004</v>
      </c>
      <c r="V1825">
        <f t="shared" si="1341"/>
        <v>3.5750000000000004E-2</v>
      </c>
      <c r="W1825">
        <f t="shared" si="1342"/>
        <v>0</v>
      </c>
      <c r="X1825">
        <f t="shared" si="1343"/>
        <v>562.14</v>
      </c>
      <c r="Y1825">
        <f t="shared" si="1344"/>
        <v>446.41</v>
      </c>
      <c r="AA1825">
        <v>35806607</v>
      </c>
      <c r="AB1825">
        <f t="shared" si="1345"/>
        <v>92.9</v>
      </c>
      <c r="AC1825">
        <f t="shared" si="1346"/>
        <v>0</v>
      </c>
      <c r="AD1825">
        <f t="shared" si="1347"/>
        <v>4.0599999999999996</v>
      </c>
      <c r="AE1825">
        <f t="shared" si="1348"/>
        <v>1.76</v>
      </c>
      <c r="AF1825">
        <f t="shared" si="1349"/>
        <v>88.84</v>
      </c>
      <c r="AG1825">
        <f t="shared" si="1350"/>
        <v>0</v>
      </c>
      <c r="AH1825">
        <f t="shared" si="1351"/>
        <v>11.39</v>
      </c>
      <c r="AI1825">
        <f t="shared" si="1352"/>
        <v>0.13</v>
      </c>
      <c r="AJ1825">
        <f t="shared" si="1353"/>
        <v>0</v>
      </c>
      <c r="AK1825">
        <v>92.9</v>
      </c>
      <c r="AL1825">
        <v>0</v>
      </c>
      <c r="AM1825">
        <v>4.0599999999999996</v>
      </c>
      <c r="AN1825">
        <v>1.76</v>
      </c>
      <c r="AO1825">
        <v>88.84</v>
      </c>
      <c r="AP1825">
        <v>0</v>
      </c>
      <c r="AQ1825">
        <v>11.39</v>
      </c>
      <c r="AR1825">
        <v>0.13</v>
      </c>
      <c r="AS1825">
        <v>0</v>
      </c>
      <c r="AT1825">
        <v>68</v>
      </c>
      <c r="AU1825">
        <v>54</v>
      </c>
      <c r="AV1825">
        <v>1</v>
      </c>
      <c r="AW1825">
        <v>1</v>
      </c>
      <c r="AZ1825">
        <v>1</v>
      </c>
      <c r="BA1825">
        <v>33.18</v>
      </c>
      <c r="BB1825">
        <v>14.94</v>
      </c>
      <c r="BC1825">
        <v>1</v>
      </c>
      <c r="BD1825" t="s">
        <v>3</v>
      </c>
      <c r="BE1825" t="s">
        <v>3</v>
      </c>
      <c r="BF1825" t="s">
        <v>3</v>
      </c>
      <c r="BG1825" t="s">
        <v>3</v>
      </c>
      <c r="BH1825">
        <v>0</v>
      </c>
      <c r="BI1825">
        <v>1</v>
      </c>
      <c r="BJ1825" t="s">
        <v>42</v>
      </c>
      <c r="BM1825">
        <v>57001</v>
      </c>
      <c r="BN1825">
        <v>0</v>
      </c>
      <c r="BO1825" t="s">
        <v>40</v>
      </c>
      <c r="BP1825">
        <v>1</v>
      </c>
      <c r="BQ1825">
        <v>6</v>
      </c>
      <c r="BR1825">
        <v>0</v>
      </c>
      <c r="BS1825">
        <v>33.18</v>
      </c>
      <c r="BT1825">
        <v>1</v>
      </c>
      <c r="BU1825">
        <v>1</v>
      </c>
      <c r="BV1825">
        <v>1</v>
      </c>
      <c r="BW1825">
        <v>1</v>
      </c>
      <c r="BX1825">
        <v>1</v>
      </c>
      <c r="BY1825" t="s">
        <v>3</v>
      </c>
      <c r="BZ1825">
        <v>80</v>
      </c>
      <c r="CA1825">
        <v>68</v>
      </c>
      <c r="CE1825">
        <v>0</v>
      </c>
      <c r="CF1825">
        <v>0</v>
      </c>
      <c r="CG1825">
        <v>0</v>
      </c>
      <c r="CM1825">
        <v>0</v>
      </c>
      <c r="CN1825" t="s">
        <v>3</v>
      </c>
      <c r="CO1825">
        <v>0</v>
      </c>
      <c r="CP1825">
        <f t="shared" si="1354"/>
        <v>827.3</v>
      </c>
      <c r="CQ1825">
        <f t="shared" si="1355"/>
        <v>0</v>
      </c>
      <c r="CR1825">
        <f t="shared" si="1356"/>
        <v>60.656399999999991</v>
      </c>
      <c r="CS1825">
        <f t="shared" si="1357"/>
        <v>58.396799999999999</v>
      </c>
      <c r="CT1825">
        <f t="shared" si="1358"/>
        <v>2947.7112000000002</v>
      </c>
      <c r="CU1825">
        <f t="shared" si="1359"/>
        <v>0</v>
      </c>
      <c r="CV1825">
        <f t="shared" si="1360"/>
        <v>11.39</v>
      </c>
      <c r="CW1825">
        <f t="shared" si="1361"/>
        <v>0.13</v>
      </c>
      <c r="CX1825">
        <f t="shared" si="1362"/>
        <v>0</v>
      </c>
      <c r="CY1825">
        <f t="shared" si="1363"/>
        <v>562.14239999999995</v>
      </c>
      <c r="CZ1825">
        <f t="shared" si="1364"/>
        <v>446.40719999999993</v>
      </c>
      <c r="DC1825" t="s">
        <v>3</v>
      </c>
      <c r="DD1825" t="s">
        <v>3</v>
      </c>
      <c r="DE1825" t="s">
        <v>3</v>
      </c>
      <c r="DF1825" t="s">
        <v>3</v>
      </c>
      <c r="DG1825" t="s">
        <v>3</v>
      </c>
      <c r="DH1825" t="s">
        <v>3</v>
      </c>
      <c r="DI1825" t="s">
        <v>3</v>
      </c>
      <c r="DJ1825" t="s">
        <v>3</v>
      </c>
      <c r="DK1825" t="s">
        <v>3</v>
      </c>
      <c r="DL1825" t="s">
        <v>3</v>
      </c>
      <c r="DM1825" t="s">
        <v>3</v>
      </c>
      <c r="DN1825">
        <v>0</v>
      </c>
      <c r="DO1825">
        <v>0</v>
      </c>
      <c r="DP1825">
        <v>1</v>
      </c>
      <c r="DQ1825">
        <v>1</v>
      </c>
      <c r="DU1825">
        <v>1013</v>
      </c>
      <c r="DV1825" t="s">
        <v>37</v>
      </c>
      <c r="DW1825" t="s">
        <v>37</v>
      </c>
      <c r="DX1825">
        <v>1</v>
      </c>
      <c r="DZ1825" t="s">
        <v>3</v>
      </c>
      <c r="EA1825" t="s">
        <v>3</v>
      </c>
      <c r="EB1825" t="s">
        <v>3</v>
      </c>
      <c r="EC1825" t="s">
        <v>3</v>
      </c>
      <c r="EE1825">
        <v>29085590</v>
      </c>
      <c r="EF1825">
        <v>6</v>
      </c>
      <c r="EG1825" t="s">
        <v>21</v>
      </c>
      <c r="EH1825">
        <v>0</v>
      </c>
      <c r="EI1825" t="s">
        <v>3</v>
      </c>
      <c r="EJ1825">
        <v>1</v>
      </c>
      <c r="EK1825">
        <v>57001</v>
      </c>
      <c r="EL1825" t="s">
        <v>22</v>
      </c>
      <c r="EM1825" t="s">
        <v>23</v>
      </c>
      <c r="EO1825" t="s">
        <v>3</v>
      </c>
      <c r="EQ1825">
        <v>0</v>
      </c>
      <c r="ER1825">
        <v>92.9</v>
      </c>
      <c r="ES1825">
        <v>0</v>
      </c>
      <c r="ET1825">
        <v>4.0599999999999996</v>
      </c>
      <c r="EU1825">
        <v>1.76</v>
      </c>
      <c r="EV1825">
        <v>88.84</v>
      </c>
      <c r="EW1825">
        <v>11.39</v>
      </c>
      <c r="EX1825">
        <v>0.13</v>
      </c>
      <c r="EY1825">
        <v>0</v>
      </c>
      <c r="FQ1825">
        <v>0</v>
      </c>
      <c r="FR1825">
        <f t="shared" si="1365"/>
        <v>0</v>
      </c>
      <c r="FS1825">
        <v>0</v>
      </c>
      <c r="FV1825" t="s">
        <v>24</v>
      </c>
      <c r="FW1825" t="s">
        <v>25</v>
      </c>
      <c r="FX1825">
        <v>80</v>
      </c>
      <c r="FY1825">
        <v>68</v>
      </c>
      <c r="GA1825" t="s">
        <v>3</v>
      </c>
      <c r="GD1825">
        <v>1</v>
      </c>
      <c r="GF1825">
        <v>-1629810845</v>
      </c>
      <c r="GG1825">
        <v>2</v>
      </c>
      <c r="GH1825">
        <v>1</v>
      </c>
      <c r="GI1825">
        <v>2</v>
      </c>
      <c r="GJ1825">
        <v>0</v>
      </c>
      <c r="GK1825">
        <v>0</v>
      </c>
      <c r="GL1825">
        <f t="shared" si="1366"/>
        <v>0</v>
      </c>
      <c r="GM1825">
        <f t="shared" si="1367"/>
        <v>1835.85</v>
      </c>
      <c r="GN1825">
        <f t="shared" si="1368"/>
        <v>1835.85</v>
      </c>
      <c r="GO1825">
        <f t="shared" si="1369"/>
        <v>0</v>
      </c>
      <c r="GP1825">
        <f t="shared" si="1370"/>
        <v>0</v>
      </c>
      <c r="GR1825">
        <v>0</v>
      </c>
      <c r="GS1825">
        <v>3</v>
      </c>
      <c r="GT1825">
        <v>0</v>
      </c>
      <c r="GU1825" t="s">
        <v>3</v>
      </c>
      <c r="GV1825">
        <f t="shared" si="1371"/>
        <v>0</v>
      </c>
      <c r="GW1825">
        <v>1</v>
      </c>
      <c r="GX1825">
        <f t="shared" si="1372"/>
        <v>0</v>
      </c>
      <c r="HA1825">
        <v>0</v>
      </c>
      <c r="HB1825">
        <v>0</v>
      </c>
      <c r="HC1825">
        <f t="shared" si="1373"/>
        <v>0</v>
      </c>
      <c r="HE1825" t="s">
        <v>3</v>
      </c>
      <c r="HF1825" t="s">
        <v>3</v>
      </c>
      <c r="IK1825">
        <v>0</v>
      </c>
    </row>
    <row r="1826" spans="1:245">
      <c r="A1826">
        <v>18</v>
      </c>
      <c r="B1826">
        <v>0</v>
      </c>
      <c r="C1826">
        <v>1891</v>
      </c>
      <c r="E1826" t="s">
        <v>162</v>
      </c>
      <c r="F1826" t="s">
        <v>27</v>
      </c>
      <c r="G1826" t="s">
        <v>28</v>
      </c>
      <c r="H1826" t="s">
        <v>29</v>
      </c>
      <c r="I1826">
        <f>I1825*J1826</f>
        <v>0.12925</v>
      </c>
      <c r="J1826">
        <v>0.47</v>
      </c>
      <c r="O1826">
        <f t="shared" si="1334"/>
        <v>0</v>
      </c>
      <c r="P1826">
        <f t="shared" si="1335"/>
        <v>0</v>
      </c>
      <c r="Q1826">
        <f t="shared" si="1336"/>
        <v>0</v>
      </c>
      <c r="R1826">
        <f t="shared" si="1337"/>
        <v>0</v>
      </c>
      <c r="S1826">
        <f t="shared" si="1338"/>
        <v>0</v>
      </c>
      <c r="T1826">
        <f t="shared" si="1339"/>
        <v>0</v>
      </c>
      <c r="U1826">
        <f t="shared" si="1340"/>
        <v>0</v>
      </c>
      <c r="V1826">
        <f t="shared" si="1341"/>
        <v>0</v>
      </c>
      <c r="W1826">
        <f t="shared" si="1342"/>
        <v>0</v>
      </c>
      <c r="X1826">
        <f t="shared" si="1343"/>
        <v>0</v>
      </c>
      <c r="Y1826">
        <f t="shared" si="1344"/>
        <v>0</v>
      </c>
      <c r="AA1826">
        <v>35806607</v>
      </c>
      <c r="AB1826">
        <f t="shared" si="1345"/>
        <v>0</v>
      </c>
      <c r="AC1826">
        <f t="shared" si="1346"/>
        <v>0</v>
      </c>
      <c r="AD1826">
        <f t="shared" si="1347"/>
        <v>0</v>
      </c>
      <c r="AE1826">
        <f t="shared" si="1348"/>
        <v>0</v>
      </c>
      <c r="AF1826">
        <f t="shared" si="1349"/>
        <v>0</v>
      </c>
      <c r="AG1826">
        <f t="shared" si="1350"/>
        <v>0</v>
      </c>
      <c r="AH1826">
        <f t="shared" si="1351"/>
        <v>0</v>
      </c>
      <c r="AI1826">
        <f t="shared" si="1352"/>
        <v>0</v>
      </c>
      <c r="AJ1826">
        <f t="shared" si="1353"/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1</v>
      </c>
      <c r="AW1826">
        <v>1</v>
      </c>
      <c r="AZ1826">
        <v>1</v>
      </c>
      <c r="BA1826">
        <v>1</v>
      </c>
      <c r="BB1826">
        <v>1</v>
      </c>
      <c r="BC1826">
        <v>1</v>
      </c>
      <c r="BD1826" t="s">
        <v>3</v>
      </c>
      <c r="BE1826" t="s">
        <v>3</v>
      </c>
      <c r="BF1826" t="s">
        <v>3</v>
      </c>
      <c r="BG1826" t="s">
        <v>3</v>
      </c>
      <c r="BH1826">
        <v>3</v>
      </c>
      <c r="BI1826">
        <v>2</v>
      </c>
      <c r="BJ1826" t="s">
        <v>30</v>
      </c>
      <c r="BM1826">
        <v>500002</v>
      </c>
      <c r="BN1826">
        <v>0</v>
      </c>
      <c r="BO1826" t="s">
        <v>3</v>
      </c>
      <c r="BP1826">
        <v>0</v>
      </c>
      <c r="BQ1826">
        <v>12</v>
      </c>
      <c r="BR1826">
        <v>0</v>
      </c>
      <c r="BS1826">
        <v>1</v>
      </c>
      <c r="BT1826">
        <v>1</v>
      </c>
      <c r="BU1826">
        <v>1</v>
      </c>
      <c r="BV1826">
        <v>1</v>
      </c>
      <c r="BW1826">
        <v>1</v>
      </c>
      <c r="BX1826">
        <v>1</v>
      </c>
      <c r="BY1826" t="s">
        <v>3</v>
      </c>
      <c r="BZ1826">
        <v>0</v>
      </c>
      <c r="CA1826">
        <v>0</v>
      </c>
      <c r="CE1826">
        <v>0</v>
      </c>
      <c r="CF1826">
        <v>0</v>
      </c>
      <c r="CG1826">
        <v>0</v>
      </c>
      <c r="CM1826">
        <v>0</v>
      </c>
      <c r="CN1826" t="s">
        <v>3</v>
      </c>
      <c r="CO1826">
        <v>0</v>
      </c>
      <c r="CP1826">
        <f t="shared" si="1354"/>
        <v>0</v>
      </c>
      <c r="CQ1826">
        <f t="shared" si="1355"/>
        <v>0</v>
      </c>
      <c r="CR1826">
        <f t="shared" si="1356"/>
        <v>0</v>
      </c>
      <c r="CS1826">
        <f t="shared" si="1357"/>
        <v>0</v>
      </c>
      <c r="CT1826">
        <f t="shared" si="1358"/>
        <v>0</v>
      </c>
      <c r="CU1826">
        <f t="shared" si="1359"/>
        <v>0</v>
      </c>
      <c r="CV1826">
        <f t="shared" si="1360"/>
        <v>0</v>
      </c>
      <c r="CW1826">
        <f t="shared" si="1361"/>
        <v>0</v>
      </c>
      <c r="CX1826">
        <f t="shared" si="1362"/>
        <v>0</v>
      </c>
      <c r="CY1826">
        <f t="shared" si="1363"/>
        <v>0</v>
      </c>
      <c r="CZ1826">
        <f t="shared" si="1364"/>
        <v>0</v>
      </c>
      <c r="DC1826" t="s">
        <v>3</v>
      </c>
      <c r="DD1826" t="s">
        <v>3</v>
      </c>
      <c r="DE1826" t="s">
        <v>3</v>
      </c>
      <c r="DF1826" t="s">
        <v>3</v>
      </c>
      <c r="DG1826" t="s">
        <v>3</v>
      </c>
      <c r="DH1826" t="s">
        <v>3</v>
      </c>
      <c r="DI1826" t="s">
        <v>3</v>
      </c>
      <c r="DJ1826" t="s">
        <v>3</v>
      </c>
      <c r="DK1826" t="s">
        <v>3</v>
      </c>
      <c r="DL1826" t="s">
        <v>3</v>
      </c>
      <c r="DM1826" t="s">
        <v>3</v>
      </c>
      <c r="DN1826">
        <v>0</v>
      </c>
      <c r="DO1826">
        <v>0</v>
      </c>
      <c r="DP1826">
        <v>1</v>
      </c>
      <c r="DQ1826">
        <v>1</v>
      </c>
      <c r="DU1826">
        <v>1009</v>
      </c>
      <c r="DV1826" t="s">
        <v>29</v>
      </c>
      <c r="DW1826" t="s">
        <v>29</v>
      </c>
      <c r="DX1826">
        <v>1000</v>
      </c>
      <c r="DZ1826" t="s">
        <v>3</v>
      </c>
      <c r="EA1826" t="s">
        <v>3</v>
      </c>
      <c r="EB1826" t="s">
        <v>3</v>
      </c>
      <c r="EC1826" t="s">
        <v>3</v>
      </c>
      <c r="EE1826">
        <v>29085444</v>
      </c>
      <c r="EF1826">
        <v>12</v>
      </c>
      <c r="EG1826" t="s">
        <v>31</v>
      </c>
      <c r="EH1826">
        <v>0</v>
      </c>
      <c r="EI1826" t="s">
        <v>3</v>
      </c>
      <c r="EJ1826">
        <v>2</v>
      </c>
      <c r="EK1826">
        <v>500002</v>
      </c>
      <c r="EL1826" t="s">
        <v>32</v>
      </c>
      <c r="EM1826" t="s">
        <v>33</v>
      </c>
      <c r="EO1826" t="s">
        <v>3</v>
      </c>
      <c r="EQ1826">
        <v>0</v>
      </c>
      <c r="ER1826">
        <v>0</v>
      </c>
      <c r="ES1826">
        <v>0</v>
      </c>
      <c r="ET1826">
        <v>0</v>
      </c>
      <c r="EU1826">
        <v>0</v>
      </c>
      <c r="EV1826">
        <v>0</v>
      </c>
      <c r="EW1826">
        <v>0</v>
      </c>
      <c r="EX1826">
        <v>0</v>
      </c>
      <c r="FQ1826">
        <v>0</v>
      </c>
      <c r="FR1826">
        <f t="shared" si="1365"/>
        <v>0</v>
      </c>
      <c r="FS1826">
        <v>0</v>
      </c>
      <c r="FX1826">
        <v>0</v>
      </c>
      <c r="FY1826">
        <v>0</v>
      </c>
      <c r="GA1826" t="s">
        <v>3</v>
      </c>
      <c r="GD1826">
        <v>1</v>
      </c>
      <c r="GF1826">
        <v>-304821490</v>
      </c>
      <c r="GG1826">
        <v>2</v>
      </c>
      <c r="GH1826">
        <v>1</v>
      </c>
      <c r="GI1826">
        <v>-2</v>
      </c>
      <c r="GJ1826">
        <v>0</v>
      </c>
      <c r="GK1826">
        <v>0</v>
      </c>
      <c r="GL1826">
        <f t="shared" si="1366"/>
        <v>0</v>
      </c>
      <c r="GM1826">
        <f t="shared" si="1367"/>
        <v>0</v>
      </c>
      <c r="GN1826">
        <f t="shared" si="1368"/>
        <v>0</v>
      </c>
      <c r="GO1826">
        <f t="shared" si="1369"/>
        <v>0</v>
      </c>
      <c r="GP1826">
        <f t="shared" si="1370"/>
        <v>0</v>
      </c>
      <c r="GR1826">
        <v>0</v>
      </c>
      <c r="GS1826">
        <v>0</v>
      </c>
      <c r="GT1826">
        <v>0</v>
      </c>
      <c r="GU1826" t="s">
        <v>3</v>
      </c>
      <c r="GV1826">
        <f t="shared" si="1371"/>
        <v>0</v>
      </c>
      <c r="GW1826">
        <v>1</v>
      </c>
      <c r="GX1826">
        <f t="shared" si="1372"/>
        <v>0</v>
      </c>
      <c r="HA1826">
        <v>0</v>
      </c>
      <c r="HB1826">
        <v>0</v>
      </c>
      <c r="HC1826">
        <f t="shared" si="1373"/>
        <v>0</v>
      </c>
      <c r="HE1826" t="s">
        <v>3</v>
      </c>
      <c r="HF1826" t="s">
        <v>3</v>
      </c>
      <c r="IK1826">
        <v>0</v>
      </c>
    </row>
    <row r="1827" spans="1:245">
      <c r="A1827">
        <v>17</v>
      </c>
      <c r="B1827">
        <v>0</v>
      </c>
      <c r="C1827">
        <f>ROW(SmtRes!A1893)</f>
        <v>1893</v>
      </c>
      <c r="D1827">
        <f>ROW(EtalonRes!A1875)</f>
        <v>1875</v>
      </c>
      <c r="E1827" t="s">
        <v>39</v>
      </c>
      <c r="F1827" t="s">
        <v>53</v>
      </c>
      <c r="G1827" t="s">
        <v>54</v>
      </c>
      <c r="H1827" t="s">
        <v>55</v>
      </c>
      <c r="I1827">
        <f>ROUND(21.26/100,9)</f>
        <v>0.21260000000000001</v>
      </c>
      <c r="J1827">
        <v>0</v>
      </c>
      <c r="O1827">
        <f t="shared" si="1334"/>
        <v>207.46</v>
      </c>
      <c r="P1827">
        <f t="shared" si="1335"/>
        <v>0</v>
      </c>
      <c r="Q1827">
        <f t="shared" si="1336"/>
        <v>0</v>
      </c>
      <c r="R1827">
        <f t="shared" si="1337"/>
        <v>0</v>
      </c>
      <c r="S1827">
        <f t="shared" si="1338"/>
        <v>207.46</v>
      </c>
      <c r="T1827">
        <f t="shared" si="1339"/>
        <v>0</v>
      </c>
      <c r="U1827">
        <f t="shared" si="1340"/>
        <v>0.80150200000000005</v>
      </c>
      <c r="V1827">
        <f t="shared" si="1341"/>
        <v>0</v>
      </c>
      <c r="W1827">
        <f t="shared" si="1342"/>
        <v>0</v>
      </c>
      <c r="X1827">
        <f t="shared" si="1343"/>
        <v>141.07</v>
      </c>
      <c r="Y1827">
        <f t="shared" si="1344"/>
        <v>112.03</v>
      </c>
      <c r="AA1827">
        <v>35806607</v>
      </c>
      <c r="AB1827">
        <f t="shared" si="1345"/>
        <v>29.41</v>
      </c>
      <c r="AC1827">
        <f t="shared" si="1346"/>
        <v>0</v>
      </c>
      <c r="AD1827">
        <f t="shared" si="1347"/>
        <v>0</v>
      </c>
      <c r="AE1827">
        <f t="shared" si="1348"/>
        <v>0</v>
      </c>
      <c r="AF1827">
        <f t="shared" si="1349"/>
        <v>29.41</v>
      </c>
      <c r="AG1827">
        <f t="shared" si="1350"/>
        <v>0</v>
      </c>
      <c r="AH1827">
        <f t="shared" si="1351"/>
        <v>3.77</v>
      </c>
      <c r="AI1827">
        <f t="shared" si="1352"/>
        <v>0</v>
      </c>
      <c r="AJ1827">
        <f t="shared" si="1353"/>
        <v>0</v>
      </c>
      <c r="AK1827">
        <v>29.41</v>
      </c>
      <c r="AL1827">
        <v>0</v>
      </c>
      <c r="AM1827">
        <v>0</v>
      </c>
      <c r="AN1827">
        <v>0</v>
      </c>
      <c r="AO1827">
        <v>29.41</v>
      </c>
      <c r="AP1827">
        <v>0</v>
      </c>
      <c r="AQ1827">
        <v>3.77</v>
      </c>
      <c r="AR1827">
        <v>0</v>
      </c>
      <c r="AS1827">
        <v>0</v>
      </c>
      <c r="AT1827">
        <v>68</v>
      </c>
      <c r="AU1827">
        <v>54</v>
      </c>
      <c r="AV1827">
        <v>1</v>
      </c>
      <c r="AW1827">
        <v>1</v>
      </c>
      <c r="AZ1827">
        <v>1</v>
      </c>
      <c r="BA1827">
        <v>33.18</v>
      </c>
      <c r="BB1827">
        <v>1</v>
      </c>
      <c r="BC1827">
        <v>1</v>
      </c>
      <c r="BD1827" t="s">
        <v>3</v>
      </c>
      <c r="BE1827" t="s">
        <v>3</v>
      </c>
      <c r="BF1827" t="s">
        <v>3</v>
      </c>
      <c r="BG1827" t="s">
        <v>3</v>
      </c>
      <c r="BH1827">
        <v>0</v>
      </c>
      <c r="BI1827">
        <v>1</v>
      </c>
      <c r="BJ1827" t="s">
        <v>56</v>
      </c>
      <c r="BM1827">
        <v>57001</v>
      </c>
      <c r="BN1827">
        <v>0</v>
      </c>
      <c r="BO1827" t="s">
        <v>53</v>
      </c>
      <c r="BP1827">
        <v>1</v>
      </c>
      <c r="BQ1827">
        <v>6</v>
      </c>
      <c r="BR1827">
        <v>0</v>
      </c>
      <c r="BS1827">
        <v>33.18</v>
      </c>
      <c r="BT1827">
        <v>1</v>
      </c>
      <c r="BU1827">
        <v>1</v>
      </c>
      <c r="BV1827">
        <v>1</v>
      </c>
      <c r="BW1827">
        <v>1</v>
      </c>
      <c r="BX1827">
        <v>1</v>
      </c>
      <c r="BY1827" t="s">
        <v>3</v>
      </c>
      <c r="BZ1827">
        <v>80</v>
      </c>
      <c r="CA1827">
        <v>68</v>
      </c>
      <c r="CE1827">
        <v>0</v>
      </c>
      <c r="CF1827">
        <v>0</v>
      </c>
      <c r="CG1827">
        <v>0</v>
      </c>
      <c r="CM1827">
        <v>0</v>
      </c>
      <c r="CN1827" t="s">
        <v>3</v>
      </c>
      <c r="CO1827">
        <v>0</v>
      </c>
      <c r="CP1827">
        <f t="shared" si="1354"/>
        <v>207.46</v>
      </c>
      <c r="CQ1827">
        <f t="shared" si="1355"/>
        <v>0</v>
      </c>
      <c r="CR1827">
        <f t="shared" si="1356"/>
        <v>0</v>
      </c>
      <c r="CS1827">
        <f t="shared" si="1357"/>
        <v>0</v>
      </c>
      <c r="CT1827">
        <f t="shared" si="1358"/>
        <v>975.82380000000001</v>
      </c>
      <c r="CU1827">
        <f t="shared" si="1359"/>
        <v>0</v>
      </c>
      <c r="CV1827">
        <f t="shared" si="1360"/>
        <v>3.77</v>
      </c>
      <c r="CW1827">
        <f t="shared" si="1361"/>
        <v>0</v>
      </c>
      <c r="CX1827">
        <f t="shared" si="1362"/>
        <v>0</v>
      </c>
      <c r="CY1827">
        <f t="shared" si="1363"/>
        <v>141.0728</v>
      </c>
      <c r="CZ1827">
        <f t="shared" si="1364"/>
        <v>112.0284</v>
      </c>
      <c r="DC1827" t="s">
        <v>3</v>
      </c>
      <c r="DD1827" t="s">
        <v>3</v>
      </c>
      <c r="DE1827" t="s">
        <v>3</v>
      </c>
      <c r="DF1827" t="s">
        <v>3</v>
      </c>
      <c r="DG1827" t="s">
        <v>3</v>
      </c>
      <c r="DH1827" t="s">
        <v>3</v>
      </c>
      <c r="DI1827" t="s">
        <v>3</v>
      </c>
      <c r="DJ1827" t="s">
        <v>3</v>
      </c>
      <c r="DK1827" t="s">
        <v>3</v>
      </c>
      <c r="DL1827" t="s">
        <v>3</v>
      </c>
      <c r="DM1827" t="s">
        <v>3</v>
      </c>
      <c r="DN1827">
        <v>0</v>
      </c>
      <c r="DO1827">
        <v>0</v>
      </c>
      <c r="DP1827">
        <v>1</v>
      </c>
      <c r="DQ1827">
        <v>1</v>
      </c>
      <c r="DU1827">
        <v>1013</v>
      </c>
      <c r="DV1827" t="s">
        <v>55</v>
      </c>
      <c r="DW1827" t="s">
        <v>55</v>
      </c>
      <c r="DX1827">
        <v>1</v>
      </c>
      <c r="DZ1827" t="s">
        <v>3</v>
      </c>
      <c r="EA1827" t="s">
        <v>3</v>
      </c>
      <c r="EB1827" t="s">
        <v>3</v>
      </c>
      <c r="EC1827" t="s">
        <v>3</v>
      </c>
      <c r="EE1827">
        <v>29085590</v>
      </c>
      <c r="EF1827">
        <v>6</v>
      </c>
      <c r="EG1827" t="s">
        <v>21</v>
      </c>
      <c r="EH1827">
        <v>0</v>
      </c>
      <c r="EI1827" t="s">
        <v>3</v>
      </c>
      <c r="EJ1827">
        <v>1</v>
      </c>
      <c r="EK1827">
        <v>57001</v>
      </c>
      <c r="EL1827" t="s">
        <v>22</v>
      </c>
      <c r="EM1827" t="s">
        <v>23</v>
      </c>
      <c r="EO1827" t="s">
        <v>3</v>
      </c>
      <c r="EQ1827">
        <v>0</v>
      </c>
      <c r="ER1827">
        <v>29.41</v>
      </c>
      <c r="ES1827">
        <v>0</v>
      </c>
      <c r="ET1827">
        <v>0</v>
      </c>
      <c r="EU1827">
        <v>0</v>
      </c>
      <c r="EV1827">
        <v>29.41</v>
      </c>
      <c r="EW1827">
        <v>3.77</v>
      </c>
      <c r="EX1827">
        <v>0</v>
      </c>
      <c r="EY1827">
        <v>0</v>
      </c>
      <c r="FQ1827">
        <v>0</v>
      </c>
      <c r="FR1827">
        <f t="shared" si="1365"/>
        <v>0</v>
      </c>
      <c r="FS1827">
        <v>0</v>
      </c>
      <c r="FV1827" t="s">
        <v>24</v>
      </c>
      <c r="FW1827" t="s">
        <v>25</v>
      </c>
      <c r="FX1827">
        <v>80</v>
      </c>
      <c r="FY1827">
        <v>68</v>
      </c>
      <c r="GA1827" t="s">
        <v>3</v>
      </c>
      <c r="GD1827">
        <v>1</v>
      </c>
      <c r="GF1827">
        <v>1266291680</v>
      </c>
      <c r="GG1827">
        <v>2</v>
      </c>
      <c r="GH1827">
        <v>1</v>
      </c>
      <c r="GI1827">
        <v>2</v>
      </c>
      <c r="GJ1827">
        <v>0</v>
      </c>
      <c r="GK1827">
        <v>0</v>
      </c>
      <c r="GL1827">
        <f t="shared" si="1366"/>
        <v>0</v>
      </c>
      <c r="GM1827">
        <f t="shared" si="1367"/>
        <v>460.56</v>
      </c>
      <c r="GN1827">
        <f t="shared" si="1368"/>
        <v>460.56</v>
      </c>
      <c r="GO1827">
        <f t="shared" si="1369"/>
        <v>0</v>
      </c>
      <c r="GP1827">
        <f t="shared" si="1370"/>
        <v>0</v>
      </c>
      <c r="GR1827">
        <v>0</v>
      </c>
      <c r="GS1827">
        <v>3</v>
      </c>
      <c r="GT1827">
        <v>0</v>
      </c>
      <c r="GU1827" t="s">
        <v>3</v>
      </c>
      <c r="GV1827">
        <f t="shared" si="1371"/>
        <v>0</v>
      </c>
      <c r="GW1827">
        <v>1</v>
      </c>
      <c r="GX1827">
        <f t="shared" si="1372"/>
        <v>0</v>
      </c>
      <c r="HA1827">
        <v>0</v>
      </c>
      <c r="HB1827">
        <v>0</v>
      </c>
      <c r="HC1827">
        <f t="shared" si="1373"/>
        <v>0</v>
      </c>
      <c r="HE1827" t="s">
        <v>3</v>
      </c>
      <c r="HF1827" t="s">
        <v>3</v>
      </c>
      <c r="IK1827">
        <v>0</v>
      </c>
    </row>
    <row r="1828" spans="1:245">
      <c r="A1828">
        <v>18</v>
      </c>
      <c r="B1828">
        <v>0</v>
      </c>
      <c r="C1828">
        <v>1893</v>
      </c>
      <c r="E1828" t="s">
        <v>43</v>
      </c>
      <c r="F1828" t="s">
        <v>27</v>
      </c>
      <c r="G1828" t="s">
        <v>28</v>
      </c>
      <c r="H1828" t="s">
        <v>29</v>
      </c>
      <c r="I1828">
        <f>I1827*J1828</f>
        <v>2.3386000000000001E-2</v>
      </c>
      <c r="J1828">
        <v>0.11</v>
      </c>
      <c r="O1828">
        <f t="shared" si="1334"/>
        <v>0</v>
      </c>
      <c r="P1828">
        <f t="shared" si="1335"/>
        <v>0</v>
      </c>
      <c r="Q1828">
        <f t="shared" si="1336"/>
        <v>0</v>
      </c>
      <c r="R1828">
        <f t="shared" si="1337"/>
        <v>0</v>
      </c>
      <c r="S1828">
        <f t="shared" si="1338"/>
        <v>0</v>
      </c>
      <c r="T1828">
        <f t="shared" si="1339"/>
        <v>0</v>
      </c>
      <c r="U1828">
        <f t="shared" si="1340"/>
        <v>0</v>
      </c>
      <c r="V1828">
        <f t="shared" si="1341"/>
        <v>0</v>
      </c>
      <c r="W1828">
        <f t="shared" si="1342"/>
        <v>0</v>
      </c>
      <c r="X1828">
        <f t="shared" si="1343"/>
        <v>0</v>
      </c>
      <c r="Y1828">
        <f t="shared" si="1344"/>
        <v>0</v>
      </c>
      <c r="AA1828">
        <v>35806607</v>
      </c>
      <c r="AB1828">
        <f t="shared" si="1345"/>
        <v>0</v>
      </c>
      <c r="AC1828">
        <f t="shared" si="1346"/>
        <v>0</v>
      </c>
      <c r="AD1828">
        <f t="shared" si="1347"/>
        <v>0</v>
      </c>
      <c r="AE1828">
        <f t="shared" si="1348"/>
        <v>0</v>
      </c>
      <c r="AF1828">
        <f t="shared" si="1349"/>
        <v>0</v>
      </c>
      <c r="AG1828">
        <f t="shared" si="1350"/>
        <v>0</v>
      </c>
      <c r="AH1828">
        <f t="shared" si="1351"/>
        <v>0</v>
      </c>
      <c r="AI1828">
        <f t="shared" si="1352"/>
        <v>0</v>
      </c>
      <c r="AJ1828">
        <f t="shared" si="1353"/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1</v>
      </c>
      <c r="AW1828">
        <v>1</v>
      </c>
      <c r="AZ1828">
        <v>1</v>
      </c>
      <c r="BA1828">
        <v>1</v>
      </c>
      <c r="BB1828">
        <v>1</v>
      </c>
      <c r="BC1828">
        <v>1</v>
      </c>
      <c r="BD1828" t="s">
        <v>3</v>
      </c>
      <c r="BE1828" t="s">
        <v>3</v>
      </c>
      <c r="BF1828" t="s">
        <v>3</v>
      </c>
      <c r="BG1828" t="s">
        <v>3</v>
      </c>
      <c r="BH1828">
        <v>3</v>
      </c>
      <c r="BI1828">
        <v>2</v>
      </c>
      <c r="BJ1828" t="s">
        <v>30</v>
      </c>
      <c r="BM1828">
        <v>500002</v>
      </c>
      <c r="BN1828">
        <v>0</v>
      </c>
      <c r="BO1828" t="s">
        <v>3</v>
      </c>
      <c r="BP1828">
        <v>0</v>
      </c>
      <c r="BQ1828">
        <v>12</v>
      </c>
      <c r="BR1828">
        <v>0</v>
      </c>
      <c r="BS1828">
        <v>1</v>
      </c>
      <c r="BT1828">
        <v>1</v>
      </c>
      <c r="BU1828">
        <v>1</v>
      </c>
      <c r="BV1828">
        <v>1</v>
      </c>
      <c r="BW1828">
        <v>1</v>
      </c>
      <c r="BX1828">
        <v>1</v>
      </c>
      <c r="BY1828" t="s">
        <v>3</v>
      </c>
      <c r="BZ1828">
        <v>0</v>
      </c>
      <c r="CA1828">
        <v>0</v>
      </c>
      <c r="CE1828">
        <v>0</v>
      </c>
      <c r="CF1828">
        <v>0</v>
      </c>
      <c r="CG1828">
        <v>0</v>
      </c>
      <c r="CM1828">
        <v>0</v>
      </c>
      <c r="CN1828" t="s">
        <v>3</v>
      </c>
      <c r="CO1828">
        <v>0</v>
      </c>
      <c r="CP1828">
        <f t="shared" si="1354"/>
        <v>0</v>
      </c>
      <c r="CQ1828">
        <f t="shared" si="1355"/>
        <v>0</v>
      </c>
      <c r="CR1828">
        <f t="shared" si="1356"/>
        <v>0</v>
      </c>
      <c r="CS1828">
        <f t="shared" si="1357"/>
        <v>0</v>
      </c>
      <c r="CT1828">
        <f t="shared" si="1358"/>
        <v>0</v>
      </c>
      <c r="CU1828">
        <f t="shared" si="1359"/>
        <v>0</v>
      </c>
      <c r="CV1828">
        <f t="shared" si="1360"/>
        <v>0</v>
      </c>
      <c r="CW1828">
        <f t="shared" si="1361"/>
        <v>0</v>
      </c>
      <c r="CX1828">
        <f t="shared" si="1362"/>
        <v>0</v>
      </c>
      <c r="CY1828">
        <f t="shared" si="1363"/>
        <v>0</v>
      </c>
      <c r="CZ1828">
        <f t="shared" si="1364"/>
        <v>0</v>
      </c>
      <c r="DC1828" t="s">
        <v>3</v>
      </c>
      <c r="DD1828" t="s">
        <v>3</v>
      </c>
      <c r="DE1828" t="s">
        <v>3</v>
      </c>
      <c r="DF1828" t="s">
        <v>3</v>
      </c>
      <c r="DG1828" t="s">
        <v>3</v>
      </c>
      <c r="DH1828" t="s">
        <v>3</v>
      </c>
      <c r="DI1828" t="s">
        <v>3</v>
      </c>
      <c r="DJ1828" t="s">
        <v>3</v>
      </c>
      <c r="DK1828" t="s">
        <v>3</v>
      </c>
      <c r="DL1828" t="s">
        <v>3</v>
      </c>
      <c r="DM1828" t="s">
        <v>3</v>
      </c>
      <c r="DN1828">
        <v>0</v>
      </c>
      <c r="DO1828">
        <v>0</v>
      </c>
      <c r="DP1828">
        <v>1</v>
      </c>
      <c r="DQ1828">
        <v>1</v>
      </c>
      <c r="DU1828">
        <v>1009</v>
      </c>
      <c r="DV1828" t="s">
        <v>29</v>
      </c>
      <c r="DW1828" t="s">
        <v>29</v>
      </c>
      <c r="DX1828">
        <v>1000</v>
      </c>
      <c r="DZ1828" t="s">
        <v>3</v>
      </c>
      <c r="EA1828" t="s">
        <v>3</v>
      </c>
      <c r="EB1828" t="s">
        <v>3</v>
      </c>
      <c r="EC1828" t="s">
        <v>3</v>
      </c>
      <c r="EE1828">
        <v>29085444</v>
      </c>
      <c r="EF1828">
        <v>12</v>
      </c>
      <c r="EG1828" t="s">
        <v>31</v>
      </c>
      <c r="EH1828">
        <v>0</v>
      </c>
      <c r="EI1828" t="s">
        <v>3</v>
      </c>
      <c r="EJ1828">
        <v>2</v>
      </c>
      <c r="EK1828">
        <v>500002</v>
      </c>
      <c r="EL1828" t="s">
        <v>32</v>
      </c>
      <c r="EM1828" t="s">
        <v>33</v>
      </c>
      <c r="EO1828" t="s">
        <v>3</v>
      </c>
      <c r="EQ1828">
        <v>0</v>
      </c>
      <c r="ER1828">
        <v>0</v>
      </c>
      <c r="ES1828">
        <v>0</v>
      </c>
      <c r="ET1828">
        <v>0</v>
      </c>
      <c r="EU1828">
        <v>0</v>
      </c>
      <c r="EV1828">
        <v>0</v>
      </c>
      <c r="EW1828">
        <v>0</v>
      </c>
      <c r="EX1828">
        <v>0</v>
      </c>
      <c r="FQ1828">
        <v>0</v>
      </c>
      <c r="FR1828">
        <f t="shared" si="1365"/>
        <v>0</v>
      </c>
      <c r="FS1828">
        <v>0</v>
      </c>
      <c r="FX1828">
        <v>0</v>
      </c>
      <c r="FY1828">
        <v>0</v>
      </c>
      <c r="GA1828" t="s">
        <v>3</v>
      </c>
      <c r="GD1828">
        <v>1</v>
      </c>
      <c r="GF1828">
        <v>-304821490</v>
      </c>
      <c r="GG1828">
        <v>2</v>
      </c>
      <c r="GH1828">
        <v>1</v>
      </c>
      <c r="GI1828">
        <v>-2</v>
      </c>
      <c r="GJ1828">
        <v>0</v>
      </c>
      <c r="GK1828">
        <v>0</v>
      </c>
      <c r="GL1828">
        <f t="shared" si="1366"/>
        <v>0</v>
      </c>
      <c r="GM1828">
        <f t="shared" si="1367"/>
        <v>0</v>
      </c>
      <c r="GN1828">
        <f t="shared" si="1368"/>
        <v>0</v>
      </c>
      <c r="GO1828">
        <f t="shared" si="1369"/>
        <v>0</v>
      </c>
      <c r="GP1828">
        <f t="shared" si="1370"/>
        <v>0</v>
      </c>
      <c r="GR1828">
        <v>0</v>
      </c>
      <c r="GS1828">
        <v>0</v>
      </c>
      <c r="GT1828">
        <v>0</v>
      </c>
      <c r="GU1828" t="s">
        <v>3</v>
      </c>
      <c r="GV1828">
        <f t="shared" si="1371"/>
        <v>0</v>
      </c>
      <c r="GW1828">
        <v>1</v>
      </c>
      <c r="GX1828">
        <f t="shared" si="1372"/>
        <v>0</v>
      </c>
      <c r="HA1828">
        <v>0</v>
      </c>
      <c r="HB1828">
        <v>0</v>
      </c>
      <c r="HC1828">
        <f t="shared" si="1373"/>
        <v>0</v>
      </c>
      <c r="HE1828" t="s">
        <v>3</v>
      </c>
      <c r="HF1828" t="s">
        <v>3</v>
      </c>
      <c r="IK1828">
        <v>0</v>
      </c>
    </row>
    <row r="1829" spans="1:245">
      <c r="A1829">
        <v>17</v>
      </c>
      <c r="B1829">
        <v>0</v>
      </c>
      <c r="C1829">
        <f>ROW(SmtRes!A1894)</f>
        <v>1894</v>
      </c>
      <c r="D1829">
        <f>ROW(EtalonRes!A1876)</f>
        <v>1876</v>
      </c>
      <c r="E1829" t="s">
        <v>44</v>
      </c>
      <c r="F1829" t="s">
        <v>59</v>
      </c>
      <c r="G1829" t="s">
        <v>60</v>
      </c>
      <c r="H1829" t="s">
        <v>61</v>
      </c>
      <c r="I1829">
        <f>ROUND(4/100,9)</f>
        <v>0.04</v>
      </c>
      <c r="J1829">
        <v>0</v>
      </c>
      <c r="O1829">
        <f t="shared" si="1334"/>
        <v>60.45</v>
      </c>
      <c r="P1829">
        <f t="shared" si="1335"/>
        <v>0</v>
      </c>
      <c r="Q1829">
        <f t="shared" si="1336"/>
        <v>0</v>
      </c>
      <c r="R1829">
        <f t="shared" si="1337"/>
        <v>0</v>
      </c>
      <c r="S1829">
        <f t="shared" si="1338"/>
        <v>60.45</v>
      </c>
      <c r="T1829">
        <f t="shared" si="1339"/>
        <v>0</v>
      </c>
      <c r="U1829">
        <f t="shared" si="1340"/>
        <v>0.2336</v>
      </c>
      <c r="V1829">
        <f t="shared" si="1341"/>
        <v>0</v>
      </c>
      <c r="W1829">
        <f t="shared" si="1342"/>
        <v>0</v>
      </c>
      <c r="X1829">
        <f t="shared" si="1343"/>
        <v>43.52</v>
      </c>
      <c r="Y1829">
        <f t="shared" si="1344"/>
        <v>31.43</v>
      </c>
      <c r="AA1829">
        <v>35806607</v>
      </c>
      <c r="AB1829">
        <f t="shared" si="1345"/>
        <v>45.55</v>
      </c>
      <c r="AC1829">
        <f t="shared" si="1346"/>
        <v>0</v>
      </c>
      <c r="AD1829">
        <f t="shared" si="1347"/>
        <v>0</v>
      </c>
      <c r="AE1829">
        <f t="shared" si="1348"/>
        <v>0</v>
      </c>
      <c r="AF1829">
        <f t="shared" si="1349"/>
        <v>45.55</v>
      </c>
      <c r="AG1829">
        <f t="shared" si="1350"/>
        <v>0</v>
      </c>
      <c r="AH1829">
        <f t="shared" si="1351"/>
        <v>5.84</v>
      </c>
      <c r="AI1829">
        <f t="shared" si="1352"/>
        <v>0</v>
      </c>
      <c r="AJ1829">
        <f t="shared" si="1353"/>
        <v>0</v>
      </c>
      <c r="AK1829">
        <v>45.55</v>
      </c>
      <c r="AL1829">
        <v>0</v>
      </c>
      <c r="AM1829">
        <v>0</v>
      </c>
      <c r="AN1829">
        <v>0</v>
      </c>
      <c r="AO1829">
        <v>45.55</v>
      </c>
      <c r="AP1829">
        <v>0</v>
      </c>
      <c r="AQ1829">
        <v>5.84</v>
      </c>
      <c r="AR1829">
        <v>0</v>
      </c>
      <c r="AS1829">
        <v>0</v>
      </c>
      <c r="AT1829">
        <v>72</v>
      </c>
      <c r="AU1829">
        <v>52</v>
      </c>
      <c r="AV1829">
        <v>1</v>
      </c>
      <c r="AW1829">
        <v>1</v>
      </c>
      <c r="AZ1829">
        <v>1</v>
      </c>
      <c r="BA1829">
        <v>33.18</v>
      </c>
      <c r="BB1829">
        <v>1</v>
      </c>
      <c r="BC1829">
        <v>1</v>
      </c>
      <c r="BD1829" t="s">
        <v>3</v>
      </c>
      <c r="BE1829" t="s">
        <v>3</v>
      </c>
      <c r="BF1829" t="s">
        <v>3</v>
      </c>
      <c r="BG1829" t="s">
        <v>3</v>
      </c>
      <c r="BH1829">
        <v>0</v>
      </c>
      <c r="BI1829">
        <v>1</v>
      </c>
      <c r="BJ1829" t="s">
        <v>62</v>
      </c>
      <c r="BM1829">
        <v>67001</v>
      </c>
      <c r="BN1829">
        <v>0</v>
      </c>
      <c r="BO1829" t="s">
        <v>59</v>
      </c>
      <c r="BP1829">
        <v>1</v>
      </c>
      <c r="BQ1829">
        <v>6</v>
      </c>
      <c r="BR1829">
        <v>0</v>
      </c>
      <c r="BS1829">
        <v>33.18</v>
      </c>
      <c r="BT1829">
        <v>1</v>
      </c>
      <c r="BU1829">
        <v>1</v>
      </c>
      <c r="BV1829">
        <v>1</v>
      </c>
      <c r="BW1829">
        <v>1</v>
      </c>
      <c r="BX1829">
        <v>1</v>
      </c>
      <c r="BY1829" t="s">
        <v>3</v>
      </c>
      <c r="BZ1829">
        <v>85</v>
      </c>
      <c r="CA1829">
        <v>65</v>
      </c>
      <c r="CE1829">
        <v>0</v>
      </c>
      <c r="CF1829">
        <v>0</v>
      </c>
      <c r="CG1829">
        <v>0</v>
      </c>
      <c r="CM1829">
        <v>0</v>
      </c>
      <c r="CN1829" t="s">
        <v>3</v>
      </c>
      <c r="CO1829">
        <v>0</v>
      </c>
      <c r="CP1829">
        <f t="shared" si="1354"/>
        <v>60.45</v>
      </c>
      <c r="CQ1829">
        <f t="shared" si="1355"/>
        <v>0</v>
      </c>
      <c r="CR1829">
        <f t="shared" si="1356"/>
        <v>0</v>
      </c>
      <c r="CS1829">
        <f t="shared" si="1357"/>
        <v>0</v>
      </c>
      <c r="CT1829">
        <f t="shared" si="1358"/>
        <v>1511.3489999999999</v>
      </c>
      <c r="CU1829">
        <f t="shared" si="1359"/>
        <v>0</v>
      </c>
      <c r="CV1829">
        <f t="shared" si="1360"/>
        <v>5.84</v>
      </c>
      <c r="CW1829">
        <f t="shared" si="1361"/>
        <v>0</v>
      </c>
      <c r="CX1829">
        <f t="shared" si="1362"/>
        <v>0</v>
      </c>
      <c r="CY1829">
        <f t="shared" si="1363"/>
        <v>43.524000000000008</v>
      </c>
      <c r="CZ1829">
        <f t="shared" si="1364"/>
        <v>31.434000000000001</v>
      </c>
      <c r="DC1829" t="s">
        <v>3</v>
      </c>
      <c r="DD1829" t="s">
        <v>3</v>
      </c>
      <c r="DE1829" t="s">
        <v>3</v>
      </c>
      <c r="DF1829" t="s">
        <v>3</v>
      </c>
      <c r="DG1829" t="s">
        <v>3</v>
      </c>
      <c r="DH1829" t="s">
        <v>3</v>
      </c>
      <c r="DI1829" t="s">
        <v>3</v>
      </c>
      <c r="DJ1829" t="s">
        <v>3</v>
      </c>
      <c r="DK1829" t="s">
        <v>3</v>
      </c>
      <c r="DL1829" t="s">
        <v>3</v>
      </c>
      <c r="DM1829" t="s">
        <v>3</v>
      </c>
      <c r="DN1829">
        <v>0</v>
      </c>
      <c r="DO1829">
        <v>0</v>
      </c>
      <c r="DP1829">
        <v>1</v>
      </c>
      <c r="DQ1829">
        <v>1</v>
      </c>
      <c r="DU1829">
        <v>1010</v>
      </c>
      <c r="DV1829" t="s">
        <v>61</v>
      </c>
      <c r="DW1829" t="s">
        <v>61</v>
      </c>
      <c r="DX1829">
        <v>100</v>
      </c>
      <c r="DZ1829" t="s">
        <v>3</v>
      </c>
      <c r="EA1829" t="s">
        <v>3</v>
      </c>
      <c r="EB1829" t="s">
        <v>3</v>
      </c>
      <c r="EC1829" t="s">
        <v>3</v>
      </c>
      <c r="EE1829">
        <v>29085636</v>
      </c>
      <c r="EF1829">
        <v>6</v>
      </c>
      <c r="EG1829" t="s">
        <v>21</v>
      </c>
      <c r="EH1829">
        <v>0</v>
      </c>
      <c r="EI1829" t="s">
        <v>3</v>
      </c>
      <c r="EJ1829">
        <v>1</v>
      </c>
      <c r="EK1829">
        <v>67001</v>
      </c>
      <c r="EL1829" t="s">
        <v>63</v>
      </c>
      <c r="EM1829" t="s">
        <v>64</v>
      </c>
      <c r="EO1829" t="s">
        <v>3</v>
      </c>
      <c r="EQ1829">
        <v>0</v>
      </c>
      <c r="ER1829">
        <v>45.55</v>
      </c>
      <c r="ES1829">
        <v>0</v>
      </c>
      <c r="ET1829">
        <v>0</v>
      </c>
      <c r="EU1829">
        <v>0</v>
      </c>
      <c r="EV1829">
        <v>45.55</v>
      </c>
      <c r="EW1829">
        <v>5.84</v>
      </c>
      <c r="EX1829">
        <v>0</v>
      </c>
      <c r="EY1829">
        <v>0</v>
      </c>
      <c r="FQ1829">
        <v>0</v>
      </c>
      <c r="FR1829">
        <f t="shared" si="1365"/>
        <v>0</v>
      </c>
      <c r="FS1829">
        <v>0</v>
      </c>
      <c r="FV1829" t="s">
        <v>24</v>
      </c>
      <c r="FW1829" t="s">
        <v>25</v>
      </c>
      <c r="FX1829">
        <v>85</v>
      </c>
      <c r="FY1829">
        <v>65</v>
      </c>
      <c r="GA1829" t="s">
        <v>3</v>
      </c>
      <c r="GD1829">
        <v>1</v>
      </c>
      <c r="GF1829">
        <v>-1255865036</v>
      </c>
      <c r="GG1829">
        <v>2</v>
      </c>
      <c r="GH1829">
        <v>1</v>
      </c>
      <c r="GI1829">
        <v>2</v>
      </c>
      <c r="GJ1829">
        <v>0</v>
      </c>
      <c r="GK1829">
        <v>0</v>
      </c>
      <c r="GL1829">
        <f t="shared" si="1366"/>
        <v>0</v>
      </c>
      <c r="GM1829">
        <f t="shared" si="1367"/>
        <v>135.4</v>
      </c>
      <c r="GN1829">
        <f t="shared" si="1368"/>
        <v>135.4</v>
      </c>
      <c r="GO1829">
        <f t="shared" si="1369"/>
        <v>0</v>
      </c>
      <c r="GP1829">
        <f t="shared" si="1370"/>
        <v>0</v>
      </c>
      <c r="GR1829">
        <v>0</v>
      </c>
      <c r="GS1829">
        <v>3</v>
      </c>
      <c r="GT1829">
        <v>0</v>
      </c>
      <c r="GU1829" t="s">
        <v>3</v>
      </c>
      <c r="GV1829">
        <f t="shared" si="1371"/>
        <v>0</v>
      </c>
      <c r="GW1829">
        <v>1</v>
      </c>
      <c r="GX1829">
        <f t="shared" si="1372"/>
        <v>0</v>
      </c>
      <c r="HA1829">
        <v>0</v>
      </c>
      <c r="HB1829">
        <v>0</v>
      </c>
      <c r="HC1829">
        <f t="shared" si="1373"/>
        <v>0</v>
      </c>
      <c r="HE1829" t="s">
        <v>3</v>
      </c>
      <c r="HF1829" t="s">
        <v>3</v>
      </c>
      <c r="IK1829">
        <v>0</v>
      </c>
    </row>
    <row r="1830" spans="1:245">
      <c r="A1830">
        <v>17</v>
      </c>
      <c r="B1830">
        <v>0</v>
      </c>
      <c r="C1830">
        <f>ROW(SmtRes!A1897)</f>
        <v>1897</v>
      </c>
      <c r="D1830">
        <f>ROW(EtalonRes!A1879)</f>
        <v>1879</v>
      </c>
      <c r="E1830" t="s">
        <v>52</v>
      </c>
      <c r="F1830" t="s">
        <v>66</v>
      </c>
      <c r="G1830" t="s">
        <v>67</v>
      </c>
      <c r="H1830" t="s">
        <v>68</v>
      </c>
      <c r="I1830">
        <f>ROUND(15/100,9)</f>
        <v>0.15</v>
      </c>
      <c r="J1830">
        <v>0</v>
      </c>
      <c r="O1830">
        <f t="shared" si="1334"/>
        <v>374.92</v>
      </c>
      <c r="P1830">
        <f t="shared" si="1335"/>
        <v>0</v>
      </c>
      <c r="Q1830">
        <f t="shared" si="1336"/>
        <v>0.7</v>
      </c>
      <c r="R1830">
        <f t="shared" si="1337"/>
        <v>0.7</v>
      </c>
      <c r="S1830">
        <f t="shared" si="1338"/>
        <v>374.22</v>
      </c>
      <c r="T1830">
        <f t="shared" si="1339"/>
        <v>0</v>
      </c>
      <c r="U1830">
        <f t="shared" si="1340"/>
        <v>1.446</v>
      </c>
      <c r="V1830">
        <f t="shared" si="1341"/>
        <v>1.5E-3</v>
      </c>
      <c r="W1830">
        <f t="shared" si="1342"/>
        <v>0</v>
      </c>
      <c r="X1830">
        <f t="shared" si="1343"/>
        <v>269.94</v>
      </c>
      <c r="Y1830">
        <f t="shared" si="1344"/>
        <v>194.96</v>
      </c>
      <c r="AA1830">
        <v>35806607</v>
      </c>
      <c r="AB1830">
        <f t="shared" si="1345"/>
        <v>75.5</v>
      </c>
      <c r="AC1830">
        <f t="shared" si="1346"/>
        <v>0</v>
      </c>
      <c r="AD1830">
        <f t="shared" si="1347"/>
        <v>0.31</v>
      </c>
      <c r="AE1830">
        <f t="shared" si="1348"/>
        <v>0.14000000000000001</v>
      </c>
      <c r="AF1830">
        <f t="shared" si="1349"/>
        <v>75.19</v>
      </c>
      <c r="AG1830">
        <f t="shared" si="1350"/>
        <v>0</v>
      </c>
      <c r="AH1830">
        <f t="shared" si="1351"/>
        <v>9.64</v>
      </c>
      <c r="AI1830">
        <f t="shared" si="1352"/>
        <v>0.01</v>
      </c>
      <c r="AJ1830">
        <f t="shared" si="1353"/>
        <v>0</v>
      </c>
      <c r="AK1830">
        <v>75.5</v>
      </c>
      <c r="AL1830">
        <v>0</v>
      </c>
      <c r="AM1830">
        <v>0.31</v>
      </c>
      <c r="AN1830">
        <v>0.14000000000000001</v>
      </c>
      <c r="AO1830">
        <v>75.19</v>
      </c>
      <c r="AP1830">
        <v>0</v>
      </c>
      <c r="AQ1830">
        <v>9.64</v>
      </c>
      <c r="AR1830">
        <v>0.01</v>
      </c>
      <c r="AS1830">
        <v>0</v>
      </c>
      <c r="AT1830">
        <v>72</v>
      </c>
      <c r="AU1830">
        <v>52</v>
      </c>
      <c r="AV1830">
        <v>1</v>
      </c>
      <c r="AW1830">
        <v>1</v>
      </c>
      <c r="AZ1830">
        <v>1</v>
      </c>
      <c r="BA1830">
        <v>33.18</v>
      </c>
      <c r="BB1830">
        <v>15.06</v>
      </c>
      <c r="BC1830">
        <v>1</v>
      </c>
      <c r="BD1830" t="s">
        <v>3</v>
      </c>
      <c r="BE1830" t="s">
        <v>3</v>
      </c>
      <c r="BF1830" t="s">
        <v>3</v>
      </c>
      <c r="BG1830" t="s">
        <v>3</v>
      </c>
      <c r="BH1830">
        <v>0</v>
      </c>
      <c r="BI1830">
        <v>1</v>
      </c>
      <c r="BJ1830" t="s">
        <v>69</v>
      </c>
      <c r="BM1830">
        <v>67001</v>
      </c>
      <c r="BN1830">
        <v>0</v>
      </c>
      <c r="BO1830" t="s">
        <v>66</v>
      </c>
      <c r="BP1830">
        <v>1</v>
      </c>
      <c r="BQ1830">
        <v>6</v>
      </c>
      <c r="BR1830">
        <v>0</v>
      </c>
      <c r="BS1830">
        <v>33.18</v>
      </c>
      <c r="BT1830">
        <v>1</v>
      </c>
      <c r="BU1830">
        <v>1</v>
      </c>
      <c r="BV1830">
        <v>1</v>
      </c>
      <c r="BW1830">
        <v>1</v>
      </c>
      <c r="BX1830">
        <v>1</v>
      </c>
      <c r="BY1830" t="s">
        <v>3</v>
      </c>
      <c r="BZ1830">
        <v>85</v>
      </c>
      <c r="CA1830">
        <v>65</v>
      </c>
      <c r="CE1830">
        <v>0</v>
      </c>
      <c r="CF1830">
        <v>0</v>
      </c>
      <c r="CG1830">
        <v>0</v>
      </c>
      <c r="CM1830">
        <v>0</v>
      </c>
      <c r="CN1830" t="s">
        <v>3</v>
      </c>
      <c r="CO1830">
        <v>0</v>
      </c>
      <c r="CP1830">
        <f t="shared" si="1354"/>
        <v>374.92</v>
      </c>
      <c r="CQ1830">
        <f t="shared" si="1355"/>
        <v>0</v>
      </c>
      <c r="CR1830">
        <f t="shared" si="1356"/>
        <v>4.6686000000000005</v>
      </c>
      <c r="CS1830">
        <f t="shared" si="1357"/>
        <v>4.6452</v>
      </c>
      <c r="CT1830">
        <f t="shared" si="1358"/>
        <v>2494.8042</v>
      </c>
      <c r="CU1830">
        <f t="shared" si="1359"/>
        <v>0</v>
      </c>
      <c r="CV1830">
        <f t="shared" si="1360"/>
        <v>9.64</v>
      </c>
      <c r="CW1830">
        <f t="shared" si="1361"/>
        <v>0.01</v>
      </c>
      <c r="CX1830">
        <f t="shared" si="1362"/>
        <v>0</v>
      </c>
      <c r="CY1830">
        <f t="shared" si="1363"/>
        <v>269.94240000000002</v>
      </c>
      <c r="CZ1830">
        <f t="shared" si="1364"/>
        <v>194.95840000000001</v>
      </c>
      <c r="DC1830" t="s">
        <v>3</v>
      </c>
      <c r="DD1830" t="s">
        <v>3</v>
      </c>
      <c r="DE1830" t="s">
        <v>3</v>
      </c>
      <c r="DF1830" t="s">
        <v>3</v>
      </c>
      <c r="DG1830" t="s">
        <v>3</v>
      </c>
      <c r="DH1830" t="s">
        <v>3</v>
      </c>
      <c r="DI1830" t="s">
        <v>3</v>
      </c>
      <c r="DJ1830" t="s">
        <v>3</v>
      </c>
      <c r="DK1830" t="s">
        <v>3</v>
      </c>
      <c r="DL1830" t="s">
        <v>3</v>
      </c>
      <c r="DM1830" t="s">
        <v>3</v>
      </c>
      <c r="DN1830">
        <v>0</v>
      </c>
      <c r="DO1830">
        <v>0</v>
      </c>
      <c r="DP1830">
        <v>1</v>
      </c>
      <c r="DQ1830">
        <v>1</v>
      </c>
      <c r="DU1830">
        <v>1003</v>
      </c>
      <c r="DV1830" t="s">
        <v>68</v>
      </c>
      <c r="DW1830" t="s">
        <v>68</v>
      </c>
      <c r="DX1830">
        <v>100</v>
      </c>
      <c r="DZ1830" t="s">
        <v>3</v>
      </c>
      <c r="EA1830" t="s">
        <v>3</v>
      </c>
      <c r="EB1830" t="s">
        <v>3</v>
      </c>
      <c r="EC1830" t="s">
        <v>3</v>
      </c>
      <c r="EE1830">
        <v>29085636</v>
      </c>
      <c r="EF1830">
        <v>6</v>
      </c>
      <c r="EG1830" t="s">
        <v>21</v>
      </c>
      <c r="EH1830">
        <v>0</v>
      </c>
      <c r="EI1830" t="s">
        <v>3</v>
      </c>
      <c r="EJ1830">
        <v>1</v>
      </c>
      <c r="EK1830">
        <v>67001</v>
      </c>
      <c r="EL1830" t="s">
        <v>63</v>
      </c>
      <c r="EM1830" t="s">
        <v>64</v>
      </c>
      <c r="EO1830" t="s">
        <v>3</v>
      </c>
      <c r="EQ1830">
        <v>0</v>
      </c>
      <c r="ER1830">
        <v>75.5</v>
      </c>
      <c r="ES1830">
        <v>0</v>
      </c>
      <c r="ET1830">
        <v>0.31</v>
      </c>
      <c r="EU1830">
        <v>0.14000000000000001</v>
      </c>
      <c r="EV1830">
        <v>75.19</v>
      </c>
      <c r="EW1830">
        <v>9.64</v>
      </c>
      <c r="EX1830">
        <v>0.01</v>
      </c>
      <c r="EY1830">
        <v>0</v>
      </c>
      <c r="FQ1830">
        <v>0</v>
      </c>
      <c r="FR1830">
        <f t="shared" si="1365"/>
        <v>0</v>
      </c>
      <c r="FS1830">
        <v>0</v>
      </c>
      <c r="FV1830" t="s">
        <v>24</v>
      </c>
      <c r="FW1830" t="s">
        <v>25</v>
      </c>
      <c r="FX1830">
        <v>85</v>
      </c>
      <c r="FY1830">
        <v>65</v>
      </c>
      <c r="GA1830" t="s">
        <v>3</v>
      </c>
      <c r="GD1830">
        <v>1</v>
      </c>
      <c r="GF1830">
        <v>-1480086875</v>
      </c>
      <c r="GG1830">
        <v>2</v>
      </c>
      <c r="GH1830">
        <v>1</v>
      </c>
      <c r="GI1830">
        <v>2</v>
      </c>
      <c r="GJ1830">
        <v>0</v>
      </c>
      <c r="GK1830">
        <v>0</v>
      </c>
      <c r="GL1830">
        <f t="shared" si="1366"/>
        <v>0</v>
      </c>
      <c r="GM1830">
        <f t="shared" si="1367"/>
        <v>839.82</v>
      </c>
      <c r="GN1830">
        <f t="shared" si="1368"/>
        <v>839.82</v>
      </c>
      <c r="GO1830">
        <f t="shared" si="1369"/>
        <v>0</v>
      </c>
      <c r="GP1830">
        <f t="shared" si="1370"/>
        <v>0</v>
      </c>
      <c r="GR1830">
        <v>0</v>
      </c>
      <c r="GS1830">
        <v>3</v>
      </c>
      <c r="GT1830">
        <v>0</v>
      </c>
      <c r="GU1830" t="s">
        <v>3</v>
      </c>
      <c r="GV1830">
        <f t="shared" si="1371"/>
        <v>0</v>
      </c>
      <c r="GW1830">
        <v>1</v>
      </c>
      <c r="GX1830">
        <f t="shared" si="1372"/>
        <v>0</v>
      </c>
      <c r="HA1830">
        <v>0</v>
      </c>
      <c r="HB1830">
        <v>0</v>
      </c>
      <c r="HC1830">
        <f t="shared" si="1373"/>
        <v>0</v>
      </c>
      <c r="HE1830" t="s">
        <v>3</v>
      </c>
      <c r="HF1830" t="s">
        <v>3</v>
      </c>
      <c r="IK1830">
        <v>0</v>
      </c>
    </row>
    <row r="1831" spans="1:245">
      <c r="A1831">
        <v>17</v>
      </c>
      <c r="B1831">
        <v>0</v>
      </c>
      <c r="C1831">
        <f>ROW(SmtRes!A1900)</f>
        <v>1900</v>
      </c>
      <c r="D1831">
        <f>ROW(EtalonRes!A1882)</f>
        <v>1882</v>
      </c>
      <c r="E1831" t="s">
        <v>58</v>
      </c>
      <c r="F1831" t="s">
        <v>71</v>
      </c>
      <c r="G1831" t="s">
        <v>72</v>
      </c>
      <c r="H1831" t="s">
        <v>61</v>
      </c>
      <c r="I1831">
        <f>ROUND(2/100,9)</f>
        <v>0.02</v>
      </c>
      <c r="J1831">
        <v>0</v>
      </c>
      <c r="O1831">
        <f t="shared" si="1334"/>
        <v>95.96</v>
      </c>
      <c r="P1831">
        <f t="shared" si="1335"/>
        <v>0</v>
      </c>
      <c r="Q1831">
        <f t="shared" si="1336"/>
        <v>0.75</v>
      </c>
      <c r="R1831">
        <f t="shared" si="1337"/>
        <v>0.72</v>
      </c>
      <c r="S1831">
        <f t="shared" si="1338"/>
        <v>95.21</v>
      </c>
      <c r="T1831">
        <f t="shared" si="1339"/>
        <v>0</v>
      </c>
      <c r="U1831">
        <f t="shared" si="1340"/>
        <v>0.35780000000000001</v>
      </c>
      <c r="V1831">
        <f t="shared" si="1341"/>
        <v>1.6000000000000001E-3</v>
      </c>
      <c r="W1831">
        <f t="shared" si="1342"/>
        <v>0</v>
      </c>
      <c r="X1831">
        <f t="shared" si="1343"/>
        <v>69.069999999999993</v>
      </c>
      <c r="Y1831">
        <f t="shared" si="1344"/>
        <v>49.88</v>
      </c>
      <c r="AA1831">
        <v>35806607</v>
      </c>
      <c r="AB1831">
        <f t="shared" si="1345"/>
        <v>145.97999999999999</v>
      </c>
      <c r="AC1831">
        <f t="shared" si="1346"/>
        <v>0</v>
      </c>
      <c r="AD1831">
        <f t="shared" si="1347"/>
        <v>2.5</v>
      </c>
      <c r="AE1831">
        <f t="shared" si="1348"/>
        <v>1.08</v>
      </c>
      <c r="AF1831">
        <f t="shared" si="1349"/>
        <v>143.47999999999999</v>
      </c>
      <c r="AG1831">
        <f t="shared" si="1350"/>
        <v>0</v>
      </c>
      <c r="AH1831">
        <f t="shared" si="1351"/>
        <v>17.89</v>
      </c>
      <c r="AI1831">
        <f t="shared" si="1352"/>
        <v>0.08</v>
      </c>
      <c r="AJ1831">
        <f t="shared" si="1353"/>
        <v>0</v>
      </c>
      <c r="AK1831">
        <v>145.97999999999999</v>
      </c>
      <c r="AL1831">
        <v>0</v>
      </c>
      <c r="AM1831">
        <v>2.5</v>
      </c>
      <c r="AN1831">
        <v>1.08</v>
      </c>
      <c r="AO1831">
        <v>143.47999999999999</v>
      </c>
      <c r="AP1831">
        <v>0</v>
      </c>
      <c r="AQ1831">
        <v>17.89</v>
      </c>
      <c r="AR1831">
        <v>0.08</v>
      </c>
      <c r="AS1831">
        <v>0</v>
      </c>
      <c r="AT1831">
        <v>72</v>
      </c>
      <c r="AU1831">
        <v>52</v>
      </c>
      <c r="AV1831">
        <v>1</v>
      </c>
      <c r="AW1831">
        <v>1</v>
      </c>
      <c r="AZ1831">
        <v>1</v>
      </c>
      <c r="BA1831">
        <v>33.18</v>
      </c>
      <c r="BB1831">
        <v>14.94</v>
      </c>
      <c r="BC1831">
        <v>1</v>
      </c>
      <c r="BD1831" t="s">
        <v>3</v>
      </c>
      <c r="BE1831" t="s">
        <v>3</v>
      </c>
      <c r="BF1831" t="s">
        <v>3</v>
      </c>
      <c r="BG1831" t="s">
        <v>3</v>
      </c>
      <c r="BH1831">
        <v>0</v>
      </c>
      <c r="BI1831">
        <v>1</v>
      </c>
      <c r="BJ1831" t="s">
        <v>73</v>
      </c>
      <c r="BM1831">
        <v>67001</v>
      </c>
      <c r="BN1831">
        <v>0</v>
      </c>
      <c r="BO1831" t="s">
        <v>71</v>
      </c>
      <c r="BP1831">
        <v>1</v>
      </c>
      <c r="BQ1831">
        <v>6</v>
      </c>
      <c r="BR1831">
        <v>0</v>
      </c>
      <c r="BS1831">
        <v>33.18</v>
      </c>
      <c r="BT1831">
        <v>1</v>
      </c>
      <c r="BU1831">
        <v>1</v>
      </c>
      <c r="BV1831">
        <v>1</v>
      </c>
      <c r="BW1831">
        <v>1</v>
      </c>
      <c r="BX1831">
        <v>1</v>
      </c>
      <c r="BY1831" t="s">
        <v>3</v>
      </c>
      <c r="BZ1831">
        <v>85</v>
      </c>
      <c r="CA1831">
        <v>65</v>
      </c>
      <c r="CE1831">
        <v>0</v>
      </c>
      <c r="CF1831">
        <v>0</v>
      </c>
      <c r="CG1831">
        <v>0</v>
      </c>
      <c r="CM1831">
        <v>0</v>
      </c>
      <c r="CN1831" t="s">
        <v>3</v>
      </c>
      <c r="CO1831">
        <v>0</v>
      </c>
      <c r="CP1831">
        <f t="shared" si="1354"/>
        <v>95.96</v>
      </c>
      <c r="CQ1831">
        <f t="shared" si="1355"/>
        <v>0</v>
      </c>
      <c r="CR1831">
        <f t="shared" si="1356"/>
        <v>37.35</v>
      </c>
      <c r="CS1831">
        <f t="shared" si="1357"/>
        <v>35.834400000000002</v>
      </c>
      <c r="CT1831">
        <f t="shared" si="1358"/>
        <v>4760.6664000000001</v>
      </c>
      <c r="CU1831">
        <f t="shared" si="1359"/>
        <v>0</v>
      </c>
      <c r="CV1831">
        <f t="shared" si="1360"/>
        <v>17.89</v>
      </c>
      <c r="CW1831">
        <f t="shared" si="1361"/>
        <v>0.08</v>
      </c>
      <c r="CX1831">
        <f t="shared" si="1362"/>
        <v>0</v>
      </c>
      <c r="CY1831">
        <f t="shared" si="1363"/>
        <v>69.069599999999994</v>
      </c>
      <c r="CZ1831">
        <f t="shared" si="1364"/>
        <v>49.883599999999994</v>
      </c>
      <c r="DC1831" t="s">
        <v>3</v>
      </c>
      <c r="DD1831" t="s">
        <v>3</v>
      </c>
      <c r="DE1831" t="s">
        <v>3</v>
      </c>
      <c r="DF1831" t="s">
        <v>3</v>
      </c>
      <c r="DG1831" t="s">
        <v>3</v>
      </c>
      <c r="DH1831" t="s">
        <v>3</v>
      </c>
      <c r="DI1831" t="s">
        <v>3</v>
      </c>
      <c r="DJ1831" t="s">
        <v>3</v>
      </c>
      <c r="DK1831" t="s">
        <v>3</v>
      </c>
      <c r="DL1831" t="s">
        <v>3</v>
      </c>
      <c r="DM1831" t="s">
        <v>3</v>
      </c>
      <c r="DN1831">
        <v>0</v>
      </c>
      <c r="DO1831">
        <v>0</v>
      </c>
      <c r="DP1831">
        <v>1</v>
      </c>
      <c r="DQ1831">
        <v>1</v>
      </c>
      <c r="DU1831">
        <v>1010</v>
      </c>
      <c r="DV1831" t="s">
        <v>61</v>
      </c>
      <c r="DW1831" t="s">
        <v>61</v>
      </c>
      <c r="DX1831">
        <v>100</v>
      </c>
      <c r="DZ1831" t="s">
        <v>3</v>
      </c>
      <c r="EA1831" t="s">
        <v>3</v>
      </c>
      <c r="EB1831" t="s">
        <v>3</v>
      </c>
      <c r="EC1831" t="s">
        <v>3</v>
      </c>
      <c r="EE1831">
        <v>29085636</v>
      </c>
      <c r="EF1831">
        <v>6</v>
      </c>
      <c r="EG1831" t="s">
        <v>21</v>
      </c>
      <c r="EH1831">
        <v>0</v>
      </c>
      <c r="EI1831" t="s">
        <v>3</v>
      </c>
      <c r="EJ1831">
        <v>1</v>
      </c>
      <c r="EK1831">
        <v>67001</v>
      </c>
      <c r="EL1831" t="s">
        <v>63</v>
      </c>
      <c r="EM1831" t="s">
        <v>64</v>
      </c>
      <c r="EO1831" t="s">
        <v>3</v>
      </c>
      <c r="EQ1831">
        <v>0</v>
      </c>
      <c r="ER1831">
        <v>145.97999999999999</v>
      </c>
      <c r="ES1831">
        <v>0</v>
      </c>
      <c r="ET1831">
        <v>2.5</v>
      </c>
      <c r="EU1831">
        <v>1.08</v>
      </c>
      <c r="EV1831">
        <v>143.47999999999999</v>
      </c>
      <c r="EW1831">
        <v>17.89</v>
      </c>
      <c r="EX1831">
        <v>0.08</v>
      </c>
      <c r="EY1831">
        <v>0</v>
      </c>
      <c r="FQ1831">
        <v>0</v>
      </c>
      <c r="FR1831">
        <f t="shared" si="1365"/>
        <v>0</v>
      </c>
      <c r="FS1831">
        <v>0</v>
      </c>
      <c r="FV1831" t="s">
        <v>24</v>
      </c>
      <c r="FW1831" t="s">
        <v>25</v>
      </c>
      <c r="FX1831">
        <v>85</v>
      </c>
      <c r="FY1831">
        <v>65</v>
      </c>
      <c r="GA1831" t="s">
        <v>3</v>
      </c>
      <c r="GD1831">
        <v>1</v>
      </c>
      <c r="GF1831">
        <v>1945260508</v>
      </c>
      <c r="GG1831">
        <v>2</v>
      </c>
      <c r="GH1831">
        <v>1</v>
      </c>
      <c r="GI1831">
        <v>2</v>
      </c>
      <c r="GJ1831">
        <v>0</v>
      </c>
      <c r="GK1831">
        <v>0</v>
      </c>
      <c r="GL1831">
        <f t="shared" si="1366"/>
        <v>0</v>
      </c>
      <c r="GM1831">
        <f t="shared" si="1367"/>
        <v>214.91</v>
      </c>
      <c r="GN1831">
        <f t="shared" si="1368"/>
        <v>214.91</v>
      </c>
      <c r="GO1831">
        <f t="shared" si="1369"/>
        <v>0</v>
      </c>
      <c r="GP1831">
        <f t="shared" si="1370"/>
        <v>0</v>
      </c>
      <c r="GR1831">
        <v>0</v>
      </c>
      <c r="GS1831">
        <v>3</v>
      </c>
      <c r="GT1831">
        <v>0</v>
      </c>
      <c r="GU1831" t="s">
        <v>3</v>
      </c>
      <c r="GV1831">
        <f t="shared" si="1371"/>
        <v>0</v>
      </c>
      <c r="GW1831">
        <v>1</v>
      </c>
      <c r="GX1831">
        <f t="shared" si="1372"/>
        <v>0</v>
      </c>
      <c r="HA1831">
        <v>0</v>
      </c>
      <c r="HB1831">
        <v>0</v>
      </c>
      <c r="HC1831">
        <f t="shared" si="1373"/>
        <v>0</v>
      </c>
      <c r="HE1831" t="s">
        <v>3</v>
      </c>
      <c r="HF1831" t="s">
        <v>3</v>
      </c>
      <c r="IK1831">
        <v>0</v>
      </c>
    </row>
    <row r="1832" spans="1:245">
      <c r="A1832">
        <v>17</v>
      </c>
      <c r="B1832">
        <v>0</v>
      </c>
      <c r="C1832">
        <f>ROW(SmtRes!A1905)</f>
        <v>1905</v>
      </c>
      <c r="D1832">
        <f>ROW(EtalonRes!A1887)</f>
        <v>1887</v>
      </c>
      <c r="E1832" t="s">
        <v>65</v>
      </c>
      <c r="F1832" t="s">
        <v>45</v>
      </c>
      <c r="G1832" t="s">
        <v>46</v>
      </c>
      <c r="H1832" t="s">
        <v>47</v>
      </c>
      <c r="I1832">
        <f>ROUND(2/100,9)</f>
        <v>0.02</v>
      </c>
      <c r="J1832">
        <v>0</v>
      </c>
      <c r="O1832">
        <f t="shared" si="1334"/>
        <v>997.86</v>
      </c>
      <c r="P1832">
        <f t="shared" si="1335"/>
        <v>0</v>
      </c>
      <c r="Q1832">
        <f t="shared" si="1336"/>
        <v>43.61</v>
      </c>
      <c r="R1832">
        <f t="shared" si="1337"/>
        <v>26.5</v>
      </c>
      <c r="S1832">
        <f t="shared" si="1338"/>
        <v>954.25</v>
      </c>
      <c r="T1832">
        <f t="shared" si="1339"/>
        <v>0</v>
      </c>
      <c r="U1832">
        <f t="shared" si="1340"/>
        <v>3.5860000000000003</v>
      </c>
      <c r="V1832">
        <f t="shared" si="1341"/>
        <v>7.9400000000000012E-2</v>
      </c>
      <c r="W1832">
        <f t="shared" si="1342"/>
        <v>0</v>
      </c>
      <c r="X1832">
        <f t="shared" si="1343"/>
        <v>686.53</v>
      </c>
      <c r="Y1832">
        <f t="shared" si="1344"/>
        <v>490.38</v>
      </c>
      <c r="AA1832">
        <v>35806607</v>
      </c>
      <c r="AB1832">
        <f t="shared" si="1345"/>
        <v>1634.97</v>
      </c>
      <c r="AC1832">
        <f t="shared" si="1346"/>
        <v>0</v>
      </c>
      <c r="AD1832">
        <f t="shared" si="1347"/>
        <v>196.98</v>
      </c>
      <c r="AE1832">
        <f t="shared" si="1348"/>
        <v>39.94</v>
      </c>
      <c r="AF1832">
        <f t="shared" si="1349"/>
        <v>1437.99</v>
      </c>
      <c r="AG1832">
        <f t="shared" si="1350"/>
        <v>0</v>
      </c>
      <c r="AH1832">
        <f t="shared" si="1351"/>
        <v>179.3</v>
      </c>
      <c r="AI1832">
        <f t="shared" si="1352"/>
        <v>3.97</v>
      </c>
      <c r="AJ1832">
        <f t="shared" si="1353"/>
        <v>0</v>
      </c>
      <c r="AK1832">
        <v>1634.97</v>
      </c>
      <c r="AL1832">
        <v>0</v>
      </c>
      <c r="AM1832">
        <v>196.98</v>
      </c>
      <c r="AN1832">
        <v>39.94</v>
      </c>
      <c r="AO1832">
        <v>1437.99</v>
      </c>
      <c r="AP1832">
        <v>0</v>
      </c>
      <c r="AQ1832">
        <v>179.3</v>
      </c>
      <c r="AR1832">
        <v>3.97</v>
      </c>
      <c r="AS1832">
        <v>0</v>
      </c>
      <c r="AT1832">
        <v>70</v>
      </c>
      <c r="AU1832">
        <v>50</v>
      </c>
      <c r="AV1832">
        <v>1</v>
      </c>
      <c r="AW1832">
        <v>1</v>
      </c>
      <c r="AZ1832">
        <v>1</v>
      </c>
      <c r="BA1832">
        <v>33.18</v>
      </c>
      <c r="BB1832">
        <v>11.07</v>
      </c>
      <c r="BC1832">
        <v>1</v>
      </c>
      <c r="BD1832" t="s">
        <v>3</v>
      </c>
      <c r="BE1832" t="s">
        <v>3</v>
      </c>
      <c r="BF1832" t="s">
        <v>3</v>
      </c>
      <c r="BG1832" t="s">
        <v>3</v>
      </c>
      <c r="BH1832">
        <v>0</v>
      </c>
      <c r="BI1832">
        <v>1</v>
      </c>
      <c r="BJ1832" t="s">
        <v>48</v>
      </c>
      <c r="BM1832">
        <v>56001</v>
      </c>
      <c r="BN1832">
        <v>0</v>
      </c>
      <c r="BO1832" t="s">
        <v>45</v>
      </c>
      <c r="BP1832">
        <v>1</v>
      </c>
      <c r="BQ1832">
        <v>6</v>
      </c>
      <c r="BR1832">
        <v>0</v>
      </c>
      <c r="BS1832">
        <v>33.18</v>
      </c>
      <c r="BT1832">
        <v>1</v>
      </c>
      <c r="BU1832">
        <v>1</v>
      </c>
      <c r="BV1832">
        <v>1</v>
      </c>
      <c r="BW1832">
        <v>1</v>
      </c>
      <c r="BX1832">
        <v>1</v>
      </c>
      <c r="BY1832" t="s">
        <v>3</v>
      </c>
      <c r="BZ1832">
        <v>82</v>
      </c>
      <c r="CA1832">
        <v>62</v>
      </c>
      <c r="CE1832">
        <v>0</v>
      </c>
      <c r="CF1832">
        <v>0</v>
      </c>
      <c r="CG1832">
        <v>0</v>
      </c>
      <c r="CM1832">
        <v>0</v>
      </c>
      <c r="CN1832" t="s">
        <v>3</v>
      </c>
      <c r="CO1832">
        <v>0</v>
      </c>
      <c r="CP1832">
        <f t="shared" si="1354"/>
        <v>997.86</v>
      </c>
      <c r="CQ1832">
        <f t="shared" si="1355"/>
        <v>0</v>
      </c>
      <c r="CR1832">
        <f t="shared" si="1356"/>
        <v>2180.5686000000001</v>
      </c>
      <c r="CS1832">
        <f t="shared" si="1357"/>
        <v>1325.2092</v>
      </c>
      <c r="CT1832">
        <f t="shared" si="1358"/>
        <v>47712.508199999997</v>
      </c>
      <c r="CU1832">
        <f t="shared" si="1359"/>
        <v>0</v>
      </c>
      <c r="CV1832">
        <f t="shared" si="1360"/>
        <v>179.3</v>
      </c>
      <c r="CW1832">
        <f t="shared" si="1361"/>
        <v>3.97</v>
      </c>
      <c r="CX1832">
        <f t="shared" si="1362"/>
        <v>0</v>
      </c>
      <c r="CY1832">
        <f t="shared" si="1363"/>
        <v>686.52499999999998</v>
      </c>
      <c r="CZ1832">
        <f t="shared" si="1364"/>
        <v>490.375</v>
      </c>
      <c r="DC1832" t="s">
        <v>3</v>
      </c>
      <c r="DD1832" t="s">
        <v>3</v>
      </c>
      <c r="DE1832" t="s">
        <v>3</v>
      </c>
      <c r="DF1832" t="s">
        <v>3</v>
      </c>
      <c r="DG1832" t="s">
        <v>3</v>
      </c>
      <c r="DH1832" t="s">
        <v>3</v>
      </c>
      <c r="DI1832" t="s">
        <v>3</v>
      </c>
      <c r="DJ1832" t="s">
        <v>3</v>
      </c>
      <c r="DK1832" t="s">
        <v>3</v>
      </c>
      <c r="DL1832" t="s">
        <v>3</v>
      </c>
      <c r="DM1832" t="s">
        <v>3</v>
      </c>
      <c r="DN1832">
        <v>0</v>
      </c>
      <c r="DO1832">
        <v>0</v>
      </c>
      <c r="DP1832">
        <v>1</v>
      </c>
      <c r="DQ1832">
        <v>1</v>
      </c>
      <c r="DU1832">
        <v>1013</v>
      </c>
      <c r="DV1832" t="s">
        <v>47</v>
      </c>
      <c r="DW1832" t="s">
        <v>47</v>
      </c>
      <c r="DX1832">
        <v>1</v>
      </c>
      <c r="DZ1832" t="s">
        <v>3</v>
      </c>
      <c r="EA1832" t="s">
        <v>3</v>
      </c>
      <c r="EB1832" t="s">
        <v>3</v>
      </c>
      <c r="EC1832" t="s">
        <v>3</v>
      </c>
      <c r="EE1832">
        <v>29085589</v>
      </c>
      <c r="EF1832">
        <v>6</v>
      </c>
      <c r="EG1832" t="s">
        <v>21</v>
      </c>
      <c r="EH1832">
        <v>0</v>
      </c>
      <c r="EI1832" t="s">
        <v>3</v>
      </c>
      <c r="EJ1832">
        <v>1</v>
      </c>
      <c r="EK1832">
        <v>56001</v>
      </c>
      <c r="EL1832" t="s">
        <v>49</v>
      </c>
      <c r="EM1832" t="s">
        <v>50</v>
      </c>
      <c r="EO1832" t="s">
        <v>3</v>
      </c>
      <c r="EQ1832">
        <v>0</v>
      </c>
      <c r="ER1832">
        <v>1634.97</v>
      </c>
      <c r="ES1832">
        <v>0</v>
      </c>
      <c r="ET1832">
        <v>196.98</v>
      </c>
      <c r="EU1832">
        <v>39.94</v>
      </c>
      <c r="EV1832">
        <v>1437.99</v>
      </c>
      <c r="EW1832">
        <v>179.3</v>
      </c>
      <c r="EX1832">
        <v>3.97</v>
      </c>
      <c r="EY1832">
        <v>0</v>
      </c>
      <c r="FQ1832">
        <v>0</v>
      </c>
      <c r="FR1832">
        <f t="shared" si="1365"/>
        <v>0</v>
      </c>
      <c r="FS1832">
        <v>0</v>
      </c>
      <c r="FV1832" t="s">
        <v>24</v>
      </c>
      <c r="FW1832" t="s">
        <v>25</v>
      </c>
      <c r="FX1832">
        <v>82</v>
      </c>
      <c r="FY1832">
        <v>62</v>
      </c>
      <c r="GA1832" t="s">
        <v>3</v>
      </c>
      <c r="GD1832">
        <v>1</v>
      </c>
      <c r="GF1832">
        <v>395004222</v>
      </c>
      <c r="GG1832">
        <v>2</v>
      </c>
      <c r="GH1832">
        <v>1</v>
      </c>
      <c r="GI1832">
        <v>2</v>
      </c>
      <c r="GJ1832">
        <v>0</v>
      </c>
      <c r="GK1832">
        <v>0</v>
      </c>
      <c r="GL1832">
        <f t="shared" si="1366"/>
        <v>0</v>
      </c>
      <c r="GM1832">
        <f t="shared" si="1367"/>
        <v>2174.77</v>
      </c>
      <c r="GN1832">
        <f t="shared" si="1368"/>
        <v>2174.77</v>
      </c>
      <c r="GO1832">
        <f t="shared" si="1369"/>
        <v>0</v>
      </c>
      <c r="GP1832">
        <f t="shared" si="1370"/>
        <v>0</v>
      </c>
      <c r="GR1832">
        <v>0</v>
      </c>
      <c r="GS1832">
        <v>3</v>
      </c>
      <c r="GT1832">
        <v>0</v>
      </c>
      <c r="GU1832" t="s">
        <v>3</v>
      </c>
      <c r="GV1832">
        <f t="shared" si="1371"/>
        <v>0</v>
      </c>
      <c r="GW1832">
        <v>1</v>
      </c>
      <c r="GX1832">
        <f t="shared" si="1372"/>
        <v>0</v>
      </c>
      <c r="HA1832">
        <v>0</v>
      </c>
      <c r="HB1832">
        <v>0</v>
      </c>
      <c r="HC1832">
        <f t="shared" si="1373"/>
        <v>0</v>
      </c>
      <c r="HE1832" t="s">
        <v>3</v>
      </c>
      <c r="HF1832" t="s">
        <v>3</v>
      </c>
      <c r="IK1832">
        <v>0</v>
      </c>
    </row>
    <row r="1833" spans="1:245">
      <c r="A1833">
        <v>18</v>
      </c>
      <c r="B1833">
        <v>0</v>
      </c>
      <c r="C1833">
        <v>1905</v>
      </c>
      <c r="E1833" t="s">
        <v>306</v>
      </c>
      <c r="F1833" t="s">
        <v>27</v>
      </c>
      <c r="G1833" t="s">
        <v>28</v>
      </c>
      <c r="H1833" t="s">
        <v>29</v>
      </c>
      <c r="I1833">
        <f>I1832*J1833</f>
        <v>0.21</v>
      </c>
      <c r="J1833">
        <v>10.5</v>
      </c>
      <c r="O1833">
        <f t="shared" si="1334"/>
        <v>0</v>
      </c>
      <c r="P1833">
        <f t="shared" si="1335"/>
        <v>0</v>
      </c>
      <c r="Q1833">
        <f t="shared" si="1336"/>
        <v>0</v>
      </c>
      <c r="R1833">
        <f t="shared" si="1337"/>
        <v>0</v>
      </c>
      <c r="S1833">
        <f t="shared" si="1338"/>
        <v>0</v>
      </c>
      <c r="T1833">
        <f t="shared" si="1339"/>
        <v>0</v>
      </c>
      <c r="U1833">
        <f t="shared" si="1340"/>
        <v>0</v>
      </c>
      <c r="V1833">
        <f t="shared" si="1341"/>
        <v>0</v>
      </c>
      <c r="W1833">
        <f t="shared" si="1342"/>
        <v>0</v>
      </c>
      <c r="X1833">
        <f t="shared" si="1343"/>
        <v>0</v>
      </c>
      <c r="Y1833">
        <f t="shared" si="1344"/>
        <v>0</v>
      </c>
      <c r="AA1833">
        <v>35806607</v>
      </c>
      <c r="AB1833">
        <f t="shared" si="1345"/>
        <v>0</v>
      </c>
      <c r="AC1833">
        <f t="shared" si="1346"/>
        <v>0</v>
      </c>
      <c r="AD1833">
        <f t="shared" si="1347"/>
        <v>0</v>
      </c>
      <c r="AE1833">
        <f t="shared" si="1348"/>
        <v>0</v>
      </c>
      <c r="AF1833">
        <f t="shared" si="1349"/>
        <v>0</v>
      </c>
      <c r="AG1833">
        <f t="shared" si="1350"/>
        <v>0</v>
      </c>
      <c r="AH1833">
        <f t="shared" si="1351"/>
        <v>0</v>
      </c>
      <c r="AI1833">
        <f t="shared" si="1352"/>
        <v>0</v>
      </c>
      <c r="AJ1833">
        <f t="shared" si="1353"/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1</v>
      </c>
      <c r="AW1833">
        <v>1</v>
      </c>
      <c r="AZ1833">
        <v>1</v>
      </c>
      <c r="BA1833">
        <v>1</v>
      </c>
      <c r="BB1833">
        <v>1</v>
      </c>
      <c r="BC1833">
        <v>1</v>
      </c>
      <c r="BD1833" t="s">
        <v>3</v>
      </c>
      <c r="BE1833" t="s">
        <v>3</v>
      </c>
      <c r="BF1833" t="s">
        <v>3</v>
      </c>
      <c r="BG1833" t="s">
        <v>3</v>
      </c>
      <c r="BH1833">
        <v>3</v>
      </c>
      <c r="BI1833">
        <v>2</v>
      </c>
      <c r="BJ1833" t="s">
        <v>30</v>
      </c>
      <c r="BM1833">
        <v>500002</v>
      </c>
      <c r="BN1833">
        <v>0</v>
      </c>
      <c r="BO1833" t="s">
        <v>3</v>
      </c>
      <c r="BP1833">
        <v>0</v>
      </c>
      <c r="BQ1833">
        <v>12</v>
      </c>
      <c r="BR1833">
        <v>0</v>
      </c>
      <c r="BS1833">
        <v>1</v>
      </c>
      <c r="BT1833">
        <v>1</v>
      </c>
      <c r="BU1833">
        <v>1</v>
      </c>
      <c r="BV1833">
        <v>1</v>
      </c>
      <c r="BW1833">
        <v>1</v>
      </c>
      <c r="BX1833">
        <v>1</v>
      </c>
      <c r="BY1833" t="s">
        <v>3</v>
      </c>
      <c r="BZ1833">
        <v>0</v>
      </c>
      <c r="CA1833">
        <v>0</v>
      </c>
      <c r="CE1833">
        <v>0</v>
      </c>
      <c r="CF1833">
        <v>0</v>
      </c>
      <c r="CG1833">
        <v>0</v>
      </c>
      <c r="CM1833">
        <v>0</v>
      </c>
      <c r="CN1833" t="s">
        <v>3</v>
      </c>
      <c r="CO1833">
        <v>0</v>
      </c>
      <c r="CP1833">
        <f t="shared" si="1354"/>
        <v>0</v>
      </c>
      <c r="CQ1833">
        <f t="shared" si="1355"/>
        <v>0</v>
      </c>
      <c r="CR1833">
        <f t="shared" si="1356"/>
        <v>0</v>
      </c>
      <c r="CS1833">
        <f t="shared" si="1357"/>
        <v>0</v>
      </c>
      <c r="CT1833">
        <f t="shared" si="1358"/>
        <v>0</v>
      </c>
      <c r="CU1833">
        <f t="shared" si="1359"/>
        <v>0</v>
      </c>
      <c r="CV1833">
        <f t="shared" si="1360"/>
        <v>0</v>
      </c>
      <c r="CW1833">
        <f t="shared" si="1361"/>
        <v>0</v>
      </c>
      <c r="CX1833">
        <f t="shared" si="1362"/>
        <v>0</v>
      </c>
      <c r="CY1833">
        <f t="shared" si="1363"/>
        <v>0</v>
      </c>
      <c r="CZ1833">
        <f t="shared" si="1364"/>
        <v>0</v>
      </c>
      <c r="DC1833" t="s">
        <v>3</v>
      </c>
      <c r="DD1833" t="s">
        <v>3</v>
      </c>
      <c r="DE1833" t="s">
        <v>3</v>
      </c>
      <c r="DF1833" t="s">
        <v>3</v>
      </c>
      <c r="DG1833" t="s">
        <v>3</v>
      </c>
      <c r="DH1833" t="s">
        <v>3</v>
      </c>
      <c r="DI1833" t="s">
        <v>3</v>
      </c>
      <c r="DJ1833" t="s">
        <v>3</v>
      </c>
      <c r="DK1833" t="s">
        <v>3</v>
      </c>
      <c r="DL1833" t="s">
        <v>3</v>
      </c>
      <c r="DM1833" t="s">
        <v>3</v>
      </c>
      <c r="DN1833">
        <v>0</v>
      </c>
      <c r="DO1833">
        <v>0</v>
      </c>
      <c r="DP1833">
        <v>1</v>
      </c>
      <c r="DQ1833">
        <v>1</v>
      </c>
      <c r="DU1833">
        <v>1009</v>
      </c>
      <c r="DV1833" t="s">
        <v>29</v>
      </c>
      <c r="DW1833" t="s">
        <v>29</v>
      </c>
      <c r="DX1833">
        <v>1000</v>
      </c>
      <c r="DZ1833" t="s">
        <v>3</v>
      </c>
      <c r="EA1833" t="s">
        <v>3</v>
      </c>
      <c r="EB1833" t="s">
        <v>3</v>
      </c>
      <c r="EC1833" t="s">
        <v>3</v>
      </c>
      <c r="EE1833">
        <v>29085444</v>
      </c>
      <c r="EF1833">
        <v>12</v>
      </c>
      <c r="EG1833" t="s">
        <v>31</v>
      </c>
      <c r="EH1833">
        <v>0</v>
      </c>
      <c r="EI1833" t="s">
        <v>3</v>
      </c>
      <c r="EJ1833">
        <v>2</v>
      </c>
      <c r="EK1833">
        <v>500002</v>
      </c>
      <c r="EL1833" t="s">
        <v>32</v>
      </c>
      <c r="EM1833" t="s">
        <v>33</v>
      </c>
      <c r="EO1833" t="s">
        <v>3</v>
      </c>
      <c r="EQ1833">
        <v>0</v>
      </c>
      <c r="ER1833">
        <v>0</v>
      </c>
      <c r="ES1833">
        <v>0</v>
      </c>
      <c r="ET1833">
        <v>0</v>
      </c>
      <c r="EU1833">
        <v>0</v>
      </c>
      <c r="EV1833">
        <v>0</v>
      </c>
      <c r="EW1833">
        <v>0</v>
      </c>
      <c r="EX1833">
        <v>0</v>
      </c>
      <c r="FQ1833">
        <v>0</v>
      </c>
      <c r="FR1833">
        <f t="shared" si="1365"/>
        <v>0</v>
      </c>
      <c r="FS1833">
        <v>0</v>
      </c>
      <c r="FX1833">
        <v>0</v>
      </c>
      <c r="FY1833">
        <v>0</v>
      </c>
      <c r="GA1833" t="s">
        <v>3</v>
      </c>
      <c r="GD1833">
        <v>1</v>
      </c>
      <c r="GF1833">
        <v>-304821490</v>
      </c>
      <c r="GG1833">
        <v>2</v>
      </c>
      <c r="GH1833">
        <v>1</v>
      </c>
      <c r="GI1833">
        <v>-2</v>
      </c>
      <c r="GJ1833">
        <v>0</v>
      </c>
      <c r="GK1833">
        <v>0</v>
      </c>
      <c r="GL1833">
        <f t="shared" si="1366"/>
        <v>0</v>
      </c>
      <c r="GM1833">
        <f t="shared" si="1367"/>
        <v>0</v>
      </c>
      <c r="GN1833">
        <f t="shared" si="1368"/>
        <v>0</v>
      </c>
      <c r="GO1833">
        <f t="shared" si="1369"/>
        <v>0</v>
      </c>
      <c r="GP1833">
        <f t="shared" si="1370"/>
        <v>0</v>
      </c>
      <c r="GR1833">
        <v>0</v>
      </c>
      <c r="GS1833">
        <v>3</v>
      </c>
      <c r="GT1833">
        <v>0</v>
      </c>
      <c r="GU1833" t="s">
        <v>3</v>
      </c>
      <c r="GV1833">
        <f t="shared" si="1371"/>
        <v>0</v>
      </c>
      <c r="GW1833">
        <v>1</v>
      </c>
      <c r="GX1833">
        <f t="shared" si="1372"/>
        <v>0</v>
      </c>
      <c r="HA1833">
        <v>0</v>
      </c>
      <c r="HB1833">
        <v>0</v>
      </c>
      <c r="HC1833">
        <f t="shared" si="1373"/>
        <v>0</v>
      </c>
      <c r="HE1833" t="s">
        <v>3</v>
      </c>
      <c r="HF1833" t="s">
        <v>3</v>
      </c>
      <c r="IK1833">
        <v>0</v>
      </c>
    </row>
    <row r="1835" spans="1:245">
      <c r="A1835" s="2">
        <v>51</v>
      </c>
      <c r="B1835" s="2">
        <f>B1819</f>
        <v>0</v>
      </c>
      <c r="C1835" s="2">
        <f>A1819</f>
        <v>5</v>
      </c>
      <c r="D1835" s="2">
        <f>ROW(A1819)</f>
        <v>1819</v>
      </c>
      <c r="E1835" s="2"/>
      <c r="F1835" s="2" t="str">
        <f>IF(F1819&lt;&gt;"",F1819,"")</f>
        <v>Новый подраздел</v>
      </c>
      <c r="G1835" s="2" t="str">
        <f>IF(G1819&lt;&gt;"",G1819,"")</f>
        <v>демонтаж</v>
      </c>
      <c r="H1835" s="2">
        <v>0</v>
      </c>
      <c r="I1835" s="2"/>
      <c r="J1835" s="2"/>
      <c r="K1835" s="2"/>
      <c r="L1835" s="2"/>
      <c r="M1835" s="2"/>
      <c r="N1835" s="2"/>
      <c r="O1835" s="2">
        <f t="shared" ref="O1835:T1835" si="1374">ROUND(AB1835,2)</f>
        <v>3109.87</v>
      </c>
      <c r="P1835" s="2">
        <f t="shared" si="1374"/>
        <v>0</v>
      </c>
      <c r="Q1835" s="2">
        <f t="shared" si="1374"/>
        <v>61.74</v>
      </c>
      <c r="R1835" s="2">
        <f t="shared" si="1374"/>
        <v>43.98</v>
      </c>
      <c r="S1835" s="2">
        <f t="shared" si="1374"/>
        <v>3048.13</v>
      </c>
      <c r="T1835" s="2">
        <f t="shared" si="1374"/>
        <v>0</v>
      </c>
      <c r="U1835" s="2">
        <f>AH1835</f>
        <v>11.666402</v>
      </c>
      <c r="V1835" s="2">
        <f>AI1835</f>
        <v>0.11825000000000002</v>
      </c>
      <c r="W1835" s="2">
        <f>ROUND(AJ1835,2)</f>
        <v>0</v>
      </c>
      <c r="X1835" s="2">
        <f>ROUND(AK1835,2)</f>
        <v>2143.5</v>
      </c>
      <c r="Y1835" s="2">
        <f>ROUND(AL1835,2)</f>
        <v>1619.89</v>
      </c>
      <c r="Z1835" s="2"/>
      <c r="AA1835" s="2"/>
      <c r="AB1835" s="2">
        <f>ROUND(SUMIF(AA1823:AA1833,"=35806607",O1823:O1833),2)</f>
        <v>3109.87</v>
      </c>
      <c r="AC1835" s="2">
        <f>ROUND(SUMIF(AA1823:AA1833,"=35806607",P1823:P1833),2)</f>
        <v>0</v>
      </c>
      <c r="AD1835" s="2">
        <f>ROUND(SUMIF(AA1823:AA1833,"=35806607",Q1823:Q1833),2)</f>
        <v>61.74</v>
      </c>
      <c r="AE1835" s="2">
        <f>ROUND(SUMIF(AA1823:AA1833,"=35806607",R1823:R1833),2)</f>
        <v>43.98</v>
      </c>
      <c r="AF1835" s="2">
        <f>ROUND(SUMIF(AA1823:AA1833,"=35806607",S1823:S1833),2)</f>
        <v>3048.13</v>
      </c>
      <c r="AG1835" s="2">
        <f>ROUND(SUMIF(AA1823:AA1833,"=35806607",T1823:T1833),2)</f>
        <v>0</v>
      </c>
      <c r="AH1835" s="2">
        <f>SUMIF(AA1823:AA1833,"=35806607",U1823:U1833)</f>
        <v>11.666402</v>
      </c>
      <c r="AI1835" s="2">
        <f>SUMIF(AA1823:AA1833,"=35806607",V1823:V1833)</f>
        <v>0.11825000000000002</v>
      </c>
      <c r="AJ1835" s="2">
        <f>ROUND(SUMIF(AA1823:AA1833,"=35806607",W1823:W1833),2)</f>
        <v>0</v>
      </c>
      <c r="AK1835" s="2">
        <f>ROUND(SUMIF(AA1823:AA1833,"=35806607",X1823:X1833),2)</f>
        <v>2143.5</v>
      </c>
      <c r="AL1835" s="2">
        <f>ROUND(SUMIF(AA1823:AA1833,"=35806607",Y1823:Y1833),2)</f>
        <v>1619.89</v>
      </c>
      <c r="AM1835" s="2"/>
      <c r="AN1835" s="2"/>
      <c r="AO1835" s="2">
        <f t="shared" ref="AO1835:BD1835" si="1375">ROUND(BX1835,2)</f>
        <v>0</v>
      </c>
      <c r="AP1835" s="2">
        <f t="shared" si="1375"/>
        <v>0</v>
      </c>
      <c r="AQ1835" s="2">
        <f t="shared" si="1375"/>
        <v>0</v>
      </c>
      <c r="AR1835" s="2">
        <f t="shared" si="1375"/>
        <v>6873.26</v>
      </c>
      <c r="AS1835" s="2">
        <f t="shared" si="1375"/>
        <v>6873.26</v>
      </c>
      <c r="AT1835" s="2">
        <f t="shared" si="1375"/>
        <v>0</v>
      </c>
      <c r="AU1835" s="2">
        <f t="shared" si="1375"/>
        <v>0</v>
      </c>
      <c r="AV1835" s="2">
        <f t="shared" si="1375"/>
        <v>0</v>
      </c>
      <c r="AW1835" s="2">
        <f t="shared" si="1375"/>
        <v>0</v>
      </c>
      <c r="AX1835" s="2">
        <f t="shared" si="1375"/>
        <v>0</v>
      </c>
      <c r="AY1835" s="2">
        <f t="shared" si="1375"/>
        <v>0</v>
      </c>
      <c r="AZ1835" s="2">
        <f t="shared" si="1375"/>
        <v>0</v>
      </c>
      <c r="BA1835" s="2">
        <f t="shared" si="1375"/>
        <v>0</v>
      </c>
      <c r="BB1835" s="2">
        <f t="shared" si="1375"/>
        <v>0</v>
      </c>
      <c r="BC1835" s="2">
        <f t="shared" si="1375"/>
        <v>0</v>
      </c>
      <c r="BD1835" s="2">
        <f t="shared" si="1375"/>
        <v>0</v>
      </c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>
        <f>ROUND(SUMIF(AA1823:AA1833,"=35806607",FQ1823:FQ1833),2)</f>
        <v>0</v>
      </c>
      <c r="BY1835" s="2">
        <f>ROUND(SUMIF(AA1823:AA1833,"=35806607",FR1823:FR1833),2)</f>
        <v>0</v>
      </c>
      <c r="BZ1835" s="2">
        <f>ROUND(SUMIF(AA1823:AA1833,"=35806607",GL1823:GL1833),2)</f>
        <v>0</v>
      </c>
      <c r="CA1835" s="2">
        <f>ROUND(SUMIF(AA1823:AA1833,"=35806607",GM1823:GM1833),2)</f>
        <v>6873.26</v>
      </c>
      <c r="CB1835" s="2">
        <f>ROUND(SUMIF(AA1823:AA1833,"=35806607",GN1823:GN1833),2)</f>
        <v>6873.26</v>
      </c>
      <c r="CC1835" s="2">
        <f>ROUND(SUMIF(AA1823:AA1833,"=35806607",GO1823:GO1833),2)</f>
        <v>0</v>
      </c>
      <c r="CD1835" s="2">
        <f>ROUND(SUMIF(AA1823:AA1833,"=35806607",GP1823:GP1833),2)</f>
        <v>0</v>
      </c>
      <c r="CE1835" s="2">
        <f>AC1835-BX1835</f>
        <v>0</v>
      </c>
      <c r="CF1835" s="2">
        <f>AC1835-BY1835</f>
        <v>0</v>
      </c>
      <c r="CG1835" s="2">
        <f>BX1835-BZ1835</f>
        <v>0</v>
      </c>
      <c r="CH1835" s="2">
        <f>AC1835-BX1835-BY1835+BZ1835</f>
        <v>0</v>
      </c>
      <c r="CI1835" s="2">
        <f>BY1835-BZ1835</f>
        <v>0</v>
      </c>
      <c r="CJ1835" s="2">
        <f>ROUND(SUMIF(AA1823:AA1833,"=35806607",GX1823:GX1833),2)</f>
        <v>0</v>
      </c>
      <c r="CK1835" s="2">
        <f>ROUND(SUMIF(AA1823:AA1833,"=35806607",GY1823:GY1833),2)</f>
        <v>0</v>
      </c>
      <c r="CL1835" s="2">
        <f>ROUND(SUMIF(AA1823:AA1833,"=35806607",GZ1823:GZ1833),2)</f>
        <v>0</v>
      </c>
      <c r="CM1835" s="2">
        <f>ROUND(SUMIF(AA1823:AA1833,"=35806607",HD1823:HD1833),2)</f>
        <v>0</v>
      </c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>
        <v>0</v>
      </c>
    </row>
    <row r="1837" spans="1:245">
      <c r="A1837" s="4">
        <v>50</v>
      </c>
      <c r="B1837" s="4">
        <v>0</v>
      </c>
      <c r="C1837" s="4">
        <v>0</v>
      </c>
      <c r="D1837" s="4">
        <v>1</v>
      </c>
      <c r="E1837" s="4">
        <v>201</v>
      </c>
      <c r="F1837" s="4">
        <f>ROUND(Source!O1835,O1837)</f>
        <v>3109.87</v>
      </c>
      <c r="G1837" s="4" t="s">
        <v>81</v>
      </c>
      <c r="H1837" s="4" t="s">
        <v>82</v>
      </c>
      <c r="I1837" s="4"/>
      <c r="J1837" s="4"/>
      <c r="K1837" s="4">
        <v>201</v>
      </c>
      <c r="L1837" s="4">
        <v>1</v>
      </c>
      <c r="M1837" s="4">
        <v>3</v>
      </c>
      <c r="N1837" s="4" t="s">
        <v>3</v>
      </c>
      <c r="O1837" s="4">
        <v>2</v>
      </c>
      <c r="P1837" s="4"/>
      <c r="Q1837" s="4"/>
      <c r="R1837" s="4"/>
      <c r="S1837" s="4"/>
      <c r="T1837" s="4"/>
      <c r="U1837" s="4"/>
      <c r="V1837" s="4"/>
      <c r="W1837" s="4"/>
    </row>
    <row r="1838" spans="1:245">
      <c r="A1838" s="4">
        <v>50</v>
      </c>
      <c r="B1838" s="4">
        <v>0</v>
      </c>
      <c r="C1838" s="4">
        <v>0</v>
      </c>
      <c r="D1838" s="4">
        <v>1</v>
      </c>
      <c r="E1838" s="4">
        <v>202</v>
      </c>
      <c r="F1838" s="4">
        <f>ROUND(Source!P1835,O1838)</f>
        <v>0</v>
      </c>
      <c r="G1838" s="4" t="s">
        <v>83</v>
      </c>
      <c r="H1838" s="4" t="s">
        <v>84</v>
      </c>
      <c r="I1838" s="4"/>
      <c r="J1838" s="4"/>
      <c r="K1838" s="4">
        <v>202</v>
      </c>
      <c r="L1838" s="4">
        <v>2</v>
      </c>
      <c r="M1838" s="4">
        <v>3</v>
      </c>
      <c r="N1838" s="4" t="s">
        <v>3</v>
      </c>
      <c r="O1838" s="4">
        <v>2</v>
      </c>
      <c r="P1838" s="4"/>
      <c r="Q1838" s="4"/>
      <c r="R1838" s="4"/>
      <c r="S1838" s="4"/>
      <c r="T1838" s="4"/>
      <c r="U1838" s="4"/>
      <c r="V1838" s="4"/>
      <c r="W1838" s="4"/>
    </row>
    <row r="1839" spans="1:245">
      <c r="A1839" s="4">
        <v>50</v>
      </c>
      <c r="B1839" s="4">
        <v>0</v>
      </c>
      <c r="C1839" s="4">
        <v>0</v>
      </c>
      <c r="D1839" s="4">
        <v>1</v>
      </c>
      <c r="E1839" s="4">
        <v>222</v>
      </c>
      <c r="F1839" s="4">
        <f>ROUND(Source!AO1835,O1839)</f>
        <v>0</v>
      </c>
      <c r="G1839" s="4" t="s">
        <v>85</v>
      </c>
      <c r="H1839" s="4" t="s">
        <v>86</v>
      </c>
      <c r="I1839" s="4"/>
      <c r="J1839" s="4"/>
      <c r="K1839" s="4">
        <v>222</v>
      </c>
      <c r="L1839" s="4">
        <v>3</v>
      </c>
      <c r="M1839" s="4">
        <v>3</v>
      </c>
      <c r="N1839" s="4" t="s">
        <v>3</v>
      </c>
      <c r="O1839" s="4">
        <v>2</v>
      </c>
      <c r="P1839" s="4"/>
      <c r="Q1839" s="4"/>
      <c r="R1839" s="4"/>
      <c r="S1839" s="4"/>
      <c r="T1839" s="4"/>
      <c r="U1839" s="4"/>
      <c r="V1839" s="4"/>
      <c r="W1839" s="4"/>
    </row>
    <row r="1840" spans="1:245">
      <c r="A1840" s="4">
        <v>50</v>
      </c>
      <c r="B1840" s="4">
        <v>0</v>
      </c>
      <c r="C1840" s="4">
        <v>0</v>
      </c>
      <c r="D1840" s="4">
        <v>1</v>
      </c>
      <c r="E1840" s="4">
        <v>225</v>
      </c>
      <c r="F1840" s="4">
        <f>ROUND(Source!AV1835,O1840)</f>
        <v>0</v>
      </c>
      <c r="G1840" s="4" t="s">
        <v>87</v>
      </c>
      <c r="H1840" s="4" t="s">
        <v>88</v>
      </c>
      <c r="I1840" s="4"/>
      <c r="J1840" s="4"/>
      <c r="K1840" s="4">
        <v>225</v>
      </c>
      <c r="L1840" s="4">
        <v>4</v>
      </c>
      <c r="M1840" s="4">
        <v>3</v>
      </c>
      <c r="N1840" s="4" t="s">
        <v>3</v>
      </c>
      <c r="O1840" s="4">
        <v>2</v>
      </c>
      <c r="P1840" s="4"/>
      <c r="Q1840" s="4"/>
      <c r="R1840" s="4"/>
      <c r="S1840" s="4"/>
      <c r="T1840" s="4"/>
      <c r="U1840" s="4"/>
      <c r="V1840" s="4"/>
      <c r="W1840" s="4"/>
    </row>
    <row r="1841" spans="1:23">
      <c r="A1841" s="4">
        <v>50</v>
      </c>
      <c r="B1841" s="4">
        <v>0</v>
      </c>
      <c r="C1841" s="4">
        <v>0</v>
      </c>
      <c r="D1841" s="4">
        <v>1</v>
      </c>
      <c r="E1841" s="4">
        <v>226</v>
      </c>
      <c r="F1841" s="4">
        <f>ROUND(Source!AW1835,O1841)</f>
        <v>0</v>
      </c>
      <c r="G1841" s="4" t="s">
        <v>89</v>
      </c>
      <c r="H1841" s="4" t="s">
        <v>90</v>
      </c>
      <c r="I1841" s="4"/>
      <c r="J1841" s="4"/>
      <c r="K1841" s="4">
        <v>226</v>
      </c>
      <c r="L1841" s="4">
        <v>5</v>
      </c>
      <c r="M1841" s="4">
        <v>3</v>
      </c>
      <c r="N1841" s="4" t="s">
        <v>3</v>
      </c>
      <c r="O1841" s="4">
        <v>2</v>
      </c>
      <c r="P1841" s="4"/>
      <c r="Q1841" s="4"/>
      <c r="R1841" s="4"/>
      <c r="S1841" s="4"/>
      <c r="T1841" s="4"/>
      <c r="U1841" s="4"/>
      <c r="V1841" s="4"/>
      <c r="W1841" s="4"/>
    </row>
    <row r="1842" spans="1:23">
      <c r="A1842" s="4">
        <v>50</v>
      </c>
      <c r="B1842" s="4">
        <v>0</v>
      </c>
      <c r="C1842" s="4">
        <v>0</v>
      </c>
      <c r="D1842" s="4">
        <v>1</v>
      </c>
      <c r="E1842" s="4">
        <v>227</v>
      </c>
      <c r="F1842" s="4">
        <f>ROUND(Source!AX1835,O1842)</f>
        <v>0</v>
      </c>
      <c r="G1842" s="4" t="s">
        <v>91</v>
      </c>
      <c r="H1842" s="4" t="s">
        <v>92</v>
      </c>
      <c r="I1842" s="4"/>
      <c r="J1842" s="4"/>
      <c r="K1842" s="4">
        <v>227</v>
      </c>
      <c r="L1842" s="4">
        <v>6</v>
      </c>
      <c r="M1842" s="4">
        <v>3</v>
      </c>
      <c r="N1842" s="4" t="s">
        <v>3</v>
      </c>
      <c r="O1842" s="4">
        <v>2</v>
      </c>
      <c r="P1842" s="4"/>
      <c r="Q1842" s="4"/>
      <c r="R1842" s="4"/>
      <c r="S1842" s="4"/>
      <c r="T1842" s="4"/>
      <c r="U1842" s="4"/>
      <c r="V1842" s="4"/>
      <c r="W1842" s="4"/>
    </row>
    <row r="1843" spans="1:23">
      <c r="A1843" s="4">
        <v>50</v>
      </c>
      <c r="B1843" s="4">
        <v>0</v>
      </c>
      <c r="C1843" s="4">
        <v>0</v>
      </c>
      <c r="D1843" s="4">
        <v>1</v>
      </c>
      <c r="E1843" s="4">
        <v>228</v>
      </c>
      <c r="F1843" s="4">
        <f>ROUND(Source!AY1835,O1843)</f>
        <v>0</v>
      </c>
      <c r="G1843" s="4" t="s">
        <v>93</v>
      </c>
      <c r="H1843" s="4" t="s">
        <v>94</v>
      </c>
      <c r="I1843" s="4"/>
      <c r="J1843" s="4"/>
      <c r="K1843" s="4">
        <v>228</v>
      </c>
      <c r="L1843" s="4">
        <v>7</v>
      </c>
      <c r="M1843" s="4">
        <v>3</v>
      </c>
      <c r="N1843" s="4" t="s">
        <v>3</v>
      </c>
      <c r="O1843" s="4">
        <v>2</v>
      </c>
      <c r="P1843" s="4"/>
      <c r="Q1843" s="4"/>
      <c r="R1843" s="4"/>
      <c r="S1843" s="4"/>
      <c r="T1843" s="4"/>
      <c r="U1843" s="4"/>
      <c r="V1843" s="4"/>
      <c r="W1843" s="4"/>
    </row>
    <row r="1844" spans="1:23">
      <c r="A1844" s="4">
        <v>50</v>
      </c>
      <c r="B1844" s="4">
        <v>0</v>
      </c>
      <c r="C1844" s="4">
        <v>0</v>
      </c>
      <c r="D1844" s="4">
        <v>1</v>
      </c>
      <c r="E1844" s="4">
        <v>216</v>
      </c>
      <c r="F1844" s="4">
        <f>ROUND(Source!AP1835,O1844)</f>
        <v>0</v>
      </c>
      <c r="G1844" s="4" t="s">
        <v>95</v>
      </c>
      <c r="H1844" s="4" t="s">
        <v>96</v>
      </c>
      <c r="I1844" s="4"/>
      <c r="J1844" s="4"/>
      <c r="K1844" s="4">
        <v>216</v>
      </c>
      <c r="L1844" s="4">
        <v>8</v>
      </c>
      <c r="M1844" s="4">
        <v>3</v>
      </c>
      <c r="N1844" s="4" t="s">
        <v>3</v>
      </c>
      <c r="O1844" s="4">
        <v>2</v>
      </c>
      <c r="P1844" s="4"/>
      <c r="Q1844" s="4"/>
      <c r="R1844" s="4"/>
      <c r="S1844" s="4"/>
      <c r="T1844" s="4"/>
      <c r="U1844" s="4"/>
      <c r="V1844" s="4"/>
      <c r="W1844" s="4"/>
    </row>
    <row r="1845" spans="1:23">
      <c r="A1845" s="4">
        <v>50</v>
      </c>
      <c r="B1845" s="4">
        <v>0</v>
      </c>
      <c r="C1845" s="4">
        <v>0</v>
      </c>
      <c r="D1845" s="4">
        <v>1</v>
      </c>
      <c r="E1845" s="4">
        <v>223</v>
      </c>
      <c r="F1845" s="4">
        <f>ROUND(Source!AQ1835,O1845)</f>
        <v>0</v>
      </c>
      <c r="G1845" s="4" t="s">
        <v>97</v>
      </c>
      <c r="H1845" s="4" t="s">
        <v>98</v>
      </c>
      <c r="I1845" s="4"/>
      <c r="J1845" s="4"/>
      <c r="K1845" s="4">
        <v>223</v>
      </c>
      <c r="L1845" s="4">
        <v>9</v>
      </c>
      <c r="M1845" s="4">
        <v>3</v>
      </c>
      <c r="N1845" s="4" t="s">
        <v>3</v>
      </c>
      <c r="O1845" s="4">
        <v>2</v>
      </c>
      <c r="P1845" s="4"/>
      <c r="Q1845" s="4"/>
      <c r="R1845" s="4"/>
      <c r="S1845" s="4"/>
      <c r="T1845" s="4"/>
      <c r="U1845" s="4"/>
      <c r="V1845" s="4"/>
      <c r="W1845" s="4"/>
    </row>
    <row r="1846" spans="1:23">
      <c r="A1846" s="4">
        <v>50</v>
      </c>
      <c r="B1846" s="4">
        <v>0</v>
      </c>
      <c r="C1846" s="4">
        <v>0</v>
      </c>
      <c r="D1846" s="4">
        <v>1</v>
      </c>
      <c r="E1846" s="4">
        <v>229</v>
      </c>
      <c r="F1846" s="4">
        <f>ROUND(Source!AZ1835,O1846)</f>
        <v>0</v>
      </c>
      <c r="G1846" s="4" t="s">
        <v>99</v>
      </c>
      <c r="H1846" s="4" t="s">
        <v>100</v>
      </c>
      <c r="I1846" s="4"/>
      <c r="J1846" s="4"/>
      <c r="K1846" s="4">
        <v>229</v>
      </c>
      <c r="L1846" s="4">
        <v>10</v>
      </c>
      <c r="M1846" s="4">
        <v>3</v>
      </c>
      <c r="N1846" s="4" t="s">
        <v>3</v>
      </c>
      <c r="O1846" s="4">
        <v>2</v>
      </c>
      <c r="P1846" s="4"/>
      <c r="Q1846" s="4"/>
      <c r="R1846" s="4"/>
      <c r="S1846" s="4"/>
      <c r="T1846" s="4"/>
      <c r="U1846" s="4"/>
      <c r="V1846" s="4"/>
      <c r="W1846" s="4"/>
    </row>
    <row r="1847" spans="1:23">
      <c r="A1847" s="4">
        <v>50</v>
      </c>
      <c r="B1847" s="4">
        <v>0</v>
      </c>
      <c r="C1847" s="4">
        <v>0</v>
      </c>
      <c r="D1847" s="4">
        <v>1</v>
      </c>
      <c r="E1847" s="4">
        <v>203</v>
      </c>
      <c r="F1847" s="4">
        <f>ROUND(Source!Q1835,O1847)</f>
        <v>61.74</v>
      </c>
      <c r="G1847" s="4" t="s">
        <v>101</v>
      </c>
      <c r="H1847" s="4" t="s">
        <v>102</v>
      </c>
      <c r="I1847" s="4"/>
      <c r="J1847" s="4"/>
      <c r="K1847" s="4">
        <v>203</v>
      </c>
      <c r="L1847" s="4">
        <v>11</v>
      </c>
      <c r="M1847" s="4">
        <v>3</v>
      </c>
      <c r="N1847" s="4" t="s">
        <v>3</v>
      </c>
      <c r="O1847" s="4">
        <v>2</v>
      </c>
      <c r="P1847" s="4"/>
      <c r="Q1847" s="4"/>
      <c r="R1847" s="4"/>
      <c r="S1847" s="4"/>
      <c r="T1847" s="4"/>
      <c r="U1847" s="4"/>
      <c r="V1847" s="4"/>
      <c r="W1847" s="4"/>
    </row>
    <row r="1848" spans="1:23">
      <c r="A1848" s="4">
        <v>50</v>
      </c>
      <c r="B1848" s="4">
        <v>0</v>
      </c>
      <c r="C1848" s="4">
        <v>0</v>
      </c>
      <c r="D1848" s="4">
        <v>1</v>
      </c>
      <c r="E1848" s="4">
        <v>231</v>
      </c>
      <c r="F1848" s="4">
        <f>ROUND(Source!BB1835,O1848)</f>
        <v>0</v>
      </c>
      <c r="G1848" s="4" t="s">
        <v>103</v>
      </c>
      <c r="H1848" s="4" t="s">
        <v>104</v>
      </c>
      <c r="I1848" s="4"/>
      <c r="J1848" s="4"/>
      <c r="K1848" s="4">
        <v>231</v>
      </c>
      <c r="L1848" s="4">
        <v>12</v>
      </c>
      <c r="M1848" s="4">
        <v>3</v>
      </c>
      <c r="N1848" s="4" t="s">
        <v>3</v>
      </c>
      <c r="O1848" s="4">
        <v>2</v>
      </c>
      <c r="P1848" s="4"/>
      <c r="Q1848" s="4"/>
      <c r="R1848" s="4"/>
      <c r="S1848" s="4"/>
      <c r="T1848" s="4"/>
      <c r="U1848" s="4"/>
      <c r="V1848" s="4"/>
      <c r="W1848" s="4"/>
    </row>
    <row r="1849" spans="1:23">
      <c r="A1849" s="4">
        <v>50</v>
      </c>
      <c r="B1849" s="4">
        <v>0</v>
      </c>
      <c r="C1849" s="4">
        <v>0</v>
      </c>
      <c r="D1849" s="4">
        <v>1</v>
      </c>
      <c r="E1849" s="4">
        <v>204</v>
      </c>
      <c r="F1849" s="4">
        <f>ROUND(Source!R1835,O1849)</f>
        <v>43.98</v>
      </c>
      <c r="G1849" s="4" t="s">
        <v>105</v>
      </c>
      <c r="H1849" s="4" t="s">
        <v>106</v>
      </c>
      <c r="I1849" s="4"/>
      <c r="J1849" s="4"/>
      <c r="K1849" s="4">
        <v>204</v>
      </c>
      <c r="L1849" s="4">
        <v>13</v>
      </c>
      <c r="M1849" s="4">
        <v>3</v>
      </c>
      <c r="N1849" s="4" t="s">
        <v>3</v>
      </c>
      <c r="O1849" s="4">
        <v>2</v>
      </c>
      <c r="P1849" s="4"/>
      <c r="Q1849" s="4"/>
      <c r="R1849" s="4"/>
      <c r="S1849" s="4"/>
      <c r="T1849" s="4"/>
      <c r="U1849" s="4"/>
      <c r="V1849" s="4"/>
      <c r="W1849" s="4"/>
    </row>
    <row r="1850" spans="1:23">
      <c r="A1850" s="4">
        <v>50</v>
      </c>
      <c r="B1850" s="4">
        <v>0</v>
      </c>
      <c r="C1850" s="4">
        <v>0</v>
      </c>
      <c r="D1850" s="4">
        <v>1</v>
      </c>
      <c r="E1850" s="4">
        <v>205</v>
      </c>
      <c r="F1850" s="4">
        <f>ROUND(Source!S1835,O1850)</f>
        <v>3048.13</v>
      </c>
      <c r="G1850" s="4" t="s">
        <v>107</v>
      </c>
      <c r="H1850" s="4" t="s">
        <v>108</v>
      </c>
      <c r="I1850" s="4"/>
      <c r="J1850" s="4"/>
      <c r="K1850" s="4">
        <v>205</v>
      </c>
      <c r="L1850" s="4">
        <v>14</v>
      </c>
      <c r="M1850" s="4">
        <v>3</v>
      </c>
      <c r="N1850" s="4" t="s">
        <v>3</v>
      </c>
      <c r="O1850" s="4">
        <v>2</v>
      </c>
      <c r="P1850" s="4"/>
      <c r="Q1850" s="4"/>
      <c r="R1850" s="4"/>
      <c r="S1850" s="4"/>
      <c r="T1850" s="4"/>
      <c r="U1850" s="4"/>
      <c r="V1850" s="4"/>
      <c r="W1850" s="4"/>
    </row>
    <row r="1851" spans="1:23">
      <c r="A1851" s="4">
        <v>50</v>
      </c>
      <c r="B1851" s="4">
        <v>0</v>
      </c>
      <c r="C1851" s="4">
        <v>0</v>
      </c>
      <c r="D1851" s="4">
        <v>1</v>
      </c>
      <c r="E1851" s="4">
        <v>232</v>
      </c>
      <c r="F1851" s="4">
        <f>ROUND(Source!BC1835,O1851)</f>
        <v>0</v>
      </c>
      <c r="G1851" s="4" t="s">
        <v>109</v>
      </c>
      <c r="H1851" s="4" t="s">
        <v>110</v>
      </c>
      <c r="I1851" s="4"/>
      <c r="J1851" s="4"/>
      <c r="K1851" s="4">
        <v>232</v>
      </c>
      <c r="L1851" s="4">
        <v>15</v>
      </c>
      <c r="M1851" s="4">
        <v>3</v>
      </c>
      <c r="N1851" s="4" t="s">
        <v>3</v>
      </c>
      <c r="O1851" s="4">
        <v>2</v>
      </c>
      <c r="P1851" s="4"/>
      <c r="Q1851" s="4"/>
      <c r="R1851" s="4"/>
      <c r="S1851" s="4"/>
      <c r="T1851" s="4"/>
      <c r="U1851" s="4"/>
      <c r="V1851" s="4"/>
      <c r="W1851" s="4"/>
    </row>
    <row r="1852" spans="1:23">
      <c r="A1852" s="4">
        <v>50</v>
      </c>
      <c r="B1852" s="4">
        <v>0</v>
      </c>
      <c r="C1852" s="4">
        <v>0</v>
      </c>
      <c r="D1852" s="4">
        <v>1</v>
      </c>
      <c r="E1852" s="4">
        <v>214</v>
      </c>
      <c r="F1852" s="4">
        <f>ROUND(Source!AS1835,O1852)</f>
        <v>6873.26</v>
      </c>
      <c r="G1852" s="4" t="s">
        <v>111</v>
      </c>
      <c r="H1852" s="4" t="s">
        <v>112</v>
      </c>
      <c r="I1852" s="4"/>
      <c r="J1852" s="4"/>
      <c r="K1852" s="4">
        <v>214</v>
      </c>
      <c r="L1852" s="4">
        <v>16</v>
      </c>
      <c r="M1852" s="4">
        <v>3</v>
      </c>
      <c r="N1852" s="4" t="s">
        <v>3</v>
      </c>
      <c r="O1852" s="4">
        <v>2</v>
      </c>
      <c r="P1852" s="4"/>
      <c r="Q1852" s="4"/>
      <c r="R1852" s="4"/>
      <c r="S1852" s="4"/>
      <c r="T1852" s="4"/>
      <c r="U1852" s="4"/>
      <c r="V1852" s="4"/>
      <c r="W1852" s="4"/>
    </row>
    <row r="1853" spans="1:23">
      <c r="A1853" s="4">
        <v>50</v>
      </c>
      <c r="B1853" s="4">
        <v>0</v>
      </c>
      <c r="C1853" s="4">
        <v>0</v>
      </c>
      <c r="D1853" s="4">
        <v>1</v>
      </c>
      <c r="E1853" s="4">
        <v>215</v>
      </c>
      <c r="F1853" s="4">
        <f>ROUND(Source!AT1835,O1853)</f>
        <v>0</v>
      </c>
      <c r="G1853" s="4" t="s">
        <v>113</v>
      </c>
      <c r="H1853" s="4" t="s">
        <v>114</v>
      </c>
      <c r="I1853" s="4"/>
      <c r="J1853" s="4"/>
      <c r="K1853" s="4">
        <v>215</v>
      </c>
      <c r="L1853" s="4">
        <v>17</v>
      </c>
      <c r="M1853" s="4">
        <v>3</v>
      </c>
      <c r="N1853" s="4" t="s">
        <v>3</v>
      </c>
      <c r="O1853" s="4">
        <v>2</v>
      </c>
      <c r="P1853" s="4"/>
      <c r="Q1853" s="4"/>
      <c r="R1853" s="4"/>
      <c r="S1853" s="4"/>
      <c r="T1853" s="4"/>
      <c r="U1853" s="4"/>
      <c r="V1853" s="4"/>
      <c r="W1853" s="4"/>
    </row>
    <row r="1854" spans="1:23">
      <c r="A1854" s="4">
        <v>50</v>
      </c>
      <c r="B1854" s="4">
        <v>0</v>
      </c>
      <c r="C1854" s="4">
        <v>0</v>
      </c>
      <c r="D1854" s="4">
        <v>1</v>
      </c>
      <c r="E1854" s="4">
        <v>217</v>
      </c>
      <c r="F1854" s="4">
        <f>ROUND(Source!AU1835,O1854)</f>
        <v>0</v>
      </c>
      <c r="G1854" s="4" t="s">
        <v>115</v>
      </c>
      <c r="H1854" s="4" t="s">
        <v>116</v>
      </c>
      <c r="I1854" s="4"/>
      <c r="J1854" s="4"/>
      <c r="K1854" s="4">
        <v>217</v>
      </c>
      <c r="L1854" s="4">
        <v>18</v>
      </c>
      <c r="M1854" s="4">
        <v>3</v>
      </c>
      <c r="N1854" s="4" t="s">
        <v>3</v>
      </c>
      <c r="O1854" s="4">
        <v>2</v>
      </c>
      <c r="P1854" s="4"/>
      <c r="Q1854" s="4"/>
      <c r="R1854" s="4"/>
      <c r="S1854" s="4"/>
      <c r="T1854" s="4"/>
      <c r="U1854" s="4"/>
      <c r="V1854" s="4"/>
      <c r="W1854" s="4"/>
    </row>
    <row r="1855" spans="1:23">
      <c r="A1855" s="4">
        <v>50</v>
      </c>
      <c r="B1855" s="4">
        <v>0</v>
      </c>
      <c r="C1855" s="4">
        <v>0</v>
      </c>
      <c r="D1855" s="4">
        <v>1</v>
      </c>
      <c r="E1855" s="4">
        <v>230</v>
      </c>
      <c r="F1855" s="4">
        <f>ROUND(Source!BA1835,O1855)</f>
        <v>0</v>
      </c>
      <c r="G1855" s="4" t="s">
        <v>117</v>
      </c>
      <c r="H1855" s="4" t="s">
        <v>118</v>
      </c>
      <c r="I1855" s="4"/>
      <c r="J1855" s="4"/>
      <c r="K1855" s="4">
        <v>230</v>
      </c>
      <c r="L1855" s="4">
        <v>19</v>
      </c>
      <c r="M1855" s="4">
        <v>3</v>
      </c>
      <c r="N1855" s="4" t="s">
        <v>3</v>
      </c>
      <c r="O1855" s="4">
        <v>2</v>
      </c>
      <c r="P1855" s="4"/>
      <c r="Q1855" s="4"/>
      <c r="R1855" s="4"/>
      <c r="S1855" s="4"/>
      <c r="T1855" s="4"/>
      <c r="U1855" s="4"/>
      <c r="V1855" s="4"/>
      <c r="W1855" s="4"/>
    </row>
    <row r="1856" spans="1:23">
      <c r="A1856" s="4">
        <v>50</v>
      </c>
      <c r="B1856" s="4">
        <v>0</v>
      </c>
      <c r="C1856" s="4">
        <v>0</v>
      </c>
      <c r="D1856" s="4">
        <v>1</v>
      </c>
      <c r="E1856" s="4">
        <v>206</v>
      </c>
      <c r="F1856" s="4">
        <f>ROUND(Source!T1835,O1856)</f>
        <v>0</v>
      </c>
      <c r="G1856" s="4" t="s">
        <v>119</v>
      </c>
      <c r="H1856" s="4" t="s">
        <v>120</v>
      </c>
      <c r="I1856" s="4"/>
      <c r="J1856" s="4"/>
      <c r="K1856" s="4">
        <v>206</v>
      </c>
      <c r="L1856" s="4">
        <v>20</v>
      </c>
      <c r="M1856" s="4">
        <v>3</v>
      </c>
      <c r="N1856" s="4" t="s">
        <v>3</v>
      </c>
      <c r="O1856" s="4">
        <v>2</v>
      </c>
      <c r="P1856" s="4"/>
      <c r="Q1856" s="4"/>
      <c r="R1856" s="4"/>
      <c r="S1856" s="4"/>
      <c r="T1856" s="4"/>
      <c r="U1856" s="4"/>
      <c r="V1856" s="4"/>
      <c r="W1856" s="4"/>
    </row>
    <row r="1857" spans="1:245">
      <c r="A1857" s="4">
        <v>50</v>
      </c>
      <c r="B1857" s="4">
        <v>0</v>
      </c>
      <c r="C1857" s="4">
        <v>0</v>
      </c>
      <c r="D1857" s="4">
        <v>1</v>
      </c>
      <c r="E1857" s="4">
        <v>207</v>
      </c>
      <c r="F1857" s="4">
        <f>Source!U1835</f>
        <v>11.666402</v>
      </c>
      <c r="G1857" s="4" t="s">
        <v>121</v>
      </c>
      <c r="H1857" s="4" t="s">
        <v>122</v>
      </c>
      <c r="I1857" s="4"/>
      <c r="J1857" s="4"/>
      <c r="K1857" s="4">
        <v>207</v>
      </c>
      <c r="L1857" s="4">
        <v>21</v>
      </c>
      <c r="M1857" s="4">
        <v>3</v>
      </c>
      <c r="N1857" s="4" t="s">
        <v>3</v>
      </c>
      <c r="O1857" s="4">
        <v>-1</v>
      </c>
      <c r="P1857" s="4"/>
      <c r="Q1857" s="4"/>
      <c r="R1857" s="4"/>
      <c r="S1857" s="4"/>
      <c r="T1857" s="4"/>
      <c r="U1857" s="4"/>
      <c r="V1857" s="4"/>
      <c r="W1857" s="4"/>
    </row>
    <row r="1858" spans="1:245">
      <c r="A1858" s="4">
        <v>50</v>
      </c>
      <c r="B1858" s="4">
        <v>0</v>
      </c>
      <c r="C1858" s="4">
        <v>0</v>
      </c>
      <c r="D1858" s="4">
        <v>1</v>
      </c>
      <c r="E1858" s="4">
        <v>208</v>
      </c>
      <c r="F1858" s="4">
        <f>Source!V1835</f>
        <v>0.11825000000000002</v>
      </c>
      <c r="G1858" s="4" t="s">
        <v>123</v>
      </c>
      <c r="H1858" s="4" t="s">
        <v>124</v>
      </c>
      <c r="I1858" s="4"/>
      <c r="J1858" s="4"/>
      <c r="K1858" s="4">
        <v>208</v>
      </c>
      <c r="L1858" s="4">
        <v>22</v>
      </c>
      <c r="M1858" s="4">
        <v>3</v>
      </c>
      <c r="N1858" s="4" t="s">
        <v>3</v>
      </c>
      <c r="O1858" s="4">
        <v>-1</v>
      </c>
      <c r="P1858" s="4"/>
      <c r="Q1858" s="4"/>
      <c r="R1858" s="4"/>
      <c r="S1858" s="4"/>
      <c r="T1858" s="4"/>
      <c r="U1858" s="4"/>
      <c r="V1858" s="4"/>
      <c r="W1858" s="4"/>
    </row>
    <row r="1859" spans="1:245">
      <c r="A1859" s="4">
        <v>50</v>
      </c>
      <c r="B1859" s="4">
        <v>0</v>
      </c>
      <c r="C1859" s="4">
        <v>0</v>
      </c>
      <c r="D1859" s="4">
        <v>1</v>
      </c>
      <c r="E1859" s="4">
        <v>209</v>
      </c>
      <c r="F1859" s="4">
        <f>ROUND(Source!W1835,O1859)</f>
        <v>0</v>
      </c>
      <c r="G1859" s="4" t="s">
        <v>125</v>
      </c>
      <c r="H1859" s="4" t="s">
        <v>126</v>
      </c>
      <c r="I1859" s="4"/>
      <c r="J1859" s="4"/>
      <c r="K1859" s="4">
        <v>209</v>
      </c>
      <c r="L1859" s="4">
        <v>23</v>
      </c>
      <c r="M1859" s="4">
        <v>3</v>
      </c>
      <c r="N1859" s="4" t="s">
        <v>3</v>
      </c>
      <c r="O1859" s="4">
        <v>2</v>
      </c>
      <c r="P1859" s="4"/>
      <c r="Q1859" s="4"/>
      <c r="R1859" s="4"/>
      <c r="S1859" s="4"/>
      <c r="T1859" s="4"/>
      <c r="U1859" s="4"/>
      <c r="V1859" s="4"/>
      <c r="W1859" s="4"/>
    </row>
    <row r="1860" spans="1:245">
      <c r="A1860" s="4">
        <v>50</v>
      </c>
      <c r="B1860" s="4">
        <v>0</v>
      </c>
      <c r="C1860" s="4">
        <v>0</v>
      </c>
      <c r="D1860" s="4">
        <v>1</v>
      </c>
      <c r="E1860" s="4">
        <v>233</v>
      </c>
      <c r="F1860" s="4">
        <f>ROUND(Source!BD1835,O1860)</f>
        <v>0</v>
      </c>
      <c r="G1860" s="4" t="s">
        <v>127</v>
      </c>
      <c r="H1860" s="4" t="s">
        <v>128</v>
      </c>
      <c r="I1860" s="4"/>
      <c r="J1860" s="4"/>
      <c r="K1860" s="4">
        <v>233</v>
      </c>
      <c r="L1860" s="4">
        <v>24</v>
      </c>
      <c r="M1860" s="4">
        <v>3</v>
      </c>
      <c r="N1860" s="4" t="s">
        <v>3</v>
      </c>
      <c r="O1860" s="4">
        <v>2</v>
      </c>
      <c r="P1860" s="4"/>
      <c r="Q1860" s="4"/>
      <c r="R1860" s="4"/>
      <c r="S1860" s="4"/>
      <c r="T1860" s="4"/>
      <c r="U1860" s="4"/>
      <c r="V1860" s="4"/>
      <c r="W1860" s="4"/>
    </row>
    <row r="1861" spans="1:245">
      <c r="A1861" s="4">
        <v>50</v>
      </c>
      <c r="B1861" s="4">
        <v>0</v>
      </c>
      <c r="C1861" s="4">
        <v>0</v>
      </c>
      <c r="D1861" s="4">
        <v>1</v>
      </c>
      <c r="E1861" s="4">
        <v>210</v>
      </c>
      <c r="F1861" s="4">
        <f>ROUND(Source!X1835,O1861)</f>
        <v>2143.5</v>
      </c>
      <c r="G1861" s="4" t="s">
        <v>129</v>
      </c>
      <c r="H1861" s="4" t="s">
        <v>130</v>
      </c>
      <c r="I1861" s="4"/>
      <c r="J1861" s="4"/>
      <c r="K1861" s="4">
        <v>210</v>
      </c>
      <c r="L1861" s="4">
        <v>25</v>
      </c>
      <c r="M1861" s="4">
        <v>3</v>
      </c>
      <c r="N1861" s="4" t="s">
        <v>3</v>
      </c>
      <c r="O1861" s="4">
        <v>2</v>
      </c>
      <c r="P1861" s="4"/>
      <c r="Q1861" s="4"/>
      <c r="R1861" s="4"/>
      <c r="S1861" s="4"/>
      <c r="T1861" s="4"/>
      <c r="U1861" s="4"/>
      <c r="V1861" s="4"/>
      <c r="W1861" s="4"/>
    </row>
    <row r="1862" spans="1:245">
      <c r="A1862" s="4">
        <v>50</v>
      </c>
      <c r="B1862" s="4">
        <v>0</v>
      </c>
      <c r="C1862" s="4">
        <v>0</v>
      </c>
      <c r="D1862" s="4">
        <v>1</v>
      </c>
      <c r="E1862" s="4">
        <v>211</v>
      </c>
      <c r="F1862" s="4">
        <f>ROUND(Source!Y1835,O1862)</f>
        <v>1619.89</v>
      </c>
      <c r="G1862" s="4" t="s">
        <v>131</v>
      </c>
      <c r="H1862" s="4" t="s">
        <v>132</v>
      </c>
      <c r="I1862" s="4"/>
      <c r="J1862" s="4"/>
      <c r="K1862" s="4">
        <v>211</v>
      </c>
      <c r="L1862" s="4">
        <v>26</v>
      </c>
      <c r="M1862" s="4">
        <v>3</v>
      </c>
      <c r="N1862" s="4" t="s">
        <v>3</v>
      </c>
      <c r="O1862" s="4">
        <v>2</v>
      </c>
      <c r="P1862" s="4"/>
      <c r="Q1862" s="4"/>
      <c r="R1862" s="4"/>
      <c r="S1862" s="4"/>
      <c r="T1862" s="4"/>
      <c r="U1862" s="4"/>
      <c r="V1862" s="4"/>
      <c r="W1862" s="4"/>
    </row>
    <row r="1863" spans="1:245">
      <c r="A1863" s="4">
        <v>50</v>
      </c>
      <c r="B1863" s="4">
        <v>0</v>
      </c>
      <c r="C1863" s="4">
        <v>0</v>
      </c>
      <c r="D1863" s="4">
        <v>1</v>
      </c>
      <c r="E1863" s="4">
        <v>0</v>
      </c>
      <c r="F1863" s="4">
        <f>ROUND(Source!AR1835,O1863)</f>
        <v>6873.26</v>
      </c>
      <c r="G1863" s="4" t="s">
        <v>133</v>
      </c>
      <c r="H1863" s="4" t="s">
        <v>134</v>
      </c>
      <c r="I1863" s="4"/>
      <c r="J1863" s="4"/>
      <c r="K1863" s="4">
        <v>224</v>
      </c>
      <c r="L1863" s="4">
        <v>27</v>
      </c>
      <c r="M1863" s="4">
        <v>3</v>
      </c>
      <c r="N1863" s="4" t="s">
        <v>3</v>
      </c>
      <c r="O1863" s="4">
        <v>2</v>
      </c>
      <c r="P1863" s="4"/>
      <c r="Q1863" s="4"/>
      <c r="R1863" s="4"/>
      <c r="S1863" s="4"/>
      <c r="T1863" s="4"/>
      <c r="U1863" s="4"/>
      <c r="V1863" s="4"/>
      <c r="W1863" s="4"/>
    </row>
    <row r="1864" spans="1:245">
      <c r="A1864" s="4">
        <v>50</v>
      </c>
      <c r="B1864" s="4">
        <v>0</v>
      </c>
      <c r="C1864" s="4">
        <v>0</v>
      </c>
      <c r="D1864" s="4">
        <v>2</v>
      </c>
      <c r="E1864" s="4">
        <v>0</v>
      </c>
      <c r="F1864" s="4">
        <f>ROUND(F1863*0.18,O1864)</f>
        <v>1237.2</v>
      </c>
      <c r="G1864" s="4" t="s">
        <v>135</v>
      </c>
      <c r="H1864" s="4" t="s">
        <v>135</v>
      </c>
      <c r="I1864" s="4"/>
      <c r="J1864" s="4"/>
      <c r="K1864" s="4">
        <v>212</v>
      </c>
      <c r="L1864" s="4">
        <v>28</v>
      </c>
      <c r="M1864" s="4">
        <v>0</v>
      </c>
      <c r="N1864" s="4" t="s">
        <v>3</v>
      </c>
      <c r="O1864" s="4">
        <v>1</v>
      </c>
      <c r="P1864" s="4"/>
      <c r="Q1864" s="4"/>
      <c r="R1864" s="4"/>
      <c r="S1864" s="4"/>
      <c r="T1864" s="4"/>
      <c r="U1864" s="4"/>
      <c r="V1864" s="4"/>
      <c r="W1864" s="4"/>
    </row>
    <row r="1865" spans="1:245">
      <c r="A1865" s="4">
        <v>50</v>
      </c>
      <c r="B1865" s="4">
        <v>0</v>
      </c>
      <c r="C1865" s="4">
        <v>0</v>
      </c>
      <c r="D1865" s="4">
        <v>2</v>
      </c>
      <c r="E1865" s="4">
        <v>224</v>
      </c>
      <c r="F1865" s="4">
        <f>ROUND(F1863*1.18,O1865)</f>
        <v>8110.4</v>
      </c>
      <c r="G1865" s="4" t="s">
        <v>136</v>
      </c>
      <c r="H1865" s="4" t="s">
        <v>137</v>
      </c>
      <c r="I1865" s="4"/>
      <c r="J1865" s="4"/>
      <c r="K1865" s="4">
        <v>212</v>
      </c>
      <c r="L1865" s="4">
        <v>29</v>
      </c>
      <c r="M1865" s="4">
        <v>0</v>
      </c>
      <c r="N1865" s="4" t="s">
        <v>3</v>
      </c>
      <c r="O1865" s="4">
        <v>1</v>
      </c>
      <c r="P1865" s="4"/>
      <c r="Q1865" s="4"/>
      <c r="R1865" s="4"/>
      <c r="S1865" s="4"/>
      <c r="T1865" s="4"/>
      <c r="U1865" s="4"/>
      <c r="V1865" s="4"/>
      <c r="W1865" s="4"/>
    </row>
    <row r="1867" spans="1:245">
      <c r="A1867" s="1">
        <v>5</v>
      </c>
      <c r="B1867" s="1">
        <v>0</v>
      </c>
      <c r="C1867" s="1"/>
      <c r="D1867" s="1">
        <f>ROW(A1898)</f>
        <v>1898</v>
      </c>
      <c r="E1867" s="1"/>
      <c r="F1867" s="1" t="s">
        <v>14</v>
      </c>
      <c r="G1867" s="1" t="s">
        <v>138</v>
      </c>
      <c r="H1867" s="1" t="s">
        <v>3</v>
      </c>
      <c r="I1867" s="1">
        <v>0</v>
      </c>
      <c r="J1867" s="1"/>
      <c r="K1867" s="1">
        <v>0</v>
      </c>
      <c r="L1867" s="1"/>
      <c r="M1867" s="1" t="s">
        <v>3</v>
      </c>
      <c r="N1867" s="1"/>
      <c r="O1867" s="1"/>
      <c r="P1867" s="1"/>
      <c r="Q1867" s="1"/>
      <c r="R1867" s="1"/>
      <c r="S1867" s="1">
        <v>0</v>
      </c>
      <c r="T1867" s="1"/>
      <c r="U1867" s="1" t="s">
        <v>3</v>
      </c>
      <c r="V1867" s="1">
        <v>0</v>
      </c>
      <c r="W1867" s="1"/>
      <c r="X1867" s="1"/>
      <c r="Y1867" s="1"/>
      <c r="Z1867" s="1"/>
      <c r="AA1867" s="1"/>
      <c r="AB1867" s="1" t="s">
        <v>3</v>
      </c>
      <c r="AC1867" s="1" t="s">
        <v>3</v>
      </c>
      <c r="AD1867" s="1" t="s">
        <v>3</v>
      </c>
      <c r="AE1867" s="1" t="s">
        <v>3</v>
      </c>
      <c r="AF1867" s="1" t="s">
        <v>3</v>
      </c>
      <c r="AG1867" s="1" t="s">
        <v>3</v>
      </c>
      <c r="AH1867" s="1"/>
      <c r="AI1867" s="1"/>
      <c r="AJ1867" s="1"/>
      <c r="AK1867" s="1"/>
      <c r="AL1867" s="1"/>
      <c r="AM1867" s="1"/>
      <c r="AN1867" s="1"/>
      <c r="AO1867" s="1"/>
      <c r="AP1867" s="1" t="s">
        <v>3</v>
      </c>
      <c r="AQ1867" s="1" t="s">
        <v>3</v>
      </c>
      <c r="AR1867" s="1" t="s">
        <v>3</v>
      </c>
      <c r="AS1867" s="1"/>
      <c r="AT1867" s="1"/>
      <c r="AU1867" s="1"/>
      <c r="AV1867" s="1"/>
      <c r="AW1867" s="1"/>
      <c r="AX1867" s="1"/>
      <c r="AY1867" s="1"/>
      <c r="AZ1867" s="1" t="s">
        <v>3</v>
      </c>
      <c r="BA1867" s="1"/>
      <c r="BB1867" s="1" t="s">
        <v>3</v>
      </c>
      <c r="BC1867" s="1" t="s">
        <v>3</v>
      </c>
      <c r="BD1867" s="1" t="s">
        <v>3</v>
      </c>
      <c r="BE1867" s="1" t="s">
        <v>3</v>
      </c>
      <c r="BF1867" s="1" t="s">
        <v>3</v>
      </c>
      <c r="BG1867" s="1" t="s">
        <v>3</v>
      </c>
      <c r="BH1867" s="1" t="s">
        <v>3</v>
      </c>
      <c r="BI1867" s="1" t="s">
        <v>3</v>
      </c>
      <c r="BJ1867" s="1" t="s">
        <v>3</v>
      </c>
      <c r="BK1867" s="1" t="s">
        <v>3</v>
      </c>
      <c r="BL1867" s="1" t="s">
        <v>3</v>
      </c>
      <c r="BM1867" s="1" t="s">
        <v>3</v>
      </c>
      <c r="BN1867" s="1" t="s">
        <v>3</v>
      </c>
      <c r="BO1867" s="1" t="s">
        <v>3</v>
      </c>
      <c r="BP1867" s="1" t="s">
        <v>3</v>
      </c>
      <c r="BQ1867" s="1"/>
      <c r="BR1867" s="1"/>
      <c r="BS1867" s="1"/>
      <c r="BT1867" s="1"/>
      <c r="BU1867" s="1"/>
      <c r="BV1867" s="1"/>
      <c r="BW1867" s="1"/>
      <c r="BX1867" s="1">
        <v>0</v>
      </c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>
        <v>0</v>
      </c>
    </row>
    <row r="1869" spans="1:245">
      <c r="A1869" s="2">
        <v>52</v>
      </c>
      <c r="B1869" s="2">
        <f t="shared" ref="B1869:G1869" si="1376">B1898</f>
        <v>0</v>
      </c>
      <c r="C1869" s="2">
        <f t="shared" si="1376"/>
        <v>5</v>
      </c>
      <c r="D1869" s="2">
        <f t="shared" si="1376"/>
        <v>1867</v>
      </c>
      <c r="E1869" s="2">
        <f t="shared" si="1376"/>
        <v>0</v>
      </c>
      <c r="F1869" s="2" t="str">
        <f t="shared" si="1376"/>
        <v>Новый подраздел</v>
      </c>
      <c r="G1869" s="2" t="str">
        <f t="shared" si="1376"/>
        <v>ремонт</v>
      </c>
      <c r="H1869" s="2"/>
      <c r="I1869" s="2"/>
      <c r="J1869" s="2"/>
      <c r="K1869" s="2"/>
      <c r="L1869" s="2"/>
      <c r="M1869" s="2"/>
      <c r="N1869" s="2"/>
      <c r="O1869" s="2">
        <f t="shared" ref="O1869:AT1869" si="1377">O1898</f>
        <v>120172.71</v>
      </c>
      <c r="P1869" s="2">
        <f t="shared" si="1377"/>
        <v>80621.5</v>
      </c>
      <c r="Q1869" s="2">
        <f t="shared" si="1377"/>
        <v>1970.07</v>
      </c>
      <c r="R1869" s="2">
        <f t="shared" si="1377"/>
        <v>843.76</v>
      </c>
      <c r="S1869" s="2">
        <f t="shared" si="1377"/>
        <v>37581.14</v>
      </c>
      <c r="T1869" s="2">
        <f t="shared" si="1377"/>
        <v>0</v>
      </c>
      <c r="U1869" s="2">
        <f t="shared" si="1377"/>
        <v>123.52209089999999</v>
      </c>
      <c r="V1869" s="2">
        <f t="shared" si="1377"/>
        <v>2.4700750000000005</v>
      </c>
      <c r="W1869" s="2">
        <f t="shared" si="1377"/>
        <v>577.44000000000005</v>
      </c>
      <c r="X1869" s="2">
        <f t="shared" si="1377"/>
        <v>33336.21</v>
      </c>
      <c r="Y1869" s="2">
        <f t="shared" si="1377"/>
        <v>16387.55</v>
      </c>
      <c r="Z1869" s="2">
        <f t="shared" si="1377"/>
        <v>0</v>
      </c>
      <c r="AA1869" s="2">
        <f t="shared" si="1377"/>
        <v>0</v>
      </c>
      <c r="AB1869" s="2">
        <f t="shared" si="1377"/>
        <v>120172.71</v>
      </c>
      <c r="AC1869" s="2">
        <f t="shared" si="1377"/>
        <v>80621.5</v>
      </c>
      <c r="AD1869" s="2">
        <f t="shared" si="1377"/>
        <v>1970.07</v>
      </c>
      <c r="AE1869" s="2">
        <f t="shared" si="1377"/>
        <v>843.76</v>
      </c>
      <c r="AF1869" s="2">
        <f t="shared" si="1377"/>
        <v>37581.14</v>
      </c>
      <c r="AG1869" s="2">
        <f t="shared" si="1377"/>
        <v>0</v>
      </c>
      <c r="AH1869" s="2">
        <f t="shared" si="1377"/>
        <v>123.52209089999999</v>
      </c>
      <c r="AI1869" s="2">
        <f t="shared" si="1377"/>
        <v>2.4700750000000005</v>
      </c>
      <c r="AJ1869" s="2">
        <f t="shared" si="1377"/>
        <v>577.44000000000005</v>
      </c>
      <c r="AK1869" s="2">
        <f t="shared" si="1377"/>
        <v>33336.21</v>
      </c>
      <c r="AL1869" s="2">
        <f t="shared" si="1377"/>
        <v>16387.55</v>
      </c>
      <c r="AM1869" s="2">
        <f t="shared" si="1377"/>
        <v>0</v>
      </c>
      <c r="AN1869" s="2">
        <f t="shared" si="1377"/>
        <v>0</v>
      </c>
      <c r="AO1869" s="2">
        <f t="shared" si="1377"/>
        <v>0</v>
      </c>
      <c r="AP1869" s="2">
        <f t="shared" si="1377"/>
        <v>0</v>
      </c>
      <c r="AQ1869" s="2">
        <f t="shared" si="1377"/>
        <v>0</v>
      </c>
      <c r="AR1869" s="2">
        <f t="shared" si="1377"/>
        <v>169896.47</v>
      </c>
      <c r="AS1869" s="2">
        <f t="shared" si="1377"/>
        <v>165722.64000000001</v>
      </c>
      <c r="AT1869" s="2">
        <f t="shared" si="1377"/>
        <v>4173.83</v>
      </c>
      <c r="AU1869" s="2">
        <f t="shared" ref="AU1869:BZ1869" si="1378">AU1898</f>
        <v>0</v>
      </c>
      <c r="AV1869" s="2">
        <f t="shared" si="1378"/>
        <v>80621.5</v>
      </c>
      <c r="AW1869" s="2">
        <f t="shared" si="1378"/>
        <v>80621.5</v>
      </c>
      <c r="AX1869" s="2">
        <f t="shared" si="1378"/>
        <v>0</v>
      </c>
      <c r="AY1869" s="2">
        <f t="shared" si="1378"/>
        <v>80621.5</v>
      </c>
      <c r="AZ1869" s="2">
        <f t="shared" si="1378"/>
        <v>0</v>
      </c>
      <c r="BA1869" s="2">
        <f t="shared" si="1378"/>
        <v>0</v>
      </c>
      <c r="BB1869" s="2">
        <f t="shared" si="1378"/>
        <v>0</v>
      </c>
      <c r="BC1869" s="2">
        <f t="shared" si="1378"/>
        <v>0</v>
      </c>
      <c r="BD1869" s="2">
        <f t="shared" si="1378"/>
        <v>0</v>
      </c>
      <c r="BE1869" s="2">
        <f t="shared" si="1378"/>
        <v>0</v>
      </c>
      <c r="BF1869" s="2">
        <f t="shared" si="1378"/>
        <v>0</v>
      </c>
      <c r="BG1869" s="2">
        <f t="shared" si="1378"/>
        <v>0</v>
      </c>
      <c r="BH1869" s="2">
        <f t="shared" si="1378"/>
        <v>0</v>
      </c>
      <c r="BI1869" s="2">
        <f t="shared" si="1378"/>
        <v>0</v>
      </c>
      <c r="BJ1869" s="2">
        <f t="shared" si="1378"/>
        <v>0</v>
      </c>
      <c r="BK1869" s="2">
        <f t="shared" si="1378"/>
        <v>0</v>
      </c>
      <c r="BL1869" s="2">
        <f t="shared" si="1378"/>
        <v>0</v>
      </c>
      <c r="BM1869" s="2">
        <f t="shared" si="1378"/>
        <v>0</v>
      </c>
      <c r="BN1869" s="2">
        <f t="shared" si="1378"/>
        <v>0</v>
      </c>
      <c r="BO1869" s="2">
        <f t="shared" si="1378"/>
        <v>0</v>
      </c>
      <c r="BP1869" s="2">
        <f t="shared" si="1378"/>
        <v>0</v>
      </c>
      <c r="BQ1869" s="2">
        <f t="shared" si="1378"/>
        <v>0</v>
      </c>
      <c r="BR1869" s="2">
        <f t="shared" si="1378"/>
        <v>0</v>
      </c>
      <c r="BS1869" s="2">
        <f t="shared" si="1378"/>
        <v>0</v>
      </c>
      <c r="BT1869" s="2">
        <f t="shared" si="1378"/>
        <v>0</v>
      </c>
      <c r="BU1869" s="2">
        <f t="shared" si="1378"/>
        <v>0</v>
      </c>
      <c r="BV1869" s="2">
        <f t="shared" si="1378"/>
        <v>0</v>
      </c>
      <c r="BW1869" s="2">
        <f t="shared" si="1378"/>
        <v>0</v>
      </c>
      <c r="BX1869" s="2">
        <f t="shared" si="1378"/>
        <v>0</v>
      </c>
      <c r="BY1869" s="2">
        <f t="shared" si="1378"/>
        <v>0</v>
      </c>
      <c r="BZ1869" s="2">
        <f t="shared" si="1378"/>
        <v>0</v>
      </c>
      <c r="CA1869" s="2">
        <f t="shared" ref="CA1869:DF1869" si="1379">CA1898</f>
        <v>169896.47</v>
      </c>
      <c r="CB1869" s="2">
        <f t="shared" si="1379"/>
        <v>165722.64000000001</v>
      </c>
      <c r="CC1869" s="2">
        <f t="shared" si="1379"/>
        <v>4173.83</v>
      </c>
      <c r="CD1869" s="2">
        <f t="shared" si="1379"/>
        <v>0</v>
      </c>
      <c r="CE1869" s="2">
        <f t="shared" si="1379"/>
        <v>80621.5</v>
      </c>
      <c r="CF1869" s="2">
        <f t="shared" si="1379"/>
        <v>80621.5</v>
      </c>
      <c r="CG1869" s="2">
        <f t="shared" si="1379"/>
        <v>0</v>
      </c>
      <c r="CH1869" s="2">
        <f t="shared" si="1379"/>
        <v>80621.5</v>
      </c>
      <c r="CI1869" s="2">
        <f t="shared" si="1379"/>
        <v>0</v>
      </c>
      <c r="CJ1869" s="2">
        <f t="shared" si="1379"/>
        <v>0</v>
      </c>
      <c r="CK1869" s="2">
        <f t="shared" si="1379"/>
        <v>0</v>
      </c>
      <c r="CL1869" s="2">
        <f t="shared" si="1379"/>
        <v>0</v>
      </c>
      <c r="CM1869" s="2">
        <f t="shared" si="1379"/>
        <v>0</v>
      </c>
      <c r="CN1869" s="2">
        <f t="shared" si="1379"/>
        <v>0</v>
      </c>
      <c r="CO1869" s="2">
        <f t="shared" si="1379"/>
        <v>0</v>
      </c>
      <c r="CP1869" s="2">
        <f t="shared" si="1379"/>
        <v>0</v>
      </c>
      <c r="CQ1869" s="2">
        <f t="shared" si="1379"/>
        <v>0</v>
      </c>
      <c r="CR1869" s="2">
        <f t="shared" si="1379"/>
        <v>0</v>
      </c>
      <c r="CS1869" s="2">
        <f t="shared" si="1379"/>
        <v>0</v>
      </c>
      <c r="CT1869" s="2">
        <f t="shared" si="1379"/>
        <v>0</v>
      </c>
      <c r="CU1869" s="2">
        <f t="shared" si="1379"/>
        <v>0</v>
      </c>
      <c r="CV1869" s="2">
        <f t="shared" si="1379"/>
        <v>0</v>
      </c>
      <c r="CW1869" s="2">
        <f t="shared" si="1379"/>
        <v>0</v>
      </c>
      <c r="CX1869" s="2">
        <f t="shared" si="1379"/>
        <v>0</v>
      </c>
      <c r="CY1869" s="2">
        <f t="shared" si="1379"/>
        <v>0</v>
      </c>
      <c r="CZ1869" s="2">
        <f t="shared" si="1379"/>
        <v>0</v>
      </c>
      <c r="DA1869" s="2">
        <f t="shared" si="1379"/>
        <v>0</v>
      </c>
      <c r="DB1869" s="2">
        <f t="shared" si="1379"/>
        <v>0</v>
      </c>
      <c r="DC1869" s="2">
        <f t="shared" si="1379"/>
        <v>0</v>
      </c>
      <c r="DD1869" s="2">
        <f t="shared" si="1379"/>
        <v>0</v>
      </c>
      <c r="DE1869" s="2">
        <f t="shared" si="1379"/>
        <v>0</v>
      </c>
      <c r="DF1869" s="2">
        <f t="shared" si="1379"/>
        <v>0</v>
      </c>
      <c r="DG1869" s="3">
        <f t="shared" ref="DG1869:EL1869" si="1380">DG1898</f>
        <v>0</v>
      </c>
      <c r="DH1869" s="3">
        <f t="shared" si="1380"/>
        <v>0</v>
      </c>
      <c r="DI1869" s="3">
        <f t="shared" si="1380"/>
        <v>0</v>
      </c>
      <c r="DJ1869" s="3">
        <f t="shared" si="1380"/>
        <v>0</v>
      </c>
      <c r="DK1869" s="3">
        <f t="shared" si="1380"/>
        <v>0</v>
      </c>
      <c r="DL1869" s="3">
        <f t="shared" si="1380"/>
        <v>0</v>
      </c>
      <c r="DM1869" s="3">
        <f t="shared" si="1380"/>
        <v>0</v>
      </c>
      <c r="DN1869" s="3">
        <f t="shared" si="1380"/>
        <v>0</v>
      </c>
      <c r="DO1869" s="3">
        <f t="shared" si="1380"/>
        <v>0</v>
      </c>
      <c r="DP1869" s="3">
        <f t="shared" si="1380"/>
        <v>0</v>
      </c>
      <c r="DQ1869" s="3">
        <f t="shared" si="1380"/>
        <v>0</v>
      </c>
      <c r="DR1869" s="3">
        <f t="shared" si="1380"/>
        <v>0</v>
      </c>
      <c r="DS1869" s="3">
        <f t="shared" si="1380"/>
        <v>0</v>
      </c>
      <c r="DT1869" s="3">
        <f t="shared" si="1380"/>
        <v>0</v>
      </c>
      <c r="DU1869" s="3">
        <f t="shared" si="1380"/>
        <v>0</v>
      </c>
      <c r="DV1869" s="3">
        <f t="shared" si="1380"/>
        <v>0</v>
      </c>
      <c r="DW1869" s="3">
        <f t="shared" si="1380"/>
        <v>0</v>
      </c>
      <c r="DX1869" s="3">
        <f t="shared" si="1380"/>
        <v>0</v>
      </c>
      <c r="DY1869" s="3">
        <f t="shared" si="1380"/>
        <v>0</v>
      </c>
      <c r="DZ1869" s="3">
        <f t="shared" si="1380"/>
        <v>0</v>
      </c>
      <c r="EA1869" s="3">
        <f t="shared" si="1380"/>
        <v>0</v>
      </c>
      <c r="EB1869" s="3">
        <f t="shared" si="1380"/>
        <v>0</v>
      </c>
      <c r="EC1869" s="3">
        <f t="shared" si="1380"/>
        <v>0</v>
      </c>
      <c r="ED1869" s="3">
        <f t="shared" si="1380"/>
        <v>0</v>
      </c>
      <c r="EE1869" s="3">
        <f t="shared" si="1380"/>
        <v>0</v>
      </c>
      <c r="EF1869" s="3">
        <f t="shared" si="1380"/>
        <v>0</v>
      </c>
      <c r="EG1869" s="3">
        <f t="shared" si="1380"/>
        <v>0</v>
      </c>
      <c r="EH1869" s="3">
        <f t="shared" si="1380"/>
        <v>0</v>
      </c>
      <c r="EI1869" s="3">
        <f t="shared" si="1380"/>
        <v>0</v>
      </c>
      <c r="EJ1869" s="3">
        <f t="shared" si="1380"/>
        <v>0</v>
      </c>
      <c r="EK1869" s="3">
        <f t="shared" si="1380"/>
        <v>0</v>
      </c>
      <c r="EL1869" s="3">
        <f t="shared" si="1380"/>
        <v>0</v>
      </c>
      <c r="EM1869" s="3">
        <f t="shared" ref="EM1869:FR1869" si="1381">EM1898</f>
        <v>0</v>
      </c>
      <c r="EN1869" s="3">
        <f t="shared" si="1381"/>
        <v>0</v>
      </c>
      <c r="EO1869" s="3">
        <f t="shared" si="1381"/>
        <v>0</v>
      </c>
      <c r="EP1869" s="3">
        <f t="shared" si="1381"/>
        <v>0</v>
      </c>
      <c r="EQ1869" s="3">
        <f t="shared" si="1381"/>
        <v>0</v>
      </c>
      <c r="ER1869" s="3">
        <f t="shared" si="1381"/>
        <v>0</v>
      </c>
      <c r="ES1869" s="3">
        <f t="shared" si="1381"/>
        <v>0</v>
      </c>
      <c r="ET1869" s="3">
        <f t="shared" si="1381"/>
        <v>0</v>
      </c>
      <c r="EU1869" s="3">
        <f t="shared" si="1381"/>
        <v>0</v>
      </c>
      <c r="EV1869" s="3">
        <f t="shared" si="1381"/>
        <v>0</v>
      </c>
      <c r="EW1869" s="3">
        <f t="shared" si="1381"/>
        <v>0</v>
      </c>
      <c r="EX1869" s="3">
        <f t="shared" si="1381"/>
        <v>0</v>
      </c>
      <c r="EY1869" s="3">
        <f t="shared" si="1381"/>
        <v>0</v>
      </c>
      <c r="EZ1869" s="3">
        <f t="shared" si="1381"/>
        <v>0</v>
      </c>
      <c r="FA1869" s="3">
        <f t="shared" si="1381"/>
        <v>0</v>
      </c>
      <c r="FB1869" s="3">
        <f t="shared" si="1381"/>
        <v>0</v>
      </c>
      <c r="FC1869" s="3">
        <f t="shared" si="1381"/>
        <v>0</v>
      </c>
      <c r="FD1869" s="3">
        <f t="shared" si="1381"/>
        <v>0</v>
      </c>
      <c r="FE1869" s="3">
        <f t="shared" si="1381"/>
        <v>0</v>
      </c>
      <c r="FF1869" s="3">
        <f t="shared" si="1381"/>
        <v>0</v>
      </c>
      <c r="FG1869" s="3">
        <f t="shared" si="1381"/>
        <v>0</v>
      </c>
      <c r="FH1869" s="3">
        <f t="shared" si="1381"/>
        <v>0</v>
      </c>
      <c r="FI1869" s="3">
        <f t="shared" si="1381"/>
        <v>0</v>
      </c>
      <c r="FJ1869" s="3">
        <f t="shared" si="1381"/>
        <v>0</v>
      </c>
      <c r="FK1869" s="3">
        <f t="shared" si="1381"/>
        <v>0</v>
      </c>
      <c r="FL1869" s="3">
        <f t="shared" si="1381"/>
        <v>0</v>
      </c>
      <c r="FM1869" s="3">
        <f t="shared" si="1381"/>
        <v>0</v>
      </c>
      <c r="FN1869" s="3">
        <f t="shared" si="1381"/>
        <v>0</v>
      </c>
      <c r="FO1869" s="3">
        <f t="shared" si="1381"/>
        <v>0</v>
      </c>
      <c r="FP1869" s="3">
        <f t="shared" si="1381"/>
        <v>0</v>
      </c>
      <c r="FQ1869" s="3">
        <f t="shared" si="1381"/>
        <v>0</v>
      </c>
      <c r="FR1869" s="3">
        <f t="shared" si="1381"/>
        <v>0</v>
      </c>
      <c r="FS1869" s="3">
        <f t="shared" ref="FS1869:GX1869" si="1382">FS1898</f>
        <v>0</v>
      </c>
      <c r="FT1869" s="3">
        <f t="shared" si="1382"/>
        <v>0</v>
      </c>
      <c r="FU1869" s="3">
        <f t="shared" si="1382"/>
        <v>0</v>
      </c>
      <c r="FV1869" s="3">
        <f t="shared" si="1382"/>
        <v>0</v>
      </c>
      <c r="FW1869" s="3">
        <f t="shared" si="1382"/>
        <v>0</v>
      </c>
      <c r="FX1869" s="3">
        <f t="shared" si="1382"/>
        <v>0</v>
      </c>
      <c r="FY1869" s="3">
        <f t="shared" si="1382"/>
        <v>0</v>
      </c>
      <c r="FZ1869" s="3">
        <f t="shared" si="1382"/>
        <v>0</v>
      </c>
      <c r="GA1869" s="3">
        <f t="shared" si="1382"/>
        <v>0</v>
      </c>
      <c r="GB1869" s="3">
        <f t="shared" si="1382"/>
        <v>0</v>
      </c>
      <c r="GC1869" s="3">
        <f t="shared" si="1382"/>
        <v>0</v>
      </c>
      <c r="GD1869" s="3">
        <f t="shared" si="1382"/>
        <v>0</v>
      </c>
      <c r="GE1869" s="3">
        <f t="shared" si="1382"/>
        <v>0</v>
      </c>
      <c r="GF1869" s="3">
        <f t="shared" si="1382"/>
        <v>0</v>
      </c>
      <c r="GG1869" s="3">
        <f t="shared" si="1382"/>
        <v>0</v>
      </c>
      <c r="GH1869" s="3">
        <f t="shared" si="1382"/>
        <v>0</v>
      </c>
      <c r="GI1869" s="3">
        <f t="shared" si="1382"/>
        <v>0</v>
      </c>
      <c r="GJ1869" s="3">
        <f t="shared" si="1382"/>
        <v>0</v>
      </c>
      <c r="GK1869" s="3">
        <f t="shared" si="1382"/>
        <v>0</v>
      </c>
      <c r="GL1869" s="3">
        <f t="shared" si="1382"/>
        <v>0</v>
      </c>
      <c r="GM1869" s="3">
        <f t="shared" si="1382"/>
        <v>0</v>
      </c>
      <c r="GN1869" s="3">
        <f t="shared" si="1382"/>
        <v>0</v>
      </c>
      <c r="GO1869" s="3">
        <f t="shared" si="1382"/>
        <v>0</v>
      </c>
      <c r="GP1869" s="3">
        <f t="shared" si="1382"/>
        <v>0</v>
      </c>
      <c r="GQ1869" s="3">
        <f t="shared" si="1382"/>
        <v>0</v>
      </c>
      <c r="GR1869" s="3">
        <f t="shared" si="1382"/>
        <v>0</v>
      </c>
      <c r="GS1869" s="3">
        <f t="shared" si="1382"/>
        <v>0</v>
      </c>
      <c r="GT1869" s="3">
        <f t="shared" si="1382"/>
        <v>0</v>
      </c>
      <c r="GU1869" s="3">
        <f t="shared" si="1382"/>
        <v>0</v>
      </c>
      <c r="GV1869" s="3">
        <f t="shared" si="1382"/>
        <v>0</v>
      </c>
      <c r="GW1869" s="3">
        <f t="shared" si="1382"/>
        <v>0</v>
      </c>
      <c r="GX1869" s="3">
        <f t="shared" si="1382"/>
        <v>0</v>
      </c>
    </row>
    <row r="1871" spans="1:245">
      <c r="A1871">
        <v>17</v>
      </c>
      <c r="B1871">
        <v>0</v>
      </c>
      <c r="C1871">
        <f>ROW(SmtRes!A1913)</f>
        <v>1913</v>
      </c>
      <c r="D1871">
        <f>ROW(EtalonRes!A1894)</f>
        <v>1894</v>
      </c>
      <c r="E1871" t="s">
        <v>16</v>
      </c>
      <c r="F1871" t="s">
        <v>307</v>
      </c>
      <c r="G1871" t="s">
        <v>308</v>
      </c>
      <c r="H1871" t="s">
        <v>174</v>
      </c>
      <c r="I1871">
        <f>ROUND(2/100,9)</f>
        <v>0.02</v>
      </c>
      <c r="J1871">
        <v>0</v>
      </c>
      <c r="O1871">
        <f t="shared" ref="O1871:O1896" si="1383">ROUND(CP1871,2)</f>
        <v>2655.95</v>
      </c>
      <c r="P1871">
        <f t="shared" ref="P1871:P1896" si="1384">ROUND(CQ1871*I1871,2)</f>
        <v>2082.37</v>
      </c>
      <c r="Q1871">
        <f t="shared" ref="Q1871:Q1896" si="1385">ROUND(CR1871*I1871,2)</f>
        <v>85.75</v>
      </c>
      <c r="R1871">
        <f t="shared" ref="R1871:R1896" si="1386">ROUND(CS1871*I1871,2)</f>
        <v>15.35</v>
      </c>
      <c r="S1871">
        <f t="shared" ref="S1871:S1896" si="1387">ROUND(CT1871*I1871,2)</f>
        <v>487.83</v>
      </c>
      <c r="T1871">
        <f t="shared" ref="T1871:T1896" si="1388">ROUND(CU1871*I1871,2)</f>
        <v>0</v>
      </c>
      <c r="U1871">
        <f t="shared" ref="U1871:U1896" si="1389">CV1871*I1871</f>
        <v>1.6822199999999998</v>
      </c>
      <c r="V1871">
        <f t="shared" ref="V1871:V1896" si="1390">CW1871*I1871</f>
        <v>3.4250000000000003E-2</v>
      </c>
      <c r="W1871">
        <f t="shared" ref="W1871:W1896" si="1391">ROUND(CX1871*I1871,2)</f>
        <v>0</v>
      </c>
      <c r="X1871">
        <f t="shared" ref="X1871:X1896" si="1392">ROUND(CY1871,2)</f>
        <v>452.86</v>
      </c>
      <c r="Y1871">
        <f t="shared" ref="Y1871:Y1896" si="1393">ROUND(CZ1871,2)</f>
        <v>216.37</v>
      </c>
      <c r="AA1871">
        <v>35806607</v>
      </c>
      <c r="AB1871">
        <f t="shared" ref="AB1871:AB1896" si="1394">ROUND((AC1871+AD1871+AF1871),2)</f>
        <v>21892.13</v>
      </c>
      <c r="AC1871">
        <f t="shared" ref="AC1871:AC1896" si="1395">ROUND((ES1871),2)</f>
        <v>20740.73</v>
      </c>
      <c r="AD1871">
        <f>ROUND(((((ET1871*1.25))-((EU1871*1.25)))+AE1871),2)</f>
        <v>416.27</v>
      </c>
      <c r="AE1871">
        <f>ROUND(((EU1871*1.25)),2)</f>
        <v>23.13</v>
      </c>
      <c r="AF1871">
        <f>ROUND(((EV1871*1.15)),2)</f>
        <v>735.13</v>
      </c>
      <c r="AG1871">
        <f t="shared" ref="AG1871:AG1896" si="1396">ROUND((AP1871),2)</f>
        <v>0</v>
      </c>
      <c r="AH1871">
        <f>((EW1871*1.15))</f>
        <v>84.11099999999999</v>
      </c>
      <c r="AI1871">
        <f>((EX1871*1.25))</f>
        <v>1.7125000000000001</v>
      </c>
      <c r="AJ1871">
        <f t="shared" ref="AJ1871:AJ1896" si="1397">(AS1871)</f>
        <v>0</v>
      </c>
      <c r="AK1871">
        <v>21712.98</v>
      </c>
      <c r="AL1871">
        <v>20740.73</v>
      </c>
      <c r="AM1871">
        <v>333.01</v>
      </c>
      <c r="AN1871">
        <v>18.5</v>
      </c>
      <c r="AO1871">
        <v>639.24</v>
      </c>
      <c r="AP1871">
        <v>0</v>
      </c>
      <c r="AQ1871">
        <v>73.14</v>
      </c>
      <c r="AR1871">
        <v>1.37</v>
      </c>
      <c r="AS1871">
        <v>0</v>
      </c>
      <c r="AT1871">
        <v>90</v>
      </c>
      <c r="AU1871">
        <v>43</v>
      </c>
      <c r="AV1871">
        <v>1</v>
      </c>
      <c r="AW1871">
        <v>1</v>
      </c>
      <c r="AZ1871">
        <v>1</v>
      </c>
      <c r="BA1871">
        <v>33.18</v>
      </c>
      <c r="BB1871">
        <v>10.3</v>
      </c>
      <c r="BC1871">
        <v>5.0199999999999996</v>
      </c>
      <c r="BD1871" t="s">
        <v>3</v>
      </c>
      <c r="BE1871" t="s">
        <v>3</v>
      </c>
      <c r="BF1871" t="s">
        <v>3</v>
      </c>
      <c r="BG1871" t="s">
        <v>3</v>
      </c>
      <c r="BH1871">
        <v>0</v>
      </c>
      <c r="BI1871">
        <v>1</v>
      </c>
      <c r="BJ1871" t="s">
        <v>309</v>
      </c>
      <c r="BM1871">
        <v>10001</v>
      </c>
      <c r="BN1871">
        <v>0</v>
      </c>
      <c r="BO1871" t="s">
        <v>307</v>
      </c>
      <c r="BP1871">
        <v>1</v>
      </c>
      <c r="BQ1871">
        <v>2</v>
      </c>
      <c r="BR1871">
        <v>0</v>
      </c>
      <c r="BS1871">
        <v>33.18</v>
      </c>
      <c r="BT1871">
        <v>1</v>
      </c>
      <c r="BU1871">
        <v>1</v>
      </c>
      <c r="BV1871">
        <v>1</v>
      </c>
      <c r="BW1871">
        <v>1</v>
      </c>
      <c r="BX1871">
        <v>1</v>
      </c>
      <c r="BY1871" t="s">
        <v>3</v>
      </c>
      <c r="BZ1871">
        <v>118</v>
      </c>
      <c r="CA1871">
        <v>63</v>
      </c>
      <c r="CE1871">
        <v>0</v>
      </c>
      <c r="CF1871">
        <v>0</v>
      </c>
      <c r="CG1871">
        <v>0</v>
      </c>
      <c r="CM1871">
        <v>0</v>
      </c>
      <c r="CN1871" t="s">
        <v>3</v>
      </c>
      <c r="CO1871">
        <v>0</v>
      </c>
      <c r="CP1871">
        <f t="shared" ref="CP1871:CP1896" si="1398">(P1871+Q1871+S1871)</f>
        <v>2655.95</v>
      </c>
      <c r="CQ1871">
        <f t="shared" ref="CQ1871:CQ1896" si="1399">AC1871*BC1871</f>
        <v>104118.46459999999</v>
      </c>
      <c r="CR1871">
        <f t="shared" ref="CR1871:CR1896" si="1400">AD1871*BB1871</f>
        <v>4287.5810000000001</v>
      </c>
      <c r="CS1871">
        <f t="shared" ref="CS1871:CS1896" si="1401">AE1871*BS1871</f>
        <v>767.45339999999999</v>
      </c>
      <c r="CT1871">
        <f t="shared" ref="CT1871:CT1896" si="1402">AF1871*BA1871</f>
        <v>24391.613399999998</v>
      </c>
      <c r="CU1871">
        <f t="shared" ref="CU1871:CU1896" si="1403">AG1871</f>
        <v>0</v>
      </c>
      <c r="CV1871">
        <f t="shared" ref="CV1871:CV1896" si="1404">AH1871</f>
        <v>84.11099999999999</v>
      </c>
      <c r="CW1871">
        <f t="shared" ref="CW1871:CW1896" si="1405">AI1871</f>
        <v>1.7125000000000001</v>
      </c>
      <c r="CX1871">
        <f t="shared" ref="CX1871:CX1896" si="1406">AJ1871</f>
        <v>0</v>
      </c>
      <c r="CY1871">
        <f t="shared" ref="CY1871:CY1896" si="1407">(((S1871+R1871)*AT1871)/100)</f>
        <v>452.86199999999997</v>
      </c>
      <c r="CZ1871">
        <f t="shared" ref="CZ1871:CZ1896" si="1408">(((S1871+R1871)*AU1871)/100)</f>
        <v>216.3674</v>
      </c>
      <c r="DC1871" t="s">
        <v>3</v>
      </c>
      <c r="DD1871" t="s">
        <v>3</v>
      </c>
      <c r="DE1871" t="s">
        <v>143</v>
      </c>
      <c r="DF1871" t="s">
        <v>143</v>
      </c>
      <c r="DG1871" t="s">
        <v>310</v>
      </c>
      <c r="DH1871" t="s">
        <v>3</v>
      </c>
      <c r="DI1871" t="s">
        <v>310</v>
      </c>
      <c r="DJ1871" t="s">
        <v>143</v>
      </c>
      <c r="DK1871" t="s">
        <v>3</v>
      </c>
      <c r="DL1871" t="s">
        <v>3</v>
      </c>
      <c r="DM1871" t="s">
        <v>3</v>
      </c>
      <c r="DN1871">
        <v>0</v>
      </c>
      <c r="DO1871">
        <v>0</v>
      </c>
      <c r="DP1871">
        <v>1</v>
      </c>
      <c r="DQ1871">
        <v>1</v>
      </c>
      <c r="DU1871">
        <v>1013</v>
      </c>
      <c r="DV1871" t="s">
        <v>174</v>
      </c>
      <c r="DW1871" t="s">
        <v>174</v>
      </c>
      <c r="DX1871">
        <v>1</v>
      </c>
      <c r="DZ1871" t="s">
        <v>3</v>
      </c>
      <c r="EA1871" t="s">
        <v>3</v>
      </c>
      <c r="EB1871" t="s">
        <v>3</v>
      </c>
      <c r="EC1871" t="s">
        <v>3</v>
      </c>
      <c r="EE1871">
        <v>29085510</v>
      </c>
      <c r="EF1871">
        <v>2</v>
      </c>
      <c r="EG1871" t="s">
        <v>145</v>
      </c>
      <c r="EH1871">
        <v>0</v>
      </c>
      <c r="EI1871" t="s">
        <v>3</v>
      </c>
      <c r="EJ1871">
        <v>1</v>
      </c>
      <c r="EK1871">
        <v>10001</v>
      </c>
      <c r="EL1871" t="s">
        <v>146</v>
      </c>
      <c r="EM1871" t="s">
        <v>147</v>
      </c>
      <c r="EO1871" t="s">
        <v>3</v>
      </c>
      <c r="EQ1871">
        <v>0</v>
      </c>
      <c r="ER1871">
        <v>21712.98</v>
      </c>
      <c r="ES1871">
        <v>20740.73</v>
      </c>
      <c r="ET1871">
        <v>333.01</v>
      </c>
      <c r="EU1871">
        <v>18.5</v>
      </c>
      <c r="EV1871">
        <v>639.24</v>
      </c>
      <c r="EW1871">
        <v>73.14</v>
      </c>
      <c r="EX1871">
        <v>1.37</v>
      </c>
      <c r="EY1871">
        <v>0</v>
      </c>
      <c r="FQ1871">
        <v>0</v>
      </c>
      <c r="FR1871">
        <f t="shared" ref="FR1871:FR1896" si="1409">ROUND(IF(AND(BH1871=3,BI1871=3),P1871,0),2)</f>
        <v>0</v>
      </c>
      <c r="FS1871">
        <v>0</v>
      </c>
      <c r="FT1871" t="s">
        <v>148</v>
      </c>
      <c r="FU1871" t="s">
        <v>24</v>
      </c>
      <c r="FV1871" t="s">
        <v>24</v>
      </c>
      <c r="FW1871" t="s">
        <v>25</v>
      </c>
      <c r="FX1871">
        <v>106.2</v>
      </c>
      <c r="FY1871">
        <v>53.55</v>
      </c>
      <c r="GA1871" t="s">
        <v>3</v>
      </c>
      <c r="GD1871">
        <v>1</v>
      </c>
      <c r="GF1871">
        <v>463398419</v>
      </c>
      <c r="GG1871">
        <v>2</v>
      </c>
      <c r="GH1871">
        <v>1</v>
      </c>
      <c r="GI1871">
        <v>2</v>
      </c>
      <c r="GJ1871">
        <v>0</v>
      </c>
      <c r="GK1871">
        <v>0</v>
      </c>
      <c r="GL1871">
        <f t="shared" ref="GL1871:GL1896" si="1410">ROUND(IF(AND(BH1871=3,BI1871=3,FS1871&lt;&gt;0),P1871,0),2)</f>
        <v>0</v>
      </c>
      <c r="GM1871">
        <f t="shared" ref="GM1871:GM1896" si="1411">ROUND(O1871+X1871+Y1871,2)+GX1871</f>
        <v>3325.18</v>
      </c>
      <c r="GN1871">
        <f t="shared" ref="GN1871:GN1896" si="1412">IF(OR(BI1871=0,BI1871=1),ROUND(O1871+X1871+Y1871,2),0)</f>
        <v>3325.18</v>
      </c>
      <c r="GO1871">
        <f t="shared" ref="GO1871:GO1896" si="1413">IF(BI1871=2,ROUND(O1871+X1871+Y1871,2),0)</f>
        <v>0</v>
      </c>
      <c r="GP1871">
        <f t="shared" ref="GP1871:GP1896" si="1414">IF(BI1871=4,ROUND(O1871+X1871+Y1871,2)+GX1871,0)</f>
        <v>0</v>
      </c>
      <c r="GR1871">
        <v>0</v>
      </c>
      <c r="GS1871">
        <v>3</v>
      </c>
      <c r="GT1871">
        <v>0</v>
      </c>
      <c r="GU1871" t="s">
        <v>3</v>
      </c>
      <c r="GV1871">
        <f t="shared" ref="GV1871:GV1896" si="1415">ROUND((GT1871),2)</f>
        <v>0</v>
      </c>
      <c r="GW1871">
        <v>1</v>
      </c>
      <c r="GX1871">
        <f t="shared" ref="GX1871:GX1896" si="1416">ROUND(HC1871*I1871,2)</f>
        <v>0</v>
      </c>
      <c r="HA1871">
        <v>0</v>
      </c>
      <c r="HB1871">
        <v>0</v>
      </c>
      <c r="HC1871">
        <f t="shared" ref="HC1871:HC1896" si="1417">GV1871*GW1871</f>
        <v>0</v>
      </c>
      <c r="HE1871" t="s">
        <v>3</v>
      </c>
      <c r="HF1871" t="s">
        <v>3</v>
      </c>
      <c r="IK1871">
        <v>0</v>
      </c>
    </row>
    <row r="1872" spans="1:245">
      <c r="A1872">
        <v>18</v>
      </c>
      <c r="B1872">
        <v>0</v>
      </c>
      <c r="C1872">
        <v>1910</v>
      </c>
      <c r="E1872" t="s">
        <v>26</v>
      </c>
      <c r="F1872" t="s">
        <v>176</v>
      </c>
      <c r="G1872" t="s">
        <v>177</v>
      </c>
      <c r="H1872" t="s">
        <v>178</v>
      </c>
      <c r="I1872">
        <f>I1871*J1872</f>
        <v>2</v>
      </c>
      <c r="J1872">
        <v>100</v>
      </c>
      <c r="O1872">
        <f t="shared" si="1383"/>
        <v>392.02</v>
      </c>
      <c r="P1872">
        <f t="shared" si="1384"/>
        <v>392.02</v>
      </c>
      <c r="Q1872">
        <f t="shared" si="1385"/>
        <v>0</v>
      </c>
      <c r="R1872">
        <f t="shared" si="1386"/>
        <v>0</v>
      </c>
      <c r="S1872">
        <f t="shared" si="1387"/>
        <v>0</v>
      </c>
      <c r="T1872">
        <f t="shared" si="1388"/>
        <v>0</v>
      </c>
      <c r="U1872">
        <f t="shared" si="1389"/>
        <v>0</v>
      </c>
      <c r="V1872">
        <f t="shared" si="1390"/>
        <v>0</v>
      </c>
      <c r="W1872">
        <f t="shared" si="1391"/>
        <v>8.68</v>
      </c>
      <c r="X1872">
        <f t="shared" si="1392"/>
        <v>0</v>
      </c>
      <c r="Y1872">
        <f t="shared" si="1393"/>
        <v>0</v>
      </c>
      <c r="AA1872">
        <v>35806607</v>
      </c>
      <c r="AB1872">
        <f t="shared" si="1394"/>
        <v>94.69</v>
      </c>
      <c r="AC1872">
        <f t="shared" si="1395"/>
        <v>94.69</v>
      </c>
      <c r="AD1872">
        <f>ROUND((((ET1872)-(EU1872))+AE1872),2)</f>
        <v>0</v>
      </c>
      <c r="AE1872">
        <f t="shared" ref="AE1872:AF1874" si="1418">ROUND((EU1872),2)</f>
        <v>0</v>
      </c>
      <c r="AF1872">
        <f t="shared" si="1418"/>
        <v>0</v>
      </c>
      <c r="AG1872">
        <f t="shared" si="1396"/>
        <v>0</v>
      </c>
      <c r="AH1872">
        <f t="shared" ref="AH1872:AI1874" si="1419">(EW1872)</f>
        <v>0</v>
      </c>
      <c r="AI1872">
        <f t="shared" si="1419"/>
        <v>0</v>
      </c>
      <c r="AJ1872">
        <f t="shared" si="1397"/>
        <v>4.34</v>
      </c>
      <c r="AK1872">
        <v>94.69</v>
      </c>
      <c r="AL1872">
        <v>94.69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4.34</v>
      </c>
      <c r="AT1872">
        <v>0</v>
      </c>
      <c r="AU1872">
        <v>0</v>
      </c>
      <c r="AV1872">
        <v>1</v>
      </c>
      <c r="AW1872">
        <v>1</v>
      </c>
      <c r="AZ1872">
        <v>1</v>
      </c>
      <c r="BA1872">
        <v>1</v>
      </c>
      <c r="BB1872">
        <v>1</v>
      </c>
      <c r="BC1872">
        <v>2.0699999999999998</v>
      </c>
      <c r="BD1872" t="s">
        <v>3</v>
      </c>
      <c r="BE1872" t="s">
        <v>3</v>
      </c>
      <c r="BF1872" t="s">
        <v>3</v>
      </c>
      <c r="BG1872" t="s">
        <v>3</v>
      </c>
      <c r="BH1872">
        <v>3</v>
      </c>
      <c r="BI1872">
        <v>1</v>
      </c>
      <c r="BJ1872" t="s">
        <v>311</v>
      </c>
      <c r="BM1872">
        <v>500001</v>
      </c>
      <c r="BN1872">
        <v>0</v>
      </c>
      <c r="BO1872" t="s">
        <v>176</v>
      </c>
      <c r="BP1872">
        <v>1</v>
      </c>
      <c r="BQ1872">
        <v>8</v>
      </c>
      <c r="BR1872">
        <v>0</v>
      </c>
      <c r="BS1872">
        <v>1</v>
      </c>
      <c r="BT1872">
        <v>1</v>
      </c>
      <c r="BU1872">
        <v>1</v>
      </c>
      <c r="BV1872">
        <v>1</v>
      </c>
      <c r="BW1872">
        <v>1</v>
      </c>
      <c r="BX1872">
        <v>1</v>
      </c>
      <c r="BY1872" t="s">
        <v>3</v>
      </c>
      <c r="BZ1872">
        <v>0</v>
      </c>
      <c r="CA1872">
        <v>0</v>
      </c>
      <c r="CE1872">
        <v>0</v>
      </c>
      <c r="CF1872">
        <v>0</v>
      </c>
      <c r="CG1872">
        <v>0</v>
      </c>
      <c r="CM1872">
        <v>0</v>
      </c>
      <c r="CN1872" t="s">
        <v>3</v>
      </c>
      <c r="CO1872">
        <v>0</v>
      </c>
      <c r="CP1872">
        <f t="shared" si="1398"/>
        <v>392.02</v>
      </c>
      <c r="CQ1872">
        <f t="shared" si="1399"/>
        <v>196.00829999999999</v>
      </c>
      <c r="CR1872">
        <f t="shared" si="1400"/>
        <v>0</v>
      </c>
      <c r="CS1872">
        <f t="shared" si="1401"/>
        <v>0</v>
      </c>
      <c r="CT1872">
        <f t="shared" si="1402"/>
        <v>0</v>
      </c>
      <c r="CU1872">
        <f t="shared" si="1403"/>
        <v>0</v>
      </c>
      <c r="CV1872">
        <f t="shared" si="1404"/>
        <v>0</v>
      </c>
      <c r="CW1872">
        <f t="shared" si="1405"/>
        <v>0</v>
      </c>
      <c r="CX1872">
        <f t="shared" si="1406"/>
        <v>4.34</v>
      </c>
      <c r="CY1872">
        <f t="shared" si="1407"/>
        <v>0</v>
      </c>
      <c r="CZ1872">
        <f t="shared" si="1408"/>
        <v>0</v>
      </c>
      <c r="DC1872" t="s">
        <v>3</v>
      </c>
      <c r="DD1872" t="s">
        <v>3</v>
      </c>
      <c r="DE1872" t="s">
        <v>3</v>
      </c>
      <c r="DF1872" t="s">
        <v>3</v>
      </c>
      <c r="DG1872" t="s">
        <v>3</v>
      </c>
      <c r="DH1872" t="s">
        <v>3</v>
      </c>
      <c r="DI1872" t="s">
        <v>3</v>
      </c>
      <c r="DJ1872" t="s">
        <v>3</v>
      </c>
      <c r="DK1872" t="s">
        <v>3</v>
      </c>
      <c r="DL1872" t="s">
        <v>3</v>
      </c>
      <c r="DM1872" t="s">
        <v>3</v>
      </c>
      <c r="DN1872">
        <v>0</v>
      </c>
      <c r="DO1872">
        <v>0</v>
      </c>
      <c r="DP1872">
        <v>1</v>
      </c>
      <c r="DQ1872">
        <v>1</v>
      </c>
      <c r="DU1872">
        <v>1013</v>
      </c>
      <c r="DV1872" t="s">
        <v>178</v>
      </c>
      <c r="DW1872" t="s">
        <v>178</v>
      </c>
      <c r="DX1872">
        <v>1</v>
      </c>
      <c r="DZ1872" t="s">
        <v>3</v>
      </c>
      <c r="EA1872" t="s">
        <v>3</v>
      </c>
      <c r="EB1872" t="s">
        <v>3</v>
      </c>
      <c r="EC1872" t="s">
        <v>3</v>
      </c>
      <c r="EE1872">
        <v>29085443</v>
      </c>
      <c r="EF1872">
        <v>8</v>
      </c>
      <c r="EG1872" t="s">
        <v>153</v>
      </c>
      <c r="EH1872">
        <v>0</v>
      </c>
      <c r="EI1872" t="s">
        <v>3</v>
      </c>
      <c r="EJ1872">
        <v>1</v>
      </c>
      <c r="EK1872">
        <v>500001</v>
      </c>
      <c r="EL1872" t="s">
        <v>154</v>
      </c>
      <c r="EM1872" t="s">
        <v>155</v>
      </c>
      <c r="EO1872" t="s">
        <v>3</v>
      </c>
      <c r="EQ1872">
        <v>0</v>
      </c>
      <c r="ER1872">
        <v>94.69</v>
      </c>
      <c r="ES1872">
        <v>94.69</v>
      </c>
      <c r="ET1872">
        <v>0</v>
      </c>
      <c r="EU1872">
        <v>0</v>
      </c>
      <c r="EV1872">
        <v>0</v>
      </c>
      <c r="EW1872">
        <v>0</v>
      </c>
      <c r="EX1872">
        <v>0</v>
      </c>
      <c r="FQ1872">
        <v>0</v>
      </c>
      <c r="FR1872">
        <f t="shared" si="1409"/>
        <v>0</v>
      </c>
      <c r="FS1872">
        <v>0</v>
      </c>
      <c r="FX1872">
        <v>0</v>
      </c>
      <c r="FY1872">
        <v>0</v>
      </c>
      <c r="GA1872" t="s">
        <v>3</v>
      </c>
      <c r="GD1872">
        <v>1</v>
      </c>
      <c r="GF1872">
        <v>-1252999712</v>
      </c>
      <c r="GG1872">
        <v>2</v>
      </c>
      <c r="GH1872">
        <v>1</v>
      </c>
      <c r="GI1872">
        <v>2</v>
      </c>
      <c r="GJ1872">
        <v>0</v>
      </c>
      <c r="GK1872">
        <v>0</v>
      </c>
      <c r="GL1872">
        <f t="shared" si="1410"/>
        <v>0</v>
      </c>
      <c r="GM1872">
        <f t="shared" si="1411"/>
        <v>392.02</v>
      </c>
      <c r="GN1872">
        <f t="shared" si="1412"/>
        <v>392.02</v>
      </c>
      <c r="GO1872">
        <f t="shared" si="1413"/>
        <v>0</v>
      </c>
      <c r="GP1872">
        <f t="shared" si="1414"/>
        <v>0</v>
      </c>
      <c r="GR1872">
        <v>0</v>
      </c>
      <c r="GS1872">
        <v>3</v>
      </c>
      <c r="GT1872">
        <v>0</v>
      </c>
      <c r="GU1872" t="s">
        <v>3</v>
      </c>
      <c r="GV1872">
        <f t="shared" si="1415"/>
        <v>0</v>
      </c>
      <c r="GW1872">
        <v>1</v>
      </c>
      <c r="GX1872">
        <f t="shared" si="1416"/>
        <v>0</v>
      </c>
      <c r="HA1872">
        <v>0</v>
      </c>
      <c r="HB1872">
        <v>0</v>
      </c>
      <c r="HC1872">
        <f t="shared" si="1417"/>
        <v>0</v>
      </c>
      <c r="HE1872" t="s">
        <v>3</v>
      </c>
      <c r="HF1872" t="s">
        <v>3</v>
      </c>
      <c r="IK1872">
        <v>0</v>
      </c>
    </row>
    <row r="1873" spans="1:245">
      <c r="A1873">
        <v>18</v>
      </c>
      <c r="B1873">
        <v>0</v>
      </c>
      <c r="C1873">
        <v>1913</v>
      </c>
      <c r="E1873" t="s">
        <v>312</v>
      </c>
      <c r="F1873" t="s">
        <v>313</v>
      </c>
      <c r="G1873" t="s">
        <v>314</v>
      </c>
      <c r="H1873" t="s">
        <v>165</v>
      </c>
      <c r="I1873">
        <f>I1871*J1873</f>
        <v>2</v>
      </c>
      <c r="J1873">
        <v>100</v>
      </c>
      <c r="O1873">
        <f t="shared" si="1383"/>
        <v>22135.05</v>
      </c>
      <c r="P1873">
        <f t="shared" si="1384"/>
        <v>22135.05</v>
      </c>
      <c r="Q1873">
        <f t="shared" si="1385"/>
        <v>0</v>
      </c>
      <c r="R1873">
        <f t="shared" si="1386"/>
        <v>0</v>
      </c>
      <c r="S1873">
        <f t="shared" si="1387"/>
        <v>0</v>
      </c>
      <c r="T1873">
        <f t="shared" si="1388"/>
        <v>0</v>
      </c>
      <c r="U1873">
        <f t="shared" si="1389"/>
        <v>0</v>
      </c>
      <c r="V1873">
        <f t="shared" si="1390"/>
        <v>0</v>
      </c>
      <c r="W1873">
        <f t="shared" si="1391"/>
        <v>415.44</v>
      </c>
      <c r="X1873">
        <f t="shared" si="1392"/>
        <v>0</v>
      </c>
      <c r="Y1873">
        <f t="shared" si="1393"/>
        <v>0</v>
      </c>
      <c r="AA1873">
        <v>35806607</v>
      </c>
      <c r="AB1873">
        <f t="shared" si="1394"/>
        <v>4535.87</v>
      </c>
      <c r="AC1873">
        <f t="shared" si="1395"/>
        <v>4535.87</v>
      </c>
      <c r="AD1873">
        <f>ROUND((((ET1873)-(EU1873))+AE1873),2)</f>
        <v>0</v>
      </c>
      <c r="AE1873">
        <f t="shared" si="1418"/>
        <v>0</v>
      </c>
      <c r="AF1873">
        <f t="shared" si="1418"/>
        <v>0</v>
      </c>
      <c r="AG1873">
        <f t="shared" si="1396"/>
        <v>0</v>
      </c>
      <c r="AH1873">
        <f t="shared" si="1419"/>
        <v>0</v>
      </c>
      <c r="AI1873">
        <f t="shared" si="1419"/>
        <v>0</v>
      </c>
      <c r="AJ1873">
        <f t="shared" si="1397"/>
        <v>207.72</v>
      </c>
      <c r="AK1873">
        <v>4535.87</v>
      </c>
      <c r="AL1873">
        <v>4535.87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207.72</v>
      </c>
      <c r="AT1873">
        <v>0</v>
      </c>
      <c r="AU1873">
        <v>0</v>
      </c>
      <c r="AV1873">
        <v>1</v>
      </c>
      <c r="AW1873">
        <v>1</v>
      </c>
      <c r="AZ1873">
        <v>1</v>
      </c>
      <c r="BA1873">
        <v>1</v>
      </c>
      <c r="BB1873">
        <v>1</v>
      </c>
      <c r="BC1873">
        <v>2.44</v>
      </c>
      <c r="BD1873" t="s">
        <v>3</v>
      </c>
      <c r="BE1873" t="s">
        <v>3</v>
      </c>
      <c r="BF1873" t="s">
        <v>3</v>
      </c>
      <c r="BG1873" t="s">
        <v>3</v>
      </c>
      <c r="BH1873">
        <v>3</v>
      </c>
      <c r="BI1873">
        <v>1</v>
      </c>
      <c r="BJ1873" t="s">
        <v>315</v>
      </c>
      <c r="BM1873">
        <v>500001</v>
      </c>
      <c r="BN1873">
        <v>0</v>
      </c>
      <c r="BO1873" t="s">
        <v>313</v>
      </c>
      <c r="BP1873">
        <v>1</v>
      </c>
      <c r="BQ1873">
        <v>8</v>
      </c>
      <c r="BR1873">
        <v>0</v>
      </c>
      <c r="BS1873">
        <v>1</v>
      </c>
      <c r="BT1873">
        <v>1</v>
      </c>
      <c r="BU1873">
        <v>1</v>
      </c>
      <c r="BV1873">
        <v>1</v>
      </c>
      <c r="BW1873">
        <v>1</v>
      </c>
      <c r="BX1873">
        <v>1</v>
      </c>
      <c r="BY1873" t="s">
        <v>3</v>
      </c>
      <c r="BZ1873">
        <v>0</v>
      </c>
      <c r="CA1873">
        <v>0</v>
      </c>
      <c r="CE1873">
        <v>0</v>
      </c>
      <c r="CF1873">
        <v>0</v>
      </c>
      <c r="CG1873">
        <v>0</v>
      </c>
      <c r="CM1873">
        <v>0</v>
      </c>
      <c r="CN1873" t="s">
        <v>3</v>
      </c>
      <c r="CO1873">
        <v>0</v>
      </c>
      <c r="CP1873">
        <f t="shared" si="1398"/>
        <v>22135.05</v>
      </c>
      <c r="CQ1873">
        <f t="shared" si="1399"/>
        <v>11067.522799999999</v>
      </c>
      <c r="CR1873">
        <f t="shared" si="1400"/>
        <v>0</v>
      </c>
      <c r="CS1873">
        <f t="shared" si="1401"/>
        <v>0</v>
      </c>
      <c r="CT1873">
        <f t="shared" si="1402"/>
        <v>0</v>
      </c>
      <c r="CU1873">
        <f t="shared" si="1403"/>
        <v>0</v>
      </c>
      <c r="CV1873">
        <f t="shared" si="1404"/>
        <v>0</v>
      </c>
      <c r="CW1873">
        <f t="shared" si="1405"/>
        <v>0</v>
      </c>
      <c r="CX1873">
        <f t="shared" si="1406"/>
        <v>207.72</v>
      </c>
      <c r="CY1873">
        <f t="shared" si="1407"/>
        <v>0</v>
      </c>
      <c r="CZ1873">
        <f t="shared" si="1408"/>
        <v>0</v>
      </c>
      <c r="DC1873" t="s">
        <v>3</v>
      </c>
      <c r="DD1873" t="s">
        <v>3</v>
      </c>
      <c r="DE1873" t="s">
        <v>3</v>
      </c>
      <c r="DF1873" t="s">
        <v>3</v>
      </c>
      <c r="DG1873" t="s">
        <v>3</v>
      </c>
      <c r="DH1873" t="s">
        <v>3</v>
      </c>
      <c r="DI1873" t="s">
        <v>3</v>
      </c>
      <c r="DJ1873" t="s">
        <v>3</v>
      </c>
      <c r="DK1873" t="s">
        <v>3</v>
      </c>
      <c r="DL1873" t="s">
        <v>3</v>
      </c>
      <c r="DM1873" t="s">
        <v>3</v>
      </c>
      <c r="DN1873">
        <v>0</v>
      </c>
      <c r="DO1873">
        <v>0</v>
      </c>
      <c r="DP1873">
        <v>1</v>
      </c>
      <c r="DQ1873">
        <v>1</v>
      </c>
      <c r="DU1873">
        <v>1005</v>
      </c>
      <c r="DV1873" t="s">
        <v>165</v>
      </c>
      <c r="DW1873" t="s">
        <v>165</v>
      </c>
      <c r="DX1873">
        <v>1</v>
      </c>
      <c r="DZ1873" t="s">
        <v>3</v>
      </c>
      <c r="EA1873" t="s">
        <v>3</v>
      </c>
      <c r="EB1873" t="s">
        <v>3</v>
      </c>
      <c r="EC1873" t="s">
        <v>3</v>
      </c>
      <c r="EE1873">
        <v>29085443</v>
      </c>
      <c r="EF1873">
        <v>8</v>
      </c>
      <c r="EG1873" t="s">
        <v>153</v>
      </c>
      <c r="EH1873">
        <v>0</v>
      </c>
      <c r="EI1873" t="s">
        <v>3</v>
      </c>
      <c r="EJ1873">
        <v>1</v>
      </c>
      <c r="EK1873">
        <v>500001</v>
      </c>
      <c r="EL1873" t="s">
        <v>154</v>
      </c>
      <c r="EM1873" t="s">
        <v>155</v>
      </c>
      <c r="EO1873" t="s">
        <v>3</v>
      </c>
      <c r="EQ1873">
        <v>0</v>
      </c>
      <c r="ER1873">
        <v>4535.87</v>
      </c>
      <c r="ES1873">
        <v>4535.87</v>
      </c>
      <c r="ET1873">
        <v>0</v>
      </c>
      <c r="EU1873">
        <v>0</v>
      </c>
      <c r="EV1873">
        <v>0</v>
      </c>
      <c r="EW1873">
        <v>0</v>
      </c>
      <c r="EX1873">
        <v>0</v>
      </c>
      <c r="FQ1873">
        <v>0</v>
      </c>
      <c r="FR1873">
        <f t="shared" si="1409"/>
        <v>0</v>
      </c>
      <c r="FS1873">
        <v>0</v>
      </c>
      <c r="FX1873">
        <v>0</v>
      </c>
      <c r="FY1873">
        <v>0</v>
      </c>
      <c r="GA1873" t="s">
        <v>3</v>
      </c>
      <c r="GD1873">
        <v>1</v>
      </c>
      <c r="GF1873">
        <v>-1775669208</v>
      </c>
      <c r="GG1873">
        <v>2</v>
      </c>
      <c r="GH1873">
        <v>1</v>
      </c>
      <c r="GI1873">
        <v>2</v>
      </c>
      <c r="GJ1873">
        <v>0</v>
      </c>
      <c r="GK1873">
        <v>0</v>
      </c>
      <c r="GL1873">
        <f t="shared" si="1410"/>
        <v>0</v>
      </c>
      <c r="GM1873">
        <f t="shared" si="1411"/>
        <v>22135.05</v>
      </c>
      <c r="GN1873">
        <f t="shared" si="1412"/>
        <v>22135.05</v>
      </c>
      <c r="GO1873">
        <f t="shared" si="1413"/>
        <v>0</v>
      </c>
      <c r="GP1873">
        <f t="shared" si="1414"/>
        <v>0</v>
      </c>
      <c r="GR1873">
        <v>0</v>
      </c>
      <c r="GS1873">
        <v>3</v>
      </c>
      <c r="GT1873">
        <v>0</v>
      </c>
      <c r="GU1873" t="s">
        <v>3</v>
      </c>
      <c r="GV1873">
        <f t="shared" si="1415"/>
        <v>0</v>
      </c>
      <c r="GW1873">
        <v>1</v>
      </c>
      <c r="GX1873">
        <f t="shared" si="1416"/>
        <v>0</v>
      </c>
      <c r="HA1873">
        <v>0</v>
      </c>
      <c r="HB1873">
        <v>0</v>
      </c>
      <c r="HC1873">
        <f t="shared" si="1417"/>
        <v>0</v>
      </c>
      <c r="HE1873" t="s">
        <v>3</v>
      </c>
      <c r="HF1873" t="s">
        <v>3</v>
      </c>
      <c r="IK1873">
        <v>0</v>
      </c>
    </row>
    <row r="1874" spans="1:245">
      <c r="A1874">
        <v>18</v>
      </c>
      <c r="B1874">
        <v>0</v>
      </c>
      <c r="C1874">
        <v>1912</v>
      </c>
      <c r="E1874" t="s">
        <v>316</v>
      </c>
      <c r="F1874" t="s">
        <v>185</v>
      </c>
      <c r="G1874" t="s">
        <v>186</v>
      </c>
      <c r="H1874" t="s">
        <v>165</v>
      </c>
      <c r="I1874">
        <f>I1871*J1874</f>
        <v>-2</v>
      </c>
      <c r="J1874">
        <v>-100</v>
      </c>
      <c r="O1874">
        <f t="shared" si="1383"/>
        <v>-2078.2800000000002</v>
      </c>
      <c r="P1874">
        <f t="shared" si="1384"/>
        <v>-2078.2800000000002</v>
      </c>
      <c r="Q1874">
        <f t="shared" si="1385"/>
        <v>0</v>
      </c>
      <c r="R1874">
        <f t="shared" si="1386"/>
        <v>0</v>
      </c>
      <c r="S1874">
        <f t="shared" si="1387"/>
        <v>0</v>
      </c>
      <c r="T1874">
        <f t="shared" si="1388"/>
        <v>0</v>
      </c>
      <c r="U1874">
        <f t="shared" si="1389"/>
        <v>0</v>
      </c>
      <c r="V1874">
        <f t="shared" si="1390"/>
        <v>0</v>
      </c>
      <c r="W1874">
        <f t="shared" si="1391"/>
        <v>0</v>
      </c>
      <c r="X1874">
        <f t="shared" si="1392"/>
        <v>0</v>
      </c>
      <c r="Y1874">
        <f t="shared" si="1393"/>
        <v>0</v>
      </c>
      <c r="AA1874">
        <v>35806607</v>
      </c>
      <c r="AB1874">
        <f t="shared" si="1394"/>
        <v>207</v>
      </c>
      <c r="AC1874">
        <f t="shared" si="1395"/>
        <v>207</v>
      </c>
      <c r="AD1874">
        <f>ROUND((((ET1874)-(EU1874))+AE1874),2)</f>
        <v>0</v>
      </c>
      <c r="AE1874">
        <f t="shared" si="1418"/>
        <v>0</v>
      </c>
      <c r="AF1874">
        <f t="shared" si="1418"/>
        <v>0</v>
      </c>
      <c r="AG1874">
        <f t="shared" si="1396"/>
        <v>0</v>
      </c>
      <c r="AH1874">
        <f t="shared" si="1419"/>
        <v>0</v>
      </c>
      <c r="AI1874">
        <f t="shared" si="1419"/>
        <v>0</v>
      </c>
      <c r="AJ1874">
        <f t="shared" si="1397"/>
        <v>0</v>
      </c>
      <c r="AK1874">
        <v>207</v>
      </c>
      <c r="AL1874">
        <v>207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1</v>
      </c>
      <c r="AW1874">
        <v>1</v>
      </c>
      <c r="AZ1874">
        <v>1</v>
      </c>
      <c r="BA1874">
        <v>1</v>
      </c>
      <c r="BB1874">
        <v>1</v>
      </c>
      <c r="BC1874">
        <v>5.0199999999999996</v>
      </c>
      <c r="BD1874" t="s">
        <v>3</v>
      </c>
      <c r="BE1874" t="s">
        <v>3</v>
      </c>
      <c r="BF1874" t="s">
        <v>3</v>
      </c>
      <c r="BG1874" t="s">
        <v>3</v>
      </c>
      <c r="BH1874">
        <v>3</v>
      </c>
      <c r="BI1874">
        <v>1</v>
      </c>
      <c r="BJ1874" t="s">
        <v>317</v>
      </c>
      <c r="BM1874">
        <v>500001</v>
      </c>
      <c r="BN1874">
        <v>0</v>
      </c>
      <c r="BO1874" t="s">
        <v>185</v>
      </c>
      <c r="BP1874">
        <v>1</v>
      </c>
      <c r="BQ1874">
        <v>8</v>
      </c>
      <c r="BR1874">
        <v>1</v>
      </c>
      <c r="BS1874">
        <v>1</v>
      </c>
      <c r="BT1874">
        <v>1</v>
      </c>
      <c r="BU1874">
        <v>1</v>
      </c>
      <c r="BV1874">
        <v>1</v>
      </c>
      <c r="BW1874">
        <v>1</v>
      </c>
      <c r="BX1874">
        <v>1</v>
      </c>
      <c r="BY1874" t="s">
        <v>3</v>
      </c>
      <c r="BZ1874">
        <v>0</v>
      </c>
      <c r="CA1874">
        <v>0</v>
      </c>
      <c r="CE1874">
        <v>0</v>
      </c>
      <c r="CF1874">
        <v>0</v>
      </c>
      <c r="CG1874">
        <v>0</v>
      </c>
      <c r="CM1874">
        <v>0</v>
      </c>
      <c r="CN1874" t="s">
        <v>3</v>
      </c>
      <c r="CO1874">
        <v>0</v>
      </c>
      <c r="CP1874">
        <f t="shared" si="1398"/>
        <v>-2078.2800000000002</v>
      </c>
      <c r="CQ1874">
        <f t="shared" si="1399"/>
        <v>1039.1399999999999</v>
      </c>
      <c r="CR1874">
        <f t="shared" si="1400"/>
        <v>0</v>
      </c>
      <c r="CS1874">
        <f t="shared" si="1401"/>
        <v>0</v>
      </c>
      <c r="CT1874">
        <f t="shared" si="1402"/>
        <v>0</v>
      </c>
      <c r="CU1874">
        <f t="shared" si="1403"/>
        <v>0</v>
      </c>
      <c r="CV1874">
        <f t="shared" si="1404"/>
        <v>0</v>
      </c>
      <c r="CW1874">
        <f t="shared" si="1405"/>
        <v>0</v>
      </c>
      <c r="CX1874">
        <f t="shared" si="1406"/>
        <v>0</v>
      </c>
      <c r="CY1874">
        <f t="shared" si="1407"/>
        <v>0</v>
      </c>
      <c r="CZ1874">
        <f t="shared" si="1408"/>
        <v>0</v>
      </c>
      <c r="DC1874" t="s">
        <v>3</v>
      </c>
      <c r="DD1874" t="s">
        <v>3</v>
      </c>
      <c r="DE1874" t="s">
        <v>3</v>
      </c>
      <c r="DF1874" t="s">
        <v>3</v>
      </c>
      <c r="DG1874" t="s">
        <v>3</v>
      </c>
      <c r="DH1874" t="s">
        <v>3</v>
      </c>
      <c r="DI1874" t="s">
        <v>3</v>
      </c>
      <c r="DJ1874" t="s">
        <v>3</v>
      </c>
      <c r="DK1874" t="s">
        <v>3</v>
      </c>
      <c r="DL1874" t="s">
        <v>3</v>
      </c>
      <c r="DM1874" t="s">
        <v>3</v>
      </c>
      <c r="DN1874">
        <v>0</v>
      </c>
      <c r="DO1874">
        <v>0</v>
      </c>
      <c r="DP1874">
        <v>1</v>
      </c>
      <c r="DQ1874">
        <v>1</v>
      </c>
      <c r="DU1874">
        <v>1005</v>
      </c>
      <c r="DV1874" t="s">
        <v>165</v>
      </c>
      <c r="DW1874" t="s">
        <v>165</v>
      </c>
      <c r="DX1874">
        <v>1</v>
      </c>
      <c r="DZ1874" t="s">
        <v>3</v>
      </c>
      <c r="EA1874" t="s">
        <v>3</v>
      </c>
      <c r="EB1874" t="s">
        <v>3</v>
      </c>
      <c r="EC1874" t="s">
        <v>3</v>
      </c>
      <c r="EE1874">
        <v>29085443</v>
      </c>
      <c r="EF1874">
        <v>8</v>
      </c>
      <c r="EG1874" t="s">
        <v>153</v>
      </c>
      <c r="EH1874">
        <v>0</v>
      </c>
      <c r="EI1874" t="s">
        <v>3</v>
      </c>
      <c r="EJ1874">
        <v>1</v>
      </c>
      <c r="EK1874">
        <v>500001</v>
      </c>
      <c r="EL1874" t="s">
        <v>154</v>
      </c>
      <c r="EM1874" t="s">
        <v>155</v>
      </c>
      <c r="EO1874" t="s">
        <v>3</v>
      </c>
      <c r="EQ1874">
        <v>32768</v>
      </c>
      <c r="ER1874">
        <v>207</v>
      </c>
      <c r="ES1874">
        <v>207</v>
      </c>
      <c r="ET1874">
        <v>0</v>
      </c>
      <c r="EU1874">
        <v>0</v>
      </c>
      <c r="EV1874">
        <v>0</v>
      </c>
      <c r="EW1874">
        <v>0</v>
      </c>
      <c r="EX1874">
        <v>0</v>
      </c>
      <c r="FQ1874">
        <v>0</v>
      </c>
      <c r="FR1874">
        <f t="shared" si="1409"/>
        <v>0</v>
      </c>
      <c r="FS1874">
        <v>0</v>
      </c>
      <c r="FX1874">
        <v>0</v>
      </c>
      <c r="FY1874">
        <v>0</v>
      </c>
      <c r="GA1874" t="s">
        <v>3</v>
      </c>
      <c r="GD1874">
        <v>1</v>
      </c>
      <c r="GF1874">
        <v>-172969429</v>
      </c>
      <c r="GG1874">
        <v>2</v>
      </c>
      <c r="GH1874">
        <v>1</v>
      </c>
      <c r="GI1874">
        <v>2</v>
      </c>
      <c r="GJ1874">
        <v>0</v>
      </c>
      <c r="GK1874">
        <v>0</v>
      </c>
      <c r="GL1874">
        <f t="shared" si="1410"/>
        <v>0</v>
      </c>
      <c r="GM1874">
        <f t="shared" si="1411"/>
        <v>-2078.2800000000002</v>
      </c>
      <c r="GN1874">
        <f t="shared" si="1412"/>
        <v>-2078.2800000000002</v>
      </c>
      <c r="GO1874">
        <f t="shared" si="1413"/>
        <v>0</v>
      </c>
      <c r="GP1874">
        <f t="shared" si="1414"/>
        <v>0</v>
      </c>
      <c r="GR1874">
        <v>0</v>
      </c>
      <c r="GS1874">
        <v>0</v>
      </c>
      <c r="GT1874">
        <v>0</v>
      </c>
      <c r="GU1874" t="s">
        <v>3</v>
      </c>
      <c r="GV1874">
        <f t="shared" si="1415"/>
        <v>0</v>
      </c>
      <c r="GW1874">
        <v>1</v>
      </c>
      <c r="GX1874">
        <f t="shared" si="1416"/>
        <v>0</v>
      </c>
      <c r="HA1874">
        <v>0</v>
      </c>
      <c r="HB1874">
        <v>0</v>
      </c>
      <c r="HC1874">
        <f t="shared" si="1417"/>
        <v>0</v>
      </c>
      <c r="HE1874" t="s">
        <v>3</v>
      </c>
      <c r="HF1874" t="s">
        <v>3</v>
      </c>
      <c r="IK1874">
        <v>0</v>
      </c>
    </row>
    <row r="1875" spans="1:245">
      <c r="A1875">
        <v>17</v>
      </c>
      <c r="B1875">
        <v>0</v>
      </c>
      <c r="C1875">
        <f>ROW(SmtRes!A1920)</f>
        <v>1920</v>
      </c>
      <c r="D1875">
        <f>ROW(EtalonRes!A1901)</f>
        <v>1901</v>
      </c>
      <c r="E1875" t="s">
        <v>34</v>
      </c>
      <c r="F1875" t="s">
        <v>200</v>
      </c>
      <c r="G1875" t="s">
        <v>201</v>
      </c>
      <c r="H1875" t="s">
        <v>194</v>
      </c>
      <c r="I1875">
        <f>ROUND(27.5/100,9)</f>
        <v>0.27500000000000002</v>
      </c>
      <c r="J1875">
        <v>0</v>
      </c>
      <c r="O1875">
        <f t="shared" si="1383"/>
        <v>14246.61</v>
      </c>
      <c r="P1875">
        <f t="shared" si="1384"/>
        <v>10165.09</v>
      </c>
      <c r="Q1875">
        <f t="shared" si="1385"/>
        <v>1401.65</v>
      </c>
      <c r="R1875">
        <f t="shared" si="1386"/>
        <v>768.74</v>
      </c>
      <c r="S1875">
        <f t="shared" si="1387"/>
        <v>2679.87</v>
      </c>
      <c r="T1875">
        <f t="shared" si="1388"/>
        <v>0</v>
      </c>
      <c r="U1875">
        <f t="shared" si="1389"/>
        <v>9.8859750000000002</v>
      </c>
      <c r="V1875">
        <f t="shared" si="1390"/>
        <v>2.3031250000000001</v>
      </c>
      <c r="W1875">
        <f t="shared" si="1391"/>
        <v>0</v>
      </c>
      <c r="X1875">
        <f t="shared" si="1392"/>
        <v>3241.69</v>
      </c>
      <c r="Y1875">
        <f t="shared" si="1393"/>
        <v>1758.79</v>
      </c>
      <c r="AA1875">
        <v>35806607</v>
      </c>
      <c r="AB1875">
        <f t="shared" si="1394"/>
        <v>6346.71</v>
      </c>
      <c r="AC1875">
        <f t="shared" si="1395"/>
        <v>5583.68</v>
      </c>
      <c r="AD1875">
        <f>ROUND(((((ET1875*1.25))-((EU1875*1.25)))+AE1875),2)</f>
        <v>469.33</v>
      </c>
      <c r="AE1875">
        <f>ROUND(((EU1875*1.25)),2)</f>
        <v>84.25</v>
      </c>
      <c r="AF1875">
        <f>ROUND(((EV1875*1.15)),2)</f>
        <v>293.7</v>
      </c>
      <c r="AG1875">
        <f t="shared" si="1396"/>
        <v>0</v>
      </c>
      <c r="AH1875">
        <f>((EW1875*1.15))</f>
        <v>35.948999999999998</v>
      </c>
      <c r="AI1875">
        <f>((EX1875*1.25))</f>
        <v>8.375</v>
      </c>
      <c r="AJ1875">
        <f t="shared" si="1397"/>
        <v>0</v>
      </c>
      <c r="AK1875">
        <v>6214.53</v>
      </c>
      <c r="AL1875">
        <v>5583.68</v>
      </c>
      <c r="AM1875">
        <v>375.46</v>
      </c>
      <c r="AN1875">
        <v>67.400000000000006</v>
      </c>
      <c r="AO1875">
        <v>255.39</v>
      </c>
      <c r="AP1875">
        <v>0</v>
      </c>
      <c r="AQ1875">
        <v>31.26</v>
      </c>
      <c r="AR1875">
        <v>6.7</v>
      </c>
      <c r="AS1875">
        <v>0</v>
      </c>
      <c r="AT1875">
        <v>94</v>
      </c>
      <c r="AU1875">
        <v>51</v>
      </c>
      <c r="AV1875">
        <v>1</v>
      </c>
      <c r="AW1875">
        <v>1</v>
      </c>
      <c r="AZ1875">
        <v>1</v>
      </c>
      <c r="BA1875">
        <v>33.18</v>
      </c>
      <c r="BB1875">
        <v>10.86</v>
      </c>
      <c r="BC1875">
        <v>6.62</v>
      </c>
      <c r="BD1875" t="s">
        <v>3</v>
      </c>
      <c r="BE1875" t="s">
        <v>3</v>
      </c>
      <c r="BF1875" t="s">
        <v>3</v>
      </c>
      <c r="BG1875" t="s">
        <v>3</v>
      </c>
      <c r="BH1875">
        <v>0</v>
      </c>
      <c r="BI1875">
        <v>1</v>
      </c>
      <c r="BJ1875" t="s">
        <v>202</v>
      </c>
      <c r="BM1875">
        <v>11001</v>
      </c>
      <c r="BN1875">
        <v>0</v>
      </c>
      <c r="BO1875" t="s">
        <v>200</v>
      </c>
      <c r="BP1875">
        <v>1</v>
      </c>
      <c r="BQ1875">
        <v>2</v>
      </c>
      <c r="BR1875">
        <v>0</v>
      </c>
      <c r="BS1875">
        <v>33.18</v>
      </c>
      <c r="BT1875">
        <v>1</v>
      </c>
      <c r="BU1875">
        <v>1</v>
      </c>
      <c r="BV1875">
        <v>1</v>
      </c>
      <c r="BW1875">
        <v>1</v>
      </c>
      <c r="BX1875">
        <v>1</v>
      </c>
      <c r="BY1875" t="s">
        <v>3</v>
      </c>
      <c r="BZ1875">
        <v>123</v>
      </c>
      <c r="CA1875">
        <v>75</v>
      </c>
      <c r="CE1875">
        <v>0</v>
      </c>
      <c r="CF1875">
        <v>0</v>
      </c>
      <c r="CG1875">
        <v>0</v>
      </c>
      <c r="CM1875">
        <v>0</v>
      </c>
      <c r="CN1875" t="s">
        <v>3</v>
      </c>
      <c r="CO1875">
        <v>0</v>
      </c>
      <c r="CP1875">
        <f t="shared" si="1398"/>
        <v>14246.61</v>
      </c>
      <c r="CQ1875">
        <f t="shared" si="1399"/>
        <v>36963.961600000002</v>
      </c>
      <c r="CR1875">
        <f t="shared" si="1400"/>
        <v>5096.9237999999996</v>
      </c>
      <c r="CS1875">
        <f t="shared" si="1401"/>
        <v>2795.415</v>
      </c>
      <c r="CT1875">
        <f t="shared" si="1402"/>
        <v>9744.9660000000003</v>
      </c>
      <c r="CU1875">
        <f t="shared" si="1403"/>
        <v>0</v>
      </c>
      <c r="CV1875">
        <f t="shared" si="1404"/>
        <v>35.948999999999998</v>
      </c>
      <c r="CW1875">
        <f t="shared" si="1405"/>
        <v>8.375</v>
      </c>
      <c r="CX1875">
        <f t="shared" si="1406"/>
        <v>0</v>
      </c>
      <c r="CY1875">
        <f t="shared" si="1407"/>
        <v>3241.6933999999997</v>
      </c>
      <c r="CZ1875">
        <f t="shared" si="1408"/>
        <v>1758.7910999999999</v>
      </c>
      <c r="DC1875" t="s">
        <v>3</v>
      </c>
      <c r="DD1875" t="s">
        <v>3</v>
      </c>
      <c r="DE1875" t="s">
        <v>143</v>
      </c>
      <c r="DF1875" t="s">
        <v>143</v>
      </c>
      <c r="DG1875" t="s">
        <v>144</v>
      </c>
      <c r="DH1875" t="s">
        <v>3</v>
      </c>
      <c r="DI1875" t="s">
        <v>144</v>
      </c>
      <c r="DJ1875" t="s">
        <v>143</v>
      </c>
      <c r="DK1875" t="s">
        <v>3</v>
      </c>
      <c r="DL1875" t="s">
        <v>3</v>
      </c>
      <c r="DM1875" t="s">
        <v>3</v>
      </c>
      <c r="DN1875">
        <v>0</v>
      </c>
      <c r="DO1875">
        <v>0</v>
      </c>
      <c r="DP1875">
        <v>1</v>
      </c>
      <c r="DQ1875">
        <v>1</v>
      </c>
      <c r="DU1875">
        <v>1013</v>
      </c>
      <c r="DV1875" t="s">
        <v>194</v>
      </c>
      <c r="DW1875" t="s">
        <v>194</v>
      </c>
      <c r="DX1875">
        <v>1</v>
      </c>
      <c r="DZ1875" t="s">
        <v>3</v>
      </c>
      <c r="EA1875" t="s">
        <v>3</v>
      </c>
      <c r="EB1875" t="s">
        <v>3</v>
      </c>
      <c r="EC1875" t="s">
        <v>3</v>
      </c>
      <c r="EE1875">
        <v>29085511</v>
      </c>
      <c r="EF1875">
        <v>2</v>
      </c>
      <c r="EG1875" t="s">
        <v>145</v>
      </c>
      <c r="EH1875">
        <v>0</v>
      </c>
      <c r="EI1875" t="s">
        <v>3</v>
      </c>
      <c r="EJ1875">
        <v>1</v>
      </c>
      <c r="EK1875">
        <v>11001</v>
      </c>
      <c r="EL1875" t="s">
        <v>22</v>
      </c>
      <c r="EM1875" t="s">
        <v>196</v>
      </c>
      <c r="EO1875" t="s">
        <v>3</v>
      </c>
      <c r="EQ1875">
        <v>0</v>
      </c>
      <c r="ER1875">
        <v>6214.53</v>
      </c>
      <c r="ES1875">
        <v>5583.68</v>
      </c>
      <c r="ET1875">
        <v>375.46</v>
      </c>
      <c r="EU1875">
        <v>67.400000000000006</v>
      </c>
      <c r="EV1875">
        <v>255.39</v>
      </c>
      <c r="EW1875">
        <v>31.26</v>
      </c>
      <c r="EX1875">
        <v>6.7</v>
      </c>
      <c r="EY1875">
        <v>0</v>
      </c>
      <c r="FQ1875">
        <v>0</v>
      </c>
      <c r="FR1875">
        <f t="shared" si="1409"/>
        <v>0</v>
      </c>
      <c r="FS1875">
        <v>0</v>
      </c>
      <c r="FT1875" t="s">
        <v>148</v>
      </c>
      <c r="FU1875" t="s">
        <v>24</v>
      </c>
      <c r="FV1875" t="s">
        <v>24</v>
      </c>
      <c r="FW1875" t="s">
        <v>25</v>
      </c>
      <c r="FX1875">
        <v>110.7</v>
      </c>
      <c r="FY1875">
        <v>63.75</v>
      </c>
      <c r="GA1875" t="s">
        <v>3</v>
      </c>
      <c r="GD1875">
        <v>1</v>
      </c>
      <c r="GF1875">
        <v>1220877284</v>
      </c>
      <c r="GG1875">
        <v>2</v>
      </c>
      <c r="GH1875">
        <v>1</v>
      </c>
      <c r="GI1875">
        <v>2</v>
      </c>
      <c r="GJ1875">
        <v>0</v>
      </c>
      <c r="GK1875">
        <v>0</v>
      </c>
      <c r="GL1875">
        <f t="shared" si="1410"/>
        <v>0</v>
      </c>
      <c r="GM1875">
        <f t="shared" si="1411"/>
        <v>19247.09</v>
      </c>
      <c r="GN1875">
        <f t="shared" si="1412"/>
        <v>19247.09</v>
      </c>
      <c r="GO1875">
        <f t="shared" si="1413"/>
        <v>0</v>
      </c>
      <c r="GP1875">
        <f t="shared" si="1414"/>
        <v>0</v>
      </c>
      <c r="GR1875">
        <v>0</v>
      </c>
      <c r="GS1875">
        <v>3</v>
      </c>
      <c r="GT1875">
        <v>0</v>
      </c>
      <c r="GU1875" t="s">
        <v>3</v>
      </c>
      <c r="GV1875">
        <f t="shared" si="1415"/>
        <v>0</v>
      </c>
      <c r="GW1875">
        <v>1</v>
      </c>
      <c r="GX1875">
        <f t="shared" si="1416"/>
        <v>0</v>
      </c>
      <c r="HA1875">
        <v>0</v>
      </c>
      <c r="HB1875">
        <v>0</v>
      </c>
      <c r="HC1875">
        <f t="shared" si="1417"/>
        <v>0</v>
      </c>
      <c r="HE1875" t="s">
        <v>3</v>
      </c>
      <c r="HF1875" t="s">
        <v>3</v>
      </c>
      <c r="IK1875">
        <v>0</v>
      </c>
    </row>
    <row r="1876" spans="1:245">
      <c r="A1876">
        <v>17</v>
      </c>
      <c r="B1876">
        <v>0</v>
      </c>
      <c r="C1876">
        <f>ROW(SmtRes!A1928)</f>
        <v>1928</v>
      </c>
      <c r="D1876">
        <f>ROW(EtalonRes!A1908)</f>
        <v>1908</v>
      </c>
      <c r="E1876" t="s">
        <v>39</v>
      </c>
      <c r="F1876" t="s">
        <v>321</v>
      </c>
      <c r="G1876" t="s">
        <v>322</v>
      </c>
      <c r="H1876" t="s">
        <v>37</v>
      </c>
      <c r="I1876">
        <f>ROUND(27.5/100,9)</f>
        <v>0.27500000000000002</v>
      </c>
      <c r="J1876">
        <v>0</v>
      </c>
      <c r="O1876">
        <f t="shared" si="1383"/>
        <v>8259.6</v>
      </c>
      <c r="P1876">
        <f t="shared" si="1384"/>
        <v>5281.04</v>
      </c>
      <c r="Q1876">
        <f t="shared" si="1385"/>
        <v>239.66</v>
      </c>
      <c r="R1876">
        <f t="shared" si="1386"/>
        <v>52.37</v>
      </c>
      <c r="S1876">
        <f t="shared" si="1387"/>
        <v>2738.9</v>
      </c>
      <c r="T1876">
        <f t="shared" si="1388"/>
        <v>0</v>
      </c>
      <c r="U1876">
        <f t="shared" si="1389"/>
        <v>9.9334124999999993</v>
      </c>
      <c r="V1876">
        <f t="shared" si="1390"/>
        <v>0.11687500000000002</v>
      </c>
      <c r="W1876">
        <f t="shared" si="1391"/>
        <v>0</v>
      </c>
      <c r="X1876">
        <f t="shared" si="1392"/>
        <v>2623.79</v>
      </c>
      <c r="Y1876">
        <f t="shared" si="1393"/>
        <v>1423.55</v>
      </c>
      <c r="AA1876">
        <v>35806607</v>
      </c>
      <c r="AB1876">
        <f t="shared" si="1394"/>
        <v>7371.48</v>
      </c>
      <c r="AC1876">
        <f t="shared" si="1395"/>
        <v>6983.19</v>
      </c>
      <c r="AD1876">
        <f>ROUND(((((ET1876*1.25))-((EU1876*1.25)))+AE1876),2)</f>
        <v>88.12</v>
      </c>
      <c r="AE1876">
        <f>ROUND(((EU1876*1.25)),2)</f>
        <v>5.74</v>
      </c>
      <c r="AF1876">
        <f>ROUND(((EV1876*1.15)),2)</f>
        <v>300.17</v>
      </c>
      <c r="AG1876">
        <f t="shared" si="1396"/>
        <v>0</v>
      </c>
      <c r="AH1876">
        <f>((EW1876*1.15))</f>
        <v>36.121499999999997</v>
      </c>
      <c r="AI1876">
        <f>((EX1876*1.25))</f>
        <v>0.42500000000000004</v>
      </c>
      <c r="AJ1876">
        <f t="shared" si="1397"/>
        <v>0</v>
      </c>
      <c r="AK1876">
        <v>7314.7</v>
      </c>
      <c r="AL1876">
        <v>6983.19</v>
      </c>
      <c r="AM1876">
        <v>70.489999999999995</v>
      </c>
      <c r="AN1876">
        <v>4.59</v>
      </c>
      <c r="AO1876">
        <v>261.02</v>
      </c>
      <c r="AP1876">
        <v>0</v>
      </c>
      <c r="AQ1876">
        <v>31.41</v>
      </c>
      <c r="AR1876">
        <v>0.34</v>
      </c>
      <c r="AS1876">
        <v>0</v>
      </c>
      <c r="AT1876">
        <v>94</v>
      </c>
      <c r="AU1876">
        <v>51</v>
      </c>
      <c r="AV1876">
        <v>1</v>
      </c>
      <c r="AW1876">
        <v>1</v>
      </c>
      <c r="AZ1876">
        <v>1</v>
      </c>
      <c r="BA1876">
        <v>33.18</v>
      </c>
      <c r="BB1876">
        <v>9.89</v>
      </c>
      <c r="BC1876">
        <v>2.75</v>
      </c>
      <c r="BD1876" t="s">
        <v>3</v>
      </c>
      <c r="BE1876" t="s">
        <v>3</v>
      </c>
      <c r="BF1876" t="s">
        <v>3</v>
      </c>
      <c r="BG1876" t="s">
        <v>3</v>
      </c>
      <c r="BH1876">
        <v>0</v>
      </c>
      <c r="BI1876">
        <v>1</v>
      </c>
      <c r="BJ1876" t="s">
        <v>323</v>
      </c>
      <c r="BM1876">
        <v>11001</v>
      </c>
      <c r="BN1876">
        <v>0</v>
      </c>
      <c r="BO1876" t="s">
        <v>321</v>
      </c>
      <c r="BP1876">
        <v>1</v>
      </c>
      <c r="BQ1876">
        <v>2</v>
      </c>
      <c r="BR1876">
        <v>0</v>
      </c>
      <c r="BS1876">
        <v>33.18</v>
      </c>
      <c r="BT1876">
        <v>1</v>
      </c>
      <c r="BU1876">
        <v>1</v>
      </c>
      <c r="BV1876">
        <v>1</v>
      </c>
      <c r="BW1876">
        <v>1</v>
      </c>
      <c r="BX1876">
        <v>1</v>
      </c>
      <c r="BY1876" t="s">
        <v>3</v>
      </c>
      <c r="BZ1876">
        <v>123</v>
      </c>
      <c r="CA1876">
        <v>75</v>
      </c>
      <c r="CE1876">
        <v>0</v>
      </c>
      <c r="CF1876">
        <v>0</v>
      </c>
      <c r="CG1876">
        <v>0</v>
      </c>
      <c r="CM1876">
        <v>0</v>
      </c>
      <c r="CN1876" t="s">
        <v>3</v>
      </c>
      <c r="CO1876">
        <v>0</v>
      </c>
      <c r="CP1876">
        <f t="shared" si="1398"/>
        <v>8259.6</v>
      </c>
      <c r="CQ1876">
        <f t="shared" si="1399"/>
        <v>19203.772499999999</v>
      </c>
      <c r="CR1876">
        <f t="shared" si="1400"/>
        <v>871.50680000000011</v>
      </c>
      <c r="CS1876">
        <f t="shared" si="1401"/>
        <v>190.45320000000001</v>
      </c>
      <c r="CT1876">
        <f t="shared" si="1402"/>
        <v>9959.6406000000006</v>
      </c>
      <c r="CU1876">
        <f t="shared" si="1403"/>
        <v>0</v>
      </c>
      <c r="CV1876">
        <f t="shared" si="1404"/>
        <v>36.121499999999997</v>
      </c>
      <c r="CW1876">
        <f t="shared" si="1405"/>
        <v>0.42500000000000004</v>
      </c>
      <c r="CX1876">
        <f t="shared" si="1406"/>
        <v>0</v>
      </c>
      <c r="CY1876">
        <f t="shared" si="1407"/>
        <v>2623.7937999999999</v>
      </c>
      <c r="CZ1876">
        <f t="shared" si="1408"/>
        <v>1423.5476999999998</v>
      </c>
      <c r="DC1876" t="s">
        <v>3</v>
      </c>
      <c r="DD1876" t="s">
        <v>3</v>
      </c>
      <c r="DE1876" t="s">
        <v>143</v>
      </c>
      <c r="DF1876" t="s">
        <v>143</v>
      </c>
      <c r="DG1876" t="s">
        <v>144</v>
      </c>
      <c r="DH1876" t="s">
        <v>3</v>
      </c>
      <c r="DI1876" t="s">
        <v>144</v>
      </c>
      <c r="DJ1876" t="s">
        <v>143</v>
      </c>
      <c r="DK1876" t="s">
        <v>3</v>
      </c>
      <c r="DL1876" t="s">
        <v>3</v>
      </c>
      <c r="DM1876" t="s">
        <v>3</v>
      </c>
      <c r="DN1876">
        <v>0</v>
      </c>
      <c r="DO1876">
        <v>0</v>
      </c>
      <c r="DP1876">
        <v>1</v>
      </c>
      <c r="DQ1876">
        <v>1</v>
      </c>
      <c r="DU1876">
        <v>1013</v>
      </c>
      <c r="DV1876" t="s">
        <v>37</v>
      </c>
      <c r="DW1876" t="s">
        <v>37</v>
      </c>
      <c r="DX1876">
        <v>1</v>
      </c>
      <c r="DZ1876" t="s">
        <v>3</v>
      </c>
      <c r="EA1876" t="s">
        <v>3</v>
      </c>
      <c r="EB1876" t="s">
        <v>3</v>
      </c>
      <c r="EC1876" t="s">
        <v>3</v>
      </c>
      <c r="EE1876">
        <v>29085511</v>
      </c>
      <c r="EF1876">
        <v>2</v>
      </c>
      <c r="EG1876" t="s">
        <v>145</v>
      </c>
      <c r="EH1876">
        <v>0</v>
      </c>
      <c r="EI1876" t="s">
        <v>3</v>
      </c>
      <c r="EJ1876">
        <v>1</v>
      </c>
      <c r="EK1876">
        <v>11001</v>
      </c>
      <c r="EL1876" t="s">
        <v>22</v>
      </c>
      <c r="EM1876" t="s">
        <v>196</v>
      </c>
      <c r="EO1876" t="s">
        <v>3</v>
      </c>
      <c r="EQ1876">
        <v>0</v>
      </c>
      <c r="ER1876">
        <v>7314.7</v>
      </c>
      <c r="ES1876">
        <v>6983.19</v>
      </c>
      <c r="ET1876">
        <v>70.489999999999995</v>
      </c>
      <c r="EU1876">
        <v>4.59</v>
      </c>
      <c r="EV1876">
        <v>261.02</v>
      </c>
      <c r="EW1876">
        <v>31.41</v>
      </c>
      <c r="EX1876">
        <v>0.34</v>
      </c>
      <c r="EY1876">
        <v>0</v>
      </c>
      <c r="FQ1876">
        <v>0</v>
      </c>
      <c r="FR1876">
        <f t="shared" si="1409"/>
        <v>0</v>
      </c>
      <c r="FS1876">
        <v>0</v>
      </c>
      <c r="FT1876" t="s">
        <v>148</v>
      </c>
      <c r="FU1876" t="s">
        <v>24</v>
      </c>
      <c r="FV1876" t="s">
        <v>24</v>
      </c>
      <c r="FW1876" t="s">
        <v>25</v>
      </c>
      <c r="FX1876">
        <v>110.7</v>
      </c>
      <c r="FY1876">
        <v>63.75</v>
      </c>
      <c r="GA1876" t="s">
        <v>3</v>
      </c>
      <c r="GD1876">
        <v>1</v>
      </c>
      <c r="GF1876">
        <v>-1178116816</v>
      </c>
      <c r="GG1876">
        <v>2</v>
      </c>
      <c r="GH1876">
        <v>1</v>
      </c>
      <c r="GI1876">
        <v>2</v>
      </c>
      <c r="GJ1876">
        <v>0</v>
      </c>
      <c r="GK1876">
        <v>0</v>
      </c>
      <c r="GL1876">
        <f t="shared" si="1410"/>
        <v>0</v>
      </c>
      <c r="GM1876">
        <f t="shared" si="1411"/>
        <v>12306.94</v>
      </c>
      <c r="GN1876">
        <f t="shared" si="1412"/>
        <v>12306.94</v>
      </c>
      <c r="GO1876">
        <f t="shared" si="1413"/>
        <v>0</v>
      </c>
      <c r="GP1876">
        <f t="shared" si="1414"/>
        <v>0</v>
      </c>
      <c r="GR1876">
        <v>0</v>
      </c>
      <c r="GS1876">
        <v>3</v>
      </c>
      <c r="GT1876">
        <v>0</v>
      </c>
      <c r="GU1876" t="s">
        <v>3</v>
      </c>
      <c r="GV1876">
        <f t="shared" si="1415"/>
        <v>0</v>
      </c>
      <c r="GW1876">
        <v>1</v>
      </c>
      <c r="GX1876">
        <f t="shared" si="1416"/>
        <v>0</v>
      </c>
      <c r="HA1876">
        <v>0</v>
      </c>
      <c r="HB1876">
        <v>0</v>
      </c>
      <c r="HC1876">
        <f t="shared" si="1417"/>
        <v>0</v>
      </c>
      <c r="HE1876" t="s">
        <v>3</v>
      </c>
      <c r="HF1876" t="s">
        <v>3</v>
      </c>
      <c r="IK1876">
        <v>0</v>
      </c>
    </row>
    <row r="1877" spans="1:245">
      <c r="A1877">
        <v>18</v>
      </c>
      <c r="B1877">
        <v>0</v>
      </c>
      <c r="C1877">
        <v>1928</v>
      </c>
      <c r="E1877" t="s">
        <v>43</v>
      </c>
      <c r="F1877" t="s">
        <v>206</v>
      </c>
      <c r="G1877" t="s">
        <v>207</v>
      </c>
      <c r="H1877" t="s">
        <v>165</v>
      </c>
      <c r="I1877">
        <f>I1876*J1877</f>
        <v>28.05</v>
      </c>
      <c r="J1877">
        <v>102</v>
      </c>
      <c r="O1877">
        <f t="shared" si="1383"/>
        <v>14478.1</v>
      </c>
      <c r="P1877">
        <f t="shared" si="1384"/>
        <v>14478.1</v>
      </c>
      <c r="Q1877">
        <f t="shared" si="1385"/>
        <v>0</v>
      </c>
      <c r="R1877">
        <f t="shared" si="1386"/>
        <v>0</v>
      </c>
      <c r="S1877">
        <f t="shared" si="1387"/>
        <v>0</v>
      </c>
      <c r="T1877">
        <f t="shared" si="1388"/>
        <v>0</v>
      </c>
      <c r="U1877">
        <f t="shared" si="1389"/>
        <v>0</v>
      </c>
      <c r="V1877">
        <f t="shared" si="1390"/>
        <v>0</v>
      </c>
      <c r="W1877">
        <f t="shared" si="1391"/>
        <v>105.47</v>
      </c>
      <c r="X1877">
        <f t="shared" si="1392"/>
        <v>0</v>
      </c>
      <c r="Y1877">
        <f t="shared" si="1393"/>
        <v>0</v>
      </c>
      <c r="AA1877">
        <v>35806607</v>
      </c>
      <c r="AB1877">
        <f t="shared" si="1394"/>
        <v>82.19</v>
      </c>
      <c r="AC1877">
        <f t="shared" si="1395"/>
        <v>82.19</v>
      </c>
      <c r="AD1877">
        <f>ROUND((((ET1877)-(EU1877))+AE1877),2)</f>
        <v>0</v>
      </c>
      <c r="AE1877">
        <f>ROUND((EU1877),2)</f>
        <v>0</v>
      </c>
      <c r="AF1877">
        <f>ROUND((EV1877),2)</f>
        <v>0</v>
      </c>
      <c r="AG1877">
        <f t="shared" si="1396"/>
        <v>0</v>
      </c>
      <c r="AH1877">
        <f>(EW1877)</f>
        <v>0</v>
      </c>
      <c r="AI1877">
        <f>(EX1877)</f>
        <v>0</v>
      </c>
      <c r="AJ1877">
        <f t="shared" si="1397"/>
        <v>3.76</v>
      </c>
      <c r="AK1877">
        <v>82.19</v>
      </c>
      <c r="AL1877">
        <v>82.19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3.76</v>
      </c>
      <c r="AT1877">
        <v>0</v>
      </c>
      <c r="AU1877">
        <v>0</v>
      </c>
      <c r="AV1877">
        <v>1</v>
      </c>
      <c r="AW1877">
        <v>1</v>
      </c>
      <c r="AZ1877">
        <v>1</v>
      </c>
      <c r="BA1877">
        <v>1</v>
      </c>
      <c r="BB1877">
        <v>1</v>
      </c>
      <c r="BC1877">
        <v>6.28</v>
      </c>
      <c r="BD1877" t="s">
        <v>3</v>
      </c>
      <c r="BE1877" t="s">
        <v>3</v>
      </c>
      <c r="BF1877" t="s">
        <v>3</v>
      </c>
      <c r="BG1877" t="s">
        <v>3</v>
      </c>
      <c r="BH1877">
        <v>3</v>
      </c>
      <c r="BI1877">
        <v>1</v>
      </c>
      <c r="BJ1877" t="s">
        <v>208</v>
      </c>
      <c r="BM1877">
        <v>500001</v>
      </c>
      <c r="BN1877">
        <v>0</v>
      </c>
      <c r="BO1877" t="s">
        <v>206</v>
      </c>
      <c r="BP1877">
        <v>1</v>
      </c>
      <c r="BQ1877">
        <v>8</v>
      </c>
      <c r="BR1877">
        <v>0</v>
      </c>
      <c r="BS1877">
        <v>1</v>
      </c>
      <c r="BT1877">
        <v>1</v>
      </c>
      <c r="BU1877">
        <v>1</v>
      </c>
      <c r="BV1877">
        <v>1</v>
      </c>
      <c r="BW1877">
        <v>1</v>
      </c>
      <c r="BX1877">
        <v>1</v>
      </c>
      <c r="BY1877" t="s">
        <v>3</v>
      </c>
      <c r="BZ1877">
        <v>0</v>
      </c>
      <c r="CA1877">
        <v>0</v>
      </c>
      <c r="CE1877">
        <v>0</v>
      </c>
      <c r="CF1877">
        <v>0</v>
      </c>
      <c r="CG1877">
        <v>0</v>
      </c>
      <c r="CM1877">
        <v>0</v>
      </c>
      <c r="CN1877" t="s">
        <v>3</v>
      </c>
      <c r="CO1877">
        <v>0</v>
      </c>
      <c r="CP1877">
        <f t="shared" si="1398"/>
        <v>14478.1</v>
      </c>
      <c r="CQ1877">
        <f t="shared" si="1399"/>
        <v>516.15319999999997</v>
      </c>
      <c r="CR1877">
        <f t="shared" si="1400"/>
        <v>0</v>
      </c>
      <c r="CS1877">
        <f t="shared" si="1401"/>
        <v>0</v>
      </c>
      <c r="CT1877">
        <f t="shared" si="1402"/>
        <v>0</v>
      </c>
      <c r="CU1877">
        <f t="shared" si="1403"/>
        <v>0</v>
      </c>
      <c r="CV1877">
        <f t="shared" si="1404"/>
        <v>0</v>
      </c>
      <c r="CW1877">
        <f t="shared" si="1405"/>
        <v>0</v>
      </c>
      <c r="CX1877">
        <f t="shared" si="1406"/>
        <v>3.76</v>
      </c>
      <c r="CY1877">
        <f t="shared" si="1407"/>
        <v>0</v>
      </c>
      <c r="CZ1877">
        <f t="shared" si="1408"/>
        <v>0</v>
      </c>
      <c r="DC1877" t="s">
        <v>3</v>
      </c>
      <c r="DD1877" t="s">
        <v>3</v>
      </c>
      <c r="DE1877" t="s">
        <v>3</v>
      </c>
      <c r="DF1877" t="s">
        <v>3</v>
      </c>
      <c r="DG1877" t="s">
        <v>3</v>
      </c>
      <c r="DH1877" t="s">
        <v>3</v>
      </c>
      <c r="DI1877" t="s">
        <v>3</v>
      </c>
      <c r="DJ1877" t="s">
        <v>3</v>
      </c>
      <c r="DK1877" t="s">
        <v>3</v>
      </c>
      <c r="DL1877" t="s">
        <v>3</v>
      </c>
      <c r="DM1877" t="s">
        <v>3</v>
      </c>
      <c r="DN1877">
        <v>0</v>
      </c>
      <c r="DO1877">
        <v>0</v>
      </c>
      <c r="DP1877">
        <v>1</v>
      </c>
      <c r="DQ1877">
        <v>1</v>
      </c>
      <c r="DU1877">
        <v>1005</v>
      </c>
      <c r="DV1877" t="s">
        <v>165</v>
      </c>
      <c r="DW1877" t="s">
        <v>165</v>
      </c>
      <c r="DX1877">
        <v>1</v>
      </c>
      <c r="DZ1877" t="s">
        <v>3</v>
      </c>
      <c r="EA1877" t="s">
        <v>3</v>
      </c>
      <c r="EB1877" t="s">
        <v>3</v>
      </c>
      <c r="EC1877" t="s">
        <v>3</v>
      </c>
      <c r="EE1877">
        <v>29085443</v>
      </c>
      <c r="EF1877">
        <v>8</v>
      </c>
      <c r="EG1877" t="s">
        <v>153</v>
      </c>
      <c r="EH1877">
        <v>0</v>
      </c>
      <c r="EI1877" t="s">
        <v>3</v>
      </c>
      <c r="EJ1877">
        <v>1</v>
      </c>
      <c r="EK1877">
        <v>500001</v>
      </c>
      <c r="EL1877" t="s">
        <v>154</v>
      </c>
      <c r="EM1877" t="s">
        <v>155</v>
      </c>
      <c r="EO1877" t="s">
        <v>3</v>
      </c>
      <c r="EQ1877">
        <v>0</v>
      </c>
      <c r="ER1877">
        <v>82.19</v>
      </c>
      <c r="ES1877">
        <v>82.19</v>
      </c>
      <c r="ET1877">
        <v>0</v>
      </c>
      <c r="EU1877">
        <v>0</v>
      </c>
      <c r="EV1877">
        <v>0</v>
      </c>
      <c r="EW1877">
        <v>0</v>
      </c>
      <c r="EX1877">
        <v>0</v>
      </c>
      <c r="FQ1877">
        <v>0</v>
      </c>
      <c r="FR1877">
        <f t="shared" si="1409"/>
        <v>0</v>
      </c>
      <c r="FS1877">
        <v>0</v>
      </c>
      <c r="FX1877">
        <v>0</v>
      </c>
      <c r="FY1877">
        <v>0</v>
      </c>
      <c r="GA1877" t="s">
        <v>3</v>
      </c>
      <c r="GD1877">
        <v>1</v>
      </c>
      <c r="GF1877">
        <v>-100917442</v>
      </c>
      <c r="GG1877">
        <v>2</v>
      </c>
      <c r="GH1877">
        <v>1</v>
      </c>
      <c r="GI1877">
        <v>2</v>
      </c>
      <c r="GJ1877">
        <v>0</v>
      </c>
      <c r="GK1877">
        <v>0</v>
      </c>
      <c r="GL1877">
        <f t="shared" si="1410"/>
        <v>0</v>
      </c>
      <c r="GM1877">
        <f t="shared" si="1411"/>
        <v>14478.1</v>
      </c>
      <c r="GN1877">
        <f t="shared" si="1412"/>
        <v>14478.1</v>
      </c>
      <c r="GO1877">
        <f t="shared" si="1413"/>
        <v>0</v>
      </c>
      <c r="GP1877">
        <f t="shared" si="1414"/>
        <v>0</v>
      </c>
      <c r="GR1877">
        <v>0</v>
      </c>
      <c r="GS1877">
        <v>3</v>
      </c>
      <c r="GT1877">
        <v>0</v>
      </c>
      <c r="GU1877" t="s">
        <v>3</v>
      </c>
      <c r="GV1877">
        <f t="shared" si="1415"/>
        <v>0</v>
      </c>
      <c r="GW1877">
        <v>1</v>
      </c>
      <c r="GX1877">
        <f t="shared" si="1416"/>
        <v>0</v>
      </c>
      <c r="HA1877">
        <v>0</v>
      </c>
      <c r="HB1877">
        <v>0</v>
      </c>
      <c r="HC1877">
        <f t="shared" si="1417"/>
        <v>0</v>
      </c>
      <c r="HE1877" t="s">
        <v>3</v>
      </c>
      <c r="HF1877" t="s">
        <v>3</v>
      </c>
      <c r="IK1877">
        <v>0</v>
      </c>
    </row>
    <row r="1878" spans="1:245">
      <c r="A1878">
        <v>18</v>
      </c>
      <c r="B1878">
        <v>0</v>
      </c>
      <c r="C1878">
        <v>1926</v>
      </c>
      <c r="E1878" t="s">
        <v>286</v>
      </c>
      <c r="F1878" t="s">
        <v>324</v>
      </c>
      <c r="G1878" t="s">
        <v>325</v>
      </c>
      <c r="H1878" t="s">
        <v>165</v>
      </c>
      <c r="I1878">
        <f>I1876*J1878</f>
        <v>-28.05</v>
      </c>
      <c r="J1878">
        <v>-102</v>
      </c>
      <c r="O1878">
        <f t="shared" si="1383"/>
        <v>-5172.87</v>
      </c>
      <c r="P1878">
        <f t="shared" si="1384"/>
        <v>-5172.87</v>
      </c>
      <c r="Q1878">
        <f t="shared" si="1385"/>
        <v>0</v>
      </c>
      <c r="R1878">
        <f t="shared" si="1386"/>
        <v>0</v>
      </c>
      <c r="S1878">
        <f t="shared" si="1387"/>
        <v>0</v>
      </c>
      <c r="T1878">
        <f t="shared" si="1388"/>
        <v>0</v>
      </c>
      <c r="U1878">
        <f t="shared" si="1389"/>
        <v>0</v>
      </c>
      <c r="V1878">
        <f t="shared" si="1390"/>
        <v>0</v>
      </c>
      <c r="W1878">
        <f t="shared" si="1391"/>
        <v>0</v>
      </c>
      <c r="X1878">
        <f t="shared" si="1392"/>
        <v>0</v>
      </c>
      <c r="Y1878">
        <f t="shared" si="1393"/>
        <v>0</v>
      </c>
      <c r="AA1878">
        <v>35806607</v>
      </c>
      <c r="AB1878">
        <f t="shared" si="1394"/>
        <v>67.8</v>
      </c>
      <c r="AC1878">
        <f t="shared" si="1395"/>
        <v>67.8</v>
      </c>
      <c r="AD1878">
        <f>ROUND((((ET1878)-(EU1878))+AE1878),2)</f>
        <v>0</v>
      </c>
      <c r="AE1878">
        <f>ROUND((EU1878),2)</f>
        <v>0</v>
      </c>
      <c r="AF1878">
        <f>ROUND((EV1878),2)</f>
        <v>0</v>
      </c>
      <c r="AG1878">
        <f t="shared" si="1396"/>
        <v>0</v>
      </c>
      <c r="AH1878">
        <f>(EW1878)</f>
        <v>0</v>
      </c>
      <c r="AI1878">
        <f>(EX1878)</f>
        <v>0</v>
      </c>
      <c r="AJ1878">
        <f t="shared" si="1397"/>
        <v>0</v>
      </c>
      <c r="AK1878">
        <v>67.8</v>
      </c>
      <c r="AL1878">
        <v>67.8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1</v>
      </c>
      <c r="AW1878">
        <v>1</v>
      </c>
      <c r="AZ1878">
        <v>1</v>
      </c>
      <c r="BA1878">
        <v>1</v>
      </c>
      <c r="BB1878">
        <v>1</v>
      </c>
      <c r="BC1878">
        <v>2.72</v>
      </c>
      <c r="BD1878" t="s">
        <v>3</v>
      </c>
      <c r="BE1878" t="s">
        <v>3</v>
      </c>
      <c r="BF1878" t="s">
        <v>3</v>
      </c>
      <c r="BG1878" t="s">
        <v>3</v>
      </c>
      <c r="BH1878">
        <v>3</v>
      </c>
      <c r="BI1878">
        <v>1</v>
      </c>
      <c r="BJ1878" t="s">
        <v>326</v>
      </c>
      <c r="BM1878">
        <v>500001</v>
      </c>
      <c r="BN1878">
        <v>0</v>
      </c>
      <c r="BO1878" t="s">
        <v>324</v>
      </c>
      <c r="BP1878">
        <v>1</v>
      </c>
      <c r="BQ1878">
        <v>8</v>
      </c>
      <c r="BR1878">
        <v>1</v>
      </c>
      <c r="BS1878">
        <v>1</v>
      </c>
      <c r="BT1878">
        <v>1</v>
      </c>
      <c r="BU1878">
        <v>1</v>
      </c>
      <c r="BV1878">
        <v>1</v>
      </c>
      <c r="BW1878">
        <v>1</v>
      </c>
      <c r="BX1878">
        <v>1</v>
      </c>
      <c r="BY1878" t="s">
        <v>3</v>
      </c>
      <c r="BZ1878">
        <v>0</v>
      </c>
      <c r="CA1878">
        <v>0</v>
      </c>
      <c r="CE1878">
        <v>0</v>
      </c>
      <c r="CF1878">
        <v>0</v>
      </c>
      <c r="CG1878">
        <v>0</v>
      </c>
      <c r="CM1878">
        <v>0</v>
      </c>
      <c r="CN1878" t="s">
        <v>3</v>
      </c>
      <c r="CO1878">
        <v>0</v>
      </c>
      <c r="CP1878">
        <f t="shared" si="1398"/>
        <v>-5172.87</v>
      </c>
      <c r="CQ1878">
        <f t="shared" si="1399"/>
        <v>184.416</v>
      </c>
      <c r="CR1878">
        <f t="shared" si="1400"/>
        <v>0</v>
      </c>
      <c r="CS1878">
        <f t="shared" si="1401"/>
        <v>0</v>
      </c>
      <c r="CT1878">
        <f t="shared" si="1402"/>
        <v>0</v>
      </c>
      <c r="CU1878">
        <f t="shared" si="1403"/>
        <v>0</v>
      </c>
      <c r="CV1878">
        <f t="shared" si="1404"/>
        <v>0</v>
      </c>
      <c r="CW1878">
        <f t="shared" si="1405"/>
        <v>0</v>
      </c>
      <c r="CX1878">
        <f t="shared" si="1406"/>
        <v>0</v>
      </c>
      <c r="CY1878">
        <f t="shared" si="1407"/>
        <v>0</v>
      </c>
      <c r="CZ1878">
        <f t="shared" si="1408"/>
        <v>0</v>
      </c>
      <c r="DC1878" t="s">
        <v>3</v>
      </c>
      <c r="DD1878" t="s">
        <v>3</v>
      </c>
      <c r="DE1878" t="s">
        <v>3</v>
      </c>
      <c r="DF1878" t="s">
        <v>3</v>
      </c>
      <c r="DG1878" t="s">
        <v>3</v>
      </c>
      <c r="DH1878" t="s">
        <v>3</v>
      </c>
      <c r="DI1878" t="s">
        <v>3</v>
      </c>
      <c r="DJ1878" t="s">
        <v>3</v>
      </c>
      <c r="DK1878" t="s">
        <v>3</v>
      </c>
      <c r="DL1878" t="s">
        <v>3</v>
      </c>
      <c r="DM1878" t="s">
        <v>3</v>
      </c>
      <c r="DN1878">
        <v>0</v>
      </c>
      <c r="DO1878">
        <v>0</v>
      </c>
      <c r="DP1878">
        <v>1</v>
      </c>
      <c r="DQ1878">
        <v>1</v>
      </c>
      <c r="DU1878">
        <v>1005</v>
      </c>
      <c r="DV1878" t="s">
        <v>165</v>
      </c>
      <c r="DW1878" t="s">
        <v>165</v>
      </c>
      <c r="DX1878">
        <v>1</v>
      </c>
      <c r="DZ1878" t="s">
        <v>3</v>
      </c>
      <c r="EA1878" t="s">
        <v>3</v>
      </c>
      <c r="EB1878" t="s">
        <v>3</v>
      </c>
      <c r="EC1878" t="s">
        <v>3</v>
      </c>
      <c r="EE1878">
        <v>29085443</v>
      </c>
      <c r="EF1878">
        <v>8</v>
      </c>
      <c r="EG1878" t="s">
        <v>153</v>
      </c>
      <c r="EH1878">
        <v>0</v>
      </c>
      <c r="EI1878" t="s">
        <v>3</v>
      </c>
      <c r="EJ1878">
        <v>1</v>
      </c>
      <c r="EK1878">
        <v>500001</v>
      </c>
      <c r="EL1878" t="s">
        <v>154</v>
      </c>
      <c r="EM1878" t="s">
        <v>155</v>
      </c>
      <c r="EO1878" t="s">
        <v>3</v>
      </c>
      <c r="EQ1878">
        <v>0</v>
      </c>
      <c r="ER1878">
        <v>67.8</v>
      </c>
      <c r="ES1878">
        <v>67.8</v>
      </c>
      <c r="ET1878">
        <v>0</v>
      </c>
      <c r="EU1878">
        <v>0</v>
      </c>
      <c r="EV1878">
        <v>0</v>
      </c>
      <c r="EW1878">
        <v>0</v>
      </c>
      <c r="EX1878">
        <v>0</v>
      </c>
      <c r="FQ1878">
        <v>0</v>
      </c>
      <c r="FR1878">
        <f t="shared" si="1409"/>
        <v>0</v>
      </c>
      <c r="FS1878">
        <v>0</v>
      </c>
      <c r="FX1878">
        <v>0</v>
      </c>
      <c r="FY1878">
        <v>0</v>
      </c>
      <c r="GA1878" t="s">
        <v>3</v>
      </c>
      <c r="GD1878">
        <v>1</v>
      </c>
      <c r="GF1878">
        <v>-217513507</v>
      </c>
      <c r="GG1878">
        <v>2</v>
      </c>
      <c r="GH1878">
        <v>1</v>
      </c>
      <c r="GI1878">
        <v>2</v>
      </c>
      <c r="GJ1878">
        <v>0</v>
      </c>
      <c r="GK1878">
        <v>0</v>
      </c>
      <c r="GL1878">
        <f t="shared" si="1410"/>
        <v>0</v>
      </c>
      <c r="GM1878">
        <f t="shared" si="1411"/>
        <v>-5172.87</v>
      </c>
      <c r="GN1878">
        <f t="shared" si="1412"/>
        <v>-5172.87</v>
      </c>
      <c r="GO1878">
        <f t="shared" si="1413"/>
        <v>0</v>
      </c>
      <c r="GP1878">
        <f t="shared" si="1414"/>
        <v>0</v>
      </c>
      <c r="GR1878">
        <v>0</v>
      </c>
      <c r="GS1878">
        <v>0</v>
      </c>
      <c r="GT1878">
        <v>0</v>
      </c>
      <c r="GU1878" t="s">
        <v>3</v>
      </c>
      <c r="GV1878">
        <f t="shared" si="1415"/>
        <v>0</v>
      </c>
      <c r="GW1878">
        <v>1</v>
      </c>
      <c r="GX1878">
        <f t="shared" si="1416"/>
        <v>0</v>
      </c>
      <c r="HA1878">
        <v>0</v>
      </c>
      <c r="HB1878">
        <v>0</v>
      </c>
      <c r="HC1878">
        <f t="shared" si="1417"/>
        <v>0</v>
      </c>
      <c r="HE1878" t="s">
        <v>3</v>
      </c>
      <c r="HF1878" t="s">
        <v>3</v>
      </c>
      <c r="IK1878">
        <v>0</v>
      </c>
    </row>
    <row r="1879" spans="1:245">
      <c r="A1879">
        <v>17</v>
      </c>
      <c r="B1879">
        <v>0</v>
      </c>
      <c r="C1879">
        <f>ROW(SmtRes!A1940)</f>
        <v>1940</v>
      </c>
      <c r="D1879">
        <f>ROW(EtalonRes!A1920)</f>
        <v>1920</v>
      </c>
      <c r="E1879" t="s">
        <v>52</v>
      </c>
      <c r="F1879" t="s">
        <v>210</v>
      </c>
      <c r="G1879" t="s">
        <v>211</v>
      </c>
      <c r="H1879" t="s">
        <v>55</v>
      </c>
      <c r="I1879">
        <f>ROUND(21.26/100,9)</f>
        <v>0.21260000000000001</v>
      </c>
      <c r="J1879">
        <v>0</v>
      </c>
      <c r="O1879">
        <f t="shared" si="1383"/>
        <v>1308</v>
      </c>
      <c r="P1879">
        <f t="shared" si="1384"/>
        <v>795.21</v>
      </c>
      <c r="Q1879">
        <f t="shared" si="1385"/>
        <v>16.82</v>
      </c>
      <c r="R1879">
        <f t="shared" si="1386"/>
        <v>0</v>
      </c>
      <c r="S1879">
        <f t="shared" si="1387"/>
        <v>495.97</v>
      </c>
      <c r="T1879">
        <f t="shared" si="1388"/>
        <v>0</v>
      </c>
      <c r="U1879">
        <f t="shared" si="1389"/>
        <v>1.6283034000000001</v>
      </c>
      <c r="V1879">
        <f t="shared" si="1390"/>
        <v>0</v>
      </c>
      <c r="W1879">
        <f t="shared" si="1391"/>
        <v>0</v>
      </c>
      <c r="X1879">
        <f t="shared" si="1392"/>
        <v>466.21</v>
      </c>
      <c r="Y1879">
        <f t="shared" si="1393"/>
        <v>252.94</v>
      </c>
      <c r="AA1879">
        <v>35806607</v>
      </c>
      <c r="AB1879">
        <f t="shared" si="1394"/>
        <v>1480.04</v>
      </c>
      <c r="AC1879">
        <f t="shared" si="1395"/>
        <v>1395.68</v>
      </c>
      <c r="AD1879">
        <f>ROUND(((((ET1879*1.25))-((EU1879*1.25)))+AE1879),2)</f>
        <v>14.05</v>
      </c>
      <c r="AE1879">
        <f>ROUND(((EU1879*1.25)),2)</f>
        <v>0</v>
      </c>
      <c r="AF1879">
        <f>ROUND(((EV1879*1.15)),2)</f>
        <v>70.31</v>
      </c>
      <c r="AG1879">
        <f t="shared" si="1396"/>
        <v>0</v>
      </c>
      <c r="AH1879">
        <f>((EW1879*1.15))</f>
        <v>7.6589999999999998</v>
      </c>
      <c r="AI1879">
        <f>((EX1879*1.25))</f>
        <v>0</v>
      </c>
      <c r="AJ1879">
        <f t="shared" si="1397"/>
        <v>0</v>
      </c>
      <c r="AK1879">
        <v>1468.06</v>
      </c>
      <c r="AL1879">
        <v>1395.68</v>
      </c>
      <c r="AM1879">
        <v>11.24</v>
      </c>
      <c r="AN1879">
        <v>0</v>
      </c>
      <c r="AO1879">
        <v>61.14</v>
      </c>
      <c r="AP1879">
        <v>0</v>
      </c>
      <c r="AQ1879">
        <v>6.66</v>
      </c>
      <c r="AR1879">
        <v>0</v>
      </c>
      <c r="AS1879">
        <v>0</v>
      </c>
      <c r="AT1879">
        <v>94</v>
      </c>
      <c r="AU1879">
        <v>51</v>
      </c>
      <c r="AV1879">
        <v>1</v>
      </c>
      <c r="AW1879">
        <v>1</v>
      </c>
      <c r="AZ1879">
        <v>1</v>
      </c>
      <c r="BA1879">
        <v>33.18</v>
      </c>
      <c r="BB1879">
        <v>5.63</v>
      </c>
      <c r="BC1879">
        <v>2.68</v>
      </c>
      <c r="BD1879" t="s">
        <v>3</v>
      </c>
      <c r="BE1879" t="s">
        <v>3</v>
      </c>
      <c r="BF1879" t="s">
        <v>3</v>
      </c>
      <c r="BG1879" t="s">
        <v>3</v>
      </c>
      <c r="BH1879">
        <v>0</v>
      </c>
      <c r="BI1879">
        <v>1</v>
      </c>
      <c r="BJ1879" t="s">
        <v>212</v>
      </c>
      <c r="BM1879">
        <v>11001</v>
      </c>
      <c r="BN1879">
        <v>0</v>
      </c>
      <c r="BO1879" t="s">
        <v>210</v>
      </c>
      <c r="BP1879">
        <v>1</v>
      </c>
      <c r="BQ1879">
        <v>2</v>
      </c>
      <c r="BR1879">
        <v>0</v>
      </c>
      <c r="BS1879">
        <v>33.18</v>
      </c>
      <c r="BT1879">
        <v>1</v>
      </c>
      <c r="BU1879">
        <v>1</v>
      </c>
      <c r="BV1879">
        <v>1</v>
      </c>
      <c r="BW1879">
        <v>1</v>
      </c>
      <c r="BX1879">
        <v>1</v>
      </c>
      <c r="BY1879" t="s">
        <v>3</v>
      </c>
      <c r="BZ1879">
        <v>123</v>
      </c>
      <c r="CA1879">
        <v>75</v>
      </c>
      <c r="CE1879">
        <v>0</v>
      </c>
      <c r="CF1879">
        <v>0</v>
      </c>
      <c r="CG1879">
        <v>0</v>
      </c>
      <c r="CM1879">
        <v>0</v>
      </c>
      <c r="CN1879" t="s">
        <v>3</v>
      </c>
      <c r="CO1879">
        <v>0</v>
      </c>
      <c r="CP1879">
        <f t="shared" si="1398"/>
        <v>1308</v>
      </c>
      <c r="CQ1879">
        <f t="shared" si="1399"/>
        <v>3740.4224000000004</v>
      </c>
      <c r="CR1879">
        <f t="shared" si="1400"/>
        <v>79.101500000000001</v>
      </c>
      <c r="CS1879">
        <f t="shared" si="1401"/>
        <v>0</v>
      </c>
      <c r="CT1879">
        <f t="shared" si="1402"/>
        <v>2332.8858</v>
      </c>
      <c r="CU1879">
        <f t="shared" si="1403"/>
        <v>0</v>
      </c>
      <c r="CV1879">
        <f t="shared" si="1404"/>
        <v>7.6589999999999998</v>
      </c>
      <c r="CW1879">
        <f t="shared" si="1405"/>
        <v>0</v>
      </c>
      <c r="CX1879">
        <f t="shared" si="1406"/>
        <v>0</v>
      </c>
      <c r="CY1879">
        <f t="shared" si="1407"/>
        <v>466.21179999999998</v>
      </c>
      <c r="CZ1879">
        <f t="shared" si="1408"/>
        <v>252.94470000000001</v>
      </c>
      <c r="DC1879" t="s">
        <v>3</v>
      </c>
      <c r="DD1879" t="s">
        <v>3</v>
      </c>
      <c r="DE1879" t="s">
        <v>143</v>
      </c>
      <c r="DF1879" t="s">
        <v>143</v>
      </c>
      <c r="DG1879" t="s">
        <v>144</v>
      </c>
      <c r="DH1879" t="s">
        <v>3</v>
      </c>
      <c r="DI1879" t="s">
        <v>144</v>
      </c>
      <c r="DJ1879" t="s">
        <v>143</v>
      </c>
      <c r="DK1879" t="s">
        <v>3</v>
      </c>
      <c r="DL1879" t="s">
        <v>3</v>
      </c>
      <c r="DM1879" t="s">
        <v>3</v>
      </c>
      <c r="DN1879">
        <v>0</v>
      </c>
      <c r="DO1879">
        <v>0</v>
      </c>
      <c r="DP1879">
        <v>1</v>
      </c>
      <c r="DQ1879">
        <v>1</v>
      </c>
      <c r="DU1879">
        <v>1013</v>
      </c>
      <c r="DV1879" t="s">
        <v>55</v>
      </c>
      <c r="DW1879" t="s">
        <v>55</v>
      </c>
      <c r="DX1879">
        <v>1</v>
      </c>
      <c r="DZ1879" t="s">
        <v>3</v>
      </c>
      <c r="EA1879" t="s">
        <v>3</v>
      </c>
      <c r="EB1879" t="s">
        <v>3</v>
      </c>
      <c r="EC1879" t="s">
        <v>3</v>
      </c>
      <c r="EE1879">
        <v>29085511</v>
      </c>
      <c r="EF1879">
        <v>2</v>
      </c>
      <c r="EG1879" t="s">
        <v>145</v>
      </c>
      <c r="EH1879">
        <v>0</v>
      </c>
      <c r="EI1879" t="s">
        <v>3</v>
      </c>
      <c r="EJ1879">
        <v>1</v>
      </c>
      <c r="EK1879">
        <v>11001</v>
      </c>
      <c r="EL1879" t="s">
        <v>22</v>
      </c>
      <c r="EM1879" t="s">
        <v>196</v>
      </c>
      <c r="EO1879" t="s">
        <v>3</v>
      </c>
      <c r="EQ1879">
        <v>0</v>
      </c>
      <c r="ER1879">
        <v>1468.06</v>
      </c>
      <c r="ES1879">
        <v>1395.68</v>
      </c>
      <c r="ET1879">
        <v>11.24</v>
      </c>
      <c r="EU1879">
        <v>0</v>
      </c>
      <c r="EV1879">
        <v>61.14</v>
      </c>
      <c r="EW1879">
        <v>6.66</v>
      </c>
      <c r="EX1879">
        <v>0</v>
      </c>
      <c r="EY1879">
        <v>0</v>
      </c>
      <c r="FQ1879">
        <v>0</v>
      </c>
      <c r="FR1879">
        <f t="shared" si="1409"/>
        <v>0</v>
      </c>
      <c r="FS1879">
        <v>0</v>
      </c>
      <c r="FT1879" t="s">
        <v>148</v>
      </c>
      <c r="FU1879" t="s">
        <v>24</v>
      </c>
      <c r="FV1879" t="s">
        <v>24</v>
      </c>
      <c r="FW1879" t="s">
        <v>25</v>
      </c>
      <c r="FX1879">
        <v>110.7</v>
      </c>
      <c r="FY1879">
        <v>63.75</v>
      </c>
      <c r="GA1879" t="s">
        <v>3</v>
      </c>
      <c r="GD1879">
        <v>1</v>
      </c>
      <c r="GF1879">
        <v>-1131838271</v>
      </c>
      <c r="GG1879">
        <v>2</v>
      </c>
      <c r="GH1879">
        <v>1</v>
      </c>
      <c r="GI1879">
        <v>2</v>
      </c>
      <c r="GJ1879">
        <v>0</v>
      </c>
      <c r="GK1879">
        <v>0</v>
      </c>
      <c r="GL1879">
        <f t="shared" si="1410"/>
        <v>0</v>
      </c>
      <c r="GM1879">
        <f t="shared" si="1411"/>
        <v>2027.15</v>
      </c>
      <c r="GN1879">
        <f t="shared" si="1412"/>
        <v>2027.15</v>
      </c>
      <c r="GO1879">
        <f t="shared" si="1413"/>
        <v>0</v>
      </c>
      <c r="GP1879">
        <f t="shared" si="1414"/>
        <v>0</v>
      </c>
      <c r="GR1879">
        <v>0</v>
      </c>
      <c r="GS1879">
        <v>3</v>
      </c>
      <c r="GT1879">
        <v>0</v>
      </c>
      <c r="GU1879" t="s">
        <v>3</v>
      </c>
      <c r="GV1879">
        <f t="shared" si="1415"/>
        <v>0</v>
      </c>
      <c r="GW1879">
        <v>1</v>
      </c>
      <c r="GX1879">
        <f t="shared" si="1416"/>
        <v>0</v>
      </c>
      <c r="HA1879">
        <v>0</v>
      </c>
      <c r="HB1879">
        <v>0</v>
      </c>
      <c r="HC1879">
        <f t="shared" si="1417"/>
        <v>0</v>
      </c>
      <c r="HE1879" t="s">
        <v>3</v>
      </c>
      <c r="HF1879" t="s">
        <v>3</v>
      </c>
      <c r="IK1879">
        <v>0</v>
      </c>
    </row>
    <row r="1880" spans="1:245">
      <c r="A1880">
        <v>17</v>
      </c>
      <c r="B1880">
        <v>0</v>
      </c>
      <c r="C1880">
        <f>ROW(SmtRes!A1959)</f>
        <v>1959</v>
      </c>
      <c r="D1880">
        <f>ROW(EtalonRes!A1939)</f>
        <v>1939</v>
      </c>
      <c r="E1880" t="s">
        <v>58</v>
      </c>
      <c r="F1880" t="s">
        <v>301</v>
      </c>
      <c r="G1880" t="s">
        <v>302</v>
      </c>
      <c r="H1880" t="s">
        <v>216</v>
      </c>
      <c r="I1880">
        <f>ROUND(26.5/100,9)</f>
        <v>0.26500000000000001</v>
      </c>
      <c r="J1880">
        <v>0</v>
      </c>
      <c r="O1880">
        <f t="shared" si="1383"/>
        <v>19728.86</v>
      </c>
      <c r="P1880">
        <f t="shared" si="1384"/>
        <v>11522.7</v>
      </c>
      <c r="Q1880">
        <f t="shared" si="1385"/>
        <v>43.81</v>
      </c>
      <c r="R1880">
        <f t="shared" si="1386"/>
        <v>0</v>
      </c>
      <c r="S1880">
        <f t="shared" si="1387"/>
        <v>8162.35</v>
      </c>
      <c r="T1880">
        <f t="shared" si="1388"/>
        <v>0</v>
      </c>
      <c r="U1880">
        <f t="shared" si="1389"/>
        <v>27.12275</v>
      </c>
      <c r="V1880">
        <f t="shared" si="1390"/>
        <v>0</v>
      </c>
      <c r="W1880">
        <f t="shared" si="1391"/>
        <v>0</v>
      </c>
      <c r="X1880">
        <f t="shared" si="1392"/>
        <v>7346.12</v>
      </c>
      <c r="Y1880">
        <f t="shared" si="1393"/>
        <v>3509.81</v>
      </c>
      <c r="AA1880">
        <v>35806607</v>
      </c>
      <c r="AB1880">
        <f t="shared" si="1394"/>
        <v>8403.0499999999993</v>
      </c>
      <c r="AC1880">
        <f t="shared" si="1395"/>
        <v>7445.53</v>
      </c>
      <c r="AD1880">
        <f>ROUND(((((ET1880*1.25))-((EU1880*1.25)))+AE1880),2)</f>
        <v>29.21</v>
      </c>
      <c r="AE1880">
        <f>ROUND(((EU1880*1.25)),2)</f>
        <v>0</v>
      </c>
      <c r="AF1880">
        <f>ROUND(((EV1880*1.15)),2)</f>
        <v>928.31</v>
      </c>
      <c r="AG1880">
        <f t="shared" si="1396"/>
        <v>0</v>
      </c>
      <c r="AH1880">
        <f>((EW1880*1.15))</f>
        <v>102.35</v>
      </c>
      <c r="AI1880">
        <f>((EX1880*1.25))</f>
        <v>0</v>
      </c>
      <c r="AJ1880">
        <f t="shared" si="1397"/>
        <v>0</v>
      </c>
      <c r="AK1880">
        <v>8276.1299999999992</v>
      </c>
      <c r="AL1880">
        <v>7445.53</v>
      </c>
      <c r="AM1880">
        <v>23.37</v>
      </c>
      <c r="AN1880">
        <v>0</v>
      </c>
      <c r="AO1880">
        <v>807.23</v>
      </c>
      <c r="AP1880">
        <v>0</v>
      </c>
      <c r="AQ1880">
        <v>89</v>
      </c>
      <c r="AR1880">
        <v>0</v>
      </c>
      <c r="AS1880">
        <v>0</v>
      </c>
      <c r="AT1880">
        <v>90</v>
      </c>
      <c r="AU1880">
        <v>43</v>
      </c>
      <c r="AV1880">
        <v>1</v>
      </c>
      <c r="AW1880">
        <v>1</v>
      </c>
      <c r="AZ1880">
        <v>1</v>
      </c>
      <c r="BA1880">
        <v>33.18</v>
      </c>
      <c r="BB1880">
        <v>5.66</v>
      </c>
      <c r="BC1880">
        <v>5.84</v>
      </c>
      <c r="BD1880" t="s">
        <v>3</v>
      </c>
      <c r="BE1880" t="s">
        <v>3</v>
      </c>
      <c r="BF1880" t="s">
        <v>3</v>
      </c>
      <c r="BG1880" t="s">
        <v>3</v>
      </c>
      <c r="BH1880">
        <v>0</v>
      </c>
      <c r="BI1880">
        <v>1</v>
      </c>
      <c r="BJ1880" t="s">
        <v>327</v>
      </c>
      <c r="BM1880">
        <v>10001</v>
      </c>
      <c r="BN1880">
        <v>0</v>
      </c>
      <c r="BO1880" t="s">
        <v>301</v>
      </c>
      <c r="BP1880">
        <v>1</v>
      </c>
      <c r="BQ1880">
        <v>2</v>
      </c>
      <c r="BR1880">
        <v>0</v>
      </c>
      <c r="BS1880">
        <v>33.18</v>
      </c>
      <c r="BT1880">
        <v>1</v>
      </c>
      <c r="BU1880">
        <v>1</v>
      </c>
      <c r="BV1880">
        <v>1</v>
      </c>
      <c r="BW1880">
        <v>1</v>
      </c>
      <c r="BX1880">
        <v>1</v>
      </c>
      <c r="BY1880" t="s">
        <v>3</v>
      </c>
      <c r="BZ1880">
        <v>118</v>
      </c>
      <c r="CA1880">
        <v>63</v>
      </c>
      <c r="CE1880">
        <v>0</v>
      </c>
      <c r="CF1880">
        <v>0</v>
      </c>
      <c r="CG1880">
        <v>0</v>
      </c>
      <c r="CM1880">
        <v>0</v>
      </c>
      <c r="CN1880" t="s">
        <v>3</v>
      </c>
      <c r="CO1880">
        <v>0</v>
      </c>
      <c r="CP1880">
        <f t="shared" si="1398"/>
        <v>19728.86</v>
      </c>
      <c r="CQ1880">
        <f t="shared" si="1399"/>
        <v>43481.895199999999</v>
      </c>
      <c r="CR1880">
        <f t="shared" si="1400"/>
        <v>165.32860000000002</v>
      </c>
      <c r="CS1880">
        <f t="shared" si="1401"/>
        <v>0</v>
      </c>
      <c r="CT1880">
        <f t="shared" si="1402"/>
        <v>30801.325799999999</v>
      </c>
      <c r="CU1880">
        <f t="shared" si="1403"/>
        <v>0</v>
      </c>
      <c r="CV1880">
        <f t="shared" si="1404"/>
        <v>102.35</v>
      </c>
      <c r="CW1880">
        <f t="shared" si="1405"/>
        <v>0</v>
      </c>
      <c r="CX1880">
        <f t="shared" si="1406"/>
        <v>0</v>
      </c>
      <c r="CY1880">
        <f t="shared" si="1407"/>
        <v>7346.1149999999998</v>
      </c>
      <c r="CZ1880">
        <f t="shared" si="1408"/>
        <v>3509.8105</v>
      </c>
      <c r="DC1880" t="s">
        <v>3</v>
      </c>
      <c r="DD1880" t="s">
        <v>3</v>
      </c>
      <c r="DE1880" t="s">
        <v>143</v>
      </c>
      <c r="DF1880" t="s">
        <v>143</v>
      </c>
      <c r="DG1880" t="s">
        <v>144</v>
      </c>
      <c r="DH1880" t="s">
        <v>3</v>
      </c>
      <c r="DI1880" t="s">
        <v>144</v>
      </c>
      <c r="DJ1880" t="s">
        <v>143</v>
      </c>
      <c r="DK1880" t="s">
        <v>3</v>
      </c>
      <c r="DL1880" t="s">
        <v>3</v>
      </c>
      <c r="DM1880" t="s">
        <v>3</v>
      </c>
      <c r="DN1880">
        <v>0</v>
      </c>
      <c r="DO1880">
        <v>0</v>
      </c>
      <c r="DP1880">
        <v>1</v>
      </c>
      <c r="DQ1880">
        <v>1</v>
      </c>
      <c r="DU1880">
        <v>1005</v>
      </c>
      <c r="DV1880" t="s">
        <v>216</v>
      </c>
      <c r="DW1880" t="s">
        <v>216</v>
      </c>
      <c r="DX1880">
        <v>100</v>
      </c>
      <c r="DZ1880" t="s">
        <v>3</v>
      </c>
      <c r="EA1880" t="s">
        <v>3</v>
      </c>
      <c r="EB1880" t="s">
        <v>3</v>
      </c>
      <c r="EC1880" t="s">
        <v>3</v>
      </c>
      <c r="EE1880">
        <v>29085510</v>
      </c>
      <c r="EF1880">
        <v>2</v>
      </c>
      <c r="EG1880" t="s">
        <v>145</v>
      </c>
      <c r="EH1880">
        <v>0</v>
      </c>
      <c r="EI1880" t="s">
        <v>3</v>
      </c>
      <c r="EJ1880">
        <v>1</v>
      </c>
      <c r="EK1880">
        <v>10001</v>
      </c>
      <c r="EL1880" t="s">
        <v>146</v>
      </c>
      <c r="EM1880" t="s">
        <v>147</v>
      </c>
      <c r="EO1880" t="s">
        <v>3</v>
      </c>
      <c r="EQ1880">
        <v>0</v>
      </c>
      <c r="ER1880">
        <v>8276.1299999999992</v>
      </c>
      <c r="ES1880">
        <v>7445.53</v>
      </c>
      <c r="ET1880">
        <v>23.37</v>
      </c>
      <c r="EU1880">
        <v>0</v>
      </c>
      <c r="EV1880">
        <v>807.23</v>
      </c>
      <c r="EW1880">
        <v>89</v>
      </c>
      <c r="EX1880">
        <v>0</v>
      </c>
      <c r="EY1880">
        <v>0</v>
      </c>
      <c r="FQ1880">
        <v>0</v>
      </c>
      <c r="FR1880">
        <f t="shared" si="1409"/>
        <v>0</v>
      </c>
      <c r="FS1880">
        <v>0</v>
      </c>
      <c r="FT1880" t="s">
        <v>148</v>
      </c>
      <c r="FU1880" t="s">
        <v>24</v>
      </c>
      <c r="FV1880" t="s">
        <v>24</v>
      </c>
      <c r="FW1880" t="s">
        <v>25</v>
      </c>
      <c r="FX1880">
        <v>106.2</v>
      </c>
      <c r="FY1880">
        <v>53.55</v>
      </c>
      <c r="GA1880" t="s">
        <v>3</v>
      </c>
      <c r="GD1880">
        <v>1</v>
      </c>
      <c r="GF1880">
        <v>-978692579</v>
      </c>
      <c r="GG1880">
        <v>2</v>
      </c>
      <c r="GH1880">
        <v>1</v>
      </c>
      <c r="GI1880">
        <v>2</v>
      </c>
      <c r="GJ1880">
        <v>0</v>
      </c>
      <c r="GK1880">
        <v>0</v>
      </c>
      <c r="GL1880">
        <f t="shared" si="1410"/>
        <v>0</v>
      </c>
      <c r="GM1880">
        <f t="shared" si="1411"/>
        <v>30584.79</v>
      </c>
      <c r="GN1880">
        <f t="shared" si="1412"/>
        <v>30584.79</v>
      </c>
      <c r="GO1880">
        <f t="shared" si="1413"/>
        <v>0</v>
      </c>
      <c r="GP1880">
        <f t="shared" si="1414"/>
        <v>0</v>
      </c>
      <c r="GR1880">
        <v>0</v>
      </c>
      <c r="GS1880">
        <v>3</v>
      </c>
      <c r="GT1880">
        <v>0</v>
      </c>
      <c r="GU1880" t="s">
        <v>3</v>
      </c>
      <c r="GV1880">
        <f t="shared" si="1415"/>
        <v>0</v>
      </c>
      <c r="GW1880">
        <v>1</v>
      </c>
      <c r="GX1880">
        <f t="shared" si="1416"/>
        <v>0</v>
      </c>
      <c r="HA1880">
        <v>0</v>
      </c>
      <c r="HB1880">
        <v>0</v>
      </c>
      <c r="HC1880">
        <f t="shared" si="1417"/>
        <v>0</v>
      </c>
      <c r="HE1880" t="s">
        <v>3</v>
      </c>
      <c r="HF1880" t="s">
        <v>3</v>
      </c>
      <c r="IK1880">
        <v>0</v>
      </c>
    </row>
    <row r="1881" spans="1:245">
      <c r="A1881">
        <v>17</v>
      </c>
      <c r="B1881">
        <v>0</v>
      </c>
      <c r="C1881">
        <f>ROW(SmtRes!A1977)</f>
        <v>1977</v>
      </c>
      <c r="D1881">
        <f>ROW(EtalonRes!A1957)</f>
        <v>1957</v>
      </c>
      <c r="E1881" t="s">
        <v>65</v>
      </c>
      <c r="F1881" t="s">
        <v>214</v>
      </c>
      <c r="G1881" t="s">
        <v>215</v>
      </c>
      <c r="H1881" t="s">
        <v>216</v>
      </c>
      <c r="I1881">
        <f>ROUND(26.5/100,9)</f>
        <v>0.26500000000000001</v>
      </c>
      <c r="J1881">
        <v>0</v>
      </c>
      <c r="O1881">
        <f t="shared" si="1383"/>
        <v>19295.009999999998</v>
      </c>
      <c r="P1881">
        <f t="shared" si="1384"/>
        <v>11562.2</v>
      </c>
      <c r="Q1881">
        <f t="shared" si="1385"/>
        <v>29</v>
      </c>
      <c r="R1881">
        <f t="shared" si="1386"/>
        <v>0</v>
      </c>
      <c r="S1881">
        <f t="shared" si="1387"/>
        <v>7703.81</v>
      </c>
      <c r="T1881">
        <f t="shared" si="1388"/>
        <v>0</v>
      </c>
      <c r="U1881">
        <f t="shared" si="1389"/>
        <v>25.599</v>
      </c>
      <c r="V1881">
        <f t="shared" si="1390"/>
        <v>0</v>
      </c>
      <c r="W1881">
        <f t="shared" si="1391"/>
        <v>0</v>
      </c>
      <c r="X1881">
        <f t="shared" si="1392"/>
        <v>6933.43</v>
      </c>
      <c r="Y1881">
        <f t="shared" si="1393"/>
        <v>3312.64</v>
      </c>
      <c r="AA1881">
        <v>35806607</v>
      </c>
      <c r="AB1881">
        <f t="shared" si="1394"/>
        <v>8548.36</v>
      </c>
      <c r="AC1881">
        <f t="shared" si="1395"/>
        <v>7654.55</v>
      </c>
      <c r="AD1881">
        <f>ROUND(((((ET1881*1.25))-((EU1881*1.25)))+AE1881),2)</f>
        <v>17.649999999999999</v>
      </c>
      <c r="AE1881">
        <f>ROUND(((EU1881*1.25)),2)</f>
        <v>0</v>
      </c>
      <c r="AF1881">
        <f>ROUND(((EV1881*1.15)),2)</f>
        <v>876.16</v>
      </c>
      <c r="AG1881">
        <f t="shared" si="1396"/>
        <v>0</v>
      </c>
      <c r="AH1881">
        <f>((EW1881*1.15))</f>
        <v>96.6</v>
      </c>
      <c r="AI1881">
        <f>((EX1881*1.25))</f>
        <v>0</v>
      </c>
      <c r="AJ1881">
        <f t="shared" si="1397"/>
        <v>0</v>
      </c>
      <c r="AK1881">
        <v>8430.5499999999993</v>
      </c>
      <c r="AL1881">
        <v>7654.55</v>
      </c>
      <c r="AM1881">
        <v>14.12</v>
      </c>
      <c r="AN1881">
        <v>0</v>
      </c>
      <c r="AO1881">
        <v>761.88</v>
      </c>
      <c r="AP1881">
        <v>0</v>
      </c>
      <c r="AQ1881">
        <v>84</v>
      </c>
      <c r="AR1881">
        <v>0</v>
      </c>
      <c r="AS1881">
        <v>0</v>
      </c>
      <c r="AT1881">
        <v>90</v>
      </c>
      <c r="AU1881">
        <v>43</v>
      </c>
      <c r="AV1881">
        <v>1</v>
      </c>
      <c r="AW1881">
        <v>1</v>
      </c>
      <c r="AZ1881">
        <v>1</v>
      </c>
      <c r="BA1881">
        <v>33.18</v>
      </c>
      <c r="BB1881">
        <v>6.2</v>
      </c>
      <c r="BC1881">
        <v>5.7</v>
      </c>
      <c r="BD1881" t="s">
        <v>3</v>
      </c>
      <c r="BE1881" t="s">
        <v>3</v>
      </c>
      <c r="BF1881" t="s">
        <v>3</v>
      </c>
      <c r="BG1881" t="s">
        <v>3</v>
      </c>
      <c r="BH1881">
        <v>0</v>
      </c>
      <c r="BI1881">
        <v>1</v>
      </c>
      <c r="BJ1881" t="s">
        <v>328</v>
      </c>
      <c r="BM1881">
        <v>10001</v>
      </c>
      <c r="BN1881">
        <v>0</v>
      </c>
      <c r="BO1881" t="s">
        <v>214</v>
      </c>
      <c r="BP1881">
        <v>1</v>
      </c>
      <c r="BQ1881">
        <v>2</v>
      </c>
      <c r="BR1881">
        <v>0</v>
      </c>
      <c r="BS1881">
        <v>33.18</v>
      </c>
      <c r="BT1881">
        <v>1</v>
      </c>
      <c r="BU1881">
        <v>1</v>
      </c>
      <c r="BV1881">
        <v>1</v>
      </c>
      <c r="BW1881">
        <v>1</v>
      </c>
      <c r="BX1881">
        <v>1</v>
      </c>
      <c r="BY1881" t="s">
        <v>3</v>
      </c>
      <c r="BZ1881">
        <v>118</v>
      </c>
      <c r="CA1881">
        <v>63</v>
      </c>
      <c r="CE1881">
        <v>0</v>
      </c>
      <c r="CF1881">
        <v>0</v>
      </c>
      <c r="CG1881">
        <v>0</v>
      </c>
      <c r="CM1881">
        <v>0</v>
      </c>
      <c r="CN1881" t="s">
        <v>3</v>
      </c>
      <c r="CO1881">
        <v>0</v>
      </c>
      <c r="CP1881">
        <f t="shared" si="1398"/>
        <v>19295.010000000002</v>
      </c>
      <c r="CQ1881">
        <f t="shared" si="1399"/>
        <v>43630.935000000005</v>
      </c>
      <c r="CR1881">
        <f t="shared" si="1400"/>
        <v>109.42999999999999</v>
      </c>
      <c r="CS1881">
        <f t="shared" si="1401"/>
        <v>0</v>
      </c>
      <c r="CT1881">
        <f t="shared" si="1402"/>
        <v>29070.988799999999</v>
      </c>
      <c r="CU1881">
        <f t="shared" si="1403"/>
        <v>0</v>
      </c>
      <c r="CV1881">
        <f t="shared" si="1404"/>
        <v>96.6</v>
      </c>
      <c r="CW1881">
        <f t="shared" si="1405"/>
        <v>0</v>
      </c>
      <c r="CX1881">
        <f t="shared" si="1406"/>
        <v>0</v>
      </c>
      <c r="CY1881">
        <f t="shared" si="1407"/>
        <v>6933.4290000000001</v>
      </c>
      <c r="CZ1881">
        <f t="shared" si="1408"/>
        <v>3312.6383000000001</v>
      </c>
      <c r="DC1881" t="s">
        <v>3</v>
      </c>
      <c r="DD1881" t="s">
        <v>3</v>
      </c>
      <c r="DE1881" t="s">
        <v>143</v>
      </c>
      <c r="DF1881" t="s">
        <v>143</v>
      </c>
      <c r="DG1881" t="s">
        <v>144</v>
      </c>
      <c r="DH1881" t="s">
        <v>3</v>
      </c>
      <c r="DI1881" t="s">
        <v>144</v>
      </c>
      <c r="DJ1881" t="s">
        <v>143</v>
      </c>
      <c r="DK1881" t="s">
        <v>3</v>
      </c>
      <c r="DL1881" t="s">
        <v>3</v>
      </c>
      <c r="DM1881" t="s">
        <v>3</v>
      </c>
      <c r="DN1881">
        <v>0</v>
      </c>
      <c r="DO1881">
        <v>0</v>
      </c>
      <c r="DP1881">
        <v>1</v>
      </c>
      <c r="DQ1881">
        <v>1</v>
      </c>
      <c r="DU1881">
        <v>1005</v>
      </c>
      <c r="DV1881" t="s">
        <v>216</v>
      </c>
      <c r="DW1881" t="s">
        <v>216</v>
      </c>
      <c r="DX1881">
        <v>100</v>
      </c>
      <c r="DZ1881" t="s">
        <v>3</v>
      </c>
      <c r="EA1881" t="s">
        <v>3</v>
      </c>
      <c r="EB1881" t="s">
        <v>3</v>
      </c>
      <c r="EC1881" t="s">
        <v>3</v>
      </c>
      <c r="EE1881">
        <v>29085510</v>
      </c>
      <c r="EF1881">
        <v>2</v>
      </c>
      <c r="EG1881" t="s">
        <v>145</v>
      </c>
      <c r="EH1881">
        <v>0</v>
      </c>
      <c r="EI1881" t="s">
        <v>3</v>
      </c>
      <c r="EJ1881">
        <v>1</v>
      </c>
      <c r="EK1881">
        <v>10001</v>
      </c>
      <c r="EL1881" t="s">
        <v>146</v>
      </c>
      <c r="EM1881" t="s">
        <v>147</v>
      </c>
      <c r="EO1881" t="s">
        <v>3</v>
      </c>
      <c r="EQ1881">
        <v>0</v>
      </c>
      <c r="ER1881">
        <v>8430.5499999999993</v>
      </c>
      <c r="ES1881">
        <v>7654.55</v>
      </c>
      <c r="ET1881">
        <v>14.12</v>
      </c>
      <c r="EU1881">
        <v>0</v>
      </c>
      <c r="EV1881">
        <v>761.88</v>
      </c>
      <c r="EW1881">
        <v>84</v>
      </c>
      <c r="EX1881">
        <v>0</v>
      </c>
      <c r="EY1881">
        <v>0</v>
      </c>
      <c r="FQ1881">
        <v>0</v>
      </c>
      <c r="FR1881">
        <f t="shared" si="1409"/>
        <v>0</v>
      </c>
      <c r="FS1881">
        <v>0</v>
      </c>
      <c r="FT1881" t="s">
        <v>148</v>
      </c>
      <c r="FU1881" t="s">
        <v>24</v>
      </c>
      <c r="FV1881" t="s">
        <v>24</v>
      </c>
      <c r="FW1881" t="s">
        <v>25</v>
      </c>
      <c r="FX1881">
        <v>106.2</v>
      </c>
      <c r="FY1881">
        <v>53.55</v>
      </c>
      <c r="GA1881" t="s">
        <v>3</v>
      </c>
      <c r="GD1881">
        <v>1</v>
      </c>
      <c r="GF1881">
        <v>892663548</v>
      </c>
      <c r="GG1881">
        <v>2</v>
      </c>
      <c r="GH1881">
        <v>1</v>
      </c>
      <c r="GI1881">
        <v>2</v>
      </c>
      <c r="GJ1881">
        <v>0</v>
      </c>
      <c r="GK1881">
        <v>0</v>
      </c>
      <c r="GL1881">
        <f t="shared" si="1410"/>
        <v>0</v>
      </c>
      <c r="GM1881">
        <f t="shared" si="1411"/>
        <v>29541.08</v>
      </c>
      <c r="GN1881">
        <f t="shared" si="1412"/>
        <v>29541.08</v>
      </c>
      <c r="GO1881">
        <f t="shared" si="1413"/>
        <v>0</v>
      </c>
      <c r="GP1881">
        <f t="shared" si="1414"/>
        <v>0</v>
      </c>
      <c r="GR1881">
        <v>0</v>
      </c>
      <c r="GS1881">
        <v>3</v>
      </c>
      <c r="GT1881">
        <v>0</v>
      </c>
      <c r="GU1881" t="s">
        <v>3</v>
      </c>
      <c r="GV1881">
        <f t="shared" si="1415"/>
        <v>0</v>
      </c>
      <c r="GW1881">
        <v>1</v>
      </c>
      <c r="GX1881">
        <f t="shared" si="1416"/>
        <v>0</v>
      </c>
      <c r="HA1881">
        <v>0</v>
      </c>
      <c r="HB1881">
        <v>0</v>
      </c>
      <c r="HC1881">
        <f t="shared" si="1417"/>
        <v>0</v>
      </c>
      <c r="HE1881" t="s">
        <v>3</v>
      </c>
      <c r="HF1881" t="s">
        <v>3</v>
      </c>
      <c r="IK1881">
        <v>0</v>
      </c>
    </row>
    <row r="1882" spans="1:245">
      <c r="A1882">
        <v>17</v>
      </c>
      <c r="B1882">
        <v>0</v>
      </c>
      <c r="C1882">
        <f>ROW(SmtRes!A1984)</f>
        <v>1984</v>
      </c>
      <c r="D1882">
        <f>ROW(EtalonRes!A1964)</f>
        <v>1964</v>
      </c>
      <c r="E1882" t="s">
        <v>70</v>
      </c>
      <c r="F1882" t="s">
        <v>239</v>
      </c>
      <c r="G1882" t="s">
        <v>240</v>
      </c>
      <c r="H1882" t="s">
        <v>241</v>
      </c>
      <c r="I1882">
        <f>ROUND(53/100,9)</f>
        <v>0.53</v>
      </c>
      <c r="J1882">
        <v>0</v>
      </c>
      <c r="O1882">
        <f t="shared" si="1383"/>
        <v>14727.89</v>
      </c>
      <c r="P1882">
        <f t="shared" si="1384"/>
        <v>4209.03</v>
      </c>
      <c r="Q1882">
        <f t="shared" si="1385"/>
        <v>9.3000000000000007</v>
      </c>
      <c r="R1882">
        <f t="shared" si="1386"/>
        <v>3.17</v>
      </c>
      <c r="S1882">
        <f t="shared" si="1387"/>
        <v>10509.56</v>
      </c>
      <c r="T1882">
        <f t="shared" si="1388"/>
        <v>0</v>
      </c>
      <c r="U1882">
        <f t="shared" si="1389"/>
        <v>34.095429999999993</v>
      </c>
      <c r="V1882">
        <f t="shared" si="1390"/>
        <v>6.6250000000000007E-3</v>
      </c>
      <c r="W1882">
        <f t="shared" si="1391"/>
        <v>0</v>
      </c>
      <c r="X1882">
        <f t="shared" si="1392"/>
        <v>8410.18</v>
      </c>
      <c r="Y1882">
        <f t="shared" si="1393"/>
        <v>3889.71</v>
      </c>
      <c r="AA1882">
        <v>35806607</v>
      </c>
      <c r="AB1882">
        <f t="shared" si="1394"/>
        <v>7162.38</v>
      </c>
      <c r="AC1882">
        <f t="shared" si="1395"/>
        <v>6563.27</v>
      </c>
      <c r="AD1882">
        <f>ROUND(((((ET1882*1.25))-((EU1882*1.25)))+AE1882),2)</f>
        <v>1.48</v>
      </c>
      <c r="AE1882">
        <f>ROUND(((EU1882*1.25)),2)</f>
        <v>0.18</v>
      </c>
      <c r="AF1882">
        <f>ROUND(((EV1882*1.15)),2)</f>
        <v>597.63</v>
      </c>
      <c r="AG1882">
        <f t="shared" si="1396"/>
        <v>0</v>
      </c>
      <c r="AH1882">
        <f>((EW1882*1.15))</f>
        <v>64.330999999999989</v>
      </c>
      <c r="AI1882">
        <f>((EX1882*1.25))</f>
        <v>1.2500000000000001E-2</v>
      </c>
      <c r="AJ1882">
        <f t="shared" si="1397"/>
        <v>0</v>
      </c>
      <c r="AK1882">
        <v>7084.13</v>
      </c>
      <c r="AL1882">
        <v>6563.27</v>
      </c>
      <c r="AM1882">
        <v>1.18</v>
      </c>
      <c r="AN1882">
        <v>0.14000000000000001</v>
      </c>
      <c r="AO1882">
        <v>519.67999999999995</v>
      </c>
      <c r="AP1882">
        <v>0</v>
      </c>
      <c r="AQ1882">
        <v>55.94</v>
      </c>
      <c r="AR1882">
        <v>0.01</v>
      </c>
      <c r="AS1882">
        <v>0</v>
      </c>
      <c r="AT1882">
        <v>80</v>
      </c>
      <c r="AU1882">
        <v>37</v>
      </c>
      <c r="AV1882">
        <v>1</v>
      </c>
      <c r="AW1882">
        <v>1</v>
      </c>
      <c r="AZ1882">
        <v>1</v>
      </c>
      <c r="BA1882">
        <v>33.18</v>
      </c>
      <c r="BB1882">
        <v>11.86</v>
      </c>
      <c r="BC1882">
        <v>1.21</v>
      </c>
      <c r="BD1882" t="s">
        <v>3</v>
      </c>
      <c r="BE1882" t="s">
        <v>3</v>
      </c>
      <c r="BF1882" t="s">
        <v>3</v>
      </c>
      <c r="BG1882" t="s">
        <v>3</v>
      </c>
      <c r="BH1882">
        <v>0</v>
      </c>
      <c r="BI1882">
        <v>1</v>
      </c>
      <c r="BJ1882" t="s">
        <v>242</v>
      </c>
      <c r="BM1882">
        <v>15001</v>
      </c>
      <c r="BN1882">
        <v>0</v>
      </c>
      <c r="BO1882" t="s">
        <v>239</v>
      </c>
      <c r="BP1882">
        <v>1</v>
      </c>
      <c r="BQ1882">
        <v>2</v>
      </c>
      <c r="BR1882">
        <v>0</v>
      </c>
      <c r="BS1882">
        <v>33.18</v>
      </c>
      <c r="BT1882">
        <v>1</v>
      </c>
      <c r="BU1882">
        <v>1</v>
      </c>
      <c r="BV1882">
        <v>1</v>
      </c>
      <c r="BW1882">
        <v>1</v>
      </c>
      <c r="BX1882">
        <v>1</v>
      </c>
      <c r="BY1882" t="s">
        <v>3</v>
      </c>
      <c r="BZ1882">
        <v>105</v>
      </c>
      <c r="CA1882">
        <v>55</v>
      </c>
      <c r="CE1882">
        <v>0</v>
      </c>
      <c r="CF1882">
        <v>0</v>
      </c>
      <c r="CG1882">
        <v>0</v>
      </c>
      <c r="CM1882">
        <v>0</v>
      </c>
      <c r="CN1882" t="s">
        <v>3</v>
      </c>
      <c r="CO1882">
        <v>0</v>
      </c>
      <c r="CP1882">
        <f t="shared" si="1398"/>
        <v>14727.89</v>
      </c>
      <c r="CQ1882">
        <f t="shared" si="1399"/>
        <v>7941.5567000000001</v>
      </c>
      <c r="CR1882">
        <f t="shared" si="1400"/>
        <v>17.552799999999998</v>
      </c>
      <c r="CS1882">
        <f t="shared" si="1401"/>
        <v>5.9723999999999995</v>
      </c>
      <c r="CT1882">
        <f t="shared" si="1402"/>
        <v>19829.363399999998</v>
      </c>
      <c r="CU1882">
        <f t="shared" si="1403"/>
        <v>0</v>
      </c>
      <c r="CV1882">
        <f t="shared" si="1404"/>
        <v>64.330999999999989</v>
      </c>
      <c r="CW1882">
        <f t="shared" si="1405"/>
        <v>1.2500000000000001E-2</v>
      </c>
      <c r="CX1882">
        <f t="shared" si="1406"/>
        <v>0</v>
      </c>
      <c r="CY1882">
        <f t="shared" si="1407"/>
        <v>8410.1839999999993</v>
      </c>
      <c r="CZ1882">
        <f t="shared" si="1408"/>
        <v>3889.7101000000002</v>
      </c>
      <c r="DC1882" t="s">
        <v>3</v>
      </c>
      <c r="DD1882" t="s">
        <v>3</v>
      </c>
      <c r="DE1882" t="s">
        <v>143</v>
      </c>
      <c r="DF1882" t="s">
        <v>143</v>
      </c>
      <c r="DG1882" t="s">
        <v>144</v>
      </c>
      <c r="DH1882" t="s">
        <v>3</v>
      </c>
      <c r="DI1882" t="s">
        <v>144</v>
      </c>
      <c r="DJ1882" t="s">
        <v>143</v>
      </c>
      <c r="DK1882" t="s">
        <v>3</v>
      </c>
      <c r="DL1882" t="s">
        <v>3</v>
      </c>
      <c r="DM1882" t="s">
        <v>3</v>
      </c>
      <c r="DN1882">
        <v>0</v>
      </c>
      <c r="DO1882">
        <v>0</v>
      </c>
      <c r="DP1882">
        <v>1</v>
      </c>
      <c r="DQ1882">
        <v>1</v>
      </c>
      <c r="DU1882">
        <v>1013</v>
      </c>
      <c r="DV1882" t="s">
        <v>241</v>
      </c>
      <c r="DW1882" t="s">
        <v>241</v>
      </c>
      <c r="DX1882">
        <v>1</v>
      </c>
      <c r="DZ1882" t="s">
        <v>3</v>
      </c>
      <c r="EA1882" t="s">
        <v>3</v>
      </c>
      <c r="EB1882" t="s">
        <v>3</v>
      </c>
      <c r="EC1882" t="s">
        <v>3</v>
      </c>
      <c r="EE1882">
        <v>29085536</v>
      </c>
      <c r="EF1882">
        <v>2</v>
      </c>
      <c r="EG1882" t="s">
        <v>145</v>
      </c>
      <c r="EH1882">
        <v>0</v>
      </c>
      <c r="EI1882" t="s">
        <v>3</v>
      </c>
      <c r="EJ1882">
        <v>1</v>
      </c>
      <c r="EK1882">
        <v>15001</v>
      </c>
      <c r="EL1882" t="s">
        <v>160</v>
      </c>
      <c r="EM1882" t="s">
        <v>161</v>
      </c>
      <c r="EO1882" t="s">
        <v>3</v>
      </c>
      <c r="EQ1882">
        <v>0</v>
      </c>
      <c r="ER1882">
        <v>7084.13</v>
      </c>
      <c r="ES1882">
        <v>6563.27</v>
      </c>
      <c r="ET1882">
        <v>1.18</v>
      </c>
      <c r="EU1882">
        <v>0.14000000000000001</v>
      </c>
      <c r="EV1882">
        <v>519.67999999999995</v>
      </c>
      <c r="EW1882">
        <v>55.94</v>
      </c>
      <c r="EX1882">
        <v>0.01</v>
      </c>
      <c r="EY1882">
        <v>0</v>
      </c>
      <c r="FQ1882">
        <v>0</v>
      </c>
      <c r="FR1882">
        <f t="shared" si="1409"/>
        <v>0</v>
      </c>
      <c r="FS1882">
        <v>0</v>
      </c>
      <c r="FT1882" t="s">
        <v>148</v>
      </c>
      <c r="FU1882" t="s">
        <v>24</v>
      </c>
      <c r="FV1882" t="s">
        <v>24</v>
      </c>
      <c r="FW1882" t="s">
        <v>25</v>
      </c>
      <c r="FX1882">
        <v>94.5</v>
      </c>
      <c r="FY1882">
        <v>46.75</v>
      </c>
      <c r="GA1882" t="s">
        <v>3</v>
      </c>
      <c r="GD1882">
        <v>1</v>
      </c>
      <c r="GF1882">
        <v>797186164</v>
      </c>
      <c r="GG1882">
        <v>2</v>
      </c>
      <c r="GH1882">
        <v>1</v>
      </c>
      <c r="GI1882">
        <v>2</v>
      </c>
      <c r="GJ1882">
        <v>0</v>
      </c>
      <c r="GK1882">
        <v>0</v>
      </c>
      <c r="GL1882">
        <f t="shared" si="1410"/>
        <v>0</v>
      </c>
      <c r="GM1882">
        <f t="shared" si="1411"/>
        <v>27027.78</v>
      </c>
      <c r="GN1882">
        <f t="shared" si="1412"/>
        <v>27027.78</v>
      </c>
      <c r="GO1882">
        <f t="shared" si="1413"/>
        <v>0</v>
      </c>
      <c r="GP1882">
        <f t="shared" si="1414"/>
        <v>0</v>
      </c>
      <c r="GR1882">
        <v>0</v>
      </c>
      <c r="GS1882">
        <v>3</v>
      </c>
      <c r="GT1882">
        <v>0</v>
      </c>
      <c r="GU1882" t="s">
        <v>3</v>
      </c>
      <c r="GV1882">
        <f t="shared" si="1415"/>
        <v>0</v>
      </c>
      <c r="GW1882">
        <v>1</v>
      </c>
      <c r="GX1882">
        <f t="shared" si="1416"/>
        <v>0</v>
      </c>
      <c r="HA1882">
        <v>0</v>
      </c>
      <c r="HB1882">
        <v>0</v>
      </c>
      <c r="HC1882">
        <f t="shared" si="1417"/>
        <v>0</v>
      </c>
      <c r="HE1882" t="s">
        <v>3</v>
      </c>
      <c r="HF1882" t="s">
        <v>3</v>
      </c>
      <c r="IK1882">
        <v>0</v>
      </c>
    </row>
    <row r="1883" spans="1:245">
      <c r="A1883">
        <v>17</v>
      </c>
      <c r="B1883">
        <v>0</v>
      </c>
      <c r="C1883">
        <f>ROW(SmtRes!A1996)</f>
        <v>1996</v>
      </c>
      <c r="D1883">
        <f>ROW(EtalonRes!A1973)</f>
        <v>1973</v>
      </c>
      <c r="E1883" t="s">
        <v>74</v>
      </c>
      <c r="F1883" t="s">
        <v>244</v>
      </c>
      <c r="G1883" t="s">
        <v>245</v>
      </c>
      <c r="H1883" t="s">
        <v>61</v>
      </c>
      <c r="I1883">
        <f>ROUND(3/100,9)</f>
        <v>0.03</v>
      </c>
      <c r="J1883">
        <v>0</v>
      </c>
      <c r="O1883">
        <f t="shared" si="1383"/>
        <v>316.12</v>
      </c>
      <c r="P1883">
        <f t="shared" si="1384"/>
        <v>13.59</v>
      </c>
      <c r="Q1883">
        <f t="shared" si="1385"/>
        <v>1.56</v>
      </c>
      <c r="R1883">
        <f t="shared" si="1386"/>
        <v>0.41</v>
      </c>
      <c r="S1883">
        <f t="shared" si="1387"/>
        <v>300.97000000000003</v>
      </c>
      <c r="T1883">
        <f t="shared" si="1388"/>
        <v>0</v>
      </c>
      <c r="U1883">
        <f t="shared" si="1389"/>
        <v>0.91439999999999999</v>
      </c>
      <c r="V1883">
        <f t="shared" si="1390"/>
        <v>8.9999999999999998E-4</v>
      </c>
      <c r="W1883">
        <f t="shared" si="1391"/>
        <v>0</v>
      </c>
      <c r="X1883">
        <f t="shared" si="1392"/>
        <v>244.12</v>
      </c>
      <c r="Y1883">
        <f t="shared" si="1393"/>
        <v>156.72</v>
      </c>
      <c r="AA1883">
        <v>35806607</v>
      </c>
      <c r="AB1883">
        <f t="shared" si="1394"/>
        <v>371.42</v>
      </c>
      <c r="AC1883">
        <f t="shared" si="1395"/>
        <v>63.28</v>
      </c>
      <c r="AD1883">
        <f t="shared" ref="AD1883:AD1896" si="1420">ROUND((((ET1883)-(EU1883))+AE1883),2)</f>
        <v>5.78</v>
      </c>
      <c r="AE1883">
        <f t="shared" ref="AE1883:AE1896" si="1421">ROUND((EU1883),2)</f>
        <v>0.41</v>
      </c>
      <c r="AF1883">
        <f t="shared" ref="AF1883:AF1896" si="1422">ROUND((EV1883),2)</f>
        <v>302.36</v>
      </c>
      <c r="AG1883">
        <f t="shared" si="1396"/>
        <v>0</v>
      </c>
      <c r="AH1883">
        <f t="shared" ref="AH1883:AH1896" si="1423">(EW1883)</f>
        <v>30.48</v>
      </c>
      <c r="AI1883">
        <f t="shared" ref="AI1883:AI1896" si="1424">(EX1883)</f>
        <v>0.03</v>
      </c>
      <c r="AJ1883">
        <f t="shared" si="1397"/>
        <v>0</v>
      </c>
      <c r="AK1883">
        <v>371.42</v>
      </c>
      <c r="AL1883">
        <v>63.28</v>
      </c>
      <c r="AM1883">
        <v>5.78</v>
      </c>
      <c r="AN1883">
        <v>0.41</v>
      </c>
      <c r="AO1883">
        <v>302.36</v>
      </c>
      <c r="AP1883">
        <v>0</v>
      </c>
      <c r="AQ1883">
        <v>30.48</v>
      </c>
      <c r="AR1883">
        <v>0.03</v>
      </c>
      <c r="AS1883">
        <v>0</v>
      </c>
      <c r="AT1883">
        <v>81</v>
      </c>
      <c r="AU1883">
        <v>52</v>
      </c>
      <c r="AV1883">
        <v>1</v>
      </c>
      <c r="AW1883">
        <v>1</v>
      </c>
      <c r="AZ1883">
        <v>1</v>
      </c>
      <c r="BA1883">
        <v>33.18</v>
      </c>
      <c r="BB1883">
        <v>9.01</v>
      </c>
      <c r="BC1883">
        <v>7.16</v>
      </c>
      <c r="BD1883" t="s">
        <v>3</v>
      </c>
      <c r="BE1883" t="s">
        <v>3</v>
      </c>
      <c r="BF1883" t="s">
        <v>3</v>
      </c>
      <c r="BG1883" t="s">
        <v>3</v>
      </c>
      <c r="BH1883">
        <v>0</v>
      </c>
      <c r="BI1883">
        <v>2</v>
      </c>
      <c r="BJ1883" t="s">
        <v>246</v>
      </c>
      <c r="BM1883">
        <v>108001</v>
      </c>
      <c r="BN1883">
        <v>0</v>
      </c>
      <c r="BO1883" t="s">
        <v>244</v>
      </c>
      <c r="BP1883">
        <v>1</v>
      </c>
      <c r="BQ1883">
        <v>3</v>
      </c>
      <c r="BR1883">
        <v>0</v>
      </c>
      <c r="BS1883">
        <v>33.18</v>
      </c>
      <c r="BT1883">
        <v>1</v>
      </c>
      <c r="BU1883">
        <v>1</v>
      </c>
      <c r="BV1883">
        <v>1</v>
      </c>
      <c r="BW1883">
        <v>1</v>
      </c>
      <c r="BX1883">
        <v>1</v>
      </c>
      <c r="BY1883" t="s">
        <v>3</v>
      </c>
      <c r="BZ1883">
        <v>95</v>
      </c>
      <c r="CA1883">
        <v>65</v>
      </c>
      <c r="CE1883">
        <v>0</v>
      </c>
      <c r="CF1883">
        <v>0</v>
      </c>
      <c r="CG1883">
        <v>0</v>
      </c>
      <c r="CM1883">
        <v>0</v>
      </c>
      <c r="CN1883" t="s">
        <v>3</v>
      </c>
      <c r="CO1883">
        <v>0</v>
      </c>
      <c r="CP1883">
        <f t="shared" si="1398"/>
        <v>316.12</v>
      </c>
      <c r="CQ1883">
        <f t="shared" si="1399"/>
        <v>453.08480000000003</v>
      </c>
      <c r="CR1883">
        <f t="shared" si="1400"/>
        <v>52.077800000000003</v>
      </c>
      <c r="CS1883">
        <f t="shared" si="1401"/>
        <v>13.6038</v>
      </c>
      <c r="CT1883">
        <f t="shared" si="1402"/>
        <v>10032.3048</v>
      </c>
      <c r="CU1883">
        <f t="shared" si="1403"/>
        <v>0</v>
      </c>
      <c r="CV1883">
        <f t="shared" si="1404"/>
        <v>30.48</v>
      </c>
      <c r="CW1883">
        <f t="shared" si="1405"/>
        <v>0.03</v>
      </c>
      <c r="CX1883">
        <f t="shared" si="1406"/>
        <v>0</v>
      </c>
      <c r="CY1883">
        <f t="shared" si="1407"/>
        <v>244.11780000000002</v>
      </c>
      <c r="CZ1883">
        <f t="shared" si="1408"/>
        <v>156.71760000000003</v>
      </c>
      <c r="DC1883" t="s">
        <v>3</v>
      </c>
      <c r="DD1883" t="s">
        <v>3</v>
      </c>
      <c r="DE1883" t="s">
        <v>3</v>
      </c>
      <c r="DF1883" t="s">
        <v>3</v>
      </c>
      <c r="DG1883" t="s">
        <v>3</v>
      </c>
      <c r="DH1883" t="s">
        <v>3</v>
      </c>
      <c r="DI1883" t="s">
        <v>3</v>
      </c>
      <c r="DJ1883" t="s">
        <v>3</v>
      </c>
      <c r="DK1883" t="s">
        <v>3</v>
      </c>
      <c r="DL1883" t="s">
        <v>3</v>
      </c>
      <c r="DM1883" t="s">
        <v>3</v>
      </c>
      <c r="DN1883">
        <v>0</v>
      </c>
      <c r="DO1883">
        <v>0</v>
      </c>
      <c r="DP1883">
        <v>1</v>
      </c>
      <c r="DQ1883">
        <v>1</v>
      </c>
      <c r="DU1883">
        <v>1010</v>
      </c>
      <c r="DV1883" t="s">
        <v>61</v>
      </c>
      <c r="DW1883" t="s">
        <v>61</v>
      </c>
      <c r="DX1883">
        <v>100</v>
      </c>
      <c r="DZ1883" t="s">
        <v>3</v>
      </c>
      <c r="EA1883" t="s">
        <v>3</v>
      </c>
      <c r="EB1883" t="s">
        <v>3</v>
      </c>
      <c r="EC1883" t="s">
        <v>3</v>
      </c>
      <c r="EE1883">
        <v>29085386</v>
      </c>
      <c r="EF1883">
        <v>3</v>
      </c>
      <c r="EG1883" t="s">
        <v>247</v>
      </c>
      <c r="EH1883">
        <v>0</v>
      </c>
      <c r="EI1883" t="s">
        <v>3</v>
      </c>
      <c r="EJ1883">
        <v>2</v>
      </c>
      <c r="EK1883">
        <v>108001</v>
      </c>
      <c r="EL1883" t="s">
        <v>248</v>
      </c>
      <c r="EM1883" t="s">
        <v>249</v>
      </c>
      <c r="EO1883" t="s">
        <v>3</v>
      </c>
      <c r="EQ1883">
        <v>0</v>
      </c>
      <c r="ER1883">
        <v>371.42</v>
      </c>
      <c r="ES1883">
        <v>63.28</v>
      </c>
      <c r="ET1883">
        <v>5.78</v>
      </c>
      <c r="EU1883">
        <v>0.41</v>
      </c>
      <c r="EV1883">
        <v>302.36</v>
      </c>
      <c r="EW1883">
        <v>30.48</v>
      </c>
      <c r="EX1883">
        <v>0.03</v>
      </c>
      <c r="EY1883">
        <v>0</v>
      </c>
      <c r="FQ1883">
        <v>0</v>
      </c>
      <c r="FR1883">
        <f t="shared" si="1409"/>
        <v>0</v>
      </c>
      <c r="FS1883">
        <v>0</v>
      </c>
      <c r="FV1883" t="s">
        <v>24</v>
      </c>
      <c r="FW1883" t="s">
        <v>25</v>
      </c>
      <c r="FX1883">
        <v>95</v>
      </c>
      <c r="FY1883">
        <v>65</v>
      </c>
      <c r="GA1883" t="s">
        <v>3</v>
      </c>
      <c r="GD1883">
        <v>1</v>
      </c>
      <c r="GF1883">
        <v>-1627028948</v>
      </c>
      <c r="GG1883">
        <v>2</v>
      </c>
      <c r="GH1883">
        <v>1</v>
      </c>
      <c r="GI1883">
        <v>2</v>
      </c>
      <c r="GJ1883">
        <v>0</v>
      </c>
      <c r="GK1883">
        <v>0</v>
      </c>
      <c r="GL1883">
        <f t="shared" si="1410"/>
        <v>0</v>
      </c>
      <c r="GM1883">
        <f t="shared" si="1411"/>
        <v>716.96</v>
      </c>
      <c r="GN1883">
        <f t="shared" si="1412"/>
        <v>0</v>
      </c>
      <c r="GO1883">
        <f t="shared" si="1413"/>
        <v>716.96</v>
      </c>
      <c r="GP1883">
        <f t="shared" si="1414"/>
        <v>0</v>
      </c>
      <c r="GR1883">
        <v>0</v>
      </c>
      <c r="GS1883">
        <v>3</v>
      </c>
      <c r="GT1883">
        <v>0</v>
      </c>
      <c r="GU1883" t="s">
        <v>3</v>
      </c>
      <c r="GV1883">
        <f t="shared" si="1415"/>
        <v>0</v>
      </c>
      <c r="GW1883">
        <v>1</v>
      </c>
      <c r="GX1883">
        <f t="shared" si="1416"/>
        <v>0</v>
      </c>
      <c r="HA1883">
        <v>0</v>
      </c>
      <c r="HB1883">
        <v>0</v>
      </c>
      <c r="HC1883">
        <f t="shared" si="1417"/>
        <v>0</v>
      </c>
      <c r="HE1883" t="s">
        <v>3</v>
      </c>
      <c r="HF1883" t="s">
        <v>3</v>
      </c>
      <c r="IK1883">
        <v>0</v>
      </c>
    </row>
    <row r="1884" spans="1:245">
      <c r="A1884">
        <v>18</v>
      </c>
      <c r="B1884">
        <v>0</v>
      </c>
      <c r="C1884">
        <v>1994</v>
      </c>
      <c r="E1884" t="s">
        <v>79</v>
      </c>
      <c r="F1884" t="s">
        <v>251</v>
      </c>
      <c r="G1884" t="s">
        <v>252</v>
      </c>
      <c r="H1884" t="s">
        <v>253</v>
      </c>
      <c r="I1884">
        <f>I1883*J1884</f>
        <v>3.0000000000000001E-3</v>
      </c>
      <c r="J1884">
        <v>0.1</v>
      </c>
      <c r="O1884">
        <f t="shared" si="1383"/>
        <v>15.35</v>
      </c>
      <c r="P1884">
        <f t="shared" si="1384"/>
        <v>15.35</v>
      </c>
      <c r="Q1884">
        <f t="shared" si="1385"/>
        <v>0</v>
      </c>
      <c r="R1884">
        <f t="shared" si="1386"/>
        <v>0</v>
      </c>
      <c r="S1884">
        <f t="shared" si="1387"/>
        <v>0</v>
      </c>
      <c r="T1884">
        <f t="shared" si="1388"/>
        <v>0</v>
      </c>
      <c r="U1884">
        <f t="shared" si="1389"/>
        <v>0</v>
      </c>
      <c r="V1884">
        <f t="shared" si="1390"/>
        <v>0</v>
      </c>
      <c r="W1884">
        <f t="shared" si="1391"/>
        <v>0.06</v>
      </c>
      <c r="X1884">
        <f t="shared" si="1392"/>
        <v>0</v>
      </c>
      <c r="Y1884">
        <f t="shared" si="1393"/>
        <v>0</v>
      </c>
      <c r="AA1884">
        <v>35806607</v>
      </c>
      <c r="AB1884">
        <f t="shared" si="1394"/>
        <v>1998.42</v>
      </c>
      <c r="AC1884">
        <f t="shared" si="1395"/>
        <v>1998.42</v>
      </c>
      <c r="AD1884">
        <f t="shared" si="1420"/>
        <v>0</v>
      </c>
      <c r="AE1884">
        <f t="shared" si="1421"/>
        <v>0</v>
      </c>
      <c r="AF1884">
        <f t="shared" si="1422"/>
        <v>0</v>
      </c>
      <c r="AG1884">
        <f t="shared" si="1396"/>
        <v>0</v>
      </c>
      <c r="AH1884">
        <f t="shared" si="1423"/>
        <v>0</v>
      </c>
      <c r="AI1884">
        <f t="shared" si="1424"/>
        <v>0</v>
      </c>
      <c r="AJ1884">
        <f t="shared" si="1397"/>
        <v>19.399999999999999</v>
      </c>
      <c r="AK1884">
        <v>1998.42</v>
      </c>
      <c r="AL1884">
        <v>1998.42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19.399999999999999</v>
      </c>
      <c r="AT1884">
        <v>0</v>
      </c>
      <c r="AU1884">
        <v>0</v>
      </c>
      <c r="AV1884">
        <v>1</v>
      </c>
      <c r="AW1884">
        <v>1</v>
      </c>
      <c r="AZ1884">
        <v>1</v>
      </c>
      <c r="BA1884">
        <v>1</v>
      </c>
      <c r="BB1884">
        <v>1</v>
      </c>
      <c r="BC1884">
        <v>2.56</v>
      </c>
      <c r="BD1884" t="s">
        <v>3</v>
      </c>
      <c r="BE1884" t="s">
        <v>3</v>
      </c>
      <c r="BF1884" t="s">
        <v>3</v>
      </c>
      <c r="BG1884" t="s">
        <v>3</v>
      </c>
      <c r="BH1884">
        <v>3</v>
      </c>
      <c r="BI1884">
        <v>2</v>
      </c>
      <c r="BJ1884" t="s">
        <v>254</v>
      </c>
      <c r="BM1884">
        <v>500002</v>
      </c>
      <c r="BN1884">
        <v>0</v>
      </c>
      <c r="BO1884" t="s">
        <v>251</v>
      </c>
      <c r="BP1884">
        <v>1</v>
      </c>
      <c r="BQ1884">
        <v>12</v>
      </c>
      <c r="BR1884">
        <v>0</v>
      </c>
      <c r="BS1884">
        <v>1</v>
      </c>
      <c r="BT1884">
        <v>1</v>
      </c>
      <c r="BU1884">
        <v>1</v>
      </c>
      <c r="BV1884">
        <v>1</v>
      </c>
      <c r="BW1884">
        <v>1</v>
      </c>
      <c r="BX1884">
        <v>1</v>
      </c>
      <c r="BY1884" t="s">
        <v>3</v>
      </c>
      <c r="BZ1884">
        <v>0</v>
      </c>
      <c r="CA1884">
        <v>0</v>
      </c>
      <c r="CE1884">
        <v>0</v>
      </c>
      <c r="CF1884">
        <v>0</v>
      </c>
      <c r="CG1884">
        <v>0</v>
      </c>
      <c r="CM1884">
        <v>0</v>
      </c>
      <c r="CN1884" t="s">
        <v>3</v>
      </c>
      <c r="CO1884">
        <v>0</v>
      </c>
      <c r="CP1884">
        <f t="shared" si="1398"/>
        <v>15.35</v>
      </c>
      <c r="CQ1884">
        <f t="shared" si="1399"/>
        <v>5115.9552000000003</v>
      </c>
      <c r="CR1884">
        <f t="shared" si="1400"/>
        <v>0</v>
      </c>
      <c r="CS1884">
        <f t="shared" si="1401"/>
        <v>0</v>
      </c>
      <c r="CT1884">
        <f t="shared" si="1402"/>
        <v>0</v>
      </c>
      <c r="CU1884">
        <f t="shared" si="1403"/>
        <v>0</v>
      </c>
      <c r="CV1884">
        <f t="shared" si="1404"/>
        <v>0</v>
      </c>
      <c r="CW1884">
        <f t="shared" si="1405"/>
        <v>0</v>
      </c>
      <c r="CX1884">
        <f t="shared" si="1406"/>
        <v>19.399999999999999</v>
      </c>
      <c r="CY1884">
        <f t="shared" si="1407"/>
        <v>0</v>
      </c>
      <c r="CZ1884">
        <f t="shared" si="1408"/>
        <v>0</v>
      </c>
      <c r="DC1884" t="s">
        <v>3</v>
      </c>
      <c r="DD1884" t="s">
        <v>3</v>
      </c>
      <c r="DE1884" t="s">
        <v>3</v>
      </c>
      <c r="DF1884" t="s">
        <v>3</v>
      </c>
      <c r="DG1884" t="s">
        <v>3</v>
      </c>
      <c r="DH1884" t="s">
        <v>3</v>
      </c>
      <c r="DI1884" t="s">
        <v>3</v>
      </c>
      <c r="DJ1884" t="s">
        <v>3</v>
      </c>
      <c r="DK1884" t="s">
        <v>3</v>
      </c>
      <c r="DL1884" t="s">
        <v>3</v>
      </c>
      <c r="DM1884" t="s">
        <v>3</v>
      </c>
      <c r="DN1884">
        <v>0</v>
      </c>
      <c r="DO1884">
        <v>0</v>
      </c>
      <c r="DP1884">
        <v>1</v>
      </c>
      <c r="DQ1884">
        <v>1</v>
      </c>
      <c r="DU1884">
        <v>1010</v>
      </c>
      <c r="DV1884" t="s">
        <v>253</v>
      </c>
      <c r="DW1884" t="s">
        <v>253</v>
      </c>
      <c r="DX1884">
        <v>1000</v>
      </c>
      <c r="DZ1884" t="s">
        <v>3</v>
      </c>
      <c r="EA1884" t="s">
        <v>3</v>
      </c>
      <c r="EB1884" t="s">
        <v>3</v>
      </c>
      <c r="EC1884" t="s">
        <v>3</v>
      </c>
      <c r="EE1884">
        <v>29085444</v>
      </c>
      <c r="EF1884">
        <v>12</v>
      </c>
      <c r="EG1884" t="s">
        <v>31</v>
      </c>
      <c r="EH1884">
        <v>0</v>
      </c>
      <c r="EI1884" t="s">
        <v>3</v>
      </c>
      <c r="EJ1884">
        <v>2</v>
      </c>
      <c r="EK1884">
        <v>500002</v>
      </c>
      <c r="EL1884" t="s">
        <v>32</v>
      </c>
      <c r="EM1884" t="s">
        <v>33</v>
      </c>
      <c r="EO1884" t="s">
        <v>3</v>
      </c>
      <c r="EQ1884">
        <v>0</v>
      </c>
      <c r="ER1884">
        <v>1998.42</v>
      </c>
      <c r="ES1884">
        <v>1998.42</v>
      </c>
      <c r="ET1884">
        <v>0</v>
      </c>
      <c r="EU1884">
        <v>0</v>
      </c>
      <c r="EV1884">
        <v>0</v>
      </c>
      <c r="EW1884">
        <v>0</v>
      </c>
      <c r="EX1884">
        <v>0</v>
      </c>
      <c r="FQ1884">
        <v>0</v>
      </c>
      <c r="FR1884">
        <f t="shared" si="1409"/>
        <v>0</v>
      </c>
      <c r="FS1884">
        <v>0</v>
      </c>
      <c r="FX1884">
        <v>0</v>
      </c>
      <c r="FY1884">
        <v>0</v>
      </c>
      <c r="GA1884" t="s">
        <v>3</v>
      </c>
      <c r="GD1884">
        <v>1</v>
      </c>
      <c r="GF1884">
        <v>-1152774928</v>
      </c>
      <c r="GG1884">
        <v>2</v>
      </c>
      <c r="GH1884">
        <v>1</v>
      </c>
      <c r="GI1884">
        <v>2</v>
      </c>
      <c r="GJ1884">
        <v>0</v>
      </c>
      <c r="GK1884">
        <v>0</v>
      </c>
      <c r="GL1884">
        <f t="shared" si="1410"/>
        <v>0</v>
      </c>
      <c r="GM1884">
        <f t="shared" si="1411"/>
        <v>15.35</v>
      </c>
      <c r="GN1884">
        <f t="shared" si="1412"/>
        <v>0</v>
      </c>
      <c r="GO1884">
        <f t="shared" si="1413"/>
        <v>15.35</v>
      </c>
      <c r="GP1884">
        <f t="shared" si="1414"/>
        <v>0</v>
      </c>
      <c r="GR1884">
        <v>0</v>
      </c>
      <c r="GS1884">
        <v>3</v>
      </c>
      <c r="GT1884">
        <v>0</v>
      </c>
      <c r="GU1884" t="s">
        <v>3</v>
      </c>
      <c r="GV1884">
        <f t="shared" si="1415"/>
        <v>0</v>
      </c>
      <c r="GW1884">
        <v>1</v>
      </c>
      <c r="GX1884">
        <f t="shared" si="1416"/>
        <v>0</v>
      </c>
      <c r="HA1884">
        <v>0</v>
      </c>
      <c r="HB1884">
        <v>0</v>
      </c>
      <c r="HC1884">
        <f t="shared" si="1417"/>
        <v>0</v>
      </c>
      <c r="HE1884" t="s">
        <v>3</v>
      </c>
      <c r="HF1884" t="s">
        <v>3</v>
      </c>
      <c r="IK1884">
        <v>0</v>
      </c>
    </row>
    <row r="1885" spans="1:245">
      <c r="A1885">
        <v>18</v>
      </c>
      <c r="B1885">
        <v>0</v>
      </c>
      <c r="C1885">
        <v>1992</v>
      </c>
      <c r="E1885" t="s">
        <v>375</v>
      </c>
      <c r="F1885" t="s">
        <v>256</v>
      </c>
      <c r="G1885" t="s">
        <v>257</v>
      </c>
      <c r="H1885" t="s">
        <v>258</v>
      </c>
      <c r="I1885">
        <f>I1883*J1885</f>
        <v>2</v>
      </c>
      <c r="J1885">
        <v>66.666666666666671</v>
      </c>
      <c r="O1885">
        <f t="shared" si="1383"/>
        <v>105</v>
      </c>
      <c r="P1885">
        <f t="shared" si="1384"/>
        <v>105</v>
      </c>
      <c r="Q1885">
        <f t="shared" si="1385"/>
        <v>0</v>
      </c>
      <c r="R1885">
        <f t="shared" si="1386"/>
        <v>0</v>
      </c>
      <c r="S1885">
        <f t="shared" si="1387"/>
        <v>0</v>
      </c>
      <c r="T1885">
        <f t="shared" si="1388"/>
        <v>0</v>
      </c>
      <c r="U1885">
        <f t="shared" si="1389"/>
        <v>0</v>
      </c>
      <c r="V1885">
        <f t="shared" si="1390"/>
        <v>0</v>
      </c>
      <c r="W1885">
        <f t="shared" si="1391"/>
        <v>0.14000000000000001</v>
      </c>
      <c r="X1885">
        <f t="shared" si="1392"/>
        <v>0</v>
      </c>
      <c r="Y1885">
        <f t="shared" si="1393"/>
        <v>0</v>
      </c>
      <c r="AA1885">
        <v>35806607</v>
      </c>
      <c r="AB1885">
        <f t="shared" si="1394"/>
        <v>7.62</v>
      </c>
      <c r="AC1885">
        <f t="shared" si="1395"/>
        <v>7.62</v>
      </c>
      <c r="AD1885">
        <f t="shared" si="1420"/>
        <v>0</v>
      </c>
      <c r="AE1885">
        <f t="shared" si="1421"/>
        <v>0</v>
      </c>
      <c r="AF1885">
        <f t="shared" si="1422"/>
        <v>0</v>
      </c>
      <c r="AG1885">
        <f t="shared" si="1396"/>
        <v>0</v>
      </c>
      <c r="AH1885">
        <f t="shared" si="1423"/>
        <v>0</v>
      </c>
      <c r="AI1885">
        <f t="shared" si="1424"/>
        <v>0</v>
      </c>
      <c r="AJ1885">
        <f t="shared" si="1397"/>
        <v>7.0000000000000007E-2</v>
      </c>
      <c r="AK1885">
        <v>7.62</v>
      </c>
      <c r="AL1885">
        <v>7.62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7.0000000000000007E-2</v>
      </c>
      <c r="AT1885">
        <v>0</v>
      </c>
      <c r="AU1885">
        <v>0</v>
      </c>
      <c r="AV1885">
        <v>1</v>
      </c>
      <c r="AW1885">
        <v>1</v>
      </c>
      <c r="AZ1885">
        <v>1</v>
      </c>
      <c r="BA1885">
        <v>1</v>
      </c>
      <c r="BB1885">
        <v>1</v>
      </c>
      <c r="BC1885">
        <v>6.89</v>
      </c>
      <c r="BD1885" t="s">
        <v>3</v>
      </c>
      <c r="BE1885" t="s">
        <v>3</v>
      </c>
      <c r="BF1885" t="s">
        <v>3</v>
      </c>
      <c r="BG1885" t="s">
        <v>3</v>
      </c>
      <c r="BH1885">
        <v>3</v>
      </c>
      <c r="BI1885">
        <v>2</v>
      </c>
      <c r="BJ1885" t="s">
        <v>259</v>
      </c>
      <c r="BM1885">
        <v>500002</v>
      </c>
      <c r="BN1885">
        <v>0</v>
      </c>
      <c r="BO1885" t="s">
        <v>256</v>
      </c>
      <c r="BP1885">
        <v>1</v>
      </c>
      <c r="BQ1885">
        <v>12</v>
      </c>
      <c r="BR1885">
        <v>0</v>
      </c>
      <c r="BS1885">
        <v>1</v>
      </c>
      <c r="BT1885">
        <v>1</v>
      </c>
      <c r="BU1885">
        <v>1</v>
      </c>
      <c r="BV1885">
        <v>1</v>
      </c>
      <c r="BW1885">
        <v>1</v>
      </c>
      <c r="BX1885">
        <v>1</v>
      </c>
      <c r="BY1885" t="s">
        <v>3</v>
      </c>
      <c r="BZ1885">
        <v>0</v>
      </c>
      <c r="CA1885">
        <v>0</v>
      </c>
      <c r="CE1885">
        <v>0</v>
      </c>
      <c r="CF1885">
        <v>0</v>
      </c>
      <c r="CG1885">
        <v>0</v>
      </c>
      <c r="CM1885">
        <v>0</v>
      </c>
      <c r="CN1885" t="s">
        <v>3</v>
      </c>
      <c r="CO1885">
        <v>0</v>
      </c>
      <c r="CP1885">
        <f t="shared" si="1398"/>
        <v>105</v>
      </c>
      <c r="CQ1885">
        <f t="shared" si="1399"/>
        <v>52.501799999999996</v>
      </c>
      <c r="CR1885">
        <f t="shared" si="1400"/>
        <v>0</v>
      </c>
      <c r="CS1885">
        <f t="shared" si="1401"/>
        <v>0</v>
      </c>
      <c r="CT1885">
        <f t="shared" si="1402"/>
        <v>0</v>
      </c>
      <c r="CU1885">
        <f t="shared" si="1403"/>
        <v>0</v>
      </c>
      <c r="CV1885">
        <f t="shared" si="1404"/>
        <v>0</v>
      </c>
      <c r="CW1885">
        <f t="shared" si="1405"/>
        <v>0</v>
      </c>
      <c r="CX1885">
        <f t="shared" si="1406"/>
        <v>7.0000000000000007E-2</v>
      </c>
      <c r="CY1885">
        <f t="shared" si="1407"/>
        <v>0</v>
      </c>
      <c r="CZ1885">
        <f t="shared" si="1408"/>
        <v>0</v>
      </c>
      <c r="DC1885" t="s">
        <v>3</v>
      </c>
      <c r="DD1885" t="s">
        <v>3</v>
      </c>
      <c r="DE1885" t="s">
        <v>3</v>
      </c>
      <c r="DF1885" t="s">
        <v>3</v>
      </c>
      <c r="DG1885" t="s">
        <v>3</v>
      </c>
      <c r="DH1885" t="s">
        <v>3</v>
      </c>
      <c r="DI1885" t="s">
        <v>3</v>
      </c>
      <c r="DJ1885" t="s">
        <v>3</v>
      </c>
      <c r="DK1885" t="s">
        <v>3</v>
      </c>
      <c r="DL1885" t="s">
        <v>3</v>
      </c>
      <c r="DM1885" t="s">
        <v>3</v>
      </c>
      <c r="DN1885">
        <v>0</v>
      </c>
      <c r="DO1885">
        <v>0</v>
      </c>
      <c r="DP1885">
        <v>1</v>
      </c>
      <c r="DQ1885">
        <v>1</v>
      </c>
      <c r="DU1885">
        <v>1010</v>
      </c>
      <c r="DV1885" t="s">
        <v>258</v>
      </c>
      <c r="DW1885" t="s">
        <v>258</v>
      </c>
      <c r="DX1885">
        <v>1</v>
      </c>
      <c r="DZ1885" t="s">
        <v>3</v>
      </c>
      <c r="EA1885" t="s">
        <v>3</v>
      </c>
      <c r="EB1885" t="s">
        <v>3</v>
      </c>
      <c r="EC1885" t="s">
        <v>3</v>
      </c>
      <c r="EE1885">
        <v>29085444</v>
      </c>
      <c r="EF1885">
        <v>12</v>
      </c>
      <c r="EG1885" t="s">
        <v>31</v>
      </c>
      <c r="EH1885">
        <v>0</v>
      </c>
      <c r="EI1885" t="s">
        <v>3</v>
      </c>
      <c r="EJ1885">
        <v>2</v>
      </c>
      <c r="EK1885">
        <v>500002</v>
      </c>
      <c r="EL1885" t="s">
        <v>32</v>
      </c>
      <c r="EM1885" t="s">
        <v>33</v>
      </c>
      <c r="EO1885" t="s">
        <v>3</v>
      </c>
      <c r="EQ1885">
        <v>0</v>
      </c>
      <c r="ER1885">
        <v>7.62</v>
      </c>
      <c r="ES1885">
        <v>7.62</v>
      </c>
      <c r="ET1885">
        <v>0</v>
      </c>
      <c r="EU1885">
        <v>0</v>
      </c>
      <c r="EV1885">
        <v>0</v>
      </c>
      <c r="EW1885">
        <v>0</v>
      </c>
      <c r="EX1885">
        <v>0</v>
      </c>
      <c r="FQ1885">
        <v>0</v>
      </c>
      <c r="FR1885">
        <f t="shared" si="1409"/>
        <v>0</v>
      </c>
      <c r="FS1885">
        <v>0</v>
      </c>
      <c r="FX1885">
        <v>0</v>
      </c>
      <c r="FY1885">
        <v>0</v>
      </c>
      <c r="GA1885" t="s">
        <v>3</v>
      </c>
      <c r="GD1885">
        <v>1</v>
      </c>
      <c r="GF1885">
        <v>-652224790</v>
      </c>
      <c r="GG1885">
        <v>2</v>
      </c>
      <c r="GH1885">
        <v>1</v>
      </c>
      <c r="GI1885">
        <v>2</v>
      </c>
      <c r="GJ1885">
        <v>0</v>
      </c>
      <c r="GK1885">
        <v>0</v>
      </c>
      <c r="GL1885">
        <f t="shared" si="1410"/>
        <v>0</v>
      </c>
      <c r="GM1885">
        <f t="shared" si="1411"/>
        <v>105</v>
      </c>
      <c r="GN1885">
        <f t="shared" si="1412"/>
        <v>0</v>
      </c>
      <c r="GO1885">
        <f t="shared" si="1413"/>
        <v>105</v>
      </c>
      <c r="GP1885">
        <f t="shared" si="1414"/>
        <v>0</v>
      </c>
      <c r="GR1885">
        <v>0</v>
      </c>
      <c r="GS1885">
        <v>3</v>
      </c>
      <c r="GT1885">
        <v>0</v>
      </c>
      <c r="GU1885" t="s">
        <v>3</v>
      </c>
      <c r="GV1885">
        <f t="shared" si="1415"/>
        <v>0</v>
      </c>
      <c r="GW1885">
        <v>1</v>
      </c>
      <c r="GX1885">
        <f t="shared" si="1416"/>
        <v>0</v>
      </c>
      <c r="HA1885">
        <v>0</v>
      </c>
      <c r="HB1885">
        <v>0</v>
      </c>
      <c r="HC1885">
        <f t="shared" si="1417"/>
        <v>0</v>
      </c>
      <c r="HE1885" t="s">
        <v>3</v>
      </c>
      <c r="HF1885" t="s">
        <v>3</v>
      </c>
      <c r="IK1885">
        <v>0</v>
      </c>
    </row>
    <row r="1886" spans="1:245">
      <c r="A1886">
        <v>18</v>
      </c>
      <c r="B1886">
        <v>0</v>
      </c>
      <c r="C1886">
        <v>1993</v>
      </c>
      <c r="E1886" t="s">
        <v>376</v>
      </c>
      <c r="F1886" t="s">
        <v>333</v>
      </c>
      <c r="G1886" t="s">
        <v>334</v>
      </c>
      <c r="H1886" t="s">
        <v>258</v>
      </c>
      <c r="I1886">
        <f>I1883*J1886</f>
        <v>1</v>
      </c>
      <c r="J1886">
        <v>33.333333333333336</v>
      </c>
      <c r="O1886">
        <f t="shared" si="1383"/>
        <v>76.59</v>
      </c>
      <c r="P1886">
        <f t="shared" si="1384"/>
        <v>76.59</v>
      </c>
      <c r="Q1886">
        <f t="shared" si="1385"/>
        <v>0</v>
      </c>
      <c r="R1886">
        <f t="shared" si="1386"/>
        <v>0</v>
      </c>
      <c r="S1886">
        <f t="shared" si="1387"/>
        <v>0</v>
      </c>
      <c r="T1886">
        <f t="shared" si="1388"/>
        <v>0</v>
      </c>
      <c r="U1886">
        <f t="shared" si="1389"/>
        <v>0</v>
      </c>
      <c r="V1886">
        <f t="shared" si="1390"/>
        <v>0</v>
      </c>
      <c r="W1886">
        <f t="shared" si="1391"/>
        <v>0.09</v>
      </c>
      <c r="X1886">
        <f t="shared" si="1392"/>
        <v>0</v>
      </c>
      <c r="Y1886">
        <f t="shared" si="1393"/>
        <v>0</v>
      </c>
      <c r="AA1886">
        <v>35806607</v>
      </c>
      <c r="AB1886">
        <f t="shared" si="1394"/>
        <v>9.01</v>
      </c>
      <c r="AC1886">
        <f t="shared" si="1395"/>
        <v>9.01</v>
      </c>
      <c r="AD1886">
        <f t="shared" si="1420"/>
        <v>0</v>
      </c>
      <c r="AE1886">
        <f t="shared" si="1421"/>
        <v>0</v>
      </c>
      <c r="AF1886">
        <f t="shared" si="1422"/>
        <v>0</v>
      </c>
      <c r="AG1886">
        <f t="shared" si="1396"/>
        <v>0</v>
      </c>
      <c r="AH1886">
        <f t="shared" si="1423"/>
        <v>0</v>
      </c>
      <c r="AI1886">
        <f t="shared" si="1424"/>
        <v>0</v>
      </c>
      <c r="AJ1886">
        <f t="shared" si="1397"/>
        <v>0.09</v>
      </c>
      <c r="AK1886">
        <v>9.01</v>
      </c>
      <c r="AL1886">
        <v>9.01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0.09</v>
      </c>
      <c r="AT1886">
        <v>0</v>
      </c>
      <c r="AU1886">
        <v>0</v>
      </c>
      <c r="AV1886">
        <v>1</v>
      </c>
      <c r="AW1886">
        <v>1</v>
      </c>
      <c r="AZ1886">
        <v>1</v>
      </c>
      <c r="BA1886">
        <v>1</v>
      </c>
      <c r="BB1886">
        <v>1</v>
      </c>
      <c r="BC1886">
        <v>8.5</v>
      </c>
      <c r="BD1886" t="s">
        <v>3</v>
      </c>
      <c r="BE1886" t="s">
        <v>3</v>
      </c>
      <c r="BF1886" t="s">
        <v>3</v>
      </c>
      <c r="BG1886" t="s">
        <v>3</v>
      </c>
      <c r="BH1886">
        <v>3</v>
      </c>
      <c r="BI1886">
        <v>2</v>
      </c>
      <c r="BJ1886" t="s">
        <v>335</v>
      </c>
      <c r="BM1886">
        <v>500002</v>
      </c>
      <c r="BN1886">
        <v>0</v>
      </c>
      <c r="BO1886" t="s">
        <v>333</v>
      </c>
      <c r="BP1886">
        <v>1</v>
      </c>
      <c r="BQ1886">
        <v>12</v>
      </c>
      <c r="BR1886">
        <v>0</v>
      </c>
      <c r="BS1886">
        <v>1</v>
      </c>
      <c r="BT1886">
        <v>1</v>
      </c>
      <c r="BU1886">
        <v>1</v>
      </c>
      <c r="BV1886">
        <v>1</v>
      </c>
      <c r="BW1886">
        <v>1</v>
      </c>
      <c r="BX1886">
        <v>1</v>
      </c>
      <c r="BY1886" t="s">
        <v>3</v>
      </c>
      <c r="BZ1886">
        <v>0</v>
      </c>
      <c r="CA1886">
        <v>0</v>
      </c>
      <c r="CE1886">
        <v>0</v>
      </c>
      <c r="CF1886">
        <v>0</v>
      </c>
      <c r="CG1886">
        <v>0</v>
      </c>
      <c r="CM1886">
        <v>0</v>
      </c>
      <c r="CN1886" t="s">
        <v>3</v>
      </c>
      <c r="CO1886">
        <v>0</v>
      </c>
      <c r="CP1886">
        <f t="shared" si="1398"/>
        <v>76.59</v>
      </c>
      <c r="CQ1886">
        <f t="shared" si="1399"/>
        <v>76.584999999999994</v>
      </c>
      <c r="CR1886">
        <f t="shared" si="1400"/>
        <v>0</v>
      </c>
      <c r="CS1886">
        <f t="shared" si="1401"/>
        <v>0</v>
      </c>
      <c r="CT1886">
        <f t="shared" si="1402"/>
        <v>0</v>
      </c>
      <c r="CU1886">
        <f t="shared" si="1403"/>
        <v>0</v>
      </c>
      <c r="CV1886">
        <f t="shared" si="1404"/>
        <v>0</v>
      </c>
      <c r="CW1886">
        <f t="shared" si="1405"/>
        <v>0</v>
      </c>
      <c r="CX1886">
        <f t="shared" si="1406"/>
        <v>0.09</v>
      </c>
      <c r="CY1886">
        <f t="shared" si="1407"/>
        <v>0</v>
      </c>
      <c r="CZ1886">
        <f t="shared" si="1408"/>
        <v>0</v>
      </c>
      <c r="DC1886" t="s">
        <v>3</v>
      </c>
      <c r="DD1886" t="s">
        <v>3</v>
      </c>
      <c r="DE1886" t="s">
        <v>3</v>
      </c>
      <c r="DF1886" t="s">
        <v>3</v>
      </c>
      <c r="DG1886" t="s">
        <v>3</v>
      </c>
      <c r="DH1886" t="s">
        <v>3</v>
      </c>
      <c r="DI1886" t="s">
        <v>3</v>
      </c>
      <c r="DJ1886" t="s">
        <v>3</v>
      </c>
      <c r="DK1886" t="s">
        <v>3</v>
      </c>
      <c r="DL1886" t="s">
        <v>3</v>
      </c>
      <c r="DM1886" t="s">
        <v>3</v>
      </c>
      <c r="DN1886">
        <v>0</v>
      </c>
      <c r="DO1886">
        <v>0</v>
      </c>
      <c r="DP1886">
        <v>1</v>
      </c>
      <c r="DQ1886">
        <v>1</v>
      </c>
      <c r="DU1886">
        <v>1010</v>
      </c>
      <c r="DV1886" t="s">
        <v>258</v>
      </c>
      <c r="DW1886" t="s">
        <v>258</v>
      </c>
      <c r="DX1886">
        <v>1</v>
      </c>
      <c r="DZ1886" t="s">
        <v>3</v>
      </c>
      <c r="EA1886" t="s">
        <v>3</v>
      </c>
      <c r="EB1886" t="s">
        <v>3</v>
      </c>
      <c r="EC1886" t="s">
        <v>3</v>
      </c>
      <c r="EE1886">
        <v>29085444</v>
      </c>
      <c r="EF1886">
        <v>12</v>
      </c>
      <c r="EG1886" t="s">
        <v>31</v>
      </c>
      <c r="EH1886">
        <v>0</v>
      </c>
      <c r="EI1886" t="s">
        <v>3</v>
      </c>
      <c r="EJ1886">
        <v>2</v>
      </c>
      <c r="EK1886">
        <v>500002</v>
      </c>
      <c r="EL1886" t="s">
        <v>32</v>
      </c>
      <c r="EM1886" t="s">
        <v>33</v>
      </c>
      <c r="EO1886" t="s">
        <v>3</v>
      </c>
      <c r="EQ1886">
        <v>0</v>
      </c>
      <c r="ER1886">
        <v>9.01</v>
      </c>
      <c r="ES1886">
        <v>9.01</v>
      </c>
      <c r="ET1886">
        <v>0</v>
      </c>
      <c r="EU1886">
        <v>0</v>
      </c>
      <c r="EV1886">
        <v>0</v>
      </c>
      <c r="EW1886">
        <v>0</v>
      </c>
      <c r="EX1886">
        <v>0</v>
      </c>
      <c r="FQ1886">
        <v>0</v>
      </c>
      <c r="FR1886">
        <f t="shared" si="1409"/>
        <v>0</v>
      </c>
      <c r="FS1886">
        <v>0</v>
      </c>
      <c r="FX1886">
        <v>0</v>
      </c>
      <c r="FY1886">
        <v>0</v>
      </c>
      <c r="GA1886" t="s">
        <v>3</v>
      </c>
      <c r="GD1886">
        <v>1</v>
      </c>
      <c r="GF1886">
        <v>-1484870884</v>
      </c>
      <c r="GG1886">
        <v>2</v>
      </c>
      <c r="GH1886">
        <v>1</v>
      </c>
      <c r="GI1886">
        <v>2</v>
      </c>
      <c r="GJ1886">
        <v>0</v>
      </c>
      <c r="GK1886">
        <v>0</v>
      </c>
      <c r="GL1886">
        <f t="shared" si="1410"/>
        <v>0</v>
      </c>
      <c r="GM1886">
        <f t="shared" si="1411"/>
        <v>76.59</v>
      </c>
      <c r="GN1886">
        <f t="shared" si="1412"/>
        <v>0</v>
      </c>
      <c r="GO1886">
        <f t="shared" si="1413"/>
        <v>76.59</v>
      </c>
      <c r="GP1886">
        <f t="shared" si="1414"/>
        <v>0</v>
      </c>
      <c r="GR1886">
        <v>0</v>
      </c>
      <c r="GS1886">
        <v>3</v>
      </c>
      <c r="GT1886">
        <v>0</v>
      </c>
      <c r="GU1886" t="s">
        <v>3</v>
      </c>
      <c r="GV1886">
        <f t="shared" si="1415"/>
        <v>0</v>
      </c>
      <c r="GW1886">
        <v>1</v>
      </c>
      <c r="GX1886">
        <f t="shared" si="1416"/>
        <v>0</v>
      </c>
      <c r="HA1886">
        <v>0</v>
      </c>
      <c r="HB1886">
        <v>0</v>
      </c>
      <c r="HC1886">
        <f t="shared" si="1417"/>
        <v>0</v>
      </c>
      <c r="HE1886" t="s">
        <v>3</v>
      </c>
      <c r="HF1886" t="s">
        <v>3</v>
      </c>
      <c r="IK1886">
        <v>0</v>
      </c>
    </row>
    <row r="1887" spans="1:245">
      <c r="A1887">
        <v>17</v>
      </c>
      <c r="B1887">
        <v>0</v>
      </c>
      <c r="C1887">
        <f>ROW(SmtRes!A2005)</f>
        <v>2005</v>
      </c>
      <c r="D1887">
        <f>ROW(EtalonRes!A1980)</f>
        <v>1980</v>
      </c>
      <c r="E1887" t="s">
        <v>329</v>
      </c>
      <c r="F1887" t="s">
        <v>261</v>
      </c>
      <c r="G1887" t="s">
        <v>262</v>
      </c>
      <c r="H1887" t="s">
        <v>61</v>
      </c>
      <c r="I1887">
        <f>ROUND(1/100,9)</f>
        <v>0.01</v>
      </c>
      <c r="J1887">
        <v>0</v>
      </c>
      <c r="O1887">
        <f t="shared" si="1383"/>
        <v>89.48</v>
      </c>
      <c r="P1887">
        <f t="shared" si="1384"/>
        <v>2.59</v>
      </c>
      <c r="Q1887">
        <f t="shared" si="1385"/>
        <v>0.52</v>
      </c>
      <c r="R1887">
        <f t="shared" si="1386"/>
        <v>0.14000000000000001</v>
      </c>
      <c r="S1887">
        <f t="shared" si="1387"/>
        <v>86.37</v>
      </c>
      <c r="T1887">
        <f t="shared" si="1388"/>
        <v>0</v>
      </c>
      <c r="U1887">
        <f t="shared" si="1389"/>
        <v>0.26239999999999997</v>
      </c>
      <c r="V1887">
        <f t="shared" si="1390"/>
        <v>2.9999999999999997E-4</v>
      </c>
      <c r="W1887">
        <f t="shared" si="1391"/>
        <v>0</v>
      </c>
      <c r="X1887">
        <f t="shared" si="1392"/>
        <v>70.069999999999993</v>
      </c>
      <c r="Y1887">
        <f t="shared" si="1393"/>
        <v>44.99</v>
      </c>
      <c r="AA1887">
        <v>35806607</v>
      </c>
      <c r="AB1887">
        <f t="shared" si="1394"/>
        <v>302.14999999999998</v>
      </c>
      <c r="AC1887">
        <f t="shared" si="1395"/>
        <v>36.07</v>
      </c>
      <c r="AD1887">
        <f t="shared" si="1420"/>
        <v>5.78</v>
      </c>
      <c r="AE1887">
        <f t="shared" si="1421"/>
        <v>0.41</v>
      </c>
      <c r="AF1887">
        <f t="shared" si="1422"/>
        <v>260.3</v>
      </c>
      <c r="AG1887">
        <f t="shared" si="1396"/>
        <v>0</v>
      </c>
      <c r="AH1887">
        <f t="shared" si="1423"/>
        <v>26.24</v>
      </c>
      <c r="AI1887">
        <f t="shared" si="1424"/>
        <v>0.03</v>
      </c>
      <c r="AJ1887">
        <f t="shared" si="1397"/>
        <v>0</v>
      </c>
      <c r="AK1887">
        <v>302.14999999999998</v>
      </c>
      <c r="AL1887">
        <v>36.07</v>
      </c>
      <c r="AM1887">
        <v>5.78</v>
      </c>
      <c r="AN1887">
        <v>0.41</v>
      </c>
      <c r="AO1887">
        <v>260.3</v>
      </c>
      <c r="AP1887">
        <v>0</v>
      </c>
      <c r="AQ1887">
        <v>26.24</v>
      </c>
      <c r="AR1887">
        <v>0.03</v>
      </c>
      <c r="AS1887">
        <v>0</v>
      </c>
      <c r="AT1887">
        <v>81</v>
      </c>
      <c r="AU1887">
        <v>52</v>
      </c>
      <c r="AV1887">
        <v>1</v>
      </c>
      <c r="AW1887">
        <v>1</v>
      </c>
      <c r="AZ1887">
        <v>1</v>
      </c>
      <c r="BA1887">
        <v>33.18</v>
      </c>
      <c r="BB1887">
        <v>9.01</v>
      </c>
      <c r="BC1887">
        <v>7.17</v>
      </c>
      <c r="BD1887" t="s">
        <v>3</v>
      </c>
      <c r="BE1887" t="s">
        <v>3</v>
      </c>
      <c r="BF1887" t="s">
        <v>3</v>
      </c>
      <c r="BG1887" t="s">
        <v>3</v>
      </c>
      <c r="BH1887">
        <v>0</v>
      </c>
      <c r="BI1887">
        <v>2</v>
      </c>
      <c r="BJ1887" t="s">
        <v>263</v>
      </c>
      <c r="BM1887">
        <v>108001</v>
      </c>
      <c r="BN1887">
        <v>0</v>
      </c>
      <c r="BO1887" t="s">
        <v>261</v>
      </c>
      <c r="BP1887">
        <v>1</v>
      </c>
      <c r="BQ1887">
        <v>3</v>
      </c>
      <c r="BR1887">
        <v>0</v>
      </c>
      <c r="BS1887">
        <v>33.18</v>
      </c>
      <c r="BT1887">
        <v>1</v>
      </c>
      <c r="BU1887">
        <v>1</v>
      </c>
      <c r="BV1887">
        <v>1</v>
      </c>
      <c r="BW1887">
        <v>1</v>
      </c>
      <c r="BX1887">
        <v>1</v>
      </c>
      <c r="BY1887" t="s">
        <v>3</v>
      </c>
      <c r="BZ1887">
        <v>95</v>
      </c>
      <c r="CA1887">
        <v>65</v>
      </c>
      <c r="CE1887">
        <v>0</v>
      </c>
      <c r="CF1887">
        <v>0</v>
      </c>
      <c r="CG1887">
        <v>0</v>
      </c>
      <c r="CM1887">
        <v>0</v>
      </c>
      <c r="CN1887" t="s">
        <v>3</v>
      </c>
      <c r="CO1887">
        <v>0</v>
      </c>
      <c r="CP1887">
        <f t="shared" si="1398"/>
        <v>89.48</v>
      </c>
      <c r="CQ1887">
        <f t="shared" si="1399"/>
        <v>258.62189999999998</v>
      </c>
      <c r="CR1887">
        <f t="shared" si="1400"/>
        <v>52.077800000000003</v>
      </c>
      <c r="CS1887">
        <f t="shared" si="1401"/>
        <v>13.6038</v>
      </c>
      <c r="CT1887">
        <f t="shared" si="1402"/>
        <v>8636.7540000000008</v>
      </c>
      <c r="CU1887">
        <f t="shared" si="1403"/>
        <v>0</v>
      </c>
      <c r="CV1887">
        <f t="shared" si="1404"/>
        <v>26.24</v>
      </c>
      <c r="CW1887">
        <f t="shared" si="1405"/>
        <v>0.03</v>
      </c>
      <c r="CX1887">
        <f t="shared" si="1406"/>
        <v>0</v>
      </c>
      <c r="CY1887">
        <f t="shared" si="1407"/>
        <v>70.073100000000011</v>
      </c>
      <c r="CZ1887">
        <f t="shared" si="1408"/>
        <v>44.985200000000006</v>
      </c>
      <c r="DC1887" t="s">
        <v>3</v>
      </c>
      <c r="DD1887" t="s">
        <v>3</v>
      </c>
      <c r="DE1887" t="s">
        <v>3</v>
      </c>
      <c r="DF1887" t="s">
        <v>3</v>
      </c>
      <c r="DG1887" t="s">
        <v>3</v>
      </c>
      <c r="DH1887" t="s">
        <v>3</v>
      </c>
      <c r="DI1887" t="s">
        <v>3</v>
      </c>
      <c r="DJ1887" t="s">
        <v>3</v>
      </c>
      <c r="DK1887" t="s">
        <v>3</v>
      </c>
      <c r="DL1887" t="s">
        <v>3</v>
      </c>
      <c r="DM1887" t="s">
        <v>3</v>
      </c>
      <c r="DN1887">
        <v>0</v>
      </c>
      <c r="DO1887">
        <v>0</v>
      </c>
      <c r="DP1887">
        <v>1</v>
      </c>
      <c r="DQ1887">
        <v>1</v>
      </c>
      <c r="DU1887">
        <v>1010</v>
      </c>
      <c r="DV1887" t="s">
        <v>61</v>
      </c>
      <c r="DW1887" t="s">
        <v>61</v>
      </c>
      <c r="DX1887">
        <v>100</v>
      </c>
      <c r="DZ1887" t="s">
        <v>3</v>
      </c>
      <c r="EA1887" t="s">
        <v>3</v>
      </c>
      <c r="EB1887" t="s">
        <v>3</v>
      </c>
      <c r="EC1887" t="s">
        <v>3</v>
      </c>
      <c r="EE1887">
        <v>29085386</v>
      </c>
      <c r="EF1887">
        <v>3</v>
      </c>
      <c r="EG1887" t="s">
        <v>247</v>
      </c>
      <c r="EH1887">
        <v>0</v>
      </c>
      <c r="EI1887" t="s">
        <v>3</v>
      </c>
      <c r="EJ1887">
        <v>2</v>
      </c>
      <c r="EK1887">
        <v>108001</v>
      </c>
      <c r="EL1887" t="s">
        <v>248</v>
      </c>
      <c r="EM1887" t="s">
        <v>249</v>
      </c>
      <c r="EO1887" t="s">
        <v>3</v>
      </c>
      <c r="EQ1887">
        <v>0</v>
      </c>
      <c r="ER1887">
        <v>302.14999999999998</v>
      </c>
      <c r="ES1887">
        <v>36.07</v>
      </c>
      <c r="ET1887">
        <v>5.78</v>
      </c>
      <c r="EU1887">
        <v>0.41</v>
      </c>
      <c r="EV1887">
        <v>260.3</v>
      </c>
      <c r="EW1887">
        <v>26.24</v>
      </c>
      <c r="EX1887">
        <v>0.03</v>
      </c>
      <c r="EY1887">
        <v>0</v>
      </c>
      <c r="FQ1887">
        <v>0</v>
      </c>
      <c r="FR1887">
        <f t="shared" si="1409"/>
        <v>0</v>
      </c>
      <c r="FS1887">
        <v>0</v>
      </c>
      <c r="FV1887" t="s">
        <v>24</v>
      </c>
      <c r="FW1887" t="s">
        <v>25</v>
      </c>
      <c r="FX1887">
        <v>95</v>
      </c>
      <c r="FY1887">
        <v>65</v>
      </c>
      <c r="GA1887" t="s">
        <v>3</v>
      </c>
      <c r="GD1887">
        <v>1</v>
      </c>
      <c r="GF1887">
        <v>1949515482</v>
      </c>
      <c r="GG1887">
        <v>2</v>
      </c>
      <c r="GH1887">
        <v>1</v>
      </c>
      <c r="GI1887">
        <v>2</v>
      </c>
      <c r="GJ1887">
        <v>0</v>
      </c>
      <c r="GK1887">
        <v>0</v>
      </c>
      <c r="GL1887">
        <f t="shared" si="1410"/>
        <v>0</v>
      </c>
      <c r="GM1887">
        <f t="shared" si="1411"/>
        <v>204.54</v>
      </c>
      <c r="GN1887">
        <f t="shared" si="1412"/>
        <v>0</v>
      </c>
      <c r="GO1887">
        <f t="shared" si="1413"/>
        <v>204.54</v>
      </c>
      <c r="GP1887">
        <f t="shared" si="1414"/>
        <v>0</v>
      </c>
      <c r="GR1887">
        <v>0</v>
      </c>
      <c r="GS1887">
        <v>3</v>
      </c>
      <c r="GT1887">
        <v>0</v>
      </c>
      <c r="GU1887" t="s">
        <v>3</v>
      </c>
      <c r="GV1887">
        <f t="shared" si="1415"/>
        <v>0</v>
      </c>
      <c r="GW1887">
        <v>1</v>
      </c>
      <c r="GX1887">
        <f t="shared" si="1416"/>
        <v>0</v>
      </c>
      <c r="HA1887">
        <v>0</v>
      </c>
      <c r="HB1887">
        <v>0</v>
      </c>
      <c r="HC1887">
        <f t="shared" si="1417"/>
        <v>0</v>
      </c>
      <c r="HE1887" t="s">
        <v>3</v>
      </c>
      <c r="HF1887" t="s">
        <v>3</v>
      </c>
      <c r="IK1887">
        <v>0</v>
      </c>
    </row>
    <row r="1888" spans="1:245">
      <c r="A1888">
        <v>18</v>
      </c>
      <c r="B1888">
        <v>0</v>
      </c>
      <c r="C1888">
        <v>2002</v>
      </c>
      <c r="E1888" t="s">
        <v>377</v>
      </c>
      <c r="F1888" t="s">
        <v>251</v>
      </c>
      <c r="G1888" t="s">
        <v>252</v>
      </c>
      <c r="H1888" t="s">
        <v>253</v>
      </c>
      <c r="I1888">
        <f>I1887*J1888</f>
        <v>1E-3</v>
      </c>
      <c r="J1888">
        <v>0.1</v>
      </c>
      <c r="O1888">
        <f t="shared" si="1383"/>
        <v>5.12</v>
      </c>
      <c r="P1888">
        <f t="shared" si="1384"/>
        <v>5.12</v>
      </c>
      <c r="Q1888">
        <f t="shared" si="1385"/>
        <v>0</v>
      </c>
      <c r="R1888">
        <f t="shared" si="1386"/>
        <v>0</v>
      </c>
      <c r="S1888">
        <f t="shared" si="1387"/>
        <v>0</v>
      </c>
      <c r="T1888">
        <f t="shared" si="1388"/>
        <v>0</v>
      </c>
      <c r="U1888">
        <f t="shared" si="1389"/>
        <v>0</v>
      </c>
      <c r="V1888">
        <f t="shared" si="1390"/>
        <v>0</v>
      </c>
      <c r="W1888">
        <f t="shared" si="1391"/>
        <v>0.02</v>
      </c>
      <c r="X1888">
        <f t="shared" si="1392"/>
        <v>0</v>
      </c>
      <c r="Y1888">
        <f t="shared" si="1393"/>
        <v>0</v>
      </c>
      <c r="AA1888">
        <v>35806607</v>
      </c>
      <c r="AB1888">
        <f t="shared" si="1394"/>
        <v>1998.42</v>
      </c>
      <c r="AC1888">
        <f t="shared" si="1395"/>
        <v>1998.42</v>
      </c>
      <c r="AD1888">
        <f t="shared" si="1420"/>
        <v>0</v>
      </c>
      <c r="AE1888">
        <f t="shared" si="1421"/>
        <v>0</v>
      </c>
      <c r="AF1888">
        <f t="shared" si="1422"/>
        <v>0</v>
      </c>
      <c r="AG1888">
        <f t="shared" si="1396"/>
        <v>0</v>
      </c>
      <c r="AH1888">
        <f t="shared" si="1423"/>
        <v>0</v>
      </c>
      <c r="AI1888">
        <f t="shared" si="1424"/>
        <v>0</v>
      </c>
      <c r="AJ1888">
        <f t="shared" si="1397"/>
        <v>19.399999999999999</v>
      </c>
      <c r="AK1888">
        <v>1998.42</v>
      </c>
      <c r="AL1888">
        <v>1998.42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19.399999999999999</v>
      </c>
      <c r="AT1888">
        <v>0</v>
      </c>
      <c r="AU1888">
        <v>0</v>
      </c>
      <c r="AV1888">
        <v>1</v>
      </c>
      <c r="AW1888">
        <v>1</v>
      </c>
      <c r="AZ1888">
        <v>1</v>
      </c>
      <c r="BA1888">
        <v>1</v>
      </c>
      <c r="BB1888">
        <v>1</v>
      </c>
      <c r="BC1888">
        <v>2.56</v>
      </c>
      <c r="BD1888" t="s">
        <v>3</v>
      </c>
      <c r="BE1888" t="s">
        <v>3</v>
      </c>
      <c r="BF1888" t="s">
        <v>3</v>
      </c>
      <c r="BG1888" t="s">
        <v>3</v>
      </c>
      <c r="BH1888">
        <v>3</v>
      </c>
      <c r="BI1888">
        <v>2</v>
      </c>
      <c r="BJ1888" t="s">
        <v>254</v>
      </c>
      <c r="BM1888">
        <v>500002</v>
      </c>
      <c r="BN1888">
        <v>0</v>
      </c>
      <c r="BO1888" t="s">
        <v>251</v>
      </c>
      <c r="BP1888">
        <v>1</v>
      </c>
      <c r="BQ1888">
        <v>12</v>
      </c>
      <c r="BR1888">
        <v>0</v>
      </c>
      <c r="BS1888">
        <v>1</v>
      </c>
      <c r="BT1888">
        <v>1</v>
      </c>
      <c r="BU1888">
        <v>1</v>
      </c>
      <c r="BV1888">
        <v>1</v>
      </c>
      <c r="BW1888">
        <v>1</v>
      </c>
      <c r="BX1888">
        <v>1</v>
      </c>
      <c r="BY1888" t="s">
        <v>3</v>
      </c>
      <c r="BZ1888">
        <v>0</v>
      </c>
      <c r="CA1888">
        <v>0</v>
      </c>
      <c r="CE1888">
        <v>0</v>
      </c>
      <c r="CF1888">
        <v>0</v>
      </c>
      <c r="CG1888">
        <v>0</v>
      </c>
      <c r="CM1888">
        <v>0</v>
      </c>
      <c r="CN1888" t="s">
        <v>3</v>
      </c>
      <c r="CO1888">
        <v>0</v>
      </c>
      <c r="CP1888">
        <f t="shared" si="1398"/>
        <v>5.12</v>
      </c>
      <c r="CQ1888">
        <f t="shared" si="1399"/>
        <v>5115.9552000000003</v>
      </c>
      <c r="CR1888">
        <f t="shared" si="1400"/>
        <v>0</v>
      </c>
      <c r="CS1888">
        <f t="shared" si="1401"/>
        <v>0</v>
      </c>
      <c r="CT1888">
        <f t="shared" si="1402"/>
        <v>0</v>
      </c>
      <c r="CU1888">
        <f t="shared" si="1403"/>
        <v>0</v>
      </c>
      <c r="CV1888">
        <f t="shared" si="1404"/>
        <v>0</v>
      </c>
      <c r="CW1888">
        <f t="shared" si="1405"/>
        <v>0</v>
      </c>
      <c r="CX1888">
        <f t="shared" si="1406"/>
        <v>19.399999999999999</v>
      </c>
      <c r="CY1888">
        <f t="shared" si="1407"/>
        <v>0</v>
      </c>
      <c r="CZ1888">
        <f t="shared" si="1408"/>
        <v>0</v>
      </c>
      <c r="DC1888" t="s">
        <v>3</v>
      </c>
      <c r="DD1888" t="s">
        <v>3</v>
      </c>
      <c r="DE1888" t="s">
        <v>3</v>
      </c>
      <c r="DF1888" t="s">
        <v>3</v>
      </c>
      <c r="DG1888" t="s">
        <v>3</v>
      </c>
      <c r="DH1888" t="s">
        <v>3</v>
      </c>
      <c r="DI1888" t="s">
        <v>3</v>
      </c>
      <c r="DJ1888" t="s">
        <v>3</v>
      </c>
      <c r="DK1888" t="s">
        <v>3</v>
      </c>
      <c r="DL1888" t="s">
        <v>3</v>
      </c>
      <c r="DM1888" t="s">
        <v>3</v>
      </c>
      <c r="DN1888">
        <v>0</v>
      </c>
      <c r="DO1888">
        <v>0</v>
      </c>
      <c r="DP1888">
        <v>1</v>
      </c>
      <c r="DQ1888">
        <v>1</v>
      </c>
      <c r="DU1888">
        <v>1010</v>
      </c>
      <c r="DV1888" t="s">
        <v>253</v>
      </c>
      <c r="DW1888" t="s">
        <v>253</v>
      </c>
      <c r="DX1888">
        <v>1000</v>
      </c>
      <c r="DZ1888" t="s">
        <v>3</v>
      </c>
      <c r="EA1888" t="s">
        <v>3</v>
      </c>
      <c r="EB1888" t="s">
        <v>3</v>
      </c>
      <c r="EC1888" t="s">
        <v>3</v>
      </c>
      <c r="EE1888">
        <v>29085444</v>
      </c>
      <c r="EF1888">
        <v>12</v>
      </c>
      <c r="EG1888" t="s">
        <v>31</v>
      </c>
      <c r="EH1888">
        <v>0</v>
      </c>
      <c r="EI1888" t="s">
        <v>3</v>
      </c>
      <c r="EJ1888">
        <v>2</v>
      </c>
      <c r="EK1888">
        <v>500002</v>
      </c>
      <c r="EL1888" t="s">
        <v>32</v>
      </c>
      <c r="EM1888" t="s">
        <v>33</v>
      </c>
      <c r="EO1888" t="s">
        <v>3</v>
      </c>
      <c r="EQ1888">
        <v>0</v>
      </c>
      <c r="ER1888">
        <v>1998.42</v>
      </c>
      <c r="ES1888">
        <v>1998.42</v>
      </c>
      <c r="ET1888">
        <v>0</v>
      </c>
      <c r="EU1888">
        <v>0</v>
      </c>
      <c r="EV1888">
        <v>0</v>
      </c>
      <c r="EW1888">
        <v>0</v>
      </c>
      <c r="EX1888">
        <v>0</v>
      </c>
      <c r="FQ1888">
        <v>0</v>
      </c>
      <c r="FR1888">
        <f t="shared" si="1409"/>
        <v>0</v>
      </c>
      <c r="FS1888">
        <v>0</v>
      </c>
      <c r="FX1888">
        <v>0</v>
      </c>
      <c r="FY1888">
        <v>0</v>
      </c>
      <c r="GA1888" t="s">
        <v>3</v>
      </c>
      <c r="GD1888">
        <v>1</v>
      </c>
      <c r="GF1888">
        <v>-1152774928</v>
      </c>
      <c r="GG1888">
        <v>2</v>
      </c>
      <c r="GH1888">
        <v>1</v>
      </c>
      <c r="GI1888">
        <v>2</v>
      </c>
      <c r="GJ1888">
        <v>0</v>
      </c>
      <c r="GK1888">
        <v>0</v>
      </c>
      <c r="GL1888">
        <f t="shared" si="1410"/>
        <v>0</v>
      </c>
      <c r="GM1888">
        <f t="shared" si="1411"/>
        <v>5.12</v>
      </c>
      <c r="GN1888">
        <f t="shared" si="1412"/>
        <v>0</v>
      </c>
      <c r="GO1888">
        <f t="shared" si="1413"/>
        <v>5.12</v>
      </c>
      <c r="GP1888">
        <f t="shared" si="1414"/>
        <v>0</v>
      </c>
      <c r="GR1888">
        <v>0</v>
      </c>
      <c r="GS1888">
        <v>3</v>
      </c>
      <c r="GT1888">
        <v>0</v>
      </c>
      <c r="GU1888" t="s">
        <v>3</v>
      </c>
      <c r="GV1888">
        <f t="shared" si="1415"/>
        <v>0</v>
      </c>
      <c r="GW1888">
        <v>1</v>
      </c>
      <c r="GX1888">
        <f t="shared" si="1416"/>
        <v>0</v>
      </c>
      <c r="HA1888">
        <v>0</v>
      </c>
      <c r="HB1888">
        <v>0</v>
      </c>
      <c r="HC1888">
        <f t="shared" si="1417"/>
        <v>0</v>
      </c>
      <c r="HE1888" t="s">
        <v>3</v>
      </c>
      <c r="HF1888" t="s">
        <v>3</v>
      </c>
      <c r="IK1888">
        <v>0</v>
      </c>
    </row>
    <row r="1889" spans="1:245">
      <c r="A1889">
        <v>18</v>
      </c>
      <c r="B1889">
        <v>0</v>
      </c>
      <c r="C1889">
        <v>2004</v>
      </c>
      <c r="E1889" t="s">
        <v>378</v>
      </c>
      <c r="F1889" t="s">
        <v>266</v>
      </c>
      <c r="G1889" t="s">
        <v>267</v>
      </c>
      <c r="H1889" t="s">
        <v>258</v>
      </c>
      <c r="I1889">
        <f>I1887*J1889</f>
        <v>1</v>
      </c>
      <c r="J1889">
        <v>100</v>
      </c>
      <c r="O1889">
        <f t="shared" si="1383"/>
        <v>76.47</v>
      </c>
      <c r="P1889">
        <f t="shared" si="1384"/>
        <v>76.47</v>
      </c>
      <c r="Q1889">
        <f t="shared" si="1385"/>
        <v>0</v>
      </c>
      <c r="R1889">
        <f t="shared" si="1386"/>
        <v>0</v>
      </c>
      <c r="S1889">
        <f t="shared" si="1387"/>
        <v>0</v>
      </c>
      <c r="T1889">
        <f t="shared" si="1388"/>
        <v>0</v>
      </c>
      <c r="U1889">
        <f t="shared" si="1389"/>
        <v>0</v>
      </c>
      <c r="V1889">
        <f t="shared" si="1390"/>
        <v>0</v>
      </c>
      <c r="W1889">
        <f t="shared" si="1391"/>
        <v>0.09</v>
      </c>
      <c r="X1889">
        <f t="shared" si="1392"/>
        <v>0</v>
      </c>
      <c r="Y1889">
        <f t="shared" si="1393"/>
        <v>0</v>
      </c>
      <c r="AA1889">
        <v>35806607</v>
      </c>
      <c r="AB1889">
        <f t="shared" si="1394"/>
        <v>8.81</v>
      </c>
      <c r="AC1889">
        <f t="shared" si="1395"/>
        <v>8.81</v>
      </c>
      <c r="AD1889">
        <f t="shared" si="1420"/>
        <v>0</v>
      </c>
      <c r="AE1889">
        <f t="shared" si="1421"/>
        <v>0</v>
      </c>
      <c r="AF1889">
        <f t="shared" si="1422"/>
        <v>0</v>
      </c>
      <c r="AG1889">
        <f t="shared" si="1396"/>
        <v>0</v>
      </c>
      <c r="AH1889">
        <f t="shared" si="1423"/>
        <v>0</v>
      </c>
      <c r="AI1889">
        <f t="shared" si="1424"/>
        <v>0</v>
      </c>
      <c r="AJ1889">
        <f t="shared" si="1397"/>
        <v>0.09</v>
      </c>
      <c r="AK1889">
        <v>8.81</v>
      </c>
      <c r="AL1889">
        <v>8.81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0.09</v>
      </c>
      <c r="AT1889">
        <v>0</v>
      </c>
      <c r="AU1889">
        <v>0</v>
      </c>
      <c r="AV1889">
        <v>1</v>
      </c>
      <c r="AW1889">
        <v>1</v>
      </c>
      <c r="AZ1889">
        <v>1</v>
      </c>
      <c r="BA1889">
        <v>1</v>
      </c>
      <c r="BB1889">
        <v>1</v>
      </c>
      <c r="BC1889">
        <v>8.68</v>
      </c>
      <c r="BD1889" t="s">
        <v>3</v>
      </c>
      <c r="BE1889" t="s">
        <v>3</v>
      </c>
      <c r="BF1889" t="s">
        <v>3</v>
      </c>
      <c r="BG1889" t="s">
        <v>3</v>
      </c>
      <c r="BH1889">
        <v>3</v>
      </c>
      <c r="BI1889">
        <v>2</v>
      </c>
      <c r="BJ1889" t="s">
        <v>268</v>
      </c>
      <c r="BM1889">
        <v>500002</v>
      </c>
      <c r="BN1889">
        <v>0</v>
      </c>
      <c r="BO1889" t="s">
        <v>266</v>
      </c>
      <c r="BP1889">
        <v>1</v>
      </c>
      <c r="BQ1889">
        <v>12</v>
      </c>
      <c r="BR1889">
        <v>0</v>
      </c>
      <c r="BS1889">
        <v>1</v>
      </c>
      <c r="BT1889">
        <v>1</v>
      </c>
      <c r="BU1889">
        <v>1</v>
      </c>
      <c r="BV1889">
        <v>1</v>
      </c>
      <c r="BW1889">
        <v>1</v>
      </c>
      <c r="BX1889">
        <v>1</v>
      </c>
      <c r="BY1889" t="s">
        <v>3</v>
      </c>
      <c r="BZ1889">
        <v>0</v>
      </c>
      <c r="CA1889">
        <v>0</v>
      </c>
      <c r="CE1889">
        <v>0</v>
      </c>
      <c r="CF1889">
        <v>0</v>
      </c>
      <c r="CG1889">
        <v>0</v>
      </c>
      <c r="CM1889">
        <v>0</v>
      </c>
      <c r="CN1889" t="s">
        <v>3</v>
      </c>
      <c r="CO1889">
        <v>0</v>
      </c>
      <c r="CP1889">
        <f t="shared" si="1398"/>
        <v>76.47</v>
      </c>
      <c r="CQ1889">
        <f t="shared" si="1399"/>
        <v>76.470799999999997</v>
      </c>
      <c r="CR1889">
        <f t="shared" si="1400"/>
        <v>0</v>
      </c>
      <c r="CS1889">
        <f t="shared" si="1401"/>
        <v>0</v>
      </c>
      <c r="CT1889">
        <f t="shared" si="1402"/>
        <v>0</v>
      </c>
      <c r="CU1889">
        <f t="shared" si="1403"/>
        <v>0</v>
      </c>
      <c r="CV1889">
        <f t="shared" si="1404"/>
        <v>0</v>
      </c>
      <c r="CW1889">
        <f t="shared" si="1405"/>
        <v>0</v>
      </c>
      <c r="CX1889">
        <f t="shared" si="1406"/>
        <v>0.09</v>
      </c>
      <c r="CY1889">
        <f t="shared" si="1407"/>
        <v>0</v>
      </c>
      <c r="CZ1889">
        <f t="shared" si="1408"/>
        <v>0</v>
      </c>
      <c r="DC1889" t="s">
        <v>3</v>
      </c>
      <c r="DD1889" t="s">
        <v>3</v>
      </c>
      <c r="DE1889" t="s">
        <v>3</v>
      </c>
      <c r="DF1889" t="s">
        <v>3</v>
      </c>
      <c r="DG1889" t="s">
        <v>3</v>
      </c>
      <c r="DH1889" t="s">
        <v>3</v>
      </c>
      <c r="DI1889" t="s">
        <v>3</v>
      </c>
      <c r="DJ1889" t="s">
        <v>3</v>
      </c>
      <c r="DK1889" t="s">
        <v>3</v>
      </c>
      <c r="DL1889" t="s">
        <v>3</v>
      </c>
      <c r="DM1889" t="s">
        <v>3</v>
      </c>
      <c r="DN1889">
        <v>0</v>
      </c>
      <c r="DO1889">
        <v>0</v>
      </c>
      <c r="DP1889">
        <v>1</v>
      </c>
      <c r="DQ1889">
        <v>1</v>
      </c>
      <c r="DU1889">
        <v>1010</v>
      </c>
      <c r="DV1889" t="s">
        <v>258</v>
      </c>
      <c r="DW1889" t="s">
        <v>258</v>
      </c>
      <c r="DX1889">
        <v>1</v>
      </c>
      <c r="DZ1889" t="s">
        <v>3</v>
      </c>
      <c r="EA1889" t="s">
        <v>3</v>
      </c>
      <c r="EB1889" t="s">
        <v>3</v>
      </c>
      <c r="EC1889" t="s">
        <v>3</v>
      </c>
      <c r="EE1889">
        <v>29085444</v>
      </c>
      <c r="EF1889">
        <v>12</v>
      </c>
      <c r="EG1889" t="s">
        <v>31</v>
      </c>
      <c r="EH1889">
        <v>0</v>
      </c>
      <c r="EI1889" t="s">
        <v>3</v>
      </c>
      <c r="EJ1889">
        <v>2</v>
      </c>
      <c r="EK1889">
        <v>500002</v>
      </c>
      <c r="EL1889" t="s">
        <v>32</v>
      </c>
      <c r="EM1889" t="s">
        <v>33</v>
      </c>
      <c r="EO1889" t="s">
        <v>3</v>
      </c>
      <c r="EQ1889">
        <v>0</v>
      </c>
      <c r="ER1889">
        <v>8.81</v>
      </c>
      <c r="ES1889">
        <v>8.81</v>
      </c>
      <c r="ET1889">
        <v>0</v>
      </c>
      <c r="EU1889">
        <v>0</v>
      </c>
      <c r="EV1889">
        <v>0</v>
      </c>
      <c r="EW1889">
        <v>0</v>
      </c>
      <c r="EX1889">
        <v>0</v>
      </c>
      <c r="FQ1889">
        <v>0</v>
      </c>
      <c r="FR1889">
        <f t="shared" si="1409"/>
        <v>0</v>
      </c>
      <c r="FS1889">
        <v>0</v>
      </c>
      <c r="FX1889">
        <v>0</v>
      </c>
      <c r="FY1889">
        <v>0</v>
      </c>
      <c r="GA1889" t="s">
        <v>3</v>
      </c>
      <c r="GD1889">
        <v>1</v>
      </c>
      <c r="GF1889">
        <v>-1190793685</v>
      </c>
      <c r="GG1889">
        <v>2</v>
      </c>
      <c r="GH1889">
        <v>1</v>
      </c>
      <c r="GI1889">
        <v>2</v>
      </c>
      <c r="GJ1889">
        <v>0</v>
      </c>
      <c r="GK1889">
        <v>0</v>
      </c>
      <c r="GL1889">
        <f t="shared" si="1410"/>
        <v>0</v>
      </c>
      <c r="GM1889">
        <f t="shared" si="1411"/>
        <v>76.47</v>
      </c>
      <c r="GN1889">
        <f t="shared" si="1412"/>
        <v>0</v>
      </c>
      <c r="GO1889">
        <f t="shared" si="1413"/>
        <v>76.47</v>
      </c>
      <c r="GP1889">
        <f t="shared" si="1414"/>
        <v>0</v>
      </c>
      <c r="GR1889">
        <v>0</v>
      </c>
      <c r="GS1889">
        <v>3</v>
      </c>
      <c r="GT1889">
        <v>0</v>
      </c>
      <c r="GU1889" t="s">
        <v>3</v>
      </c>
      <c r="GV1889">
        <f t="shared" si="1415"/>
        <v>0</v>
      </c>
      <c r="GW1889">
        <v>1</v>
      </c>
      <c r="GX1889">
        <f t="shared" si="1416"/>
        <v>0</v>
      </c>
      <c r="HA1889">
        <v>0</v>
      </c>
      <c r="HB1889">
        <v>0</v>
      </c>
      <c r="HC1889">
        <f t="shared" si="1417"/>
        <v>0</v>
      </c>
      <c r="HE1889" t="s">
        <v>3</v>
      </c>
      <c r="HF1889" t="s">
        <v>3</v>
      </c>
      <c r="IK1889">
        <v>0</v>
      </c>
    </row>
    <row r="1890" spans="1:245">
      <c r="A1890">
        <v>17</v>
      </c>
      <c r="B1890">
        <v>0</v>
      </c>
      <c r="C1890">
        <f>ROW(SmtRes!A2010)</f>
        <v>2010</v>
      </c>
      <c r="D1890">
        <f>ROW(EtalonRes!A1990)</f>
        <v>1990</v>
      </c>
      <c r="E1890" t="s">
        <v>294</v>
      </c>
      <c r="F1890" t="s">
        <v>338</v>
      </c>
      <c r="G1890" t="s">
        <v>339</v>
      </c>
      <c r="H1890" t="s">
        <v>158</v>
      </c>
      <c r="I1890">
        <f>ROUND(27.5/100,9)</f>
        <v>0.27500000000000002</v>
      </c>
      <c r="J1890">
        <v>0</v>
      </c>
      <c r="O1890">
        <f t="shared" si="1383"/>
        <v>2760.59</v>
      </c>
      <c r="P1890">
        <f t="shared" si="1384"/>
        <v>0</v>
      </c>
      <c r="Q1890">
        <f t="shared" si="1385"/>
        <v>125.62</v>
      </c>
      <c r="R1890">
        <f t="shared" si="1386"/>
        <v>0</v>
      </c>
      <c r="S1890">
        <f t="shared" si="1387"/>
        <v>2634.97</v>
      </c>
      <c r="T1890">
        <f t="shared" si="1388"/>
        <v>0</v>
      </c>
      <c r="U1890">
        <f t="shared" si="1389"/>
        <v>7.1610000000000005</v>
      </c>
      <c r="V1890">
        <f t="shared" si="1390"/>
        <v>0</v>
      </c>
      <c r="W1890">
        <f t="shared" si="1391"/>
        <v>0</v>
      </c>
      <c r="X1890">
        <f t="shared" si="1392"/>
        <v>2107.98</v>
      </c>
      <c r="Y1890">
        <f t="shared" si="1393"/>
        <v>974.94</v>
      </c>
      <c r="AA1890">
        <v>35806607</v>
      </c>
      <c r="AB1890">
        <f t="shared" si="1394"/>
        <v>338.27</v>
      </c>
      <c r="AC1890">
        <f t="shared" si="1395"/>
        <v>0</v>
      </c>
      <c r="AD1890">
        <f t="shared" si="1420"/>
        <v>49.49</v>
      </c>
      <c r="AE1890">
        <f t="shared" si="1421"/>
        <v>0</v>
      </c>
      <c r="AF1890">
        <f t="shared" si="1422"/>
        <v>288.77999999999997</v>
      </c>
      <c r="AG1890">
        <f t="shared" si="1396"/>
        <v>0</v>
      </c>
      <c r="AH1890">
        <f t="shared" si="1423"/>
        <v>26.04</v>
      </c>
      <c r="AI1890">
        <f t="shared" si="1424"/>
        <v>0</v>
      </c>
      <c r="AJ1890">
        <f t="shared" si="1397"/>
        <v>0</v>
      </c>
      <c r="AK1890">
        <v>338.27</v>
      </c>
      <c r="AL1890">
        <v>0</v>
      </c>
      <c r="AM1890">
        <v>49.49</v>
      </c>
      <c r="AN1890">
        <v>0</v>
      </c>
      <c r="AO1890">
        <v>288.77999999999997</v>
      </c>
      <c r="AP1890">
        <v>0</v>
      </c>
      <c r="AQ1890">
        <v>26.04</v>
      </c>
      <c r="AR1890">
        <v>0</v>
      </c>
      <c r="AS1890">
        <v>0</v>
      </c>
      <c r="AT1890">
        <v>80</v>
      </c>
      <c r="AU1890">
        <v>37</v>
      </c>
      <c r="AV1890">
        <v>1</v>
      </c>
      <c r="AW1890">
        <v>1</v>
      </c>
      <c r="AZ1890">
        <v>1</v>
      </c>
      <c r="BA1890">
        <v>33.18</v>
      </c>
      <c r="BB1890">
        <v>9.23</v>
      </c>
      <c r="BC1890">
        <v>1</v>
      </c>
      <c r="BD1890" t="s">
        <v>3</v>
      </c>
      <c r="BE1890" t="s">
        <v>3</v>
      </c>
      <c r="BF1890" t="s">
        <v>3</v>
      </c>
      <c r="BG1890" t="s">
        <v>3</v>
      </c>
      <c r="BH1890">
        <v>0</v>
      </c>
      <c r="BI1890">
        <v>1</v>
      </c>
      <c r="BJ1890" t="s">
        <v>340</v>
      </c>
      <c r="BM1890">
        <v>15001</v>
      </c>
      <c r="BN1890">
        <v>0</v>
      </c>
      <c r="BO1890" t="s">
        <v>338</v>
      </c>
      <c r="BP1890">
        <v>1</v>
      </c>
      <c r="BQ1890">
        <v>2</v>
      </c>
      <c r="BR1890">
        <v>0</v>
      </c>
      <c r="BS1890">
        <v>33.18</v>
      </c>
      <c r="BT1890">
        <v>1</v>
      </c>
      <c r="BU1890">
        <v>1</v>
      </c>
      <c r="BV1890">
        <v>1</v>
      </c>
      <c r="BW1890">
        <v>1</v>
      </c>
      <c r="BX1890">
        <v>1</v>
      </c>
      <c r="BY1890" t="s">
        <v>3</v>
      </c>
      <c r="BZ1890">
        <v>105</v>
      </c>
      <c r="CA1890">
        <v>55</v>
      </c>
      <c r="CE1890">
        <v>0</v>
      </c>
      <c r="CF1890">
        <v>0</v>
      </c>
      <c r="CG1890">
        <v>0</v>
      </c>
      <c r="CM1890">
        <v>0</v>
      </c>
      <c r="CN1890" t="s">
        <v>3</v>
      </c>
      <c r="CO1890">
        <v>0</v>
      </c>
      <c r="CP1890">
        <f t="shared" si="1398"/>
        <v>2760.5899999999997</v>
      </c>
      <c r="CQ1890">
        <f t="shared" si="1399"/>
        <v>0</v>
      </c>
      <c r="CR1890">
        <f t="shared" si="1400"/>
        <v>456.79270000000002</v>
      </c>
      <c r="CS1890">
        <f t="shared" si="1401"/>
        <v>0</v>
      </c>
      <c r="CT1890">
        <f t="shared" si="1402"/>
        <v>9581.7203999999983</v>
      </c>
      <c r="CU1890">
        <f t="shared" si="1403"/>
        <v>0</v>
      </c>
      <c r="CV1890">
        <f t="shared" si="1404"/>
        <v>26.04</v>
      </c>
      <c r="CW1890">
        <f t="shared" si="1405"/>
        <v>0</v>
      </c>
      <c r="CX1890">
        <f t="shared" si="1406"/>
        <v>0</v>
      </c>
      <c r="CY1890">
        <f t="shared" si="1407"/>
        <v>2107.9759999999997</v>
      </c>
      <c r="CZ1890">
        <f t="shared" si="1408"/>
        <v>974.93889999999999</v>
      </c>
      <c r="DC1890" t="s">
        <v>3</v>
      </c>
      <c r="DD1890" t="s">
        <v>3</v>
      </c>
      <c r="DE1890" t="s">
        <v>3</v>
      </c>
      <c r="DF1890" t="s">
        <v>3</v>
      </c>
      <c r="DG1890" t="s">
        <v>3</v>
      </c>
      <c r="DH1890" t="s">
        <v>3</v>
      </c>
      <c r="DI1890" t="s">
        <v>3</v>
      </c>
      <c r="DJ1890" t="s">
        <v>3</v>
      </c>
      <c r="DK1890" t="s">
        <v>3</v>
      </c>
      <c r="DL1890" t="s">
        <v>3</v>
      </c>
      <c r="DM1890" t="s">
        <v>3</v>
      </c>
      <c r="DN1890">
        <v>0</v>
      </c>
      <c r="DO1890">
        <v>0</v>
      </c>
      <c r="DP1890">
        <v>1</v>
      </c>
      <c r="DQ1890">
        <v>1</v>
      </c>
      <c r="DU1890">
        <v>1013</v>
      </c>
      <c r="DV1890" t="s">
        <v>158</v>
      </c>
      <c r="DW1890" t="s">
        <v>158</v>
      </c>
      <c r="DX1890">
        <v>1</v>
      </c>
      <c r="DZ1890" t="s">
        <v>3</v>
      </c>
      <c r="EA1890" t="s">
        <v>3</v>
      </c>
      <c r="EB1890" t="s">
        <v>3</v>
      </c>
      <c r="EC1890" t="s">
        <v>3</v>
      </c>
      <c r="EE1890">
        <v>29085536</v>
      </c>
      <c r="EF1890">
        <v>2</v>
      </c>
      <c r="EG1890" t="s">
        <v>145</v>
      </c>
      <c r="EH1890">
        <v>0</v>
      </c>
      <c r="EI1890" t="s">
        <v>3</v>
      </c>
      <c r="EJ1890">
        <v>1</v>
      </c>
      <c r="EK1890">
        <v>15001</v>
      </c>
      <c r="EL1890" t="s">
        <v>160</v>
      </c>
      <c r="EM1890" t="s">
        <v>161</v>
      </c>
      <c r="EO1890" t="s">
        <v>3</v>
      </c>
      <c r="EQ1890">
        <v>0</v>
      </c>
      <c r="ER1890">
        <v>338.27</v>
      </c>
      <c r="ES1890">
        <v>0</v>
      </c>
      <c r="ET1890">
        <v>49.49</v>
      </c>
      <c r="EU1890">
        <v>0</v>
      </c>
      <c r="EV1890">
        <v>288.77999999999997</v>
      </c>
      <c r="EW1890">
        <v>26.04</v>
      </c>
      <c r="EX1890">
        <v>0</v>
      </c>
      <c r="EY1890">
        <v>0</v>
      </c>
      <c r="FQ1890">
        <v>0</v>
      </c>
      <c r="FR1890">
        <f t="shared" si="1409"/>
        <v>0</v>
      </c>
      <c r="FS1890">
        <v>0</v>
      </c>
      <c r="FT1890" t="s">
        <v>148</v>
      </c>
      <c r="FU1890" t="s">
        <v>24</v>
      </c>
      <c r="FV1890" t="s">
        <v>24</v>
      </c>
      <c r="FW1890" t="s">
        <v>25</v>
      </c>
      <c r="FX1890">
        <v>94.5</v>
      </c>
      <c r="FY1890">
        <v>46.75</v>
      </c>
      <c r="GA1890" t="s">
        <v>3</v>
      </c>
      <c r="GD1890">
        <v>1</v>
      </c>
      <c r="GF1890">
        <v>1201776926</v>
      </c>
      <c r="GG1890">
        <v>2</v>
      </c>
      <c r="GH1890">
        <v>1</v>
      </c>
      <c r="GI1890">
        <v>2</v>
      </c>
      <c r="GJ1890">
        <v>0</v>
      </c>
      <c r="GK1890">
        <v>0</v>
      </c>
      <c r="GL1890">
        <f t="shared" si="1410"/>
        <v>0</v>
      </c>
      <c r="GM1890">
        <f t="shared" si="1411"/>
        <v>5843.51</v>
      </c>
      <c r="GN1890">
        <f t="shared" si="1412"/>
        <v>5843.51</v>
      </c>
      <c r="GO1890">
        <f t="shared" si="1413"/>
        <v>0</v>
      </c>
      <c r="GP1890">
        <f t="shared" si="1414"/>
        <v>0</v>
      </c>
      <c r="GR1890">
        <v>0</v>
      </c>
      <c r="GS1890">
        <v>3</v>
      </c>
      <c r="GT1890">
        <v>0</v>
      </c>
      <c r="GU1890" t="s">
        <v>3</v>
      </c>
      <c r="GV1890">
        <f t="shared" si="1415"/>
        <v>0</v>
      </c>
      <c r="GW1890">
        <v>1</v>
      </c>
      <c r="GX1890">
        <f t="shared" si="1416"/>
        <v>0</v>
      </c>
      <c r="HA1890">
        <v>0</v>
      </c>
      <c r="HB1890">
        <v>0</v>
      </c>
      <c r="HC1890">
        <f t="shared" si="1417"/>
        <v>0</v>
      </c>
      <c r="HE1890" t="s">
        <v>3</v>
      </c>
      <c r="HF1890" t="s">
        <v>3</v>
      </c>
      <c r="IK1890">
        <v>0</v>
      </c>
    </row>
    <row r="1891" spans="1:245">
      <c r="A1891">
        <v>17</v>
      </c>
      <c r="B1891">
        <v>0</v>
      </c>
      <c r="E1891" t="s">
        <v>209</v>
      </c>
      <c r="F1891" t="s">
        <v>341</v>
      </c>
      <c r="G1891" t="s">
        <v>342</v>
      </c>
      <c r="H1891" t="s">
        <v>165</v>
      </c>
      <c r="I1891">
        <v>27.5</v>
      </c>
      <c r="J1891">
        <v>0</v>
      </c>
      <c r="O1891">
        <f t="shared" si="1383"/>
        <v>4104.6899999999996</v>
      </c>
      <c r="P1891">
        <f t="shared" si="1384"/>
        <v>4104.6899999999996</v>
      </c>
      <c r="Q1891">
        <f t="shared" si="1385"/>
        <v>0</v>
      </c>
      <c r="R1891">
        <f t="shared" si="1386"/>
        <v>0</v>
      </c>
      <c r="S1891">
        <f t="shared" si="1387"/>
        <v>0</v>
      </c>
      <c r="T1891">
        <f t="shared" si="1388"/>
        <v>0</v>
      </c>
      <c r="U1891">
        <f t="shared" si="1389"/>
        <v>0</v>
      </c>
      <c r="V1891">
        <f t="shared" si="1390"/>
        <v>0</v>
      </c>
      <c r="W1891">
        <f t="shared" si="1391"/>
        <v>31.08</v>
      </c>
      <c r="X1891">
        <f t="shared" si="1392"/>
        <v>0</v>
      </c>
      <c r="Y1891">
        <f t="shared" si="1393"/>
        <v>0</v>
      </c>
      <c r="AA1891">
        <v>35806607</v>
      </c>
      <c r="AB1891">
        <f t="shared" si="1394"/>
        <v>24.59</v>
      </c>
      <c r="AC1891">
        <f t="shared" si="1395"/>
        <v>24.59</v>
      </c>
      <c r="AD1891">
        <f t="shared" si="1420"/>
        <v>0</v>
      </c>
      <c r="AE1891">
        <f t="shared" si="1421"/>
        <v>0</v>
      </c>
      <c r="AF1891">
        <f t="shared" si="1422"/>
        <v>0</v>
      </c>
      <c r="AG1891">
        <f t="shared" si="1396"/>
        <v>0</v>
      </c>
      <c r="AH1891">
        <f t="shared" si="1423"/>
        <v>0</v>
      </c>
      <c r="AI1891">
        <f t="shared" si="1424"/>
        <v>0</v>
      </c>
      <c r="AJ1891">
        <f t="shared" si="1397"/>
        <v>1.1299999999999999</v>
      </c>
      <c r="AK1891">
        <v>24.59</v>
      </c>
      <c r="AL1891">
        <v>24.59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1.1299999999999999</v>
      </c>
      <c r="AT1891">
        <v>0</v>
      </c>
      <c r="AU1891">
        <v>0</v>
      </c>
      <c r="AV1891">
        <v>1</v>
      </c>
      <c r="AW1891">
        <v>1</v>
      </c>
      <c r="AZ1891">
        <v>1</v>
      </c>
      <c r="BA1891">
        <v>1</v>
      </c>
      <c r="BB1891">
        <v>1</v>
      </c>
      <c r="BC1891">
        <v>6.07</v>
      </c>
      <c r="BD1891" t="s">
        <v>3</v>
      </c>
      <c r="BE1891" t="s">
        <v>3</v>
      </c>
      <c r="BF1891" t="s">
        <v>3</v>
      </c>
      <c r="BG1891" t="s">
        <v>3</v>
      </c>
      <c r="BH1891">
        <v>3</v>
      </c>
      <c r="BI1891">
        <v>1</v>
      </c>
      <c r="BJ1891" t="s">
        <v>343</v>
      </c>
      <c r="BM1891">
        <v>500001</v>
      </c>
      <c r="BN1891">
        <v>0</v>
      </c>
      <c r="BO1891" t="s">
        <v>341</v>
      </c>
      <c r="BP1891">
        <v>1</v>
      </c>
      <c r="BQ1891">
        <v>8</v>
      </c>
      <c r="BR1891">
        <v>0</v>
      </c>
      <c r="BS1891">
        <v>1</v>
      </c>
      <c r="BT1891">
        <v>1</v>
      </c>
      <c r="BU1891">
        <v>1</v>
      </c>
      <c r="BV1891">
        <v>1</v>
      </c>
      <c r="BW1891">
        <v>1</v>
      </c>
      <c r="BX1891">
        <v>1</v>
      </c>
      <c r="BY1891" t="s">
        <v>3</v>
      </c>
      <c r="BZ1891">
        <v>0</v>
      </c>
      <c r="CA1891">
        <v>0</v>
      </c>
      <c r="CE1891">
        <v>0</v>
      </c>
      <c r="CF1891">
        <v>0</v>
      </c>
      <c r="CG1891">
        <v>0</v>
      </c>
      <c r="CM1891">
        <v>0</v>
      </c>
      <c r="CN1891" t="s">
        <v>3</v>
      </c>
      <c r="CO1891">
        <v>0</v>
      </c>
      <c r="CP1891">
        <f t="shared" si="1398"/>
        <v>4104.6899999999996</v>
      </c>
      <c r="CQ1891">
        <f t="shared" si="1399"/>
        <v>149.26130000000001</v>
      </c>
      <c r="CR1891">
        <f t="shared" si="1400"/>
        <v>0</v>
      </c>
      <c r="CS1891">
        <f t="shared" si="1401"/>
        <v>0</v>
      </c>
      <c r="CT1891">
        <f t="shared" si="1402"/>
        <v>0</v>
      </c>
      <c r="CU1891">
        <f t="shared" si="1403"/>
        <v>0</v>
      </c>
      <c r="CV1891">
        <f t="shared" si="1404"/>
        <v>0</v>
      </c>
      <c r="CW1891">
        <f t="shared" si="1405"/>
        <v>0</v>
      </c>
      <c r="CX1891">
        <f t="shared" si="1406"/>
        <v>1.1299999999999999</v>
      </c>
      <c r="CY1891">
        <f t="shared" si="1407"/>
        <v>0</v>
      </c>
      <c r="CZ1891">
        <f t="shared" si="1408"/>
        <v>0</v>
      </c>
      <c r="DC1891" t="s">
        <v>3</v>
      </c>
      <c r="DD1891" t="s">
        <v>3</v>
      </c>
      <c r="DE1891" t="s">
        <v>3</v>
      </c>
      <c r="DF1891" t="s">
        <v>3</v>
      </c>
      <c r="DG1891" t="s">
        <v>3</v>
      </c>
      <c r="DH1891" t="s">
        <v>3</v>
      </c>
      <c r="DI1891" t="s">
        <v>3</v>
      </c>
      <c r="DJ1891" t="s">
        <v>3</v>
      </c>
      <c r="DK1891" t="s">
        <v>3</v>
      </c>
      <c r="DL1891" t="s">
        <v>3</v>
      </c>
      <c r="DM1891" t="s">
        <v>3</v>
      </c>
      <c r="DN1891">
        <v>0</v>
      </c>
      <c r="DO1891">
        <v>0</v>
      </c>
      <c r="DP1891">
        <v>1</v>
      </c>
      <c r="DQ1891">
        <v>1</v>
      </c>
      <c r="DU1891">
        <v>1005</v>
      </c>
      <c r="DV1891" t="s">
        <v>165</v>
      </c>
      <c r="DW1891" t="s">
        <v>165</v>
      </c>
      <c r="DX1891">
        <v>1</v>
      </c>
      <c r="DZ1891" t="s">
        <v>3</v>
      </c>
      <c r="EA1891" t="s">
        <v>3</v>
      </c>
      <c r="EB1891" t="s">
        <v>3</v>
      </c>
      <c r="EC1891" t="s">
        <v>3</v>
      </c>
      <c r="EE1891">
        <v>29085443</v>
      </c>
      <c r="EF1891">
        <v>8</v>
      </c>
      <c r="EG1891" t="s">
        <v>153</v>
      </c>
      <c r="EH1891">
        <v>0</v>
      </c>
      <c r="EI1891" t="s">
        <v>3</v>
      </c>
      <c r="EJ1891">
        <v>1</v>
      </c>
      <c r="EK1891">
        <v>500001</v>
      </c>
      <c r="EL1891" t="s">
        <v>154</v>
      </c>
      <c r="EM1891" t="s">
        <v>155</v>
      </c>
      <c r="EO1891" t="s">
        <v>3</v>
      </c>
      <c r="EQ1891">
        <v>0</v>
      </c>
      <c r="ER1891">
        <v>24.59</v>
      </c>
      <c r="ES1891">
        <v>24.59</v>
      </c>
      <c r="ET1891">
        <v>0</v>
      </c>
      <c r="EU1891">
        <v>0</v>
      </c>
      <c r="EV1891">
        <v>0</v>
      </c>
      <c r="EW1891">
        <v>0</v>
      </c>
      <c r="EX1891">
        <v>0</v>
      </c>
      <c r="EY1891">
        <v>0</v>
      </c>
      <c r="FQ1891">
        <v>0</v>
      </c>
      <c r="FR1891">
        <f t="shared" si="1409"/>
        <v>0</v>
      </c>
      <c r="FS1891">
        <v>0</v>
      </c>
      <c r="FX1891">
        <v>0</v>
      </c>
      <c r="FY1891">
        <v>0</v>
      </c>
      <c r="GA1891" t="s">
        <v>3</v>
      </c>
      <c r="GD1891">
        <v>1</v>
      </c>
      <c r="GF1891">
        <v>-1143029035</v>
      </c>
      <c r="GG1891">
        <v>2</v>
      </c>
      <c r="GH1891">
        <v>1</v>
      </c>
      <c r="GI1891">
        <v>2</v>
      </c>
      <c r="GJ1891">
        <v>0</v>
      </c>
      <c r="GK1891">
        <v>0</v>
      </c>
      <c r="GL1891">
        <f t="shared" si="1410"/>
        <v>0</v>
      </c>
      <c r="GM1891">
        <f t="shared" si="1411"/>
        <v>4104.6899999999996</v>
      </c>
      <c r="GN1891">
        <f t="shared" si="1412"/>
        <v>4104.6899999999996</v>
      </c>
      <c r="GO1891">
        <f t="shared" si="1413"/>
        <v>0</v>
      </c>
      <c r="GP1891">
        <f t="shared" si="1414"/>
        <v>0</v>
      </c>
      <c r="GR1891">
        <v>0</v>
      </c>
      <c r="GS1891">
        <v>3</v>
      </c>
      <c r="GT1891">
        <v>0</v>
      </c>
      <c r="GU1891" t="s">
        <v>3</v>
      </c>
      <c r="GV1891">
        <f t="shared" si="1415"/>
        <v>0</v>
      </c>
      <c r="GW1891">
        <v>1</v>
      </c>
      <c r="GX1891">
        <f t="shared" si="1416"/>
        <v>0</v>
      </c>
      <c r="HA1891">
        <v>0</v>
      </c>
      <c r="HB1891">
        <v>0</v>
      </c>
      <c r="HC1891">
        <f t="shared" si="1417"/>
        <v>0</v>
      </c>
      <c r="HE1891" t="s">
        <v>3</v>
      </c>
      <c r="HF1891" t="s">
        <v>3</v>
      </c>
      <c r="IK1891">
        <v>0</v>
      </c>
    </row>
    <row r="1892" spans="1:245">
      <c r="A1892">
        <v>17</v>
      </c>
      <c r="B1892">
        <v>0</v>
      </c>
      <c r="E1892" t="s">
        <v>213</v>
      </c>
      <c r="F1892" t="s">
        <v>344</v>
      </c>
      <c r="G1892" t="s">
        <v>345</v>
      </c>
      <c r="H1892" t="s">
        <v>151</v>
      </c>
      <c r="I1892">
        <v>22</v>
      </c>
      <c r="J1892">
        <v>0</v>
      </c>
      <c r="O1892">
        <f t="shared" si="1383"/>
        <v>300.41000000000003</v>
      </c>
      <c r="P1892">
        <f t="shared" si="1384"/>
        <v>300.41000000000003</v>
      </c>
      <c r="Q1892">
        <f t="shared" si="1385"/>
        <v>0</v>
      </c>
      <c r="R1892">
        <f t="shared" si="1386"/>
        <v>0</v>
      </c>
      <c r="S1892">
        <f t="shared" si="1387"/>
        <v>0</v>
      </c>
      <c r="T1892">
        <f t="shared" si="1388"/>
        <v>0</v>
      </c>
      <c r="U1892">
        <f t="shared" si="1389"/>
        <v>0</v>
      </c>
      <c r="V1892">
        <f t="shared" si="1390"/>
        <v>0</v>
      </c>
      <c r="W1892">
        <f t="shared" si="1391"/>
        <v>6.82</v>
      </c>
      <c r="X1892">
        <f t="shared" si="1392"/>
        <v>0</v>
      </c>
      <c r="Y1892">
        <f t="shared" si="1393"/>
        <v>0</v>
      </c>
      <c r="AA1892">
        <v>35806607</v>
      </c>
      <c r="AB1892">
        <f t="shared" si="1394"/>
        <v>6.76</v>
      </c>
      <c r="AC1892">
        <f t="shared" si="1395"/>
        <v>6.76</v>
      </c>
      <c r="AD1892">
        <f t="shared" si="1420"/>
        <v>0</v>
      </c>
      <c r="AE1892">
        <f t="shared" si="1421"/>
        <v>0</v>
      </c>
      <c r="AF1892">
        <f t="shared" si="1422"/>
        <v>0</v>
      </c>
      <c r="AG1892">
        <f t="shared" si="1396"/>
        <v>0</v>
      </c>
      <c r="AH1892">
        <f t="shared" si="1423"/>
        <v>0</v>
      </c>
      <c r="AI1892">
        <f t="shared" si="1424"/>
        <v>0</v>
      </c>
      <c r="AJ1892">
        <f t="shared" si="1397"/>
        <v>0.31</v>
      </c>
      <c r="AK1892">
        <v>6.76</v>
      </c>
      <c r="AL1892">
        <v>6.76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0.31</v>
      </c>
      <c r="AT1892">
        <v>0</v>
      </c>
      <c r="AU1892">
        <v>0</v>
      </c>
      <c r="AV1892">
        <v>1</v>
      </c>
      <c r="AW1892">
        <v>1</v>
      </c>
      <c r="AZ1892">
        <v>1</v>
      </c>
      <c r="BA1892">
        <v>1</v>
      </c>
      <c r="BB1892">
        <v>1</v>
      </c>
      <c r="BC1892">
        <v>2.02</v>
      </c>
      <c r="BD1892" t="s">
        <v>3</v>
      </c>
      <c r="BE1892" t="s">
        <v>3</v>
      </c>
      <c r="BF1892" t="s">
        <v>3</v>
      </c>
      <c r="BG1892" t="s">
        <v>3</v>
      </c>
      <c r="BH1892">
        <v>3</v>
      </c>
      <c r="BI1892">
        <v>1</v>
      </c>
      <c r="BJ1892" t="s">
        <v>346</v>
      </c>
      <c r="BM1892">
        <v>500001</v>
      </c>
      <c r="BN1892">
        <v>0</v>
      </c>
      <c r="BO1892" t="s">
        <v>344</v>
      </c>
      <c r="BP1892">
        <v>1</v>
      </c>
      <c r="BQ1892">
        <v>8</v>
      </c>
      <c r="BR1892">
        <v>0</v>
      </c>
      <c r="BS1892">
        <v>1</v>
      </c>
      <c r="BT1892">
        <v>1</v>
      </c>
      <c r="BU1892">
        <v>1</v>
      </c>
      <c r="BV1892">
        <v>1</v>
      </c>
      <c r="BW1892">
        <v>1</v>
      </c>
      <c r="BX1892">
        <v>1</v>
      </c>
      <c r="BY1892" t="s">
        <v>3</v>
      </c>
      <c r="BZ1892">
        <v>0</v>
      </c>
      <c r="CA1892">
        <v>0</v>
      </c>
      <c r="CE1892">
        <v>0</v>
      </c>
      <c r="CF1892">
        <v>0</v>
      </c>
      <c r="CG1892">
        <v>0</v>
      </c>
      <c r="CM1892">
        <v>0</v>
      </c>
      <c r="CN1892" t="s">
        <v>3</v>
      </c>
      <c r="CO1892">
        <v>0</v>
      </c>
      <c r="CP1892">
        <f t="shared" si="1398"/>
        <v>300.41000000000003</v>
      </c>
      <c r="CQ1892">
        <f t="shared" si="1399"/>
        <v>13.655199999999999</v>
      </c>
      <c r="CR1892">
        <f t="shared" si="1400"/>
        <v>0</v>
      </c>
      <c r="CS1892">
        <f t="shared" si="1401"/>
        <v>0</v>
      </c>
      <c r="CT1892">
        <f t="shared" si="1402"/>
        <v>0</v>
      </c>
      <c r="CU1892">
        <f t="shared" si="1403"/>
        <v>0</v>
      </c>
      <c r="CV1892">
        <f t="shared" si="1404"/>
        <v>0</v>
      </c>
      <c r="CW1892">
        <f t="shared" si="1405"/>
        <v>0</v>
      </c>
      <c r="CX1892">
        <f t="shared" si="1406"/>
        <v>0.31</v>
      </c>
      <c r="CY1892">
        <f t="shared" si="1407"/>
        <v>0</v>
      </c>
      <c r="CZ1892">
        <f t="shared" si="1408"/>
        <v>0</v>
      </c>
      <c r="DC1892" t="s">
        <v>3</v>
      </c>
      <c r="DD1892" t="s">
        <v>3</v>
      </c>
      <c r="DE1892" t="s">
        <v>3</v>
      </c>
      <c r="DF1892" t="s">
        <v>3</v>
      </c>
      <c r="DG1892" t="s">
        <v>3</v>
      </c>
      <c r="DH1892" t="s">
        <v>3</v>
      </c>
      <c r="DI1892" t="s">
        <v>3</v>
      </c>
      <c r="DJ1892" t="s">
        <v>3</v>
      </c>
      <c r="DK1892" t="s">
        <v>3</v>
      </c>
      <c r="DL1892" t="s">
        <v>3</v>
      </c>
      <c r="DM1892" t="s">
        <v>3</v>
      </c>
      <c r="DN1892">
        <v>0</v>
      </c>
      <c r="DO1892">
        <v>0</v>
      </c>
      <c r="DP1892">
        <v>1</v>
      </c>
      <c r="DQ1892">
        <v>1</v>
      </c>
      <c r="DU1892">
        <v>1003</v>
      </c>
      <c r="DV1892" t="s">
        <v>151</v>
      </c>
      <c r="DW1892" t="s">
        <v>151</v>
      </c>
      <c r="DX1892">
        <v>1</v>
      </c>
      <c r="DZ1892" t="s">
        <v>3</v>
      </c>
      <c r="EA1892" t="s">
        <v>3</v>
      </c>
      <c r="EB1892" t="s">
        <v>3</v>
      </c>
      <c r="EC1892" t="s">
        <v>3</v>
      </c>
      <c r="EE1892">
        <v>29085443</v>
      </c>
      <c r="EF1892">
        <v>8</v>
      </c>
      <c r="EG1892" t="s">
        <v>153</v>
      </c>
      <c r="EH1892">
        <v>0</v>
      </c>
      <c r="EI1892" t="s">
        <v>3</v>
      </c>
      <c r="EJ1892">
        <v>1</v>
      </c>
      <c r="EK1892">
        <v>500001</v>
      </c>
      <c r="EL1892" t="s">
        <v>154</v>
      </c>
      <c r="EM1892" t="s">
        <v>155</v>
      </c>
      <c r="EO1892" t="s">
        <v>3</v>
      </c>
      <c r="EQ1892">
        <v>0</v>
      </c>
      <c r="ER1892">
        <v>6.76</v>
      </c>
      <c r="ES1892">
        <v>6.76</v>
      </c>
      <c r="ET1892">
        <v>0</v>
      </c>
      <c r="EU1892">
        <v>0</v>
      </c>
      <c r="EV1892">
        <v>0</v>
      </c>
      <c r="EW1892">
        <v>0</v>
      </c>
      <c r="EX1892">
        <v>0</v>
      </c>
      <c r="EY1892">
        <v>0</v>
      </c>
      <c r="FQ1892">
        <v>0</v>
      </c>
      <c r="FR1892">
        <f t="shared" si="1409"/>
        <v>0</v>
      </c>
      <c r="FS1892">
        <v>0</v>
      </c>
      <c r="FX1892">
        <v>0</v>
      </c>
      <c r="FY1892">
        <v>0</v>
      </c>
      <c r="GA1892" t="s">
        <v>3</v>
      </c>
      <c r="GD1892">
        <v>1</v>
      </c>
      <c r="GF1892">
        <v>426561494</v>
      </c>
      <c r="GG1892">
        <v>2</v>
      </c>
      <c r="GH1892">
        <v>1</v>
      </c>
      <c r="GI1892">
        <v>2</v>
      </c>
      <c r="GJ1892">
        <v>0</v>
      </c>
      <c r="GK1892">
        <v>0</v>
      </c>
      <c r="GL1892">
        <f t="shared" si="1410"/>
        <v>0</v>
      </c>
      <c r="GM1892">
        <f t="shared" si="1411"/>
        <v>300.41000000000003</v>
      </c>
      <c r="GN1892">
        <f t="shared" si="1412"/>
        <v>300.41000000000003</v>
      </c>
      <c r="GO1892">
        <f t="shared" si="1413"/>
        <v>0</v>
      </c>
      <c r="GP1892">
        <f t="shared" si="1414"/>
        <v>0</v>
      </c>
      <c r="GR1892">
        <v>0</v>
      </c>
      <c r="GS1892">
        <v>3</v>
      </c>
      <c r="GT1892">
        <v>0</v>
      </c>
      <c r="GU1892" t="s">
        <v>3</v>
      </c>
      <c r="GV1892">
        <f t="shared" si="1415"/>
        <v>0</v>
      </c>
      <c r="GW1892">
        <v>1</v>
      </c>
      <c r="GX1892">
        <f t="shared" si="1416"/>
        <v>0</v>
      </c>
      <c r="HA1892">
        <v>0</v>
      </c>
      <c r="HB1892">
        <v>0</v>
      </c>
      <c r="HC1892">
        <f t="shared" si="1417"/>
        <v>0</v>
      </c>
      <c r="HE1892" t="s">
        <v>3</v>
      </c>
      <c r="HF1892" t="s">
        <v>3</v>
      </c>
      <c r="IK1892">
        <v>0</v>
      </c>
    </row>
    <row r="1893" spans="1:245">
      <c r="A1893">
        <v>17</v>
      </c>
      <c r="B1893">
        <v>0</v>
      </c>
      <c r="E1893" t="s">
        <v>222</v>
      </c>
      <c r="F1893" t="s">
        <v>347</v>
      </c>
      <c r="G1893" t="s">
        <v>348</v>
      </c>
      <c r="H1893" t="s">
        <v>151</v>
      </c>
      <c r="I1893">
        <v>22</v>
      </c>
      <c r="J1893">
        <v>0</v>
      </c>
      <c r="O1893">
        <f t="shared" si="1383"/>
        <v>476.68</v>
      </c>
      <c r="P1893">
        <f t="shared" si="1384"/>
        <v>476.68</v>
      </c>
      <c r="Q1893">
        <f t="shared" si="1385"/>
        <v>0</v>
      </c>
      <c r="R1893">
        <f t="shared" si="1386"/>
        <v>0</v>
      </c>
      <c r="S1893">
        <f t="shared" si="1387"/>
        <v>0</v>
      </c>
      <c r="T1893">
        <f t="shared" si="1388"/>
        <v>0</v>
      </c>
      <c r="U1893">
        <f t="shared" si="1389"/>
        <v>0</v>
      </c>
      <c r="V1893">
        <f t="shared" si="1390"/>
        <v>0</v>
      </c>
      <c r="W1893">
        <f t="shared" si="1391"/>
        <v>8.36</v>
      </c>
      <c r="X1893">
        <f t="shared" si="1392"/>
        <v>0</v>
      </c>
      <c r="Y1893">
        <f t="shared" si="1393"/>
        <v>0</v>
      </c>
      <c r="AA1893">
        <v>35806607</v>
      </c>
      <c r="AB1893">
        <f t="shared" si="1394"/>
        <v>8.27</v>
      </c>
      <c r="AC1893">
        <f t="shared" si="1395"/>
        <v>8.27</v>
      </c>
      <c r="AD1893">
        <f t="shared" si="1420"/>
        <v>0</v>
      </c>
      <c r="AE1893">
        <f t="shared" si="1421"/>
        <v>0</v>
      </c>
      <c r="AF1893">
        <f t="shared" si="1422"/>
        <v>0</v>
      </c>
      <c r="AG1893">
        <f t="shared" si="1396"/>
        <v>0</v>
      </c>
      <c r="AH1893">
        <f t="shared" si="1423"/>
        <v>0</v>
      </c>
      <c r="AI1893">
        <f t="shared" si="1424"/>
        <v>0</v>
      </c>
      <c r="AJ1893">
        <f t="shared" si="1397"/>
        <v>0.38</v>
      </c>
      <c r="AK1893">
        <v>8.27</v>
      </c>
      <c r="AL1893">
        <v>8.27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0.38</v>
      </c>
      <c r="AT1893">
        <v>0</v>
      </c>
      <c r="AU1893">
        <v>0</v>
      </c>
      <c r="AV1893">
        <v>1</v>
      </c>
      <c r="AW1893">
        <v>1</v>
      </c>
      <c r="AZ1893">
        <v>1</v>
      </c>
      <c r="BA1893">
        <v>1</v>
      </c>
      <c r="BB1893">
        <v>1</v>
      </c>
      <c r="BC1893">
        <v>2.62</v>
      </c>
      <c r="BD1893" t="s">
        <v>3</v>
      </c>
      <c r="BE1893" t="s">
        <v>3</v>
      </c>
      <c r="BF1893" t="s">
        <v>3</v>
      </c>
      <c r="BG1893" t="s">
        <v>3</v>
      </c>
      <c r="BH1893">
        <v>3</v>
      </c>
      <c r="BI1893">
        <v>1</v>
      </c>
      <c r="BJ1893" t="s">
        <v>349</v>
      </c>
      <c r="BM1893">
        <v>500001</v>
      </c>
      <c r="BN1893">
        <v>0</v>
      </c>
      <c r="BO1893" t="s">
        <v>347</v>
      </c>
      <c r="BP1893">
        <v>1</v>
      </c>
      <c r="BQ1893">
        <v>8</v>
      </c>
      <c r="BR1893">
        <v>0</v>
      </c>
      <c r="BS1893">
        <v>1</v>
      </c>
      <c r="BT1893">
        <v>1</v>
      </c>
      <c r="BU1893">
        <v>1</v>
      </c>
      <c r="BV1893">
        <v>1</v>
      </c>
      <c r="BW1893">
        <v>1</v>
      </c>
      <c r="BX1893">
        <v>1</v>
      </c>
      <c r="BY1893" t="s">
        <v>3</v>
      </c>
      <c r="BZ1893">
        <v>0</v>
      </c>
      <c r="CA1893">
        <v>0</v>
      </c>
      <c r="CE1893">
        <v>0</v>
      </c>
      <c r="CF1893">
        <v>0</v>
      </c>
      <c r="CG1893">
        <v>0</v>
      </c>
      <c r="CM1893">
        <v>0</v>
      </c>
      <c r="CN1893" t="s">
        <v>3</v>
      </c>
      <c r="CO1893">
        <v>0</v>
      </c>
      <c r="CP1893">
        <f t="shared" si="1398"/>
        <v>476.68</v>
      </c>
      <c r="CQ1893">
        <f t="shared" si="1399"/>
        <v>21.667400000000001</v>
      </c>
      <c r="CR1893">
        <f t="shared" si="1400"/>
        <v>0</v>
      </c>
      <c r="CS1893">
        <f t="shared" si="1401"/>
        <v>0</v>
      </c>
      <c r="CT1893">
        <f t="shared" si="1402"/>
        <v>0</v>
      </c>
      <c r="CU1893">
        <f t="shared" si="1403"/>
        <v>0</v>
      </c>
      <c r="CV1893">
        <f t="shared" si="1404"/>
        <v>0</v>
      </c>
      <c r="CW1893">
        <f t="shared" si="1405"/>
        <v>0</v>
      </c>
      <c r="CX1893">
        <f t="shared" si="1406"/>
        <v>0.38</v>
      </c>
      <c r="CY1893">
        <f t="shared" si="1407"/>
        <v>0</v>
      </c>
      <c r="CZ1893">
        <f t="shared" si="1408"/>
        <v>0</v>
      </c>
      <c r="DC1893" t="s">
        <v>3</v>
      </c>
      <c r="DD1893" t="s">
        <v>3</v>
      </c>
      <c r="DE1893" t="s">
        <v>3</v>
      </c>
      <c r="DF1893" t="s">
        <v>3</v>
      </c>
      <c r="DG1893" t="s">
        <v>3</v>
      </c>
      <c r="DH1893" t="s">
        <v>3</v>
      </c>
      <c r="DI1893" t="s">
        <v>3</v>
      </c>
      <c r="DJ1893" t="s">
        <v>3</v>
      </c>
      <c r="DK1893" t="s">
        <v>3</v>
      </c>
      <c r="DL1893" t="s">
        <v>3</v>
      </c>
      <c r="DM1893" t="s">
        <v>3</v>
      </c>
      <c r="DN1893">
        <v>0</v>
      </c>
      <c r="DO1893">
        <v>0</v>
      </c>
      <c r="DP1893">
        <v>1</v>
      </c>
      <c r="DQ1893">
        <v>1</v>
      </c>
      <c r="DU1893">
        <v>1003</v>
      </c>
      <c r="DV1893" t="s">
        <v>151</v>
      </c>
      <c r="DW1893" t="s">
        <v>151</v>
      </c>
      <c r="DX1893">
        <v>1</v>
      </c>
      <c r="DZ1893" t="s">
        <v>3</v>
      </c>
      <c r="EA1893" t="s">
        <v>3</v>
      </c>
      <c r="EB1893" t="s">
        <v>3</v>
      </c>
      <c r="EC1893" t="s">
        <v>3</v>
      </c>
      <c r="EE1893">
        <v>29085443</v>
      </c>
      <c r="EF1893">
        <v>8</v>
      </c>
      <c r="EG1893" t="s">
        <v>153</v>
      </c>
      <c r="EH1893">
        <v>0</v>
      </c>
      <c r="EI1893" t="s">
        <v>3</v>
      </c>
      <c r="EJ1893">
        <v>1</v>
      </c>
      <c r="EK1893">
        <v>500001</v>
      </c>
      <c r="EL1893" t="s">
        <v>154</v>
      </c>
      <c r="EM1893" t="s">
        <v>155</v>
      </c>
      <c r="EO1893" t="s">
        <v>3</v>
      </c>
      <c r="EQ1893">
        <v>0</v>
      </c>
      <c r="ER1893">
        <v>8.27</v>
      </c>
      <c r="ES1893">
        <v>8.27</v>
      </c>
      <c r="ET1893">
        <v>0</v>
      </c>
      <c r="EU1893">
        <v>0</v>
      </c>
      <c r="EV1893">
        <v>0</v>
      </c>
      <c r="EW1893">
        <v>0</v>
      </c>
      <c r="EX1893">
        <v>0</v>
      </c>
      <c r="EY1893">
        <v>0</v>
      </c>
      <c r="FQ1893">
        <v>0</v>
      </c>
      <c r="FR1893">
        <f t="shared" si="1409"/>
        <v>0</v>
      </c>
      <c r="FS1893">
        <v>0</v>
      </c>
      <c r="FX1893">
        <v>0</v>
      </c>
      <c r="FY1893">
        <v>0</v>
      </c>
      <c r="GA1893" t="s">
        <v>3</v>
      </c>
      <c r="GD1893">
        <v>1</v>
      </c>
      <c r="GF1893">
        <v>987958059</v>
      </c>
      <c r="GG1893">
        <v>2</v>
      </c>
      <c r="GH1893">
        <v>1</v>
      </c>
      <c r="GI1893">
        <v>2</v>
      </c>
      <c r="GJ1893">
        <v>0</v>
      </c>
      <c r="GK1893">
        <v>0</v>
      </c>
      <c r="GL1893">
        <f t="shared" si="1410"/>
        <v>0</v>
      </c>
      <c r="GM1893">
        <f t="shared" si="1411"/>
        <v>476.68</v>
      </c>
      <c r="GN1893">
        <f t="shared" si="1412"/>
        <v>476.68</v>
      </c>
      <c r="GO1893">
        <f t="shared" si="1413"/>
        <v>0</v>
      </c>
      <c r="GP1893">
        <f t="shared" si="1414"/>
        <v>0</v>
      </c>
      <c r="GR1893">
        <v>0</v>
      </c>
      <c r="GS1893">
        <v>3</v>
      </c>
      <c r="GT1893">
        <v>0</v>
      </c>
      <c r="GU1893" t="s">
        <v>3</v>
      </c>
      <c r="GV1893">
        <f t="shared" si="1415"/>
        <v>0</v>
      </c>
      <c r="GW1893">
        <v>1</v>
      </c>
      <c r="GX1893">
        <f t="shared" si="1416"/>
        <v>0</v>
      </c>
      <c r="HA1893">
        <v>0</v>
      </c>
      <c r="HB1893">
        <v>0</v>
      </c>
      <c r="HC1893">
        <f t="shared" si="1417"/>
        <v>0</v>
      </c>
      <c r="HE1893" t="s">
        <v>3</v>
      </c>
      <c r="HF1893" t="s">
        <v>3</v>
      </c>
      <c r="IK1893">
        <v>0</v>
      </c>
    </row>
    <row r="1894" spans="1:245">
      <c r="A1894">
        <v>17</v>
      </c>
      <c r="B1894">
        <v>0</v>
      </c>
      <c r="E1894" t="s">
        <v>295</v>
      </c>
      <c r="F1894" t="s">
        <v>350</v>
      </c>
      <c r="G1894" t="s">
        <v>351</v>
      </c>
      <c r="H1894" t="s">
        <v>61</v>
      </c>
      <c r="I1894">
        <f>ROUND(30/100,9)</f>
        <v>0.3</v>
      </c>
      <c r="J1894">
        <v>0</v>
      </c>
      <c r="O1894">
        <f t="shared" si="1383"/>
        <v>16.559999999999999</v>
      </c>
      <c r="P1894">
        <f t="shared" si="1384"/>
        <v>16.559999999999999</v>
      </c>
      <c r="Q1894">
        <f t="shared" si="1385"/>
        <v>0</v>
      </c>
      <c r="R1894">
        <f t="shared" si="1386"/>
        <v>0</v>
      </c>
      <c r="S1894">
        <f t="shared" si="1387"/>
        <v>0</v>
      </c>
      <c r="T1894">
        <f t="shared" si="1388"/>
        <v>0</v>
      </c>
      <c r="U1894">
        <f t="shared" si="1389"/>
        <v>0</v>
      </c>
      <c r="V1894">
        <f t="shared" si="1390"/>
        <v>0</v>
      </c>
      <c r="W1894">
        <f t="shared" si="1391"/>
        <v>1.19</v>
      </c>
      <c r="X1894">
        <f t="shared" si="1392"/>
        <v>0</v>
      </c>
      <c r="Y1894">
        <f t="shared" si="1393"/>
        <v>0</v>
      </c>
      <c r="AA1894">
        <v>35806607</v>
      </c>
      <c r="AB1894">
        <f t="shared" si="1394"/>
        <v>86.24</v>
      </c>
      <c r="AC1894">
        <f t="shared" si="1395"/>
        <v>86.24</v>
      </c>
      <c r="AD1894">
        <f t="shared" si="1420"/>
        <v>0</v>
      </c>
      <c r="AE1894">
        <f t="shared" si="1421"/>
        <v>0</v>
      </c>
      <c r="AF1894">
        <f t="shared" si="1422"/>
        <v>0</v>
      </c>
      <c r="AG1894">
        <f t="shared" si="1396"/>
        <v>0</v>
      </c>
      <c r="AH1894">
        <f t="shared" si="1423"/>
        <v>0</v>
      </c>
      <c r="AI1894">
        <f t="shared" si="1424"/>
        <v>0</v>
      </c>
      <c r="AJ1894">
        <f t="shared" si="1397"/>
        <v>3.95</v>
      </c>
      <c r="AK1894">
        <v>86.24</v>
      </c>
      <c r="AL1894">
        <v>86.24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3.95</v>
      </c>
      <c r="AT1894">
        <v>0</v>
      </c>
      <c r="AU1894">
        <v>0</v>
      </c>
      <c r="AV1894">
        <v>1</v>
      </c>
      <c r="AW1894">
        <v>1</v>
      </c>
      <c r="AZ1894">
        <v>1</v>
      </c>
      <c r="BA1894">
        <v>1</v>
      </c>
      <c r="BB1894">
        <v>1</v>
      </c>
      <c r="BC1894">
        <v>0.64</v>
      </c>
      <c r="BD1894" t="s">
        <v>3</v>
      </c>
      <c r="BE1894" t="s">
        <v>3</v>
      </c>
      <c r="BF1894" t="s">
        <v>3</v>
      </c>
      <c r="BG1894" t="s">
        <v>3</v>
      </c>
      <c r="BH1894">
        <v>3</v>
      </c>
      <c r="BI1894">
        <v>1</v>
      </c>
      <c r="BJ1894" t="s">
        <v>352</v>
      </c>
      <c r="BM1894">
        <v>500001</v>
      </c>
      <c r="BN1894">
        <v>0</v>
      </c>
      <c r="BO1894" t="s">
        <v>350</v>
      </c>
      <c r="BP1894">
        <v>1</v>
      </c>
      <c r="BQ1894">
        <v>8</v>
      </c>
      <c r="BR1894">
        <v>0</v>
      </c>
      <c r="BS1894">
        <v>1</v>
      </c>
      <c r="BT1894">
        <v>1</v>
      </c>
      <c r="BU1894">
        <v>1</v>
      </c>
      <c r="BV1894">
        <v>1</v>
      </c>
      <c r="BW1894">
        <v>1</v>
      </c>
      <c r="BX1894">
        <v>1</v>
      </c>
      <c r="BY1894" t="s">
        <v>3</v>
      </c>
      <c r="BZ1894">
        <v>0</v>
      </c>
      <c r="CA1894">
        <v>0</v>
      </c>
      <c r="CE1894">
        <v>0</v>
      </c>
      <c r="CF1894">
        <v>0</v>
      </c>
      <c r="CG1894">
        <v>0</v>
      </c>
      <c r="CM1894">
        <v>0</v>
      </c>
      <c r="CN1894" t="s">
        <v>3</v>
      </c>
      <c r="CO1894">
        <v>0</v>
      </c>
      <c r="CP1894">
        <f t="shared" si="1398"/>
        <v>16.559999999999999</v>
      </c>
      <c r="CQ1894">
        <f t="shared" si="1399"/>
        <v>55.193599999999996</v>
      </c>
      <c r="CR1894">
        <f t="shared" si="1400"/>
        <v>0</v>
      </c>
      <c r="CS1894">
        <f t="shared" si="1401"/>
        <v>0</v>
      </c>
      <c r="CT1894">
        <f t="shared" si="1402"/>
        <v>0</v>
      </c>
      <c r="CU1894">
        <f t="shared" si="1403"/>
        <v>0</v>
      </c>
      <c r="CV1894">
        <f t="shared" si="1404"/>
        <v>0</v>
      </c>
      <c r="CW1894">
        <f t="shared" si="1405"/>
        <v>0</v>
      </c>
      <c r="CX1894">
        <f t="shared" si="1406"/>
        <v>3.95</v>
      </c>
      <c r="CY1894">
        <f t="shared" si="1407"/>
        <v>0</v>
      </c>
      <c r="CZ1894">
        <f t="shared" si="1408"/>
        <v>0</v>
      </c>
      <c r="DC1894" t="s">
        <v>3</v>
      </c>
      <c r="DD1894" t="s">
        <v>3</v>
      </c>
      <c r="DE1894" t="s">
        <v>3</v>
      </c>
      <c r="DF1894" t="s">
        <v>3</v>
      </c>
      <c r="DG1894" t="s">
        <v>3</v>
      </c>
      <c r="DH1894" t="s">
        <v>3</v>
      </c>
      <c r="DI1894" t="s">
        <v>3</v>
      </c>
      <c r="DJ1894" t="s">
        <v>3</v>
      </c>
      <c r="DK1894" t="s">
        <v>3</v>
      </c>
      <c r="DL1894" t="s">
        <v>3</v>
      </c>
      <c r="DM1894" t="s">
        <v>3</v>
      </c>
      <c r="DN1894">
        <v>0</v>
      </c>
      <c r="DO1894">
        <v>0</v>
      </c>
      <c r="DP1894">
        <v>1</v>
      </c>
      <c r="DQ1894">
        <v>1</v>
      </c>
      <c r="DU1894">
        <v>1010</v>
      </c>
      <c r="DV1894" t="s">
        <v>61</v>
      </c>
      <c r="DW1894" t="s">
        <v>61</v>
      </c>
      <c r="DX1894">
        <v>100</v>
      </c>
      <c r="DZ1894" t="s">
        <v>3</v>
      </c>
      <c r="EA1894" t="s">
        <v>3</v>
      </c>
      <c r="EB1894" t="s">
        <v>3</v>
      </c>
      <c r="EC1894" t="s">
        <v>3</v>
      </c>
      <c r="EE1894">
        <v>29085443</v>
      </c>
      <c r="EF1894">
        <v>8</v>
      </c>
      <c r="EG1894" t="s">
        <v>153</v>
      </c>
      <c r="EH1894">
        <v>0</v>
      </c>
      <c r="EI1894" t="s">
        <v>3</v>
      </c>
      <c r="EJ1894">
        <v>1</v>
      </c>
      <c r="EK1894">
        <v>500001</v>
      </c>
      <c r="EL1894" t="s">
        <v>154</v>
      </c>
      <c r="EM1894" t="s">
        <v>155</v>
      </c>
      <c r="EO1894" t="s">
        <v>3</v>
      </c>
      <c r="EQ1894">
        <v>0</v>
      </c>
      <c r="ER1894">
        <v>86.24</v>
      </c>
      <c r="ES1894">
        <v>86.24</v>
      </c>
      <c r="ET1894">
        <v>0</v>
      </c>
      <c r="EU1894">
        <v>0</v>
      </c>
      <c r="EV1894">
        <v>0</v>
      </c>
      <c r="EW1894">
        <v>0</v>
      </c>
      <c r="EX1894">
        <v>0</v>
      </c>
      <c r="EY1894">
        <v>0</v>
      </c>
      <c r="FQ1894">
        <v>0</v>
      </c>
      <c r="FR1894">
        <f t="shared" si="1409"/>
        <v>0</v>
      </c>
      <c r="FS1894">
        <v>0</v>
      </c>
      <c r="FX1894">
        <v>0</v>
      </c>
      <c r="FY1894">
        <v>0</v>
      </c>
      <c r="GA1894" t="s">
        <v>3</v>
      </c>
      <c r="GD1894">
        <v>1</v>
      </c>
      <c r="GF1894">
        <v>-228248654</v>
      </c>
      <c r="GG1894">
        <v>2</v>
      </c>
      <c r="GH1894">
        <v>1</v>
      </c>
      <c r="GI1894">
        <v>2</v>
      </c>
      <c r="GJ1894">
        <v>0</v>
      </c>
      <c r="GK1894">
        <v>0</v>
      </c>
      <c r="GL1894">
        <f t="shared" si="1410"/>
        <v>0</v>
      </c>
      <c r="GM1894">
        <f t="shared" si="1411"/>
        <v>16.559999999999999</v>
      </c>
      <c r="GN1894">
        <f t="shared" si="1412"/>
        <v>16.559999999999999</v>
      </c>
      <c r="GO1894">
        <f t="shared" si="1413"/>
        <v>0</v>
      </c>
      <c r="GP1894">
        <f t="shared" si="1414"/>
        <v>0</v>
      </c>
      <c r="GR1894">
        <v>0</v>
      </c>
      <c r="GS1894">
        <v>3</v>
      </c>
      <c r="GT1894">
        <v>0</v>
      </c>
      <c r="GU1894" t="s">
        <v>3</v>
      </c>
      <c r="GV1894">
        <f t="shared" si="1415"/>
        <v>0</v>
      </c>
      <c r="GW1894">
        <v>1</v>
      </c>
      <c r="GX1894">
        <f t="shared" si="1416"/>
        <v>0</v>
      </c>
      <c r="HA1894">
        <v>0</v>
      </c>
      <c r="HB1894">
        <v>0</v>
      </c>
      <c r="HC1894">
        <f t="shared" si="1417"/>
        <v>0</v>
      </c>
      <c r="HE1894" t="s">
        <v>3</v>
      </c>
      <c r="HF1894" t="s">
        <v>3</v>
      </c>
      <c r="IK1894">
        <v>0</v>
      </c>
    </row>
    <row r="1895" spans="1:245">
      <c r="A1895">
        <v>17</v>
      </c>
      <c r="B1895">
        <v>0</v>
      </c>
      <c r="C1895">
        <f>ROW(SmtRes!A2011)</f>
        <v>2011</v>
      </c>
      <c r="D1895">
        <f>ROW(EtalonRes!A1993)</f>
        <v>1993</v>
      </c>
      <c r="E1895" t="s">
        <v>288</v>
      </c>
      <c r="F1895" t="s">
        <v>353</v>
      </c>
      <c r="G1895" t="s">
        <v>354</v>
      </c>
      <c r="H1895" t="s">
        <v>355</v>
      </c>
      <c r="I1895">
        <f>ROUND(4/100,9)</f>
        <v>0.04</v>
      </c>
      <c r="J1895">
        <v>0</v>
      </c>
      <c r="O1895">
        <f t="shared" si="1383"/>
        <v>537.67999999999995</v>
      </c>
      <c r="P1895">
        <f t="shared" si="1384"/>
        <v>0</v>
      </c>
      <c r="Q1895">
        <f t="shared" si="1385"/>
        <v>0</v>
      </c>
      <c r="R1895">
        <f t="shared" si="1386"/>
        <v>0</v>
      </c>
      <c r="S1895">
        <f t="shared" si="1387"/>
        <v>537.67999999999995</v>
      </c>
      <c r="T1895">
        <f t="shared" si="1388"/>
        <v>0</v>
      </c>
      <c r="U1895">
        <f t="shared" si="1389"/>
        <v>1.4612000000000001</v>
      </c>
      <c r="V1895">
        <f t="shared" si="1390"/>
        <v>0</v>
      </c>
      <c r="W1895">
        <f t="shared" si="1391"/>
        <v>0</v>
      </c>
      <c r="X1895">
        <f t="shared" si="1392"/>
        <v>430.14</v>
      </c>
      <c r="Y1895">
        <f t="shared" si="1393"/>
        <v>198.94</v>
      </c>
      <c r="AA1895">
        <v>35806607</v>
      </c>
      <c r="AB1895">
        <f t="shared" si="1394"/>
        <v>405.12</v>
      </c>
      <c r="AC1895">
        <f t="shared" si="1395"/>
        <v>0</v>
      </c>
      <c r="AD1895">
        <f t="shared" si="1420"/>
        <v>0</v>
      </c>
      <c r="AE1895">
        <f t="shared" si="1421"/>
        <v>0</v>
      </c>
      <c r="AF1895">
        <f t="shared" si="1422"/>
        <v>405.12</v>
      </c>
      <c r="AG1895">
        <f t="shared" si="1396"/>
        <v>0</v>
      </c>
      <c r="AH1895">
        <f t="shared" si="1423"/>
        <v>36.53</v>
      </c>
      <c r="AI1895">
        <f t="shared" si="1424"/>
        <v>0</v>
      </c>
      <c r="AJ1895">
        <f t="shared" si="1397"/>
        <v>0</v>
      </c>
      <c r="AK1895">
        <v>405.12</v>
      </c>
      <c r="AL1895">
        <v>0</v>
      </c>
      <c r="AM1895">
        <v>0</v>
      </c>
      <c r="AN1895">
        <v>0</v>
      </c>
      <c r="AO1895">
        <v>405.12</v>
      </c>
      <c r="AP1895">
        <v>0</v>
      </c>
      <c r="AQ1895">
        <v>36.53</v>
      </c>
      <c r="AR1895">
        <v>0</v>
      </c>
      <c r="AS1895">
        <v>0</v>
      </c>
      <c r="AT1895">
        <v>80</v>
      </c>
      <c r="AU1895">
        <v>37</v>
      </c>
      <c r="AV1895">
        <v>1</v>
      </c>
      <c r="AW1895">
        <v>1</v>
      </c>
      <c r="AZ1895">
        <v>1</v>
      </c>
      <c r="BA1895">
        <v>33.18</v>
      </c>
      <c r="BB1895">
        <v>1</v>
      </c>
      <c r="BC1895">
        <v>1</v>
      </c>
      <c r="BD1895" t="s">
        <v>3</v>
      </c>
      <c r="BE1895" t="s">
        <v>3</v>
      </c>
      <c r="BF1895" t="s">
        <v>3</v>
      </c>
      <c r="BG1895" t="s">
        <v>3</v>
      </c>
      <c r="BH1895">
        <v>0</v>
      </c>
      <c r="BI1895">
        <v>1</v>
      </c>
      <c r="BJ1895" t="s">
        <v>356</v>
      </c>
      <c r="BM1895">
        <v>15001</v>
      </c>
      <c r="BN1895">
        <v>0</v>
      </c>
      <c r="BO1895" t="s">
        <v>353</v>
      </c>
      <c r="BP1895">
        <v>1</v>
      </c>
      <c r="BQ1895">
        <v>2</v>
      </c>
      <c r="BR1895">
        <v>0</v>
      </c>
      <c r="BS1895">
        <v>33.18</v>
      </c>
      <c r="BT1895">
        <v>1</v>
      </c>
      <c r="BU1895">
        <v>1</v>
      </c>
      <c r="BV1895">
        <v>1</v>
      </c>
      <c r="BW1895">
        <v>1</v>
      </c>
      <c r="BX1895">
        <v>1</v>
      </c>
      <c r="BY1895" t="s">
        <v>3</v>
      </c>
      <c r="BZ1895">
        <v>105</v>
      </c>
      <c r="CA1895">
        <v>55</v>
      </c>
      <c r="CE1895">
        <v>0</v>
      </c>
      <c r="CF1895">
        <v>0</v>
      </c>
      <c r="CG1895">
        <v>0</v>
      </c>
      <c r="CM1895">
        <v>0</v>
      </c>
      <c r="CN1895" t="s">
        <v>3</v>
      </c>
      <c r="CO1895">
        <v>0</v>
      </c>
      <c r="CP1895">
        <f t="shared" si="1398"/>
        <v>537.67999999999995</v>
      </c>
      <c r="CQ1895">
        <f t="shared" si="1399"/>
        <v>0</v>
      </c>
      <c r="CR1895">
        <f t="shared" si="1400"/>
        <v>0</v>
      </c>
      <c r="CS1895">
        <f t="shared" si="1401"/>
        <v>0</v>
      </c>
      <c r="CT1895">
        <f t="shared" si="1402"/>
        <v>13441.881600000001</v>
      </c>
      <c r="CU1895">
        <f t="shared" si="1403"/>
        <v>0</v>
      </c>
      <c r="CV1895">
        <f t="shared" si="1404"/>
        <v>36.53</v>
      </c>
      <c r="CW1895">
        <f t="shared" si="1405"/>
        <v>0</v>
      </c>
      <c r="CX1895">
        <f t="shared" si="1406"/>
        <v>0</v>
      </c>
      <c r="CY1895">
        <f t="shared" si="1407"/>
        <v>430.14399999999995</v>
      </c>
      <c r="CZ1895">
        <f t="shared" si="1408"/>
        <v>198.94159999999999</v>
      </c>
      <c r="DC1895" t="s">
        <v>3</v>
      </c>
      <c r="DD1895" t="s">
        <v>3</v>
      </c>
      <c r="DE1895" t="s">
        <v>3</v>
      </c>
      <c r="DF1895" t="s">
        <v>3</v>
      </c>
      <c r="DG1895" t="s">
        <v>3</v>
      </c>
      <c r="DH1895" t="s">
        <v>3</v>
      </c>
      <c r="DI1895" t="s">
        <v>3</v>
      </c>
      <c r="DJ1895" t="s">
        <v>3</v>
      </c>
      <c r="DK1895" t="s">
        <v>3</v>
      </c>
      <c r="DL1895" t="s">
        <v>3</v>
      </c>
      <c r="DM1895" t="s">
        <v>3</v>
      </c>
      <c r="DN1895">
        <v>0</v>
      </c>
      <c r="DO1895">
        <v>0</v>
      </c>
      <c r="DP1895">
        <v>1</v>
      </c>
      <c r="DQ1895">
        <v>1</v>
      </c>
      <c r="DU1895">
        <v>1013</v>
      </c>
      <c r="DV1895" t="s">
        <v>355</v>
      </c>
      <c r="DW1895" t="s">
        <v>355</v>
      </c>
      <c r="DX1895">
        <v>1</v>
      </c>
      <c r="DZ1895" t="s">
        <v>3</v>
      </c>
      <c r="EA1895" t="s">
        <v>3</v>
      </c>
      <c r="EB1895" t="s">
        <v>3</v>
      </c>
      <c r="EC1895" t="s">
        <v>3</v>
      </c>
      <c r="EE1895">
        <v>29085536</v>
      </c>
      <c r="EF1895">
        <v>2</v>
      </c>
      <c r="EG1895" t="s">
        <v>145</v>
      </c>
      <c r="EH1895">
        <v>0</v>
      </c>
      <c r="EI1895" t="s">
        <v>3</v>
      </c>
      <c r="EJ1895">
        <v>1</v>
      </c>
      <c r="EK1895">
        <v>15001</v>
      </c>
      <c r="EL1895" t="s">
        <v>160</v>
      </c>
      <c r="EM1895" t="s">
        <v>161</v>
      </c>
      <c r="EO1895" t="s">
        <v>3</v>
      </c>
      <c r="EQ1895">
        <v>0</v>
      </c>
      <c r="ER1895">
        <v>405.12</v>
      </c>
      <c r="ES1895">
        <v>0</v>
      </c>
      <c r="ET1895">
        <v>0</v>
      </c>
      <c r="EU1895">
        <v>0</v>
      </c>
      <c r="EV1895">
        <v>405.12</v>
      </c>
      <c r="EW1895">
        <v>36.53</v>
      </c>
      <c r="EX1895">
        <v>0</v>
      </c>
      <c r="EY1895">
        <v>0</v>
      </c>
      <c r="FQ1895">
        <v>0</v>
      </c>
      <c r="FR1895">
        <f t="shared" si="1409"/>
        <v>0</v>
      </c>
      <c r="FS1895">
        <v>0</v>
      </c>
      <c r="FT1895" t="s">
        <v>148</v>
      </c>
      <c r="FU1895" t="s">
        <v>24</v>
      </c>
      <c r="FV1895" t="s">
        <v>24</v>
      </c>
      <c r="FW1895" t="s">
        <v>25</v>
      </c>
      <c r="FX1895">
        <v>94.5</v>
      </c>
      <c r="FY1895">
        <v>46.75</v>
      </c>
      <c r="GA1895" t="s">
        <v>3</v>
      </c>
      <c r="GD1895">
        <v>1</v>
      </c>
      <c r="GF1895">
        <v>-1280480835</v>
      </c>
      <c r="GG1895">
        <v>2</v>
      </c>
      <c r="GH1895">
        <v>1</v>
      </c>
      <c r="GI1895">
        <v>2</v>
      </c>
      <c r="GJ1895">
        <v>0</v>
      </c>
      <c r="GK1895">
        <v>0</v>
      </c>
      <c r="GL1895">
        <f t="shared" si="1410"/>
        <v>0</v>
      </c>
      <c r="GM1895">
        <f t="shared" si="1411"/>
        <v>1166.76</v>
      </c>
      <c r="GN1895">
        <f t="shared" si="1412"/>
        <v>1166.76</v>
      </c>
      <c r="GO1895">
        <f t="shared" si="1413"/>
        <v>0</v>
      </c>
      <c r="GP1895">
        <f t="shared" si="1414"/>
        <v>0</v>
      </c>
      <c r="GR1895">
        <v>0</v>
      </c>
      <c r="GS1895">
        <v>3</v>
      </c>
      <c r="GT1895">
        <v>0</v>
      </c>
      <c r="GU1895" t="s">
        <v>3</v>
      </c>
      <c r="GV1895">
        <f t="shared" si="1415"/>
        <v>0</v>
      </c>
      <c r="GW1895">
        <v>1</v>
      </c>
      <c r="GX1895">
        <f t="shared" si="1416"/>
        <v>0</v>
      </c>
      <c r="HA1895">
        <v>0</v>
      </c>
      <c r="HB1895">
        <v>0</v>
      </c>
      <c r="HC1895">
        <f t="shared" si="1417"/>
        <v>0</v>
      </c>
      <c r="HE1895" t="s">
        <v>3</v>
      </c>
      <c r="HF1895" t="s">
        <v>3</v>
      </c>
      <c r="IK1895">
        <v>0</v>
      </c>
    </row>
    <row r="1896" spans="1:245">
      <c r="A1896">
        <v>17</v>
      </c>
      <c r="B1896">
        <v>0</v>
      </c>
      <c r="C1896">
        <f>ROW(SmtRes!A2017)</f>
        <v>2017</v>
      </c>
      <c r="D1896">
        <f>ROW(EtalonRes!A1999)</f>
        <v>1999</v>
      </c>
      <c r="E1896" t="s">
        <v>229</v>
      </c>
      <c r="F1896" t="s">
        <v>277</v>
      </c>
      <c r="G1896" t="s">
        <v>278</v>
      </c>
      <c r="H1896" t="s">
        <v>61</v>
      </c>
      <c r="I1896">
        <f>ROUND(4/100,9)</f>
        <v>0.04</v>
      </c>
      <c r="J1896">
        <v>0</v>
      </c>
      <c r="O1896">
        <f t="shared" si="1383"/>
        <v>1316.03</v>
      </c>
      <c r="P1896">
        <f t="shared" si="1384"/>
        <v>56.79</v>
      </c>
      <c r="Q1896">
        <f t="shared" si="1385"/>
        <v>16.38</v>
      </c>
      <c r="R1896">
        <f t="shared" si="1386"/>
        <v>3.58</v>
      </c>
      <c r="S1896">
        <f t="shared" si="1387"/>
        <v>1242.8599999999999</v>
      </c>
      <c r="T1896">
        <f t="shared" si="1388"/>
        <v>0</v>
      </c>
      <c r="U1896">
        <f t="shared" si="1389"/>
        <v>3.7760000000000002</v>
      </c>
      <c r="V1896">
        <f t="shared" si="1390"/>
        <v>8.0000000000000002E-3</v>
      </c>
      <c r="W1896">
        <f t="shared" si="1391"/>
        <v>0</v>
      </c>
      <c r="X1896">
        <f t="shared" si="1392"/>
        <v>1009.62</v>
      </c>
      <c r="Y1896">
        <f t="shared" si="1393"/>
        <v>648.15</v>
      </c>
      <c r="AA1896">
        <v>35806607</v>
      </c>
      <c r="AB1896">
        <f t="shared" si="1394"/>
        <v>1101.54</v>
      </c>
      <c r="AC1896">
        <f t="shared" si="1395"/>
        <v>120.73</v>
      </c>
      <c r="AD1896">
        <f t="shared" si="1420"/>
        <v>44.36</v>
      </c>
      <c r="AE1896">
        <f t="shared" si="1421"/>
        <v>2.7</v>
      </c>
      <c r="AF1896">
        <f t="shared" si="1422"/>
        <v>936.45</v>
      </c>
      <c r="AG1896">
        <f t="shared" si="1396"/>
        <v>0</v>
      </c>
      <c r="AH1896">
        <f t="shared" si="1423"/>
        <v>94.4</v>
      </c>
      <c r="AI1896">
        <f t="shared" si="1424"/>
        <v>0.2</v>
      </c>
      <c r="AJ1896">
        <f t="shared" si="1397"/>
        <v>0</v>
      </c>
      <c r="AK1896">
        <v>1101.54</v>
      </c>
      <c r="AL1896">
        <v>120.73</v>
      </c>
      <c r="AM1896">
        <v>44.36</v>
      </c>
      <c r="AN1896">
        <v>2.7</v>
      </c>
      <c r="AO1896">
        <v>936.45</v>
      </c>
      <c r="AP1896">
        <v>0</v>
      </c>
      <c r="AQ1896">
        <v>94.4</v>
      </c>
      <c r="AR1896">
        <v>0.2</v>
      </c>
      <c r="AS1896">
        <v>0</v>
      </c>
      <c r="AT1896">
        <v>81</v>
      </c>
      <c r="AU1896">
        <v>52</v>
      </c>
      <c r="AV1896">
        <v>1</v>
      </c>
      <c r="AW1896">
        <v>1</v>
      </c>
      <c r="AZ1896">
        <v>1</v>
      </c>
      <c r="BA1896">
        <v>33.18</v>
      </c>
      <c r="BB1896">
        <v>9.23</v>
      </c>
      <c r="BC1896">
        <v>11.76</v>
      </c>
      <c r="BD1896" t="s">
        <v>3</v>
      </c>
      <c r="BE1896" t="s">
        <v>3</v>
      </c>
      <c r="BF1896" t="s">
        <v>3</v>
      </c>
      <c r="BG1896" t="s">
        <v>3</v>
      </c>
      <c r="BH1896">
        <v>0</v>
      </c>
      <c r="BI1896">
        <v>2</v>
      </c>
      <c r="BJ1896" t="s">
        <v>357</v>
      </c>
      <c r="BM1896">
        <v>108001</v>
      </c>
      <c r="BN1896">
        <v>0</v>
      </c>
      <c r="BO1896" t="s">
        <v>277</v>
      </c>
      <c r="BP1896">
        <v>1</v>
      </c>
      <c r="BQ1896">
        <v>3</v>
      </c>
      <c r="BR1896">
        <v>0</v>
      </c>
      <c r="BS1896">
        <v>33.18</v>
      </c>
      <c r="BT1896">
        <v>1</v>
      </c>
      <c r="BU1896">
        <v>1</v>
      </c>
      <c r="BV1896">
        <v>1</v>
      </c>
      <c r="BW1896">
        <v>1</v>
      </c>
      <c r="BX1896">
        <v>1</v>
      </c>
      <c r="BY1896" t="s">
        <v>3</v>
      </c>
      <c r="BZ1896">
        <v>95</v>
      </c>
      <c r="CA1896">
        <v>65</v>
      </c>
      <c r="CE1896">
        <v>0</v>
      </c>
      <c r="CF1896">
        <v>0</v>
      </c>
      <c r="CG1896">
        <v>0</v>
      </c>
      <c r="CM1896">
        <v>0</v>
      </c>
      <c r="CN1896" t="s">
        <v>3</v>
      </c>
      <c r="CO1896">
        <v>0</v>
      </c>
      <c r="CP1896">
        <f t="shared" si="1398"/>
        <v>1316.03</v>
      </c>
      <c r="CQ1896">
        <f t="shared" si="1399"/>
        <v>1419.7848000000001</v>
      </c>
      <c r="CR1896">
        <f t="shared" si="1400"/>
        <v>409.44280000000003</v>
      </c>
      <c r="CS1896">
        <f t="shared" si="1401"/>
        <v>89.585999999999999</v>
      </c>
      <c r="CT1896">
        <f t="shared" si="1402"/>
        <v>31071.411</v>
      </c>
      <c r="CU1896">
        <f t="shared" si="1403"/>
        <v>0</v>
      </c>
      <c r="CV1896">
        <f t="shared" si="1404"/>
        <v>94.4</v>
      </c>
      <c r="CW1896">
        <f t="shared" si="1405"/>
        <v>0.2</v>
      </c>
      <c r="CX1896">
        <f t="shared" si="1406"/>
        <v>0</v>
      </c>
      <c r="CY1896">
        <f t="shared" si="1407"/>
        <v>1009.6163999999999</v>
      </c>
      <c r="CZ1896">
        <f t="shared" si="1408"/>
        <v>648.14879999999994</v>
      </c>
      <c r="DC1896" t="s">
        <v>3</v>
      </c>
      <c r="DD1896" t="s">
        <v>3</v>
      </c>
      <c r="DE1896" t="s">
        <v>3</v>
      </c>
      <c r="DF1896" t="s">
        <v>3</v>
      </c>
      <c r="DG1896" t="s">
        <v>3</v>
      </c>
      <c r="DH1896" t="s">
        <v>3</v>
      </c>
      <c r="DI1896" t="s">
        <v>3</v>
      </c>
      <c r="DJ1896" t="s">
        <v>3</v>
      </c>
      <c r="DK1896" t="s">
        <v>3</v>
      </c>
      <c r="DL1896" t="s">
        <v>3</v>
      </c>
      <c r="DM1896" t="s">
        <v>3</v>
      </c>
      <c r="DN1896">
        <v>0</v>
      </c>
      <c r="DO1896">
        <v>0</v>
      </c>
      <c r="DP1896">
        <v>1</v>
      </c>
      <c r="DQ1896">
        <v>1</v>
      </c>
      <c r="DU1896">
        <v>1010</v>
      </c>
      <c r="DV1896" t="s">
        <v>61</v>
      </c>
      <c r="DW1896" t="s">
        <v>61</v>
      </c>
      <c r="DX1896">
        <v>100</v>
      </c>
      <c r="DZ1896" t="s">
        <v>3</v>
      </c>
      <c r="EA1896" t="s">
        <v>3</v>
      </c>
      <c r="EB1896" t="s">
        <v>3</v>
      </c>
      <c r="EC1896" t="s">
        <v>3</v>
      </c>
      <c r="EE1896">
        <v>29085386</v>
      </c>
      <c r="EF1896">
        <v>3</v>
      </c>
      <c r="EG1896" t="s">
        <v>247</v>
      </c>
      <c r="EH1896">
        <v>0</v>
      </c>
      <c r="EI1896" t="s">
        <v>3</v>
      </c>
      <c r="EJ1896">
        <v>2</v>
      </c>
      <c r="EK1896">
        <v>108001</v>
      </c>
      <c r="EL1896" t="s">
        <v>248</v>
      </c>
      <c r="EM1896" t="s">
        <v>249</v>
      </c>
      <c r="EO1896" t="s">
        <v>3</v>
      </c>
      <c r="EQ1896">
        <v>0</v>
      </c>
      <c r="ER1896">
        <v>1101.54</v>
      </c>
      <c r="ES1896">
        <v>120.73</v>
      </c>
      <c r="ET1896">
        <v>44.36</v>
      </c>
      <c r="EU1896">
        <v>2.7</v>
      </c>
      <c r="EV1896">
        <v>936.45</v>
      </c>
      <c r="EW1896">
        <v>94.4</v>
      </c>
      <c r="EX1896">
        <v>0.2</v>
      </c>
      <c r="EY1896">
        <v>0</v>
      </c>
      <c r="FQ1896">
        <v>0</v>
      </c>
      <c r="FR1896">
        <f t="shared" si="1409"/>
        <v>0</v>
      </c>
      <c r="FS1896">
        <v>0</v>
      </c>
      <c r="FV1896" t="s">
        <v>24</v>
      </c>
      <c r="FW1896" t="s">
        <v>25</v>
      </c>
      <c r="FX1896">
        <v>95</v>
      </c>
      <c r="FY1896">
        <v>65</v>
      </c>
      <c r="GA1896" t="s">
        <v>3</v>
      </c>
      <c r="GD1896">
        <v>1</v>
      </c>
      <c r="GF1896">
        <v>1562201403</v>
      </c>
      <c r="GG1896">
        <v>2</v>
      </c>
      <c r="GH1896">
        <v>1</v>
      </c>
      <c r="GI1896">
        <v>2</v>
      </c>
      <c r="GJ1896">
        <v>0</v>
      </c>
      <c r="GK1896">
        <v>0</v>
      </c>
      <c r="GL1896">
        <f t="shared" si="1410"/>
        <v>0</v>
      </c>
      <c r="GM1896">
        <f t="shared" si="1411"/>
        <v>2973.8</v>
      </c>
      <c r="GN1896">
        <f t="shared" si="1412"/>
        <v>0</v>
      </c>
      <c r="GO1896">
        <f t="shared" si="1413"/>
        <v>2973.8</v>
      </c>
      <c r="GP1896">
        <f t="shared" si="1414"/>
        <v>0</v>
      </c>
      <c r="GR1896">
        <v>0</v>
      </c>
      <c r="GS1896">
        <v>3</v>
      </c>
      <c r="GT1896">
        <v>0</v>
      </c>
      <c r="GU1896" t="s">
        <v>3</v>
      </c>
      <c r="GV1896">
        <f t="shared" si="1415"/>
        <v>0</v>
      </c>
      <c r="GW1896">
        <v>1</v>
      </c>
      <c r="GX1896">
        <f t="shared" si="1416"/>
        <v>0</v>
      </c>
      <c r="HA1896">
        <v>0</v>
      </c>
      <c r="HB1896">
        <v>0</v>
      </c>
      <c r="HC1896">
        <f t="shared" si="1417"/>
        <v>0</v>
      </c>
      <c r="HE1896" t="s">
        <v>3</v>
      </c>
      <c r="HF1896" t="s">
        <v>3</v>
      </c>
      <c r="IK1896">
        <v>0</v>
      </c>
    </row>
    <row r="1898" spans="1:245">
      <c r="A1898" s="2">
        <v>51</v>
      </c>
      <c r="B1898" s="2">
        <f>B1867</f>
        <v>0</v>
      </c>
      <c r="C1898" s="2">
        <f>A1867</f>
        <v>5</v>
      </c>
      <c r="D1898" s="2">
        <f>ROW(A1867)</f>
        <v>1867</v>
      </c>
      <c r="E1898" s="2"/>
      <c r="F1898" s="2" t="str">
        <f>IF(F1867&lt;&gt;"",F1867,"")</f>
        <v>Новый подраздел</v>
      </c>
      <c r="G1898" s="2" t="str">
        <f>IF(G1867&lt;&gt;"",G1867,"")</f>
        <v>ремонт</v>
      </c>
      <c r="H1898" s="2">
        <v>0</v>
      </c>
      <c r="I1898" s="2"/>
      <c r="J1898" s="2"/>
      <c r="K1898" s="2"/>
      <c r="L1898" s="2"/>
      <c r="M1898" s="2"/>
      <c r="N1898" s="2"/>
      <c r="O1898" s="2">
        <f t="shared" ref="O1898:T1898" si="1425">ROUND(AB1898,2)</f>
        <v>120172.71</v>
      </c>
      <c r="P1898" s="2">
        <f t="shared" si="1425"/>
        <v>80621.5</v>
      </c>
      <c r="Q1898" s="2">
        <f t="shared" si="1425"/>
        <v>1970.07</v>
      </c>
      <c r="R1898" s="2">
        <f t="shared" si="1425"/>
        <v>843.76</v>
      </c>
      <c r="S1898" s="2">
        <f t="shared" si="1425"/>
        <v>37581.14</v>
      </c>
      <c r="T1898" s="2">
        <f t="shared" si="1425"/>
        <v>0</v>
      </c>
      <c r="U1898" s="2">
        <f>AH1898</f>
        <v>123.52209089999999</v>
      </c>
      <c r="V1898" s="2">
        <f>AI1898</f>
        <v>2.4700750000000005</v>
      </c>
      <c r="W1898" s="2">
        <f>ROUND(AJ1898,2)</f>
        <v>577.44000000000005</v>
      </c>
      <c r="X1898" s="2">
        <f>ROUND(AK1898,2)</f>
        <v>33336.21</v>
      </c>
      <c r="Y1898" s="2">
        <f>ROUND(AL1898,2)</f>
        <v>16387.55</v>
      </c>
      <c r="Z1898" s="2"/>
      <c r="AA1898" s="2"/>
      <c r="AB1898" s="2">
        <f>ROUND(SUMIF(AA1871:AA1896,"=35806607",O1871:O1896),2)</f>
        <v>120172.71</v>
      </c>
      <c r="AC1898" s="2">
        <f>ROUND(SUMIF(AA1871:AA1896,"=35806607",P1871:P1896),2)</f>
        <v>80621.5</v>
      </c>
      <c r="AD1898" s="2">
        <f>ROUND(SUMIF(AA1871:AA1896,"=35806607",Q1871:Q1896),2)</f>
        <v>1970.07</v>
      </c>
      <c r="AE1898" s="2">
        <f>ROUND(SUMIF(AA1871:AA1896,"=35806607",R1871:R1896),2)</f>
        <v>843.76</v>
      </c>
      <c r="AF1898" s="2">
        <f>ROUND(SUMIF(AA1871:AA1896,"=35806607",S1871:S1896),2)</f>
        <v>37581.14</v>
      </c>
      <c r="AG1898" s="2">
        <f>ROUND(SUMIF(AA1871:AA1896,"=35806607",T1871:T1896),2)</f>
        <v>0</v>
      </c>
      <c r="AH1898" s="2">
        <f>SUMIF(AA1871:AA1896,"=35806607",U1871:U1896)</f>
        <v>123.52209089999999</v>
      </c>
      <c r="AI1898" s="2">
        <f>SUMIF(AA1871:AA1896,"=35806607",V1871:V1896)</f>
        <v>2.4700750000000005</v>
      </c>
      <c r="AJ1898" s="2">
        <f>ROUND(SUMIF(AA1871:AA1896,"=35806607",W1871:W1896),2)</f>
        <v>577.44000000000005</v>
      </c>
      <c r="AK1898" s="2">
        <f>ROUND(SUMIF(AA1871:AA1896,"=35806607",X1871:X1896),2)</f>
        <v>33336.21</v>
      </c>
      <c r="AL1898" s="2">
        <f>ROUND(SUMIF(AA1871:AA1896,"=35806607",Y1871:Y1896),2)</f>
        <v>16387.55</v>
      </c>
      <c r="AM1898" s="2"/>
      <c r="AN1898" s="2"/>
      <c r="AO1898" s="2">
        <f t="shared" ref="AO1898:BD1898" si="1426">ROUND(BX1898,2)</f>
        <v>0</v>
      </c>
      <c r="AP1898" s="2">
        <f t="shared" si="1426"/>
        <v>0</v>
      </c>
      <c r="AQ1898" s="2">
        <f t="shared" si="1426"/>
        <v>0</v>
      </c>
      <c r="AR1898" s="2">
        <f t="shared" si="1426"/>
        <v>169896.47</v>
      </c>
      <c r="AS1898" s="2">
        <f t="shared" si="1426"/>
        <v>165722.64000000001</v>
      </c>
      <c r="AT1898" s="2">
        <f t="shared" si="1426"/>
        <v>4173.83</v>
      </c>
      <c r="AU1898" s="2">
        <f t="shared" si="1426"/>
        <v>0</v>
      </c>
      <c r="AV1898" s="2">
        <f t="shared" si="1426"/>
        <v>80621.5</v>
      </c>
      <c r="AW1898" s="2">
        <f t="shared" si="1426"/>
        <v>80621.5</v>
      </c>
      <c r="AX1898" s="2">
        <f t="shared" si="1426"/>
        <v>0</v>
      </c>
      <c r="AY1898" s="2">
        <f t="shared" si="1426"/>
        <v>80621.5</v>
      </c>
      <c r="AZ1898" s="2">
        <f t="shared" si="1426"/>
        <v>0</v>
      </c>
      <c r="BA1898" s="2">
        <f t="shared" si="1426"/>
        <v>0</v>
      </c>
      <c r="BB1898" s="2">
        <f t="shared" si="1426"/>
        <v>0</v>
      </c>
      <c r="BC1898" s="2">
        <f t="shared" si="1426"/>
        <v>0</v>
      </c>
      <c r="BD1898" s="2">
        <f t="shared" si="1426"/>
        <v>0</v>
      </c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>
        <f>ROUND(SUMIF(AA1871:AA1896,"=35806607",FQ1871:FQ1896),2)</f>
        <v>0</v>
      </c>
      <c r="BY1898" s="2">
        <f>ROUND(SUMIF(AA1871:AA1896,"=35806607",FR1871:FR1896),2)</f>
        <v>0</v>
      </c>
      <c r="BZ1898" s="2">
        <f>ROUND(SUMIF(AA1871:AA1896,"=35806607",GL1871:GL1896),2)</f>
        <v>0</v>
      </c>
      <c r="CA1898" s="2">
        <f>ROUND(SUMIF(AA1871:AA1896,"=35806607",GM1871:GM1896),2)</f>
        <v>169896.47</v>
      </c>
      <c r="CB1898" s="2">
        <f>ROUND(SUMIF(AA1871:AA1896,"=35806607",GN1871:GN1896),2)</f>
        <v>165722.64000000001</v>
      </c>
      <c r="CC1898" s="2">
        <f>ROUND(SUMIF(AA1871:AA1896,"=35806607",GO1871:GO1896),2)</f>
        <v>4173.83</v>
      </c>
      <c r="CD1898" s="2">
        <f>ROUND(SUMIF(AA1871:AA1896,"=35806607",GP1871:GP1896),2)</f>
        <v>0</v>
      </c>
      <c r="CE1898" s="2">
        <f>AC1898-BX1898</f>
        <v>80621.5</v>
      </c>
      <c r="CF1898" s="2">
        <f>AC1898-BY1898</f>
        <v>80621.5</v>
      </c>
      <c r="CG1898" s="2">
        <f>BX1898-BZ1898</f>
        <v>0</v>
      </c>
      <c r="CH1898" s="2">
        <f>AC1898-BX1898-BY1898+BZ1898</f>
        <v>80621.5</v>
      </c>
      <c r="CI1898" s="2">
        <f>BY1898-BZ1898</f>
        <v>0</v>
      </c>
      <c r="CJ1898" s="2">
        <f>ROUND(SUMIF(AA1871:AA1896,"=35806607",GX1871:GX1896),2)</f>
        <v>0</v>
      </c>
      <c r="CK1898" s="2">
        <f>ROUND(SUMIF(AA1871:AA1896,"=35806607",GY1871:GY1896),2)</f>
        <v>0</v>
      </c>
      <c r="CL1898" s="2">
        <f>ROUND(SUMIF(AA1871:AA1896,"=35806607",GZ1871:GZ1896),2)</f>
        <v>0</v>
      </c>
      <c r="CM1898" s="2">
        <f>ROUND(SUMIF(AA1871:AA1896,"=35806607",HD1871:HD1896),2)</f>
        <v>0</v>
      </c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>
        <v>0</v>
      </c>
    </row>
    <row r="1900" spans="1:245">
      <c r="A1900" s="4">
        <v>50</v>
      </c>
      <c r="B1900" s="4">
        <v>0</v>
      </c>
      <c r="C1900" s="4">
        <v>0</v>
      </c>
      <c r="D1900" s="4">
        <v>1</v>
      </c>
      <c r="E1900" s="4">
        <v>201</v>
      </c>
      <c r="F1900" s="4">
        <f>ROUND(Source!O1898,O1900)</f>
        <v>120172.71</v>
      </c>
      <c r="G1900" s="4" t="s">
        <v>81</v>
      </c>
      <c r="H1900" s="4" t="s">
        <v>82</v>
      </c>
      <c r="I1900" s="4"/>
      <c r="J1900" s="4"/>
      <c r="K1900" s="4">
        <v>201</v>
      </c>
      <c r="L1900" s="4">
        <v>1</v>
      </c>
      <c r="M1900" s="4">
        <v>3</v>
      </c>
      <c r="N1900" s="4" t="s">
        <v>3</v>
      </c>
      <c r="O1900" s="4">
        <v>2</v>
      </c>
      <c r="P1900" s="4"/>
      <c r="Q1900" s="4"/>
      <c r="R1900" s="4"/>
      <c r="S1900" s="4"/>
      <c r="T1900" s="4"/>
      <c r="U1900" s="4"/>
      <c r="V1900" s="4"/>
      <c r="W1900" s="4"/>
    </row>
    <row r="1901" spans="1:245">
      <c r="A1901" s="4">
        <v>50</v>
      </c>
      <c r="B1901" s="4">
        <v>0</v>
      </c>
      <c r="C1901" s="4">
        <v>0</v>
      </c>
      <c r="D1901" s="4">
        <v>1</v>
      </c>
      <c r="E1901" s="4">
        <v>202</v>
      </c>
      <c r="F1901" s="4">
        <f>ROUND(Source!P1898,O1901)</f>
        <v>80621.5</v>
      </c>
      <c r="G1901" s="4" t="s">
        <v>83</v>
      </c>
      <c r="H1901" s="4" t="s">
        <v>84</v>
      </c>
      <c r="I1901" s="4"/>
      <c r="J1901" s="4"/>
      <c r="K1901" s="4">
        <v>202</v>
      </c>
      <c r="L1901" s="4">
        <v>2</v>
      </c>
      <c r="M1901" s="4">
        <v>3</v>
      </c>
      <c r="N1901" s="4" t="s">
        <v>3</v>
      </c>
      <c r="O1901" s="4">
        <v>2</v>
      </c>
      <c r="P1901" s="4"/>
      <c r="Q1901" s="4"/>
      <c r="R1901" s="4"/>
      <c r="S1901" s="4"/>
      <c r="T1901" s="4"/>
      <c r="U1901" s="4"/>
      <c r="V1901" s="4"/>
      <c r="W1901" s="4"/>
    </row>
    <row r="1902" spans="1:245">
      <c r="A1902" s="4">
        <v>50</v>
      </c>
      <c r="B1902" s="4">
        <v>0</v>
      </c>
      <c r="C1902" s="4">
        <v>0</v>
      </c>
      <c r="D1902" s="4">
        <v>1</v>
      </c>
      <c r="E1902" s="4">
        <v>222</v>
      </c>
      <c r="F1902" s="4">
        <f>ROUND(Source!AO1898,O1902)</f>
        <v>0</v>
      </c>
      <c r="G1902" s="4" t="s">
        <v>85</v>
      </c>
      <c r="H1902" s="4" t="s">
        <v>86</v>
      </c>
      <c r="I1902" s="4"/>
      <c r="J1902" s="4"/>
      <c r="K1902" s="4">
        <v>222</v>
      </c>
      <c r="L1902" s="4">
        <v>3</v>
      </c>
      <c r="M1902" s="4">
        <v>3</v>
      </c>
      <c r="N1902" s="4" t="s">
        <v>3</v>
      </c>
      <c r="O1902" s="4">
        <v>2</v>
      </c>
      <c r="P1902" s="4"/>
      <c r="Q1902" s="4"/>
      <c r="R1902" s="4"/>
      <c r="S1902" s="4"/>
      <c r="T1902" s="4"/>
      <c r="U1902" s="4"/>
      <c r="V1902" s="4"/>
      <c r="W1902" s="4"/>
    </row>
    <row r="1903" spans="1:245">
      <c r="A1903" s="4">
        <v>50</v>
      </c>
      <c r="B1903" s="4">
        <v>0</v>
      </c>
      <c r="C1903" s="4">
        <v>0</v>
      </c>
      <c r="D1903" s="4">
        <v>1</v>
      </c>
      <c r="E1903" s="4">
        <v>225</v>
      </c>
      <c r="F1903" s="4">
        <f>ROUND(Source!AV1898,O1903)</f>
        <v>80621.5</v>
      </c>
      <c r="G1903" s="4" t="s">
        <v>87</v>
      </c>
      <c r="H1903" s="4" t="s">
        <v>88</v>
      </c>
      <c r="I1903" s="4"/>
      <c r="J1903" s="4"/>
      <c r="K1903" s="4">
        <v>225</v>
      </c>
      <c r="L1903" s="4">
        <v>4</v>
      </c>
      <c r="M1903" s="4">
        <v>3</v>
      </c>
      <c r="N1903" s="4" t="s">
        <v>3</v>
      </c>
      <c r="O1903" s="4">
        <v>2</v>
      </c>
      <c r="P1903" s="4"/>
      <c r="Q1903" s="4"/>
      <c r="R1903" s="4"/>
      <c r="S1903" s="4"/>
      <c r="T1903" s="4"/>
      <c r="U1903" s="4"/>
      <c r="V1903" s="4"/>
      <c r="W1903" s="4"/>
    </row>
    <row r="1904" spans="1:245">
      <c r="A1904" s="4">
        <v>50</v>
      </c>
      <c r="B1904" s="4">
        <v>0</v>
      </c>
      <c r="C1904" s="4">
        <v>0</v>
      </c>
      <c r="D1904" s="4">
        <v>1</v>
      </c>
      <c r="E1904" s="4">
        <v>226</v>
      </c>
      <c r="F1904" s="4">
        <f>ROUND(Source!AW1898,O1904)</f>
        <v>80621.5</v>
      </c>
      <c r="G1904" s="4" t="s">
        <v>89</v>
      </c>
      <c r="H1904" s="4" t="s">
        <v>90</v>
      </c>
      <c r="I1904" s="4"/>
      <c r="J1904" s="4"/>
      <c r="K1904" s="4">
        <v>226</v>
      </c>
      <c r="L1904" s="4">
        <v>5</v>
      </c>
      <c r="M1904" s="4">
        <v>3</v>
      </c>
      <c r="N1904" s="4" t="s">
        <v>3</v>
      </c>
      <c r="O1904" s="4">
        <v>2</v>
      </c>
      <c r="P1904" s="4"/>
      <c r="Q1904" s="4"/>
      <c r="R1904" s="4"/>
      <c r="S1904" s="4"/>
      <c r="T1904" s="4"/>
      <c r="U1904" s="4"/>
      <c r="V1904" s="4"/>
      <c r="W1904" s="4"/>
    </row>
    <row r="1905" spans="1:23">
      <c r="A1905" s="4">
        <v>50</v>
      </c>
      <c r="B1905" s="4">
        <v>0</v>
      </c>
      <c r="C1905" s="4">
        <v>0</v>
      </c>
      <c r="D1905" s="4">
        <v>1</v>
      </c>
      <c r="E1905" s="4">
        <v>227</v>
      </c>
      <c r="F1905" s="4">
        <f>ROUND(Source!AX1898,O1905)</f>
        <v>0</v>
      </c>
      <c r="G1905" s="4" t="s">
        <v>91</v>
      </c>
      <c r="H1905" s="4" t="s">
        <v>92</v>
      </c>
      <c r="I1905" s="4"/>
      <c r="J1905" s="4"/>
      <c r="K1905" s="4">
        <v>227</v>
      </c>
      <c r="L1905" s="4">
        <v>6</v>
      </c>
      <c r="M1905" s="4">
        <v>3</v>
      </c>
      <c r="N1905" s="4" t="s">
        <v>3</v>
      </c>
      <c r="O1905" s="4">
        <v>2</v>
      </c>
      <c r="P1905" s="4"/>
      <c r="Q1905" s="4"/>
      <c r="R1905" s="4"/>
      <c r="S1905" s="4"/>
      <c r="T1905" s="4"/>
      <c r="U1905" s="4"/>
      <c r="V1905" s="4"/>
      <c r="W1905" s="4"/>
    </row>
    <row r="1906" spans="1:23">
      <c r="A1906" s="4">
        <v>50</v>
      </c>
      <c r="B1906" s="4">
        <v>0</v>
      </c>
      <c r="C1906" s="4">
        <v>0</v>
      </c>
      <c r="D1906" s="4">
        <v>1</v>
      </c>
      <c r="E1906" s="4">
        <v>228</v>
      </c>
      <c r="F1906" s="4">
        <f>ROUND(Source!AY1898,O1906)</f>
        <v>80621.5</v>
      </c>
      <c r="G1906" s="4" t="s">
        <v>93</v>
      </c>
      <c r="H1906" s="4" t="s">
        <v>94</v>
      </c>
      <c r="I1906" s="4"/>
      <c r="J1906" s="4"/>
      <c r="K1906" s="4">
        <v>228</v>
      </c>
      <c r="L1906" s="4">
        <v>7</v>
      </c>
      <c r="M1906" s="4">
        <v>3</v>
      </c>
      <c r="N1906" s="4" t="s">
        <v>3</v>
      </c>
      <c r="O1906" s="4">
        <v>2</v>
      </c>
      <c r="P1906" s="4"/>
      <c r="Q1906" s="4"/>
      <c r="R1906" s="4"/>
      <c r="S1906" s="4"/>
      <c r="T1906" s="4"/>
      <c r="U1906" s="4"/>
      <c r="V1906" s="4"/>
      <c r="W1906" s="4"/>
    </row>
    <row r="1907" spans="1:23">
      <c r="A1907" s="4">
        <v>50</v>
      </c>
      <c r="B1907" s="4">
        <v>0</v>
      </c>
      <c r="C1907" s="4">
        <v>0</v>
      </c>
      <c r="D1907" s="4">
        <v>1</v>
      </c>
      <c r="E1907" s="4">
        <v>216</v>
      </c>
      <c r="F1907" s="4">
        <f>ROUND(Source!AP1898,O1907)</f>
        <v>0</v>
      </c>
      <c r="G1907" s="4" t="s">
        <v>95</v>
      </c>
      <c r="H1907" s="4" t="s">
        <v>96</v>
      </c>
      <c r="I1907" s="4"/>
      <c r="J1907" s="4"/>
      <c r="K1907" s="4">
        <v>216</v>
      </c>
      <c r="L1907" s="4">
        <v>8</v>
      </c>
      <c r="M1907" s="4">
        <v>3</v>
      </c>
      <c r="N1907" s="4" t="s">
        <v>3</v>
      </c>
      <c r="O1907" s="4">
        <v>2</v>
      </c>
      <c r="P1907" s="4"/>
      <c r="Q1907" s="4"/>
      <c r="R1907" s="4"/>
      <c r="S1907" s="4"/>
      <c r="T1907" s="4"/>
      <c r="U1907" s="4"/>
      <c r="V1907" s="4"/>
      <c r="W1907" s="4"/>
    </row>
    <row r="1908" spans="1:23">
      <c r="A1908" s="4">
        <v>50</v>
      </c>
      <c r="B1908" s="4">
        <v>0</v>
      </c>
      <c r="C1908" s="4">
        <v>0</v>
      </c>
      <c r="D1908" s="4">
        <v>1</v>
      </c>
      <c r="E1908" s="4">
        <v>223</v>
      </c>
      <c r="F1908" s="4">
        <f>ROUND(Source!AQ1898,O1908)</f>
        <v>0</v>
      </c>
      <c r="G1908" s="4" t="s">
        <v>97</v>
      </c>
      <c r="H1908" s="4" t="s">
        <v>98</v>
      </c>
      <c r="I1908" s="4"/>
      <c r="J1908" s="4"/>
      <c r="K1908" s="4">
        <v>223</v>
      </c>
      <c r="L1908" s="4">
        <v>9</v>
      </c>
      <c r="M1908" s="4">
        <v>3</v>
      </c>
      <c r="N1908" s="4" t="s">
        <v>3</v>
      </c>
      <c r="O1908" s="4">
        <v>2</v>
      </c>
      <c r="P1908" s="4"/>
      <c r="Q1908" s="4"/>
      <c r="R1908" s="4"/>
      <c r="S1908" s="4"/>
      <c r="T1908" s="4"/>
      <c r="U1908" s="4"/>
      <c r="V1908" s="4"/>
      <c r="W1908" s="4"/>
    </row>
    <row r="1909" spans="1:23">
      <c r="A1909" s="4">
        <v>50</v>
      </c>
      <c r="B1909" s="4">
        <v>0</v>
      </c>
      <c r="C1909" s="4">
        <v>0</v>
      </c>
      <c r="D1909" s="4">
        <v>1</v>
      </c>
      <c r="E1909" s="4">
        <v>229</v>
      </c>
      <c r="F1909" s="4">
        <f>ROUND(Source!AZ1898,O1909)</f>
        <v>0</v>
      </c>
      <c r="G1909" s="4" t="s">
        <v>99</v>
      </c>
      <c r="H1909" s="4" t="s">
        <v>100</v>
      </c>
      <c r="I1909" s="4"/>
      <c r="J1909" s="4"/>
      <c r="K1909" s="4">
        <v>229</v>
      </c>
      <c r="L1909" s="4">
        <v>10</v>
      </c>
      <c r="M1909" s="4">
        <v>3</v>
      </c>
      <c r="N1909" s="4" t="s">
        <v>3</v>
      </c>
      <c r="O1909" s="4">
        <v>2</v>
      </c>
      <c r="P1909" s="4"/>
      <c r="Q1909" s="4"/>
      <c r="R1909" s="4"/>
      <c r="S1909" s="4"/>
      <c r="T1909" s="4"/>
      <c r="U1909" s="4"/>
      <c r="V1909" s="4"/>
      <c r="W1909" s="4"/>
    </row>
    <row r="1910" spans="1:23">
      <c r="A1910" s="4">
        <v>50</v>
      </c>
      <c r="B1910" s="4">
        <v>0</v>
      </c>
      <c r="C1910" s="4">
        <v>0</v>
      </c>
      <c r="D1910" s="4">
        <v>1</v>
      </c>
      <c r="E1910" s="4">
        <v>203</v>
      </c>
      <c r="F1910" s="4">
        <f>ROUND(Source!Q1898,O1910)</f>
        <v>1970.07</v>
      </c>
      <c r="G1910" s="4" t="s">
        <v>101</v>
      </c>
      <c r="H1910" s="4" t="s">
        <v>102</v>
      </c>
      <c r="I1910" s="4"/>
      <c r="J1910" s="4"/>
      <c r="K1910" s="4">
        <v>203</v>
      </c>
      <c r="L1910" s="4">
        <v>11</v>
      </c>
      <c r="M1910" s="4">
        <v>3</v>
      </c>
      <c r="N1910" s="4" t="s">
        <v>3</v>
      </c>
      <c r="O1910" s="4">
        <v>2</v>
      </c>
      <c r="P1910" s="4"/>
      <c r="Q1910" s="4"/>
      <c r="R1910" s="4"/>
      <c r="S1910" s="4"/>
      <c r="T1910" s="4"/>
      <c r="U1910" s="4"/>
      <c r="V1910" s="4"/>
      <c r="W1910" s="4"/>
    </row>
    <row r="1911" spans="1:23">
      <c r="A1911" s="4">
        <v>50</v>
      </c>
      <c r="B1911" s="4">
        <v>0</v>
      </c>
      <c r="C1911" s="4">
        <v>0</v>
      </c>
      <c r="D1911" s="4">
        <v>1</v>
      </c>
      <c r="E1911" s="4">
        <v>231</v>
      </c>
      <c r="F1911" s="4">
        <f>ROUND(Source!BB1898,O1911)</f>
        <v>0</v>
      </c>
      <c r="G1911" s="4" t="s">
        <v>103</v>
      </c>
      <c r="H1911" s="4" t="s">
        <v>104</v>
      </c>
      <c r="I1911" s="4"/>
      <c r="J1911" s="4"/>
      <c r="K1911" s="4">
        <v>231</v>
      </c>
      <c r="L1911" s="4">
        <v>12</v>
      </c>
      <c r="M1911" s="4">
        <v>3</v>
      </c>
      <c r="N1911" s="4" t="s">
        <v>3</v>
      </c>
      <c r="O1911" s="4">
        <v>2</v>
      </c>
      <c r="P1911" s="4"/>
      <c r="Q1911" s="4"/>
      <c r="R1911" s="4"/>
      <c r="S1911" s="4"/>
      <c r="T1911" s="4"/>
      <c r="U1911" s="4"/>
      <c r="V1911" s="4"/>
      <c r="W1911" s="4"/>
    </row>
    <row r="1912" spans="1:23">
      <c r="A1912" s="4">
        <v>50</v>
      </c>
      <c r="B1912" s="4">
        <v>0</v>
      </c>
      <c r="C1912" s="4">
        <v>0</v>
      </c>
      <c r="D1912" s="4">
        <v>1</v>
      </c>
      <c r="E1912" s="4">
        <v>204</v>
      </c>
      <c r="F1912" s="4">
        <f>ROUND(Source!R1898,O1912)</f>
        <v>843.76</v>
      </c>
      <c r="G1912" s="4" t="s">
        <v>105</v>
      </c>
      <c r="H1912" s="4" t="s">
        <v>106</v>
      </c>
      <c r="I1912" s="4"/>
      <c r="J1912" s="4"/>
      <c r="K1912" s="4">
        <v>204</v>
      </c>
      <c r="L1912" s="4">
        <v>13</v>
      </c>
      <c r="M1912" s="4">
        <v>3</v>
      </c>
      <c r="N1912" s="4" t="s">
        <v>3</v>
      </c>
      <c r="O1912" s="4">
        <v>2</v>
      </c>
      <c r="P1912" s="4"/>
      <c r="Q1912" s="4"/>
      <c r="R1912" s="4"/>
      <c r="S1912" s="4"/>
      <c r="T1912" s="4"/>
      <c r="U1912" s="4"/>
      <c r="V1912" s="4"/>
      <c r="W1912" s="4"/>
    </row>
    <row r="1913" spans="1:23">
      <c r="A1913" s="4">
        <v>50</v>
      </c>
      <c r="B1913" s="4">
        <v>0</v>
      </c>
      <c r="C1913" s="4">
        <v>0</v>
      </c>
      <c r="D1913" s="4">
        <v>1</v>
      </c>
      <c r="E1913" s="4">
        <v>205</v>
      </c>
      <c r="F1913" s="4">
        <f>ROUND(Source!S1898,O1913)</f>
        <v>37581.14</v>
      </c>
      <c r="G1913" s="4" t="s">
        <v>107</v>
      </c>
      <c r="H1913" s="4" t="s">
        <v>108</v>
      </c>
      <c r="I1913" s="4"/>
      <c r="J1913" s="4"/>
      <c r="K1913" s="4">
        <v>205</v>
      </c>
      <c r="L1913" s="4">
        <v>14</v>
      </c>
      <c r="M1913" s="4">
        <v>3</v>
      </c>
      <c r="N1913" s="4" t="s">
        <v>3</v>
      </c>
      <c r="O1913" s="4">
        <v>2</v>
      </c>
      <c r="P1913" s="4"/>
      <c r="Q1913" s="4"/>
      <c r="R1913" s="4"/>
      <c r="S1913" s="4"/>
      <c r="T1913" s="4"/>
      <c r="U1913" s="4"/>
      <c r="V1913" s="4"/>
      <c r="W1913" s="4"/>
    </row>
    <row r="1914" spans="1:23">
      <c r="A1914" s="4">
        <v>50</v>
      </c>
      <c r="B1914" s="4">
        <v>0</v>
      </c>
      <c r="C1914" s="4">
        <v>0</v>
      </c>
      <c r="D1914" s="4">
        <v>1</v>
      </c>
      <c r="E1914" s="4">
        <v>232</v>
      </c>
      <c r="F1914" s="4">
        <f>ROUND(Source!BC1898,O1914)</f>
        <v>0</v>
      </c>
      <c r="G1914" s="4" t="s">
        <v>109</v>
      </c>
      <c r="H1914" s="4" t="s">
        <v>110</v>
      </c>
      <c r="I1914" s="4"/>
      <c r="J1914" s="4"/>
      <c r="K1914" s="4">
        <v>232</v>
      </c>
      <c r="L1914" s="4">
        <v>15</v>
      </c>
      <c r="M1914" s="4">
        <v>3</v>
      </c>
      <c r="N1914" s="4" t="s">
        <v>3</v>
      </c>
      <c r="O1914" s="4">
        <v>2</v>
      </c>
      <c r="P1914" s="4"/>
      <c r="Q1914" s="4"/>
      <c r="R1914" s="4"/>
      <c r="S1914" s="4"/>
      <c r="T1914" s="4"/>
      <c r="U1914" s="4"/>
      <c r="V1914" s="4"/>
      <c r="W1914" s="4"/>
    </row>
    <row r="1915" spans="1:23">
      <c r="A1915" s="4">
        <v>50</v>
      </c>
      <c r="B1915" s="4">
        <v>0</v>
      </c>
      <c r="C1915" s="4">
        <v>0</v>
      </c>
      <c r="D1915" s="4">
        <v>1</v>
      </c>
      <c r="E1915" s="4">
        <v>214</v>
      </c>
      <c r="F1915" s="4">
        <f>ROUND(Source!AS1898,O1915)</f>
        <v>165722.64000000001</v>
      </c>
      <c r="G1915" s="4" t="s">
        <v>111</v>
      </c>
      <c r="H1915" s="4" t="s">
        <v>112</v>
      </c>
      <c r="I1915" s="4"/>
      <c r="J1915" s="4"/>
      <c r="K1915" s="4">
        <v>214</v>
      </c>
      <c r="L1915" s="4">
        <v>16</v>
      </c>
      <c r="M1915" s="4">
        <v>3</v>
      </c>
      <c r="N1915" s="4" t="s">
        <v>3</v>
      </c>
      <c r="O1915" s="4">
        <v>2</v>
      </c>
      <c r="P1915" s="4"/>
      <c r="Q1915" s="4"/>
      <c r="R1915" s="4"/>
      <c r="S1915" s="4"/>
      <c r="T1915" s="4"/>
      <c r="U1915" s="4"/>
      <c r="V1915" s="4"/>
      <c r="W1915" s="4"/>
    </row>
    <row r="1916" spans="1:23">
      <c r="A1916" s="4">
        <v>50</v>
      </c>
      <c r="B1916" s="4">
        <v>0</v>
      </c>
      <c r="C1916" s="4">
        <v>0</v>
      </c>
      <c r="D1916" s="4">
        <v>1</v>
      </c>
      <c r="E1916" s="4">
        <v>215</v>
      </c>
      <c r="F1916" s="4">
        <f>ROUND(Source!AT1898,O1916)</f>
        <v>4173.83</v>
      </c>
      <c r="G1916" s="4" t="s">
        <v>113</v>
      </c>
      <c r="H1916" s="4" t="s">
        <v>114</v>
      </c>
      <c r="I1916" s="4"/>
      <c r="J1916" s="4"/>
      <c r="K1916" s="4">
        <v>215</v>
      </c>
      <c r="L1916" s="4">
        <v>17</v>
      </c>
      <c r="M1916" s="4">
        <v>3</v>
      </c>
      <c r="N1916" s="4" t="s">
        <v>3</v>
      </c>
      <c r="O1916" s="4">
        <v>2</v>
      </c>
      <c r="P1916" s="4"/>
      <c r="Q1916" s="4"/>
      <c r="R1916" s="4"/>
      <c r="S1916" s="4"/>
      <c r="T1916" s="4"/>
      <c r="U1916" s="4"/>
      <c r="V1916" s="4"/>
      <c r="W1916" s="4"/>
    </row>
    <row r="1917" spans="1:23">
      <c r="A1917" s="4">
        <v>50</v>
      </c>
      <c r="B1917" s="4">
        <v>0</v>
      </c>
      <c r="C1917" s="4">
        <v>0</v>
      </c>
      <c r="D1917" s="4">
        <v>1</v>
      </c>
      <c r="E1917" s="4">
        <v>217</v>
      </c>
      <c r="F1917" s="4">
        <f>ROUND(Source!AU1898,O1917)</f>
        <v>0</v>
      </c>
      <c r="G1917" s="4" t="s">
        <v>115</v>
      </c>
      <c r="H1917" s="4" t="s">
        <v>116</v>
      </c>
      <c r="I1917" s="4"/>
      <c r="J1917" s="4"/>
      <c r="K1917" s="4">
        <v>217</v>
      </c>
      <c r="L1917" s="4">
        <v>18</v>
      </c>
      <c r="M1917" s="4">
        <v>3</v>
      </c>
      <c r="N1917" s="4" t="s">
        <v>3</v>
      </c>
      <c r="O1917" s="4">
        <v>2</v>
      </c>
      <c r="P1917" s="4"/>
      <c r="Q1917" s="4"/>
      <c r="R1917" s="4"/>
      <c r="S1917" s="4"/>
      <c r="T1917" s="4"/>
      <c r="U1917" s="4"/>
      <c r="V1917" s="4"/>
      <c r="W1917" s="4"/>
    </row>
    <row r="1918" spans="1:23">
      <c r="A1918" s="4">
        <v>50</v>
      </c>
      <c r="B1918" s="4">
        <v>0</v>
      </c>
      <c r="C1918" s="4">
        <v>0</v>
      </c>
      <c r="D1918" s="4">
        <v>1</v>
      </c>
      <c r="E1918" s="4">
        <v>230</v>
      </c>
      <c r="F1918" s="4">
        <f>ROUND(Source!BA1898,O1918)</f>
        <v>0</v>
      </c>
      <c r="G1918" s="4" t="s">
        <v>117</v>
      </c>
      <c r="H1918" s="4" t="s">
        <v>118</v>
      </c>
      <c r="I1918" s="4"/>
      <c r="J1918" s="4"/>
      <c r="K1918" s="4">
        <v>230</v>
      </c>
      <c r="L1918" s="4">
        <v>19</v>
      </c>
      <c r="M1918" s="4">
        <v>3</v>
      </c>
      <c r="N1918" s="4" t="s">
        <v>3</v>
      </c>
      <c r="O1918" s="4">
        <v>2</v>
      </c>
      <c r="P1918" s="4"/>
      <c r="Q1918" s="4"/>
      <c r="R1918" s="4"/>
      <c r="S1918" s="4"/>
      <c r="T1918" s="4"/>
      <c r="U1918" s="4"/>
      <c r="V1918" s="4"/>
      <c r="W1918" s="4"/>
    </row>
    <row r="1919" spans="1:23">
      <c r="A1919" s="4">
        <v>50</v>
      </c>
      <c r="B1919" s="4">
        <v>0</v>
      </c>
      <c r="C1919" s="4">
        <v>0</v>
      </c>
      <c r="D1919" s="4">
        <v>1</v>
      </c>
      <c r="E1919" s="4">
        <v>206</v>
      </c>
      <c r="F1919" s="4">
        <f>ROUND(Source!T1898,O1919)</f>
        <v>0</v>
      </c>
      <c r="G1919" s="4" t="s">
        <v>119</v>
      </c>
      <c r="H1919" s="4" t="s">
        <v>120</v>
      </c>
      <c r="I1919" s="4"/>
      <c r="J1919" s="4"/>
      <c r="K1919" s="4">
        <v>206</v>
      </c>
      <c r="L1919" s="4">
        <v>20</v>
      </c>
      <c r="M1919" s="4">
        <v>3</v>
      </c>
      <c r="N1919" s="4" t="s">
        <v>3</v>
      </c>
      <c r="O1919" s="4">
        <v>2</v>
      </c>
      <c r="P1919" s="4"/>
      <c r="Q1919" s="4"/>
      <c r="R1919" s="4"/>
      <c r="S1919" s="4"/>
      <c r="T1919" s="4"/>
      <c r="U1919" s="4"/>
      <c r="V1919" s="4"/>
      <c r="W1919" s="4"/>
    </row>
    <row r="1920" spans="1:23">
      <c r="A1920" s="4">
        <v>50</v>
      </c>
      <c r="B1920" s="4">
        <v>0</v>
      </c>
      <c r="C1920" s="4">
        <v>0</v>
      </c>
      <c r="D1920" s="4">
        <v>1</v>
      </c>
      <c r="E1920" s="4">
        <v>207</v>
      </c>
      <c r="F1920" s="4">
        <f>Source!U1898</f>
        <v>123.52209089999999</v>
      </c>
      <c r="G1920" s="4" t="s">
        <v>121</v>
      </c>
      <c r="H1920" s="4" t="s">
        <v>122</v>
      </c>
      <c r="I1920" s="4"/>
      <c r="J1920" s="4"/>
      <c r="K1920" s="4">
        <v>207</v>
      </c>
      <c r="L1920" s="4">
        <v>21</v>
      </c>
      <c r="M1920" s="4">
        <v>3</v>
      </c>
      <c r="N1920" s="4" t="s">
        <v>3</v>
      </c>
      <c r="O1920" s="4">
        <v>-1</v>
      </c>
      <c r="P1920" s="4"/>
      <c r="Q1920" s="4"/>
      <c r="R1920" s="4"/>
      <c r="S1920" s="4"/>
      <c r="T1920" s="4"/>
      <c r="U1920" s="4"/>
      <c r="V1920" s="4"/>
      <c r="W1920" s="4"/>
    </row>
    <row r="1921" spans="1:206">
      <c r="A1921" s="4">
        <v>50</v>
      </c>
      <c r="B1921" s="4">
        <v>0</v>
      </c>
      <c r="C1921" s="4">
        <v>0</v>
      </c>
      <c r="D1921" s="4">
        <v>1</v>
      </c>
      <c r="E1921" s="4">
        <v>208</v>
      </c>
      <c r="F1921" s="4">
        <f>Source!V1898</f>
        <v>2.4700750000000005</v>
      </c>
      <c r="G1921" s="4" t="s">
        <v>123</v>
      </c>
      <c r="H1921" s="4" t="s">
        <v>124</v>
      </c>
      <c r="I1921" s="4"/>
      <c r="J1921" s="4"/>
      <c r="K1921" s="4">
        <v>208</v>
      </c>
      <c r="L1921" s="4">
        <v>22</v>
      </c>
      <c r="M1921" s="4">
        <v>3</v>
      </c>
      <c r="N1921" s="4" t="s">
        <v>3</v>
      </c>
      <c r="O1921" s="4">
        <v>-1</v>
      </c>
      <c r="P1921" s="4"/>
      <c r="Q1921" s="4"/>
      <c r="R1921" s="4"/>
      <c r="S1921" s="4"/>
      <c r="T1921" s="4"/>
      <c r="U1921" s="4"/>
      <c r="V1921" s="4"/>
      <c r="W1921" s="4"/>
    </row>
    <row r="1922" spans="1:206">
      <c r="A1922" s="4">
        <v>50</v>
      </c>
      <c r="B1922" s="4">
        <v>0</v>
      </c>
      <c r="C1922" s="4">
        <v>0</v>
      </c>
      <c r="D1922" s="4">
        <v>1</v>
      </c>
      <c r="E1922" s="4">
        <v>209</v>
      </c>
      <c r="F1922" s="4">
        <f>ROUND(Source!W1898,O1922)</f>
        <v>577.44000000000005</v>
      </c>
      <c r="G1922" s="4" t="s">
        <v>125</v>
      </c>
      <c r="H1922" s="4" t="s">
        <v>126</v>
      </c>
      <c r="I1922" s="4"/>
      <c r="J1922" s="4"/>
      <c r="K1922" s="4">
        <v>209</v>
      </c>
      <c r="L1922" s="4">
        <v>23</v>
      </c>
      <c r="M1922" s="4">
        <v>3</v>
      </c>
      <c r="N1922" s="4" t="s">
        <v>3</v>
      </c>
      <c r="O1922" s="4">
        <v>2</v>
      </c>
      <c r="P1922" s="4"/>
      <c r="Q1922" s="4"/>
      <c r="R1922" s="4"/>
      <c r="S1922" s="4"/>
      <c r="T1922" s="4"/>
      <c r="U1922" s="4"/>
      <c r="V1922" s="4"/>
      <c r="W1922" s="4"/>
    </row>
    <row r="1923" spans="1:206">
      <c r="A1923" s="4">
        <v>50</v>
      </c>
      <c r="B1923" s="4">
        <v>0</v>
      </c>
      <c r="C1923" s="4">
        <v>0</v>
      </c>
      <c r="D1923" s="4">
        <v>1</v>
      </c>
      <c r="E1923" s="4">
        <v>233</v>
      </c>
      <c r="F1923" s="4">
        <f>ROUND(Source!BD1898,O1923)</f>
        <v>0</v>
      </c>
      <c r="G1923" s="4" t="s">
        <v>127</v>
      </c>
      <c r="H1923" s="4" t="s">
        <v>128</v>
      </c>
      <c r="I1923" s="4"/>
      <c r="J1923" s="4"/>
      <c r="K1923" s="4">
        <v>233</v>
      </c>
      <c r="L1923" s="4">
        <v>24</v>
      </c>
      <c r="M1923" s="4">
        <v>3</v>
      </c>
      <c r="N1923" s="4" t="s">
        <v>3</v>
      </c>
      <c r="O1923" s="4">
        <v>2</v>
      </c>
      <c r="P1923" s="4"/>
      <c r="Q1923" s="4"/>
      <c r="R1923" s="4"/>
      <c r="S1923" s="4"/>
      <c r="T1923" s="4"/>
      <c r="U1923" s="4"/>
      <c r="V1923" s="4"/>
      <c r="W1923" s="4"/>
    </row>
    <row r="1924" spans="1:206">
      <c r="A1924" s="4">
        <v>50</v>
      </c>
      <c r="B1924" s="4">
        <v>0</v>
      </c>
      <c r="C1924" s="4">
        <v>0</v>
      </c>
      <c r="D1924" s="4">
        <v>1</v>
      </c>
      <c r="E1924" s="4">
        <v>210</v>
      </c>
      <c r="F1924" s="4">
        <f>ROUND(Source!X1898,O1924)</f>
        <v>33336.21</v>
      </c>
      <c r="G1924" s="4" t="s">
        <v>129</v>
      </c>
      <c r="H1924" s="4" t="s">
        <v>130</v>
      </c>
      <c r="I1924" s="4"/>
      <c r="J1924" s="4"/>
      <c r="K1924" s="4">
        <v>210</v>
      </c>
      <c r="L1924" s="4">
        <v>25</v>
      </c>
      <c r="M1924" s="4">
        <v>3</v>
      </c>
      <c r="N1924" s="4" t="s">
        <v>3</v>
      </c>
      <c r="O1924" s="4">
        <v>2</v>
      </c>
      <c r="P1924" s="4"/>
      <c r="Q1924" s="4"/>
      <c r="R1924" s="4"/>
      <c r="S1924" s="4"/>
      <c r="T1924" s="4"/>
      <c r="U1924" s="4"/>
      <c r="V1924" s="4"/>
      <c r="W1924" s="4"/>
    </row>
    <row r="1925" spans="1:206">
      <c r="A1925" s="4">
        <v>50</v>
      </c>
      <c r="B1925" s="4">
        <v>0</v>
      </c>
      <c r="C1925" s="4">
        <v>0</v>
      </c>
      <c r="D1925" s="4">
        <v>1</v>
      </c>
      <c r="E1925" s="4">
        <v>211</v>
      </c>
      <c r="F1925" s="4">
        <f>ROUND(Source!Y1898,O1925)</f>
        <v>16387.55</v>
      </c>
      <c r="G1925" s="4" t="s">
        <v>131</v>
      </c>
      <c r="H1925" s="4" t="s">
        <v>132</v>
      </c>
      <c r="I1925" s="4"/>
      <c r="J1925" s="4"/>
      <c r="K1925" s="4">
        <v>211</v>
      </c>
      <c r="L1925" s="4">
        <v>26</v>
      </c>
      <c r="M1925" s="4">
        <v>3</v>
      </c>
      <c r="N1925" s="4" t="s">
        <v>3</v>
      </c>
      <c r="O1925" s="4">
        <v>2</v>
      </c>
      <c r="P1925" s="4"/>
      <c r="Q1925" s="4"/>
      <c r="R1925" s="4"/>
      <c r="S1925" s="4"/>
      <c r="T1925" s="4"/>
      <c r="U1925" s="4"/>
      <c r="V1925" s="4"/>
      <c r="W1925" s="4"/>
    </row>
    <row r="1926" spans="1:206">
      <c r="A1926" s="4">
        <v>50</v>
      </c>
      <c r="B1926" s="4">
        <v>0</v>
      </c>
      <c r="C1926" s="4">
        <v>0</v>
      </c>
      <c r="D1926" s="4">
        <v>1</v>
      </c>
      <c r="E1926" s="4">
        <v>0</v>
      </c>
      <c r="F1926" s="4">
        <f>ROUND(Source!AR1898,O1926)</f>
        <v>169896.47</v>
      </c>
      <c r="G1926" s="4" t="s">
        <v>133</v>
      </c>
      <c r="H1926" s="4" t="s">
        <v>134</v>
      </c>
      <c r="I1926" s="4"/>
      <c r="J1926" s="4"/>
      <c r="K1926" s="4">
        <v>224</v>
      </c>
      <c r="L1926" s="4">
        <v>27</v>
      </c>
      <c r="M1926" s="4">
        <v>3</v>
      </c>
      <c r="N1926" s="4" t="s">
        <v>3</v>
      </c>
      <c r="O1926" s="4">
        <v>2</v>
      </c>
      <c r="P1926" s="4"/>
      <c r="Q1926" s="4"/>
      <c r="R1926" s="4"/>
      <c r="S1926" s="4"/>
      <c r="T1926" s="4"/>
      <c r="U1926" s="4"/>
      <c r="V1926" s="4"/>
      <c r="W1926" s="4"/>
    </row>
    <row r="1927" spans="1:206">
      <c r="A1927" s="4">
        <v>50</v>
      </c>
      <c r="B1927" s="4">
        <v>0</v>
      </c>
      <c r="C1927" s="4">
        <v>0</v>
      </c>
      <c r="D1927" s="4">
        <v>2</v>
      </c>
      <c r="E1927" s="4">
        <v>0</v>
      </c>
      <c r="F1927" s="4">
        <f>ROUND(F1926*0.18,O1927)</f>
        <v>30581.4</v>
      </c>
      <c r="G1927" s="4" t="s">
        <v>135</v>
      </c>
      <c r="H1927" s="4" t="s">
        <v>135</v>
      </c>
      <c r="I1927" s="4"/>
      <c r="J1927" s="4"/>
      <c r="K1927" s="4">
        <v>212</v>
      </c>
      <c r="L1927" s="4">
        <v>28</v>
      </c>
      <c r="M1927" s="4">
        <v>0</v>
      </c>
      <c r="N1927" s="4" t="s">
        <v>3</v>
      </c>
      <c r="O1927" s="4">
        <v>1</v>
      </c>
      <c r="P1927" s="4"/>
      <c r="Q1927" s="4"/>
      <c r="R1927" s="4"/>
      <c r="S1927" s="4"/>
      <c r="T1927" s="4"/>
      <c r="U1927" s="4"/>
      <c r="V1927" s="4"/>
      <c r="W1927" s="4"/>
    </row>
    <row r="1928" spans="1:206">
      <c r="A1928" s="4">
        <v>50</v>
      </c>
      <c r="B1928" s="4">
        <v>0</v>
      </c>
      <c r="C1928" s="4">
        <v>0</v>
      </c>
      <c r="D1928" s="4">
        <v>2</v>
      </c>
      <c r="E1928" s="4">
        <v>224</v>
      </c>
      <c r="F1928" s="4">
        <f>ROUND(F1926*1.18,O1928)</f>
        <v>200477.8</v>
      </c>
      <c r="G1928" s="4" t="s">
        <v>136</v>
      </c>
      <c r="H1928" s="4" t="s">
        <v>137</v>
      </c>
      <c r="I1928" s="4"/>
      <c r="J1928" s="4"/>
      <c r="K1928" s="4">
        <v>212</v>
      </c>
      <c r="L1928" s="4">
        <v>29</v>
      </c>
      <c r="M1928" s="4">
        <v>0</v>
      </c>
      <c r="N1928" s="4" t="s">
        <v>3</v>
      </c>
      <c r="O1928" s="4">
        <v>1</v>
      </c>
      <c r="P1928" s="4"/>
      <c r="Q1928" s="4"/>
      <c r="R1928" s="4"/>
      <c r="S1928" s="4"/>
      <c r="T1928" s="4"/>
      <c r="U1928" s="4"/>
      <c r="V1928" s="4"/>
      <c r="W1928" s="4"/>
    </row>
    <row r="1930" spans="1:206">
      <c r="A1930" s="2">
        <v>51</v>
      </c>
      <c r="B1930" s="2">
        <f>B1815</f>
        <v>0</v>
      </c>
      <c r="C1930" s="2">
        <f>A1815</f>
        <v>4</v>
      </c>
      <c r="D1930" s="2">
        <f>ROW(A1815)</f>
        <v>1815</v>
      </c>
      <c r="E1930" s="2"/>
      <c r="F1930" s="2" t="str">
        <f>IF(F1815&lt;&gt;"",F1815,"")</f>
        <v>Новый раздел</v>
      </c>
      <c r="G1930" s="2" t="str">
        <f>IF(G1815&lt;&gt;"",G1815,"")</f>
        <v>комната 2-26</v>
      </c>
      <c r="H1930" s="2">
        <v>0</v>
      </c>
      <c r="I1930" s="2"/>
      <c r="J1930" s="2"/>
      <c r="K1930" s="2"/>
      <c r="L1930" s="2"/>
      <c r="M1930" s="2"/>
      <c r="N1930" s="2"/>
      <c r="O1930" s="2">
        <f t="shared" ref="O1930:T1930" si="1427">ROUND(O1835+O1898+AB1930,2)</f>
        <v>123282.58</v>
      </c>
      <c r="P1930" s="2">
        <f t="shared" si="1427"/>
        <v>80621.5</v>
      </c>
      <c r="Q1930" s="2">
        <f t="shared" si="1427"/>
        <v>2031.81</v>
      </c>
      <c r="R1930" s="2">
        <f t="shared" si="1427"/>
        <v>887.74</v>
      </c>
      <c r="S1930" s="2">
        <f t="shared" si="1427"/>
        <v>40629.269999999997</v>
      </c>
      <c r="T1930" s="2">
        <f t="shared" si="1427"/>
        <v>0</v>
      </c>
      <c r="U1930" s="2">
        <f>U1835+U1898+AH1930</f>
        <v>135.1884929</v>
      </c>
      <c r="V1930" s="2">
        <f>V1835+V1898+AI1930</f>
        <v>2.5883250000000007</v>
      </c>
      <c r="W1930" s="2">
        <f>ROUND(W1835+W1898+AJ1930,2)</f>
        <v>577.44000000000005</v>
      </c>
      <c r="X1930" s="2">
        <f>ROUND(X1835+X1898+AK1930,2)</f>
        <v>35479.71</v>
      </c>
      <c r="Y1930" s="2">
        <f>ROUND(Y1835+Y1898+AL1930,2)</f>
        <v>18007.439999999999</v>
      </c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>
        <f t="shared" ref="AO1930:BD1930" si="1428">ROUND(AO1835+AO1898+BX1930,2)</f>
        <v>0</v>
      </c>
      <c r="AP1930" s="2">
        <f t="shared" si="1428"/>
        <v>0</v>
      </c>
      <c r="AQ1930" s="2">
        <f t="shared" si="1428"/>
        <v>0</v>
      </c>
      <c r="AR1930" s="2">
        <f t="shared" si="1428"/>
        <v>176769.73</v>
      </c>
      <c r="AS1930" s="2">
        <f t="shared" si="1428"/>
        <v>172595.9</v>
      </c>
      <c r="AT1930" s="2">
        <f t="shared" si="1428"/>
        <v>4173.83</v>
      </c>
      <c r="AU1930" s="2">
        <f t="shared" si="1428"/>
        <v>0</v>
      </c>
      <c r="AV1930" s="2">
        <f t="shared" si="1428"/>
        <v>80621.5</v>
      </c>
      <c r="AW1930" s="2">
        <f t="shared" si="1428"/>
        <v>80621.5</v>
      </c>
      <c r="AX1930" s="2">
        <f t="shared" si="1428"/>
        <v>0</v>
      </c>
      <c r="AY1930" s="2">
        <f t="shared" si="1428"/>
        <v>80621.5</v>
      </c>
      <c r="AZ1930" s="2">
        <f t="shared" si="1428"/>
        <v>0</v>
      </c>
      <c r="BA1930" s="2">
        <f t="shared" si="1428"/>
        <v>0</v>
      </c>
      <c r="BB1930" s="2">
        <f t="shared" si="1428"/>
        <v>0</v>
      </c>
      <c r="BC1930" s="2">
        <f t="shared" si="1428"/>
        <v>0</v>
      </c>
      <c r="BD1930" s="2">
        <f t="shared" si="1428"/>
        <v>0</v>
      </c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>
        <v>0</v>
      </c>
    </row>
    <row r="1932" spans="1:206">
      <c r="A1932" s="4">
        <v>50</v>
      </c>
      <c r="B1932" s="4">
        <v>0</v>
      </c>
      <c r="C1932" s="4">
        <v>0</v>
      </c>
      <c r="D1932" s="4">
        <v>1</v>
      </c>
      <c r="E1932" s="4">
        <v>201</v>
      </c>
      <c r="F1932" s="4">
        <f>ROUND(Source!O1930,O1932)</f>
        <v>123282.58</v>
      </c>
      <c r="G1932" s="4" t="s">
        <v>81</v>
      </c>
      <c r="H1932" s="4" t="s">
        <v>82</v>
      </c>
      <c r="I1932" s="4"/>
      <c r="J1932" s="4"/>
      <c r="K1932" s="4">
        <v>201</v>
      </c>
      <c r="L1932" s="4">
        <v>1</v>
      </c>
      <c r="M1932" s="4">
        <v>3</v>
      </c>
      <c r="N1932" s="4" t="s">
        <v>3</v>
      </c>
      <c r="O1932" s="4">
        <v>2</v>
      </c>
      <c r="P1932" s="4"/>
      <c r="Q1932" s="4"/>
      <c r="R1932" s="4"/>
      <c r="S1932" s="4"/>
      <c r="T1932" s="4"/>
      <c r="U1932" s="4"/>
      <c r="V1932" s="4"/>
      <c r="W1932" s="4"/>
    </row>
    <row r="1933" spans="1:206">
      <c r="A1933" s="4">
        <v>50</v>
      </c>
      <c r="B1933" s="4">
        <v>0</v>
      </c>
      <c r="C1933" s="4">
        <v>0</v>
      </c>
      <c r="D1933" s="4">
        <v>1</v>
      </c>
      <c r="E1933" s="4">
        <v>202</v>
      </c>
      <c r="F1933" s="4">
        <f>ROUND(Source!P1930,O1933)</f>
        <v>80621.5</v>
      </c>
      <c r="G1933" s="4" t="s">
        <v>83</v>
      </c>
      <c r="H1933" s="4" t="s">
        <v>84</v>
      </c>
      <c r="I1933" s="4"/>
      <c r="J1933" s="4"/>
      <c r="K1933" s="4">
        <v>202</v>
      </c>
      <c r="L1933" s="4">
        <v>2</v>
      </c>
      <c r="M1933" s="4">
        <v>3</v>
      </c>
      <c r="N1933" s="4" t="s">
        <v>3</v>
      </c>
      <c r="O1933" s="4">
        <v>2</v>
      </c>
      <c r="P1933" s="4"/>
      <c r="Q1933" s="4"/>
      <c r="R1933" s="4"/>
      <c r="S1933" s="4"/>
      <c r="T1933" s="4"/>
      <c r="U1933" s="4"/>
      <c r="V1933" s="4"/>
      <c r="W1933" s="4"/>
    </row>
    <row r="1934" spans="1:206">
      <c r="A1934" s="4">
        <v>50</v>
      </c>
      <c r="B1934" s="4">
        <v>0</v>
      </c>
      <c r="C1934" s="4">
        <v>0</v>
      </c>
      <c r="D1934" s="4">
        <v>1</v>
      </c>
      <c r="E1934" s="4">
        <v>222</v>
      </c>
      <c r="F1934" s="4">
        <f>ROUND(Source!AO1930,O1934)</f>
        <v>0</v>
      </c>
      <c r="G1934" s="4" t="s">
        <v>85</v>
      </c>
      <c r="H1934" s="4" t="s">
        <v>86</v>
      </c>
      <c r="I1934" s="4"/>
      <c r="J1934" s="4"/>
      <c r="K1934" s="4">
        <v>222</v>
      </c>
      <c r="L1934" s="4">
        <v>3</v>
      </c>
      <c r="M1934" s="4">
        <v>3</v>
      </c>
      <c r="N1934" s="4" t="s">
        <v>3</v>
      </c>
      <c r="O1934" s="4">
        <v>2</v>
      </c>
      <c r="P1934" s="4"/>
      <c r="Q1934" s="4"/>
      <c r="R1934" s="4"/>
      <c r="S1934" s="4"/>
      <c r="T1934" s="4"/>
      <c r="U1934" s="4"/>
      <c r="V1934" s="4"/>
      <c r="W1934" s="4"/>
    </row>
    <row r="1935" spans="1:206">
      <c r="A1935" s="4">
        <v>50</v>
      </c>
      <c r="B1935" s="4">
        <v>0</v>
      </c>
      <c r="C1935" s="4">
        <v>0</v>
      </c>
      <c r="D1935" s="4">
        <v>1</v>
      </c>
      <c r="E1935" s="4">
        <v>225</v>
      </c>
      <c r="F1935" s="4">
        <f>ROUND(Source!AV1930,O1935)</f>
        <v>80621.5</v>
      </c>
      <c r="G1935" s="4" t="s">
        <v>87</v>
      </c>
      <c r="H1935" s="4" t="s">
        <v>88</v>
      </c>
      <c r="I1935" s="4"/>
      <c r="J1935" s="4"/>
      <c r="K1935" s="4">
        <v>225</v>
      </c>
      <c r="L1935" s="4">
        <v>4</v>
      </c>
      <c r="M1935" s="4">
        <v>3</v>
      </c>
      <c r="N1935" s="4" t="s">
        <v>3</v>
      </c>
      <c r="O1935" s="4">
        <v>2</v>
      </c>
      <c r="P1935" s="4"/>
      <c r="Q1935" s="4"/>
      <c r="R1935" s="4"/>
      <c r="S1935" s="4"/>
      <c r="T1935" s="4"/>
      <c r="U1935" s="4"/>
      <c r="V1935" s="4"/>
      <c r="W1935" s="4"/>
    </row>
    <row r="1936" spans="1:206">
      <c r="A1936" s="4">
        <v>50</v>
      </c>
      <c r="B1936" s="4">
        <v>0</v>
      </c>
      <c r="C1936" s="4">
        <v>0</v>
      </c>
      <c r="D1936" s="4">
        <v>1</v>
      </c>
      <c r="E1936" s="4">
        <v>226</v>
      </c>
      <c r="F1936" s="4">
        <f>ROUND(Source!AW1930,O1936)</f>
        <v>80621.5</v>
      </c>
      <c r="G1936" s="4" t="s">
        <v>89</v>
      </c>
      <c r="H1936" s="4" t="s">
        <v>90</v>
      </c>
      <c r="I1936" s="4"/>
      <c r="J1936" s="4"/>
      <c r="K1936" s="4">
        <v>226</v>
      </c>
      <c r="L1936" s="4">
        <v>5</v>
      </c>
      <c r="M1936" s="4">
        <v>3</v>
      </c>
      <c r="N1936" s="4" t="s">
        <v>3</v>
      </c>
      <c r="O1936" s="4">
        <v>2</v>
      </c>
      <c r="P1936" s="4"/>
      <c r="Q1936" s="4"/>
      <c r="R1936" s="4"/>
      <c r="S1936" s="4"/>
      <c r="T1936" s="4"/>
      <c r="U1936" s="4"/>
      <c r="V1936" s="4"/>
      <c r="W1936" s="4"/>
    </row>
    <row r="1937" spans="1:23">
      <c r="A1937" s="4">
        <v>50</v>
      </c>
      <c r="B1937" s="4">
        <v>0</v>
      </c>
      <c r="C1937" s="4">
        <v>0</v>
      </c>
      <c r="D1937" s="4">
        <v>1</v>
      </c>
      <c r="E1937" s="4">
        <v>227</v>
      </c>
      <c r="F1937" s="4">
        <f>ROUND(Source!AX1930,O1937)</f>
        <v>0</v>
      </c>
      <c r="G1937" s="4" t="s">
        <v>91</v>
      </c>
      <c r="H1937" s="4" t="s">
        <v>92</v>
      </c>
      <c r="I1937" s="4"/>
      <c r="J1937" s="4"/>
      <c r="K1937" s="4">
        <v>227</v>
      </c>
      <c r="L1937" s="4">
        <v>6</v>
      </c>
      <c r="M1937" s="4">
        <v>3</v>
      </c>
      <c r="N1937" s="4" t="s">
        <v>3</v>
      </c>
      <c r="O1937" s="4">
        <v>2</v>
      </c>
      <c r="P1937" s="4"/>
      <c r="Q1937" s="4"/>
      <c r="R1937" s="4"/>
      <c r="S1937" s="4"/>
      <c r="T1937" s="4"/>
      <c r="U1937" s="4"/>
      <c r="V1937" s="4"/>
      <c r="W1937" s="4"/>
    </row>
    <row r="1938" spans="1:23">
      <c r="A1938" s="4">
        <v>50</v>
      </c>
      <c r="B1938" s="4">
        <v>0</v>
      </c>
      <c r="C1938" s="4">
        <v>0</v>
      </c>
      <c r="D1938" s="4">
        <v>1</v>
      </c>
      <c r="E1938" s="4">
        <v>228</v>
      </c>
      <c r="F1938" s="4">
        <f>ROUND(Source!AY1930,O1938)</f>
        <v>80621.5</v>
      </c>
      <c r="G1938" s="4" t="s">
        <v>93</v>
      </c>
      <c r="H1938" s="4" t="s">
        <v>94</v>
      </c>
      <c r="I1938" s="4"/>
      <c r="J1938" s="4"/>
      <c r="K1938" s="4">
        <v>228</v>
      </c>
      <c r="L1938" s="4">
        <v>7</v>
      </c>
      <c r="M1938" s="4">
        <v>3</v>
      </c>
      <c r="N1938" s="4" t="s">
        <v>3</v>
      </c>
      <c r="O1938" s="4">
        <v>2</v>
      </c>
      <c r="P1938" s="4"/>
      <c r="Q1938" s="4"/>
      <c r="R1938" s="4"/>
      <c r="S1938" s="4"/>
      <c r="T1938" s="4"/>
      <c r="U1938" s="4"/>
      <c r="V1938" s="4"/>
      <c r="W1938" s="4"/>
    </row>
    <row r="1939" spans="1:23">
      <c r="A1939" s="4">
        <v>50</v>
      </c>
      <c r="B1939" s="4">
        <v>0</v>
      </c>
      <c r="C1939" s="4">
        <v>0</v>
      </c>
      <c r="D1939" s="4">
        <v>1</v>
      </c>
      <c r="E1939" s="4">
        <v>216</v>
      </c>
      <c r="F1939" s="4">
        <f>ROUND(Source!AP1930,O1939)</f>
        <v>0</v>
      </c>
      <c r="G1939" s="4" t="s">
        <v>95</v>
      </c>
      <c r="H1939" s="4" t="s">
        <v>96</v>
      </c>
      <c r="I1939" s="4"/>
      <c r="J1939" s="4"/>
      <c r="K1939" s="4">
        <v>216</v>
      </c>
      <c r="L1939" s="4">
        <v>8</v>
      </c>
      <c r="M1939" s="4">
        <v>3</v>
      </c>
      <c r="N1939" s="4" t="s">
        <v>3</v>
      </c>
      <c r="O1939" s="4">
        <v>2</v>
      </c>
      <c r="P1939" s="4"/>
      <c r="Q1939" s="4"/>
      <c r="R1939" s="4"/>
      <c r="S1939" s="4"/>
      <c r="T1939" s="4"/>
      <c r="U1939" s="4"/>
      <c r="V1939" s="4"/>
      <c r="W1939" s="4"/>
    </row>
    <row r="1940" spans="1:23">
      <c r="A1940" s="4">
        <v>50</v>
      </c>
      <c r="B1940" s="4">
        <v>0</v>
      </c>
      <c r="C1940" s="4">
        <v>0</v>
      </c>
      <c r="D1940" s="4">
        <v>1</v>
      </c>
      <c r="E1940" s="4">
        <v>223</v>
      </c>
      <c r="F1940" s="4">
        <f>ROUND(Source!AQ1930,O1940)</f>
        <v>0</v>
      </c>
      <c r="G1940" s="4" t="s">
        <v>97</v>
      </c>
      <c r="H1940" s="4" t="s">
        <v>98</v>
      </c>
      <c r="I1940" s="4"/>
      <c r="J1940" s="4"/>
      <c r="K1940" s="4">
        <v>223</v>
      </c>
      <c r="L1940" s="4">
        <v>9</v>
      </c>
      <c r="M1940" s="4">
        <v>3</v>
      </c>
      <c r="N1940" s="4" t="s">
        <v>3</v>
      </c>
      <c r="O1940" s="4">
        <v>2</v>
      </c>
      <c r="P1940" s="4"/>
      <c r="Q1940" s="4"/>
      <c r="R1940" s="4"/>
      <c r="S1940" s="4"/>
      <c r="T1940" s="4"/>
      <c r="U1940" s="4"/>
      <c r="V1940" s="4"/>
      <c r="W1940" s="4"/>
    </row>
    <row r="1941" spans="1:23">
      <c r="A1941" s="4">
        <v>50</v>
      </c>
      <c r="B1941" s="4">
        <v>0</v>
      </c>
      <c r="C1941" s="4">
        <v>0</v>
      </c>
      <c r="D1941" s="4">
        <v>1</v>
      </c>
      <c r="E1941" s="4">
        <v>229</v>
      </c>
      <c r="F1941" s="4">
        <f>ROUND(Source!AZ1930,O1941)</f>
        <v>0</v>
      </c>
      <c r="G1941" s="4" t="s">
        <v>99</v>
      </c>
      <c r="H1941" s="4" t="s">
        <v>100</v>
      </c>
      <c r="I1941" s="4"/>
      <c r="J1941" s="4"/>
      <c r="K1941" s="4">
        <v>229</v>
      </c>
      <c r="L1941" s="4">
        <v>10</v>
      </c>
      <c r="M1941" s="4">
        <v>3</v>
      </c>
      <c r="N1941" s="4" t="s">
        <v>3</v>
      </c>
      <c r="O1941" s="4">
        <v>2</v>
      </c>
      <c r="P1941" s="4"/>
      <c r="Q1941" s="4"/>
      <c r="R1941" s="4"/>
      <c r="S1941" s="4"/>
      <c r="T1941" s="4"/>
      <c r="U1941" s="4"/>
      <c r="V1941" s="4"/>
      <c r="W1941" s="4"/>
    </row>
    <row r="1942" spans="1:23">
      <c r="A1942" s="4">
        <v>50</v>
      </c>
      <c r="B1942" s="4">
        <v>0</v>
      </c>
      <c r="C1942" s="4">
        <v>0</v>
      </c>
      <c r="D1942" s="4">
        <v>1</v>
      </c>
      <c r="E1942" s="4">
        <v>203</v>
      </c>
      <c r="F1942" s="4">
        <f>ROUND(Source!Q1930,O1942)</f>
        <v>2031.81</v>
      </c>
      <c r="G1942" s="4" t="s">
        <v>101</v>
      </c>
      <c r="H1942" s="4" t="s">
        <v>102</v>
      </c>
      <c r="I1942" s="4"/>
      <c r="J1942" s="4"/>
      <c r="K1942" s="4">
        <v>203</v>
      </c>
      <c r="L1942" s="4">
        <v>11</v>
      </c>
      <c r="M1942" s="4">
        <v>3</v>
      </c>
      <c r="N1942" s="4" t="s">
        <v>3</v>
      </c>
      <c r="O1942" s="4">
        <v>2</v>
      </c>
      <c r="P1942" s="4"/>
      <c r="Q1942" s="4"/>
      <c r="R1942" s="4"/>
      <c r="S1942" s="4"/>
      <c r="T1942" s="4"/>
      <c r="U1942" s="4"/>
      <c r="V1942" s="4"/>
      <c r="W1942" s="4"/>
    </row>
    <row r="1943" spans="1:23">
      <c r="A1943" s="4">
        <v>50</v>
      </c>
      <c r="B1943" s="4">
        <v>0</v>
      </c>
      <c r="C1943" s="4">
        <v>0</v>
      </c>
      <c r="D1943" s="4">
        <v>1</v>
      </c>
      <c r="E1943" s="4">
        <v>231</v>
      </c>
      <c r="F1943" s="4">
        <f>ROUND(Source!BB1930,O1943)</f>
        <v>0</v>
      </c>
      <c r="G1943" s="4" t="s">
        <v>103</v>
      </c>
      <c r="H1943" s="4" t="s">
        <v>104</v>
      </c>
      <c r="I1943" s="4"/>
      <c r="J1943" s="4"/>
      <c r="K1943" s="4">
        <v>231</v>
      </c>
      <c r="L1943" s="4">
        <v>12</v>
      </c>
      <c r="M1943" s="4">
        <v>3</v>
      </c>
      <c r="N1943" s="4" t="s">
        <v>3</v>
      </c>
      <c r="O1943" s="4">
        <v>2</v>
      </c>
      <c r="P1943" s="4"/>
      <c r="Q1943" s="4"/>
      <c r="R1943" s="4"/>
      <c r="S1943" s="4"/>
      <c r="T1943" s="4"/>
      <c r="U1943" s="4"/>
      <c r="V1943" s="4"/>
      <c r="W1943" s="4"/>
    </row>
    <row r="1944" spans="1:23">
      <c r="A1944" s="4">
        <v>50</v>
      </c>
      <c r="B1944" s="4">
        <v>0</v>
      </c>
      <c r="C1944" s="4">
        <v>0</v>
      </c>
      <c r="D1944" s="4">
        <v>1</v>
      </c>
      <c r="E1944" s="4">
        <v>204</v>
      </c>
      <c r="F1944" s="4">
        <f>ROUND(Source!R1930,O1944)</f>
        <v>887.74</v>
      </c>
      <c r="G1944" s="4" t="s">
        <v>105</v>
      </c>
      <c r="H1944" s="4" t="s">
        <v>106</v>
      </c>
      <c r="I1944" s="4"/>
      <c r="J1944" s="4"/>
      <c r="K1944" s="4">
        <v>204</v>
      </c>
      <c r="L1944" s="4">
        <v>13</v>
      </c>
      <c r="M1944" s="4">
        <v>3</v>
      </c>
      <c r="N1944" s="4" t="s">
        <v>3</v>
      </c>
      <c r="O1944" s="4">
        <v>2</v>
      </c>
      <c r="P1944" s="4"/>
      <c r="Q1944" s="4"/>
      <c r="R1944" s="4"/>
      <c r="S1944" s="4"/>
      <c r="T1944" s="4"/>
      <c r="U1944" s="4"/>
      <c r="V1944" s="4"/>
      <c r="W1944" s="4"/>
    </row>
    <row r="1945" spans="1:23">
      <c r="A1945" s="4">
        <v>50</v>
      </c>
      <c r="B1945" s="4">
        <v>0</v>
      </c>
      <c r="C1945" s="4">
        <v>0</v>
      </c>
      <c r="D1945" s="4">
        <v>1</v>
      </c>
      <c r="E1945" s="4">
        <v>205</v>
      </c>
      <c r="F1945" s="4">
        <f>ROUND(Source!S1930,O1945)</f>
        <v>40629.269999999997</v>
      </c>
      <c r="G1945" s="4" t="s">
        <v>107</v>
      </c>
      <c r="H1945" s="4" t="s">
        <v>108</v>
      </c>
      <c r="I1945" s="4"/>
      <c r="J1945" s="4"/>
      <c r="K1945" s="4">
        <v>205</v>
      </c>
      <c r="L1945" s="4">
        <v>14</v>
      </c>
      <c r="M1945" s="4">
        <v>3</v>
      </c>
      <c r="N1945" s="4" t="s">
        <v>3</v>
      </c>
      <c r="O1945" s="4">
        <v>2</v>
      </c>
      <c r="P1945" s="4"/>
      <c r="Q1945" s="4"/>
      <c r="R1945" s="4"/>
      <c r="S1945" s="4"/>
      <c r="T1945" s="4"/>
      <c r="U1945" s="4"/>
      <c r="V1945" s="4"/>
      <c r="W1945" s="4"/>
    </row>
    <row r="1946" spans="1:23">
      <c r="A1946" s="4">
        <v>50</v>
      </c>
      <c r="B1946" s="4">
        <v>0</v>
      </c>
      <c r="C1946" s="4">
        <v>0</v>
      </c>
      <c r="D1946" s="4">
        <v>1</v>
      </c>
      <c r="E1946" s="4">
        <v>232</v>
      </c>
      <c r="F1946" s="4">
        <f>ROUND(Source!BC1930,O1946)</f>
        <v>0</v>
      </c>
      <c r="G1946" s="4" t="s">
        <v>109</v>
      </c>
      <c r="H1946" s="4" t="s">
        <v>110</v>
      </c>
      <c r="I1946" s="4"/>
      <c r="J1946" s="4"/>
      <c r="K1946" s="4">
        <v>232</v>
      </c>
      <c r="L1946" s="4">
        <v>15</v>
      </c>
      <c r="M1946" s="4">
        <v>3</v>
      </c>
      <c r="N1946" s="4" t="s">
        <v>3</v>
      </c>
      <c r="O1946" s="4">
        <v>2</v>
      </c>
      <c r="P1946" s="4"/>
      <c r="Q1946" s="4"/>
      <c r="R1946" s="4"/>
      <c r="S1946" s="4"/>
      <c r="T1946" s="4"/>
      <c r="U1946" s="4"/>
      <c r="V1946" s="4"/>
      <c r="W1946" s="4"/>
    </row>
    <row r="1947" spans="1:23">
      <c r="A1947" s="4">
        <v>50</v>
      </c>
      <c r="B1947" s="4">
        <v>0</v>
      </c>
      <c r="C1947" s="4">
        <v>0</v>
      </c>
      <c r="D1947" s="4">
        <v>1</v>
      </c>
      <c r="E1947" s="4">
        <v>214</v>
      </c>
      <c r="F1947" s="4">
        <f>ROUND(Source!AS1930,O1947)</f>
        <v>172595.9</v>
      </c>
      <c r="G1947" s="4" t="s">
        <v>111</v>
      </c>
      <c r="H1947" s="4" t="s">
        <v>112</v>
      </c>
      <c r="I1947" s="4"/>
      <c r="J1947" s="4"/>
      <c r="K1947" s="4">
        <v>214</v>
      </c>
      <c r="L1947" s="4">
        <v>16</v>
      </c>
      <c r="M1947" s="4">
        <v>3</v>
      </c>
      <c r="N1947" s="4" t="s">
        <v>3</v>
      </c>
      <c r="O1947" s="4">
        <v>2</v>
      </c>
      <c r="P1947" s="4"/>
      <c r="Q1947" s="4"/>
      <c r="R1947" s="4"/>
      <c r="S1947" s="4"/>
      <c r="T1947" s="4"/>
      <c r="U1947" s="4"/>
      <c r="V1947" s="4"/>
      <c r="W1947" s="4"/>
    </row>
    <row r="1948" spans="1:23">
      <c r="A1948" s="4">
        <v>50</v>
      </c>
      <c r="B1948" s="4">
        <v>0</v>
      </c>
      <c r="C1948" s="4">
        <v>0</v>
      </c>
      <c r="D1948" s="4">
        <v>1</v>
      </c>
      <c r="E1948" s="4">
        <v>215</v>
      </c>
      <c r="F1948" s="4">
        <f>ROUND(Source!AT1930,O1948)</f>
        <v>4173.83</v>
      </c>
      <c r="G1948" s="4" t="s">
        <v>113</v>
      </c>
      <c r="H1948" s="4" t="s">
        <v>114</v>
      </c>
      <c r="I1948" s="4"/>
      <c r="J1948" s="4"/>
      <c r="K1948" s="4">
        <v>215</v>
      </c>
      <c r="L1948" s="4">
        <v>17</v>
      </c>
      <c r="M1948" s="4">
        <v>3</v>
      </c>
      <c r="N1948" s="4" t="s">
        <v>3</v>
      </c>
      <c r="O1948" s="4">
        <v>2</v>
      </c>
      <c r="P1948" s="4"/>
      <c r="Q1948" s="4"/>
      <c r="R1948" s="4"/>
      <c r="S1948" s="4"/>
      <c r="T1948" s="4"/>
      <c r="U1948" s="4"/>
      <c r="V1948" s="4"/>
      <c r="W1948" s="4"/>
    </row>
    <row r="1949" spans="1:23">
      <c r="A1949" s="4">
        <v>50</v>
      </c>
      <c r="B1949" s="4">
        <v>0</v>
      </c>
      <c r="C1949" s="4">
        <v>0</v>
      </c>
      <c r="D1949" s="4">
        <v>1</v>
      </c>
      <c r="E1949" s="4">
        <v>217</v>
      </c>
      <c r="F1949" s="4">
        <f>ROUND(Source!AU1930,O1949)</f>
        <v>0</v>
      </c>
      <c r="G1949" s="4" t="s">
        <v>115</v>
      </c>
      <c r="H1949" s="4" t="s">
        <v>116</v>
      </c>
      <c r="I1949" s="4"/>
      <c r="J1949" s="4"/>
      <c r="K1949" s="4">
        <v>217</v>
      </c>
      <c r="L1949" s="4">
        <v>18</v>
      </c>
      <c r="M1949" s="4">
        <v>3</v>
      </c>
      <c r="N1949" s="4" t="s">
        <v>3</v>
      </c>
      <c r="O1949" s="4">
        <v>2</v>
      </c>
      <c r="P1949" s="4"/>
      <c r="Q1949" s="4"/>
      <c r="R1949" s="4"/>
      <c r="S1949" s="4"/>
      <c r="T1949" s="4"/>
      <c r="U1949" s="4"/>
      <c r="V1949" s="4"/>
      <c r="W1949" s="4"/>
    </row>
    <row r="1950" spans="1:23">
      <c r="A1950" s="4">
        <v>50</v>
      </c>
      <c r="B1950" s="4">
        <v>0</v>
      </c>
      <c r="C1950" s="4">
        <v>0</v>
      </c>
      <c r="D1950" s="4">
        <v>1</v>
      </c>
      <c r="E1950" s="4">
        <v>230</v>
      </c>
      <c r="F1950" s="4">
        <f>ROUND(Source!BA1930,O1950)</f>
        <v>0</v>
      </c>
      <c r="G1950" s="4" t="s">
        <v>117</v>
      </c>
      <c r="H1950" s="4" t="s">
        <v>118</v>
      </c>
      <c r="I1950" s="4"/>
      <c r="J1950" s="4"/>
      <c r="K1950" s="4">
        <v>230</v>
      </c>
      <c r="L1950" s="4">
        <v>19</v>
      </c>
      <c r="M1950" s="4">
        <v>3</v>
      </c>
      <c r="N1950" s="4" t="s">
        <v>3</v>
      </c>
      <c r="O1950" s="4">
        <v>2</v>
      </c>
      <c r="P1950" s="4"/>
      <c r="Q1950" s="4"/>
      <c r="R1950" s="4"/>
      <c r="S1950" s="4"/>
      <c r="T1950" s="4"/>
      <c r="U1950" s="4"/>
      <c r="V1950" s="4"/>
      <c r="W1950" s="4"/>
    </row>
    <row r="1951" spans="1:23">
      <c r="A1951" s="4">
        <v>50</v>
      </c>
      <c r="B1951" s="4">
        <v>0</v>
      </c>
      <c r="C1951" s="4">
        <v>0</v>
      </c>
      <c r="D1951" s="4">
        <v>1</v>
      </c>
      <c r="E1951" s="4">
        <v>206</v>
      </c>
      <c r="F1951" s="4">
        <f>ROUND(Source!T1930,O1951)</f>
        <v>0</v>
      </c>
      <c r="G1951" s="4" t="s">
        <v>119</v>
      </c>
      <c r="H1951" s="4" t="s">
        <v>120</v>
      </c>
      <c r="I1951" s="4"/>
      <c r="J1951" s="4"/>
      <c r="K1951" s="4">
        <v>206</v>
      </c>
      <c r="L1951" s="4">
        <v>20</v>
      </c>
      <c r="M1951" s="4">
        <v>3</v>
      </c>
      <c r="N1951" s="4" t="s">
        <v>3</v>
      </c>
      <c r="O1951" s="4">
        <v>2</v>
      </c>
      <c r="P1951" s="4"/>
      <c r="Q1951" s="4"/>
      <c r="R1951" s="4"/>
      <c r="S1951" s="4"/>
      <c r="T1951" s="4"/>
      <c r="U1951" s="4"/>
      <c r="V1951" s="4"/>
      <c r="W1951" s="4"/>
    </row>
    <row r="1952" spans="1:23">
      <c r="A1952" s="4">
        <v>50</v>
      </c>
      <c r="B1952" s="4">
        <v>0</v>
      </c>
      <c r="C1952" s="4">
        <v>0</v>
      </c>
      <c r="D1952" s="4">
        <v>1</v>
      </c>
      <c r="E1952" s="4">
        <v>207</v>
      </c>
      <c r="F1952" s="4">
        <f>Source!U1930</f>
        <v>135.1884929</v>
      </c>
      <c r="G1952" s="4" t="s">
        <v>121</v>
      </c>
      <c r="H1952" s="4" t="s">
        <v>122</v>
      </c>
      <c r="I1952" s="4"/>
      <c r="J1952" s="4"/>
      <c r="K1952" s="4">
        <v>207</v>
      </c>
      <c r="L1952" s="4">
        <v>21</v>
      </c>
      <c r="M1952" s="4">
        <v>3</v>
      </c>
      <c r="N1952" s="4" t="s">
        <v>3</v>
      </c>
      <c r="O1952" s="4">
        <v>-1</v>
      </c>
      <c r="P1952" s="4"/>
      <c r="Q1952" s="4"/>
      <c r="R1952" s="4"/>
      <c r="S1952" s="4"/>
      <c r="T1952" s="4"/>
      <c r="U1952" s="4"/>
      <c r="V1952" s="4"/>
      <c r="W1952" s="4"/>
    </row>
    <row r="1953" spans="1:206">
      <c r="A1953" s="4">
        <v>50</v>
      </c>
      <c r="B1953" s="4">
        <v>0</v>
      </c>
      <c r="C1953" s="4">
        <v>0</v>
      </c>
      <c r="D1953" s="4">
        <v>1</v>
      </c>
      <c r="E1953" s="4">
        <v>208</v>
      </c>
      <c r="F1953" s="4">
        <f>Source!V1930</f>
        <v>2.5883250000000007</v>
      </c>
      <c r="G1953" s="4" t="s">
        <v>123</v>
      </c>
      <c r="H1953" s="4" t="s">
        <v>124</v>
      </c>
      <c r="I1953" s="4"/>
      <c r="J1953" s="4"/>
      <c r="K1953" s="4">
        <v>208</v>
      </c>
      <c r="L1953" s="4">
        <v>22</v>
      </c>
      <c r="M1953" s="4">
        <v>3</v>
      </c>
      <c r="N1953" s="4" t="s">
        <v>3</v>
      </c>
      <c r="O1953" s="4">
        <v>-1</v>
      </c>
      <c r="P1953" s="4"/>
      <c r="Q1953" s="4"/>
      <c r="R1953" s="4"/>
      <c r="S1953" s="4"/>
      <c r="T1953" s="4"/>
      <c r="U1953" s="4"/>
      <c r="V1953" s="4"/>
      <c r="W1953" s="4"/>
    </row>
    <row r="1954" spans="1:206">
      <c r="A1954" s="4">
        <v>50</v>
      </c>
      <c r="B1954" s="4">
        <v>0</v>
      </c>
      <c r="C1954" s="4">
        <v>0</v>
      </c>
      <c r="D1954" s="4">
        <v>1</v>
      </c>
      <c r="E1954" s="4">
        <v>209</v>
      </c>
      <c r="F1954" s="4">
        <f>ROUND(Source!W1930,O1954)</f>
        <v>577.44000000000005</v>
      </c>
      <c r="G1954" s="4" t="s">
        <v>125</v>
      </c>
      <c r="H1954" s="4" t="s">
        <v>126</v>
      </c>
      <c r="I1954" s="4"/>
      <c r="J1954" s="4"/>
      <c r="K1954" s="4">
        <v>209</v>
      </c>
      <c r="L1954" s="4">
        <v>23</v>
      </c>
      <c r="M1954" s="4">
        <v>3</v>
      </c>
      <c r="N1954" s="4" t="s">
        <v>3</v>
      </c>
      <c r="O1954" s="4">
        <v>2</v>
      </c>
      <c r="P1954" s="4"/>
      <c r="Q1954" s="4"/>
      <c r="R1954" s="4"/>
      <c r="S1954" s="4"/>
      <c r="T1954" s="4"/>
      <c r="U1954" s="4"/>
      <c r="V1954" s="4"/>
      <c r="W1954" s="4"/>
    </row>
    <row r="1955" spans="1:206">
      <c r="A1955" s="4">
        <v>50</v>
      </c>
      <c r="B1955" s="4">
        <v>0</v>
      </c>
      <c r="C1955" s="4">
        <v>0</v>
      </c>
      <c r="D1955" s="4">
        <v>1</v>
      </c>
      <c r="E1955" s="4">
        <v>233</v>
      </c>
      <c r="F1955" s="4">
        <f>ROUND(Source!BD1930,O1955)</f>
        <v>0</v>
      </c>
      <c r="G1955" s="4" t="s">
        <v>127</v>
      </c>
      <c r="H1955" s="4" t="s">
        <v>128</v>
      </c>
      <c r="I1955" s="4"/>
      <c r="J1955" s="4"/>
      <c r="K1955" s="4">
        <v>233</v>
      </c>
      <c r="L1955" s="4">
        <v>24</v>
      </c>
      <c r="M1955" s="4">
        <v>3</v>
      </c>
      <c r="N1955" s="4" t="s">
        <v>3</v>
      </c>
      <c r="O1955" s="4">
        <v>2</v>
      </c>
      <c r="P1955" s="4"/>
      <c r="Q1955" s="4"/>
      <c r="R1955" s="4"/>
      <c r="S1955" s="4"/>
      <c r="T1955" s="4"/>
      <c r="U1955" s="4"/>
      <c r="V1955" s="4"/>
      <c r="W1955" s="4"/>
    </row>
    <row r="1956" spans="1:206">
      <c r="A1956" s="4">
        <v>50</v>
      </c>
      <c r="B1956" s="4">
        <v>0</v>
      </c>
      <c r="C1956" s="4">
        <v>0</v>
      </c>
      <c r="D1956" s="4">
        <v>1</v>
      </c>
      <c r="E1956" s="4">
        <v>210</v>
      </c>
      <c r="F1956" s="4">
        <f>ROUND(Source!X1930,O1956)</f>
        <v>35479.71</v>
      </c>
      <c r="G1956" s="4" t="s">
        <v>129</v>
      </c>
      <c r="H1956" s="4" t="s">
        <v>130</v>
      </c>
      <c r="I1956" s="4"/>
      <c r="J1956" s="4"/>
      <c r="K1956" s="4">
        <v>210</v>
      </c>
      <c r="L1956" s="4">
        <v>25</v>
      </c>
      <c r="M1956" s="4">
        <v>3</v>
      </c>
      <c r="N1956" s="4" t="s">
        <v>3</v>
      </c>
      <c r="O1956" s="4">
        <v>2</v>
      </c>
      <c r="P1956" s="4"/>
      <c r="Q1956" s="4"/>
      <c r="R1956" s="4"/>
      <c r="S1956" s="4"/>
      <c r="T1956" s="4"/>
      <c r="U1956" s="4"/>
      <c r="V1956" s="4"/>
      <c r="W1956" s="4"/>
    </row>
    <row r="1957" spans="1:206">
      <c r="A1957" s="4">
        <v>50</v>
      </c>
      <c r="B1957" s="4">
        <v>0</v>
      </c>
      <c r="C1957" s="4">
        <v>0</v>
      </c>
      <c r="D1957" s="4">
        <v>1</v>
      </c>
      <c r="E1957" s="4">
        <v>211</v>
      </c>
      <c r="F1957" s="4">
        <f>ROUND(Source!Y1930,O1957)</f>
        <v>18007.439999999999</v>
      </c>
      <c r="G1957" s="4" t="s">
        <v>131</v>
      </c>
      <c r="H1957" s="4" t="s">
        <v>132</v>
      </c>
      <c r="I1957" s="4"/>
      <c r="J1957" s="4"/>
      <c r="K1957" s="4">
        <v>211</v>
      </c>
      <c r="L1957" s="4">
        <v>26</v>
      </c>
      <c r="M1957" s="4">
        <v>3</v>
      </c>
      <c r="N1957" s="4" t="s">
        <v>3</v>
      </c>
      <c r="O1957" s="4">
        <v>2</v>
      </c>
      <c r="P1957" s="4"/>
      <c r="Q1957" s="4"/>
      <c r="R1957" s="4"/>
      <c r="S1957" s="4"/>
      <c r="T1957" s="4"/>
      <c r="U1957" s="4"/>
      <c r="V1957" s="4"/>
      <c r="W1957" s="4"/>
    </row>
    <row r="1958" spans="1:206">
      <c r="A1958" s="4">
        <v>50</v>
      </c>
      <c r="B1958" s="4">
        <v>0</v>
      </c>
      <c r="C1958" s="4">
        <v>0</v>
      </c>
      <c r="D1958" s="4">
        <v>1</v>
      </c>
      <c r="E1958" s="4">
        <v>0</v>
      </c>
      <c r="F1958" s="4">
        <f>ROUND(Source!AR1930,O1958)</f>
        <v>176769.73</v>
      </c>
      <c r="G1958" s="4" t="s">
        <v>133</v>
      </c>
      <c r="H1958" s="4" t="s">
        <v>134</v>
      </c>
      <c r="I1958" s="4"/>
      <c r="J1958" s="4"/>
      <c r="K1958" s="4">
        <v>224</v>
      </c>
      <c r="L1958" s="4">
        <v>27</v>
      </c>
      <c r="M1958" s="4">
        <v>3</v>
      </c>
      <c r="N1958" s="4" t="s">
        <v>3</v>
      </c>
      <c r="O1958" s="4">
        <v>2</v>
      </c>
      <c r="P1958" s="4"/>
      <c r="Q1958" s="4"/>
      <c r="R1958" s="4"/>
      <c r="S1958" s="4"/>
      <c r="T1958" s="4"/>
      <c r="U1958" s="4"/>
      <c r="V1958" s="4"/>
      <c r="W1958" s="4"/>
    </row>
    <row r="1959" spans="1:206">
      <c r="A1959" s="4">
        <v>50</v>
      </c>
      <c r="B1959" s="4">
        <v>0</v>
      </c>
      <c r="C1959" s="4">
        <v>0</v>
      </c>
      <c r="D1959" s="4">
        <v>2</v>
      </c>
      <c r="E1959" s="4">
        <v>0</v>
      </c>
      <c r="F1959" s="4">
        <f>ROUND(F1958*0.18,O1959)</f>
        <v>31818.6</v>
      </c>
      <c r="G1959" s="4" t="s">
        <v>135</v>
      </c>
      <c r="H1959" s="4" t="s">
        <v>135</v>
      </c>
      <c r="I1959" s="4"/>
      <c r="J1959" s="4"/>
      <c r="K1959" s="4">
        <v>212</v>
      </c>
      <c r="L1959" s="4">
        <v>28</v>
      </c>
      <c r="M1959" s="4">
        <v>0</v>
      </c>
      <c r="N1959" s="4" t="s">
        <v>3</v>
      </c>
      <c r="O1959" s="4">
        <v>1</v>
      </c>
      <c r="P1959" s="4"/>
      <c r="Q1959" s="4"/>
      <c r="R1959" s="4"/>
      <c r="S1959" s="4"/>
      <c r="T1959" s="4"/>
      <c r="U1959" s="4"/>
      <c r="V1959" s="4"/>
      <c r="W1959" s="4"/>
    </row>
    <row r="1960" spans="1:206">
      <c r="A1960" s="4">
        <v>50</v>
      </c>
      <c r="B1960" s="4">
        <v>0</v>
      </c>
      <c r="C1960" s="4">
        <v>0</v>
      </c>
      <c r="D1960" s="4">
        <v>2</v>
      </c>
      <c r="E1960" s="4">
        <v>224</v>
      </c>
      <c r="F1960" s="4">
        <f>ROUND(F1958*1.18,O1960)</f>
        <v>208588.3</v>
      </c>
      <c r="G1960" s="4" t="s">
        <v>136</v>
      </c>
      <c r="H1960" s="4" t="s">
        <v>137</v>
      </c>
      <c r="I1960" s="4"/>
      <c r="J1960" s="4"/>
      <c r="K1960" s="4">
        <v>212</v>
      </c>
      <c r="L1960" s="4">
        <v>29</v>
      </c>
      <c r="M1960" s="4">
        <v>0</v>
      </c>
      <c r="N1960" s="4" t="s">
        <v>3</v>
      </c>
      <c r="O1960" s="4">
        <v>1</v>
      </c>
      <c r="P1960" s="4"/>
      <c r="Q1960" s="4"/>
      <c r="R1960" s="4"/>
      <c r="S1960" s="4"/>
      <c r="T1960" s="4"/>
      <c r="U1960" s="4"/>
      <c r="V1960" s="4"/>
      <c r="W1960" s="4"/>
    </row>
    <row r="1962" spans="1:206">
      <c r="A1962" s="1">
        <v>4</v>
      </c>
      <c r="B1962" s="1">
        <v>0</v>
      </c>
      <c r="C1962" s="1"/>
      <c r="D1962" s="1">
        <f>ROW(A2078)</f>
        <v>2078</v>
      </c>
      <c r="E1962" s="1"/>
      <c r="F1962" s="1" t="s">
        <v>12</v>
      </c>
      <c r="G1962" s="1" t="s">
        <v>379</v>
      </c>
      <c r="H1962" s="1" t="s">
        <v>3</v>
      </c>
      <c r="I1962" s="1">
        <v>0</v>
      </c>
      <c r="J1962" s="1"/>
      <c r="K1962" s="1">
        <v>-1</v>
      </c>
      <c r="L1962" s="1"/>
      <c r="M1962" s="1" t="s">
        <v>3</v>
      </c>
      <c r="N1962" s="1"/>
      <c r="O1962" s="1"/>
      <c r="P1962" s="1"/>
      <c r="Q1962" s="1"/>
      <c r="R1962" s="1"/>
      <c r="S1962" s="1">
        <v>0</v>
      </c>
      <c r="T1962" s="1"/>
      <c r="U1962" s="1" t="s">
        <v>3</v>
      </c>
      <c r="V1962" s="1">
        <v>0</v>
      </c>
      <c r="W1962" s="1"/>
      <c r="X1962" s="1"/>
      <c r="Y1962" s="1"/>
      <c r="Z1962" s="1"/>
      <c r="AA1962" s="1"/>
      <c r="AB1962" s="1" t="s">
        <v>3</v>
      </c>
      <c r="AC1962" s="1" t="s">
        <v>3</v>
      </c>
      <c r="AD1962" s="1" t="s">
        <v>3</v>
      </c>
      <c r="AE1962" s="1" t="s">
        <v>3</v>
      </c>
      <c r="AF1962" s="1" t="s">
        <v>3</v>
      </c>
      <c r="AG1962" s="1" t="s">
        <v>3</v>
      </c>
      <c r="AH1962" s="1"/>
      <c r="AI1962" s="1"/>
      <c r="AJ1962" s="1"/>
      <c r="AK1962" s="1"/>
      <c r="AL1962" s="1"/>
      <c r="AM1962" s="1"/>
      <c r="AN1962" s="1"/>
      <c r="AO1962" s="1"/>
      <c r="AP1962" s="1" t="s">
        <v>3</v>
      </c>
      <c r="AQ1962" s="1" t="s">
        <v>3</v>
      </c>
      <c r="AR1962" s="1" t="s">
        <v>3</v>
      </c>
      <c r="AS1962" s="1"/>
      <c r="AT1962" s="1"/>
      <c r="AU1962" s="1"/>
      <c r="AV1962" s="1"/>
      <c r="AW1962" s="1"/>
      <c r="AX1962" s="1"/>
      <c r="AY1962" s="1"/>
      <c r="AZ1962" s="1" t="s">
        <v>3</v>
      </c>
      <c r="BA1962" s="1"/>
      <c r="BB1962" s="1" t="s">
        <v>3</v>
      </c>
      <c r="BC1962" s="1" t="s">
        <v>3</v>
      </c>
      <c r="BD1962" s="1" t="s">
        <v>3</v>
      </c>
      <c r="BE1962" s="1" t="s">
        <v>3</v>
      </c>
      <c r="BF1962" s="1" t="s">
        <v>3</v>
      </c>
      <c r="BG1962" s="1" t="s">
        <v>3</v>
      </c>
      <c r="BH1962" s="1" t="s">
        <v>3</v>
      </c>
      <c r="BI1962" s="1" t="s">
        <v>3</v>
      </c>
      <c r="BJ1962" s="1" t="s">
        <v>3</v>
      </c>
      <c r="BK1962" s="1" t="s">
        <v>3</v>
      </c>
      <c r="BL1962" s="1" t="s">
        <v>3</v>
      </c>
      <c r="BM1962" s="1" t="s">
        <v>3</v>
      </c>
      <c r="BN1962" s="1" t="s">
        <v>3</v>
      </c>
      <c r="BO1962" s="1" t="s">
        <v>3</v>
      </c>
      <c r="BP1962" s="1" t="s">
        <v>3</v>
      </c>
      <c r="BQ1962" s="1"/>
      <c r="BR1962" s="1"/>
      <c r="BS1962" s="1"/>
      <c r="BT1962" s="1"/>
      <c r="BU1962" s="1"/>
      <c r="BV1962" s="1"/>
      <c r="BW1962" s="1"/>
      <c r="BX1962" s="1">
        <v>0</v>
      </c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>
        <v>0</v>
      </c>
    </row>
    <row r="1964" spans="1:206">
      <c r="A1964" s="2">
        <v>52</v>
      </c>
      <c r="B1964" s="2">
        <f t="shared" ref="B1964:G1964" si="1429">B2078</f>
        <v>0</v>
      </c>
      <c r="C1964" s="2">
        <f t="shared" si="1429"/>
        <v>4</v>
      </c>
      <c r="D1964" s="2">
        <f t="shared" si="1429"/>
        <v>1962</v>
      </c>
      <c r="E1964" s="2">
        <f t="shared" si="1429"/>
        <v>0</v>
      </c>
      <c r="F1964" s="2" t="str">
        <f t="shared" si="1429"/>
        <v>Новый раздел</v>
      </c>
      <c r="G1964" s="2" t="str">
        <f t="shared" si="1429"/>
        <v>комната 2-28</v>
      </c>
      <c r="H1964" s="2"/>
      <c r="I1964" s="2"/>
      <c r="J1964" s="2"/>
      <c r="K1964" s="2"/>
      <c r="L1964" s="2"/>
      <c r="M1964" s="2"/>
      <c r="N1964" s="2"/>
      <c r="O1964" s="2">
        <f t="shared" ref="O1964:AT1964" si="1430">O2078</f>
        <v>176610.12</v>
      </c>
      <c r="P1964" s="2">
        <f t="shared" si="1430"/>
        <v>115326.85</v>
      </c>
      <c r="Q1964" s="2">
        <f t="shared" si="1430"/>
        <v>3259.65</v>
      </c>
      <c r="R1964" s="2">
        <f t="shared" si="1430"/>
        <v>1276</v>
      </c>
      <c r="S1964" s="2">
        <f t="shared" si="1430"/>
        <v>58023.62</v>
      </c>
      <c r="T1964" s="2">
        <f t="shared" si="1430"/>
        <v>0</v>
      </c>
      <c r="U1964" s="2">
        <f t="shared" si="1430"/>
        <v>195.25239100000002</v>
      </c>
      <c r="V1964" s="2">
        <f t="shared" si="1430"/>
        <v>3.6623125000000001</v>
      </c>
      <c r="W1964" s="2">
        <f t="shared" si="1430"/>
        <v>624.79</v>
      </c>
      <c r="X1964" s="2">
        <f t="shared" si="1430"/>
        <v>51753.26</v>
      </c>
      <c r="Y1964" s="2">
        <f t="shared" si="1430"/>
        <v>26576.39</v>
      </c>
      <c r="Z1964" s="2">
        <f t="shared" si="1430"/>
        <v>0</v>
      </c>
      <c r="AA1964" s="2">
        <f t="shared" si="1430"/>
        <v>0</v>
      </c>
      <c r="AB1964" s="2">
        <f t="shared" si="1430"/>
        <v>0</v>
      </c>
      <c r="AC1964" s="2">
        <f t="shared" si="1430"/>
        <v>0</v>
      </c>
      <c r="AD1964" s="2">
        <f t="shared" si="1430"/>
        <v>0</v>
      </c>
      <c r="AE1964" s="2">
        <f t="shared" si="1430"/>
        <v>0</v>
      </c>
      <c r="AF1964" s="2">
        <f t="shared" si="1430"/>
        <v>0</v>
      </c>
      <c r="AG1964" s="2">
        <f t="shared" si="1430"/>
        <v>0</v>
      </c>
      <c r="AH1964" s="2">
        <f t="shared" si="1430"/>
        <v>0</v>
      </c>
      <c r="AI1964" s="2">
        <f t="shared" si="1430"/>
        <v>0</v>
      </c>
      <c r="AJ1964" s="2">
        <f t="shared" si="1430"/>
        <v>0</v>
      </c>
      <c r="AK1964" s="2">
        <f t="shared" si="1430"/>
        <v>0</v>
      </c>
      <c r="AL1964" s="2">
        <f t="shared" si="1430"/>
        <v>0</v>
      </c>
      <c r="AM1964" s="2">
        <f t="shared" si="1430"/>
        <v>0</v>
      </c>
      <c r="AN1964" s="2">
        <f t="shared" si="1430"/>
        <v>0</v>
      </c>
      <c r="AO1964" s="2">
        <f t="shared" si="1430"/>
        <v>0</v>
      </c>
      <c r="AP1964" s="2">
        <f t="shared" si="1430"/>
        <v>0</v>
      </c>
      <c r="AQ1964" s="2">
        <f t="shared" si="1430"/>
        <v>0</v>
      </c>
      <c r="AR1964" s="2">
        <f t="shared" si="1430"/>
        <v>254939.77</v>
      </c>
      <c r="AS1964" s="2">
        <f t="shared" si="1430"/>
        <v>250765.94</v>
      </c>
      <c r="AT1964" s="2">
        <f t="shared" si="1430"/>
        <v>4173.83</v>
      </c>
      <c r="AU1964" s="2">
        <f t="shared" ref="AU1964:BZ1964" si="1431">AU2078</f>
        <v>0</v>
      </c>
      <c r="AV1964" s="2">
        <f t="shared" si="1431"/>
        <v>115326.85</v>
      </c>
      <c r="AW1964" s="2">
        <f t="shared" si="1431"/>
        <v>115326.85</v>
      </c>
      <c r="AX1964" s="2">
        <f t="shared" si="1431"/>
        <v>0</v>
      </c>
      <c r="AY1964" s="2">
        <f t="shared" si="1431"/>
        <v>115326.85</v>
      </c>
      <c r="AZ1964" s="2">
        <f t="shared" si="1431"/>
        <v>0</v>
      </c>
      <c r="BA1964" s="2">
        <f t="shared" si="1431"/>
        <v>0</v>
      </c>
      <c r="BB1964" s="2">
        <f t="shared" si="1431"/>
        <v>0</v>
      </c>
      <c r="BC1964" s="2">
        <f t="shared" si="1431"/>
        <v>0</v>
      </c>
      <c r="BD1964" s="2">
        <f t="shared" si="1431"/>
        <v>0</v>
      </c>
      <c r="BE1964" s="2">
        <f t="shared" si="1431"/>
        <v>0</v>
      </c>
      <c r="BF1964" s="2">
        <f t="shared" si="1431"/>
        <v>0</v>
      </c>
      <c r="BG1964" s="2">
        <f t="shared" si="1431"/>
        <v>0</v>
      </c>
      <c r="BH1964" s="2">
        <f t="shared" si="1431"/>
        <v>0</v>
      </c>
      <c r="BI1964" s="2">
        <f t="shared" si="1431"/>
        <v>0</v>
      </c>
      <c r="BJ1964" s="2">
        <f t="shared" si="1431"/>
        <v>0</v>
      </c>
      <c r="BK1964" s="2">
        <f t="shared" si="1431"/>
        <v>0</v>
      </c>
      <c r="BL1964" s="2">
        <f t="shared" si="1431"/>
        <v>0</v>
      </c>
      <c r="BM1964" s="2">
        <f t="shared" si="1431"/>
        <v>0</v>
      </c>
      <c r="BN1964" s="2">
        <f t="shared" si="1431"/>
        <v>0</v>
      </c>
      <c r="BO1964" s="2">
        <f t="shared" si="1431"/>
        <v>0</v>
      </c>
      <c r="BP1964" s="2">
        <f t="shared" si="1431"/>
        <v>0</v>
      </c>
      <c r="BQ1964" s="2">
        <f t="shared" si="1431"/>
        <v>0</v>
      </c>
      <c r="BR1964" s="2">
        <f t="shared" si="1431"/>
        <v>0</v>
      </c>
      <c r="BS1964" s="2">
        <f t="shared" si="1431"/>
        <v>0</v>
      </c>
      <c r="BT1964" s="2">
        <f t="shared" si="1431"/>
        <v>0</v>
      </c>
      <c r="BU1964" s="2">
        <f t="shared" si="1431"/>
        <v>0</v>
      </c>
      <c r="BV1964" s="2">
        <f t="shared" si="1431"/>
        <v>0</v>
      </c>
      <c r="BW1964" s="2">
        <f t="shared" si="1431"/>
        <v>0</v>
      </c>
      <c r="BX1964" s="2">
        <f t="shared" si="1431"/>
        <v>0</v>
      </c>
      <c r="BY1964" s="2">
        <f t="shared" si="1431"/>
        <v>0</v>
      </c>
      <c r="BZ1964" s="2">
        <f t="shared" si="1431"/>
        <v>0</v>
      </c>
      <c r="CA1964" s="2">
        <f t="shared" ref="CA1964:DF1964" si="1432">CA2078</f>
        <v>0</v>
      </c>
      <c r="CB1964" s="2">
        <f t="shared" si="1432"/>
        <v>0</v>
      </c>
      <c r="CC1964" s="2">
        <f t="shared" si="1432"/>
        <v>0</v>
      </c>
      <c r="CD1964" s="2">
        <f t="shared" si="1432"/>
        <v>0</v>
      </c>
      <c r="CE1964" s="2">
        <f t="shared" si="1432"/>
        <v>0</v>
      </c>
      <c r="CF1964" s="2">
        <f t="shared" si="1432"/>
        <v>0</v>
      </c>
      <c r="CG1964" s="2">
        <f t="shared" si="1432"/>
        <v>0</v>
      </c>
      <c r="CH1964" s="2">
        <f t="shared" si="1432"/>
        <v>0</v>
      </c>
      <c r="CI1964" s="2">
        <f t="shared" si="1432"/>
        <v>0</v>
      </c>
      <c r="CJ1964" s="2">
        <f t="shared" si="1432"/>
        <v>0</v>
      </c>
      <c r="CK1964" s="2">
        <f t="shared" si="1432"/>
        <v>0</v>
      </c>
      <c r="CL1964" s="2">
        <f t="shared" si="1432"/>
        <v>0</v>
      </c>
      <c r="CM1964" s="2">
        <f t="shared" si="1432"/>
        <v>0</v>
      </c>
      <c r="CN1964" s="2">
        <f t="shared" si="1432"/>
        <v>0</v>
      </c>
      <c r="CO1964" s="2">
        <f t="shared" si="1432"/>
        <v>0</v>
      </c>
      <c r="CP1964" s="2">
        <f t="shared" si="1432"/>
        <v>0</v>
      </c>
      <c r="CQ1964" s="2">
        <f t="shared" si="1432"/>
        <v>0</v>
      </c>
      <c r="CR1964" s="2">
        <f t="shared" si="1432"/>
        <v>0</v>
      </c>
      <c r="CS1964" s="2">
        <f t="shared" si="1432"/>
        <v>0</v>
      </c>
      <c r="CT1964" s="2">
        <f t="shared" si="1432"/>
        <v>0</v>
      </c>
      <c r="CU1964" s="2">
        <f t="shared" si="1432"/>
        <v>0</v>
      </c>
      <c r="CV1964" s="2">
        <f t="shared" si="1432"/>
        <v>0</v>
      </c>
      <c r="CW1964" s="2">
        <f t="shared" si="1432"/>
        <v>0</v>
      </c>
      <c r="CX1964" s="2">
        <f t="shared" si="1432"/>
        <v>0</v>
      </c>
      <c r="CY1964" s="2">
        <f t="shared" si="1432"/>
        <v>0</v>
      </c>
      <c r="CZ1964" s="2">
        <f t="shared" si="1432"/>
        <v>0</v>
      </c>
      <c r="DA1964" s="2">
        <f t="shared" si="1432"/>
        <v>0</v>
      </c>
      <c r="DB1964" s="2">
        <f t="shared" si="1432"/>
        <v>0</v>
      </c>
      <c r="DC1964" s="2">
        <f t="shared" si="1432"/>
        <v>0</v>
      </c>
      <c r="DD1964" s="2">
        <f t="shared" si="1432"/>
        <v>0</v>
      </c>
      <c r="DE1964" s="2">
        <f t="shared" si="1432"/>
        <v>0</v>
      </c>
      <c r="DF1964" s="2">
        <f t="shared" si="1432"/>
        <v>0</v>
      </c>
      <c r="DG1964" s="3">
        <f t="shared" ref="DG1964:EL1964" si="1433">DG2078</f>
        <v>0</v>
      </c>
      <c r="DH1964" s="3">
        <f t="shared" si="1433"/>
        <v>0</v>
      </c>
      <c r="DI1964" s="3">
        <f t="shared" si="1433"/>
        <v>0</v>
      </c>
      <c r="DJ1964" s="3">
        <f t="shared" si="1433"/>
        <v>0</v>
      </c>
      <c r="DK1964" s="3">
        <f t="shared" si="1433"/>
        <v>0</v>
      </c>
      <c r="DL1964" s="3">
        <f t="shared" si="1433"/>
        <v>0</v>
      </c>
      <c r="DM1964" s="3">
        <f t="shared" si="1433"/>
        <v>0</v>
      </c>
      <c r="DN1964" s="3">
        <f t="shared" si="1433"/>
        <v>0</v>
      </c>
      <c r="DO1964" s="3">
        <f t="shared" si="1433"/>
        <v>0</v>
      </c>
      <c r="DP1964" s="3">
        <f t="shared" si="1433"/>
        <v>0</v>
      </c>
      <c r="DQ1964" s="3">
        <f t="shared" si="1433"/>
        <v>0</v>
      </c>
      <c r="DR1964" s="3">
        <f t="shared" si="1433"/>
        <v>0</v>
      </c>
      <c r="DS1964" s="3">
        <f t="shared" si="1433"/>
        <v>0</v>
      </c>
      <c r="DT1964" s="3">
        <f t="shared" si="1433"/>
        <v>0</v>
      </c>
      <c r="DU1964" s="3">
        <f t="shared" si="1433"/>
        <v>0</v>
      </c>
      <c r="DV1964" s="3">
        <f t="shared" si="1433"/>
        <v>0</v>
      </c>
      <c r="DW1964" s="3">
        <f t="shared" si="1433"/>
        <v>0</v>
      </c>
      <c r="DX1964" s="3">
        <f t="shared" si="1433"/>
        <v>0</v>
      </c>
      <c r="DY1964" s="3">
        <f t="shared" si="1433"/>
        <v>0</v>
      </c>
      <c r="DZ1964" s="3">
        <f t="shared" si="1433"/>
        <v>0</v>
      </c>
      <c r="EA1964" s="3">
        <f t="shared" si="1433"/>
        <v>0</v>
      </c>
      <c r="EB1964" s="3">
        <f t="shared" si="1433"/>
        <v>0</v>
      </c>
      <c r="EC1964" s="3">
        <f t="shared" si="1433"/>
        <v>0</v>
      </c>
      <c r="ED1964" s="3">
        <f t="shared" si="1433"/>
        <v>0</v>
      </c>
      <c r="EE1964" s="3">
        <f t="shared" si="1433"/>
        <v>0</v>
      </c>
      <c r="EF1964" s="3">
        <f t="shared" si="1433"/>
        <v>0</v>
      </c>
      <c r="EG1964" s="3">
        <f t="shared" si="1433"/>
        <v>0</v>
      </c>
      <c r="EH1964" s="3">
        <f t="shared" si="1433"/>
        <v>0</v>
      </c>
      <c r="EI1964" s="3">
        <f t="shared" si="1433"/>
        <v>0</v>
      </c>
      <c r="EJ1964" s="3">
        <f t="shared" si="1433"/>
        <v>0</v>
      </c>
      <c r="EK1964" s="3">
        <f t="shared" si="1433"/>
        <v>0</v>
      </c>
      <c r="EL1964" s="3">
        <f t="shared" si="1433"/>
        <v>0</v>
      </c>
      <c r="EM1964" s="3">
        <f t="shared" ref="EM1964:FR1964" si="1434">EM2078</f>
        <v>0</v>
      </c>
      <c r="EN1964" s="3">
        <f t="shared" si="1434"/>
        <v>0</v>
      </c>
      <c r="EO1964" s="3">
        <f t="shared" si="1434"/>
        <v>0</v>
      </c>
      <c r="EP1964" s="3">
        <f t="shared" si="1434"/>
        <v>0</v>
      </c>
      <c r="EQ1964" s="3">
        <f t="shared" si="1434"/>
        <v>0</v>
      </c>
      <c r="ER1964" s="3">
        <f t="shared" si="1434"/>
        <v>0</v>
      </c>
      <c r="ES1964" s="3">
        <f t="shared" si="1434"/>
        <v>0</v>
      </c>
      <c r="ET1964" s="3">
        <f t="shared" si="1434"/>
        <v>0</v>
      </c>
      <c r="EU1964" s="3">
        <f t="shared" si="1434"/>
        <v>0</v>
      </c>
      <c r="EV1964" s="3">
        <f t="shared" si="1434"/>
        <v>0</v>
      </c>
      <c r="EW1964" s="3">
        <f t="shared" si="1434"/>
        <v>0</v>
      </c>
      <c r="EX1964" s="3">
        <f t="shared" si="1434"/>
        <v>0</v>
      </c>
      <c r="EY1964" s="3">
        <f t="shared" si="1434"/>
        <v>0</v>
      </c>
      <c r="EZ1964" s="3">
        <f t="shared" si="1434"/>
        <v>0</v>
      </c>
      <c r="FA1964" s="3">
        <f t="shared" si="1434"/>
        <v>0</v>
      </c>
      <c r="FB1964" s="3">
        <f t="shared" si="1434"/>
        <v>0</v>
      </c>
      <c r="FC1964" s="3">
        <f t="shared" si="1434"/>
        <v>0</v>
      </c>
      <c r="FD1964" s="3">
        <f t="shared" si="1434"/>
        <v>0</v>
      </c>
      <c r="FE1964" s="3">
        <f t="shared" si="1434"/>
        <v>0</v>
      </c>
      <c r="FF1964" s="3">
        <f t="shared" si="1434"/>
        <v>0</v>
      </c>
      <c r="FG1964" s="3">
        <f t="shared" si="1434"/>
        <v>0</v>
      </c>
      <c r="FH1964" s="3">
        <f t="shared" si="1434"/>
        <v>0</v>
      </c>
      <c r="FI1964" s="3">
        <f t="shared" si="1434"/>
        <v>0</v>
      </c>
      <c r="FJ1964" s="3">
        <f t="shared" si="1434"/>
        <v>0</v>
      </c>
      <c r="FK1964" s="3">
        <f t="shared" si="1434"/>
        <v>0</v>
      </c>
      <c r="FL1964" s="3">
        <f t="shared" si="1434"/>
        <v>0</v>
      </c>
      <c r="FM1964" s="3">
        <f t="shared" si="1434"/>
        <v>0</v>
      </c>
      <c r="FN1964" s="3">
        <f t="shared" si="1434"/>
        <v>0</v>
      </c>
      <c r="FO1964" s="3">
        <f t="shared" si="1434"/>
        <v>0</v>
      </c>
      <c r="FP1964" s="3">
        <f t="shared" si="1434"/>
        <v>0</v>
      </c>
      <c r="FQ1964" s="3">
        <f t="shared" si="1434"/>
        <v>0</v>
      </c>
      <c r="FR1964" s="3">
        <f t="shared" si="1434"/>
        <v>0</v>
      </c>
      <c r="FS1964" s="3">
        <f t="shared" ref="FS1964:GX1964" si="1435">FS2078</f>
        <v>0</v>
      </c>
      <c r="FT1964" s="3">
        <f t="shared" si="1435"/>
        <v>0</v>
      </c>
      <c r="FU1964" s="3">
        <f t="shared" si="1435"/>
        <v>0</v>
      </c>
      <c r="FV1964" s="3">
        <f t="shared" si="1435"/>
        <v>0</v>
      </c>
      <c r="FW1964" s="3">
        <f t="shared" si="1435"/>
        <v>0</v>
      </c>
      <c r="FX1964" s="3">
        <f t="shared" si="1435"/>
        <v>0</v>
      </c>
      <c r="FY1964" s="3">
        <f t="shared" si="1435"/>
        <v>0</v>
      </c>
      <c r="FZ1964" s="3">
        <f t="shared" si="1435"/>
        <v>0</v>
      </c>
      <c r="GA1964" s="3">
        <f t="shared" si="1435"/>
        <v>0</v>
      </c>
      <c r="GB1964" s="3">
        <f t="shared" si="1435"/>
        <v>0</v>
      </c>
      <c r="GC1964" s="3">
        <f t="shared" si="1435"/>
        <v>0</v>
      </c>
      <c r="GD1964" s="3">
        <f t="shared" si="1435"/>
        <v>0</v>
      </c>
      <c r="GE1964" s="3">
        <f t="shared" si="1435"/>
        <v>0</v>
      </c>
      <c r="GF1964" s="3">
        <f t="shared" si="1435"/>
        <v>0</v>
      </c>
      <c r="GG1964" s="3">
        <f t="shared" si="1435"/>
        <v>0</v>
      </c>
      <c r="GH1964" s="3">
        <f t="shared" si="1435"/>
        <v>0</v>
      </c>
      <c r="GI1964" s="3">
        <f t="shared" si="1435"/>
        <v>0</v>
      </c>
      <c r="GJ1964" s="3">
        <f t="shared" si="1435"/>
        <v>0</v>
      </c>
      <c r="GK1964" s="3">
        <f t="shared" si="1435"/>
        <v>0</v>
      </c>
      <c r="GL1964" s="3">
        <f t="shared" si="1435"/>
        <v>0</v>
      </c>
      <c r="GM1964" s="3">
        <f t="shared" si="1435"/>
        <v>0</v>
      </c>
      <c r="GN1964" s="3">
        <f t="shared" si="1435"/>
        <v>0</v>
      </c>
      <c r="GO1964" s="3">
        <f t="shared" si="1435"/>
        <v>0</v>
      </c>
      <c r="GP1964" s="3">
        <f t="shared" si="1435"/>
        <v>0</v>
      </c>
      <c r="GQ1964" s="3">
        <f t="shared" si="1435"/>
        <v>0</v>
      </c>
      <c r="GR1964" s="3">
        <f t="shared" si="1435"/>
        <v>0</v>
      </c>
      <c r="GS1964" s="3">
        <f t="shared" si="1435"/>
        <v>0</v>
      </c>
      <c r="GT1964" s="3">
        <f t="shared" si="1435"/>
        <v>0</v>
      </c>
      <c r="GU1964" s="3">
        <f t="shared" si="1435"/>
        <v>0</v>
      </c>
      <c r="GV1964" s="3">
        <f t="shared" si="1435"/>
        <v>0</v>
      </c>
      <c r="GW1964" s="3">
        <f t="shared" si="1435"/>
        <v>0</v>
      </c>
      <c r="GX1964" s="3">
        <f t="shared" si="1435"/>
        <v>0</v>
      </c>
    </row>
    <row r="1966" spans="1:206">
      <c r="A1966" s="1">
        <v>5</v>
      </c>
      <c r="B1966" s="1">
        <v>0</v>
      </c>
      <c r="C1966" s="1"/>
      <c r="D1966" s="1">
        <f>ROW(A1980)</f>
        <v>1980</v>
      </c>
      <c r="E1966" s="1"/>
      <c r="F1966" s="1" t="s">
        <v>14</v>
      </c>
      <c r="G1966" s="1" t="s">
        <v>15</v>
      </c>
      <c r="H1966" s="1" t="s">
        <v>3</v>
      </c>
      <c r="I1966" s="1">
        <v>0</v>
      </c>
      <c r="J1966" s="1"/>
      <c r="K1966" s="1">
        <v>0</v>
      </c>
      <c r="L1966" s="1"/>
      <c r="M1966" s="1" t="s">
        <v>3</v>
      </c>
      <c r="N1966" s="1"/>
      <c r="O1966" s="1"/>
      <c r="P1966" s="1"/>
      <c r="Q1966" s="1"/>
      <c r="R1966" s="1"/>
      <c r="S1966" s="1">
        <v>0</v>
      </c>
      <c r="T1966" s="1"/>
      <c r="U1966" s="1" t="s">
        <v>3</v>
      </c>
      <c r="V1966" s="1">
        <v>0</v>
      </c>
      <c r="W1966" s="1"/>
      <c r="X1966" s="1"/>
      <c r="Y1966" s="1"/>
      <c r="Z1966" s="1"/>
      <c r="AA1966" s="1"/>
      <c r="AB1966" s="1" t="s">
        <v>3</v>
      </c>
      <c r="AC1966" s="1" t="s">
        <v>3</v>
      </c>
      <c r="AD1966" s="1" t="s">
        <v>3</v>
      </c>
      <c r="AE1966" s="1" t="s">
        <v>3</v>
      </c>
      <c r="AF1966" s="1" t="s">
        <v>3</v>
      </c>
      <c r="AG1966" s="1" t="s">
        <v>3</v>
      </c>
      <c r="AH1966" s="1"/>
      <c r="AI1966" s="1"/>
      <c r="AJ1966" s="1"/>
      <c r="AK1966" s="1"/>
      <c r="AL1966" s="1"/>
      <c r="AM1966" s="1"/>
      <c r="AN1966" s="1"/>
      <c r="AO1966" s="1"/>
      <c r="AP1966" s="1" t="s">
        <v>3</v>
      </c>
      <c r="AQ1966" s="1" t="s">
        <v>3</v>
      </c>
      <c r="AR1966" s="1" t="s">
        <v>3</v>
      </c>
      <c r="AS1966" s="1"/>
      <c r="AT1966" s="1"/>
      <c r="AU1966" s="1"/>
      <c r="AV1966" s="1"/>
      <c r="AW1966" s="1"/>
      <c r="AX1966" s="1"/>
      <c r="AY1966" s="1"/>
      <c r="AZ1966" s="1" t="s">
        <v>3</v>
      </c>
      <c r="BA1966" s="1"/>
      <c r="BB1966" s="1" t="s">
        <v>3</v>
      </c>
      <c r="BC1966" s="1" t="s">
        <v>3</v>
      </c>
      <c r="BD1966" s="1" t="s">
        <v>3</v>
      </c>
      <c r="BE1966" s="1" t="s">
        <v>3</v>
      </c>
      <c r="BF1966" s="1" t="s">
        <v>3</v>
      </c>
      <c r="BG1966" s="1" t="s">
        <v>3</v>
      </c>
      <c r="BH1966" s="1" t="s">
        <v>3</v>
      </c>
      <c r="BI1966" s="1" t="s">
        <v>3</v>
      </c>
      <c r="BJ1966" s="1" t="s">
        <v>3</v>
      </c>
      <c r="BK1966" s="1" t="s">
        <v>3</v>
      </c>
      <c r="BL1966" s="1" t="s">
        <v>3</v>
      </c>
      <c r="BM1966" s="1" t="s">
        <v>3</v>
      </c>
      <c r="BN1966" s="1" t="s">
        <v>3</v>
      </c>
      <c r="BO1966" s="1" t="s">
        <v>3</v>
      </c>
      <c r="BP1966" s="1" t="s">
        <v>3</v>
      </c>
      <c r="BQ1966" s="1"/>
      <c r="BR1966" s="1"/>
      <c r="BS1966" s="1"/>
      <c r="BT1966" s="1"/>
      <c r="BU1966" s="1"/>
      <c r="BV1966" s="1"/>
      <c r="BW1966" s="1"/>
      <c r="BX1966" s="1">
        <v>0</v>
      </c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>
        <v>0</v>
      </c>
    </row>
    <row r="1968" spans="1:206">
      <c r="A1968" s="2">
        <v>52</v>
      </c>
      <c r="B1968" s="2">
        <f t="shared" ref="B1968:G1968" si="1436">B1980</f>
        <v>0</v>
      </c>
      <c r="C1968" s="2">
        <f t="shared" si="1436"/>
        <v>5</v>
      </c>
      <c r="D1968" s="2">
        <f t="shared" si="1436"/>
        <v>1966</v>
      </c>
      <c r="E1968" s="2">
        <f t="shared" si="1436"/>
        <v>0</v>
      </c>
      <c r="F1968" s="2" t="str">
        <f t="shared" si="1436"/>
        <v>Новый подраздел</v>
      </c>
      <c r="G1968" s="2" t="str">
        <f t="shared" si="1436"/>
        <v>демонтаж</v>
      </c>
      <c r="H1968" s="2"/>
      <c r="I1968" s="2"/>
      <c r="J1968" s="2"/>
      <c r="K1968" s="2"/>
      <c r="L1968" s="2"/>
      <c r="M1968" s="2"/>
      <c r="N1968" s="2"/>
      <c r="O1968" s="2">
        <f t="shared" ref="O1968:AT1968" si="1437">O1980</f>
        <v>3122.09</v>
      </c>
      <c r="P1968" s="2">
        <f t="shared" si="1437"/>
        <v>0</v>
      </c>
      <c r="Q1968" s="2">
        <f t="shared" si="1437"/>
        <v>65.81</v>
      </c>
      <c r="R1968" s="2">
        <f t="shared" si="1437"/>
        <v>47.87</v>
      </c>
      <c r="S1968" s="2">
        <f t="shared" si="1437"/>
        <v>3056.28</v>
      </c>
      <c r="T1968" s="2">
        <f t="shared" si="1437"/>
        <v>0</v>
      </c>
      <c r="U1968" s="2">
        <f t="shared" si="1437"/>
        <v>11.7079</v>
      </c>
      <c r="V1968" s="2">
        <f t="shared" si="1437"/>
        <v>0.12698000000000001</v>
      </c>
      <c r="W1968" s="2">
        <f t="shared" si="1437"/>
        <v>0</v>
      </c>
      <c r="X1968" s="2">
        <f t="shared" si="1437"/>
        <v>2132.86</v>
      </c>
      <c r="Y1968" s="2">
        <f t="shared" si="1437"/>
        <v>1635.8</v>
      </c>
      <c r="Z1968" s="2">
        <f t="shared" si="1437"/>
        <v>0</v>
      </c>
      <c r="AA1968" s="2">
        <f t="shared" si="1437"/>
        <v>0</v>
      </c>
      <c r="AB1968" s="2">
        <f t="shared" si="1437"/>
        <v>3122.09</v>
      </c>
      <c r="AC1968" s="2">
        <f t="shared" si="1437"/>
        <v>0</v>
      </c>
      <c r="AD1968" s="2">
        <f t="shared" si="1437"/>
        <v>65.81</v>
      </c>
      <c r="AE1968" s="2">
        <f t="shared" si="1437"/>
        <v>47.87</v>
      </c>
      <c r="AF1968" s="2">
        <f t="shared" si="1437"/>
        <v>3056.28</v>
      </c>
      <c r="AG1968" s="2">
        <f t="shared" si="1437"/>
        <v>0</v>
      </c>
      <c r="AH1968" s="2">
        <f t="shared" si="1437"/>
        <v>11.7079</v>
      </c>
      <c r="AI1968" s="2">
        <f t="shared" si="1437"/>
        <v>0.12698000000000001</v>
      </c>
      <c r="AJ1968" s="2">
        <f t="shared" si="1437"/>
        <v>0</v>
      </c>
      <c r="AK1968" s="2">
        <f t="shared" si="1437"/>
        <v>2132.86</v>
      </c>
      <c r="AL1968" s="2">
        <f t="shared" si="1437"/>
        <v>1635.8</v>
      </c>
      <c r="AM1968" s="2">
        <f t="shared" si="1437"/>
        <v>0</v>
      </c>
      <c r="AN1968" s="2">
        <f t="shared" si="1437"/>
        <v>0</v>
      </c>
      <c r="AO1968" s="2">
        <f t="shared" si="1437"/>
        <v>0</v>
      </c>
      <c r="AP1968" s="2">
        <f t="shared" si="1437"/>
        <v>0</v>
      </c>
      <c r="AQ1968" s="2">
        <f t="shared" si="1437"/>
        <v>0</v>
      </c>
      <c r="AR1968" s="2">
        <f t="shared" si="1437"/>
        <v>6890.75</v>
      </c>
      <c r="AS1968" s="2">
        <f t="shared" si="1437"/>
        <v>6890.75</v>
      </c>
      <c r="AT1968" s="2">
        <f t="shared" si="1437"/>
        <v>0</v>
      </c>
      <c r="AU1968" s="2">
        <f t="shared" ref="AU1968:BZ1968" si="1438">AU1980</f>
        <v>0</v>
      </c>
      <c r="AV1968" s="2">
        <f t="shared" si="1438"/>
        <v>0</v>
      </c>
      <c r="AW1968" s="2">
        <f t="shared" si="1438"/>
        <v>0</v>
      </c>
      <c r="AX1968" s="2">
        <f t="shared" si="1438"/>
        <v>0</v>
      </c>
      <c r="AY1968" s="2">
        <f t="shared" si="1438"/>
        <v>0</v>
      </c>
      <c r="AZ1968" s="2">
        <f t="shared" si="1438"/>
        <v>0</v>
      </c>
      <c r="BA1968" s="2">
        <f t="shared" si="1438"/>
        <v>0</v>
      </c>
      <c r="BB1968" s="2">
        <f t="shared" si="1438"/>
        <v>0</v>
      </c>
      <c r="BC1968" s="2">
        <f t="shared" si="1438"/>
        <v>0</v>
      </c>
      <c r="BD1968" s="2">
        <f t="shared" si="1438"/>
        <v>0</v>
      </c>
      <c r="BE1968" s="2">
        <f t="shared" si="1438"/>
        <v>0</v>
      </c>
      <c r="BF1968" s="2">
        <f t="shared" si="1438"/>
        <v>0</v>
      </c>
      <c r="BG1968" s="2">
        <f t="shared" si="1438"/>
        <v>0</v>
      </c>
      <c r="BH1968" s="2">
        <f t="shared" si="1438"/>
        <v>0</v>
      </c>
      <c r="BI1968" s="2">
        <f t="shared" si="1438"/>
        <v>0</v>
      </c>
      <c r="BJ1968" s="2">
        <f t="shared" si="1438"/>
        <v>0</v>
      </c>
      <c r="BK1968" s="2">
        <f t="shared" si="1438"/>
        <v>0</v>
      </c>
      <c r="BL1968" s="2">
        <f t="shared" si="1438"/>
        <v>0</v>
      </c>
      <c r="BM1968" s="2">
        <f t="shared" si="1438"/>
        <v>0</v>
      </c>
      <c r="BN1968" s="2">
        <f t="shared" si="1438"/>
        <v>0</v>
      </c>
      <c r="BO1968" s="2">
        <f t="shared" si="1438"/>
        <v>0</v>
      </c>
      <c r="BP1968" s="2">
        <f t="shared" si="1438"/>
        <v>0</v>
      </c>
      <c r="BQ1968" s="2">
        <f t="shared" si="1438"/>
        <v>0</v>
      </c>
      <c r="BR1968" s="2">
        <f t="shared" si="1438"/>
        <v>0</v>
      </c>
      <c r="BS1968" s="2">
        <f t="shared" si="1438"/>
        <v>0</v>
      </c>
      <c r="BT1968" s="2">
        <f t="shared" si="1438"/>
        <v>0</v>
      </c>
      <c r="BU1968" s="2">
        <f t="shared" si="1438"/>
        <v>0</v>
      </c>
      <c r="BV1968" s="2">
        <f t="shared" si="1438"/>
        <v>0</v>
      </c>
      <c r="BW1968" s="2">
        <f t="shared" si="1438"/>
        <v>0</v>
      </c>
      <c r="BX1968" s="2">
        <f t="shared" si="1438"/>
        <v>0</v>
      </c>
      <c r="BY1968" s="2">
        <f t="shared" si="1438"/>
        <v>0</v>
      </c>
      <c r="BZ1968" s="2">
        <f t="shared" si="1438"/>
        <v>0</v>
      </c>
      <c r="CA1968" s="2">
        <f t="shared" ref="CA1968:DF1968" si="1439">CA1980</f>
        <v>6890.75</v>
      </c>
      <c r="CB1968" s="2">
        <f t="shared" si="1439"/>
        <v>6890.75</v>
      </c>
      <c r="CC1968" s="2">
        <f t="shared" si="1439"/>
        <v>0</v>
      </c>
      <c r="CD1968" s="2">
        <f t="shared" si="1439"/>
        <v>0</v>
      </c>
      <c r="CE1968" s="2">
        <f t="shared" si="1439"/>
        <v>0</v>
      </c>
      <c r="CF1968" s="2">
        <f t="shared" si="1439"/>
        <v>0</v>
      </c>
      <c r="CG1968" s="2">
        <f t="shared" si="1439"/>
        <v>0</v>
      </c>
      <c r="CH1968" s="2">
        <f t="shared" si="1439"/>
        <v>0</v>
      </c>
      <c r="CI1968" s="2">
        <f t="shared" si="1439"/>
        <v>0</v>
      </c>
      <c r="CJ1968" s="2">
        <f t="shared" si="1439"/>
        <v>0</v>
      </c>
      <c r="CK1968" s="2">
        <f t="shared" si="1439"/>
        <v>0</v>
      </c>
      <c r="CL1968" s="2">
        <f t="shared" si="1439"/>
        <v>0</v>
      </c>
      <c r="CM1968" s="2">
        <f t="shared" si="1439"/>
        <v>0</v>
      </c>
      <c r="CN1968" s="2">
        <f t="shared" si="1439"/>
        <v>0</v>
      </c>
      <c r="CO1968" s="2">
        <f t="shared" si="1439"/>
        <v>0</v>
      </c>
      <c r="CP1968" s="2">
        <f t="shared" si="1439"/>
        <v>0</v>
      </c>
      <c r="CQ1968" s="2">
        <f t="shared" si="1439"/>
        <v>0</v>
      </c>
      <c r="CR1968" s="2">
        <f t="shared" si="1439"/>
        <v>0</v>
      </c>
      <c r="CS1968" s="2">
        <f t="shared" si="1439"/>
        <v>0</v>
      </c>
      <c r="CT1968" s="2">
        <f t="shared" si="1439"/>
        <v>0</v>
      </c>
      <c r="CU1968" s="2">
        <f t="shared" si="1439"/>
        <v>0</v>
      </c>
      <c r="CV1968" s="2">
        <f t="shared" si="1439"/>
        <v>0</v>
      </c>
      <c r="CW1968" s="2">
        <f t="shared" si="1439"/>
        <v>0</v>
      </c>
      <c r="CX1968" s="2">
        <f t="shared" si="1439"/>
        <v>0</v>
      </c>
      <c r="CY1968" s="2">
        <f t="shared" si="1439"/>
        <v>0</v>
      </c>
      <c r="CZ1968" s="2">
        <f t="shared" si="1439"/>
        <v>0</v>
      </c>
      <c r="DA1968" s="2">
        <f t="shared" si="1439"/>
        <v>0</v>
      </c>
      <c r="DB1968" s="2">
        <f t="shared" si="1439"/>
        <v>0</v>
      </c>
      <c r="DC1968" s="2">
        <f t="shared" si="1439"/>
        <v>0</v>
      </c>
      <c r="DD1968" s="2">
        <f t="shared" si="1439"/>
        <v>0</v>
      </c>
      <c r="DE1968" s="2">
        <f t="shared" si="1439"/>
        <v>0</v>
      </c>
      <c r="DF1968" s="2">
        <f t="shared" si="1439"/>
        <v>0</v>
      </c>
      <c r="DG1968" s="3">
        <f t="shared" ref="DG1968:EL1968" si="1440">DG1980</f>
        <v>0</v>
      </c>
      <c r="DH1968" s="3">
        <f t="shared" si="1440"/>
        <v>0</v>
      </c>
      <c r="DI1968" s="3">
        <f t="shared" si="1440"/>
        <v>0</v>
      </c>
      <c r="DJ1968" s="3">
        <f t="shared" si="1440"/>
        <v>0</v>
      </c>
      <c r="DK1968" s="3">
        <f t="shared" si="1440"/>
        <v>0</v>
      </c>
      <c r="DL1968" s="3">
        <f t="shared" si="1440"/>
        <v>0</v>
      </c>
      <c r="DM1968" s="3">
        <f t="shared" si="1440"/>
        <v>0</v>
      </c>
      <c r="DN1968" s="3">
        <f t="shared" si="1440"/>
        <v>0</v>
      </c>
      <c r="DO1968" s="3">
        <f t="shared" si="1440"/>
        <v>0</v>
      </c>
      <c r="DP1968" s="3">
        <f t="shared" si="1440"/>
        <v>0</v>
      </c>
      <c r="DQ1968" s="3">
        <f t="shared" si="1440"/>
        <v>0</v>
      </c>
      <c r="DR1968" s="3">
        <f t="shared" si="1440"/>
        <v>0</v>
      </c>
      <c r="DS1968" s="3">
        <f t="shared" si="1440"/>
        <v>0</v>
      </c>
      <c r="DT1968" s="3">
        <f t="shared" si="1440"/>
        <v>0</v>
      </c>
      <c r="DU1968" s="3">
        <f t="shared" si="1440"/>
        <v>0</v>
      </c>
      <c r="DV1968" s="3">
        <f t="shared" si="1440"/>
        <v>0</v>
      </c>
      <c r="DW1968" s="3">
        <f t="shared" si="1440"/>
        <v>0</v>
      </c>
      <c r="DX1968" s="3">
        <f t="shared" si="1440"/>
        <v>0</v>
      </c>
      <c r="DY1968" s="3">
        <f t="shared" si="1440"/>
        <v>0</v>
      </c>
      <c r="DZ1968" s="3">
        <f t="shared" si="1440"/>
        <v>0</v>
      </c>
      <c r="EA1968" s="3">
        <f t="shared" si="1440"/>
        <v>0</v>
      </c>
      <c r="EB1968" s="3">
        <f t="shared" si="1440"/>
        <v>0</v>
      </c>
      <c r="EC1968" s="3">
        <f t="shared" si="1440"/>
        <v>0</v>
      </c>
      <c r="ED1968" s="3">
        <f t="shared" si="1440"/>
        <v>0</v>
      </c>
      <c r="EE1968" s="3">
        <f t="shared" si="1440"/>
        <v>0</v>
      </c>
      <c r="EF1968" s="3">
        <f t="shared" si="1440"/>
        <v>0</v>
      </c>
      <c r="EG1968" s="3">
        <f t="shared" si="1440"/>
        <v>0</v>
      </c>
      <c r="EH1968" s="3">
        <f t="shared" si="1440"/>
        <v>0</v>
      </c>
      <c r="EI1968" s="3">
        <f t="shared" si="1440"/>
        <v>0</v>
      </c>
      <c r="EJ1968" s="3">
        <f t="shared" si="1440"/>
        <v>0</v>
      </c>
      <c r="EK1968" s="3">
        <f t="shared" si="1440"/>
        <v>0</v>
      </c>
      <c r="EL1968" s="3">
        <f t="shared" si="1440"/>
        <v>0</v>
      </c>
      <c r="EM1968" s="3">
        <f t="shared" ref="EM1968:FR1968" si="1441">EM1980</f>
        <v>0</v>
      </c>
      <c r="EN1968" s="3">
        <f t="shared" si="1441"/>
        <v>0</v>
      </c>
      <c r="EO1968" s="3">
        <f t="shared" si="1441"/>
        <v>0</v>
      </c>
      <c r="EP1968" s="3">
        <f t="shared" si="1441"/>
        <v>0</v>
      </c>
      <c r="EQ1968" s="3">
        <f t="shared" si="1441"/>
        <v>0</v>
      </c>
      <c r="ER1968" s="3">
        <f t="shared" si="1441"/>
        <v>0</v>
      </c>
      <c r="ES1968" s="3">
        <f t="shared" si="1441"/>
        <v>0</v>
      </c>
      <c r="ET1968" s="3">
        <f t="shared" si="1441"/>
        <v>0</v>
      </c>
      <c r="EU1968" s="3">
        <f t="shared" si="1441"/>
        <v>0</v>
      </c>
      <c r="EV1968" s="3">
        <f t="shared" si="1441"/>
        <v>0</v>
      </c>
      <c r="EW1968" s="3">
        <f t="shared" si="1441"/>
        <v>0</v>
      </c>
      <c r="EX1968" s="3">
        <f t="shared" si="1441"/>
        <v>0</v>
      </c>
      <c r="EY1968" s="3">
        <f t="shared" si="1441"/>
        <v>0</v>
      </c>
      <c r="EZ1968" s="3">
        <f t="shared" si="1441"/>
        <v>0</v>
      </c>
      <c r="FA1968" s="3">
        <f t="shared" si="1441"/>
        <v>0</v>
      </c>
      <c r="FB1968" s="3">
        <f t="shared" si="1441"/>
        <v>0</v>
      </c>
      <c r="FC1968" s="3">
        <f t="shared" si="1441"/>
        <v>0</v>
      </c>
      <c r="FD1968" s="3">
        <f t="shared" si="1441"/>
        <v>0</v>
      </c>
      <c r="FE1968" s="3">
        <f t="shared" si="1441"/>
        <v>0</v>
      </c>
      <c r="FF1968" s="3">
        <f t="shared" si="1441"/>
        <v>0</v>
      </c>
      <c r="FG1968" s="3">
        <f t="shared" si="1441"/>
        <v>0</v>
      </c>
      <c r="FH1968" s="3">
        <f t="shared" si="1441"/>
        <v>0</v>
      </c>
      <c r="FI1968" s="3">
        <f t="shared" si="1441"/>
        <v>0</v>
      </c>
      <c r="FJ1968" s="3">
        <f t="shared" si="1441"/>
        <v>0</v>
      </c>
      <c r="FK1968" s="3">
        <f t="shared" si="1441"/>
        <v>0</v>
      </c>
      <c r="FL1968" s="3">
        <f t="shared" si="1441"/>
        <v>0</v>
      </c>
      <c r="FM1968" s="3">
        <f t="shared" si="1441"/>
        <v>0</v>
      </c>
      <c r="FN1968" s="3">
        <f t="shared" si="1441"/>
        <v>0</v>
      </c>
      <c r="FO1968" s="3">
        <f t="shared" si="1441"/>
        <v>0</v>
      </c>
      <c r="FP1968" s="3">
        <f t="shared" si="1441"/>
        <v>0</v>
      </c>
      <c r="FQ1968" s="3">
        <f t="shared" si="1441"/>
        <v>0</v>
      </c>
      <c r="FR1968" s="3">
        <f t="shared" si="1441"/>
        <v>0</v>
      </c>
      <c r="FS1968" s="3">
        <f t="shared" ref="FS1968:GX1968" si="1442">FS1980</f>
        <v>0</v>
      </c>
      <c r="FT1968" s="3">
        <f t="shared" si="1442"/>
        <v>0</v>
      </c>
      <c r="FU1968" s="3">
        <f t="shared" si="1442"/>
        <v>0</v>
      </c>
      <c r="FV1968" s="3">
        <f t="shared" si="1442"/>
        <v>0</v>
      </c>
      <c r="FW1968" s="3">
        <f t="shared" si="1442"/>
        <v>0</v>
      </c>
      <c r="FX1968" s="3">
        <f t="shared" si="1442"/>
        <v>0</v>
      </c>
      <c r="FY1968" s="3">
        <f t="shared" si="1442"/>
        <v>0</v>
      </c>
      <c r="FZ1968" s="3">
        <f t="shared" si="1442"/>
        <v>0</v>
      </c>
      <c r="GA1968" s="3">
        <f t="shared" si="1442"/>
        <v>0</v>
      </c>
      <c r="GB1968" s="3">
        <f t="shared" si="1442"/>
        <v>0</v>
      </c>
      <c r="GC1968" s="3">
        <f t="shared" si="1442"/>
        <v>0</v>
      </c>
      <c r="GD1968" s="3">
        <f t="shared" si="1442"/>
        <v>0</v>
      </c>
      <c r="GE1968" s="3">
        <f t="shared" si="1442"/>
        <v>0</v>
      </c>
      <c r="GF1968" s="3">
        <f t="shared" si="1442"/>
        <v>0</v>
      </c>
      <c r="GG1968" s="3">
        <f t="shared" si="1442"/>
        <v>0</v>
      </c>
      <c r="GH1968" s="3">
        <f t="shared" si="1442"/>
        <v>0</v>
      </c>
      <c r="GI1968" s="3">
        <f t="shared" si="1442"/>
        <v>0</v>
      </c>
      <c r="GJ1968" s="3">
        <f t="shared" si="1442"/>
        <v>0</v>
      </c>
      <c r="GK1968" s="3">
        <f t="shared" si="1442"/>
        <v>0</v>
      </c>
      <c r="GL1968" s="3">
        <f t="shared" si="1442"/>
        <v>0</v>
      </c>
      <c r="GM1968" s="3">
        <f t="shared" si="1442"/>
        <v>0</v>
      </c>
      <c r="GN1968" s="3">
        <f t="shared" si="1442"/>
        <v>0</v>
      </c>
      <c r="GO1968" s="3">
        <f t="shared" si="1442"/>
        <v>0</v>
      </c>
      <c r="GP1968" s="3">
        <f t="shared" si="1442"/>
        <v>0</v>
      </c>
      <c r="GQ1968" s="3">
        <f t="shared" si="1442"/>
        <v>0</v>
      </c>
      <c r="GR1968" s="3">
        <f t="shared" si="1442"/>
        <v>0</v>
      </c>
      <c r="GS1968" s="3">
        <f t="shared" si="1442"/>
        <v>0</v>
      </c>
      <c r="GT1968" s="3">
        <f t="shared" si="1442"/>
        <v>0</v>
      </c>
      <c r="GU1968" s="3">
        <f t="shared" si="1442"/>
        <v>0</v>
      </c>
      <c r="GV1968" s="3">
        <f t="shared" si="1442"/>
        <v>0</v>
      </c>
      <c r="GW1968" s="3">
        <f t="shared" si="1442"/>
        <v>0</v>
      </c>
      <c r="GX1968" s="3">
        <f t="shared" si="1442"/>
        <v>0</v>
      </c>
    </row>
    <row r="1970" spans="1:245">
      <c r="A1970">
        <v>17</v>
      </c>
      <c r="B1970">
        <v>0</v>
      </c>
      <c r="C1970">
        <f>ROW(SmtRes!A2019)</f>
        <v>2019</v>
      </c>
      <c r="D1970">
        <f>ROW(EtalonRes!A2001)</f>
        <v>2001</v>
      </c>
      <c r="E1970" t="s">
        <v>16</v>
      </c>
      <c r="F1970" t="s">
        <v>17</v>
      </c>
      <c r="G1970" t="s">
        <v>18</v>
      </c>
      <c r="H1970" t="s">
        <v>19</v>
      </c>
      <c r="I1970">
        <f>ROUND(36.6/100,9)</f>
        <v>0.36599999999999999</v>
      </c>
      <c r="J1970">
        <v>0</v>
      </c>
      <c r="O1970">
        <f t="shared" ref="O1970:O1978" si="1443">ROUND(CP1970,2)</f>
        <v>726.57</v>
      </c>
      <c r="P1970">
        <f t="shared" ref="P1970:P1978" si="1444">ROUND(CQ1970*I1970,2)</f>
        <v>0</v>
      </c>
      <c r="Q1970">
        <f t="shared" ref="Q1970:Q1978" si="1445">ROUND(CR1970*I1970,2)</f>
        <v>0</v>
      </c>
      <c r="R1970">
        <f t="shared" ref="R1970:R1978" si="1446">ROUND(CS1970*I1970,2)</f>
        <v>0</v>
      </c>
      <c r="S1970">
        <f t="shared" ref="S1970:S1978" si="1447">ROUND(CT1970*I1970,2)</f>
        <v>726.57</v>
      </c>
      <c r="T1970">
        <f t="shared" ref="T1970:T1978" si="1448">ROUND(CU1970*I1970,2)</f>
        <v>0</v>
      </c>
      <c r="U1970">
        <f t="shared" ref="U1970:U1978" si="1449">CV1970*I1970</f>
        <v>2.80722</v>
      </c>
      <c r="V1970">
        <f t="shared" ref="V1970:V1978" si="1450">CW1970*I1970</f>
        <v>0</v>
      </c>
      <c r="W1970">
        <f t="shared" ref="W1970:W1978" si="1451">ROUND(CX1970*I1970,2)</f>
        <v>0</v>
      </c>
      <c r="X1970">
        <f t="shared" ref="X1970:X1978" si="1452">ROUND(CY1970,2)</f>
        <v>494.07</v>
      </c>
      <c r="Y1970">
        <f t="shared" ref="Y1970:Y1978" si="1453">ROUND(CZ1970,2)</f>
        <v>392.35</v>
      </c>
      <c r="AA1970">
        <v>35806607</v>
      </c>
      <c r="AB1970">
        <f t="shared" ref="AB1970:AB1978" si="1454">ROUND((AC1970+AD1970+AF1970),2)</f>
        <v>59.83</v>
      </c>
      <c r="AC1970">
        <f t="shared" ref="AC1970:AC1978" si="1455">ROUND((ES1970),2)</f>
        <v>0</v>
      </c>
      <c r="AD1970">
        <f t="shared" ref="AD1970:AD1978" si="1456">ROUND((((ET1970)-(EU1970))+AE1970),2)</f>
        <v>0</v>
      </c>
      <c r="AE1970">
        <f t="shared" ref="AE1970:AE1978" si="1457">ROUND((EU1970),2)</f>
        <v>0</v>
      </c>
      <c r="AF1970">
        <f t="shared" ref="AF1970:AF1978" si="1458">ROUND((EV1970),2)</f>
        <v>59.83</v>
      </c>
      <c r="AG1970">
        <f t="shared" ref="AG1970:AG1978" si="1459">ROUND((AP1970),2)</f>
        <v>0</v>
      </c>
      <c r="AH1970">
        <f t="shared" ref="AH1970:AH1978" si="1460">(EW1970)</f>
        <v>7.67</v>
      </c>
      <c r="AI1970">
        <f t="shared" ref="AI1970:AI1978" si="1461">(EX1970)</f>
        <v>0</v>
      </c>
      <c r="AJ1970">
        <f t="shared" ref="AJ1970:AJ1978" si="1462">(AS1970)</f>
        <v>0</v>
      </c>
      <c r="AK1970">
        <v>59.83</v>
      </c>
      <c r="AL1970">
        <v>0</v>
      </c>
      <c r="AM1970">
        <v>0</v>
      </c>
      <c r="AN1970">
        <v>0</v>
      </c>
      <c r="AO1970">
        <v>59.83</v>
      </c>
      <c r="AP1970">
        <v>0</v>
      </c>
      <c r="AQ1970">
        <v>7.67</v>
      </c>
      <c r="AR1970">
        <v>0</v>
      </c>
      <c r="AS1970">
        <v>0</v>
      </c>
      <c r="AT1970">
        <v>68</v>
      </c>
      <c r="AU1970">
        <v>54</v>
      </c>
      <c r="AV1970">
        <v>1</v>
      </c>
      <c r="AW1970">
        <v>1</v>
      </c>
      <c r="AZ1970">
        <v>1</v>
      </c>
      <c r="BA1970">
        <v>33.18</v>
      </c>
      <c r="BB1970">
        <v>1</v>
      </c>
      <c r="BC1970">
        <v>1</v>
      </c>
      <c r="BD1970" t="s">
        <v>3</v>
      </c>
      <c r="BE1970" t="s">
        <v>3</v>
      </c>
      <c r="BF1970" t="s">
        <v>3</v>
      </c>
      <c r="BG1970" t="s">
        <v>3</v>
      </c>
      <c r="BH1970">
        <v>0</v>
      </c>
      <c r="BI1970">
        <v>1</v>
      </c>
      <c r="BJ1970" t="s">
        <v>20</v>
      </c>
      <c r="BM1970">
        <v>57001</v>
      </c>
      <c r="BN1970">
        <v>0</v>
      </c>
      <c r="BO1970" t="s">
        <v>17</v>
      </c>
      <c r="BP1970">
        <v>1</v>
      </c>
      <c r="BQ1970">
        <v>6</v>
      </c>
      <c r="BR1970">
        <v>0</v>
      </c>
      <c r="BS1970">
        <v>33.18</v>
      </c>
      <c r="BT1970">
        <v>1</v>
      </c>
      <c r="BU1970">
        <v>1</v>
      </c>
      <c r="BV1970">
        <v>1</v>
      </c>
      <c r="BW1970">
        <v>1</v>
      </c>
      <c r="BX1970">
        <v>1</v>
      </c>
      <c r="BY1970" t="s">
        <v>3</v>
      </c>
      <c r="BZ1970">
        <v>80</v>
      </c>
      <c r="CA1970">
        <v>68</v>
      </c>
      <c r="CE1970">
        <v>0</v>
      </c>
      <c r="CF1970">
        <v>0</v>
      </c>
      <c r="CG1970">
        <v>0</v>
      </c>
      <c r="CM1970">
        <v>0</v>
      </c>
      <c r="CN1970" t="s">
        <v>3</v>
      </c>
      <c r="CO1970">
        <v>0</v>
      </c>
      <c r="CP1970">
        <f t="shared" ref="CP1970:CP1978" si="1463">(P1970+Q1970+S1970)</f>
        <v>726.57</v>
      </c>
      <c r="CQ1970">
        <f t="shared" ref="CQ1970:CQ1978" si="1464">AC1970*BC1970</f>
        <v>0</v>
      </c>
      <c r="CR1970">
        <f t="shared" ref="CR1970:CR1978" si="1465">AD1970*BB1970</f>
        <v>0</v>
      </c>
      <c r="CS1970">
        <f t="shared" ref="CS1970:CS1978" si="1466">AE1970*BS1970</f>
        <v>0</v>
      </c>
      <c r="CT1970">
        <f t="shared" ref="CT1970:CT1978" si="1467">AF1970*BA1970</f>
        <v>1985.1594</v>
      </c>
      <c r="CU1970">
        <f t="shared" ref="CU1970:CU1978" si="1468">AG1970</f>
        <v>0</v>
      </c>
      <c r="CV1970">
        <f t="shared" ref="CV1970:CV1978" si="1469">AH1970</f>
        <v>7.67</v>
      </c>
      <c r="CW1970">
        <f t="shared" ref="CW1970:CW1978" si="1470">AI1970</f>
        <v>0</v>
      </c>
      <c r="CX1970">
        <f t="shared" ref="CX1970:CX1978" si="1471">AJ1970</f>
        <v>0</v>
      </c>
      <c r="CY1970">
        <f t="shared" ref="CY1970:CY1978" si="1472">(((S1970+R1970)*AT1970)/100)</f>
        <v>494.06760000000003</v>
      </c>
      <c r="CZ1970">
        <f t="shared" ref="CZ1970:CZ1978" si="1473">(((S1970+R1970)*AU1970)/100)</f>
        <v>392.34780000000006</v>
      </c>
      <c r="DC1970" t="s">
        <v>3</v>
      </c>
      <c r="DD1970" t="s">
        <v>3</v>
      </c>
      <c r="DE1970" t="s">
        <v>3</v>
      </c>
      <c r="DF1970" t="s">
        <v>3</v>
      </c>
      <c r="DG1970" t="s">
        <v>3</v>
      </c>
      <c r="DH1970" t="s">
        <v>3</v>
      </c>
      <c r="DI1970" t="s">
        <v>3</v>
      </c>
      <c r="DJ1970" t="s">
        <v>3</v>
      </c>
      <c r="DK1970" t="s">
        <v>3</v>
      </c>
      <c r="DL1970" t="s">
        <v>3</v>
      </c>
      <c r="DM1970" t="s">
        <v>3</v>
      </c>
      <c r="DN1970">
        <v>0</v>
      </c>
      <c r="DO1970">
        <v>0</v>
      </c>
      <c r="DP1970">
        <v>1</v>
      </c>
      <c r="DQ1970">
        <v>1</v>
      </c>
      <c r="DU1970">
        <v>1013</v>
      </c>
      <c r="DV1970" t="s">
        <v>19</v>
      </c>
      <c r="DW1970" t="s">
        <v>19</v>
      </c>
      <c r="DX1970">
        <v>1</v>
      </c>
      <c r="DZ1970" t="s">
        <v>3</v>
      </c>
      <c r="EA1970" t="s">
        <v>3</v>
      </c>
      <c r="EB1970" t="s">
        <v>3</v>
      </c>
      <c r="EC1970" t="s">
        <v>3</v>
      </c>
      <c r="EE1970">
        <v>29085590</v>
      </c>
      <c r="EF1970">
        <v>6</v>
      </c>
      <c r="EG1970" t="s">
        <v>21</v>
      </c>
      <c r="EH1970">
        <v>0</v>
      </c>
      <c r="EI1970" t="s">
        <v>3</v>
      </c>
      <c r="EJ1970">
        <v>1</v>
      </c>
      <c r="EK1970">
        <v>57001</v>
      </c>
      <c r="EL1970" t="s">
        <v>22</v>
      </c>
      <c r="EM1970" t="s">
        <v>23</v>
      </c>
      <c r="EO1970" t="s">
        <v>3</v>
      </c>
      <c r="EQ1970">
        <v>0</v>
      </c>
      <c r="ER1970">
        <v>59.83</v>
      </c>
      <c r="ES1970">
        <v>0</v>
      </c>
      <c r="ET1970">
        <v>0</v>
      </c>
      <c r="EU1970">
        <v>0</v>
      </c>
      <c r="EV1970">
        <v>59.83</v>
      </c>
      <c r="EW1970">
        <v>7.67</v>
      </c>
      <c r="EX1970">
        <v>0</v>
      </c>
      <c r="EY1970">
        <v>0</v>
      </c>
      <c r="FQ1970">
        <v>0</v>
      </c>
      <c r="FR1970">
        <f t="shared" ref="FR1970:FR1978" si="1474">ROUND(IF(AND(BH1970=3,BI1970=3),P1970,0),2)</f>
        <v>0</v>
      </c>
      <c r="FS1970">
        <v>0</v>
      </c>
      <c r="FV1970" t="s">
        <v>24</v>
      </c>
      <c r="FW1970" t="s">
        <v>25</v>
      </c>
      <c r="FX1970">
        <v>80</v>
      </c>
      <c r="FY1970">
        <v>68</v>
      </c>
      <c r="GA1970" t="s">
        <v>3</v>
      </c>
      <c r="GD1970">
        <v>1</v>
      </c>
      <c r="GF1970">
        <v>1095792533</v>
      </c>
      <c r="GG1970">
        <v>2</v>
      </c>
      <c r="GH1970">
        <v>1</v>
      </c>
      <c r="GI1970">
        <v>2</v>
      </c>
      <c r="GJ1970">
        <v>0</v>
      </c>
      <c r="GK1970">
        <v>0</v>
      </c>
      <c r="GL1970">
        <f t="shared" ref="GL1970:GL1978" si="1475">ROUND(IF(AND(BH1970=3,BI1970=3,FS1970&lt;&gt;0),P1970,0),2)</f>
        <v>0</v>
      </c>
      <c r="GM1970">
        <f t="shared" ref="GM1970:GM1978" si="1476">ROUND(O1970+X1970+Y1970,2)+GX1970</f>
        <v>1612.99</v>
      </c>
      <c r="GN1970">
        <f t="shared" ref="GN1970:GN1978" si="1477">IF(OR(BI1970=0,BI1970=1),ROUND(O1970+X1970+Y1970,2),0)</f>
        <v>1612.99</v>
      </c>
      <c r="GO1970">
        <f t="shared" ref="GO1970:GO1978" si="1478">IF(BI1970=2,ROUND(O1970+X1970+Y1970,2),0)</f>
        <v>0</v>
      </c>
      <c r="GP1970">
        <f t="shared" ref="GP1970:GP1978" si="1479">IF(BI1970=4,ROUND(O1970+X1970+Y1970,2)+GX1970,0)</f>
        <v>0</v>
      </c>
      <c r="GR1970">
        <v>0</v>
      </c>
      <c r="GS1970">
        <v>3</v>
      </c>
      <c r="GT1970">
        <v>0</v>
      </c>
      <c r="GU1970" t="s">
        <v>3</v>
      </c>
      <c r="GV1970">
        <f t="shared" ref="GV1970:GV1978" si="1480">ROUND((GT1970),2)</f>
        <v>0</v>
      </c>
      <c r="GW1970">
        <v>1</v>
      </c>
      <c r="GX1970">
        <f t="shared" ref="GX1970:GX1978" si="1481">ROUND(HC1970*I1970,2)</f>
        <v>0</v>
      </c>
      <c r="HA1970">
        <v>0</v>
      </c>
      <c r="HB1970">
        <v>0</v>
      </c>
      <c r="HC1970">
        <f t="shared" ref="HC1970:HC1978" si="1482">GV1970*GW1970</f>
        <v>0</v>
      </c>
      <c r="HE1970" t="s">
        <v>3</v>
      </c>
      <c r="HF1970" t="s">
        <v>3</v>
      </c>
      <c r="IK1970">
        <v>0</v>
      </c>
    </row>
    <row r="1971" spans="1:245">
      <c r="A1971">
        <v>18</v>
      </c>
      <c r="B1971">
        <v>0</v>
      </c>
      <c r="C1971">
        <v>2019</v>
      </c>
      <c r="E1971" t="s">
        <v>26</v>
      </c>
      <c r="F1971" t="s">
        <v>27</v>
      </c>
      <c r="G1971" t="s">
        <v>28</v>
      </c>
      <c r="H1971" t="s">
        <v>29</v>
      </c>
      <c r="I1971">
        <f>I1970*J1971</f>
        <v>0.25619999999999998</v>
      </c>
      <c r="J1971">
        <v>0.7</v>
      </c>
      <c r="O1971">
        <f t="shared" si="1443"/>
        <v>0</v>
      </c>
      <c r="P1971">
        <f t="shared" si="1444"/>
        <v>0</v>
      </c>
      <c r="Q1971">
        <f t="shared" si="1445"/>
        <v>0</v>
      </c>
      <c r="R1971">
        <f t="shared" si="1446"/>
        <v>0</v>
      </c>
      <c r="S1971">
        <f t="shared" si="1447"/>
        <v>0</v>
      </c>
      <c r="T1971">
        <f t="shared" si="1448"/>
        <v>0</v>
      </c>
      <c r="U1971">
        <f t="shared" si="1449"/>
        <v>0</v>
      </c>
      <c r="V1971">
        <f t="shared" si="1450"/>
        <v>0</v>
      </c>
      <c r="W1971">
        <f t="shared" si="1451"/>
        <v>0</v>
      </c>
      <c r="X1971">
        <f t="shared" si="1452"/>
        <v>0</v>
      </c>
      <c r="Y1971">
        <f t="shared" si="1453"/>
        <v>0</v>
      </c>
      <c r="AA1971">
        <v>35806607</v>
      </c>
      <c r="AB1971">
        <f t="shared" si="1454"/>
        <v>0</v>
      </c>
      <c r="AC1971">
        <f t="shared" si="1455"/>
        <v>0</v>
      </c>
      <c r="AD1971">
        <f t="shared" si="1456"/>
        <v>0</v>
      </c>
      <c r="AE1971">
        <f t="shared" si="1457"/>
        <v>0</v>
      </c>
      <c r="AF1971">
        <f t="shared" si="1458"/>
        <v>0</v>
      </c>
      <c r="AG1971">
        <f t="shared" si="1459"/>
        <v>0</v>
      </c>
      <c r="AH1971">
        <f t="shared" si="1460"/>
        <v>0</v>
      </c>
      <c r="AI1971">
        <f t="shared" si="1461"/>
        <v>0</v>
      </c>
      <c r="AJ1971">
        <f t="shared" si="1462"/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1</v>
      </c>
      <c r="AW1971">
        <v>1</v>
      </c>
      <c r="AZ1971">
        <v>1</v>
      </c>
      <c r="BA1971">
        <v>1</v>
      </c>
      <c r="BB1971">
        <v>1</v>
      </c>
      <c r="BC1971">
        <v>1</v>
      </c>
      <c r="BD1971" t="s">
        <v>3</v>
      </c>
      <c r="BE1971" t="s">
        <v>3</v>
      </c>
      <c r="BF1971" t="s">
        <v>3</v>
      </c>
      <c r="BG1971" t="s">
        <v>3</v>
      </c>
      <c r="BH1971">
        <v>3</v>
      </c>
      <c r="BI1971">
        <v>2</v>
      </c>
      <c r="BJ1971" t="s">
        <v>30</v>
      </c>
      <c r="BM1971">
        <v>500002</v>
      </c>
      <c r="BN1971">
        <v>0</v>
      </c>
      <c r="BO1971" t="s">
        <v>3</v>
      </c>
      <c r="BP1971">
        <v>0</v>
      </c>
      <c r="BQ1971">
        <v>12</v>
      </c>
      <c r="BR1971">
        <v>0</v>
      </c>
      <c r="BS1971">
        <v>1</v>
      </c>
      <c r="BT1971">
        <v>1</v>
      </c>
      <c r="BU1971">
        <v>1</v>
      </c>
      <c r="BV1971">
        <v>1</v>
      </c>
      <c r="BW1971">
        <v>1</v>
      </c>
      <c r="BX1971">
        <v>1</v>
      </c>
      <c r="BY1971" t="s">
        <v>3</v>
      </c>
      <c r="BZ1971">
        <v>0</v>
      </c>
      <c r="CA1971">
        <v>0</v>
      </c>
      <c r="CE1971">
        <v>0</v>
      </c>
      <c r="CF1971">
        <v>0</v>
      </c>
      <c r="CG1971">
        <v>0</v>
      </c>
      <c r="CM1971">
        <v>0</v>
      </c>
      <c r="CN1971" t="s">
        <v>3</v>
      </c>
      <c r="CO1971">
        <v>0</v>
      </c>
      <c r="CP1971">
        <f t="shared" si="1463"/>
        <v>0</v>
      </c>
      <c r="CQ1971">
        <f t="shared" si="1464"/>
        <v>0</v>
      </c>
      <c r="CR1971">
        <f t="shared" si="1465"/>
        <v>0</v>
      </c>
      <c r="CS1971">
        <f t="shared" si="1466"/>
        <v>0</v>
      </c>
      <c r="CT1971">
        <f t="shared" si="1467"/>
        <v>0</v>
      </c>
      <c r="CU1971">
        <f t="shared" si="1468"/>
        <v>0</v>
      </c>
      <c r="CV1971">
        <f t="shared" si="1469"/>
        <v>0</v>
      </c>
      <c r="CW1971">
        <f t="shared" si="1470"/>
        <v>0</v>
      </c>
      <c r="CX1971">
        <f t="shared" si="1471"/>
        <v>0</v>
      </c>
      <c r="CY1971">
        <f t="shared" si="1472"/>
        <v>0</v>
      </c>
      <c r="CZ1971">
        <f t="shared" si="1473"/>
        <v>0</v>
      </c>
      <c r="DC1971" t="s">
        <v>3</v>
      </c>
      <c r="DD1971" t="s">
        <v>3</v>
      </c>
      <c r="DE1971" t="s">
        <v>3</v>
      </c>
      <c r="DF1971" t="s">
        <v>3</v>
      </c>
      <c r="DG1971" t="s">
        <v>3</v>
      </c>
      <c r="DH1971" t="s">
        <v>3</v>
      </c>
      <c r="DI1971" t="s">
        <v>3</v>
      </c>
      <c r="DJ1971" t="s">
        <v>3</v>
      </c>
      <c r="DK1971" t="s">
        <v>3</v>
      </c>
      <c r="DL1971" t="s">
        <v>3</v>
      </c>
      <c r="DM1971" t="s">
        <v>3</v>
      </c>
      <c r="DN1971">
        <v>0</v>
      </c>
      <c r="DO1971">
        <v>0</v>
      </c>
      <c r="DP1971">
        <v>1</v>
      </c>
      <c r="DQ1971">
        <v>1</v>
      </c>
      <c r="DU1971">
        <v>1009</v>
      </c>
      <c r="DV1971" t="s">
        <v>29</v>
      </c>
      <c r="DW1971" t="s">
        <v>29</v>
      </c>
      <c r="DX1971">
        <v>1000</v>
      </c>
      <c r="DZ1971" t="s">
        <v>3</v>
      </c>
      <c r="EA1971" t="s">
        <v>3</v>
      </c>
      <c r="EB1971" t="s">
        <v>3</v>
      </c>
      <c r="EC1971" t="s">
        <v>3</v>
      </c>
      <c r="EE1971">
        <v>29085444</v>
      </c>
      <c r="EF1971">
        <v>12</v>
      </c>
      <c r="EG1971" t="s">
        <v>31</v>
      </c>
      <c r="EH1971">
        <v>0</v>
      </c>
      <c r="EI1971" t="s">
        <v>3</v>
      </c>
      <c r="EJ1971">
        <v>2</v>
      </c>
      <c r="EK1971">
        <v>500002</v>
      </c>
      <c r="EL1971" t="s">
        <v>32</v>
      </c>
      <c r="EM1971" t="s">
        <v>33</v>
      </c>
      <c r="EO1971" t="s">
        <v>3</v>
      </c>
      <c r="EQ1971">
        <v>0</v>
      </c>
      <c r="ER1971">
        <v>0</v>
      </c>
      <c r="ES1971">
        <v>0</v>
      </c>
      <c r="ET1971">
        <v>0</v>
      </c>
      <c r="EU1971">
        <v>0</v>
      </c>
      <c r="EV1971">
        <v>0</v>
      </c>
      <c r="EW1971">
        <v>0</v>
      </c>
      <c r="EX1971">
        <v>0</v>
      </c>
      <c r="FQ1971">
        <v>0</v>
      </c>
      <c r="FR1971">
        <f t="shared" si="1474"/>
        <v>0</v>
      </c>
      <c r="FS1971">
        <v>0</v>
      </c>
      <c r="FX1971">
        <v>0</v>
      </c>
      <c r="FY1971">
        <v>0</v>
      </c>
      <c r="GA1971" t="s">
        <v>3</v>
      </c>
      <c r="GD1971">
        <v>1</v>
      </c>
      <c r="GF1971">
        <v>-304821490</v>
      </c>
      <c r="GG1971">
        <v>2</v>
      </c>
      <c r="GH1971">
        <v>1</v>
      </c>
      <c r="GI1971">
        <v>-2</v>
      </c>
      <c r="GJ1971">
        <v>0</v>
      </c>
      <c r="GK1971">
        <v>0</v>
      </c>
      <c r="GL1971">
        <f t="shared" si="1475"/>
        <v>0</v>
      </c>
      <c r="GM1971">
        <f t="shared" si="1476"/>
        <v>0</v>
      </c>
      <c r="GN1971">
        <f t="shared" si="1477"/>
        <v>0</v>
      </c>
      <c r="GO1971">
        <f t="shared" si="1478"/>
        <v>0</v>
      </c>
      <c r="GP1971">
        <f t="shared" si="1479"/>
        <v>0</v>
      </c>
      <c r="GR1971">
        <v>0</v>
      </c>
      <c r="GS1971">
        <v>3</v>
      </c>
      <c r="GT1971">
        <v>0</v>
      </c>
      <c r="GU1971" t="s">
        <v>3</v>
      </c>
      <c r="GV1971">
        <f t="shared" si="1480"/>
        <v>0</v>
      </c>
      <c r="GW1971">
        <v>1</v>
      </c>
      <c r="GX1971">
        <f t="shared" si="1481"/>
        <v>0</v>
      </c>
      <c r="HA1971">
        <v>0</v>
      </c>
      <c r="HB1971">
        <v>0</v>
      </c>
      <c r="HC1971">
        <f t="shared" si="1482"/>
        <v>0</v>
      </c>
      <c r="HE1971" t="s">
        <v>3</v>
      </c>
      <c r="HF1971" t="s">
        <v>3</v>
      </c>
      <c r="IK1971">
        <v>0</v>
      </c>
    </row>
    <row r="1972" spans="1:245">
      <c r="A1972">
        <v>17</v>
      </c>
      <c r="B1972">
        <v>0</v>
      </c>
      <c r="C1972">
        <f>ROW(SmtRes!A2023)</f>
        <v>2023</v>
      </c>
      <c r="D1972">
        <f>ROW(EtalonRes!A2005)</f>
        <v>2005</v>
      </c>
      <c r="E1972" t="s">
        <v>34</v>
      </c>
      <c r="F1972" t="s">
        <v>40</v>
      </c>
      <c r="G1972" t="s">
        <v>41</v>
      </c>
      <c r="H1972" t="s">
        <v>37</v>
      </c>
      <c r="I1972">
        <f>ROUND(36.6/100,9)</f>
        <v>0.36599999999999999</v>
      </c>
      <c r="J1972">
        <v>0</v>
      </c>
      <c r="O1972">
        <f t="shared" si="1443"/>
        <v>1101.06</v>
      </c>
      <c r="P1972">
        <f t="shared" si="1444"/>
        <v>0</v>
      </c>
      <c r="Q1972">
        <f t="shared" si="1445"/>
        <v>22.2</v>
      </c>
      <c r="R1972">
        <f t="shared" si="1446"/>
        <v>21.37</v>
      </c>
      <c r="S1972">
        <f t="shared" si="1447"/>
        <v>1078.8599999999999</v>
      </c>
      <c r="T1972">
        <f t="shared" si="1448"/>
        <v>0</v>
      </c>
      <c r="U1972">
        <f t="shared" si="1449"/>
        <v>4.1687400000000006</v>
      </c>
      <c r="V1972">
        <f t="shared" si="1450"/>
        <v>4.7579999999999997E-2</v>
      </c>
      <c r="W1972">
        <f t="shared" si="1451"/>
        <v>0</v>
      </c>
      <c r="X1972">
        <f t="shared" si="1452"/>
        <v>748.16</v>
      </c>
      <c r="Y1972">
        <f t="shared" si="1453"/>
        <v>594.12</v>
      </c>
      <c r="AA1972">
        <v>35806607</v>
      </c>
      <c r="AB1972">
        <f t="shared" si="1454"/>
        <v>92.9</v>
      </c>
      <c r="AC1972">
        <f t="shared" si="1455"/>
        <v>0</v>
      </c>
      <c r="AD1972">
        <f t="shared" si="1456"/>
        <v>4.0599999999999996</v>
      </c>
      <c r="AE1972">
        <f t="shared" si="1457"/>
        <v>1.76</v>
      </c>
      <c r="AF1972">
        <f t="shared" si="1458"/>
        <v>88.84</v>
      </c>
      <c r="AG1972">
        <f t="shared" si="1459"/>
        <v>0</v>
      </c>
      <c r="AH1972">
        <f t="shared" si="1460"/>
        <v>11.39</v>
      </c>
      <c r="AI1972">
        <f t="shared" si="1461"/>
        <v>0.13</v>
      </c>
      <c r="AJ1972">
        <f t="shared" si="1462"/>
        <v>0</v>
      </c>
      <c r="AK1972">
        <v>92.9</v>
      </c>
      <c r="AL1972">
        <v>0</v>
      </c>
      <c r="AM1972">
        <v>4.0599999999999996</v>
      </c>
      <c r="AN1972">
        <v>1.76</v>
      </c>
      <c r="AO1972">
        <v>88.84</v>
      </c>
      <c r="AP1972">
        <v>0</v>
      </c>
      <c r="AQ1972">
        <v>11.39</v>
      </c>
      <c r="AR1972">
        <v>0.13</v>
      </c>
      <c r="AS1972">
        <v>0</v>
      </c>
      <c r="AT1972">
        <v>68</v>
      </c>
      <c r="AU1972">
        <v>54</v>
      </c>
      <c r="AV1972">
        <v>1</v>
      </c>
      <c r="AW1972">
        <v>1</v>
      </c>
      <c r="AZ1972">
        <v>1</v>
      </c>
      <c r="BA1972">
        <v>33.18</v>
      </c>
      <c r="BB1972">
        <v>14.94</v>
      </c>
      <c r="BC1972">
        <v>1</v>
      </c>
      <c r="BD1972" t="s">
        <v>3</v>
      </c>
      <c r="BE1972" t="s">
        <v>3</v>
      </c>
      <c r="BF1972" t="s">
        <v>3</v>
      </c>
      <c r="BG1972" t="s">
        <v>3</v>
      </c>
      <c r="BH1972">
        <v>0</v>
      </c>
      <c r="BI1972">
        <v>1</v>
      </c>
      <c r="BJ1972" t="s">
        <v>42</v>
      </c>
      <c r="BM1972">
        <v>57001</v>
      </c>
      <c r="BN1972">
        <v>0</v>
      </c>
      <c r="BO1972" t="s">
        <v>40</v>
      </c>
      <c r="BP1972">
        <v>1</v>
      </c>
      <c r="BQ1972">
        <v>6</v>
      </c>
      <c r="BR1972">
        <v>0</v>
      </c>
      <c r="BS1972">
        <v>33.18</v>
      </c>
      <c r="BT1972">
        <v>1</v>
      </c>
      <c r="BU1972">
        <v>1</v>
      </c>
      <c r="BV1972">
        <v>1</v>
      </c>
      <c r="BW1972">
        <v>1</v>
      </c>
      <c r="BX1972">
        <v>1</v>
      </c>
      <c r="BY1972" t="s">
        <v>3</v>
      </c>
      <c r="BZ1972">
        <v>80</v>
      </c>
      <c r="CA1972">
        <v>68</v>
      </c>
      <c r="CE1972">
        <v>0</v>
      </c>
      <c r="CF1972">
        <v>0</v>
      </c>
      <c r="CG1972">
        <v>0</v>
      </c>
      <c r="CM1972">
        <v>0</v>
      </c>
      <c r="CN1972" t="s">
        <v>3</v>
      </c>
      <c r="CO1972">
        <v>0</v>
      </c>
      <c r="CP1972">
        <f t="shared" si="1463"/>
        <v>1101.06</v>
      </c>
      <c r="CQ1972">
        <f t="shared" si="1464"/>
        <v>0</v>
      </c>
      <c r="CR1972">
        <f t="shared" si="1465"/>
        <v>60.656399999999991</v>
      </c>
      <c r="CS1972">
        <f t="shared" si="1466"/>
        <v>58.396799999999999</v>
      </c>
      <c r="CT1972">
        <f t="shared" si="1467"/>
        <v>2947.7112000000002</v>
      </c>
      <c r="CU1972">
        <f t="shared" si="1468"/>
        <v>0</v>
      </c>
      <c r="CV1972">
        <f t="shared" si="1469"/>
        <v>11.39</v>
      </c>
      <c r="CW1972">
        <f t="shared" si="1470"/>
        <v>0.13</v>
      </c>
      <c r="CX1972">
        <f t="shared" si="1471"/>
        <v>0</v>
      </c>
      <c r="CY1972">
        <f t="shared" si="1472"/>
        <v>748.15639999999985</v>
      </c>
      <c r="CZ1972">
        <f t="shared" si="1473"/>
        <v>594.12419999999986</v>
      </c>
      <c r="DC1972" t="s">
        <v>3</v>
      </c>
      <c r="DD1972" t="s">
        <v>3</v>
      </c>
      <c r="DE1972" t="s">
        <v>3</v>
      </c>
      <c r="DF1972" t="s">
        <v>3</v>
      </c>
      <c r="DG1972" t="s">
        <v>3</v>
      </c>
      <c r="DH1972" t="s">
        <v>3</v>
      </c>
      <c r="DI1972" t="s">
        <v>3</v>
      </c>
      <c r="DJ1972" t="s">
        <v>3</v>
      </c>
      <c r="DK1972" t="s">
        <v>3</v>
      </c>
      <c r="DL1972" t="s">
        <v>3</v>
      </c>
      <c r="DM1972" t="s">
        <v>3</v>
      </c>
      <c r="DN1972">
        <v>0</v>
      </c>
      <c r="DO1972">
        <v>0</v>
      </c>
      <c r="DP1972">
        <v>1</v>
      </c>
      <c r="DQ1972">
        <v>1</v>
      </c>
      <c r="DU1972">
        <v>1013</v>
      </c>
      <c r="DV1972" t="s">
        <v>37</v>
      </c>
      <c r="DW1972" t="s">
        <v>37</v>
      </c>
      <c r="DX1972">
        <v>1</v>
      </c>
      <c r="DZ1972" t="s">
        <v>3</v>
      </c>
      <c r="EA1972" t="s">
        <v>3</v>
      </c>
      <c r="EB1972" t="s">
        <v>3</v>
      </c>
      <c r="EC1972" t="s">
        <v>3</v>
      </c>
      <c r="EE1972">
        <v>29085590</v>
      </c>
      <c r="EF1972">
        <v>6</v>
      </c>
      <c r="EG1972" t="s">
        <v>21</v>
      </c>
      <c r="EH1972">
        <v>0</v>
      </c>
      <c r="EI1972" t="s">
        <v>3</v>
      </c>
      <c r="EJ1972">
        <v>1</v>
      </c>
      <c r="EK1972">
        <v>57001</v>
      </c>
      <c r="EL1972" t="s">
        <v>22</v>
      </c>
      <c r="EM1972" t="s">
        <v>23</v>
      </c>
      <c r="EO1972" t="s">
        <v>3</v>
      </c>
      <c r="EQ1972">
        <v>0</v>
      </c>
      <c r="ER1972">
        <v>92.9</v>
      </c>
      <c r="ES1972">
        <v>0</v>
      </c>
      <c r="ET1972">
        <v>4.0599999999999996</v>
      </c>
      <c r="EU1972">
        <v>1.76</v>
      </c>
      <c r="EV1972">
        <v>88.84</v>
      </c>
      <c r="EW1972">
        <v>11.39</v>
      </c>
      <c r="EX1972">
        <v>0.13</v>
      </c>
      <c r="EY1972">
        <v>0</v>
      </c>
      <c r="FQ1972">
        <v>0</v>
      </c>
      <c r="FR1972">
        <f t="shared" si="1474"/>
        <v>0</v>
      </c>
      <c r="FS1972">
        <v>0</v>
      </c>
      <c r="FV1972" t="s">
        <v>24</v>
      </c>
      <c r="FW1972" t="s">
        <v>25</v>
      </c>
      <c r="FX1972">
        <v>80</v>
      </c>
      <c r="FY1972">
        <v>68</v>
      </c>
      <c r="GA1972" t="s">
        <v>3</v>
      </c>
      <c r="GD1972">
        <v>1</v>
      </c>
      <c r="GF1972">
        <v>-1629810845</v>
      </c>
      <c r="GG1972">
        <v>2</v>
      </c>
      <c r="GH1972">
        <v>1</v>
      </c>
      <c r="GI1972">
        <v>2</v>
      </c>
      <c r="GJ1972">
        <v>0</v>
      </c>
      <c r="GK1972">
        <v>0</v>
      </c>
      <c r="GL1972">
        <f t="shared" si="1475"/>
        <v>0</v>
      </c>
      <c r="GM1972">
        <f t="shared" si="1476"/>
        <v>2443.34</v>
      </c>
      <c r="GN1972">
        <f t="shared" si="1477"/>
        <v>2443.34</v>
      </c>
      <c r="GO1972">
        <f t="shared" si="1478"/>
        <v>0</v>
      </c>
      <c r="GP1972">
        <f t="shared" si="1479"/>
        <v>0</v>
      </c>
      <c r="GR1972">
        <v>0</v>
      </c>
      <c r="GS1972">
        <v>3</v>
      </c>
      <c r="GT1972">
        <v>0</v>
      </c>
      <c r="GU1972" t="s">
        <v>3</v>
      </c>
      <c r="GV1972">
        <f t="shared" si="1480"/>
        <v>0</v>
      </c>
      <c r="GW1972">
        <v>1</v>
      </c>
      <c r="GX1972">
        <f t="shared" si="1481"/>
        <v>0</v>
      </c>
      <c r="HA1972">
        <v>0</v>
      </c>
      <c r="HB1972">
        <v>0</v>
      </c>
      <c r="HC1972">
        <f t="shared" si="1482"/>
        <v>0</v>
      </c>
      <c r="HE1972" t="s">
        <v>3</v>
      </c>
      <c r="HF1972" t="s">
        <v>3</v>
      </c>
      <c r="IK1972">
        <v>0</v>
      </c>
    </row>
    <row r="1973" spans="1:245">
      <c r="A1973">
        <v>18</v>
      </c>
      <c r="B1973">
        <v>0</v>
      </c>
      <c r="C1973">
        <v>2023</v>
      </c>
      <c r="E1973" t="s">
        <v>162</v>
      </c>
      <c r="F1973" t="s">
        <v>27</v>
      </c>
      <c r="G1973" t="s">
        <v>28</v>
      </c>
      <c r="H1973" t="s">
        <v>29</v>
      </c>
      <c r="I1973">
        <f>I1972*J1973</f>
        <v>0.17202000000000001</v>
      </c>
      <c r="J1973">
        <v>0.47000000000000003</v>
      </c>
      <c r="O1973">
        <f t="shared" si="1443"/>
        <v>0</v>
      </c>
      <c r="P1973">
        <f t="shared" si="1444"/>
        <v>0</v>
      </c>
      <c r="Q1973">
        <f t="shared" si="1445"/>
        <v>0</v>
      </c>
      <c r="R1973">
        <f t="shared" si="1446"/>
        <v>0</v>
      </c>
      <c r="S1973">
        <f t="shared" si="1447"/>
        <v>0</v>
      </c>
      <c r="T1973">
        <f t="shared" si="1448"/>
        <v>0</v>
      </c>
      <c r="U1973">
        <f t="shared" si="1449"/>
        <v>0</v>
      </c>
      <c r="V1973">
        <f t="shared" si="1450"/>
        <v>0</v>
      </c>
      <c r="W1973">
        <f t="shared" si="1451"/>
        <v>0</v>
      </c>
      <c r="X1973">
        <f t="shared" si="1452"/>
        <v>0</v>
      </c>
      <c r="Y1973">
        <f t="shared" si="1453"/>
        <v>0</v>
      </c>
      <c r="AA1973">
        <v>35806607</v>
      </c>
      <c r="AB1973">
        <f t="shared" si="1454"/>
        <v>0</v>
      </c>
      <c r="AC1973">
        <f t="shared" si="1455"/>
        <v>0</v>
      </c>
      <c r="AD1973">
        <f t="shared" si="1456"/>
        <v>0</v>
      </c>
      <c r="AE1973">
        <f t="shared" si="1457"/>
        <v>0</v>
      </c>
      <c r="AF1973">
        <f t="shared" si="1458"/>
        <v>0</v>
      </c>
      <c r="AG1973">
        <f t="shared" si="1459"/>
        <v>0</v>
      </c>
      <c r="AH1973">
        <f t="shared" si="1460"/>
        <v>0</v>
      </c>
      <c r="AI1973">
        <f t="shared" si="1461"/>
        <v>0</v>
      </c>
      <c r="AJ1973">
        <f t="shared" si="1462"/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1</v>
      </c>
      <c r="AW1973">
        <v>1</v>
      </c>
      <c r="AZ1973">
        <v>1</v>
      </c>
      <c r="BA1973">
        <v>1</v>
      </c>
      <c r="BB1973">
        <v>1</v>
      </c>
      <c r="BC1973">
        <v>1</v>
      </c>
      <c r="BD1973" t="s">
        <v>3</v>
      </c>
      <c r="BE1973" t="s">
        <v>3</v>
      </c>
      <c r="BF1973" t="s">
        <v>3</v>
      </c>
      <c r="BG1973" t="s">
        <v>3</v>
      </c>
      <c r="BH1973">
        <v>3</v>
      </c>
      <c r="BI1973">
        <v>2</v>
      </c>
      <c r="BJ1973" t="s">
        <v>30</v>
      </c>
      <c r="BM1973">
        <v>500002</v>
      </c>
      <c r="BN1973">
        <v>0</v>
      </c>
      <c r="BO1973" t="s">
        <v>3</v>
      </c>
      <c r="BP1973">
        <v>0</v>
      </c>
      <c r="BQ1973">
        <v>12</v>
      </c>
      <c r="BR1973">
        <v>0</v>
      </c>
      <c r="BS1973">
        <v>1</v>
      </c>
      <c r="BT1973">
        <v>1</v>
      </c>
      <c r="BU1973">
        <v>1</v>
      </c>
      <c r="BV1973">
        <v>1</v>
      </c>
      <c r="BW1973">
        <v>1</v>
      </c>
      <c r="BX1973">
        <v>1</v>
      </c>
      <c r="BY1973" t="s">
        <v>3</v>
      </c>
      <c r="BZ1973">
        <v>0</v>
      </c>
      <c r="CA1973">
        <v>0</v>
      </c>
      <c r="CE1973">
        <v>0</v>
      </c>
      <c r="CF1973">
        <v>0</v>
      </c>
      <c r="CG1973">
        <v>0</v>
      </c>
      <c r="CM1973">
        <v>0</v>
      </c>
      <c r="CN1973" t="s">
        <v>3</v>
      </c>
      <c r="CO1973">
        <v>0</v>
      </c>
      <c r="CP1973">
        <f t="shared" si="1463"/>
        <v>0</v>
      </c>
      <c r="CQ1973">
        <f t="shared" si="1464"/>
        <v>0</v>
      </c>
      <c r="CR1973">
        <f t="shared" si="1465"/>
        <v>0</v>
      </c>
      <c r="CS1973">
        <f t="shared" si="1466"/>
        <v>0</v>
      </c>
      <c r="CT1973">
        <f t="shared" si="1467"/>
        <v>0</v>
      </c>
      <c r="CU1973">
        <f t="shared" si="1468"/>
        <v>0</v>
      </c>
      <c r="CV1973">
        <f t="shared" si="1469"/>
        <v>0</v>
      </c>
      <c r="CW1973">
        <f t="shared" si="1470"/>
        <v>0</v>
      </c>
      <c r="CX1973">
        <f t="shared" si="1471"/>
        <v>0</v>
      </c>
      <c r="CY1973">
        <f t="shared" si="1472"/>
        <v>0</v>
      </c>
      <c r="CZ1973">
        <f t="shared" si="1473"/>
        <v>0</v>
      </c>
      <c r="DC1973" t="s">
        <v>3</v>
      </c>
      <c r="DD1973" t="s">
        <v>3</v>
      </c>
      <c r="DE1973" t="s">
        <v>3</v>
      </c>
      <c r="DF1973" t="s">
        <v>3</v>
      </c>
      <c r="DG1973" t="s">
        <v>3</v>
      </c>
      <c r="DH1973" t="s">
        <v>3</v>
      </c>
      <c r="DI1973" t="s">
        <v>3</v>
      </c>
      <c r="DJ1973" t="s">
        <v>3</v>
      </c>
      <c r="DK1973" t="s">
        <v>3</v>
      </c>
      <c r="DL1973" t="s">
        <v>3</v>
      </c>
      <c r="DM1973" t="s">
        <v>3</v>
      </c>
      <c r="DN1973">
        <v>0</v>
      </c>
      <c r="DO1973">
        <v>0</v>
      </c>
      <c r="DP1973">
        <v>1</v>
      </c>
      <c r="DQ1973">
        <v>1</v>
      </c>
      <c r="DU1973">
        <v>1009</v>
      </c>
      <c r="DV1973" t="s">
        <v>29</v>
      </c>
      <c r="DW1973" t="s">
        <v>29</v>
      </c>
      <c r="DX1973">
        <v>1000</v>
      </c>
      <c r="DZ1973" t="s">
        <v>3</v>
      </c>
      <c r="EA1973" t="s">
        <v>3</v>
      </c>
      <c r="EB1973" t="s">
        <v>3</v>
      </c>
      <c r="EC1973" t="s">
        <v>3</v>
      </c>
      <c r="EE1973">
        <v>29085444</v>
      </c>
      <c r="EF1973">
        <v>12</v>
      </c>
      <c r="EG1973" t="s">
        <v>31</v>
      </c>
      <c r="EH1973">
        <v>0</v>
      </c>
      <c r="EI1973" t="s">
        <v>3</v>
      </c>
      <c r="EJ1973">
        <v>2</v>
      </c>
      <c r="EK1973">
        <v>500002</v>
      </c>
      <c r="EL1973" t="s">
        <v>32</v>
      </c>
      <c r="EM1973" t="s">
        <v>33</v>
      </c>
      <c r="EO1973" t="s">
        <v>3</v>
      </c>
      <c r="EQ1973">
        <v>0</v>
      </c>
      <c r="ER1973">
        <v>0</v>
      </c>
      <c r="ES1973">
        <v>0</v>
      </c>
      <c r="ET1973">
        <v>0</v>
      </c>
      <c r="EU1973">
        <v>0</v>
      </c>
      <c r="EV1973">
        <v>0</v>
      </c>
      <c r="EW1973">
        <v>0</v>
      </c>
      <c r="EX1973">
        <v>0</v>
      </c>
      <c r="FQ1973">
        <v>0</v>
      </c>
      <c r="FR1973">
        <f t="shared" si="1474"/>
        <v>0</v>
      </c>
      <c r="FS1973">
        <v>0</v>
      </c>
      <c r="FX1973">
        <v>0</v>
      </c>
      <c r="FY1973">
        <v>0</v>
      </c>
      <c r="GA1973" t="s">
        <v>3</v>
      </c>
      <c r="GD1973">
        <v>1</v>
      </c>
      <c r="GF1973">
        <v>-304821490</v>
      </c>
      <c r="GG1973">
        <v>2</v>
      </c>
      <c r="GH1973">
        <v>1</v>
      </c>
      <c r="GI1973">
        <v>-2</v>
      </c>
      <c r="GJ1973">
        <v>0</v>
      </c>
      <c r="GK1973">
        <v>0</v>
      </c>
      <c r="GL1973">
        <f t="shared" si="1475"/>
        <v>0</v>
      </c>
      <c r="GM1973">
        <f t="shared" si="1476"/>
        <v>0</v>
      </c>
      <c r="GN1973">
        <f t="shared" si="1477"/>
        <v>0</v>
      </c>
      <c r="GO1973">
        <f t="shared" si="1478"/>
        <v>0</v>
      </c>
      <c r="GP1973">
        <f t="shared" si="1479"/>
        <v>0</v>
      </c>
      <c r="GR1973">
        <v>0</v>
      </c>
      <c r="GS1973">
        <v>0</v>
      </c>
      <c r="GT1973">
        <v>0</v>
      </c>
      <c r="GU1973" t="s">
        <v>3</v>
      </c>
      <c r="GV1973">
        <f t="shared" si="1480"/>
        <v>0</v>
      </c>
      <c r="GW1973">
        <v>1</v>
      </c>
      <c r="GX1973">
        <f t="shared" si="1481"/>
        <v>0</v>
      </c>
      <c r="HA1973">
        <v>0</v>
      </c>
      <c r="HB1973">
        <v>0</v>
      </c>
      <c r="HC1973">
        <f t="shared" si="1482"/>
        <v>0</v>
      </c>
      <c r="HE1973" t="s">
        <v>3</v>
      </c>
      <c r="HF1973" t="s">
        <v>3</v>
      </c>
      <c r="IK1973">
        <v>0</v>
      </c>
    </row>
    <row r="1974" spans="1:245">
      <c r="A1974">
        <v>17</v>
      </c>
      <c r="B1974">
        <v>0</v>
      </c>
      <c r="C1974">
        <f>ROW(SmtRes!A2025)</f>
        <v>2025</v>
      </c>
      <c r="D1974">
        <f>ROW(EtalonRes!A2007)</f>
        <v>2007</v>
      </c>
      <c r="E1974" t="s">
        <v>39</v>
      </c>
      <c r="F1974" t="s">
        <v>53</v>
      </c>
      <c r="G1974" t="s">
        <v>54</v>
      </c>
      <c r="H1974" t="s">
        <v>55</v>
      </c>
      <c r="I1974">
        <f>ROUND(24.2/100,9)</f>
        <v>0.24199999999999999</v>
      </c>
      <c r="J1974">
        <v>0</v>
      </c>
      <c r="O1974">
        <f t="shared" si="1443"/>
        <v>236.15</v>
      </c>
      <c r="P1974">
        <f t="shared" si="1444"/>
        <v>0</v>
      </c>
      <c r="Q1974">
        <f t="shared" si="1445"/>
        <v>0</v>
      </c>
      <c r="R1974">
        <f t="shared" si="1446"/>
        <v>0</v>
      </c>
      <c r="S1974">
        <f t="shared" si="1447"/>
        <v>236.15</v>
      </c>
      <c r="T1974">
        <f t="shared" si="1448"/>
        <v>0</v>
      </c>
      <c r="U1974">
        <f t="shared" si="1449"/>
        <v>0.91233999999999993</v>
      </c>
      <c r="V1974">
        <f t="shared" si="1450"/>
        <v>0</v>
      </c>
      <c r="W1974">
        <f t="shared" si="1451"/>
        <v>0</v>
      </c>
      <c r="X1974">
        <f t="shared" si="1452"/>
        <v>160.58000000000001</v>
      </c>
      <c r="Y1974">
        <f t="shared" si="1453"/>
        <v>127.52</v>
      </c>
      <c r="AA1974">
        <v>35806607</v>
      </c>
      <c r="AB1974">
        <f t="shared" si="1454"/>
        <v>29.41</v>
      </c>
      <c r="AC1974">
        <f t="shared" si="1455"/>
        <v>0</v>
      </c>
      <c r="AD1974">
        <f t="shared" si="1456"/>
        <v>0</v>
      </c>
      <c r="AE1974">
        <f t="shared" si="1457"/>
        <v>0</v>
      </c>
      <c r="AF1974">
        <f t="shared" si="1458"/>
        <v>29.41</v>
      </c>
      <c r="AG1974">
        <f t="shared" si="1459"/>
        <v>0</v>
      </c>
      <c r="AH1974">
        <f t="shared" si="1460"/>
        <v>3.77</v>
      </c>
      <c r="AI1974">
        <f t="shared" si="1461"/>
        <v>0</v>
      </c>
      <c r="AJ1974">
        <f t="shared" si="1462"/>
        <v>0</v>
      </c>
      <c r="AK1974">
        <v>29.41</v>
      </c>
      <c r="AL1974">
        <v>0</v>
      </c>
      <c r="AM1974">
        <v>0</v>
      </c>
      <c r="AN1974">
        <v>0</v>
      </c>
      <c r="AO1974">
        <v>29.41</v>
      </c>
      <c r="AP1974">
        <v>0</v>
      </c>
      <c r="AQ1974">
        <v>3.77</v>
      </c>
      <c r="AR1974">
        <v>0</v>
      </c>
      <c r="AS1974">
        <v>0</v>
      </c>
      <c r="AT1974">
        <v>68</v>
      </c>
      <c r="AU1974">
        <v>54</v>
      </c>
      <c r="AV1974">
        <v>1</v>
      </c>
      <c r="AW1974">
        <v>1</v>
      </c>
      <c r="AZ1974">
        <v>1</v>
      </c>
      <c r="BA1974">
        <v>33.18</v>
      </c>
      <c r="BB1974">
        <v>1</v>
      </c>
      <c r="BC1974">
        <v>1</v>
      </c>
      <c r="BD1974" t="s">
        <v>3</v>
      </c>
      <c r="BE1974" t="s">
        <v>3</v>
      </c>
      <c r="BF1974" t="s">
        <v>3</v>
      </c>
      <c r="BG1974" t="s">
        <v>3</v>
      </c>
      <c r="BH1974">
        <v>0</v>
      </c>
      <c r="BI1974">
        <v>1</v>
      </c>
      <c r="BJ1974" t="s">
        <v>56</v>
      </c>
      <c r="BM1974">
        <v>57001</v>
      </c>
      <c r="BN1974">
        <v>0</v>
      </c>
      <c r="BO1974" t="s">
        <v>53</v>
      </c>
      <c r="BP1974">
        <v>1</v>
      </c>
      <c r="BQ1974">
        <v>6</v>
      </c>
      <c r="BR1974">
        <v>0</v>
      </c>
      <c r="BS1974">
        <v>33.18</v>
      </c>
      <c r="BT1974">
        <v>1</v>
      </c>
      <c r="BU1974">
        <v>1</v>
      </c>
      <c r="BV1974">
        <v>1</v>
      </c>
      <c r="BW1974">
        <v>1</v>
      </c>
      <c r="BX1974">
        <v>1</v>
      </c>
      <c r="BY1974" t="s">
        <v>3</v>
      </c>
      <c r="BZ1974">
        <v>80</v>
      </c>
      <c r="CA1974">
        <v>68</v>
      </c>
      <c r="CE1974">
        <v>0</v>
      </c>
      <c r="CF1974">
        <v>0</v>
      </c>
      <c r="CG1974">
        <v>0</v>
      </c>
      <c r="CM1974">
        <v>0</v>
      </c>
      <c r="CN1974" t="s">
        <v>3</v>
      </c>
      <c r="CO1974">
        <v>0</v>
      </c>
      <c r="CP1974">
        <f t="shared" si="1463"/>
        <v>236.15</v>
      </c>
      <c r="CQ1974">
        <f t="shared" si="1464"/>
        <v>0</v>
      </c>
      <c r="CR1974">
        <f t="shared" si="1465"/>
        <v>0</v>
      </c>
      <c r="CS1974">
        <f t="shared" si="1466"/>
        <v>0</v>
      </c>
      <c r="CT1974">
        <f t="shared" si="1467"/>
        <v>975.82380000000001</v>
      </c>
      <c r="CU1974">
        <f t="shared" si="1468"/>
        <v>0</v>
      </c>
      <c r="CV1974">
        <f t="shared" si="1469"/>
        <v>3.77</v>
      </c>
      <c r="CW1974">
        <f t="shared" si="1470"/>
        <v>0</v>
      </c>
      <c r="CX1974">
        <f t="shared" si="1471"/>
        <v>0</v>
      </c>
      <c r="CY1974">
        <f t="shared" si="1472"/>
        <v>160.58199999999999</v>
      </c>
      <c r="CZ1974">
        <f t="shared" si="1473"/>
        <v>127.521</v>
      </c>
      <c r="DC1974" t="s">
        <v>3</v>
      </c>
      <c r="DD1974" t="s">
        <v>3</v>
      </c>
      <c r="DE1974" t="s">
        <v>3</v>
      </c>
      <c r="DF1974" t="s">
        <v>3</v>
      </c>
      <c r="DG1974" t="s">
        <v>3</v>
      </c>
      <c r="DH1974" t="s">
        <v>3</v>
      </c>
      <c r="DI1974" t="s">
        <v>3</v>
      </c>
      <c r="DJ1974" t="s">
        <v>3</v>
      </c>
      <c r="DK1974" t="s">
        <v>3</v>
      </c>
      <c r="DL1974" t="s">
        <v>3</v>
      </c>
      <c r="DM1974" t="s">
        <v>3</v>
      </c>
      <c r="DN1974">
        <v>0</v>
      </c>
      <c r="DO1974">
        <v>0</v>
      </c>
      <c r="DP1974">
        <v>1</v>
      </c>
      <c r="DQ1974">
        <v>1</v>
      </c>
      <c r="DU1974">
        <v>1013</v>
      </c>
      <c r="DV1974" t="s">
        <v>55</v>
      </c>
      <c r="DW1974" t="s">
        <v>55</v>
      </c>
      <c r="DX1974">
        <v>1</v>
      </c>
      <c r="DZ1974" t="s">
        <v>3</v>
      </c>
      <c r="EA1974" t="s">
        <v>3</v>
      </c>
      <c r="EB1974" t="s">
        <v>3</v>
      </c>
      <c r="EC1974" t="s">
        <v>3</v>
      </c>
      <c r="EE1974">
        <v>29085590</v>
      </c>
      <c r="EF1974">
        <v>6</v>
      </c>
      <c r="EG1974" t="s">
        <v>21</v>
      </c>
      <c r="EH1974">
        <v>0</v>
      </c>
      <c r="EI1974" t="s">
        <v>3</v>
      </c>
      <c r="EJ1974">
        <v>1</v>
      </c>
      <c r="EK1974">
        <v>57001</v>
      </c>
      <c r="EL1974" t="s">
        <v>22</v>
      </c>
      <c r="EM1974" t="s">
        <v>23</v>
      </c>
      <c r="EO1974" t="s">
        <v>3</v>
      </c>
      <c r="EQ1974">
        <v>0</v>
      </c>
      <c r="ER1974">
        <v>29.41</v>
      </c>
      <c r="ES1974">
        <v>0</v>
      </c>
      <c r="ET1974">
        <v>0</v>
      </c>
      <c r="EU1974">
        <v>0</v>
      </c>
      <c r="EV1974">
        <v>29.41</v>
      </c>
      <c r="EW1974">
        <v>3.77</v>
      </c>
      <c r="EX1974">
        <v>0</v>
      </c>
      <c r="EY1974">
        <v>0</v>
      </c>
      <c r="FQ1974">
        <v>0</v>
      </c>
      <c r="FR1974">
        <f t="shared" si="1474"/>
        <v>0</v>
      </c>
      <c r="FS1974">
        <v>0</v>
      </c>
      <c r="FV1974" t="s">
        <v>24</v>
      </c>
      <c r="FW1974" t="s">
        <v>25</v>
      </c>
      <c r="FX1974">
        <v>80</v>
      </c>
      <c r="FY1974">
        <v>68</v>
      </c>
      <c r="GA1974" t="s">
        <v>3</v>
      </c>
      <c r="GD1974">
        <v>1</v>
      </c>
      <c r="GF1974">
        <v>1266291680</v>
      </c>
      <c r="GG1974">
        <v>2</v>
      </c>
      <c r="GH1974">
        <v>1</v>
      </c>
      <c r="GI1974">
        <v>2</v>
      </c>
      <c r="GJ1974">
        <v>0</v>
      </c>
      <c r="GK1974">
        <v>0</v>
      </c>
      <c r="GL1974">
        <f t="shared" si="1475"/>
        <v>0</v>
      </c>
      <c r="GM1974">
        <f t="shared" si="1476"/>
        <v>524.25</v>
      </c>
      <c r="GN1974">
        <f t="shared" si="1477"/>
        <v>524.25</v>
      </c>
      <c r="GO1974">
        <f t="shared" si="1478"/>
        <v>0</v>
      </c>
      <c r="GP1974">
        <f t="shared" si="1479"/>
        <v>0</v>
      </c>
      <c r="GR1974">
        <v>0</v>
      </c>
      <c r="GS1974">
        <v>3</v>
      </c>
      <c r="GT1974">
        <v>0</v>
      </c>
      <c r="GU1974" t="s">
        <v>3</v>
      </c>
      <c r="GV1974">
        <f t="shared" si="1480"/>
        <v>0</v>
      </c>
      <c r="GW1974">
        <v>1</v>
      </c>
      <c r="GX1974">
        <f t="shared" si="1481"/>
        <v>0</v>
      </c>
      <c r="HA1974">
        <v>0</v>
      </c>
      <c r="HB1974">
        <v>0</v>
      </c>
      <c r="HC1974">
        <f t="shared" si="1482"/>
        <v>0</v>
      </c>
      <c r="HE1974" t="s">
        <v>3</v>
      </c>
      <c r="HF1974" t="s">
        <v>3</v>
      </c>
      <c r="IK1974">
        <v>0</v>
      </c>
    </row>
    <row r="1975" spans="1:245">
      <c r="A1975">
        <v>18</v>
      </c>
      <c r="B1975">
        <v>0</v>
      </c>
      <c r="C1975">
        <v>2025</v>
      </c>
      <c r="E1975" t="s">
        <v>43</v>
      </c>
      <c r="F1975" t="s">
        <v>27</v>
      </c>
      <c r="G1975" t="s">
        <v>28</v>
      </c>
      <c r="H1975" t="s">
        <v>29</v>
      </c>
      <c r="I1975">
        <f>I1974*J1975</f>
        <v>2.6620000000000001E-2</v>
      </c>
      <c r="J1975">
        <v>0.11000000000000001</v>
      </c>
      <c r="O1975">
        <f t="shared" si="1443"/>
        <v>0</v>
      </c>
      <c r="P1975">
        <f t="shared" si="1444"/>
        <v>0</v>
      </c>
      <c r="Q1975">
        <f t="shared" si="1445"/>
        <v>0</v>
      </c>
      <c r="R1975">
        <f t="shared" si="1446"/>
        <v>0</v>
      </c>
      <c r="S1975">
        <f t="shared" si="1447"/>
        <v>0</v>
      </c>
      <c r="T1975">
        <f t="shared" si="1448"/>
        <v>0</v>
      </c>
      <c r="U1975">
        <f t="shared" si="1449"/>
        <v>0</v>
      </c>
      <c r="V1975">
        <f t="shared" si="1450"/>
        <v>0</v>
      </c>
      <c r="W1975">
        <f t="shared" si="1451"/>
        <v>0</v>
      </c>
      <c r="X1975">
        <f t="shared" si="1452"/>
        <v>0</v>
      </c>
      <c r="Y1975">
        <f t="shared" si="1453"/>
        <v>0</v>
      </c>
      <c r="AA1975">
        <v>35806607</v>
      </c>
      <c r="AB1975">
        <f t="shared" si="1454"/>
        <v>0</v>
      </c>
      <c r="AC1975">
        <f t="shared" si="1455"/>
        <v>0</v>
      </c>
      <c r="AD1975">
        <f t="shared" si="1456"/>
        <v>0</v>
      </c>
      <c r="AE1975">
        <f t="shared" si="1457"/>
        <v>0</v>
      </c>
      <c r="AF1975">
        <f t="shared" si="1458"/>
        <v>0</v>
      </c>
      <c r="AG1975">
        <f t="shared" si="1459"/>
        <v>0</v>
      </c>
      <c r="AH1975">
        <f t="shared" si="1460"/>
        <v>0</v>
      </c>
      <c r="AI1975">
        <f t="shared" si="1461"/>
        <v>0</v>
      </c>
      <c r="AJ1975">
        <f t="shared" si="1462"/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1</v>
      </c>
      <c r="AW1975">
        <v>1</v>
      </c>
      <c r="AZ1975">
        <v>1</v>
      </c>
      <c r="BA1975">
        <v>1</v>
      </c>
      <c r="BB1975">
        <v>1</v>
      </c>
      <c r="BC1975">
        <v>1</v>
      </c>
      <c r="BD1975" t="s">
        <v>3</v>
      </c>
      <c r="BE1975" t="s">
        <v>3</v>
      </c>
      <c r="BF1975" t="s">
        <v>3</v>
      </c>
      <c r="BG1975" t="s">
        <v>3</v>
      </c>
      <c r="BH1975">
        <v>3</v>
      </c>
      <c r="BI1975">
        <v>2</v>
      </c>
      <c r="BJ1975" t="s">
        <v>30</v>
      </c>
      <c r="BM1975">
        <v>500002</v>
      </c>
      <c r="BN1975">
        <v>0</v>
      </c>
      <c r="BO1975" t="s">
        <v>3</v>
      </c>
      <c r="BP1975">
        <v>0</v>
      </c>
      <c r="BQ1975">
        <v>12</v>
      </c>
      <c r="BR1975">
        <v>0</v>
      </c>
      <c r="BS1975">
        <v>1</v>
      </c>
      <c r="BT1975">
        <v>1</v>
      </c>
      <c r="BU1975">
        <v>1</v>
      </c>
      <c r="BV1975">
        <v>1</v>
      </c>
      <c r="BW1975">
        <v>1</v>
      </c>
      <c r="BX1975">
        <v>1</v>
      </c>
      <c r="BY1975" t="s">
        <v>3</v>
      </c>
      <c r="BZ1975">
        <v>0</v>
      </c>
      <c r="CA1975">
        <v>0</v>
      </c>
      <c r="CE1975">
        <v>0</v>
      </c>
      <c r="CF1975">
        <v>0</v>
      </c>
      <c r="CG1975">
        <v>0</v>
      </c>
      <c r="CM1975">
        <v>0</v>
      </c>
      <c r="CN1975" t="s">
        <v>3</v>
      </c>
      <c r="CO1975">
        <v>0</v>
      </c>
      <c r="CP1975">
        <f t="shared" si="1463"/>
        <v>0</v>
      </c>
      <c r="CQ1975">
        <f t="shared" si="1464"/>
        <v>0</v>
      </c>
      <c r="CR1975">
        <f t="shared" si="1465"/>
        <v>0</v>
      </c>
      <c r="CS1975">
        <f t="shared" si="1466"/>
        <v>0</v>
      </c>
      <c r="CT1975">
        <f t="shared" si="1467"/>
        <v>0</v>
      </c>
      <c r="CU1975">
        <f t="shared" si="1468"/>
        <v>0</v>
      </c>
      <c r="CV1975">
        <f t="shared" si="1469"/>
        <v>0</v>
      </c>
      <c r="CW1975">
        <f t="shared" si="1470"/>
        <v>0</v>
      </c>
      <c r="CX1975">
        <f t="shared" si="1471"/>
        <v>0</v>
      </c>
      <c r="CY1975">
        <f t="shared" si="1472"/>
        <v>0</v>
      </c>
      <c r="CZ1975">
        <f t="shared" si="1473"/>
        <v>0</v>
      </c>
      <c r="DC1975" t="s">
        <v>3</v>
      </c>
      <c r="DD1975" t="s">
        <v>3</v>
      </c>
      <c r="DE1975" t="s">
        <v>3</v>
      </c>
      <c r="DF1975" t="s">
        <v>3</v>
      </c>
      <c r="DG1975" t="s">
        <v>3</v>
      </c>
      <c r="DH1975" t="s">
        <v>3</v>
      </c>
      <c r="DI1975" t="s">
        <v>3</v>
      </c>
      <c r="DJ1975" t="s">
        <v>3</v>
      </c>
      <c r="DK1975" t="s">
        <v>3</v>
      </c>
      <c r="DL1975" t="s">
        <v>3</v>
      </c>
      <c r="DM1975" t="s">
        <v>3</v>
      </c>
      <c r="DN1975">
        <v>0</v>
      </c>
      <c r="DO1975">
        <v>0</v>
      </c>
      <c r="DP1975">
        <v>1</v>
      </c>
      <c r="DQ1975">
        <v>1</v>
      </c>
      <c r="DU1975">
        <v>1009</v>
      </c>
      <c r="DV1975" t="s">
        <v>29</v>
      </c>
      <c r="DW1975" t="s">
        <v>29</v>
      </c>
      <c r="DX1975">
        <v>1000</v>
      </c>
      <c r="DZ1975" t="s">
        <v>3</v>
      </c>
      <c r="EA1975" t="s">
        <v>3</v>
      </c>
      <c r="EB1975" t="s">
        <v>3</v>
      </c>
      <c r="EC1975" t="s">
        <v>3</v>
      </c>
      <c r="EE1975">
        <v>29085444</v>
      </c>
      <c r="EF1975">
        <v>12</v>
      </c>
      <c r="EG1975" t="s">
        <v>31</v>
      </c>
      <c r="EH1975">
        <v>0</v>
      </c>
      <c r="EI1975" t="s">
        <v>3</v>
      </c>
      <c r="EJ1975">
        <v>2</v>
      </c>
      <c r="EK1975">
        <v>500002</v>
      </c>
      <c r="EL1975" t="s">
        <v>32</v>
      </c>
      <c r="EM1975" t="s">
        <v>33</v>
      </c>
      <c r="EO1975" t="s">
        <v>3</v>
      </c>
      <c r="EQ1975">
        <v>0</v>
      </c>
      <c r="ER1975">
        <v>0</v>
      </c>
      <c r="ES1975">
        <v>0</v>
      </c>
      <c r="ET1975">
        <v>0</v>
      </c>
      <c r="EU1975">
        <v>0</v>
      </c>
      <c r="EV1975">
        <v>0</v>
      </c>
      <c r="EW1975">
        <v>0</v>
      </c>
      <c r="EX1975">
        <v>0</v>
      </c>
      <c r="FQ1975">
        <v>0</v>
      </c>
      <c r="FR1975">
        <f t="shared" si="1474"/>
        <v>0</v>
      </c>
      <c r="FS1975">
        <v>0</v>
      </c>
      <c r="FX1975">
        <v>0</v>
      </c>
      <c r="FY1975">
        <v>0</v>
      </c>
      <c r="GA1975" t="s">
        <v>3</v>
      </c>
      <c r="GD1975">
        <v>1</v>
      </c>
      <c r="GF1975">
        <v>-304821490</v>
      </c>
      <c r="GG1975">
        <v>2</v>
      </c>
      <c r="GH1975">
        <v>1</v>
      </c>
      <c r="GI1975">
        <v>-2</v>
      </c>
      <c r="GJ1975">
        <v>0</v>
      </c>
      <c r="GK1975">
        <v>0</v>
      </c>
      <c r="GL1975">
        <f t="shared" si="1475"/>
        <v>0</v>
      </c>
      <c r="GM1975">
        <f t="shared" si="1476"/>
        <v>0</v>
      </c>
      <c r="GN1975">
        <f t="shared" si="1477"/>
        <v>0</v>
      </c>
      <c r="GO1975">
        <f t="shared" si="1478"/>
        <v>0</v>
      </c>
      <c r="GP1975">
        <f t="shared" si="1479"/>
        <v>0</v>
      </c>
      <c r="GR1975">
        <v>0</v>
      </c>
      <c r="GS1975">
        <v>0</v>
      </c>
      <c r="GT1975">
        <v>0</v>
      </c>
      <c r="GU1975" t="s">
        <v>3</v>
      </c>
      <c r="GV1975">
        <f t="shared" si="1480"/>
        <v>0</v>
      </c>
      <c r="GW1975">
        <v>1</v>
      </c>
      <c r="GX1975">
        <f t="shared" si="1481"/>
        <v>0</v>
      </c>
      <c r="HA1975">
        <v>0</v>
      </c>
      <c r="HB1975">
        <v>0</v>
      </c>
      <c r="HC1975">
        <f t="shared" si="1482"/>
        <v>0</v>
      </c>
      <c r="HE1975" t="s">
        <v>3</v>
      </c>
      <c r="HF1975" t="s">
        <v>3</v>
      </c>
      <c r="IK1975">
        <v>0</v>
      </c>
    </row>
    <row r="1976" spans="1:245">
      <c r="A1976">
        <v>17</v>
      </c>
      <c r="B1976">
        <v>0</v>
      </c>
      <c r="C1976">
        <f>ROW(SmtRes!A2026)</f>
        <v>2026</v>
      </c>
      <c r="D1976">
        <f>ROW(EtalonRes!A2008)</f>
        <v>2008</v>
      </c>
      <c r="E1976" t="s">
        <v>44</v>
      </c>
      <c r="F1976" t="s">
        <v>59</v>
      </c>
      <c r="G1976" t="s">
        <v>60</v>
      </c>
      <c r="H1976" t="s">
        <v>61</v>
      </c>
      <c r="I1976">
        <f>ROUND(4/100,9)</f>
        <v>0.04</v>
      </c>
      <c r="J1976">
        <v>0</v>
      </c>
      <c r="O1976">
        <f t="shared" si="1443"/>
        <v>60.45</v>
      </c>
      <c r="P1976">
        <f t="shared" si="1444"/>
        <v>0</v>
      </c>
      <c r="Q1976">
        <f t="shared" si="1445"/>
        <v>0</v>
      </c>
      <c r="R1976">
        <f t="shared" si="1446"/>
        <v>0</v>
      </c>
      <c r="S1976">
        <f t="shared" si="1447"/>
        <v>60.45</v>
      </c>
      <c r="T1976">
        <f t="shared" si="1448"/>
        <v>0</v>
      </c>
      <c r="U1976">
        <f t="shared" si="1449"/>
        <v>0.2336</v>
      </c>
      <c r="V1976">
        <f t="shared" si="1450"/>
        <v>0</v>
      </c>
      <c r="W1976">
        <f t="shared" si="1451"/>
        <v>0</v>
      </c>
      <c r="X1976">
        <f t="shared" si="1452"/>
        <v>43.52</v>
      </c>
      <c r="Y1976">
        <f t="shared" si="1453"/>
        <v>31.43</v>
      </c>
      <c r="AA1976">
        <v>35806607</v>
      </c>
      <c r="AB1976">
        <f t="shared" si="1454"/>
        <v>45.55</v>
      </c>
      <c r="AC1976">
        <f t="shared" si="1455"/>
        <v>0</v>
      </c>
      <c r="AD1976">
        <f t="shared" si="1456"/>
        <v>0</v>
      </c>
      <c r="AE1976">
        <f t="shared" si="1457"/>
        <v>0</v>
      </c>
      <c r="AF1976">
        <f t="shared" si="1458"/>
        <v>45.55</v>
      </c>
      <c r="AG1976">
        <f t="shared" si="1459"/>
        <v>0</v>
      </c>
      <c r="AH1976">
        <f t="shared" si="1460"/>
        <v>5.84</v>
      </c>
      <c r="AI1976">
        <f t="shared" si="1461"/>
        <v>0</v>
      </c>
      <c r="AJ1976">
        <f t="shared" si="1462"/>
        <v>0</v>
      </c>
      <c r="AK1976">
        <v>45.55</v>
      </c>
      <c r="AL1976">
        <v>0</v>
      </c>
      <c r="AM1976">
        <v>0</v>
      </c>
      <c r="AN1976">
        <v>0</v>
      </c>
      <c r="AO1976">
        <v>45.55</v>
      </c>
      <c r="AP1976">
        <v>0</v>
      </c>
      <c r="AQ1976">
        <v>5.84</v>
      </c>
      <c r="AR1976">
        <v>0</v>
      </c>
      <c r="AS1976">
        <v>0</v>
      </c>
      <c r="AT1976">
        <v>72</v>
      </c>
      <c r="AU1976">
        <v>52</v>
      </c>
      <c r="AV1976">
        <v>1</v>
      </c>
      <c r="AW1976">
        <v>1</v>
      </c>
      <c r="AZ1976">
        <v>1</v>
      </c>
      <c r="BA1976">
        <v>33.18</v>
      </c>
      <c r="BB1976">
        <v>1</v>
      </c>
      <c r="BC1976">
        <v>1</v>
      </c>
      <c r="BD1976" t="s">
        <v>3</v>
      </c>
      <c r="BE1976" t="s">
        <v>3</v>
      </c>
      <c r="BF1976" t="s">
        <v>3</v>
      </c>
      <c r="BG1976" t="s">
        <v>3</v>
      </c>
      <c r="BH1976">
        <v>0</v>
      </c>
      <c r="BI1976">
        <v>1</v>
      </c>
      <c r="BJ1976" t="s">
        <v>62</v>
      </c>
      <c r="BM1976">
        <v>67001</v>
      </c>
      <c r="BN1976">
        <v>0</v>
      </c>
      <c r="BO1976" t="s">
        <v>59</v>
      </c>
      <c r="BP1976">
        <v>1</v>
      </c>
      <c r="BQ1976">
        <v>6</v>
      </c>
      <c r="BR1976">
        <v>0</v>
      </c>
      <c r="BS1976">
        <v>33.18</v>
      </c>
      <c r="BT1976">
        <v>1</v>
      </c>
      <c r="BU1976">
        <v>1</v>
      </c>
      <c r="BV1976">
        <v>1</v>
      </c>
      <c r="BW1976">
        <v>1</v>
      </c>
      <c r="BX1976">
        <v>1</v>
      </c>
      <c r="BY1976" t="s">
        <v>3</v>
      </c>
      <c r="BZ1976">
        <v>85</v>
      </c>
      <c r="CA1976">
        <v>65</v>
      </c>
      <c r="CE1976">
        <v>0</v>
      </c>
      <c r="CF1976">
        <v>0</v>
      </c>
      <c r="CG1976">
        <v>0</v>
      </c>
      <c r="CM1976">
        <v>0</v>
      </c>
      <c r="CN1976" t="s">
        <v>3</v>
      </c>
      <c r="CO1976">
        <v>0</v>
      </c>
      <c r="CP1976">
        <f t="shared" si="1463"/>
        <v>60.45</v>
      </c>
      <c r="CQ1976">
        <f t="shared" si="1464"/>
        <v>0</v>
      </c>
      <c r="CR1976">
        <f t="shared" si="1465"/>
        <v>0</v>
      </c>
      <c r="CS1976">
        <f t="shared" si="1466"/>
        <v>0</v>
      </c>
      <c r="CT1976">
        <f t="shared" si="1467"/>
        <v>1511.3489999999999</v>
      </c>
      <c r="CU1976">
        <f t="shared" si="1468"/>
        <v>0</v>
      </c>
      <c r="CV1976">
        <f t="shared" si="1469"/>
        <v>5.84</v>
      </c>
      <c r="CW1976">
        <f t="shared" si="1470"/>
        <v>0</v>
      </c>
      <c r="CX1976">
        <f t="shared" si="1471"/>
        <v>0</v>
      </c>
      <c r="CY1976">
        <f t="shared" si="1472"/>
        <v>43.524000000000008</v>
      </c>
      <c r="CZ1976">
        <f t="shared" si="1473"/>
        <v>31.434000000000001</v>
      </c>
      <c r="DC1976" t="s">
        <v>3</v>
      </c>
      <c r="DD1976" t="s">
        <v>3</v>
      </c>
      <c r="DE1976" t="s">
        <v>3</v>
      </c>
      <c r="DF1976" t="s">
        <v>3</v>
      </c>
      <c r="DG1976" t="s">
        <v>3</v>
      </c>
      <c r="DH1976" t="s">
        <v>3</v>
      </c>
      <c r="DI1976" t="s">
        <v>3</v>
      </c>
      <c r="DJ1976" t="s">
        <v>3</v>
      </c>
      <c r="DK1976" t="s">
        <v>3</v>
      </c>
      <c r="DL1976" t="s">
        <v>3</v>
      </c>
      <c r="DM1976" t="s">
        <v>3</v>
      </c>
      <c r="DN1976">
        <v>0</v>
      </c>
      <c r="DO1976">
        <v>0</v>
      </c>
      <c r="DP1976">
        <v>1</v>
      </c>
      <c r="DQ1976">
        <v>1</v>
      </c>
      <c r="DU1976">
        <v>1010</v>
      </c>
      <c r="DV1976" t="s">
        <v>61</v>
      </c>
      <c r="DW1976" t="s">
        <v>61</v>
      </c>
      <c r="DX1976">
        <v>100</v>
      </c>
      <c r="DZ1976" t="s">
        <v>3</v>
      </c>
      <c r="EA1976" t="s">
        <v>3</v>
      </c>
      <c r="EB1976" t="s">
        <v>3</v>
      </c>
      <c r="EC1976" t="s">
        <v>3</v>
      </c>
      <c r="EE1976">
        <v>29085636</v>
      </c>
      <c r="EF1976">
        <v>6</v>
      </c>
      <c r="EG1976" t="s">
        <v>21</v>
      </c>
      <c r="EH1976">
        <v>0</v>
      </c>
      <c r="EI1976" t="s">
        <v>3</v>
      </c>
      <c r="EJ1976">
        <v>1</v>
      </c>
      <c r="EK1976">
        <v>67001</v>
      </c>
      <c r="EL1976" t="s">
        <v>63</v>
      </c>
      <c r="EM1976" t="s">
        <v>64</v>
      </c>
      <c r="EO1976" t="s">
        <v>3</v>
      </c>
      <c r="EQ1976">
        <v>0</v>
      </c>
      <c r="ER1976">
        <v>45.55</v>
      </c>
      <c r="ES1976">
        <v>0</v>
      </c>
      <c r="ET1976">
        <v>0</v>
      </c>
      <c r="EU1976">
        <v>0</v>
      </c>
      <c r="EV1976">
        <v>45.55</v>
      </c>
      <c r="EW1976">
        <v>5.84</v>
      </c>
      <c r="EX1976">
        <v>0</v>
      </c>
      <c r="EY1976">
        <v>0</v>
      </c>
      <c r="FQ1976">
        <v>0</v>
      </c>
      <c r="FR1976">
        <f t="shared" si="1474"/>
        <v>0</v>
      </c>
      <c r="FS1976">
        <v>0</v>
      </c>
      <c r="FV1976" t="s">
        <v>24</v>
      </c>
      <c r="FW1976" t="s">
        <v>25</v>
      </c>
      <c r="FX1976">
        <v>85</v>
      </c>
      <c r="FY1976">
        <v>65</v>
      </c>
      <c r="GA1976" t="s">
        <v>3</v>
      </c>
      <c r="GD1976">
        <v>1</v>
      </c>
      <c r="GF1976">
        <v>-1255865036</v>
      </c>
      <c r="GG1976">
        <v>2</v>
      </c>
      <c r="GH1976">
        <v>1</v>
      </c>
      <c r="GI1976">
        <v>2</v>
      </c>
      <c r="GJ1976">
        <v>0</v>
      </c>
      <c r="GK1976">
        <v>0</v>
      </c>
      <c r="GL1976">
        <f t="shared" si="1475"/>
        <v>0</v>
      </c>
      <c r="GM1976">
        <f t="shared" si="1476"/>
        <v>135.4</v>
      </c>
      <c r="GN1976">
        <f t="shared" si="1477"/>
        <v>135.4</v>
      </c>
      <c r="GO1976">
        <f t="shared" si="1478"/>
        <v>0</v>
      </c>
      <c r="GP1976">
        <f t="shared" si="1479"/>
        <v>0</v>
      </c>
      <c r="GR1976">
        <v>0</v>
      </c>
      <c r="GS1976">
        <v>3</v>
      </c>
      <c r="GT1976">
        <v>0</v>
      </c>
      <c r="GU1976" t="s">
        <v>3</v>
      </c>
      <c r="GV1976">
        <f t="shared" si="1480"/>
        <v>0</v>
      </c>
      <c r="GW1976">
        <v>1</v>
      </c>
      <c r="GX1976">
        <f t="shared" si="1481"/>
        <v>0</v>
      </c>
      <c r="HA1976">
        <v>0</v>
      </c>
      <c r="HB1976">
        <v>0</v>
      </c>
      <c r="HC1976">
        <f t="shared" si="1482"/>
        <v>0</v>
      </c>
      <c r="HE1976" t="s">
        <v>3</v>
      </c>
      <c r="HF1976" t="s">
        <v>3</v>
      </c>
      <c r="IK1976">
        <v>0</v>
      </c>
    </row>
    <row r="1977" spans="1:245">
      <c r="A1977">
        <v>17</v>
      </c>
      <c r="B1977">
        <v>0</v>
      </c>
      <c r="C1977">
        <f>ROW(SmtRes!A2031)</f>
        <v>2031</v>
      </c>
      <c r="D1977">
        <f>ROW(EtalonRes!A2013)</f>
        <v>2013</v>
      </c>
      <c r="E1977" t="s">
        <v>52</v>
      </c>
      <c r="F1977" t="s">
        <v>45</v>
      </c>
      <c r="G1977" t="s">
        <v>46</v>
      </c>
      <c r="H1977" t="s">
        <v>47</v>
      </c>
      <c r="I1977">
        <f>ROUND(2/100,9)</f>
        <v>0.02</v>
      </c>
      <c r="J1977">
        <v>0</v>
      </c>
      <c r="O1977">
        <f t="shared" si="1443"/>
        <v>997.86</v>
      </c>
      <c r="P1977">
        <f t="shared" si="1444"/>
        <v>0</v>
      </c>
      <c r="Q1977">
        <f t="shared" si="1445"/>
        <v>43.61</v>
      </c>
      <c r="R1977">
        <f t="shared" si="1446"/>
        <v>26.5</v>
      </c>
      <c r="S1977">
        <f t="shared" si="1447"/>
        <v>954.25</v>
      </c>
      <c r="T1977">
        <f t="shared" si="1448"/>
        <v>0</v>
      </c>
      <c r="U1977">
        <f t="shared" si="1449"/>
        <v>3.5860000000000003</v>
      </c>
      <c r="V1977">
        <f t="shared" si="1450"/>
        <v>7.9400000000000012E-2</v>
      </c>
      <c r="W1977">
        <f t="shared" si="1451"/>
        <v>0</v>
      </c>
      <c r="X1977">
        <f t="shared" si="1452"/>
        <v>686.53</v>
      </c>
      <c r="Y1977">
        <f t="shared" si="1453"/>
        <v>490.38</v>
      </c>
      <c r="AA1977">
        <v>35806607</v>
      </c>
      <c r="AB1977">
        <f t="shared" si="1454"/>
        <v>1634.97</v>
      </c>
      <c r="AC1977">
        <f t="shared" si="1455"/>
        <v>0</v>
      </c>
      <c r="AD1977">
        <f t="shared" si="1456"/>
        <v>196.98</v>
      </c>
      <c r="AE1977">
        <f t="shared" si="1457"/>
        <v>39.94</v>
      </c>
      <c r="AF1977">
        <f t="shared" si="1458"/>
        <v>1437.99</v>
      </c>
      <c r="AG1977">
        <f t="shared" si="1459"/>
        <v>0</v>
      </c>
      <c r="AH1977">
        <f t="shared" si="1460"/>
        <v>179.3</v>
      </c>
      <c r="AI1977">
        <f t="shared" si="1461"/>
        <v>3.97</v>
      </c>
      <c r="AJ1977">
        <f t="shared" si="1462"/>
        <v>0</v>
      </c>
      <c r="AK1977">
        <v>1634.97</v>
      </c>
      <c r="AL1977">
        <v>0</v>
      </c>
      <c r="AM1977">
        <v>196.98</v>
      </c>
      <c r="AN1977">
        <v>39.94</v>
      </c>
      <c r="AO1977">
        <v>1437.99</v>
      </c>
      <c r="AP1977">
        <v>0</v>
      </c>
      <c r="AQ1977">
        <v>179.3</v>
      </c>
      <c r="AR1977">
        <v>3.97</v>
      </c>
      <c r="AS1977">
        <v>0</v>
      </c>
      <c r="AT1977">
        <v>70</v>
      </c>
      <c r="AU1977">
        <v>50</v>
      </c>
      <c r="AV1977">
        <v>1</v>
      </c>
      <c r="AW1977">
        <v>1</v>
      </c>
      <c r="AZ1977">
        <v>1</v>
      </c>
      <c r="BA1977">
        <v>33.18</v>
      </c>
      <c r="BB1977">
        <v>11.07</v>
      </c>
      <c r="BC1977">
        <v>1</v>
      </c>
      <c r="BD1977" t="s">
        <v>3</v>
      </c>
      <c r="BE1977" t="s">
        <v>3</v>
      </c>
      <c r="BF1977" t="s">
        <v>3</v>
      </c>
      <c r="BG1977" t="s">
        <v>3</v>
      </c>
      <c r="BH1977">
        <v>0</v>
      </c>
      <c r="BI1977">
        <v>1</v>
      </c>
      <c r="BJ1977" t="s">
        <v>48</v>
      </c>
      <c r="BM1977">
        <v>56001</v>
      </c>
      <c r="BN1977">
        <v>0</v>
      </c>
      <c r="BO1977" t="s">
        <v>45</v>
      </c>
      <c r="BP1977">
        <v>1</v>
      </c>
      <c r="BQ1977">
        <v>6</v>
      </c>
      <c r="BR1977">
        <v>0</v>
      </c>
      <c r="BS1977">
        <v>33.18</v>
      </c>
      <c r="BT1977">
        <v>1</v>
      </c>
      <c r="BU1977">
        <v>1</v>
      </c>
      <c r="BV1977">
        <v>1</v>
      </c>
      <c r="BW1977">
        <v>1</v>
      </c>
      <c r="BX1977">
        <v>1</v>
      </c>
      <c r="BY1977" t="s">
        <v>3</v>
      </c>
      <c r="BZ1977">
        <v>82</v>
      </c>
      <c r="CA1977">
        <v>62</v>
      </c>
      <c r="CE1977">
        <v>0</v>
      </c>
      <c r="CF1977">
        <v>0</v>
      </c>
      <c r="CG1977">
        <v>0</v>
      </c>
      <c r="CM1977">
        <v>0</v>
      </c>
      <c r="CN1977" t="s">
        <v>3</v>
      </c>
      <c r="CO1977">
        <v>0</v>
      </c>
      <c r="CP1977">
        <f t="shared" si="1463"/>
        <v>997.86</v>
      </c>
      <c r="CQ1977">
        <f t="shared" si="1464"/>
        <v>0</v>
      </c>
      <c r="CR1977">
        <f t="shared" si="1465"/>
        <v>2180.5686000000001</v>
      </c>
      <c r="CS1977">
        <f t="shared" si="1466"/>
        <v>1325.2092</v>
      </c>
      <c r="CT1977">
        <f t="shared" si="1467"/>
        <v>47712.508199999997</v>
      </c>
      <c r="CU1977">
        <f t="shared" si="1468"/>
        <v>0</v>
      </c>
      <c r="CV1977">
        <f t="shared" si="1469"/>
        <v>179.3</v>
      </c>
      <c r="CW1977">
        <f t="shared" si="1470"/>
        <v>3.97</v>
      </c>
      <c r="CX1977">
        <f t="shared" si="1471"/>
        <v>0</v>
      </c>
      <c r="CY1977">
        <f t="shared" si="1472"/>
        <v>686.52499999999998</v>
      </c>
      <c r="CZ1977">
        <f t="shared" si="1473"/>
        <v>490.375</v>
      </c>
      <c r="DC1977" t="s">
        <v>3</v>
      </c>
      <c r="DD1977" t="s">
        <v>3</v>
      </c>
      <c r="DE1977" t="s">
        <v>3</v>
      </c>
      <c r="DF1977" t="s">
        <v>3</v>
      </c>
      <c r="DG1977" t="s">
        <v>3</v>
      </c>
      <c r="DH1977" t="s">
        <v>3</v>
      </c>
      <c r="DI1977" t="s">
        <v>3</v>
      </c>
      <c r="DJ1977" t="s">
        <v>3</v>
      </c>
      <c r="DK1977" t="s">
        <v>3</v>
      </c>
      <c r="DL1977" t="s">
        <v>3</v>
      </c>
      <c r="DM1977" t="s">
        <v>3</v>
      </c>
      <c r="DN1977">
        <v>0</v>
      </c>
      <c r="DO1977">
        <v>0</v>
      </c>
      <c r="DP1977">
        <v>1</v>
      </c>
      <c r="DQ1977">
        <v>1</v>
      </c>
      <c r="DU1977">
        <v>1013</v>
      </c>
      <c r="DV1977" t="s">
        <v>47</v>
      </c>
      <c r="DW1977" t="s">
        <v>47</v>
      </c>
      <c r="DX1977">
        <v>1</v>
      </c>
      <c r="DZ1977" t="s">
        <v>3</v>
      </c>
      <c r="EA1977" t="s">
        <v>3</v>
      </c>
      <c r="EB1977" t="s">
        <v>3</v>
      </c>
      <c r="EC1977" t="s">
        <v>3</v>
      </c>
      <c r="EE1977">
        <v>29085589</v>
      </c>
      <c r="EF1977">
        <v>6</v>
      </c>
      <c r="EG1977" t="s">
        <v>21</v>
      </c>
      <c r="EH1977">
        <v>0</v>
      </c>
      <c r="EI1977" t="s">
        <v>3</v>
      </c>
      <c r="EJ1977">
        <v>1</v>
      </c>
      <c r="EK1977">
        <v>56001</v>
      </c>
      <c r="EL1977" t="s">
        <v>49</v>
      </c>
      <c r="EM1977" t="s">
        <v>50</v>
      </c>
      <c r="EO1977" t="s">
        <v>3</v>
      </c>
      <c r="EQ1977">
        <v>0</v>
      </c>
      <c r="ER1977">
        <v>1634.97</v>
      </c>
      <c r="ES1977">
        <v>0</v>
      </c>
      <c r="ET1977">
        <v>196.98</v>
      </c>
      <c r="EU1977">
        <v>39.94</v>
      </c>
      <c r="EV1977">
        <v>1437.99</v>
      </c>
      <c r="EW1977">
        <v>179.3</v>
      </c>
      <c r="EX1977">
        <v>3.97</v>
      </c>
      <c r="EY1977">
        <v>0</v>
      </c>
      <c r="FQ1977">
        <v>0</v>
      </c>
      <c r="FR1977">
        <f t="shared" si="1474"/>
        <v>0</v>
      </c>
      <c r="FS1977">
        <v>0</v>
      </c>
      <c r="FV1977" t="s">
        <v>24</v>
      </c>
      <c r="FW1977" t="s">
        <v>25</v>
      </c>
      <c r="FX1977">
        <v>82</v>
      </c>
      <c r="FY1977">
        <v>62</v>
      </c>
      <c r="GA1977" t="s">
        <v>3</v>
      </c>
      <c r="GD1977">
        <v>1</v>
      </c>
      <c r="GF1977">
        <v>395004222</v>
      </c>
      <c r="GG1977">
        <v>2</v>
      </c>
      <c r="GH1977">
        <v>1</v>
      </c>
      <c r="GI1977">
        <v>2</v>
      </c>
      <c r="GJ1977">
        <v>0</v>
      </c>
      <c r="GK1977">
        <v>0</v>
      </c>
      <c r="GL1977">
        <f t="shared" si="1475"/>
        <v>0</v>
      </c>
      <c r="GM1977">
        <f t="shared" si="1476"/>
        <v>2174.77</v>
      </c>
      <c r="GN1977">
        <f t="shared" si="1477"/>
        <v>2174.77</v>
      </c>
      <c r="GO1977">
        <f t="shared" si="1478"/>
        <v>0</v>
      </c>
      <c r="GP1977">
        <f t="shared" si="1479"/>
        <v>0</v>
      </c>
      <c r="GR1977">
        <v>0</v>
      </c>
      <c r="GS1977">
        <v>3</v>
      </c>
      <c r="GT1977">
        <v>0</v>
      </c>
      <c r="GU1977" t="s">
        <v>3</v>
      </c>
      <c r="GV1977">
        <f t="shared" si="1480"/>
        <v>0</v>
      </c>
      <c r="GW1977">
        <v>1</v>
      </c>
      <c r="GX1977">
        <f t="shared" si="1481"/>
        <v>0</v>
      </c>
      <c r="HA1977">
        <v>0</v>
      </c>
      <c r="HB1977">
        <v>0</v>
      </c>
      <c r="HC1977">
        <f t="shared" si="1482"/>
        <v>0</v>
      </c>
      <c r="HE1977" t="s">
        <v>3</v>
      </c>
      <c r="HF1977" t="s">
        <v>3</v>
      </c>
      <c r="IK1977">
        <v>0</v>
      </c>
    </row>
    <row r="1978" spans="1:245">
      <c r="A1978">
        <v>18</v>
      </c>
      <c r="B1978">
        <v>0</v>
      </c>
      <c r="C1978">
        <v>2031</v>
      </c>
      <c r="E1978" t="s">
        <v>57</v>
      </c>
      <c r="F1978" t="s">
        <v>27</v>
      </c>
      <c r="G1978" t="s">
        <v>28</v>
      </c>
      <c r="H1978" t="s">
        <v>29</v>
      </c>
      <c r="I1978">
        <f>I1977*J1978</f>
        <v>0.21</v>
      </c>
      <c r="J1978">
        <v>10.5</v>
      </c>
      <c r="O1978">
        <f t="shared" si="1443"/>
        <v>0</v>
      </c>
      <c r="P1978">
        <f t="shared" si="1444"/>
        <v>0</v>
      </c>
      <c r="Q1978">
        <f t="shared" si="1445"/>
        <v>0</v>
      </c>
      <c r="R1978">
        <f t="shared" si="1446"/>
        <v>0</v>
      </c>
      <c r="S1978">
        <f t="shared" si="1447"/>
        <v>0</v>
      </c>
      <c r="T1978">
        <f t="shared" si="1448"/>
        <v>0</v>
      </c>
      <c r="U1978">
        <f t="shared" si="1449"/>
        <v>0</v>
      </c>
      <c r="V1978">
        <f t="shared" si="1450"/>
        <v>0</v>
      </c>
      <c r="W1978">
        <f t="shared" si="1451"/>
        <v>0</v>
      </c>
      <c r="X1978">
        <f t="shared" si="1452"/>
        <v>0</v>
      </c>
      <c r="Y1978">
        <f t="shared" si="1453"/>
        <v>0</v>
      </c>
      <c r="AA1978">
        <v>35806607</v>
      </c>
      <c r="AB1978">
        <f t="shared" si="1454"/>
        <v>0</v>
      </c>
      <c r="AC1978">
        <f t="shared" si="1455"/>
        <v>0</v>
      </c>
      <c r="AD1978">
        <f t="shared" si="1456"/>
        <v>0</v>
      </c>
      <c r="AE1978">
        <f t="shared" si="1457"/>
        <v>0</v>
      </c>
      <c r="AF1978">
        <f t="shared" si="1458"/>
        <v>0</v>
      </c>
      <c r="AG1978">
        <f t="shared" si="1459"/>
        <v>0</v>
      </c>
      <c r="AH1978">
        <f t="shared" si="1460"/>
        <v>0</v>
      </c>
      <c r="AI1978">
        <f t="shared" si="1461"/>
        <v>0</v>
      </c>
      <c r="AJ1978">
        <f t="shared" si="1462"/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1</v>
      </c>
      <c r="AW1978">
        <v>1</v>
      </c>
      <c r="AZ1978">
        <v>1</v>
      </c>
      <c r="BA1978">
        <v>1</v>
      </c>
      <c r="BB1978">
        <v>1</v>
      </c>
      <c r="BC1978">
        <v>1</v>
      </c>
      <c r="BD1978" t="s">
        <v>3</v>
      </c>
      <c r="BE1978" t="s">
        <v>3</v>
      </c>
      <c r="BF1978" t="s">
        <v>3</v>
      </c>
      <c r="BG1978" t="s">
        <v>3</v>
      </c>
      <c r="BH1978">
        <v>3</v>
      </c>
      <c r="BI1978">
        <v>2</v>
      </c>
      <c r="BJ1978" t="s">
        <v>30</v>
      </c>
      <c r="BM1978">
        <v>500002</v>
      </c>
      <c r="BN1978">
        <v>0</v>
      </c>
      <c r="BO1978" t="s">
        <v>3</v>
      </c>
      <c r="BP1978">
        <v>0</v>
      </c>
      <c r="BQ1978">
        <v>12</v>
      </c>
      <c r="BR1978">
        <v>0</v>
      </c>
      <c r="BS1978">
        <v>1</v>
      </c>
      <c r="BT1978">
        <v>1</v>
      </c>
      <c r="BU1978">
        <v>1</v>
      </c>
      <c r="BV1978">
        <v>1</v>
      </c>
      <c r="BW1978">
        <v>1</v>
      </c>
      <c r="BX1978">
        <v>1</v>
      </c>
      <c r="BY1978" t="s">
        <v>3</v>
      </c>
      <c r="BZ1978">
        <v>0</v>
      </c>
      <c r="CA1978">
        <v>0</v>
      </c>
      <c r="CE1978">
        <v>0</v>
      </c>
      <c r="CF1978">
        <v>0</v>
      </c>
      <c r="CG1978">
        <v>0</v>
      </c>
      <c r="CM1978">
        <v>0</v>
      </c>
      <c r="CN1978" t="s">
        <v>3</v>
      </c>
      <c r="CO1978">
        <v>0</v>
      </c>
      <c r="CP1978">
        <f t="shared" si="1463"/>
        <v>0</v>
      </c>
      <c r="CQ1978">
        <f t="shared" si="1464"/>
        <v>0</v>
      </c>
      <c r="CR1978">
        <f t="shared" si="1465"/>
        <v>0</v>
      </c>
      <c r="CS1978">
        <f t="shared" si="1466"/>
        <v>0</v>
      </c>
      <c r="CT1978">
        <f t="shared" si="1467"/>
        <v>0</v>
      </c>
      <c r="CU1978">
        <f t="shared" si="1468"/>
        <v>0</v>
      </c>
      <c r="CV1978">
        <f t="shared" si="1469"/>
        <v>0</v>
      </c>
      <c r="CW1978">
        <f t="shared" si="1470"/>
        <v>0</v>
      </c>
      <c r="CX1978">
        <f t="shared" si="1471"/>
        <v>0</v>
      </c>
      <c r="CY1978">
        <f t="shared" si="1472"/>
        <v>0</v>
      </c>
      <c r="CZ1978">
        <f t="shared" si="1473"/>
        <v>0</v>
      </c>
      <c r="DC1978" t="s">
        <v>3</v>
      </c>
      <c r="DD1978" t="s">
        <v>3</v>
      </c>
      <c r="DE1978" t="s">
        <v>3</v>
      </c>
      <c r="DF1978" t="s">
        <v>3</v>
      </c>
      <c r="DG1978" t="s">
        <v>3</v>
      </c>
      <c r="DH1978" t="s">
        <v>3</v>
      </c>
      <c r="DI1978" t="s">
        <v>3</v>
      </c>
      <c r="DJ1978" t="s">
        <v>3</v>
      </c>
      <c r="DK1978" t="s">
        <v>3</v>
      </c>
      <c r="DL1978" t="s">
        <v>3</v>
      </c>
      <c r="DM1978" t="s">
        <v>3</v>
      </c>
      <c r="DN1978">
        <v>0</v>
      </c>
      <c r="DO1978">
        <v>0</v>
      </c>
      <c r="DP1978">
        <v>1</v>
      </c>
      <c r="DQ1978">
        <v>1</v>
      </c>
      <c r="DU1978">
        <v>1009</v>
      </c>
      <c r="DV1978" t="s">
        <v>29</v>
      </c>
      <c r="DW1978" t="s">
        <v>29</v>
      </c>
      <c r="DX1978">
        <v>1000</v>
      </c>
      <c r="DZ1978" t="s">
        <v>3</v>
      </c>
      <c r="EA1978" t="s">
        <v>3</v>
      </c>
      <c r="EB1978" t="s">
        <v>3</v>
      </c>
      <c r="EC1978" t="s">
        <v>3</v>
      </c>
      <c r="EE1978">
        <v>29085444</v>
      </c>
      <c r="EF1978">
        <v>12</v>
      </c>
      <c r="EG1978" t="s">
        <v>31</v>
      </c>
      <c r="EH1978">
        <v>0</v>
      </c>
      <c r="EI1978" t="s">
        <v>3</v>
      </c>
      <c r="EJ1978">
        <v>2</v>
      </c>
      <c r="EK1978">
        <v>500002</v>
      </c>
      <c r="EL1978" t="s">
        <v>32</v>
      </c>
      <c r="EM1978" t="s">
        <v>33</v>
      </c>
      <c r="EO1978" t="s">
        <v>3</v>
      </c>
      <c r="EQ1978">
        <v>0</v>
      </c>
      <c r="ER1978">
        <v>0</v>
      </c>
      <c r="ES1978">
        <v>0</v>
      </c>
      <c r="ET1978">
        <v>0</v>
      </c>
      <c r="EU1978">
        <v>0</v>
      </c>
      <c r="EV1978">
        <v>0</v>
      </c>
      <c r="EW1978">
        <v>0</v>
      </c>
      <c r="EX1978">
        <v>0</v>
      </c>
      <c r="FQ1978">
        <v>0</v>
      </c>
      <c r="FR1978">
        <f t="shared" si="1474"/>
        <v>0</v>
      </c>
      <c r="FS1978">
        <v>0</v>
      </c>
      <c r="FX1978">
        <v>0</v>
      </c>
      <c r="FY1978">
        <v>0</v>
      </c>
      <c r="GA1978" t="s">
        <v>3</v>
      </c>
      <c r="GD1978">
        <v>1</v>
      </c>
      <c r="GF1978">
        <v>-304821490</v>
      </c>
      <c r="GG1978">
        <v>2</v>
      </c>
      <c r="GH1978">
        <v>1</v>
      </c>
      <c r="GI1978">
        <v>-2</v>
      </c>
      <c r="GJ1978">
        <v>0</v>
      </c>
      <c r="GK1978">
        <v>0</v>
      </c>
      <c r="GL1978">
        <f t="shared" si="1475"/>
        <v>0</v>
      </c>
      <c r="GM1978">
        <f t="shared" si="1476"/>
        <v>0</v>
      </c>
      <c r="GN1978">
        <f t="shared" si="1477"/>
        <v>0</v>
      </c>
      <c r="GO1978">
        <f t="shared" si="1478"/>
        <v>0</v>
      </c>
      <c r="GP1978">
        <f t="shared" si="1479"/>
        <v>0</v>
      </c>
      <c r="GR1978">
        <v>0</v>
      </c>
      <c r="GS1978">
        <v>3</v>
      </c>
      <c r="GT1978">
        <v>0</v>
      </c>
      <c r="GU1978" t="s">
        <v>3</v>
      </c>
      <c r="GV1978">
        <f t="shared" si="1480"/>
        <v>0</v>
      </c>
      <c r="GW1978">
        <v>1</v>
      </c>
      <c r="GX1978">
        <f t="shared" si="1481"/>
        <v>0</v>
      </c>
      <c r="HA1978">
        <v>0</v>
      </c>
      <c r="HB1978">
        <v>0</v>
      </c>
      <c r="HC1978">
        <f t="shared" si="1482"/>
        <v>0</v>
      </c>
      <c r="HE1978" t="s">
        <v>3</v>
      </c>
      <c r="HF1978" t="s">
        <v>3</v>
      </c>
      <c r="IK1978">
        <v>0</v>
      </c>
    </row>
    <row r="1980" spans="1:245">
      <c r="A1980" s="2">
        <v>51</v>
      </c>
      <c r="B1980" s="2">
        <f>B1966</f>
        <v>0</v>
      </c>
      <c r="C1980" s="2">
        <f>A1966</f>
        <v>5</v>
      </c>
      <c r="D1980" s="2">
        <f>ROW(A1966)</f>
        <v>1966</v>
      </c>
      <c r="E1980" s="2"/>
      <c r="F1980" s="2" t="str">
        <f>IF(F1966&lt;&gt;"",F1966,"")</f>
        <v>Новый подраздел</v>
      </c>
      <c r="G1980" s="2" t="str">
        <f>IF(G1966&lt;&gt;"",G1966,"")</f>
        <v>демонтаж</v>
      </c>
      <c r="H1980" s="2">
        <v>0</v>
      </c>
      <c r="I1980" s="2"/>
      <c r="J1980" s="2"/>
      <c r="K1980" s="2"/>
      <c r="L1980" s="2"/>
      <c r="M1980" s="2"/>
      <c r="N1980" s="2"/>
      <c r="O1980" s="2">
        <f t="shared" ref="O1980:T1980" si="1483">ROUND(AB1980,2)</f>
        <v>3122.09</v>
      </c>
      <c r="P1980" s="2">
        <f t="shared" si="1483"/>
        <v>0</v>
      </c>
      <c r="Q1980" s="2">
        <f t="shared" si="1483"/>
        <v>65.81</v>
      </c>
      <c r="R1980" s="2">
        <f t="shared" si="1483"/>
        <v>47.87</v>
      </c>
      <c r="S1980" s="2">
        <f t="shared" si="1483"/>
        <v>3056.28</v>
      </c>
      <c r="T1980" s="2">
        <f t="shared" si="1483"/>
        <v>0</v>
      </c>
      <c r="U1980" s="2">
        <f>AH1980</f>
        <v>11.7079</v>
      </c>
      <c r="V1980" s="2">
        <f>AI1980</f>
        <v>0.12698000000000001</v>
      </c>
      <c r="W1980" s="2">
        <f>ROUND(AJ1980,2)</f>
        <v>0</v>
      </c>
      <c r="X1980" s="2">
        <f>ROUND(AK1980,2)</f>
        <v>2132.86</v>
      </c>
      <c r="Y1980" s="2">
        <f>ROUND(AL1980,2)</f>
        <v>1635.8</v>
      </c>
      <c r="Z1980" s="2"/>
      <c r="AA1980" s="2"/>
      <c r="AB1980" s="2">
        <f>ROUND(SUMIF(AA1970:AA1978,"=35806607",O1970:O1978),2)</f>
        <v>3122.09</v>
      </c>
      <c r="AC1980" s="2">
        <f>ROUND(SUMIF(AA1970:AA1978,"=35806607",P1970:P1978),2)</f>
        <v>0</v>
      </c>
      <c r="AD1980" s="2">
        <f>ROUND(SUMIF(AA1970:AA1978,"=35806607",Q1970:Q1978),2)</f>
        <v>65.81</v>
      </c>
      <c r="AE1980" s="2">
        <f>ROUND(SUMIF(AA1970:AA1978,"=35806607",R1970:R1978),2)</f>
        <v>47.87</v>
      </c>
      <c r="AF1980" s="2">
        <f>ROUND(SUMIF(AA1970:AA1978,"=35806607",S1970:S1978),2)</f>
        <v>3056.28</v>
      </c>
      <c r="AG1980" s="2">
        <f>ROUND(SUMIF(AA1970:AA1978,"=35806607",T1970:T1978),2)</f>
        <v>0</v>
      </c>
      <c r="AH1980" s="2">
        <f>SUMIF(AA1970:AA1978,"=35806607",U1970:U1978)</f>
        <v>11.7079</v>
      </c>
      <c r="AI1980" s="2">
        <f>SUMIF(AA1970:AA1978,"=35806607",V1970:V1978)</f>
        <v>0.12698000000000001</v>
      </c>
      <c r="AJ1980" s="2">
        <f>ROUND(SUMIF(AA1970:AA1978,"=35806607",W1970:W1978),2)</f>
        <v>0</v>
      </c>
      <c r="AK1980" s="2">
        <f>ROUND(SUMIF(AA1970:AA1978,"=35806607",X1970:X1978),2)</f>
        <v>2132.86</v>
      </c>
      <c r="AL1980" s="2">
        <f>ROUND(SUMIF(AA1970:AA1978,"=35806607",Y1970:Y1978),2)</f>
        <v>1635.8</v>
      </c>
      <c r="AM1980" s="2"/>
      <c r="AN1980" s="2"/>
      <c r="AO1980" s="2">
        <f t="shared" ref="AO1980:BD1980" si="1484">ROUND(BX1980,2)</f>
        <v>0</v>
      </c>
      <c r="AP1980" s="2">
        <f t="shared" si="1484"/>
        <v>0</v>
      </c>
      <c r="AQ1980" s="2">
        <f t="shared" si="1484"/>
        <v>0</v>
      </c>
      <c r="AR1980" s="2">
        <f t="shared" si="1484"/>
        <v>6890.75</v>
      </c>
      <c r="AS1980" s="2">
        <f t="shared" si="1484"/>
        <v>6890.75</v>
      </c>
      <c r="AT1980" s="2">
        <f t="shared" si="1484"/>
        <v>0</v>
      </c>
      <c r="AU1980" s="2">
        <f t="shared" si="1484"/>
        <v>0</v>
      </c>
      <c r="AV1980" s="2">
        <f t="shared" si="1484"/>
        <v>0</v>
      </c>
      <c r="AW1980" s="2">
        <f t="shared" si="1484"/>
        <v>0</v>
      </c>
      <c r="AX1980" s="2">
        <f t="shared" si="1484"/>
        <v>0</v>
      </c>
      <c r="AY1980" s="2">
        <f t="shared" si="1484"/>
        <v>0</v>
      </c>
      <c r="AZ1980" s="2">
        <f t="shared" si="1484"/>
        <v>0</v>
      </c>
      <c r="BA1980" s="2">
        <f t="shared" si="1484"/>
        <v>0</v>
      </c>
      <c r="BB1980" s="2">
        <f t="shared" si="1484"/>
        <v>0</v>
      </c>
      <c r="BC1980" s="2">
        <f t="shared" si="1484"/>
        <v>0</v>
      </c>
      <c r="BD1980" s="2">
        <f t="shared" si="1484"/>
        <v>0</v>
      </c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>
        <f>ROUND(SUMIF(AA1970:AA1978,"=35806607",FQ1970:FQ1978),2)</f>
        <v>0</v>
      </c>
      <c r="BY1980" s="2">
        <f>ROUND(SUMIF(AA1970:AA1978,"=35806607",FR1970:FR1978),2)</f>
        <v>0</v>
      </c>
      <c r="BZ1980" s="2">
        <f>ROUND(SUMIF(AA1970:AA1978,"=35806607",GL1970:GL1978),2)</f>
        <v>0</v>
      </c>
      <c r="CA1980" s="2">
        <f>ROUND(SUMIF(AA1970:AA1978,"=35806607",GM1970:GM1978),2)</f>
        <v>6890.75</v>
      </c>
      <c r="CB1980" s="2">
        <f>ROUND(SUMIF(AA1970:AA1978,"=35806607",GN1970:GN1978),2)</f>
        <v>6890.75</v>
      </c>
      <c r="CC1980" s="2">
        <f>ROUND(SUMIF(AA1970:AA1978,"=35806607",GO1970:GO1978),2)</f>
        <v>0</v>
      </c>
      <c r="CD1980" s="2">
        <f>ROUND(SUMIF(AA1970:AA1978,"=35806607",GP1970:GP1978),2)</f>
        <v>0</v>
      </c>
      <c r="CE1980" s="2">
        <f>AC1980-BX1980</f>
        <v>0</v>
      </c>
      <c r="CF1980" s="2">
        <f>AC1980-BY1980</f>
        <v>0</v>
      </c>
      <c r="CG1980" s="2">
        <f>BX1980-BZ1980</f>
        <v>0</v>
      </c>
      <c r="CH1980" s="2">
        <f>AC1980-BX1980-BY1980+BZ1980</f>
        <v>0</v>
      </c>
      <c r="CI1980" s="2">
        <f>BY1980-BZ1980</f>
        <v>0</v>
      </c>
      <c r="CJ1980" s="2">
        <f>ROUND(SUMIF(AA1970:AA1978,"=35806607",GX1970:GX1978),2)</f>
        <v>0</v>
      </c>
      <c r="CK1980" s="2">
        <f>ROUND(SUMIF(AA1970:AA1978,"=35806607",GY1970:GY1978),2)</f>
        <v>0</v>
      </c>
      <c r="CL1980" s="2">
        <f>ROUND(SUMIF(AA1970:AA1978,"=35806607",GZ1970:GZ1978),2)</f>
        <v>0</v>
      </c>
      <c r="CM1980" s="2">
        <f>ROUND(SUMIF(AA1970:AA1978,"=35806607",HD1970:HD1978),2)</f>
        <v>0</v>
      </c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>
        <v>0</v>
      </c>
    </row>
    <row r="1982" spans="1:245">
      <c r="A1982" s="4">
        <v>50</v>
      </c>
      <c r="B1982" s="4">
        <v>0</v>
      </c>
      <c r="C1982" s="4">
        <v>0</v>
      </c>
      <c r="D1982" s="4">
        <v>1</v>
      </c>
      <c r="E1982" s="4">
        <v>201</v>
      </c>
      <c r="F1982" s="4">
        <f>ROUND(Source!O1980,O1982)</f>
        <v>3122.09</v>
      </c>
      <c r="G1982" s="4" t="s">
        <v>81</v>
      </c>
      <c r="H1982" s="4" t="s">
        <v>82</v>
      </c>
      <c r="I1982" s="4"/>
      <c r="J1982" s="4"/>
      <c r="K1982" s="4">
        <v>201</v>
      </c>
      <c r="L1982" s="4">
        <v>1</v>
      </c>
      <c r="M1982" s="4">
        <v>3</v>
      </c>
      <c r="N1982" s="4" t="s">
        <v>3</v>
      </c>
      <c r="O1982" s="4">
        <v>2</v>
      </c>
      <c r="P1982" s="4"/>
      <c r="Q1982" s="4"/>
      <c r="R1982" s="4"/>
      <c r="S1982" s="4"/>
      <c r="T1982" s="4"/>
      <c r="U1982" s="4"/>
      <c r="V1982" s="4"/>
      <c r="W1982" s="4"/>
    </row>
    <row r="1983" spans="1:245">
      <c r="A1983" s="4">
        <v>50</v>
      </c>
      <c r="B1983" s="4">
        <v>0</v>
      </c>
      <c r="C1983" s="4">
        <v>0</v>
      </c>
      <c r="D1983" s="4">
        <v>1</v>
      </c>
      <c r="E1983" s="4">
        <v>202</v>
      </c>
      <c r="F1983" s="4">
        <f>ROUND(Source!P1980,O1983)</f>
        <v>0</v>
      </c>
      <c r="G1983" s="4" t="s">
        <v>83</v>
      </c>
      <c r="H1983" s="4" t="s">
        <v>84</v>
      </c>
      <c r="I1983" s="4"/>
      <c r="J1983" s="4"/>
      <c r="K1983" s="4">
        <v>202</v>
      </c>
      <c r="L1983" s="4">
        <v>2</v>
      </c>
      <c r="M1983" s="4">
        <v>3</v>
      </c>
      <c r="N1983" s="4" t="s">
        <v>3</v>
      </c>
      <c r="O1983" s="4">
        <v>2</v>
      </c>
      <c r="P1983" s="4"/>
      <c r="Q1983" s="4"/>
      <c r="R1983" s="4"/>
      <c r="S1983" s="4"/>
      <c r="T1983" s="4"/>
      <c r="U1983" s="4"/>
      <c r="V1983" s="4"/>
      <c r="W1983" s="4"/>
    </row>
    <row r="1984" spans="1:245">
      <c r="A1984" s="4">
        <v>50</v>
      </c>
      <c r="B1984" s="4">
        <v>0</v>
      </c>
      <c r="C1984" s="4">
        <v>0</v>
      </c>
      <c r="D1984" s="4">
        <v>1</v>
      </c>
      <c r="E1984" s="4">
        <v>222</v>
      </c>
      <c r="F1984" s="4">
        <f>ROUND(Source!AO1980,O1984)</f>
        <v>0</v>
      </c>
      <c r="G1984" s="4" t="s">
        <v>85</v>
      </c>
      <c r="H1984" s="4" t="s">
        <v>86</v>
      </c>
      <c r="I1984" s="4"/>
      <c r="J1984" s="4"/>
      <c r="K1984" s="4">
        <v>222</v>
      </c>
      <c r="L1984" s="4">
        <v>3</v>
      </c>
      <c r="M1984" s="4">
        <v>3</v>
      </c>
      <c r="N1984" s="4" t="s">
        <v>3</v>
      </c>
      <c r="O1984" s="4">
        <v>2</v>
      </c>
      <c r="P1984" s="4"/>
      <c r="Q1984" s="4"/>
      <c r="R1984" s="4"/>
      <c r="S1984" s="4"/>
      <c r="T1984" s="4"/>
      <c r="U1984" s="4"/>
      <c r="V1984" s="4"/>
      <c r="W1984" s="4"/>
    </row>
    <row r="1985" spans="1:23">
      <c r="A1985" s="4">
        <v>50</v>
      </c>
      <c r="B1985" s="4">
        <v>0</v>
      </c>
      <c r="C1985" s="4">
        <v>0</v>
      </c>
      <c r="D1985" s="4">
        <v>1</v>
      </c>
      <c r="E1985" s="4">
        <v>225</v>
      </c>
      <c r="F1985" s="4">
        <f>ROUND(Source!AV1980,O1985)</f>
        <v>0</v>
      </c>
      <c r="G1985" s="4" t="s">
        <v>87</v>
      </c>
      <c r="H1985" s="4" t="s">
        <v>88</v>
      </c>
      <c r="I1985" s="4"/>
      <c r="J1985" s="4"/>
      <c r="K1985" s="4">
        <v>225</v>
      </c>
      <c r="L1985" s="4">
        <v>4</v>
      </c>
      <c r="M1985" s="4">
        <v>3</v>
      </c>
      <c r="N1985" s="4" t="s">
        <v>3</v>
      </c>
      <c r="O1985" s="4">
        <v>2</v>
      </c>
      <c r="P1985" s="4"/>
      <c r="Q1985" s="4"/>
      <c r="R1985" s="4"/>
      <c r="S1985" s="4"/>
      <c r="T1985" s="4"/>
      <c r="U1985" s="4"/>
      <c r="V1985" s="4"/>
      <c r="W1985" s="4"/>
    </row>
    <row r="1986" spans="1:23">
      <c r="A1986" s="4">
        <v>50</v>
      </c>
      <c r="B1986" s="4">
        <v>0</v>
      </c>
      <c r="C1986" s="4">
        <v>0</v>
      </c>
      <c r="D1986" s="4">
        <v>1</v>
      </c>
      <c r="E1986" s="4">
        <v>226</v>
      </c>
      <c r="F1986" s="4">
        <f>ROUND(Source!AW1980,O1986)</f>
        <v>0</v>
      </c>
      <c r="G1986" s="4" t="s">
        <v>89</v>
      </c>
      <c r="H1986" s="4" t="s">
        <v>90</v>
      </c>
      <c r="I1986" s="4"/>
      <c r="J1986" s="4"/>
      <c r="K1986" s="4">
        <v>226</v>
      </c>
      <c r="L1986" s="4">
        <v>5</v>
      </c>
      <c r="M1986" s="4">
        <v>3</v>
      </c>
      <c r="N1986" s="4" t="s">
        <v>3</v>
      </c>
      <c r="O1986" s="4">
        <v>2</v>
      </c>
      <c r="P1986" s="4"/>
      <c r="Q1986" s="4"/>
      <c r="R1986" s="4"/>
      <c r="S1986" s="4"/>
      <c r="T1986" s="4"/>
      <c r="U1986" s="4"/>
      <c r="V1986" s="4"/>
      <c r="W1986" s="4"/>
    </row>
    <row r="1987" spans="1:23">
      <c r="A1987" s="4">
        <v>50</v>
      </c>
      <c r="B1987" s="4">
        <v>0</v>
      </c>
      <c r="C1987" s="4">
        <v>0</v>
      </c>
      <c r="D1987" s="4">
        <v>1</v>
      </c>
      <c r="E1987" s="4">
        <v>227</v>
      </c>
      <c r="F1987" s="4">
        <f>ROUND(Source!AX1980,O1987)</f>
        <v>0</v>
      </c>
      <c r="G1987" s="4" t="s">
        <v>91</v>
      </c>
      <c r="H1987" s="4" t="s">
        <v>92</v>
      </c>
      <c r="I1987" s="4"/>
      <c r="J1987" s="4"/>
      <c r="K1987" s="4">
        <v>227</v>
      </c>
      <c r="L1987" s="4">
        <v>6</v>
      </c>
      <c r="M1987" s="4">
        <v>3</v>
      </c>
      <c r="N1987" s="4" t="s">
        <v>3</v>
      </c>
      <c r="O1987" s="4">
        <v>2</v>
      </c>
      <c r="P1987" s="4"/>
      <c r="Q1987" s="4"/>
      <c r="R1987" s="4"/>
      <c r="S1987" s="4"/>
      <c r="T1987" s="4"/>
      <c r="U1987" s="4"/>
      <c r="V1987" s="4"/>
      <c r="W1987" s="4"/>
    </row>
    <row r="1988" spans="1:23">
      <c r="A1988" s="4">
        <v>50</v>
      </c>
      <c r="B1988" s="4">
        <v>0</v>
      </c>
      <c r="C1988" s="4">
        <v>0</v>
      </c>
      <c r="D1988" s="4">
        <v>1</v>
      </c>
      <c r="E1988" s="4">
        <v>228</v>
      </c>
      <c r="F1988" s="4">
        <f>ROUND(Source!AY1980,O1988)</f>
        <v>0</v>
      </c>
      <c r="G1988" s="4" t="s">
        <v>93</v>
      </c>
      <c r="H1988" s="4" t="s">
        <v>94</v>
      </c>
      <c r="I1988" s="4"/>
      <c r="J1988" s="4"/>
      <c r="K1988" s="4">
        <v>228</v>
      </c>
      <c r="L1988" s="4">
        <v>7</v>
      </c>
      <c r="M1988" s="4">
        <v>3</v>
      </c>
      <c r="N1988" s="4" t="s">
        <v>3</v>
      </c>
      <c r="O1988" s="4">
        <v>2</v>
      </c>
      <c r="P1988" s="4"/>
      <c r="Q1988" s="4"/>
      <c r="R1988" s="4"/>
      <c r="S1988" s="4"/>
      <c r="T1988" s="4"/>
      <c r="U1988" s="4"/>
      <c r="V1988" s="4"/>
      <c r="W1988" s="4"/>
    </row>
    <row r="1989" spans="1:23">
      <c r="A1989" s="4">
        <v>50</v>
      </c>
      <c r="B1989" s="4">
        <v>0</v>
      </c>
      <c r="C1989" s="4">
        <v>0</v>
      </c>
      <c r="D1989" s="4">
        <v>1</v>
      </c>
      <c r="E1989" s="4">
        <v>216</v>
      </c>
      <c r="F1989" s="4">
        <f>ROUND(Source!AP1980,O1989)</f>
        <v>0</v>
      </c>
      <c r="G1989" s="4" t="s">
        <v>95</v>
      </c>
      <c r="H1989" s="4" t="s">
        <v>96</v>
      </c>
      <c r="I1989" s="4"/>
      <c r="J1989" s="4"/>
      <c r="K1989" s="4">
        <v>216</v>
      </c>
      <c r="L1989" s="4">
        <v>8</v>
      </c>
      <c r="M1989" s="4">
        <v>3</v>
      </c>
      <c r="N1989" s="4" t="s">
        <v>3</v>
      </c>
      <c r="O1989" s="4">
        <v>2</v>
      </c>
      <c r="P1989" s="4"/>
      <c r="Q1989" s="4"/>
      <c r="R1989" s="4"/>
      <c r="S1989" s="4"/>
      <c r="T1989" s="4"/>
      <c r="U1989" s="4"/>
      <c r="V1989" s="4"/>
      <c r="W1989" s="4"/>
    </row>
    <row r="1990" spans="1:23">
      <c r="A1990" s="4">
        <v>50</v>
      </c>
      <c r="B1990" s="4">
        <v>0</v>
      </c>
      <c r="C1990" s="4">
        <v>0</v>
      </c>
      <c r="D1990" s="4">
        <v>1</v>
      </c>
      <c r="E1990" s="4">
        <v>223</v>
      </c>
      <c r="F1990" s="4">
        <f>ROUND(Source!AQ1980,O1990)</f>
        <v>0</v>
      </c>
      <c r="G1990" s="4" t="s">
        <v>97</v>
      </c>
      <c r="H1990" s="4" t="s">
        <v>98</v>
      </c>
      <c r="I1990" s="4"/>
      <c r="J1990" s="4"/>
      <c r="K1990" s="4">
        <v>223</v>
      </c>
      <c r="L1990" s="4">
        <v>9</v>
      </c>
      <c r="M1990" s="4">
        <v>3</v>
      </c>
      <c r="N1990" s="4" t="s">
        <v>3</v>
      </c>
      <c r="O1990" s="4">
        <v>2</v>
      </c>
      <c r="P1990" s="4"/>
      <c r="Q1990" s="4"/>
      <c r="R1990" s="4"/>
      <c r="S1990" s="4"/>
      <c r="T1990" s="4"/>
      <c r="U1990" s="4"/>
      <c r="V1990" s="4"/>
      <c r="W1990" s="4"/>
    </row>
    <row r="1991" spans="1:23">
      <c r="A1991" s="4">
        <v>50</v>
      </c>
      <c r="B1991" s="4">
        <v>0</v>
      </c>
      <c r="C1991" s="4">
        <v>0</v>
      </c>
      <c r="D1991" s="4">
        <v>1</v>
      </c>
      <c r="E1991" s="4">
        <v>229</v>
      </c>
      <c r="F1991" s="4">
        <f>ROUND(Source!AZ1980,O1991)</f>
        <v>0</v>
      </c>
      <c r="G1991" s="4" t="s">
        <v>99</v>
      </c>
      <c r="H1991" s="4" t="s">
        <v>100</v>
      </c>
      <c r="I1991" s="4"/>
      <c r="J1991" s="4"/>
      <c r="K1991" s="4">
        <v>229</v>
      </c>
      <c r="L1991" s="4">
        <v>10</v>
      </c>
      <c r="M1991" s="4">
        <v>3</v>
      </c>
      <c r="N1991" s="4" t="s">
        <v>3</v>
      </c>
      <c r="O1991" s="4">
        <v>2</v>
      </c>
      <c r="P1991" s="4"/>
      <c r="Q1991" s="4"/>
      <c r="R1991" s="4"/>
      <c r="S1991" s="4"/>
      <c r="T1991" s="4"/>
      <c r="U1991" s="4"/>
      <c r="V1991" s="4"/>
      <c r="W1991" s="4"/>
    </row>
    <row r="1992" spans="1:23">
      <c r="A1992" s="4">
        <v>50</v>
      </c>
      <c r="B1992" s="4">
        <v>0</v>
      </c>
      <c r="C1992" s="4">
        <v>0</v>
      </c>
      <c r="D1992" s="4">
        <v>1</v>
      </c>
      <c r="E1992" s="4">
        <v>203</v>
      </c>
      <c r="F1992" s="4">
        <f>ROUND(Source!Q1980,O1992)</f>
        <v>65.81</v>
      </c>
      <c r="G1992" s="4" t="s">
        <v>101</v>
      </c>
      <c r="H1992" s="4" t="s">
        <v>102</v>
      </c>
      <c r="I1992" s="4"/>
      <c r="J1992" s="4"/>
      <c r="K1992" s="4">
        <v>203</v>
      </c>
      <c r="L1992" s="4">
        <v>11</v>
      </c>
      <c r="M1992" s="4">
        <v>3</v>
      </c>
      <c r="N1992" s="4" t="s">
        <v>3</v>
      </c>
      <c r="O1992" s="4">
        <v>2</v>
      </c>
      <c r="P1992" s="4"/>
      <c r="Q1992" s="4"/>
      <c r="R1992" s="4"/>
      <c r="S1992" s="4"/>
      <c r="T1992" s="4"/>
      <c r="U1992" s="4"/>
      <c r="V1992" s="4"/>
      <c r="W1992" s="4"/>
    </row>
    <row r="1993" spans="1:23">
      <c r="A1993" s="4">
        <v>50</v>
      </c>
      <c r="B1993" s="4">
        <v>0</v>
      </c>
      <c r="C1993" s="4">
        <v>0</v>
      </c>
      <c r="D1993" s="4">
        <v>1</v>
      </c>
      <c r="E1993" s="4">
        <v>231</v>
      </c>
      <c r="F1993" s="4">
        <f>ROUND(Source!BB1980,O1993)</f>
        <v>0</v>
      </c>
      <c r="G1993" s="4" t="s">
        <v>103</v>
      </c>
      <c r="H1993" s="4" t="s">
        <v>104</v>
      </c>
      <c r="I1993" s="4"/>
      <c r="J1993" s="4"/>
      <c r="K1993" s="4">
        <v>231</v>
      </c>
      <c r="L1993" s="4">
        <v>12</v>
      </c>
      <c r="M1993" s="4">
        <v>3</v>
      </c>
      <c r="N1993" s="4" t="s">
        <v>3</v>
      </c>
      <c r="O1993" s="4">
        <v>2</v>
      </c>
      <c r="P1993" s="4"/>
      <c r="Q1993" s="4"/>
      <c r="R1993" s="4"/>
      <c r="S1993" s="4"/>
      <c r="T1993" s="4"/>
      <c r="U1993" s="4"/>
      <c r="V1993" s="4"/>
      <c r="W1993" s="4"/>
    </row>
    <row r="1994" spans="1:23">
      <c r="A1994" s="4">
        <v>50</v>
      </c>
      <c r="B1994" s="4">
        <v>0</v>
      </c>
      <c r="C1994" s="4">
        <v>0</v>
      </c>
      <c r="D1994" s="4">
        <v>1</v>
      </c>
      <c r="E1994" s="4">
        <v>204</v>
      </c>
      <c r="F1994" s="4">
        <f>ROUND(Source!R1980,O1994)</f>
        <v>47.87</v>
      </c>
      <c r="G1994" s="4" t="s">
        <v>105</v>
      </c>
      <c r="H1994" s="4" t="s">
        <v>106</v>
      </c>
      <c r="I1994" s="4"/>
      <c r="J1994" s="4"/>
      <c r="K1994" s="4">
        <v>204</v>
      </c>
      <c r="L1994" s="4">
        <v>13</v>
      </c>
      <c r="M1994" s="4">
        <v>3</v>
      </c>
      <c r="N1994" s="4" t="s">
        <v>3</v>
      </c>
      <c r="O1994" s="4">
        <v>2</v>
      </c>
      <c r="P1994" s="4"/>
      <c r="Q1994" s="4"/>
      <c r="R1994" s="4"/>
      <c r="S1994" s="4"/>
      <c r="T1994" s="4"/>
      <c r="U1994" s="4"/>
      <c r="V1994" s="4"/>
      <c r="W1994" s="4"/>
    </row>
    <row r="1995" spans="1:23">
      <c r="A1995" s="4">
        <v>50</v>
      </c>
      <c r="B1995" s="4">
        <v>0</v>
      </c>
      <c r="C1995" s="4">
        <v>0</v>
      </c>
      <c r="D1995" s="4">
        <v>1</v>
      </c>
      <c r="E1995" s="4">
        <v>205</v>
      </c>
      <c r="F1995" s="4">
        <f>ROUND(Source!S1980,O1995)</f>
        <v>3056.28</v>
      </c>
      <c r="G1995" s="4" t="s">
        <v>107</v>
      </c>
      <c r="H1995" s="4" t="s">
        <v>108</v>
      </c>
      <c r="I1995" s="4"/>
      <c r="J1995" s="4"/>
      <c r="K1995" s="4">
        <v>205</v>
      </c>
      <c r="L1995" s="4">
        <v>14</v>
      </c>
      <c r="M1995" s="4">
        <v>3</v>
      </c>
      <c r="N1995" s="4" t="s">
        <v>3</v>
      </c>
      <c r="O1995" s="4">
        <v>2</v>
      </c>
      <c r="P1995" s="4"/>
      <c r="Q1995" s="4"/>
      <c r="R1995" s="4"/>
      <c r="S1995" s="4"/>
      <c r="T1995" s="4"/>
      <c r="U1995" s="4"/>
      <c r="V1995" s="4"/>
      <c r="W1995" s="4"/>
    </row>
    <row r="1996" spans="1:23">
      <c r="A1996" s="4">
        <v>50</v>
      </c>
      <c r="B1996" s="4">
        <v>0</v>
      </c>
      <c r="C1996" s="4">
        <v>0</v>
      </c>
      <c r="D1996" s="4">
        <v>1</v>
      </c>
      <c r="E1996" s="4">
        <v>232</v>
      </c>
      <c r="F1996" s="4">
        <f>ROUND(Source!BC1980,O1996)</f>
        <v>0</v>
      </c>
      <c r="G1996" s="4" t="s">
        <v>109</v>
      </c>
      <c r="H1996" s="4" t="s">
        <v>110</v>
      </c>
      <c r="I1996" s="4"/>
      <c r="J1996" s="4"/>
      <c r="K1996" s="4">
        <v>232</v>
      </c>
      <c r="L1996" s="4">
        <v>15</v>
      </c>
      <c r="M1996" s="4">
        <v>3</v>
      </c>
      <c r="N1996" s="4" t="s">
        <v>3</v>
      </c>
      <c r="O1996" s="4">
        <v>2</v>
      </c>
      <c r="P1996" s="4"/>
      <c r="Q1996" s="4"/>
      <c r="R1996" s="4"/>
      <c r="S1996" s="4"/>
      <c r="T1996" s="4"/>
      <c r="U1996" s="4"/>
      <c r="V1996" s="4"/>
      <c r="W1996" s="4"/>
    </row>
    <row r="1997" spans="1:23">
      <c r="A1997" s="4">
        <v>50</v>
      </c>
      <c r="B1997" s="4">
        <v>0</v>
      </c>
      <c r="C1997" s="4">
        <v>0</v>
      </c>
      <c r="D1997" s="4">
        <v>1</v>
      </c>
      <c r="E1997" s="4">
        <v>214</v>
      </c>
      <c r="F1997" s="4">
        <f>ROUND(Source!AS1980,O1997)</f>
        <v>6890.75</v>
      </c>
      <c r="G1997" s="4" t="s">
        <v>111</v>
      </c>
      <c r="H1997" s="4" t="s">
        <v>112</v>
      </c>
      <c r="I1997" s="4"/>
      <c r="J1997" s="4"/>
      <c r="K1997" s="4">
        <v>214</v>
      </c>
      <c r="L1997" s="4">
        <v>16</v>
      </c>
      <c r="M1997" s="4">
        <v>3</v>
      </c>
      <c r="N1997" s="4" t="s">
        <v>3</v>
      </c>
      <c r="O1997" s="4">
        <v>2</v>
      </c>
      <c r="P1997" s="4"/>
      <c r="Q1997" s="4"/>
      <c r="R1997" s="4"/>
      <c r="S1997" s="4"/>
      <c r="T1997" s="4"/>
      <c r="U1997" s="4"/>
      <c r="V1997" s="4"/>
      <c r="W1997" s="4"/>
    </row>
    <row r="1998" spans="1:23">
      <c r="A1998" s="4">
        <v>50</v>
      </c>
      <c r="B1998" s="4">
        <v>0</v>
      </c>
      <c r="C1998" s="4">
        <v>0</v>
      </c>
      <c r="D1998" s="4">
        <v>1</v>
      </c>
      <c r="E1998" s="4">
        <v>215</v>
      </c>
      <c r="F1998" s="4">
        <f>ROUND(Source!AT1980,O1998)</f>
        <v>0</v>
      </c>
      <c r="G1998" s="4" t="s">
        <v>113</v>
      </c>
      <c r="H1998" s="4" t="s">
        <v>114</v>
      </c>
      <c r="I1998" s="4"/>
      <c r="J1998" s="4"/>
      <c r="K1998" s="4">
        <v>215</v>
      </c>
      <c r="L1998" s="4">
        <v>17</v>
      </c>
      <c r="M1998" s="4">
        <v>3</v>
      </c>
      <c r="N1998" s="4" t="s">
        <v>3</v>
      </c>
      <c r="O1998" s="4">
        <v>2</v>
      </c>
      <c r="P1998" s="4"/>
      <c r="Q1998" s="4"/>
      <c r="R1998" s="4"/>
      <c r="S1998" s="4"/>
      <c r="T1998" s="4"/>
      <c r="U1998" s="4"/>
      <c r="V1998" s="4"/>
      <c r="W1998" s="4"/>
    </row>
    <row r="1999" spans="1:23">
      <c r="A1999" s="4">
        <v>50</v>
      </c>
      <c r="B1999" s="4">
        <v>0</v>
      </c>
      <c r="C1999" s="4">
        <v>0</v>
      </c>
      <c r="D1999" s="4">
        <v>1</v>
      </c>
      <c r="E1999" s="4">
        <v>217</v>
      </c>
      <c r="F1999" s="4">
        <f>ROUND(Source!AU1980,O1999)</f>
        <v>0</v>
      </c>
      <c r="G1999" s="4" t="s">
        <v>115</v>
      </c>
      <c r="H1999" s="4" t="s">
        <v>116</v>
      </c>
      <c r="I1999" s="4"/>
      <c r="J1999" s="4"/>
      <c r="K1999" s="4">
        <v>217</v>
      </c>
      <c r="L1999" s="4">
        <v>18</v>
      </c>
      <c r="M1999" s="4">
        <v>3</v>
      </c>
      <c r="N1999" s="4" t="s">
        <v>3</v>
      </c>
      <c r="O1999" s="4">
        <v>2</v>
      </c>
      <c r="P1999" s="4"/>
      <c r="Q1999" s="4"/>
      <c r="R1999" s="4"/>
      <c r="S1999" s="4"/>
      <c r="T1999" s="4"/>
      <c r="U1999" s="4"/>
      <c r="V1999" s="4"/>
      <c r="W1999" s="4"/>
    </row>
    <row r="2000" spans="1:23">
      <c r="A2000" s="4">
        <v>50</v>
      </c>
      <c r="B2000" s="4">
        <v>0</v>
      </c>
      <c r="C2000" s="4">
        <v>0</v>
      </c>
      <c r="D2000" s="4">
        <v>1</v>
      </c>
      <c r="E2000" s="4">
        <v>230</v>
      </c>
      <c r="F2000" s="4">
        <f>ROUND(Source!BA1980,O2000)</f>
        <v>0</v>
      </c>
      <c r="G2000" s="4" t="s">
        <v>117</v>
      </c>
      <c r="H2000" s="4" t="s">
        <v>118</v>
      </c>
      <c r="I2000" s="4"/>
      <c r="J2000" s="4"/>
      <c r="K2000" s="4">
        <v>230</v>
      </c>
      <c r="L2000" s="4">
        <v>19</v>
      </c>
      <c r="M2000" s="4">
        <v>3</v>
      </c>
      <c r="N2000" s="4" t="s">
        <v>3</v>
      </c>
      <c r="O2000" s="4">
        <v>2</v>
      </c>
      <c r="P2000" s="4"/>
      <c r="Q2000" s="4"/>
      <c r="R2000" s="4"/>
      <c r="S2000" s="4"/>
      <c r="T2000" s="4"/>
      <c r="U2000" s="4"/>
      <c r="V2000" s="4"/>
      <c r="W2000" s="4"/>
    </row>
    <row r="2001" spans="1:245">
      <c r="A2001" s="4">
        <v>50</v>
      </c>
      <c r="B2001" s="4">
        <v>0</v>
      </c>
      <c r="C2001" s="4">
        <v>0</v>
      </c>
      <c r="D2001" s="4">
        <v>1</v>
      </c>
      <c r="E2001" s="4">
        <v>206</v>
      </c>
      <c r="F2001" s="4">
        <f>ROUND(Source!T1980,O2001)</f>
        <v>0</v>
      </c>
      <c r="G2001" s="4" t="s">
        <v>119</v>
      </c>
      <c r="H2001" s="4" t="s">
        <v>120</v>
      </c>
      <c r="I2001" s="4"/>
      <c r="J2001" s="4"/>
      <c r="K2001" s="4">
        <v>206</v>
      </c>
      <c r="L2001" s="4">
        <v>20</v>
      </c>
      <c r="M2001" s="4">
        <v>3</v>
      </c>
      <c r="N2001" s="4" t="s">
        <v>3</v>
      </c>
      <c r="O2001" s="4">
        <v>2</v>
      </c>
      <c r="P2001" s="4"/>
      <c r="Q2001" s="4"/>
      <c r="R2001" s="4"/>
      <c r="S2001" s="4"/>
      <c r="T2001" s="4"/>
      <c r="U2001" s="4"/>
      <c r="V2001" s="4"/>
      <c r="W2001" s="4"/>
    </row>
    <row r="2002" spans="1:245">
      <c r="A2002" s="4">
        <v>50</v>
      </c>
      <c r="B2002" s="4">
        <v>0</v>
      </c>
      <c r="C2002" s="4">
        <v>0</v>
      </c>
      <c r="D2002" s="4">
        <v>1</v>
      </c>
      <c r="E2002" s="4">
        <v>207</v>
      </c>
      <c r="F2002" s="4">
        <f>Source!U1980</f>
        <v>11.7079</v>
      </c>
      <c r="G2002" s="4" t="s">
        <v>121</v>
      </c>
      <c r="H2002" s="4" t="s">
        <v>122</v>
      </c>
      <c r="I2002" s="4"/>
      <c r="J2002" s="4"/>
      <c r="K2002" s="4">
        <v>207</v>
      </c>
      <c r="L2002" s="4">
        <v>21</v>
      </c>
      <c r="M2002" s="4">
        <v>3</v>
      </c>
      <c r="N2002" s="4" t="s">
        <v>3</v>
      </c>
      <c r="O2002" s="4">
        <v>-1</v>
      </c>
      <c r="P2002" s="4"/>
      <c r="Q2002" s="4"/>
      <c r="R2002" s="4"/>
      <c r="S2002" s="4"/>
      <c r="T2002" s="4"/>
      <c r="U2002" s="4"/>
      <c r="V2002" s="4"/>
      <c r="W2002" s="4"/>
    </row>
    <row r="2003" spans="1:245">
      <c r="A2003" s="4">
        <v>50</v>
      </c>
      <c r="B2003" s="4">
        <v>0</v>
      </c>
      <c r="C2003" s="4">
        <v>0</v>
      </c>
      <c r="D2003" s="4">
        <v>1</v>
      </c>
      <c r="E2003" s="4">
        <v>208</v>
      </c>
      <c r="F2003" s="4">
        <f>Source!V1980</f>
        <v>0.12698000000000001</v>
      </c>
      <c r="G2003" s="4" t="s">
        <v>123</v>
      </c>
      <c r="H2003" s="4" t="s">
        <v>124</v>
      </c>
      <c r="I2003" s="4"/>
      <c r="J2003" s="4"/>
      <c r="K2003" s="4">
        <v>208</v>
      </c>
      <c r="L2003" s="4">
        <v>22</v>
      </c>
      <c r="M2003" s="4">
        <v>3</v>
      </c>
      <c r="N2003" s="4" t="s">
        <v>3</v>
      </c>
      <c r="O2003" s="4">
        <v>-1</v>
      </c>
      <c r="P2003" s="4"/>
      <c r="Q2003" s="4"/>
      <c r="R2003" s="4"/>
      <c r="S2003" s="4"/>
      <c r="T2003" s="4"/>
      <c r="U2003" s="4"/>
      <c r="V2003" s="4"/>
      <c r="W2003" s="4"/>
    </row>
    <row r="2004" spans="1:245">
      <c r="A2004" s="4">
        <v>50</v>
      </c>
      <c r="B2004" s="4">
        <v>0</v>
      </c>
      <c r="C2004" s="4">
        <v>0</v>
      </c>
      <c r="D2004" s="4">
        <v>1</v>
      </c>
      <c r="E2004" s="4">
        <v>209</v>
      </c>
      <c r="F2004" s="4">
        <f>ROUND(Source!W1980,O2004)</f>
        <v>0</v>
      </c>
      <c r="G2004" s="4" t="s">
        <v>125</v>
      </c>
      <c r="H2004" s="4" t="s">
        <v>126</v>
      </c>
      <c r="I2004" s="4"/>
      <c r="J2004" s="4"/>
      <c r="K2004" s="4">
        <v>209</v>
      </c>
      <c r="L2004" s="4">
        <v>23</v>
      </c>
      <c r="M2004" s="4">
        <v>3</v>
      </c>
      <c r="N2004" s="4" t="s">
        <v>3</v>
      </c>
      <c r="O2004" s="4">
        <v>2</v>
      </c>
      <c r="P2004" s="4"/>
      <c r="Q2004" s="4"/>
      <c r="R2004" s="4"/>
      <c r="S2004" s="4"/>
      <c r="T2004" s="4"/>
      <c r="U2004" s="4"/>
      <c r="V2004" s="4"/>
      <c r="W2004" s="4"/>
    </row>
    <row r="2005" spans="1:245">
      <c r="A2005" s="4">
        <v>50</v>
      </c>
      <c r="B2005" s="4">
        <v>0</v>
      </c>
      <c r="C2005" s="4">
        <v>0</v>
      </c>
      <c r="D2005" s="4">
        <v>1</v>
      </c>
      <c r="E2005" s="4">
        <v>233</v>
      </c>
      <c r="F2005" s="4">
        <f>ROUND(Source!BD1980,O2005)</f>
        <v>0</v>
      </c>
      <c r="G2005" s="4" t="s">
        <v>127</v>
      </c>
      <c r="H2005" s="4" t="s">
        <v>128</v>
      </c>
      <c r="I2005" s="4"/>
      <c r="J2005" s="4"/>
      <c r="K2005" s="4">
        <v>233</v>
      </c>
      <c r="L2005" s="4">
        <v>24</v>
      </c>
      <c r="M2005" s="4">
        <v>3</v>
      </c>
      <c r="N2005" s="4" t="s">
        <v>3</v>
      </c>
      <c r="O2005" s="4">
        <v>2</v>
      </c>
      <c r="P2005" s="4"/>
      <c r="Q2005" s="4"/>
      <c r="R2005" s="4"/>
      <c r="S2005" s="4"/>
      <c r="T2005" s="4"/>
      <c r="U2005" s="4"/>
      <c r="V2005" s="4"/>
      <c r="W2005" s="4"/>
    </row>
    <row r="2006" spans="1:245">
      <c r="A2006" s="4">
        <v>50</v>
      </c>
      <c r="B2006" s="4">
        <v>0</v>
      </c>
      <c r="C2006" s="4">
        <v>0</v>
      </c>
      <c r="D2006" s="4">
        <v>1</v>
      </c>
      <c r="E2006" s="4">
        <v>210</v>
      </c>
      <c r="F2006" s="4">
        <f>ROUND(Source!X1980,O2006)</f>
        <v>2132.86</v>
      </c>
      <c r="G2006" s="4" t="s">
        <v>129</v>
      </c>
      <c r="H2006" s="4" t="s">
        <v>130</v>
      </c>
      <c r="I2006" s="4"/>
      <c r="J2006" s="4"/>
      <c r="K2006" s="4">
        <v>210</v>
      </c>
      <c r="L2006" s="4">
        <v>25</v>
      </c>
      <c r="M2006" s="4">
        <v>3</v>
      </c>
      <c r="N2006" s="4" t="s">
        <v>3</v>
      </c>
      <c r="O2006" s="4">
        <v>2</v>
      </c>
      <c r="P2006" s="4"/>
      <c r="Q2006" s="4"/>
      <c r="R2006" s="4"/>
      <c r="S2006" s="4"/>
      <c r="T2006" s="4"/>
      <c r="U2006" s="4"/>
      <c r="V2006" s="4"/>
      <c r="W2006" s="4"/>
    </row>
    <row r="2007" spans="1:245">
      <c r="A2007" s="4">
        <v>50</v>
      </c>
      <c r="B2007" s="4">
        <v>0</v>
      </c>
      <c r="C2007" s="4">
        <v>0</v>
      </c>
      <c r="D2007" s="4">
        <v>1</v>
      </c>
      <c r="E2007" s="4">
        <v>211</v>
      </c>
      <c r="F2007" s="4">
        <f>ROUND(Source!Y1980,O2007)</f>
        <v>1635.8</v>
      </c>
      <c r="G2007" s="4" t="s">
        <v>131</v>
      </c>
      <c r="H2007" s="4" t="s">
        <v>132</v>
      </c>
      <c r="I2007" s="4"/>
      <c r="J2007" s="4"/>
      <c r="K2007" s="4">
        <v>211</v>
      </c>
      <c r="L2007" s="4">
        <v>26</v>
      </c>
      <c r="M2007" s="4">
        <v>3</v>
      </c>
      <c r="N2007" s="4" t="s">
        <v>3</v>
      </c>
      <c r="O2007" s="4">
        <v>2</v>
      </c>
      <c r="P2007" s="4"/>
      <c r="Q2007" s="4"/>
      <c r="R2007" s="4"/>
      <c r="S2007" s="4"/>
      <c r="T2007" s="4"/>
      <c r="U2007" s="4"/>
      <c r="V2007" s="4"/>
      <c r="W2007" s="4"/>
    </row>
    <row r="2008" spans="1:245">
      <c r="A2008" s="4">
        <v>50</v>
      </c>
      <c r="B2008" s="4">
        <v>0</v>
      </c>
      <c r="C2008" s="4">
        <v>0</v>
      </c>
      <c r="D2008" s="4">
        <v>1</v>
      </c>
      <c r="E2008" s="4">
        <v>0</v>
      </c>
      <c r="F2008" s="4">
        <f>ROUND(Source!AR1980,O2008)</f>
        <v>6890.75</v>
      </c>
      <c r="G2008" s="4" t="s">
        <v>133</v>
      </c>
      <c r="H2008" s="4" t="s">
        <v>134</v>
      </c>
      <c r="I2008" s="4"/>
      <c r="J2008" s="4"/>
      <c r="K2008" s="4">
        <v>224</v>
      </c>
      <c r="L2008" s="4">
        <v>27</v>
      </c>
      <c r="M2008" s="4">
        <v>3</v>
      </c>
      <c r="N2008" s="4" t="s">
        <v>3</v>
      </c>
      <c r="O2008" s="4">
        <v>2</v>
      </c>
      <c r="P2008" s="4"/>
      <c r="Q2008" s="4"/>
      <c r="R2008" s="4"/>
      <c r="S2008" s="4"/>
      <c r="T2008" s="4"/>
      <c r="U2008" s="4"/>
      <c r="V2008" s="4"/>
      <c r="W2008" s="4"/>
    </row>
    <row r="2009" spans="1:245">
      <c r="A2009" s="4">
        <v>50</v>
      </c>
      <c r="B2009" s="4">
        <v>0</v>
      </c>
      <c r="C2009" s="4">
        <v>0</v>
      </c>
      <c r="D2009" s="4">
        <v>2</v>
      </c>
      <c r="E2009" s="4">
        <v>0</v>
      </c>
      <c r="F2009" s="4">
        <f>ROUND(F2008*0.18,O2009)</f>
        <v>1240.3</v>
      </c>
      <c r="G2009" s="4" t="s">
        <v>135</v>
      </c>
      <c r="H2009" s="4" t="s">
        <v>135</v>
      </c>
      <c r="I2009" s="4"/>
      <c r="J2009" s="4"/>
      <c r="K2009" s="4">
        <v>212</v>
      </c>
      <c r="L2009" s="4">
        <v>28</v>
      </c>
      <c r="M2009" s="4">
        <v>0</v>
      </c>
      <c r="N2009" s="4" t="s">
        <v>3</v>
      </c>
      <c r="O2009" s="4">
        <v>1</v>
      </c>
      <c r="P2009" s="4"/>
      <c r="Q2009" s="4"/>
      <c r="R2009" s="4"/>
      <c r="S2009" s="4"/>
      <c r="T2009" s="4"/>
      <c r="U2009" s="4"/>
      <c r="V2009" s="4"/>
      <c r="W2009" s="4"/>
    </row>
    <row r="2010" spans="1:245">
      <c r="A2010" s="4">
        <v>50</v>
      </c>
      <c r="B2010" s="4">
        <v>0</v>
      </c>
      <c r="C2010" s="4">
        <v>0</v>
      </c>
      <c r="D2010" s="4">
        <v>2</v>
      </c>
      <c r="E2010" s="4">
        <v>224</v>
      </c>
      <c r="F2010" s="4">
        <f>ROUND(F2008*1.18,O2010)</f>
        <v>8131.1</v>
      </c>
      <c r="G2010" s="4" t="s">
        <v>136</v>
      </c>
      <c r="H2010" s="4" t="s">
        <v>137</v>
      </c>
      <c r="I2010" s="4"/>
      <c r="J2010" s="4"/>
      <c r="K2010" s="4">
        <v>212</v>
      </c>
      <c r="L2010" s="4">
        <v>29</v>
      </c>
      <c r="M2010" s="4">
        <v>0</v>
      </c>
      <c r="N2010" s="4" t="s">
        <v>3</v>
      </c>
      <c r="O2010" s="4">
        <v>1</v>
      </c>
      <c r="P2010" s="4"/>
      <c r="Q2010" s="4"/>
      <c r="R2010" s="4"/>
      <c r="S2010" s="4"/>
      <c r="T2010" s="4"/>
      <c r="U2010" s="4"/>
      <c r="V2010" s="4"/>
      <c r="W2010" s="4"/>
    </row>
    <row r="2012" spans="1:245">
      <c r="A2012" s="1">
        <v>5</v>
      </c>
      <c r="B2012" s="1">
        <v>0</v>
      </c>
      <c r="C2012" s="1"/>
      <c r="D2012" s="1">
        <f>ROW(A2046)</f>
        <v>2046</v>
      </c>
      <c r="E2012" s="1"/>
      <c r="F2012" s="1" t="s">
        <v>14</v>
      </c>
      <c r="G2012" s="1" t="s">
        <v>138</v>
      </c>
      <c r="H2012" s="1" t="s">
        <v>3</v>
      </c>
      <c r="I2012" s="1">
        <v>0</v>
      </c>
      <c r="J2012" s="1"/>
      <c r="K2012" s="1">
        <v>0</v>
      </c>
      <c r="L2012" s="1"/>
      <c r="M2012" s="1" t="s">
        <v>3</v>
      </c>
      <c r="N2012" s="1"/>
      <c r="O2012" s="1"/>
      <c r="P2012" s="1"/>
      <c r="Q2012" s="1"/>
      <c r="R2012" s="1"/>
      <c r="S2012" s="1">
        <v>0</v>
      </c>
      <c r="T2012" s="1"/>
      <c r="U2012" s="1" t="s">
        <v>3</v>
      </c>
      <c r="V2012" s="1">
        <v>0</v>
      </c>
      <c r="W2012" s="1"/>
      <c r="X2012" s="1"/>
      <c r="Y2012" s="1"/>
      <c r="Z2012" s="1"/>
      <c r="AA2012" s="1"/>
      <c r="AB2012" s="1" t="s">
        <v>3</v>
      </c>
      <c r="AC2012" s="1" t="s">
        <v>3</v>
      </c>
      <c r="AD2012" s="1" t="s">
        <v>3</v>
      </c>
      <c r="AE2012" s="1" t="s">
        <v>3</v>
      </c>
      <c r="AF2012" s="1" t="s">
        <v>3</v>
      </c>
      <c r="AG2012" s="1" t="s">
        <v>3</v>
      </c>
      <c r="AH2012" s="1"/>
      <c r="AI2012" s="1"/>
      <c r="AJ2012" s="1"/>
      <c r="AK2012" s="1"/>
      <c r="AL2012" s="1"/>
      <c r="AM2012" s="1"/>
      <c r="AN2012" s="1"/>
      <c r="AO2012" s="1"/>
      <c r="AP2012" s="1" t="s">
        <v>3</v>
      </c>
      <c r="AQ2012" s="1" t="s">
        <v>3</v>
      </c>
      <c r="AR2012" s="1" t="s">
        <v>3</v>
      </c>
      <c r="AS2012" s="1"/>
      <c r="AT2012" s="1"/>
      <c r="AU2012" s="1"/>
      <c r="AV2012" s="1"/>
      <c r="AW2012" s="1"/>
      <c r="AX2012" s="1"/>
      <c r="AY2012" s="1"/>
      <c r="AZ2012" s="1" t="s">
        <v>3</v>
      </c>
      <c r="BA2012" s="1"/>
      <c r="BB2012" s="1" t="s">
        <v>3</v>
      </c>
      <c r="BC2012" s="1" t="s">
        <v>3</v>
      </c>
      <c r="BD2012" s="1" t="s">
        <v>3</v>
      </c>
      <c r="BE2012" s="1" t="s">
        <v>3</v>
      </c>
      <c r="BF2012" s="1" t="s">
        <v>3</v>
      </c>
      <c r="BG2012" s="1" t="s">
        <v>3</v>
      </c>
      <c r="BH2012" s="1" t="s">
        <v>3</v>
      </c>
      <c r="BI2012" s="1" t="s">
        <v>3</v>
      </c>
      <c r="BJ2012" s="1" t="s">
        <v>3</v>
      </c>
      <c r="BK2012" s="1" t="s">
        <v>3</v>
      </c>
      <c r="BL2012" s="1" t="s">
        <v>3</v>
      </c>
      <c r="BM2012" s="1" t="s">
        <v>3</v>
      </c>
      <c r="BN2012" s="1" t="s">
        <v>3</v>
      </c>
      <c r="BO2012" s="1" t="s">
        <v>3</v>
      </c>
      <c r="BP2012" s="1" t="s">
        <v>3</v>
      </c>
      <c r="BQ2012" s="1"/>
      <c r="BR2012" s="1"/>
      <c r="BS2012" s="1"/>
      <c r="BT2012" s="1"/>
      <c r="BU2012" s="1"/>
      <c r="BV2012" s="1"/>
      <c r="BW2012" s="1"/>
      <c r="BX2012" s="1">
        <v>0</v>
      </c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>
        <v>0</v>
      </c>
    </row>
    <row r="2014" spans="1:245">
      <c r="A2014" s="2">
        <v>52</v>
      </c>
      <c r="B2014" s="2">
        <f t="shared" ref="B2014:G2014" si="1485">B2046</f>
        <v>0</v>
      </c>
      <c r="C2014" s="2">
        <f t="shared" si="1485"/>
        <v>5</v>
      </c>
      <c r="D2014" s="2">
        <f t="shared" si="1485"/>
        <v>2012</v>
      </c>
      <c r="E2014" s="2">
        <f t="shared" si="1485"/>
        <v>0</v>
      </c>
      <c r="F2014" s="2" t="str">
        <f t="shared" si="1485"/>
        <v>Новый подраздел</v>
      </c>
      <c r="G2014" s="2" t="str">
        <f t="shared" si="1485"/>
        <v>ремонт</v>
      </c>
      <c r="H2014" s="2"/>
      <c r="I2014" s="2"/>
      <c r="J2014" s="2"/>
      <c r="K2014" s="2"/>
      <c r="L2014" s="2"/>
      <c r="M2014" s="2"/>
      <c r="N2014" s="2"/>
      <c r="O2014" s="2">
        <f t="shared" ref="O2014:AT2014" si="1486">O2046</f>
        <v>173488.03</v>
      </c>
      <c r="P2014" s="2">
        <f t="shared" si="1486"/>
        <v>115326.85</v>
      </c>
      <c r="Q2014" s="2">
        <f t="shared" si="1486"/>
        <v>3193.84</v>
      </c>
      <c r="R2014" s="2">
        <f t="shared" si="1486"/>
        <v>1228.1300000000001</v>
      </c>
      <c r="S2014" s="2">
        <f t="shared" si="1486"/>
        <v>54967.34</v>
      </c>
      <c r="T2014" s="2">
        <f t="shared" si="1486"/>
        <v>0</v>
      </c>
      <c r="U2014" s="2">
        <f t="shared" si="1486"/>
        <v>183.54449100000002</v>
      </c>
      <c r="V2014" s="2">
        <f t="shared" si="1486"/>
        <v>3.5353325</v>
      </c>
      <c r="W2014" s="2">
        <f t="shared" si="1486"/>
        <v>624.79</v>
      </c>
      <c r="X2014" s="2">
        <f t="shared" si="1486"/>
        <v>49620.4</v>
      </c>
      <c r="Y2014" s="2">
        <f t="shared" si="1486"/>
        <v>24940.59</v>
      </c>
      <c r="Z2014" s="2">
        <f t="shared" si="1486"/>
        <v>0</v>
      </c>
      <c r="AA2014" s="2">
        <f t="shared" si="1486"/>
        <v>0</v>
      </c>
      <c r="AB2014" s="2">
        <f t="shared" si="1486"/>
        <v>173488.03</v>
      </c>
      <c r="AC2014" s="2">
        <f t="shared" si="1486"/>
        <v>115326.85</v>
      </c>
      <c r="AD2014" s="2">
        <f t="shared" si="1486"/>
        <v>3193.84</v>
      </c>
      <c r="AE2014" s="2">
        <f t="shared" si="1486"/>
        <v>1228.1300000000001</v>
      </c>
      <c r="AF2014" s="2">
        <f t="shared" si="1486"/>
        <v>54967.34</v>
      </c>
      <c r="AG2014" s="2">
        <f t="shared" si="1486"/>
        <v>0</v>
      </c>
      <c r="AH2014" s="2">
        <f t="shared" si="1486"/>
        <v>183.54449100000002</v>
      </c>
      <c r="AI2014" s="2">
        <f t="shared" si="1486"/>
        <v>3.5353325</v>
      </c>
      <c r="AJ2014" s="2">
        <f t="shared" si="1486"/>
        <v>624.79</v>
      </c>
      <c r="AK2014" s="2">
        <f t="shared" si="1486"/>
        <v>49620.4</v>
      </c>
      <c r="AL2014" s="2">
        <f t="shared" si="1486"/>
        <v>24940.59</v>
      </c>
      <c r="AM2014" s="2">
        <f t="shared" si="1486"/>
        <v>0</v>
      </c>
      <c r="AN2014" s="2">
        <f t="shared" si="1486"/>
        <v>0</v>
      </c>
      <c r="AO2014" s="2">
        <f t="shared" si="1486"/>
        <v>0</v>
      </c>
      <c r="AP2014" s="2">
        <f t="shared" si="1486"/>
        <v>0</v>
      </c>
      <c r="AQ2014" s="2">
        <f t="shared" si="1486"/>
        <v>0</v>
      </c>
      <c r="AR2014" s="2">
        <f t="shared" si="1486"/>
        <v>248049.02</v>
      </c>
      <c r="AS2014" s="2">
        <f t="shared" si="1486"/>
        <v>243875.19</v>
      </c>
      <c r="AT2014" s="2">
        <f t="shared" si="1486"/>
        <v>4173.83</v>
      </c>
      <c r="AU2014" s="2">
        <f t="shared" ref="AU2014:BZ2014" si="1487">AU2046</f>
        <v>0</v>
      </c>
      <c r="AV2014" s="2">
        <f t="shared" si="1487"/>
        <v>115326.85</v>
      </c>
      <c r="AW2014" s="2">
        <f t="shared" si="1487"/>
        <v>115326.85</v>
      </c>
      <c r="AX2014" s="2">
        <f t="shared" si="1487"/>
        <v>0</v>
      </c>
      <c r="AY2014" s="2">
        <f t="shared" si="1487"/>
        <v>115326.85</v>
      </c>
      <c r="AZ2014" s="2">
        <f t="shared" si="1487"/>
        <v>0</v>
      </c>
      <c r="BA2014" s="2">
        <f t="shared" si="1487"/>
        <v>0</v>
      </c>
      <c r="BB2014" s="2">
        <f t="shared" si="1487"/>
        <v>0</v>
      </c>
      <c r="BC2014" s="2">
        <f t="shared" si="1487"/>
        <v>0</v>
      </c>
      <c r="BD2014" s="2">
        <f t="shared" si="1487"/>
        <v>0</v>
      </c>
      <c r="BE2014" s="2">
        <f t="shared" si="1487"/>
        <v>0</v>
      </c>
      <c r="BF2014" s="2">
        <f t="shared" si="1487"/>
        <v>0</v>
      </c>
      <c r="BG2014" s="2">
        <f t="shared" si="1487"/>
        <v>0</v>
      </c>
      <c r="BH2014" s="2">
        <f t="shared" si="1487"/>
        <v>0</v>
      </c>
      <c r="BI2014" s="2">
        <f t="shared" si="1487"/>
        <v>0</v>
      </c>
      <c r="BJ2014" s="2">
        <f t="shared" si="1487"/>
        <v>0</v>
      </c>
      <c r="BK2014" s="2">
        <f t="shared" si="1487"/>
        <v>0</v>
      </c>
      <c r="BL2014" s="2">
        <f t="shared" si="1487"/>
        <v>0</v>
      </c>
      <c r="BM2014" s="2">
        <f t="shared" si="1487"/>
        <v>0</v>
      </c>
      <c r="BN2014" s="2">
        <f t="shared" si="1487"/>
        <v>0</v>
      </c>
      <c r="BO2014" s="2">
        <f t="shared" si="1487"/>
        <v>0</v>
      </c>
      <c r="BP2014" s="2">
        <f t="shared" si="1487"/>
        <v>0</v>
      </c>
      <c r="BQ2014" s="2">
        <f t="shared" si="1487"/>
        <v>0</v>
      </c>
      <c r="BR2014" s="2">
        <f t="shared" si="1487"/>
        <v>0</v>
      </c>
      <c r="BS2014" s="2">
        <f t="shared" si="1487"/>
        <v>0</v>
      </c>
      <c r="BT2014" s="2">
        <f t="shared" si="1487"/>
        <v>0</v>
      </c>
      <c r="BU2014" s="2">
        <f t="shared" si="1487"/>
        <v>0</v>
      </c>
      <c r="BV2014" s="2">
        <f t="shared" si="1487"/>
        <v>0</v>
      </c>
      <c r="BW2014" s="2">
        <f t="shared" si="1487"/>
        <v>0</v>
      </c>
      <c r="BX2014" s="2">
        <f t="shared" si="1487"/>
        <v>0</v>
      </c>
      <c r="BY2014" s="2">
        <f t="shared" si="1487"/>
        <v>0</v>
      </c>
      <c r="BZ2014" s="2">
        <f t="shared" si="1487"/>
        <v>0</v>
      </c>
      <c r="CA2014" s="2">
        <f t="shared" ref="CA2014:DF2014" si="1488">CA2046</f>
        <v>248049.02</v>
      </c>
      <c r="CB2014" s="2">
        <f t="shared" si="1488"/>
        <v>243875.19</v>
      </c>
      <c r="CC2014" s="2">
        <f t="shared" si="1488"/>
        <v>4173.83</v>
      </c>
      <c r="CD2014" s="2">
        <f t="shared" si="1488"/>
        <v>0</v>
      </c>
      <c r="CE2014" s="2">
        <f t="shared" si="1488"/>
        <v>115326.85</v>
      </c>
      <c r="CF2014" s="2">
        <f t="shared" si="1488"/>
        <v>115326.85</v>
      </c>
      <c r="CG2014" s="2">
        <f t="shared" si="1488"/>
        <v>0</v>
      </c>
      <c r="CH2014" s="2">
        <f t="shared" si="1488"/>
        <v>115326.85</v>
      </c>
      <c r="CI2014" s="2">
        <f t="shared" si="1488"/>
        <v>0</v>
      </c>
      <c r="CJ2014" s="2">
        <f t="shared" si="1488"/>
        <v>0</v>
      </c>
      <c r="CK2014" s="2">
        <f t="shared" si="1488"/>
        <v>0</v>
      </c>
      <c r="CL2014" s="2">
        <f t="shared" si="1488"/>
        <v>0</v>
      </c>
      <c r="CM2014" s="2">
        <f t="shared" si="1488"/>
        <v>0</v>
      </c>
      <c r="CN2014" s="2">
        <f t="shared" si="1488"/>
        <v>0</v>
      </c>
      <c r="CO2014" s="2">
        <f t="shared" si="1488"/>
        <v>0</v>
      </c>
      <c r="CP2014" s="2">
        <f t="shared" si="1488"/>
        <v>0</v>
      </c>
      <c r="CQ2014" s="2">
        <f t="shared" si="1488"/>
        <v>0</v>
      </c>
      <c r="CR2014" s="2">
        <f t="shared" si="1488"/>
        <v>0</v>
      </c>
      <c r="CS2014" s="2">
        <f t="shared" si="1488"/>
        <v>0</v>
      </c>
      <c r="CT2014" s="2">
        <f t="shared" si="1488"/>
        <v>0</v>
      </c>
      <c r="CU2014" s="2">
        <f t="shared" si="1488"/>
        <v>0</v>
      </c>
      <c r="CV2014" s="2">
        <f t="shared" si="1488"/>
        <v>0</v>
      </c>
      <c r="CW2014" s="2">
        <f t="shared" si="1488"/>
        <v>0</v>
      </c>
      <c r="CX2014" s="2">
        <f t="shared" si="1488"/>
        <v>0</v>
      </c>
      <c r="CY2014" s="2">
        <f t="shared" si="1488"/>
        <v>0</v>
      </c>
      <c r="CZ2014" s="2">
        <f t="shared" si="1488"/>
        <v>0</v>
      </c>
      <c r="DA2014" s="2">
        <f t="shared" si="1488"/>
        <v>0</v>
      </c>
      <c r="DB2014" s="2">
        <f t="shared" si="1488"/>
        <v>0</v>
      </c>
      <c r="DC2014" s="2">
        <f t="shared" si="1488"/>
        <v>0</v>
      </c>
      <c r="DD2014" s="2">
        <f t="shared" si="1488"/>
        <v>0</v>
      </c>
      <c r="DE2014" s="2">
        <f t="shared" si="1488"/>
        <v>0</v>
      </c>
      <c r="DF2014" s="2">
        <f t="shared" si="1488"/>
        <v>0</v>
      </c>
      <c r="DG2014" s="3">
        <f t="shared" ref="DG2014:EL2014" si="1489">DG2046</f>
        <v>0</v>
      </c>
      <c r="DH2014" s="3">
        <f t="shared" si="1489"/>
        <v>0</v>
      </c>
      <c r="DI2014" s="3">
        <f t="shared" si="1489"/>
        <v>0</v>
      </c>
      <c r="DJ2014" s="3">
        <f t="shared" si="1489"/>
        <v>0</v>
      </c>
      <c r="DK2014" s="3">
        <f t="shared" si="1489"/>
        <v>0</v>
      </c>
      <c r="DL2014" s="3">
        <f t="shared" si="1489"/>
        <v>0</v>
      </c>
      <c r="DM2014" s="3">
        <f t="shared" si="1489"/>
        <v>0</v>
      </c>
      <c r="DN2014" s="3">
        <f t="shared" si="1489"/>
        <v>0</v>
      </c>
      <c r="DO2014" s="3">
        <f t="shared" si="1489"/>
        <v>0</v>
      </c>
      <c r="DP2014" s="3">
        <f t="shared" si="1489"/>
        <v>0</v>
      </c>
      <c r="DQ2014" s="3">
        <f t="shared" si="1489"/>
        <v>0</v>
      </c>
      <c r="DR2014" s="3">
        <f t="shared" si="1489"/>
        <v>0</v>
      </c>
      <c r="DS2014" s="3">
        <f t="shared" si="1489"/>
        <v>0</v>
      </c>
      <c r="DT2014" s="3">
        <f t="shared" si="1489"/>
        <v>0</v>
      </c>
      <c r="DU2014" s="3">
        <f t="shared" si="1489"/>
        <v>0</v>
      </c>
      <c r="DV2014" s="3">
        <f t="shared" si="1489"/>
        <v>0</v>
      </c>
      <c r="DW2014" s="3">
        <f t="shared" si="1489"/>
        <v>0</v>
      </c>
      <c r="DX2014" s="3">
        <f t="shared" si="1489"/>
        <v>0</v>
      </c>
      <c r="DY2014" s="3">
        <f t="shared" si="1489"/>
        <v>0</v>
      </c>
      <c r="DZ2014" s="3">
        <f t="shared" si="1489"/>
        <v>0</v>
      </c>
      <c r="EA2014" s="3">
        <f t="shared" si="1489"/>
        <v>0</v>
      </c>
      <c r="EB2014" s="3">
        <f t="shared" si="1489"/>
        <v>0</v>
      </c>
      <c r="EC2014" s="3">
        <f t="shared" si="1489"/>
        <v>0</v>
      </c>
      <c r="ED2014" s="3">
        <f t="shared" si="1489"/>
        <v>0</v>
      </c>
      <c r="EE2014" s="3">
        <f t="shared" si="1489"/>
        <v>0</v>
      </c>
      <c r="EF2014" s="3">
        <f t="shared" si="1489"/>
        <v>0</v>
      </c>
      <c r="EG2014" s="3">
        <f t="shared" si="1489"/>
        <v>0</v>
      </c>
      <c r="EH2014" s="3">
        <f t="shared" si="1489"/>
        <v>0</v>
      </c>
      <c r="EI2014" s="3">
        <f t="shared" si="1489"/>
        <v>0</v>
      </c>
      <c r="EJ2014" s="3">
        <f t="shared" si="1489"/>
        <v>0</v>
      </c>
      <c r="EK2014" s="3">
        <f t="shared" si="1489"/>
        <v>0</v>
      </c>
      <c r="EL2014" s="3">
        <f t="shared" si="1489"/>
        <v>0</v>
      </c>
      <c r="EM2014" s="3">
        <f t="shared" ref="EM2014:FR2014" si="1490">EM2046</f>
        <v>0</v>
      </c>
      <c r="EN2014" s="3">
        <f t="shared" si="1490"/>
        <v>0</v>
      </c>
      <c r="EO2014" s="3">
        <f t="shared" si="1490"/>
        <v>0</v>
      </c>
      <c r="EP2014" s="3">
        <f t="shared" si="1490"/>
        <v>0</v>
      </c>
      <c r="EQ2014" s="3">
        <f t="shared" si="1490"/>
        <v>0</v>
      </c>
      <c r="ER2014" s="3">
        <f t="shared" si="1490"/>
        <v>0</v>
      </c>
      <c r="ES2014" s="3">
        <f t="shared" si="1490"/>
        <v>0</v>
      </c>
      <c r="ET2014" s="3">
        <f t="shared" si="1490"/>
        <v>0</v>
      </c>
      <c r="EU2014" s="3">
        <f t="shared" si="1490"/>
        <v>0</v>
      </c>
      <c r="EV2014" s="3">
        <f t="shared" si="1490"/>
        <v>0</v>
      </c>
      <c r="EW2014" s="3">
        <f t="shared" si="1490"/>
        <v>0</v>
      </c>
      <c r="EX2014" s="3">
        <f t="shared" si="1490"/>
        <v>0</v>
      </c>
      <c r="EY2014" s="3">
        <f t="shared" si="1490"/>
        <v>0</v>
      </c>
      <c r="EZ2014" s="3">
        <f t="shared" si="1490"/>
        <v>0</v>
      </c>
      <c r="FA2014" s="3">
        <f t="shared" si="1490"/>
        <v>0</v>
      </c>
      <c r="FB2014" s="3">
        <f t="shared" si="1490"/>
        <v>0</v>
      </c>
      <c r="FC2014" s="3">
        <f t="shared" si="1490"/>
        <v>0</v>
      </c>
      <c r="FD2014" s="3">
        <f t="shared" si="1490"/>
        <v>0</v>
      </c>
      <c r="FE2014" s="3">
        <f t="shared" si="1490"/>
        <v>0</v>
      </c>
      <c r="FF2014" s="3">
        <f t="shared" si="1490"/>
        <v>0</v>
      </c>
      <c r="FG2014" s="3">
        <f t="shared" si="1490"/>
        <v>0</v>
      </c>
      <c r="FH2014" s="3">
        <f t="shared" si="1490"/>
        <v>0</v>
      </c>
      <c r="FI2014" s="3">
        <f t="shared" si="1490"/>
        <v>0</v>
      </c>
      <c r="FJ2014" s="3">
        <f t="shared" si="1490"/>
        <v>0</v>
      </c>
      <c r="FK2014" s="3">
        <f t="shared" si="1490"/>
        <v>0</v>
      </c>
      <c r="FL2014" s="3">
        <f t="shared" si="1490"/>
        <v>0</v>
      </c>
      <c r="FM2014" s="3">
        <f t="shared" si="1490"/>
        <v>0</v>
      </c>
      <c r="FN2014" s="3">
        <f t="shared" si="1490"/>
        <v>0</v>
      </c>
      <c r="FO2014" s="3">
        <f t="shared" si="1490"/>
        <v>0</v>
      </c>
      <c r="FP2014" s="3">
        <f t="shared" si="1490"/>
        <v>0</v>
      </c>
      <c r="FQ2014" s="3">
        <f t="shared" si="1490"/>
        <v>0</v>
      </c>
      <c r="FR2014" s="3">
        <f t="shared" si="1490"/>
        <v>0</v>
      </c>
      <c r="FS2014" s="3">
        <f t="shared" ref="FS2014:GX2014" si="1491">FS2046</f>
        <v>0</v>
      </c>
      <c r="FT2014" s="3">
        <f t="shared" si="1491"/>
        <v>0</v>
      </c>
      <c r="FU2014" s="3">
        <f t="shared" si="1491"/>
        <v>0</v>
      </c>
      <c r="FV2014" s="3">
        <f t="shared" si="1491"/>
        <v>0</v>
      </c>
      <c r="FW2014" s="3">
        <f t="shared" si="1491"/>
        <v>0</v>
      </c>
      <c r="FX2014" s="3">
        <f t="shared" si="1491"/>
        <v>0</v>
      </c>
      <c r="FY2014" s="3">
        <f t="shared" si="1491"/>
        <v>0</v>
      </c>
      <c r="FZ2014" s="3">
        <f t="shared" si="1491"/>
        <v>0</v>
      </c>
      <c r="GA2014" s="3">
        <f t="shared" si="1491"/>
        <v>0</v>
      </c>
      <c r="GB2014" s="3">
        <f t="shared" si="1491"/>
        <v>0</v>
      </c>
      <c r="GC2014" s="3">
        <f t="shared" si="1491"/>
        <v>0</v>
      </c>
      <c r="GD2014" s="3">
        <f t="shared" si="1491"/>
        <v>0</v>
      </c>
      <c r="GE2014" s="3">
        <f t="shared" si="1491"/>
        <v>0</v>
      </c>
      <c r="GF2014" s="3">
        <f t="shared" si="1491"/>
        <v>0</v>
      </c>
      <c r="GG2014" s="3">
        <f t="shared" si="1491"/>
        <v>0</v>
      </c>
      <c r="GH2014" s="3">
        <f t="shared" si="1491"/>
        <v>0</v>
      </c>
      <c r="GI2014" s="3">
        <f t="shared" si="1491"/>
        <v>0</v>
      </c>
      <c r="GJ2014" s="3">
        <f t="shared" si="1491"/>
        <v>0</v>
      </c>
      <c r="GK2014" s="3">
        <f t="shared" si="1491"/>
        <v>0</v>
      </c>
      <c r="GL2014" s="3">
        <f t="shared" si="1491"/>
        <v>0</v>
      </c>
      <c r="GM2014" s="3">
        <f t="shared" si="1491"/>
        <v>0</v>
      </c>
      <c r="GN2014" s="3">
        <f t="shared" si="1491"/>
        <v>0</v>
      </c>
      <c r="GO2014" s="3">
        <f t="shared" si="1491"/>
        <v>0</v>
      </c>
      <c r="GP2014" s="3">
        <f t="shared" si="1491"/>
        <v>0</v>
      </c>
      <c r="GQ2014" s="3">
        <f t="shared" si="1491"/>
        <v>0</v>
      </c>
      <c r="GR2014" s="3">
        <f t="shared" si="1491"/>
        <v>0</v>
      </c>
      <c r="GS2014" s="3">
        <f t="shared" si="1491"/>
        <v>0</v>
      </c>
      <c r="GT2014" s="3">
        <f t="shared" si="1491"/>
        <v>0</v>
      </c>
      <c r="GU2014" s="3">
        <f t="shared" si="1491"/>
        <v>0</v>
      </c>
      <c r="GV2014" s="3">
        <f t="shared" si="1491"/>
        <v>0</v>
      </c>
      <c r="GW2014" s="3">
        <f t="shared" si="1491"/>
        <v>0</v>
      </c>
      <c r="GX2014" s="3">
        <f t="shared" si="1491"/>
        <v>0</v>
      </c>
    </row>
    <row r="2016" spans="1:245">
      <c r="A2016">
        <v>17</v>
      </c>
      <c r="B2016">
        <v>0</v>
      </c>
      <c r="C2016">
        <f>ROW(SmtRes!A2039)</f>
        <v>2039</v>
      </c>
      <c r="D2016">
        <f>ROW(EtalonRes!A2020)</f>
        <v>2020</v>
      </c>
      <c r="E2016" t="s">
        <v>16</v>
      </c>
      <c r="F2016" t="s">
        <v>307</v>
      </c>
      <c r="G2016" t="s">
        <v>308</v>
      </c>
      <c r="H2016" t="s">
        <v>174</v>
      </c>
      <c r="I2016">
        <f>ROUND(2/100,9)</f>
        <v>0.02</v>
      </c>
      <c r="J2016">
        <v>0</v>
      </c>
      <c r="O2016">
        <f t="shared" ref="O2016:O2044" si="1492">ROUND(CP2016,2)</f>
        <v>2655.95</v>
      </c>
      <c r="P2016">
        <f t="shared" ref="P2016:P2044" si="1493">ROUND(CQ2016*I2016,2)</f>
        <v>2082.37</v>
      </c>
      <c r="Q2016">
        <f t="shared" ref="Q2016:Q2044" si="1494">ROUND(CR2016*I2016,2)</f>
        <v>85.75</v>
      </c>
      <c r="R2016">
        <f t="shared" ref="R2016:R2044" si="1495">ROUND(CS2016*I2016,2)</f>
        <v>15.35</v>
      </c>
      <c r="S2016">
        <f t="shared" ref="S2016:S2044" si="1496">ROUND(CT2016*I2016,2)</f>
        <v>487.83</v>
      </c>
      <c r="T2016">
        <f t="shared" ref="T2016:T2044" si="1497">ROUND(CU2016*I2016,2)</f>
        <v>0</v>
      </c>
      <c r="U2016">
        <f t="shared" ref="U2016:U2044" si="1498">CV2016*I2016</f>
        <v>1.6822199999999998</v>
      </c>
      <c r="V2016">
        <f t="shared" ref="V2016:V2044" si="1499">CW2016*I2016</f>
        <v>3.4250000000000003E-2</v>
      </c>
      <c r="W2016">
        <f t="shared" ref="W2016:W2044" si="1500">ROUND(CX2016*I2016,2)</f>
        <v>0</v>
      </c>
      <c r="X2016">
        <f t="shared" ref="X2016:X2044" si="1501">ROUND(CY2016,2)</f>
        <v>452.86</v>
      </c>
      <c r="Y2016">
        <f t="shared" ref="Y2016:Y2044" si="1502">ROUND(CZ2016,2)</f>
        <v>216.37</v>
      </c>
      <c r="AA2016">
        <v>35806607</v>
      </c>
      <c r="AB2016">
        <f t="shared" ref="AB2016:AB2044" si="1503">ROUND((AC2016+AD2016+AF2016),2)</f>
        <v>21892.13</v>
      </c>
      <c r="AC2016">
        <f t="shared" ref="AC2016:AC2044" si="1504">ROUND((ES2016),2)</f>
        <v>20740.73</v>
      </c>
      <c r="AD2016">
        <f>ROUND(((((ET2016*1.25))-((EU2016*1.25)))+AE2016),2)</f>
        <v>416.27</v>
      </c>
      <c r="AE2016">
        <f>ROUND(((EU2016*1.25)),2)</f>
        <v>23.13</v>
      </c>
      <c r="AF2016">
        <f>ROUND(((EV2016*1.15)),2)</f>
        <v>735.13</v>
      </c>
      <c r="AG2016">
        <f t="shared" ref="AG2016:AG2044" si="1505">ROUND((AP2016),2)</f>
        <v>0</v>
      </c>
      <c r="AH2016">
        <f>((EW2016*1.15))</f>
        <v>84.11099999999999</v>
      </c>
      <c r="AI2016">
        <f>((EX2016*1.25))</f>
        <v>1.7125000000000001</v>
      </c>
      <c r="AJ2016">
        <f t="shared" ref="AJ2016:AJ2044" si="1506">(AS2016)</f>
        <v>0</v>
      </c>
      <c r="AK2016">
        <v>21712.98</v>
      </c>
      <c r="AL2016">
        <v>20740.73</v>
      </c>
      <c r="AM2016">
        <v>333.01</v>
      </c>
      <c r="AN2016">
        <v>18.5</v>
      </c>
      <c r="AO2016">
        <v>639.24</v>
      </c>
      <c r="AP2016">
        <v>0</v>
      </c>
      <c r="AQ2016">
        <v>73.14</v>
      </c>
      <c r="AR2016">
        <v>1.37</v>
      </c>
      <c r="AS2016">
        <v>0</v>
      </c>
      <c r="AT2016">
        <v>90</v>
      </c>
      <c r="AU2016">
        <v>43</v>
      </c>
      <c r="AV2016">
        <v>1</v>
      </c>
      <c r="AW2016">
        <v>1</v>
      </c>
      <c r="AZ2016">
        <v>1</v>
      </c>
      <c r="BA2016">
        <v>33.18</v>
      </c>
      <c r="BB2016">
        <v>10.3</v>
      </c>
      <c r="BC2016">
        <v>5.0199999999999996</v>
      </c>
      <c r="BD2016" t="s">
        <v>3</v>
      </c>
      <c r="BE2016" t="s">
        <v>3</v>
      </c>
      <c r="BF2016" t="s">
        <v>3</v>
      </c>
      <c r="BG2016" t="s">
        <v>3</v>
      </c>
      <c r="BH2016">
        <v>0</v>
      </c>
      <c r="BI2016">
        <v>1</v>
      </c>
      <c r="BJ2016" t="s">
        <v>309</v>
      </c>
      <c r="BM2016">
        <v>10001</v>
      </c>
      <c r="BN2016">
        <v>0</v>
      </c>
      <c r="BO2016" t="s">
        <v>307</v>
      </c>
      <c r="BP2016">
        <v>1</v>
      </c>
      <c r="BQ2016">
        <v>2</v>
      </c>
      <c r="BR2016">
        <v>0</v>
      </c>
      <c r="BS2016">
        <v>33.18</v>
      </c>
      <c r="BT2016">
        <v>1</v>
      </c>
      <c r="BU2016">
        <v>1</v>
      </c>
      <c r="BV2016">
        <v>1</v>
      </c>
      <c r="BW2016">
        <v>1</v>
      </c>
      <c r="BX2016">
        <v>1</v>
      </c>
      <c r="BY2016" t="s">
        <v>3</v>
      </c>
      <c r="BZ2016">
        <v>118</v>
      </c>
      <c r="CA2016">
        <v>63</v>
      </c>
      <c r="CE2016">
        <v>0</v>
      </c>
      <c r="CF2016">
        <v>0</v>
      </c>
      <c r="CG2016">
        <v>0</v>
      </c>
      <c r="CM2016">
        <v>0</v>
      </c>
      <c r="CN2016" t="s">
        <v>3</v>
      </c>
      <c r="CO2016">
        <v>0</v>
      </c>
      <c r="CP2016">
        <f t="shared" ref="CP2016:CP2044" si="1507">(P2016+Q2016+S2016)</f>
        <v>2655.95</v>
      </c>
      <c r="CQ2016">
        <f t="shared" ref="CQ2016:CQ2044" si="1508">AC2016*BC2016</f>
        <v>104118.46459999999</v>
      </c>
      <c r="CR2016">
        <f t="shared" ref="CR2016:CR2044" si="1509">AD2016*BB2016</f>
        <v>4287.5810000000001</v>
      </c>
      <c r="CS2016">
        <f t="shared" ref="CS2016:CS2044" si="1510">AE2016*BS2016</f>
        <v>767.45339999999999</v>
      </c>
      <c r="CT2016">
        <f t="shared" ref="CT2016:CT2044" si="1511">AF2016*BA2016</f>
        <v>24391.613399999998</v>
      </c>
      <c r="CU2016">
        <f t="shared" ref="CU2016:CU2044" si="1512">AG2016</f>
        <v>0</v>
      </c>
      <c r="CV2016">
        <f t="shared" ref="CV2016:CV2044" si="1513">AH2016</f>
        <v>84.11099999999999</v>
      </c>
      <c r="CW2016">
        <f t="shared" ref="CW2016:CW2044" si="1514">AI2016</f>
        <v>1.7125000000000001</v>
      </c>
      <c r="CX2016">
        <f t="shared" ref="CX2016:CX2044" si="1515">AJ2016</f>
        <v>0</v>
      </c>
      <c r="CY2016">
        <f t="shared" ref="CY2016:CY2044" si="1516">(((S2016+R2016)*AT2016)/100)</f>
        <v>452.86199999999997</v>
      </c>
      <c r="CZ2016">
        <f t="shared" ref="CZ2016:CZ2044" si="1517">(((S2016+R2016)*AU2016)/100)</f>
        <v>216.3674</v>
      </c>
      <c r="DC2016" t="s">
        <v>3</v>
      </c>
      <c r="DD2016" t="s">
        <v>3</v>
      </c>
      <c r="DE2016" t="s">
        <v>143</v>
      </c>
      <c r="DF2016" t="s">
        <v>143</v>
      </c>
      <c r="DG2016" t="s">
        <v>310</v>
      </c>
      <c r="DH2016" t="s">
        <v>3</v>
      </c>
      <c r="DI2016" t="s">
        <v>310</v>
      </c>
      <c r="DJ2016" t="s">
        <v>143</v>
      </c>
      <c r="DK2016" t="s">
        <v>3</v>
      </c>
      <c r="DL2016" t="s">
        <v>3</v>
      </c>
      <c r="DM2016" t="s">
        <v>3</v>
      </c>
      <c r="DN2016">
        <v>0</v>
      </c>
      <c r="DO2016">
        <v>0</v>
      </c>
      <c r="DP2016">
        <v>1</v>
      </c>
      <c r="DQ2016">
        <v>1</v>
      </c>
      <c r="DU2016">
        <v>1013</v>
      </c>
      <c r="DV2016" t="s">
        <v>174</v>
      </c>
      <c r="DW2016" t="s">
        <v>174</v>
      </c>
      <c r="DX2016">
        <v>1</v>
      </c>
      <c r="DZ2016" t="s">
        <v>3</v>
      </c>
      <c r="EA2016" t="s">
        <v>3</v>
      </c>
      <c r="EB2016" t="s">
        <v>3</v>
      </c>
      <c r="EC2016" t="s">
        <v>3</v>
      </c>
      <c r="EE2016">
        <v>29085510</v>
      </c>
      <c r="EF2016">
        <v>2</v>
      </c>
      <c r="EG2016" t="s">
        <v>145</v>
      </c>
      <c r="EH2016">
        <v>0</v>
      </c>
      <c r="EI2016" t="s">
        <v>3</v>
      </c>
      <c r="EJ2016">
        <v>1</v>
      </c>
      <c r="EK2016">
        <v>10001</v>
      </c>
      <c r="EL2016" t="s">
        <v>146</v>
      </c>
      <c r="EM2016" t="s">
        <v>147</v>
      </c>
      <c r="EO2016" t="s">
        <v>3</v>
      </c>
      <c r="EQ2016">
        <v>0</v>
      </c>
      <c r="ER2016">
        <v>21712.98</v>
      </c>
      <c r="ES2016">
        <v>20740.73</v>
      </c>
      <c r="ET2016">
        <v>333.01</v>
      </c>
      <c r="EU2016">
        <v>18.5</v>
      </c>
      <c r="EV2016">
        <v>639.24</v>
      </c>
      <c r="EW2016">
        <v>73.14</v>
      </c>
      <c r="EX2016">
        <v>1.37</v>
      </c>
      <c r="EY2016">
        <v>0</v>
      </c>
      <c r="FQ2016">
        <v>0</v>
      </c>
      <c r="FR2016">
        <f t="shared" ref="FR2016:FR2044" si="1518">ROUND(IF(AND(BH2016=3,BI2016=3),P2016,0),2)</f>
        <v>0</v>
      </c>
      <c r="FS2016">
        <v>0</v>
      </c>
      <c r="FT2016" t="s">
        <v>148</v>
      </c>
      <c r="FU2016" t="s">
        <v>24</v>
      </c>
      <c r="FV2016" t="s">
        <v>24</v>
      </c>
      <c r="FW2016" t="s">
        <v>25</v>
      </c>
      <c r="FX2016">
        <v>106.2</v>
      </c>
      <c r="FY2016">
        <v>53.55</v>
      </c>
      <c r="GA2016" t="s">
        <v>3</v>
      </c>
      <c r="GD2016">
        <v>1</v>
      </c>
      <c r="GF2016">
        <v>463398419</v>
      </c>
      <c r="GG2016">
        <v>2</v>
      </c>
      <c r="GH2016">
        <v>1</v>
      </c>
      <c r="GI2016">
        <v>2</v>
      </c>
      <c r="GJ2016">
        <v>0</v>
      </c>
      <c r="GK2016">
        <v>0</v>
      </c>
      <c r="GL2016">
        <f t="shared" ref="GL2016:GL2044" si="1519">ROUND(IF(AND(BH2016=3,BI2016=3,FS2016&lt;&gt;0),P2016,0),2)</f>
        <v>0</v>
      </c>
      <c r="GM2016">
        <f t="shared" ref="GM2016:GM2044" si="1520">ROUND(O2016+X2016+Y2016,2)+GX2016</f>
        <v>3325.18</v>
      </c>
      <c r="GN2016">
        <f t="shared" ref="GN2016:GN2044" si="1521">IF(OR(BI2016=0,BI2016=1),ROUND(O2016+X2016+Y2016,2),0)</f>
        <v>3325.18</v>
      </c>
      <c r="GO2016">
        <f t="shared" ref="GO2016:GO2044" si="1522">IF(BI2016=2,ROUND(O2016+X2016+Y2016,2),0)</f>
        <v>0</v>
      </c>
      <c r="GP2016">
        <f t="shared" ref="GP2016:GP2044" si="1523">IF(BI2016=4,ROUND(O2016+X2016+Y2016,2)+GX2016,0)</f>
        <v>0</v>
      </c>
      <c r="GR2016">
        <v>0</v>
      </c>
      <c r="GS2016">
        <v>3</v>
      </c>
      <c r="GT2016">
        <v>0</v>
      </c>
      <c r="GU2016" t="s">
        <v>3</v>
      </c>
      <c r="GV2016">
        <f t="shared" ref="GV2016:GV2044" si="1524">ROUND((GT2016),2)</f>
        <v>0</v>
      </c>
      <c r="GW2016">
        <v>1</v>
      </c>
      <c r="GX2016">
        <f t="shared" ref="GX2016:GX2044" si="1525">ROUND(HC2016*I2016,2)</f>
        <v>0</v>
      </c>
      <c r="HA2016">
        <v>0</v>
      </c>
      <c r="HB2016">
        <v>0</v>
      </c>
      <c r="HC2016">
        <f t="shared" ref="HC2016:HC2044" si="1526">GV2016*GW2016</f>
        <v>0</v>
      </c>
      <c r="HE2016" t="s">
        <v>3</v>
      </c>
      <c r="HF2016" t="s">
        <v>3</v>
      </c>
      <c r="IK2016">
        <v>0</v>
      </c>
    </row>
    <row r="2017" spans="1:245">
      <c r="A2017">
        <v>18</v>
      </c>
      <c r="B2017">
        <v>0</v>
      </c>
      <c r="C2017">
        <v>2036</v>
      </c>
      <c r="E2017" t="s">
        <v>26</v>
      </c>
      <c r="F2017" t="s">
        <v>176</v>
      </c>
      <c r="G2017" t="s">
        <v>177</v>
      </c>
      <c r="H2017" t="s">
        <v>178</v>
      </c>
      <c r="I2017">
        <f>I2016*J2017</f>
        <v>2</v>
      </c>
      <c r="J2017">
        <v>100</v>
      </c>
      <c r="O2017">
        <f t="shared" si="1492"/>
        <v>392.02</v>
      </c>
      <c r="P2017">
        <f t="shared" si="1493"/>
        <v>392.02</v>
      </c>
      <c r="Q2017">
        <f t="shared" si="1494"/>
        <v>0</v>
      </c>
      <c r="R2017">
        <f t="shared" si="1495"/>
        <v>0</v>
      </c>
      <c r="S2017">
        <f t="shared" si="1496"/>
        <v>0</v>
      </c>
      <c r="T2017">
        <f t="shared" si="1497"/>
        <v>0</v>
      </c>
      <c r="U2017">
        <f t="shared" si="1498"/>
        <v>0</v>
      </c>
      <c r="V2017">
        <f t="shared" si="1499"/>
        <v>0</v>
      </c>
      <c r="W2017">
        <f t="shared" si="1500"/>
        <v>8.68</v>
      </c>
      <c r="X2017">
        <f t="shared" si="1501"/>
        <v>0</v>
      </c>
      <c r="Y2017">
        <f t="shared" si="1502"/>
        <v>0</v>
      </c>
      <c r="AA2017">
        <v>35806607</v>
      </c>
      <c r="AB2017">
        <f t="shared" si="1503"/>
        <v>94.69</v>
      </c>
      <c r="AC2017">
        <f t="shared" si="1504"/>
        <v>94.69</v>
      </c>
      <c r="AD2017">
        <f>ROUND((((ET2017)-(EU2017))+AE2017),2)</f>
        <v>0</v>
      </c>
      <c r="AE2017">
        <f t="shared" ref="AE2017:AF2021" si="1527">ROUND((EU2017),2)</f>
        <v>0</v>
      </c>
      <c r="AF2017">
        <f t="shared" si="1527"/>
        <v>0</v>
      </c>
      <c r="AG2017">
        <f t="shared" si="1505"/>
        <v>0</v>
      </c>
      <c r="AH2017">
        <f t="shared" ref="AH2017:AI2021" si="1528">(EW2017)</f>
        <v>0</v>
      </c>
      <c r="AI2017">
        <f t="shared" si="1528"/>
        <v>0</v>
      </c>
      <c r="AJ2017">
        <f t="shared" si="1506"/>
        <v>4.34</v>
      </c>
      <c r="AK2017">
        <v>94.69</v>
      </c>
      <c r="AL2017">
        <v>94.69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4.34</v>
      </c>
      <c r="AT2017">
        <v>0</v>
      </c>
      <c r="AU2017">
        <v>0</v>
      </c>
      <c r="AV2017">
        <v>1</v>
      </c>
      <c r="AW2017">
        <v>1</v>
      </c>
      <c r="AZ2017">
        <v>1</v>
      </c>
      <c r="BA2017">
        <v>1</v>
      </c>
      <c r="BB2017">
        <v>1</v>
      </c>
      <c r="BC2017">
        <v>2.0699999999999998</v>
      </c>
      <c r="BD2017" t="s">
        <v>3</v>
      </c>
      <c r="BE2017" t="s">
        <v>3</v>
      </c>
      <c r="BF2017" t="s">
        <v>3</v>
      </c>
      <c r="BG2017" t="s">
        <v>3</v>
      </c>
      <c r="BH2017">
        <v>3</v>
      </c>
      <c r="BI2017">
        <v>1</v>
      </c>
      <c r="BJ2017" t="s">
        <v>311</v>
      </c>
      <c r="BM2017">
        <v>500001</v>
      </c>
      <c r="BN2017">
        <v>0</v>
      </c>
      <c r="BO2017" t="s">
        <v>176</v>
      </c>
      <c r="BP2017">
        <v>1</v>
      </c>
      <c r="BQ2017">
        <v>8</v>
      </c>
      <c r="BR2017">
        <v>0</v>
      </c>
      <c r="BS2017">
        <v>1</v>
      </c>
      <c r="BT2017">
        <v>1</v>
      </c>
      <c r="BU2017">
        <v>1</v>
      </c>
      <c r="BV2017">
        <v>1</v>
      </c>
      <c r="BW2017">
        <v>1</v>
      </c>
      <c r="BX2017">
        <v>1</v>
      </c>
      <c r="BY2017" t="s">
        <v>3</v>
      </c>
      <c r="BZ2017">
        <v>0</v>
      </c>
      <c r="CA2017">
        <v>0</v>
      </c>
      <c r="CE2017">
        <v>0</v>
      </c>
      <c r="CF2017">
        <v>0</v>
      </c>
      <c r="CG2017">
        <v>0</v>
      </c>
      <c r="CM2017">
        <v>0</v>
      </c>
      <c r="CN2017" t="s">
        <v>3</v>
      </c>
      <c r="CO2017">
        <v>0</v>
      </c>
      <c r="CP2017">
        <f t="shared" si="1507"/>
        <v>392.02</v>
      </c>
      <c r="CQ2017">
        <f t="shared" si="1508"/>
        <v>196.00829999999999</v>
      </c>
      <c r="CR2017">
        <f t="shared" si="1509"/>
        <v>0</v>
      </c>
      <c r="CS2017">
        <f t="shared" si="1510"/>
        <v>0</v>
      </c>
      <c r="CT2017">
        <f t="shared" si="1511"/>
        <v>0</v>
      </c>
      <c r="CU2017">
        <f t="shared" si="1512"/>
        <v>0</v>
      </c>
      <c r="CV2017">
        <f t="shared" si="1513"/>
        <v>0</v>
      </c>
      <c r="CW2017">
        <f t="shared" si="1514"/>
        <v>0</v>
      </c>
      <c r="CX2017">
        <f t="shared" si="1515"/>
        <v>4.34</v>
      </c>
      <c r="CY2017">
        <f t="shared" si="1516"/>
        <v>0</v>
      </c>
      <c r="CZ2017">
        <f t="shared" si="1517"/>
        <v>0</v>
      </c>
      <c r="DC2017" t="s">
        <v>3</v>
      </c>
      <c r="DD2017" t="s">
        <v>3</v>
      </c>
      <c r="DE2017" t="s">
        <v>3</v>
      </c>
      <c r="DF2017" t="s">
        <v>3</v>
      </c>
      <c r="DG2017" t="s">
        <v>3</v>
      </c>
      <c r="DH2017" t="s">
        <v>3</v>
      </c>
      <c r="DI2017" t="s">
        <v>3</v>
      </c>
      <c r="DJ2017" t="s">
        <v>3</v>
      </c>
      <c r="DK2017" t="s">
        <v>3</v>
      </c>
      <c r="DL2017" t="s">
        <v>3</v>
      </c>
      <c r="DM2017" t="s">
        <v>3</v>
      </c>
      <c r="DN2017">
        <v>0</v>
      </c>
      <c r="DO2017">
        <v>0</v>
      </c>
      <c r="DP2017">
        <v>1</v>
      </c>
      <c r="DQ2017">
        <v>1</v>
      </c>
      <c r="DU2017">
        <v>1013</v>
      </c>
      <c r="DV2017" t="s">
        <v>178</v>
      </c>
      <c r="DW2017" t="s">
        <v>178</v>
      </c>
      <c r="DX2017">
        <v>1</v>
      </c>
      <c r="DZ2017" t="s">
        <v>3</v>
      </c>
      <c r="EA2017" t="s">
        <v>3</v>
      </c>
      <c r="EB2017" t="s">
        <v>3</v>
      </c>
      <c r="EC2017" t="s">
        <v>3</v>
      </c>
      <c r="EE2017">
        <v>29085443</v>
      </c>
      <c r="EF2017">
        <v>8</v>
      </c>
      <c r="EG2017" t="s">
        <v>153</v>
      </c>
      <c r="EH2017">
        <v>0</v>
      </c>
      <c r="EI2017" t="s">
        <v>3</v>
      </c>
      <c r="EJ2017">
        <v>1</v>
      </c>
      <c r="EK2017">
        <v>500001</v>
      </c>
      <c r="EL2017" t="s">
        <v>154</v>
      </c>
      <c r="EM2017" t="s">
        <v>155</v>
      </c>
      <c r="EO2017" t="s">
        <v>3</v>
      </c>
      <c r="EQ2017">
        <v>0</v>
      </c>
      <c r="ER2017">
        <v>94.69</v>
      </c>
      <c r="ES2017">
        <v>94.69</v>
      </c>
      <c r="ET2017">
        <v>0</v>
      </c>
      <c r="EU2017">
        <v>0</v>
      </c>
      <c r="EV2017">
        <v>0</v>
      </c>
      <c r="EW2017">
        <v>0</v>
      </c>
      <c r="EX2017">
        <v>0</v>
      </c>
      <c r="FQ2017">
        <v>0</v>
      </c>
      <c r="FR2017">
        <f t="shared" si="1518"/>
        <v>0</v>
      </c>
      <c r="FS2017">
        <v>0</v>
      </c>
      <c r="FX2017">
        <v>0</v>
      </c>
      <c r="FY2017">
        <v>0</v>
      </c>
      <c r="GA2017" t="s">
        <v>3</v>
      </c>
      <c r="GD2017">
        <v>1</v>
      </c>
      <c r="GF2017">
        <v>-1252999712</v>
      </c>
      <c r="GG2017">
        <v>2</v>
      </c>
      <c r="GH2017">
        <v>1</v>
      </c>
      <c r="GI2017">
        <v>2</v>
      </c>
      <c r="GJ2017">
        <v>0</v>
      </c>
      <c r="GK2017">
        <v>0</v>
      </c>
      <c r="GL2017">
        <f t="shared" si="1519"/>
        <v>0</v>
      </c>
      <c r="GM2017">
        <f t="shared" si="1520"/>
        <v>392.02</v>
      </c>
      <c r="GN2017">
        <f t="shared" si="1521"/>
        <v>392.02</v>
      </c>
      <c r="GO2017">
        <f t="shared" si="1522"/>
        <v>0</v>
      </c>
      <c r="GP2017">
        <f t="shared" si="1523"/>
        <v>0</v>
      </c>
      <c r="GR2017">
        <v>0</v>
      </c>
      <c r="GS2017">
        <v>3</v>
      </c>
      <c r="GT2017">
        <v>0</v>
      </c>
      <c r="GU2017" t="s">
        <v>3</v>
      </c>
      <c r="GV2017">
        <f t="shared" si="1524"/>
        <v>0</v>
      </c>
      <c r="GW2017">
        <v>1</v>
      </c>
      <c r="GX2017">
        <f t="shared" si="1525"/>
        <v>0</v>
      </c>
      <c r="HA2017">
        <v>0</v>
      </c>
      <c r="HB2017">
        <v>0</v>
      </c>
      <c r="HC2017">
        <f t="shared" si="1526"/>
        <v>0</v>
      </c>
      <c r="HE2017" t="s">
        <v>3</v>
      </c>
      <c r="HF2017" t="s">
        <v>3</v>
      </c>
      <c r="IK2017">
        <v>0</v>
      </c>
    </row>
    <row r="2018" spans="1:245">
      <c r="A2018">
        <v>18</v>
      </c>
      <c r="B2018">
        <v>0</v>
      </c>
      <c r="C2018">
        <v>2039</v>
      </c>
      <c r="E2018" t="s">
        <v>312</v>
      </c>
      <c r="F2018" t="s">
        <v>313</v>
      </c>
      <c r="G2018" t="s">
        <v>314</v>
      </c>
      <c r="H2018" t="s">
        <v>165</v>
      </c>
      <c r="I2018">
        <f>I2016*J2018</f>
        <v>2</v>
      </c>
      <c r="J2018">
        <v>100</v>
      </c>
      <c r="O2018">
        <f t="shared" si="1492"/>
        <v>22135.05</v>
      </c>
      <c r="P2018">
        <f t="shared" si="1493"/>
        <v>22135.05</v>
      </c>
      <c r="Q2018">
        <f t="shared" si="1494"/>
        <v>0</v>
      </c>
      <c r="R2018">
        <f t="shared" si="1495"/>
        <v>0</v>
      </c>
      <c r="S2018">
        <f t="shared" si="1496"/>
        <v>0</v>
      </c>
      <c r="T2018">
        <f t="shared" si="1497"/>
        <v>0</v>
      </c>
      <c r="U2018">
        <f t="shared" si="1498"/>
        <v>0</v>
      </c>
      <c r="V2018">
        <f t="shared" si="1499"/>
        <v>0</v>
      </c>
      <c r="W2018">
        <f t="shared" si="1500"/>
        <v>415.44</v>
      </c>
      <c r="X2018">
        <f t="shared" si="1501"/>
        <v>0</v>
      </c>
      <c r="Y2018">
        <f t="shared" si="1502"/>
        <v>0</v>
      </c>
      <c r="AA2018">
        <v>35806607</v>
      </c>
      <c r="AB2018">
        <f t="shared" si="1503"/>
        <v>4535.87</v>
      </c>
      <c r="AC2018">
        <f t="shared" si="1504"/>
        <v>4535.87</v>
      </c>
      <c r="AD2018">
        <f>ROUND((((ET2018)-(EU2018))+AE2018),2)</f>
        <v>0</v>
      </c>
      <c r="AE2018">
        <f t="shared" si="1527"/>
        <v>0</v>
      </c>
      <c r="AF2018">
        <f t="shared" si="1527"/>
        <v>0</v>
      </c>
      <c r="AG2018">
        <f t="shared" si="1505"/>
        <v>0</v>
      </c>
      <c r="AH2018">
        <f t="shared" si="1528"/>
        <v>0</v>
      </c>
      <c r="AI2018">
        <f t="shared" si="1528"/>
        <v>0</v>
      </c>
      <c r="AJ2018">
        <f t="shared" si="1506"/>
        <v>207.72</v>
      </c>
      <c r="AK2018">
        <v>4535.87</v>
      </c>
      <c r="AL2018">
        <v>4535.87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207.72</v>
      </c>
      <c r="AT2018">
        <v>0</v>
      </c>
      <c r="AU2018">
        <v>0</v>
      </c>
      <c r="AV2018">
        <v>1</v>
      </c>
      <c r="AW2018">
        <v>1</v>
      </c>
      <c r="AZ2018">
        <v>1</v>
      </c>
      <c r="BA2018">
        <v>1</v>
      </c>
      <c r="BB2018">
        <v>1</v>
      </c>
      <c r="BC2018">
        <v>2.44</v>
      </c>
      <c r="BD2018" t="s">
        <v>3</v>
      </c>
      <c r="BE2018" t="s">
        <v>3</v>
      </c>
      <c r="BF2018" t="s">
        <v>3</v>
      </c>
      <c r="BG2018" t="s">
        <v>3</v>
      </c>
      <c r="BH2018">
        <v>3</v>
      </c>
      <c r="BI2018">
        <v>1</v>
      </c>
      <c r="BJ2018" t="s">
        <v>315</v>
      </c>
      <c r="BM2018">
        <v>500001</v>
      </c>
      <c r="BN2018">
        <v>0</v>
      </c>
      <c r="BO2018" t="s">
        <v>313</v>
      </c>
      <c r="BP2018">
        <v>1</v>
      </c>
      <c r="BQ2018">
        <v>8</v>
      </c>
      <c r="BR2018">
        <v>0</v>
      </c>
      <c r="BS2018">
        <v>1</v>
      </c>
      <c r="BT2018">
        <v>1</v>
      </c>
      <c r="BU2018">
        <v>1</v>
      </c>
      <c r="BV2018">
        <v>1</v>
      </c>
      <c r="BW2018">
        <v>1</v>
      </c>
      <c r="BX2018">
        <v>1</v>
      </c>
      <c r="BY2018" t="s">
        <v>3</v>
      </c>
      <c r="BZ2018">
        <v>0</v>
      </c>
      <c r="CA2018">
        <v>0</v>
      </c>
      <c r="CE2018">
        <v>0</v>
      </c>
      <c r="CF2018">
        <v>0</v>
      </c>
      <c r="CG2018">
        <v>0</v>
      </c>
      <c r="CM2018">
        <v>0</v>
      </c>
      <c r="CN2018" t="s">
        <v>3</v>
      </c>
      <c r="CO2018">
        <v>0</v>
      </c>
      <c r="CP2018">
        <f t="shared" si="1507"/>
        <v>22135.05</v>
      </c>
      <c r="CQ2018">
        <f t="shared" si="1508"/>
        <v>11067.522799999999</v>
      </c>
      <c r="CR2018">
        <f t="shared" si="1509"/>
        <v>0</v>
      </c>
      <c r="CS2018">
        <f t="shared" si="1510"/>
        <v>0</v>
      </c>
      <c r="CT2018">
        <f t="shared" si="1511"/>
        <v>0</v>
      </c>
      <c r="CU2018">
        <f t="shared" si="1512"/>
        <v>0</v>
      </c>
      <c r="CV2018">
        <f t="shared" si="1513"/>
        <v>0</v>
      </c>
      <c r="CW2018">
        <f t="shared" si="1514"/>
        <v>0</v>
      </c>
      <c r="CX2018">
        <f t="shared" si="1515"/>
        <v>207.72</v>
      </c>
      <c r="CY2018">
        <f t="shared" si="1516"/>
        <v>0</v>
      </c>
      <c r="CZ2018">
        <f t="shared" si="1517"/>
        <v>0</v>
      </c>
      <c r="DC2018" t="s">
        <v>3</v>
      </c>
      <c r="DD2018" t="s">
        <v>3</v>
      </c>
      <c r="DE2018" t="s">
        <v>3</v>
      </c>
      <c r="DF2018" t="s">
        <v>3</v>
      </c>
      <c r="DG2018" t="s">
        <v>3</v>
      </c>
      <c r="DH2018" t="s">
        <v>3</v>
      </c>
      <c r="DI2018" t="s">
        <v>3</v>
      </c>
      <c r="DJ2018" t="s">
        <v>3</v>
      </c>
      <c r="DK2018" t="s">
        <v>3</v>
      </c>
      <c r="DL2018" t="s">
        <v>3</v>
      </c>
      <c r="DM2018" t="s">
        <v>3</v>
      </c>
      <c r="DN2018">
        <v>0</v>
      </c>
      <c r="DO2018">
        <v>0</v>
      </c>
      <c r="DP2018">
        <v>1</v>
      </c>
      <c r="DQ2018">
        <v>1</v>
      </c>
      <c r="DU2018">
        <v>1005</v>
      </c>
      <c r="DV2018" t="s">
        <v>165</v>
      </c>
      <c r="DW2018" t="s">
        <v>165</v>
      </c>
      <c r="DX2018">
        <v>1</v>
      </c>
      <c r="DZ2018" t="s">
        <v>3</v>
      </c>
      <c r="EA2018" t="s">
        <v>3</v>
      </c>
      <c r="EB2018" t="s">
        <v>3</v>
      </c>
      <c r="EC2018" t="s">
        <v>3</v>
      </c>
      <c r="EE2018">
        <v>29085443</v>
      </c>
      <c r="EF2018">
        <v>8</v>
      </c>
      <c r="EG2018" t="s">
        <v>153</v>
      </c>
      <c r="EH2018">
        <v>0</v>
      </c>
      <c r="EI2018" t="s">
        <v>3</v>
      </c>
      <c r="EJ2018">
        <v>1</v>
      </c>
      <c r="EK2018">
        <v>500001</v>
      </c>
      <c r="EL2018" t="s">
        <v>154</v>
      </c>
      <c r="EM2018" t="s">
        <v>155</v>
      </c>
      <c r="EO2018" t="s">
        <v>3</v>
      </c>
      <c r="EQ2018">
        <v>0</v>
      </c>
      <c r="ER2018">
        <v>4535.87</v>
      </c>
      <c r="ES2018">
        <v>4535.87</v>
      </c>
      <c r="ET2018">
        <v>0</v>
      </c>
      <c r="EU2018">
        <v>0</v>
      </c>
      <c r="EV2018">
        <v>0</v>
      </c>
      <c r="EW2018">
        <v>0</v>
      </c>
      <c r="EX2018">
        <v>0</v>
      </c>
      <c r="FQ2018">
        <v>0</v>
      </c>
      <c r="FR2018">
        <f t="shared" si="1518"/>
        <v>0</v>
      </c>
      <c r="FS2018">
        <v>0</v>
      </c>
      <c r="FX2018">
        <v>0</v>
      </c>
      <c r="FY2018">
        <v>0</v>
      </c>
      <c r="GA2018" t="s">
        <v>3</v>
      </c>
      <c r="GD2018">
        <v>1</v>
      </c>
      <c r="GF2018">
        <v>-1775669208</v>
      </c>
      <c r="GG2018">
        <v>2</v>
      </c>
      <c r="GH2018">
        <v>1</v>
      </c>
      <c r="GI2018">
        <v>2</v>
      </c>
      <c r="GJ2018">
        <v>0</v>
      </c>
      <c r="GK2018">
        <v>0</v>
      </c>
      <c r="GL2018">
        <f t="shared" si="1519"/>
        <v>0</v>
      </c>
      <c r="GM2018">
        <f t="shared" si="1520"/>
        <v>22135.05</v>
      </c>
      <c r="GN2018">
        <f t="shared" si="1521"/>
        <v>22135.05</v>
      </c>
      <c r="GO2018">
        <f t="shared" si="1522"/>
        <v>0</v>
      </c>
      <c r="GP2018">
        <f t="shared" si="1523"/>
        <v>0</v>
      </c>
      <c r="GR2018">
        <v>0</v>
      </c>
      <c r="GS2018">
        <v>3</v>
      </c>
      <c r="GT2018">
        <v>0</v>
      </c>
      <c r="GU2018" t="s">
        <v>3</v>
      </c>
      <c r="GV2018">
        <f t="shared" si="1524"/>
        <v>0</v>
      </c>
      <c r="GW2018">
        <v>1</v>
      </c>
      <c r="GX2018">
        <f t="shared" si="1525"/>
        <v>0</v>
      </c>
      <c r="HA2018">
        <v>0</v>
      </c>
      <c r="HB2018">
        <v>0</v>
      </c>
      <c r="HC2018">
        <f t="shared" si="1526"/>
        <v>0</v>
      </c>
      <c r="HE2018" t="s">
        <v>3</v>
      </c>
      <c r="HF2018" t="s">
        <v>3</v>
      </c>
      <c r="IK2018">
        <v>0</v>
      </c>
    </row>
    <row r="2019" spans="1:245">
      <c r="A2019">
        <v>18</v>
      </c>
      <c r="B2019">
        <v>0</v>
      </c>
      <c r="C2019">
        <v>2038</v>
      </c>
      <c r="E2019" t="s">
        <v>316</v>
      </c>
      <c r="F2019" t="s">
        <v>185</v>
      </c>
      <c r="G2019" t="s">
        <v>186</v>
      </c>
      <c r="H2019" t="s">
        <v>165</v>
      </c>
      <c r="I2019">
        <f>I2016*J2019</f>
        <v>-2</v>
      </c>
      <c r="J2019">
        <v>-100</v>
      </c>
      <c r="O2019">
        <f t="shared" si="1492"/>
        <v>-2078.2800000000002</v>
      </c>
      <c r="P2019">
        <f t="shared" si="1493"/>
        <v>-2078.2800000000002</v>
      </c>
      <c r="Q2019">
        <f t="shared" si="1494"/>
        <v>0</v>
      </c>
      <c r="R2019">
        <f t="shared" si="1495"/>
        <v>0</v>
      </c>
      <c r="S2019">
        <f t="shared" si="1496"/>
        <v>0</v>
      </c>
      <c r="T2019">
        <f t="shared" si="1497"/>
        <v>0</v>
      </c>
      <c r="U2019">
        <f t="shared" si="1498"/>
        <v>0</v>
      </c>
      <c r="V2019">
        <f t="shared" si="1499"/>
        <v>0</v>
      </c>
      <c r="W2019">
        <f t="shared" si="1500"/>
        <v>0</v>
      </c>
      <c r="X2019">
        <f t="shared" si="1501"/>
        <v>0</v>
      </c>
      <c r="Y2019">
        <f t="shared" si="1502"/>
        <v>0</v>
      </c>
      <c r="AA2019">
        <v>35806607</v>
      </c>
      <c r="AB2019">
        <f t="shared" si="1503"/>
        <v>207</v>
      </c>
      <c r="AC2019">
        <f t="shared" si="1504"/>
        <v>207</v>
      </c>
      <c r="AD2019">
        <f>ROUND((((ET2019)-(EU2019))+AE2019),2)</f>
        <v>0</v>
      </c>
      <c r="AE2019">
        <f t="shared" si="1527"/>
        <v>0</v>
      </c>
      <c r="AF2019">
        <f t="shared" si="1527"/>
        <v>0</v>
      </c>
      <c r="AG2019">
        <f t="shared" si="1505"/>
        <v>0</v>
      </c>
      <c r="AH2019">
        <f t="shared" si="1528"/>
        <v>0</v>
      </c>
      <c r="AI2019">
        <f t="shared" si="1528"/>
        <v>0</v>
      </c>
      <c r="AJ2019">
        <f t="shared" si="1506"/>
        <v>0</v>
      </c>
      <c r="AK2019">
        <v>207</v>
      </c>
      <c r="AL2019">
        <v>207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1</v>
      </c>
      <c r="AW2019">
        <v>1</v>
      </c>
      <c r="AZ2019">
        <v>1</v>
      </c>
      <c r="BA2019">
        <v>1</v>
      </c>
      <c r="BB2019">
        <v>1</v>
      </c>
      <c r="BC2019">
        <v>5.0199999999999996</v>
      </c>
      <c r="BD2019" t="s">
        <v>3</v>
      </c>
      <c r="BE2019" t="s">
        <v>3</v>
      </c>
      <c r="BF2019" t="s">
        <v>3</v>
      </c>
      <c r="BG2019" t="s">
        <v>3</v>
      </c>
      <c r="BH2019">
        <v>3</v>
      </c>
      <c r="BI2019">
        <v>1</v>
      </c>
      <c r="BJ2019" t="s">
        <v>317</v>
      </c>
      <c r="BM2019">
        <v>500001</v>
      </c>
      <c r="BN2019">
        <v>0</v>
      </c>
      <c r="BO2019" t="s">
        <v>185</v>
      </c>
      <c r="BP2019">
        <v>1</v>
      </c>
      <c r="BQ2019">
        <v>8</v>
      </c>
      <c r="BR2019">
        <v>1</v>
      </c>
      <c r="BS2019">
        <v>1</v>
      </c>
      <c r="BT2019">
        <v>1</v>
      </c>
      <c r="BU2019">
        <v>1</v>
      </c>
      <c r="BV2019">
        <v>1</v>
      </c>
      <c r="BW2019">
        <v>1</v>
      </c>
      <c r="BX2019">
        <v>1</v>
      </c>
      <c r="BY2019" t="s">
        <v>3</v>
      </c>
      <c r="BZ2019">
        <v>0</v>
      </c>
      <c r="CA2019">
        <v>0</v>
      </c>
      <c r="CE2019">
        <v>0</v>
      </c>
      <c r="CF2019">
        <v>0</v>
      </c>
      <c r="CG2019">
        <v>0</v>
      </c>
      <c r="CM2019">
        <v>0</v>
      </c>
      <c r="CN2019" t="s">
        <v>3</v>
      </c>
      <c r="CO2019">
        <v>0</v>
      </c>
      <c r="CP2019">
        <f t="shared" si="1507"/>
        <v>-2078.2800000000002</v>
      </c>
      <c r="CQ2019">
        <f t="shared" si="1508"/>
        <v>1039.1399999999999</v>
      </c>
      <c r="CR2019">
        <f t="shared" si="1509"/>
        <v>0</v>
      </c>
      <c r="CS2019">
        <f t="shared" si="1510"/>
        <v>0</v>
      </c>
      <c r="CT2019">
        <f t="shared" si="1511"/>
        <v>0</v>
      </c>
      <c r="CU2019">
        <f t="shared" si="1512"/>
        <v>0</v>
      </c>
      <c r="CV2019">
        <f t="shared" si="1513"/>
        <v>0</v>
      </c>
      <c r="CW2019">
        <f t="shared" si="1514"/>
        <v>0</v>
      </c>
      <c r="CX2019">
        <f t="shared" si="1515"/>
        <v>0</v>
      </c>
      <c r="CY2019">
        <f t="shared" si="1516"/>
        <v>0</v>
      </c>
      <c r="CZ2019">
        <f t="shared" si="1517"/>
        <v>0</v>
      </c>
      <c r="DC2019" t="s">
        <v>3</v>
      </c>
      <c r="DD2019" t="s">
        <v>3</v>
      </c>
      <c r="DE2019" t="s">
        <v>3</v>
      </c>
      <c r="DF2019" t="s">
        <v>3</v>
      </c>
      <c r="DG2019" t="s">
        <v>3</v>
      </c>
      <c r="DH2019" t="s">
        <v>3</v>
      </c>
      <c r="DI2019" t="s">
        <v>3</v>
      </c>
      <c r="DJ2019" t="s">
        <v>3</v>
      </c>
      <c r="DK2019" t="s">
        <v>3</v>
      </c>
      <c r="DL2019" t="s">
        <v>3</v>
      </c>
      <c r="DM2019" t="s">
        <v>3</v>
      </c>
      <c r="DN2019">
        <v>0</v>
      </c>
      <c r="DO2019">
        <v>0</v>
      </c>
      <c r="DP2019">
        <v>1</v>
      </c>
      <c r="DQ2019">
        <v>1</v>
      </c>
      <c r="DU2019">
        <v>1005</v>
      </c>
      <c r="DV2019" t="s">
        <v>165</v>
      </c>
      <c r="DW2019" t="s">
        <v>165</v>
      </c>
      <c r="DX2019">
        <v>1</v>
      </c>
      <c r="DZ2019" t="s">
        <v>3</v>
      </c>
      <c r="EA2019" t="s">
        <v>3</v>
      </c>
      <c r="EB2019" t="s">
        <v>3</v>
      </c>
      <c r="EC2019" t="s">
        <v>3</v>
      </c>
      <c r="EE2019">
        <v>29085443</v>
      </c>
      <c r="EF2019">
        <v>8</v>
      </c>
      <c r="EG2019" t="s">
        <v>153</v>
      </c>
      <c r="EH2019">
        <v>0</v>
      </c>
      <c r="EI2019" t="s">
        <v>3</v>
      </c>
      <c r="EJ2019">
        <v>1</v>
      </c>
      <c r="EK2019">
        <v>500001</v>
      </c>
      <c r="EL2019" t="s">
        <v>154</v>
      </c>
      <c r="EM2019" t="s">
        <v>155</v>
      </c>
      <c r="EO2019" t="s">
        <v>3</v>
      </c>
      <c r="EQ2019">
        <v>32768</v>
      </c>
      <c r="ER2019">
        <v>207</v>
      </c>
      <c r="ES2019">
        <v>207</v>
      </c>
      <c r="ET2019">
        <v>0</v>
      </c>
      <c r="EU2019">
        <v>0</v>
      </c>
      <c r="EV2019">
        <v>0</v>
      </c>
      <c r="EW2019">
        <v>0</v>
      </c>
      <c r="EX2019">
        <v>0</v>
      </c>
      <c r="FQ2019">
        <v>0</v>
      </c>
      <c r="FR2019">
        <f t="shared" si="1518"/>
        <v>0</v>
      </c>
      <c r="FS2019">
        <v>0</v>
      </c>
      <c r="FX2019">
        <v>0</v>
      </c>
      <c r="FY2019">
        <v>0</v>
      </c>
      <c r="GA2019" t="s">
        <v>3</v>
      </c>
      <c r="GD2019">
        <v>1</v>
      </c>
      <c r="GF2019">
        <v>-172969429</v>
      </c>
      <c r="GG2019">
        <v>2</v>
      </c>
      <c r="GH2019">
        <v>1</v>
      </c>
      <c r="GI2019">
        <v>2</v>
      </c>
      <c r="GJ2019">
        <v>0</v>
      </c>
      <c r="GK2019">
        <v>0</v>
      </c>
      <c r="GL2019">
        <f t="shared" si="1519"/>
        <v>0</v>
      </c>
      <c r="GM2019">
        <f t="shared" si="1520"/>
        <v>-2078.2800000000002</v>
      </c>
      <c r="GN2019">
        <f t="shared" si="1521"/>
        <v>-2078.2800000000002</v>
      </c>
      <c r="GO2019">
        <f t="shared" si="1522"/>
        <v>0</v>
      </c>
      <c r="GP2019">
        <f t="shared" si="1523"/>
        <v>0</v>
      </c>
      <c r="GR2019">
        <v>0</v>
      </c>
      <c r="GS2019">
        <v>0</v>
      </c>
      <c r="GT2019">
        <v>0</v>
      </c>
      <c r="GU2019" t="s">
        <v>3</v>
      </c>
      <c r="GV2019">
        <f t="shared" si="1524"/>
        <v>0</v>
      </c>
      <c r="GW2019">
        <v>1</v>
      </c>
      <c r="GX2019">
        <f t="shared" si="1525"/>
        <v>0</v>
      </c>
      <c r="HA2019">
        <v>0</v>
      </c>
      <c r="HB2019">
        <v>0</v>
      </c>
      <c r="HC2019">
        <f t="shared" si="1526"/>
        <v>0</v>
      </c>
      <c r="HE2019" t="s">
        <v>3</v>
      </c>
      <c r="HF2019" t="s">
        <v>3</v>
      </c>
      <c r="IK2019">
        <v>0</v>
      </c>
    </row>
    <row r="2020" spans="1:245">
      <c r="A2020">
        <v>17</v>
      </c>
      <c r="B2020">
        <v>0</v>
      </c>
      <c r="C2020">
        <f>ROW(SmtRes!A2052)</f>
        <v>2052</v>
      </c>
      <c r="D2020">
        <f>ROW(EtalonRes!A2033)</f>
        <v>2033</v>
      </c>
      <c r="E2020" t="s">
        <v>34</v>
      </c>
      <c r="F2020" t="s">
        <v>3</v>
      </c>
      <c r="G2020" t="s">
        <v>319</v>
      </c>
      <c r="H2020" t="s">
        <v>194</v>
      </c>
      <c r="I2020">
        <f>ROUND(36.6/100,9)</f>
        <v>0.36599999999999999</v>
      </c>
      <c r="J2020">
        <v>0</v>
      </c>
      <c r="O2020">
        <f t="shared" si="1492"/>
        <v>10611.4</v>
      </c>
      <c r="P2020">
        <f t="shared" si="1493"/>
        <v>5769.63</v>
      </c>
      <c r="Q2020">
        <f t="shared" si="1494"/>
        <v>211.43</v>
      </c>
      <c r="R2020">
        <f t="shared" si="1495"/>
        <v>17.12</v>
      </c>
      <c r="S2020">
        <f t="shared" si="1496"/>
        <v>4630.34</v>
      </c>
      <c r="T2020">
        <f t="shared" si="1497"/>
        <v>0</v>
      </c>
      <c r="U2020">
        <f t="shared" si="1498"/>
        <v>16.360199999999999</v>
      </c>
      <c r="V2020">
        <f t="shared" si="1499"/>
        <v>5.1240000000000001E-2</v>
      </c>
      <c r="W2020">
        <f t="shared" si="1500"/>
        <v>0</v>
      </c>
      <c r="X2020">
        <f t="shared" si="1501"/>
        <v>4368.6099999999997</v>
      </c>
      <c r="Y2020">
        <f t="shared" si="1502"/>
        <v>2370.1999999999998</v>
      </c>
      <c r="AA2020">
        <v>35806607</v>
      </c>
      <c r="AB2020">
        <f t="shared" si="1503"/>
        <v>4236.1000000000004</v>
      </c>
      <c r="AC2020">
        <f t="shared" si="1504"/>
        <v>3798.56</v>
      </c>
      <c r="AD2020">
        <f>ROUND((((ET2020)-(EU2020))+AE2020),2)</f>
        <v>56.25</v>
      </c>
      <c r="AE2020">
        <f t="shared" si="1527"/>
        <v>1.41</v>
      </c>
      <c r="AF2020">
        <f t="shared" si="1527"/>
        <v>381.29</v>
      </c>
      <c r="AG2020">
        <f t="shared" si="1505"/>
        <v>0</v>
      </c>
      <c r="AH2020">
        <f t="shared" si="1528"/>
        <v>44.7</v>
      </c>
      <c r="AI2020">
        <f t="shared" si="1528"/>
        <v>0.14000000000000001</v>
      </c>
      <c r="AJ2020">
        <f t="shared" si="1506"/>
        <v>0</v>
      </c>
      <c r="AK2020">
        <v>4236.1000000000004</v>
      </c>
      <c r="AL2020">
        <v>3798.56</v>
      </c>
      <c r="AM2020">
        <v>56.25</v>
      </c>
      <c r="AN2020">
        <v>1.41</v>
      </c>
      <c r="AO2020">
        <v>381.29</v>
      </c>
      <c r="AP2020">
        <v>0</v>
      </c>
      <c r="AQ2020">
        <v>44.7</v>
      </c>
      <c r="AR2020">
        <v>0.14000000000000001</v>
      </c>
      <c r="AS2020">
        <v>0</v>
      </c>
      <c r="AT2020">
        <v>94</v>
      </c>
      <c r="AU2020">
        <v>51</v>
      </c>
      <c r="AV2020">
        <v>1</v>
      </c>
      <c r="AW2020">
        <v>1</v>
      </c>
      <c r="AZ2020">
        <v>1</v>
      </c>
      <c r="BA2020">
        <v>33.18</v>
      </c>
      <c r="BB2020">
        <v>10.27</v>
      </c>
      <c r="BC2020">
        <v>4.1500000000000004</v>
      </c>
      <c r="BD2020" t="s">
        <v>3</v>
      </c>
      <c r="BE2020" t="s">
        <v>3</v>
      </c>
      <c r="BF2020" t="s">
        <v>3</v>
      </c>
      <c r="BG2020" t="s">
        <v>3</v>
      </c>
      <c r="BH2020">
        <v>0</v>
      </c>
      <c r="BI2020">
        <v>1</v>
      </c>
      <c r="BJ2020" t="s">
        <v>320</v>
      </c>
      <c r="BM2020">
        <v>11001</v>
      </c>
      <c r="BN2020">
        <v>0</v>
      </c>
      <c r="BO2020" t="s">
        <v>318</v>
      </c>
      <c r="BP2020">
        <v>1</v>
      </c>
      <c r="BQ2020">
        <v>2</v>
      </c>
      <c r="BR2020">
        <v>0</v>
      </c>
      <c r="BS2020">
        <v>33.18</v>
      </c>
      <c r="BT2020">
        <v>1</v>
      </c>
      <c r="BU2020">
        <v>1</v>
      </c>
      <c r="BV2020">
        <v>1</v>
      </c>
      <c r="BW2020">
        <v>1</v>
      </c>
      <c r="BX2020">
        <v>1</v>
      </c>
      <c r="BY2020" t="s">
        <v>3</v>
      </c>
      <c r="BZ2020">
        <v>123</v>
      </c>
      <c r="CA2020">
        <v>75</v>
      </c>
      <c r="CE2020">
        <v>0</v>
      </c>
      <c r="CF2020">
        <v>0</v>
      </c>
      <c r="CG2020">
        <v>0</v>
      </c>
      <c r="CM2020">
        <v>0</v>
      </c>
      <c r="CN2020" t="s">
        <v>3</v>
      </c>
      <c r="CO2020">
        <v>0</v>
      </c>
      <c r="CP2020">
        <f t="shared" si="1507"/>
        <v>10611.400000000001</v>
      </c>
      <c r="CQ2020">
        <f t="shared" si="1508"/>
        <v>15764.024000000001</v>
      </c>
      <c r="CR2020">
        <f t="shared" si="1509"/>
        <v>577.6875</v>
      </c>
      <c r="CS2020">
        <f t="shared" si="1510"/>
        <v>46.783799999999999</v>
      </c>
      <c r="CT2020">
        <f t="shared" si="1511"/>
        <v>12651.2022</v>
      </c>
      <c r="CU2020">
        <f t="shared" si="1512"/>
        <v>0</v>
      </c>
      <c r="CV2020">
        <f t="shared" si="1513"/>
        <v>44.7</v>
      </c>
      <c r="CW2020">
        <f t="shared" si="1514"/>
        <v>0.14000000000000001</v>
      </c>
      <c r="CX2020">
        <f t="shared" si="1515"/>
        <v>0</v>
      </c>
      <c r="CY2020">
        <f t="shared" si="1516"/>
        <v>4368.6124</v>
      </c>
      <c r="CZ2020">
        <f t="shared" si="1517"/>
        <v>2370.2046</v>
      </c>
      <c r="DC2020" t="s">
        <v>3</v>
      </c>
      <c r="DD2020" t="s">
        <v>3</v>
      </c>
      <c r="DE2020" t="s">
        <v>3</v>
      </c>
      <c r="DF2020" t="s">
        <v>3</v>
      </c>
      <c r="DG2020" t="s">
        <v>3</v>
      </c>
      <c r="DH2020" t="s">
        <v>3</v>
      </c>
      <c r="DI2020" t="s">
        <v>3</v>
      </c>
      <c r="DJ2020" t="s">
        <v>3</v>
      </c>
      <c r="DK2020" t="s">
        <v>3</v>
      </c>
      <c r="DL2020" t="s">
        <v>3</v>
      </c>
      <c r="DM2020" t="s">
        <v>3</v>
      </c>
      <c r="DN2020">
        <v>0</v>
      </c>
      <c r="DO2020">
        <v>0</v>
      </c>
      <c r="DP2020">
        <v>1</v>
      </c>
      <c r="DQ2020">
        <v>1</v>
      </c>
      <c r="DU2020">
        <v>1013</v>
      </c>
      <c r="DV2020" t="s">
        <v>194</v>
      </c>
      <c r="DW2020" t="s">
        <v>194</v>
      </c>
      <c r="DX2020">
        <v>1</v>
      </c>
      <c r="DZ2020" t="s">
        <v>3</v>
      </c>
      <c r="EA2020" t="s">
        <v>3</v>
      </c>
      <c r="EB2020" t="s">
        <v>3</v>
      </c>
      <c r="EC2020" t="s">
        <v>3</v>
      </c>
      <c r="EE2020">
        <v>29085511</v>
      </c>
      <c r="EF2020">
        <v>2</v>
      </c>
      <c r="EG2020" t="s">
        <v>145</v>
      </c>
      <c r="EH2020">
        <v>0</v>
      </c>
      <c r="EI2020" t="s">
        <v>3</v>
      </c>
      <c r="EJ2020">
        <v>1</v>
      </c>
      <c r="EK2020">
        <v>11001</v>
      </c>
      <c r="EL2020" t="s">
        <v>22</v>
      </c>
      <c r="EM2020" t="s">
        <v>196</v>
      </c>
      <c r="EO2020" t="s">
        <v>3</v>
      </c>
      <c r="EQ2020">
        <v>0</v>
      </c>
      <c r="ER2020">
        <v>4236.1000000000004</v>
      </c>
      <c r="ES2020">
        <v>3798.56</v>
      </c>
      <c r="ET2020">
        <v>56.25</v>
      </c>
      <c r="EU2020">
        <v>1.41</v>
      </c>
      <c r="EV2020">
        <v>381.29</v>
      </c>
      <c r="EW2020">
        <v>44.7</v>
      </c>
      <c r="EX2020">
        <v>0.14000000000000001</v>
      </c>
      <c r="EY2020">
        <v>0</v>
      </c>
      <c r="FQ2020">
        <v>0</v>
      </c>
      <c r="FR2020">
        <f t="shared" si="1518"/>
        <v>0</v>
      </c>
      <c r="FS2020">
        <v>0</v>
      </c>
      <c r="FT2020" t="s">
        <v>148</v>
      </c>
      <c r="FU2020" t="s">
        <v>24</v>
      </c>
      <c r="FV2020" t="s">
        <v>24</v>
      </c>
      <c r="FW2020" t="s">
        <v>25</v>
      </c>
      <c r="FX2020">
        <v>110.7</v>
      </c>
      <c r="FY2020">
        <v>63.75</v>
      </c>
      <c r="GA2020" t="s">
        <v>3</v>
      </c>
      <c r="GD2020">
        <v>1</v>
      </c>
      <c r="GF2020">
        <v>360160715</v>
      </c>
      <c r="GG2020">
        <v>2</v>
      </c>
      <c r="GH2020">
        <v>1</v>
      </c>
      <c r="GI2020">
        <v>2</v>
      </c>
      <c r="GJ2020">
        <v>0</v>
      </c>
      <c r="GK2020">
        <v>0</v>
      </c>
      <c r="GL2020">
        <f t="shared" si="1519"/>
        <v>0</v>
      </c>
      <c r="GM2020">
        <f t="shared" si="1520"/>
        <v>17350.21</v>
      </c>
      <c r="GN2020">
        <f t="shared" si="1521"/>
        <v>17350.21</v>
      </c>
      <c r="GO2020">
        <f t="shared" si="1522"/>
        <v>0</v>
      </c>
      <c r="GP2020">
        <f t="shared" si="1523"/>
        <v>0</v>
      </c>
      <c r="GR2020">
        <v>0</v>
      </c>
      <c r="GS2020">
        <v>3</v>
      </c>
      <c r="GT2020">
        <v>0</v>
      </c>
      <c r="GU2020" t="s">
        <v>3</v>
      </c>
      <c r="GV2020">
        <f t="shared" si="1524"/>
        <v>0</v>
      </c>
      <c r="GW2020">
        <v>1</v>
      </c>
      <c r="GX2020">
        <f t="shared" si="1525"/>
        <v>0</v>
      </c>
      <c r="HA2020">
        <v>0</v>
      </c>
      <c r="HB2020">
        <v>0</v>
      </c>
      <c r="HC2020">
        <f t="shared" si="1526"/>
        <v>0</v>
      </c>
      <c r="HE2020" t="s">
        <v>3</v>
      </c>
      <c r="HF2020" t="s">
        <v>3</v>
      </c>
      <c r="IK2020">
        <v>0</v>
      </c>
    </row>
    <row r="2021" spans="1:245">
      <c r="A2021">
        <v>17</v>
      </c>
      <c r="B2021">
        <v>0</v>
      </c>
      <c r="C2021">
        <f>ROW(SmtRes!A2060)</f>
        <v>2060</v>
      </c>
      <c r="D2021">
        <f>ROW(EtalonRes!A2041)</f>
        <v>2041</v>
      </c>
      <c r="E2021" t="s">
        <v>39</v>
      </c>
      <c r="F2021" t="s">
        <v>197</v>
      </c>
      <c r="G2021" t="s">
        <v>198</v>
      </c>
      <c r="H2021" t="s">
        <v>37</v>
      </c>
      <c r="I2021">
        <f>ROUND(36.6/100,9)</f>
        <v>0.36599999999999999</v>
      </c>
      <c r="J2021">
        <v>0</v>
      </c>
      <c r="O2021">
        <f t="shared" si="1492"/>
        <v>21919.01</v>
      </c>
      <c r="P2021">
        <f t="shared" si="1493"/>
        <v>15215.51</v>
      </c>
      <c r="Q2021">
        <f t="shared" si="1494"/>
        <v>413.7</v>
      </c>
      <c r="R2021">
        <f t="shared" si="1495"/>
        <v>95.09</v>
      </c>
      <c r="S2021">
        <f t="shared" si="1496"/>
        <v>6289.8</v>
      </c>
      <c r="T2021">
        <f t="shared" si="1497"/>
        <v>0</v>
      </c>
      <c r="U2021">
        <f t="shared" si="1498"/>
        <v>22.223520000000001</v>
      </c>
      <c r="V2021">
        <f t="shared" si="1499"/>
        <v>0.21227999999999997</v>
      </c>
      <c r="W2021">
        <f t="shared" si="1500"/>
        <v>0</v>
      </c>
      <c r="X2021">
        <f t="shared" si="1501"/>
        <v>6001.8</v>
      </c>
      <c r="Y2021">
        <f t="shared" si="1502"/>
        <v>3256.29</v>
      </c>
      <c r="AA2021">
        <v>35806607</v>
      </c>
      <c r="AB2021">
        <f t="shared" si="1503"/>
        <v>6972.36</v>
      </c>
      <c r="AC2021">
        <f t="shared" si="1504"/>
        <v>6356.64</v>
      </c>
      <c r="AD2021">
        <f>ROUND((((ET2021)-(EU2021))+AE2021),2)</f>
        <v>97.78</v>
      </c>
      <c r="AE2021">
        <f t="shared" si="1527"/>
        <v>7.83</v>
      </c>
      <c r="AF2021">
        <f t="shared" si="1527"/>
        <v>517.94000000000005</v>
      </c>
      <c r="AG2021">
        <f t="shared" si="1505"/>
        <v>0</v>
      </c>
      <c r="AH2021">
        <f t="shared" si="1528"/>
        <v>60.72</v>
      </c>
      <c r="AI2021">
        <f t="shared" si="1528"/>
        <v>0.57999999999999996</v>
      </c>
      <c r="AJ2021">
        <f t="shared" si="1506"/>
        <v>0</v>
      </c>
      <c r="AK2021">
        <v>6972.36</v>
      </c>
      <c r="AL2021">
        <v>6356.64</v>
      </c>
      <c r="AM2021">
        <v>97.78</v>
      </c>
      <c r="AN2021">
        <v>7.83</v>
      </c>
      <c r="AO2021">
        <v>517.94000000000005</v>
      </c>
      <c r="AP2021">
        <v>0</v>
      </c>
      <c r="AQ2021">
        <v>60.72</v>
      </c>
      <c r="AR2021">
        <v>0.57999999999999996</v>
      </c>
      <c r="AS2021">
        <v>0</v>
      </c>
      <c r="AT2021">
        <v>94</v>
      </c>
      <c r="AU2021">
        <v>51</v>
      </c>
      <c r="AV2021">
        <v>1</v>
      </c>
      <c r="AW2021">
        <v>1</v>
      </c>
      <c r="AZ2021">
        <v>1</v>
      </c>
      <c r="BA2021">
        <v>33.18</v>
      </c>
      <c r="BB2021">
        <v>11.56</v>
      </c>
      <c r="BC2021">
        <v>6.54</v>
      </c>
      <c r="BD2021" t="s">
        <v>3</v>
      </c>
      <c r="BE2021" t="s">
        <v>3</v>
      </c>
      <c r="BF2021" t="s">
        <v>3</v>
      </c>
      <c r="BG2021" t="s">
        <v>3</v>
      </c>
      <c r="BH2021">
        <v>0</v>
      </c>
      <c r="BI2021">
        <v>1</v>
      </c>
      <c r="BJ2021" t="s">
        <v>199</v>
      </c>
      <c r="BM2021">
        <v>11001</v>
      </c>
      <c r="BN2021">
        <v>0</v>
      </c>
      <c r="BO2021" t="s">
        <v>197</v>
      </c>
      <c r="BP2021">
        <v>1</v>
      </c>
      <c r="BQ2021">
        <v>2</v>
      </c>
      <c r="BR2021">
        <v>0</v>
      </c>
      <c r="BS2021">
        <v>33.18</v>
      </c>
      <c r="BT2021">
        <v>1</v>
      </c>
      <c r="BU2021">
        <v>1</v>
      </c>
      <c r="BV2021">
        <v>1</v>
      </c>
      <c r="BW2021">
        <v>1</v>
      </c>
      <c r="BX2021">
        <v>1</v>
      </c>
      <c r="BY2021" t="s">
        <v>3</v>
      </c>
      <c r="BZ2021">
        <v>123</v>
      </c>
      <c r="CA2021">
        <v>75</v>
      </c>
      <c r="CE2021">
        <v>0</v>
      </c>
      <c r="CF2021">
        <v>0</v>
      </c>
      <c r="CG2021">
        <v>0</v>
      </c>
      <c r="CM2021">
        <v>0</v>
      </c>
      <c r="CN2021" t="s">
        <v>3</v>
      </c>
      <c r="CO2021">
        <v>0</v>
      </c>
      <c r="CP2021">
        <f t="shared" si="1507"/>
        <v>21919.010000000002</v>
      </c>
      <c r="CQ2021">
        <f t="shared" si="1508"/>
        <v>41572.425600000002</v>
      </c>
      <c r="CR2021">
        <f t="shared" si="1509"/>
        <v>1130.3368</v>
      </c>
      <c r="CS2021">
        <f t="shared" si="1510"/>
        <v>259.79939999999999</v>
      </c>
      <c r="CT2021">
        <f t="shared" si="1511"/>
        <v>17185.249200000002</v>
      </c>
      <c r="CU2021">
        <f t="shared" si="1512"/>
        <v>0</v>
      </c>
      <c r="CV2021">
        <f t="shared" si="1513"/>
        <v>60.72</v>
      </c>
      <c r="CW2021">
        <f t="shared" si="1514"/>
        <v>0.57999999999999996</v>
      </c>
      <c r="CX2021">
        <f t="shared" si="1515"/>
        <v>0</v>
      </c>
      <c r="CY2021">
        <f t="shared" si="1516"/>
        <v>6001.7966000000006</v>
      </c>
      <c r="CZ2021">
        <f t="shared" si="1517"/>
        <v>3256.2939000000001</v>
      </c>
      <c r="DC2021" t="s">
        <v>3</v>
      </c>
      <c r="DD2021" t="s">
        <v>3</v>
      </c>
      <c r="DE2021" t="s">
        <v>3</v>
      </c>
      <c r="DF2021" t="s">
        <v>3</v>
      </c>
      <c r="DG2021" t="s">
        <v>3</v>
      </c>
      <c r="DH2021" t="s">
        <v>3</v>
      </c>
      <c r="DI2021" t="s">
        <v>3</v>
      </c>
      <c r="DJ2021" t="s">
        <v>3</v>
      </c>
      <c r="DK2021" t="s">
        <v>3</v>
      </c>
      <c r="DL2021" t="s">
        <v>3</v>
      </c>
      <c r="DM2021" t="s">
        <v>3</v>
      </c>
      <c r="DN2021">
        <v>0</v>
      </c>
      <c r="DO2021">
        <v>0</v>
      </c>
      <c r="DP2021">
        <v>1</v>
      </c>
      <c r="DQ2021">
        <v>1</v>
      </c>
      <c r="DU2021">
        <v>1013</v>
      </c>
      <c r="DV2021" t="s">
        <v>37</v>
      </c>
      <c r="DW2021" t="s">
        <v>37</v>
      </c>
      <c r="DX2021">
        <v>1</v>
      </c>
      <c r="DZ2021" t="s">
        <v>3</v>
      </c>
      <c r="EA2021" t="s">
        <v>3</v>
      </c>
      <c r="EB2021" t="s">
        <v>3</v>
      </c>
      <c r="EC2021" t="s">
        <v>3</v>
      </c>
      <c r="EE2021">
        <v>29085511</v>
      </c>
      <c r="EF2021">
        <v>2</v>
      </c>
      <c r="EG2021" t="s">
        <v>145</v>
      </c>
      <c r="EH2021">
        <v>0</v>
      </c>
      <c r="EI2021" t="s">
        <v>3</v>
      </c>
      <c r="EJ2021">
        <v>1</v>
      </c>
      <c r="EK2021">
        <v>11001</v>
      </c>
      <c r="EL2021" t="s">
        <v>22</v>
      </c>
      <c r="EM2021" t="s">
        <v>196</v>
      </c>
      <c r="EO2021" t="s">
        <v>3</v>
      </c>
      <c r="EQ2021">
        <v>0</v>
      </c>
      <c r="ER2021">
        <v>6972.36</v>
      </c>
      <c r="ES2021">
        <v>6356.64</v>
      </c>
      <c r="ET2021">
        <v>97.78</v>
      </c>
      <c r="EU2021">
        <v>7.83</v>
      </c>
      <c r="EV2021">
        <v>517.94000000000005</v>
      </c>
      <c r="EW2021">
        <v>60.72</v>
      </c>
      <c r="EX2021">
        <v>0.57999999999999996</v>
      </c>
      <c r="EY2021">
        <v>0</v>
      </c>
      <c r="FQ2021">
        <v>0</v>
      </c>
      <c r="FR2021">
        <f t="shared" si="1518"/>
        <v>0</v>
      </c>
      <c r="FS2021">
        <v>0</v>
      </c>
      <c r="FT2021" t="s">
        <v>148</v>
      </c>
      <c r="FU2021" t="s">
        <v>24</v>
      </c>
      <c r="FV2021" t="s">
        <v>24</v>
      </c>
      <c r="FW2021" t="s">
        <v>25</v>
      </c>
      <c r="FX2021">
        <v>110.7</v>
      </c>
      <c r="FY2021">
        <v>63.75</v>
      </c>
      <c r="GA2021" t="s">
        <v>3</v>
      </c>
      <c r="GD2021">
        <v>1</v>
      </c>
      <c r="GF2021">
        <v>1837524583</v>
      </c>
      <c r="GG2021">
        <v>2</v>
      </c>
      <c r="GH2021">
        <v>1</v>
      </c>
      <c r="GI2021">
        <v>2</v>
      </c>
      <c r="GJ2021">
        <v>0</v>
      </c>
      <c r="GK2021">
        <v>0</v>
      </c>
      <c r="GL2021">
        <f t="shared" si="1519"/>
        <v>0</v>
      </c>
      <c r="GM2021">
        <f t="shared" si="1520"/>
        <v>31177.1</v>
      </c>
      <c r="GN2021">
        <f t="shared" si="1521"/>
        <v>31177.1</v>
      </c>
      <c r="GO2021">
        <f t="shared" si="1522"/>
        <v>0</v>
      </c>
      <c r="GP2021">
        <f t="shared" si="1523"/>
        <v>0</v>
      </c>
      <c r="GR2021">
        <v>0</v>
      </c>
      <c r="GS2021">
        <v>3</v>
      </c>
      <c r="GT2021">
        <v>0</v>
      </c>
      <c r="GU2021" t="s">
        <v>3</v>
      </c>
      <c r="GV2021">
        <f t="shared" si="1524"/>
        <v>0</v>
      </c>
      <c r="GW2021">
        <v>1</v>
      </c>
      <c r="GX2021">
        <f t="shared" si="1525"/>
        <v>0</v>
      </c>
      <c r="HA2021">
        <v>0</v>
      </c>
      <c r="HB2021">
        <v>0</v>
      </c>
      <c r="HC2021">
        <f t="shared" si="1526"/>
        <v>0</v>
      </c>
      <c r="HE2021" t="s">
        <v>3</v>
      </c>
      <c r="HF2021" t="s">
        <v>3</v>
      </c>
      <c r="IK2021">
        <v>0</v>
      </c>
    </row>
    <row r="2022" spans="1:245">
      <c r="A2022">
        <v>17</v>
      </c>
      <c r="B2022">
        <v>0</v>
      </c>
      <c r="C2022">
        <f>ROW(SmtRes!A2067)</f>
        <v>2067</v>
      </c>
      <c r="D2022">
        <f>ROW(EtalonRes!A2048)</f>
        <v>2048</v>
      </c>
      <c r="E2022" t="s">
        <v>44</v>
      </c>
      <c r="F2022" t="s">
        <v>200</v>
      </c>
      <c r="G2022" t="s">
        <v>201</v>
      </c>
      <c r="H2022" t="s">
        <v>194</v>
      </c>
      <c r="I2022">
        <f>ROUND(36.6/100,9)</f>
        <v>0.36599999999999999</v>
      </c>
      <c r="J2022">
        <v>0</v>
      </c>
      <c r="O2022">
        <f t="shared" si="1492"/>
        <v>18960.939999999999</v>
      </c>
      <c r="P2022">
        <f t="shared" si="1493"/>
        <v>13528.81</v>
      </c>
      <c r="Q2022">
        <f t="shared" si="1494"/>
        <v>1865.47</v>
      </c>
      <c r="R2022">
        <f t="shared" si="1495"/>
        <v>1023.12</v>
      </c>
      <c r="S2022">
        <f t="shared" si="1496"/>
        <v>3566.66</v>
      </c>
      <c r="T2022">
        <f t="shared" si="1497"/>
        <v>0</v>
      </c>
      <c r="U2022">
        <f t="shared" si="1498"/>
        <v>13.157333999999999</v>
      </c>
      <c r="V2022">
        <f t="shared" si="1499"/>
        <v>3.0652499999999998</v>
      </c>
      <c r="W2022">
        <f t="shared" si="1500"/>
        <v>0</v>
      </c>
      <c r="X2022">
        <f t="shared" si="1501"/>
        <v>4314.3900000000003</v>
      </c>
      <c r="Y2022">
        <f t="shared" si="1502"/>
        <v>2340.79</v>
      </c>
      <c r="AA2022">
        <v>35806607</v>
      </c>
      <c r="AB2022">
        <f t="shared" si="1503"/>
        <v>6346.71</v>
      </c>
      <c r="AC2022">
        <f t="shared" si="1504"/>
        <v>5583.68</v>
      </c>
      <c r="AD2022">
        <f>ROUND(((((ET2022*1.25))-((EU2022*1.25)))+AE2022),2)</f>
        <v>469.33</v>
      </c>
      <c r="AE2022">
        <f>ROUND(((EU2022*1.25)),2)</f>
        <v>84.25</v>
      </c>
      <c r="AF2022">
        <f>ROUND(((EV2022*1.15)),2)</f>
        <v>293.7</v>
      </c>
      <c r="AG2022">
        <f t="shared" si="1505"/>
        <v>0</v>
      </c>
      <c r="AH2022">
        <f>((EW2022*1.15))</f>
        <v>35.948999999999998</v>
      </c>
      <c r="AI2022">
        <f>((EX2022*1.25))</f>
        <v>8.375</v>
      </c>
      <c r="AJ2022">
        <f t="shared" si="1506"/>
        <v>0</v>
      </c>
      <c r="AK2022">
        <v>6214.53</v>
      </c>
      <c r="AL2022">
        <v>5583.68</v>
      </c>
      <c r="AM2022">
        <v>375.46</v>
      </c>
      <c r="AN2022">
        <v>67.400000000000006</v>
      </c>
      <c r="AO2022">
        <v>255.39</v>
      </c>
      <c r="AP2022">
        <v>0</v>
      </c>
      <c r="AQ2022">
        <v>31.26</v>
      </c>
      <c r="AR2022">
        <v>6.7</v>
      </c>
      <c r="AS2022">
        <v>0</v>
      </c>
      <c r="AT2022">
        <v>94</v>
      </c>
      <c r="AU2022">
        <v>51</v>
      </c>
      <c r="AV2022">
        <v>1</v>
      </c>
      <c r="AW2022">
        <v>1</v>
      </c>
      <c r="AZ2022">
        <v>1</v>
      </c>
      <c r="BA2022">
        <v>33.18</v>
      </c>
      <c r="BB2022">
        <v>10.86</v>
      </c>
      <c r="BC2022">
        <v>6.62</v>
      </c>
      <c r="BD2022" t="s">
        <v>3</v>
      </c>
      <c r="BE2022" t="s">
        <v>3</v>
      </c>
      <c r="BF2022" t="s">
        <v>3</v>
      </c>
      <c r="BG2022" t="s">
        <v>3</v>
      </c>
      <c r="BH2022">
        <v>0</v>
      </c>
      <c r="BI2022">
        <v>1</v>
      </c>
      <c r="BJ2022" t="s">
        <v>202</v>
      </c>
      <c r="BM2022">
        <v>11001</v>
      </c>
      <c r="BN2022">
        <v>0</v>
      </c>
      <c r="BO2022" t="s">
        <v>200</v>
      </c>
      <c r="BP2022">
        <v>1</v>
      </c>
      <c r="BQ2022">
        <v>2</v>
      </c>
      <c r="BR2022">
        <v>0</v>
      </c>
      <c r="BS2022">
        <v>33.18</v>
      </c>
      <c r="BT2022">
        <v>1</v>
      </c>
      <c r="BU2022">
        <v>1</v>
      </c>
      <c r="BV2022">
        <v>1</v>
      </c>
      <c r="BW2022">
        <v>1</v>
      </c>
      <c r="BX2022">
        <v>1</v>
      </c>
      <c r="BY2022" t="s">
        <v>3</v>
      </c>
      <c r="BZ2022">
        <v>123</v>
      </c>
      <c r="CA2022">
        <v>75</v>
      </c>
      <c r="CE2022">
        <v>0</v>
      </c>
      <c r="CF2022">
        <v>0</v>
      </c>
      <c r="CG2022">
        <v>0</v>
      </c>
      <c r="CM2022">
        <v>0</v>
      </c>
      <c r="CN2022" t="s">
        <v>3</v>
      </c>
      <c r="CO2022">
        <v>0</v>
      </c>
      <c r="CP2022">
        <f t="shared" si="1507"/>
        <v>18960.939999999999</v>
      </c>
      <c r="CQ2022">
        <f t="shared" si="1508"/>
        <v>36963.961600000002</v>
      </c>
      <c r="CR2022">
        <f t="shared" si="1509"/>
        <v>5096.9237999999996</v>
      </c>
      <c r="CS2022">
        <f t="shared" si="1510"/>
        <v>2795.415</v>
      </c>
      <c r="CT2022">
        <f t="shared" si="1511"/>
        <v>9744.9660000000003</v>
      </c>
      <c r="CU2022">
        <f t="shared" si="1512"/>
        <v>0</v>
      </c>
      <c r="CV2022">
        <f t="shared" si="1513"/>
        <v>35.948999999999998</v>
      </c>
      <c r="CW2022">
        <f t="shared" si="1514"/>
        <v>8.375</v>
      </c>
      <c r="CX2022">
        <f t="shared" si="1515"/>
        <v>0</v>
      </c>
      <c r="CY2022">
        <f t="shared" si="1516"/>
        <v>4314.3931999999995</v>
      </c>
      <c r="CZ2022">
        <f t="shared" si="1517"/>
        <v>2340.7878000000001</v>
      </c>
      <c r="DC2022" t="s">
        <v>3</v>
      </c>
      <c r="DD2022" t="s">
        <v>3</v>
      </c>
      <c r="DE2022" t="s">
        <v>143</v>
      </c>
      <c r="DF2022" t="s">
        <v>143</v>
      </c>
      <c r="DG2022" t="s">
        <v>144</v>
      </c>
      <c r="DH2022" t="s">
        <v>3</v>
      </c>
      <c r="DI2022" t="s">
        <v>144</v>
      </c>
      <c r="DJ2022" t="s">
        <v>143</v>
      </c>
      <c r="DK2022" t="s">
        <v>3</v>
      </c>
      <c r="DL2022" t="s">
        <v>3</v>
      </c>
      <c r="DM2022" t="s">
        <v>3</v>
      </c>
      <c r="DN2022">
        <v>0</v>
      </c>
      <c r="DO2022">
        <v>0</v>
      </c>
      <c r="DP2022">
        <v>1</v>
      </c>
      <c r="DQ2022">
        <v>1</v>
      </c>
      <c r="DU2022">
        <v>1013</v>
      </c>
      <c r="DV2022" t="s">
        <v>194</v>
      </c>
      <c r="DW2022" t="s">
        <v>194</v>
      </c>
      <c r="DX2022">
        <v>1</v>
      </c>
      <c r="DZ2022" t="s">
        <v>3</v>
      </c>
      <c r="EA2022" t="s">
        <v>3</v>
      </c>
      <c r="EB2022" t="s">
        <v>3</v>
      </c>
      <c r="EC2022" t="s">
        <v>3</v>
      </c>
      <c r="EE2022">
        <v>29085511</v>
      </c>
      <c r="EF2022">
        <v>2</v>
      </c>
      <c r="EG2022" t="s">
        <v>145</v>
      </c>
      <c r="EH2022">
        <v>0</v>
      </c>
      <c r="EI2022" t="s">
        <v>3</v>
      </c>
      <c r="EJ2022">
        <v>1</v>
      </c>
      <c r="EK2022">
        <v>11001</v>
      </c>
      <c r="EL2022" t="s">
        <v>22</v>
      </c>
      <c r="EM2022" t="s">
        <v>196</v>
      </c>
      <c r="EO2022" t="s">
        <v>3</v>
      </c>
      <c r="EQ2022">
        <v>0</v>
      </c>
      <c r="ER2022">
        <v>6214.53</v>
      </c>
      <c r="ES2022">
        <v>5583.68</v>
      </c>
      <c r="ET2022">
        <v>375.46</v>
      </c>
      <c r="EU2022">
        <v>67.400000000000006</v>
      </c>
      <c r="EV2022">
        <v>255.39</v>
      </c>
      <c r="EW2022">
        <v>31.26</v>
      </c>
      <c r="EX2022">
        <v>6.7</v>
      </c>
      <c r="EY2022">
        <v>0</v>
      </c>
      <c r="FQ2022">
        <v>0</v>
      </c>
      <c r="FR2022">
        <f t="shared" si="1518"/>
        <v>0</v>
      </c>
      <c r="FS2022">
        <v>0</v>
      </c>
      <c r="FT2022" t="s">
        <v>148</v>
      </c>
      <c r="FU2022" t="s">
        <v>24</v>
      </c>
      <c r="FV2022" t="s">
        <v>24</v>
      </c>
      <c r="FW2022" t="s">
        <v>25</v>
      </c>
      <c r="FX2022">
        <v>110.7</v>
      </c>
      <c r="FY2022">
        <v>63.75</v>
      </c>
      <c r="GA2022" t="s">
        <v>3</v>
      </c>
      <c r="GD2022">
        <v>1</v>
      </c>
      <c r="GF2022">
        <v>1220877284</v>
      </c>
      <c r="GG2022">
        <v>2</v>
      </c>
      <c r="GH2022">
        <v>1</v>
      </c>
      <c r="GI2022">
        <v>2</v>
      </c>
      <c r="GJ2022">
        <v>0</v>
      </c>
      <c r="GK2022">
        <v>0</v>
      </c>
      <c r="GL2022">
        <f t="shared" si="1519"/>
        <v>0</v>
      </c>
      <c r="GM2022">
        <f t="shared" si="1520"/>
        <v>25616.12</v>
      </c>
      <c r="GN2022">
        <f t="shared" si="1521"/>
        <v>25616.12</v>
      </c>
      <c r="GO2022">
        <f t="shared" si="1522"/>
        <v>0</v>
      </c>
      <c r="GP2022">
        <f t="shared" si="1523"/>
        <v>0</v>
      </c>
      <c r="GR2022">
        <v>0</v>
      </c>
      <c r="GS2022">
        <v>3</v>
      </c>
      <c r="GT2022">
        <v>0</v>
      </c>
      <c r="GU2022" t="s">
        <v>3</v>
      </c>
      <c r="GV2022">
        <f t="shared" si="1524"/>
        <v>0</v>
      </c>
      <c r="GW2022">
        <v>1</v>
      </c>
      <c r="GX2022">
        <f t="shared" si="1525"/>
        <v>0</v>
      </c>
      <c r="HA2022">
        <v>0</v>
      </c>
      <c r="HB2022">
        <v>0</v>
      </c>
      <c r="HC2022">
        <f t="shared" si="1526"/>
        <v>0</v>
      </c>
      <c r="HE2022" t="s">
        <v>3</v>
      </c>
      <c r="HF2022" t="s">
        <v>3</v>
      </c>
      <c r="IK2022">
        <v>0</v>
      </c>
    </row>
    <row r="2023" spans="1:245">
      <c r="A2023">
        <v>17</v>
      </c>
      <c r="B2023">
        <v>0</v>
      </c>
      <c r="C2023">
        <f>ROW(SmtRes!A2075)</f>
        <v>2075</v>
      </c>
      <c r="D2023">
        <f>ROW(EtalonRes!A2055)</f>
        <v>2055</v>
      </c>
      <c r="E2023" t="s">
        <v>52</v>
      </c>
      <c r="F2023" t="s">
        <v>321</v>
      </c>
      <c r="G2023" t="s">
        <v>322</v>
      </c>
      <c r="H2023" t="s">
        <v>37</v>
      </c>
      <c r="I2023">
        <f>ROUND(36.6/100,9)</f>
        <v>0.36599999999999999</v>
      </c>
      <c r="J2023">
        <v>0</v>
      </c>
      <c r="O2023">
        <f t="shared" si="1492"/>
        <v>10992.78</v>
      </c>
      <c r="P2023">
        <f t="shared" si="1493"/>
        <v>7028.58</v>
      </c>
      <c r="Q2023">
        <f t="shared" si="1494"/>
        <v>318.97000000000003</v>
      </c>
      <c r="R2023">
        <f t="shared" si="1495"/>
        <v>69.709999999999994</v>
      </c>
      <c r="S2023">
        <f t="shared" si="1496"/>
        <v>3645.23</v>
      </c>
      <c r="T2023">
        <f t="shared" si="1497"/>
        <v>0</v>
      </c>
      <c r="U2023">
        <f t="shared" si="1498"/>
        <v>13.220469</v>
      </c>
      <c r="V2023">
        <f t="shared" si="1499"/>
        <v>0.15555000000000002</v>
      </c>
      <c r="W2023">
        <f t="shared" si="1500"/>
        <v>0</v>
      </c>
      <c r="X2023">
        <f t="shared" si="1501"/>
        <v>3492.04</v>
      </c>
      <c r="Y2023">
        <f t="shared" si="1502"/>
        <v>1894.62</v>
      </c>
      <c r="AA2023">
        <v>35806607</v>
      </c>
      <c r="AB2023">
        <f t="shared" si="1503"/>
        <v>7371.48</v>
      </c>
      <c r="AC2023">
        <f t="shared" si="1504"/>
        <v>6983.19</v>
      </c>
      <c r="AD2023">
        <f>ROUND(((((ET2023*1.25))-((EU2023*1.25)))+AE2023),2)</f>
        <v>88.12</v>
      </c>
      <c r="AE2023">
        <f>ROUND(((EU2023*1.25)),2)</f>
        <v>5.74</v>
      </c>
      <c r="AF2023">
        <f>ROUND(((EV2023*1.15)),2)</f>
        <v>300.17</v>
      </c>
      <c r="AG2023">
        <f t="shared" si="1505"/>
        <v>0</v>
      </c>
      <c r="AH2023">
        <f>((EW2023*1.15))</f>
        <v>36.121499999999997</v>
      </c>
      <c r="AI2023">
        <f>((EX2023*1.25))</f>
        <v>0.42500000000000004</v>
      </c>
      <c r="AJ2023">
        <f t="shared" si="1506"/>
        <v>0</v>
      </c>
      <c r="AK2023">
        <v>7314.7</v>
      </c>
      <c r="AL2023">
        <v>6983.19</v>
      </c>
      <c r="AM2023">
        <v>70.489999999999995</v>
      </c>
      <c r="AN2023">
        <v>4.59</v>
      </c>
      <c r="AO2023">
        <v>261.02</v>
      </c>
      <c r="AP2023">
        <v>0</v>
      </c>
      <c r="AQ2023">
        <v>31.41</v>
      </c>
      <c r="AR2023">
        <v>0.34</v>
      </c>
      <c r="AS2023">
        <v>0</v>
      </c>
      <c r="AT2023">
        <v>94</v>
      </c>
      <c r="AU2023">
        <v>51</v>
      </c>
      <c r="AV2023">
        <v>1</v>
      </c>
      <c r="AW2023">
        <v>1</v>
      </c>
      <c r="AZ2023">
        <v>1</v>
      </c>
      <c r="BA2023">
        <v>33.18</v>
      </c>
      <c r="BB2023">
        <v>9.89</v>
      </c>
      <c r="BC2023">
        <v>2.75</v>
      </c>
      <c r="BD2023" t="s">
        <v>3</v>
      </c>
      <c r="BE2023" t="s">
        <v>3</v>
      </c>
      <c r="BF2023" t="s">
        <v>3</v>
      </c>
      <c r="BG2023" t="s">
        <v>3</v>
      </c>
      <c r="BH2023">
        <v>0</v>
      </c>
      <c r="BI2023">
        <v>1</v>
      </c>
      <c r="BJ2023" t="s">
        <v>323</v>
      </c>
      <c r="BM2023">
        <v>11001</v>
      </c>
      <c r="BN2023">
        <v>0</v>
      </c>
      <c r="BO2023" t="s">
        <v>321</v>
      </c>
      <c r="BP2023">
        <v>1</v>
      </c>
      <c r="BQ2023">
        <v>2</v>
      </c>
      <c r="BR2023">
        <v>0</v>
      </c>
      <c r="BS2023">
        <v>33.18</v>
      </c>
      <c r="BT2023">
        <v>1</v>
      </c>
      <c r="BU2023">
        <v>1</v>
      </c>
      <c r="BV2023">
        <v>1</v>
      </c>
      <c r="BW2023">
        <v>1</v>
      </c>
      <c r="BX2023">
        <v>1</v>
      </c>
      <c r="BY2023" t="s">
        <v>3</v>
      </c>
      <c r="BZ2023">
        <v>123</v>
      </c>
      <c r="CA2023">
        <v>75</v>
      </c>
      <c r="CE2023">
        <v>0</v>
      </c>
      <c r="CF2023">
        <v>0</v>
      </c>
      <c r="CG2023">
        <v>0</v>
      </c>
      <c r="CM2023">
        <v>0</v>
      </c>
      <c r="CN2023" t="s">
        <v>3</v>
      </c>
      <c r="CO2023">
        <v>0</v>
      </c>
      <c r="CP2023">
        <f t="shared" si="1507"/>
        <v>10992.78</v>
      </c>
      <c r="CQ2023">
        <f t="shared" si="1508"/>
        <v>19203.772499999999</v>
      </c>
      <c r="CR2023">
        <f t="shared" si="1509"/>
        <v>871.50680000000011</v>
      </c>
      <c r="CS2023">
        <f t="shared" si="1510"/>
        <v>190.45320000000001</v>
      </c>
      <c r="CT2023">
        <f t="shared" si="1511"/>
        <v>9959.6406000000006</v>
      </c>
      <c r="CU2023">
        <f t="shared" si="1512"/>
        <v>0</v>
      </c>
      <c r="CV2023">
        <f t="shared" si="1513"/>
        <v>36.121499999999997</v>
      </c>
      <c r="CW2023">
        <f t="shared" si="1514"/>
        <v>0.42500000000000004</v>
      </c>
      <c r="CX2023">
        <f t="shared" si="1515"/>
        <v>0</v>
      </c>
      <c r="CY2023">
        <f t="shared" si="1516"/>
        <v>3492.0436</v>
      </c>
      <c r="CZ2023">
        <f t="shared" si="1517"/>
        <v>1894.6194</v>
      </c>
      <c r="DC2023" t="s">
        <v>3</v>
      </c>
      <c r="DD2023" t="s">
        <v>3</v>
      </c>
      <c r="DE2023" t="s">
        <v>143</v>
      </c>
      <c r="DF2023" t="s">
        <v>143</v>
      </c>
      <c r="DG2023" t="s">
        <v>144</v>
      </c>
      <c r="DH2023" t="s">
        <v>3</v>
      </c>
      <c r="DI2023" t="s">
        <v>144</v>
      </c>
      <c r="DJ2023" t="s">
        <v>143</v>
      </c>
      <c r="DK2023" t="s">
        <v>3</v>
      </c>
      <c r="DL2023" t="s">
        <v>3</v>
      </c>
      <c r="DM2023" t="s">
        <v>3</v>
      </c>
      <c r="DN2023">
        <v>0</v>
      </c>
      <c r="DO2023">
        <v>0</v>
      </c>
      <c r="DP2023">
        <v>1</v>
      </c>
      <c r="DQ2023">
        <v>1</v>
      </c>
      <c r="DU2023">
        <v>1013</v>
      </c>
      <c r="DV2023" t="s">
        <v>37</v>
      </c>
      <c r="DW2023" t="s">
        <v>37</v>
      </c>
      <c r="DX2023">
        <v>1</v>
      </c>
      <c r="DZ2023" t="s">
        <v>3</v>
      </c>
      <c r="EA2023" t="s">
        <v>3</v>
      </c>
      <c r="EB2023" t="s">
        <v>3</v>
      </c>
      <c r="EC2023" t="s">
        <v>3</v>
      </c>
      <c r="EE2023">
        <v>29085511</v>
      </c>
      <c r="EF2023">
        <v>2</v>
      </c>
      <c r="EG2023" t="s">
        <v>145</v>
      </c>
      <c r="EH2023">
        <v>0</v>
      </c>
      <c r="EI2023" t="s">
        <v>3</v>
      </c>
      <c r="EJ2023">
        <v>1</v>
      </c>
      <c r="EK2023">
        <v>11001</v>
      </c>
      <c r="EL2023" t="s">
        <v>22</v>
      </c>
      <c r="EM2023" t="s">
        <v>196</v>
      </c>
      <c r="EO2023" t="s">
        <v>3</v>
      </c>
      <c r="EQ2023">
        <v>0</v>
      </c>
      <c r="ER2023">
        <v>7314.7</v>
      </c>
      <c r="ES2023">
        <v>6983.19</v>
      </c>
      <c r="ET2023">
        <v>70.489999999999995</v>
      </c>
      <c r="EU2023">
        <v>4.59</v>
      </c>
      <c r="EV2023">
        <v>261.02</v>
      </c>
      <c r="EW2023">
        <v>31.41</v>
      </c>
      <c r="EX2023">
        <v>0.34</v>
      </c>
      <c r="EY2023">
        <v>0</v>
      </c>
      <c r="FQ2023">
        <v>0</v>
      </c>
      <c r="FR2023">
        <f t="shared" si="1518"/>
        <v>0</v>
      </c>
      <c r="FS2023">
        <v>0</v>
      </c>
      <c r="FT2023" t="s">
        <v>148</v>
      </c>
      <c r="FU2023" t="s">
        <v>24</v>
      </c>
      <c r="FV2023" t="s">
        <v>24</v>
      </c>
      <c r="FW2023" t="s">
        <v>25</v>
      </c>
      <c r="FX2023">
        <v>110.7</v>
      </c>
      <c r="FY2023">
        <v>63.75</v>
      </c>
      <c r="GA2023" t="s">
        <v>3</v>
      </c>
      <c r="GD2023">
        <v>1</v>
      </c>
      <c r="GF2023">
        <v>-1178116816</v>
      </c>
      <c r="GG2023">
        <v>2</v>
      </c>
      <c r="GH2023">
        <v>1</v>
      </c>
      <c r="GI2023">
        <v>2</v>
      </c>
      <c r="GJ2023">
        <v>0</v>
      </c>
      <c r="GK2023">
        <v>0</v>
      </c>
      <c r="GL2023">
        <f t="shared" si="1519"/>
        <v>0</v>
      </c>
      <c r="GM2023">
        <f t="shared" si="1520"/>
        <v>16379.44</v>
      </c>
      <c r="GN2023">
        <f t="shared" si="1521"/>
        <v>16379.44</v>
      </c>
      <c r="GO2023">
        <f t="shared" si="1522"/>
        <v>0</v>
      </c>
      <c r="GP2023">
        <f t="shared" si="1523"/>
        <v>0</v>
      </c>
      <c r="GR2023">
        <v>0</v>
      </c>
      <c r="GS2023">
        <v>3</v>
      </c>
      <c r="GT2023">
        <v>0</v>
      </c>
      <c r="GU2023" t="s">
        <v>3</v>
      </c>
      <c r="GV2023">
        <f t="shared" si="1524"/>
        <v>0</v>
      </c>
      <c r="GW2023">
        <v>1</v>
      </c>
      <c r="GX2023">
        <f t="shared" si="1525"/>
        <v>0</v>
      </c>
      <c r="HA2023">
        <v>0</v>
      </c>
      <c r="HB2023">
        <v>0</v>
      </c>
      <c r="HC2023">
        <f t="shared" si="1526"/>
        <v>0</v>
      </c>
      <c r="HE2023" t="s">
        <v>3</v>
      </c>
      <c r="HF2023" t="s">
        <v>3</v>
      </c>
      <c r="IK2023">
        <v>0</v>
      </c>
    </row>
    <row r="2024" spans="1:245">
      <c r="A2024">
        <v>18</v>
      </c>
      <c r="B2024">
        <v>0</v>
      </c>
      <c r="C2024">
        <v>2075</v>
      </c>
      <c r="E2024" t="s">
        <v>57</v>
      </c>
      <c r="F2024" t="s">
        <v>206</v>
      </c>
      <c r="G2024" t="s">
        <v>207</v>
      </c>
      <c r="H2024" t="s">
        <v>165</v>
      </c>
      <c r="I2024">
        <f>I2023*J2024</f>
        <v>37.332000000000001</v>
      </c>
      <c r="J2024">
        <v>102</v>
      </c>
      <c r="O2024">
        <f t="shared" si="1492"/>
        <v>19269.03</v>
      </c>
      <c r="P2024">
        <f t="shared" si="1493"/>
        <v>19269.03</v>
      </c>
      <c r="Q2024">
        <f t="shared" si="1494"/>
        <v>0</v>
      </c>
      <c r="R2024">
        <f t="shared" si="1495"/>
        <v>0</v>
      </c>
      <c r="S2024">
        <f t="shared" si="1496"/>
        <v>0</v>
      </c>
      <c r="T2024">
        <f t="shared" si="1497"/>
        <v>0</v>
      </c>
      <c r="U2024">
        <f t="shared" si="1498"/>
        <v>0</v>
      </c>
      <c r="V2024">
        <f t="shared" si="1499"/>
        <v>0</v>
      </c>
      <c r="W2024">
        <f t="shared" si="1500"/>
        <v>140.37</v>
      </c>
      <c r="X2024">
        <f t="shared" si="1501"/>
        <v>0</v>
      </c>
      <c r="Y2024">
        <f t="shared" si="1502"/>
        <v>0</v>
      </c>
      <c r="AA2024">
        <v>35806607</v>
      </c>
      <c r="AB2024">
        <f t="shared" si="1503"/>
        <v>82.19</v>
      </c>
      <c r="AC2024">
        <f t="shared" si="1504"/>
        <v>82.19</v>
      </c>
      <c r="AD2024">
        <f>ROUND((((ET2024)-(EU2024))+AE2024),2)</f>
        <v>0</v>
      </c>
      <c r="AE2024">
        <f>ROUND((EU2024),2)</f>
        <v>0</v>
      </c>
      <c r="AF2024">
        <f>ROUND((EV2024),2)</f>
        <v>0</v>
      </c>
      <c r="AG2024">
        <f t="shared" si="1505"/>
        <v>0</v>
      </c>
      <c r="AH2024">
        <f>(EW2024)</f>
        <v>0</v>
      </c>
      <c r="AI2024">
        <f>(EX2024)</f>
        <v>0</v>
      </c>
      <c r="AJ2024">
        <f t="shared" si="1506"/>
        <v>3.76</v>
      </c>
      <c r="AK2024">
        <v>82.19</v>
      </c>
      <c r="AL2024">
        <v>82.19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3.76</v>
      </c>
      <c r="AT2024">
        <v>0</v>
      </c>
      <c r="AU2024">
        <v>0</v>
      </c>
      <c r="AV2024">
        <v>1</v>
      </c>
      <c r="AW2024">
        <v>1</v>
      </c>
      <c r="AZ2024">
        <v>1</v>
      </c>
      <c r="BA2024">
        <v>1</v>
      </c>
      <c r="BB2024">
        <v>1</v>
      </c>
      <c r="BC2024">
        <v>6.28</v>
      </c>
      <c r="BD2024" t="s">
        <v>3</v>
      </c>
      <c r="BE2024" t="s">
        <v>3</v>
      </c>
      <c r="BF2024" t="s">
        <v>3</v>
      </c>
      <c r="BG2024" t="s">
        <v>3</v>
      </c>
      <c r="BH2024">
        <v>3</v>
      </c>
      <c r="BI2024">
        <v>1</v>
      </c>
      <c r="BJ2024" t="s">
        <v>208</v>
      </c>
      <c r="BM2024">
        <v>500001</v>
      </c>
      <c r="BN2024">
        <v>0</v>
      </c>
      <c r="BO2024" t="s">
        <v>206</v>
      </c>
      <c r="BP2024">
        <v>1</v>
      </c>
      <c r="BQ2024">
        <v>8</v>
      </c>
      <c r="BR2024">
        <v>0</v>
      </c>
      <c r="BS2024">
        <v>1</v>
      </c>
      <c r="BT2024">
        <v>1</v>
      </c>
      <c r="BU2024">
        <v>1</v>
      </c>
      <c r="BV2024">
        <v>1</v>
      </c>
      <c r="BW2024">
        <v>1</v>
      </c>
      <c r="BX2024">
        <v>1</v>
      </c>
      <c r="BY2024" t="s">
        <v>3</v>
      </c>
      <c r="BZ2024">
        <v>0</v>
      </c>
      <c r="CA2024">
        <v>0</v>
      </c>
      <c r="CE2024">
        <v>0</v>
      </c>
      <c r="CF2024">
        <v>0</v>
      </c>
      <c r="CG2024">
        <v>0</v>
      </c>
      <c r="CM2024">
        <v>0</v>
      </c>
      <c r="CN2024" t="s">
        <v>3</v>
      </c>
      <c r="CO2024">
        <v>0</v>
      </c>
      <c r="CP2024">
        <f t="shared" si="1507"/>
        <v>19269.03</v>
      </c>
      <c r="CQ2024">
        <f t="shared" si="1508"/>
        <v>516.15319999999997</v>
      </c>
      <c r="CR2024">
        <f t="shared" si="1509"/>
        <v>0</v>
      </c>
      <c r="CS2024">
        <f t="shared" si="1510"/>
        <v>0</v>
      </c>
      <c r="CT2024">
        <f t="shared" si="1511"/>
        <v>0</v>
      </c>
      <c r="CU2024">
        <f t="shared" si="1512"/>
        <v>0</v>
      </c>
      <c r="CV2024">
        <f t="shared" si="1513"/>
        <v>0</v>
      </c>
      <c r="CW2024">
        <f t="shared" si="1514"/>
        <v>0</v>
      </c>
      <c r="CX2024">
        <f t="shared" si="1515"/>
        <v>3.76</v>
      </c>
      <c r="CY2024">
        <f t="shared" si="1516"/>
        <v>0</v>
      </c>
      <c r="CZ2024">
        <f t="shared" si="1517"/>
        <v>0</v>
      </c>
      <c r="DC2024" t="s">
        <v>3</v>
      </c>
      <c r="DD2024" t="s">
        <v>3</v>
      </c>
      <c r="DE2024" t="s">
        <v>3</v>
      </c>
      <c r="DF2024" t="s">
        <v>3</v>
      </c>
      <c r="DG2024" t="s">
        <v>3</v>
      </c>
      <c r="DH2024" t="s">
        <v>3</v>
      </c>
      <c r="DI2024" t="s">
        <v>3</v>
      </c>
      <c r="DJ2024" t="s">
        <v>3</v>
      </c>
      <c r="DK2024" t="s">
        <v>3</v>
      </c>
      <c r="DL2024" t="s">
        <v>3</v>
      </c>
      <c r="DM2024" t="s">
        <v>3</v>
      </c>
      <c r="DN2024">
        <v>0</v>
      </c>
      <c r="DO2024">
        <v>0</v>
      </c>
      <c r="DP2024">
        <v>1</v>
      </c>
      <c r="DQ2024">
        <v>1</v>
      </c>
      <c r="DU2024">
        <v>1005</v>
      </c>
      <c r="DV2024" t="s">
        <v>165</v>
      </c>
      <c r="DW2024" t="s">
        <v>165</v>
      </c>
      <c r="DX2024">
        <v>1</v>
      </c>
      <c r="DZ2024" t="s">
        <v>3</v>
      </c>
      <c r="EA2024" t="s">
        <v>3</v>
      </c>
      <c r="EB2024" t="s">
        <v>3</v>
      </c>
      <c r="EC2024" t="s">
        <v>3</v>
      </c>
      <c r="EE2024">
        <v>29085443</v>
      </c>
      <c r="EF2024">
        <v>8</v>
      </c>
      <c r="EG2024" t="s">
        <v>153</v>
      </c>
      <c r="EH2024">
        <v>0</v>
      </c>
      <c r="EI2024" t="s">
        <v>3</v>
      </c>
      <c r="EJ2024">
        <v>1</v>
      </c>
      <c r="EK2024">
        <v>500001</v>
      </c>
      <c r="EL2024" t="s">
        <v>154</v>
      </c>
      <c r="EM2024" t="s">
        <v>155</v>
      </c>
      <c r="EO2024" t="s">
        <v>3</v>
      </c>
      <c r="EQ2024">
        <v>0</v>
      </c>
      <c r="ER2024">
        <v>82.19</v>
      </c>
      <c r="ES2024">
        <v>82.19</v>
      </c>
      <c r="ET2024">
        <v>0</v>
      </c>
      <c r="EU2024">
        <v>0</v>
      </c>
      <c r="EV2024">
        <v>0</v>
      </c>
      <c r="EW2024">
        <v>0</v>
      </c>
      <c r="EX2024">
        <v>0</v>
      </c>
      <c r="FQ2024">
        <v>0</v>
      </c>
      <c r="FR2024">
        <f t="shared" si="1518"/>
        <v>0</v>
      </c>
      <c r="FS2024">
        <v>0</v>
      </c>
      <c r="FX2024">
        <v>0</v>
      </c>
      <c r="FY2024">
        <v>0</v>
      </c>
      <c r="GA2024" t="s">
        <v>3</v>
      </c>
      <c r="GD2024">
        <v>1</v>
      </c>
      <c r="GF2024">
        <v>-100917442</v>
      </c>
      <c r="GG2024">
        <v>2</v>
      </c>
      <c r="GH2024">
        <v>1</v>
      </c>
      <c r="GI2024">
        <v>2</v>
      </c>
      <c r="GJ2024">
        <v>0</v>
      </c>
      <c r="GK2024">
        <v>0</v>
      </c>
      <c r="GL2024">
        <f t="shared" si="1519"/>
        <v>0</v>
      </c>
      <c r="GM2024">
        <f t="shared" si="1520"/>
        <v>19269.03</v>
      </c>
      <c r="GN2024">
        <f t="shared" si="1521"/>
        <v>19269.03</v>
      </c>
      <c r="GO2024">
        <f t="shared" si="1522"/>
        <v>0</v>
      </c>
      <c r="GP2024">
        <f t="shared" si="1523"/>
        <v>0</v>
      </c>
      <c r="GR2024">
        <v>0</v>
      </c>
      <c r="GS2024">
        <v>3</v>
      </c>
      <c r="GT2024">
        <v>0</v>
      </c>
      <c r="GU2024" t="s">
        <v>3</v>
      </c>
      <c r="GV2024">
        <f t="shared" si="1524"/>
        <v>0</v>
      </c>
      <c r="GW2024">
        <v>1</v>
      </c>
      <c r="GX2024">
        <f t="shared" si="1525"/>
        <v>0</v>
      </c>
      <c r="HA2024">
        <v>0</v>
      </c>
      <c r="HB2024">
        <v>0</v>
      </c>
      <c r="HC2024">
        <f t="shared" si="1526"/>
        <v>0</v>
      </c>
      <c r="HE2024" t="s">
        <v>3</v>
      </c>
      <c r="HF2024" t="s">
        <v>3</v>
      </c>
      <c r="IK2024">
        <v>0</v>
      </c>
    </row>
    <row r="2025" spans="1:245">
      <c r="A2025">
        <v>18</v>
      </c>
      <c r="B2025">
        <v>0</v>
      </c>
      <c r="C2025">
        <v>2073</v>
      </c>
      <c r="E2025" t="s">
        <v>190</v>
      </c>
      <c r="F2025" t="s">
        <v>324</v>
      </c>
      <c r="G2025" t="s">
        <v>325</v>
      </c>
      <c r="H2025" t="s">
        <v>165</v>
      </c>
      <c r="I2025">
        <f>I2023*J2025</f>
        <v>-37.332000000000001</v>
      </c>
      <c r="J2025">
        <v>-102</v>
      </c>
      <c r="O2025">
        <f t="shared" si="1492"/>
        <v>-6884.62</v>
      </c>
      <c r="P2025">
        <f t="shared" si="1493"/>
        <v>-6884.62</v>
      </c>
      <c r="Q2025">
        <f t="shared" si="1494"/>
        <v>0</v>
      </c>
      <c r="R2025">
        <f t="shared" si="1495"/>
        <v>0</v>
      </c>
      <c r="S2025">
        <f t="shared" si="1496"/>
        <v>0</v>
      </c>
      <c r="T2025">
        <f t="shared" si="1497"/>
        <v>0</v>
      </c>
      <c r="U2025">
        <f t="shared" si="1498"/>
        <v>0</v>
      </c>
      <c r="V2025">
        <f t="shared" si="1499"/>
        <v>0</v>
      </c>
      <c r="W2025">
        <f t="shared" si="1500"/>
        <v>0</v>
      </c>
      <c r="X2025">
        <f t="shared" si="1501"/>
        <v>0</v>
      </c>
      <c r="Y2025">
        <f t="shared" si="1502"/>
        <v>0</v>
      </c>
      <c r="AA2025">
        <v>35806607</v>
      </c>
      <c r="AB2025">
        <f t="shared" si="1503"/>
        <v>67.8</v>
      </c>
      <c r="AC2025">
        <f t="shared" si="1504"/>
        <v>67.8</v>
      </c>
      <c r="AD2025">
        <f>ROUND((((ET2025)-(EU2025))+AE2025),2)</f>
        <v>0</v>
      </c>
      <c r="AE2025">
        <f>ROUND((EU2025),2)</f>
        <v>0</v>
      </c>
      <c r="AF2025">
        <f>ROUND((EV2025),2)</f>
        <v>0</v>
      </c>
      <c r="AG2025">
        <f t="shared" si="1505"/>
        <v>0</v>
      </c>
      <c r="AH2025">
        <f>(EW2025)</f>
        <v>0</v>
      </c>
      <c r="AI2025">
        <f>(EX2025)</f>
        <v>0</v>
      </c>
      <c r="AJ2025">
        <f t="shared" si="1506"/>
        <v>0</v>
      </c>
      <c r="AK2025">
        <v>67.8</v>
      </c>
      <c r="AL2025">
        <v>67.8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1</v>
      </c>
      <c r="AW2025">
        <v>1</v>
      </c>
      <c r="AZ2025">
        <v>1</v>
      </c>
      <c r="BA2025">
        <v>1</v>
      </c>
      <c r="BB2025">
        <v>1</v>
      </c>
      <c r="BC2025">
        <v>2.72</v>
      </c>
      <c r="BD2025" t="s">
        <v>3</v>
      </c>
      <c r="BE2025" t="s">
        <v>3</v>
      </c>
      <c r="BF2025" t="s">
        <v>3</v>
      </c>
      <c r="BG2025" t="s">
        <v>3</v>
      </c>
      <c r="BH2025">
        <v>3</v>
      </c>
      <c r="BI2025">
        <v>1</v>
      </c>
      <c r="BJ2025" t="s">
        <v>326</v>
      </c>
      <c r="BM2025">
        <v>500001</v>
      </c>
      <c r="BN2025">
        <v>0</v>
      </c>
      <c r="BO2025" t="s">
        <v>324</v>
      </c>
      <c r="BP2025">
        <v>1</v>
      </c>
      <c r="BQ2025">
        <v>8</v>
      </c>
      <c r="BR2025">
        <v>1</v>
      </c>
      <c r="BS2025">
        <v>1</v>
      </c>
      <c r="BT2025">
        <v>1</v>
      </c>
      <c r="BU2025">
        <v>1</v>
      </c>
      <c r="BV2025">
        <v>1</v>
      </c>
      <c r="BW2025">
        <v>1</v>
      </c>
      <c r="BX2025">
        <v>1</v>
      </c>
      <c r="BY2025" t="s">
        <v>3</v>
      </c>
      <c r="BZ2025">
        <v>0</v>
      </c>
      <c r="CA2025">
        <v>0</v>
      </c>
      <c r="CE2025">
        <v>0</v>
      </c>
      <c r="CF2025">
        <v>0</v>
      </c>
      <c r="CG2025">
        <v>0</v>
      </c>
      <c r="CM2025">
        <v>0</v>
      </c>
      <c r="CN2025" t="s">
        <v>3</v>
      </c>
      <c r="CO2025">
        <v>0</v>
      </c>
      <c r="CP2025">
        <f t="shared" si="1507"/>
        <v>-6884.62</v>
      </c>
      <c r="CQ2025">
        <f t="shared" si="1508"/>
        <v>184.416</v>
      </c>
      <c r="CR2025">
        <f t="shared" si="1509"/>
        <v>0</v>
      </c>
      <c r="CS2025">
        <f t="shared" si="1510"/>
        <v>0</v>
      </c>
      <c r="CT2025">
        <f t="shared" si="1511"/>
        <v>0</v>
      </c>
      <c r="CU2025">
        <f t="shared" si="1512"/>
        <v>0</v>
      </c>
      <c r="CV2025">
        <f t="shared" si="1513"/>
        <v>0</v>
      </c>
      <c r="CW2025">
        <f t="shared" si="1514"/>
        <v>0</v>
      </c>
      <c r="CX2025">
        <f t="shared" si="1515"/>
        <v>0</v>
      </c>
      <c r="CY2025">
        <f t="shared" si="1516"/>
        <v>0</v>
      </c>
      <c r="CZ2025">
        <f t="shared" si="1517"/>
        <v>0</v>
      </c>
      <c r="DC2025" t="s">
        <v>3</v>
      </c>
      <c r="DD2025" t="s">
        <v>3</v>
      </c>
      <c r="DE2025" t="s">
        <v>3</v>
      </c>
      <c r="DF2025" t="s">
        <v>3</v>
      </c>
      <c r="DG2025" t="s">
        <v>3</v>
      </c>
      <c r="DH2025" t="s">
        <v>3</v>
      </c>
      <c r="DI2025" t="s">
        <v>3</v>
      </c>
      <c r="DJ2025" t="s">
        <v>3</v>
      </c>
      <c r="DK2025" t="s">
        <v>3</v>
      </c>
      <c r="DL2025" t="s">
        <v>3</v>
      </c>
      <c r="DM2025" t="s">
        <v>3</v>
      </c>
      <c r="DN2025">
        <v>0</v>
      </c>
      <c r="DO2025">
        <v>0</v>
      </c>
      <c r="DP2025">
        <v>1</v>
      </c>
      <c r="DQ2025">
        <v>1</v>
      </c>
      <c r="DU2025">
        <v>1005</v>
      </c>
      <c r="DV2025" t="s">
        <v>165</v>
      </c>
      <c r="DW2025" t="s">
        <v>165</v>
      </c>
      <c r="DX2025">
        <v>1</v>
      </c>
      <c r="DZ2025" t="s">
        <v>3</v>
      </c>
      <c r="EA2025" t="s">
        <v>3</v>
      </c>
      <c r="EB2025" t="s">
        <v>3</v>
      </c>
      <c r="EC2025" t="s">
        <v>3</v>
      </c>
      <c r="EE2025">
        <v>29085443</v>
      </c>
      <c r="EF2025">
        <v>8</v>
      </c>
      <c r="EG2025" t="s">
        <v>153</v>
      </c>
      <c r="EH2025">
        <v>0</v>
      </c>
      <c r="EI2025" t="s">
        <v>3</v>
      </c>
      <c r="EJ2025">
        <v>1</v>
      </c>
      <c r="EK2025">
        <v>500001</v>
      </c>
      <c r="EL2025" t="s">
        <v>154</v>
      </c>
      <c r="EM2025" t="s">
        <v>155</v>
      </c>
      <c r="EO2025" t="s">
        <v>3</v>
      </c>
      <c r="EQ2025">
        <v>0</v>
      </c>
      <c r="ER2025">
        <v>67.8</v>
      </c>
      <c r="ES2025">
        <v>67.8</v>
      </c>
      <c r="ET2025">
        <v>0</v>
      </c>
      <c r="EU2025">
        <v>0</v>
      </c>
      <c r="EV2025">
        <v>0</v>
      </c>
      <c r="EW2025">
        <v>0</v>
      </c>
      <c r="EX2025">
        <v>0</v>
      </c>
      <c r="FQ2025">
        <v>0</v>
      </c>
      <c r="FR2025">
        <f t="shared" si="1518"/>
        <v>0</v>
      </c>
      <c r="FS2025">
        <v>0</v>
      </c>
      <c r="FX2025">
        <v>0</v>
      </c>
      <c r="FY2025">
        <v>0</v>
      </c>
      <c r="GA2025" t="s">
        <v>3</v>
      </c>
      <c r="GD2025">
        <v>1</v>
      </c>
      <c r="GF2025">
        <v>-217513507</v>
      </c>
      <c r="GG2025">
        <v>2</v>
      </c>
      <c r="GH2025">
        <v>1</v>
      </c>
      <c r="GI2025">
        <v>2</v>
      </c>
      <c r="GJ2025">
        <v>0</v>
      </c>
      <c r="GK2025">
        <v>0</v>
      </c>
      <c r="GL2025">
        <f t="shared" si="1519"/>
        <v>0</v>
      </c>
      <c r="GM2025">
        <f t="shared" si="1520"/>
        <v>-6884.62</v>
      </c>
      <c r="GN2025">
        <f t="shared" si="1521"/>
        <v>-6884.62</v>
      </c>
      <c r="GO2025">
        <f t="shared" si="1522"/>
        <v>0</v>
      </c>
      <c r="GP2025">
        <f t="shared" si="1523"/>
        <v>0</v>
      </c>
      <c r="GR2025">
        <v>0</v>
      </c>
      <c r="GS2025">
        <v>0</v>
      </c>
      <c r="GT2025">
        <v>0</v>
      </c>
      <c r="GU2025" t="s">
        <v>3</v>
      </c>
      <c r="GV2025">
        <f t="shared" si="1524"/>
        <v>0</v>
      </c>
      <c r="GW2025">
        <v>1</v>
      </c>
      <c r="GX2025">
        <f t="shared" si="1525"/>
        <v>0</v>
      </c>
      <c r="HA2025">
        <v>0</v>
      </c>
      <c r="HB2025">
        <v>0</v>
      </c>
      <c r="HC2025">
        <f t="shared" si="1526"/>
        <v>0</v>
      </c>
      <c r="HE2025" t="s">
        <v>3</v>
      </c>
      <c r="HF2025" t="s">
        <v>3</v>
      </c>
      <c r="IK2025">
        <v>0</v>
      </c>
    </row>
    <row r="2026" spans="1:245">
      <c r="A2026">
        <v>17</v>
      </c>
      <c r="B2026">
        <v>0</v>
      </c>
      <c r="C2026">
        <f>ROW(SmtRes!A2087)</f>
        <v>2087</v>
      </c>
      <c r="D2026">
        <f>ROW(EtalonRes!A2067)</f>
        <v>2067</v>
      </c>
      <c r="E2026" t="s">
        <v>65</v>
      </c>
      <c r="F2026" t="s">
        <v>210</v>
      </c>
      <c r="G2026" t="s">
        <v>211</v>
      </c>
      <c r="H2026" t="s">
        <v>55</v>
      </c>
      <c r="I2026">
        <f>ROUND(24.2/100,9)</f>
        <v>0.24199999999999999</v>
      </c>
      <c r="J2026">
        <v>0</v>
      </c>
      <c r="O2026">
        <f t="shared" si="1492"/>
        <v>1488.88</v>
      </c>
      <c r="P2026">
        <f t="shared" si="1493"/>
        <v>905.18</v>
      </c>
      <c r="Q2026">
        <f t="shared" si="1494"/>
        <v>19.14</v>
      </c>
      <c r="R2026">
        <f t="shared" si="1495"/>
        <v>0</v>
      </c>
      <c r="S2026">
        <f t="shared" si="1496"/>
        <v>564.55999999999995</v>
      </c>
      <c r="T2026">
        <f t="shared" si="1497"/>
        <v>0</v>
      </c>
      <c r="U2026">
        <f t="shared" si="1498"/>
        <v>1.853478</v>
      </c>
      <c r="V2026">
        <f t="shared" si="1499"/>
        <v>0</v>
      </c>
      <c r="W2026">
        <f t="shared" si="1500"/>
        <v>0</v>
      </c>
      <c r="X2026">
        <f t="shared" si="1501"/>
        <v>530.69000000000005</v>
      </c>
      <c r="Y2026">
        <f t="shared" si="1502"/>
        <v>287.93</v>
      </c>
      <c r="AA2026">
        <v>35806607</v>
      </c>
      <c r="AB2026">
        <f t="shared" si="1503"/>
        <v>1480.04</v>
      </c>
      <c r="AC2026">
        <f t="shared" si="1504"/>
        <v>1395.68</v>
      </c>
      <c r="AD2026">
        <f>ROUND(((((ET2026*1.25))-((EU2026*1.25)))+AE2026),2)</f>
        <v>14.05</v>
      </c>
      <c r="AE2026">
        <f>ROUND(((EU2026*1.25)),2)</f>
        <v>0</v>
      </c>
      <c r="AF2026">
        <f>ROUND(((EV2026*1.15)),2)</f>
        <v>70.31</v>
      </c>
      <c r="AG2026">
        <f t="shared" si="1505"/>
        <v>0</v>
      </c>
      <c r="AH2026">
        <f>((EW2026*1.15))</f>
        <v>7.6589999999999998</v>
      </c>
      <c r="AI2026">
        <f>((EX2026*1.25))</f>
        <v>0</v>
      </c>
      <c r="AJ2026">
        <f t="shared" si="1506"/>
        <v>0</v>
      </c>
      <c r="AK2026">
        <v>1468.06</v>
      </c>
      <c r="AL2026">
        <v>1395.68</v>
      </c>
      <c r="AM2026">
        <v>11.24</v>
      </c>
      <c r="AN2026">
        <v>0</v>
      </c>
      <c r="AO2026">
        <v>61.14</v>
      </c>
      <c r="AP2026">
        <v>0</v>
      </c>
      <c r="AQ2026">
        <v>6.66</v>
      </c>
      <c r="AR2026">
        <v>0</v>
      </c>
      <c r="AS2026">
        <v>0</v>
      </c>
      <c r="AT2026">
        <v>94</v>
      </c>
      <c r="AU2026">
        <v>51</v>
      </c>
      <c r="AV2026">
        <v>1</v>
      </c>
      <c r="AW2026">
        <v>1</v>
      </c>
      <c r="AZ2026">
        <v>1</v>
      </c>
      <c r="BA2026">
        <v>33.18</v>
      </c>
      <c r="BB2026">
        <v>5.63</v>
      </c>
      <c r="BC2026">
        <v>2.68</v>
      </c>
      <c r="BD2026" t="s">
        <v>3</v>
      </c>
      <c r="BE2026" t="s">
        <v>3</v>
      </c>
      <c r="BF2026" t="s">
        <v>3</v>
      </c>
      <c r="BG2026" t="s">
        <v>3</v>
      </c>
      <c r="BH2026">
        <v>0</v>
      </c>
      <c r="BI2026">
        <v>1</v>
      </c>
      <c r="BJ2026" t="s">
        <v>212</v>
      </c>
      <c r="BM2026">
        <v>11001</v>
      </c>
      <c r="BN2026">
        <v>0</v>
      </c>
      <c r="BO2026" t="s">
        <v>210</v>
      </c>
      <c r="BP2026">
        <v>1</v>
      </c>
      <c r="BQ2026">
        <v>2</v>
      </c>
      <c r="BR2026">
        <v>0</v>
      </c>
      <c r="BS2026">
        <v>33.18</v>
      </c>
      <c r="BT2026">
        <v>1</v>
      </c>
      <c r="BU2026">
        <v>1</v>
      </c>
      <c r="BV2026">
        <v>1</v>
      </c>
      <c r="BW2026">
        <v>1</v>
      </c>
      <c r="BX2026">
        <v>1</v>
      </c>
      <c r="BY2026" t="s">
        <v>3</v>
      </c>
      <c r="BZ2026">
        <v>123</v>
      </c>
      <c r="CA2026">
        <v>75</v>
      </c>
      <c r="CE2026">
        <v>0</v>
      </c>
      <c r="CF2026">
        <v>0</v>
      </c>
      <c r="CG2026">
        <v>0</v>
      </c>
      <c r="CM2026">
        <v>0</v>
      </c>
      <c r="CN2026" t="s">
        <v>3</v>
      </c>
      <c r="CO2026">
        <v>0</v>
      </c>
      <c r="CP2026">
        <f t="shared" si="1507"/>
        <v>1488.8799999999999</v>
      </c>
      <c r="CQ2026">
        <f t="shared" si="1508"/>
        <v>3740.4224000000004</v>
      </c>
      <c r="CR2026">
        <f t="shared" si="1509"/>
        <v>79.101500000000001</v>
      </c>
      <c r="CS2026">
        <f t="shared" si="1510"/>
        <v>0</v>
      </c>
      <c r="CT2026">
        <f t="shared" si="1511"/>
        <v>2332.8858</v>
      </c>
      <c r="CU2026">
        <f t="shared" si="1512"/>
        <v>0</v>
      </c>
      <c r="CV2026">
        <f t="shared" si="1513"/>
        <v>7.6589999999999998</v>
      </c>
      <c r="CW2026">
        <f t="shared" si="1514"/>
        <v>0</v>
      </c>
      <c r="CX2026">
        <f t="shared" si="1515"/>
        <v>0</v>
      </c>
      <c r="CY2026">
        <f t="shared" si="1516"/>
        <v>530.68639999999994</v>
      </c>
      <c r="CZ2026">
        <f t="shared" si="1517"/>
        <v>287.92559999999997</v>
      </c>
      <c r="DC2026" t="s">
        <v>3</v>
      </c>
      <c r="DD2026" t="s">
        <v>3</v>
      </c>
      <c r="DE2026" t="s">
        <v>143</v>
      </c>
      <c r="DF2026" t="s">
        <v>143</v>
      </c>
      <c r="DG2026" t="s">
        <v>144</v>
      </c>
      <c r="DH2026" t="s">
        <v>3</v>
      </c>
      <c r="DI2026" t="s">
        <v>144</v>
      </c>
      <c r="DJ2026" t="s">
        <v>143</v>
      </c>
      <c r="DK2026" t="s">
        <v>3</v>
      </c>
      <c r="DL2026" t="s">
        <v>3</v>
      </c>
      <c r="DM2026" t="s">
        <v>3</v>
      </c>
      <c r="DN2026">
        <v>0</v>
      </c>
      <c r="DO2026">
        <v>0</v>
      </c>
      <c r="DP2026">
        <v>1</v>
      </c>
      <c r="DQ2026">
        <v>1</v>
      </c>
      <c r="DU2026">
        <v>1013</v>
      </c>
      <c r="DV2026" t="s">
        <v>55</v>
      </c>
      <c r="DW2026" t="s">
        <v>55</v>
      </c>
      <c r="DX2026">
        <v>1</v>
      </c>
      <c r="DZ2026" t="s">
        <v>3</v>
      </c>
      <c r="EA2026" t="s">
        <v>3</v>
      </c>
      <c r="EB2026" t="s">
        <v>3</v>
      </c>
      <c r="EC2026" t="s">
        <v>3</v>
      </c>
      <c r="EE2026">
        <v>29085511</v>
      </c>
      <c r="EF2026">
        <v>2</v>
      </c>
      <c r="EG2026" t="s">
        <v>145</v>
      </c>
      <c r="EH2026">
        <v>0</v>
      </c>
      <c r="EI2026" t="s">
        <v>3</v>
      </c>
      <c r="EJ2026">
        <v>1</v>
      </c>
      <c r="EK2026">
        <v>11001</v>
      </c>
      <c r="EL2026" t="s">
        <v>22</v>
      </c>
      <c r="EM2026" t="s">
        <v>196</v>
      </c>
      <c r="EO2026" t="s">
        <v>3</v>
      </c>
      <c r="EQ2026">
        <v>0</v>
      </c>
      <c r="ER2026">
        <v>1468.06</v>
      </c>
      <c r="ES2026">
        <v>1395.68</v>
      </c>
      <c r="ET2026">
        <v>11.24</v>
      </c>
      <c r="EU2026">
        <v>0</v>
      </c>
      <c r="EV2026">
        <v>61.14</v>
      </c>
      <c r="EW2026">
        <v>6.66</v>
      </c>
      <c r="EX2026">
        <v>0</v>
      </c>
      <c r="EY2026">
        <v>0</v>
      </c>
      <c r="FQ2026">
        <v>0</v>
      </c>
      <c r="FR2026">
        <f t="shared" si="1518"/>
        <v>0</v>
      </c>
      <c r="FS2026">
        <v>0</v>
      </c>
      <c r="FT2026" t="s">
        <v>148</v>
      </c>
      <c r="FU2026" t="s">
        <v>24</v>
      </c>
      <c r="FV2026" t="s">
        <v>24</v>
      </c>
      <c r="FW2026" t="s">
        <v>25</v>
      </c>
      <c r="FX2026">
        <v>110.7</v>
      </c>
      <c r="FY2026">
        <v>63.75</v>
      </c>
      <c r="GA2026" t="s">
        <v>3</v>
      </c>
      <c r="GD2026">
        <v>1</v>
      </c>
      <c r="GF2026">
        <v>-1131838271</v>
      </c>
      <c r="GG2026">
        <v>2</v>
      </c>
      <c r="GH2026">
        <v>1</v>
      </c>
      <c r="GI2026">
        <v>2</v>
      </c>
      <c r="GJ2026">
        <v>0</v>
      </c>
      <c r="GK2026">
        <v>0</v>
      </c>
      <c r="GL2026">
        <f t="shared" si="1519"/>
        <v>0</v>
      </c>
      <c r="GM2026">
        <f t="shared" si="1520"/>
        <v>2307.5</v>
      </c>
      <c r="GN2026">
        <f t="shared" si="1521"/>
        <v>2307.5</v>
      </c>
      <c r="GO2026">
        <f t="shared" si="1522"/>
        <v>0</v>
      </c>
      <c r="GP2026">
        <f t="shared" si="1523"/>
        <v>0</v>
      </c>
      <c r="GR2026">
        <v>0</v>
      </c>
      <c r="GS2026">
        <v>3</v>
      </c>
      <c r="GT2026">
        <v>0</v>
      </c>
      <c r="GU2026" t="s">
        <v>3</v>
      </c>
      <c r="GV2026">
        <f t="shared" si="1524"/>
        <v>0</v>
      </c>
      <c r="GW2026">
        <v>1</v>
      </c>
      <c r="GX2026">
        <f t="shared" si="1525"/>
        <v>0</v>
      </c>
      <c r="HA2026">
        <v>0</v>
      </c>
      <c r="HB2026">
        <v>0</v>
      </c>
      <c r="HC2026">
        <f t="shared" si="1526"/>
        <v>0</v>
      </c>
      <c r="HE2026" t="s">
        <v>3</v>
      </c>
      <c r="HF2026" t="s">
        <v>3</v>
      </c>
      <c r="IK2026">
        <v>0</v>
      </c>
    </row>
    <row r="2027" spans="1:245">
      <c r="A2027">
        <v>17</v>
      </c>
      <c r="B2027">
        <v>0</v>
      </c>
      <c r="C2027">
        <f>ROW(SmtRes!A2106)</f>
        <v>2106</v>
      </c>
      <c r="D2027">
        <f>ROW(EtalonRes!A2086)</f>
        <v>2086</v>
      </c>
      <c r="E2027" t="s">
        <v>70</v>
      </c>
      <c r="F2027" t="s">
        <v>301</v>
      </c>
      <c r="G2027" t="s">
        <v>302</v>
      </c>
      <c r="H2027" t="s">
        <v>216</v>
      </c>
      <c r="I2027">
        <f>ROUND(30.25/100,9)</f>
        <v>0.30249999999999999</v>
      </c>
      <c r="J2027">
        <v>0</v>
      </c>
      <c r="O2027">
        <f t="shared" si="1492"/>
        <v>22520.68</v>
      </c>
      <c r="P2027">
        <f t="shared" si="1493"/>
        <v>13153.27</v>
      </c>
      <c r="Q2027">
        <f t="shared" si="1494"/>
        <v>50.01</v>
      </c>
      <c r="R2027">
        <f t="shared" si="1495"/>
        <v>0</v>
      </c>
      <c r="S2027">
        <f t="shared" si="1496"/>
        <v>9317.4</v>
      </c>
      <c r="T2027">
        <f t="shared" si="1497"/>
        <v>0</v>
      </c>
      <c r="U2027">
        <f t="shared" si="1498"/>
        <v>30.960874999999998</v>
      </c>
      <c r="V2027">
        <f t="shared" si="1499"/>
        <v>0</v>
      </c>
      <c r="W2027">
        <f t="shared" si="1500"/>
        <v>0</v>
      </c>
      <c r="X2027">
        <f t="shared" si="1501"/>
        <v>8385.66</v>
      </c>
      <c r="Y2027">
        <f t="shared" si="1502"/>
        <v>4006.48</v>
      </c>
      <c r="AA2027">
        <v>35806607</v>
      </c>
      <c r="AB2027">
        <f t="shared" si="1503"/>
        <v>8403.0499999999993</v>
      </c>
      <c r="AC2027">
        <f t="shared" si="1504"/>
        <v>7445.53</v>
      </c>
      <c r="AD2027">
        <f>ROUND(((((ET2027*1.25))-((EU2027*1.25)))+AE2027),2)</f>
        <v>29.21</v>
      </c>
      <c r="AE2027">
        <f>ROUND(((EU2027*1.25)),2)</f>
        <v>0</v>
      </c>
      <c r="AF2027">
        <f>ROUND(((EV2027*1.15)),2)</f>
        <v>928.31</v>
      </c>
      <c r="AG2027">
        <f t="shared" si="1505"/>
        <v>0</v>
      </c>
      <c r="AH2027">
        <f>((EW2027*1.15))</f>
        <v>102.35</v>
      </c>
      <c r="AI2027">
        <f>((EX2027*1.25))</f>
        <v>0</v>
      </c>
      <c r="AJ2027">
        <f t="shared" si="1506"/>
        <v>0</v>
      </c>
      <c r="AK2027">
        <v>8276.1299999999992</v>
      </c>
      <c r="AL2027">
        <v>7445.53</v>
      </c>
      <c r="AM2027">
        <v>23.37</v>
      </c>
      <c r="AN2027">
        <v>0</v>
      </c>
      <c r="AO2027">
        <v>807.23</v>
      </c>
      <c r="AP2027">
        <v>0</v>
      </c>
      <c r="AQ2027">
        <v>89</v>
      </c>
      <c r="AR2027">
        <v>0</v>
      </c>
      <c r="AS2027">
        <v>0</v>
      </c>
      <c r="AT2027">
        <v>90</v>
      </c>
      <c r="AU2027">
        <v>43</v>
      </c>
      <c r="AV2027">
        <v>1</v>
      </c>
      <c r="AW2027">
        <v>1</v>
      </c>
      <c r="AZ2027">
        <v>1</v>
      </c>
      <c r="BA2027">
        <v>33.18</v>
      </c>
      <c r="BB2027">
        <v>5.66</v>
      </c>
      <c r="BC2027">
        <v>5.84</v>
      </c>
      <c r="BD2027" t="s">
        <v>3</v>
      </c>
      <c r="BE2027" t="s">
        <v>3</v>
      </c>
      <c r="BF2027" t="s">
        <v>3</v>
      </c>
      <c r="BG2027" t="s">
        <v>3</v>
      </c>
      <c r="BH2027">
        <v>0</v>
      </c>
      <c r="BI2027">
        <v>1</v>
      </c>
      <c r="BJ2027" t="s">
        <v>327</v>
      </c>
      <c r="BM2027">
        <v>10001</v>
      </c>
      <c r="BN2027">
        <v>0</v>
      </c>
      <c r="BO2027" t="s">
        <v>301</v>
      </c>
      <c r="BP2027">
        <v>1</v>
      </c>
      <c r="BQ2027">
        <v>2</v>
      </c>
      <c r="BR2027">
        <v>0</v>
      </c>
      <c r="BS2027">
        <v>33.18</v>
      </c>
      <c r="BT2027">
        <v>1</v>
      </c>
      <c r="BU2027">
        <v>1</v>
      </c>
      <c r="BV2027">
        <v>1</v>
      </c>
      <c r="BW2027">
        <v>1</v>
      </c>
      <c r="BX2027">
        <v>1</v>
      </c>
      <c r="BY2027" t="s">
        <v>3</v>
      </c>
      <c r="BZ2027">
        <v>118</v>
      </c>
      <c r="CA2027">
        <v>63</v>
      </c>
      <c r="CE2027">
        <v>0</v>
      </c>
      <c r="CF2027">
        <v>0</v>
      </c>
      <c r="CG2027">
        <v>0</v>
      </c>
      <c r="CM2027">
        <v>0</v>
      </c>
      <c r="CN2027" t="s">
        <v>3</v>
      </c>
      <c r="CO2027">
        <v>0</v>
      </c>
      <c r="CP2027">
        <f t="shared" si="1507"/>
        <v>22520.68</v>
      </c>
      <c r="CQ2027">
        <f t="shared" si="1508"/>
        <v>43481.895199999999</v>
      </c>
      <c r="CR2027">
        <f t="shared" si="1509"/>
        <v>165.32860000000002</v>
      </c>
      <c r="CS2027">
        <f t="shared" si="1510"/>
        <v>0</v>
      </c>
      <c r="CT2027">
        <f t="shared" si="1511"/>
        <v>30801.325799999999</v>
      </c>
      <c r="CU2027">
        <f t="shared" si="1512"/>
        <v>0</v>
      </c>
      <c r="CV2027">
        <f t="shared" si="1513"/>
        <v>102.35</v>
      </c>
      <c r="CW2027">
        <f t="shared" si="1514"/>
        <v>0</v>
      </c>
      <c r="CX2027">
        <f t="shared" si="1515"/>
        <v>0</v>
      </c>
      <c r="CY2027">
        <f t="shared" si="1516"/>
        <v>8385.66</v>
      </c>
      <c r="CZ2027">
        <f t="shared" si="1517"/>
        <v>4006.482</v>
      </c>
      <c r="DC2027" t="s">
        <v>3</v>
      </c>
      <c r="DD2027" t="s">
        <v>3</v>
      </c>
      <c r="DE2027" t="s">
        <v>143</v>
      </c>
      <c r="DF2027" t="s">
        <v>143</v>
      </c>
      <c r="DG2027" t="s">
        <v>144</v>
      </c>
      <c r="DH2027" t="s">
        <v>3</v>
      </c>
      <c r="DI2027" t="s">
        <v>144</v>
      </c>
      <c r="DJ2027" t="s">
        <v>143</v>
      </c>
      <c r="DK2027" t="s">
        <v>3</v>
      </c>
      <c r="DL2027" t="s">
        <v>3</v>
      </c>
      <c r="DM2027" t="s">
        <v>3</v>
      </c>
      <c r="DN2027">
        <v>0</v>
      </c>
      <c r="DO2027">
        <v>0</v>
      </c>
      <c r="DP2027">
        <v>1</v>
      </c>
      <c r="DQ2027">
        <v>1</v>
      </c>
      <c r="DU2027">
        <v>1005</v>
      </c>
      <c r="DV2027" t="s">
        <v>216</v>
      </c>
      <c r="DW2027" t="s">
        <v>216</v>
      </c>
      <c r="DX2027">
        <v>100</v>
      </c>
      <c r="DZ2027" t="s">
        <v>3</v>
      </c>
      <c r="EA2027" t="s">
        <v>3</v>
      </c>
      <c r="EB2027" t="s">
        <v>3</v>
      </c>
      <c r="EC2027" t="s">
        <v>3</v>
      </c>
      <c r="EE2027">
        <v>29085510</v>
      </c>
      <c r="EF2027">
        <v>2</v>
      </c>
      <c r="EG2027" t="s">
        <v>145</v>
      </c>
      <c r="EH2027">
        <v>0</v>
      </c>
      <c r="EI2027" t="s">
        <v>3</v>
      </c>
      <c r="EJ2027">
        <v>1</v>
      </c>
      <c r="EK2027">
        <v>10001</v>
      </c>
      <c r="EL2027" t="s">
        <v>146</v>
      </c>
      <c r="EM2027" t="s">
        <v>147</v>
      </c>
      <c r="EO2027" t="s">
        <v>3</v>
      </c>
      <c r="EQ2027">
        <v>0</v>
      </c>
      <c r="ER2027">
        <v>8276.1299999999992</v>
      </c>
      <c r="ES2027">
        <v>7445.53</v>
      </c>
      <c r="ET2027">
        <v>23.37</v>
      </c>
      <c r="EU2027">
        <v>0</v>
      </c>
      <c r="EV2027">
        <v>807.23</v>
      </c>
      <c r="EW2027">
        <v>89</v>
      </c>
      <c r="EX2027">
        <v>0</v>
      </c>
      <c r="EY2027">
        <v>0</v>
      </c>
      <c r="FQ2027">
        <v>0</v>
      </c>
      <c r="FR2027">
        <f t="shared" si="1518"/>
        <v>0</v>
      </c>
      <c r="FS2027">
        <v>0</v>
      </c>
      <c r="FT2027" t="s">
        <v>148</v>
      </c>
      <c r="FU2027" t="s">
        <v>24</v>
      </c>
      <c r="FV2027" t="s">
        <v>24</v>
      </c>
      <c r="FW2027" t="s">
        <v>25</v>
      </c>
      <c r="FX2027">
        <v>106.2</v>
      </c>
      <c r="FY2027">
        <v>53.55</v>
      </c>
      <c r="GA2027" t="s">
        <v>3</v>
      </c>
      <c r="GD2027">
        <v>1</v>
      </c>
      <c r="GF2027">
        <v>-978692579</v>
      </c>
      <c r="GG2027">
        <v>2</v>
      </c>
      <c r="GH2027">
        <v>1</v>
      </c>
      <c r="GI2027">
        <v>2</v>
      </c>
      <c r="GJ2027">
        <v>0</v>
      </c>
      <c r="GK2027">
        <v>0</v>
      </c>
      <c r="GL2027">
        <f t="shared" si="1519"/>
        <v>0</v>
      </c>
      <c r="GM2027">
        <f t="shared" si="1520"/>
        <v>34912.82</v>
      </c>
      <c r="GN2027">
        <f t="shared" si="1521"/>
        <v>34912.82</v>
      </c>
      <c r="GO2027">
        <f t="shared" si="1522"/>
        <v>0</v>
      </c>
      <c r="GP2027">
        <f t="shared" si="1523"/>
        <v>0</v>
      </c>
      <c r="GR2027">
        <v>0</v>
      </c>
      <c r="GS2027">
        <v>3</v>
      </c>
      <c r="GT2027">
        <v>0</v>
      </c>
      <c r="GU2027" t="s">
        <v>3</v>
      </c>
      <c r="GV2027">
        <f t="shared" si="1524"/>
        <v>0</v>
      </c>
      <c r="GW2027">
        <v>1</v>
      </c>
      <c r="GX2027">
        <f t="shared" si="1525"/>
        <v>0</v>
      </c>
      <c r="HA2027">
        <v>0</v>
      </c>
      <c r="HB2027">
        <v>0</v>
      </c>
      <c r="HC2027">
        <f t="shared" si="1526"/>
        <v>0</v>
      </c>
      <c r="HE2027" t="s">
        <v>3</v>
      </c>
      <c r="HF2027" t="s">
        <v>3</v>
      </c>
      <c r="IK2027">
        <v>0</v>
      </c>
    </row>
    <row r="2028" spans="1:245">
      <c r="A2028">
        <v>17</v>
      </c>
      <c r="B2028">
        <v>0</v>
      </c>
      <c r="C2028">
        <f>ROW(SmtRes!A2124)</f>
        <v>2124</v>
      </c>
      <c r="D2028">
        <f>ROW(EtalonRes!A2104)</f>
        <v>2104</v>
      </c>
      <c r="E2028" t="s">
        <v>74</v>
      </c>
      <c r="F2028" t="s">
        <v>214</v>
      </c>
      <c r="G2028" t="s">
        <v>215</v>
      </c>
      <c r="H2028" t="s">
        <v>216</v>
      </c>
      <c r="I2028">
        <f>ROUND(30.25/100,9)</f>
        <v>0.30249999999999999</v>
      </c>
      <c r="J2028">
        <v>0</v>
      </c>
      <c r="O2028">
        <f t="shared" si="1492"/>
        <v>22025.43</v>
      </c>
      <c r="P2028">
        <f t="shared" si="1493"/>
        <v>13198.36</v>
      </c>
      <c r="Q2028">
        <f t="shared" si="1494"/>
        <v>33.1</v>
      </c>
      <c r="R2028">
        <f t="shared" si="1495"/>
        <v>0</v>
      </c>
      <c r="S2028">
        <f t="shared" si="1496"/>
        <v>8793.9699999999993</v>
      </c>
      <c r="T2028">
        <f t="shared" si="1497"/>
        <v>0</v>
      </c>
      <c r="U2028">
        <f t="shared" si="1498"/>
        <v>29.221499999999999</v>
      </c>
      <c r="V2028">
        <f t="shared" si="1499"/>
        <v>0</v>
      </c>
      <c r="W2028">
        <f t="shared" si="1500"/>
        <v>0</v>
      </c>
      <c r="X2028">
        <f t="shared" si="1501"/>
        <v>7914.57</v>
      </c>
      <c r="Y2028">
        <f t="shared" si="1502"/>
        <v>3781.41</v>
      </c>
      <c r="AA2028">
        <v>35806607</v>
      </c>
      <c r="AB2028">
        <f t="shared" si="1503"/>
        <v>8548.36</v>
      </c>
      <c r="AC2028">
        <f t="shared" si="1504"/>
        <v>7654.55</v>
      </c>
      <c r="AD2028">
        <f>ROUND(((((ET2028*1.25))-((EU2028*1.25)))+AE2028),2)</f>
        <v>17.649999999999999</v>
      </c>
      <c r="AE2028">
        <f>ROUND(((EU2028*1.25)),2)</f>
        <v>0</v>
      </c>
      <c r="AF2028">
        <f>ROUND(((EV2028*1.15)),2)</f>
        <v>876.16</v>
      </c>
      <c r="AG2028">
        <f t="shared" si="1505"/>
        <v>0</v>
      </c>
      <c r="AH2028">
        <f>((EW2028*1.15))</f>
        <v>96.6</v>
      </c>
      <c r="AI2028">
        <f>((EX2028*1.25))</f>
        <v>0</v>
      </c>
      <c r="AJ2028">
        <f t="shared" si="1506"/>
        <v>0</v>
      </c>
      <c r="AK2028">
        <v>8430.5499999999993</v>
      </c>
      <c r="AL2028">
        <v>7654.55</v>
      </c>
      <c r="AM2028">
        <v>14.12</v>
      </c>
      <c r="AN2028">
        <v>0</v>
      </c>
      <c r="AO2028">
        <v>761.88</v>
      </c>
      <c r="AP2028">
        <v>0</v>
      </c>
      <c r="AQ2028">
        <v>84</v>
      </c>
      <c r="AR2028">
        <v>0</v>
      </c>
      <c r="AS2028">
        <v>0</v>
      </c>
      <c r="AT2028">
        <v>90</v>
      </c>
      <c r="AU2028">
        <v>43</v>
      </c>
      <c r="AV2028">
        <v>1</v>
      </c>
      <c r="AW2028">
        <v>1</v>
      </c>
      <c r="AZ2028">
        <v>1</v>
      </c>
      <c r="BA2028">
        <v>33.18</v>
      </c>
      <c r="BB2028">
        <v>6.2</v>
      </c>
      <c r="BC2028">
        <v>5.7</v>
      </c>
      <c r="BD2028" t="s">
        <v>3</v>
      </c>
      <c r="BE2028" t="s">
        <v>3</v>
      </c>
      <c r="BF2028" t="s">
        <v>3</v>
      </c>
      <c r="BG2028" t="s">
        <v>3</v>
      </c>
      <c r="BH2028">
        <v>0</v>
      </c>
      <c r="BI2028">
        <v>1</v>
      </c>
      <c r="BJ2028" t="s">
        <v>328</v>
      </c>
      <c r="BM2028">
        <v>10001</v>
      </c>
      <c r="BN2028">
        <v>0</v>
      </c>
      <c r="BO2028" t="s">
        <v>214</v>
      </c>
      <c r="BP2028">
        <v>1</v>
      </c>
      <c r="BQ2028">
        <v>2</v>
      </c>
      <c r="BR2028">
        <v>0</v>
      </c>
      <c r="BS2028">
        <v>33.18</v>
      </c>
      <c r="BT2028">
        <v>1</v>
      </c>
      <c r="BU2028">
        <v>1</v>
      </c>
      <c r="BV2028">
        <v>1</v>
      </c>
      <c r="BW2028">
        <v>1</v>
      </c>
      <c r="BX2028">
        <v>1</v>
      </c>
      <c r="BY2028" t="s">
        <v>3</v>
      </c>
      <c r="BZ2028">
        <v>118</v>
      </c>
      <c r="CA2028">
        <v>63</v>
      </c>
      <c r="CE2028">
        <v>0</v>
      </c>
      <c r="CF2028">
        <v>0</v>
      </c>
      <c r="CG2028">
        <v>0</v>
      </c>
      <c r="CM2028">
        <v>0</v>
      </c>
      <c r="CN2028" t="s">
        <v>3</v>
      </c>
      <c r="CO2028">
        <v>0</v>
      </c>
      <c r="CP2028">
        <f t="shared" si="1507"/>
        <v>22025.43</v>
      </c>
      <c r="CQ2028">
        <f t="shared" si="1508"/>
        <v>43630.935000000005</v>
      </c>
      <c r="CR2028">
        <f t="shared" si="1509"/>
        <v>109.42999999999999</v>
      </c>
      <c r="CS2028">
        <f t="shared" si="1510"/>
        <v>0</v>
      </c>
      <c r="CT2028">
        <f t="shared" si="1511"/>
        <v>29070.988799999999</v>
      </c>
      <c r="CU2028">
        <f t="shared" si="1512"/>
        <v>0</v>
      </c>
      <c r="CV2028">
        <f t="shared" si="1513"/>
        <v>96.6</v>
      </c>
      <c r="CW2028">
        <f t="shared" si="1514"/>
        <v>0</v>
      </c>
      <c r="CX2028">
        <f t="shared" si="1515"/>
        <v>0</v>
      </c>
      <c r="CY2028">
        <f t="shared" si="1516"/>
        <v>7914.5729999999994</v>
      </c>
      <c r="CZ2028">
        <f t="shared" si="1517"/>
        <v>3781.4070999999994</v>
      </c>
      <c r="DC2028" t="s">
        <v>3</v>
      </c>
      <c r="DD2028" t="s">
        <v>3</v>
      </c>
      <c r="DE2028" t="s">
        <v>143</v>
      </c>
      <c r="DF2028" t="s">
        <v>143</v>
      </c>
      <c r="DG2028" t="s">
        <v>144</v>
      </c>
      <c r="DH2028" t="s">
        <v>3</v>
      </c>
      <c r="DI2028" t="s">
        <v>144</v>
      </c>
      <c r="DJ2028" t="s">
        <v>143</v>
      </c>
      <c r="DK2028" t="s">
        <v>3</v>
      </c>
      <c r="DL2028" t="s">
        <v>3</v>
      </c>
      <c r="DM2028" t="s">
        <v>3</v>
      </c>
      <c r="DN2028">
        <v>0</v>
      </c>
      <c r="DO2028">
        <v>0</v>
      </c>
      <c r="DP2028">
        <v>1</v>
      </c>
      <c r="DQ2028">
        <v>1</v>
      </c>
      <c r="DU2028">
        <v>1005</v>
      </c>
      <c r="DV2028" t="s">
        <v>216</v>
      </c>
      <c r="DW2028" t="s">
        <v>216</v>
      </c>
      <c r="DX2028">
        <v>100</v>
      </c>
      <c r="DZ2028" t="s">
        <v>3</v>
      </c>
      <c r="EA2028" t="s">
        <v>3</v>
      </c>
      <c r="EB2028" t="s">
        <v>3</v>
      </c>
      <c r="EC2028" t="s">
        <v>3</v>
      </c>
      <c r="EE2028">
        <v>29085510</v>
      </c>
      <c r="EF2028">
        <v>2</v>
      </c>
      <c r="EG2028" t="s">
        <v>145</v>
      </c>
      <c r="EH2028">
        <v>0</v>
      </c>
      <c r="EI2028" t="s">
        <v>3</v>
      </c>
      <c r="EJ2028">
        <v>1</v>
      </c>
      <c r="EK2028">
        <v>10001</v>
      </c>
      <c r="EL2028" t="s">
        <v>146</v>
      </c>
      <c r="EM2028" t="s">
        <v>147</v>
      </c>
      <c r="EO2028" t="s">
        <v>3</v>
      </c>
      <c r="EQ2028">
        <v>0</v>
      </c>
      <c r="ER2028">
        <v>8430.5499999999993</v>
      </c>
      <c r="ES2028">
        <v>7654.55</v>
      </c>
      <c r="ET2028">
        <v>14.12</v>
      </c>
      <c r="EU2028">
        <v>0</v>
      </c>
      <c r="EV2028">
        <v>761.88</v>
      </c>
      <c r="EW2028">
        <v>84</v>
      </c>
      <c r="EX2028">
        <v>0</v>
      </c>
      <c r="EY2028">
        <v>0</v>
      </c>
      <c r="FQ2028">
        <v>0</v>
      </c>
      <c r="FR2028">
        <f t="shared" si="1518"/>
        <v>0</v>
      </c>
      <c r="FS2028">
        <v>0</v>
      </c>
      <c r="FT2028" t="s">
        <v>148</v>
      </c>
      <c r="FU2028" t="s">
        <v>24</v>
      </c>
      <c r="FV2028" t="s">
        <v>24</v>
      </c>
      <c r="FW2028" t="s">
        <v>25</v>
      </c>
      <c r="FX2028">
        <v>106.2</v>
      </c>
      <c r="FY2028">
        <v>53.55</v>
      </c>
      <c r="GA2028" t="s">
        <v>3</v>
      </c>
      <c r="GD2028">
        <v>1</v>
      </c>
      <c r="GF2028">
        <v>892663548</v>
      </c>
      <c r="GG2028">
        <v>2</v>
      </c>
      <c r="GH2028">
        <v>1</v>
      </c>
      <c r="GI2028">
        <v>2</v>
      </c>
      <c r="GJ2028">
        <v>0</v>
      </c>
      <c r="GK2028">
        <v>0</v>
      </c>
      <c r="GL2028">
        <f t="shared" si="1519"/>
        <v>0</v>
      </c>
      <c r="GM2028">
        <f t="shared" si="1520"/>
        <v>33721.410000000003</v>
      </c>
      <c r="GN2028">
        <f t="shared" si="1521"/>
        <v>33721.410000000003</v>
      </c>
      <c r="GO2028">
        <f t="shared" si="1522"/>
        <v>0</v>
      </c>
      <c r="GP2028">
        <f t="shared" si="1523"/>
        <v>0</v>
      </c>
      <c r="GR2028">
        <v>0</v>
      </c>
      <c r="GS2028">
        <v>3</v>
      </c>
      <c r="GT2028">
        <v>0</v>
      </c>
      <c r="GU2028" t="s">
        <v>3</v>
      </c>
      <c r="GV2028">
        <f t="shared" si="1524"/>
        <v>0</v>
      </c>
      <c r="GW2028">
        <v>1</v>
      </c>
      <c r="GX2028">
        <f t="shared" si="1525"/>
        <v>0</v>
      </c>
      <c r="HA2028">
        <v>0</v>
      </c>
      <c r="HB2028">
        <v>0</v>
      </c>
      <c r="HC2028">
        <f t="shared" si="1526"/>
        <v>0</v>
      </c>
      <c r="HE2028" t="s">
        <v>3</v>
      </c>
      <c r="HF2028" t="s">
        <v>3</v>
      </c>
      <c r="IK2028">
        <v>0</v>
      </c>
    </row>
    <row r="2029" spans="1:245">
      <c r="A2029">
        <v>17</v>
      </c>
      <c r="B2029">
        <v>0</v>
      </c>
      <c r="C2029">
        <f>ROW(SmtRes!A2131)</f>
        <v>2131</v>
      </c>
      <c r="D2029">
        <f>ROW(EtalonRes!A2111)</f>
        <v>2111</v>
      </c>
      <c r="E2029" t="s">
        <v>329</v>
      </c>
      <c r="F2029" t="s">
        <v>239</v>
      </c>
      <c r="G2029" t="s">
        <v>240</v>
      </c>
      <c r="H2029" t="s">
        <v>241</v>
      </c>
      <c r="I2029">
        <f>ROUND(60.5/100,9)</f>
        <v>0.60499999999999998</v>
      </c>
      <c r="J2029">
        <v>0</v>
      </c>
      <c r="O2029">
        <f t="shared" si="1492"/>
        <v>16812.02</v>
      </c>
      <c r="P2029">
        <f t="shared" si="1493"/>
        <v>4804.6400000000003</v>
      </c>
      <c r="Q2029">
        <f t="shared" si="1494"/>
        <v>10.62</v>
      </c>
      <c r="R2029">
        <f t="shared" si="1495"/>
        <v>3.61</v>
      </c>
      <c r="S2029">
        <f t="shared" si="1496"/>
        <v>11996.76</v>
      </c>
      <c r="T2029">
        <f t="shared" si="1497"/>
        <v>0</v>
      </c>
      <c r="U2029">
        <f t="shared" si="1498"/>
        <v>38.92025499999999</v>
      </c>
      <c r="V2029">
        <f t="shared" si="1499"/>
        <v>7.5624999999999998E-3</v>
      </c>
      <c r="W2029">
        <f t="shared" si="1500"/>
        <v>0</v>
      </c>
      <c r="X2029">
        <f t="shared" si="1501"/>
        <v>9600.2999999999993</v>
      </c>
      <c r="Y2029">
        <f t="shared" si="1502"/>
        <v>4440.1400000000003</v>
      </c>
      <c r="AA2029">
        <v>35806607</v>
      </c>
      <c r="AB2029">
        <f t="shared" si="1503"/>
        <v>7162.38</v>
      </c>
      <c r="AC2029">
        <f t="shared" si="1504"/>
        <v>6563.27</v>
      </c>
      <c r="AD2029">
        <f>ROUND(((((ET2029*1.25))-((EU2029*1.25)))+AE2029),2)</f>
        <v>1.48</v>
      </c>
      <c r="AE2029">
        <f>ROUND(((EU2029*1.25)),2)</f>
        <v>0.18</v>
      </c>
      <c r="AF2029">
        <f>ROUND(((EV2029*1.15)),2)</f>
        <v>597.63</v>
      </c>
      <c r="AG2029">
        <f t="shared" si="1505"/>
        <v>0</v>
      </c>
      <c r="AH2029">
        <f>((EW2029*1.15))</f>
        <v>64.330999999999989</v>
      </c>
      <c r="AI2029">
        <f>((EX2029*1.25))</f>
        <v>1.2500000000000001E-2</v>
      </c>
      <c r="AJ2029">
        <f t="shared" si="1506"/>
        <v>0</v>
      </c>
      <c r="AK2029">
        <v>7084.13</v>
      </c>
      <c r="AL2029">
        <v>6563.27</v>
      </c>
      <c r="AM2029">
        <v>1.18</v>
      </c>
      <c r="AN2029">
        <v>0.14000000000000001</v>
      </c>
      <c r="AO2029">
        <v>519.67999999999995</v>
      </c>
      <c r="AP2029">
        <v>0</v>
      </c>
      <c r="AQ2029">
        <v>55.94</v>
      </c>
      <c r="AR2029">
        <v>0.01</v>
      </c>
      <c r="AS2029">
        <v>0</v>
      </c>
      <c r="AT2029">
        <v>80</v>
      </c>
      <c r="AU2029">
        <v>37</v>
      </c>
      <c r="AV2029">
        <v>1</v>
      </c>
      <c r="AW2029">
        <v>1</v>
      </c>
      <c r="AZ2029">
        <v>1</v>
      </c>
      <c r="BA2029">
        <v>33.18</v>
      </c>
      <c r="BB2029">
        <v>11.86</v>
      </c>
      <c r="BC2029">
        <v>1.21</v>
      </c>
      <c r="BD2029" t="s">
        <v>3</v>
      </c>
      <c r="BE2029" t="s">
        <v>3</v>
      </c>
      <c r="BF2029" t="s">
        <v>3</v>
      </c>
      <c r="BG2029" t="s">
        <v>3</v>
      </c>
      <c r="BH2029">
        <v>0</v>
      </c>
      <c r="BI2029">
        <v>1</v>
      </c>
      <c r="BJ2029" t="s">
        <v>242</v>
      </c>
      <c r="BM2029">
        <v>15001</v>
      </c>
      <c r="BN2029">
        <v>0</v>
      </c>
      <c r="BO2029" t="s">
        <v>239</v>
      </c>
      <c r="BP2029">
        <v>1</v>
      </c>
      <c r="BQ2029">
        <v>2</v>
      </c>
      <c r="BR2029">
        <v>0</v>
      </c>
      <c r="BS2029">
        <v>33.18</v>
      </c>
      <c r="BT2029">
        <v>1</v>
      </c>
      <c r="BU2029">
        <v>1</v>
      </c>
      <c r="BV2029">
        <v>1</v>
      </c>
      <c r="BW2029">
        <v>1</v>
      </c>
      <c r="BX2029">
        <v>1</v>
      </c>
      <c r="BY2029" t="s">
        <v>3</v>
      </c>
      <c r="BZ2029">
        <v>105</v>
      </c>
      <c r="CA2029">
        <v>55</v>
      </c>
      <c r="CE2029">
        <v>0</v>
      </c>
      <c r="CF2029">
        <v>0</v>
      </c>
      <c r="CG2029">
        <v>0</v>
      </c>
      <c r="CM2029">
        <v>0</v>
      </c>
      <c r="CN2029" t="s">
        <v>3</v>
      </c>
      <c r="CO2029">
        <v>0</v>
      </c>
      <c r="CP2029">
        <f t="shared" si="1507"/>
        <v>16812.02</v>
      </c>
      <c r="CQ2029">
        <f t="shared" si="1508"/>
        <v>7941.5567000000001</v>
      </c>
      <c r="CR2029">
        <f t="shared" si="1509"/>
        <v>17.552799999999998</v>
      </c>
      <c r="CS2029">
        <f t="shared" si="1510"/>
        <v>5.9723999999999995</v>
      </c>
      <c r="CT2029">
        <f t="shared" si="1511"/>
        <v>19829.363399999998</v>
      </c>
      <c r="CU2029">
        <f t="shared" si="1512"/>
        <v>0</v>
      </c>
      <c r="CV2029">
        <f t="shared" si="1513"/>
        <v>64.330999999999989</v>
      </c>
      <c r="CW2029">
        <f t="shared" si="1514"/>
        <v>1.2500000000000001E-2</v>
      </c>
      <c r="CX2029">
        <f t="shared" si="1515"/>
        <v>0</v>
      </c>
      <c r="CY2029">
        <f t="shared" si="1516"/>
        <v>9600.2960000000003</v>
      </c>
      <c r="CZ2029">
        <f t="shared" si="1517"/>
        <v>4440.1369000000004</v>
      </c>
      <c r="DC2029" t="s">
        <v>3</v>
      </c>
      <c r="DD2029" t="s">
        <v>3</v>
      </c>
      <c r="DE2029" t="s">
        <v>143</v>
      </c>
      <c r="DF2029" t="s">
        <v>143</v>
      </c>
      <c r="DG2029" t="s">
        <v>144</v>
      </c>
      <c r="DH2029" t="s">
        <v>3</v>
      </c>
      <c r="DI2029" t="s">
        <v>144</v>
      </c>
      <c r="DJ2029" t="s">
        <v>143</v>
      </c>
      <c r="DK2029" t="s">
        <v>3</v>
      </c>
      <c r="DL2029" t="s">
        <v>3</v>
      </c>
      <c r="DM2029" t="s">
        <v>3</v>
      </c>
      <c r="DN2029">
        <v>0</v>
      </c>
      <c r="DO2029">
        <v>0</v>
      </c>
      <c r="DP2029">
        <v>1</v>
      </c>
      <c r="DQ2029">
        <v>1</v>
      </c>
      <c r="DU2029">
        <v>1013</v>
      </c>
      <c r="DV2029" t="s">
        <v>241</v>
      </c>
      <c r="DW2029" t="s">
        <v>241</v>
      </c>
      <c r="DX2029">
        <v>1</v>
      </c>
      <c r="DZ2029" t="s">
        <v>3</v>
      </c>
      <c r="EA2029" t="s">
        <v>3</v>
      </c>
      <c r="EB2029" t="s">
        <v>3</v>
      </c>
      <c r="EC2029" t="s">
        <v>3</v>
      </c>
      <c r="EE2029">
        <v>29085536</v>
      </c>
      <c r="EF2029">
        <v>2</v>
      </c>
      <c r="EG2029" t="s">
        <v>145</v>
      </c>
      <c r="EH2029">
        <v>0</v>
      </c>
      <c r="EI2029" t="s">
        <v>3</v>
      </c>
      <c r="EJ2029">
        <v>1</v>
      </c>
      <c r="EK2029">
        <v>15001</v>
      </c>
      <c r="EL2029" t="s">
        <v>160</v>
      </c>
      <c r="EM2029" t="s">
        <v>161</v>
      </c>
      <c r="EO2029" t="s">
        <v>3</v>
      </c>
      <c r="EQ2029">
        <v>0</v>
      </c>
      <c r="ER2029">
        <v>7084.13</v>
      </c>
      <c r="ES2029">
        <v>6563.27</v>
      </c>
      <c r="ET2029">
        <v>1.18</v>
      </c>
      <c r="EU2029">
        <v>0.14000000000000001</v>
      </c>
      <c r="EV2029">
        <v>519.67999999999995</v>
      </c>
      <c r="EW2029">
        <v>55.94</v>
      </c>
      <c r="EX2029">
        <v>0.01</v>
      </c>
      <c r="EY2029">
        <v>0</v>
      </c>
      <c r="FQ2029">
        <v>0</v>
      </c>
      <c r="FR2029">
        <f t="shared" si="1518"/>
        <v>0</v>
      </c>
      <c r="FS2029">
        <v>0</v>
      </c>
      <c r="FT2029" t="s">
        <v>148</v>
      </c>
      <c r="FU2029" t="s">
        <v>24</v>
      </c>
      <c r="FV2029" t="s">
        <v>24</v>
      </c>
      <c r="FW2029" t="s">
        <v>25</v>
      </c>
      <c r="FX2029">
        <v>94.5</v>
      </c>
      <c r="FY2029">
        <v>46.75</v>
      </c>
      <c r="GA2029" t="s">
        <v>3</v>
      </c>
      <c r="GD2029">
        <v>1</v>
      </c>
      <c r="GF2029">
        <v>797186164</v>
      </c>
      <c r="GG2029">
        <v>2</v>
      </c>
      <c r="GH2029">
        <v>1</v>
      </c>
      <c r="GI2029">
        <v>2</v>
      </c>
      <c r="GJ2029">
        <v>0</v>
      </c>
      <c r="GK2029">
        <v>0</v>
      </c>
      <c r="GL2029">
        <f t="shared" si="1519"/>
        <v>0</v>
      </c>
      <c r="GM2029">
        <f t="shared" si="1520"/>
        <v>30852.46</v>
      </c>
      <c r="GN2029">
        <f t="shared" si="1521"/>
        <v>30852.46</v>
      </c>
      <c r="GO2029">
        <f t="shared" si="1522"/>
        <v>0</v>
      </c>
      <c r="GP2029">
        <f t="shared" si="1523"/>
        <v>0</v>
      </c>
      <c r="GR2029">
        <v>0</v>
      </c>
      <c r="GS2029">
        <v>3</v>
      </c>
      <c r="GT2029">
        <v>0</v>
      </c>
      <c r="GU2029" t="s">
        <v>3</v>
      </c>
      <c r="GV2029">
        <f t="shared" si="1524"/>
        <v>0</v>
      </c>
      <c r="GW2029">
        <v>1</v>
      </c>
      <c r="GX2029">
        <f t="shared" si="1525"/>
        <v>0</v>
      </c>
      <c r="HA2029">
        <v>0</v>
      </c>
      <c r="HB2029">
        <v>0</v>
      </c>
      <c r="HC2029">
        <f t="shared" si="1526"/>
        <v>0</v>
      </c>
      <c r="HE2029" t="s">
        <v>3</v>
      </c>
      <c r="HF2029" t="s">
        <v>3</v>
      </c>
      <c r="IK2029">
        <v>0</v>
      </c>
    </row>
    <row r="2030" spans="1:245">
      <c r="A2030">
        <v>17</v>
      </c>
      <c r="B2030">
        <v>0</v>
      </c>
      <c r="C2030">
        <f>ROW(SmtRes!A2143)</f>
        <v>2143</v>
      </c>
      <c r="D2030">
        <f>ROW(EtalonRes!A2120)</f>
        <v>2120</v>
      </c>
      <c r="E2030" t="s">
        <v>294</v>
      </c>
      <c r="F2030" t="s">
        <v>244</v>
      </c>
      <c r="G2030" t="s">
        <v>245</v>
      </c>
      <c r="H2030" t="s">
        <v>61</v>
      </c>
      <c r="I2030">
        <f>ROUND(3/100,9)</f>
        <v>0.03</v>
      </c>
      <c r="J2030">
        <v>0</v>
      </c>
      <c r="O2030">
        <f t="shared" si="1492"/>
        <v>316.12</v>
      </c>
      <c r="P2030">
        <f t="shared" si="1493"/>
        <v>13.59</v>
      </c>
      <c r="Q2030">
        <f t="shared" si="1494"/>
        <v>1.56</v>
      </c>
      <c r="R2030">
        <f t="shared" si="1495"/>
        <v>0.41</v>
      </c>
      <c r="S2030">
        <f t="shared" si="1496"/>
        <v>300.97000000000003</v>
      </c>
      <c r="T2030">
        <f t="shared" si="1497"/>
        <v>0</v>
      </c>
      <c r="U2030">
        <f t="shared" si="1498"/>
        <v>0.91439999999999999</v>
      </c>
      <c r="V2030">
        <f t="shared" si="1499"/>
        <v>8.9999999999999998E-4</v>
      </c>
      <c r="W2030">
        <f t="shared" si="1500"/>
        <v>0</v>
      </c>
      <c r="X2030">
        <f t="shared" si="1501"/>
        <v>244.12</v>
      </c>
      <c r="Y2030">
        <f t="shared" si="1502"/>
        <v>156.72</v>
      </c>
      <c r="AA2030">
        <v>35806607</v>
      </c>
      <c r="AB2030">
        <f t="shared" si="1503"/>
        <v>371.42</v>
      </c>
      <c r="AC2030">
        <f t="shared" si="1504"/>
        <v>63.28</v>
      </c>
      <c r="AD2030">
        <f t="shared" ref="AD2030:AD2044" si="1529">ROUND((((ET2030)-(EU2030))+AE2030),2)</f>
        <v>5.78</v>
      </c>
      <c r="AE2030">
        <f t="shared" ref="AE2030:AE2044" si="1530">ROUND((EU2030),2)</f>
        <v>0.41</v>
      </c>
      <c r="AF2030">
        <f t="shared" ref="AF2030:AF2044" si="1531">ROUND((EV2030),2)</f>
        <v>302.36</v>
      </c>
      <c r="AG2030">
        <f t="shared" si="1505"/>
        <v>0</v>
      </c>
      <c r="AH2030">
        <f t="shared" ref="AH2030:AH2044" si="1532">(EW2030)</f>
        <v>30.48</v>
      </c>
      <c r="AI2030">
        <f t="shared" ref="AI2030:AI2044" si="1533">(EX2030)</f>
        <v>0.03</v>
      </c>
      <c r="AJ2030">
        <f t="shared" si="1506"/>
        <v>0</v>
      </c>
      <c r="AK2030">
        <v>371.42</v>
      </c>
      <c r="AL2030">
        <v>63.28</v>
      </c>
      <c r="AM2030">
        <v>5.78</v>
      </c>
      <c r="AN2030">
        <v>0.41</v>
      </c>
      <c r="AO2030">
        <v>302.36</v>
      </c>
      <c r="AP2030">
        <v>0</v>
      </c>
      <c r="AQ2030">
        <v>30.48</v>
      </c>
      <c r="AR2030">
        <v>0.03</v>
      </c>
      <c r="AS2030">
        <v>0</v>
      </c>
      <c r="AT2030">
        <v>81</v>
      </c>
      <c r="AU2030">
        <v>52</v>
      </c>
      <c r="AV2030">
        <v>1</v>
      </c>
      <c r="AW2030">
        <v>1</v>
      </c>
      <c r="AZ2030">
        <v>1</v>
      </c>
      <c r="BA2030">
        <v>33.18</v>
      </c>
      <c r="BB2030">
        <v>9.01</v>
      </c>
      <c r="BC2030">
        <v>7.16</v>
      </c>
      <c r="BD2030" t="s">
        <v>3</v>
      </c>
      <c r="BE2030" t="s">
        <v>3</v>
      </c>
      <c r="BF2030" t="s">
        <v>3</v>
      </c>
      <c r="BG2030" t="s">
        <v>3</v>
      </c>
      <c r="BH2030">
        <v>0</v>
      </c>
      <c r="BI2030">
        <v>2</v>
      </c>
      <c r="BJ2030" t="s">
        <v>246</v>
      </c>
      <c r="BM2030">
        <v>108001</v>
      </c>
      <c r="BN2030">
        <v>0</v>
      </c>
      <c r="BO2030" t="s">
        <v>244</v>
      </c>
      <c r="BP2030">
        <v>1</v>
      </c>
      <c r="BQ2030">
        <v>3</v>
      </c>
      <c r="BR2030">
        <v>0</v>
      </c>
      <c r="BS2030">
        <v>33.18</v>
      </c>
      <c r="BT2030">
        <v>1</v>
      </c>
      <c r="BU2030">
        <v>1</v>
      </c>
      <c r="BV2030">
        <v>1</v>
      </c>
      <c r="BW2030">
        <v>1</v>
      </c>
      <c r="BX2030">
        <v>1</v>
      </c>
      <c r="BY2030" t="s">
        <v>3</v>
      </c>
      <c r="BZ2030">
        <v>95</v>
      </c>
      <c r="CA2030">
        <v>65</v>
      </c>
      <c r="CE2030">
        <v>0</v>
      </c>
      <c r="CF2030">
        <v>0</v>
      </c>
      <c r="CG2030">
        <v>0</v>
      </c>
      <c r="CM2030">
        <v>0</v>
      </c>
      <c r="CN2030" t="s">
        <v>3</v>
      </c>
      <c r="CO2030">
        <v>0</v>
      </c>
      <c r="CP2030">
        <f t="shared" si="1507"/>
        <v>316.12</v>
      </c>
      <c r="CQ2030">
        <f t="shared" si="1508"/>
        <v>453.08480000000003</v>
      </c>
      <c r="CR2030">
        <f t="shared" si="1509"/>
        <v>52.077800000000003</v>
      </c>
      <c r="CS2030">
        <f t="shared" si="1510"/>
        <v>13.6038</v>
      </c>
      <c r="CT2030">
        <f t="shared" si="1511"/>
        <v>10032.3048</v>
      </c>
      <c r="CU2030">
        <f t="shared" si="1512"/>
        <v>0</v>
      </c>
      <c r="CV2030">
        <f t="shared" si="1513"/>
        <v>30.48</v>
      </c>
      <c r="CW2030">
        <f t="shared" si="1514"/>
        <v>0.03</v>
      </c>
      <c r="CX2030">
        <f t="shared" si="1515"/>
        <v>0</v>
      </c>
      <c r="CY2030">
        <f t="shared" si="1516"/>
        <v>244.11780000000002</v>
      </c>
      <c r="CZ2030">
        <f t="shared" si="1517"/>
        <v>156.71760000000003</v>
      </c>
      <c r="DC2030" t="s">
        <v>3</v>
      </c>
      <c r="DD2030" t="s">
        <v>3</v>
      </c>
      <c r="DE2030" t="s">
        <v>3</v>
      </c>
      <c r="DF2030" t="s">
        <v>3</v>
      </c>
      <c r="DG2030" t="s">
        <v>3</v>
      </c>
      <c r="DH2030" t="s">
        <v>3</v>
      </c>
      <c r="DI2030" t="s">
        <v>3</v>
      </c>
      <c r="DJ2030" t="s">
        <v>3</v>
      </c>
      <c r="DK2030" t="s">
        <v>3</v>
      </c>
      <c r="DL2030" t="s">
        <v>3</v>
      </c>
      <c r="DM2030" t="s">
        <v>3</v>
      </c>
      <c r="DN2030">
        <v>0</v>
      </c>
      <c r="DO2030">
        <v>0</v>
      </c>
      <c r="DP2030">
        <v>1</v>
      </c>
      <c r="DQ2030">
        <v>1</v>
      </c>
      <c r="DU2030">
        <v>1010</v>
      </c>
      <c r="DV2030" t="s">
        <v>61</v>
      </c>
      <c r="DW2030" t="s">
        <v>61</v>
      </c>
      <c r="DX2030">
        <v>100</v>
      </c>
      <c r="DZ2030" t="s">
        <v>3</v>
      </c>
      <c r="EA2030" t="s">
        <v>3</v>
      </c>
      <c r="EB2030" t="s">
        <v>3</v>
      </c>
      <c r="EC2030" t="s">
        <v>3</v>
      </c>
      <c r="EE2030">
        <v>29085386</v>
      </c>
      <c r="EF2030">
        <v>3</v>
      </c>
      <c r="EG2030" t="s">
        <v>247</v>
      </c>
      <c r="EH2030">
        <v>0</v>
      </c>
      <c r="EI2030" t="s">
        <v>3</v>
      </c>
      <c r="EJ2030">
        <v>2</v>
      </c>
      <c r="EK2030">
        <v>108001</v>
      </c>
      <c r="EL2030" t="s">
        <v>248</v>
      </c>
      <c r="EM2030" t="s">
        <v>249</v>
      </c>
      <c r="EO2030" t="s">
        <v>3</v>
      </c>
      <c r="EQ2030">
        <v>0</v>
      </c>
      <c r="ER2030">
        <v>371.42</v>
      </c>
      <c r="ES2030">
        <v>63.28</v>
      </c>
      <c r="ET2030">
        <v>5.78</v>
      </c>
      <c r="EU2030">
        <v>0.41</v>
      </c>
      <c r="EV2030">
        <v>302.36</v>
      </c>
      <c r="EW2030">
        <v>30.48</v>
      </c>
      <c r="EX2030">
        <v>0.03</v>
      </c>
      <c r="EY2030">
        <v>0</v>
      </c>
      <c r="FQ2030">
        <v>0</v>
      </c>
      <c r="FR2030">
        <f t="shared" si="1518"/>
        <v>0</v>
      </c>
      <c r="FS2030">
        <v>0</v>
      </c>
      <c r="FV2030" t="s">
        <v>24</v>
      </c>
      <c r="FW2030" t="s">
        <v>25</v>
      </c>
      <c r="FX2030">
        <v>95</v>
      </c>
      <c r="FY2030">
        <v>65</v>
      </c>
      <c r="GA2030" t="s">
        <v>3</v>
      </c>
      <c r="GD2030">
        <v>1</v>
      </c>
      <c r="GF2030">
        <v>-1627028948</v>
      </c>
      <c r="GG2030">
        <v>2</v>
      </c>
      <c r="GH2030">
        <v>1</v>
      </c>
      <c r="GI2030">
        <v>2</v>
      </c>
      <c r="GJ2030">
        <v>0</v>
      </c>
      <c r="GK2030">
        <v>0</v>
      </c>
      <c r="GL2030">
        <f t="shared" si="1519"/>
        <v>0</v>
      </c>
      <c r="GM2030">
        <f t="shared" si="1520"/>
        <v>716.96</v>
      </c>
      <c r="GN2030">
        <f t="shared" si="1521"/>
        <v>0</v>
      </c>
      <c r="GO2030">
        <f t="shared" si="1522"/>
        <v>716.96</v>
      </c>
      <c r="GP2030">
        <f t="shared" si="1523"/>
        <v>0</v>
      </c>
      <c r="GR2030">
        <v>0</v>
      </c>
      <c r="GS2030">
        <v>3</v>
      </c>
      <c r="GT2030">
        <v>0</v>
      </c>
      <c r="GU2030" t="s">
        <v>3</v>
      </c>
      <c r="GV2030">
        <f t="shared" si="1524"/>
        <v>0</v>
      </c>
      <c r="GW2030">
        <v>1</v>
      </c>
      <c r="GX2030">
        <f t="shared" si="1525"/>
        <v>0</v>
      </c>
      <c r="HA2030">
        <v>0</v>
      </c>
      <c r="HB2030">
        <v>0</v>
      </c>
      <c r="HC2030">
        <f t="shared" si="1526"/>
        <v>0</v>
      </c>
      <c r="HE2030" t="s">
        <v>3</v>
      </c>
      <c r="HF2030" t="s">
        <v>3</v>
      </c>
      <c r="IK2030">
        <v>0</v>
      </c>
    </row>
    <row r="2031" spans="1:245">
      <c r="A2031">
        <v>18</v>
      </c>
      <c r="B2031">
        <v>0</v>
      </c>
      <c r="C2031">
        <v>2141</v>
      </c>
      <c r="E2031" t="s">
        <v>330</v>
      </c>
      <c r="F2031" t="s">
        <v>251</v>
      </c>
      <c r="G2031" t="s">
        <v>252</v>
      </c>
      <c r="H2031" t="s">
        <v>253</v>
      </c>
      <c r="I2031">
        <f>I2030*J2031</f>
        <v>3.0000000000000001E-3</v>
      </c>
      <c r="J2031">
        <v>0.1</v>
      </c>
      <c r="O2031">
        <f t="shared" si="1492"/>
        <v>15.35</v>
      </c>
      <c r="P2031">
        <f t="shared" si="1493"/>
        <v>15.35</v>
      </c>
      <c r="Q2031">
        <f t="shared" si="1494"/>
        <v>0</v>
      </c>
      <c r="R2031">
        <f t="shared" si="1495"/>
        <v>0</v>
      </c>
      <c r="S2031">
        <f t="shared" si="1496"/>
        <v>0</v>
      </c>
      <c r="T2031">
        <f t="shared" si="1497"/>
        <v>0</v>
      </c>
      <c r="U2031">
        <f t="shared" si="1498"/>
        <v>0</v>
      </c>
      <c r="V2031">
        <f t="shared" si="1499"/>
        <v>0</v>
      </c>
      <c r="W2031">
        <f t="shared" si="1500"/>
        <v>0.06</v>
      </c>
      <c r="X2031">
        <f t="shared" si="1501"/>
        <v>0</v>
      </c>
      <c r="Y2031">
        <f t="shared" si="1502"/>
        <v>0</v>
      </c>
      <c r="AA2031">
        <v>35806607</v>
      </c>
      <c r="AB2031">
        <f t="shared" si="1503"/>
        <v>1998.42</v>
      </c>
      <c r="AC2031">
        <f t="shared" si="1504"/>
        <v>1998.42</v>
      </c>
      <c r="AD2031">
        <f t="shared" si="1529"/>
        <v>0</v>
      </c>
      <c r="AE2031">
        <f t="shared" si="1530"/>
        <v>0</v>
      </c>
      <c r="AF2031">
        <f t="shared" si="1531"/>
        <v>0</v>
      </c>
      <c r="AG2031">
        <f t="shared" si="1505"/>
        <v>0</v>
      </c>
      <c r="AH2031">
        <f t="shared" si="1532"/>
        <v>0</v>
      </c>
      <c r="AI2031">
        <f t="shared" si="1533"/>
        <v>0</v>
      </c>
      <c r="AJ2031">
        <f t="shared" si="1506"/>
        <v>19.399999999999999</v>
      </c>
      <c r="AK2031">
        <v>1998.42</v>
      </c>
      <c r="AL2031">
        <v>1998.42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19.399999999999999</v>
      </c>
      <c r="AT2031">
        <v>0</v>
      </c>
      <c r="AU2031">
        <v>0</v>
      </c>
      <c r="AV2031">
        <v>1</v>
      </c>
      <c r="AW2031">
        <v>1</v>
      </c>
      <c r="AZ2031">
        <v>1</v>
      </c>
      <c r="BA2031">
        <v>1</v>
      </c>
      <c r="BB2031">
        <v>1</v>
      </c>
      <c r="BC2031">
        <v>2.56</v>
      </c>
      <c r="BD2031" t="s">
        <v>3</v>
      </c>
      <c r="BE2031" t="s">
        <v>3</v>
      </c>
      <c r="BF2031" t="s">
        <v>3</v>
      </c>
      <c r="BG2031" t="s">
        <v>3</v>
      </c>
      <c r="BH2031">
        <v>3</v>
      </c>
      <c r="BI2031">
        <v>2</v>
      </c>
      <c r="BJ2031" t="s">
        <v>254</v>
      </c>
      <c r="BM2031">
        <v>500002</v>
      </c>
      <c r="BN2031">
        <v>0</v>
      </c>
      <c r="BO2031" t="s">
        <v>251</v>
      </c>
      <c r="BP2031">
        <v>1</v>
      </c>
      <c r="BQ2031">
        <v>12</v>
      </c>
      <c r="BR2031">
        <v>0</v>
      </c>
      <c r="BS2031">
        <v>1</v>
      </c>
      <c r="BT2031">
        <v>1</v>
      </c>
      <c r="BU2031">
        <v>1</v>
      </c>
      <c r="BV2031">
        <v>1</v>
      </c>
      <c r="BW2031">
        <v>1</v>
      </c>
      <c r="BX2031">
        <v>1</v>
      </c>
      <c r="BY2031" t="s">
        <v>3</v>
      </c>
      <c r="BZ2031">
        <v>0</v>
      </c>
      <c r="CA2031">
        <v>0</v>
      </c>
      <c r="CE2031">
        <v>0</v>
      </c>
      <c r="CF2031">
        <v>0</v>
      </c>
      <c r="CG2031">
        <v>0</v>
      </c>
      <c r="CM2031">
        <v>0</v>
      </c>
      <c r="CN2031" t="s">
        <v>3</v>
      </c>
      <c r="CO2031">
        <v>0</v>
      </c>
      <c r="CP2031">
        <f t="shared" si="1507"/>
        <v>15.35</v>
      </c>
      <c r="CQ2031">
        <f t="shared" si="1508"/>
        <v>5115.9552000000003</v>
      </c>
      <c r="CR2031">
        <f t="shared" si="1509"/>
        <v>0</v>
      </c>
      <c r="CS2031">
        <f t="shared" si="1510"/>
        <v>0</v>
      </c>
      <c r="CT2031">
        <f t="shared" si="1511"/>
        <v>0</v>
      </c>
      <c r="CU2031">
        <f t="shared" si="1512"/>
        <v>0</v>
      </c>
      <c r="CV2031">
        <f t="shared" si="1513"/>
        <v>0</v>
      </c>
      <c r="CW2031">
        <f t="shared" si="1514"/>
        <v>0</v>
      </c>
      <c r="CX2031">
        <f t="shared" si="1515"/>
        <v>19.399999999999999</v>
      </c>
      <c r="CY2031">
        <f t="shared" si="1516"/>
        <v>0</v>
      </c>
      <c r="CZ2031">
        <f t="shared" si="1517"/>
        <v>0</v>
      </c>
      <c r="DC2031" t="s">
        <v>3</v>
      </c>
      <c r="DD2031" t="s">
        <v>3</v>
      </c>
      <c r="DE2031" t="s">
        <v>3</v>
      </c>
      <c r="DF2031" t="s">
        <v>3</v>
      </c>
      <c r="DG2031" t="s">
        <v>3</v>
      </c>
      <c r="DH2031" t="s">
        <v>3</v>
      </c>
      <c r="DI2031" t="s">
        <v>3</v>
      </c>
      <c r="DJ2031" t="s">
        <v>3</v>
      </c>
      <c r="DK2031" t="s">
        <v>3</v>
      </c>
      <c r="DL2031" t="s">
        <v>3</v>
      </c>
      <c r="DM2031" t="s">
        <v>3</v>
      </c>
      <c r="DN2031">
        <v>0</v>
      </c>
      <c r="DO2031">
        <v>0</v>
      </c>
      <c r="DP2031">
        <v>1</v>
      </c>
      <c r="DQ2031">
        <v>1</v>
      </c>
      <c r="DU2031">
        <v>1010</v>
      </c>
      <c r="DV2031" t="s">
        <v>253</v>
      </c>
      <c r="DW2031" t="s">
        <v>253</v>
      </c>
      <c r="DX2031">
        <v>1000</v>
      </c>
      <c r="DZ2031" t="s">
        <v>3</v>
      </c>
      <c r="EA2031" t="s">
        <v>3</v>
      </c>
      <c r="EB2031" t="s">
        <v>3</v>
      </c>
      <c r="EC2031" t="s">
        <v>3</v>
      </c>
      <c r="EE2031">
        <v>29085444</v>
      </c>
      <c r="EF2031">
        <v>12</v>
      </c>
      <c r="EG2031" t="s">
        <v>31</v>
      </c>
      <c r="EH2031">
        <v>0</v>
      </c>
      <c r="EI2031" t="s">
        <v>3</v>
      </c>
      <c r="EJ2031">
        <v>2</v>
      </c>
      <c r="EK2031">
        <v>500002</v>
      </c>
      <c r="EL2031" t="s">
        <v>32</v>
      </c>
      <c r="EM2031" t="s">
        <v>33</v>
      </c>
      <c r="EO2031" t="s">
        <v>3</v>
      </c>
      <c r="EQ2031">
        <v>0</v>
      </c>
      <c r="ER2031">
        <v>1998.42</v>
      </c>
      <c r="ES2031">
        <v>1998.42</v>
      </c>
      <c r="ET2031">
        <v>0</v>
      </c>
      <c r="EU2031">
        <v>0</v>
      </c>
      <c r="EV2031">
        <v>0</v>
      </c>
      <c r="EW2031">
        <v>0</v>
      </c>
      <c r="EX2031">
        <v>0</v>
      </c>
      <c r="FQ2031">
        <v>0</v>
      </c>
      <c r="FR2031">
        <f t="shared" si="1518"/>
        <v>0</v>
      </c>
      <c r="FS2031">
        <v>0</v>
      </c>
      <c r="FX2031">
        <v>0</v>
      </c>
      <c r="FY2031">
        <v>0</v>
      </c>
      <c r="GA2031" t="s">
        <v>3</v>
      </c>
      <c r="GD2031">
        <v>1</v>
      </c>
      <c r="GF2031">
        <v>-1152774928</v>
      </c>
      <c r="GG2031">
        <v>2</v>
      </c>
      <c r="GH2031">
        <v>1</v>
      </c>
      <c r="GI2031">
        <v>2</v>
      </c>
      <c r="GJ2031">
        <v>0</v>
      </c>
      <c r="GK2031">
        <v>0</v>
      </c>
      <c r="GL2031">
        <f t="shared" si="1519"/>
        <v>0</v>
      </c>
      <c r="GM2031">
        <f t="shared" si="1520"/>
        <v>15.35</v>
      </c>
      <c r="GN2031">
        <f t="shared" si="1521"/>
        <v>0</v>
      </c>
      <c r="GO2031">
        <f t="shared" si="1522"/>
        <v>15.35</v>
      </c>
      <c r="GP2031">
        <f t="shared" si="1523"/>
        <v>0</v>
      </c>
      <c r="GR2031">
        <v>0</v>
      </c>
      <c r="GS2031">
        <v>3</v>
      </c>
      <c r="GT2031">
        <v>0</v>
      </c>
      <c r="GU2031" t="s">
        <v>3</v>
      </c>
      <c r="GV2031">
        <f t="shared" si="1524"/>
        <v>0</v>
      </c>
      <c r="GW2031">
        <v>1</v>
      </c>
      <c r="GX2031">
        <f t="shared" si="1525"/>
        <v>0</v>
      </c>
      <c r="HA2031">
        <v>0</v>
      </c>
      <c r="HB2031">
        <v>0</v>
      </c>
      <c r="HC2031">
        <f t="shared" si="1526"/>
        <v>0</v>
      </c>
      <c r="HE2031" t="s">
        <v>3</v>
      </c>
      <c r="HF2031" t="s">
        <v>3</v>
      </c>
      <c r="IK2031">
        <v>0</v>
      </c>
    </row>
    <row r="2032" spans="1:245">
      <c r="A2032">
        <v>18</v>
      </c>
      <c r="B2032">
        <v>0</v>
      </c>
      <c r="C2032">
        <v>2139</v>
      </c>
      <c r="E2032" t="s">
        <v>331</v>
      </c>
      <c r="F2032" t="s">
        <v>256</v>
      </c>
      <c r="G2032" t="s">
        <v>257</v>
      </c>
      <c r="H2032" t="s">
        <v>258</v>
      </c>
      <c r="I2032">
        <f>I2030*J2032</f>
        <v>2</v>
      </c>
      <c r="J2032">
        <v>66.666666666666671</v>
      </c>
      <c r="O2032">
        <f t="shared" si="1492"/>
        <v>105</v>
      </c>
      <c r="P2032">
        <f t="shared" si="1493"/>
        <v>105</v>
      </c>
      <c r="Q2032">
        <f t="shared" si="1494"/>
        <v>0</v>
      </c>
      <c r="R2032">
        <f t="shared" si="1495"/>
        <v>0</v>
      </c>
      <c r="S2032">
        <f t="shared" si="1496"/>
        <v>0</v>
      </c>
      <c r="T2032">
        <f t="shared" si="1497"/>
        <v>0</v>
      </c>
      <c r="U2032">
        <f t="shared" si="1498"/>
        <v>0</v>
      </c>
      <c r="V2032">
        <f t="shared" si="1499"/>
        <v>0</v>
      </c>
      <c r="W2032">
        <f t="shared" si="1500"/>
        <v>0.14000000000000001</v>
      </c>
      <c r="X2032">
        <f t="shared" si="1501"/>
        <v>0</v>
      </c>
      <c r="Y2032">
        <f t="shared" si="1502"/>
        <v>0</v>
      </c>
      <c r="AA2032">
        <v>35806607</v>
      </c>
      <c r="AB2032">
        <f t="shared" si="1503"/>
        <v>7.62</v>
      </c>
      <c r="AC2032">
        <f t="shared" si="1504"/>
        <v>7.62</v>
      </c>
      <c r="AD2032">
        <f t="shared" si="1529"/>
        <v>0</v>
      </c>
      <c r="AE2032">
        <f t="shared" si="1530"/>
        <v>0</v>
      </c>
      <c r="AF2032">
        <f t="shared" si="1531"/>
        <v>0</v>
      </c>
      <c r="AG2032">
        <f t="shared" si="1505"/>
        <v>0</v>
      </c>
      <c r="AH2032">
        <f t="shared" si="1532"/>
        <v>0</v>
      </c>
      <c r="AI2032">
        <f t="shared" si="1533"/>
        <v>0</v>
      </c>
      <c r="AJ2032">
        <f t="shared" si="1506"/>
        <v>7.0000000000000007E-2</v>
      </c>
      <c r="AK2032">
        <v>7.62</v>
      </c>
      <c r="AL2032">
        <v>7.62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7.0000000000000007E-2</v>
      </c>
      <c r="AT2032">
        <v>0</v>
      </c>
      <c r="AU2032">
        <v>0</v>
      </c>
      <c r="AV2032">
        <v>1</v>
      </c>
      <c r="AW2032">
        <v>1</v>
      </c>
      <c r="AZ2032">
        <v>1</v>
      </c>
      <c r="BA2032">
        <v>1</v>
      </c>
      <c r="BB2032">
        <v>1</v>
      </c>
      <c r="BC2032">
        <v>6.89</v>
      </c>
      <c r="BD2032" t="s">
        <v>3</v>
      </c>
      <c r="BE2032" t="s">
        <v>3</v>
      </c>
      <c r="BF2032" t="s">
        <v>3</v>
      </c>
      <c r="BG2032" t="s">
        <v>3</v>
      </c>
      <c r="BH2032">
        <v>3</v>
      </c>
      <c r="BI2032">
        <v>2</v>
      </c>
      <c r="BJ2032" t="s">
        <v>259</v>
      </c>
      <c r="BM2032">
        <v>500002</v>
      </c>
      <c r="BN2032">
        <v>0</v>
      </c>
      <c r="BO2032" t="s">
        <v>256</v>
      </c>
      <c r="BP2032">
        <v>1</v>
      </c>
      <c r="BQ2032">
        <v>12</v>
      </c>
      <c r="BR2032">
        <v>0</v>
      </c>
      <c r="BS2032">
        <v>1</v>
      </c>
      <c r="BT2032">
        <v>1</v>
      </c>
      <c r="BU2032">
        <v>1</v>
      </c>
      <c r="BV2032">
        <v>1</v>
      </c>
      <c r="BW2032">
        <v>1</v>
      </c>
      <c r="BX2032">
        <v>1</v>
      </c>
      <c r="BY2032" t="s">
        <v>3</v>
      </c>
      <c r="BZ2032">
        <v>0</v>
      </c>
      <c r="CA2032">
        <v>0</v>
      </c>
      <c r="CE2032">
        <v>0</v>
      </c>
      <c r="CF2032">
        <v>0</v>
      </c>
      <c r="CG2032">
        <v>0</v>
      </c>
      <c r="CM2032">
        <v>0</v>
      </c>
      <c r="CN2032" t="s">
        <v>3</v>
      </c>
      <c r="CO2032">
        <v>0</v>
      </c>
      <c r="CP2032">
        <f t="shared" si="1507"/>
        <v>105</v>
      </c>
      <c r="CQ2032">
        <f t="shared" si="1508"/>
        <v>52.501799999999996</v>
      </c>
      <c r="CR2032">
        <f t="shared" si="1509"/>
        <v>0</v>
      </c>
      <c r="CS2032">
        <f t="shared" si="1510"/>
        <v>0</v>
      </c>
      <c r="CT2032">
        <f t="shared" si="1511"/>
        <v>0</v>
      </c>
      <c r="CU2032">
        <f t="shared" si="1512"/>
        <v>0</v>
      </c>
      <c r="CV2032">
        <f t="shared" si="1513"/>
        <v>0</v>
      </c>
      <c r="CW2032">
        <f t="shared" si="1514"/>
        <v>0</v>
      </c>
      <c r="CX2032">
        <f t="shared" si="1515"/>
        <v>7.0000000000000007E-2</v>
      </c>
      <c r="CY2032">
        <f t="shared" si="1516"/>
        <v>0</v>
      </c>
      <c r="CZ2032">
        <f t="shared" si="1517"/>
        <v>0</v>
      </c>
      <c r="DC2032" t="s">
        <v>3</v>
      </c>
      <c r="DD2032" t="s">
        <v>3</v>
      </c>
      <c r="DE2032" t="s">
        <v>3</v>
      </c>
      <c r="DF2032" t="s">
        <v>3</v>
      </c>
      <c r="DG2032" t="s">
        <v>3</v>
      </c>
      <c r="DH2032" t="s">
        <v>3</v>
      </c>
      <c r="DI2032" t="s">
        <v>3</v>
      </c>
      <c r="DJ2032" t="s">
        <v>3</v>
      </c>
      <c r="DK2032" t="s">
        <v>3</v>
      </c>
      <c r="DL2032" t="s">
        <v>3</v>
      </c>
      <c r="DM2032" t="s">
        <v>3</v>
      </c>
      <c r="DN2032">
        <v>0</v>
      </c>
      <c r="DO2032">
        <v>0</v>
      </c>
      <c r="DP2032">
        <v>1</v>
      </c>
      <c r="DQ2032">
        <v>1</v>
      </c>
      <c r="DU2032">
        <v>1010</v>
      </c>
      <c r="DV2032" t="s">
        <v>258</v>
      </c>
      <c r="DW2032" t="s">
        <v>258</v>
      </c>
      <c r="DX2032">
        <v>1</v>
      </c>
      <c r="DZ2032" t="s">
        <v>3</v>
      </c>
      <c r="EA2032" t="s">
        <v>3</v>
      </c>
      <c r="EB2032" t="s">
        <v>3</v>
      </c>
      <c r="EC2032" t="s">
        <v>3</v>
      </c>
      <c r="EE2032">
        <v>29085444</v>
      </c>
      <c r="EF2032">
        <v>12</v>
      </c>
      <c r="EG2032" t="s">
        <v>31</v>
      </c>
      <c r="EH2032">
        <v>0</v>
      </c>
      <c r="EI2032" t="s">
        <v>3</v>
      </c>
      <c r="EJ2032">
        <v>2</v>
      </c>
      <c r="EK2032">
        <v>500002</v>
      </c>
      <c r="EL2032" t="s">
        <v>32</v>
      </c>
      <c r="EM2032" t="s">
        <v>33</v>
      </c>
      <c r="EO2032" t="s">
        <v>3</v>
      </c>
      <c r="EQ2032">
        <v>0</v>
      </c>
      <c r="ER2032">
        <v>7.62</v>
      </c>
      <c r="ES2032">
        <v>7.62</v>
      </c>
      <c r="ET2032">
        <v>0</v>
      </c>
      <c r="EU2032">
        <v>0</v>
      </c>
      <c r="EV2032">
        <v>0</v>
      </c>
      <c r="EW2032">
        <v>0</v>
      </c>
      <c r="EX2032">
        <v>0</v>
      </c>
      <c r="FQ2032">
        <v>0</v>
      </c>
      <c r="FR2032">
        <f t="shared" si="1518"/>
        <v>0</v>
      </c>
      <c r="FS2032">
        <v>0</v>
      </c>
      <c r="FX2032">
        <v>0</v>
      </c>
      <c r="FY2032">
        <v>0</v>
      </c>
      <c r="GA2032" t="s">
        <v>3</v>
      </c>
      <c r="GD2032">
        <v>1</v>
      </c>
      <c r="GF2032">
        <v>-652224790</v>
      </c>
      <c r="GG2032">
        <v>2</v>
      </c>
      <c r="GH2032">
        <v>1</v>
      </c>
      <c r="GI2032">
        <v>2</v>
      </c>
      <c r="GJ2032">
        <v>0</v>
      </c>
      <c r="GK2032">
        <v>0</v>
      </c>
      <c r="GL2032">
        <f t="shared" si="1519"/>
        <v>0</v>
      </c>
      <c r="GM2032">
        <f t="shared" si="1520"/>
        <v>105</v>
      </c>
      <c r="GN2032">
        <f t="shared" si="1521"/>
        <v>0</v>
      </c>
      <c r="GO2032">
        <f t="shared" si="1522"/>
        <v>105</v>
      </c>
      <c r="GP2032">
        <f t="shared" si="1523"/>
        <v>0</v>
      </c>
      <c r="GR2032">
        <v>0</v>
      </c>
      <c r="GS2032">
        <v>3</v>
      </c>
      <c r="GT2032">
        <v>0</v>
      </c>
      <c r="GU2032" t="s">
        <v>3</v>
      </c>
      <c r="GV2032">
        <f t="shared" si="1524"/>
        <v>0</v>
      </c>
      <c r="GW2032">
        <v>1</v>
      </c>
      <c r="GX2032">
        <f t="shared" si="1525"/>
        <v>0</v>
      </c>
      <c r="HA2032">
        <v>0</v>
      </c>
      <c r="HB2032">
        <v>0</v>
      </c>
      <c r="HC2032">
        <f t="shared" si="1526"/>
        <v>0</v>
      </c>
      <c r="HE2032" t="s">
        <v>3</v>
      </c>
      <c r="HF2032" t="s">
        <v>3</v>
      </c>
      <c r="IK2032">
        <v>0</v>
      </c>
    </row>
    <row r="2033" spans="1:245">
      <c r="A2033">
        <v>18</v>
      </c>
      <c r="B2033">
        <v>0</v>
      </c>
      <c r="C2033">
        <v>2140</v>
      </c>
      <c r="E2033" t="s">
        <v>332</v>
      </c>
      <c r="F2033" t="s">
        <v>333</v>
      </c>
      <c r="G2033" t="s">
        <v>334</v>
      </c>
      <c r="H2033" t="s">
        <v>258</v>
      </c>
      <c r="I2033">
        <f>I2030*J2033</f>
        <v>1</v>
      </c>
      <c r="J2033">
        <v>33.333333333333336</v>
      </c>
      <c r="O2033">
        <f t="shared" si="1492"/>
        <v>76.59</v>
      </c>
      <c r="P2033">
        <f t="shared" si="1493"/>
        <v>76.59</v>
      </c>
      <c r="Q2033">
        <f t="shared" si="1494"/>
        <v>0</v>
      </c>
      <c r="R2033">
        <f t="shared" si="1495"/>
        <v>0</v>
      </c>
      <c r="S2033">
        <f t="shared" si="1496"/>
        <v>0</v>
      </c>
      <c r="T2033">
        <f t="shared" si="1497"/>
        <v>0</v>
      </c>
      <c r="U2033">
        <f t="shared" si="1498"/>
        <v>0</v>
      </c>
      <c r="V2033">
        <f t="shared" si="1499"/>
        <v>0</v>
      </c>
      <c r="W2033">
        <f t="shared" si="1500"/>
        <v>0.09</v>
      </c>
      <c r="X2033">
        <f t="shared" si="1501"/>
        <v>0</v>
      </c>
      <c r="Y2033">
        <f t="shared" si="1502"/>
        <v>0</v>
      </c>
      <c r="AA2033">
        <v>35806607</v>
      </c>
      <c r="AB2033">
        <f t="shared" si="1503"/>
        <v>9.01</v>
      </c>
      <c r="AC2033">
        <f t="shared" si="1504"/>
        <v>9.01</v>
      </c>
      <c r="AD2033">
        <f t="shared" si="1529"/>
        <v>0</v>
      </c>
      <c r="AE2033">
        <f t="shared" si="1530"/>
        <v>0</v>
      </c>
      <c r="AF2033">
        <f t="shared" si="1531"/>
        <v>0</v>
      </c>
      <c r="AG2033">
        <f t="shared" si="1505"/>
        <v>0</v>
      </c>
      <c r="AH2033">
        <f t="shared" si="1532"/>
        <v>0</v>
      </c>
      <c r="AI2033">
        <f t="shared" si="1533"/>
        <v>0</v>
      </c>
      <c r="AJ2033">
        <f t="shared" si="1506"/>
        <v>0.09</v>
      </c>
      <c r="AK2033">
        <v>9.01</v>
      </c>
      <c r="AL2033">
        <v>9.01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0.09</v>
      </c>
      <c r="AT2033">
        <v>0</v>
      </c>
      <c r="AU2033">
        <v>0</v>
      </c>
      <c r="AV2033">
        <v>1</v>
      </c>
      <c r="AW2033">
        <v>1</v>
      </c>
      <c r="AZ2033">
        <v>1</v>
      </c>
      <c r="BA2033">
        <v>1</v>
      </c>
      <c r="BB2033">
        <v>1</v>
      </c>
      <c r="BC2033">
        <v>8.5</v>
      </c>
      <c r="BD2033" t="s">
        <v>3</v>
      </c>
      <c r="BE2033" t="s">
        <v>3</v>
      </c>
      <c r="BF2033" t="s">
        <v>3</v>
      </c>
      <c r="BG2033" t="s">
        <v>3</v>
      </c>
      <c r="BH2033">
        <v>3</v>
      </c>
      <c r="BI2033">
        <v>2</v>
      </c>
      <c r="BJ2033" t="s">
        <v>335</v>
      </c>
      <c r="BM2033">
        <v>500002</v>
      </c>
      <c r="BN2033">
        <v>0</v>
      </c>
      <c r="BO2033" t="s">
        <v>333</v>
      </c>
      <c r="BP2033">
        <v>1</v>
      </c>
      <c r="BQ2033">
        <v>12</v>
      </c>
      <c r="BR2033">
        <v>0</v>
      </c>
      <c r="BS2033">
        <v>1</v>
      </c>
      <c r="BT2033">
        <v>1</v>
      </c>
      <c r="BU2033">
        <v>1</v>
      </c>
      <c r="BV2033">
        <v>1</v>
      </c>
      <c r="BW2033">
        <v>1</v>
      </c>
      <c r="BX2033">
        <v>1</v>
      </c>
      <c r="BY2033" t="s">
        <v>3</v>
      </c>
      <c r="BZ2033">
        <v>0</v>
      </c>
      <c r="CA2033">
        <v>0</v>
      </c>
      <c r="CE2033">
        <v>0</v>
      </c>
      <c r="CF2033">
        <v>0</v>
      </c>
      <c r="CG2033">
        <v>0</v>
      </c>
      <c r="CM2033">
        <v>0</v>
      </c>
      <c r="CN2033" t="s">
        <v>3</v>
      </c>
      <c r="CO2033">
        <v>0</v>
      </c>
      <c r="CP2033">
        <f t="shared" si="1507"/>
        <v>76.59</v>
      </c>
      <c r="CQ2033">
        <f t="shared" si="1508"/>
        <v>76.584999999999994</v>
      </c>
      <c r="CR2033">
        <f t="shared" si="1509"/>
        <v>0</v>
      </c>
      <c r="CS2033">
        <f t="shared" si="1510"/>
        <v>0</v>
      </c>
      <c r="CT2033">
        <f t="shared" si="1511"/>
        <v>0</v>
      </c>
      <c r="CU2033">
        <f t="shared" si="1512"/>
        <v>0</v>
      </c>
      <c r="CV2033">
        <f t="shared" si="1513"/>
        <v>0</v>
      </c>
      <c r="CW2033">
        <f t="shared" si="1514"/>
        <v>0</v>
      </c>
      <c r="CX2033">
        <f t="shared" si="1515"/>
        <v>0.09</v>
      </c>
      <c r="CY2033">
        <f t="shared" si="1516"/>
        <v>0</v>
      </c>
      <c r="CZ2033">
        <f t="shared" si="1517"/>
        <v>0</v>
      </c>
      <c r="DC2033" t="s">
        <v>3</v>
      </c>
      <c r="DD2033" t="s">
        <v>3</v>
      </c>
      <c r="DE2033" t="s">
        <v>3</v>
      </c>
      <c r="DF2033" t="s">
        <v>3</v>
      </c>
      <c r="DG2033" t="s">
        <v>3</v>
      </c>
      <c r="DH2033" t="s">
        <v>3</v>
      </c>
      <c r="DI2033" t="s">
        <v>3</v>
      </c>
      <c r="DJ2033" t="s">
        <v>3</v>
      </c>
      <c r="DK2033" t="s">
        <v>3</v>
      </c>
      <c r="DL2033" t="s">
        <v>3</v>
      </c>
      <c r="DM2033" t="s">
        <v>3</v>
      </c>
      <c r="DN2033">
        <v>0</v>
      </c>
      <c r="DO2033">
        <v>0</v>
      </c>
      <c r="DP2033">
        <v>1</v>
      </c>
      <c r="DQ2033">
        <v>1</v>
      </c>
      <c r="DU2033">
        <v>1010</v>
      </c>
      <c r="DV2033" t="s">
        <v>258</v>
      </c>
      <c r="DW2033" t="s">
        <v>258</v>
      </c>
      <c r="DX2033">
        <v>1</v>
      </c>
      <c r="DZ2033" t="s">
        <v>3</v>
      </c>
      <c r="EA2033" t="s">
        <v>3</v>
      </c>
      <c r="EB2033" t="s">
        <v>3</v>
      </c>
      <c r="EC2033" t="s">
        <v>3</v>
      </c>
      <c r="EE2033">
        <v>29085444</v>
      </c>
      <c r="EF2033">
        <v>12</v>
      </c>
      <c r="EG2033" t="s">
        <v>31</v>
      </c>
      <c r="EH2033">
        <v>0</v>
      </c>
      <c r="EI2033" t="s">
        <v>3</v>
      </c>
      <c r="EJ2033">
        <v>2</v>
      </c>
      <c r="EK2033">
        <v>500002</v>
      </c>
      <c r="EL2033" t="s">
        <v>32</v>
      </c>
      <c r="EM2033" t="s">
        <v>33</v>
      </c>
      <c r="EO2033" t="s">
        <v>3</v>
      </c>
      <c r="EQ2033">
        <v>0</v>
      </c>
      <c r="ER2033">
        <v>9.01</v>
      </c>
      <c r="ES2033">
        <v>9.01</v>
      </c>
      <c r="ET2033">
        <v>0</v>
      </c>
      <c r="EU2033">
        <v>0</v>
      </c>
      <c r="EV2033">
        <v>0</v>
      </c>
      <c r="EW2033">
        <v>0</v>
      </c>
      <c r="EX2033">
        <v>0</v>
      </c>
      <c r="FQ2033">
        <v>0</v>
      </c>
      <c r="FR2033">
        <f t="shared" si="1518"/>
        <v>0</v>
      </c>
      <c r="FS2033">
        <v>0</v>
      </c>
      <c r="FX2033">
        <v>0</v>
      </c>
      <c r="FY2033">
        <v>0</v>
      </c>
      <c r="GA2033" t="s">
        <v>3</v>
      </c>
      <c r="GD2033">
        <v>1</v>
      </c>
      <c r="GF2033">
        <v>-1484870884</v>
      </c>
      <c r="GG2033">
        <v>2</v>
      </c>
      <c r="GH2033">
        <v>1</v>
      </c>
      <c r="GI2033">
        <v>2</v>
      </c>
      <c r="GJ2033">
        <v>0</v>
      </c>
      <c r="GK2033">
        <v>0</v>
      </c>
      <c r="GL2033">
        <f t="shared" si="1519"/>
        <v>0</v>
      </c>
      <c r="GM2033">
        <f t="shared" si="1520"/>
        <v>76.59</v>
      </c>
      <c r="GN2033">
        <f t="shared" si="1521"/>
        <v>0</v>
      </c>
      <c r="GO2033">
        <f t="shared" si="1522"/>
        <v>76.59</v>
      </c>
      <c r="GP2033">
        <f t="shared" si="1523"/>
        <v>0</v>
      </c>
      <c r="GR2033">
        <v>0</v>
      </c>
      <c r="GS2033">
        <v>3</v>
      </c>
      <c r="GT2033">
        <v>0</v>
      </c>
      <c r="GU2033" t="s">
        <v>3</v>
      </c>
      <c r="GV2033">
        <f t="shared" si="1524"/>
        <v>0</v>
      </c>
      <c r="GW2033">
        <v>1</v>
      </c>
      <c r="GX2033">
        <f t="shared" si="1525"/>
        <v>0</v>
      </c>
      <c r="HA2033">
        <v>0</v>
      </c>
      <c r="HB2033">
        <v>0</v>
      </c>
      <c r="HC2033">
        <f t="shared" si="1526"/>
        <v>0</v>
      </c>
      <c r="HE2033" t="s">
        <v>3</v>
      </c>
      <c r="HF2033" t="s">
        <v>3</v>
      </c>
      <c r="IK2033">
        <v>0</v>
      </c>
    </row>
    <row r="2034" spans="1:245">
      <c r="A2034">
        <v>17</v>
      </c>
      <c r="B2034">
        <v>0</v>
      </c>
      <c r="C2034">
        <f>ROW(SmtRes!A2152)</f>
        <v>2152</v>
      </c>
      <c r="D2034">
        <f>ROW(EtalonRes!A2127)</f>
        <v>2127</v>
      </c>
      <c r="E2034" t="s">
        <v>209</v>
      </c>
      <c r="F2034" t="s">
        <v>261</v>
      </c>
      <c r="G2034" t="s">
        <v>262</v>
      </c>
      <c r="H2034" t="s">
        <v>61</v>
      </c>
      <c r="I2034">
        <f>ROUND(1/100,9)</f>
        <v>0.01</v>
      </c>
      <c r="J2034">
        <v>0</v>
      </c>
      <c r="O2034">
        <f t="shared" si="1492"/>
        <v>89.48</v>
      </c>
      <c r="P2034">
        <f t="shared" si="1493"/>
        <v>2.59</v>
      </c>
      <c r="Q2034">
        <f t="shared" si="1494"/>
        <v>0.52</v>
      </c>
      <c r="R2034">
        <f t="shared" si="1495"/>
        <v>0.14000000000000001</v>
      </c>
      <c r="S2034">
        <f t="shared" si="1496"/>
        <v>86.37</v>
      </c>
      <c r="T2034">
        <f t="shared" si="1497"/>
        <v>0</v>
      </c>
      <c r="U2034">
        <f t="shared" si="1498"/>
        <v>0.26239999999999997</v>
      </c>
      <c r="V2034">
        <f t="shared" si="1499"/>
        <v>2.9999999999999997E-4</v>
      </c>
      <c r="W2034">
        <f t="shared" si="1500"/>
        <v>0</v>
      </c>
      <c r="X2034">
        <f t="shared" si="1501"/>
        <v>70.069999999999993</v>
      </c>
      <c r="Y2034">
        <f t="shared" si="1502"/>
        <v>44.99</v>
      </c>
      <c r="AA2034">
        <v>35806607</v>
      </c>
      <c r="AB2034">
        <f t="shared" si="1503"/>
        <v>302.14999999999998</v>
      </c>
      <c r="AC2034">
        <f t="shared" si="1504"/>
        <v>36.07</v>
      </c>
      <c r="AD2034">
        <f t="shared" si="1529"/>
        <v>5.78</v>
      </c>
      <c r="AE2034">
        <f t="shared" si="1530"/>
        <v>0.41</v>
      </c>
      <c r="AF2034">
        <f t="shared" si="1531"/>
        <v>260.3</v>
      </c>
      <c r="AG2034">
        <f t="shared" si="1505"/>
        <v>0</v>
      </c>
      <c r="AH2034">
        <f t="shared" si="1532"/>
        <v>26.24</v>
      </c>
      <c r="AI2034">
        <f t="shared" si="1533"/>
        <v>0.03</v>
      </c>
      <c r="AJ2034">
        <f t="shared" si="1506"/>
        <v>0</v>
      </c>
      <c r="AK2034">
        <v>302.14999999999998</v>
      </c>
      <c r="AL2034">
        <v>36.07</v>
      </c>
      <c r="AM2034">
        <v>5.78</v>
      </c>
      <c r="AN2034">
        <v>0.41</v>
      </c>
      <c r="AO2034">
        <v>260.3</v>
      </c>
      <c r="AP2034">
        <v>0</v>
      </c>
      <c r="AQ2034">
        <v>26.24</v>
      </c>
      <c r="AR2034">
        <v>0.03</v>
      </c>
      <c r="AS2034">
        <v>0</v>
      </c>
      <c r="AT2034">
        <v>81</v>
      </c>
      <c r="AU2034">
        <v>52</v>
      </c>
      <c r="AV2034">
        <v>1</v>
      </c>
      <c r="AW2034">
        <v>1</v>
      </c>
      <c r="AZ2034">
        <v>1</v>
      </c>
      <c r="BA2034">
        <v>33.18</v>
      </c>
      <c r="BB2034">
        <v>9.01</v>
      </c>
      <c r="BC2034">
        <v>7.17</v>
      </c>
      <c r="BD2034" t="s">
        <v>3</v>
      </c>
      <c r="BE2034" t="s">
        <v>3</v>
      </c>
      <c r="BF2034" t="s">
        <v>3</v>
      </c>
      <c r="BG2034" t="s">
        <v>3</v>
      </c>
      <c r="BH2034">
        <v>0</v>
      </c>
      <c r="BI2034">
        <v>2</v>
      </c>
      <c r="BJ2034" t="s">
        <v>263</v>
      </c>
      <c r="BM2034">
        <v>108001</v>
      </c>
      <c r="BN2034">
        <v>0</v>
      </c>
      <c r="BO2034" t="s">
        <v>261</v>
      </c>
      <c r="BP2034">
        <v>1</v>
      </c>
      <c r="BQ2034">
        <v>3</v>
      </c>
      <c r="BR2034">
        <v>0</v>
      </c>
      <c r="BS2034">
        <v>33.18</v>
      </c>
      <c r="BT2034">
        <v>1</v>
      </c>
      <c r="BU2034">
        <v>1</v>
      </c>
      <c r="BV2034">
        <v>1</v>
      </c>
      <c r="BW2034">
        <v>1</v>
      </c>
      <c r="BX2034">
        <v>1</v>
      </c>
      <c r="BY2034" t="s">
        <v>3</v>
      </c>
      <c r="BZ2034">
        <v>95</v>
      </c>
      <c r="CA2034">
        <v>65</v>
      </c>
      <c r="CE2034">
        <v>0</v>
      </c>
      <c r="CF2034">
        <v>0</v>
      </c>
      <c r="CG2034">
        <v>0</v>
      </c>
      <c r="CM2034">
        <v>0</v>
      </c>
      <c r="CN2034" t="s">
        <v>3</v>
      </c>
      <c r="CO2034">
        <v>0</v>
      </c>
      <c r="CP2034">
        <f t="shared" si="1507"/>
        <v>89.48</v>
      </c>
      <c r="CQ2034">
        <f t="shared" si="1508"/>
        <v>258.62189999999998</v>
      </c>
      <c r="CR2034">
        <f t="shared" si="1509"/>
        <v>52.077800000000003</v>
      </c>
      <c r="CS2034">
        <f t="shared" si="1510"/>
        <v>13.6038</v>
      </c>
      <c r="CT2034">
        <f t="shared" si="1511"/>
        <v>8636.7540000000008</v>
      </c>
      <c r="CU2034">
        <f t="shared" si="1512"/>
        <v>0</v>
      </c>
      <c r="CV2034">
        <f t="shared" si="1513"/>
        <v>26.24</v>
      </c>
      <c r="CW2034">
        <f t="shared" si="1514"/>
        <v>0.03</v>
      </c>
      <c r="CX2034">
        <f t="shared" si="1515"/>
        <v>0</v>
      </c>
      <c r="CY2034">
        <f t="shared" si="1516"/>
        <v>70.073100000000011</v>
      </c>
      <c r="CZ2034">
        <f t="shared" si="1517"/>
        <v>44.985200000000006</v>
      </c>
      <c r="DC2034" t="s">
        <v>3</v>
      </c>
      <c r="DD2034" t="s">
        <v>3</v>
      </c>
      <c r="DE2034" t="s">
        <v>3</v>
      </c>
      <c r="DF2034" t="s">
        <v>3</v>
      </c>
      <c r="DG2034" t="s">
        <v>3</v>
      </c>
      <c r="DH2034" t="s">
        <v>3</v>
      </c>
      <c r="DI2034" t="s">
        <v>3</v>
      </c>
      <c r="DJ2034" t="s">
        <v>3</v>
      </c>
      <c r="DK2034" t="s">
        <v>3</v>
      </c>
      <c r="DL2034" t="s">
        <v>3</v>
      </c>
      <c r="DM2034" t="s">
        <v>3</v>
      </c>
      <c r="DN2034">
        <v>0</v>
      </c>
      <c r="DO2034">
        <v>0</v>
      </c>
      <c r="DP2034">
        <v>1</v>
      </c>
      <c r="DQ2034">
        <v>1</v>
      </c>
      <c r="DU2034">
        <v>1010</v>
      </c>
      <c r="DV2034" t="s">
        <v>61</v>
      </c>
      <c r="DW2034" t="s">
        <v>61</v>
      </c>
      <c r="DX2034">
        <v>100</v>
      </c>
      <c r="DZ2034" t="s">
        <v>3</v>
      </c>
      <c r="EA2034" t="s">
        <v>3</v>
      </c>
      <c r="EB2034" t="s">
        <v>3</v>
      </c>
      <c r="EC2034" t="s">
        <v>3</v>
      </c>
      <c r="EE2034">
        <v>29085386</v>
      </c>
      <c r="EF2034">
        <v>3</v>
      </c>
      <c r="EG2034" t="s">
        <v>247</v>
      </c>
      <c r="EH2034">
        <v>0</v>
      </c>
      <c r="EI2034" t="s">
        <v>3</v>
      </c>
      <c r="EJ2034">
        <v>2</v>
      </c>
      <c r="EK2034">
        <v>108001</v>
      </c>
      <c r="EL2034" t="s">
        <v>248</v>
      </c>
      <c r="EM2034" t="s">
        <v>249</v>
      </c>
      <c r="EO2034" t="s">
        <v>3</v>
      </c>
      <c r="EQ2034">
        <v>0</v>
      </c>
      <c r="ER2034">
        <v>302.14999999999998</v>
      </c>
      <c r="ES2034">
        <v>36.07</v>
      </c>
      <c r="ET2034">
        <v>5.78</v>
      </c>
      <c r="EU2034">
        <v>0.41</v>
      </c>
      <c r="EV2034">
        <v>260.3</v>
      </c>
      <c r="EW2034">
        <v>26.24</v>
      </c>
      <c r="EX2034">
        <v>0.03</v>
      </c>
      <c r="EY2034">
        <v>0</v>
      </c>
      <c r="FQ2034">
        <v>0</v>
      </c>
      <c r="FR2034">
        <f t="shared" si="1518"/>
        <v>0</v>
      </c>
      <c r="FS2034">
        <v>0</v>
      </c>
      <c r="FV2034" t="s">
        <v>24</v>
      </c>
      <c r="FW2034" t="s">
        <v>25</v>
      </c>
      <c r="FX2034">
        <v>95</v>
      </c>
      <c r="FY2034">
        <v>65</v>
      </c>
      <c r="GA2034" t="s">
        <v>3</v>
      </c>
      <c r="GD2034">
        <v>1</v>
      </c>
      <c r="GF2034">
        <v>1949515482</v>
      </c>
      <c r="GG2034">
        <v>2</v>
      </c>
      <c r="GH2034">
        <v>1</v>
      </c>
      <c r="GI2034">
        <v>2</v>
      </c>
      <c r="GJ2034">
        <v>0</v>
      </c>
      <c r="GK2034">
        <v>0</v>
      </c>
      <c r="GL2034">
        <f t="shared" si="1519"/>
        <v>0</v>
      </c>
      <c r="GM2034">
        <f t="shared" si="1520"/>
        <v>204.54</v>
      </c>
      <c r="GN2034">
        <f t="shared" si="1521"/>
        <v>0</v>
      </c>
      <c r="GO2034">
        <f t="shared" si="1522"/>
        <v>204.54</v>
      </c>
      <c r="GP2034">
        <f t="shared" si="1523"/>
        <v>0</v>
      </c>
      <c r="GR2034">
        <v>0</v>
      </c>
      <c r="GS2034">
        <v>3</v>
      </c>
      <c r="GT2034">
        <v>0</v>
      </c>
      <c r="GU2034" t="s">
        <v>3</v>
      </c>
      <c r="GV2034">
        <f t="shared" si="1524"/>
        <v>0</v>
      </c>
      <c r="GW2034">
        <v>1</v>
      </c>
      <c r="GX2034">
        <f t="shared" si="1525"/>
        <v>0</v>
      </c>
      <c r="HA2034">
        <v>0</v>
      </c>
      <c r="HB2034">
        <v>0</v>
      </c>
      <c r="HC2034">
        <f t="shared" si="1526"/>
        <v>0</v>
      </c>
      <c r="HE2034" t="s">
        <v>3</v>
      </c>
      <c r="HF2034" t="s">
        <v>3</v>
      </c>
      <c r="IK2034">
        <v>0</v>
      </c>
    </row>
    <row r="2035" spans="1:245">
      <c r="A2035">
        <v>18</v>
      </c>
      <c r="B2035">
        <v>0</v>
      </c>
      <c r="C2035">
        <v>2149</v>
      </c>
      <c r="E2035" t="s">
        <v>336</v>
      </c>
      <c r="F2035" t="s">
        <v>251</v>
      </c>
      <c r="G2035" t="s">
        <v>252</v>
      </c>
      <c r="H2035" t="s">
        <v>253</v>
      </c>
      <c r="I2035">
        <f>I2034*J2035</f>
        <v>1E-3</v>
      </c>
      <c r="J2035">
        <v>0.1</v>
      </c>
      <c r="O2035">
        <f t="shared" si="1492"/>
        <v>5.12</v>
      </c>
      <c r="P2035">
        <f t="shared" si="1493"/>
        <v>5.12</v>
      </c>
      <c r="Q2035">
        <f t="shared" si="1494"/>
        <v>0</v>
      </c>
      <c r="R2035">
        <f t="shared" si="1495"/>
        <v>0</v>
      </c>
      <c r="S2035">
        <f t="shared" si="1496"/>
        <v>0</v>
      </c>
      <c r="T2035">
        <f t="shared" si="1497"/>
        <v>0</v>
      </c>
      <c r="U2035">
        <f t="shared" si="1498"/>
        <v>0</v>
      </c>
      <c r="V2035">
        <f t="shared" si="1499"/>
        <v>0</v>
      </c>
      <c r="W2035">
        <f t="shared" si="1500"/>
        <v>0.02</v>
      </c>
      <c r="X2035">
        <f t="shared" si="1501"/>
        <v>0</v>
      </c>
      <c r="Y2035">
        <f t="shared" si="1502"/>
        <v>0</v>
      </c>
      <c r="AA2035">
        <v>35806607</v>
      </c>
      <c r="AB2035">
        <f t="shared" si="1503"/>
        <v>1998.42</v>
      </c>
      <c r="AC2035">
        <f t="shared" si="1504"/>
        <v>1998.42</v>
      </c>
      <c r="AD2035">
        <f t="shared" si="1529"/>
        <v>0</v>
      </c>
      <c r="AE2035">
        <f t="shared" si="1530"/>
        <v>0</v>
      </c>
      <c r="AF2035">
        <f t="shared" si="1531"/>
        <v>0</v>
      </c>
      <c r="AG2035">
        <f t="shared" si="1505"/>
        <v>0</v>
      </c>
      <c r="AH2035">
        <f t="shared" si="1532"/>
        <v>0</v>
      </c>
      <c r="AI2035">
        <f t="shared" si="1533"/>
        <v>0</v>
      </c>
      <c r="AJ2035">
        <f t="shared" si="1506"/>
        <v>19.399999999999999</v>
      </c>
      <c r="AK2035">
        <v>1998.42</v>
      </c>
      <c r="AL2035">
        <v>1998.42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19.399999999999999</v>
      </c>
      <c r="AT2035">
        <v>0</v>
      </c>
      <c r="AU2035">
        <v>0</v>
      </c>
      <c r="AV2035">
        <v>1</v>
      </c>
      <c r="AW2035">
        <v>1</v>
      </c>
      <c r="AZ2035">
        <v>1</v>
      </c>
      <c r="BA2035">
        <v>1</v>
      </c>
      <c r="BB2035">
        <v>1</v>
      </c>
      <c r="BC2035">
        <v>2.56</v>
      </c>
      <c r="BD2035" t="s">
        <v>3</v>
      </c>
      <c r="BE2035" t="s">
        <v>3</v>
      </c>
      <c r="BF2035" t="s">
        <v>3</v>
      </c>
      <c r="BG2035" t="s">
        <v>3</v>
      </c>
      <c r="BH2035">
        <v>3</v>
      </c>
      <c r="BI2035">
        <v>2</v>
      </c>
      <c r="BJ2035" t="s">
        <v>254</v>
      </c>
      <c r="BM2035">
        <v>500002</v>
      </c>
      <c r="BN2035">
        <v>0</v>
      </c>
      <c r="BO2035" t="s">
        <v>251</v>
      </c>
      <c r="BP2035">
        <v>1</v>
      </c>
      <c r="BQ2035">
        <v>12</v>
      </c>
      <c r="BR2035">
        <v>0</v>
      </c>
      <c r="BS2035">
        <v>1</v>
      </c>
      <c r="BT2035">
        <v>1</v>
      </c>
      <c r="BU2035">
        <v>1</v>
      </c>
      <c r="BV2035">
        <v>1</v>
      </c>
      <c r="BW2035">
        <v>1</v>
      </c>
      <c r="BX2035">
        <v>1</v>
      </c>
      <c r="BY2035" t="s">
        <v>3</v>
      </c>
      <c r="BZ2035">
        <v>0</v>
      </c>
      <c r="CA2035">
        <v>0</v>
      </c>
      <c r="CE2035">
        <v>0</v>
      </c>
      <c r="CF2035">
        <v>0</v>
      </c>
      <c r="CG2035">
        <v>0</v>
      </c>
      <c r="CM2035">
        <v>0</v>
      </c>
      <c r="CN2035" t="s">
        <v>3</v>
      </c>
      <c r="CO2035">
        <v>0</v>
      </c>
      <c r="CP2035">
        <f t="shared" si="1507"/>
        <v>5.12</v>
      </c>
      <c r="CQ2035">
        <f t="shared" si="1508"/>
        <v>5115.9552000000003</v>
      </c>
      <c r="CR2035">
        <f t="shared" si="1509"/>
        <v>0</v>
      </c>
      <c r="CS2035">
        <f t="shared" si="1510"/>
        <v>0</v>
      </c>
      <c r="CT2035">
        <f t="shared" si="1511"/>
        <v>0</v>
      </c>
      <c r="CU2035">
        <f t="shared" si="1512"/>
        <v>0</v>
      </c>
      <c r="CV2035">
        <f t="shared" si="1513"/>
        <v>0</v>
      </c>
      <c r="CW2035">
        <f t="shared" si="1514"/>
        <v>0</v>
      </c>
      <c r="CX2035">
        <f t="shared" si="1515"/>
        <v>19.399999999999999</v>
      </c>
      <c r="CY2035">
        <f t="shared" si="1516"/>
        <v>0</v>
      </c>
      <c r="CZ2035">
        <f t="shared" si="1517"/>
        <v>0</v>
      </c>
      <c r="DC2035" t="s">
        <v>3</v>
      </c>
      <c r="DD2035" t="s">
        <v>3</v>
      </c>
      <c r="DE2035" t="s">
        <v>3</v>
      </c>
      <c r="DF2035" t="s">
        <v>3</v>
      </c>
      <c r="DG2035" t="s">
        <v>3</v>
      </c>
      <c r="DH2035" t="s">
        <v>3</v>
      </c>
      <c r="DI2035" t="s">
        <v>3</v>
      </c>
      <c r="DJ2035" t="s">
        <v>3</v>
      </c>
      <c r="DK2035" t="s">
        <v>3</v>
      </c>
      <c r="DL2035" t="s">
        <v>3</v>
      </c>
      <c r="DM2035" t="s">
        <v>3</v>
      </c>
      <c r="DN2035">
        <v>0</v>
      </c>
      <c r="DO2035">
        <v>0</v>
      </c>
      <c r="DP2035">
        <v>1</v>
      </c>
      <c r="DQ2035">
        <v>1</v>
      </c>
      <c r="DU2035">
        <v>1010</v>
      </c>
      <c r="DV2035" t="s">
        <v>253</v>
      </c>
      <c r="DW2035" t="s">
        <v>253</v>
      </c>
      <c r="DX2035">
        <v>1000</v>
      </c>
      <c r="DZ2035" t="s">
        <v>3</v>
      </c>
      <c r="EA2035" t="s">
        <v>3</v>
      </c>
      <c r="EB2035" t="s">
        <v>3</v>
      </c>
      <c r="EC2035" t="s">
        <v>3</v>
      </c>
      <c r="EE2035">
        <v>29085444</v>
      </c>
      <c r="EF2035">
        <v>12</v>
      </c>
      <c r="EG2035" t="s">
        <v>31</v>
      </c>
      <c r="EH2035">
        <v>0</v>
      </c>
      <c r="EI2035" t="s">
        <v>3</v>
      </c>
      <c r="EJ2035">
        <v>2</v>
      </c>
      <c r="EK2035">
        <v>500002</v>
      </c>
      <c r="EL2035" t="s">
        <v>32</v>
      </c>
      <c r="EM2035" t="s">
        <v>33</v>
      </c>
      <c r="EO2035" t="s">
        <v>3</v>
      </c>
      <c r="EQ2035">
        <v>0</v>
      </c>
      <c r="ER2035">
        <v>1998.42</v>
      </c>
      <c r="ES2035">
        <v>1998.42</v>
      </c>
      <c r="ET2035">
        <v>0</v>
      </c>
      <c r="EU2035">
        <v>0</v>
      </c>
      <c r="EV2035">
        <v>0</v>
      </c>
      <c r="EW2035">
        <v>0</v>
      </c>
      <c r="EX2035">
        <v>0</v>
      </c>
      <c r="FQ2035">
        <v>0</v>
      </c>
      <c r="FR2035">
        <f t="shared" si="1518"/>
        <v>0</v>
      </c>
      <c r="FS2035">
        <v>0</v>
      </c>
      <c r="FX2035">
        <v>0</v>
      </c>
      <c r="FY2035">
        <v>0</v>
      </c>
      <c r="GA2035" t="s">
        <v>3</v>
      </c>
      <c r="GD2035">
        <v>1</v>
      </c>
      <c r="GF2035">
        <v>-1152774928</v>
      </c>
      <c r="GG2035">
        <v>2</v>
      </c>
      <c r="GH2035">
        <v>1</v>
      </c>
      <c r="GI2035">
        <v>2</v>
      </c>
      <c r="GJ2035">
        <v>0</v>
      </c>
      <c r="GK2035">
        <v>0</v>
      </c>
      <c r="GL2035">
        <f t="shared" si="1519"/>
        <v>0</v>
      </c>
      <c r="GM2035">
        <f t="shared" si="1520"/>
        <v>5.12</v>
      </c>
      <c r="GN2035">
        <f t="shared" si="1521"/>
        <v>0</v>
      </c>
      <c r="GO2035">
        <f t="shared" si="1522"/>
        <v>5.12</v>
      </c>
      <c r="GP2035">
        <f t="shared" si="1523"/>
        <v>0</v>
      </c>
      <c r="GR2035">
        <v>0</v>
      </c>
      <c r="GS2035">
        <v>3</v>
      </c>
      <c r="GT2035">
        <v>0</v>
      </c>
      <c r="GU2035" t="s">
        <v>3</v>
      </c>
      <c r="GV2035">
        <f t="shared" si="1524"/>
        <v>0</v>
      </c>
      <c r="GW2035">
        <v>1</v>
      </c>
      <c r="GX2035">
        <f t="shared" si="1525"/>
        <v>0</v>
      </c>
      <c r="HA2035">
        <v>0</v>
      </c>
      <c r="HB2035">
        <v>0</v>
      </c>
      <c r="HC2035">
        <f t="shared" si="1526"/>
        <v>0</v>
      </c>
      <c r="HE2035" t="s">
        <v>3</v>
      </c>
      <c r="HF2035" t="s">
        <v>3</v>
      </c>
      <c r="IK2035">
        <v>0</v>
      </c>
    </row>
    <row r="2036" spans="1:245">
      <c r="A2036">
        <v>18</v>
      </c>
      <c r="B2036">
        <v>0</v>
      </c>
      <c r="C2036">
        <v>2151</v>
      </c>
      <c r="E2036" t="s">
        <v>337</v>
      </c>
      <c r="F2036" t="s">
        <v>266</v>
      </c>
      <c r="G2036" t="s">
        <v>267</v>
      </c>
      <c r="H2036" t="s">
        <v>258</v>
      </c>
      <c r="I2036">
        <f>I2034*J2036</f>
        <v>1</v>
      </c>
      <c r="J2036">
        <v>100</v>
      </c>
      <c r="O2036">
        <f t="shared" si="1492"/>
        <v>76.47</v>
      </c>
      <c r="P2036">
        <f t="shared" si="1493"/>
        <v>76.47</v>
      </c>
      <c r="Q2036">
        <f t="shared" si="1494"/>
        <v>0</v>
      </c>
      <c r="R2036">
        <f t="shared" si="1495"/>
        <v>0</v>
      </c>
      <c r="S2036">
        <f t="shared" si="1496"/>
        <v>0</v>
      </c>
      <c r="T2036">
        <f t="shared" si="1497"/>
        <v>0</v>
      </c>
      <c r="U2036">
        <f t="shared" si="1498"/>
        <v>0</v>
      </c>
      <c r="V2036">
        <f t="shared" si="1499"/>
        <v>0</v>
      </c>
      <c r="W2036">
        <f t="shared" si="1500"/>
        <v>0.09</v>
      </c>
      <c r="X2036">
        <f t="shared" si="1501"/>
        <v>0</v>
      </c>
      <c r="Y2036">
        <f t="shared" si="1502"/>
        <v>0</v>
      </c>
      <c r="AA2036">
        <v>35806607</v>
      </c>
      <c r="AB2036">
        <f t="shared" si="1503"/>
        <v>8.81</v>
      </c>
      <c r="AC2036">
        <f t="shared" si="1504"/>
        <v>8.81</v>
      </c>
      <c r="AD2036">
        <f t="shared" si="1529"/>
        <v>0</v>
      </c>
      <c r="AE2036">
        <f t="shared" si="1530"/>
        <v>0</v>
      </c>
      <c r="AF2036">
        <f t="shared" si="1531"/>
        <v>0</v>
      </c>
      <c r="AG2036">
        <f t="shared" si="1505"/>
        <v>0</v>
      </c>
      <c r="AH2036">
        <f t="shared" si="1532"/>
        <v>0</v>
      </c>
      <c r="AI2036">
        <f t="shared" si="1533"/>
        <v>0</v>
      </c>
      <c r="AJ2036">
        <f t="shared" si="1506"/>
        <v>0.09</v>
      </c>
      <c r="AK2036">
        <v>8.81</v>
      </c>
      <c r="AL2036">
        <v>8.81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0.09</v>
      </c>
      <c r="AT2036">
        <v>0</v>
      </c>
      <c r="AU2036">
        <v>0</v>
      </c>
      <c r="AV2036">
        <v>1</v>
      </c>
      <c r="AW2036">
        <v>1</v>
      </c>
      <c r="AZ2036">
        <v>1</v>
      </c>
      <c r="BA2036">
        <v>1</v>
      </c>
      <c r="BB2036">
        <v>1</v>
      </c>
      <c r="BC2036">
        <v>8.68</v>
      </c>
      <c r="BD2036" t="s">
        <v>3</v>
      </c>
      <c r="BE2036" t="s">
        <v>3</v>
      </c>
      <c r="BF2036" t="s">
        <v>3</v>
      </c>
      <c r="BG2036" t="s">
        <v>3</v>
      </c>
      <c r="BH2036">
        <v>3</v>
      </c>
      <c r="BI2036">
        <v>2</v>
      </c>
      <c r="BJ2036" t="s">
        <v>268</v>
      </c>
      <c r="BM2036">
        <v>500002</v>
      </c>
      <c r="BN2036">
        <v>0</v>
      </c>
      <c r="BO2036" t="s">
        <v>266</v>
      </c>
      <c r="BP2036">
        <v>1</v>
      </c>
      <c r="BQ2036">
        <v>12</v>
      </c>
      <c r="BR2036">
        <v>0</v>
      </c>
      <c r="BS2036">
        <v>1</v>
      </c>
      <c r="BT2036">
        <v>1</v>
      </c>
      <c r="BU2036">
        <v>1</v>
      </c>
      <c r="BV2036">
        <v>1</v>
      </c>
      <c r="BW2036">
        <v>1</v>
      </c>
      <c r="BX2036">
        <v>1</v>
      </c>
      <c r="BY2036" t="s">
        <v>3</v>
      </c>
      <c r="BZ2036">
        <v>0</v>
      </c>
      <c r="CA2036">
        <v>0</v>
      </c>
      <c r="CE2036">
        <v>0</v>
      </c>
      <c r="CF2036">
        <v>0</v>
      </c>
      <c r="CG2036">
        <v>0</v>
      </c>
      <c r="CM2036">
        <v>0</v>
      </c>
      <c r="CN2036" t="s">
        <v>3</v>
      </c>
      <c r="CO2036">
        <v>0</v>
      </c>
      <c r="CP2036">
        <f t="shared" si="1507"/>
        <v>76.47</v>
      </c>
      <c r="CQ2036">
        <f t="shared" si="1508"/>
        <v>76.470799999999997</v>
      </c>
      <c r="CR2036">
        <f t="shared" si="1509"/>
        <v>0</v>
      </c>
      <c r="CS2036">
        <f t="shared" si="1510"/>
        <v>0</v>
      </c>
      <c r="CT2036">
        <f t="shared" si="1511"/>
        <v>0</v>
      </c>
      <c r="CU2036">
        <f t="shared" si="1512"/>
        <v>0</v>
      </c>
      <c r="CV2036">
        <f t="shared" si="1513"/>
        <v>0</v>
      </c>
      <c r="CW2036">
        <f t="shared" si="1514"/>
        <v>0</v>
      </c>
      <c r="CX2036">
        <f t="shared" si="1515"/>
        <v>0.09</v>
      </c>
      <c r="CY2036">
        <f t="shared" si="1516"/>
        <v>0</v>
      </c>
      <c r="CZ2036">
        <f t="shared" si="1517"/>
        <v>0</v>
      </c>
      <c r="DC2036" t="s">
        <v>3</v>
      </c>
      <c r="DD2036" t="s">
        <v>3</v>
      </c>
      <c r="DE2036" t="s">
        <v>3</v>
      </c>
      <c r="DF2036" t="s">
        <v>3</v>
      </c>
      <c r="DG2036" t="s">
        <v>3</v>
      </c>
      <c r="DH2036" t="s">
        <v>3</v>
      </c>
      <c r="DI2036" t="s">
        <v>3</v>
      </c>
      <c r="DJ2036" t="s">
        <v>3</v>
      </c>
      <c r="DK2036" t="s">
        <v>3</v>
      </c>
      <c r="DL2036" t="s">
        <v>3</v>
      </c>
      <c r="DM2036" t="s">
        <v>3</v>
      </c>
      <c r="DN2036">
        <v>0</v>
      </c>
      <c r="DO2036">
        <v>0</v>
      </c>
      <c r="DP2036">
        <v>1</v>
      </c>
      <c r="DQ2036">
        <v>1</v>
      </c>
      <c r="DU2036">
        <v>1010</v>
      </c>
      <c r="DV2036" t="s">
        <v>258</v>
      </c>
      <c r="DW2036" t="s">
        <v>258</v>
      </c>
      <c r="DX2036">
        <v>1</v>
      </c>
      <c r="DZ2036" t="s">
        <v>3</v>
      </c>
      <c r="EA2036" t="s">
        <v>3</v>
      </c>
      <c r="EB2036" t="s">
        <v>3</v>
      </c>
      <c r="EC2036" t="s">
        <v>3</v>
      </c>
      <c r="EE2036">
        <v>29085444</v>
      </c>
      <c r="EF2036">
        <v>12</v>
      </c>
      <c r="EG2036" t="s">
        <v>31</v>
      </c>
      <c r="EH2036">
        <v>0</v>
      </c>
      <c r="EI2036" t="s">
        <v>3</v>
      </c>
      <c r="EJ2036">
        <v>2</v>
      </c>
      <c r="EK2036">
        <v>500002</v>
      </c>
      <c r="EL2036" t="s">
        <v>32</v>
      </c>
      <c r="EM2036" t="s">
        <v>33</v>
      </c>
      <c r="EO2036" t="s">
        <v>3</v>
      </c>
      <c r="EQ2036">
        <v>0</v>
      </c>
      <c r="ER2036">
        <v>8.81</v>
      </c>
      <c r="ES2036">
        <v>8.81</v>
      </c>
      <c r="ET2036">
        <v>0</v>
      </c>
      <c r="EU2036">
        <v>0</v>
      </c>
      <c r="EV2036">
        <v>0</v>
      </c>
      <c r="EW2036">
        <v>0</v>
      </c>
      <c r="EX2036">
        <v>0</v>
      </c>
      <c r="FQ2036">
        <v>0</v>
      </c>
      <c r="FR2036">
        <f t="shared" si="1518"/>
        <v>0</v>
      </c>
      <c r="FS2036">
        <v>0</v>
      </c>
      <c r="FX2036">
        <v>0</v>
      </c>
      <c r="FY2036">
        <v>0</v>
      </c>
      <c r="GA2036" t="s">
        <v>3</v>
      </c>
      <c r="GD2036">
        <v>1</v>
      </c>
      <c r="GF2036">
        <v>-1190793685</v>
      </c>
      <c r="GG2036">
        <v>2</v>
      </c>
      <c r="GH2036">
        <v>1</v>
      </c>
      <c r="GI2036">
        <v>2</v>
      </c>
      <c r="GJ2036">
        <v>0</v>
      </c>
      <c r="GK2036">
        <v>0</v>
      </c>
      <c r="GL2036">
        <f t="shared" si="1519"/>
        <v>0</v>
      </c>
      <c r="GM2036">
        <f t="shared" si="1520"/>
        <v>76.47</v>
      </c>
      <c r="GN2036">
        <f t="shared" si="1521"/>
        <v>0</v>
      </c>
      <c r="GO2036">
        <f t="shared" si="1522"/>
        <v>76.47</v>
      </c>
      <c r="GP2036">
        <f t="shared" si="1523"/>
        <v>0</v>
      </c>
      <c r="GR2036">
        <v>0</v>
      </c>
      <c r="GS2036">
        <v>3</v>
      </c>
      <c r="GT2036">
        <v>0</v>
      </c>
      <c r="GU2036" t="s">
        <v>3</v>
      </c>
      <c r="GV2036">
        <f t="shared" si="1524"/>
        <v>0</v>
      </c>
      <c r="GW2036">
        <v>1</v>
      </c>
      <c r="GX2036">
        <f t="shared" si="1525"/>
        <v>0</v>
      </c>
      <c r="HA2036">
        <v>0</v>
      </c>
      <c r="HB2036">
        <v>0</v>
      </c>
      <c r="HC2036">
        <f t="shared" si="1526"/>
        <v>0</v>
      </c>
      <c r="HE2036" t="s">
        <v>3</v>
      </c>
      <c r="HF2036" t="s">
        <v>3</v>
      </c>
      <c r="IK2036">
        <v>0</v>
      </c>
    </row>
    <row r="2037" spans="1:245">
      <c r="A2037">
        <v>17</v>
      </c>
      <c r="B2037">
        <v>0</v>
      </c>
      <c r="C2037">
        <f>ROW(SmtRes!A2158)</f>
        <v>2158</v>
      </c>
      <c r="D2037">
        <f>ROW(EtalonRes!A2137)</f>
        <v>2137</v>
      </c>
      <c r="E2037" t="s">
        <v>213</v>
      </c>
      <c r="F2037" t="s">
        <v>338</v>
      </c>
      <c r="G2037" t="s">
        <v>339</v>
      </c>
      <c r="H2037" t="s">
        <v>158</v>
      </c>
      <c r="I2037">
        <f>ROUND(36.6/100,9)</f>
        <v>0.36599999999999999</v>
      </c>
      <c r="J2037">
        <v>0</v>
      </c>
      <c r="O2037">
        <f t="shared" si="1492"/>
        <v>3674.1</v>
      </c>
      <c r="P2037">
        <f t="shared" si="1493"/>
        <v>0</v>
      </c>
      <c r="Q2037">
        <f t="shared" si="1494"/>
        <v>167.19</v>
      </c>
      <c r="R2037">
        <f t="shared" si="1495"/>
        <v>0</v>
      </c>
      <c r="S2037">
        <f t="shared" si="1496"/>
        <v>3506.91</v>
      </c>
      <c r="T2037">
        <f t="shared" si="1497"/>
        <v>0</v>
      </c>
      <c r="U2037">
        <f t="shared" si="1498"/>
        <v>9.53064</v>
      </c>
      <c r="V2037">
        <f t="shared" si="1499"/>
        <v>0</v>
      </c>
      <c r="W2037">
        <f t="shared" si="1500"/>
        <v>0</v>
      </c>
      <c r="X2037">
        <f t="shared" si="1501"/>
        <v>2805.53</v>
      </c>
      <c r="Y2037">
        <f t="shared" si="1502"/>
        <v>1297.56</v>
      </c>
      <c r="AA2037">
        <v>35806607</v>
      </c>
      <c r="AB2037">
        <f t="shared" si="1503"/>
        <v>338.27</v>
      </c>
      <c r="AC2037">
        <f t="shared" si="1504"/>
        <v>0</v>
      </c>
      <c r="AD2037">
        <f t="shared" si="1529"/>
        <v>49.49</v>
      </c>
      <c r="AE2037">
        <f t="shared" si="1530"/>
        <v>0</v>
      </c>
      <c r="AF2037">
        <f t="shared" si="1531"/>
        <v>288.77999999999997</v>
      </c>
      <c r="AG2037">
        <f t="shared" si="1505"/>
        <v>0</v>
      </c>
      <c r="AH2037">
        <f t="shared" si="1532"/>
        <v>26.04</v>
      </c>
      <c r="AI2037">
        <f t="shared" si="1533"/>
        <v>0</v>
      </c>
      <c r="AJ2037">
        <f t="shared" si="1506"/>
        <v>0</v>
      </c>
      <c r="AK2037">
        <v>338.27</v>
      </c>
      <c r="AL2037">
        <v>0</v>
      </c>
      <c r="AM2037">
        <v>49.49</v>
      </c>
      <c r="AN2037">
        <v>0</v>
      </c>
      <c r="AO2037">
        <v>288.77999999999997</v>
      </c>
      <c r="AP2037">
        <v>0</v>
      </c>
      <c r="AQ2037">
        <v>26.04</v>
      </c>
      <c r="AR2037">
        <v>0</v>
      </c>
      <c r="AS2037">
        <v>0</v>
      </c>
      <c r="AT2037">
        <v>80</v>
      </c>
      <c r="AU2037">
        <v>37</v>
      </c>
      <c r="AV2037">
        <v>1</v>
      </c>
      <c r="AW2037">
        <v>1</v>
      </c>
      <c r="AZ2037">
        <v>1</v>
      </c>
      <c r="BA2037">
        <v>33.18</v>
      </c>
      <c r="BB2037">
        <v>9.23</v>
      </c>
      <c r="BC2037">
        <v>1</v>
      </c>
      <c r="BD2037" t="s">
        <v>3</v>
      </c>
      <c r="BE2037" t="s">
        <v>3</v>
      </c>
      <c r="BF2037" t="s">
        <v>3</v>
      </c>
      <c r="BG2037" t="s">
        <v>3</v>
      </c>
      <c r="BH2037">
        <v>0</v>
      </c>
      <c r="BI2037">
        <v>1</v>
      </c>
      <c r="BJ2037" t="s">
        <v>340</v>
      </c>
      <c r="BM2037">
        <v>15001</v>
      </c>
      <c r="BN2037">
        <v>0</v>
      </c>
      <c r="BO2037" t="s">
        <v>338</v>
      </c>
      <c r="BP2037">
        <v>1</v>
      </c>
      <c r="BQ2037">
        <v>2</v>
      </c>
      <c r="BR2037">
        <v>0</v>
      </c>
      <c r="BS2037">
        <v>33.18</v>
      </c>
      <c r="BT2037">
        <v>1</v>
      </c>
      <c r="BU2037">
        <v>1</v>
      </c>
      <c r="BV2037">
        <v>1</v>
      </c>
      <c r="BW2037">
        <v>1</v>
      </c>
      <c r="BX2037">
        <v>1</v>
      </c>
      <c r="BY2037" t="s">
        <v>3</v>
      </c>
      <c r="BZ2037">
        <v>105</v>
      </c>
      <c r="CA2037">
        <v>55</v>
      </c>
      <c r="CE2037">
        <v>0</v>
      </c>
      <c r="CF2037">
        <v>0</v>
      </c>
      <c r="CG2037">
        <v>0</v>
      </c>
      <c r="CM2037">
        <v>0</v>
      </c>
      <c r="CN2037" t="s">
        <v>3</v>
      </c>
      <c r="CO2037">
        <v>0</v>
      </c>
      <c r="CP2037">
        <f t="shared" si="1507"/>
        <v>3674.1</v>
      </c>
      <c r="CQ2037">
        <f t="shared" si="1508"/>
        <v>0</v>
      </c>
      <c r="CR2037">
        <f t="shared" si="1509"/>
        <v>456.79270000000002</v>
      </c>
      <c r="CS2037">
        <f t="shared" si="1510"/>
        <v>0</v>
      </c>
      <c r="CT2037">
        <f t="shared" si="1511"/>
        <v>9581.7203999999983</v>
      </c>
      <c r="CU2037">
        <f t="shared" si="1512"/>
        <v>0</v>
      </c>
      <c r="CV2037">
        <f t="shared" si="1513"/>
        <v>26.04</v>
      </c>
      <c r="CW2037">
        <f t="shared" si="1514"/>
        <v>0</v>
      </c>
      <c r="CX2037">
        <f t="shared" si="1515"/>
        <v>0</v>
      </c>
      <c r="CY2037">
        <f t="shared" si="1516"/>
        <v>2805.5279999999998</v>
      </c>
      <c r="CZ2037">
        <f t="shared" si="1517"/>
        <v>1297.5567000000001</v>
      </c>
      <c r="DC2037" t="s">
        <v>3</v>
      </c>
      <c r="DD2037" t="s">
        <v>3</v>
      </c>
      <c r="DE2037" t="s">
        <v>3</v>
      </c>
      <c r="DF2037" t="s">
        <v>3</v>
      </c>
      <c r="DG2037" t="s">
        <v>3</v>
      </c>
      <c r="DH2037" t="s">
        <v>3</v>
      </c>
      <c r="DI2037" t="s">
        <v>3</v>
      </c>
      <c r="DJ2037" t="s">
        <v>3</v>
      </c>
      <c r="DK2037" t="s">
        <v>3</v>
      </c>
      <c r="DL2037" t="s">
        <v>3</v>
      </c>
      <c r="DM2037" t="s">
        <v>3</v>
      </c>
      <c r="DN2037">
        <v>0</v>
      </c>
      <c r="DO2037">
        <v>0</v>
      </c>
      <c r="DP2037">
        <v>1</v>
      </c>
      <c r="DQ2037">
        <v>1</v>
      </c>
      <c r="DU2037">
        <v>1013</v>
      </c>
      <c r="DV2037" t="s">
        <v>158</v>
      </c>
      <c r="DW2037" t="s">
        <v>158</v>
      </c>
      <c r="DX2037">
        <v>1</v>
      </c>
      <c r="DZ2037" t="s">
        <v>3</v>
      </c>
      <c r="EA2037" t="s">
        <v>3</v>
      </c>
      <c r="EB2037" t="s">
        <v>3</v>
      </c>
      <c r="EC2037" t="s">
        <v>3</v>
      </c>
      <c r="EE2037">
        <v>29085536</v>
      </c>
      <c r="EF2037">
        <v>2</v>
      </c>
      <c r="EG2037" t="s">
        <v>145</v>
      </c>
      <c r="EH2037">
        <v>0</v>
      </c>
      <c r="EI2037" t="s">
        <v>3</v>
      </c>
      <c r="EJ2037">
        <v>1</v>
      </c>
      <c r="EK2037">
        <v>15001</v>
      </c>
      <c r="EL2037" t="s">
        <v>160</v>
      </c>
      <c r="EM2037" t="s">
        <v>161</v>
      </c>
      <c r="EO2037" t="s">
        <v>3</v>
      </c>
      <c r="EQ2037">
        <v>0</v>
      </c>
      <c r="ER2037">
        <v>338.27</v>
      </c>
      <c r="ES2037">
        <v>0</v>
      </c>
      <c r="ET2037">
        <v>49.49</v>
      </c>
      <c r="EU2037">
        <v>0</v>
      </c>
      <c r="EV2037">
        <v>288.77999999999997</v>
      </c>
      <c r="EW2037">
        <v>26.04</v>
      </c>
      <c r="EX2037">
        <v>0</v>
      </c>
      <c r="EY2037">
        <v>0</v>
      </c>
      <c r="FQ2037">
        <v>0</v>
      </c>
      <c r="FR2037">
        <f t="shared" si="1518"/>
        <v>0</v>
      </c>
      <c r="FS2037">
        <v>0</v>
      </c>
      <c r="FT2037" t="s">
        <v>148</v>
      </c>
      <c r="FU2037" t="s">
        <v>24</v>
      </c>
      <c r="FV2037" t="s">
        <v>24</v>
      </c>
      <c r="FW2037" t="s">
        <v>25</v>
      </c>
      <c r="FX2037">
        <v>94.5</v>
      </c>
      <c r="FY2037">
        <v>46.75</v>
      </c>
      <c r="GA2037" t="s">
        <v>3</v>
      </c>
      <c r="GD2037">
        <v>1</v>
      </c>
      <c r="GF2037">
        <v>1201776926</v>
      </c>
      <c r="GG2037">
        <v>2</v>
      </c>
      <c r="GH2037">
        <v>1</v>
      </c>
      <c r="GI2037">
        <v>2</v>
      </c>
      <c r="GJ2037">
        <v>0</v>
      </c>
      <c r="GK2037">
        <v>0</v>
      </c>
      <c r="GL2037">
        <f t="shared" si="1519"/>
        <v>0</v>
      </c>
      <c r="GM2037">
        <f t="shared" si="1520"/>
        <v>7777.19</v>
      </c>
      <c r="GN2037">
        <f t="shared" si="1521"/>
        <v>7777.19</v>
      </c>
      <c r="GO2037">
        <f t="shared" si="1522"/>
        <v>0</v>
      </c>
      <c r="GP2037">
        <f t="shared" si="1523"/>
        <v>0</v>
      </c>
      <c r="GR2037">
        <v>0</v>
      </c>
      <c r="GS2037">
        <v>3</v>
      </c>
      <c r="GT2037">
        <v>0</v>
      </c>
      <c r="GU2037" t="s">
        <v>3</v>
      </c>
      <c r="GV2037">
        <f t="shared" si="1524"/>
        <v>0</v>
      </c>
      <c r="GW2037">
        <v>1</v>
      </c>
      <c r="GX2037">
        <f t="shared" si="1525"/>
        <v>0</v>
      </c>
      <c r="HA2037">
        <v>0</v>
      </c>
      <c r="HB2037">
        <v>0</v>
      </c>
      <c r="HC2037">
        <f t="shared" si="1526"/>
        <v>0</v>
      </c>
      <c r="HE2037" t="s">
        <v>3</v>
      </c>
      <c r="HF2037" t="s">
        <v>3</v>
      </c>
      <c r="IK2037">
        <v>0</v>
      </c>
    </row>
    <row r="2038" spans="1:245">
      <c r="A2038">
        <v>18</v>
      </c>
      <c r="B2038">
        <v>0</v>
      </c>
      <c r="C2038">
        <v>2158</v>
      </c>
      <c r="E2038" t="s">
        <v>218</v>
      </c>
      <c r="F2038" t="s">
        <v>380</v>
      </c>
      <c r="G2038" t="s">
        <v>381</v>
      </c>
      <c r="H2038" t="s">
        <v>258</v>
      </c>
      <c r="I2038">
        <f>I2037*J2038</f>
        <v>499.99999999999994</v>
      </c>
      <c r="J2038">
        <v>1366.1202185792349</v>
      </c>
      <c r="O2038">
        <f t="shared" si="1492"/>
        <v>117.5</v>
      </c>
      <c r="P2038">
        <f t="shared" si="1493"/>
        <v>117.5</v>
      </c>
      <c r="Q2038">
        <f t="shared" si="1494"/>
        <v>0</v>
      </c>
      <c r="R2038">
        <f t="shared" si="1495"/>
        <v>0</v>
      </c>
      <c r="S2038">
        <f t="shared" si="1496"/>
        <v>0</v>
      </c>
      <c r="T2038">
        <f t="shared" si="1497"/>
        <v>0</v>
      </c>
      <c r="U2038">
        <f t="shared" si="1498"/>
        <v>0</v>
      </c>
      <c r="V2038">
        <f t="shared" si="1499"/>
        <v>0</v>
      </c>
      <c r="W2038">
        <f t="shared" si="1500"/>
        <v>0</v>
      </c>
      <c r="X2038">
        <f t="shared" si="1501"/>
        <v>0</v>
      </c>
      <c r="Y2038">
        <f t="shared" si="1502"/>
        <v>0</v>
      </c>
      <c r="AA2038">
        <v>35806607</v>
      </c>
      <c r="AB2038">
        <f t="shared" si="1503"/>
        <v>0.05</v>
      </c>
      <c r="AC2038">
        <f t="shared" si="1504"/>
        <v>0.05</v>
      </c>
      <c r="AD2038">
        <f t="shared" si="1529"/>
        <v>0</v>
      </c>
      <c r="AE2038">
        <f t="shared" si="1530"/>
        <v>0</v>
      </c>
      <c r="AF2038">
        <f t="shared" si="1531"/>
        <v>0</v>
      </c>
      <c r="AG2038">
        <f t="shared" si="1505"/>
        <v>0</v>
      </c>
      <c r="AH2038">
        <f t="shared" si="1532"/>
        <v>0</v>
      </c>
      <c r="AI2038">
        <f t="shared" si="1533"/>
        <v>0</v>
      </c>
      <c r="AJ2038">
        <f t="shared" si="1506"/>
        <v>0</v>
      </c>
      <c r="AK2038">
        <v>0.05</v>
      </c>
      <c r="AL2038">
        <v>0.05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1</v>
      </c>
      <c r="AW2038">
        <v>1</v>
      </c>
      <c r="AZ2038">
        <v>1</v>
      </c>
      <c r="BA2038">
        <v>1</v>
      </c>
      <c r="BB2038">
        <v>1</v>
      </c>
      <c r="BC2038">
        <v>4.7</v>
      </c>
      <c r="BD2038" t="s">
        <v>3</v>
      </c>
      <c r="BE2038" t="s">
        <v>3</v>
      </c>
      <c r="BF2038" t="s">
        <v>3</v>
      </c>
      <c r="BG2038" t="s">
        <v>3</v>
      </c>
      <c r="BH2038">
        <v>3</v>
      </c>
      <c r="BI2038">
        <v>1</v>
      </c>
      <c r="BJ2038" t="s">
        <v>382</v>
      </c>
      <c r="BM2038">
        <v>500001</v>
      </c>
      <c r="BN2038">
        <v>0</v>
      </c>
      <c r="BO2038" t="s">
        <v>380</v>
      </c>
      <c r="BP2038">
        <v>1</v>
      </c>
      <c r="BQ2038">
        <v>8</v>
      </c>
      <c r="BR2038">
        <v>0</v>
      </c>
      <c r="BS2038">
        <v>1</v>
      </c>
      <c r="BT2038">
        <v>1</v>
      </c>
      <c r="BU2038">
        <v>1</v>
      </c>
      <c r="BV2038">
        <v>1</v>
      </c>
      <c r="BW2038">
        <v>1</v>
      </c>
      <c r="BX2038">
        <v>1</v>
      </c>
      <c r="BY2038" t="s">
        <v>3</v>
      </c>
      <c r="BZ2038">
        <v>0</v>
      </c>
      <c r="CA2038">
        <v>0</v>
      </c>
      <c r="CE2038">
        <v>0</v>
      </c>
      <c r="CF2038">
        <v>0</v>
      </c>
      <c r="CG2038">
        <v>0</v>
      </c>
      <c r="CM2038">
        <v>0</v>
      </c>
      <c r="CN2038" t="s">
        <v>3</v>
      </c>
      <c r="CO2038">
        <v>0</v>
      </c>
      <c r="CP2038">
        <f t="shared" si="1507"/>
        <v>117.5</v>
      </c>
      <c r="CQ2038">
        <f t="shared" si="1508"/>
        <v>0.23500000000000001</v>
      </c>
      <c r="CR2038">
        <f t="shared" si="1509"/>
        <v>0</v>
      </c>
      <c r="CS2038">
        <f t="shared" si="1510"/>
        <v>0</v>
      </c>
      <c r="CT2038">
        <f t="shared" si="1511"/>
        <v>0</v>
      </c>
      <c r="CU2038">
        <f t="shared" si="1512"/>
        <v>0</v>
      </c>
      <c r="CV2038">
        <f t="shared" si="1513"/>
        <v>0</v>
      </c>
      <c r="CW2038">
        <f t="shared" si="1514"/>
        <v>0</v>
      </c>
      <c r="CX2038">
        <f t="shared" si="1515"/>
        <v>0</v>
      </c>
      <c r="CY2038">
        <f t="shared" si="1516"/>
        <v>0</v>
      </c>
      <c r="CZ2038">
        <f t="shared" si="1517"/>
        <v>0</v>
      </c>
      <c r="DC2038" t="s">
        <v>3</v>
      </c>
      <c r="DD2038" t="s">
        <v>3</v>
      </c>
      <c r="DE2038" t="s">
        <v>3</v>
      </c>
      <c r="DF2038" t="s">
        <v>3</v>
      </c>
      <c r="DG2038" t="s">
        <v>3</v>
      </c>
      <c r="DH2038" t="s">
        <v>3</v>
      </c>
      <c r="DI2038" t="s">
        <v>3</v>
      </c>
      <c r="DJ2038" t="s">
        <v>3</v>
      </c>
      <c r="DK2038" t="s">
        <v>3</v>
      </c>
      <c r="DL2038" t="s">
        <v>3</v>
      </c>
      <c r="DM2038" t="s">
        <v>3</v>
      </c>
      <c r="DN2038">
        <v>0</v>
      </c>
      <c r="DO2038">
        <v>0</v>
      </c>
      <c r="DP2038">
        <v>1</v>
      </c>
      <c r="DQ2038">
        <v>1</v>
      </c>
      <c r="DU2038">
        <v>1010</v>
      </c>
      <c r="DV2038" t="s">
        <v>258</v>
      </c>
      <c r="DW2038" t="s">
        <v>258</v>
      </c>
      <c r="DX2038">
        <v>1</v>
      </c>
      <c r="DZ2038" t="s">
        <v>3</v>
      </c>
      <c r="EA2038" t="s">
        <v>3</v>
      </c>
      <c r="EB2038" t="s">
        <v>3</v>
      </c>
      <c r="EC2038" t="s">
        <v>3</v>
      </c>
      <c r="EE2038">
        <v>29085443</v>
      </c>
      <c r="EF2038">
        <v>8</v>
      </c>
      <c r="EG2038" t="s">
        <v>153</v>
      </c>
      <c r="EH2038">
        <v>0</v>
      </c>
      <c r="EI2038" t="s">
        <v>3</v>
      </c>
      <c r="EJ2038">
        <v>1</v>
      </c>
      <c r="EK2038">
        <v>500001</v>
      </c>
      <c r="EL2038" t="s">
        <v>154</v>
      </c>
      <c r="EM2038" t="s">
        <v>155</v>
      </c>
      <c r="EO2038" t="s">
        <v>3</v>
      </c>
      <c r="EQ2038">
        <v>0</v>
      </c>
      <c r="ER2038">
        <v>0.05</v>
      </c>
      <c r="ES2038">
        <v>0.05</v>
      </c>
      <c r="ET2038">
        <v>0</v>
      </c>
      <c r="EU2038">
        <v>0</v>
      </c>
      <c r="EV2038">
        <v>0</v>
      </c>
      <c r="EW2038">
        <v>0</v>
      </c>
      <c r="EX2038">
        <v>0</v>
      </c>
      <c r="FQ2038">
        <v>0</v>
      </c>
      <c r="FR2038">
        <f t="shared" si="1518"/>
        <v>0</v>
      </c>
      <c r="FS2038">
        <v>0</v>
      </c>
      <c r="FX2038">
        <v>0</v>
      </c>
      <c r="FY2038">
        <v>0</v>
      </c>
      <c r="GA2038" t="s">
        <v>3</v>
      </c>
      <c r="GD2038">
        <v>1</v>
      </c>
      <c r="GF2038">
        <v>-1364626454</v>
      </c>
      <c r="GG2038">
        <v>2</v>
      </c>
      <c r="GH2038">
        <v>1</v>
      </c>
      <c r="GI2038">
        <v>2</v>
      </c>
      <c r="GJ2038">
        <v>0</v>
      </c>
      <c r="GK2038">
        <v>0</v>
      </c>
      <c r="GL2038">
        <f t="shared" si="1519"/>
        <v>0</v>
      </c>
      <c r="GM2038">
        <f t="shared" si="1520"/>
        <v>117.5</v>
      </c>
      <c r="GN2038">
        <f t="shared" si="1521"/>
        <v>117.5</v>
      </c>
      <c r="GO2038">
        <f t="shared" si="1522"/>
        <v>0</v>
      </c>
      <c r="GP2038">
        <f t="shared" si="1523"/>
        <v>0</v>
      </c>
      <c r="GR2038">
        <v>0</v>
      </c>
      <c r="GS2038">
        <v>3</v>
      </c>
      <c r="GT2038">
        <v>0</v>
      </c>
      <c r="GU2038" t="s">
        <v>3</v>
      </c>
      <c r="GV2038">
        <f t="shared" si="1524"/>
        <v>0</v>
      </c>
      <c r="GW2038">
        <v>1</v>
      </c>
      <c r="GX2038">
        <f t="shared" si="1525"/>
        <v>0</v>
      </c>
      <c r="HA2038">
        <v>0</v>
      </c>
      <c r="HB2038">
        <v>0</v>
      </c>
      <c r="HC2038">
        <f t="shared" si="1526"/>
        <v>0</v>
      </c>
      <c r="HE2038" t="s">
        <v>3</v>
      </c>
      <c r="HF2038" t="s">
        <v>3</v>
      </c>
      <c r="IK2038">
        <v>0</v>
      </c>
    </row>
    <row r="2039" spans="1:245">
      <c r="A2039">
        <v>17</v>
      </c>
      <c r="B2039">
        <v>0</v>
      </c>
      <c r="E2039" t="s">
        <v>222</v>
      </c>
      <c r="F2039" t="s">
        <v>341</v>
      </c>
      <c r="G2039" t="s">
        <v>342</v>
      </c>
      <c r="H2039" t="s">
        <v>165</v>
      </c>
      <c r="I2039">
        <v>36.6</v>
      </c>
      <c r="J2039">
        <v>0</v>
      </c>
      <c r="O2039">
        <f t="shared" si="1492"/>
        <v>5462.96</v>
      </c>
      <c r="P2039">
        <f t="shared" si="1493"/>
        <v>5462.96</v>
      </c>
      <c r="Q2039">
        <f t="shared" si="1494"/>
        <v>0</v>
      </c>
      <c r="R2039">
        <f t="shared" si="1495"/>
        <v>0</v>
      </c>
      <c r="S2039">
        <f t="shared" si="1496"/>
        <v>0</v>
      </c>
      <c r="T2039">
        <f t="shared" si="1497"/>
        <v>0</v>
      </c>
      <c r="U2039">
        <f t="shared" si="1498"/>
        <v>0</v>
      </c>
      <c r="V2039">
        <f t="shared" si="1499"/>
        <v>0</v>
      </c>
      <c r="W2039">
        <f t="shared" si="1500"/>
        <v>41.36</v>
      </c>
      <c r="X2039">
        <f t="shared" si="1501"/>
        <v>0</v>
      </c>
      <c r="Y2039">
        <f t="shared" si="1502"/>
        <v>0</v>
      </c>
      <c r="AA2039">
        <v>35806607</v>
      </c>
      <c r="AB2039">
        <f t="shared" si="1503"/>
        <v>24.59</v>
      </c>
      <c r="AC2039">
        <f t="shared" si="1504"/>
        <v>24.59</v>
      </c>
      <c r="AD2039">
        <f t="shared" si="1529"/>
        <v>0</v>
      </c>
      <c r="AE2039">
        <f t="shared" si="1530"/>
        <v>0</v>
      </c>
      <c r="AF2039">
        <f t="shared" si="1531"/>
        <v>0</v>
      </c>
      <c r="AG2039">
        <f t="shared" si="1505"/>
        <v>0</v>
      </c>
      <c r="AH2039">
        <f t="shared" si="1532"/>
        <v>0</v>
      </c>
      <c r="AI2039">
        <f t="shared" si="1533"/>
        <v>0</v>
      </c>
      <c r="AJ2039">
        <f t="shared" si="1506"/>
        <v>1.1299999999999999</v>
      </c>
      <c r="AK2039">
        <v>24.59</v>
      </c>
      <c r="AL2039">
        <v>24.59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1.1299999999999999</v>
      </c>
      <c r="AT2039">
        <v>0</v>
      </c>
      <c r="AU2039">
        <v>0</v>
      </c>
      <c r="AV2039">
        <v>1</v>
      </c>
      <c r="AW2039">
        <v>1</v>
      </c>
      <c r="AZ2039">
        <v>1</v>
      </c>
      <c r="BA2039">
        <v>1</v>
      </c>
      <c r="BB2039">
        <v>1</v>
      </c>
      <c r="BC2039">
        <v>6.07</v>
      </c>
      <c r="BD2039" t="s">
        <v>3</v>
      </c>
      <c r="BE2039" t="s">
        <v>3</v>
      </c>
      <c r="BF2039" t="s">
        <v>3</v>
      </c>
      <c r="BG2039" t="s">
        <v>3</v>
      </c>
      <c r="BH2039">
        <v>3</v>
      </c>
      <c r="BI2039">
        <v>1</v>
      </c>
      <c r="BJ2039" t="s">
        <v>343</v>
      </c>
      <c r="BM2039">
        <v>500001</v>
      </c>
      <c r="BN2039">
        <v>0</v>
      </c>
      <c r="BO2039" t="s">
        <v>341</v>
      </c>
      <c r="BP2039">
        <v>1</v>
      </c>
      <c r="BQ2039">
        <v>8</v>
      </c>
      <c r="BR2039">
        <v>0</v>
      </c>
      <c r="BS2039">
        <v>1</v>
      </c>
      <c r="BT2039">
        <v>1</v>
      </c>
      <c r="BU2039">
        <v>1</v>
      </c>
      <c r="BV2039">
        <v>1</v>
      </c>
      <c r="BW2039">
        <v>1</v>
      </c>
      <c r="BX2039">
        <v>1</v>
      </c>
      <c r="BY2039" t="s">
        <v>3</v>
      </c>
      <c r="BZ2039">
        <v>0</v>
      </c>
      <c r="CA2039">
        <v>0</v>
      </c>
      <c r="CE2039">
        <v>0</v>
      </c>
      <c r="CF2039">
        <v>0</v>
      </c>
      <c r="CG2039">
        <v>0</v>
      </c>
      <c r="CM2039">
        <v>0</v>
      </c>
      <c r="CN2039" t="s">
        <v>3</v>
      </c>
      <c r="CO2039">
        <v>0</v>
      </c>
      <c r="CP2039">
        <f t="shared" si="1507"/>
        <v>5462.96</v>
      </c>
      <c r="CQ2039">
        <f t="shared" si="1508"/>
        <v>149.26130000000001</v>
      </c>
      <c r="CR2039">
        <f t="shared" si="1509"/>
        <v>0</v>
      </c>
      <c r="CS2039">
        <f t="shared" si="1510"/>
        <v>0</v>
      </c>
      <c r="CT2039">
        <f t="shared" si="1511"/>
        <v>0</v>
      </c>
      <c r="CU2039">
        <f t="shared" si="1512"/>
        <v>0</v>
      </c>
      <c r="CV2039">
        <f t="shared" si="1513"/>
        <v>0</v>
      </c>
      <c r="CW2039">
        <f t="shared" si="1514"/>
        <v>0</v>
      </c>
      <c r="CX2039">
        <f t="shared" si="1515"/>
        <v>1.1299999999999999</v>
      </c>
      <c r="CY2039">
        <f t="shared" si="1516"/>
        <v>0</v>
      </c>
      <c r="CZ2039">
        <f t="shared" si="1517"/>
        <v>0</v>
      </c>
      <c r="DC2039" t="s">
        <v>3</v>
      </c>
      <c r="DD2039" t="s">
        <v>3</v>
      </c>
      <c r="DE2039" t="s">
        <v>3</v>
      </c>
      <c r="DF2039" t="s">
        <v>3</v>
      </c>
      <c r="DG2039" t="s">
        <v>3</v>
      </c>
      <c r="DH2039" t="s">
        <v>3</v>
      </c>
      <c r="DI2039" t="s">
        <v>3</v>
      </c>
      <c r="DJ2039" t="s">
        <v>3</v>
      </c>
      <c r="DK2039" t="s">
        <v>3</v>
      </c>
      <c r="DL2039" t="s">
        <v>3</v>
      </c>
      <c r="DM2039" t="s">
        <v>3</v>
      </c>
      <c r="DN2039">
        <v>0</v>
      </c>
      <c r="DO2039">
        <v>0</v>
      </c>
      <c r="DP2039">
        <v>1</v>
      </c>
      <c r="DQ2039">
        <v>1</v>
      </c>
      <c r="DU2039">
        <v>1005</v>
      </c>
      <c r="DV2039" t="s">
        <v>165</v>
      </c>
      <c r="DW2039" t="s">
        <v>165</v>
      </c>
      <c r="DX2039">
        <v>1</v>
      </c>
      <c r="DZ2039" t="s">
        <v>3</v>
      </c>
      <c r="EA2039" t="s">
        <v>3</v>
      </c>
      <c r="EB2039" t="s">
        <v>3</v>
      </c>
      <c r="EC2039" t="s">
        <v>3</v>
      </c>
      <c r="EE2039">
        <v>29085443</v>
      </c>
      <c r="EF2039">
        <v>8</v>
      </c>
      <c r="EG2039" t="s">
        <v>153</v>
      </c>
      <c r="EH2039">
        <v>0</v>
      </c>
      <c r="EI2039" t="s">
        <v>3</v>
      </c>
      <c r="EJ2039">
        <v>1</v>
      </c>
      <c r="EK2039">
        <v>500001</v>
      </c>
      <c r="EL2039" t="s">
        <v>154</v>
      </c>
      <c r="EM2039" t="s">
        <v>155</v>
      </c>
      <c r="EO2039" t="s">
        <v>3</v>
      </c>
      <c r="EQ2039">
        <v>0</v>
      </c>
      <c r="ER2039">
        <v>24.59</v>
      </c>
      <c r="ES2039">
        <v>24.59</v>
      </c>
      <c r="ET2039">
        <v>0</v>
      </c>
      <c r="EU2039">
        <v>0</v>
      </c>
      <c r="EV2039">
        <v>0</v>
      </c>
      <c r="EW2039">
        <v>0</v>
      </c>
      <c r="EX2039">
        <v>0</v>
      </c>
      <c r="EY2039">
        <v>0</v>
      </c>
      <c r="FQ2039">
        <v>0</v>
      </c>
      <c r="FR2039">
        <f t="shared" si="1518"/>
        <v>0</v>
      </c>
      <c r="FS2039">
        <v>0</v>
      </c>
      <c r="FX2039">
        <v>0</v>
      </c>
      <c r="FY2039">
        <v>0</v>
      </c>
      <c r="GA2039" t="s">
        <v>3</v>
      </c>
      <c r="GD2039">
        <v>1</v>
      </c>
      <c r="GF2039">
        <v>-1143029035</v>
      </c>
      <c r="GG2039">
        <v>2</v>
      </c>
      <c r="GH2039">
        <v>1</v>
      </c>
      <c r="GI2039">
        <v>2</v>
      </c>
      <c r="GJ2039">
        <v>0</v>
      </c>
      <c r="GK2039">
        <v>0</v>
      </c>
      <c r="GL2039">
        <f t="shared" si="1519"/>
        <v>0</v>
      </c>
      <c r="GM2039">
        <f t="shared" si="1520"/>
        <v>5462.96</v>
      </c>
      <c r="GN2039">
        <f t="shared" si="1521"/>
        <v>5462.96</v>
      </c>
      <c r="GO2039">
        <f t="shared" si="1522"/>
        <v>0</v>
      </c>
      <c r="GP2039">
        <f t="shared" si="1523"/>
        <v>0</v>
      </c>
      <c r="GR2039">
        <v>0</v>
      </c>
      <c r="GS2039">
        <v>3</v>
      </c>
      <c r="GT2039">
        <v>0</v>
      </c>
      <c r="GU2039" t="s">
        <v>3</v>
      </c>
      <c r="GV2039">
        <f t="shared" si="1524"/>
        <v>0</v>
      </c>
      <c r="GW2039">
        <v>1</v>
      </c>
      <c r="GX2039">
        <f t="shared" si="1525"/>
        <v>0</v>
      </c>
      <c r="HA2039">
        <v>0</v>
      </c>
      <c r="HB2039">
        <v>0</v>
      </c>
      <c r="HC2039">
        <f t="shared" si="1526"/>
        <v>0</v>
      </c>
      <c r="HE2039" t="s">
        <v>3</v>
      </c>
      <c r="HF2039" t="s">
        <v>3</v>
      </c>
      <c r="IK2039">
        <v>0</v>
      </c>
    </row>
    <row r="2040" spans="1:245">
      <c r="A2040">
        <v>17</v>
      </c>
      <c r="B2040">
        <v>0</v>
      </c>
      <c r="E2040" t="s">
        <v>295</v>
      </c>
      <c r="F2040" t="s">
        <v>344</v>
      </c>
      <c r="G2040" t="s">
        <v>345</v>
      </c>
      <c r="H2040" t="s">
        <v>151</v>
      </c>
      <c r="I2040">
        <v>24</v>
      </c>
      <c r="J2040">
        <v>0</v>
      </c>
      <c r="O2040">
        <f t="shared" si="1492"/>
        <v>327.72</v>
      </c>
      <c r="P2040">
        <f t="shared" si="1493"/>
        <v>327.72</v>
      </c>
      <c r="Q2040">
        <f t="shared" si="1494"/>
        <v>0</v>
      </c>
      <c r="R2040">
        <f t="shared" si="1495"/>
        <v>0</v>
      </c>
      <c r="S2040">
        <f t="shared" si="1496"/>
        <v>0</v>
      </c>
      <c r="T2040">
        <f t="shared" si="1497"/>
        <v>0</v>
      </c>
      <c r="U2040">
        <f t="shared" si="1498"/>
        <v>0</v>
      </c>
      <c r="V2040">
        <f t="shared" si="1499"/>
        <v>0</v>
      </c>
      <c r="W2040">
        <f t="shared" si="1500"/>
        <v>7.44</v>
      </c>
      <c r="X2040">
        <f t="shared" si="1501"/>
        <v>0</v>
      </c>
      <c r="Y2040">
        <f t="shared" si="1502"/>
        <v>0</v>
      </c>
      <c r="AA2040">
        <v>35806607</v>
      </c>
      <c r="AB2040">
        <f t="shared" si="1503"/>
        <v>6.76</v>
      </c>
      <c r="AC2040">
        <f t="shared" si="1504"/>
        <v>6.76</v>
      </c>
      <c r="AD2040">
        <f t="shared" si="1529"/>
        <v>0</v>
      </c>
      <c r="AE2040">
        <f t="shared" si="1530"/>
        <v>0</v>
      </c>
      <c r="AF2040">
        <f t="shared" si="1531"/>
        <v>0</v>
      </c>
      <c r="AG2040">
        <f t="shared" si="1505"/>
        <v>0</v>
      </c>
      <c r="AH2040">
        <f t="shared" si="1532"/>
        <v>0</v>
      </c>
      <c r="AI2040">
        <f t="shared" si="1533"/>
        <v>0</v>
      </c>
      <c r="AJ2040">
        <f t="shared" si="1506"/>
        <v>0.31</v>
      </c>
      <c r="AK2040">
        <v>6.76</v>
      </c>
      <c r="AL2040">
        <v>6.76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0.31</v>
      </c>
      <c r="AT2040">
        <v>0</v>
      </c>
      <c r="AU2040">
        <v>0</v>
      </c>
      <c r="AV2040">
        <v>1</v>
      </c>
      <c r="AW2040">
        <v>1</v>
      </c>
      <c r="AZ2040">
        <v>1</v>
      </c>
      <c r="BA2040">
        <v>1</v>
      </c>
      <c r="BB2040">
        <v>1</v>
      </c>
      <c r="BC2040">
        <v>2.02</v>
      </c>
      <c r="BD2040" t="s">
        <v>3</v>
      </c>
      <c r="BE2040" t="s">
        <v>3</v>
      </c>
      <c r="BF2040" t="s">
        <v>3</v>
      </c>
      <c r="BG2040" t="s">
        <v>3</v>
      </c>
      <c r="BH2040">
        <v>3</v>
      </c>
      <c r="BI2040">
        <v>1</v>
      </c>
      <c r="BJ2040" t="s">
        <v>346</v>
      </c>
      <c r="BM2040">
        <v>500001</v>
      </c>
      <c r="BN2040">
        <v>0</v>
      </c>
      <c r="BO2040" t="s">
        <v>344</v>
      </c>
      <c r="BP2040">
        <v>1</v>
      </c>
      <c r="BQ2040">
        <v>8</v>
      </c>
      <c r="BR2040">
        <v>0</v>
      </c>
      <c r="BS2040">
        <v>1</v>
      </c>
      <c r="BT2040">
        <v>1</v>
      </c>
      <c r="BU2040">
        <v>1</v>
      </c>
      <c r="BV2040">
        <v>1</v>
      </c>
      <c r="BW2040">
        <v>1</v>
      </c>
      <c r="BX2040">
        <v>1</v>
      </c>
      <c r="BY2040" t="s">
        <v>3</v>
      </c>
      <c r="BZ2040">
        <v>0</v>
      </c>
      <c r="CA2040">
        <v>0</v>
      </c>
      <c r="CE2040">
        <v>0</v>
      </c>
      <c r="CF2040">
        <v>0</v>
      </c>
      <c r="CG2040">
        <v>0</v>
      </c>
      <c r="CM2040">
        <v>0</v>
      </c>
      <c r="CN2040" t="s">
        <v>3</v>
      </c>
      <c r="CO2040">
        <v>0</v>
      </c>
      <c r="CP2040">
        <f t="shared" si="1507"/>
        <v>327.72</v>
      </c>
      <c r="CQ2040">
        <f t="shared" si="1508"/>
        <v>13.655199999999999</v>
      </c>
      <c r="CR2040">
        <f t="shared" si="1509"/>
        <v>0</v>
      </c>
      <c r="CS2040">
        <f t="shared" si="1510"/>
        <v>0</v>
      </c>
      <c r="CT2040">
        <f t="shared" si="1511"/>
        <v>0</v>
      </c>
      <c r="CU2040">
        <f t="shared" si="1512"/>
        <v>0</v>
      </c>
      <c r="CV2040">
        <f t="shared" si="1513"/>
        <v>0</v>
      </c>
      <c r="CW2040">
        <f t="shared" si="1514"/>
        <v>0</v>
      </c>
      <c r="CX2040">
        <f t="shared" si="1515"/>
        <v>0.31</v>
      </c>
      <c r="CY2040">
        <f t="shared" si="1516"/>
        <v>0</v>
      </c>
      <c r="CZ2040">
        <f t="shared" si="1517"/>
        <v>0</v>
      </c>
      <c r="DC2040" t="s">
        <v>3</v>
      </c>
      <c r="DD2040" t="s">
        <v>3</v>
      </c>
      <c r="DE2040" t="s">
        <v>3</v>
      </c>
      <c r="DF2040" t="s">
        <v>3</v>
      </c>
      <c r="DG2040" t="s">
        <v>3</v>
      </c>
      <c r="DH2040" t="s">
        <v>3</v>
      </c>
      <c r="DI2040" t="s">
        <v>3</v>
      </c>
      <c r="DJ2040" t="s">
        <v>3</v>
      </c>
      <c r="DK2040" t="s">
        <v>3</v>
      </c>
      <c r="DL2040" t="s">
        <v>3</v>
      </c>
      <c r="DM2040" t="s">
        <v>3</v>
      </c>
      <c r="DN2040">
        <v>0</v>
      </c>
      <c r="DO2040">
        <v>0</v>
      </c>
      <c r="DP2040">
        <v>1</v>
      </c>
      <c r="DQ2040">
        <v>1</v>
      </c>
      <c r="DU2040">
        <v>1003</v>
      </c>
      <c r="DV2040" t="s">
        <v>151</v>
      </c>
      <c r="DW2040" t="s">
        <v>151</v>
      </c>
      <c r="DX2040">
        <v>1</v>
      </c>
      <c r="DZ2040" t="s">
        <v>3</v>
      </c>
      <c r="EA2040" t="s">
        <v>3</v>
      </c>
      <c r="EB2040" t="s">
        <v>3</v>
      </c>
      <c r="EC2040" t="s">
        <v>3</v>
      </c>
      <c r="EE2040">
        <v>29085443</v>
      </c>
      <c r="EF2040">
        <v>8</v>
      </c>
      <c r="EG2040" t="s">
        <v>153</v>
      </c>
      <c r="EH2040">
        <v>0</v>
      </c>
      <c r="EI2040" t="s">
        <v>3</v>
      </c>
      <c r="EJ2040">
        <v>1</v>
      </c>
      <c r="EK2040">
        <v>500001</v>
      </c>
      <c r="EL2040" t="s">
        <v>154</v>
      </c>
      <c r="EM2040" t="s">
        <v>155</v>
      </c>
      <c r="EO2040" t="s">
        <v>3</v>
      </c>
      <c r="EQ2040">
        <v>0</v>
      </c>
      <c r="ER2040">
        <v>6.76</v>
      </c>
      <c r="ES2040">
        <v>6.76</v>
      </c>
      <c r="ET2040">
        <v>0</v>
      </c>
      <c r="EU2040">
        <v>0</v>
      </c>
      <c r="EV2040">
        <v>0</v>
      </c>
      <c r="EW2040">
        <v>0</v>
      </c>
      <c r="EX2040">
        <v>0</v>
      </c>
      <c r="EY2040">
        <v>0</v>
      </c>
      <c r="FQ2040">
        <v>0</v>
      </c>
      <c r="FR2040">
        <f t="shared" si="1518"/>
        <v>0</v>
      </c>
      <c r="FS2040">
        <v>0</v>
      </c>
      <c r="FX2040">
        <v>0</v>
      </c>
      <c r="FY2040">
        <v>0</v>
      </c>
      <c r="GA2040" t="s">
        <v>3</v>
      </c>
      <c r="GD2040">
        <v>1</v>
      </c>
      <c r="GF2040">
        <v>426561494</v>
      </c>
      <c r="GG2040">
        <v>2</v>
      </c>
      <c r="GH2040">
        <v>1</v>
      </c>
      <c r="GI2040">
        <v>2</v>
      </c>
      <c r="GJ2040">
        <v>0</v>
      </c>
      <c r="GK2040">
        <v>0</v>
      </c>
      <c r="GL2040">
        <f t="shared" si="1519"/>
        <v>0</v>
      </c>
      <c r="GM2040">
        <f t="shared" si="1520"/>
        <v>327.72</v>
      </c>
      <c r="GN2040">
        <f t="shared" si="1521"/>
        <v>327.72</v>
      </c>
      <c r="GO2040">
        <f t="shared" si="1522"/>
        <v>0</v>
      </c>
      <c r="GP2040">
        <f t="shared" si="1523"/>
        <v>0</v>
      </c>
      <c r="GR2040">
        <v>0</v>
      </c>
      <c r="GS2040">
        <v>3</v>
      </c>
      <c r="GT2040">
        <v>0</v>
      </c>
      <c r="GU2040" t="s">
        <v>3</v>
      </c>
      <c r="GV2040">
        <f t="shared" si="1524"/>
        <v>0</v>
      </c>
      <c r="GW2040">
        <v>1</v>
      </c>
      <c r="GX2040">
        <f t="shared" si="1525"/>
        <v>0</v>
      </c>
      <c r="HA2040">
        <v>0</v>
      </c>
      <c r="HB2040">
        <v>0</v>
      </c>
      <c r="HC2040">
        <f t="shared" si="1526"/>
        <v>0</v>
      </c>
      <c r="HE2040" t="s">
        <v>3</v>
      </c>
      <c r="HF2040" t="s">
        <v>3</v>
      </c>
      <c r="IK2040">
        <v>0</v>
      </c>
    </row>
    <row r="2041" spans="1:245">
      <c r="A2041">
        <v>17</v>
      </c>
      <c r="B2041">
        <v>0</v>
      </c>
      <c r="E2041" t="s">
        <v>288</v>
      </c>
      <c r="F2041" t="s">
        <v>350</v>
      </c>
      <c r="G2041" t="s">
        <v>348</v>
      </c>
      <c r="H2041" t="s">
        <v>151</v>
      </c>
      <c r="I2041">
        <v>24</v>
      </c>
      <c r="J2041">
        <v>0</v>
      </c>
      <c r="O2041">
        <f t="shared" si="1492"/>
        <v>520.02</v>
      </c>
      <c r="P2041">
        <f t="shared" si="1493"/>
        <v>520.02</v>
      </c>
      <c r="Q2041">
        <f t="shared" si="1494"/>
        <v>0</v>
      </c>
      <c r="R2041">
        <f t="shared" si="1495"/>
        <v>0</v>
      </c>
      <c r="S2041">
        <f t="shared" si="1496"/>
        <v>0</v>
      </c>
      <c r="T2041">
        <f t="shared" si="1497"/>
        <v>0</v>
      </c>
      <c r="U2041">
        <f t="shared" si="1498"/>
        <v>0</v>
      </c>
      <c r="V2041">
        <f t="shared" si="1499"/>
        <v>0</v>
      </c>
      <c r="W2041">
        <f t="shared" si="1500"/>
        <v>9.1199999999999992</v>
      </c>
      <c r="X2041">
        <f t="shared" si="1501"/>
        <v>0</v>
      </c>
      <c r="Y2041">
        <f t="shared" si="1502"/>
        <v>0</v>
      </c>
      <c r="AA2041">
        <v>35806607</v>
      </c>
      <c r="AB2041">
        <f t="shared" si="1503"/>
        <v>8.27</v>
      </c>
      <c r="AC2041">
        <f t="shared" si="1504"/>
        <v>8.27</v>
      </c>
      <c r="AD2041">
        <f t="shared" si="1529"/>
        <v>0</v>
      </c>
      <c r="AE2041">
        <f t="shared" si="1530"/>
        <v>0</v>
      </c>
      <c r="AF2041">
        <f t="shared" si="1531"/>
        <v>0</v>
      </c>
      <c r="AG2041">
        <f t="shared" si="1505"/>
        <v>0</v>
      </c>
      <c r="AH2041">
        <f t="shared" si="1532"/>
        <v>0</v>
      </c>
      <c r="AI2041">
        <f t="shared" si="1533"/>
        <v>0</v>
      </c>
      <c r="AJ2041">
        <f t="shared" si="1506"/>
        <v>0.38</v>
      </c>
      <c r="AK2041">
        <v>8.27</v>
      </c>
      <c r="AL2041">
        <v>8.27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0.38</v>
      </c>
      <c r="AT2041">
        <v>0</v>
      </c>
      <c r="AU2041">
        <v>0</v>
      </c>
      <c r="AV2041">
        <v>1</v>
      </c>
      <c r="AW2041">
        <v>1</v>
      </c>
      <c r="AZ2041">
        <v>1</v>
      </c>
      <c r="BA2041">
        <v>1</v>
      </c>
      <c r="BB2041">
        <v>1</v>
      </c>
      <c r="BC2041">
        <v>2.62</v>
      </c>
      <c r="BD2041" t="s">
        <v>3</v>
      </c>
      <c r="BE2041" t="s">
        <v>3</v>
      </c>
      <c r="BF2041" t="s">
        <v>3</v>
      </c>
      <c r="BG2041" t="s">
        <v>3</v>
      </c>
      <c r="BH2041">
        <v>3</v>
      </c>
      <c r="BI2041">
        <v>1</v>
      </c>
      <c r="BJ2041" t="s">
        <v>349</v>
      </c>
      <c r="BM2041">
        <v>500001</v>
      </c>
      <c r="BN2041">
        <v>0</v>
      </c>
      <c r="BO2041" t="s">
        <v>347</v>
      </c>
      <c r="BP2041">
        <v>1</v>
      </c>
      <c r="BQ2041">
        <v>8</v>
      </c>
      <c r="BR2041">
        <v>0</v>
      </c>
      <c r="BS2041">
        <v>1</v>
      </c>
      <c r="BT2041">
        <v>1</v>
      </c>
      <c r="BU2041">
        <v>1</v>
      </c>
      <c r="BV2041">
        <v>1</v>
      </c>
      <c r="BW2041">
        <v>1</v>
      </c>
      <c r="BX2041">
        <v>1</v>
      </c>
      <c r="BY2041" t="s">
        <v>3</v>
      </c>
      <c r="BZ2041">
        <v>0</v>
      </c>
      <c r="CA2041">
        <v>0</v>
      </c>
      <c r="CE2041">
        <v>0</v>
      </c>
      <c r="CF2041">
        <v>0</v>
      </c>
      <c r="CG2041">
        <v>0</v>
      </c>
      <c r="CM2041">
        <v>0</v>
      </c>
      <c r="CN2041" t="s">
        <v>3</v>
      </c>
      <c r="CO2041">
        <v>0</v>
      </c>
      <c r="CP2041">
        <f t="shared" si="1507"/>
        <v>520.02</v>
      </c>
      <c r="CQ2041">
        <f t="shared" si="1508"/>
        <v>21.667400000000001</v>
      </c>
      <c r="CR2041">
        <f t="shared" si="1509"/>
        <v>0</v>
      </c>
      <c r="CS2041">
        <f t="shared" si="1510"/>
        <v>0</v>
      </c>
      <c r="CT2041">
        <f t="shared" si="1511"/>
        <v>0</v>
      </c>
      <c r="CU2041">
        <f t="shared" si="1512"/>
        <v>0</v>
      </c>
      <c r="CV2041">
        <f t="shared" si="1513"/>
        <v>0</v>
      </c>
      <c r="CW2041">
        <f t="shared" si="1514"/>
        <v>0</v>
      </c>
      <c r="CX2041">
        <f t="shared" si="1515"/>
        <v>0.38</v>
      </c>
      <c r="CY2041">
        <f t="shared" si="1516"/>
        <v>0</v>
      </c>
      <c r="CZ2041">
        <f t="shared" si="1517"/>
        <v>0</v>
      </c>
      <c r="DC2041" t="s">
        <v>3</v>
      </c>
      <c r="DD2041" t="s">
        <v>3</v>
      </c>
      <c r="DE2041" t="s">
        <v>3</v>
      </c>
      <c r="DF2041" t="s">
        <v>3</v>
      </c>
      <c r="DG2041" t="s">
        <v>3</v>
      </c>
      <c r="DH2041" t="s">
        <v>3</v>
      </c>
      <c r="DI2041" t="s">
        <v>3</v>
      </c>
      <c r="DJ2041" t="s">
        <v>3</v>
      </c>
      <c r="DK2041" t="s">
        <v>3</v>
      </c>
      <c r="DL2041" t="s">
        <v>3</v>
      </c>
      <c r="DM2041" t="s">
        <v>3</v>
      </c>
      <c r="DN2041">
        <v>0</v>
      </c>
      <c r="DO2041">
        <v>0</v>
      </c>
      <c r="DP2041">
        <v>1</v>
      </c>
      <c r="DQ2041">
        <v>1</v>
      </c>
      <c r="DU2041">
        <v>1003</v>
      </c>
      <c r="DV2041" t="s">
        <v>151</v>
      </c>
      <c r="DW2041" t="s">
        <v>151</v>
      </c>
      <c r="DX2041">
        <v>1</v>
      </c>
      <c r="DZ2041" t="s">
        <v>3</v>
      </c>
      <c r="EA2041" t="s">
        <v>3</v>
      </c>
      <c r="EB2041" t="s">
        <v>3</v>
      </c>
      <c r="EC2041" t="s">
        <v>3</v>
      </c>
      <c r="EE2041">
        <v>29085443</v>
      </c>
      <c r="EF2041">
        <v>8</v>
      </c>
      <c r="EG2041" t="s">
        <v>153</v>
      </c>
      <c r="EH2041">
        <v>0</v>
      </c>
      <c r="EI2041" t="s">
        <v>3</v>
      </c>
      <c r="EJ2041">
        <v>1</v>
      </c>
      <c r="EK2041">
        <v>500001</v>
      </c>
      <c r="EL2041" t="s">
        <v>154</v>
      </c>
      <c r="EM2041" t="s">
        <v>155</v>
      </c>
      <c r="EO2041" t="s">
        <v>3</v>
      </c>
      <c r="EQ2041">
        <v>0</v>
      </c>
      <c r="ER2041">
        <v>8.27</v>
      </c>
      <c r="ES2041">
        <v>8.27</v>
      </c>
      <c r="ET2041">
        <v>0</v>
      </c>
      <c r="EU2041">
        <v>0</v>
      </c>
      <c r="EV2041">
        <v>0</v>
      </c>
      <c r="EW2041">
        <v>0</v>
      </c>
      <c r="EX2041">
        <v>0</v>
      </c>
      <c r="EY2041">
        <v>0</v>
      </c>
      <c r="FQ2041">
        <v>0</v>
      </c>
      <c r="FR2041">
        <f t="shared" si="1518"/>
        <v>0</v>
      </c>
      <c r="FS2041">
        <v>0</v>
      </c>
      <c r="FX2041">
        <v>0</v>
      </c>
      <c r="FY2041">
        <v>0</v>
      </c>
      <c r="GA2041" t="s">
        <v>3</v>
      </c>
      <c r="GD2041">
        <v>1</v>
      </c>
      <c r="GF2041">
        <v>1506118672</v>
      </c>
      <c r="GG2041">
        <v>2</v>
      </c>
      <c r="GH2041">
        <v>1</v>
      </c>
      <c r="GI2041">
        <v>2</v>
      </c>
      <c r="GJ2041">
        <v>0</v>
      </c>
      <c r="GK2041">
        <v>0</v>
      </c>
      <c r="GL2041">
        <f t="shared" si="1519"/>
        <v>0</v>
      </c>
      <c r="GM2041">
        <f t="shared" si="1520"/>
        <v>520.02</v>
      </c>
      <c r="GN2041">
        <f t="shared" si="1521"/>
        <v>520.02</v>
      </c>
      <c r="GO2041">
        <f t="shared" si="1522"/>
        <v>0</v>
      </c>
      <c r="GP2041">
        <f t="shared" si="1523"/>
        <v>0</v>
      </c>
      <c r="GR2041">
        <v>0</v>
      </c>
      <c r="GS2041">
        <v>3</v>
      </c>
      <c r="GT2041">
        <v>0</v>
      </c>
      <c r="GU2041" t="s">
        <v>3</v>
      </c>
      <c r="GV2041">
        <f t="shared" si="1524"/>
        <v>0</v>
      </c>
      <c r="GW2041">
        <v>1</v>
      </c>
      <c r="GX2041">
        <f t="shared" si="1525"/>
        <v>0</v>
      </c>
      <c r="HA2041">
        <v>0</v>
      </c>
      <c r="HB2041">
        <v>0</v>
      </c>
      <c r="HC2041">
        <f t="shared" si="1526"/>
        <v>0</v>
      </c>
      <c r="HE2041" t="s">
        <v>3</v>
      </c>
      <c r="HF2041" t="s">
        <v>3</v>
      </c>
      <c r="IK2041">
        <v>0</v>
      </c>
    </row>
    <row r="2042" spans="1:245">
      <c r="A2042">
        <v>17</v>
      </c>
      <c r="B2042">
        <v>0</v>
      </c>
      <c r="E2042" t="s">
        <v>229</v>
      </c>
      <c r="F2042" t="s">
        <v>350</v>
      </c>
      <c r="G2042" t="s">
        <v>351</v>
      </c>
      <c r="H2042" t="s">
        <v>61</v>
      </c>
      <c r="I2042">
        <f>ROUND(50/100,9)</f>
        <v>0.5</v>
      </c>
      <c r="J2042">
        <v>0</v>
      </c>
      <c r="O2042">
        <f t="shared" si="1492"/>
        <v>27.6</v>
      </c>
      <c r="P2042">
        <f t="shared" si="1493"/>
        <v>27.6</v>
      </c>
      <c r="Q2042">
        <f t="shared" si="1494"/>
        <v>0</v>
      </c>
      <c r="R2042">
        <f t="shared" si="1495"/>
        <v>0</v>
      </c>
      <c r="S2042">
        <f t="shared" si="1496"/>
        <v>0</v>
      </c>
      <c r="T2042">
        <f t="shared" si="1497"/>
        <v>0</v>
      </c>
      <c r="U2042">
        <f t="shared" si="1498"/>
        <v>0</v>
      </c>
      <c r="V2042">
        <f t="shared" si="1499"/>
        <v>0</v>
      </c>
      <c r="W2042">
        <f t="shared" si="1500"/>
        <v>1.98</v>
      </c>
      <c r="X2042">
        <f t="shared" si="1501"/>
        <v>0</v>
      </c>
      <c r="Y2042">
        <f t="shared" si="1502"/>
        <v>0</v>
      </c>
      <c r="AA2042">
        <v>35806607</v>
      </c>
      <c r="AB2042">
        <f t="shared" si="1503"/>
        <v>86.24</v>
      </c>
      <c r="AC2042">
        <f t="shared" si="1504"/>
        <v>86.24</v>
      </c>
      <c r="AD2042">
        <f t="shared" si="1529"/>
        <v>0</v>
      </c>
      <c r="AE2042">
        <f t="shared" si="1530"/>
        <v>0</v>
      </c>
      <c r="AF2042">
        <f t="shared" si="1531"/>
        <v>0</v>
      </c>
      <c r="AG2042">
        <f t="shared" si="1505"/>
        <v>0</v>
      </c>
      <c r="AH2042">
        <f t="shared" si="1532"/>
        <v>0</v>
      </c>
      <c r="AI2042">
        <f t="shared" si="1533"/>
        <v>0</v>
      </c>
      <c r="AJ2042">
        <f t="shared" si="1506"/>
        <v>3.95</v>
      </c>
      <c r="AK2042">
        <v>86.24</v>
      </c>
      <c r="AL2042">
        <v>86.24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3.95</v>
      </c>
      <c r="AT2042">
        <v>0</v>
      </c>
      <c r="AU2042">
        <v>0</v>
      </c>
      <c r="AV2042">
        <v>1</v>
      </c>
      <c r="AW2042">
        <v>1</v>
      </c>
      <c r="AZ2042">
        <v>1</v>
      </c>
      <c r="BA2042">
        <v>1</v>
      </c>
      <c r="BB2042">
        <v>1</v>
      </c>
      <c r="BC2042">
        <v>0.64</v>
      </c>
      <c r="BD2042" t="s">
        <v>3</v>
      </c>
      <c r="BE2042" t="s">
        <v>3</v>
      </c>
      <c r="BF2042" t="s">
        <v>3</v>
      </c>
      <c r="BG2042" t="s">
        <v>3</v>
      </c>
      <c r="BH2042">
        <v>3</v>
      </c>
      <c r="BI2042">
        <v>1</v>
      </c>
      <c r="BJ2042" t="s">
        <v>352</v>
      </c>
      <c r="BM2042">
        <v>500001</v>
      </c>
      <c r="BN2042">
        <v>0</v>
      </c>
      <c r="BO2042" t="s">
        <v>350</v>
      </c>
      <c r="BP2042">
        <v>1</v>
      </c>
      <c r="BQ2042">
        <v>8</v>
      </c>
      <c r="BR2042">
        <v>0</v>
      </c>
      <c r="BS2042">
        <v>1</v>
      </c>
      <c r="BT2042">
        <v>1</v>
      </c>
      <c r="BU2042">
        <v>1</v>
      </c>
      <c r="BV2042">
        <v>1</v>
      </c>
      <c r="BW2042">
        <v>1</v>
      </c>
      <c r="BX2042">
        <v>1</v>
      </c>
      <c r="BY2042" t="s">
        <v>3</v>
      </c>
      <c r="BZ2042">
        <v>0</v>
      </c>
      <c r="CA2042">
        <v>0</v>
      </c>
      <c r="CE2042">
        <v>0</v>
      </c>
      <c r="CF2042">
        <v>0</v>
      </c>
      <c r="CG2042">
        <v>0</v>
      </c>
      <c r="CM2042">
        <v>0</v>
      </c>
      <c r="CN2042" t="s">
        <v>3</v>
      </c>
      <c r="CO2042">
        <v>0</v>
      </c>
      <c r="CP2042">
        <f t="shared" si="1507"/>
        <v>27.6</v>
      </c>
      <c r="CQ2042">
        <f t="shared" si="1508"/>
        <v>55.193599999999996</v>
      </c>
      <c r="CR2042">
        <f t="shared" si="1509"/>
        <v>0</v>
      </c>
      <c r="CS2042">
        <f t="shared" si="1510"/>
        <v>0</v>
      </c>
      <c r="CT2042">
        <f t="shared" si="1511"/>
        <v>0</v>
      </c>
      <c r="CU2042">
        <f t="shared" si="1512"/>
        <v>0</v>
      </c>
      <c r="CV2042">
        <f t="shared" si="1513"/>
        <v>0</v>
      </c>
      <c r="CW2042">
        <f t="shared" si="1514"/>
        <v>0</v>
      </c>
      <c r="CX2042">
        <f t="shared" si="1515"/>
        <v>3.95</v>
      </c>
      <c r="CY2042">
        <f t="shared" si="1516"/>
        <v>0</v>
      </c>
      <c r="CZ2042">
        <f t="shared" si="1517"/>
        <v>0</v>
      </c>
      <c r="DC2042" t="s">
        <v>3</v>
      </c>
      <c r="DD2042" t="s">
        <v>3</v>
      </c>
      <c r="DE2042" t="s">
        <v>3</v>
      </c>
      <c r="DF2042" t="s">
        <v>3</v>
      </c>
      <c r="DG2042" t="s">
        <v>3</v>
      </c>
      <c r="DH2042" t="s">
        <v>3</v>
      </c>
      <c r="DI2042" t="s">
        <v>3</v>
      </c>
      <c r="DJ2042" t="s">
        <v>3</v>
      </c>
      <c r="DK2042" t="s">
        <v>3</v>
      </c>
      <c r="DL2042" t="s">
        <v>3</v>
      </c>
      <c r="DM2042" t="s">
        <v>3</v>
      </c>
      <c r="DN2042">
        <v>0</v>
      </c>
      <c r="DO2042">
        <v>0</v>
      </c>
      <c r="DP2042">
        <v>1</v>
      </c>
      <c r="DQ2042">
        <v>1</v>
      </c>
      <c r="DU2042">
        <v>1010</v>
      </c>
      <c r="DV2042" t="s">
        <v>61</v>
      </c>
      <c r="DW2042" t="s">
        <v>61</v>
      </c>
      <c r="DX2042">
        <v>100</v>
      </c>
      <c r="DZ2042" t="s">
        <v>3</v>
      </c>
      <c r="EA2042" t="s">
        <v>3</v>
      </c>
      <c r="EB2042" t="s">
        <v>3</v>
      </c>
      <c r="EC2042" t="s">
        <v>3</v>
      </c>
      <c r="EE2042">
        <v>29085443</v>
      </c>
      <c r="EF2042">
        <v>8</v>
      </c>
      <c r="EG2042" t="s">
        <v>153</v>
      </c>
      <c r="EH2042">
        <v>0</v>
      </c>
      <c r="EI2042" t="s">
        <v>3</v>
      </c>
      <c r="EJ2042">
        <v>1</v>
      </c>
      <c r="EK2042">
        <v>500001</v>
      </c>
      <c r="EL2042" t="s">
        <v>154</v>
      </c>
      <c r="EM2042" t="s">
        <v>155</v>
      </c>
      <c r="EO2042" t="s">
        <v>3</v>
      </c>
      <c r="EQ2042">
        <v>0</v>
      </c>
      <c r="ER2042">
        <v>86.24</v>
      </c>
      <c r="ES2042">
        <v>86.24</v>
      </c>
      <c r="ET2042">
        <v>0</v>
      </c>
      <c r="EU2042">
        <v>0</v>
      </c>
      <c r="EV2042">
        <v>0</v>
      </c>
      <c r="EW2042">
        <v>0</v>
      </c>
      <c r="EX2042">
        <v>0</v>
      </c>
      <c r="EY2042">
        <v>0</v>
      </c>
      <c r="FQ2042">
        <v>0</v>
      </c>
      <c r="FR2042">
        <f t="shared" si="1518"/>
        <v>0</v>
      </c>
      <c r="FS2042">
        <v>0</v>
      </c>
      <c r="FX2042">
        <v>0</v>
      </c>
      <c r="FY2042">
        <v>0</v>
      </c>
      <c r="GA2042" t="s">
        <v>3</v>
      </c>
      <c r="GD2042">
        <v>1</v>
      </c>
      <c r="GF2042">
        <v>-228248654</v>
      </c>
      <c r="GG2042">
        <v>2</v>
      </c>
      <c r="GH2042">
        <v>1</v>
      </c>
      <c r="GI2042">
        <v>2</v>
      </c>
      <c r="GJ2042">
        <v>0</v>
      </c>
      <c r="GK2042">
        <v>0</v>
      </c>
      <c r="GL2042">
        <f t="shared" si="1519"/>
        <v>0</v>
      </c>
      <c r="GM2042">
        <f t="shared" si="1520"/>
        <v>27.6</v>
      </c>
      <c r="GN2042">
        <f t="shared" si="1521"/>
        <v>27.6</v>
      </c>
      <c r="GO2042">
        <f t="shared" si="1522"/>
        <v>0</v>
      </c>
      <c r="GP2042">
        <f t="shared" si="1523"/>
        <v>0</v>
      </c>
      <c r="GR2042">
        <v>0</v>
      </c>
      <c r="GS2042">
        <v>3</v>
      </c>
      <c r="GT2042">
        <v>0</v>
      </c>
      <c r="GU2042" t="s">
        <v>3</v>
      </c>
      <c r="GV2042">
        <f t="shared" si="1524"/>
        <v>0</v>
      </c>
      <c r="GW2042">
        <v>1</v>
      </c>
      <c r="GX2042">
        <f t="shared" si="1525"/>
        <v>0</v>
      </c>
      <c r="HA2042">
        <v>0</v>
      </c>
      <c r="HB2042">
        <v>0</v>
      </c>
      <c r="HC2042">
        <f t="shared" si="1526"/>
        <v>0</v>
      </c>
      <c r="HE2042" t="s">
        <v>3</v>
      </c>
      <c r="HF2042" t="s">
        <v>3</v>
      </c>
      <c r="IK2042">
        <v>0</v>
      </c>
    </row>
    <row r="2043" spans="1:245">
      <c r="A2043">
        <v>17</v>
      </c>
      <c r="B2043">
        <v>0</v>
      </c>
      <c r="C2043">
        <f>ROW(SmtRes!A2159)</f>
        <v>2159</v>
      </c>
      <c r="D2043">
        <f>ROW(EtalonRes!A2140)</f>
        <v>2140</v>
      </c>
      <c r="E2043" t="s">
        <v>234</v>
      </c>
      <c r="F2043" t="s">
        <v>353</v>
      </c>
      <c r="G2043" t="s">
        <v>354</v>
      </c>
      <c r="H2043" t="s">
        <v>355</v>
      </c>
      <c r="I2043">
        <f>ROUND(4/100,9)</f>
        <v>0.04</v>
      </c>
      <c r="J2043">
        <v>0</v>
      </c>
      <c r="O2043">
        <f t="shared" si="1492"/>
        <v>537.67999999999995</v>
      </c>
      <c r="P2043">
        <f t="shared" si="1493"/>
        <v>0</v>
      </c>
      <c r="Q2043">
        <f t="shared" si="1494"/>
        <v>0</v>
      </c>
      <c r="R2043">
        <f t="shared" si="1495"/>
        <v>0</v>
      </c>
      <c r="S2043">
        <f t="shared" si="1496"/>
        <v>537.67999999999995</v>
      </c>
      <c r="T2043">
        <f t="shared" si="1497"/>
        <v>0</v>
      </c>
      <c r="U2043">
        <f t="shared" si="1498"/>
        <v>1.4612000000000001</v>
      </c>
      <c r="V2043">
        <f t="shared" si="1499"/>
        <v>0</v>
      </c>
      <c r="W2043">
        <f t="shared" si="1500"/>
        <v>0</v>
      </c>
      <c r="X2043">
        <f t="shared" si="1501"/>
        <v>430.14</v>
      </c>
      <c r="Y2043">
        <f t="shared" si="1502"/>
        <v>198.94</v>
      </c>
      <c r="AA2043">
        <v>35806607</v>
      </c>
      <c r="AB2043">
        <f t="shared" si="1503"/>
        <v>405.12</v>
      </c>
      <c r="AC2043">
        <f t="shared" si="1504"/>
        <v>0</v>
      </c>
      <c r="AD2043">
        <f t="shared" si="1529"/>
        <v>0</v>
      </c>
      <c r="AE2043">
        <f t="shared" si="1530"/>
        <v>0</v>
      </c>
      <c r="AF2043">
        <f t="shared" si="1531"/>
        <v>405.12</v>
      </c>
      <c r="AG2043">
        <f t="shared" si="1505"/>
        <v>0</v>
      </c>
      <c r="AH2043">
        <f t="shared" si="1532"/>
        <v>36.53</v>
      </c>
      <c r="AI2043">
        <f t="shared" si="1533"/>
        <v>0</v>
      </c>
      <c r="AJ2043">
        <f t="shared" si="1506"/>
        <v>0</v>
      </c>
      <c r="AK2043">
        <v>405.12</v>
      </c>
      <c r="AL2043">
        <v>0</v>
      </c>
      <c r="AM2043">
        <v>0</v>
      </c>
      <c r="AN2043">
        <v>0</v>
      </c>
      <c r="AO2043">
        <v>405.12</v>
      </c>
      <c r="AP2043">
        <v>0</v>
      </c>
      <c r="AQ2043">
        <v>36.53</v>
      </c>
      <c r="AR2043">
        <v>0</v>
      </c>
      <c r="AS2043">
        <v>0</v>
      </c>
      <c r="AT2043">
        <v>80</v>
      </c>
      <c r="AU2043">
        <v>37</v>
      </c>
      <c r="AV2043">
        <v>1</v>
      </c>
      <c r="AW2043">
        <v>1</v>
      </c>
      <c r="AZ2043">
        <v>1</v>
      </c>
      <c r="BA2043">
        <v>33.18</v>
      </c>
      <c r="BB2043">
        <v>1</v>
      </c>
      <c r="BC2043">
        <v>1</v>
      </c>
      <c r="BD2043" t="s">
        <v>3</v>
      </c>
      <c r="BE2043" t="s">
        <v>3</v>
      </c>
      <c r="BF2043" t="s">
        <v>3</v>
      </c>
      <c r="BG2043" t="s">
        <v>3</v>
      </c>
      <c r="BH2043">
        <v>0</v>
      </c>
      <c r="BI2043">
        <v>1</v>
      </c>
      <c r="BJ2043" t="s">
        <v>356</v>
      </c>
      <c r="BM2043">
        <v>15001</v>
      </c>
      <c r="BN2043">
        <v>0</v>
      </c>
      <c r="BO2043" t="s">
        <v>353</v>
      </c>
      <c r="BP2043">
        <v>1</v>
      </c>
      <c r="BQ2043">
        <v>2</v>
      </c>
      <c r="BR2043">
        <v>0</v>
      </c>
      <c r="BS2043">
        <v>33.18</v>
      </c>
      <c r="BT2043">
        <v>1</v>
      </c>
      <c r="BU2043">
        <v>1</v>
      </c>
      <c r="BV2043">
        <v>1</v>
      </c>
      <c r="BW2043">
        <v>1</v>
      </c>
      <c r="BX2043">
        <v>1</v>
      </c>
      <c r="BY2043" t="s">
        <v>3</v>
      </c>
      <c r="BZ2043">
        <v>105</v>
      </c>
      <c r="CA2043">
        <v>55</v>
      </c>
      <c r="CE2043">
        <v>0</v>
      </c>
      <c r="CF2043">
        <v>0</v>
      </c>
      <c r="CG2043">
        <v>0</v>
      </c>
      <c r="CM2043">
        <v>0</v>
      </c>
      <c r="CN2043" t="s">
        <v>3</v>
      </c>
      <c r="CO2043">
        <v>0</v>
      </c>
      <c r="CP2043">
        <f t="shared" si="1507"/>
        <v>537.67999999999995</v>
      </c>
      <c r="CQ2043">
        <f t="shared" si="1508"/>
        <v>0</v>
      </c>
      <c r="CR2043">
        <f t="shared" si="1509"/>
        <v>0</v>
      </c>
      <c r="CS2043">
        <f t="shared" si="1510"/>
        <v>0</v>
      </c>
      <c r="CT2043">
        <f t="shared" si="1511"/>
        <v>13441.881600000001</v>
      </c>
      <c r="CU2043">
        <f t="shared" si="1512"/>
        <v>0</v>
      </c>
      <c r="CV2043">
        <f t="shared" si="1513"/>
        <v>36.53</v>
      </c>
      <c r="CW2043">
        <f t="shared" si="1514"/>
        <v>0</v>
      </c>
      <c r="CX2043">
        <f t="shared" si="1515"/>
        <v>0</v>
      </c>
      <c r="CY2043">
        <f t="shared" si="1516"/>
        <v>430.14399999999995</v>
      </c>
      <c r="CZ2043">
        <f t="shared" si="1517"/>
        <v>198.94159999999999</v>
      </c>
      <c r="DC2043" t="s">
        <v>3</v>
      </c>
      <c r="DD2043" t="s">
        <v>3</v>
      </c>
      <c r="DE2043" t="s">
        <v>3</v>
      </c>
      <c r="DF2043" t="s">
        <v>3</v>
      </c>
      <c r="DG2043" t="s">
        <v>3</v>
      </c>
      <c r="DH2043" t="s">
        <v>3</v>
      </c>
      <c r="DI2043" t="s">
        <v>3</v>
      </c>
      <c r="DJ2043" t="s">
        <v>3</v>
      </c>
      <c r="DK2043" t="s">
        <v>3</v>
      </c>
      <c r="DL2043" t="s">
        <v>3</v>
      </c>
      <c r="DM2043" t="s">
        <v>3</v>
      </c>
      <c r="DN2043">
        <v>0</v>
      </c>
      <c r="DO2043">
        <v>0</v>
      </c>
      <c r="DP2043">
        <v>1</v>
      </c>
      <c r="DQ2043">
        <v>1</v>
      </c>
      <c r="DU2043">
        <v>1013</v>
      </c>
      <c r="DV2043" t="s">
        <v>355</v>
      </c>
      <c r="DW2043" t="s">
        <v>355</v>
      </c>
      <c r="DX2043">
        <v>1</v>
      </c>
      <c r="DZ2043" t="s">
        <v>3</v>
      </c>
      <c r="EA2043" t="s">
        <v>3</v>
      </c>
      <c r="EB2043" t="s">
        <v>3</v>
      </c>
      <c r="EC2043" t="s">
        <v>3</v>
      </c>
      <c r="EE2043">
        <v>29085536</v>
      </c>
      <c r="EF2043">
        <v>2</v>
      </c>
      <c r="EG2043" t="s">
        <v>145</v>
      </c>
      <c r="EH2043">
        <v>0</v>
      </c>
      <c r="EI2043" t="s">
        <v>3</v>
      </c>
      <c r="EJ2043">
        <v>1</v>
      </c>
      <c r="EK2043">
        <v>15001</v>
      </c>
      <c r="EL2043" t="s">
        <v>160</v>
      </c>
      <c r="EM2043" t="s">
        <v>161</v>
      </c>
      <c r="EO2043" t="s">
        <v>3</v>
      </c>
      <c r="EQ2043">
        <v>0</v>
      </c>
      <c r="ER2043">
        <v>405.12</v>
      </c>
      <c r="ES2043">
        <v>0</v>
      </c>
      <c r="ET2043">
        <v>0</v>
      </c>
      <c r="EU2043">
        <v>0</v>
      </c>
      <c r="EV2043">
        <v>405.12</v>
      </c>
      <c r="EW2043">
        <v>36.53</v>
      </c>
      <c r="EX2043">
        <v>0</v>
      </c>
      <c r="EY2043">
        <v>0</v>
      </c>
      <c r="FQ2043">
        <v>0</v>
      </c>
      <c r="FR2043">
        <f t="shared" si="1518"/>
        <v>0</v>
      </c>
      <c r="FS2043">
        <v>0</v>
      </c>
      <c r="FT2043" t="s">
        <v>148</v>
      </c>
      <c r="FU2043" t="s">
        <v>24</v>
      </c>
      <c r="FV2043" t="s">
        <v>24</v>
      </c>
      <c r="FW2043" t="s">
        <v>25</v>
      </c>
      <c r="FX2043">
        <v>94.5</v>
      </c>
      <c r="FY2043">
        <v>46.75</v>
      </c>
      <c r="GA2043" t="s">
        <v>3</v>
      </c>
      <c r="GD2043">
        <v>1</v>
      </c>
      <c r="GF2043">
        <v>-1280480835</v>
      </c>
      <c r="GG2043">
        <v>2</v>
      </c>
      <c r="GH2043">
        <v>1</v>
      </c>
      <c r="GI2043">
        <v>2</v>
      </c>
      <c r="GJ2043">
        <v>0</v>
      </c>
      <c r="GK2043">
        <v>0</v>
      </c>
      <c r="GL2043">
        <f t="shared" si="1519"/>
        <v>0</v>
      </c>
      <c r="GM2043">
        <f t="shared" si="1520"/>
        <v>1166.76</v>
      </c>
      <c r="GN2043">
        <f t="shared" si="1521"/>
        <v>1166.76</v>
      </c>
      <c r="GO2043">
        <f t="shared" si="1522"/>
        <v>0</v>
      </c>
      <c r="GP2043">
        <f t="shared" si="1523"/>
        <v>0</v>
      </c>
      <c r="GR2043">
        <v>0</v>
      </c>
      <c r="GS2043">
        <v>3</v>
      </c>
      <c r="GT2043">
        <v>0</v>
      </c>
      <c r="GU2043" t="s">
        <v>3</v>
      </c>
      <c r="GV2043">
        <f t="shared" si="1524"/>
        <v>0</v>
      </c>
      <c r="GW2043">
        <v>1</v>
      </c>
      <c r="GX2043">
        <f t="shared" si="1525"/>
        <v>0</v>
      </c>
      <c r="HA2043">
        <v>0</v>
      </c>
      <c r="HB2043">
        <v>0</v>
      </c>
      <c r="HC2043">
        <f t="shared" si="1526"/>
        <v>0</v>
      </c>
      <c r="HE2043" t="s">
        <v>3</v>
      </c>
      <c r="HF2043" t="s">
        <v>3</v>
      </c>
      <c r="IK2043">
        <v>0</v>
      </c>
    </row>
    <row r="2044" spans="1:245">
      <c r="A2044">
        <v>17</v>
      </c>
      <c r="B2044">
        <v>0</v>
      </c>
      <c r="C2044">
        <f>ROW(SmtRes!A2165)</f>
        <v>2165</v>
      </c>
      <c r="D2044">
        <f>ROW(EtalonRes!A2146)</f>
        <v>2146</v>
      </c>
      <c r="E2044" t="s">
        <v>238</v>
      </c>
      <c r="F2044" t="s">
        <v>277</v>
      </c>
      <c r="G2044" t="s">
        <v>278</v>
      </c>
      <c r="H2044" t="s">
        <v>61</v>
      </c>
      <c r="I2044">
        <f>ROUND(4/100,9)</f>
        <v>0.04</v>
      </c>
      <c r="J2044">
        <v>0</v>
      </c>
      <c r="O2044">
        <f t="shared" si="1492"/>
        <v>1316.03</v>
      </c>
      <c r="P2044">
        <f t="shared" si="1493"/>
        <v>56.79</v>
      </c>
      <c r="Q2044">
        <f t="shared" si="1494"/>
        <v>16.38</v>
      </c>
      <c r="R2044">
        <f t="shared" si="1495"/>
        <v>3.58</v>
      </c>
      <c r="S2044">
        <f t="shared" si="1496"/>
        <v>1242.8599999999999</v>
      </c>
      <c r="T2044">
        <f t="shared" si="1497"/>
        <v>0</v>
      </c>
      <c r="U2044">
        <f t="shared" si="1498"/>
        <v>3.7760000000000002</v>
      </c>
      <c r="V2044">
        <f t="shared" si="1499"/>
        <v>8.0000000000000002E-3</v>
      </c>
      <c r="W2044">
        <f t="shared" si="1500"/>
        <v>0</v>
      </c>
      <c r="X2044">
        <f t="shared" si="1501"/>
        <v>1009.62</v>
      </c>
      <c r="Y2044">
        <f t="shared" si="1502"/>
        <v>648.15</v>
      </c>
      <c r="AA2044">
        <v>35806607</v>
      </c>
      <c r="AB2044">
        <f t="shared" si="1503"/>
        <v>1101.54</v>
      </c>
      <c r="AC2044">
        <f t="shared" si="1504"/>
        <v>120.73</v>
      </c>
      <c r="AD2044">
        <f t="shared" si="1529"/>
        <v>44.36</v>
      </c>
      <c r="AE2044">
        <f t="shared" si="1530"/>
        <v>2.7</v>
      </c>
      <c r="AF2044">
        <f t="shared" si="1531"/>
        <v>936.45</v>
      </c>
      <c r="AG2044">
        <f t="shared" si="1505"/>
        <v>0</v>
      </c>
      <c r="AH2044">
        <f t="shared" si="1532"/>
        <v>94.4</v>
      </c>
      <c r="AI2044">
        <f t="shared" si="1533"/>
        <v>0.2</v>
      </c>
      <c r="AJ2044">
        <f t="shared" si="1506"/>
        <v>0</v>
      </c>
      <c r="AK2044">
        <v>1101.54</v>
      </c>
      <c r="AL2044">
        <v>120.73</v>
      </c>
      <c r="AM2044">
        <v>44.36</v>
      </c>
      <c r="AN2044">
        <v>2.7</v>
      </c>
      <c r="AO2044">
        <v>936.45</v>
      </c>
      <c r="AP2044">
        <v>0</v>
      </c>
      <c r="AQ2044">
        <v>94.4</v>
      </c>
      <c r="AR2044">
        <v>0.2</v>
      </c>
      <c r="AS2044">
        <v>0</v>
      </c>
      <c r="AT2044">
        <v>81</v>
      </c>
      <c r="AU2044">
        <v>52</v>
      </c>
      <c r="AV2044">
        <v>1</v>
      </c>
      <c r="AW2044">
        <v>1</v>
      </c>
      <c r="AZ2044">
        <v>1</v>
      </c>
      <c r="BA2044">
        <v>33.18</v>
      </c>
      <c r="BB2044">
        <v>9.23</v>
      </c>
      <c r="BC2044">
        <v>11.76</v>
      </c>
      <c r="BD2044" t="s">
        <v>3</v>
      </c>
      <c r="BE2044" t="s">
        <v>3</v>
      </c>
      <c r="BF2044" t="s">
        <v>3</v>
      </c>
      <c r="BG2044" t="s">
        <v>3</v>
      </c>
      <c r="BH2044">
        <v>0</v>
      </c>
      <c r="BI2044">
        <v>2</v>
      </c>
      <c r="BJ2044" t="s">
        <v>357</v>
      </c>
      <c r="BM2044">
        <v>108001</v>
      </c>
      <c r="BN2044">
        <v>0</v>
      </c>
      <c r="BO2044" t="s">
        <v>277</v>
      </c>
      <c r="BP2044">
        <v>1</v>
      </c>
      <c r="BQ2044">
        <v>3</v>
      </c>
      <c r="BR2044">
        <v>0</v>
      </c>
      <c r="BS2044">
        <v>33.18</v>
      </c>
      <c r="BT2044">
        <v>1</v>
      </c>
      <c r="BU2044">
        <v>1</v>
      </c>
      <c r="BV2044">
        <v>1</v>
      </c>
      <c r="BW2044">
        <v>1</v>
      </c>
      <c r="BX2044">
        <v>1</v>
      </c>
      <c r="BY2044" t="s">
        <v>3</v>
      </c>
      <c r="BZ2044">
        <v>95</v>
      </c>
      <c r="CA2044">
        <v>65</v>
      </c>
      <c r="CE2044">
        <v>0</v>
      </c>
      <c r="CF2044">
        <v>0</v>
      </c>
      <c r="CG2044">
        <v>0</v>
      </c>
      <c r="CM2044">
        <v>0</v>
      </c>
      <c r="CN2044" t="s">
        <v>3</v>
      </c>
      <c r="CO2044">
        <v>0</v>
      </c>
      <c r="CP2044">
        <f t="shared" si="1507"/>
        <v>1316.03</v>
      </c>
      <c r="CQ2044">
        <f t="shared" si="1508"/>
        <v>1419.7848000000001</v>
      </c>
      <c r="CR2044">
        <f t="shared" si="1509"/>
        <v>409.44280000000003</v>
      </c>
      <c r="CS2044">
        <f t="shared" si="1510"/>
        <v>89.585999999999999</v>
      </c>
      <c r="CT2044">
        <f t="shared" si="1511"/>
        <v>31071.411</v>
      </c>
      <c r="CU2044">
        <f t="shared" si="1512"/>
        <v>0</v>
      </c>
      <c r="CV2044">
        <f t="shared" si="1513"/>
        <v>94.4</v>
      </c>
      <c r="CW2044">
        <f t="shared" si="1514"/>
        <v>0.2</v>
      </c>
      <c r="CX2044">
        <f t="shared" si="1515"/>
        <v>0</v>
      </c>
      <c r="CY2044">
        <f t="shared" si="1516"/>
        <v>1009.6163999999999</v>
      </c>
      <c r="CZ2044">
        <f t="shared" si="1517"/>
        <v>648.14879999999994</v>
      </c>
      <c r="DC2044" t="s">
        <v>3</v>
      </c>
      <c r="DD2044" t="s">
        <v>3</v>
      </c>
      <c r="DE2044" t="s">
        <v>3</v>
      </c>
      <c r="DF2044" t="s">
        <v>3</v>
      </c>
      <c r="DG2044" t="s">
        <v>3</v>
      </c>
      <c r="DH2044" t="s">
        <v>3</v>
      </c>
      <c r="DI2044" t="s">
        <v>3</v>
      </c>
      <c r="DJ2044" t="s">
        <v>3</v>
      </c>
      <c r="DK2044" t="s">
        <v>3</v>
      </c>
      <c r="DL2044" t="s">
        <v>3</v>
      </c>
      <c r="DM2044" t="s">
        <v>3</v>
      </c>
      <c r="DN2044">
        <v>0</v>
      </c>
      <c r="DO2044">
        <v>0</v>
      </c>
      <c r="DP2044">
        <v>1</v>
      </c>
      <c r="DQ2044">
        <v>1</v>
      </c>
      <c r="DU2044">
        <v>1010</v>
      </c>
      <c r="DV2044" t="s">
        <v>61</v>
      </c>
      <c r="DW2044" t="s">
        <v>61</v>
      </c>
      <c r="DX2044">
        <v>100</v>
      </c>
      <c r="DZ2044" t="s">
        <v>3</v>
      </c>
      <c r="EA2044" t="s">
        <v>3</v>
      </c>
      <c r="EB2044" t="s">
        <v>3</v>
      </c>
      <c r="EC2044" t="s">
        <v>3</v>
      </c>
      <c r="EE2044">
        <v>29085386</v>
      </c>
      <c r="EF2044">
        <v>3</v>
      </c>
      <c r="EG2044" t="s">
        <v>247</v>
      </c>
      <c r="EH2044">
        <v>0</v>
      </c>
      <c r="EI2044" t="s">
        <v>3</v>
      </c>
      <c r="EJ2044">
        <v>2</v>
      </c>
      <c r="EK2044">
        <v>108001</v>
      </c>
      <c r="EL2044" t="s">
        <v>248</v>
      </c>
      <c r="EM2044" t="s">
        <v>249</v>
      </c>
      <c r="EO2044" t="s">
        <v>3</v>
      </c>
      <c r="EQ2044">
        <v>0</v>
      </c>
      <c r="ER2044">
        <v>1101.54</v>
      </c>
      <c r="ES2044">
        <v>120.73</v>
      </c>
      <c r="ET2044">
        <v>44.36</v>
      </c>
      <c r="EU2044">
        <v>2.7</v>
      </c>
      <c r="EV2044">
        <v>936.45</v>
      </c>
      <c r="EW2044">
        <v>94.4</v>
      </c>
      <c r="EX2044">
        <v>0.2</v>
      </c>
      <c r="EY2044">
        <v>0</v>
      </c>
      <c r="FQ2044">
        <v>0</v>
      </c>
      <c r="FR2044">
        <f t="shared" si="1518"/>
        <v>0</v>
      </c>
      <c r="FS2044">
        <v>0</v>
      </c>
      <c r="FV2044" t="s">
        <v>24</v>
      </c>
      <c r="FW2044" t="s">
        <v>25</v>
      </c>
      <c r="FX2044">
        <v>95</v>
      </c>
      <c r="FY2044">
        <v>65</v>
      </c>
      <c r="GA2044" t="s">
        <v>3</v>
      </c>
      <c r="GD2044">
        <v>1</v>
      </c>
      <c r="GF2044">
        <v>1562201403</v>
      </c>
      <c r="GG2044">
        <v>2</v>
      </c>
      <c r="GH2044">
        <v>1</v>
      </c>
      <c r="GI2044">
        <v>2</v>
      </c>
      <c r="GJ2044">
        <v>0</v>
      </c>
      <c r="GK2044">
        <v>0</v>
      </c>
      <c r="GL2044">
        <f t="shared" si="1519"/>
        <v>0</v>
      </c>
      <c r="GM2044">
        <f t="shared" si="1520"/>
        <v>2973.8</v>
      </c>
      <c r="GN2044">
        <f t="shared" si="1521"/>
        <v>0</v>
      </c>
      <c r="GO2044">
        <f t="shared" si="1522"/>
        <v>2973.8</v>
      </c>
      <c r="GP2044">
        <f t="shared" si="1523"/>
        <v>0</v>
      </c>
      <c r="GR2044">
        <v>0</v>
      </c>
      <c r="GS2044">
        <v>3</v>
      </c>
      <c r="GT2044">
        <v>0</v>
      </c>
      <c r="GU2044" t="s">
        <v>3</v>
      </c>
      <c r="GV2044">
        <f t="shared" si="1524"/>
        <v>0</v>
      </c>
      <c r="GW2044">
        <v>1</v>
      </c>
      <c r="GX2044">
        <f t="shared" si="1525"/>
        <v>0</v>
      </c>
      <c r="HA2044">
        <v>0</v>
      </c>
      <c r="HB2044">
        <v>0</v>
      </c>
      <c r="HC2044">
        <f t="shared" si="1526"/>
        <v>0</v>
      </c>
      <c r="HE2044" t="s">
        <v>3</v>
      </c>
      <c r="HF2044" t="s">
        <v>3</v>
      </c>
      <c r="IK2044">
        <v>0</v>
      </c>
    </row>
    <row r="2046" spans="1:245">
      <c r="A2046" s="2">
        <v>51</v>
      </c>
      <c r="B2046" s="2">
        <f>B2012</f>
        <v>0</v>
      </c>
      <c r="C2046" s="2">
        <f>A2012</f>
        <v>5</v>
      </c>
      <c r="D2046" s="2">
        <f>ROW(A2012)</f>
        <v>2012</v>
      </c>
      <c r="E2046" s="2"/>
      <c r="F2046" s="2" t="str">
        <f>IF(F2012&lt;&gt;"",F2012,"")</f>
        <v>Новый подраздел</v>
      </c>
      <c r="G2046" s="2" t="str">
        <f>IF(G2012&lt;&gt;"",G2012,"")</f>
        <v>ремонт</v>
      </c>
      <c r="H2046" s="2">
        <v>0</v>
      </c>
      <c r="I2046" s="2"/>
      <c r="J2046" s="2"/>
      <c r="K2046" s="2"/>
      <c r="L2046" s="2"/>
      <c r="M2046" s="2"/>
      <c r="N2046" s="2"/>
      <c r="O2046" s="2">
        <f t="shared" ref="O2046:T2046" si="1534">ROUND(AB2046,2)</f>
        <v>173488.03</v>
      </c>
      <c r="P2046" s="2">
        <f t="shared" si="1534"/>
        <v>115326.85</v>
      </c>
      <c r="Q2046" s="2">
        <f t="shared" si="1534"/>
        <v>3193.84</v>
      </c>
      <c r="R2046" s="2">
        <f t="shared" si="1534"/>
        <v>1228.1300000000001</v>
      </c>
      <c r="S2046" s="2">
        <f t="shared" si="1534"/>
        <v>54967.34</v>
      </c>
      <c r="T2046" s="2">
        <f t="shared" si="1534"/>
        <v>0</v>
      </c>
      <c r="U2046" s="2">
        <f>AH2046</f>
        <v>183.54449100000002</v>
      </c>
      <c r="V2046" s="2">
        <f>AI2046</f>
        <v>3.5353325</v>
      </c>
      <c r="W2046" s="2">
        <f>ROUND(AJ2046,2)</f>
        <v>624.79</v>
      </c>
      <c r="X2046" s="2">
        <f>ROUND(AK2046,2)</f>
        <v>49620.4</v>
      </c>
      <c r="Y2046" s="2">
        <f>ROUND(AL2046,2)</f>
        <v>24940.59</v>
      </c>
      <c r="Z2046" s="2"/>
      <c r="AA2046" s="2"/>
      <c r="AB2046" s="2">
        <f>ROUND(SUMIF(AA2016:AA2044,"=35806607",O2016:O2044),2)</f>
        <v>173488.03</v>
      </c>
      <c r="AC2046" s="2">
        <f>ROUND(SUMIF(AA2016:AA2044,"=35806607",P2016:P2044),2)</f>
        <v>115326.85</v>
      </c>
      <c r="AD2046" s="2">
        <f>ROUND(SUMIF(AA2016:AA2044,"=35806607",Q2016:Q2044),2)</f>
        <v>3193.84</v>
      </c>
      <c r="AE2046" s="2">
        <f>ROUND(SUMIF(AA2016:AA2044,"=35806607",R2016:R2044),2)</f>
        <v>1228.1300000000001</v>
      </c>
      <c r="AF2046" s="2">
        <f>ROUND(SUMIF(AA2016:AA2044,"=35806607",S2016:S2044),2)</f>
        <v>54967.34</v>
      </c>
      <c r="AG2046" s="2">
        <f>ROUND(SUMIF(AA2016:AA2044,"=35806607",T2016:T2044),2)</f>
        <v>0</v>
      </c>
      <c r="AH2046" s="2">
        <f>SUMIF(AA2016:AA2044,"=35806607",U2016:U2044)</f>
        <v>183.54449100000002</v>
      </c>
      <c r="AI2046" s="2">
        <f>SUMIF(AA2016:AA2044,"=35806607",V2016:V2044)</f>
        <v>3.5353325</v>
      </c>
      <c r="AJ2046" s="2">
        <f>ROUND(SUMIF(AA2016:AA2044,"=35806607",W2016:W2044),2)</f>
        <v>624.79</v>
      </c>
      <c r="AK2046" s="2">
        <f>ROUND(SUMIF(AA2016:AA2044,"=35806607",X2016:X2044),2)</f>
        <v>49620.4</v>
      </c>
      <c r="AL2046" s="2">
        <f>ROUND(SUMIF(AA2016:AA2044,"=35806607",Y2016:Y2044),2)</f>
        <v>24940.59</v>
      </c>
      <c r="AM2046" s="2"/>
      <c r="AN2046" s="2"/>
      <c r="AO2046" s="2">
        <f t="shared" ref="AO2046:BD2046" si="1535">ROUND(BX2046,2)</f>
        <v>0</v>
      </c>
      <c r="AP2046" s="2">
        <f t="shared" si="1535"/>
        <v>0</v>
      </c>
      <c r="AQ2046" s="2">
        <f t="shared" si="1535"/>
        <v>0</v>
      </c>
      <c r="AR2046" s="2">
        <f t="shared" si="1535"/>
        <v>248049.02</v>
      </c>
      <c r="AS2046" s="2">
        <f t="shared" si="1535"/>
        <v>243875.19</v>
      </c>
      <c r="AT2046" s="2">
        <f t="shared" si="1535"/>
        <v>4173.83</v>
      </c>
      <c r="AU2046" s="2">
        <f t="shared" si="1535"/>
        <v>0</v>
      </c>
      <c r="AV2046" s="2">
        <f t="shared" si="1535"/>
        <v>115326.85</v>
      </c>
      <c r="AW2046" s="2">
        <f t="shared" si="1535"/>
        <v>115326.85</v>
      </c>
      <c r="AX2046" s="2">
        <f t="shared" si="1535"/>
        <v>0</v>
      </c>
      <c r="AY2046" s="2">
        <f t="shared" si="1535"/>
        <v>115326.85</v>
      </c>
      <c r="AZ2046" s="2">
        <f t="shared" si="1535"/>
        <v>0</v>
      </c>
      <c r="BA2046" s="2">
        <f t="shared" si="1535"/>
        <v>0</v>
      </c>
      <c r="BB2046" s="2">
        <f t="shared" si="1535"/>
        <v>0</v>
      </c>
      <c r="BC2046" s="2">
        <f t="shared" si="1535"/>
        <v>0</v>
      </c>
      <c r="BD2046" s="2">
        <f t="shared" si="1535"/>
        <v>0</v>
      </c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>
        <f>ROUND(SUMIF(AA2016:AA2044,"=35806607",FQ2016:FQ2044),2)</f>
        <v>0</v>
      </c>
      <c r="BY2046" s="2">
        <f>ROUND(SUMIF(AA2016:AA2044,"=35806607",FR2016:FR2044),2)</f>
        <v>0</v>
      </c>
      <c r="BZ2046" s="2">
        <f>ROUND(SUMIF(AA2016:AA2044,"=35806607",GL2016:GL2044),2)</f>
        <v>0</v>
      </c>
      <c r="CA2046" s="2">
        <f>ROUND(SUMIF(AA2016:AA2044,"=35806607",GM2016:GM2044),2)</f>
        <v>248049.02</v>
      </c>
      <c r="CB2046" s="2">
        <f>ROUND(SUMIF(AA2016:AA2044,"=35806607",GN2016:GN2044),2)</f>
        <v>243875.19</v>
      </c>
      <c r="CC2046" s="2">
        <f>ROUND(SUMIF(AA2016:AA2044,"=35806607",GO2016:GO2044),2)</f>
        <v>4173.83</v>
      </c>
      <c r="CD2046" s="2">
        <f>ROUND(SUMIF(AA2016:AA2044,"=35806607",GP2016:GP2044),2)</f>
        <v>0</v>
      </c>
      <c r="CE2046" s="2">
        <f>AC2046-BX2046</f>
        <v>115326.85</v>
      </c>
      <c r="CF2046" s="2">
        <f>AC2046-BY2046</f>
        <v>115326.85</v>
      </c>
      <c r="CG2046" s="2">
        <f>BX2046-BZ2046</f>
        <v>0</v>
      </c>
      <c r="CH2046" s="2">
        <f>AC2046-BX2046-BY2046+BZ2046</f>
        <v>115326.85</v>
      </c>
      <c r="CI2046" s="2">
        <f>BY2046-BZ2046</f>
        <v>0</v>
      </c>
      <c r="CJ2046" s="2">
        <f>ROUND(SUMIF(AA2016:AA2044,"=35806607",GX2016:GX2044),2)</f>
        <v>0</v>
      </c>
      <c r="CK2046" s="2">
        <f>ROUND(SUMIF(AA2016:AA2044,"=35806607",GY2016:GY2044),2)</f>
        <v>0</v>
      </c>
      <c r="CL2046" s="2">
        <f>ROUND(SUMIF(AA2016:AA2044,"=35806607",GZ2016:GZ2044),2)</f>
        <v>0</v>
      </c>
      <c r="CM2046" s="2">
        <f>ROUND(SUMIF(AA2016:AA2044,"=35806607",HD2016:HD2044),2)</f>
        <v>0</v>
      </c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>
        <v>0</v>
      </c>
    </row>
    <row r="2048" spans="1:245">
      <c r="A2048" s="4">
        <v>50</v>
      </c>
      <c r="B2048" s="4">
        <v>0</v>
      </c>
      <c r="C2048" s="4">
        <v>0</v>
      </c>
      <c r="D2048" s="4">
        <v>1</v>
      </c>
      <c r="E2048" s="4">
        <v>201</v>
      </c>
      <c r="F2048" s="4">
        <f>ROUND(Source!O2046,O2048)</f>
        <v>173488.03</v>
      </c>
      <c r="G2048" s="4" t="s">
        <v>81</v>
      </c>
      <c r="H2048" s="4" t="s">
        <v>82</v>
      </c>
      <c r="I2048" s="4"/>
      <c r="J2048" s="4"/>
      <c r="K2048" s="4">
        <v>201</v>
      </c>
      <c r="L2048" s="4">
        <v>1</v>
      </c>
      <c r="M2048" s="4">
        <v>3</v>
      </c>
      <c r="N2048" s="4" t="s">
        <v>3</v>
      </c>
      <c r="O2048" s="4">
        <v>2</v>
      </c>
      <c r="P2048" s="4"/>
      <c r="Q2048" s="4"/>
      <c r="R2048" s="4"/>
      <c r="S2048" s="4"/>
      <c r="T2048" s="4"/>
      <c r="U2048" s="4"/>
      <c r="V2048" s="4"/>
      <c r="W2048" s="4"/>
    </row>
    <row r="2049" spans="1:23">
      <c r="A2049" s="4">
        <v>50</v>
      </c>
      <c r="B2049" s="4">
        <v>0</v>
      </c>
      <c r="C2049" s="4">
        <v>0</v>
      </c>
      <c r="D2049" s="4">
        <v>1</v>
      </c>
      <c r="E2049" s="4">
        <v>202</v>
      </c>
      <c r="F2049" s="4">
        <f>ROUND(Source!P2046,O2049)</f>
        <v>115326.85</v>
      </c>
      <c r="G2049" s="4" t="s">
        <v>83</v>
      </c>
      <c r="H2049" s="4" t="s">
        <v>84</v>
      </c>
      <c r="I2049" s="4"/>
      <c r="J2049" s="4"/>
      <c r="K2049" s="4">
        <v>202</v>
      </c>
      <c r="L2049" s="4">
        <v>2</v>
      </c>
      <c r="M2049" s="4">
        <v>3</v>
      </c>
      <c r="N2049" s="4" t="s">
        <v>3</v>
      </c>
      <c r="O2049" s="4">
        <v>2</v>
      </c>
      <c r="P2049" s="4"/>
      <c r="Q2049" s="4"/>
      <c r="R2049" s="4"/>
      <c r="S2049" s="4"/>
      <c r="T2049" s="4"/>
      <c r="U2049" s="4"/>
      <c r="V2049" s="4"/>
      <c r="W2049" s="4"/>
    </row>
    <row r="2050" spans="1:23">
      <c r="A2050" s="4">
        <v>50</v>
      </c>
      <c r="B2050" s="4">
        <v>0</v>
      </c>
      <c r="C2050" s="4">
        <v>0</v>
      </c>
      <c r="D2050" s="4">
        <v>1</v>
      </c>
      <c r="E2050" s="4">
        <v>222</v>
      </c>
      <c r="F2050" s="4">
        <f>ROUND(Source!AO2046,O2050)</f>
        <v>0</v>
      </c>
      <c r="G2050" s="4" t="s">
        <v>85</v>
      </c>
      <c r="H2050" s="4" t="s">
        <v>86</v>
      </c>
      <c r="I2050" s="4"/>
      <c r="J2050" s="4"/>
      <c r="K2050" s="4">
        <v>222</v>
      </c>
      <c r="L2050" s="4">
        <v>3</v>
      </c>
      <c r="M2050" s="4">
        <v>3</v>
      </c>
      <c r="N2050" s="4" t="s">
        <v>3</v>
      </c>
      <c r="O2050" s="4">
        <v>2</v>
      </c>
      <c r="P2050" s="4"/>
      <c r="Q2050" s="4"/>
      <c r="R2050" s="4"/>
      <c r="S2050" s="4"/>
      <c r="T2050" s="4"/>
      <c r="U2050" s="4"/>
      <c r="V2050" s="4"/>
      <c r="W2050" s="4"/>
    </row>
    <row r="2051" spans="1:23">
      <c r="A2051" s="4">
        <v>50</v>
      </c>
      <c r="B2051" s="4">
        <v>0</v>
      </c>
      <c r="C2051" s="4">
        <v>0</v>
      </c>
      <c r="D2051" s="4">
        <v>1</v>
      </c>
      <c r="E2051" s="4">
        <v>225</v>
      </c>
      <c r="F2051" s="4">
        <f>ROUND(Source!AV2046,O2051)</f>
        <v>115326.85</v>
      </c>
      <c r="G2051" s="4" t="s">
        <v>87</v>
      </c>
      <c r="H2051" s="4" t="s">
        <v>88</v>
      </c>
      <c r="I2051" s="4"/>
      <c r="J2051" s="4"/>
      <c r="K2051" s="4">
        <v>225</v>
      </c>
      <c r="L2051" s="4">
        <v>4</v>
      </c>
      <c r="M2051" s="4">
        <v>3</v>
      </c>
      <c r="N2051" s="4" t="s">
        <v>3</v>
      </c>
      <c r="O2051" s="4">
        <v>2</v>
      </c>
      <c r="P2051" s="4"/>
      <c r="Q2051" s="4"/>
      <c r="R2051" s="4"/>
      <c r="S2051" s="4"/>
      <c r="T2051" s="4"/>
      <c r="U2051" s="4"/>
      <c r="V2051" s="4"/>
      <c r="W2051" s="4"/>
    </row>
    <row r="2052" spans="1:23">
      <c r="A2052" s="4">
        <v>50</v>
      </c>
      <c r="B2052" s="4">
        <v>0</v>
      </c>
      <c r="C2052" s="4">
        <v>0</v>
      </c>
      <c r="D2052" s="4">
        <v>1</v>
      </c>
      <c r="E2052" s="4">
        <v>226</v>
      </c>
      <c r="F2052" s="4">
        <f>ROUND(Source!AW2046,O2052)</f>
        <v>115326.85</v>
      </c>
      <c r="G2052" s="4" t="s">
        <v>89</v>
      </c>
      <c r="H2052" s="4" t="s">
        <v>90</v>
      </c>
      <c r="I2052" s="4"/>
      <c r="J2052" s="4"/>
      <c r="K2052" s="4">
        <v>226</v>
      </c>
      <c r="L2052" s="4">
        <v>5</v>
      </c>
      <c r="M2052" s="4">
        <v>3</v>
      </c>
      <c r="N2052" s="4" t="s">
        <v>3</v>
      </c>
      <c r="O2052" s="4">
        <v>2</v>
      </c>
      <c r="P2052" s="4"/>
      <c r="Q2052" s="4"/>
      <c r="R2052" s="4"/>
      <c r="S2052" s="4"/>
      <c r="T2052" s="4"/>
      <c r="U2052" s="4"/>
      <c r="V2052" s="4"/>
      <c r="W2052" s="4"/>
    </row>
    <row r="2053" spans="1:23">
      <c r="A2053" s="4">
        <v>50</v>
      </c>
      <c r="B2053" s="4">
        <v>0</v>
      </c>
      <c r="C2053" s="4">
        <v>0</v>
      </c>
      <c r="D2053" s="4">
        <v>1</v>
      </c>
      <c r="E2053" s="4">
        <v>227</v>
      </c>
      <c r="F2053" s="4">
        <f>ROUND(Source!AX2046,O2053)</f>
        <v>0</v>
      </c>
      <c r="G2053" s="4" t="s">
        <v>91</v>
      </c>
      <c r="H2053" s="4" t="s">
        <v>92</v>
      </c>
      <c r="I2053" s="4"/>
      <c r="J2053" s="4"/>
      <c r="K2053" s="4">
        <v>227</v>
      </c>
      <c r="L2053" s="4">
        <v>6</v>
      </c>
      <c r="M2053" s="4">
        <v>3</v>
      </c>
      <c r="N2053" s="4" t="s">
        <v>3</v>
      </c>
      <c r="O2053" s="4">
        <v>2</v>
      </c>
      <c r="P2053" s="4"/>
      <c r="Q2053" s="4"/>
      <c r="R2053" s="4"/>
      <c r="S2053" s="4"/>
      <c r="T2053" s="4"/>
      <c r="U2053" s="4"/>
      <c r="V2053" s="4"/>
      <c r="W2053" s="4"/>
    </row>
    <row r="2054" spans="1:23">
      <c r="A2054" s="4">
        <v>50</v>
      </c>
      <c r="B2054" s="4">
        <v>0</v>
      </c>
      <c r="C2054" s="4">
        <v>0</v>
      </c>
      <c r="D2054" s="4">
        <v>1</v>
      </c>
      <c r="E2054" s="4">
        <v>228</v>
      </c>
      <c r="F2054" s="4">
        <f>ROUND(Source!AY2046,O2054)</f>
        <v>115326.85</v>
      </c>
      <c r="G2054" s="4" t="s">
        <v>93</v>
      </c>
      <c r="H2054" s="4" t="s">
        <v>94</v>
      </c>
      <c r="I2054" s="4"/>
      <c r="J2054" s="4"/>
      <c r="K2054" s="4">
        <v>228</v>
      </c>
      <c r="L2054" s="4">
        <v>7</v>
      </c>
      <c r="M2054" s="4">
        <v>3</v>
      </c>
      <c r="N2054" s="4" t="s">
        <v>3</v>
      </c>
      <c r="O2054" s="4">
        <v>2</v>
      </c>
      <c r="P2054" s="4"/>
      <c r="Q2054" s="4"/>
      <c r="R2054" s="4"/>
      <c r="S2054" s="4"/>
      <c r="T2054" s="4"/>
      <c r="U2054" s="4"/>
      <c r="V2054" s="4"/>
      <c r="W2054" s="4"/>
    </row>
    <row r="2055" spans="1:23">
      <c r="A2055" s="4">
        <v>50</v>
      </c>
      <c r="B2055" s="4">
        <v>0</v>
      </c>
      <c r="C2055" s="4">
        <v>0</v>
      </c>
      <c r="D2055" s="4">
        <v>1</v>
      </c>
      <c r="E2055" s="4">
        <v>216</v>
      </c>
      <c r="F2055" s="4">
        <f>ROUND(Source!AP2046,O2055)</f>
        <v>0</v>
      </c>
      <c r="G2055" s="4" t="s">
        <v>95</v>
      </c>
      <c r="H2055" s="4" t="s">
        <v>96</v>
      </c>
      <c r="I2055" s="4"/>
      <c r="J2055" s="4"/>
      <c r="K2055" s="4">
        <v>216</v>
      </c>
      <c r="L2055" s="4">
        <v>8</v>
      </c>
      <c r="M2055" s="4">
        <v>3</v>
      </c>
      <c r="N2055" s="4" t="s">
        <v>3</v>
      </c>
      <c r="O2055" s="4">
        <v>2</v>
      </c>
      <c r="P2055" s="4"/>
      <c r="Q2055" s="4"/>
      <c r="R2055" s="4"/>
      <c r="S2055" s="4"/>
      <c r="T2055" s="4"/>
      <c r="U2055" s="4"/>
      <c r="V2055" s="4"/>
      <c r="W2055" s="4"/>
    </row>
    <row r="2056" spans="1:23">
      <c r="A2056" s="4">
        <v>50</v>
      </c>
      <c r="B2056" s="4">
        <v>0</v>
      </c>
      <c r="C2056" s="4">
        <v>0</v>
      </c>
      <c r="D2056" s="4">
        <v>1</v>
      </c>
      <c r="E2056" s="4">
        <v>223</v>
      </c>
      <c r="F2056" s="4">
        <f>ROUND(Source!AQ2046,O2056)</f>
        <v>0</v>
      </c>
      <c r="G2056" s="4" t="s">
        <v>97</v>
      </c>
      <c r="H2056" s="4" t="s">
        <v>98</v>
      </c>
      <c r="I2056" s="4"/>
      <c r="J2056" s="4"/>
      <c r="K2056" s="4">
        <v>223</v>
      </c>
      <c r="L2056" s="4">
        <v>9</v>
      </c>
      <c r="M2056" s="4">
        <v>3</v>
      </c>
      <c r="N2056" s="4" t="s">
        <v>3</v>
      </c>
      <c r="O2056" s="4">
        <v>2</v>
      </c>
      <c r="P2056" s="4"/>
      <c r="Q2056" s="4"/>
      <c r="R2056" s="4"/>
      <c r="S2056" s="4"/>
      <c r="T2056" s="4"/>
      <c r="U2056" s="4"/>
      <c r="V2056" s="4"/>
      <c r="W2056" s="4"/>
    </row>
    <row r="2057" spans="1:23">
      <c r="A2057" s="4">
        <v>50</v>
      </c>
      <c r="B2057" s="4">
        <v>0</v>
      </c>
      <c r="C2057" s="4">
        <v>0</v>
      </c>
      <c r="D2057" s="4">
        <v>1</v>
      </c>
      <c r="E2057" s="4">
        <v>229</v>
      </c>
      <c r="F2057" s="4">
        <f>ROUND(Source!AZ2046,O2057)</f>
        <v>0</v>
      </c>
      <c r="G2057" s="4" t="s">
        <v>99</v>
      </c>
      <c r="H2057" s="4" t="s">
        <v>100</v>
      </c>
      <c r="I2057" s="4"/>
      <c r="J2057" s="4"/>
      <c r="K2057" s="4">
        <v>229</v>
      </c>
      <c r="L2057" s="4">
        <v>10</v>
      </c>
      <c r="M2057" s="4">
        <v>3</v>
      </c>
      <c r="N2057" s="4" t="s">
        <v>3</v>
      </c>
      <c r="O2057" s="4">
        <v>2</v>
      </c>
      <c r="P2057" s="4"/>
      <c r="Q2057" s="4"/>
      <c r="R2057" s="4"/>
      <c r="S2057" s="4"/>
      <c r="T2057" s="4"/>
      <c r="U2057" s="4"/>
      <c r="V2057" s="4"/>
      <c r="W2057" s="4"/>
    </row>
    <row r="2058" spans="1:23">
      <c r="A2058" s="4">
        <v>50</v>
      </c>
      <c r="B2058" s="4">
        <v>0</v>
      </c>
      <c r="C2058" s="4">
        <v>0</v>
      </c>
      <c r="D2058" s="4">
        <v>1</v>
      </c>
      <c r="E2058" s="4">
        <v>203</v>
      </c>
      <c r="F2058" s="4">
        <f>ROUND(Source!Q2046,O2058)</f>
        <v>3193.84</v>
      </c>
      <c r="G2058" s="4" t="s">
        <v>101</v>
      </c>
      <c r="H2058" s="4" t="s">
        <v>102</v>
      </c>
      <c r="I2058" s="4"/>
      <c r="J2058" s="4"/>
      <c r="K2058" s="4">
        <v>203</v>
      </c>
      <c r="L2058" s="4">
        <v>11</v>
      </c>
      <c r="M2058" s="4">
        <v>3</v>
      </c>
      <c r="N2058" s="4" t="s">
        <v>3</v>
      </c>
      <c r="O2058" s="4">
        <v>2</v>
      </c>
      <c r="P2058" s="4"/>
      <c r="Q2058" s="4"/>
      <c r="R2058" s="4"/>
      <c r="S2058" s="4"/>
      <c r="T2058" s="4"/>
      <c r="U2058" s="4"/>
      <c r="V2058" s="4"/>
      <c r="W2058" s="4"/>
    </row>
    <row r="2059" spans="1:23">
      <c r="A2059" s="4">
        <v>50</v>
      </c>
      <c r="B2059" s="4">
        <v>0</v>
      </c>
      <c r="C2059" s="4">
        <v>0</v>
      </c>
      <c r="D2059" s="4">
        <v>1</v>
      </c>
      <c r="E2059" s="4">
        <v>231</v>
      </c>
      <c r="F2059" s="4">
        <f>ROUND(Source!BB2046,O2059)</f>
        <v>0</v>
      </c>
      <c r="G2059" s="4" t="s">
        <v>103</v>
      </c>
      <c r="H2059" s="4" t="s">
        <v>104</v>
      </c>
      <c r="I2059" s="4"/>
      <c r="J2059" s="4"/>
      <c r="K2059" s="4">
        <v>231</v>
      </c>
      <c r="L2059" s="4">
        <v>12</v>
      </c>
      <c r="M2059" s="4">
        <v>3</v>
      </c>
      <c r="N2059" s="4" t="s">
        <v>3</v>
      </c>
      <c r="O2059" s="4">
        <v>2</v>
      </c>
      <c r="P2059" s="4"/>
      <c r="Q2059" s="4"/>
      <c r="R2059" s="4"/>
      <c r="S2059" s="4"/>
      <c r="T2059" s="4"/>
      <c r="U2059" s="4"/>
      <c r="V2059" s="4"/>
      <c r="W2059" s="4"/>
    </row>
    <row r="2060" spans="1:23">
      <c r="A2060" s="4">
        <v>50</v>
      </c>
      <c r="B2060" s="4">
        <v>0</v>
      </c>
      <c r="C2060" s="4">
        <v>0</v>
      </c>
      <c r="D2060" s="4">
        <v>1</v>
      </c>
      <c r="E2060" s="4">
        <v>204</v>
      </c>
      <c r="F2060" s="4">
        <f>ROUND(Source!R2046,O2060)</f>
        <v>1228.1300000000001</v>
      </c>
      <c r="G2060" s="4" t="s">
        <v>105</v>
      </c>
      <c r="H2060" s="4" t="s">
        <v>106</v>
      </c>
      <c r="I2060" s="4"/>
      <c r="J2060" s="4"/>
      <c r="K2060" s="4">
        <v>204</v>
      </c>
      <c r="L2060" s="4">
        <v>13</v>
      </c>
      <c r="M2060" s="4">
        <v>3</v>
      </c>
      <c r="N2060" s="4" t="s">
        <v>3</v>
      </c>
      <c r="O2060" s="4">
        <v>2</v>
      </c>
      <c r="P2060" s="4"/>
      <c r="Q2060" s="4"/>
      <c r="R2060" s="4"/>
      <c r="S2060" s="4"/>
      <c r="T2060" s="4"/>
      <c r="U2060" s="4"/>
      <c r="V2060" s="4"/>
      <c r="W2060" s="4"/>
    </row>
    <row r="2061" spans="1:23">
      <c r="A2061" s="4">
        <v>50</v>
      </c>
      <c r="B2061" s="4">
        <v>0</v>
      </c>
      <c r="C2061" s="4">
        <v>0</v>
      </c>
      <c r="D2061" s="4">
        <v>1</v>
      </c>
      <c r="E2061" s="4">
        <v>205</v>
      </c>
      <c r="F2061" s="4">
        <f>ROUND(Source!S2046,O2061)</f>
        <v>54967.34</v>
      </c>
      <c r="G2061" s="4" t="s">
        <v>107</v>
      </c>
      <c r="H2061" s="4" t="s">
        <v>108</v>
      </c>
      <c r="I2061" s="4"/>
      <c r="J2061" s="4"/>
      <c r="K2061" s="4">
        <v>205</v>
      </c>
      <c r="L2061" s="4">
        <v>14</v>
      </c>
      <c r="M2061" s="4">
        <v>3</v>
      </c>
      <c r="N2061" s="4" t="s">
        <v>3</v>
      </c>
      <c r="O2061" s="4">
        <v>2</v>
      </c>
      <c r="P2061" s="4"/>
      <c r="Q2061" s="4"/>
      <c r="R2061" s="4"/>
      <c r="S2061" s="4"/>
      <c r="T2061" s="4"/>
      <c r="U2061" s="4"/>
      <c r="V2061" s="4"/>
      <c r="W2061" s="4"/>
    </row>
    <row r="2062" spans="1:23">
      <c r="A2062" s="4">
        <v>50</v>
      </c>
      <c r="B2062" s="4">
        <v>0</v>
      </c>
      <c r="C2062" s="4">
        <v>0</v>
      </c>
      <c r="D2062" s="4">
        <v>1</v>
      </c>
      <c r="E2062" s="4">
        <v>232</v>
      </c>
      <c r="F2062" s="4">
        <f>ROUND(Source!BC2046,O2062)</f>
        <v>0</v>
      </c>
      <c r="G2062" s="4" t="s">
        <v>109</v>
      </c>
      <c r="H2062" s="4" t="s">
        <v>110</v>
      </c>
      <c r="I2062" s="4"/>
      <c r="J2062" s="4"/>
      <c r="K2062" s="4">
        <v>232</v>
      </c>
      <c r="L2062" s="4">
        <v>15</v>
      </c>
      <c r="M2062" s="4">
        <v>3</v>
      </c>
      <c r="N2062" s="4" t="s">
        <v>3</v>
      </c>
      <c r="O2062" s="4">
        <v>2</v>
      </c>
      <c r="P2062" s="4"/>
      <c r="Q2062" s="4"/>
      <c r="R2062" s="4"/>
      <c r="S2062" s="4"/>
      <c r="T2062" s="4"/>
      <c r="U2062" s="4"/>
      <c r="V2062" s="4"/>
      <c r="W2062" s="4"/>
    </row>
    <row r="2063" spans="1:23">
      <c r="A2063" s="4">
        <v>50</v>
      </c>
      <c r="B2063" s="4">
        <v>0</v>
      </c>
      <c r="C2063" s="4">
        <v>0</v>
      </c>
      <c r="D2063" s="4">
        <v>1</v>
      </c>
      <c r="E2063" s="4">
        <v>214</v>
      </c>
      <c r="F2063" s="4">
        <f>ROUND(Source!AS2046,O2063)</f>
        <v>243875.19</v>
      </c>
      <c r="G2063" s="4" t="s">
        <v>111</v>
      </c>
      <c r="H2063" s="4" t="s">
        <v>112</v>
      </c>
      <c r="I2063" s="4"/>
      <c r="J2063" s="4"/>
      <c r="K2063" s="4">
        <v>214</v>
      </c>
      <c r="L2063" s="4">
        <v>16</v>
      </c>
      <c r="M2063" s="4">
        <v>3</v>
      </c>
      <c r="N2063" s="4" t="s">
        <v>3</v>
      </c>
      <c r="O2063" s="4">
        <v>2</v>
      </c>
      <c r="P2063" s="4"/>
      <c r="Q2063" s="4"/>
      <c r="R2063" s="4"/>
      <c r="S2063" s="4"/>
      <c r="T2063" s="4"/>
      <c r="U2063" s="4"/>
      <c r="V2063" s="4"/>
      <c r="W2063" s="4"/>
    </row>
    <row r="2064" spans="1:23">
      <c r="A2064" s="4">
        <v>50</v>
      </c>
      <c r="B2064" s="4">
        <v>0</v>
      </c>
      <c r="C2064" s="4">
        <v>0</v>
      </c>
      <c r="D2064" s="4">
        <v>1</v>
      </c>
      <c r="E2064" s="4">
        <v>215</v>
      </c>
      <c r="F2064" s="4">
        <f>ROUND(Source!AT2046,O2064)</f>
        <v>4173.83</v>
      </c>
      <c r="G2064" s="4" t="s">
        <v>113</v>
      </c>
      <c r="H2064" s="4" t="s">
        <v>114</v>
      </c>
      <c r="I2064" s="4"/>
      <c r="J2064" s="4"/>
      <c r="K2064" s="4">
        <v>215</v>
      </c>
      <c r="L2064" s="4">
        <v>17</v>
      </c>
      <c r="M2064" s="4">
        <v>3</v>
      </c>
      <c r="N2064" s="4" t="s">
        <v>3</v>
      </c>
      <c r="O2064" s="4">
        <v>2</v>
      </c>
      <c r="P2064" s="4"/>
      <c r="Q2064" s="4"/>
      <c r="R2064" s="4"/>
      <c r="S2064" s="4"/>
      <c r="T2064" s="4"/>
      <c r="U2064" s="4"/>
      <c r="V2064" s="4"/>
      <c r="W2064" s="4"/>
    </row>
    <row r="2065" spans="1:206">
      <c r="A2065" s="4">
        <v>50</v>
      </c>
      <c r="B2065" s="4">
        <v>0</v>
      </c>
      <c r="C2065" s="4">
        <v>0</v>
      </c>
      <c r="D2065" s="4">
        <v>1</v>
      </c>
      <c r="E2065" s="4">
        <v>217</v>
      </c>
      <c r="F2065" s="4">
        <f>ROUND(Source!AU2046,O2065)</f>
        <v>0</v>
      </c>
      <c r="G2065" s="4" t="s">
        <v>115</v>
      </c>
      <c r="H2065" s="4" t="s">
        <v>116</v>
      </c>
      <c r="I2065" s="4"/>
      <c r="J2065" s="4"/>
      <c r="K2065" s="4">
        <v>217</v>
      </c>
      <c r="L2065" s="4">
        <v>18</v>
      </c>
      <c r="M2065" s="4">
        <v>3</v>
      </c>
      <c r="N2065" s="4" t="s">
        <v>3</v>
      </c>
      <c r="O2065" s="4">
        <v>2</v>
      </c>
      <c r="P2065" s="4"/>
      <c r="Q2065" s="4"/>
      <c r="R2065" s="4"/>
      <c r="S2065" s="4"/>
      <c r="T2065" s="4"/>
      <c r="U2065" s="4"/>
      <c r="V2065" s="4"/>
      <c r="W2065" s="4"/>
    </row>
    <row r="2066" spans="1:206">
      <c r="A2066" s="4">
        <v>50</v>
      </c>
      <c r="B2066" s="4">
        <v>0</v>
      </c>
      <c r="C2066" s="4">
        <v>0</v>
      </c>
      <c r="D2066" s="4">
        <v>1</v>
      </c>
      <c r="E2066" s="4">
        <v>230</v>
      </c>
      <c r="F2066" s="4">
        <f>ROUND(Source!BA2046,O2066)</f>
        <v>0</v>
      </c>
      <c r="G2066" s="4" t="s">
        <v>117</v>
      </c>
      <c r="H2066" s="4" t="s">
        <v>118</v>
      </c>
      <c r="I2066" s="4"/>
      <c r="J2066" s="4"/>
      <c r="K2066" s="4">
        <v>230</v>
      </c>
      <c r="L2066" s="4">
        <v>19</v>
      </c>
      <c r="M2066" s="4">
        <v>3</v>
      </c>
      <c r="N2066" s="4" t="s">
        <v>3</v>
      </c>
      <c r="O2066" s="4">
        <v>2</v>
      </c>
      <c r="P2066" s="4"/>
      <c r="Q2066" s="4"/>
      <c r="R2066" s="4"/>
      <c r="S2066" s="4"/>
      <c r="T2066" s="4"/>
      <c r="U2066" s="4"/>
      <c r="V2066" s="4"/>
      <c r="W2066" s="4"/>
    </row>
    <row r="2067" spans="1:206">
      <c r="A2067" s="4">
        <v>50</v>
      </c>
      <c r="B2067" s="4">
        <v>0</v>
      </c>
      <c r="C2067" s="4">
        <v>0</v>
      </c>
      <c r="D2067" s="4">
        <v>1</v>
      </c>
      <c r="E2067" s="4">
        <v>206</v>
      </c>
      <c r="F2067" s="4">
        <f>ROUND(Source!T2046,O2067)</f>
        <v>0</v>
      </c>
      <c r="G2067" s="4" t="s">
        <v>119</v>
      </c>
      <c r="H2067" s="4" t="s">
        <v>120</v>
      </c>
      <c r="I2067" s="4"/>
      <c r="J2067" s="4"/>
      <c r="K2067" s="4">
        <v>206</v>
      </c>
      <c r="L2067" s="4">
        <v>20</v>
      </c>
      <c r="M2067" s="4">
        <v>3</v>
      </c>
      <c r="N2067" s="4" t="s">
        <v>3</v>
      </c>
      <c r="O2067" s="4">
        <v>2</v>
      </c>
      <c r="P2067" s="4"/>
      <c r="Q2067" s="4"/>
      <c r="R2067" s="4"/>
      <c r="S2067" s="4"/>
      <c r="T2067" s="4"/>
      <c r="U2067" s="4"/>
      <c r="V2067" s="4"/>
      <c r="W2067" s="4"/>
    </row>
    <row r="2068" spans="1:206">
      <c r="A2068" s="4">
        <v>50</v>
      </c>
      <c r="B2068" s="4">
        <v>0</v>
      </c>
      <c r="C2068" s="4">
        <v>0</v>
      </c>
      <c r="D2068" s="4">
        <v>1</v>
      </c>
      <c r="E2068" s="4">
        <v>207</v>
      </c>
      <c r="F2068" s="4">
        <f>Source!U2046</f>
        <v>183.54449100000002</v>
      </c>
      <c r="G2068" s="4" t="s">
        <v>121</v>
      </c>
      <c r="H2068" s="4" t="s">
        <v>122</v>
      </c>
      <c r="I2068" s="4"/>
      <c r="J2068" s="4"/>
      <c r="K2068" s="4">
        <v>207</v>
      </c>
      <c r="L2068" s="4">
        <v>21</v>
      </c>
      <c r="M2068" s="4">
        <v>3</v>
      </c>
      <c r="N2068" s="4" t="s">
        <v>3</v>
      </c>
      <c r="O2068" s="4">
        <v>-1</v>
      </c>
      <c r="P2068" s="4"/>
      <c r="Q2068" s="4"/>
      <c r="R2068" s="4"/>
      <c r="S2068" s="4"/>
      <c r="T2068" s="4"/>
      <c r="U2068" s="4"/>
      <c r="V2068" s="4"/>
      <c r="W2068" s="4"/>
    </row>
    <row r="2069" spans="1:206">
      <c r="A2069" s="4">
        <v>50</v>
      </c>
      <c r="B2069" s="4">
        <v>0</v>
      </c>
      <c r="C2069" s="4">
        <v>0</v>
      </c>
      <c r="D2069" s="4">
        <v>1</v>
      </c>
      <c r="E2069" s="4">
        <v>208</v>
      </c>
      <c r="F2069" s="4">
        <f>Source!V2046</f>
        <v>3.5353325</v>
      </c>
      <c r="G2069" s="4" t="s">
        <v>123</v>
      </c>
      <c r="H2069" s="4" t="s">
        <v>124</v>
      </c>
      <c r="I2069" s="4"/>
      <c r="J2069" s="4"/>
      <c r="K2069" s="4">
        <v>208</v>
      </c>
      <c r="L2069" s="4">
        <v>22</v>
      </c>
      <c r="M2069" s="4">
        <v>3</v>
      </c>
      <c r="N2069" s="4" t="s">
        <v>3</v>
      </c>
      <c r="O2069" s="4">
        <v>-1</v>
      </c>
      <c r="P2069" s="4"/>
      <c r="Q2069" s="4"/>
      <c r="R2069" s="4"/>
      <c r="S2069" s="4"/>
      <c r="T2069" s="4"/>
      <c r="U2069" s="4"/>
      <c r="V2069" s="4"/>
      <c r="W2069" s="4"/>
    </row>
    <row r="2070" spans="1:206">
      <c r="A2070" s="4">
        <v>50</v>
      </c>
      <c r="B2070" s="4">
        <v>0</v>
      </c>
      <c r="C2070" s="4">
        <v>0</v>
      </c>
      <c r="D2070" s="4">
        <v>1</v>
      </c>
      <c r="E2070" s="4">
        <v>209</v>
      </c>
      <c r="F2070" s="4">
        <f>ROUND(Source!W2046,O2070)</f>
        <v>624.79</v>
      </c>
      <c r="G2070" s="4" t="s">
        <v>125</v>
      </c>
      <c r="H2070" s="4" t="s">
        <v>126</v>
      </c>
      <c r="I2070" s="4"/>
      <c r="J2070" s="4"/>
      <c r="K2070" s="4">
        <v>209</v>
      </c>
      <c r="L2070" s="4">
        <v>23</v>
      </c>
      <c r="M2070" s="4">
        <v>3</v>
      </c>
      <c r="N2070" s="4" t="s">
        <v>3</v>
      </c>
      <c r="O2070" s="4">
        <v>2</v>
      </c>
      <c r="P2070" s="4"/>
      <c r="Q2070" s="4"/>
      <c r="R2070" s="4"/>
      <c r="S2070" s="4"/>
      <c r="T2070" s="4"/>
      <c r="U2070" s="4"/>
      <c r="V2070" s="4"/>
      <c r="W2070" s="4"/>
    </row>
    <row r="2071" spans="1:206">
      <c r="A2071" s="4">
        <v>50</v>
      </c>
      <c r="B2071" s="4">
        <v>0</v>
      </c>
      <c r="C2071" s="4">
        <v>0</v>
      </c>
      <c r="D2071" s="4">
        <v>1</v>
      </c>
      <c r="E2071" s="4">
        <v>233</v>
      </c>
      <c r="F2071" s="4">
        <f>ROUND(Source!BD2046,O2071)</f>
        <v>0</v>
      </c>
      <c r="G2071" s="4" t="s">
        <v>127</v>
      </c>
      <c r="H2071" s="4" t="s">
        <v>128</v>
      </c>
      <c r="I2071" s="4"/>
      <c r="J2071" s="4"/>
      <c r="K2071" s="4">
        <v>233</v>
      </c>
      <c r="L2071" s="4">
        <v>24</v>
      </c>
      <c r="M2071" s="4">
        <v>3</v>
      </c>
      <c r="N2071" s="4" t="s">
        <v>3</v>
      </c>
      <c r="O2071" s="4">
        <v>2</v>
      </c>
      <c r="P2071" s="4"/>
      <c r="Q2071" s="4"/>
      <c r="R2071" s="4"/>
      <c r="S2071" s="4"/>
      <c r="T2071" s="4"/>
      <c r="U2071" s="4"/>
      <c r="V2071" s="4"/>
      <c r="W2071" s="4"/>
    </row>
    <row r="2072" spans="1:206">
      <c r="A2072" s="4">
        <v>50</v>
      </c>
      <c r="B2072" s="4">
        <v>0</v>
      </c>
      <c r="C2072" s="4">
        <v>0</v>
      </c>
      <c r="D2072" s="4">
        <v>1</v>
      </c>
      <c r="E2072" s="4">
        <v>210</v>
      </c>
      <c r="F2072" s="4">
        <f>ROUND(Source!X2046,O2072)</f>
        <v>49620.4</v>
      </c>
      <c r="G2072" s="4" t="s">
        <v>129</v>
      </c>
      <c r="H2072" s="4" t="s">
        <v>130</v>
      </c>
      <c r="I2072" s="4"/>
      <c r="J2072" s="4"/>
      <c r="K2072" s="4">
        <v>210</v>
      </c>
      <c r="L2072" s="4">
        <v>25</v>
      </c>
      <c r="M2072" s="4">
        <v>3</v>
      </c>
      <c r="N2072" s="4" t="s">
        <v>3</v>
      </c>
      <c r="O2072" s="4">
        <v>2</v>
      </c>
      <c r="P2072" s="4"/>
      <c r="Q2072" s="4"/>
      <c r="R2072" s="4"/>
      <c r="S2072" s="4"/>
      <c r="T2072" s="4"/>
      <c r="U2072" s="4"/>
      <c r="V2072" s="4"/>
      <c r="W2072" s="4"/>
    </row>
    <row r="2073" spans="1:206">
      <c r="A2073" s="4">
        <v>50</v>
      </c>
      <c r="B2073" s="4">
        <v>0</v>
      </c>
      <c r="C2073" s="4">
        <v>0</v>
      </c>
      <c r="D2073" s="4">
        <v>1</v>
      </c>
      <c r="E2073" s="4">
        <v>211</v>
      </c>
      <c r="F2073" s="4">
        <f>ROUND(Source!Y2046,O2073)</f>
        <v>24940.59</v>
      </c>
      <c r="G2073" s="4" t="s">
        <v>131</v>
      </c>
      <c r="H2073" s="4" t="s">
        <v>132</v>
      </c>
      <c r="I2073" s="4"/>
      <c r="J2073" s="4"/>
      <c r="K2073" s="4">
        <v>211</v>
      </c>
      <c r="L2073" s="4">
        <v>26</v>
      </c>
      <c r="M2073" s="4">
        <v>3</v>
      </c>
      <c r="N2073" s="4" t="s">
        <v>3</v>
      </c>
      <c r="O2073" s="4">
        <v>2</v>
      </c>
      <c r="P2073" s="4"/>
      <c r="Q2073" s="4"/>
      <c r="R2073" s="4"/>
      <c r="S2073" s="4"/>
      <c r="T2073" s="4"/>
      <c r="U2073" s="4"/>
      <c r="V2073" s="4"/>
      <c r="W2073" s="4"/>
    </row>
    <row r="2074" spans="1:206">
      <c r="A2074" s="4">
        <v>50</v>
      </c>
      <c r="B2074" s="4">
        <v>0</v>
      </c>
      <c r="C2074" s="4">
        <v>0</v>
      </c>
      <c r="D2074" s="4">
        <v>1</v>
      </c>
      <c r="E2074" s="4">
        <v>0</v>
      </c>
      <c r="F2074" s="4">
        <f>ROUND(Source!AR2046,O2074)</f>
        <v>248049.02</v>
      </c>
      <c r="G2074" s="4" t="s">
        <v>133</v>
      </c>
      <c r="H2074" s="4" t="s">
        <v>134</v>
      </c>
      <c r="I2074" s="4"/>
      <c r="J2074" s="4"/>
      <c r="K2074" s="4">
        <v>224</v>
      </c>
      <c r="L2074" s="4">
        <v>27</v>
      </c>
      <c r="M2074" s="4">
        <v>3</v>
      </c>
      <c r="N2074" s="4" t="s">
        <v>3</v>
      </c>
      <c r="O2074" s="4">
        <v>2</v>
      </c>
      <c r="P2074" s="4"/>
      <c r="Q2074" s="4"/>
      <c r="R2074" s="4"/>
      <c r="S2074" s="4"/>
      <c r="T2074" s="4"/>
      <c r="U2074" s="4"/>
      <c r="V2074" s="4"/>
      <c r="W2074" s="4"/>
    </row>
    <row r="2075" spans="1:206">
      <c r="A2075" s="4">
        <v>50</v>
      </c>
      <c r="B2075" s="4">
        <v>0</v>
      </c>
      <c r="C2075" s="4">
        <v>0</v>
      </c>
      <c r="D2075" s="4">
        <v>2</v>
      </c>
      <c r="E2075" s="4">
        <v>0</v>
      </c>
      <c r="F2075" s="4">
        <f>ROUND(F2074*0.18,O2075)</f>
        <v>44648.800000000003</v>
      </c>
      <c r="G2075" s="4" t="s">
        <v>135</v>
      </c>
      <c r="H2075" s="4" t="s">
        <v>135</v>
      </c>
      <c r="I2075" s="4"/>
      <c r="J2075" s="4"/>
      <c r="K2075" s="4">
        <v>212</v>
      </c>
      <c r="L2075" s="4">
        <v>28</v>
      </c>
      <c r="M2075" s="4">
        <v>0</v>
      </c>
      <c r="N2075" s="4" t="s">
        <v>3</v>
      </c>
      <c r="O2075" s="4">
        <v>1</v>
      </c>
      <c r="P2075" s="4"/>
      <c r="Q2075" s="4"/>
      <c r="R2075" s="4"/>
      <c r="S2075" s="4"/>
      <c r="T2075" s="4"/>
      <c r="U2075" s="4"/>
      <c r="V2075" s="4"/>
      <c r="W2075" s="4"/>
    </row>
    <row r="2076" spans="1:206">
      <c r="A2076" s="4">
        <v>50</v>
      </c>
      <c r="B2076" s="4">
        <v>0</v>
      </c>
      <c r="C2076" s="4">
        <v>0</v>
      </c>
      <c r="D2076" s="4">
        <v>2</v>
      </c>
      <c r="E2076" s="4">
        <v>224</v>
      </c>
      <c r="F2076" s="4">
        <f>ROUND(F2074*1.18,O2076)</f>
        <v>292697.8</v>
      </c>
      <c r="G2076" s="4" t="s">
        <v>136</v>
      </c>
      <c r="H2076" s="4" t="s">
        <v>137</v>
      </c>
      <c r="I2076" s="4"/>
      <c r="J2076" s="4"/>
      <c r="K2076" s="4">
        <v>212</v>
      </c>
      <c r="L2076" s="4">
        <v>29</v>
      </c>
      <c r="M2076" s="4">
        <v>0</v>
      </c>
      <c r="N2076" s="4" t="s">
        <v>3</v>
      </c>
      <c r="O2076" s="4">
        <v>1</v>
      </c>
      <c r="P2076" s="4"/>
      <c r="Q2076" s="4"/>
      <c r="R2076" s="4"/>
      <c r="S2076" s="4"/>
      <c r="T2076" s="4"/>
      <c r="U2076" s="4"/>
      <c r="V2076" s="4"/>
      <c r="W2076" s="4"/>
    </row>
    <row r="2078" spans="1:206">
      <c r="A2078" s="2">
        <v>51</v>
      </c>
      <c r="B2078" s="2">
        <f>B1962</f>
        <v>0</v>
      </c>
      <c r="C2078" s="2">
        <f>A1962</f>
        <v>4</v>
      </c>
      <c r="D2078" s="2">
        <f>ROW(A1962)</f>
        <v>1962</v>
      </c>
      <c r="E2078" s="2"/>
      <c r="F2078" s="2" t="str">
        <f>IF(F1962&lt;&gt;"",F1962,"")</f>
        <v>Новый раздел</v>
      </c>
      <c r="G2078" s="2" t="str">
        <f>IF(G1962&lt;&gt;"",G1962,"")</f>
        <v>комната 2-28</v>
      </c>
      <c r="H2078" s="2">
        <v>0</v>
      </c>
      <c r="I2078" s="2"/>
      <c r="J2078" s="2"/>
      <c r="K2078" s="2"/>
      <c r="L2078" s="2"/>
      <c r="M2078" s="2"/>
      <c r="N2078" s="2"/>
      <c r="O2078" s="2">
        <f t="shared" ref="O2078:T2078" si="1536">ROUND(O1980+O2046+AB2078,2)</f>
        <v>176610.12</v>
      </c>
      <c r="P2078" s="2">
        <f t="shared" si="1536"/>
        <v>115326.85</v>
      </c>
      <c r="Q2078" s="2">
        <f t="shared" si="1536"/>
        <v>3259.65</v>
      </c>
      <c r="R2078" s="2">
        <f t="shared" si="1536"/>
        <v>1276</v>
      </c>
      <c r="S2078" s="2">
        <f t="shared" si="1536"/>
        <v>58023.62</v>
      </c>
      <c r="T2078" s="2">
        <f t="shared" si="1536"/>
        <v>0</v>
      </c>
      <c r="U2078" s="2">
        <f>U1980+U2046+AH2078</f>
        <v>195.25239100000002</v>
      </c>
      <c r="V2078" s="2">
        <f>V1980+V2046+AI2078</f>
        <v>3.6623125000000001</v>
      </c>
      <c r="W2078" s="2">
        <f>ROUND(W1980+W2046+AJ2078,2)</f>
        <v>624.79</v>
      </c>
      <c r="X2078" s="2">
        <f>ROUND(X1980+X2046+AK2078,2)</f>
        <v>51753.26</v>
      </c>
      <c r="Y2078" s="2">
        <f>ROUND(Y1980+Y2046+AL2078,2)</f>
        <v>26576.39</v>
      </c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>
        <f t="shared" ref="AO2078:BD2078" si="1537">ROUND(AO1980+AO2046+BX2078,2)</f>
        <v>0</v>
      </c>
      <c r="AP2078" s="2">
        <f t="shared" si="1537"/>
        <v>0</v>
      </c>
      <c r="AQ2078" s="2">
        <f t="shared" si="1537"/>
        <v>0</v>
      </c>
      <c r="AR2078" s="2">
        <f t="shared" si="1537"/>
        <v>254939.77</v>
      </c>
      <c r="AS2078" s="2">
        <f t="shared" si="1537"/>
        <v>250765.94</v>
      </c>
      <c r="AT2078" s="2">
        <f t="shared" si="1537"/>
        <v>4173.83</v>
      </c>
      <c r="AU2078" s="2">
        <f t="shared" si="1537"/>
        <v>0</v>
      </c>
      <c r="AV2078" s="2">
        <f t="shared" si="1537"/>
        <v>115326.85</v>
      </c>
      <c r="AW2078" s="2">
        <f t="shared" si="1537"/>
        <v>115326.85</v>
      </c>
      <c r="AX2078" s="2">
        <f t="shared" si="1537"/>
        <v>0</v>
      </c>
      <c r="AY2078" s="2">
        <f t="shared" si="1537"/>
        <v>115326.85</v>
      </c>
      <c r="AZ2078" s="2">
        <f t="shared" si="1537"/>
        <v>0</v>
      </c>
      <c r="BA2078" s="2">
        <f t="shared" si="1537"/>
        <v>0</v>
      </c>
      <c r="BB2078" s="2">
        <f t="shared" si="1537"/>
        <v>0</v>
      </c>
      <c r="BC2078" s="2">
        <f t="shared" si="1537"/>
        <v>0</v>
      </c>
      <c r="BD2078" s="2">
        <f t="shared" si="1537"/>
        <v>0</v>
      </c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>
        <v>0</v>
      </c>
    </row>
    <row r="2080" spans="1:206">
      <c r="A2080" s="4">
        <v>50</v>
      </c>
      <c r="B2080" s="4">
        <v>0</v>
      </c>
      <c r="C2080" s="4">
        <v>0</v>
      </c>
      <c r="D2080" s="4">
        <v>1</v>
      </c>
      <c r="E2080" s="4">
        <v>201</v>
      </c>
      <c r="F2080" s="4">
        <f>ROUND(Source!O2078,O2080)</f>
        <v>176610.12</v>
      </c>
      <c r="G2080" s="4" t="s">
        <v>81</v>
      </c>
      <c r="H2080" s="4" t="s">
        <v>82</v>
      </c>
      <c r="I2080" s="4"/>
      <c r="J2080" s="4"/>
      <c r="K2080" s="4">
        <v>201</v>
      </c>
      <c r="L2080" s="4">
        <v>1</v>
      </c>
      <c r="M2080" s="4">
        <v>3</v>
      </c>
      <c r="N2080" s="4" t="s">
        <v>3</v>
      </c>
      <c r="O2080" s="4">
        <v>2</v>
      </c>
      <c r="P2080" s="4"/>
      <c r="Q2080" s="4"/>
      <c r="R2080" s="4"/>
      <c r="S2080" s="4"/>
      <c r="T2080" s="4"/>
      <c r="U2080" s="4"/>
      <c r="V2080" s="4"/>
      <c r="W2080" s="4"/>
    </row>
    <row r="2081" spans="1:23">
      <c r="A2081" s="4">
        <v>50</v>
      </c>
      <c r="B2081" s="4">
        <v>0</v>
      </c>
      <c r="C2081" s="4">
        <v>0</v>
      </c>
      <c r="D2081" s="4">
        <v>1</v>
      </c>
      <c r="E2081" s="4">
        <v>202</v>
      </c>
      <c r="F2081" s="4">
        <f>ROUND(Source!P2078,O2081)</f>
        <v>115326.85</v>
      </c>
      <c r="G2081" s="4" t="s">
        <v>83</v>
      </c>
      <c r="H2081" s="4" t="s">
        <v>84</v>
      </c>
      <c r="I2081" s="4"/>
      <c r="J2081" s="4"/>
      <c r="K2081" s="4">
        <v>202</v>
      </c>
      <c r="L2081" s="4">
        <v>2</v>
      </c>
      <c r="M2081" s="4">
        <v>3</v>
      </c>
      <c r="N2081" s="4" t="s">
        <v>3</v>
      </c>
      <c r="O2081" s="4">
        <v>2</v>
      </c>
      <c r="P2081" s="4"/>
      <c r="Q2081" s="4"/>
      <c r="R2081" s="4"/>
      <c r="S2081" s="4"/>
      <c r="T2081" s="4"/>
      <c r="U2081" s="4"/>
      <c r="V2081" s="4"/>
      <c r="W2081" s="4"/>
    </row>
    <row r="2082" spans="1:23">
      <c r="A2082" s="4">
        <v>50</v>
      </c>
      <c r="B2082" s="4">
        <v>0</v>
      </c>
      <c r="C2082" s="4">
        <v>0</v>
      </c>
      <c r="D2082" s="4">
        <v>1</v>
      </c>
      <c r="E2082" s="4">
        <v>222</v>
      </c>
      <c r="F2082" s="4">
        <f>ROUND(Source!AO2078,O2082)</f>
        <v>0</v>
      </c>
      <c r="G2082" s="4" t="s">
        <v>85</v>
      </c>
      <c r="H2082" s="4" t="s">
        <v>86</v>
      </c>
      <c r="I2082" s="4"/>
      <c r="J2082" s="4"/>
      <c r="K2082" s="4">
        <v>222</v>
      </c>
      <c r="L2082" s="4">
        <v>3</v>
      </c>
      <c r="M2082" s="4">
        <v>3</v>
      </c>
      <c r="N2082" s="4" t="s">
        <v>3</v>
      </c>
      <c r="O2082" s="4">
        <v>2</v>
      </c>
      <c r="P2082" s="4"/>
      <c r="Q2082" s="4"/>
      <c r="R2082" s="4"/>
      <c r="S2082" s="4"/>
      <c r="T2082" s="4"/>
      <c r="U2082" s="4"/>
      <c r="V2082" s="4"/>
      <c r="W2082" s="4"/>
    </row>
    <row r="2083" spans="1:23">
      <c r="A2083" s="4">
        <v>50</v>
      </c>
      <c r="B2083" s="4">
        <v>0</v>
      </c>
      <c r="C2083" s="4">
        <v>0</v>
      </c>
      <c r="D2083" s="4">
        <v>1</v>
      </c>
      <c r="E2083" s="4">
        <v>225</v>
      </c>
      <c r="F2083" s="4">
        <f>ROUND(Source!AV2078,O2083)</f>
        <v>115326.85</v>
      </c>
      <c r="G2083" s="4" t="s">
        <v>87</v>
      </c>
      <c r="H2083" s="4" t="s">
        <v>88</v>
      </c>
      <c r="I2083" s="4"/>
      <c r="J2083" s="4"/>
      <c r="K2083" s="4">
        <v>225</v>
      </c>
      <c r="L2083" s="4">
        <v>4</v>
      </c>
      <c r="M2083" s="4">
        <v>3</v>
      </c>
      <c r="N2083" s="4" t="s">
        <v>3</v>
      </c>
      <c r="O2083" s="4">
        <v>2</v>
      </c>
      <c r="P2083" s="4"/>
      <c r="Q2083" s="4"/>
      <c r="R2083" s="4"/>
      <c r="S2083" s="4"/>
      <c r="T2083" s="4"/>
      <c r="U2083" s="4"/>
      <c r="V2083" s="4"/>
      <c r="W2083" s="4"/>
    </row>
    <row r="2084" spans="1:23">
      <c r="A2084" s="4">
        <v>50</v>
      </c>
      <c r="B2084" s="4">
        <v>0</v>
      </c>
      <c r="C2084" s="4">
        <v>0</v>
      </c>
      <c r="D2084" s="4">
        <v>1</v>
      </c>
      <c r="E2084" s="4">
        <v>226</v>
      </c>
      <c r="F2084" s="4">
        <f>ROUND(Source!AW2078,O2084)</f>
        <v>115326.85</v>
      </c>
      <c r="G2084" s="4" t="s">
        <v>89</v>
      </c>
      <c r="H2084" s="4" t="s">
        <v>90</v>
      </c>
      <c r="I2084" s="4"/>
      <c r="J2084" s="4"/>
      <c r="K2084" s="4">
        <v>226</v>
      </c>
      <c r="L2084" s="4">
        <v>5</v>
      </c>
      <c r="M2084" s="4">
        <v>3</v>
      </c>
      <c r="N2084" s="4" t="s">
        <v>3</v>
      </c>
      <c r="O2084" s="4">
        <v>2</v>
      </c>
      <c r="P2084" s="4"/>
      <c r="Q2084" s="4"/>
      <c r="R2084" s="4"/>
      <c r="S2084" s="4"/>
      <c r="T2084" s="4"/>
      <c r="U2084" s="4"/>
      <c r="V2084" s="4"/>
      <c r="W2084" s="4"/>
    </row>
    <row r="2085" spans="1:23">
      <c r="A2085" s="4">
        <v>50</v>
      </c>
      <c r="B2085" s="4">
        <v>0</v>
      </c>
      <c r="C2085" s="4">
        <v>0</v>
      </c>
      <c r="D2085" s="4">
        <v>1</v>
      </c>
      <c r="E2085" s="4">
        <v>227</v>
      </c>
      <c r="F2085" s="4">
        <f>ROUND(Source!AX2078,O2085)</f>
        <v>0</v>
      </c>
      <c r="G2085" s="4" t="s">
        <v>91</v>
      </c>
      <c r="H2085" s="4" t="s">
        <v>92</v>
      </c>
      <c r="I2085" s="4"/>
      <c r="J2085" s="4"/>
      <c r="K2085" s="4">
        <v>227</v>
      </c>
      <c r="L2085" s="4">
        <v>6</v>
      </c>
      <c r="M2085" s="4">
        <v>3</v>
      </c>
      <c r="N2085" s="4" t="s">
        <v>3</v>
      </c>
      <c r="O2085" s="4">
        <v>2</v>
      </c>
      <c r="P2085" s="4"/>
      <c r="Q2085" s="4"/>
      <c r="R2085" s="4"/>
      <c r="S2085" s="4"/>
      <c r="T2085" s="4"/>
      <c r="U2085" s="4"/>
      <c r="V2085" s="4"/>
      <c r="W2085" s="4"/>
    </row>
    <row r="2086" spans="1:23">
      <c r="A2086" s="4">
        <v>50</v>
      </c>
      <c r="B2086" s="4">
        <v>0</v>
      </c>
      <c r="C2086" s="4">
        <v>0</v>
      </c>
      <c r="D2086" s="4">
        <v>1</v>
      </c>
      <c r="E2086" s="4">
        <v>228</v>
      </c>
      <c r="F2086" s="4">
        <f>ROUND(Source!AY2078,O2086)</f>
        <v>115326.85</v>
      </c>
      <c r="G2086" s="4" t="s">
        <v>93</v>
      </c>
      <c r="H2086" s="4" t="s">
        <v>94</v>
      </c>
      <c r="I2086" s="4"/>
      <c r="J2086" s="4"/>
      <c r="K2086" s="4">
        <v>228</v>
      </c>
      <c r="L2086" s="4">
        <v>7</v>
      </c>
      <c r="M2086" s="4">
        <v>3</v>
      </c>
      <c r="N2086" s="4" t="s">
        <v>3</v>
      </c>
      <c r="O2086" s="4">
        <v>2</v>
      </c>
      <c r="P2086" s="4"/>
      <c r="Q2086" s="4"/>
      <c r="R2086" s="4"/>
      <c r="S2086" s="4"/>
      <c r="T2086" s="4"/>
      <c r="U2086" s="4"/>
      <c r="V2086" s="4"/>
      <c r="W2086" s="4"/>
    </row>
    <row r="2087" spans="1:23">
      <c r="A2087" s="4">
        <v>50</v>
      </c>
      <c r="B2087" s="4">
        <v>0</v>
      </c>
      <c r="C2087" s="4">
        <v>0</v>
      </c>
      <c r="D2087" s="4">
        <v>1</v>
      </c>
      <c r="E2087" s="4">
        <v>216</v>
      </c>
      <c r="F2087" s="4">
        <f>ROUND(Source!AP2078,O2087)</f>
        <v>0</v>
      </c>
      <c r="G2087" s="4" t="s">
        <v>95</v>
      </c>
      <c r="H2087" s="4" t="s">
        <v>96</v>
      </c>
      <c r="I2087" s="4"/>
      <c r="J2087" s="4"/>
      <c r="K2087" s="4">
        <v>216</v>
      </c>
      <c r="L2087" s="4">
        <v>8</v>
      </c>
      <c r="M2087" s="4">
        <v>3</v>
      </c>
      <c r="N2087" s="4" t="s">
        <v>3</v>
      </c>
      <c r="O2087" s="4">
        <v>2</v>
      </c>
      <c r="P2087" s="4"/>
      <c r="Q2087" s="4"/>
      <c r="R2087" s="4"/>
      <c r="S2087" s="4"/>
      <c r="T2087" s="4"/>
      <c r="U2087" s="4"/>
      <c r="V2087" s="4"/>
      <c r="W2087" s="4"/>
    </row>
    <row r="2088" spans="1:23">
      <c r="A2088" s="4">
        <v>50</v>
      </c>
      <c r="B2088" s="4">
        <v>0</v>
      </c>
      <c r="C2088" s="4">
        <v>0</v>
      </c>
      <c r="D2088" s="4">
        <v>1</v>
      </c>
      <c r="E2088" s="4">
        <v>223</v>
      </c>
      <c r="F2088" s="4">
        <f>ROUND(Source!AQ2078,O2088)</f>
        <v>0</v>
      </c>
      <c r="G2088" s="4" t="s">
        <v>97</v>
      </c>
      <c r="H2088" s="4" t="s">
        <v>98</v>
      </c>
      <c r="I2088" s="4"/>
      <c r="J2088" s="4"/>
      <c r="K2088" s="4">
        <v>223</v>
      </c>
      <c r="L2088" s="4">
        <v>9</v>
      </c>
      <c r="M2088" s="4">
        <v>3</v>
      </c>
      <c r="N2088" s="4" t="s">
        <v>3</v>
      </c>
      <c r="O2088" s="4">
        <v>2</v>
      </c>
      <c r="P2088" s="4"/>
      <c r="Q2088" s="4"/>
      <c r="R2088" s="4"/>
      <c r="S2088" s="4"/>
      <c r="T2088" s="4"/>
      <c r="U2088" s="4"/>
      <c r="V2088" s="4"/>
      <c r="W2088" s="4"/>
    </row>
    <row r="2089" spans="1:23">
      <c r="A2089" s="4">
        <v>50</v>
      </c>
      <c r="B2089" s="4">
        <v>0</v>
      </c>
      <c r="C2089" s="4">
        <v>0</v>
      </c>
      <c r="D2089" s="4">
        <v>1</v>
      </c>
      <c r="E2089" s="4">
        <v>229</v>
      </c>
      <c r="F2089" s="4">
        <f>ROUND(Source!AZ2078,O2089)</f>
        <v>0</v>
      </c>
      <c r="G2089" s="4" t="s">
        <v>99</v>
      </c>
      <c r="H2089" s="4" t="s">
        <v>100</v>
      </c>
      <c r="I2089" s="4"/>
      <c r="J2089" s="4"/>
      <c r="K2089" s="4">
        <v>229</v>
      </c>
      <c r="L2089" s="4">
        <v>10</v>
      </c>
      <c r="M2089" s="4">
        <v>3</v>
      </c>
      <c r="N2089" s="4" t="s">
        <v>3</v>
      </c>
      <c r="O2089" s="4">
        <v>2</v>
      </c>
      <c r="P2089" s="4"/>
      <c r="Q2089" s="4"/>
      <c r="R2089" s="4"/>
      <c r="S2089" s="4"/>
      <c r="T2089" s="4"/>
      <c r="U2089" s="4"/>
      <c r="V2089" s="4"/>
      <c r="W2089" s="4"/>
    </row>
    <row r="2090" spans="1:23">
      <c r="A2090" s="4">
        <v>50</v>
      </c>
      <c r="B2090" s="4">
        <v>0</v>
      </c>
      <c r="C2090" s="4">
        <v>0</v>
      </c>
      <c r="D2090" s="4">
        <v>1</v>
      </c>
      <c r="E2090" s="4">
        <v>203</v>
      </c>
      <c r="F2090" s="4">
        <f>ROUND(Source!Q2078,O2090)</f>
        <v>3259.65</v>
      </c>
      <c r="G2090" s="4" t="s">
        <v>101</v>
      </c>
      <c r="H2090" s="4" t="s">
        <v>102</v>
      </c>
      <c r="I2090" s="4"/>
      <c r="J2090" s="4"/>
      <c r="K2090" s="4">
        <v>203</v>
      </c>
      <c r="L2090" s="4">
        <v>11</v>
      </c>
      <c r="M2090" s="4">
        <v>3</v>
      </c>
      <c r="N2090" s="4" t="s">
        <v>3</v>
      </c>
      <c r="O2090" s="4">
        <v>2</v>
      </c>
      <c r="P2090" s="4"/>
      <c r="Q2090" s="4"/>
      <c r="R2090" s="4"/>
      <c r="S2090" s="4"/>
      <c r="T2090" s="4"/>
      <c r="U2090" s="4"/>
      <c r="V2090" s="4"/>
      <c r="W2090" s="4"/>
    </row>
    <row r="2091" spans="1:23">
      <c r="A2091" s="4">
        <v>50</v>
      </c>
      <c r="B2091" s="4">
        <v>0</v>
      </c>
      <c r="C2091" s="4">
        <v>0</v>
      </c>
      <c r="D2091" s="4">
        <v>1</v>
      </c>
      <c r="E2091" s="4">
        <v>231</v>
      </c>
      <c r="F2091" s="4">
        <f>ROUND(Source!BB2078,O2091)</f>
        <v>0</v>
      </c>
      <c r="G2091" s="4" t="s">
        <v>103</v>
      </c>
      <c r="H2091" s="4" t="s">
        <v>104</v>
      </c>
      <c r="I2091" s="4"/>
      <c r="J2091" s="4"/>
      <c r="K2091" s="4">
        <v>231</v>
      </c>
      <c r="L2091" s="4">
        <v>12</v>
      </c>
      <c r="M2091" s="4">
        <v>3</v>
      </c>
      <c r="N2091" s="4" t="s">
        <v>3</v>
      </c>
      <c r="O2091" s="4">
        <v>2</v>
      </c>
      <c r="P2091" s="4"/>
      <c r="Q2091" s="4"/>
      <c r="R2091" s="4"/>
      <c r="S2091" s="4"/>
      <c r="T2091" s="4"/>
      <c r="U2091" s="4"/>
      <c r="V2091" s="4"/>
      <c r="W2091" s="4"/>
    </row>
    <row r="2092" spans="1:23">
      <c r="A2092" s="4">
        <v>50</v>
      </c>
      <c r="B2092" s="4">
        <v>0</v>
      </c>
      <c r="C2092" s="4">
        <v>0</v>
      </c>
      <c r="D2092" s="4">
        <v>1</v>
      </c>
      <c r="E2092" s="4">
        <v>204</v>
      </c>
      <c r="F2092" s="4">
        <f>ROUND(Source!R2078,O2092)</f>
        <v>1276</v>
      </c>
      <c r="G2092" s="4" t="s">
        <v>105</v>
      </c>
      <c r="H2092" s="4" t="s">
        <v>106</v>
      </c>
      <c r="I2092" s="4"/>
      <c r="J2092" s="4"/>
      <c r="K2092" s="4">
        <v>204</v>
      </c>
      <c r="L2092" s="4">
        <v>13</v>
      </c>
      <c r="M2092" s="4">
        <v>3</v>
      </c>
      <c r="N2092" s="4" t="s">
        <v>3</v>
      </c>
      <c r="O2092" s="4">
        <v>2</v>
      </c>
      <c r="P2092" s="4"/>
      <c r="Q2092" s="4"/>
      <c r="R2092" s="4"/>
      <c r="S2092" s="4"/>
      <c r="T2092" s="4"/>
      <c r="U2092" s="4"/>
      <c r="V2092" s="4"/>
      <c r="W2092" s="4"/>
    </row>
    <row r="2093" spans="1:23">
      <c r="A2093" s="4">
        <v>50</v>
      </c>
      <c r="B2093" s="4">
        <v>0</v>
      </c>
      <c r="C2093" s="4">
        <v>0</v>
      </c>
      <c r="D2093" s="4">
        <v>1</v>
      </c>
      <c r="E2093" s="4">
        <v>205</v>
      </c>
      <c r="F2093" s="4">
        <f>ROUND(Source!S2078,O2093)</f>
        <v>58023.62</v>
      </c>
      <c r="G2093" s="4" t="s">
        <v>107</v>
      </c>
      <c r="H2093" s="4" t="s">
        <v>108</v>
      </c>
      <c r="I2093" s="4"/>
      <c r="J2093" s="4"/>
      <c r="K2093" s="4">
        <v>205</v>
      </c>
      <c r="L2093" s="4">
        <v>14</v>
      </c>
      <c r="M2093" s="4">
        <v>3</v>
      </c>
      <c r="N2093" s="4" t="s">
        <v>3</v>
      </c>
      <c r="O2093" s="4">
        <v>2</v>
      </c>
      <c r="P2093" s="4"/>
      <c r="Q2093" s="4"/>
      <c r="R2093" s="4"/>
      <c r="S2093" s="4"/>
      <c r="T2093" s="4"/>
      <c r="U2093" s="4"/>
      <c r="V2093" s="4"/>
      <c r="W2093" s="4"/>
    </row>
    <row r="2094" spans="1:23">
      <c r="A2094" s="4">
        <v>50</v>
      </c>
      <c r="B2094" s="4">
        <v>0</v>
      </c>
      <c r="C2094" s="4">
        <v>0</v>
      </c>
      <c r="D2094" s="4">
        <v>1</v>
      </c>
      <c r="E2094" s="4">
        <v>232</v>
      </c>
      <c r="F2094" s="4">
        <f>ROUND(Source!BC2078,O2094)</f>
        <v>0</v>
      </c>
      <c r="G2094" s="4" t="s">
        <v>109</v>
      </c>
      <c r="H2094" s="4" t="s">
        <v>110</v>
      </c>
      <c r="I2094" s="4"/>
      <c r="J2094" s="4"/>
      <c r="K2094" s="4">
        <v>232</v>
      </c>
      <c r="L2094" s="4">
        <v>15</v>
      </c>
      <c r="M2094" s="4">
        <v>3</v>
      </c>
      <c r="N2094" s="4" t="s">
        <v>3</v>
      </c>
      <c r="O2094" s="4">
        <v>2</v>
      </c>
      <c r="P2094" s="4"/>
      <c r="Q2094" s="4"/>
      <c r="R2094" s="4"/>
      <c r="S2094" s="4"/>
      <c r="T2094" s="4"/>
      <c r="U2094" s="4"/>
      <c r="V2094" s="4"/>
      <c r="W2094" s="4"/>
    </row>
    <row r="2095" spans="1:23">
      <c r="A2095" s="4">
        <v>50</v>
      </c>
      <c r="B2095" s="4">
        <v>0</v>
      </c>
      <c r="C2095" s="4">
        <v>0</v>
      </c>
      <c r="D2095" s="4">
        <v>1</v>
      </c>
      <c r="E2095" s="4">
        <v>214</v>
      </c>
      <c r="F2095" s="4">
        <f>ROUND(Source!AS2078,O2095)</f>
        <v>250765.94</v>
      </c>
      <c r="G2095" s="4" t="s">
        <v>111</v>
      </c>
      <c r="H2095" s="4" t="s">
        <v>112</v>
      </c>
      <c r="I2095" s="4"/>
      <c r="J2095" s="4"/>
      <c r="K2095" s="4">
        <v>214</v>
      </c>
      <c r="L2095" s="4">
        <v>16</v>
      </c>
      <c r="M2095" s="4">
        <v>3</v>
      </c>
      <c r="N2095" s="4" t="s">
        <v>3</v>
      </c>
      <c r="O2095" s="4">
        <v>2</v>
      </c>
      <c r="P2095" s="4"/>
      <c r="Q2095" s="4"/>
      <c r="R2095" s="4"/>
      <c r="S2095" s="4"/>
      <c r="T2095" s="4"/>
      <c r="U2095" s="4"/>
      <c r="V2095" s="4"/>
      <c r="W2095" s="4"/>
    </row>
    <row r="2096" spans="1:23">
      <c r="A2096" s="4">
        <v>50</v>
      </c>
      <c r="B2096" s="4">
        <v>0</v>
      </c>
      <c r="C2096" s="4">
        <v>0</v>
      </c>
      <c r="D2096" s="4">
        <v>1</v>
      </c>
      <c r="E2096" s="4">
        <v>215</v>
      </c>
      <c r="F2096" s="4">
        <f>ROUND(Source!AT2078,O2096)</f>
        <v>4173.83</v>
      </c>
      <c r="G2096" s="4" t="s">
        <v>113</v>
      </c>
      <c r="H2096" s="4" t="s">
        <v>114</v>
      </c>
      <c r="I2096" s="4"/>
      <c r="J2096" s="4"/>
      <c r="K2096" s="4">
        <v>215</v>
      </c>
      <c r="L2096" s="4">
        <v>17</v>
      </c>
      <c r="M2096" s="4">
        <v>3</v>
      </c>
      <c r="N2096" s="4" t="s">
        <v>3</v>
      </c>
      <c r="O2096" s="4">
        <v>2</v>
      </c>
      <c r="P2096" s="4"/>
      <c r="Q2096" s="4"/>
      <c r="R2096" s="4"/>
      <c r="S2096" s="4"/>
      <c r="T2096" s="4"/>
      <c r="U2096" s="4"/>
      <c r="V2096" s="4"/>
      <c r="W2096" s="4"/>
    </row>
    <row r="2097" spans="1:206">
      <c r="A2097" s="4">
        <v>50</v>
      </c>
      <c r="B2097" s="4">
        <v>0</v>
      </c>
      <c r="C2097" s="4">
        <v>0</v>
      </c>
      <c r="D2097" s="4">
        <v>1</v>
      </c>
      <c r="E2097" s="4">
        <v>217</v>
      </c>
      <c r="F2097" s="4">
        <f>ROUND(Source!AU2078,O2097)</f>
        <v>0</v>
      </c>
      <c r="G2097" s="4" t="s">
        <v>115</v>
      </c>
      <c r="H2097" s="4" t="s">
        <v>116</v>
      </c>
      <c r="I2097" s="4"/>
      <c r="J2097" s="4"/>
      <c r="K2097" s="4">
        <v>217</v>
      </c>
      <c r="L2097" s="4">
        <v>18</v>
      </c>
      <c r="M2097" s="4">
        <v>3</v>
      </c>
      <c r="N2097" s="4" t="s">
        <v>3</v>
      </c>
      <c r="O2097" s="4">
        <v>2</v>
      </c>
      <c r="P2097" s="4"/>
      <c r="Q2097" s="4"/>
      <c r="R2097" s="4"/>
      <c r="S2097" s="4"/>
      <c r="T2097" s="4"/>
      <c r="U2097" s="4"/>
      <c r="V2097" s="4"/>
      <c r="W2097" s="4"/>
    </row>
    <row r="2098" spans="1:206">
      <c r="A2098" s="4">
        <v>50</v>
      </c>
      <c r="B2098" s="4">
        <v>0</v>
      </c>
      <c r="C2098" s="4">
        <v>0</v>
      </c>
      <c r="D2098" s="4">
        <v>1</v>
      </c>
      <c r="E2098" s="4">
        <v>230</v>
      </c>
      <c r="F2098" s="4">
        <f>ROUND(Source!BA2078,O2098)</f>
        <v>0</v>
      </c>
      <c r="G2098" s="4" t="s">
        <v>117</v>
      </c>
      <c r="H2098" s="4" t="s">
        <v>118</v>
      </c>
      <c r="I2098" s="4"/>
      <c r="J2098" s="4"/>
      <c r="K2098" s="4">
        <v>230</v>
      </c>
      <c r="L2098" s="4">
        <v>19</v>
      </c>
      <c r="M2098" s="4">
        <v>3</v>
      </c>
      <c r="N2098" s="4" t="s">
        <v>3</v>
      </c>
      <c r="O2098" s="4">
        <v>2</v>
      </c>
      <c r="P2098" s="4"/>
      <c r="Q2098" s="4"/>
      <c r="R2098" s="4"/>
      <c r="S2098" s="4"/>
      <c r="T2098" s="4"/>
      <c r="U2098" s="4"/>
      <c r="V2098" s="4"/>
      <c r="W2098" s="4"/>
    </row>
    <row r="2099" spans="1:206">
      <c r="A2099" s="4">
        <v>50</v>
      </c>
      <c r="B2099" s="4">
        <v>0</v>
      </c>
      <c r="C2099" s="4">
        <v>0</v>
      </c>
      <c r="D2099" s="4">
        <v>1</v>
      </c>
      <c r="E2099" s="4">
        <v>206</v>
      </c>
      <c r="F2099" s="4">
        <f>ROUND(Source!T2078,O2099)</f>
        <v>0</v>
      </c>
      <c r="G2099" s="4" t="s">
        <v>119</v>
      </c>
      <c r="H2099" s="4" t="s">
        <v>120</v>
      </c>
      <c r="I2099" s="4"/>
      <c r="J2099" s="4"/>
      <c r="K2099" s="4">
        <v>206</v>
      </c>
      <c r="L2099" s="4">
        <v>20</v>
      </c>
      <c r="M2099" s="4">
        <v>3</v>
      </c>
      <c r="N2099" s="4" t="s">
        <v>3</v>
      </c>
      <c r="O2099" s="4">
        <v>2</v>
      </c>
      <c r="P2099" s="4"/>
      <c r="Q2099" s="4"/>
      <c r="R2099" s="4"/>
      <c r="S2099" s="4"/>
      <c r="T2099" s="4"/>
      <c r="U2099" s="4"/>
      <c r="V2099" s="4"/>
      <c r="W2099" s="4"/>
    </row>
    <row r="2100" spans="1:206">
      <c r="A2100" s="4">
        <v>50</v>
      </c>
      <c r="B2100" s="4">
        <v>0</v>
      </c>
      <c r="C2100" s="4">
        <v>0</v>
      </c>
      <c r="D2100" s="4">
        <v>1</v>
      </c>
      <c r="E2100" s="4">
        <v>207</v>
      </c>
      <c r="F2100" s="4">
        <f>Source!U2078</f>
        <v>195.25239100000002</v>
      </c>
      <c r="G2100" s="4" t="s">
        <v>121</v>
      </c>
      <c r="H2100" s="4" t="s">
        <v>122</v>
      </c>
      <c r="I2100" s="4"/>
      <c r="J2100" s="4"/>
      <c r="K2100" s="4">
        <v>207</v>
      </c>
      <c r="L2100" s="4">
        <v>21</v>
      </c>
      <c r="M2100" s="4">
        <v>3</v>
      </c>
      <c r="N2100" s="4" t="s">
        <v>3</v>
      </c>
      <c r="O2100" s="4">
        <v>-1</v>
      </c>
      <c r="P2100" s="4"/>
      <c r="Q2100" s="4"/>
      <c r="R2100" s="4"/>
      <c r="S2100" s="4"/>
      <c r="T2100" s="4"/>
      <c r="U2100" s="4"/>
      <c r="V2100" s="4"/>
      <c r="W2100" s="4"/>
    </row>
    <row r="2101" spans="1:206">
      <c r="A2101" s="4">
        <v>50</v>
      </c>
      <c r="B2101" s="4">
        <v>0</v>
      </c>
      <c r="C2101" s="4">
        <v>0</v>
      </c>
      <c r="D2101" s="4">
        <v>1</v>
      </c>
      <c r="E2101" s="4">
        <v>208</v>
      </c>
      <c r="F2101" s="4">
        <f>Source!V2078</f>
        <v>3.6623125000000001</v>
      </c>
      <c r="G2101" s="4" t="s">
        <v>123</v>
      </c>
      <c r="H2101" s="4" t="s">
        <v>124</v>
      </c>
      <c r="I2101" s="4"/>
      <c r="J2101" s="4"/>
      <c r="K2101" s="4">
        <v>208</v>
      </c>
      <c r="L2101" s="4">
        <v>22</v>
      </c>
      <c r="M2101" s="4">
        <v>3</v>
      </c>
      <c r="N2101" s="4" t="s">
        <v>3</v>
      </c>
      <c r="O2101" s="4">
        <v>-1</v>
      </c>
      <c r="P2101" s="4"/>
      <c r="Q2101" s="4"/>
      <c r="R2101" s="4"/>
      <c r="S2101" s="4"/>
      <c r="T2101" s="4"/>
      <c r="U2101" s="4"/>
      <c r="V2101" s="4"/>
      <c r="W2101" s="4"/>
    </row>
    <row r="2102" spans="1:206">
      <c r="A2102" s="4">
        <v>50</v>
      </c>
      <c r="B2102" s="4">
        <v>0</v>
      </c>
      <c r="C2102" s="4">
        <v>0</v>
      </c>
      <c r="D2102" s="4">
        <v>1</v>
      </c>
      <c r="E2102" s="4">
        <v>209</v>
      </c>
      <c r="F2102" s="4">
        <f>ROUND(Source!W2078,O2102)</f>
        <v>624.79</v>
      </c>
      <c r="G2102" s="4" t="s">
        <v>125</v>
      </c>
      <c r="H2102" s="4" t="s">
        <v>126</v>
      </c>
      <c r="I2102" s="4"/>
      <c r="J2102" s="4"/>
      <c r="K2102" s="4">
        <v>209</v>
      </c>
      <c r="L2102" s="4">
        <v>23</v>
      </c>
      <c r="M2102" s="4">
        <v>3</v>
      </c>
      <c r="N2102" s="4" t="s">
        <v>3</v>
      </c>
      <c r="O2102" s="4">
        <v>2</v>
      </c>
      <c r="P2102" s="4"/>
      <c r="Q2102" s="4"/>
      <c r="R2102" s="4"/>
      <c r="S2102" s="4"/>
      <c r="T2102" s="4"/>
      <c r="U2102" s="4"/>
      <c r="V2102" s="4"/>
      <c r="W2102" s="4"/>
    </row>
    <row r="2103" spans="1:206">
      <c r="A2103" s="4">
        <v>50</v>
      </c>
      <c r="B2103" s="4">
        <v>0</v>
      </c>
      <c r="C2103" s="4">
        <v>0</v>
      </c>
      <c r="D2103" s="4">
        <v>1</v>
      </c>
      <c r="E2103" s="4">
        <v>233</v>
      </c>
      <c r="F2103" s="4">
        <f>ROUND(Source!BD2078,O2103)</f>
        <v>0</v>
      </c>
      <c r="G2103" s="4" t="s">
        <v>127</v>
      </c>
      <c r="H2103" s="4" t="s">
        <v>128</v>
      </c>
      <c r="I2103" s="4"/>
      <c r="J2103" s="4"/>
      <c r="K2103" s="4">
        <v>233</v>
      </c>
      <c r="L2103" s="4">
        <v>24</v>
      </c>
      <c r="M2103" s="4">
        <v>3</v>
      </c>
      <c r="N2103" s="4" t="s">
        <v>3</v>
      </c>
      <c r="O2103" s="4">
        <v>2</v>
      </c>
      <c r="P2103" s="4"/>
      <c r="Q2103" s="4"/>
      <c r="R2103" s="4"/>
      <c r="S2103" s="4"/>
      <c r="T2103" s="4"/>
      <c r="U2103" s="4"/>
      <c r="V2103" s="4"/>
      <c r="W2103" s="4"/>
    </row>
    <row r="2104" spans="1:206">
      <c r="A2104" s="4">
        <v>50</v>
      </c>
      <c r="B2104" s="4">
        <v>0</v>
      </c>
      <c r="C2104" s="4">
        <v>0</v>
      </c>
      <c r="D2104" s="4">
        <v>1</v>
      </c>
      <c r="E2104" s="4">
        <v>210</v>
      </c>
      <c r="F2104" s="4">
        <f>ROUND(Source!X2078,O2104)</f>
        <v>51753.26</v>
      </c>
      <c r="G2104" s="4" t="s">
        <v>129</v>
      </c>
      <c r="H2104" s="4" t="s">
        <v>130</v>
      </c>
      <c r="I2104" s="4"/>
      <c r="J2104" s="4"/>
      <c r="K2104" s="4">
        <v>210</v>
      </c>
      <c r="L2104" s="4">
        <v>25</v>
      </c>
      <c r="M2104" s="4">
        <v>3</v>
      </c>
      <c r="N2104" s="4" t="s">
        <v>3</v>
      </c>
      <c r="O2104" s="4">
        <v>2</v>
      </c>
      <c r="P2104" s="4"/>
      <c r="Q2104" s="4"/>
      <c r="R2104" s="4"/>
      <c r="S2104" s="4"/>
      <c r="T2104" s="4"/>
      <c r="U2104" s="4"/>
      <c r="V2104" s="4"/>
      <c r="W2104" s="4"/>
    </row>
    <row r="2105" spans="1:206">
      <c r="A2105" s="4">
        <v>50</v>
      </c>
      <c r="B2105" s="4">
        <v>0</v>
      </c>
      <c r="C2105" s="4">
        <v>0</v>
      </c>
      <c r="D2105" s="4">
        <v>1</v>
      </c>
      <c r="E2105" s="4">
        <v>211</v>
      </c>
      <c r="F2105" s="4">
        <f>ROUND(Source!Y2078,O2105)</f>
        <v>26576.39</v>
      </c>
      <c r="G2105" s="4" t="s">
        <v>131</v>
      </c>
      <c r="H2105" s="4" t="s">
        <v>132</v>
      </c>
      <c r="I2105" s="4"/>
      <c r="J2105" s="4"/>
      <c r="K2105" s="4">
        <v>211</v>
      </c>
      <c r="L2105" s="4">
        <v>26</v>
      </c>
      <c r="M2105" s="4">
        <v>3</v>
      </c>
      <c r="N2105" s="4" t="s">
        <v>3</v>
      </c>
      <c r="O2105" s="4">
        <v>2</v>
      </c>
      <c r="P2105" s="4"/>
      <c r="Q2105" s="4"/>
      <c r="R2105" s="4"/>
      <c r="S2105" s="4"/>
      <c r="T2105" s="4"/>
      <c r="U2105" s="4"/>
      <c r="V2105" s="4"/>
      <c r="W2105" s="4"/>
    </row>
    <row r="2106" spans="1:206">
      <c r="A2106" s="4">
        <v>50</v>
      </c>
      <c r="B2106" s="4">
        <v>0</v>
      </c>
      <c r="C2106" s="4">
        <v>0</v>
      </c>
      <c r="D2106" s="4">
        <v>1</v>
      </c>
      <c r="E2106" s="4">
        <v>0</v>
      </c>
      <c r="F2106" s="4">
        <f>ROUND(Source!AR2078,O2106)</f>
        <v>254939.77</v>
      </c>
      <c r="G2106" s="4" t="s">
        <v>133</v>
      </c>
      <c r="H2106" s="4" t="s">
        <v>134</v>
      </c>
      <c r="I2106" s="4"/>
      <c r="J2106" s="4"/>
      <c r="K2106" s="4">
        <v>224</v>
      </c>
      <c r="L2106" s="4">
        <v>27</v>
      </c>
      <c r="M2106" s="4">
        <v>3</v>
      </c>
      <c r="N2106" s="4" t="s">
        <v>3</v>
      </c>
      <c r="O2106" s="4">
        <v>2</v>
      </c>
      <c r="P2106" s="4"/>
      <c r="Q2106" s="4"/>
      <c r="R2106" s="4"/>
      <c r="S2106" s="4"/>
      <c r="T2106" s="4"/>
      <c r="U2106" s="4"/>
      <c r="V2106" s="4"/>
      <c r="W2106" s="4"/>
    </row>
    <row r="2107" spans="1:206">
      <c r="A2107" s="4">
        <v>50</v>
      </c>
      <c r="B2107" s="4">
        <v>0</v>
      </c>
      <c r="C2107" s="4">
        <v>0</v>
      </c>
      <c r="D2107" s="4">
        <v>2</v>
      </c>
      <c r="E2107" s="4">
        <v>0</v>
      </c>
      <c r="F2107" s="4">
        <f>ROUND(F2106*0.18,O2107)</f>
        <v>45889.2</v>
      </c>
      <c r="G2107" s="4" t="s">
        <v>135</v>
      </c>
      <c r="H2107" s="4" t="s">
        <v>135</v>
      </c>
      <c r="I2107" s="4"/>
      <c r="J2107" s="4"/>
      <c r="K2107" s="4">
        <v>212</v>
      </c>
      <c r="L2107" s="4">
        <v>28</v>
      </c>
      <c r="M2107" s="4">
        <v>0</v>
      </c>
      <c r="N2107" s="4" t="s">
        <v>3</v>
      </c>
      <c r="O2107" s="4">
        <v>1</v>
      </c>
      <c r="P2107" s="4"/>
      <c r="Q2107" s="4"/>
      <c r="R2107" s="4"/>
      <c r="S2107" s="4"/>
      <c r="T2107" s="4"/>
      <c r="U2107" s="4"/>
      <c r="V2107" s="4"/>
      <c r="W2107" s="4"/>
    </row>
    <row r="2108" spans="1:206">
      <c r="A2108" s="4">
        <v>50</v>
      </c>
      <c r="B2108" s="4">
        <v>0</v>
      </c>
      <c r="C2108" s="4">
        <v>0</v>
      </c>
      <c r="D2108" s="4">
        <v>2</v>
      </c>
      <c r="E2108" s="4">
        <v>224</v>
      </c>
      <c r="F2108" s="4">
        <f>ROUND(F2106*1.18,O2108)</f>
        <v>300828.90000000002</v>
      </c>
      <c r="G2108" s="4" t="s">
        <v>136</v>
      </c>
      <c r="H2108" s="4" t="s">
        <v>137</v>
      </c>
      <c r="I2108" s="4"/>
      <c r="J2108" s="4"/>
      <c r="K2108" s="4">
        <v>212</v>
      </c>
      <c r="L2108" s="4">
        <v>29</v>
      </c>
      <c r="M2108" s="4">
        <v>0</v>
      </c>
      <c r="N2108" s="4" t="s">
        <v>3</v>
      </c>
      <c r="O2108" s="4">
        <v>1</v>
      </c>
      <c r="P2108" s="4"/>
      <c r="Q2108" s="4"/>
      <c r="R2108" s="4"/>
      <c r="S2108" s="4"/>
      <c r="T2108" s="4"/>
      <c r="U2108" s="4"/>
      <c r="V2108" s="4"/>
      <c r="W2108" s="4"/>
    </row>
    <row r="2110" spans="1:206">
      <c r="A2110" s="1">
        <v>4</v>
      </c>
      <c r="B2110" s="1">
        <v>1</v>
      </c>
      <c r="C2110" s="1"/>
      <c r="D2110" s="1">
        <f>ROW(A2220)</f>
        <v>2220</v>
      </c>
      <c r="E2110" s="1"/>
      <c r="F2110" s="1" t="s">
        <v>12</v>
      </c>
      <c r="G2110" s="1" t="s">
        <v>383</v>
      </c>
      <c r="H2110" s="1" t="s">
        <v>3</v>
      </c>
      <c r="I2110" s="1">
        <v>0</v>
      </c>
      <c r="J2110" s="1"/>
      <c r="K2110" s="1">
        <v>-1</v>
      </c>
      <c r="L2110" s="1"/>
      <c r="M2110" s="1" t="s">
        <v>3</v>
      </c>
      <c r="N2110" s="1"/>
      <c r="O2110" s="1"/>
      <c r="P2110" s="1"/>
      <c r="Q2110" s="1"/>
      <c r="R2110" s="1"/>
      <c r="S2110" s="1">
        <v>0</v>
      </c>
      <c r="T2110" s="1"/>
      <c r="U2110" s="1" t="s">
        <v>3</v>
      </c>
      <c r="V2110" s="1">
        <v>0</v>
      </c>
      <c r="W2110" s="1"/>
      <c r="X2110" s="1"/>
      <c r="Y2110" s="1"/>
      <c r="Z2110" s="1"/>
      <c r="AA2110" s="1"/>
      <c r="AB2110" s="1" t="s">
        <v>3</v>
      </c>
      <c r="AC2110" s="1" t="s">
        <v>3</v>
      </c>
      <c r="AD2110" s="1" t="s">
        <v>3</v>
      </c>
      <c r="AE2110" s="1" t="s">
        <v>3</v>
      </c>
      <c r="AF2110" s="1" t="s">
        <v>3</v>
      </c>
      <c r="AG2110" s="1" t="s">
        <v>3</v>
      </c>
      <c r="AH2110" s="1"/>
      <c r="AI2110" s="1"/>
      <c r="AJ2110" s="1"/>
      <c r="AK2110" s="1"/>
      <c r="AL2110" s="1"/>
      <c r="AM2110" s="1"/>
      <c r="AN2110" s="1"/>
      <c r="AO2110" s="1"/>
      <c r="AP2110" s="1" t="s">
        <v>3</v>
      </c>
      <c r="AQ2110" s="1" t="s">
        <v>3</v>
      </c>
      <c r="AR2110" s="1" t="s">
        <v>3</v>
      </c>
      <c r="AS2110" s="1"/>
      <c r="AT2110" s="1"/>
      <c r="AU2110" s="1"/>
      <c r="AV2110" s="1"/>
      <c r="AW2110" s="1"/>
      <c r="AX2110" s="1"/>
      <c r="AY2110" s="1"/>
      <c r="AZ2110" s="1" t="s">
        <v>3</v>
      </c>
      <c r="BA2110" s="1"/>
      <c r="BB2110" s="1" t="s">
        <v>3</v>
      </c>
      <c r="BC2110" s="1" t="s">
        <v>3</v>
      </c>
      <c r="BD2110" s="1" t="s">
        <v>3</v>
      </c>
      <c r="BE2110" s="1" t="s">
        <v>3</v>
      </c>
      <c r="BF2110" s="1" t="s">
        <v>3</v>
      </c>
      <c r="BG2110" s="1" t="s">
        <v>3</v>
      </c>
      <c r="BH2110" s="1" t="s">
        <v>3</v>
      </c>
      <c r="BI2110" s="1" t="s">
        <v>3</v>
      </c>
      <c r="BJ2110" s="1" t="s">
        <v>3</v>
      </c>
      <c r="BK2110" s="1" t="s">
        <v>3</v>
      </c>
      <c r="BL2110" s="1" t="s">
        <v>3</v>
      </c>
      <c r="BM2110" s="1" t="s">
        <v>3</v>
      </c>
      <c r="BN2110" s="1" t="s">
        <v>3</v>
      </c>
      <c r="BO2110" s="1" t="s">
        <v>3</v>
      </c>
      <c r="BP2110" s="1" t="s">
        <v>3</v>
      </c>
      <c r="BQ2110" s="1"/>
      <c r="BR2110" s="1"/>
      <c r="BS2110" s="1"/>
      <c r="BT2110" s="1"/>
      <c r="BU2110" s="1"/>
      <c r="BV2110" s="1"/>
      <c r="BW2110" s="1"/>
      <c r="BX2110" s="1">
        <v>0</v>
      </c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>
        <v>0</v>
      </c>
    </row>
    <row r="2112" spans="1:206">
      <c r="A2112" s="2">
        <v>52</v>
      </c>
      <c r="B2112" s="2">
        <f t="shared" ref="B2112:G2112" si="1538">B2220</f>
        <v>1</v>
      </c>
      <c r="C2112" s="2">
        <f t="shared" si="1538"/>
        <v>4</v>
      </c>
      <c r="D2112" s="2">
        <f t="shared" si="1538"/>
        <v>2110</v>
      </c>
      <c r="E2112" s="2">
        <f t="shared" si="1538"/>
        <v>0</v>
      </c>
      <c r="F2112" s="2" t="str">
        <f t="shared" si="1538"/>
        <v>Новый раздел</v>
      </c>
      <c r="G2112" s="2" t="str">
        <f t="shared" si="1538"/>
        <v>коридор 34 30 29</v>
      </c>
      <c r="H2112" s="2"/>
      <c r="I2112" s="2"/>
      <c r="J2112" s="2"/>
      <c r="K2112" s="2"/>
      <c r="L2112" s="2"/>
      <c r="M2112" s="2"/>
      <c r="N2112" s="2"/>
      <c r="O2112" s="2">
        <f t="shared" ref="O2112:AT2112" si="1539">O2220</f>
        <v>142648.85999999999</v>
      </c>
      <c r="P2112" s="2">
        <f t="shared" si="1539"/>
        <v>68992.98</v>
      </c>
      <c r="Q2112" s="2">
        <f t="shared" si="1539"/>
        <v>3607.37</v>
      </c>
      <c r="R2112" s="2">
        <f t="shared" si="1539"/>
        <v>1314.71</v>
      </c>
      <c r="S2112" s="2">
        <f t="shared" si="1539"/>
        <v>70048.509999999995</v>
      </c>
      <c r="T2112" s="2">
        <f t="shared" si="1539"/>
        <v>0</v>
      </c>
      <c r="U2112" s="2">
        <f t="shared" si="1539"/>
        <v>233.93801799999997</v>
      </c>
      <c r="V2112" s="2">
        <f t="shared" si="1539"/>
        <v>3.3032049999999993</v>
      </c>
      <c r="W2112" s="2">
        <f t="shared" si="1539"/>
        <v>114.1</v>
      </c>
      <c r="X2112" s="2">
        <f t="shared" si="1539"/>
        <v>59138.35</v>
      </c>
      <c r="Y2112" s="2">
        <f t="shared" si="1539"/>
        <v>30772.04</v>
      </c>
      <c r="Z2112" s="2">
        <f t="shared" si="1539"/>
        <v>0</v>
      </c>
      <c r="AA2112" s="2">
        <f t="shared" si="1539"/>
        <v>0</v>
      </c>
      <c r="AB2112" s="2">
        <f t="shared" si="1539"/>
        <v>0</v>
      </c>
      <c r="AC2112" s="2">
        <f t="shared" si="1539"/>
        <v>0</v>
      </c>
      <c r="AD2112" s="2">
        <f t="shared" si="1539"/>
        <v>0</v>
      </c>
      <c r="AE2112" s="2">
        <f t="shared" si="1539"/>
        <v>0</v>
      </c>
      <c r="AF2112" s="2">
        <f t="shared" si="1539"/>
        <v>0</v>
      </c>
      <c r="AG2112" s="2">
        <f t="shared" si="1539"/>
        <v>0</v>
      </c>
      <c r="AH2112" s="2">
        <f t="shared" si="1539"/>
        <v>0</v>
      </c>
      <c r="AI2112" s="2">
        <f t="shared" si="1539"/>
        <v>0</v>
      </c>
      <c r="AJ2112" s="2">
        <f t="shared" si="1539"/>
        <v>0</v>
      </c>
      <c r="AK2112" s="2">
        <f t="shared" si="1539"/>
        <v>0</v>
      </c>
      <c r="AL2112" s="2">
        <f t="shared" si="1539"/>
        <v>0</v>
      </c>
      <c r="AM2112" s="2">
        <f t="shared" si="1539"/>
        <v>0</v>
      </c>
      <c r="AN2112" s="2">
        <f t="shared" si="1539"/>
        <v>0</v>
      </c>
      <c r="AO2112" s="2">
        <f t="shared" si="1539"/>
        <v>0</v>
      </c>
      <c r="AP2112" s="2">
        <f t="shared" si="1539"/>
        <v>0</v>
      </c>
      <c r="AQ2112" s="2">
        <f t="shared" si="1539"/>
        <v>0</v>
      </c>
      <c r="AR2112" s="2">
        <f t="shared" si="1539"/>
        <v>232559.25</v>
      </c>
      <c r="AS2112" s="2">
        <f t="shared" si="1539"/>
        <v>190497.51</v>
      </c>
      <c r="AT2112" s="2">
        <f t="shared" si="1539"/>
        <v>42061.74</v>
      </c>
      <c r="AU2112" s="2">
        <f t="shared" ref="AU2112:BZ2112" si="1540">AU2220</f>
        <v>0</v>
      </c>
      <c r="AV2112" s="2">
        <f t="shared" si="1540"/>
        <v>68992.98</v>
      </c>
      <c r="AW2112" s="2">
        <f t="shared" si="1540"/>
        <v>68992.98</v>
      </c>
      <c r="AX2112" s="2">
        <f t="shared" si="1540"/>
        <v>0</v>
      </c>
      <c r="AY2112" s="2">
        <f t="shared" si="1540"/>
        <v>68992.98</v>
      </c>
      <c r="AZ2112" s="2">
        <f t="shared" si="1540"/>
        <v>0</v>
      </c>
      <c r="BA2112" s="2">
        <f t="shared" si="1540"/>
        <v>0</v>
      </c>
      <c r="BB2112" s="2">
        <f t="shared" si="1540"/>
        <v>0</v>
      </c>
      <c r="BC2112" s="2">
        <f t="shared" si="1540"/>
        <v>0</v>
      </c>
      <c r="BD2112" s="2">
        <f t="shared" si="1540"/>
        <v>0</v>
      </c>
      <c r="BE2112" s="2">
        <f t="shared" si="1540"/>
        <v>0</v>
      </c>
      <c r="BF2112" s="2">
        <f t="shared" si="1540"/>
        <v>0</v>
      </c>
      <c r="BG2112" s="2">
        <f t="shared" si="1540"/>
        <v>0</v>
      </c>
      <c r="BH2112" s="2">
        <f t="shared" si="1540"/>
        <v>0</v>
      </c>
      <c r="BI2112" s="2">
        <f t="shared" si="1540"/>
        <v>0</v>
      </c>
      <c r="BJ2112" s="2">
        <f t="shared" si="1540"/>
        <v>0</v>
      </c>
      <c r="BK2112" s="2">
        <f t="shared" si="1540"/>
        <v>0</v>
      </c>
      <c r="BL2112" s="2">
        <f t="shared" si="1540"/>
        <v>0</v>
      </c>
      <c r="BM2112" s="2">
        <f t="shared" si="1540"/>
        <v>0</v>
      </c>
      <c r="BN2112" s="2">
        <f t="shared" si="1540"/>
        <v>0</v>
      </c>
      <c r="BO2112" s="2">
        <f t="shared" si="1540"/>
        <v>0</v>
      </c>
      <c r="BP2112" s="2">
        <f t="shared" si="1540"/>
        <v>0</v>
      </c>
      <c r="BQ2112" s="2">
        <f t="shared" si="1540"/>
        <v>0</v>
      </c>
      <c r="BR2112" s="2">
        <f t="shared" si="1540"/>
        <v>0</v>
      </c>
      <c r="BS2112" s="2">
        <f t="shared" si="1540"/>
        <v>0</v>
      </c>
      <c r="BT2112" s="2">
        <f t="shared" si="1540"/>
        <v>0</v>
      </c>
      <c r="BU2112" s="2">
        <f t="shared" si="1540"/>
        <v>0</v>
      </c>
      <c r="BV2112" s="2">
        <f t="shared" si="1540"/>
        <v>0</v>
      </c>
      <c r="BW2112" s="2">
        <f t="shared" si="1540"/>
        <v>0</v>
      </c>
      <c r="BX2112" s="2">
        <f t="shared" si="1540"/>
        <v>0</v>
      </c>
      <c r="BY2112" s="2">
        <f t="shared" si="1540"/>
        <v>0</v>
      </c>
      <c r="BZ2112" s="2">
        <f t="shared" si="1540"/>
        <v>0</v>
      </c>
      <c r="CA2112" s="2">
        <f t="shared" ref="CA2112:DF2112" si="1541">CA2220</f>
        <v>0</v>
      </c>
      <c r="CB2112" s="2">
        <f t="shared" si="1541"/>
        <v>0</v>
      </c>
      <c r="CC2112" s="2">
        <f t="shared" si="1541"/>
        <v>0</v>
      </c>
      <c r="CD2112" s="2">
        <f t="shared" si="1541"/>
        <v>0</v>
      </c>
      <c r="CE2112" s="2">
        <f t="shared" si="1541"/>
        <v>0</v>
      </c>
      <c r="CF2112" s="2">
        <f t="shared" si="1541"/>
        <v>0</v>
      </c>
      <c r="CG2112" s="2">
        <f t="shared" si="1541"/>
        <v>0</v>
      </c>
      <c r="CH2112" s="2">
        <f t="shared" si="1541"/>
        <v>0</v>
      </c>
      <c r="CI2112" s="2">
        <f t="shared" si="1541"/>
        <v>0</v>
      </c>
      <c r="CJ2112" s="2">
        <f t="shared" si="1541"/>
        <v>0</v>
      </c>
      <c r="CK2112" s="2">
        <f t="shared" si="1541"/>
        <v>0</v>
      </c>
      <c r="CL2112" s="2">
        <f t="shared" si="1541"/>
        <v>0</v>
      </c>
      <c r="CM2112" s="2">
        <f t="shared" si="1541"/>
        <v>0</v>
      </c>
      <c r="CN2112" s="2">
        <f t="shared" si="1541"/>
        <v>0</v>
      </c>
      <c r="CO2112" s="2">
        <f t="shared" si="1541"/>
        <v>0</v>
      </c>
      <c r="CP2112" s="2">
        <f t="shared" si="1541"/>
        <v>0</v>
      </c>
      <c r="CQ2112" s="2">
        <f t="shared" si="1541"/>
        <v>0</v>
      </c>
      <c r="CR2112" s="2">
        <f t="shared" si="1541"/>
        <v>0</v>
      </c>
      <c r="CS2112" s="2">
        <f t="shared" si="1541"/>
        <v>0</v>
      </c>
      <c r="CT2112" s="2">
        <f t="shared" si="1541"/>
        <v>0</v>
      </c>
      <c r="CU2112" s="2">
        <f t="shared" si="1541"/>
        <v>0</v>
      </c>
      <c r="CV2112" s="2">
        <f t="shared" si="1541"/>
        <v>0</v>
      </c>
      <c r="CW2112" s="2">
        <f t="shared" si="1541"/>
        <v>0</v>
      </c>
      <c r="CX2112" s="2">
        <f t="shared" si="1541"/>
        <v>0</v>
      </c>
      <c r="CY2112" s="2">
        <f t="shared" si="1541"/>
        <v>0</v>
      </c>
      <c r="CZ2112" s="2">
        <f t="shared" si="1541"/>
        <v>0</v>
      </c>
      <c r="DA2112" s="2">
        <f t="shared" si="1541"/>
        <v>0</v>
      </c>
      <c r="DB2112" s="2">
        <f t="shared" si="1541"/>
        <v>0</v>
      </c>
      <c r="DC2112" s="2">
        <f t="shared" si="1541"/>
        <v>0</v>
      </c>
      <c r="DD2112" s="2">
        <f t="shared" si="1541"/>
        <v>0</v>
      </c>
      <c r="DE2112" s="2">
        <f t="shared" si="1541"/>
        <v>0</v>
      </c>
      <c r="DF2112" s="2">
        <f t="shared" si="1541"/>
        <v>0</v>
      </c>
      <c r="DG2112" s="3">
        <f t="shared" ref="DG2112:EL2112" si="1542">DG2220</f>
        <v>0</v>
      </c>
      <c r="DH2112" s="3">
        <f t="shared" si="1542"/>
        <v>0</v>
      </c>
      <c r="DI2112" s="3">
        <f t="shared" si="1542"/>
        <v>0</v>
      </c>
      <c r="DJ2112" s="3">
        <f t="shared" si="1542"/>
        <v>0</v>
      </c>
      <c r="DK2112" s="3">
        <f t="shared" si="1542"/>
        <v>0</v>
      </c>
      <c r="DL2112" s="3">
        <f t="shared" si="1542"/>
        <v>0</v>
      </c>
      <c r="DM2112" s="3">
        <f t="shared" si="1542"/>
        <v>0</v>
      </c>
      <c r="DN2112" s="3">
        <f t="shared" si="1542"/>
        <v>0</v>
      </c>
      <c r="DO2112" s="3">
        <f t="shared" si="1542"/>
        <v>0</v>
      </c>
      <c r="DP2112" s="3">
        <f t="shared" si="1542"/>
        <v>0</v>
      </c>
      <c r="DQ2112" s="3">
        <f t="shared" si="1542"/>
        <v>0</v>
      </c>
      <c r="DR2112" s="3">
        <f t="shared" si="1542"/>
        <v>0</v>
      </c>
      <c r="DS2112" s="3">
        <f t="shared" si="1542"/>
        <v>0</v>
      </c>
      <c r="DT2112" s="3">
        <f t="shared" si="1542"/>
        <v>0</v>
      </c>
      <c r="DU2112" s="3">
        <f t="shared" si="1542"/>
        <v>0</v>
      </c>
      <c r="DV2112" s="3">
        <f t="shared" si="1542"/>
        <v>0</v>
      </c>
      <c r="DW2112" s="3">
        <f t="shared" si="1542"/>
        <v>0</v>
      </c>
      <c r="DX2112" s="3">
        <f t="shared" si="1542"/>
        <v>0</v>
      </c>
      <c r="DY2112" s="3">
        <f t="shared" si="1542"/>
        <v>0</v>
      </c>
      <c r="DZ2112" s="3">
        <f t="shared" si="1542"/>
        <v>0</v>
      </c>
      <c r="EA2112" s="3">
        <f t="shared" si="1542"/>
        <v>0</v>
      </c>
      <c r="EB2112" s="3">
        <f t="shared" si="1542"/>
        <v>0</v>
      </c>
      <c r="EC2112" s="3">
        <f t="shared" si="1542"/>
        <v>0</v>
      </c>
      <c r="ED2112" s="3">
        <f t="shared" si="1542"/>
        <v>0</v>
      </c>
      <c r="EE2112" s="3">
        <f t="shared" si="1542"/>
        <v>0</v>
      </c>
      <c r="EF2112" s="3">
        <f t="shared" si="1542"/>
        <v>0</v>
      </c>
      <c r="EG2112" s="3">
        <f t="shared" si="1542"/>
        <v>0</v>
      </c>
      <c r="EH2112" s="3">
        <f t="shared" si="1542"/>
        <v>0</v>
      </c>
      <c r="EI2112" s="3">
        <f t="shared" si="1542"/>
        <v>0</v>
      </c>
      <c r="EJ2112" s="3">
        <f t="shared" si="1542"/>
        <v>0</v>
      </c>
      <c r="EK2112" s="3">
        <f t="shared" si="1542"/>
        <v>0</v>
      </c>
      <c r="EL2112" s="3">
        <f t="shared" si="1542"/>
        <v>0</v>
      </c>
      <c r="EM2112" s="3">
        <f t="shared" ref="EM2112:FR2112" si="1543">EM2220</f>
        <v>0</v>
      </c>
      <c r="EN2112" s="3">
        <f t="shared" si="1543"/>
        <v>0</v>
      </c>
      <c r="EO2112" s="3">
        <f t="shared" si="1543"/>
        <v>0</v>
      </c>
      <c r="EP2112" s="3">
        <f t="shared" si="1543"/>
        <v>0</v>
      </c>
      <c r="EQ2112" s="3">
        <f t="shared" si="1543"/>
        <v>0</v>
      </c>
      <c r="ER2112" s="3">
        <f t="shared" si="1543"/>
        <v>0</v>
      </c>
      <c r="ES2112" s="3">
        <f t="shared" si="1543"/>
        <v>0</v>
      </c>
      <c r="ET2112" s="3">
        <f t="shared" si="1543"/>
        <v>0</v>
      </c>
      <c r="EU2112" s="3">
        <f t="shared" si="1543"/>
        <v>0</v>
      </c>
      <c r="EV2112" s="3">
        <f t="shared" si="1543"/>
        <v>0</v>
      </c>
      <c r="EW2112" s="3">
        <f t="shared" si="1543"/>
        <v>0</v>
      </c>
      <c r="EX2112" s="3">
        <f t="shared" si="1543"/>
        <v>0</v>
      </c>
      <c r="EY2112" s="3">
        <f t="shared" si="1543"/>
        <v>0</v>
      </c>
      <c r="EZ2112" s="3">
        <f t="shared" si="1543"/>
        <v>0</v>
      </c>
      <c r="FA2112" s="3">
        <f t="shared" si="1543"/>
        <v>0</v>
      </c>
      <c r="FB2112" s="3">
        <f t="shared" si="1543"/>
        <v>0</v>
      </c>
      <c r="FC2112" s="3">
        <f t="shared" si="1543"/>
        <v>0</v>
      </c>
      <c r="FD2112" s="3">
        <f t="shared" si="1543"/>
        <v>0</v>
      </c>
      <c r="FE2112" s="3">
        <f t="shared" si="1543"/>
        <v>0</v>
      </c>
      <c r="FF2112" s="3">
        <f t="shared" si="1543"/>
        <v>0</v>
      </c>
      <c r="FG2112" s="3">
        <f t="shared" si="1543"/>
        <v>0</v>
      </c>
      <c r="FH2112" s="3">
        <f t="shared" si="1543"/>
        <v>0</v>
      </c>
      <c r="FI2112" s="3">
        <f t="shared" si="1543"/>
        <v>0</v>
      </c>
      <c r="FJ2112" s="3">
        <f t="shared" si="1543"/>
        <v>0</v>
      </c>
      <c r="FK2112" s="3">
        <f t="shared" si="1543"/>
        <v>0</v>
      </c>
      <c r="FL2112" s="3">
        <f t="shared" si="1543"/>
        <v>0</v>
      </c>
      <c r="FM2112" s="3">
        <f t="shared" si="1543"/>
        <v>0</v>
      </c>
      <c r="FN2112" s="3">
        <f t="shared" si="1543"/>
        <v>0</v>
      </c>
      <c r="FO2112" s="3">
        <f t="shared" si="1543"/>
        <v>0</v>
      </c>
      <c r="FP2112" s="3">
        <f t="shared" si="1543"/>
        <v>0</v>
      </c>
      <c r="FQ2112" s="3">
        <f t="shared" si="1543"/>
        <v>0</v>
      </c>
      <c r="FR2112" s="3">
        <f t="shared" si="1543"/>
        <v>0</v>
      </c>
      <c r="FS2112" s="3">
        <f t="shared" ref="FS2112:GX2112" si="1544">FS2220</f>
        <v>0</v>
      </c>
      <c r="FT2112" s="3">
        <f t="shared" si="1544"/>
        <v>0</v>
      </c>
      <c r="FU2112" s="3">
        <f t="shared" si="1544"/>
        <v>0</v>
      </c>
      <c r="FV2112" s="3">
        <f t="shared" si="1544"/>
        <v>0</v>
      </c>
      <c r="FW2112" s="3">
        <f t="shared" si="1544"/>
        <v>0</v>
      </c>
      <c r="FX2112" s="3">
        <f t="shared" si="1544"/>
        <v>0</v>
      </c>
      <c r="FY2112" s="3">
        <f t="shared" si="1544"/>
        <v>0</v>
      </c>
      <c r="FZ2112" s="3">
        <f t="shared" si="1544"/>
        <v>0</v>
      </c>
      <c r="GA2112" s="3">
        <f t="shared" si="1544"/>
        <v>0</v>
      </c>
      <c r="GB2112" s="3">
        <f t="shared" si="1544"/>
        <v>0</v>
      </c>
      <c r="GC2112" s="3">
        <f t="shared" si="1544"/>
        <v>0</v>
      </c>
      <c r="GD2112" s="3">
        <f t="shared" si="1544"/>
        <v>0</v>
      </c>
      <c r="GE2112" s="3">
        <f t="shared" si="1544"/>
        <v>0</v>
      </c>
      <c r="GF2112" s="3">
        <f t="shared" si="1544"/>
        <v>0</v>
      </c>
      <c r="GG2112" s="3">
        <f t="shared" si="1544"/>
        <v>0</v>
      </c>
      <c r="GH2112" s="3">
        <f t="shared" si="1544"/>
        <v>0</v>
      </c>
      <c r="GI2112" s="3">
        <f t="shared" si="1544"/>
        <v>0</v>
      </c>
      <c r="GJ2112" s="3">
        <f t="shared" si="1544"/>
        <v>0</v>
      </c>
      <c r="GK2112" s="3">
        <f t="shared" si="1544"/>
        <v>0</v>
      </c>
      <c r="GL2112" s="3">
        <f t="shared" si="1544"/>
        <v>0</v>
      </c>
      <c r="GM2112" s="3">
        <f t="shared" si="1544"/>
        <v>0</v>
      </c>
      <c r="GN2112" s="3">
        <f t="shared" si="1544"/>
        <v>0</v>
      </c>
      <c r="GO2112" s="3">
        <f t="shared" si="1544"/>
        <v>0</v>
      </c>
      <c r="GP2112" s="3">
        <f t="shared" si="1544"/>
        <v>0</v>
      </c>
      <c r="GQ2112" s="3">
        <f t="shared" si="1544"/>
        <v>0</v>
      </c>
      <c r="GR2112" s="3">
        <f t="shared" si="1544"/>
        <v>0</v>
      </c>
      <c r="GS2112" s="3">
        <f t="shared" si="1544"/>
        <v>0</v>
      </c>
      <c r="GT2112" s="3">
        <f t="shared" si="1544"/>
        <v>0</v>
      </c>
      <c r="GU2112" s="3">
        <f t="shared" si="1544"/>
        <v>0</v>
      </c>
      <c r="GV2112" s="3">
        <f t="shared" si="1544"/>
        <v>0</v>
      </c>
      <c r="GW2112" s="3">
        <f t="shared" si="1544"/>
        <v>0</v>
      </c>
      <c r="GX2112" s="3">
        <f t="shared" si="1544"/>
        <v>0</v>
      </c>
    </row>
    <row r="2114" spans="1:245">
      <c r="A2114" s="1">
        <v>5</v>
      </c>
      <c r="B2114" s="1">
        <v>1</v>
      </c>
      <c r="C2114" s="1"/>
      <c r="D2114" s="1">
        <f>ROW(A2130)</f>
        <v>2130</v>
      </c>
      <c r="E2114" s="1"/>
      <c r="F2114" s="1" t="s">
        <v>14</v>
      </c>
      <c r="G2114" s="1" t="s">
        <v>15</v>
      </c>
      <c r="H2114" s="1" t="s">
        <v>3</v>
      </c>
      <c r="I2114" s="1">
        <v>0</v>
      </c>
      <c r="J2114" s="1"/>
      <c r="K2114" s="1">
        <v>0</v>
      </c>
      <c r="L2114" s="1"/>
      <c r="M2114" s="1" t="s">
        <v>3</v>
      </c>
      <c r="N2114" s="1"/>
      <c r="O2114" s="1"/>
      <c r="P2114" s="1"/>
      <c r="Q2114" s="1"/>
      <c r="R2114" s="1"/>
      <c r="S2114" s="1">
        <v>0</v>
      </c>
      <c r="T2114" s="1"/>
      <c r="U2114" s="1" t="s">
        <v>3</v>
      </c>
      <c r="V2114" s="1">
        <v>0</v>
      </c>
      <c r="W2114" s="1"/>
      <c r="X2114" s="1"/>
      <c r="Y2114" s="1"/>
      <c r="Z2114" s="1"/>
      <c r="AA2114" s="1"/>
      <c r="AB2114" s="1" t="s">
        <v>3</v>
      </c>
      <c r="AC2114" s="1" t="s">
        <v>3</v>
      </c>
      <c r="AD2114" s="1" t="s">
        <v>3</v>
      </c>
      <c r="AE2114" s="1" t="s">
        <v>3</v>
      </c>
      <c r="AF2114" s="1" t="s">
        <v>3</v>
      </c>
      <c r="AG2114" s="1" t="s">
        <v>3</v>
      </c>
      <c r="AH2114" s="1"/>
      <c r="AI2114" s="1"/>
      <c r="AJ2114" s="1"/>
      <c r="AK2114" s="1"/>
      <c r="AL2114" s="1"/>
      <c r="AM2114" s="1"/>
      <c r="AN2114" s="1"/>
      <c r="AO2114" s="1"/>
      <c r="AP2114" s="1" t="s">
        <v>3</v>
      </c>
      <c r="AQ2114" s="1" t="s">
        <v>3</v>
      </c>
      <c r="AR2114" s="1" t="s">
        <v>3</v>
      </c>
      <c r="AS2114" s="1"/>
      <c r="AT2114" s="1"/>
      <c r="AU2114" s="1"/>
      <c r="AV2114" s="1"/>
      <c r="AW2114" s="1"/>
      <c r="AX2114" s="1"/>
      <c r="AY2114" s="1"/>
      <c r="AZ2114" s="1" t="s">
        <v>3</v>
      </c>
      <c r="BA2114" s="1"/>
      <c r="BB2114" s="1" t="s">
        <v>3</v>
      </c>
      <c r="BC2114" s="1" t="s">
        <v>3</v>
      </c>
      <c r="BD2114" s="1" t="s">
        <v>3</v>
      </c>
      <c r="BE2114" s="1" t="s">
        <v>3</v>
      </c>
      <c r="BF2114" s="1" t="s">
        <v>3</v>
      </c>
      <c r="BG2114" s="1" t="s">
        <v>3</v>
      </c>
      <c r="BH2114" s="1" t="s">
        <v>3</v>
      </c>
      <c r="BI2114" s="1" t="s">
        <v>3</v>
      </c>
      <c r="BJ2114" s="1" t="s">
        <v>3</v>
      </c>
      <c r="BK2114" s="1" t="s">
        <v>3</v>
      </c>
      <c r="BL2114" s="1" t="s">
        <v>3</v>
      </c>
      <c r="BM2114" s="1" t="s">
        <v>3</v>
      </c>
      <c r="BN2114" s="1" t="s">
        <v>3</v>
      </c>
      <c r="BO2114" s="1" t="s">
        <v>3</v>
      </c>
      <c r="BP2114" s="1" t="s">
        <v>3</v>
      </c>
      <c r="BQ2114" s="1"/>
      <c r="BR2114" s="1"/>
      <c r="BS2114" s="1"/>
      <c r="BT2114" s="1"/>
      <c r="BU2114" s="1"/>
      <c r="BV2114" s="1"/>
      <c r="BW2114" s="1"/>
      <c r="BX2114" s="1">
        <v>0</v>
      </c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>
        <v>0</v>
      </c>
    </row>
    <row r="2116" spans="1:245">
      <c r="A2116" s="2">
        <v>52</v>
      </c>
      <c r="B2116" s="2">
        <f t="shared" ref="B2116:G2116" si="1545">B2130</f>
        <v>1</v>
      </c>
      <c r="C2116" s="2">
        <f t="shared" si="1545"/>
        <v>5</v>
      </c>
      <c r="D2116" s="2">
        <f t="shared" si="1545"/>
        <v>2114</v>
      </c>
      <c r="E2116" s="2">
        <f t="shared" si="1545"/>
        <v>0</v>
      </c>
      <c r="F2116" s="2" t="str">
        <f t="shared" si="1545"/>
        <v>Новый подраздел</v>
      </c>
      <c r="G2116" s="2" t="str">
        <f t="shared" si="1545"/>
        <v>демонтаж</v>
      </c>
      <c r="H2116" s="2"/>
      <c r="I2116" s="2"/>
      <c r="J2116" s="2"/>
      <c r="K2116" s="2"/>
      <c r="L2116" s="2"/>
      <c r="M2116" s="2"/>
      <c r="N2116" s="2"/>
      <c r="O2116" s="2">
        <f t="shared" ref="O2116:AT2116" si="1546">O2130</f>
        <v>5293.84</v>
      </c>
      <c r="P2116" s="2">
        <f t="shared" si="1546"/>
        <v>0</v>
      </c>
      <c r="Q2116" s="2">
        <f t="shared" si="1546"/>
        <v>531.86</v>
      </c>
      <c r="R2116" s="2">
        <f t="shared" si="1546"/>
        <v>510.6</v>
      </c>
      <c r="S2116" s="2">
        <f t="shared" si="1546"/>
        <v>4761.9799999999996</v>
      </c>
      <c r="T2116" s="2">
        <f t="shared" si="1546"/>
        <v>0</v>
      </c>
      <c r="U2116" s="2">
        <f t="shared" si="1546"/>
        <v>18.444109999999998</v>
      </c>
      <c r="V2116" s="2">
        <f t="shared" si="1546"/>
        <v>1.1395799999999998</v>
      </c>
      <c r="W2116" s="2">
        <f t="shared" si="1546"/>
        <v>0</v>
      </c>
      <c r="X2116" s="2">
        <f t="shared" si="1546"/>
        <v>2674.14</v>
      </c>
      <c r="Y2116" s="2">
        <f t="shared" si="1546"/>
        <v>1869.01</v>
      </c>
      <c r="Z2116" s="2">
        <f t="shared" si="1546"/>
        <v>0</v>
      </c>
      <c r="AA2116" s="2">
        <f t="shared" si="1546"/>
        <v>0</v>
      </c>
      <c r="AB2116" s="2">
        <f t="shared" si="1546"/>
        <v>5293.84</v>
      </c>
      <c r="AC2116" s="2">
        <f t="shared" si="1546"/>
        <v>0</v>
      </c>
      <c r="AD2116" s="2">
        <f t="shared" si="1546"/>
        <v>531.86</v>
      </c>
      <c r="AE2116" s="2">
        <f t="shared" si="1546"/>
        <v>510.6</v>
      </c>
      <c r="AF2116" s="2">
        <f t="shared" si="1546"/>
        <v>4761.9799999999996</v>
      </c>
      <c r="AG2116" s="2">
        <f t="shared" si="1546"/>
        <v>0</v>
      </c>
      <c r="AH2116" s="2">
        <f t="shared" si="1546"/>
        <v>18.444109999999998</v>
      </c>
      <c r="AI2116" s="2">
        <f t="shared" si="1546"/>
        <v>1.1395799999999998</v>
      </c>
      <c r="AJ2116" s="2">
        <f t="shared" si="1546"/>
        <v>0</v>
      </c>
      <c r="AK2116" s="2">
        <f t="shared" si="1546"/>
        <v>2674.14</v>
      </c>
      <c r="AL2116" s="2">
        <f t="shared" si="1546"/>
        <v>1869.01</v>
      </c>
      <c r="AM2116" s="2">
        <f t="shared" si="1546"/>
        <v>0</v>
      </c>
      <c r="AN2116" s="2">
        <f t="shared" si="1546"/>
        <v>0</v>
      </c>
      <c r="AO2116" s="2">
        <f t="shared" si="1546"/>
        <v>0</v>
      </c>
      <c r="AP2116" s="2">
        <f t="shared" si="1546"/>
        <v>0</v>
      </c>
      <c r="AQ2116" s="2">
        <f t="shared" si="1546"/>
        <v>0</v>
      </c>
      <c r="AR2116" s="2">
        <f t="shared" si="1546"/>
        <v>9836.99</v>
      </c>
      <c r="AS2116" s="2">
        <f t="shared" si="1546"/>
        <v>9836.99</v>
      </c>
      <c r="AT2116" s="2">
        <f t="shared" si="1546"/>
        <v>0</v>
      </c>
      <c r="AU2116" s="2">
        <f t="shared" ref="AU2116:BZ2116" si="1547">AU2130</f>
        <v>0</v>
      </c>
      <c r="AV2116" s="2">
        <f t="shared" si="1547"/>
        <v>0</v>
      </c>
      <c r="AW2116" s="2">
        <f t="shared" si="1547"/>
        <v>0</v>
      </c>
      <c r="AX2116" s="2">
        <f t="shared" si="1547"/>
        <v>0</v>
      </c>
      <c r="AY2116" s="2">
        <f t="shared" si="1547"/>
        <v>0</v>
      </c>
      <c r="AZ2116" s="2">
        <f t="shared" si="1547"/>
        <v>0</v>
      </c>
      <c r="BA2116" s="2">
        <f t="shared" si="1547"/>
        <v>0</v>
      </c>
      <c r="BB2116" s="2">
        <f t="shared" si="1547"/>
        <v>0</v>
      </c>
      <c r="BC2116" s="2">
        <f t="shared" si="1547"/>
        <v>0</v>
      </c>
      <c r="BD2116" s="2">
        <f t="shared" si="1547"/>
        <v>0</v>
      </c>
      <c r="BE2116" s="2">
        <f t="shared" si="1547"/>
        <v>0</v>
      </c>
      <c r="BF2116" s="2">
        <f t="shared" si="1547"/>
        <v>0</v>
      </c>
      <c r="BG2116" s="2">
        <f t="shared" si="1547"/>
        <v>0</v>
      </c>
      <c r="BH2116" s="2">
        <f t="shared" si="1547"/>
        <v>0</v>
      </c>
      <c r="BI2116" s="2">
        <f t="shared" si="1547"/>
        <v>0</v>
      </c>
      <c r="BJ2116" s="2">
        <f t="shared" si="1547"/>
        <v>0</v>
      </c>
      <c r="BK2116" s="2">
        <f t="shared" si="1547"/>
        <v>0</v>
      </c>
      <c r="BL2116" s="2">
        <f t="shared" si="1547"/>
        <v>0</v>
      </c>
      <c r="BM2116" s="2">
        <f t="shared" si="1547"/>
        <v>0</v>
      </c>
      <c r="BN2116" s="2">
        <f t="shared" si="1547"/>
        <v>0</v>
      </c>
      <c r="BO2116" s="2">
        <f t="shared" si="1547"/>
        <v>0</v>
      </c>
      <c r="BP2116" s="2">
        <f t="shared" si="1547"/>
        <v>0</v>
      </c>
      <c r="BQ2116" s="2">
        <f t="shared" si="1547"/>
        <v>0</v>
      </c>
      <c r="BR2116" s="2">
        <f t="shared" si="1547"/>
        <v>0</v>
      </c>
      <c r="BS2116" s="2">
        <f t="shared" si="1547"/>
        <v>0</v>
      </c>
      <c r="BT2116" s="2">
        <f t="shared" si="1547"/>
        <v>0</v>
      </c>
      <c r="BU2116" s="2">
        <f t="shared" si="1547"/>
        <v>0</v>
      </c>
      <c r="BV2116" s="2">
        <f t="shared" si="1547"/>
        <v>0</v>
      </c>
      <c r="BW2116" s="2">
        <f t="shared" si="1547"/>
        <v>0</v>
      </c>
      <c r="BX2116" s="2">
        <f t="shared" si="1547"/>
        <v>0</v>
      </c>
      <c r="BY2116" s="2">
        <f t="shared" si="1547"/>
        <v>0</v>
      </c>
      <c r="BZ2116" s="2">
        <f t="shared" si="1547"/>
        <v>0</v>
      </c>
      <c r="CA2116" s="2">
        <f t="shared" ref="CA2116:DF2116" si="1548">CA2130</f>
        <v>9836.99</v>
      </c>
      <c r="CB2116" s="2">
        <f t="shared" si="1548"/>
        <v>9836.99</v>
      </c>
      <c r="CC2116" s="2">
        <f t="shared" si="1548"/>
        <v>0</v>
      </c>
      <c r="CD2116" s="2">
        <f t="shared" si="1548"/>
        <v>0</v>
      </c>
      <c r="CE2116" s="2">
        <f t="shared" si="1548"/>
        <v>0</v>
      </c>
      <c r="CF2116" s="2">
        <f t="shared" si="1548"/>
        <v>0</v>
      </c>
      <c r="CG2116" s="2">
        <f t="shared" si="1548"/>
        <v>0</v>
      </c>
      <c r="CH2116" s="2">
        <f t="shared" si="1548"/>
        <v>0</v>
      </c>
      <c r="CI2116" s="2">
        <f t="shared" si="1548"/>
        <v>0</v>
      </c>
      <c r="CJ2116" s="2">
        <f t="shared" si="1548"/>
        <v>0</v>
      </c>
      <c r="CK2116" s="2">
        <f t="shared" si="1548"/>
        <v>0</v>
      </c>
      <c r="CL2116" s="2">
        <f t="shared" si="1548"/>
        <v>0</v>
      </c>
      <c r="CM2116" s="2">
        <f t="shared" si="1548"/>
        <v>0</v>
      </c>
      <c r="CN2116" s="2">
        <f t="shared" si="1548"/>
        <v>0</v>
      </c>
      <c r="CO2116" s="2">
        <f t="shared" si="1548"/>
        <v>0</v>
      </c>
      <c r="CP2116" s="2">
        <f t="shared" si="1548"/>
        <v>0</v>
      </c>
      <c r="CQ2116" s="2">
        <f t="shared" si="1548"/>
        <v>0</v>
      </c>
      <c r="CR2116" s="2">
        <f t="shared" si="1548"/>
        <v>0</v>
      </c>
      <c r="CS2116" s="2">
        <f t="shared" si="1548"/>
        <v>0</v>
      </c>
      <c r="CT2116" s="2">
        <f t="shared" si="1548"/>
        <v>0</v>
      </c>
      <c r="CU2116" s="2">
        <f t="shared" si="1548"/>
        <v>0</v>
      </c>
      <c r="CV2116" s="2">
        <f t="shared" si="1548"/>
        <v>0</v>
      </c>
      <c r="CW2116" s="2">
        <f t="shared" si="1548"/>
        <v>0</v>
      </c>
      <c r="CX2116" s="2">
        <f t="shared" si="1548"/>
        <v>0</v>
      </c>
      <c r="CY2116" s="2">
        <f t="shared" si="1548"/>
        <v>0</v>
      </c>
      <c r="CZ2116" s="2">
        <f t="shared" si="1548"/>
        <v>0</v>
      </c>
      <c r="DA2116" s="2">
        <f t="shared" si="1548"/>
        <v>0</v>
      </c>
      <c r="DB2116" s="2">
        <f t="shared" si="1548"/>
        <v>0</v>
      </c>
      <c r="DC2116" s="2">
        <f t="shared" si="1548"/>
        <v>0</v>
      </c>
      <c r="DD2116" s="2">
        <f t="shared" si="1548"/>
        <v>0</v>
      </c>
      <c r="DE2116" s="2">
        <f t="shared" si="1548"/>
        <v>0</v>
      </c>
      <c r="DF2116" s="2">
        <f t="shared" si="1548"/>
        <v>0</v>
      </c>
      <c r="DG2116" s="3">
        <f t="shared" ref="DG2116:EL2116" si="1549">DG2130</f>
        <v>0</v>
      </c>
      <c r="DH2116" s="3">
        <f t="shared" si="1549"/>
        <v>0</v>
      </c>
      <c r="DI2116" s="3">
        <f t="shared" si="1549"/>
        <v>0</v>
      </c>
      <c r="DJ2116" s="3">
        <f t="shared" si="1549"/>
        <v>0</v>
      </c>
      <c r="DK2116" s="3">
        <f t="shared" si="1549"/>
        <v>0</v>
      </c>
      <c r="DL2116" s="3">
        <f t="shared" si="1549"/>
        <v>0</v>
      </c>
      <c r="DM2116" s="3">
        <f t="shared" si="1549"/>
        <v>0</v>
      </c>
      <c r="DN2116" s="3">
        <f t="shared" si="1549"/>
        <v>0</v>
      </c>
      <c r="DO2116" s="3">
        <f t="shared" si="1549"/>
        <v>0</v>
      </c>
      <c r="DP2116" s="3">
        <f t="shared" si="1549"/>
        <v>0</v>
      </c>
      <c r="DQ2116" s="3">
        <f t="shared" si="1549"/>
        <v>0</v>
      </c>
      <c r="DR2116" s="3">
        <f t="shared" si="1549"/>
        <v>0</v>
      </c>
      <c r="DS2116" s="3">
        <f t="shared" si="1549"/>
        <v>0</v>
      </c>
      <c r="DT2116" s="3">
        <f t="shared" si="1549"/>
        <v>0</v>
      </c>
      <c r="DU2116" s="3">
        <f t="shared" si="1549"/>
        <v>0</v>
      </c>
      <c r="DV2116" s="3">
        <f t="shared" si="1549"/>
        <v>0</v>
      </c>
      <c r="DW2116" s="3">
        <f t="shared" si="1549"/>
        <v>0</v>
      </c>
      <c r="DX2116" s="3">
        <f t="shared" si="1549"/>
        <v>0</v>
      </c>
      <c r="DY2116" s="3">
        <f t="shared" si="1549"/>
        <v>0</v>
      </c>
      <c r="DZ2116" s="3">
        <f t="shared" si="1549"/>
        <v>0</v>
      </c>
      <c r="EA2116" s="3">
        <f t="shared" si="1549"/>
        <v>0</v>
      </c>
      <c r="EB2116" s="3">
        <f t="shared" si="1549"/>
        <v>0</v>
      </c>
      <c r="EC2116" s="3">
        <f t="shared" si="1549"/>
        <v>0</v>
      </c>
      <c r="ED2116" s="3">
        <f t="shared" si="1549"/>
        <v>0</v>
      </c>
      <c r="EE2116" s="3">
        <f t="shared" si="1549"/>
        <v>0</v>
      </c>
      <c r="EF2116" s="3">
        <f t="shared" si="1549"/>
        <v>0</v>
      </c>
      <c r="EG2116" s="3">
        <f t="shared" si="1549"/>
        <v>0</v>
      </c>
      <c r="EH2116" s="3">
        <f t="shared" si="1549"/>
        <v>0</v>
      </c>
      <c r="EI2116" s="3">
        <f t="shared" si="1549"/>
        <v>0</v>
      </c>
      <c r="EJ2116" s="3">
        <f t="shared" si="1549"/>
        <v>0</v>
      </c>
      <c r="EK2116" s="3">
        <f t="shared" si="1549"/>
        <v>0</v>
      </c>
      <c r="EL2116" s="3">
        <f t="shared" si="1549"/>
        <v>0</v>
      </c>
      <c r="EM2116" s="3">
        <f t="shared" ref="EM2116:FR2116" si="1550">EM2130</f>
        <v>0</v>
      </c>
      <c r="EN2116" s="3">
        <f t="shared" si="1550"/>
        <v>0</v>
      </c>
      <c r="EO2116" s="3">
        <f t="shared" si="1550"/>
        <v>0</v>
      </c>
      <c r="EP2116" s="3">
        <f t="shared" si="1550"/>
        <v>0</v>
      </c>
      <c r="EQ2116" s="3">
        <f t="shared" si="1550"/>
        <v>0</v>
      </c>
      <c r="ER2116" s="3">
        <f t="shared" si="1550"/>
        <v>0</v>
      </c>
      <c r="ES2116" s="3">
        <f t="shared" si="1550"/>
        <v>0</v>
      </c>
      <c r="ET2116" s="3">
        <f t="shared" si="1550"/>
        <v>0</v>
      </c>
      <c r="EU2116" s="3">
        <f t="shared" si="1550"/>
        <v>0</v>
      </c>
      <c r="EV2116" s="3">
        <f t="shared" si="1550"/>
        <v>0</v>
      </c>
      <c r="EW2116" s="3">
        <f t="shared" si="1550"/>
        <v>0</v>
      </c>
      <c r="EX2116" s="3">
        <f t="shared" si="1550"/>
        <v>0</v>
      </c>
      <c r="EY2116" s="3">
        <f t="shared" si="1550"/>
        <v>0</v>
      </c>
      <c r="EZ2116" s="3">
        <f t="shared" si="1550"/>
        <v>0</v>
      </c>
      <c r="FA2116" s="3">
        <f t="shared" si="1550"/>
        <v>0</v>
      </c>
      <c r="FB2116" s="3">
        <f t="shared" si="1550"/>
        <v>0</v>
      </c>
      <c r="FC2116" s="3">
        <f t="shared" si="1550"/>
        <v>0</v>
      </c>
      <c r="FD2116" s="3">
        <f t="shared" si="1550"/>
        <v>0</v>
      </c>
      <c r="FE2116" s="3">
        <f t="shared" si="1550"/>
        <v>0</v>
      </c>
      <c r="FF2116" s="3">
        <f t="shared" si="1550"/>
        <v>0</v>
      </c>
      <c r="FG2116" s="3">
        <f t="shared" si="1550"/>
        <v>0</v>
      </c>
      <c r="FH2116" s="3">
        <f t="shared" si="1550"/>
        <v>0</v>
      </c>
      <c r="FI2116" s="3">
        <f t="shared" si="1550"/>
        <v>0</v>
      </c>
      <c r="FJ2116" s="3">
        <f t="shared" si="1550"/>
        <v>0</v>
      </c>
      <c r="FK2116" s="3">
        <f t="shared" si="1550"/>
        <v>0</v>
      </c>
      <c r="FL2116" s="3">
        <f t="shared" si="1550"/>
        <v>0</v>
      </c>
      <c r="FM2116" s="3">
        <f t="shared" si="1550"/>
        <v>0</v>
      </c>
      <c r="FN2116" s="3">
        <f t="shared" si="1550"/>
        <v>0</v>
      </c>
      <c r="FO2116" s="3">
        <f t="shared" si="1550"/>
        <v>0</v>
      </c>
      <c r="FP2116" s="3">
        <f t="shared" si="1550"/>
        <v>0</v>
      </c>
      <c r="FQ2116" s="3">
        <f t="shared" si="1550"/>
        <v>0</v>
      </c>
      <c r="FR2116" s="3">
        <f t="shared" si="1550"/>
        <v>0</v>
      </c>
      <c r="FS2116" s="3">
        <f t="shared" ref="FS2116:GX2116" si="1551">FS2130</f>
        <v>0</v>
      </c>
      <c r="FT2116" s="3">
        <f t="shared" si="1551"/>
        <v>0</v>
      </c>
      <c r="FU2116" s="3">
        <f t="shared" si="1551"/>
        <v>0</v>
      </c>
      <c r="FV2116" s="3">
        <f t="shared" si="1551"/>
        <v>0</v>
      </c>
      <c r="FW2116" s="3">
        <f t="shared" si="1551"/>
        <v>0</v>
      </c>
      <c r="FX2116" s="3">
        <f t="shared" si="1551"/>
        <v>0</v>
      </c>
      <c r="FY2116" s="3">
        <f t="shared" si="1551"/>
        <v>0</v>
      </c>
      <c r="FZ2116" s="3">
        <f t="shared" si="1551"/>
        <v>0</v>
      </c>
      <c r="GA2116" s="3">
        <f t="shared" si="1551"/>
        <v>0</v>
      </c>
      <c r="GB2116" s="3">
        <f t="shared" si="1551"/>
        <v>0</v>
      </c>
      <c r="GC2116" s="3">
        <f t="shared" si="1551"/>
        <v>0</v>
      </c>
      <c r="GD2116" s="3">
        <f t="shared" si="1551"/>
        <v>0</v>
      </c>
      <c r="GE2116" s="3">
        <f t="shared" si="1551"/>
        <v>0</v>
      </c>
      <c r="GF2116" s="3">
        <f t="shared" si="1551"/>
        <v>0</v>
      </c>
      <c r="GG2116" s="3">
        <f t="shared" si="1551"/>
        <v>0</v>
      </c>
      <c r="GH2116" s="3">
        <f t="shared" si="1551"/>
        <v>0</v>
      </c>
      <c r="GI2116" s="3">
        <f t="shared" si="1551"/>
        <v>0</v>
      </c>
      <c r="GJ2116" s="3">
        <f t="shared" si="1551"/>
        <v>0</v>
      </c>
      <c r="GK2116" s="3">
        <f t="shared" si="1551"/>
        <v>0</v>
      </c>
      <c r="GL2116" s="3">
        <f t="shared" si="1551"/>
        <v>0</v>
      </c>
      <c r="GM2116" s="3">
        <f t="shared" si="1551"/>
        <v>0</v>
      </c>
      <c r="GN2116" s="3">
        <f t="shared" si="1551"/>
        <v>0</v>
      </c>
      <c r="GO2116" s="3">
        <f t="shared" si="1551"/>
        <v>0</v>
      </c>
      <c r="GP2116" s="3">
        <f t="shared" si="1551"/>
        <v>0</v>
      </c>
      <c r="GQ2116" s="3">
        <f t="shared" si="1551"/>
        <v>0</v>
      </c>
      <c r="GR2116" s="3">
        <f t="shared" si="1551"/>
        <v>0</v>
      </c>
      <c r="GS2116" s="3">
        <f t="shared" si="1551"/>
        <v>0</v>
      </c>
      <c r="GT2116" s="3">
        <f t="shared" si="1551"/>
        <v>0</v>
      </c>
      <c r="GU2116" s="3">
        <f t="shared" si="1551"/>
        <v>0</v>
      </c>
      <c r="GV2116" s="3">
        <f t="shared" si="1551"/>
        <v>0</v>
      </c>
      <c r="GW2116" s="3">
        <f t="shared" si="1551"/>
        <v>0</v>
      </c>
      <c r="GX2116" s="3">
        <f t="shared" si="1551"/>
        <v>0</v>
      </c>
    </row>
    <row r="2118" spans="1:245">
      <c r="A2118">
        <v>17</v>
      </c>
      <c r="B2118">
        <v>1</v>
      </c>
      <c r="C2118">
        <f>ROW(SmtRes!A2167)</f>
        <v>2167</v>
      </c>
      <c r="D2118">
        <f>ROW(EtalonRes!A2148)</f>
        <v>2148</v>
      </c>
      <c r="E2118" t="s">
        <v>16</v>
      </c>
      <c r="F2118" t="s">
        <v>17</v>
      </c>
      <c r="G2118" t="s">
        <v>18</v>
      </c>
      <c r="H2118" t="s">
        <v>19</v>
      </c>
      <c r="I2118">
        <f>ROUND(17.3/100,9)</f>
        <v>0.17299999999999999</v>
      </c>
      <c r="J2118">
        <v>0</v>
      </c>
      <c r="O2118">
        <f t="shared" ref="O2118:O2128" si="1552">ROUND(CP2118,2)</f>
        <v>343.43</v>
      </c>
      <c r="P2118">
        <f t="shared" ref="P2118:P2128" si="1553">ROUND(CQ2118*I2118,2)</f>
        <v>0</v>
      </c>
      <c r="Q2118">
        <f t="shared" ref="Q2118:Q2128" si="1554">ROUND(CR2118*I2118,2)</f>
        <v>0</v>
      </c>
      <c r="R2118">
        <f t="shared" ref="R2118:R2128" si="1555">ROUND(CS2118*I2118,2)</f>
        <v>0</v>
      </c>
      <c r="S2118">
        <f t="shared" ref="S2118:S2128" si="1556">ROUND(CT2118*I2118,2)</f>
        <v>343.43</v>
      </c>
      <c r="T2118">
        <f t="shared" ref="T2118:T2128" si="1557">ROUND(CU2118*I2118,2)</f>
        <v>0</v>
      </c>
      <c r="U2118">
        <f t="shared" ref="U2118:U2128" si="1558">CV2118*I2118</f>
        <v>1.3269099999999998</v>
      </c>
      <c r="V2118">
        <f t="shared" ref="V2118:V2128" si="1559">CW2118*I2118</f>
        <v>0</v>
      </c>
      <c r="W2118">
        <f t="shared" ref="W2118:W2128" si="1560">ROUND(CX2118*I2118,2)</f>
        <v>0</v>
      </c>
      <c r="X2118">
        <f t="shared" ref="X2118:X2128" si="1561">ROUND(CY2118,2)</f>
        <v>233.53</v>
      </c>
      <c r="Y2118">
        <f t="shared" ref="Y2118:Y2128" si="1562">ROUND(CZ2118,2)</f>
        <v>185.45</v>
      </c>
      <c r="AA2118">
        <v>35806607</v>
      </c>
      <c r="AB2118">
        <f t="shared" ref="AB2118:AB2128" si="1563">ROUND((AC2118+AD2118+AF2118),2)</f>
        <v>59.83</v>
      </c>
      <c r="AC2118">
        <f t="shared" ref="AC2118:AC2128" si="1564">ROUND((ES2118),2)</f>
        <v>0</v>
      </c>
      <c r="AD2118">
        <f>ROUND((((ET2118)-(EU2118))+AE2118),2)</f>
        <v>0</v>
      </c>
      <c r="AE2118">
        <f t="shared" ref="AE2118:AE2128" si="1565">ROUND((EU2118),2)</f>
        <v>0</v>
      </c>
      <c r="AF2118">
        <f t="shared" ref="AF2118:AF2128" si="1566">ROUND((EV2118),2)</f>
        <v>59.83</v>
      </c>
      <c r="AG2118">
        <f t="shared" ref="AG2118:AG2128" si="1567">ROUND((AP2118),2)</f>
        <v>0</v>
      </c>
      <c r="AH2118">
        <f t="shared" ref="AH2118:AH2128" si="1568">(EW2118)</f>
        <v>7.67</v>
      </c>
      <c r="AI2118">
        <f t="shared" ref="AI2118:AI2128" si="1569">(EX2118)</f>
        <v>0</v>
      </c>
      <c r="AJ2118">
        <f t="shared" ref="AJ2118:AJ2128" si="1570">(AS2118)</f>
        <v>0</v>
      </c>
      <c r="AK2118">
        <v>59.83</v>
      </c>
      <c r="AL2118">
        <v>0</v>
      </c>
      <c r="AM2118">
        <v>0</v>
      </c>
      <c r="AN2118">
        <v>0</v>
      </c>
      <c r="AO2118">
        <v>59.83</v>
      </c>
      <c r="AP2118">
        <v>0</v>
      </c>
      <c r="AQ2118">
        <v>7.67</v>
      </c>
      <c r="AR2118">
        <v>0</v>
      </c>
      <c r="AS2118">
        <v>0</v>
      </c>
      <c r="AT2118">
        <v>68</v>
      </c>
      <c r="AU2118">
        <v>54</v>
      </c>
      <c r="AV2118">
        <v>1</v>
      </c>
      <c r="AW2118">
        <v>1</v>
      </c>
      <c r="AZ2118">
        <v>1</v>
      </c>
      <c r="BA2118">
        <v>33.18</v>
      </c>
      <c r="BB2118">
        <v>1</v>
      </c>
      <c r="BC2118">
        <v>1</v>
      </c>
      <c r="BD2118" t="s">
        <v>3</v>
      </c>
      <c r="BE2118" t="s">
        <v>3</v>
      </c>
      <c r="BF2118" t="s">
        <v>3</v>
      </c>
      <c r="BG2118" t="s">
        <v>3</v>
      </c>
      <c r="BH2118">
        <v>0</v>
      </c>
      <c r="BI2118">
        <v>1</v>
      </c>
      <c r="BJ2118" t="s">
        <v>20</v>
      </c>
      <c r="BM2118">
        <v>57001</v>
      </c>
      <c r="BN2118">
        <v>0</v>
      </c>
      <c r="BO2118" t="s">
        <v>17</v>
      </c>
      <c r="BP2118">
        <v>1</v>
      </c>
      <c r="BQ2118">
        <v>6</v>
      </c>
      <c r="BR2118">
        <v>0</v>
      </c>
      <c r="BS2118">
        <v>33.18</v>
      </c>
      <c r="BT2118">
        <v>1</v>
      </c>
      <c r="BU2118">
        <v>1</v>
      </c>
      <c r="BV2118">
        <v>1</v>
      </c>
      <c r="BW2118">
        <v>1</v>
      </c>
      <c r="BX2118">
        <v>1</v>
      </c>
      <c r="BY2118" t="s">
        <v>3</v>
      </c>
      <c r="BZ2118">
        <v>80</v>
      </c>
      <c r="CA2118">
        <v>68</v>
      </c>
      <c r="CE2118">
        <v>0</v>
      </c>
      <c r="CF2118">
        <v>0</v>
      </c>
      <c r="CG2118">
        <v>0</v>
      </c>
      <c r="CM2118">
        <v>0</v>
      </c>
      <c r="CN2118" t="s">
        <v>3</v>
      </c>
      <c r="CO2118">
        <v>0</v>
      </c>
      <c r="CP2118">
        <f t="shared" ref="CP2118:CP2128" si="1571">(P2118+Q2118+S2118)</f>
        <v>343.43</v>
      </c>
      <c r="CQ2118">
        <f t="shared" ref="CQ2118:CQ2128" si="1572">AC2118*BC2118</f>
        <v>0</v>
      </c>
      <c r="CR2118">
        <f t="shared" ref="CR2118:CR2128" si="1573">AD2118*BB2118</f>
        <v>0</v>
      </c>
      <c r="CS2118">
        <f t="shared" ref="CS2118:CS2128" si="1574">AE2118*BS2118</f>
        <v>0</v>
      </c>
      <c r="CT2118">
        <f t="shared" ref="CT2118:CT2128" si="1575">AF2118*BA2118</f>
        <v>1985.1594</v>
      </c>
      <c r="CU2118">
        <f t="shared" ref="CU2118:CU2128" si="1576">AG2118</f>
        <v>0</v>
      </c>
      <c r="CV2118">
        <f t="shared" ref="CV2118:CV2128" si="1577">AH2118</f>
        <v>7.67</v>
      </c>
      <c r="CW2118">
        <f t="shared" ref="CW2118:CW2128" si="1578">AI2118</f>
        <v>0</v>
      </c>
      <c r="CX2118">
        <f t="shared" ref="CX2118:CX2128" si="1579">AJ2118</f>
        <v>0</v>
      </c>
      <c r="CY2118">
        <f>(((S2118+R2118)*AT2118)/100)</f>
        <v>233.53240000000002</v>
      </c>
      <c r="CZ2118">
        <f>(((S2118+R2118)*AU2118)/100)</f>
        <v>185.4522</v>
      </c>
      <c r="DC2118" t="s">
        <v>3</v>
      </c>
      <c r="DD2118" t="s">
        <v>3</v>
      </c>
      <c r="DE2118" t="s">
        <v>3</v>
      </c>
      <c r="DF2118" t="s">
        <v>3</v>
      </c>
      <c r="DG2118" t="s">
        <v>3</v>
      </c>
      <c r="DH2118" t="s">
        <v>3</v>
      </c>
      <c r="DI2118" t="s">
        <v>3</v>
      </c>
      <c r="DJ2118" t="s">
        <v>3</v>
      </c>
      <c r="DK2118" t="s">
        <v>3</v>
      </c>
      <c r="DL2118" t="s">
        <v>3</v>
      </c>
      <c r="DM2118" t="s">
        <v>3</v>
      </c>
      <c r="DN2118">
        <v>0</v>
      </c>
      <c r="DO2118">
        <v>0</v>
      </c>
      <c r="DP2118">
        <v>1</v>
      </c>
      <c r="DQ2118">
        <v>1</v>
      </c>
      <c r="DU2118">
        <v>1013</v>
      </c>
      <c r="DV2118" t="s">
        <v>19</v>
      </c>
      <c r="DW2118" t="s">
        <v>19</v>
      </c>
      <c r="DX2118">
        <v>1</v>
      </c>
      <c r="DZ2118" t="s">
        <v>3</v>
      </c>
      <c r="EA2118" t="s">
        <v>3</v>
      </c>
      <c r="EB2118" t="s">
        <v>3</v>
      </c>
      <c r="EC2118" t="s">
        <v>3</v>
      </c>
      <c r="EE2118">
        <v>29085590</v>
      </c>
      <c r="EF2118">
        <v>6</v>
      </c>
      <c r="EG2118" t="s">
        <v>21</v>
      </c>
      <c r="EH2118">
        <v>0</v>
      </c>
      <c r="EI2118" t="s">
        <v>3</v>
      </c>
      <c r="EJ2118">
        <v>1</v>
      </c>
      <c r="EK2118">
        <v>57001</v>
      </c>
      <c r="EL2118" t="s">
        <v>22</v>
      </c>
      <c r="EM2118" t="s">
        <v>23</v>
      </c>
      <c r="EO2118" t="s">
        <v>3</v>
      </c>
      <c r="EQ2118">
        <v>0</v>
      </c>
      <c r="ER2118">
        <v>59.83</v>
      </c>
      <c r="ES2118">
        <v>0</v>
      </c>
      <c r="ET2118">
        <v>0</v>
      </c>
      <c r="EU2118">
        <v>0</v>
      </c>
      <c r="EV2118">
        <v>59.83</v>
      </c>
      <c r="EW2118">
        <v>7.67</v>
      </c>
      <c r="EX2118">
        <v>0</v>
      </c>
      <c r="EY2118">
        <v>0</v>
      </c>
      <c r="FQ2118">
        <v>0</v>
      </c>
      <c r="FR2118">
        <f t="shared" ref="FR2118:FR2128" si="1580">ROUND(IF(AND(BH2118=3,BI2118=3),P2118,0),2)</f>
        <v>0</v>
      </c>
      <c r="FS2118">
        <v>0</v>
      </c>
      <c r="FV2118" t="s">
        <v>24</v>
      </c>
      <c r="FW2118" t="s">
        <v>25</v>
      </c>
      <c r="FX2118">
        <v>80</v>
      </c>
      <c r="FY2118">
        <v>68</v>
      </c>
      <c r="GA2118" t="s">
        <v>3</v>
      </c>
      <c r="GD2118">
        <v>1</v>
      </c>
      <c r="GF2118">
        <v>1095792533</v>
      </c>
      <c r="GG2118">
        <v>2</v>
      </c>
      <c r="GH2118">
        <v>1</v>
      </c>
      <c r="GI2118">
        <v>2</v>
      </c>
      <c r="GJ2118">
        <v>0</v>
      </c>
      <c r="GK2118">
        <v>0</v>
      </c>
      <c r="GL2118">
        <f t="shared" ref="GL2118:GL2128" si="1581">ROUND(IF(AND(BH2118=3,BI2118=3,FS2118&lt;&gt;0),P2118,0),2)</f>
        <v>0</v>
      </c>
      <c r="GM2118">
        <f t="shared" ref="GM2118:GM2128" si="1582">ROUND(O2118+X2118+Y2118,2)+GX2118</f>
        <v>762.41</v>
      </c>
      <c r="GN2118">
        <f t="shared" ref="GN2118:GN2128" si="1583">IF(OR(BI2118=0,BI2118=1),ROUND(O2118+X2118+Y2118,2),0)</f>
        <v>762.41</v>
      </c>
      <c r="GO2118">
        <f t="shared" ref="GO2118:GO2128" si="1584">IF(BI2118=2,ROUND(O2118+X2118+Y2118,2),0)</f>
        <v>0</v>
      </c>
      <c r="GP2118">
        <f t="shared" ref="GP2118:GP2128" si="1585">IF(BI2118=4,ROUND(O2118+X2118+Y2118,2)+GX2118,0)</f>
        <v>0</v>
      </c>
      <c r="GR2118">
        <v>0</v>
      </c>
      <c r="GS2118">
        <v>3</v>
      </c>
      <c r="GT2118">
        <v>0</v>
      </c>
      <c r="GU2118" t="s">
        <v>3</v>
      </c>
      <c r="GV2118">
        <f t="shared" ref="GV2118:GV2128" si="1586">ROUND((GT2118),2)</f>
        <v>0</v>
      </c>
      <c r="GW2118">
        <v>1</v>
      </c>
      <c r="GX2118">
        <f t="shared" ref="GX2118:GX2128" si="1587">ROUND(HC2118*I2118,2)</f>
        <v>0</v>
      </c>
      <c r="HA2118">
        <v>0</v>
      </c>
      <c r="HB2118">
        <v>0</v>
      </c>
      <c r="HC2118">
        <f t="shared" ref="HC2118:HC2128" si="1588">GV2118*GW2118</f>
        <v>0</v>
      </c>
      <c r="HE2118" t="s">
        <v>3</v>
      </c>
      <c r="HF2118" t="s">
        <v>3</v>
      </c>
      <c r="IK2118">
        <v>0</v>
      </c>
    </row>
    <row r="2119" spans="1:245">
      <c r="A2119">
        <v>18</v>
      </c>
      <c r="B2119">
        <v>1</v>
      </c>
      <c r="C2119">
        <v>2167</v>
      </c>
      <c r="E2119" t="s">
        <v>26</v>
      </c>
      <c r="F2119" t="s">
        <v>27</v>
      </c>
      <c r="G2119" t="s">
        <v>28</v>
      </c>
      <c r="H2119" t="s">
        <v>29</v>
      </c>
      <c r="I2119">
        <f>I2118*J2119</f>
        <v>0.1211</v>
      </c>
      <c r="J2119">
        <v>0.70000000000000007</v>
      </c>
      <c r="O2119">
        <f t="shared" si="1552"/>
        <v>0</v>
      </c>
      <c r="P2119">
        <f t="shared" si="1553"/>
        <v>0</v>
      </c>
      <c r="Q2119">
        <f t="shared" si="1554"/>
        <v>0</v>
      </c>
      <c r="R2119">
        <f t="shared" si="1555"/>
        <v>0</v>
      </c>
      <c r="S2119">
        <f t="shared" si="1556"/>
        <v>0</v>
      </c>
      <c r="T2119">
        <f t="shared" si="1557"/>
        <v>0</v>
      </c>
      <c r="U2119">
        <f t="shared" si="1558"/>
        <v>0</v>
      </c>
      <c r="V2119">
        <f t="shared" si="1559"/>
        <v>0</v>
      </c>
      <c r="W2119">
        <f t="shared" si="1560"/>
        <v>0</v>
      </c>
      <c r="X2119">
        <f t="shared" si="1561"/>
        <v>0</v>
      </c>
      <c r="Y2119">
        <f t="shared" si="1562"/>
        <v>0</v>
      </c>
      <c r="AA2119">
        <v>35806607</v>
      </c>
      <c r="AB2119">
        <f t="shared" si="1563"/>
        <v>0</v>
      </c>
      <c r="AC2119">
        <f t="shared" si="1564"/>
        <v>0</v>
      </c>
      <c r="AD2119">
        <f>ROUND((((ET2119)-(EU2119))+AE2119),2)</f>
        <v>0</v>
      </c>
      <c r="AE2119">
        <f t="shared" si="1565"/>
        <v>0</v>
      </c>
      <c r="AF2119">
        <f t="shared" si="1566"/>
        <v>0</v>
      </c>
      <c r="AG2119">
        <f t="shared" si="1567"/>
        <v>0</v>
      </c>
      <c r="AH2119">
        <f t="shared" si="1568"/>
        <v>0</v>
      </c>
      <c r="AI2119">
        <f t="shared" si="1569"/>
        <v>0</v>
      </c>
      <c r="AJ2119">
        <f t="shared" si="1570"/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1</v>
      </c>
      <c r="AW2119">
        <v>1</v>
      </c>
      <c r="AZ2119">
        <v>1</v>
      </c>
      <c r="BA2119">
        <v>1</v>
      </c>
      <c r="BB2119">
        <v>1</v>
      </c>
      <c r="BC2119">
        <v>1</v>
      </c>
      <c r="BD2119" t="s">
        <v>3</v>
      </c>
      <c r="BE2119" t="s">
        <v>3</v>
      </c>
      <c r="BF2119" t="s">
        <v>3</v>
      </c>
      <c r="BG2119" t="s">
        <v>3</v>
      </c>
      <c r="BH2119">
        <v>3</v>
      </c>
      <c r="BI2119">
        <v>2</v>
      </c>
      <c r="BJ2119" t="s">
        <v>30</v>
      </c>
      <c r="BM2119">
        <v>500002</v>
      </c>
      <c r="BN2119">
        <v>0</v>
      </c>
      <c r="BO2119" t="s">
        <v>3</v>
      </c>
      <c r="BP2119">
        <v>0</v>
      </c>
      <c r="BQ2119">
        <v>12</v>
      </c>
      <c r="BR2119">
        <v>0</v>
      </c>
      <c r="BS2119">
        <v>1</v>
      </c>
      <c r="BT2119">
        <v>1</v>
      </c>
      <c r="BU2119">
        <v>1</v>
      </c>
      <c r="BV2119">
        <v>1</v>
      </c>
      <c r="BW2119">
        <v>1</v>
      </c>
      <c r="BX2119">
        <v>1</v>
      </c>
      <c r="BY2119" t="s">
        <v>3</v>
      </c>
      <c r="BZ2119">
        <v>0</v>
      </c>
      <c r="CA2119">
        <v>0</v>
      </c>
      <c r="CE2119">
        <v>0</v>
      </c>
      <c r="CF2119">
        <v>0</v>
      </c>
      <c r="CG2119">
        <v>0</v>
      </c>
      <c r="CM2119">
        <v>0</v>
      </c>
      <c r="CN2119" t="s">
        <v>3</v>
      </c>
      <c r="CO2119">
        <v>0</v>
      </c>
      <c r="CP2119">
        <f t="shared" si="1571"/>
        <v>0</v>
      </c>
      <c r="CQ2119">
        <f t="shared" si="1572"/>
        <v>0</v>
      </c>
      <c r="CR2119">
        <f t="shared" si="1573"/>
        <v>0</v>
      </c>
      <c r="CS2119">
        <f t="shared" si="1574"/>
        <v>0</v>
      </c>
      <c r="CT2119">
        <f t="shared" si="1575"/>
        <v>0</v>
      </c>
      <c r="CU2119">
        <f t="shared" si="1576"/>
        <v>0</v>
      </c>
      <c r="CV2119">
        <f t="shared" si="1577"/>
        <v>0</v>
      </c>
      <c r="CW2119">
        <f t="shared" si="1578"/>
        <v>0</v>
      </c>
      <c r="CX2119">
        <f t="shared" si="1579"/>
        <v>0</v>
      </c>
      <c r="CY2119">
        <f>(((S2119+R2119)*AT2119)/100)</f>
        <v>0</v>
      </c>
      <c r="CZ2119">
        <f>(((S2119+R2119)*AU2119)/100)</f>
        <v>0</v>
      </c>
      <c r="DC2119" t="s">
        <v>3</v>
      </c>
      <c r="DD2119" t="s">
        <v>3</v>
      </c>
      <c r="DE2119" t="s">
        <v>3</v>
      </c>
      <c r="DF2119" t="s">
        <v>3</v>
      </c>
      <c r="DG2119" t="s">
        <v>3</v>
      </c>
      <c r="DH2119" t="s">
        <v>3</v>
      </c>
      <c r="DI2119" t="s">
        <v>3</v>
      </c>
      <c r="DJ2119" t="s">
        <v>3</v>
      </c>
      <c r="DK2119" t="s">
        <v>3</v>
      </c>
      <c r="DL2119" t="s">
        <v>3</v>
      </c>
      <c r="DM2119" t="s">
        <v>3</v>
      </c>
      <c r="DN2119">
        <v>0</v>
      </c>
      <c r="DO2119">
        <v>0</v>
      </c>
      <c r="DP2119">
        <v>1</v>
      </c>
      <c r="DQ2119">
        <v>1</v>
      </c>
      <c r="DU2119">
        <v>1009</v>
      </c>
      <c r="DV2119" t="s">
        <v>29</v>
      </c>
      <c r="DW2119" t="s">
        <v>29</v>
      </c>
      <c r="DX2119">
        <v>1000</v>
      </c>
      <c r="DZ2119" t="s">
        <v>3</v>
      </c>
      <c r="EA2119" t="s">
        <v>3</v>
      </c>
      <c r="EB2119" t="s">
        <v>3</v>
      </c>
      <c r="EC2119" t="s">
        <v>3</v>
      </c>
      <c r="EE2119">
        <v>29085444</v>
      </c>
      <c r="EF2119">
        <v>12</v>
      </c>
      <c r="EG2119" t="s">
        <v>31</v>
      </c>
      <c r="EH2119">
        <v>0</v>
      </c>
      <c r="EI2119" t="s">
        <v>3</v>
      </c>
      <c r="EJ2119">
        <v>2</v>
      </c>
      <c r="EK2119">
        <v>500002</v>
      </c>
      <c r="EL2119" t="s">
        <v>32</v>
      </c>
      <c r="EM2119" t="s">
        <v>33</v>
      </c>
      <c r="EO2119" t="s">
        <v>3</v>
      </c>
      <c r="EQ2119">
        <v>0</v>
      </c>
      <c r="ER2119">
        <v>0</v>
      </c>
      <c r="ES2119">
        <v>0</v>
      </c>
      <c r="ET2119">
        <v>0</v>
      </c>
      <c r="EU2119">
        <v>0</v>
      </c>
      <c r="EV2119">
        <v>0</v>
      </c>
      <c r="EW2119">
        <v>0</v>
      </c>
      <c r="EX2119">
        <v>0</v>
      </c>
      <c r="FQ2119">
        <v>0</v>
      </c>
      <c r="FR2119">
        <f t="shared" si="1580"/>
        <v>0</v>
      </c>
      <c r="FS2119">
        <v>0</v>
      </c>
      <c r="FX2119">
        <v>0</v>
      </c>
      <c r="FY2119">
        <v>0</v>
      </c>
      <c r="GA2119" t="s">
        <v>3</v>
      </c>
      <c r="GD2119">
        <v>1</v>
      </c>
      <c r="GF2119">
        <v>-304821490</v>
      </c>
      <c r="GG2119">
        <v>2</v>
      </c>
      <c r="GH2119">
        <v>1</v>
      </c>
      <c r="GI2119">
        <v>-2</v>
      </c>
      <c r="GJ2119">
        <v>0</v>
      </c>
      <c r="GK2119">
        <v>0</v>
      </c>
      <c r="GL2119">
        <f t="shared" si="1581"/>
        <v>0</v>
      </c>
      <c r="GM2119">
        <f t="shared" si="1582"/>
        <v>0</v>
      </c>
      <c r="GN2119">
        <f t="shared" si="1583"/>
        <v>0</v>
      </c>
      <c r="GO2119">
        <f t="shared" si="1584"/>
        <v>0</v>
      </c>
      <c r="GP2119">
        <f t="shared" si="1585"/>
        <v>0</v>
      </c>
      <c r="GR2119">
        <v>0</v>
      </c>
      <c r="GS2119">
        <v>3</v>
      </c>
      <c r="GT2119">
        <v>0</v>
      </c>
      <c r="GU2119" t="s">
        <v>3</v>
      </c>
      <c r="GV2119">
        <f t="shared" si="1586"/>
        <v>0</v>
      </c>
      <c r="GW2119">
        <v>1</v>
      </c>
      <c r="GX2119">
        <f t="shared" si="1587"/>
        <v>0</v>
      </c>
      <c r="HA2119">
        <v>0</v>
      </c>
      <c r="HB2119">
        <v>0</v>
      </c>
      <c r="HC2119">
        <f t="shared" si="1588"/>
        <v>0</v>
      </c>
      <c r="HE2119" t="s">
        <v>3</v>
      </c>
      <c r="HF2119" t="s">
        <v>3</v>
      </c>
      <c r="IK2119">
        <v>0</v>
      </c>
    </row>
    <row r="2120" spans="1:245">
      <c r="A2120">
        <v>17</v>
      </c>
      <c r="B2120">
        <v>1</v>
      </c>
      <c r="C2120">
        <f>ROW(SmtRes!A2170)</f>
        <v>2170</v>
      </c>
      <c r="D2120">
        <f>ROW(EtalonRes!A2151)</f>
        <v>2151</v>
      </c>
      <c r="E2120" t="s">
        <v>34</v>
      </c>
      <c r="F2120" t="s">
        <v>35</v>
      </c>
      <c r="G2120" t="s">
        <v>36</v>
      </c>
      <c r="H2120" t="s">
        <v>37</v>
      </c>
      <c r="I2120">
        <f>ROUND(17.3/100,9)</f>
        <v>0.17299999999999999</v>
      </c>
      <c r="J2120">
        <v>0</v>
      </c>
      <c r="O2120">
        <f t="shared" si="1552"/>
        <v>1661.61</v>
      </c>
      <c r="P2120">
        <f t="shared" si="1553"/>
        <v>0</v>
      </c>
      <c r="Q2120">
        <f t="shared" si="1554"/>
        <v>294.70999999999998</v>
      </c>
      <c r="R2120">
        <f t="shared" si="1555"/>
        <v>282.87</v>
      </c>
      <c r="S2120">
        <f t="shared" si="1556"/>
        <v>1366.9</v>
      </c>
      <c r="T2120">
        <f t="shared" si="1557"/>
        <v>0</v>
      </c>
      <c r="U2120">
        <f t="shared" si="1558"/>
        <v>5.2816900000000002</v>
      </c>
      <c r="V2120">
        <f t="shared" si="1559"/>
        <v>0.63144999999999996</v>
      </c>
      <c r="W2120">
        <f t="shared" si="1560"/>
        <v>0</v>
      </c>
      <c r="X2120">
        <f t="shared" si="1561"/>
        <v>0</v>
      </c>
      <c r="Y2120">
        <f t="shared" si="1562"/>
        <v>0</v>
      </c>
      <c r="AA2120">
        <v>35806607</v>
      </c>
      <c r="AB2120">
        <f t="shared" si="1563"/>
        <v>352.23</v>
      </c>
      <c r="AC2120">
        <f t="shared" si="1564"/>
        <v>0</v>
      </c>
      <c r="AD2120">
        <f>ROUND((ET2120),2)</f>
        <v>114.1</v>
      </c>
      <c r="AE2120">
        <f t="shared" si="1565"/>
        <v>49.28</v>
      </c>
      <c r="AF2120">
        <f t="shared" si="1566"/>
        <v>238.13</v>
      </c>
      <c r="AG2120">
        <f t="shared" si="1567"/>
        <v>0</v>
      </c>
      <c r="AH2120">
        <f t="shared" si="1568"/>
        <v>30.53</v>
      </c>
      <c r="AI2120">
        <f t="shared" si="1569"/>
        <v>3.65</v>
      </c>
      <c r="AJ2120">
        <f t="shared" si="1570"/>
        <v>0</v>
      </c>
      <c r="AK2120">
        <v>352.23</v>
      </c>
      <c r="AL2120">
        <v>0</v>
      </c>
      <c r="AM2120">
        <v>114.1</v>
      </c>
      <c r="AN2120">
        <v>49.28</v>
      </c>
      <c r="AO2120">
        <v>238.13</v>
      </c>
      <c r="AP2120">
        <v>0</v>
      </c>
      <c r="AQ2120">
        <v>30.53</v>
      </c>
      <c r="AR2120">
        <v>3.65</v>
      </c>
      <c r="AS2120">
        <v>0</v>
      </c>
      <c r="AT2120">
        <v>0</v>
      </c>
      <c r="AU2120">
        <v>0</v>
      </c>
      <c r="AV2120">
        <v>1</v>
      </c>
      <c r="AW2120">
        <v>1</v>
      </c>
      <c r="AZ2120">
        <v>1</v>
      </c>
      <c r="BA2120">
        <v>33.18</v>
      </c>
      <c r="BB2120">
        <v>14.93</v>
      </c>
      <c r="BC2120">
        <v>1</v>
      </c>
      <c r="BD2120" t="s">
        <v>3</v>
      </c>
      <c r="BE2120" t="s">
        <v>3</v>
      </c>
      <c r="BF2120" t="s">
        <v>3</v>
      </c>
      <c r="BG2120" t="s">
        <v>3</v>
      </c>
      <c r="BH2120">
        <v>0</v>
      </c>
      <c r="BI2120">
        <v>1</v>
      </c>
      <c r="BJ2120" t="s">
        <v>38</v>
      </c>
      <c r="BM2120">
        <v>46003</v>
      </c>
      <c r="BN2120">
        <v>0</v>
      </c>
      <c r="BO2120" t="s">
        <v>35</v>
      </c>
      <c r="BP2120">
        <v>1</v>
      </c>
      <c r="BQ2120">
        <v>0</v>
      </c>
      <c r="BR2120">
        <v>0</v>
      </c>
      <c r="BS2120">
        <v>33.18</v>
      </c>
      <c r="BT2120">
        <v>1</v>
      </c>
      <c r="BU2120">
        <v>1</v>
      </c>
      <c r="BV2120">
        <v>1</v>
      </c>
      <c r="BW2120">
        <v>1</v>
      </c>
      <c r="BX2120">
        <v>1</v>
      </c>
      <c r="BY2120" t="s">
        <v>3</v>
      </c>
      <c r="BZ2120">
        <v>0</v>
      </c>
      <c r="CA2120">
        <v>0</v>
      </c>
      <c r="CE2120">
        <v>0</v>
      </c>
      <c r="CF2120">
        <v>0</v>
      </c>
      <c r="CG2120">
        <v>0</v>
      </c>
      <c r="CM2120">
        <v>0</v>
      </c>
      <c r="CN2120" t="s">
        <v>3</v>
      </c>
      <c r="CO2120">
        <v>0</v>
      </c>
      <c r="CP2120">
        <f t="shared" si="1571"/>
        <v>1661.6100000000001</v>
      </c>
      <c r="CQ2120">
        <f t="shared" si="1572"/>
        <v>0</v>
      </c>
      <c r="CR2120">
        <f t="shared" si="1573"/>
        <v>1703.5129999999999</v>
      </c>
      <c r="CS2120">
        <f t="shared" si="1574"/>
        <v>1635.1104</v>
      </c>
      <c r="CT2120">
        <f t="shared" si="1575"/>
        <v>7901.1534000000001</v>
      </c>
      <c r="CU2120">
        <f t="shared" si="1576"/>
        <v>0</v>
      </c>
      <c r="CV2120">
        <f t="shared" si="1577"/>
        <v>30.53</v>
      </c>
      <c r="CW2120">
        <f t="shared" si="1578"/>
        <v>3.65</v>
      </c>
      <c r="CX2120">
        <f t="shared" si="1579"/>
        <v>0</v>
      </c>
      <c r="CY2120">
        <f>0</f>
        <v>0</v>
      </c>
      <c r="CZ2120">
        <f>0</f>
        <v>0</v>
      </c>
      <c r="DC2120" t="s">
        <v>3</v>
      </c>
      <c r="DD2120" t="s">
        <v>3</v>
      </c>
      <c r="DE2120" t="s">
        <v>3</v>
      </c>
      <c r="DF2120" t="s">
        <v>3</v>
      </c>
      <c r="DG2120" t="s">
        <v>3</v>
      </c>
      <c r="DH2120" t="s">
        <v>3</v>
      </c>
      <c r="DI2120" t="s">
        <v>3</v>
      </c>
      <c r="DJ2120" t="s">
        <v>3</v>
      </c>
      <c r="DK2120" t="s">
        <v>3</v>
      </c>
      <c r="DL2120" t="s">
        <v>3</v>
      </c>
      <c r="DM2120" t="s">
        <v>3</v>
      </c>
      <c r="DN2120">
        <v>0</v>
      </c>
      <c r="DO2120">
        <v>0</v>
      </c>
      <c r="DP2120">
        <v>1</v>
      </c>
      <c r="DQ2120">
        <v>1</v>
      </c>
      <c r="DU2120">
        <v>1013</v>
      </c>
      <c r="DV2120" t="s">
        <v>37</v>
      </c>
      <c r="DW2120" t="s">
        <v>37</v>
      </c>
      <c r="DX2120">
        <v>1</v>
      </c>
      <c r="DZ2120" t="s">
        <v>3</v>
      </c>
      <c r="EA2120" t="s">
        <v>3</v>
      </c>
      <c r="EB2120" t="s">
        <v>3</v>
      </c>
      <c r="EC2120" t="s">
        <v>3</v>
      </c>
      <c r="EE2120">
        <v>0</v>
      </c>
      <c r="EF2120">
        <v>0</v>
      </c>
      <c r="EG2120" t="s">
        <v>3</v>
      </c>
      <c r="EH2120">
        <v>0</v>
      </c>
      <c r="EI2120" t="s">
        <v>3</v>
      </c>
      <c r="EJ2120">
        <v>0</v>
      </c>
      <c r="EK2120">
        <v>46003</v>
      </c>
      <c r="EL2120" t="s">
        <v>3</v>
      </c>
      <c r="EM2120" t="s">
        <v>3</v>
      </c>
      <c r="EO2120" t="s">
        <v>3</v>
      </c>
      <c r="EQ2120">
        <v>0</v>
      </c>
      <c r="ER2120">
        <v>352.23</v>
      </c>
      <c r="ES2120">
        <v>0</v>
      </c>
      <c r="ET2120">
        <v>114.1</v>
      </c>
      <c r="EU2120">
        <v>49.28</v>
      </c>
      <c r="EV2120">
        <v>238.13</v>
      </c>
      <c r="EW2120">
        <v>30.53</v>
      </c>
      <c r="EX2120">
        <v>3.65</v>
      </c>
      <c r="EY2120">
        <v>0</v>
      </c>
      <c r="FQ2120">
        <v>0</v>
      </c>
      <c r="FR2120">
        <f t="shared" si="1580"/>
        <v>0</v>
      </c>
      <c r="FS2120">
        <v>0</v>
      </c>
      <c r="FX2120">
        <v>0</v>
      </c>
      <c r="FY2120">
        <v>0</v>
      </c>
      <c r="GA2120" t="s">
        <v>3</v>
      </c>
      <c r="GD2120">
        <v>1</v>
      </c>
      <c r="GF2120">
        <v>-1150632743</v>
      </c>
      <c r="GG2120">
        <v>2</v>
      </c>
      <c r="GH2120">
        <v>1</v>
      </c>
      <c r="GI2120">
        <v>2</v>
      </c>
      <c r="GJ2120">
        <v>0</v>
      </c>
      <c r="GK2120">
        <v>0</v>
      </c>
      <c r="GL2120">
        <f t="shared" si="1581"/>
        <v>0</v>
      </c>
      <c r="GM2120">
        <f t="shared" si="1582"/>
        <v>1661.61</v>
      </c>
      <c r="GN2120">
        <f t="shared" si="1583"/>
        <v>1661.61</v>
      </c>
      <c r="GO2120">
        <f t="shared" si="1584"/>
        <v>0</v>
      </c>
      <c r="GP2120">
        <f t="shared" si="1585"/>
        <v>0</v>
      </c>
      <c r="GR2120">
        <v>0</v>
      </c>
      <c r="GS2120">
        <v>3</v>
      </c>
      <c r="GT2120">
        <v>0</v>
      </c>
      <c r="GU2120" t="s">
        <v>3</v>
      </c>
      <c r="GV2120">
        <f t="shared" si="1586"/>
        <v>0</v>
      </c>
      <c r="GW2120">
        <v>1</v>
      </c>
      <c r="GX2120">
        <f t="shared" si="1587"/>
        <v>0</v>
      </c>
      <c r="HA2120">
        <v>0</v>
      </c>
      <c r="HB2120">
        <v>0</v>
      </c>
      <c r="HC2120">
        <f t="shared" si="1588"/>
        <v>0</v>
      </c>
      <c r="HE2120" t="s">
        <v>3</v>
      </c>
      <c r="HF2120" t="s">
        <v>3</v>
      </c>
      <c r="IK2120">
        <v>0</v>
      </c>
    </row>
    <row r="2121" spans="1:245">
      <c r="A2121">
        <v>17</v>
      </c>
      <c r="B2121">
        <v>1</v>
      </c>
      <c r="C2121">
        <f>ROW(SmtRes!A2173)</f>
        <v>2173</v>
      </c>
      <c r="D2121">
        <f>ROW(EtalonRes!A2154)</f>
        <v>2154</v>
      </c>
      <c r="E2121" t="s">
        <v>44</v>
      </c>
      <c r="F2121" t="s">
        <v>384</v>
      </c>
      <c r="G2121" t="s">
        <v>385</v>
      </c>
      <c r="H2121" t="s">
        <v>77</v>
      </c>
      <c r="I2121">
        <f>ROUND(6.4/100,9)</f>
        <v>6.4000000000000001E-2</v>
      </c>
      <c r="J2121">
        <v>0</v>
      </c>
      <c r="O2121">
        <f t="shared" si="1552"/>
        <v>909.4</v>
      </c>
      <c r="P2121">
        <f t="shared" si="1553"/>
        <v>0</v>
      </c>
      <c r="Q2121">
        <f t="shared" si="1554"/>
        <v>221.34</v>
      </c>
      <c r="R2121">
        <f t="shared" si="1555"/>
        <v>212.44</v>
      </c>
      <c r="S2121">
        <f t="shared" si="1556"/>
        <v>688.06</v>
      </c>
      <c r="T2121">
        <f t="shared" si="1557"/>
        <v>0</v>
      </c>
      <c r="U2121">
        <f t="shared" si="1558"/>
        <v>2.7430400000000001</v>
      </c>
      <c r="V2121">
        <f t="shared" si="1559"/>
        <v>0.47423999999999999</v>
      </c>
      <c r="W2121">
        <f t="shared" si="1560"/>
        <v>0</v>
      </c>
      <c r="X2121">
        <f t="shared" si="1561"/>
        <v>756.42</v>
      </c>
      <c r="Y2121">
        <f t="shared" si="1562"/>
        <v>432.24</v>
      </c>
      <c r="AA2121">
        <v>35806607</v>
      </c>
      <c r="AB2121">
        <f t="shared" si="1563"/>
        <v>555.66</v>
      </c>
      <c r="AC2121">
        <f t="shared" si="1564"/>
        <v>0</v>
      </c>
      <c r="AD2121">
        <f t="shared" ref="AD2121:AD2128" si="1589">ROUND((((ET2121)-(EU2121))+AE2121),2)</f>
        <v>231.64</v>
      </c>
      <c r="AE2121">
        <f t="shared" si="1565"/>
        <v>100.04</v>
      </c>
      <c r="AF2121">
        <f t="shared" si="1566"/>
        <v>324.02</v>
      </c>
      <c r="AG2121">
        <f t="shared" si="1567"/>
        <v>0</v>
      </c>
      <c r="AH2121">
        <f t="shared" si="1568"/>
        <v>42.86</v>
      </c>
      <c r="AI2121">
        <f t="shared" si="1569"/>
        <v>7.41</v>
      </c>
      <c r="AJ2121">
        <f t="shared" si="1570"/>
        <v>0</v>
      </c>
      <c r="AK2121">
        <v>555.66</v>
      </c>
      <c r="AL2121">
        <v>0</v>
      </c>
      <c r="AM2121">
        <v>231.64</v>
      </c>
      <c r="AN2121">
        <v>100.04</v>
      </c>
      <c r="AO2121">
        <v>324.02</v>
      </c>
      <c r="AP2121">
        <v>0</v>
      </c>
      <c r="AQ2121">
        <v>42.86</v>
      </c>
      <c r="AR2121">
        <v>7.41</v>
      </c>
      <c r="AS2121">
        <v>0</v>
      </c>
      <c r="AT2121">
        <v>84</v>
      </c>
      <c r="AU2121">
        <v>48</v>
      </c>
      <c r="AV2121">
        <v>1</v>
      </c>
      <c r="AW2121">
        <v>1</v>
      </c>
      <c r="AZ2121">
        <v>1</v>
      </c>
      <c r="BA2121">
        <v>33.18</v>
      </c>
      <c r="BB2121">
        <v>14.93</v>
      </c>
      <c r="BC2121">
        <v>1</v>
      </c>
      <c r="BD2121" t="s">
        <v>3</v>
      </c>
      <c r="BE2121" t="s">
        <v>3</v>
      </c>
      <c r="BF2121" t="s">
        <v>3</v>
      </c>
      <c r="BG2121" t="s">
        <v>3</v>
      </c>
      <c r="BH2121">
        <v>0</v>
      </c>
      <c r="BI2121">
        <v>1</v>
      </c>
      <c r="BJ2121" t="s">
        <v>386</v>
      </c>
      <c r="BM2121">
        <v>46001</v>
      </c>
      <c r="BN2121">
        <v>0</v>
      </c>
      <c r="BO2121" t="s">
        <v>384</v>
      </c>
      <c r="BP2121">
        <v>1</v>
      </c>
      <c r="BQ2121">
        <v>2</v>
      </c>
      <c r="BR2121">
        <v>0</v>
      </c>
      <c r="BS2121">
        <v>33.18</v>
      </c>
      <c r="BT2121">
        <v>1</v>
      </c>
      <c r="BU2121">
        <v>1</v>
      </c>
      <c r="BV2121">
        <v>1</v>
      </c>
      <c r="BW2121">
        <v>1</v>
      </c>
      <c r="BX2121">
        <v>1</v>
      </c>
      <c r="BY2121" t="s">
        <v>3</v>
      </c>
      <c r="BZ2121">
        <v>110</v>
      </c>
      <c r="CA2121">
        <v>70</v>
      </c>
      <c r="CE2121">
        <v>0</v>
      </c>
      <c r="CF2121">
        <v>0</v>
      </c>
      <c r="CG2121">
        <v>0</v>
      </c>
      <c r="CM2121">
        <v>0</v>
      </c>
      <c r="CN2121" t="s">
        <v>3</v>
      </c>
      <c r="CO2121">
        <v>0</v>
      </c>
      <c r="CP2121">
        <f t="shared" si="1571"/>
        <v>909.4</v>
      </c>
      <c r="CQ2121">
        <f t="shared" si="1572"/>
        <v>0</v>
      </c>
      <c r="CR2121">
        <f t="shared" si="1573"/>
        <v>3458.3851999999997</v>
      </c>
      <c r="CS2121">
        <f t="shared" si="1574"/>
        <v>3319.3272000000002</v>
      </c>
      <c r="CT2121">
        <f t="shared" si="1575"/>
        <v>10750.9836</v>
      </c>
      <c r="CU2121">
        <f t="shared" si="1576"/>
        <v>0</v>
      </c>
      <c r="CV2121">
        <f t="shared" si="1577"/>
        <v>42.86</v>
      </c>
      <c r="CW2121">
        <f t="shared" si="1578"/>
        <v>7.41</v>
      </c>
      <c r="CX2121">
        <f t="shared" si="1579"/>
        <v>0</v>
      </c>
      <c r="CY2121">
        <f t="shared" ref="CY2121:CY2128" si="1590">(((S2121+R2121)*AT2121)/100)</f>
        <v>756.42</v>
      </c>
      <c r="CZ2121">
        <f t="shared" ref="CZ2121:CZ2128" si="1591">(((S2121+R2121)*AU2121)/100)</f>
        <v>432.24</v>
      </c>
      <c r="DC2121" t="s">
        <v>3</v>
      </c>
      <c r="DD2121" t="s">
        <v>3</v>
      </c>
      <c r="DE2121" t="s">
        <v>3</v>
      </c>
      <c r="DF2121" t="s">
        <v>3</v>
      </c>
      <c r="DG2121" t="s">
        <v>3</v>
      </c>
      <c r="DH2121" t="s">
        <v>3</v>
      </c>
      <c r="DI2121" t="s">
        <v>3</v>
      </c>
      <c r="DJ2121" t="s">
        <v>3</v>
      </c>
      <c r="DK2121" t="s">
        <v>3</v>
      </c>
      <c r="DL2121" t="s">
        <v>3</v>
      </c>
      <c r="DM2121" t="s">
        <v>3</v>
      </c>
      <c r="DN2121">
        <v>0</v>
      </c>
      <c r="DO2121">
        <v>0</v>
      </c>
      <c r="DP2121">
        <v>1</v>
      </c>
      <c r="DQ2121">
        <v>1</v>
      </c>
      <c r="DU2121">
        <v>1005</v>
      </c>
      <c r="DV2121" t="s">
        <v>77</v>
      </c>
      <c r="DW2121" t="s">
        <v>77</v>
      </c>
      <c r="DX2121">
        <v>100</v>
      </c>
      <c r="DZ2121" t="s">
        <v>3</v>
      </c>
      <c r="EA2121" t="s">
        <v>3</v>
      </c>
      <c r="EB2121" t="s">
        <v>3</v>
      </c>
      <c r="EC2121" t="s">
        <v>3</v>
      </c>
      <c r="EE2121">
        <v>29085579</v>
      </c>
      <c r="EF2121">
        <v>2</v>
      </c>
      <c r="EG2121" t="s">
        <v>145</v>
      </c>
      <c r="EH2121">
        <v>0</v>
      </c>
      <c r="EI2121" t="s">
        <v>3</v>
      </c>
      <c r="EJ2121">
        <v>1</v>
      </c>
      <c r="EK2121">
        <v>46001</v>
      </c>
      <c r="EL2121" t="s">
        <v>387</v>
      </c>
      <c r="EM2121" t="s">
        <v>388</v>
      </c>
      <c r="EO2121" t="s">
        <v>3</v>
      </c>
      <c r="EQ2121">
        <v>0</v>
      </c>
      <c r="ER2121">
        <v>555.66</v>
      </c>
      <c r="ES2121">
        <v>0</v>
      </c>
      <c r="ET2121">
        <v>231.64</v>
      </c>
      <c r="EU2121">
        <v>100.04</v>
      </c>
      <c r="EV2121">
        <v>324.02</v>
      </c>
      <c r="EW2121">
        <v>42.86</v>
      </c>
      <c r="EX2121">
        <v>7.41</v>
      </c>
      <c r="EY2121">
        <v>0</v>
      </c>
      <c r="FQ2121">
        <v>0</v>
      </c>
      <c r="FR2121">
        <f t="shared" si="1580"/>
        <v>0</v>
      </c>
      <c r="FS2121">
        <v>0</v>
      </c>
      <c r="FT2121" t="s">
        <v>148</v>
      </c>
      <c r="FU2121" t="s">
        <v>24</v>
      </c>
      <c r="FV2121" t="s">
        <v>24</v>
      </c>
      <c r="FW2121" t="s">
        <v>25</v>
      </c>
      <c r="FX2121">
        <v>99</v>
      </c>
      <c r="FY2121">
        <v>59.5</v>
      </c>
      <c r="GA2121" t="s">
        <v>3</v>
      </c>
      <c r="GD2121">
        <v>1</v>
      </c>
      <c r="GF2121">
        <v>493398217</v>
      </c>
      <c r="GG2121">
        <v>2</v>
      </c>
      <c r="GH2121">
        <v>1</v>
      </c>
      <c r="GI2121">
        <v>2</v>
      </c>
      <c r="GJ2121">
        <v>0</v>
      </c>
      <c r="GK2121">
        <v>0</v>
      </c>
      <c r="GL2121">
        <f t="shared" si="1581"/>
        <v>0</v>
      </c>
      <c r="GM2121">
        <f t="shared" si="1582"/>
        <v>2098.06</v>
      </c>
      <c r="GN2121">
        <f t="shared" si="1583"/>
        <v>2098.06</v>
      </c>
      <c r="GO2121">
        <f t="shared" si="1584"/>
        <v>0</v>
      </c>
      <c r="GP2121">
        <f t="shared" si="1585"/>
        <v>0</v>
      </c>
      <c r="GR2121">
        <v>0</v>
      </c>
      <c r="GS2121">
        <v>3</v>
      </c>
      <c r="GT2121">
        <v>0</v>
      </c>
      <c r="GU2121" t="s">
        <v>3</v>
      </c>
      <c r="GV2121">
        <f t="shared" si="1586"/>
        <v>0</v>
      </c>
      <c r="GW2121">
        <v>1</v>
      </c>
      <c r="GX2121">
        <f t="shared" si="1587"/>
        <v>0</v>
      </c>
      <c r="HA2121">
        <v>0</v>
      </c>
      <c r="HB2121">
        <v>0</v>
      </c>
      <c r="HC2121">
        <f t="shared" si="1588"/>
        <v>0</v>
      </c>
      <c r="HE2121" t="s">
        <v>3</v>
      </c>
      <c r="HF2121" t="s">
        <v>3</v>
      </c>
      <c r="IK2121">
        <v>0</v>
      </c>
    </row>
    <row r="2122" spans="1:245">
      <c r="A2122">
        <v>17</v>
      </c>
      <c r="B2122">
        <v>1</v>
      </c>
      <c r="C2122">
        <f>ROW(SmtRes!A2177)</f>
        <v>2177</v>
      </c>
      <c r="D2122">
        <f>ROW(EtalonRes!A2158)</f>
        <v>2158</v>
      </c>
      <c r="E2122" t="s">
        <v>52</v>
      </c>
      <c r="F2122" t="s">
        <v>40</v>
      </c>
      <c r="G2122" t="s">
        <v>41</v>
      </c>
      <c r="H2122" t="s">
        <v>37</v>
      </c>
      <c r="I2122">
        <f>ROUND(17.3/100,9)</f>
        <v>0.17299999999999999</v>
      </c>
      <c r="J2122">
        <v>0</v>
      </c>
      <c r="O2122">
        <f t="shared" si="1552"/>
        <v>520.44000000000005</v>
      </c>
      <c r="P2122">
        <f t="shared" si="1553"/>
        <v>0</v>
      </c>
      <c r="Q2122">
        <f t="shared" si="1554"/>
        <v>10.49</v>
      </c>
      <c r="R2122">
        <f t="shared" si="1555"/>
        <v>10.1</v>
      </c>
      <c r="S2122">
        <f t="shared" si="1556"/>
        <v>509.95</v>
      </c>
      <c r="T2122">
        <f t="shared" si="1557"/>
        <v>0</v>
      </c>
      <c r="U2122">
        <f t="shared" si="1558"/>
        <v>1.9704699999999999</v>
      </c>
      <c r="V2122">
        <f t="shared" si="1559"/>
        <v>2.249E-2</v>
      </c>
      <c r="W2122">
        <f t="shared" si="1560"/>
        <v>0</v>
      </c>
      <c r="X2122">
        <f t="shared" si="1561"/>
        <v>353.63</v>
      </c>
      <c r="Y2122">
        <f t="shared" si="1562"/>
        <v>280.83</v>
      </c>
      <c r="AA2122">
        <v>35806607</v>
      </c>
      <c r="AB2122">
        <f t="shared" si="1563"/>
        <v>92.9</v>
      </c>
      <c r="AC2122">
        <f t="shared" si="1564"/>
        <v>0</v>
      </c>
      <c r="AD2122">
        <f t="shared" si="1589"/>
        <v>4.0599999999999996</v>
      </c>
      <c r="AE2122">
        <f t="shared" si="1565"/>
        <v>1.76</v>
      </c>
      <c r="AF2122">
        <f t="shared" si="1566"/>
        <v>88.84</v>
      </c>
      <c r="AG2122">
        <f t="shared" si="1567"/>
        <v>0</v>
      </c>
      <c r="AH2122">
        <f t="shared" si="1568"/>
        <v>11.39</v>
      </c>
      <c r="AI2122">
        <f t="shared" si="1569"/>
        <v>0.13</v>
      </c>
      <c r="AJ2122">
        <f t="shared" si="1570"/>
        <v>0</v>
      </c>
      <c r="AK2122">
        <v>92.9</v>
      </c>
      <c r="AL2122">
        <v>0</v>
      </c>
      <c r="AM2122">
        <v>4.0599999999999996</v>
      </c>
      <c r="AN2122">
        <v>1.76</v>
      </c>
      <c r="AO2122">
        <v>88.84</v>
      </c>
      <c r="AP2122">
        <v>0</v>
      </c>
      <c r="AQ2122">
        <v>11.39</v>
      </c>
      <c r="AR2122">
        <v>0.13</v>
      </c>
      <c r="AS2122">
        <v>0</v>
      </c>
      <c r="AT2122">
        <v>68</v>
      </c>
      <c r="AU2122">
        <v>54</v>
      </c>
      <c r="AV2122">
        <v>1</v>
      </c>
      <c r="AW2122">
        <v>1</v>
      </c>
      <c r="AZ2122">
        <v>1</v>
      </c>
      <c r="BA2122">
        <v>33.18</v>
      </c>
      <c r="BB2122">
        <v>14.94</v>
      </c>
      <c r="BC2122">
        <v>1</v>
      </c>
      <c r="BD2122" t="s">
        <v>3</v>
      </c>
      <c r="BE2122" t="s">
        <v>3</v>
      </c>
      <c r="BF2122" t="s">
        <v>3</v>
      </c>
      <c r="BG2122" t="s">
        <v>3</v>
      </c>
      <c r="BH2122">
        <v>0</v>
      </c>
      <c r="BI2122">
        <v>1</v>
      </c>
      <c r="BJ2122" t="s">
        <v>42</v>
      </c>
      <c r="BM2122">
        <v>57001</v>
      </c>
      <c r="BN2122">
        <v>0</v>
      </c>
      <c r="BO2122" t="s">
        <v>40</v>
      </c>
      <c r="BP2122">
        <v>1</v>
      </c>
      <c r="BQ2122">
        <v>6</v>
      </c>
      <c r="BR2122">
        <v>0</v>
      </c>
      <c r="BS2122">
        <v>33.18</v>
      </c>
      <c r="BT2122">
        <v>1</v>
      </c>
      <c r="BU2122">
        <v>1</v>
      </c>
      <c r="BV2122">
        <v>1</v>
      </c>
      <c r="BW2122">
        <v>1</v>
      </c>
      <c r="BX2122">
        <v>1</v>
      </c>
      <c r="BY2122" t="s">
        <v>3</v>
      </c>
      <c r="BZ2122">
        <v>80</v>
      </c>
      <c r="CA2122">
        <v>68</v>
      </c>
      <c r="CE2122">
        <v>0</v>
      </c>
      <c r="CF2122">
        <v>0</v>
      </c>
      <c r="CG2122">
        <v>0</v>
      </c>
      <c r="CM2122">
        <v>0</v>
      </c>
      <c r="CN2122" t="s">
        <v>3</v>
      </c>
      <c r="CO2122">
        <v>0</v>
      </c>
      <c r="CP2122">
        <f t="shared" si="1571"/>
        <v>520.43999999999994</v>
      </c>
      <c r="CQ2122">
        <f t="shared" si="1572"/>
        <v>0</v>
      </c>
      <c r="CR2122">
        <f t="shared" si="1573"/>
        <v>60.656399999999991</v>
      </c>
      <c r="CS2122">
        <f t="shared" si="1574"/>
        <v>58.396799999999999</v>
      </c>
      <c r="CT2122">
        <f t="shared" si="1575"/>
        <v>2947.7112000000002</v>
      </c>
      <c r="CU2122">
        <f t="shared" si="1576"/>
        <v>0</v>
      </c>
      <c r="CV2122">
        <f t="shared" si="1577"/>
        <v>11.39</v>
      </c>
      <c r="CW2122">
        <f t="shared" si="1578"/>
        <v>0.13</v>
      </c>
      <c r="CX2122">
        <f t="shared" si="1579"/>
        <v>0</v>
      </c>
      <c r="CY2122">
        <f t="shared" si="1590"/>
        <v>353.63399999999996</v>
      </c>
      <c r="CZ2122">
        <f t="shared" si="1591"/>
        <v>280.827</v>
      </c>
      <c r="DC2122" t="s">
        <v>3</v>
      </c>
      <c r="DD2122" t="s">
        <v>3</v>
      </c>
      <c r="DE2122" t="s">
        <v>3</v>
      </c>
      <c r="DF2122" t="s">
        <v>3</v>
      </c>
      <c r="DG2122" t="s">
        <v>3</v>
      </c>
      <c r="DH2122" t="s">
        <v>3</v>
      </c>
      <c r="DI2122" t="s">
        <v>3</v>
      </c>
      <c r="DJ2122" t="s">
        <v>3</v>
      </c>
      <c r="DK2122" t="s">
        <v>3</v>
      </c>
      <c r="DL2122" t="s">
        <v>3</v>
      </c>
      <c r="DM2122" t="s">
        <v>3</v>
      </c>
      <c r="DN2122">
        <v>0</v>
      </c>
      <c r="DO2122">
        <v>0</v>
      </c>
      <c r="DP2122">
        <v>1</v>
      </c>
      <c r="DQ2122">
        <v>1</v>
      </c>
      <c r="DU2122">
        <v>1013</v>
      </c>
      <c r="DV2122" t="s">
        <v>37</v>
      </c>
      <c r="DW2122" t="s">
        <v>37</v>
      </c>
      <c r="DX2122">
        <v>1</v>
      </c>
      <c r="DZ2122" t="s">
        <v>3</v>
      </c>
      <c r="EA2122" t="s">
        <v>3</v>
      </c>
      <c r="EB2122" t="s">
        <v>3</v>
      </c>
      <c r="EC2122" t="s">
        <v>3</v>
      </c>
      <c r="EE2122">
        <v>29085590</v>
      </c>
      <c r="EF2122">
        <v>6</v>
      </c>
      <c r="EG2122" t="s">
        <v>21</v>
      </c>
      <c r="EH2122">
        <v>0</v>
      </c>
      <c r="EI2122" t="s">
        <v>3</v>
      </c>
      <c r="EJ2122">
        <v>1</v>
      </c>
      <c r="EK2122">
        <v>57001</v>
      </c>
      <c r="EL2122" t="s">
        <v>22</v>
      </c>
      <c r="EM2122" t="s">
        <v>23</v>
      </c>
      <c r="EO2122" t="s">
        <v>3</v>
      </c>
      <c r="EQ2122">
        <v>0</v>
      </c>
      <c r="ER2122">
        <v>92.9</v>
      </c>
      <c r="ES2122">
        <v>0</v>
      </c>
      <c r="ET2122">
        <v>4.0599999999999996</v>
      </c>
      <c r="EU2122">
        <v>1.76</v>
      </c>
      <c r="EV2122">
        <v>88.84</v>
      </c>
      <c r="EW2122">
        <v>11.39</v>
      </c>
      <c r="EX2122">
        <v>0.13</v>
      </c>
      <c r="EY2122">
        <v>0</v>
      </c>
      <c r="FQ2122">
        <v>0</v>
      </c>
      <c r="FR2122">
        <f t="shared" si="1580"/>
        <v>0</v>
      </c>
      <c r="FS2122">
        <v>0</v>
      </c>
      <c r="FV2122" t="s">
        <v>24</v>
      </c>
      <c r="FW2122" t="s">
        <v>25</v>
      </c>
      <c r="FX2122">
        <v>80</v>
      </c>
      <c r="FY2122">
        <v>68</v>
      </c>
      <c r="GA2122" t="s">
        <v>3</v>
      </c>
      <c r="GD2122">
        <v>1</v>
      </c>
      <c r="GF2122">
        <v>-1629810845</v>
      </c>
      <c r="GG2122">
        <v>2</v>
      </c>
      <c r="GH2122">
        <v>1</v>
      </c>
      <c r="GI2122">
        <v>2</v>
      </c>
      <c r="GJ2122">
        <v>0</v>
      </c>
      <c r="GK2122">
        <v>0</v>
      </c>
      <c r="GL2122">
        <f t="shared" si="1581"/>
        <v>0</v>
      </c>
      <c r="GM2122">
        <f t="shared" si="1582"/>
        <v>1154.9000000000001</v>
      </c>
      <c r="GN2122">
        <f t="shared" si="1583"/>
        <v>1154.9000000000001</v>
      </c>
      <c r="GO2122">
        <f t="shared" si="1584"/>
        <v>0</v>
      </c>
      <c r="GP2122">
        <f t="shared" si="1585"/>
        <v>0</v>
      </c>
      <c r="GR2122">
        <v>0</v>
      </c>
      <c r="GS2122">
        <v>3</v>
      </c>
      <c r="GT2122">
        <v>0</v>
      </c>
      <c r="GU2122" t="s">
        <v>3</v>
      </c>
      <c r="GV2122">
        <f t="shared" si="1586"/>
        <v>0</v>
      </c>
      <c r="GW2122">
        <v>1</v>
      </c>
      <c r="GX2122">
        <f t="shared" si="1587"/>
        <v>0</v>
      </c>
      <c r="HA2122">
        <v>0</v>
      </c>
      <c r="HB2122">
        <v>0</v>
      </c>
      <c r="HC2122">
        <f t="shared" si="1588"/>
        <v>0</v>
      </c>
      <c r="HE2122" t="s">
        <v>3</v>
      </c>
      <c r="HF2122" t="s">
        <v>3</v>
      </c>
      <c r="IK2122">
        <v>0</v>
      </c>
    </row>
    <row r="2123" spans="1:245">
      <c r="A2123">
        <v>18</v>
      </c>
      <c r="B2123">
        <v>1</v>
      </c>
      <c r="C2123">
        <v>2177</v>
      </c>
      <c r="E2123" t="s">
        <v>57</v>
      </c>
      <c r="F2123" t="s">
        <v>27</v>
      </c>
      <c r="G2123" t="s">
        <v>28</v>
      </c>
      <c r="H2123" t="s">
        <v>29</v>
      </c>
      <c r="I2123">
        <f>I2122*J2123</f>
        <v>8.1309999999999993E-2</v>
      </c>
      <c r="J2123">
        <v>0.47</v>
      </c>
      <c r="O2123">
        <f t="shared" si="1552"/>
        <v>0</v>
      </c>
      <c r="P2123">
        <f t="shared" si="1553"/>
        <v>0</v>
      </c>
      <c r="Q2123">
        <f t="shared" si="1554"/>
        <v>0</v>
      </c>
      <c r="R2123">
        <f t="shared" si="1555"/>
        <v>0</v>
      </c>
      <c r="S2123">
        <f t="shared" si="1556"/>
        <v>0</v>
      </c>
      <c r="T2123">
        <f t="shared" si="1557"/>
        <v>0</v>
      </c>
      <c r="U2123">
        <f t="shared" si="1558"/>
        <v>0</v>
      </c>
      <c r="V2123">
        <f t="shared" si="1559"/>
        <v>0</v>
      </c>
      <c r="W2123">
        <f t="shared" si="1560"/>
        <v>0</v>
      </c>
      <c r="X2123">
        <f t="shared" si="1561"/>
        <v>0</v>
      </c>
      <c r="Y2123">
        <f t="shared" si="1562"/>
        <v>0</v>
      </c>
      <c r="AA2123">
        <v>35806607</v>
      </c>
      <c r="AB2123">
        <f t="shared" si="1563"/>
        <v>0</v>
      </c>
      <c r="AC2123">
        <f t="shared" si="1564"/>
        <v>0</v>
      </c>
      <c r="AD2123">
        <f t="shared" si="1589"/>
        <v>0</v>
      </c>
      <c r="AE2123">
        <f t="shared" si="1565"/>
        <v>0</v>
      </c>
      <c r="AF2123">
        <f t="shared" si="1566"/>
        <v>0</v>
      </c>
      <c r="AG2123">
        <f t="shared" si="1567"/>
        <v>0</v>
      </c>
      <c r="AH2123">
        <f t="shared" si="1568"/>
        <v>0</v>
      </c>
      <c r="AI2123">
        <f t="shared" si="1569"/>
        <v>0</v>
      </c>
      <c r="AJ2123">
        <f t="shared" si="1570"/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1</v>
      </c>
      <c r="AW2123">
        <v>1</v>
      </c>
      <c r="AZ2123">
        <v>1</v>
      </c>
      <c r="BA2123">
        <v>1</v>
      </c>
      <c r="BB2123">
        <v>1</v>
      </c>
      <c r="BC2123">
        <v>1</v>
      </c>
      <c r="BD2123" t="s">
        <v>3</v>
      </c>
      <c r="BE2123" t="s">
        <v>3</v>
      </c>
      <c r="BF2123" t="s">
        <v>3</v>
      </c>
      <c r="BG2123" t="s">
        <v>3</v>
      </c>
      <c r="BH2123">
        <v>3</v>
      </c>
      <c r="BI2123">
        <v>2</v>
      </c>
      <c r="BJ2123" t="s">
        <v>30</v>
      </c>
      <c r="BM2123">
        <v>500002</v>
      </c>
      <c r="BN2123">
        <v>0</v>
      </c>
      <c r="BO2123" t="s">
        <v>3</v>
      </c>
      <c r="BP2123">
        <v>0</v>
      </c>
      <c r="BQ2123">
        <v>12</v>
      </c>
      <c r="BR2123">
        <v>0</v>
      </c>
      <c r="BS2123">
        <v>1</v>
      </c>
      <c r="BT2123">
        <v>1</v>
      </c>
      <c r="BU2123">
        <v>1</v>
      </c>
      <c r="BV2123">
        <v>1</v>
      </c>
      <c r="BW2123">
        <v>1</v>
      </c>
      <c r="BX2123">
        <v>1</v>
      </c>
      <c r="BY2123" t="s">
        <v>3</v>
      </c>
      <c r="BZ2123">
        <v>0</v>
      </c>
      <c r="CA2123">
        <v>0</v>
      </c>
      <c r="CE2123">
        <v>0</v>
      </c>
      <c r="CF2123">
        <v>0</v>
      </c>
      <c r="CG2123">
        <v>0</v>
      </c>
      <c r="CM2123">
        <v>0</v>
      </c>
      <c r="CN2123" t="s">
        <v>3</v>
      </c>
      <c r="CO2123">
        <v>0</v>
      </c>
      <c r="CP2123">
        <f t="shared" si="1571"/>
        <v>0</v>
      </c>
      <c r="CQ2123">
        <f t="shared" si="1572"/>
        <v>0</v>
      </c>
      <c r="CR2123">
        <f t="shared" si="1573"/>
        <v>0</v>
      </c>
      <c r="CS2123">
        <f t="shared" si="1574"/>
        <v>0</v>
      </c>
      <c r="CT2123">
        <f t="shared" si="1575"/>
        <v>0</v>
      </c>
      <c r="CU2123">
        <f t="shared" si="1576"/>
        <v>0</v>
      </c>
      <c r="CV2123">
        <f t="shared" si="1577"/>
        <v>0</v>
      </c>
      <c r="CW2123">
        <f t="shared" si="1578"/>
        <v>0</v>
      </c>
      <c r="CX2123">
        <f t="shared" si="1579"/>
        <v>0</v>
      </c>
      <c r="CY2123">
        <f t="shared" si="1590"/>
        <v>0</v>
      </c>
      <c r="CZ2123">
        <f t="shared" si="1591"/>
        <v>0</v>
      </c>
      <c r="DC2123" t="s">
        <v>3</v>
      </c>
      <c r="DD2123" t="s">
        <v>3</v>
      </c>
      <c r="DE2123" t="s">
        <v>3</v>
      </c>
      <c r="DF2123" t="s">
        <v>3</v>
      </c>
      <c r="DG2123" t="s">
        <v>3</v>
      </c>
      <c r="DH2123" t="s">
        <v>3</v>
      </c>
      <c r="DI2123" t="s">
        <v>3</v>
      </c>
      <c r="DJ2123" t="s">
        <v>3</v>
      </c>
      <c r="DK2123" t="s">
        <v>3</v>
      </c>
      <c r="DL2123" t="s">
        <v>3</v>
      </c>
      <c r="DM2123" t="s">
        <v>3</v>
      </c>
      <c r="DN2123">
        <v>0</v>
      </c>
      <c r="DO2123">
        <v>0</v>
      </c>
      <c r="DP2123">
        <v>1</v>
      </c>
      <c r="DQ2123">
        <v>1</v>
      </c>
      <c r="DU2123">
        <v>1009</v>
      </c>
      <c r="DV2123" t="s">
        <v>29</v>
      </c>
      <c r="DW2123" t="s">
        <v>29</v>
      </c>
      <c r="DX2123">
        <v>1000</v>
      </c>
      <c r="DZ2123" t="s">
        <v>3</v>
      </c>
      <c r="EA2123" t="s">
        <v>3</v>
      </c>
      <c r="EB2123" t="s">
        <v>3</v>
      </c>
      <c r="EC2123" t="s">
        <v>3</v>
      </c>
      <c r="EE2123">
        <v>29085444</v>
      </c>
      <c r="EF2123">
        <v>12</v>
      </c>
      <c r="EG2123" t="s">
        <v>31</v>
      </c>
      <c r="EH2123">
        <v>0</v>
      </c>
      <c r="EI2123" t="s">
        <v>3</v>
      </c>
      <c r="EJ2123">
        <v>2</v>
      </c>
      <c r="EK2123">
        <v>500002</v>
      </c>
      <c r="EL2123" t="s">
        <v>32</v>
      </c>
      <c r="EM2123" t="s">
        <v>33</v>
      </c>
      <c r="EO2123" t="s">
        <v>3</v>
      </c>
      <c r="EQ2123">
        <v>0</v>
      </c>
      <c r="ER2123">
        <v>0</v>
      </c>
      <c r="ES2123">
        <v>0</v>
      </c>
      <c r="ET2123">
        <v>0</v>
      </c>
      <c r="EU2123">
        <v>0</v>
      </c>
      <c r="EV2123">
        <v>0</v>
      </c>
      <c r="EW2123">
        <v>0</v>
      </c>
      <c r="EX2123">
        <v>0</v>
      </c>
      <c r="FQ2123">
        <v>0</v>
      </c>
      <c r="FR2123">
        <f t="shared" si="1580"/>
        <v>0</v>
      </c>
      <c r="FS2123">
        <v>0</v>
      </c>
      <c r="FX2123">
        <v>0</v>
      </c>
      <c r="FY2123">
        <v>0</v>
      </c>
      <c r="GA2123" t="s">
        <v>3</v>
      </c>
      <c r="GD2123">
        <v>1</v>
      </c>
      <c r="GF2123">
        <v>-304821490</v>
      </c>
      <c r="GG2123">
        <v>2</v>
      </c>
      <c r="GH2123">
        <v>1</v>
      </c>
      <c r="GI2123">
        <v>-2</v>
      </c>
      <c r="GJ2123">
        <v>0</v>
      </c>
      <c r="GK2123">
        <v>0</v>
      </c>
      <c r="GL2123">
        <f t="shared" si="1581"/>
        <v>0</v>
      </c>
      <c r="GM2123">
        <f t="shared" si="1582"/>
        <v>0</v>
      </c>
      <c r="GN2123">
        <f t="shared" si="1583"/>
        <v>0</v>
      </c>
      <c r="GO2123">
        <f t="shared" si="1584"/>
        <v>0</v>
      </c>
      <c r="GP2123">
        <f t="shared" si="1585"/>
        <v>0</v>
      </c>
      <c r="GR2123">
        <v>0</v>
      </c>
      <c r="GS2123">
        <v>0</v>
      </c>
      <c r="GT2123">
        <v>0</v>
      </c>
      <c r="GU2123" t="s">
        <v>3</v>
      </c>
      <c r="GV2123">
        <f t="shared" si="1586"/>
        <v>0</v>
      </c>
      <c r="GW2123">
        <v>1</v>
      </c>
      <c r="GX2123">
        <f t="shared" si="1587"/>
        <v>0</v>
      </c>
      <c r="HA2123">
        <v>0</v>
      </c>
      <c r="HB2123">
        <v>0</v>
      </c>
      <c r="HC2123">
        <f t="shared" si="1588"/>
        <v>0</v>
      </c>
      <c r="HE2123" t="s">
        <v>3</v>
      </c>
      <c r="HF2123" t="s">
        <v>3</v>
      </c>
      <c r="IK2123">
        <v>0</v>
      </c>
    </row>
    <row r="2124" spans="1:245">
      <c r="A2124">
        <v>17</v>
      </c>
      <c r="B2124">
        <v>1</v>
      </c>
      <c r="C2124">
        <f>ROW(SmtRes!A2179)</f>
        <v>2179</v>
      </c>
      <c r="D2124">
        <f>ROW(EtalonRes!A2160)</f>
        <v>2160</v>
      </c>
      <c r="E2124" t="s">
        <v>58</v>
      </c>
      <c r="F2124" t="s">
        <v>53</v>
      </c>
      <c r="G2124" t="s">
        <v>54</v>
      </c>
      <c r="H2124" t="s">
        <v>55</v>
      </c>
      <c r="I2124">
        <f>ROUND(20/100,9)</f>
        <v>0.2</v>
      </c>
      <c r="J2124">
        <v>0</v>
      </c>
      <c r="O2124">
        <f t="shared" si="1552"/>
        <v>195.16</v>
      </c>
      <c r="P2124">
        <f t="shared" si="1553"/>
        <v>0</v>
      </c>
      <c r="Q2124">
        <f t="shared" si="1554"/>
        <v>0</v>
      </c>
      <c r="R2124">
        <f t="shared" si="1555"/>
        <v>0</v>
      </c>
      <c r="S2124">
        <f t="shared" si="1556"/>
        <v>195.16</v>
      </c>
      <c r="T2124">
        <f t="shared" si="1557"/>
        <v>0</v>
      </c>
      <c r="U2124">
        <f t="shared" si="1558"/>
        <v>0.754</v>
      </c>
      <c r="V2124">
        <f t="shared" si="1559"/>
        <v>0</v>
      </c>
      <c r="W2124">
        <f t="shared" si="1560"/>
        <v>0</v>
      </c>
      <c r="X2124">
        <f t="shared" si="1561"/>
        <v>132.71</v>
      </c>
      <c r="Y2124">
        <f t="shared" si="1562"/>
        <v>105.39</v>
      </c>
      <c r="AA2124">
        <v>35806607</v>
      </c>
      <c r="AB2124">
        <f t="shared" si="1563"/>
        <v>29.41</v>
      </c>
      <c r="AC2124">
        <f t="shared" si="1564"/>
        <v>0</v>
      </c>
      <c r="AD2124">
        <f t="shared" si="1589"/>
        <v>0</v>
      </c>
      <c r="AE2124">
        <f t="shared" si="1565"/>
        <v>0</v>
      </c>
      <c r="AF2124">
        <f t="shared" si="1566"/>
        <v>29.41</v>
      </c>
      <c r="AG2124">
        <f t="shared" si="1567"/>
        <v>0</v>
      </c>
      <c r="AH2124">
        <f t="shared" si="1568"/>
        <v>3.77</v>
      </c>
      <c r="AI2124">
        <f t="shared" si="1569"/>
        <v>0</v>
      </c>
      <c r="AJ2124">
        <f t="shared" si="1570"/>
        <v>0</v>
      </c>
      <c r="AK2124">
        <v>29.41</v>
      </c>
      <c r="AL2124">
        <v>0</v>
      </c>
      <c r="AM2124">
        <v>0</v>
      </c>
      <c r="AN2124">
        <v>0</v>
      </c>
      <c r="AO2124">
        <v>29.41</v>
      </c>
      <c r="AP2124">
        <v>0</v>
      </c>
      <c r="AQ2124">
        <v>3.77</v>
      </c>
      <c r="AR2124">
        <v>0</v>
      </c>
      <c r="AS2124">
        <v>0</v>
      </c>
      <c r="AT2124">
        <v>68</v>
      </c>
      <c r="AU2124">
        <v>54</v>
      </c>
      <c r="AV2124">
        <v>1</v>
      </c>
      <c r="AW2124">
        <v>1</v>
      </c>
      <c r="AZ2124">
        <v>1</v>
      </c>
      <c r="BA2124">
        <v>33.18</v>
      </c>
      <c r="BB2124">
        <v>1</v>
      </c>
      <c r="BC2124">
        <v>1</v>
      </c>
      <c r="BD2124" t="s">
        <v>3</v>
      </c>
      <c r="BE2124" t="s">
        <v>3</v>
      </c>
      <c r="BF2124" t="s">
        <v>3</v>
      </c>
      <c r="BG2124" t="s">
        <v>3</v>
      </c>
      <c r="BH2124">
        <v>0</v>
      </c>
      <c r="BI2124">
        <v>1</v>
      </c>
      <c r="BJ2124" t="s">
        <v>56</v>
      </c>
      <c r="BM2124">
        <v>57001</v>
      </c>
      <c r="BN2124">
        <v>0</v>
      </c>
      <c r="BO2124" t="s">
        <v>53</v>
      </c>
      <c r="BP2124">
        <v>1</v>
      </c>
      <c r="BQ2124">
        <v>6</v>
      </c>
      <c r="BR2124">
        <v>0</v>
      </c>
      <c r="BS2124">
        <v>33.18</v>
      </c>
      <c r="BT2124">
        <v>1</v>
      </c>
      <c r="BU2124">
        <v>1</v>
      </c>
      <c r="BV2124">
        <v>1</v>
      </c>
      <c r="BW2124">
        <v>1</v>
      </c>
      <c r="BX2124">
        <v>1</v>
      </c>
      <c r="BY2124" t="s">
        <v>3</v>
      </c>
      <c r="BZ2124">
        <v>80</v>
      </c>
      <c r="CA2124">
        <v>68</v>
      </c>
      <c r="CE2124">
        <v>0</v>
      </c>
      <c r="CF2124">
        <v>0</v>
      </c>
      <c r="CG2124">
        <v>0</v>
      </c>
      <c r="CM2124">
        <v>0</v>
      </c>
      <c r="CN2124" t="s">
        <v>3</v>
      </c>
      <c r="CO2124">
        <v>0</v>
      </c>
      <c r="CP2124">
        <f t="shared" si="1571"/>
        <v>195.16</v>
      </c>
      <c r="CQ2124">
        <f t="shared" si="1572"/>
        <v>0</v>
      </c>
      <c r="CR2124">
        <f t="shared" si="1573"/>
        <v>0</v>
      </c>
      <c r="CS2124">
        <f t="shared" si="1574"/>
        <v>0</v>
      </c>
      <c r="CT2124">
        <f t="shared" si="1575"/>
        <v>975.82380000000001</v>
      </c>
      <c r="CU2124">
        <f t="shared" si="1576"/>
        <v>0</v>
      </c>
      <c r="CV2124">
        <f t="shared" si="1577"/>
        <v>3.77</v>
      </c>
      <c r="CW2124">
        <f t="shared" si="1578"/>
        <v>0</v>
      </c>
      <c r="CX2124">
        <f t="shared" si="1579"/>
        <v>0</v>
      </c>
      <c r="CY2124">
        <f t="shared" si="1590"/>
        <v>132.7088</v>
      </c>
      <c r="CZ2124">
        <f t="shared" si="1591"/>
        <v>105.38639999999999</v>
      </c>
      <c r="DC2124" t="s">
        <v>3</v>
      </c>
      <c r="DD2124" t="s">
        <v>3</v>
      </c>
      <c r="DE2124" t="s">
        <v>3</v>
      </c>
      <c r="DF2124" t="s">
        <v>3</v>
      </c>
      <c r="DG2124" t="s">
        <v>3</v>
      </c>
      <c r="DH2124" t="s">
        <v>3</v>
      </c>
      <c r="DI2124" t="s">
        <v>3</v>
      </c>
      <c r="DJ2124" t="s">
        <v>3</v>
      </c>
      <c r="DK2124" t="s">
        <v>3</v>
      </c>
      <c r="DL2124" t="s">
        <v>3</v>
      </c>
      <c r="DM2124" t="s">
        <v>3</v>
      </c>
      <c r="DN2124">
        <v>0</v>
      </c>
      <c r="DO2124">
        <v>0</v>
      </c>
      <c r="DP2124">
        <v>1</v>
      </c>
      <c r="DQ2124">
        <v>1</v>
      </c>
      <c r="DU2124">
        <v>1013</v>
      </c>
      <c r="DV2124" t="s">
        <v>55</v>
      </c>
      <c r="DW2124" t="s">
        <v>55</v>
      </c>
      <c r="DX2124">
        <v>1</v>
      </c>
      <c r="DZ2124" t="s">
        <v>3</v>
      </c>
      <c r="EA2124" t="s">
        <v>3</v>
      </c>
      <c r="EB2124" t="s">
        <v>3</v>
      </c>
      <c r="EC2124" t="s">
        <v>3</v>
      </c>
      <c r="EE2124">
        <v>29085590</v>
      </c>
      <c r="EF2124">
        <v>6</v>
      </c>
      <c r="EG2124" t="s">
        <v>21</v>
      </c>
      <c r="EH2124">
        <v>0</v>
      </c>
      <c r="EI2124" t="s">
        <v>3</v>
      </c>
      <c r="EJ2124">
        <v>1</v>
      </c>
      <c r="EK2124">
        <v>57001</v>
      </c>
      <c r="EL2124" t="s">
        <v>22</v>
      </c>
      <c r="EM2124" t="s">
        <v>23</v>
      </c>
      <c r="EO2124" t="s">
        <v>3</v>
      </c>
      <c r="EQ2124">
        <v>0</v>
      </c>
      <c r="ER2124">
        <v>29.41</v>
      </c>
      <c r="ES2124">
        <v>0</v>
      </c>
      <c r="ET2124">
        <v>0</v>
      </c>
      <c r="EU2124">
        <v>0</v>
      </c>
      <c r="EV2124">
        <v>29.41</v>
      </c>
      <c r="EW2124">
        <v>3.77</v>
      </c>
      <c r="EX2124">
        <v>0</v>
      </c>
      <c r="EY2124">
        <v>0</v>
      </c>
      <c r="FQ2124">
        <v>0</v>
      </c>
      <c r="FR2124">
        <f t="shared" si="1580"/>
        <v>0</v>
      </c>
      <c r="FS2124">
        <v>0</v>
      </c>
      <c r="FV2124" t="s">
        <v>24</v>
      </c>
      <c r="FW2124" t="s">
        <v>25</v>
      </c>
      <c r="FX2124">
        <v>80</v>
      </c>
      <c r="FY2124">
        <v>68</v>
      </c>
      <c r="GA2124" t="s">
        <v>3</v>
      </c>
      <c r="GD2124">
        <v>1</v>
      </c>
      <c r="GF2124">
        <v>1266291680</v>
      </c>
      <c r="GG2124">
        <v>2</v>
      </c>
      <c r="GH2124">
        <v>1</v>
      </c>
      <c r="GI2124">
        <v>2</v>
      </c>
      <c r="GJ2124">
        <v>0</v>
      </c>
      <c r="GK2124">
        <v>0</v>
      </c>
      <c r="GL2124">
        <f t="shared" si="1581"/>
        <v>0</v>
      </c>
      <c r="GM2124">
        <f t="shared" si="1582"/>
        <v>433.26</v>
      </c>
      <c r="GN2124">
        <f t="shared" si="1583"/>
        <v>433.26</v>
      </c>
      <c r="GO2124">
        <f t="shared" si="1584"/>
        <v>0</v>
      </c>
      <c r="GP2124">
        <f t="shared" si="1585"/>
        <v>0</v>
      </c>
      <c r="GR2124">
        <v>0</v>
      </c>
      <c r="GS2124">
        <v>3</v>
      </c>
      <c r="GT2124">
        <v>0</v>
      </c>
      <c r="GU2124" t="s">
        <v>3</v>
      </c>
      <c r="GV2124">
        <f t="shared" si="1586"/>
        <v>0</v>
      </c>
      <c r="GW2124">
        <v>1</v>
      </c>
      <c r="GX2124">
        <f t="shared" si="1587"/>
        <v>0</v>
      </c>
      <c r="HA2124">
        <v>0</v>
      </c>
      <c r="HB2124">
        <v>0</v>
      </c>
      <c r="HC2124">
        <f t="shared" si="1588"/>
        <v>0</v>
      </c>
      <c r="HE2124" t="s">
        <v>3</v>
      </c>
      <c r="HF2124" t="s">
        <v>3</v>
      </c>
      <c r="IK2124">
        <v>0</v>
      </c>
    </row>
    <row r="2125" spans="1:245">
      <c r="A2125">
        <v>18</v>
      </c>
      <c r="B2125">
        <v>1</v>
      </c>
      <c r="C2125">
        <v>2179</v>
      </c>
      <c r="E2125" t="s">
        <v>368</v>
      </c>
      <c r="F2125" t="s">
        <v>27</v>
      </c>
      <c r="G2125" t="s">
        <v>28</v>
      </c>
      <c r="H2125" t="s">
        <v>29</v>
      </c>
      <c r="I2125">
        <f>I2124*J2125</f>
        <v>2.1999999999999999E-2</v>
      </c>
      <c r="J2125">
        <v>0.10999999999999999</v>
      </c>
      <c r="O2125">
        <f t="shared" si="1552"/>
        <v>0</v>
      </c>
      <c r="P2125">
        <f t="shared" si="1553"/>
        <v>0</v>
      </c>
      <c r="Q2125">
        <f t="shared" si="1554"/>
        <v>0</v>
      </c>
      <c r="R2125">
        <f t="shared" si="1555"/>
        <v>0</v>
      </c>
      <c r="S2125">
        <f t="shared" si="1556"/>
        <v>0</v>
      </c>
      <c r="T2125">
        <f t="shared" si="1557"/>
        <v>0</v>
      </c>
      <c r="U2125">
        <f t="shared" si="1558"/>
        <v>0</v>
      </c>
      <c r="V2125">
        <f t="shared" si="1559"/>
        <v>0</v>
      </c>
      <c r="W2125">
        <f t="shared" si="1560"/>
        <v>0</v>
      </c>
      <c r="X2125">
        <f t="shared" si="1561"/>
        <v>0</v>
      </c>
      <c r="Y2125">
        <f t="shared" si="1562"/>
        <v>0</v>
      </c>
      <c r="AA2125">
        <v>35806607</v>
      </c>
      <c r="AB2125">
        <f t="shared" si="1563"/>
        <v>0</v>
      </c>
      <c r="AC2125">
        <f t="shared" si="1564"/>
        <v>0</v>
      </c>
      <c r="AD2125">
        <f t="shared" si="1589"/>
        <v>0</v>
      </c>
      <c r="AE2125">
        <f t="shared" si="1565"/>
        <v>0</v>
      </c>
      <c r="AF2125">
        <f t="shared" si="1566"/>
        <v>0</v>
      </c>
      <c r="AG2125">
        <f t="shared" si="1567"/>
        <v>0</v>
      </c>
      <c r="AH2125">
        <f t="shared" si="1568"/>
        <v>0</v>
      </c>
      <c r="AI2125">
        <f t="shared" si="1569"/>
        <v>0</v>
      </c>
      <c r="AJ2125">
        <f t="shared" si="1570"/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1</v>
      </c>
      <c r="AW2125">
        <v>1</v>
      </c>
      <c r="AZ2125">
        <v>1</v>
      </c>
      <c r="BA2125">
        <v>1</v>
      </c>
      <c r="BB2125">
        <v>1</v>
      </c>
      <c r="BC2125">
        <v>1</v>
      </c>
      <c r="BD2125" t="s">
        <v>3</v>
      </c>
      <c r="BE2125" t="s">
        <v>3</v>
      </c>
      <c r="BF2125" t="s">
        <v>3</v>
      </c>
      <c r="BG2125" t="s">
        <v>3</v>
      </c>
      <c r="BH2125">
        <v>3</v>
      </c>
      <c r="BI2125">
        <v>2</v>
      </c>
      <c r="BJ2125" t="s">
        <v>30</v>
      </c>
      <c r="BM2125">
        <v>500002</v>
      </c>
      <c r="BN2125">
        <v>0</v>
      </c>
      <c r="BO2125" t="s">
        <v>3</v>
      </c>
      <c r="BP2125">
        <v>0</v>
      </c>
      <c r="BQ2125">
        <v>12</v>
      </c>
      <c r="BR2125">
        <v>0</v>
      </c>
      <c r="BS2125">
        <v>1</v>
      </c>
      <c r="BT2125">
        <v>1</v>
      </c>
      <c r="BU2125">
        <v>1</v>
      </c>
      <c r="BV2125">
        <v>1</v>
      </c>
      <c r="BW2125">
        <v>1</v>
      </c>
      <c r="BX2125">
        <v>1</v>
      </c>
      <c r="BY2125" t="s">
        <v>3</v>
      </c>
      <c r="BZ2125">
        <v>0</v>
      </c>
      <c r="CA2125">
        <v>0</v>
      </c>
      <c r="CE2125">
        <v>0</v>
      </c>
      <c r="CF2125">
        <v>0</v>
      </c>
      <c r="CG2125">
        <v>0</v>
      </c>
      <c r="CM2125">
        <v>0</v>
      </c>
      <c r="CN2125" t="s">
        <v>3</v>
      </c>
      <c r="CO2125">
        <v>0</v>
      </c>
      <c r="CP2125">
        <f t="shared" si="1571"/>
        <v>0</v>
      </c>
      <c r="CQ2125">
        <f t="shared" si="1572"/>
        <v>0</v>
      </c>
      <c r="CR2125">
        <f t="shared" si="1573"/>
        <v>0</v>
      </c>
      <c r="CS2125">
        <f t="shared" si="1574"/>
        <v>0</v>
      </c>
      <c r="CT2125">
        <f t="shared" si="1575"/>
        <v>0</v>
      </c>
      <c r="CU2125">
        <f t="shared" si="1576"/>
        <v>0</v>
      </c>
      <c r="CV2125">
        <f t="shared" si="1577"/>
        <v>0</v>
      </c>
      <c r="CW2125">
        <f t="shared" si="1578"/>
        <v>0</v>
      </c>
      <c r="CX2125">
        <f t="shared" si="1579"/>
        <v>0</v>
      </c>
      <c r="CY2125">
        <f t="shared" si="1590"/>
        <v>0</v>
      </c>
      <c r="CZ2125">
        <f t="shared" si="1591"/>
        <v>0</v>
      </c>
      <c r="DC2125" t="s">
        <v>3</v>
      </c>
      <c r="DD2125" t="s">
        <v>3</v>
      </c>
      <c r="DE2125" t="s">
        <v>3</v>
      </c>
      <c r="DF2125" t="s">
        <v>3</v>
      </c>
      <c r="DG2125" t="s">
        <v>3</v>
      </c>
      <c r="DH2125" t="s">
        <v>3</v>
      </c>
      <c r="DI2125" t="s">
        <v>3</v>
      </c>
      <c r="DJ2125" t="s">
        <v>3</v>
      </c>
      <c r="DK2125" t="s">
        <v>3</v>
      </c>
      <c r="DL2125" t="s">
        <v>3</v>
      </c>
      <c r="DM2125" t="s">
        <v>3</v>
      </c>
      <c r="DN2125">
        <v>0</v>
      </c>
      <c r="DO2125">
        <v>0</v>
      </c>
      <c r="DP2125">
        <v>1</v>
      </c>
      <c r="DQ2125">
        <v>1</v>
      </c>
      <c r="DU2125">
        <v>1009</v>
      </c>
      <c r="DV2125" t="s">
        <v>29</v>
      </c>
      <c r="DW2125" t="s">
        <v>29</v>
      </c>
      <c r="DX2125">
        <v>1000</v>
      </c>
      <c r="DZ2125" t="s">
        <v>3</v>
      </c>
      <c r="EA2125" t="s">
        <v>3</v>
      </c>
      <c r="EB2125" t="s">
        <v>3</v>
      </c>
      <c r="EC2125" t="s">
        <v>3</v>
      </c>
      <c r="EE2125">
        <v>29085444</v>
      </c>
      <c r="EF2125">
        <v>12</v>
      </c>
      <c r="EG2125" t="s">
        <v>31</v>
      </c>
      <c r="EH2125">
        <v>0</v>
      </c>
      <c r="EI2125" t="s">
        <v>3</v>
      </c>
      <c r="EJ2125">
        <v>2</v>
      </c>
      <c r="EK2125">
        <v>500002</v>
      </c>
      <c r="EL2125" t="s">
        <v>32</v>
      </c>
      <c r="EM2125" t="s">
        <v>33</v>
      </c>
      <c r="EO2125" t="s">
        <v>3</v>
      </c>
      <c r="EQ2125">
        <v>0</v>
      </c>
      <c r="ER2125">
        <v>0</v>
      </c>
      <c r="ES2125">
        <v>0</v>
      </c>
      <c r="ET2125">
        <v>0</v>
      </c>
      <c r="EU2125">
        <v>0</v>
      </c>
      <c r="EV2125">
        <v>0</v>
      </c>
      <c r="EW2125">
        <v>0</v>
      </c>
      <c r="EX2125">
        <v>0</v>
      </c>
      <c r="FQ2125">
        <v>0</v>
      </c>
      <c r="FR2125">
        <f t="shared" si="1580"/>
        <v>0</v>
      </c>
      <c r="FS2125">
        <v>0</v>
      </c>
      <c r="FX2125">
        <v>0</v>
      </c>
      <c r="FY2125">
        <v>0</v>
      </c>
      <c r="GA2125" t="s">
        <v>3</v>
      </c>
      <c r="GD2125">
        <v>1</v>
      </c>
      <c r="GF2125">
        <v>-304821490</v>
      </c>
      <c r="GG2125">
        <v>2</v>
      </c>
      <c r="GH2125">
        <v>1</v>
      </c>
      <c r="GI2125">
        <v>-2</v>
      </c>
      <c r="GJ2125">
        <v>0</v>
      </c>
      <c r="GK2125">
        <v>0</v>
      </c>
      <c r="GL2125">
        <f t="shared" si="1581"/>
        <v>0</v>
      </c>
      <c r="GM2125">
        <f t="shared" si="1582"/>
        <v>0</v>
      </c>
      <c r="GN2125">
        <f t="shared" si="1583"/>
        <v>0</v>
      </c>
      <c r="GO2125">
        <f t="shared" si="1584"/>
        <v>0</v>
      </c>
      <c r="GP2125">
        <f t="shared" si="1585"/>
        <v>0</v>
      </c>
      <c r="GR2125">
        <v>0</v>
      </c>
      <c r="GS2125">
        <v>0</v>
      </c>
      <c r="GT2125">
        <v>0</v>
      </c>
      <c r="GU2125" t="s">
        <v>3</v>
      </c>
      <c r="GV2125">
        <f t="shared" si="1586"/>
        <v>0</v>
      </c>
      <c r="GW2125">
        <v>1</v>
      </c>
      <c r="GX2125">
        <f t="shared" si="1587"/>
        <v>0</v>
      </c>
      <c r="HA2125">
        <v>0</v>
      </c>
      <c r="HB2125">
        <v>0</v>
      </c>
      <c r="HC2125">
        <f t="shared" si="1588"/>
        <v>0</v>
      </c>
      <c r="HE2125" t="s">
        <v>3</v>
      </c>
      <c r="HF2125" t="s">
        <v>3</v>
      </c>
      <c r="IK2125">
        <v>0</v>
      </c>
    </row>
    <row r="2126" spans="1:245">
      <c r="A2126">
        <v>17</v>
      </c>
      <c r="B2126">
        <v>1</v>
      </c>
      <c r="C2126">
        <f>ROW(SmtRes!A2180)</f>
        <v>2180</v>
      </c>
      <c r="D2126">
        <f>ROW(EtalonRes!A2161)</f>
        <v>2161</v>
      </c>
      <c r="E2126" t="s">
        <v>65</v>
      </c>
      <c r="F2126" t="s">
        <v>59</v>
      </c>
      <c r="G2126" t="s">
        <v>60</v>
      </c>
      <c r="H2126" t="s">
        <v>61</v>
      </c>
      <c r="I2126">
        <f>ROUND(2/100,9)</f>
        <v>0.02</v>
      </c>
      <c r="J2126">
        <v>0</v>
      </c>
      <c r="O2126">
        <f t="shared" si="1552"/>
        <v>30.23</v>
      </c>
      <c r="P2126">
        <f t="shared" si="1553"/>
        <v>0</v>
      </c>
      <c r="Q2126">
        <f t="shared" si="1554"/>
        <v>0</v>
      </c>
      <c r="R2126">
        <f t="shared" si="1555"/>
        <v>0</v>
      </c>
      <c r="S2126">
        <f t="shared" si="1556"/>
        <v>30.23</v>
      </c>
      <c r="T2126">
        <f t="shared" si="1557"/>
        <v>0</v>
      </c>
      <c r="U2126">
        <f t="shared" si="1558"/>
        <v>0.1168</v>
      </c>
      <c r="V2126">
        <f t="shared" si="1559"/>
        <v>0</v>
      </c>
      <c r="W2126">
        <f t="shared" si="1560"/>
        <v>0</v>
      </c>
      <c r="X2126">
        <f t="shared" si="1561"/>
        <v>21.77</v>
      </c>
      <c r="Y2126">
        <f t="shared" si="1562"/>
        <v>15.72</v>
      </c>
      <c r="AA2126">
        <v>35806607</v>
      </c>
      <c r="AB2126">
        <f t="shared" si="1563"/>
        <v>45.55</v>
      </c>
      <c r="AC2126">
        <f t="shared" si="1564"/>
        <v>0</v>
      </c>
      <c r="AD2126">
        <f t="shared" si="1589"/>
        <v>0</v>
      </c>
      <c r="AE2126">
        <f t="shared" si="1565"/>
        <v>0</v>
      </c>
      <c r="AF2126">
        <f t="shared" si="1566"/>
        <v>45.55</v>
      </c>
      <c r="AG2126">
        <f t="shared" si="1567"/>
        <v>0</v>
      </c>
      <c r="AH2126">
        <f t="shared" si="1568"/>
        <v>5.84</v>
      </c>
      <c r="AI2126">
        <f t="shared" si="1569"/>
        <v>0</v>
      </c>
      <c r="AJ2126">
        <f t="shared" si="1570"/>
        <v>0</v>
      </c>
      <c r="AK2126">
        <v>45.55</v>
      </c>
      <c r="AL2126">
        <v>0</v>
      </c>
      <c r="AM2126">
        <v>0</v>
      </c>
      <c r="AN2126">
        <v>0</v>
      </c>
      <c r="AO2126">
        <v>45.55</v>
      </c>
      <c r="AP2126">
        <v>0</v>
      </c>
      <c r="AQ2126">
        <v>5.84</v>
      </c>
      <c r="AR2126">
        <v>0</v>
      </c>
      <c r="AS2126">
        <v>0</v>
      </c>
      <c r="AT2126">
        <v>72</v>
      </c>
      <c r="AU2126">
        <v>52</v>
      </c>
      <c r="AV2126">
        <v>1</v>
      </c>
      <c r="AW2126">
        <v>1</v>
      </c>
      <c r="AZ2126">
        <v>1</v>
      </c>
      <c r="BA2126">
        <v>33.18</v>
      </c>
      <c r="BB2126">
        <v>1</v>
      </c>
      <c r="BC2126">
        <v>1</v>
      </c>
      <c r="BD2126" t="s">
        <v>3</v>
      </c>
      <c r="BE2126" t="s">
        <v>3</v>
      </c>
      <c r="BF2126" t="s">
        <v>3</v>
      </c>
      <c r="BG2126" t="s">
        <v>3</v>
      </c>
      <c r="BH2126">
        <v>0</v>
      </c>
      <c r="BI2126">
        <v>1</v>
      </c>
      <c r="BJ2126" t="s">
        <v>62</v>
      </c>
      <c r="BM2126">
        <v>67001</v>
      </c>
      <c r="BN2126">
        <v>0</v>
      </c>
      <c r="BO2126" t="s">
        <v>59</v>
      </c>
      <c r="BP2126">
        <v>1</v>
      </c>
      <c r="BQ2126">
        <v>6</v>
      </c>
      <c r="BR2126">
        <v>0</v>
      </c>
      <c r="BS2126">
        <v>33.18</v>
      </c>
      <c r="BT2126">
        <v>1</v>
      </c>
      <c r="BU2126">
        <v>1</v>
      </c>
      <c r="BV2126">
        <v>1</v>
      </c>
      <c r="BW2126">
        <v>1</v>
      </c>
      <c r="BX2126">
        <v>1</v>
      </c>
      <c r="BY2126" t="s">
        <v>3</v>
      </c>
      <c r="BZ2126">
        <v>85</v>
      </c>
      <c r="CA2126">
        <v>65</v>
      </c>
      <c r="CE2126">
        <v>0</v>
      </c>
      <c r="CF2126">
        <v>0</v>
      </c>
      <c r="CG2126">
        <v>0</v>
      </c>
      <c r="CM2126">
        <v>0</v>
      </c>
      <c r="CN2126" t="s">
        <v>3</v>
      </c>
      <c r="CO2126">
        <v>0</v>
      </c>
      <c r="CP2126">
        <f t="shared" si="1571"/>
        <v>30.23</v>
      </c>
      <c r="CQ2126">
        <f t="shared" si="1572"/>
        <v>0</v>
      </c>
      <c r="CR2126">
        <f t="shared" si="1573"/>
        <v>0</v>
      </c>
      <c r="CS2126">
        <f t="shared" si="1574"/>
        <v>0</v>
      </c>
      <c r="CT2126">
        <f t="shared" si="1575"/>
        <v>1511.3489999999999</v>
      </c>
      <c r="CU2126">
        <f t="shared" si="1576"/>
        <v>0</v>
      </c>
      <c r="CV2126">
        <f t="shared" si="1577"/>
        <v>5.84</v>
      </c>
      <c r="CW2126">
        <f t="shared" si="1578"/>
        <v>0</v>
      </c>
      <c r="CX2126">
        <f t="shared" si="1579"/>
        <v>0</v>
      </c>
      <c r="CY2126">
        <f t="shared" si="1590"/>
        <v>21.765599999999999</v>
      </c>
      <c r="CZ2126">
        <f t="shared" si="1591"/>
        <v>15.7196</v>
      </c>
      <c r="DC2126" t="s">
        <v>3</v>
      </c>
      <c r="DD2126" t="s">
        <v>3</v>
      </c>
      <c r="DE2126" t="s">
        <v>3</v>
      </c>
      <c r="DF2126" t="s">
        <v>3</v>
      </c>
      <c r="DG2126" t="s">
        <v>3</v>
      </c>
      <c r="DH2126" t="s">
        <v>3</v>
      </c>
      <c r="DI2126" t="s">
        <v>3</v>
      </c>
      <c r="DJ2126" t="s">
        <v>3</v>
      </c>
      <c r="DK2126" t="s">
        <v>3</v>
      </c>
      <c r="DL2126" t="s">
        <v>3</v>
      </c>
      <c r="DM2126" t="s">
        <v>3</v>
      </c>
      <c r="DN2126">
        <v>0</v>
      </c>
      <c r="DO2126">
        <v>0</v>
      </c>
      <c r="DP2126">
        <v>1</v>
      </c>
      <c r="DQ2126">
        <v>1</v>
      </c>
      <c r="DU2126">
        <v>1010</v>
      </c>
      <c r="DV2126" t="s">
        <v>61</v>
      </c>
      <c r="DW2126" t="s">
        <v>61</v>
      </c>
      <c r="DX2126">
        <v>100</v>
      </c>
      <c r="DZ2126" t="s">
        <v>3</v>
      </c>
      <c r="EA2126" t="s">
        <v>3</v>
      </c>
      <c r="EB2126" t="s">
        <v>3</v>
      </c>
      <c r="EC2126" t="s">
        <v>3</v>
      </c>
      <c r="EE2126">
        <v>29085636</v>
      </c>
      <c r="EF2126">
        <v>6</v>
      </c>
      <c r="EG2126" t="s">
        <v>21</v>
      </c>
      <c r="EH2126">
        <v>0</v>
      </c>
      <c r="EI2126" t="s">
        <v>3</v>
      </c>
      <c r="EJ2126">
        <v>1</v>
      </c>
      <c r="EK2126">
        <v>67001</v>
      </c>
      <c r="EL2126" t="s">
        <v>63</v>
      </c>
      <c r="EM2126" t="s">
        <v>64</v>
      </c>
      <c r="EO2126" t="s">
        <v>3</v>
      </c>
      <c r="EQ2126">
        <v>0</v>
      </c>
      <c r="ER2126">
        <v>45.55</v>
      </c>
      <c r="ES2126">
        <v>0</v>
      </c>
      <c r="ET2126">
        <v>0</v>
      </c>
      <c r="EU2126">
        <v>0</v>
      </c>
      <c r="EV2126">
        <v>45.55</v>
      </c>
      <c r="EW2126">
        <v>5.84</v>
      </c>
      <c r="EX2126">
        <v>0</v>
      </c>
      <c r="EY2126">
        <v>0</v>
      </c>
      <c r="FQ2126">
        <v>0</v>
      </c>
      <c r="FR2126">
        <f t="shared" si="1580"/>
        <v>0</v>
      </c>
      <c r="FS2126">
        <v>0</v>
      </c>
      <c r="FV2126" t="s">
        <v>24</v>
      </c>
      <c r="FW2126" t="s">
        <v>25</v>
      </c>
      <c r="FX2126">
        <v>85</v>
      </c>
      <c r="FY2126">
        <v>65</v>
      </c>
      <c r="GA2126" t="s">
        <v>3</v>
      </c>
      <c r="GD2126">
        <v>1</v>
      </c>
      <c r="GF2126">
        <v>-1255865036</v>
      </c>
      <c r="GG2126">
        <v>2</v>
      </c>
      <c r="GH2126">
        <v>1</v>
      </c>
      <c r="GI2126">
        <v>2</v>
      </c>
      <c r="GJ2126">
        <v>0</v>
      </c>
      <c r="GK2126">
        <v>0</v>
      </c>
      <c r="GL2126">
        <f t="shared" si="1581"/>
        <v>0</v>
      </c>
      <c r="GM2126">
        <f t="shared" si="1582"/>
        <v>67.72</v>
      </c>
      <c r="GN2126">
        <f t="shared" si="1583"/>
        <v>67.72</v>
      </c>
      <c r="GO2126">
        <f t="shared" si="1584"/>
        <v>0</v>
      </c>
      <c r="GP2126">
        <f t="shared" si="1585"/>
        <v>0</v>
      </c>
      <c r="GR2126">
        <v>0</v>
      </c>
      <c r="GS2126">
        <v>3</v>
      </c>
      <c r="GT2126">
        <v>0</v>
      </c>
      <c r="GU2126" t="s">
        <v>3</v>
      </c>
      <c r="GV2126">
        <f t="shared" si="1586"/>
        <v>0</v>
      </c>
      <c r="GW2126">
        <v>1</v>
      </c>
      <c r="GX2126">
        <f t="shared" si="1587"/>
        <v>0</v>
      </c>
      <c r="HA2126">
        <v>0</v>
      </c>
      <c r="HB2126">
        <v>0</v>
      </c>
      <c r="HC2126">
        <f t="shared" si="1588"/>
        <v>0</v>
      </c>
      <c r="HE2126" t="s">
        <v>3</v>
      </c>
      <c r="HF2126" t="s">
        <v>3</v>
      </c>
      <c r="IK2126">
        <v>0</v>
      </c>
    </row>
    <row r="2127" spans="1:245">
      <c r="A2127">
        <v>17</v>
      </c>
      <c r="B2127">
        <v>1</v>
      </c>
      <c r="C2127">
        <f>ROW(SmtRes!A2183)</f>
        <v>2183</v>
      </c>
      <c r="D2127">
        <f>ROW(EtalonRes!A2164)</f>
        <v>2164</v>
      </c>
      <c r="E2127" t="s">
        <v>70</v>
      </c>
      <c r="F2127" t="s">
        <v>66</v>
      </c>
      <c r="G2127" t="s">
        <v>67</v>
      </c>
      <c r="H2127" t="s">
        <v>68</v>
      </c>
      <c r="I2127">
        <f>ROUND(50/100,9)</f>
        <v>0.5</v>
      </c>
      <c r="J2127">
        <v>0</v>
      </c>
      <c r="O2127">
        <f t="shared" si="1552"/>
        <v>1249.73</v>
      </c>
      <c r="P2127">
        <f t="shared" si="1553"/>
        <v>0</v>
      </c>
      <c r="Q2127">
        <f t="shared" si="1554"/>
        <v>2.33</v>
      </c>
      <c r="R2127">
        <f t="shared" si="1555"/>
        <v>2.3199999999999998</v>
      </c>
      <c r="S2127">
        <f t="shared" si="1556"/>
        <v>1247.4000000000001</v>
      </c>
      <c r="T2127">
        <f t="shared" si="1557"/>
        <v>0</v>
      </c>
      <c r="U2127">
        <f t="shared" si="1558"/>
        <v>4.82</v>
      </c>
      <c r="V2127">
        <f t="shared" si="1559"/>
        <v>5.0000000000000001E-3</v>
      </c>
      <c r="W2127">
        <f t="shared" si="1560"/>
        <v>0</v>
      </c>
      <c r="X2127">
        <f t="shared" si="1561"/>
        <v>899.8</v>
      </c>
      <c r="Y2127">
        <f t="shared" si="1562"/>
        <v>649.85</v>
      </c>
      <c r="AA2127">
        <v>35806607</v>
      </c>
      <c r="AB2127">
        <f t="shared" si="1563"/>
        <v>75.5</v>
      </c>
      <c r="AC2127">
        <f t="shared" si="1564"/>
        <v>0</v>
      </c>
      <c r="AD2127">
        <f t="shared" si="1589"/>
        <v>0.31</v>
      </c>
      <c r="AE2127">
        <f t="shared" si="1565"/>
        <v>0.14000000000000001</v>
      </c>
      <c r="AF2127">
        <f t="shared" si="1566"/>
        <v>75.19</v>
      </c>
      <c r="AG2127">
        <f t="shared" si="1567"/>
        <v>0</v>
      </c>
      <c r="AH2127">
        <f t="shared" si="1568"/>
        <v>9.64</v>
      </c>
      <c r="AI2127">
        <f t="shared" si="1569"/>
        <v>0.01</v>
      </c>
      <c r="AJ2127">
        <f t="shared" si="1570"/>
        <v>0</v>
      </c>
      <c r="AK2127">
        <v>75.5</v>
      </c>
      <c r="AL2127">
        <v>0</v>
      </c>
      <c r="AM2127">
        <v>0.31</v>
      </c>
      <c r="AN2127">
        <v>0.14000000000000001</v>
      </c>
      <c r="AO2127">
        <v>75.19</v>
      </c>
      <c r="AP2127">
        <v>0</v>
      </c>
      <c r="AQ2127">
        <v>9.64</v>
      </c>
      <c r="AR2127">
        <v>0.01</v>
      </c>
      <c r="AS2127">
        <v>0</v>
      </c>
      <c r="AT2127">
        <v>72</v>
      </c>
      <c r="AU2127">
        <v>52</v>
      </c>
      <c r="AV2127">
        <v>1</v>
      </c>
      <c r="AW2127">
        <v>1</v>
      </c>
      <c r="AZ2127">
        <v>1</v>
      </c>
      <c r="BA2127">
        <v>33.18</v>
      </c>
      <c r="BB2127">
        <v>15.06</v>
      </c>
      <c r="BC2127">
        <v>1</v>
      </c>
      <c r="BD2127" t="s">
        <v>3</v>
      </c>
      <c r="BE2127" t="s">
        <v>3</v>
      </c>
      <c r="BF2127" t="s">
        <v>3</v>
      </c>
      <c r="BG2127" t="s">
        <v>3</v>
      </c>
      <c r="BH2127">
        <v>0</v>
      </c>
      <c r="BI2127">
        <v>1</v>
      </c>
      <c r="BJ2127" t="s">
        <v>69</v>
      </c>
      <c r="BM2127">
        <v>67001</v>
      </c>
      <c r="BN2127">
        <v>0</v>
      </c>
      <c r="BO2127" t="s">
        <v>66</v>
      </c>
      <c r="BP2127">
        <v>1</v>
      </c>
      <c r="BQ2127">
        <v>6</v>
      </c>
      <c r="BR2127">
        <v>0</v>
      </c>
      <c r="BS2127">
        <v>33.18</v>
      </c>
      <c r="BT2127">
        <v>1</v>
      </c>
      <c r="BU2127">
        <v>1</v>
      </c>
      <c r="BV2127">
        <v>1</v>
      </c>
      <c r="BW2127">
        <v>1</v>
      </c>
      <c r="BX2127">
        <v>1</v>
      </c>
      <c r="BY2127" t="s">
        <v>3</v>
      </c>
      <c r="BZ2127">
        <v>85</v>
      </c>
      <c r="CA2127">
        <v>65</v>
      </c>
      <c r="CE2127">
        <v>0</v>
      </c>
      <c r="CF2127">
        <v>0</v>
      </c>
      <c r="CG2127">
        <v>0</v>
      </c>
      <c r="CM2127">
        <v>0</v>
      </c>
      <c r="CN2127" t="s">
        <v>3</v>
      </c>
      <c r="CO2127">
        <v>0</v>
      </c>
      <c r="CP2127">
        <f t="shared" si="1571"/>
        <v>1249.73</v>
      </c>
      <c r="CQ2127">
        <f t="shared" si="1572"/>
        <v>0</v>
      </c>
      <c r="CR2127">
        <f t="shared" si="1573"/>
        <v>4.6686000000000005</v>
      </c>
      <c r="CS2127">
        <f t="shared" si="1574"/>
        <v>4.6452</v>
      </c>
      <c r="CT2127">
        <f t="shared" si="1575"/>
        <v>2494.8042</v>
      </c>
      <c r="CU2127">
        <f t="shared" si="1576"/>
        <v>0</v>
      </c>
      <c r="CV2127">
        <f t="shared" si="1577"/>
        <v>9.64</v>
      </c>
      <c r="CW2127">
        <f t="shared" si="1578"/>
        <v>0.01</v>
      </c>
      <c r="CX2127">
        <f t="shared" si="1579"/>
        <v>0</v>
      </c>
      <c r="CY2127">
        <f t="shared" si="1590"/>
        <v>899.79840000000002</v>
      </c>
      <c r="CZ2127">
        <f t="shared" si="1591"/>
        <v>649.85440000000006</v>
      </c>
      <c r="DC2127" t="s">
        <v>3</v>
      </c>
      <c r="DD2127" t="s">
        <v>3</v>
      </c>
      <c r="DE2127" t="s">
        <v>3</v>
      </c>
      <c r="DF2127" t="s">
        <v>3</v>
      </c>
      <c r="DG2127" t="s">
        <v>3</v>
      </c>
      <c r="DH2127" t="s">
        <v>3</v>
      </c>
      <c r="DI2127" t="s">
        <v>3</v>
      </c>
      <c r="DJ2127" t="s">
        <v>3</v>
      </c>
      <c r="DK2127" t="s">
        <v>3</v>
      </c>
      <c r="DL2127" t="s">
        <v>3</v>
      </c>
      <c r="DM2127" t="s">
        <v>3</v>
      </c>
      <c r="DN2127">
        <v>0</v>
      </c>
      <c r="DO2127">
        <v>0</v>
      </c>
      <c r="DP2127">
        <v>1</v>
      </c>
      <c r="DQ2127">
        <v>1</v>
      </c>
      <c r="DU2127">
        <v>1003</v>
      </c>
      <c r="DV2127" t="s">
        <v>68</v>
      </c>
      <c r="DW2127" t="s">
        <v>68</v>
      </c>
      <c r="DX2127">
        <v>100</v>
      </c>
      <c r="DZ2127" t="s">
        <v>3</v>
      </c>
      <c r="EA2127" t="s">
        <v>3</v>
      </c>
      <c r="EB2127" t="s">
        <v>3</v>
      </c>
      <c r="EC2127" t="s">
        <v>3</v>
      </c>
      <c r="EE2127">
        <v>29085636</v>
      </c>
      <c r="EF2127">
        <v>6</v>
      </c>
      <c r="EG2127" t="s">
        <v>21</v>
      </c>
      <c r="EH2127">
        <v>0</v>
      </c>
      <c r="EI2127" t="s">
        <v>3</v>
      </c>
      <c r="EJ2127">
        <v>1</v>
      </c>
      <c r="EK2127">
        <v>67001</v>
      </c>
      <c r="EL2127" t="s">
        <v>63</v>
      </c>
      <c r="EM2127" t="s">
        <v>64</v>
      </c>
      <c r="EO2127" t="s">
        <v>3</v>
      </c>
      <c r="EQ2127">
        <v>0</v>
      </c>
      <c r="ER2127">
        <v>75.5</v>
      </c>
      <c r="ES2127">
        <v>0</v>
      </c>
      <c r="ET2127">
        <v>0.31</v>
      </c>
      <c r="EU2127">
        <v>0.14000000000000001</v>
      </c>
      <c r="EV2127">
        <v>75.19</v>
      </c>
      <c r="EW2127">
        <v>9.64</v>
      </c>
      <c r="EX2127">
        <v>0.01</v>
      </c>
      <c r="EY2127">
        <v>0</v>
      </c>
      <c r="FQ2127">
        <v>0</v>
      </c>
      <c r="FR2127">
        <f t="shared" si="1580"/>
        <v>0</v>
      </c>
      <c r="FS2127">
        <v>0</v>
      </c>
      <c r="FV2127" t="s">
        <v>24</v>
      </c>
      <c r="FW2127" t="s">
        <v>25</v>
      </c>
      <c r="FX2127">
        <v>85</v>
      </c>
      <c r="FY2127">
        <v>65</v>
      </c>
      <c r="GA2127" t="s">
        <v>3</v>
      </c>
      <c r="GD2127">
        <v>1</v>
      </c>
      <c r="GF2127">
        <v>-1480086875</v>
      </c>
      <c r="GG2127">
        <v>2</v>
      </c>
      <c r="GH2127">
        <v>1</v>
      </c>
      <c r="GI2127">
        <v>2</v>
      </c>
      <c r="GJ2127">
        <v>0</v>
      </c>
      <c r="GK2127">
        <v>0</v>
      </c>
      <c r="GL2127">
        <f t="shared" si="1581"/>
        <v>0</v>
      </c>
      <c r="GM2127">
        <f t="shared" si="1582"/>
        <v>2799.38</v>
      </c>
      <c r="GN2127">
        <f t="shared" si="1583"/>
        <v>2799.38</v>
      </c>
      <c r="GO2127">
        <f t="shared" si="1584"/>
        <v>0</v>
      </c>
      <c r="GP2127">
        <f t="shared" si="1585"/>
        <v>0</v>
      </c>
      <c r="GR2127">
        <v>0</v>
      </c>
      <c r="GS2127">
        <v>3</v>
      </c>
      <c r="GT2127">
        <v>0</v>
      </c>
      <c r="GU2127" t="s">
        <v>3</v>
      </c>
      <c r="GV2127">
        <f t="shared" si="1586"/>
        <v>0</v>
      </c>
      <c r="GW2127">
        <v>1</v>
      </c>
      <c r="GX2127">
        <f t="shared" si="1587"/>
        <v>0</v>
      </c>
      <c r="HA2127">
        <v>0</v>
      </c>
      <c r="HB2127">
        <v>0</v>
      </c>
      <c r="HC2127">
        <f t="shared" si="1588"/>
        <v>0</v>
      </c>
      <c r="HE2127" t="s">
        <v>3</v>
      </c>
      <c r="HF2127" t="s">
        <v>3</v>
      </c>
      <c r="IK2127">
        <v>0</v>
      </c>
    </row>
    <row r="2128" spans="1:245">
      <c r="A2128">
        <v>17</v>
      </c>
      <c r="B2128">
        <v>1</v>
      </c>
      <c r="C2128">
        <f>ROW(SmtRes!A2186)</f>
        <v>2186</v>
      </c>
      <c r="D2128">
        <f>ROW(EtalonRes!A2167)</f>
        <v>2167</v>
      </c>
      <c r="E2128" t="s">
        <v>74</v>
      </c>
      <c r="F2128" t="s">
        <v>71</v>
      </c>
      <c r="G2128" t="s">
        <v>72</v>
      </c>
      <c r="H2128" t="s">
        <v>61</v>
      </c>
      <c r="I2128">
        <f>ROUND(8/100,9)</f>
        <v>0.08</v>
      </c>
      <c r="J2128">
        <v>0</v>
      </c>
      <c r="O2128">
        <f t="shared" si="1552"/>
        <v>383.84</v>
      </c>
      <c r="P2128">
        <f t="shared" si="1553"/>
        <v>0</v>
      </c>
      <c r="Q2128">
        <f t="shared" si="1554"/>
        <v>2.99</v>
      </c>
      <c r="R2128">
        <f t="shared" si="1555"/>
        <v>2.87</v>
      </c>
      <c r="S2128">
        <f t="shared" si="1556"/>
        <v>380.85</v>
      </c>
      <c r="T2128">
        <f t="shared" si="1557"/>
        <v>0</v>
      </c>
      <c r="U2128">
        <f t="shared" si="1558"/>
        <v>1.4312</v>
      </c>
      <c r="V2128">
        <f t="shared" si="1559"/>
        <v>6.4000000000000003E-3</v>
      </c>
      <c r="W2128">
        <f t="shared" si="1560"/>
        <v>0</v>
      </c>
      <c r="X2128">
        <f t="shared" si="1561"/>
        <v>276.27999999999997</v>
      </c>
      <c r="Y2128">
        <f t="shared" si="1562"/>
        <v>199.53</v>
      </c>
      <c r="AA2128">
        <v>35806607</v>
      </c>
      <c r="AB2128">
        <f t="shared" si="1563"/>
        <v>145.97999999999999</v>
      </c>
      <c r="AC2128">
        <f t="shared" si="1564"/>
        <v>0</v>
      </c>
      <c r="AD2128">
        <f t="shared" si="1589"/>
        <v>2.5</v>
      </c>
      <c r="AE2128">
        <f t="shared" si="1565"/>
        <v>1.08</v>
      </c>
      <c r="AF2128">
        <f t="shared" si="1566"/>
        <v>143.47999999999999</v>
      </c>
      <c r="AG2128">
        <f t="shared" si="1567"/>
        <v>0</v>
      </c>
      <c r="AH2128">
        <f t="shared" si="1568"/>
        <v>17.89</v>
      </c>
      <c r="AI2128">
        <f t="shared" si="1569"/>
        <v>0.08</v>
      </c>
      <c r="AJ2128">
        <f t="shared" si="1570"/>
        <v>0</v>
      </c>
      <c r="AK2128">
        <v>145.97999999999999</v>
      </c>
      <c r="AL2128">
        <v>0</v>
      </c>
      <c r="AM2128">
        <v>2.5</v>
      </c>
      <c r="AN2128">
        <v>1.08</v>
      </c>
      <c r="AO2128">
        <v>143.47999999999999</v>
      </c>
      <c r="AP2128">
        <v>0</v>
      </c>
      <c r="AQ2128">
        <v>17.89</v>
      </c>
      <c r="AR2128">
        <v>0.08</v>
      </c>
      <c r="AS2128">
        <v>0</v>
      </c>
      <c r="AT2128">
        <v>72</v>
      </c>
      <c r="AU2128">
        <v>52</v>
      </c>
      <c r="AV2128">
        <v>1</v>
      </c>
      <c r="AW2128">
        <v>1</v>
      </c>
      <c r="AZ2128">
        <v>1</v>
      </c>
      <c r="BA2128">
        <v>33.18</v>
      </c>
      <c r="BB2128">
        <v>14.94</v>
      </c>
      <c r="BC2128">
        <v>1</v>
      </c>
      <c r="BD2128" t="s">
        <v>3</v>
      </c>
      <c r="BE2128" t="s">
        <v>3</v>
      </c>
      <c r="BF2128" t="s">
        <v>3</v>
      </c>
      <c r="BG2128" t="s">
        <v>3</v>
      </c>
      <c r="BH2128">
        <v>0</v>
      </c>
      <c r="BI2128">
        <v>1</v>
      </c>
      <c r="BJ2128" t="s">
        <v>73</v>
      </c>
      <c r="BM2128">
        <v>67001</v>
      </c>
      <c r="BN2128">
        <v>0</v>
      </c>
      <c r="BO2128" t="s">
        <v>71</v>
      </c>
      <c r="BP2128">
        <v>1</v>
      </c>
      <c r="BQ2128">
        <v>6</v>
      </c>
      <c r="BR2128">
        <v>0</v>
      </c>
      <c r="BS2128">
        <v>33.18</v>
      </c>
      <c r="BT2128">
        <v>1</v>
      </c>
      <c r="BU2128">
        <v>1</v>
      </c>
      <c r="BV2128">
        <v>1</v>
      </c>
      <c r="BW2128">
        <v>1</v>
      </c>
      <c r="BX2128">
        <v>1</v>
      </c>
      <c r="BY2128" t="s">
        <v>3</v>
      </c>
      <c r="BZ2128">
        <v>85</v>
      </c>
      <c r="CA2128">
        <v>65</v>
      </c>
      <c r="CE2128">
        <v>0</v>
      </c>
      <c r="CF2128">
        <v>0</v>
      </c>
      <c r="CG2128">
        <v>0</v>
      </c>
      <c r="CM2128">
        <v>0</v>
      </c>
      <c r="CN2128" t="s">
        <v>3</v>
      </c>
      <c r="CO2128">
        <v>0</v>
      </c>
      <c r="CP2128">
        <f t="shared" si="1571"/>
        <v>383.84000000000003</v>
      </c>
      <c r="CQ2128">
        <f t="shared" si="1572"/>
        <v>0</v>
      </c>
      <c r="CR2128">
        <f t="shared" si="1573"/>
        <v>37.35</v>
      </c>
      <c r="CS2128">
        <f t="shared" si="1574"/>
        <v>35.834400000000002</v>
      </c>
      <c r="CT2128">
        <f t="shared" si="1575"/>
        <v>4760.6664000000001</v>
      </c>
      <c r="CU2128">
        <f t="shared" si="1576"/>
        <v>0</v>
      </c>
      <c r="CV2128">
        <f t="shared" si="1577"/>
        <v>17.89</v>
      </c>
      <c r="CW2128">
        <f t="shared" si="1578"/>
        <v>0.08</v>
      </c>
      <c r="CX2128">
        <f t="shared" si="1579"/>
        <v>0</v>
      </c>
      <c r="CY2128">
        <f t="shared" si="1590"/>
        <v>276.27840000000003</v>
      </c>
      <c r="CZ2128">
        <f t="shared" si="1591"/>
        <v>199.53440000000003</v>
      </c>
      <c r="DC2128" t="s">
        <v>3</v>
      </c>
      <c r="DD2128" t="s">
        <v>3</v>
      </c>
      <c r="DE2128" t="s">
        <v>3</v>
      </c>
      <c r="DF2128" t="s">
        <v>3</v>
      </c>
      <c r="DG2128" t="s">
        <v>3</v>
      </c>
      <c r="DH2128" t="s">
        <v>3</v>
      </c>
      <c r="DI2128" t="s">
        <v>3</v>
      </c>
      <c r="DJ2128" t="s">
        <v>3</v>
      </c>
      <c r="DK2128" t="s">
        <v>3</v>
      </c>
      <c r="DL2128" t="s">
        <v>3</v>
      </c>
      <c r="DM2128" t="s">
        <v>3</v>
      </c>
      <c r="DN2128">
        <v>0</v>
      </c>
      <c r="DO2128">
        <v>0</v>
      </c>
      <c r="DP2128">
        <v>1</v>
      </c>
      <c r="DQ2128">
        <v>1</v>
      </c>
      <c r="DU2128">
        <v>1010</v>
      </c>
      <c r="DV2128" t="s">
        <v>61</v>
      </c>
      <c r="DW2128" t="s">
        <v>61</v>
      </c>
      <c r="DX2128">
        <v>100</v>
      </c>
      <c r="DZ2128" t="s">
        <v>3</v>
      </c>
      <c r="EA2128" t="s">
        <v>3</v>
      </c>
      <c r="EB2128" t="s">
        <v>3</v>
      </c>
      <c r="EC2128" t="s">
        <v>3</v>
      </c>
      <c r="EE2128">
        <v>29085636</v>
      </c>
      <c r="EF2128">
        <v>6</v>
      </c>
      <c r="EG2128" t="s">
        <v>21</v>
      </c>
      <c r="EH2128">
        <v>0</v>
      </c>
      <c r="EI2128" t="s">
        <v>3</v>
      </c>
      <c r="EJ2128">
        <v>1</v>
      </c>
      <c r="EK2128">
        <v>67001</v>
      </c>
      <c r="EL2128" t="s">
        <v>63</v>
      </c>
      <c r="EM2128" t="s">
        <v>64</v>
      </c>
      <c r="EO2128" t="s">
        <v>3</v>
      </c>
      <c r="EQ2128">
        <v>0</v>
      </c>
      <c r="ER2128">
        <v>145.97999999999999</v>
      </c>
      <c r="ES2128">
        <v>0</v>
      </c>
      <c r="ET2128">
        <v>2.5</v>
      </c>
      <c r="EU2128">
        <v>1.08</v>
      </c>
      <c r="EV2128">
        <v>143.47999999999999</v>
      </c>
      <c r="EW2128">
        <v>17.89</v>
      </c>
      <c r="EX2128">
        <v>0.08</v>
      </c>
      <c r="EY2128">
        <v>0</v>
      </c>
      <c r="FQ2128">
        <v>0</v>
      </c>
      <c r="FR2128">
        <f t="shared" si="1580"/>
        <v>0</v>
      </c>
      <c r="FS2128">
        <v>0</v>
      </c>
      <c r="FV2128" t="s">
        <v>24</v>
      </c>
      <c r="FW2128" t="s">
        <v>25</v>
      </c>
      <c r="FX2128">
        <v>85</v>
      </c>
      <c r="FY2128">
        <v>65</v>
      </c>
      <c r="GA2128" t="s">
        <v>3</v>
      </c>
      <c r="GD2128">
        <v>1</v>
      </c>
      <c r="GF2128">
        <v>1945260508</v>
      </c>
      <c r="GG2128">
        <v>2</v>
      </c>
      <c r="GH2128">
        <v>1</v>
      </c>
      <c r="GI2128">
        <v>2</v>
      </c>
      <c r="GJ2128">
        <v>0</v>
      </c>
      <c r="GK2128">
        <v>0</v>
      </c>
      <c r="GL2128">
        <f t="shared" si="1581"/>
        <v>0</v>
      </c>
      <c r="GM2128">
        <f t="shared" si="1582"/>
        <v>859.65</v>
      </c>
      <c r="GN2128">
        <f t="shared" si="1583"/>
        <v>859.65</v>
      </c>
      <c r="GO2128">
        <f t="shared" si="1584"/>
        <v>0</v>
      </c>
      <c r="GP2128">
        <f t="shared" si="1585"/>
        <v>0</v>
      </c>
      <c r="GR2128">
        <v>0</v>
      </c>
      <c r="GS2128">
        <v>3</v>
      </c>
      <c r="GT2128">
        <v>0</v>
      </c>
      <c r="GU2128" t="s">
        <v>3</v>
      </c>
      <c r="GV2128">
        <f t="shared" si="1586"/>
        <v>0</v>
      </c>
      <c r="GW2128">
        <v>1</v>
      </c>
      <c r="GX2128">
        <f t="shared" si="1587"/>
        <v>0</v>
      </c>
      <c r="HA2128">
        <v>0</v>
      </c>
      <c r="HB2128">
        <v>0</v>
      </c>
      <c r="HC2128">
        <f t="shared" si="1588"/>
        <v>0</v>
      </c>
      <c r="HE2128" t="s">
        <v>3</v>
      </c>
      <c r="HF2128" t="s">
        <v>3</v>
      </c>
      <c r="IK2128">
        <v>0</v>
      </c>
    </row>
    <row r="2130" spans="1:206">
      <c r="A2130" s="2">
        <v>51</v>
      </c>
      <c r="B2130" s="2">
        <f>B2114</f>
        <v>1</v>
      </c>
      <c r="C2130" s="2">
        <f>A2114</f>
        <v>5</v>
      </c>
      <c r="D2130" s="2">
        <f>ROW(A2114)</f>
        <v>2114</v>
      </c>
      <c r="E2130" s="2"/>
      <c r="F2130" s="2" t="str">
        <f>IF(F2114&lt;&gt;"",F2114,"")</f>
        <v>Новый подраздел</v>
      </c>
      <c r="G2130" s="2" t="str">
        <f>IF(G2114&lt;&gt;"",G2114,"")</f>
        <v>демонтаж</v>
      </c>
      <c r="H2130" s="2">
        <v>0</v>
      </c>
      <c r="I2130" s="2"/>
      <c r="J2130" s="2"/>
      <c r="K2130" s="2"/>
      <c r="L2130" s="2"/>
      <c r="M2130" s="2"/>
      <c r="N2130" s="2"/>
      <c r="O2130" s="2">
        <f t="shared" ref="O2130:T2130" si="1592">ROUND(AB2130,2)</f>
        <v>5293.84</v>
      </c>
      <c r="P2130" s="2">
        <f t="shared" si="1592"/>
        <v>0</v>
      </c>
      <c r="Q2130" s="2">
        <f t="shared" si="1592"/>
        <v>531.86</v>
      </c>
      <c r="R2130" s="2">
        <f t="shared" si="1592"/>
        <v>510.6</v>
      </c>
      <c r="S2130" s="2">
        <f t="shared" si="1592"/>
        <v>4761.9799999999996</v>
      </c>
      <c r="T2130" s="2">
        <f t="shared" si="1592"/>
        <v>0</v>
      </c>
      <c r="U2130" s="2">
        <f>AH2130</f>
        <v>18.444109999999998</v>
      </c>
      <c r="V2130" s="2">
        <f>AI2130</f>
        <v>1.1395799999999998</v>
      </c>
      <c r="W2130" s="2">
        <f>ROUND(AJ2130,2)</f>
        <v>0</v>
      </c>
      <c r="X2130" s="2">
        <f>ROUND(AK2130,2)</f>
        <v>2674.14</v>
      </c>
      <c r="Y2130" s="2">
        <f>ROUND(AL2130,2)</f>
        <v>1869.01</v>
      </c>
      <c r="Z2130" s="2"/>
      <c r="AA2130" s="2"/>
      <c r="AB2130" s="2">
        <f>ROUND(SUMIF(AA2118:AA2128,"=35806607",O2118:O2128),2)</f>
        <v>5293.84</v>
      </c>
      <c r="AC2130" s="2">
        <f>ROUND(SUMIF(AA2118:AA2128,"=35806607",P2118:P2128),2)</f>
        <v>0</v>
      </c>
      <c r="AD2130" s="2">
        <f>ROUND(SUMIF(AA2118:AA2128,"=35806607",Q2118:Q2128),2)</f>
        <v>531.86</v>
      </c>
      <c r="AE2130" s="2">
        <f>ROUND(SUMIF(AA2118:AA2128,"=35806607",R2118:R2128),2)</f>
        <v>510.6</v>
      </c>
      <c r="AF2130" s="2">
        <f>ROUND(SUMIF(AA2118:AA2128,"=35806607",S2118:S2128),2)</f>
        <v>4761.9799999999996</v>
      </c>
      <c r="AG2130" s="2">
        <f>ROUND(SUMIF(AA2118:AA2128,"=35806607",T2118:T2128),2)</f>
        <v>0</v>
      </c>
      <c r="AH2130" s="2">
        <f>SUMIF(AA2118:AA2128,"=35806607",U2118:U2128)</f>
        <v>18.444109999999998</v>
      </c>
      <c r="AI2130" s="2">
        <f>SUMIF(AA2118:AA2128,"=35806607",V2118:V2128)</f>
        <v>1.1395799999999998</v>
      </c>
      <c r="AJ2130" s="2">
        <f>ROUND(SUMIF(AA2118:AA2128,"=35806607",W2118:W2128),2)</f>
        <v>0</v>
      </c>
      <c r="AK2130" s="2">
        <f>ROUND(SUMIF(AA2118:AA2128,"=35806607",X2118:X2128),2)</f>
        <v>2674.14</v>
      </c>
      <c r="AL2130" s="2">
        <f>ROUND(SUMIF(AA2118:AA2128,"=35806607",Y2118:Y2128),2)</f>
        <v>1869.01</v>
      </c>
      <c r="AM2130" s="2"/>
      <c r="AN2130" s="2"/>
      <c r="AO2130" s="2">
        <f t="shared" ref="AO2130:BD2130" si="1593">ROUND(BX2130,2)</f>
        <v>0</v>
      </c>
      <c r="AP2130" s="2">
        <f t="shared" si="1593"/>
        <v>0</v>
      </c>
      <c r="AQ2130" s="2">
        <f t="shared" si="1593"/>
        <v>0</v>
      </c>
      <c r="AR2130" s="2">
        <f t="shared" si="1593"/>
        <v>9836.99</v>
      </c>
      <c r="AS2130" s="2">
        <f t="shared" si="1593"/>
        <v>9836.99</v>
      </c>
      <c r="AT2130" s="2">
        <f t="shared" si="1593"/>
        <v>0</v>
      </c>
      <c r="AU2130" s="2">
        <f t="shared" si="1593"/>
        <v>0</v>
      </c>
      <c r="AV2130" s="2">
        <f t="shared" si="1593"/>
        <v>0</v>
      </c>
      <c r="AW2130" s="2">
        <f t="shared" si="1593"/>
        <v>0</v>
      </c>
      <c r="AX2130" s="2">
        <f t="shared" si="1593"/>
        <v>0</v>
      </c>
      <c r="AY2130" s="2">
        <f t="shared" si="1593"/>
        <v>0</v>
      </c>
      <c r="AZ2130" s="2">
        <f t="shared" si="1593"/>
        <v>0</v>
      </c>
      <c r="BA2130" s="2">
        <f t="shared" si="1593"/>
        <v>0</v>
      </c>
      <c r="BB2130" s="2">
        <f t="shared" si="1593"/>
        <v>0</v>
      </c>
      <c r="BC2130" s="2">
        <f t="shared" si="1593"/>
        <v>0</v>
      </c>
      <c r="BD2130" s="2">
        <f t="shared" si="1593"/>
        <v>0</v>
      </c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>
        <f>ROUND(SUMIF(AA2118:AA2128,"=35806607",FQ2118:FQ2128),2)</f>
        <v>0</v>
      </c>
      <c r="BY2130" s="2">
        <f>ROUND(SUMIF(AA2118:AA2128,"=35806607",FR2118:FR2128),2)</f>
        <v>0</v>
      </c>
      <c r="BZ2130" s="2">
        <f>ROUND(SUMIF(AA2118:AA2128,"=35806607",GL2118:GL2128),2)</f>
        <v>0</v>
      </c>
      <c r="CA2130" s="2">
        <f>ROUND(SUMIF(AA2118:AA2128,"=35806607",GM2118:GM2128),2)</f>
        <v>9836.99</v>
      </c>
      <c r="CB2130" s="2">
        <f>ROUND(SUMIF(AA2118:AA2128,"=35806607",GN2118:GN2128),2)</f>
        <v>9836.99</v>
      </c>
      <c r="CC2130" s="2">
        <f>ROUND(SUMIF(AA2118:AA2128,"=35806607",GO2118:GO2128),2)</f>
        <v>0</v>
      </c>
      <c r="CD2130" s="2">
        <f>ROUND(SUMIF(AA2118:AA2128,"=35806607",GP2118:GP2128),2)</f>
        <v>0</v>
      </c>
      <c r="CE2130" s="2">
        <f>AC2130-BX2130</f>
        <v>0</v>
      </c>
      <c r="CF2130" s="2">
        <f>AC2130-BY2130</f>
        <v>0</v>
      </c>
      <c r="CG2130" s="2">
        <f>BX2130-BZ2130</f>
        <v>0</v>
      </c>
      <c r="CH2130" s="2">
        <f>AC2130-BX2130-BY2130+BZ2130</f>
        <v>0</v>
      </c>
      <c r="CI2130" s="2">
        <f>BY2130-BZ2130</f>
        <v>0</v>
      </c>
      <c r="CJ2130" s="2">
        <f>ROUND(SUMIF(AA2118:AA2128,"=35806607",GX2118:GX2128),2)</f>
        <v>0</v>
      </c>
      <c r="CK2130" s="2">
        <f>ROUND(SUMIF(AA2118:AA2128,"=35806607",GY2118:GY2128),2)</f>
        <v>0</v>
      </c>
      <c r="CL2130" s="2">
        <f>ROUND(SUMIF(AA2118:AA2128,"=35806607",GZ2118:GZ2128),2)</f>
        <v>0</v>
      </c>
      <c r="CM2130" s="2">
        <f>ROUND(SUMIF(AA2118:AA2128,"=35806607",HD2118:HD2128),2)</f>
        <v>0</v>
      </c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>
        <v>0</v>
      </c>
    </row>
    <row r="2132" spans="1:206">
      <c r="A2132" s="4">
        <v>50</v>
      </c>
      <c r="B2132" s="4">
        <v>0</v>
      </c>
      <c r="C2132" s="4">
        <v>0</v>
      </c>
      <c r="D2132" s="4">
        <v>1</v>
      </c>
      <c r="E2132" s="4">
        <v>201</v>
      </c>
      <c r="F2132" s="4">
        <f>ROUND(Source!O2130,O2132)</f>
        <v>5293.84</v>
      </c>
      <c r="G2132" s="4" t="s">
        <v>81</v>
      </c>
      <c r="H2132" s="4" t="s">
        <v>82</v>
      </c>
      <c r="I2132" s="4"/>
      <c r="J2132" s="4"/>
      <c r="K2132" s="4">
        <v>201</v>
      </c>
      <c r="L2132" s="4">
        <v>1</v>
      </c>
      <c r="M2132" s="4">
        <v>3</v>
      </c>
      <c r="N2132" s="4" t="s">
        <v>3</v>
      </c>
      <c r="O2132" s="4">
        <v>2</v>
      </c>
      <c r="P2132" s="4"/>
      <c r="Q2132" s="4"/>
      <c r="R2132" s="4"/>
      <c r="S2132" s="4"/>
      <c r="T2132" s="4"/>
      <c r="U2132" s="4"/>
      <c r="V2132" s="4"/>
      <c r="W2132" s="4"/>
    </row>
    <row r="2133" spans="1:206">
      <c r="A2133" s="4">
        <v>50</v>
      </c>
      <c r="B2133" s="4">
        <v>0</v>
      </c>
      <c r="C2133" s="4">
        <v>0</v>
      </c>
      <c r="D2133" s="4">
        <v>1</v>
      </c>
      <c r="E2133" s="4">
        <v>202</v>
      </c>
      <c r="F2133" s="4">
        <f>ROUND(Source!P2130,O2133)</f>
        <v>0</v>
      </c>
      <c r="G2133" s="4" t="s">
        <v>83</v>
      </c>
      <c r="H2133" s="4" t="s">
        <v>84</v>
      </c>
      <c r="I2133" s="4"/>
      <c r="J2133" s="4"/>
      <c r="K2133" s="4">
        <v>202</v>
      </c>
      <c r="L2133" s="4">
        <v>2</v>
      </c>
      <c r="M2133" s="4">
        <v>3</v>
      </c>
      <c r="N2133" s="4" t="s">
        <v>3</v>
      </c>
      <c r="O2133" s="4">
        <v>2</v>
      </c>
      <c r="P2133" s="4"/>
      <c r="Q2133" s="4"/>
      <c r="R2133" s="4"/>
      <c r="S2133" s="4"/>
      <c r="T2133" s="4"/>
      <c r="U2133" s="4"/>
      <c r="V2133" s="4"/>
      <c r="W2133" s="4"/>
    </row>
    <row r="2134" spans="1:206">
      <c r="A2134" s="4">
        <v>50</v>
      </c>
      <c r="B2134" s="4">
        <v>0</v>
      </c>
      <c r="C2134" s="4">
        <v>0</v>
      </c>
      <c r="D2134" s="4">
        <v>1</v>
      </c>
      <c r="E2134" s="4">
        <v>222</v>
      </c>
      <c r="F2134" s="4">
        <f>ROUND(Source!AO2130,O2134)</f>
        <v>0</v>
      </c>
      <c r="G2134" s="4" t="s">
        <v>85</v>
      </c>
      <c r="H2134" s="4" t="s">
        <v>86</v>
      </c>
      <c r="I2134" s="4"/>
      <c r="J2134" s="4"/>
      <c r="K2134" s="4">
        <v>222</v>
      </c>
      <c r="L2134" s="4">
        <v>3</v>
      </c>
      <c r="M2134" s="4">
        <v>3</v>
      </c>
      <c r="N2134" s="4" t="s">
        <v>3</v>
      </c>
      <c r="O2134" s="4">
        <v>2</v>
      </c>
      <c r="P2134" s="4"/>
      <c r="Q2134" s="4"/>
      <c r="R2134" s="4"/>
      <c r="S2134" s="4"/>
      <c r="T2134" s="4"/>
      <c r="U2134" s="4"/>
      <c r="V2134" s="4"/>
      <c r="W2134" s="4"/>
    </row>
    <row r="2135" spans="1:206">
      <c r="A2135" s="4">
        <v>50</v>
      </c>
      <c r="B2135" s="4">
        <v>0</v>
      </c>
      <c r="C2135" s="4">
        <v>0</v>
      </c>
      <c r="D2135" s="4">
        <v>1</v>
      </c>
      <c r="E2135" s="4">
        <v>225</v>
      </c>
      <c r="F2135" s="4">
        <f>ROUND(Source!AV2130,O2135)</f>
        <v>0</v>
      </c>
      <c r="G2135" s="4" t="s">
        <v>87</v>
      </c>
      <c r="H2135" s="4" t="s">
        <v>88</v>
      </c>
      <c r="I2135" s="4"/>
      <c r="J2135" s="4"/>
      <c r="K2135" s="4">
        <v>225</v>
      </c>
      <c r="L2135" s="4">
        <v>4</v>
      </c>
      <c r="M2135" s="4">
        <v>3</v>
      </c>
      <c r="N2135" s="4" t="s">
        <v>3</v>
      </c>
      <c r="O2135" s="4">
        <v>2</v>
      </c>
      <c r="P2135" s="4"/>
      <c r="Q2135" s="4"/>
      <c r="R2135" s="4"/>
      <c r="S2135" s="4"/>
      <c r="T2135" s="4"/>
      <c r="U2135" s="4"/>
      <c r="V2135" s="4"/>
      <c r="W2135" s="4"/>
    </row>
    <row r="2136" spans="1:206">
      <c r="A2136" s="4">
        <v>50</v>
      </c>
      <c r="B2136" s="4">
        <v>0</v>
      </c>
      <c r="C2136" s="4">
        <v>0</v>
      </c>
      <c r="D2136" s="4">
        <v>1</v>
      </c>
      <c r="E2136" s="4">
        <v>226</v>
      </c>
      <c r="F2136" s="4">
        <f>ROUND(Source!AW2130,O2136)</f>
        <v>0</v>
      </c>
      <c r="G2136" s="4" t="s">
        <v>89</v>
      </c>
      <c r="H2136" s="4" t="s">
        <v>90</v>
      </c>
      <c r="I2136" s="4"/>
      <c r="J2136" s="4"/>
      <c r="K2136" s="4">
        <v>226</v>
      </c>
      <c r="L2136" s="4">
        <v>5</v>
      </c>
      <c r="M2136" s="4">
        <v>3</v>
      </c>
      <c r="N2136" s="4" t="s">
        <v>3</v>
      </c>
      <c r="O2136" s="4">
        <v>2</v>
      </c>
      <c r="P2136" s="4"/>
      <c r="Q2136" s="4"/>
      <c r="R2136" s="4"/>
      <c r="S2136" s="4"/>
      <c r="T2136" s="4"/>
      <c r="U2136" s="4"/>
      <c r="V2136" s="4"/>
      <c r="W2136" s="4"/>
    </row>
    <row r="2137" spans="1:206">
      <c r="A2137" s="4">
        <v>50</v>
      </c>
      <c r="B2137" s="4">
        <v>0</v>
      </c>
      <c r="C2137" s="4">
        <v>0</v>
      </c>
      <c r="D2137" s="4">
        <v>1</v>
      </c>
      <c r="E2137" s="4">
        <v>227</v>
      </c>
      <c r="F2137" s="4">
        <f>ROUND(Source!AX2130,O2137)</f>
        <v>0</v>
      </c>
      <c r="G2137" s="4" t="s">
        <v>91</v>
      </c>
      <c r="H2137" s="4" t="s">
        <v>92</v>
      </c>
      <c r="I2137" s="4"/>
      <c r="J2137" s="4"/>
      <c r="K2137" s="4">
        <v>227</v>
      </c>
      <c r="L2137" s="4">
        <v>6</v>
      </c>
      <c r="M2137" s="4">
        <v>3</v>
      </c>
      <c r="N2137" s="4" t="s">
        <v>3</v>
      </c>
      <c r="O2137" s="4">
        <v>2</v>
      </c>
      <c r="P2137" s="4"/>
      <c r="Q2137" s="4"/>
      <c r="R2137" s="4"/>
      <c r="S2137" s="4"/>
      <c r="T2137" s="4"/>
      <c r="U2137" s="4"/>
      <c r="V2137" s="4"/>
      <c r="W2137" s="4"/>
    </row>
    <row r="2138" spans="1:206">
      <c r="A2138" s="4">
        <v>50</v>
      </c>
      <c r="B2138" s="4">
        <v>0</v>
      </c>
      <c r="C2138" s="4">
        <v>0</v>
      </c>
      <c r="D2138" s="4">
        <v>1</v>
      </c>
      <c r="E2138" s="4">
        <v>228</v>
      </c>
      <c r="F2138" s="4">
        <f>ROUND(Source!AY2130,O2138)</f>
        <v>0</v>
      </c>
      <c r="G2138" s="4" t="s">
        <v>93</v>
      </c>
      <c r="H2138" s="4" t="s">
        <v>94</v>
      </c>
      <c r="I2138" s="4"/>
      <c r="J2138" s="4"/>
      <c r="K2138" s="4">
        <v>228</v>
      </c>
      <c r="L2138" s="4">
        <v>7</v>
      </c>
      <c r="M2138" s="4">
        <v>3</v>
      </c>
      <c r="N2138" s="4" t="s">
        <v>3</v>
      </c>
      <c r="O2138" s="4">
        <v>2</v>
      </c>
      <c r="P2138" s="4"/>
      <c r="Q2138" s="4"/>
      <c r="R2138" s="4"/>
      <c r="S2138" s="4"/>
      <c r="T2138" s="4"/>
      <c r="U2138" s="4"/>
      <c r="V2138" s="4"/>
      <c r="W2138" s="4"/>
    </row>
    <row r="2139" spans="1:206">
      <c r="A2139" s="4">
        <v>50</v>
      </c>
      <c r="B2139" s="4">
        <v>0</v>
      </c>
      <c r="C2139" s="4">
        <v>0</v>
      </c>
      <c r="D2139" s="4">
        <v>1</v>
      </c>
      <c r="E2139" s="4">
        <v>216</v>
      </c>
      <c r="F2139" s="4">
        <f>ROUND(Source!AP2130,O2139)</f>
        <v>0</v>
      </c>
      <c r="G2139" s="4" t="s">
        <v>95</v>
      </c>
      <c r="H2139" s="4" t="s">
        <v>96</v>
      </c>
      <c r="I2139" s="4"/>
      <c r="J2139" s="4"/>
      <c r="K2139" s="4">
        <v>216</v>
      </c>
      <c r="L2139" s="4">
        <v>8</v>
      </c>
      <c r="M2139" s="4">
        <v>3</v>
      </c>
      <c r="N2139" s="4" t="s">
        <v>3</v>
      </c>
      <c r="O2139" s="4">
        <v>2</v>
      </c>
      <c r="P2139" s="4"/>
      <c r="Q2139" s="4"/>
      <c r="R2139" s="4"/>
      <c r="S2139" s="4"/>
      <c r="T2139" s="4"/>
      <c r="U2139" s="4"/>
      <c r="V2139" s="4"/>
      <c r="W2139" s="4"/>
    </row>
    <row r="2140" spans="1:206">
      <c r="A2140" s="4">
        <v>50</v>
      </c>
      <c r="B2140" s="4">
        <v>0</v>
      </c>
      <c r="C2140" s="4">
        <v>0</v>
      </c>
      <c r="D2140" s="4">
        <v>1</v>
      </c>
      <c r="E2140" s="4">
        <v>223</v>
      </c>
      <c r="F2140" s="4">
        <f>ROUND(Source!AQ2130,O2140)</f>
        <v>0</v>
      </c>
      <c r="G2140" s="4" t="s">
        <v>97</v>
      </c>
      <c r="H2140" s="4" t="s">
        <v>98</v>
      </c>
      <c r="I2140" s="4"/>
      <c r="J2140" s="4"/>
      <c r="K2140" s="4">
        <v>223</v>
      </c>
      <c r="L2140" s="4">
        <v>9</v>
      </c>
      <c r="M2140" s="4">
        <v>3</v>
      </c>
      <c r="N2140" s="4" t="s">
        <v>3</v>
      </c>
      <c r="O2140" s="4">
        <v>2</v>
      </c>
      <c r="P2140" s="4"/>
      <c r="Q2140" s="4"/>
      <c r="R2140" s="4"/>
      <c r="S2140" s="4"/>
      <c r="T2140" s="4"/>
      <c r="U2140" s="4"/>
      <c r="V2140" s="4"/>
      <c r="W2140" s="4"/>
    </row>
    <row r="2141" spans="1:206">
      <c r="A2141" s="4">
        <v>50</v>
      </c>
      <c r="B2141" s="4">
        <v>0</v>
      </c>
      <c r="C2141" s="4">
        <v>0</v>
      </c>
      <c r="D2141" s="4">
        <v>1</v>
      </c>
      <c r="E2141" s="4">
        <v>229</v>
      </c>
      <c r="F2141" s="4">
        <f>ROUND(Source!AZ2130,O2141)</f>
        <v>0</v>
      </c>
      <c r="G2141" s="4" t="s">
        <v>99</v>
      </c>
      <c r="H2141" s="4" t="s">
        <v>100</v>
      </c>
      <c r="I2141" s="4"/>
      <c r="J2141" s="4"/>
      <c r="K2141" s="4">
        <v>229</v>
      </c>
      <c r="L2141" s="4">
        <v>10</v>
      </c>
      <c r="M2141" s="4">
        <v>3</v>
      </c>
      <c r="N2141" s="4" t="s">
        <v>3</v>
      </c>
      <c r="O2141" s="4">
        <v>2</v>
      </c>
      <c r="P2141" s="4"/>
      <c r="Q2141" s="4"/>
      <c r="R2141" s="4"/>
      <c r="S2141" s="4"/>
      <c r="T2141" s="4"/>
      <c r="U2141" s="4"/>
      <c r="V2141" s="4"/>
      <c r="W2141" s="4"/>
    </row>
    <row r="2142" spans="1:206">
      <c r="A2142" s="4">
        <v>50</v>
      </c>
      <c r="B2142" s="4">
        <v>0</v>
      </c>
      <c r="C2142" s="4">
        <v>0</v>
      </c>
      <c r="D2142" s="4">
        <v>1</v>
      </c>
      <c r="E2142" s="4">
        <v>203</v>
      </c>
      <c r="F2142" s="4">
        <f>ROUND(Source!Q2130,O2142)</f>
        <v>531.86</v>
      </c>
      <c r="G2142" s="4" t="s">
        <v>101</v>
      </c>
      <c r="H2142" s="4" t="s">
        <v>102</v>
      </c>
      <c r="I2142" s="4"/>
      <c r="J2142" s="4"/>
      <c r="K2142" s="4">
        <v>203</v>
      </c>
      <c r="L2142" s="4">
        <v>11</v>
      </c>
      <c r="M2142" s="4">
        <v>3</v>
      </c>
      <c r="N2142" s="4" t="s">
        <v>3</v>
      </c>
      <c r="O2142" s="4">
        <v>2</v>
      </c>
      <c r="P2142" s="4"/>
      <c r="Q2142" s="4"/>
      <c r="R2142" s="4"/>
      <c r="S2142" s="4"/>
      <c r="T2142" s="4"/>
      <c r="U2142" s="4"/>
      <c r="V2142" s="4"/>
      <c r="W2142" s="4"/>
    </row>
    <row r="2143" spans="1:206">
      <c r="A2143" s="4">
        <v>50</v>
      </c>
      <c r="B2143" s="4">
        <v>0</v>
      </c>
      <c r="C2143" s="4">
        <v>0</v>
      </c>
      <c r="D2143" s="4">
        <v>1</v>
      </c>
      <c r="E2143" s="4">
        <v>231</v>
      </c>
      <c r="F2143" s="4">
        <f>ROUND(Source!BB2130,O2143)</f>
        <v>0</v>
      </c>
      <c r="G2143" s="4" t="s">
        <v>103</v>
      </c>
      <c r="H2143" s="4" t="s">
        <v>104</v>
      </c>
      <c r="I2143" s="4"/>
      <c r="J2143" s="4"/>
      <c r="K2143" s="4">
        <v>231</v>
      </c>
      <c r="L2143" s="4">
        <v>12</v>
      </c>
      <c r="M2143" s="4">
        <v>3</v>
      </c>
      <c r="N2143" s="4" t="s">
        <v>3</v>
      </c>
      <c r="O2143" s="4">
        <v>2</v>
      </c>
      <c r="P2143" s="4"/>
      <c r="Q2143" s="4"/>
      <c r="R2143" s="4"/>
      <c r="S2143" s="4"/>
      <c r="T2143" s="4"/>
      <c r="U2143" s="4"/>
      <c r="V2143" s="4"/>
      <c r="W2143" s="4"/>
    </row>
    <row r="2144" spans="1:206">
      <c r="A2144" s="4">
        <v>50</v>
      </c>
      <c r="B2144" s="4">
        <v>0</v>
      </c>
      <c r="C2144" s="4">
        <v>0</v>
      </c>
      <c r="D2144" s="4">
        <v>1</v>
      </c>
      <c r="E2144" s="4">
        <v>204</v>
      </c>
      <c r="F2144" s="4">
        <f>ROUND(Source!R2130,O2144)</f>
        <v>510.6</v>
      </c>
      <c r="G2144" s="4" t="s">
        <v>105</v>
      </c>
      <c r="H2144" s="4" t="s">
        <v>106</v>
      </c>
      <c r="I2144" s="4"/>
      <c r="J2144" s="4"/>
      <c r="K2144" s="4">
        <v>204</v>
      </c>
      <c r="L2144" s="4">
        <v>13</v>
      </c>
      <c r="M2144" s="4">
        <v>3</v>
      </c>
      <c r="N2144" s="4" t="s">
        <v>3</v>
      </c>
      <c r="O2144" s="4">
        <v>2</v>
      </c>
      <c r="P2144" s="4"/>
      <c r="Q2144" s="4"/>
      <c r="R2144" s="4"/>
      <c r="S2144" s="4"/>
      <c r="T2144" s="4"/>
      <c r="U2144" s="4"/>
      <c r="V2144" s="4"/>
      <c r="W2144" s="4"/>
    </row>
    <row r="2145" spans="1:23">
      <c r="A2145" s="4">
        <v>50</v>
      </c>
      <c r="B2145" s="4">
        <v>0</v>
      </c>
      <c r="C2145" s="4">
        <v>0</v>
      </c>
      <c r="D2145" s="4">
        <v>1</v>
      </c>
      <c r="E2145" s="4">
        <v>205</v>
      </c>
      <c r="F2145" s="4">
        <f>ROUND(Source!S2130,O2145)</f>
        <v>4761.9799999999996</v>
      </c>
      <c r="G2145" s="4" t="s">
        <v>107</v>
      </c>
      <c r="H2145" s="4" t="s">
        <v>108</v>
      </c>
      <c r="I2145" s="4"/>
      <c r="J2145" s="4"/>
      <c r="K2145" s="4">
        <v>205</v>
      </c>
      <c r="L2145" s="4">
        <v>14</v>
      </c>
      <c r="M2145" s="4">
        <v>3</v>
      </c>
      <c r="N2145" s="4" t="s">
        <v>3</v>
      </c>
      <c r="O2145" s="4">
        <v>2</v>
      </c>
      <c r="P2145" s="4"/>
      <c r="Q2145" s="4"/>
      <c r="R2145" s="4"/>
      <c r="S2145" s="4"/>
      <c r="T2145" s="4"/>
      <c r="U2145" s="4"/>
      <c r="V2145" s="4"/>
      <c r="W2145" s="4"/>
    </row>
    <row r="2146" spans="1:23">
      <c r="A2146" s="4">
        <v>50</v>
      </c>
      <c r="B2146" s="4">
        <v>0</v>
      </c>
      <c r="C2146" s="4">
        <v>0</v>
      </c>
      <c r="D2146" s="4">
        <v>1</v>
      </c>
      <c r="E2146" s="4">
        <v>232</v>
      </c>
      <c r="F2146" s="4">
        <f>ROUND(Source!BC2130,O2146)</f>
        <v>0</v>
      </c>
      <c r="G2146" s="4" t="s">
        <v>109</v>
      </c>
      <c r="H2146" s="4" t="s">
        <v>110</v>
      </c>
      <c r="I2146" s="4"/>
      <c r="J2146" s="4"/>
      <c r="K2146" s="4">
        <v>232</v>
      </c>
      <c r="L2146" s="4">
        <v>15</v>
      </c>
      <c r="M2146" s="4">
        <v>3</v>
      </c>
      <c r="N2146" s="4" t="s">
        <v>3</v>
      </c>
      <c r="O2146" s="4">
        <v>2</v>
      </c>
      <c r="P2146" s="4"/>
      <c r="Q2146" s="4"/>
      <c r="R2146" s="4"/>
      <c r="S2146" s="4"/>
      <c r="T2146" s="4"/>
      <c r="U2146" s="4"/>
      <c r="V2146" s="4"/>
      <c r="W2146" s="4"/>
    </row>
    <row r="2147" spans="1:23">
      <c r="A2147" s="4">
        <v>50</v>
      </c>
      <c r="B2147" s="4">
        <v>0</v>
      </c>
      <c r="C2147" s="4">
        <v>0</v>
      </c>
      <c r="D2147" s="4">
        <v>1</v>
      </c>
      <c r="E2147" s="4">
        <v>214</v>
      </c>
      <c r="F2147" s="4">
        <f>ROUND(Source!AS2130,O2147)</f>
        <v>9836.99</v>
      </c>
      <c r="G2147" s="4" t="s">
        <v>111</v>
      </c>
      <c r="H2147" s="4" t="s">
        <v>112</v>
      </c>
      <c r="I2147" s="4"/>
      <c r="J2147" s="4"/>
      <c r="K2147" s="4">
        <v>214</v>
      </c>
      <c r="L2147" s="4">
        <v>16</v>
      </c>
      <c r="M2147" s="4">
        <v>3</v>
      </c>
      <c r="N2147" s="4" t="s">
        <v>3</v>
      </c>
      <c r="O2147" s="4">
        <v>2</v>
      </c>
      <c r="P2147" s="4"/>
      <c r="Q2147" s="4"/>
      <c r="R2147" s="4"/>
      <c r="S2147" s="4"/>
      <c r="T2147" s="4"/>
      <c r="U2147" s="4"/>
      <c r="V2147" s="4"/>
      <c r="W2147" s="4"/>
    </row>
    <row r="2148" spans="1:23">
      <c r="A2148" s="4">
        <v>50</v>
      </c>
      <c r="B2148" s="4">
        <v>0</v>
      </c>
      <c r="C2148" s="4">
        <v>0</v>
      </c>
      <c r="D2148" s="4">
        <v>1</v>
      </c>
      <c r="E2148" s="4">
        <v>215</v>
      </c>
      <c r="F2148" s="4">
        <f>ROUND(Source!AT2130,O2148)</f>
        <v>0</v>
      </c>
      <c r="G2148" s="4" t="s">
        <v>113</v>
      </c>
      <c r="H2148" s="4" t="s">
        <v>114</v>
      </c>
      <c r="I2148" s="4"/>
      <c r="J2148" s="4"/>
      <c r="K2148" s="4">
        <v>215</v>
      </c>
      <c r="L2148" s="4">
        <v>17</v>
      </c>
      <c r="M2148" s="4">
        <v>3</v>
      </c>
      <c r="N2148" s="4" t="s">
        <v>3</v>
      </c>
      <c r="O2148" s="4">
        <v>2</v>
      </c>
      <c r="P2148" s="4"/>
      <c r="Q2148" s="4"/>
      <c r="R2148" s="4"/>
      <c r="S2148" s="4"/>
      <c r="T2148" s="4"/>
      <c r="U2148" s="4"/>
      <c r="V2148" s="4"/>
      <c r="W2148" s="4"/>
    </row>
    <row r="2149" spans="1:23">
      <c r="A2149" s="4">
        <v>50</v>
      </c>
      <c r="B2149" s="4">
        <v>0</v>
      </c>
      <c r="C2149" s="4">
        <v>0</v>
      </c>
      <c r="D2149" s="4">
        <v>1</v>
      </c>
      <c r="E2149" s="4">
        <v>217</v>
      </c>
      <c r="F2149" s="4">
        <f>ROUND(Source!AU2130,O2149)</f>
        <v>0</v>
      </c>
      <c r="G2149" s="4" t="s">
        <v>115</v>
      </c>
      <c r="H2149" s="4" t="s">
        <v>116</v>
      </c>
      <c r="I2149" s="4"/>
      <c r="J2149" s="4"/>
      <c r="K2149" s="4">
        <v>217</v>
      </c>
      <c r="L2149" s="4">
        <v>18</v>
      </c>
      <c r="M2149" s="4">
        <v>3</v>
      </c>
      <c r="N2149" s="4" t="s">
        <v>3</v>
      </c>
      <c r="O2149" s="4">
        <v>2</v>
      </c>
      <c r="P2149" s="4"/>
      <c r="Q2149" s="4"/>
      <c r="R2149" s="4"/>
      <c r="S2149" s="4"/>
      <c r="T2149" s="4"/>
      <c r="U2149" s="4"/>
      <c r="V2149" s="4"/>
      <c r="W2149" s="4"/>
    </row>
    <row r="2150" spans="1:23">
      <c r="A2150" s="4">
        <v>50</v>
      </c>
      <c r="B2150" s="4">
        <v>0</v>
      </c>
      <c r="C2150" s="4">
        <v>0</v>
      </c>
      <c r="D2150" s="4">
        <v>1</v>
      </c>
      <c r="E2150" s="4">
        <v>230</v>
      </c>
      <c r="F2150" s="4">
        <f>ROUND(Source!BA2130,O2150)</f>
        <v>0</v>
      </c>
      <c r="G2150" s="4" t="s">
        <v>117</v>
      </c>
      <c r="H2150" s="4" t="s">
        <v>118</v>
      </c>
      <c r="I2150" s="4"/>
      <c r="J2150" s="4"/>
      <c r="K2150" s="4">
        <v>230</v>
      </c>
      <c r="L2150" s="4">
        <v>19</v>
      </c>
      <c r="M2150" s="4">
        <v>3</v>
      </c>
      <c r="N2150" s="4" t="s">
        <v>3</v>
      </c>
      <c r="O2150" s="4">
        <v>2</v>
      </c>
      <c r="P2150" s="4"/>
      <c r="Q2150" s="4"/>
      <c r="R2150" s="4"/>
      <c r="S2150" s="4"/>
      <c r="T2150" s="4"/>
      <c r="U2150" s="4"/>
      <c r="V2150" s="4"/>
      <c r="W2150" s="4"/>
    </row>
    <row r="2151" spans="1:23">
      <c r="A2151" s="4">
        <v>50</v>
      </c>
      <c r="B2151" s="4">
        <v>0</v>
      </c>
      <c r="C2151" s="4">
        <v>0</v>
      </c>
      <c r="D2151" s="4">
        <v>1</v>
      </c>
      <c r="E2151" s="4">
        <v>206</v>
      </c>
      <c r="F2151" s="4">
        <f>ROUND(Source!T2130,O2151)</f>
        <v>0</v>
      </c>
      <c r="G2151" s="4" t="s">
        <v>119</v>
      </c>
      <c r="H2151" s="4" t="s">
        <v>120</v>
      </c>
      <c r="I2151" s="4"/>
      <c r="J2151" s="4"/>
      <c r="K2151" s="4">
        <v>206</v>
      </c>
      <c r="L2151" s="4">
        <v>20</v>
      </c>
      <c r="M2151" s="4">
        <v>3</v>
      </c>
      <c r="N2151" s="4" t="s">
        <v>3</v>
      </c>
      <c r="O2151" s="4">
        <v>2</v>
      </c>
      <c r="P2151" s="4"/>
      <c r="Q2151" s="4"/>
      <c r="R2151" s="4"/>
      <c r="S2151" s="4"/>
      <c r="T2151" s="4"/>
      <c r="U2151" s="4"/>
      <c r="V2151" s="4"/>
      <c r="W2151" s="4"/>
    </row>
    <row r="2152" spans="1:23">
      <c r="A2152" s="4">
        <v>50</v>
      </c>
      <c r="B2152" s="4">
        <v>0</v>
      </c>
      <c r="C2152" s="4">
        <v>0</v>
      </c>
      <c r="D2152" s="4">
        <v>1</v>
      </c>
      <c r="E2152" s="4">
        <v>207</v>
      </c>
      <c r="F2152" s="4">
        <f>Source!U2130</f>
        <v>18.444109999999998</v>
      </c>
      <c r="G2152" s="4" t="s">
        <v>121</v>
      </c>
      <c r="H2152" s="4" t="s">
        <v>122</v>
      </c>
      <c r="I2152" s="4"/>
      <c r="J2152" s="4"/>
      <c r="K2152" s="4">
        <v>207</v>
      </c>
      <c r="L2152" s="4">
        <v>21</v>
      </c>
      <c r="M2152" s="4">
        <v>3</v>
      </c>
      <c r="N2152" s="4" t="s">
        <v>3</v>
      </c>
      <c r="O2152" s="4">
        <v>-1</v>
      </c>
      <c r="P2152" s="4"/>
      <c r="Q2152" s="4"/>
      <c r="R2152" s="4"/>
      <c r="S2152" s="4"/>
      <c r="T2152" s="4"/>
      <c r="U2152" s="4"/>
      <c r="V2152" s="4"/>
      <c r="W2152" s="4"/>
    </row>
    <row r="2153" spans="1:23">
      <c r="A2153" s="4">
        <v>50</v>
      </c>
      <c r="B2153" s="4">
        <v>0</v>
      </c>
      <c r="C2153" s="4">
        <v>0</v>
      </c>
      <c r="D2153" s="4">
        <v>1</v>
      </c>
      <c r="E2153" s="4">
        <v>208</v>
      </c>
      <c r="F2153" s="4">
        <f>Source!V2130</f>
        <v>1.1395799999999998</v>
      </c>
      <c r="G2153" s="4" t="s">
        <v>123</v>
      </c>
      <c r="H2153" s="4" t="s">
        <v>124</v>
      </c>
      <c r="I2153" s="4"/>
      <c r="J2153" s="4"/>
      <c r="K2153" s="4">
        <v>208</v>
      </c>
      <c r="L2153" s="4">
        <v>22</v>
      </c>
      <c r="M2153" s="4">
        <v>3</v>
      </c>
      <c r="N2153" s="4" t="s">
        <v>3</v>
      </c>
      <c r="O2153" s="4">
        <v>-1</v>
      </c>
      <c r="P2153" s="4"/>
      <c r="Q2153" s="4"/>
      <c r="R2153" s="4"/>
      <c r="S2153" s="4"/>
      <c r="T2153" s="4"/>
      <c r="U2153" s="4"/>
      <c r="V2153" s="4"/>
      <c r="W2153" s="4"/>
    </row>
    <row r="2154" spans="1:23">
      <c r="A2154" s="4">
        <v>50</v>
      </c>
      <c r="B2154" s="4">
        <v>0</v>
      </c>
      <c r="C2154" s="4">
        <v>0</v>
      </c>
      <c r="D2154" s="4">
        <v>1</v>
      </c>
      <c r="E2154" s="4">
        <v>209</v>
      </c>
      <c r="F2154" s="4">
        <f>ROUND(Source!W2130,O2154)</f>
        <v>0</v>
      </c>
      <c r="G2154" s="4" t="s">
        <v>125</v>
      </c>
      <c r="H2154" s="4" t="s">
        <v>126</v>
      </c>
      <c r="I2154" s="4"/>
      <c r="J2154" s="4"/>
      <c r="K2154" s="4">
        <v>209</v>
      </c>
      <c r="L2154" s="4">
        <v>23</v>
      </c>
      <c r="M2154" s="4">
        <v>3</v>
      </c>
      <c r="N2154" s="4" t="s">
        <v>3</v>
      </c>
      <c r="O2154" s="4">
        <v>2</v>
      </c>
      <c r="P2154" s="4"/>
      <c r="Q2154" s="4"/>
      <c r="R2154" s="4"/>
      <c r="S2154" s="4"/>
      <c r="T2154" s="4"/>
      <c r="U2154" s="4"/>
      <c r="V2154" s="4"/>
      <c r="W2154" s="4"/>
    </row>
    <row r="2155" spans="1:23">
      <c r="A2155" s="4">
        <v>50</v>
      </c>
      <c r="B2155" s="4">
        <v>0</v>
      </c>
      <c r="C2155" s="4">
        <v>0</v>
      </c>
      <c r="D2155" s="4">
        <v>1</v>
      </c>
      <c r="E2155" s="4">
        <v>233</v>
      </c>
      <c r="F2155" s="4">
        <f>ROUND(Source!BD2130,O2155)</f>
        <v>0</v>
      </c>
      <c r="G2155" s="4" t="s">
        <v>127</v>
      </c>
      <c r="H2155" s="4" t="s">
        <v>128</v>
      </c>
      <c r="I2155" s="4"/>
      <c r="J2155" s="4"/>
      <c r="K2155" s="4">
        <v>233</v>
      </c>
      <c r="L2155" s="4">
        <v>24</v>
      </c>
      <c r="M2155" s="4">
        <v>3</v>
      </c>
      <c r="N2155" s="4" t="s">
        <v>3</v>
      </c>
      <c r="O2155" s="4">
        <v>2</v>
      </c>
      <c r="P2155" s="4"/>
      <c r="Q2155" s="4"/>
      <c r="R2155" s="4"/>
      <c r="S2155" s="4"/>
      <c r="T2155" s="4"/>
      <c r="U2155" s="4"/>
      <c r="V2155" s="4"/>
      <c r="W2155" s="4"/>
    </row>
    <row r="2156" spans="1:23">
      <c r="A2156" s="4">
        <v>50</v>
      </c>
      <c r="B2156" s="4">
        <v>0</v>
      </c>
      <c r="C2156" s="4">
        <v>0</v>
      </c>
      <c r="D2156" s="4">
        <v>1</v>
      </c>
      <c r="E2156" s="4">
        <v>210</v>
      </c>
      <c r="F2156" s="4">
        <f>ROUND(Source!X2130,O2156)</f>
        <v>2674.14</v>
      </c>
      <c r="G2156" s="4" t="s">
        <v>129</v>
      </c>
      <c r="H2156" s="4" t="s">
        <v>130</v>
      </c>
      <c r="I2156" s="4"/>
      <c r="J2156" s="4"/>
      <c r="K2156" s="4">
        <v>210</v>
      </c>
      <c r="L2156" s="4">
        <v>25</v>
      </c>
      <c r="M2156" s="4">
        <v>3</v>
      </c>
      <c r="N2156" s="4" t="s">
        <v>3</v>
      </c>
      <c r="O2156" s="4">
        <v>2</v>
      </c>
      <c r="P2156" s="4"/>
      <c r="Q2156" s="4"/>
      <c r="R2156" s="4"/>
      <c r="S2156" s="4"/>
      <c r="T2156" s="4"/>
      <c r="U2156" s="4"/>
      <c r="V2156" s="4"/>
      <c r="W2156" s="4"/>
    </row>
    <row r="2157" spans="1:23">
      <c r="A2157" s="4">
        <v>50</v>
      </c>
      <c r="B2157" s="4">
        <v>0</v>
      </c>
      <c r="C2157" s="4">
        <v>0</v>
      </c>
      <c r="D2157" s="4">
        <v>1</v>
      </c>
      <c r="E2157" s="4">
        <v>211</v>
      </c>
      <c r="F2157" s="4">
        <f>ROUND(Source!Y2130,O2157)</f>
        <v>1869.01</v>
      </c>
      <c r="G2157" s="4" t="s">
        <v>131</v>
      </c>
      <c r="H2157" s="4" t="s">
        <v>132</v>
      </c>
      <c r="I2157" s="4"/>
      <c r="J2157" s="4"/>
      <c r="K2157" s="4">
        <v>211</v>
      </c>
      <c r="L2157" s="4">
        <v>26</v>
      </c>
      <c r="M2157" s="4">
        <v>3</v>
      </c>
      <c r="N2157" s="4" t="s">
        <v>3</v>
      </c>
      <c r="O2157" s="4">
        <v>2</v>
      </c>
      <c r="P2157" s="4"/>
      <c r="Q2157" s="4"/>
      <c r="R2157" s="4"/>
      <c r="S2157" s="4"/>
      <c r="T2157" s="4"/>
      <c r="U2157" s="4"/>
      <c r="V2157" s="4"/>
      <c r="W2157" s="4"/>
    </row>
    <row r="2158" spans="1:23">
      <c r="A2158" s="4">
        <v>50</v>
      </c>
      <c r="B2158" s="4">
        <v>0</v>
      </c>
      <c r="C2158" s="4">
        <v>0</v>
      </c>
      <c r="D2158" s="4">
        <v>1</v>
      </c>
      <c r="E2158" s="4">
        <v>0</v>
      </c>
      <c r="F2158" s="4">
        <f>ROUND(Source!AR2130,O2158)</f>
        <v>9836.99</v>
      </c>
      <c r="G2158" s="4" t="s">
        <v>133</v>
      </c>
      <c r="H2158" s="4" t="s">
        <v>134</v>
      </c>
      <c r="I2158" s="4"/>
      <c r="J2158" s="4"/>
      <c r="K2158" s="4">
        <v>224</v>
      </c>
      <c r="L2158" s="4">
        <v>27</v>
      </c>
      <c r="M2158" s="4">
        <v>3</v>
      </c>
      <c r="N2158" s="4" t="s">
        <v>3</v>
      </c>
      <c r="O2158" s="4">
        <v>2</v>
      </c>
      <c r="P2158" s="4"/>
      <c r="Q2158" s="4"/>
      <c r="R2158" s="4"/>
      <c r="S2158" s="4"/>
      <c r="T2158" s="4"/>
      <c r="U2158" s="4"/>
      <c r="V2158" s="4"/>
      <c r="W2158" s="4"/>
    </row>
    <row r="2159" spans="1:23">
      <c r="A2159" s="4">
        <v>50</v>
      </c>
      <c r="B2159" s="4">
        <v>1</v>
      </c>
      <c r="C2159" s="4">
        <v>0</v>
      </c>
      <c r="D2159" s="4">
        <v>2</v>
      </c>
      <c r="E2159" s="4">
        <v>0</v>
      </c>
      <c r="F2159" s="4">
        <f>ROUND(F2158*0.18,O2159)</f>
        <v>1770.7</v>
      </c>
      <c r="G2159" s="4" t="s">
        <v>135</v>
      </c>
      <c r="H2159" s="4" t="s">
        <v>135</v>
      </c>
      <c r="I2159" s="4"/>
      <c r="J2159" s="4"/>
      <c r="K2159" s="4">
        <v>212</v>
      </c>
      <c r="L2159" s="4">
        <v>28</v>
      </c>
      <c r="M2159" s="4">
        <v>0</v>
      </c>
      <c r="N2159" s="4" t="s">
        <v>3</v>
      </c>
      <c r="O2159" s="4">
        <v>1</v>
      </c>
      <c r="P2159" s="4"/>
      <c r="Q2159" s="4"/>
      <c r="R2159" s="4"/>
      <c r="S2159" s="4"/>
      <c r="T2159" s="4"/>
      <c r="U2159" s="4"/>
      <c r="V2159" s="4"/>
      <c r="W2159" s="4"/>
    </row>
    <row r="2160" spans="1:23">
      <c r="A2160" s="4">
        <v>50</v>
      </c>
      <c r="B2160" s="4">
        <v>1</v>
      </c>
      <c r="C2160" s="4">
        <v>0</v>
      </c>
      <c r="D2160" s="4">
        <v>2</v>
      </c>
      <c r="E2160" s="4">
        <v>224</v>
      </c>
      <c r="F2160" s="4">
        <f>ROUND(F2158*1.18,O2160)</f>
        <v>11607.6</v>
      </c>
      <c r="G2160" s="4" t="s">
        <v>136</v>
      </c>
      <c r="H2160" s="4" t="s">
        <v>137</v>
      </c>
      <c r="I2160" s="4"/>
      <c r="J2160" s="4"/>
      <c r="K2160" s="4">
        <v>212</v>
      </c>
      <c r="L2160" s="4">
        <v>29</v>
      </c>
      <c r="M2160" s="4">
        <v>0</v>
      </c>
      <c r="N2160" s="4" t="s">
        <v>3</v>
      </c>
      <c r="O2160" s="4">
        <v>1</v>
      </c>
      <c r="P2160" s="4"/>
      <c r="Q2160" s="4"/>
      <c r="R2160" s="4"/>
      <c r="S2160" s="4"/>
      <c r="T2160" s="4"/>
      <c r="U2160" s="4"/>
      <c r="V2160" s="4"/>
      <c r="W2160" s="4"/>
    </row>
    <row r="2162" spans="1:245">
      <c r="A2162" s="1">
        <v>5</v>
      </c>
      <c r="B2162" s="1">
        <v>1</v>
      </c>
      <c r="C2162" s="1"/>
      <c r="D2162" s="1">
        <f>ROW(A2188)</f>
        <v>2188</v>
      </c>
      <c r="E2162" s="1"/>
      <c r="F2162" s="1" t="s">
        <v>14</v>
      </c>
      <c r="G2162" s="1" t="s">
        <v>138</v>
      </c>
      <c r="H2162" s="1" t="s">
        <v>3</v>
      </c>
      <c r="I2162" s="1">
        <v>0</v>
      </c>
      <c r="J2162" s="1"/>
      <c r="K2162" s="1">
        <v>0</v>
      </c>
      <c r="L2162" s="1"/>
      <c r="M2162" s="1" t="s">
        <v>3</v>
      </c>
      <c r="N2162" s="1"/>
      <c r="O2162" s="1"/>
      <c r="P2162" s="1"/>
      <c r="Q2162" s="1"/>
      <c r="R2162" s="1"/>
      <c r="S2162" s="1">
        <v>0</v>
      </c>
      <c r="T2162" s="1"/>
      <c r="U2162" s="1" t="s">
        <v>3</v>
      </c>
      <c r="V2162" s="1">
        <v>0</v>
      </c>
      <c r="W2162" s="1"/>
      <c r="X2162" s="1"/>
      <c r="Y2162" s="1"/>
      <c r="Z2162" s="1"/>
      <c r="AA2162" s="1"/>
      <c r="AB2162" s="1" t="s">
        <v>3</v>
      </c>
      <c r="AC2162" s="1" t="s">
        <v>3</v>
      </c>
      <c r="AD2162" s="1" t="s">
        <v>3</v>
      </c>
      <c r="AE2162" s="1" t="s">
        <v>3</v>
      </c>
      <c r="AF2162" s="1" t="s">
        <v>3</v>
      </c>
      <c r="AG2162" s="1" t="s">
        <v>3</v>
      </c>
      <c r="AH2162" s="1"/>
      <c r="AI2162" s="1"/>
      <c r="AJ2162" s="1"/>
      <c r="AK2162" s="1"/>
      <c r="AL2162" s="1"/>
      <c r="AM2162" s="1"/>
      <c r="AN2162" s="1"/>
      <c r="AO2162" s="1"/>
      <c r="AP2162" s="1" t="s">
        <v>3</v>
      </c>
      <c r="AQ2162" s="1" t="s">
        <v>3</v>
      </c>
      <c r="AR2162" s="1" t="s">
        <v>3</v>
      </c>
      <c r="AS2162" s="1"/>
      <c r="AT2162" s="1"/>
      <c r="AU2162" s="1"/>
      <c r="AV2162" s="1"/>
      <c r="AW2162" s="1"/>
      <c r="AX2162" s="1"/>
      <c r="AY2162" s="1"/>
      <c r="AZ2162" s="1" t="s">
        <v>3</v>
      </c>
      <c r="BA2162" s="1"/>
      <c r="BB2162" s="1" t="s">
        <v>3</v>
      </c>
      <c r="BC2162" s="1" t="s">
        <v>3</v>
      </c>
      <c r="BD2162" s="1" t="s">
        <v>3</v>
      </c>
      <c r="BE2162" s="1" t="s">
        <v>3</v>
      </c>
      <c r="BF2162" s="1" t="s">
        <v>3</v>
      </c>
      <c r="BG2162" s="1" t="s">
        <v>3</v>
      </c>
      <c r="BH2162" s="1" t="s">
        <v>3</v>
      </c>
      <c r="BI2162" s="1" t="s">
        <v>3</v>
      </c>
      <c r="BJ2162" s="1" t="s">
        <v>3</v>
      </c>
      <c r="BK2162" s="1" t="s">
        <v>3</v>
      </c>
      <c r="BL2162" s="1" t="s">
        <v>3</v>
      </c>
      <c r="BM2162" s="1" t="s">
        <v>3</v>
      </c>
      <c r="BN2162" s="1" t="s">
        <v>3</v>
      </c>
      <c r="BO2162" s="1" t="s">
        <v>3</v>
      </c>
      <c r="BP2162" s="1" t="s">
        <v>3</v>
      </c>
      <c r="BQ2162" s="1"/>
      <c r="BR2162" s="1"/>
      <c r="BS2162" s="1"/>
      <c r="BT2162" s="1"/>
      <c r="BU2162" s="1"/>
      <c r="BV2162" s="1"/>
      <c r="BW2162" s="1"/>
      <c r="BX2162" s="1">
        <v>0</v>
      </c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>
        <v>0</v>
      </c>
    </row>
    <row r="2164" spans="1:245">
      <c r="A2164" s="2">
        <v>52</v>
      </c>
      <c r="B2164" s="2">
        <f t="shared" ref="B2164:G2164" si="1594">B2188</f>
        <v>1</v>
      </c>
      <c r="C2164" s="2">
        <f t="shared" si="1594"/>
        <v>5</v>
      </c>
      <c r="D2164" s="2">
        <f t="shared" si="1594"/>
        <v>2162</v>
      </c>
      <c r="E2164" s="2">
        <f t="shared" si="1594"/>
        <v>0</v>
      </c>
      <c r="F2164" s="2" t="str">
        <f t="shared" si="1594"/>
        <v>Новый подраздел</v>
      </c>
      <c r="G2164" s="2" t="str">
        <f t="shared" si="1594"/>
        <v>ремонт</v>
      </c>
      <c r="H2164" s="2"/>
      <c r="I2164" s="2"/>
      <c r="J2164" s="2"/>
      <c r="K2164" s="2"/>
      <c r="L2164" s="2"/>
      <c r="M2164" s="2"/>
      <c r="N2164" s="2"/>
      <c r="O2164" s="2">
        <f t="shared" ref="O2164:AT2164" si="1595">O2188</f>
        <v>137355.01999999999</v>
      </c>
      <c r="P2164" s="2">
        <f t="shared" si="1595"/>
        <v>68992.98</v>
      </c>
      <c r="Q2164" s="2">
        <f t="shared" si="1595"/>
        <v>3075.51</v>
      </c>
      <c r="R2164" s="2">
        <f t="shared" si="1595"/>
        <v>804.11</v>
      </c>
      <c r="S2164" s="2">
        <f t="shared" si="1595"/>
        <v>65286.53</v>
      </c>
      <c r="T2164" s="2">
        <f t="shared" si="1595"/>
        <v>0</v>
      </c>
      <c r="U2164" s="2">
        <f t="shared" si="1595"/>
        <v>215.49390799999998</v>
      </c>
      <c r="V2164" s="2">
        <f t="shared" si="1595"/>
        <v>2.1636249999999997</v>
      </c>
      <c r="W2164" s="2">
        <f t="shared" si="1595"/>
        <v>114.1</v>
      </c>
      <c r="X2164" s="2">
        <f t="shared" si="1595"/>
        <v>56464.21</v>
      </c>
      <c r="Y2164" s="2">
        <f t="shared" si="1595"/>
        <v>28903.03</v>
      </c>
      <c r="Z2164" s="2">
        <f t="shared" si="1595"/>
        <v>0</v>
      </c>
      <c r="AA2164" s="2">
        <f t="shared" si="1595"/>
        <v>0</v>
      </c>
      <c r="AB2164" s="2">
        <f t="shared" si="1595"/>
        <v>137355.01999999999</v>
      </c>
      <c r="AC2164" s="2">
        <f t="shared" si="1595"/>
        <v>68992.98</v>
      </c>
      <c r="AD2164" s="2">
        <f t="shared" si="1595"/>
        <v>3075.51</v>
      </c>
      <c r="AE2164" s="2">
        <f t="shared" si="1595"/>
        <v>804.11</v>
      </c>
      <c r="AF2164" s="2">
        <f t="shared" si="1595"/>
        <v>65286.53</v>
      </c>
      <c r="AG2164" s="2">
        <f t="shared" si="1595"/>
        <v>0</v>
      </c>
      <c r="AH2164" s="2">
        <f t="shared" si="1595"/>
        <v>215.49390799999998</v>
      </c>
      <c r="AI2164" s="2">
        <f t="shared" si="1595"/>
        <v>2.1636249999999997</v>
      </c>
      <c r="AJ2164" s="2">
        <f t="shared" si="1595"/>
        <v>114.1</v>
      </c>
      <c r="AK2164" s="2">
        <f t="shared" si="1595"/>
        <v>56464.21</v>
      </c>
      <c r="AL2164" s="2">
        <f t="shared" si="1595"/>
        <v>28903.03</v>
      </c>
      <c r="AM2164" s="2">
        <f t="shared" si="1595"/>
        <v>0</v>
      </c>
      <c r="AN2164" s="2">
        <f t="shared" si="1595"/>
        <v>0</v>
      </c>
      <c r="AO2164" s="2">
        <f t="shared" si="1595"/>
        <v>0</v>
      </c>
      <c r="AP2164" s="2">
        <f t="shared" si="1595"/>
        <v>0</v>
      </c>
      <c r="AQ2164" s="2">
        <f t="shared" si="1595"/>
        <v>0</v>
      </c>
      <c r="AR2164" s="2">
        <f t="shared" si="1595"/>
        <v>222722.26</v>
      </c>
      <c r="AS2164" s="2">
        <f t="shared" si="1595"/>
        <v>180660.52</v>
      </c>
      <c r="AT2164" s="2">
        <f t="shared" si="1595"/>
        <v>42061.74</v>
      </c>
      <c r="AU2164" s="2">
        <f t="shared" ref="AU2164:BZ2164" si="1596">AU2188</f>
        <v>0</v>
      </c>
      <c r="AV2164" s="2">
        <f t="shared" si="1596"/>
        <v>68992.98</v>
      </c>
      <c r="AW2164" s="2">
        <f t="shared" si="1596"/>
        <v>68992.98</v>
      </c>
      <c r="AX2164" s="2">
        <f t="shared" si="1596"/>
        <v>0</v>
      </c>
      <c r="AY2164" s="2">
        <f t="shared" si="1596"/>
        <v>68992.98</v>
      </c>
      <c r="AZ2164" s="2">
        <f t="shared" si="1596"/>
        <v>0</v>
      </c>
      <c r="BA2164" s="2">
        <f t="shared" si="1596"/>
        <v>0</v>
      </c>
      <c r="BB2164" s="2">
        <f t="shared" si="1596"/>
        <v>0</v>
      </c>
      <c r="BC2164" s="2">
        <f t="shared" si="1596"/>
        <v>0</v>
      </c>
      <c r="BD2164" s="2">
        <f t="shared" si="1596"/>
        <v>0</v>
      </c>
      <c r="BE2164" s="2">
        <f t="shared" si="1596"/>
        <v>0</v>
      </c>
      <c r="BF2164" s="2">
        <f t="shared" si="1596"/>
        <v>0</v>
      </c>
      <c r="BG2164" s="2">
        <f t="shared" si="1596"/>
        <v>0</v>
      </c>
      <c r="BH2164" s="2">
        <f t="shared" si="1596"/>
        <v>0</v>
      </c>
      <c r="BI2164" s="2">
        <f t="shared" si="1596"/>
        <v>0</v>
      </c>
      <c r="BJ2164" s="2">
        <f t="shared" si="1596"/>
        <v>0</v>
      </c>
      <c r="BK2164" s="2">
        <f t="shared" si="1596"/>
        <v>0</v>
      </c>
      <c r="BL2164" s="2">
        <f t="shared" si="1596"/>
        <v>0</v>
      </c>
      <c r="BM2164" s="2">
        <f t="shared" si="1596"/>
        <v>0</v>
      </c>
      <c r="BN2164" s="2">
        <f t="shared" si="1596"/>
        <v>0</v>
      </c>
      <c r="BO2164" s="2">
        <f t="shared" si="1596"/>
        <v>0</v>
      </c>
      <c r="BP2164" s="2">
        <f t="shared" si="1596"/>
        <v>0</v>
      </c>
      <c r="BQ2164" s="2">
        <f t="shared" si="1596"/>
        <v>0</v>
      </c>
      <c r="BR2164" s="2">
        <f t="shared" si="1596"/>
        <v>0</v>
      </c>
      <c r="BS2164" s="2">
        <f t="shared" si="1596"/>
        <v>0</v>
      </c>
      <c r="BT2164" s="2">
        <f t="shared" si="1596"/>
        <v>0</v>
      </c>
      <c r="BU2164" s="2">
        <f t="shared" si="1596"/>
        <v>0</v>
      </c>
      <c r="BV2164" s="2">
        <f t="shared" si="1596"/>
        <v>0</v>
      </c>
      <c r="BW2164" s="2">
        <f t="shared" si="1596"/>
        <v>0</v>
      </c>
      <c r="BX2164" s="2">
        <f t="shared" si="1596"/>
        <v>0</v>
      </c>
      <c r="BY2164" s="2">
        <f t="shared" si="1596"/>
        <v>0</v>
      </c>
      <c r="BZ2164" s="2">
        <f t="shared" si="1596"/>
        <v>0</v>
      </c>
      <c r="CA2164" s="2">
        <f t="shared" ref="CA2164:DF2164" si="1597">CA2188</f>
        <v>222722.26</v>
      </c>
      <c r="CB2164" s="2">
        <f t="shared" si="1597"/>
        <v>180660.52</v>
      </c>
      <c r="CC2164" s="2">
        <f t="shared" si="1597"/>
        <v>42061.74</v>
      </c>
      <c r="CD2164" s="2">
        <f t="shared" si="1597"/>
        <v>0</v>
      </c>
      <c r="CE2164" s="2">
        <f t="shared" si="1597"/>
        <v>68992.98</v>
      </c>
      <c r="CF2164" s="2">
        <f t="shared" si="1597"/>
        <v>68992.98</v>
      </c>
      <c r="CG2164" s="2">
        <f t="shared" si="1597"/>
        <v>0</v>
      </c>
      <c r="CH2164" s="2">
        <f t="shared" si="1597"/>
        <v>68992.98</v>
      </c>
      <c r="CI2164" s="2">
        <f t="shared" si="1597"/>
        <v>0</v>
      </c>
      <c r="CJ2164" s="2">
        <f t="shared" si="1597"/>
        <v>0</v>
      </c>
      <c r="CK2164" s="2">
        <f t="shared" si="1597"/>
        <v>0</v>
      </c>
      <c r="CL2164" s="2">
        <f t="shared" si="1597"/>
        <v>0</v>
      </c>
      <c r="CM2164" s="2">
        <f t="shared" si="1597"/>
        <v>0</v>
      </c>
      <c r="CN2164" s="2">
        <f t="shared" si="1597"/>
        <v>0</v>
      </c>
      <c r="CO2164" s="2">
        <f t="shared" si="1597"/>
        <v>0</v>
      </c>
      <c r="CP2164" s="2">
        <f t="shared" si="1597"/>
        <v>0</v>
      </c>
      <c r="CQ2164" s="2">
        <f t="shared" si="1597"/>
        <v>0</v>
      </c>
      <c r="CR2164" s="2">
        <f t="shared" si="1597"/>
        <v>0</v>
      </c>
      <c r="CS2164" s="2">
        <f t="shared" si="1597"/>
        <v>0</v>
      </c>
      <c r="CT2164" s="2">
        <f t="shared" si="1597"/>
        <v>0</v>
      </c>
      <c r="CU2164" s="2">
        <f t="shared" si="1597"/>
        <v>0</v>
      </c>
      <c r="CV2164" s="2">
        <f t="shared" si="1597"/>
        <v>0</v>
      </c>
      <c r="CW2164" s="2">
        <f t="shared" si="1597"/>
        <v>0</v>
      </c>
      <c r="CX2164" s="2">
        <f t="shared" si="1597"/>
        <v>0</v>
      </c>
      <c r="CY2164" s="2">
        <f t="shared" si="1597"/>
        <v>0</v>
      </c>
      <c r="CZ2164" s="2">
        <f t="shared" si="1597"/>
        <v>0</v>
      </c>
      <c r="DA2164" s="2">
        <f t="shared" si="1597"/>
        <v>0</v>
      </c>
      <c r="DB2164" s="2">
        <f t="shared" si="1597"/>
        <v>0</v>
      </c>
      <c r="DC2164" s="2">
        <f t="shared" si="1597"/>
        <v>0</v>
      </c>
      <c r="DD2164" s="2">
        <f t="shared" si="1597"/>
        <v>0</v>
      </c>
      <c r="DE2164" s="2">
        <f t="shared" si="1597"/>
        <v>0</v>
      </c>
      <c r="DF2164" s="2">
        <f t="shared" si="1597"/>
        <v>0</v>
      </c>
      <c r="DG2164" s="3">
        <f t="shared" ref="DG2164:EL2164" si="1598">DG2188</f>
        <v>0</v>
      </c>
      <c r="DH2164" s="3">
        <f t="shared" si="1598"/>
        <v>0</v>
      </c>
      <c r="DI2164" s="3">
        <f t="shared" si="1598"/>
        <v>0</v>
      </c>
      <c r="DJ2164" s="3">
        <f t="shared" si="1598"/>
        <v>0</v>
      </c>
      <c r="DK2164" s="3">
        <f t="shared" si="1598"/>
        <v>0</v>
      </c>
      <c r="DL2164" s="3">
        <f t="shared" si="1598"/>
        <v>0</v>
      </c>
      <c r="DM2164" s="3">
        <f t="shared" si="1598"/>
        <v>0</v>
      </c>
      <c r="DN2164" s="3">
        <f t="shared" si="1598"/>
        <v>0</v>
      </c>
      <c r="DO2164" s="3">
        <f t="shared" si="1598"/>
        <v>0</v>
      </c>
      <c r="DP2164" s="3">
        <f t="shared" si="1598"/>
        <v>0</v>
      </c>
      <c r="DQ2164" s="3">
        <f t="shared" si="1598"/>
        <v>0</v>
      </c>
      <c r="DR2164" s="3">
        <f t="shared" si="1598"/>
        <v>0</v>
      </c>
      <c r="DS2164" s="3">
        <f t="shared" si="1598"/>
        <v>0</v>
      </c>
      <c r="DT2164" s="3">
        <f t="shared" si="1598"/>
        <v>0</v>
      </c>
      <c r="DU2164" s="3">
        <f t="shared" si="1598"/>
        <v>0</v>
      </c>
      <c r="DV2164" s="3">
        <f t="shared" si="1598"/>
        <v>0</v>
      </c>
      <c r="DW2164" s="3">
        <f t="shared" si="1598"/>
        <v>0</v>
      </c>
      <c r="DX2164" s="3">
        <f t="shared" si="1598"/>
        <v>0</v>
      </c>
      <c r="DY2164" s="3">
        <f t="shared" si="1598"/>
        <v>0</v>
      </c>
      <c r="DZ2164" s="3">
        <f t="shared" si="1598"/>
        <v>0</v>
      </c>
      <c r="EA2164" s="3">
        <f t="shared" si="1598"/>
        <v>0</v>
      </c>
      <c r="EB2164" s="3">
        <f t="shared" si="1598"/>
        <v>0</v>
      </c>
      <c r="EC2164" s="3">
        <f t="shared" si="1598"/>
        <v>0</v>
      </c>
      <c r="ED2164" s="3">
        <f t="shared" si="1598"/>
        <v>0</v>
      </c>
      <c r="EE2164" s="3">
        <f t="shared" si="1598"/>
        <v>0</v>
      </c>
      <c r="EF2164" s="3">
        <f t="shared" si="1598"/>
        <v>0</v>
      </c>
      <c r="EG2164" s="3">
        <f t="shared" si="1598"/>
        <v>0</v>
      </c>
      <c r="EH2164" s="3">
        <f t="shared" si="1598"/>
        <v>0</v>
      </c>
      <c r="EI2164" s="3">
        <f t="shared" si="1598"/>
        <v>0</v>
      </c>
      <c r="EJ2164" s="3">
        <f t="shared" si="1598"/>
        <v>0</v>
      </c>
      <c r="EK2164" s="3">
        <f t="shared" si="1598"/>
        <v>0</v>
      </c>
      <c r="EL2164" s="3">
        <f t="shared" si="1598"/>
        <v>0</v>
      </c>
      <c r="EM2164" s="3">
        <f t="shared" ref="EM2164:FR2164" si="1599">EM2188</f>
        <v>0</v>
      </c>
      <c r="EN2164" s="3">
        <f t="shared" si="1599"/>
        <v>0</v>
      </c>
      <c r="EO2164" s="3">
        <f t="shared" si="1599"/>
        <v>0</v>
      </c>
      <c r="EP2164" s="3">
        <f t="shared" si="1599"/>
        <v>0</v>
      </c>
      <c r="EQ2164" s="3">
        <f t="shared" si="1599"/>
        <v>0</v>
      </c>
      <c r="ER2164" s="3">
        <f t="shared" si="1599"/>
        <v>0</v>
      </c>
      <c r="ES2164" s="3">
        <f t="shared" si="1599"/>
        <v>0</v>
      </c>
      <c r="ET2164" s="3">
        <f t="shared" si="1599"/>
        <v>0</v>
      </c>
      <c r="EU2164" s="3">
        <f t="shared" si="1599"/>
        <v>0</v>
      </c>
      <c r="EV2164" s="3">
        <f t="shared" si="1599"/>
        <v>0</v>
      </c>
      <c r="EW2164" s="3">
        <f t="shared" si="1599"/>
        <v>0</v>
      </c>
      <c r="EX2164" s="3">
        <f t="shared" si="1599"/>
        <v>0</v>
      </c>
      <c r="EY2164" s="3">
        <f t="shared" si="1599"/>
        <v>0</v>
      </c>
      <c r="EZ2164" s="3">
        <f t="shared" si="1599"/>
        <v>0</v>
      </c>
      <c r="FA2164" s="3">
        <f t="shared" si="1599"/>
        <v>0</v>
      </c>
      <c r="FB2164" s="3">
        <f t="shared" si="1599"/>
        <v>0</v>
      </c>
      <c r="FC2164" s="3">
        <f t="shared" si="1599"/>
        <v>0</v>
      </c>
      <c r="FD2164" s="3">
        <f t="shared" si="1599"/>
        <v>0</v>
      </c>
      <c r="FE2164" s="3">
        <f t="shared" si="1599"/>
        <v>0</v>
      </c>
      <c r="FF2164" s="3">
        <f t="shared" si="1599"/>
        <v>0</v>
      </c>
      <c r="FG2164" s="3">
        <f t="shared" si="1599"/>
        <v>0</v>
      </c>
      <c r="FH2164" s="3">
        <f t="shared" si="1599"/>
        <v>0</v>
      </c>
      <c r="FI2164" s="3">
        <f t="shared" si="1599"/>
        <v>0</v>
      </c>
      <c r="FJ2164" s="3">
        <f t="shared" si="1599"/>
        <v>0</v>
      </c>
      <c r="FK2164" s="3">
        <f t="shared" si="1599"/>
        <v>0</v>
      </c>
      <c r="FL2164" s="3">
        <f t="shared" si="1599"/>
        <v>0</v>
      </c>
      <c r="FM2164" s="3">
        <f t="shared" si="1599"/>
        <v>0</v>
      </c>
      <c r="FN2164" s="3">
        <f t="shared" si="1599"/>
        <v>0</v>
      </c>
      <c r="FO2164" s="3">
        <f t="shared" si="1599"/>
        <v>0</v>
      </c>
      <c r="FP2164" s="3">
        <f t="shared" si="1599"/>
        <v>0</v>
      </c>
      <c r="FQ2164" s="3">
        <f t="shared" si="1599"/>
        <v>0</v>
      </c>
      <c r="FR2164" s="3">
        <f t="shared" si="1599"/>
        <v>0</v>
      </c>
      <c r="FS2164" s="3">
        <f t="shared" ref="FS2164:GX2164" si="1600">FS2188</f>
        <v>0</v>
      </c>
      <c r="FT2164" s="3">
        <f t="shared" si="1600"/>
        <v>0</v>
      </c>
      <c r="FU2164" s="3">
        <f t="shared" si="1600"/>
        <v>0</v>
      </c>
      <c r="FV2164" s="3">
        <f t="shared" si="1600"/>
        <v>0</v>
      </c>
      <c r="FW2164" s="3">
        <f t="shared" si="1600"/>
        <v>0</v>
      </c>
      <c r="FX2164" s="3">
        <f t="shared" si="1600"/>
        <v>0</v>
      </c>
      <c r="FY2164" s="3">
        <f t="shared" si="1600"/>
        <v>0</v>
      </c>
      <c r="FZ2164" s="3">
        <f t="shared" si="1600"/>
        <v>0</v>
      </c>
      <c r="GA2164" s="3">
        <f t="shared" si="1600"/>
        <v>0</v>
      </c>
      <c r="GB2164" s="3">
        <f t="shared" si="1600"/>
        <v>0</v>
      </c>
      <c r="GC2164" s="3">
        <f t="shared" si="1600"/>
        <v>0</v>
      </c>
      <c r="GD2164" s="3">
        <f t="shared" si="1600"/>
        <v>0</v>
      </c>
      <c r="GE2164" s="3">
        <f t="shared" si="1600"/>
        <v>0</v>
      </c>
      <c r="GF2164" s="3">
        <f t="shared" si="1600"/>
        <v>0</v>
      </c>
      <c r="GG2164" s="3">
        <f t="shared" si="1600"/>
        <v>0</v>
      </c>
      <c r="GH2164" s="3">
        <f t="shared" si="1600"/>
        <v>0</v>
      </c>
      <c r="GI2164" s="3">
        <f t="shared" si="1600"/>
        <v>0</v>
      </c>
      <c r="GJ2164" s="3">
        <f t="shared" si="1600"/>
        <v>0</v>
      </c>
      <c r="GK2164" s="3">
        <f t="shared" si="1600"/>
        <v>0</v>
      </c>
      <c r="GL2164" s="3">
        <f t="shared" si="1600"/>
        <v>0</v>
      </c>
      <c r="GM2164" s="3">
        <f t="shared" si="1600"/>
        <v>0</v>
      </c>
      <c r="GN2164" s="3">
        <f t="shared" si="1600"/>
        <v>0</v>
      </c>
      <c r="GO2164" s="3">
        <f t="shared" si="1600"/>
        <v>0</v>
      </c>
      <c r="GP2164" s="3">
        <f t="shared" si="1600"/>
        <v>0</v>
      </c>
      <c r="GQ2164" s="3">
        <f t="shared" si="1600"/>
        <v>0</v>
      </c>
      <c r="GR2164" s="3">
        <f t="shared" si="1600"/>
        <v>0</v>
      </c>
      <c r="GS2164" s="3">
        <f t="shared" si="1600"/>
        <v>0</v>
      </c>
      <c r="GT2164" s="3">
        <f t="shared" si="1600"/>
        <v>0</v>
      </c>
      <c r="GU2164" s="3">
        <f t="shared" si="1600"/>
        <v>0</v>
      </c>
      <c r="GV2164" s="3">
        <f t="shared" si="1600"/>
        <v>0</v>
      </c>
      <c r="GW2164" s="3">
        <f t="shared" si="1600"/>
        <v>0</v>
      </c>
      <c r="GX2164" s="3">
        <f t="shared" si="1600"/>
        <v>0</v>
      </c>
    </row>
    <row r="2166" spans="1:245">
      <c r="A2166">
        <v>17</v>
      </c>
      <c r="B2166">
        <v>1</v>
      </c>
      <c r="C2166">
        <f>ROW(SmtRes!A2193)</f>
        <v>2193</v>
      </c>
      <c r="D2166">
        <f>ROW(EtalonRes!A2174)</f>
        <v>2174</v>
      </c>
      <c r="E2166" t="s">
        <v>34</v>
      </c>
      <c r="F2166" t="s">
        <v>192</v>
      </c>
      <c r="G2166" t="s">
        <v>193</v>
      </c>
      <c r="H2166" t="s">
        <v>194</v>
      </c>
      <c r="I2166">
        <f>ROUND(17.3/100,9)</f>
        <v>0.17299999999999999</v>
      </c>
      <c r="J2166">
        <v>0</v>
      </c>
      <c r="O2166">
        <f t="shared" ref="O2166:O2186" si="1601">ROUND(CP2166,2)</f>
        <v>3134.43</v>
      </c>
      <c r="P2166">
        <f t="shared" ref="P2166:P2186" si="1602">ROUND(CQ2166*I2166,2)</f>
        <v>1050.74</v>
      </c>
      <c r="Q2166">
        <f t="shared" ref="Q2166:Q2186" si="1603">ROUND(CR2166*I2166,2)</f>
        <v>71.25</v>
      </c>
      <c r="R2166">
        <f t="shared" ref="R2166:R2186" si="1604">ROUND(CS2166*I2166,2)</f>
        <v>17.45</v>
      </c>
      <c r="S2166">
        <f t="shared" ref="S2166:S2186" si="1605">ROUND(CT2166*I2166,2)</f>
        <v>2012.44</v>
      </c>
      <c r="T2166">
        <f t="shared" ref="T2166:T2186" si="1606">ROUND(CU2166*I2166,2)</f>
        <v>0</v>
      </c>
      <c r="U2166">
        <f t="shared" ref="U2166:U2186" si="1607">CV2166*I2166</f>
        <v>7.1104729999999989</v>
      </c>
      <c r="V2166">
        <f t="shared" ref="V2166:V2186" si="1608">CW2166*I2166</f>
        <v>3.8924999999999994E-2</v>
      </c>
      <c r="W2166">
        <f t="shared" ref="W2166:W2186" si="1609">ROUND(CX2166*I2166,2)</f>
        <v>0</v>
      </c>
      <c r="X2166">
        <f t="shared" ref="X2166:X2186" si="1610">ROUND(CY2166,2)</f>
        <v>1908.1</v>
      </c>
      <c r="Y2166">
        <f t="shared" ref="Y2166:Y2186" si="1611">ROUND(CZ2166,2)</f>
        <v>1035.24</v>
      </c>
      <c r="AA2166">
        <v>35806607</v>
      </c>
      <c r="AB2166">
        <f t="shared" ref="AB2166:AB2186" si="1612">ROUND((AC2166+AD2166+AF2166),2)</f>
        <v>2121.66</v>
      </c>
      <c r="AC2166">
        <f t="shared" ref="AC2166:AC2186" si="1613">ROUND((ES2166),2)</f>
        <v>1735.32</v>
      </c>
      <c r="AD2166">
        <f>ROUND(((((ET2166*1.25))-((EU2166*1.25)))+AE2166),2)</f>
        <v>35.75</v>
      </c>
      <c r="AE2166">
        <f>ROUND(((EU2166*1.25)),2)</f>
        <v>3.04</v>
      </c>
      <c r="AF2166">
        <f>ROUND(((EV2166*1.15)),2)</f>
        <v>350.59</v>
      </c>
      <c r="AG2166">
        <f t="shared" ref="AG2166:AG2186" si="1614">ROUND((AP2166),2)</f>
        <v>0</v>
      </c>
      <c r="AH2166">
        <f>((EW2166*1.15))</f>
        <v>41.100999999999999</v>
      </c>
      <c r="AI2166">
        <f>((EX2166*1.25))</f>
        <v>0.22499999999999998</v>
      </c>
      <c r="AJ2166">
        <f t="shared" ref="AJ2166:AJ2186" si="1615">(AS2166)</f>
        <v>0</v>
      </c>
      <c r="AK2166">
        <v>2068.7800000000002</v>
      </c>
      <c r="AL2166">
        <v>1735.32</v>
      </c>
      <c r="AM2166">
        <v>28.6</v>
      </c>
      <c r="AN2166">
        <v>2.4300000000000002</v>
      </c>
      <c r="AO2166">
        <v>304.86</v>
      </c>
      <c r="AP2166">
        <v>0</v>
      </c>
      <c r="AQ2166">
        <v>35.74</v>
      </c>
      <c r="AR2166">
        <v>0.18</v>
      </c>
      <c r="AS2166">
        <v>0</v>
      </c>
      <c r="AT2166">
        <v>94</v>
      </c>
      <c r="AU2166">
        <v>51</v>
      </c>
      <c r="AV2166">
        <v>1</v>
      </c>
      <c r="AW2166">
        <v>1</v>
      </c>
      <c r="AZ2166">
        <v>1</v>
      </c>
      <c r="BA2166">
        <v>33.18</v>
      </c>
      <c r="BB2166">
        <v>11.52</v>
      </c>
      <c r="BC2166">
        <v>3.5</v>
      </c>
      <c r="BD2166" t="s">
        <v>3</v>
      </c>
      <c r="BE2166" t="s">
        <v>3</v>
      </c>
      <c r="BF2166" t="s">
        <v>3</v>
      </c>
      <c r="BG2166" t="s">
        <v>3</v>
      </c>
      <c r="BH2166">
        <v>0</v>
      </c>
      <c r="BI2166">
        <v>1</v>
      </c>
      <c r="BJ2166" t="s">
        <v>195</v>
      </c>
      <c r="BM2166">
        <v>11001</v>
      </c>
      <c r="BN2166">
        <v>0</v>
      </c>
      <c r="BO2166" t="s">
        <v>192</v>
      </c>
      <c r="BP2166">
        <v>1</v>
      </c>
      <c r="BQ2166">
        <v>2</v>
      </c>
      <c r="BR2166">
        <v>0</v>
      </c>
      <c r="BS2166">
        <v>33.18</v>
      </c>
      <c r="BT2166">
        <v>1</v>
      </c>
      <c r="BU2166">
        <v>1</v>
      </c>
      <c r="BV2166">
        <v>1</v>
      </c>
      <c r="BW2166">
        <v>1</v>
      </c>
      <c r="BX2166">
        <v>1</v>
      </c>
      <c r="BY2166" t="s">
        <v>3</v>
      </c>
      <c r="BZ2166">
        <v>123</v>
      </c>
      <c r="CA2166">
        <v>75</v>
      </c>
      <c r="CE2166">
        <v>0</v>
      </c>
      <c r="CF2166">
        <v>0</v>
      </c>
      <c r="CG2166">
        <v>0</v>
      </c>
      <c r="CM2166">
        <v>0</v>
      </c>
      <c r="CN2166" t="s">
        <v>3</v>
      </c>
      <c r="CO2166">
        <v>0</v>
      </c>
      <c r="CP2166">
        <f t="shared" ref="CP2166:CP2186" si="1616">(P2166+Q2166+S2166)</f>
        <v>3134.4300000000003</v>
      </c>
      <c r="CQ2166">
        <f t="shared" ref="CQ2166:CQ2186" si="1617">AC2166*BC2166</f>
        <v>6073.62</v>
      </c>
      <c r="CR2166">
        <f t="shared" ref="CR2166:CR2186" si="1618">AD2166*BB2166</f>
        <v>411.84</v>
      </c>
      <c r="CS2166">
        <f t="shared" ref="CS2166:CS2186" si="1619">AE2166*BS2166</f>
        <v>100.8672</v>
      </c>
      <c r="CT2166">
        <f t="shared" ref="CT2166:CT2186" si="1620">AF2166*BA2166</f>
        <v>11632.5762</v>
      </c>
      <c r="CU2166">
        <f t="shared" ref="CU2166:CU2186" si="1621">AG2166</f>
        <v>0</v>
      </c>
      <c r="CV2166">
        <f t="shared" ref="CV2166:CV2186" si="1622">AH2166</f>
        <v>41.100999999999999</v>
      </c>
      <c r="CW2166">
        <f t="shared" ref="CW2166:CW2186" si="1623">AI2166</f>
        <v>0.22499999999999998</v>
      </c>
      <c r="CX2166">
        <f t="shared" ref="CX2166:CX2186" si="1624">AJ2166</f>
        <v>0</v>
      </c>
      <c r="CY2166">
        <f t="shared" ref="CY2166:CY2186" si="1625">(((S2166+R2166)*AT2166)/100)</f>
        <v>1908.0966000000001</v>
      </c>
      <c r="CZ2166">
        <f t="shared" ref="CZ2166:CZ2186" si="1626">(((S2166+R2166)*AU2166)/100)</f>
        <v>1035.2438999999999</v>
      </c>
      <c r="DC2166" t="s">
        <v>3</v>
      </c>
      <c r="DD2166" t="s">
        <v>3</v>
      </c>
      <c r="DE2166" t="s">
        <v>143</v>
      </c>
      <c r="DF2166" t="s">
        <v>143</v>
      </c>
      <c r="DG2166" t="s">
        <v>144</v>
      </c>
      <c r="DH2166" t="s">
        <v>3</v>
      </c>
      <c r="DI2166" t="s">
        <v>144</v>
      </c>
      <c r="DJ2166" t="s">
        <v>143</v>
      </c>
      <c r="DK2166" t="s">
        <v>3</v>
      </c>
      <c r="DL2166" t="s">
        <v>3</v>
      </c>
      <c r="DM2166" t="s">
        <v>3</v>
      </c>
      <c r="DN2166">
        <v>0</v>
      </c>
      <c r="DO2166">
        <v>0</v>
      </c>
      <c r="DP2166">
        <v>1</v>
      </c>
      <c r="DQ2166">
        <v>1</v>
      </c>
      <c r="DU2166">
        <v>1013</v>
      </c>
      <c r="DV2166" t="s">
        <v>194</v>
      </c>
      <c r="DW2166" t="s">
        <v>194</v>
      </c>
      <c r="DX2166">
        <v>1</v>
      </c>
      <c r="DZ2166" t="s">
        <v>3</v>
      </c>
      <c r="EA2166" t="s">
        <v>3</v>
      </c>
      <c r="EB2166" t="s">
        <v>3</v>
      </c>
      <c r="EC2166" t="s">
        <v>3</v>
      </c>
      <c r="EE2166">
        <v>29085511</v>
      </c>
      <c r="EF2166">
        <v>2</v>
      </c>
      <c r="EG2166" t="s">
        <v>145</v>
      </c>
      <c r="EH2166">
        <v>0</v>
      </c>
      <c r="EI2166" t="s">
        <v>3</v>
      </c>
      <c r="EJ2166">
        <v>1</v>
      </c>
      <c r="EK2166">
        <v>11001</v>
      </c>
      <c r="EL2166" t="s">
        <v>22</v>
      </c>
      <c r="EM2166" t="s">
        <v>196</v>
      </c>
      <c r="EO2166" t="s">
        <v>3</v>
      </c>
      <c r="EQ2166">
        <v>0</v>
      </c>
      <c r="ER2166">
        <v>2068.7800000000002</v>
      </c>
      <c r="ES2166">
        <v>1735.32</v>
      </c>
      <c r="ET2166">
        <v>28.6</v>
      </c>
      <c r="EU2166">
        <v>2.4300000000000002</v>
      </c>
      <c r="EV2166">
        <v>304.86</v>
      </c>
      <c r="EW2166">
        <v>35.74</v>
      </c>
      <c r="EX2166">
        <v>0.18</v>
      </c>
      <c r="EY2166">
        <v>0</v>
      </c>
      <c r="FQ2166">
        <v>0</v>
      </c>
      <c r="FR2166">
        <f t="shared" ref="FR2166:FR2186" si="1627">ROUND(IF(AND(BH2166=3,BI2166=3),P2166,0),2)</f>
        <v>0</v>
      </c>
      <c r="FS2166">
        <v>0</v>
      </c>
      <c r="FT2166" t="s">
        <v>148</v>
      </c>
      <c r="FU2166" t="s">
        <v>24</v>
      </c>
      <c r="FV2166" t="s">
        <v>24</v>
      </c>
      <c r="FW2166" t="s">
        <v>25</v>
      </c>
      <c r="FX2166">
        <v>110.7</v>
      </c>
      <c r="FY2166">
        <v>63.75</v>
      </c>
      <c r="GA2166" t="s">
        <v>3</v>
      </c>
      <c r="GD2166">
        <v>1</v>
      </c>
      <c r="GF2166">
        <v>-1478680915</v>
      </c>
      <c r="GG2166">
        <v>2</v>
      </c>
      <c r="GH2166">
        <v>1</v>
      </c>
      <c r="GI2166">
        <v>2</v>
      </c>
      <c r="GJ2166">
        <v>0</v>
      </c>
      <c r="GK2166">
        <v>0</v>
      </c>
      <c r="GL2166">
        <f t="shared" ref="GL2166:GL2186" si="1628">ROUND(IF(AND(BH2166=3,BI2166=3,FS2166&lt;&gt;0),P2166,0),2)</f>
        <v>0</v>
      </c>
      <c r="GM2166">
        <f t="shared" ref="GM2166:GM2186" si="1629">ROUND(O2166+X2166+Y2166,2)+GX2166</f>
        <v>6077.77</v>
      </c>
      <c r="GN2166">
        <f t="shared" ref="GN2166:GN2186" si="1630">IF(OR(BI2166=0,BI2166=1),ROUND(O2166+X2166+Y2166,2),0)</f>
        <v>6077.77</v>
      </c>
      <c r="GO2166">
        <f t="shared" ref="GO2166:GO2186" si="1631">IF(BI2166=2,ROUND(O2166+X2166+Y2166,2),0)</f>
        <v>0</v>
      </c>
      <c r="GP2166">
        <f t="shared" ref="GP2166:GP2186" si="1632">IF(BI2166=4,ROUND(O2166+X2166+Y2166,2)+GX2166,0)</f>
        <v>0</v>
      </c>
      <c r="GR2166">
        <v>0</v>
      </c>
      <c r="GS2166">
        <v>3</v>
      </c>
      <c r="GT2166">
        <v>0</v>
      </c>
      <c r="GU2166" t="s">
        <v>3</v>
      </c>
      <c r="GV2166">
        <f t="shared" ref="GV2166:GV2186" si="1633">ROUND((GT2166),2)</f>
        <v>0</v>
      </c>
      <c r="GW2166">
        <v>1</v>
      </c>
      <c r="GX2166">
        <f t="shared" ref="GX2166:GX2186" si="1634">ROUND(HC2166*I2166,2)</f>
        <v>0</v>
      </c>
      <c r="HA2166">
        <v>0</v>
      </c>
      <c r="HB2166">
        <v>0</v>
      </c>
      <c r="HC2166">
        <f t="shared" ref="HC2166:HC2186" si="1635">GV2166*GW2166</f>
        <v>0</v>
      </c>
      <c r="HE2166" t="s">
        <v>3</v>
      </c>
      <c r="HF2166" t="s">
        <v>3</v>
      </c>
      <c r="IK2166">
        <v>0</v>
      </c>
    </row>
    <row r="2167" spans="1:245">
      <c r="A2167">
        <v>17</v>
      </c>
      <c r="B2167">
        <v>1</v>
      </c>
      <c r="C2167">
        <f>ROW(SmtRes!A2201)</f>
        <v>2201</v>
      </c>
      <c r="D2167">
        <f>ROW(EtalonRes!A2182)</f>
        <v>2182</v>
      </c>
      <c r="E2167" t="s">
        <v>39</v>
      </c>
      <c r="F2167" t="s">
        <v>197</v>
      </c>
      <c r="G2167" t="s">
        <v>198</v>
      </c>
      <c r="H2167" t="s">
        <v>37</v>
      </c>
      <c r="I2167">
        <f>ROUND(17.3/100,9)</f>
        <v>0.17299999999999999</v>
      </c>
      <c r="J2167">
        <v>0</v>
      </c>
      <c r="O2167">
        <f t="shared" si="1601"/>
        <v>10855.48</v>
      </c>
      <c r="P2167">
        <f t="shared" si="1602"/>
        <v>7192.03</v>
      </c>
      <c r="Q2167">
        <f t="shared" si="1603"/>
        <v>244.45</v>
      </c>
      <c r="R2167">
        <f t="shared" si="1604"/>
        <v>56.2</v>
      </c>
      <c r="S2167">
        <f t="shared" si="1605"/>
        <v>3419</v>
      </c>
      <c r="T2167">
        <f t="shared" si="1606"/>
        <v>0</v>
      </c>
      <c r="U2167">
        <f t="shared" si="1607"/>
        <v>12.080243999999997</v>
      </c>
      <c r="V2167">
        <f t="shared" si="1608"/>
        <v>0.12542499999999998</v>
      </c>
      <c r="W2167">
        <f t="shared" si="1609"/>
        <v>0</v>
      </c>
      <c r="X2167">
        <f t="shared" si="1610"/>
        <v>3266.69</v>
      </c>
      <c r="Y2167">
        <f t="shared" si="1611"/>
        <v>1772.35</v>
      </c>
      <c r="AA2167">
        <v>35806607</v>
      </c>
      <c r="AB2167">
        <f t="shared" si="1612"/>
        <v>7074.5</v>
      </c>
      <c r="AC2167">
        <f t="shared" si="1613"/>
        <v>6356.64</v>
      </c>
      <c r="AD2167">
        <f>ROUND(((((ET2167*1.25))-((EU2167*1.25)))+AE2167),2)</f>
        <v>122.23</v>
      </c>
      <c r="AE2167">
        <f>ROUND(((EU2167*1.25)),2)</f>
        <v>9.7899999999999991</v>
      </c>
      <c r="AF2167">
        <f>ROUND(((EV2167*1.15)),2)</f>
        <v>595.63</v>
      </c>
      <c r="AG2167">
        <f t="shared" si="1614"/>
        <v>0</v>
      </c>
      <c r="AH2167">
        <f>((EW2167*1.15))</f>
        <v>69.827999999999989</v>
      </c>
      <c r="AI2167">
        <f>((EX2167*1.25))</f>
        <v>0.72499999999999998</v>
      </c>
      <c r="AJ2167">
        <f t="shared" si="1615"/>
        <v>0</v>
      </c>
      <c r="AK2167">
        <v>6972.36</v>
      </c>
      <c r="AL2167">
        <v>6356.64</v>
      </c>
      <c r="AM2167">
        <v>97.78</v>
      </c>
      <c r="AN2167">
        <v>7.83</v>
      </c>
      <c r="AO2167">
        <v>517.94000000000005</v>
      </c>
      <c r="AP2167">
        <v>0</v>
      </c>
      <c r="AQ2167">
        <v>60.72</v>
      </c>
      <c r="AR2167">
        <v>0.57999999999999996</v>
      </c>
      <c r="AS2167">
        <v>0</v>
      </c>
      <c r="AT2167">
        <v>94</v>
      </c>
      <c r="AU2167">
        <v>51</v>
      </c>
      <c r="AV2167">
        <v>1</v>
      </c>
      <c r="AW2167">
        <v>1</v>
      </c>
      <c r="AZ2167">
        <v>1</v>
      </c>
      <c r="BA2167">
        <v>33.18</v>
      </c>
      <c r="BB2167">
        <v>11.56</v>
      </c>
      <c r="BC2167">
        <v>6.54</v>
      </c>
      <c r="BD2167" t="s">
        <v>3</v>
      </c>
      <c r="BE2167" t="s">
        <v>3</v>
      </c>
      <c r="BF2167" t="s">
        <v>3</v>
      </c>
      <c r="BG2167" t="s">
        <v>3</v>
      </c>
      <c r="BH2167">
        <v>0</v>
      </c>
      <c r="BI2167">
        <v>1</v>
      </c>
      <c r="BJ2167" t="s">
        <v>199</v>
      </c>
      <c r="BM2167">
        <v>11001</v>
      </c>
      <c r="BN2167">
        <v>0</v>
      </c>
      <c r="BO2167" t="s">
        <v>197</v>
      </c>
      <c r="BP2167">
        <v>1</v>
      </c>
      <c r="BQ2167">
        <v>2</v>
      </c>
      <c r="BR2167">
        <v>0</v>
      </c>
      <c r="BS2167">
        <v>33.18</v>
      </c>
      <c r="BT2167">
        <v>1</v>
      </c>
      <c r="BU2167">
        <v>1</v>
      </c>
      <c r="BV2167">
        <v>1</v>
      </c>
      <c r="BW2167">
        <v>1</v>
      </c>
      <c r="BX2167">
        <v>1</v>
      </c>
      <c r="BY2167" t="s">
        <v>3</v>
      </c>
      <c r="BZ2167">
        <v>123</v>
      </c>
      <c r="CA2167">
        <v>75</v>
      </c>
      <c r="CE2167">
        <v>0</v>
      </c>
      <c r="CF2167">
        <v>0</v>
      </c>
      <c r="CG2167">
        <v>0</v>
      </c>
      <c r="CM2167">
        <v>0</v>
      </c>
      <c r="CN2167" t="s">
        <v>3</v>
      </c>
      <c r="CO2167">
        <v>0</v>
      </c>
      <c r="CP2167">
        <f t="shared" si="1616"/>
        <v>10855.48</v>
      </c>
      <c r="CQ2167">
        <f t="shared" si="1617"/>
        <v>41572.425600000002</v>
      </c>
      <c r="CR2167">
        <f t="shared" si="1618"/>
        <v>1412.9788000000001</v>
      </c>
      <c r="CS2167">
        <f t="shared" si="1619"/>
        <v>324.83219999999994</v>
      </c>
      <c r="CT2167">
        <f t="shared" si="1620"/>
        <v>19763.003400000001</v>
      </c>
      <c r="CU2167">
        <f t="shared" si="1621"/>
        <v>0</v>
      </c>
      <c r="CV2167">
        <f t="shared" si="1622"/>
        <v>69.827999999999989</v>
      </c>
      <c r="CW2167">
        <f t="shared" si="1623"/>
        <v>0.72499999999999998</v>
      </c>
      <c r="CX2167">
        <f t="shared" si="1624"/>
        <v>0</v>
      </c>
      <c r="CY2167">
        <f t="shared" si="1625"/>
        <v>3266.6880000000001</v>
      </c>
      <c r="CZ2167">
        <f t="shared" si="1626"/>
        <v>1772.3519999999999</v>
      </c>
      <c r="DC2167" t="s">
        <v>3</v>
      </c>
      <c r="DD2167" t="s">
        <v>3</v>
      </c>
      <c r="DE2167" t="s">
        <v>143</v>
      </c>
      <c r="DF2167" t="s">
        <v>143</v>
      </c>
      <c r="DG2167" t="s">
        <v>144</v>
      </c>
      <c r="DH2167" t="s">
        <v>3</v>
      </c>
      <c r="DI2167" t="s">
        <v>144</v>
      </c>
      <c r="DJ2167" t="s">
        <v>143</v>
      </c>
      <c r="DK2167" t="s">
        <v>3</v>
      </c>
      <c r="DL2167" t="s">
        <v>3</v>
      </c>
      <c r="DM2167" t="s">
        <v>3</v>
      </c>
      <c r="DN2167">
        <v>0</v>
      </c>
      <c r="DO2167">
        <v>0</v>
      </c>
      <c r="DP2167">
        <v>1</v>
      </c>
      <c r="DQ2167">
        <v>1</v>
      </c>
      <c r="DU2167">
        <v>1013</v>
      </c>
      <c r="DV2167" t="s">
        <v>37</v>
      </c>
      <c r="DW2167" t="s">
        <v>37</v>
      </c>
      <c r="DX2167">
        <v>1</v>
      </c>
      <c r="DZ2167" t="s">
        <v>3</v>
      </c>
      <c r="EA2167" t="s">
        <v>3</v>
      </c>
      <c r="EB2167" t="s">
        <v>3</v>
      </c>
      <c r="EC2167" t="s">
        <v>3</v>
      </c>
      <c r="EE2167">
        <v>29085511</v>
      </c>
      <c r="EF2167">
        <v>2</v>
      </c>
      <c r="EG2167" t="s">
        <v>145</v>
      </c>
      <c r="EH2167">
        <v>0</v>
      </c>
      <c r="EI2167" t="s">
        <v>3</v>
      </c>
      <c r="EJ2167">
        <v>1</v>
      </c>
      <c r="EK2167">
        <v>11001</v>
      </c>
      <c r="EL2167" t="s">
        <v>22</v>
      </c>
      <c r="EM2167" t="s">
        <v>196</v>
      </c>
      <c r="EO2167" t="s">
        <v>3</v>
      </c>
      <c r="EQ2167">
        <v>0</v>
      </c>
      <c r="ER2167">
        <v>6972.36</v>
      </c>
      <c r="ES2167">
        <v>6356.64</v>
      </c>
      <c r="ET2167">
        <v>97.78</v>
      </c>
      <c r="EU2167">
        <v>7.83</v>
      </c>
      <c r="EV2167">
        <v>517.94000000000005</v>
      </c>
      <c r="EW2167">
        <v>60.72</v>
      </c>
      <c r="EX2167">
        <v>0.57999999999999996</v>
      </c>
      <c r="EY2167">
        <v>0</v>
      </c>
      <c r="FQ2167">
        <v>0</v>
      </c>
      <c r="FR2167">
        <f t="shared" si="1627"/>
        <v>0</v>
      </c>
      <c r="FS2167">
        <v>0</v>
      </c>
      <c r="FT2167" t="s">
        <v>148</v>
      </c>
      <c r="FU2167" t="s">
        <v>24</v>
      </c>
      <c r="FV2167" t="s">
        <v>24</v>
      </c>
      <c r="FW2167" t="s">
        <v>25</v>
      </c>
      <c r="FX2167">
        <v>110.7</v>
      </c>
      <c r="FY2167">
        <v>63.75</v>
      </c>
      <c r="GA2167" t="s">
        <v>3</v>
      </c>
      <c r="GD2167">
        <v>1</v>
      </c>
      <c r="GF2167">
        <v>1837524583</v>
      </c>
      <c r="GG2167">
        <v>2</v>
      </c>
      <c r="GH2167">
        <v>1</v>
      </c>
      <c r="GI2167">
        <v>2</v>
      </c>
      <c r="GJ2167">
        <v>0</v>
      </c>
      <c r="GK2167">
        <v>0</v>
      </c>
      <c r="GL2167">
        <f t="shared" si="1628"/>
        <v>0</v>
      </c>
      <c r="GM2167">
        <f t="shared" si="1629"/>
        <v>15894.52</v>
      </c>
      <c r="GN2167">
        <f t="shared" si="1630"/>
        <v>15894.52</v>
      </c>
      <c r="GO2167">
        <f t="shared" si="1631"/>
        <v>0</v>
      </c>
      <c r="GP2167">
        <f t="shared" si="1632"/>
        <v>0</v>
      </c>
      <c r="GR2167">
        <v>0</v>
      </c>
      <c r="GS2167">
        <v>3</v>
      </c>
      <c r="GT2167">
        <v>0</v>
      </c>
      <c r="GU2167" t="s">
        <v>3</v>
      </c>
      <c r="GV2167">
        <f t="shared" si="1633"/>
        <v>0</v>
      </c>
      <c r="GW2167">
        <v>1</v>
      </c>
      <c r="GX2167">
        <f t="shared" si="1634"/>
        <v>0</v>
      </c>
      <c r="HA2167">
        <v>0</v>
      </c>
      <c r="HB2167">
        <v>0</v>
      </c>
      <c r="HC2167">
        <f t="shared" si="1635"/>
        <v>0</v>
      </c>
      <c r="HE2167" t="s">
        <v>3</v>
      </c>
      <c r="HF2167" t="s">
        <v>3</v>
      </c>
      <c r="IK2167">
        <v>0</v>
      </c>
    </row>
    <row r="2168" spans="1:245">
      <c r="A2168">
        <v>17</v>
      </c>
      <c r="B2168">
        <v>1</v>
      </c>
      <c r="C2168">
        <f>ROW(SmtRes!A2208)</f>
        <v>2208</v>
      </c>
      <c r="D2168">
        <f>ROW(EtalonRes!A2189)</f>
        <v>2189</v>
      </c>
      <c r="E2168" t="s">
        <v>44</v>
      </c>
      <c r="F2168" t="s">
        <v>200</v>
      </c>
      <c r="G2168" t="s">
        <v>201</v>
      </c>
      <c r="H2168" t="s">
        <v>194</v>
      </c>
      <c r="I2168">
        <f>ROUND(17.3/100,9)</f>
        <v>0.17299999999999999</v>
      </c>
      <c r="J2168">
        <v>0</v>
      </c>
      <c r="O2168">
        <f t="shared" si="1601"/>
        <v>8962.42</v>
      </c>
      <c r="P2168">
        <f t="shared" si="1602"/>
        <v>6394.77</v>
      </c>
      <c r="Q2168">
        <f t="shared" si="1603"/>
        <v>881.77</v>
      </c>
      <c r="R2168">
        <f t="shared" si="1604"/>
        <v>483.61</v>
      </c>
      <c r="S2168">
        <f t="shared" si="1605"/>
        <v>1685.88</v>
      </c>
      <c r="T2168">
        <f t="shared" si="1606"/>
        <v>0</v>
      </c>
      <c r="U2168">
        <f t="shared" si="1607"/>
        <v>6.2191769999999993</v>
      </c>
      <c r="V2168">
        <f t="shared" si="1608"/>
        <v>1.4488749999999999</v>
      </c>
      <c r="W2168">
        <f t="shared" si="1609"/>
        <v>0</v>
      </c>
      <c r="X2168">
        <f t="shared" si="1610"/>
        <v>2039.32</v>
      </c>
      <c r="Y2168">
        <f t="shared" si="1611"/>
        <v>1106.44</v>
      </c>
      <c r="AA2168">
        <v>35806607</v>
      </c>
      <c r="AB2168">
        <f t="shared" si="1612"/>
        <v>6346.71</v>
      </c>
      <c r="AC2168">
        <f t="shared" si="1613"/>
        <v>5583.68</v>
      </c>
      <c r="AD2168">
        <f>ROUND(((((ET2168*1.25))-((EU2168*1.25)))+AE2168),2)</f>
        <v>469.33</v>
      </c>
      <c r="AE2168">
        <f>ROUND(((EU2168*1.25)),2)</f>
        <v>84.25</v>
      </c>
      <c r="AF2168">
        <f>ROUND(((EV2168*1.15)),2)</f>
        <v>293.7</v>
      </c>
      <c r="AG2168">
        <f t="shared" si="1614"/>
        <v>0</v>
      </c>
      <c r="AH2168">
        <f>((EW2168*1.15))</f>
        <v>35.948999999999998</v>
      </c>
      <c r="AI2168">
        <f>((EX2168*1.25))</f>
        <v>8.375</v>
      </c>
      <c r="AJ2168">
        <f t="shared" si="1615"/>
        <v>0</v>
      </c>
      <c r="AK2168">
        <v>6214.53</v>
      </c>
      <c r="AL2168">
        <v>5583.68</v>
      </c>
      <c r="AM2168">
        <v>375.46</v>
      </c>
      <c r="AN2168">
        <v>67.400000000000006</v>
      </c>
      <c r="AO2168">
        <v>255.39</v>
      </c>
      <c r="AP2168">
        <v>0</v>
      </c>
      <c r="AQ2168">
        <v>31.26</v>
      </c>
      <c r="AR2168">
        <v>6.7</v>
      </c>
      <c r="AS2168">
        <v>0</v>
      </c>
      <c r="AT2168">
        <v>94</v>
      </c>
      <c r="AU2168">
        <v>51</v>
      </c>
      <c r="AV2168">
        <v>1</v>
      </c>
      <c r="AW2168">
        <v>1</v>
      </c>
      <c r="AZ2168">
        <v>1</v>
      </c>
      <c r="BA2168">
        <v>33.18</v>
      </c>
      <c r="BB2168">
        <v>10.86</v>
      </c>
      <c r="BC2168">
        <v>6.62</v>
      </c>
      <c r="BD2168" t="s">
        <v>3</v>
      </c>
      <c r="BE2168" t="s">
        <v>3</v>
      </c>
      <c r="BF2168" t="s">
        <v>3</v>
      </c>
      <c r="BG2168" t="s">
        <v>3</v>
      </c>
      <c r="BH2168">
        <v>0</v>
      </c>
      <c r="BI2168">
        <v>1</v>
      </c>
      <c r="BJ2168" t="s">
        <v>202</v>
      </c>
      <c r="BM2168">
        <v>11001</v>
      </c>
      <c r="BN2168">
        <v>0</v>
      </c>
      <c r="BO2168" t="s">
        <v>200</v>
      </c>
      <c r="BP2168">
        <v>1</v>
      </c>
      <c r="BQ2168">
        <v>2</v>
      </c>
      <c r="BR2168">
        <v>0</v>
      </c>
      <c r="BS2168">
        <v>33.18</v>
      </c>
      <c r="BT2168">
        <v>1</v>
      </c>
      <c r="BU2168">
        <v>1</v>
      </c>
      <c r="BV2168">
        <v>1</v>
      </c>
      <c r="BW2168">
        <v>1</v>
      </c>
      <c r="BX2168">
        <v>1</v>
      </c>
      <c r="BY2168" t="s">
        <v>3</v>
      </c>
      <c r="BZ2168">
        <v>123</v>
      </c>
      <c r="CA2168">
        <v>75</v>
      </c>
      <c r="CE2168">
        <v>0</v>
      </c>
      <c r="CF2168">
        <v>0</v>
      </c>
      <c r="CG2168">
        <v>0</v>
      </c>
      <c r="CM2168">
        <v>0</v>
      </c>
      <c r="CN2168" t="s">
        <v>3</v>
      </c>
      <c r="CO2168">
        <v>0</v>
      </c>
      <c r="CP2168">
        <f t="shared" si="1616"/>
        <v>8962.4200000000019</v>
      </c>
      <c r="CQ2168">
        <f t="shared" si="1617"/>
        <v>36963.961600000002</v>
      </c>
      <c r="CR2168">
        <f t="shared" si="1618"/>
        <v>5096.9237999999996</v>
      </c>
      <c r="CS2168">
        <f t="shared" si="1619"/>
        <v>2795.415</v>
      </c>
      <c r="CT2168">
        <f t="shared" si="1620"/>
        <v>9744.9660000000003</v>
      </c>
      <c r="CU2168">
        <f t="shared" si="1621"/>
        <v>0</v>
      </c>
      <c r="CV2168">
        <f t="shared" si="1622"/>
        <v>35.948999999999998</v>
      </c>
      <c r="CW2168">
        <f t="shared" si="1623"/>
        <v>8.375</v>
      </c>
      <c r="CX2168">
        <f t="shared" si="1624"/>
        <v>0</v>
      </c>
      <c r="CY2168">
        <f t="shared" si="1625"/>
        <v>2039.3206000000002</v>
      </c>
      <c r="CZ2168">
        <f t="shared" si="1626"/>
        <v>1106.4399000000001</v>
      </c>
      <c r="DC2168" t="s">
        <v>3</v>
      </c>
      <c r="DD2168" t="s">
        <v>3</v>
      </c>
      <c r="DE2168" t="s">
        <v>143</v>
      </c>
      <c r="DF2168" t="s">
        <v>143</v>
      </c>
      <c r="DG2168" t="s">
        <v>144</v>
      </c>
      <c r="DH2168" t="s">
        <v>3</v>
      </c>
      <c r="DI2168" t="s">
        <v>144</v>
      </c>
      <c r="DJ2168" t="s">
        <v>143</v>
      </c>
      <c r="DK2168" t="s">
        <v>3</v>
      </c>
      <c r="DL2168" t="s">
        <v>3</v>
      </c>
      <c r="DM2168" t="s">
        <v>3</v>
      </c>
      <c r="DN2168">
        <v>0</v>
      </c>
      <c r="DO2168">
        <v>0</v>
      </c>
      <c r="DP2168">
        <v>1</v>
      </c>
      <c r="DQ2168">
        <v>1</v>
      </c>
      <c r="DU2168">
        <v>1013</v>
      </c>
      <c r="DV2168" t="s">
        <v>194</v>
      </c>
      <c r="DW2168" t="s">
        <v>194</v>
      </c>
      <c r="DX2168">
        <v>1</v>
      </c>
      <c r="DZ2168" t="s">
        <v>3</v>
      </c>
      <c r="EA2168" t="s">
        <v>3</v>
      </c>
      <c r="EB2168" t="s">
        <v>3</v>
      </c>
      <c r="EC2168" t="s">
        <v>3</v>
      </c>
      <c r="EE2168">
        <v>29085511</v>
      </c>
      <c r="EF2168">
        <v>2</v>
      </c>
      <c r="EG2168" t="s">
        <v>145</v>
      </c>
      <c r="EH2168">
        <v>0</v>
      </c>
      <c r="EI2168" t="s">
        <v>3</v>
      </c>
      <c r="EJ2168">
        <v>1</v>
      </c>
      <c r="EK2168">
        <v>11001</v>
      </c>
      <c r="EL2168" t="s">
        <v>22</v>
      </c>
      <c r="EM2168" t="s">
        <v>196</v>
      </c>
      <c r="EO2168" t="s">
        <v>3</v>
      </c>
      <c r="EQ2168">
        <v>0</v>
      </c>
      <c r="ER2168">
        <v>6214.53</v>
      </c>
      <c r="ES2168">
        <v>5583.68</v>
      </c>
      <c r="ET2168">
        <v>375.46</v>
      </c>
      <c r="EU2168">
        <v>67.400000000000006</v>
      </c>
      <c r="EV2168">
        <v>255.39</v>
      </c>
      <c r="EW2168">
        <v>31.26</v>
      </c>
      <c r="EX2168">
        <v>6.7</v>
      </c>
      <c r="EY2168">
        <v>0</v>
      </c>
      <c r="FQ2168">
        <v>0</v>
      </c>
      <c r="FR2168">
        <f t="shared" si="1627"/>
        <v>0</v>
      </c>
      <c r="FS2168">
        <v>0</v>
      </c>
      <c r="FT2168" t="s">
        <v>148</v>
      </c>
      <c r="FU2168" t="s">
        <v>24</v>
      </c>
      <c r="FV2168" t="s">
        <v>24</v>
      </c>
      <c r="FW2168" t="s">
        <v>25</v>
      </c>
      <c r="FX2168">
        <v>110.7</v>
      </c>
      <c r="FY2168">
        <v>63.75</v>
      </c>
      <c r="GA2168" t="s">
        <v>3</v>
      </c>
      <c r="GD2168">
        <v>1</v>
      </c>
      <c r="GF2168">
        <v>1220877284</v>
      </c>
      <c r="GG2168">
        <v>2</v>
      </c>
      <c r="GH2168">
        <v>1</v>
      </c>
      <c r="GI2168">
        <v>2</v>
      </c>
      <c r="GJ2168">
        <v>0</v>
      </c>
      <c r="GK2168">
        <v>0</v>
      </c>
      <c r="GL2168">
        <f t="shared" si="1628"/>
        <v>0</v>
      </c>
      <c r="GM2168">
        <f t="shared" si="1629"/>
        <v>12108.18</v>
      </c>
      <c r="GN2168">
        <f t="shared" si="1630"/>
        <v>12108.18</v>
      </c>
      <c r="GO2168">
        <f t="shared" si="1631"/>
        <v>0</v>
      </c>
      <c r="GP2168">
        <f t="shared" si="1632"/>
        <v>0</v>
      </c>
      <c r="GR2168">
        <v>0</v>
      </c>
      <c r="GS2168">
        <v>3</v>
      </c>
      <c r="GT2168">
        <v>0</v>
      </c>
      <c r="GU2168" t="s">
        <v>3</v>
      </c>
      <c r="GV2168">
        <f t="shared" si="1633"/>
        <v>0</v>
      </c>
      <c r="GW2168">
        <v>1</v>
      </c>
      <c r="GX2168">
        <f t="shared" si="1634"/>
        <v>0</v>
      </c>
      <c r="HA2168">
        <v>0</v>
      </c>
      <c r="HB2168">
        <v>0</v>
      </c>
      <c r="HC2168">
        <f t="shared" si="1635"/>
        <v>0</v>
      </c>
      <c r="HE2168" t="s">
        <v>3</v>
      </c>
      <c r="HF2168" t="s">
        <v>3</v>
      </c>
      <c r="IK2168">
        <v>0</v>
      </c>
    </row>
    <row r="2169" spans="1:245">
      <c r="A2169">
        <v>17</v>
      </c>
      <c r="B2169">
        <v>1</v>
      </c>
      <c r="C2169">
        <f>ROW(SmtRes!A2216)</f>
        <v>2216</v>
      </c>
      <c r="D2169">
        <f>ROW(EtalonRes!A2197)</f>
        <v>2197</v>
      </c>
      <c r="E2169" t="s">
        <v>52</v>
      </c>
      <c r="F2169" t="s">
        <v>203</v>
      </c>
      <c r="G2169" t="s">
        <v>204</v>
      </c>
      <c r="H2169" t="s">
        <v>77</v>
      </c>
      <c r="I2169">
        <f>ROUND(17.3/100,9)</f>
        <v>0.17299999999999999</v>
      </c>
      <c r="J2169">
        <v>0</v>
      </c>
      <c r="O2169">
        <f t="shared" si="1601"/>
        <v>3593.77</v>
      </c>
      <c r="P2169">
        <f t="shared" si="1602"/>
        <v>1032.97</v>
      </c>
      <c r="Q2169">
        <f t="shared" si="1603"/>
        <v>12.29</v>
      </c>
      <c r="R2169">
        <f t="shared" si="1604"/>
        <v>3.9</v>
      </c>
      <c r="S2169">
        <f t="shared" si="1605"/>
        <v>2548.5100000000002</v>
      </c>
      <c r="T2169">
        <f t="shared" si="1606"/>
        <v>0</v>
      </c>
      <c r="U2169">
        <f t="shared" si="1607"/>
        <v>9.0044769999999978</v>
      </c>
      <c r="V2169">
        <f t="shared" si="1608"/>
        <v>8.6499999999999997E-3</v>
      </c>
      <c r="W2169">
        <f t="shared" si="1609"/>
        <v>0</v>
      </c>
      <c r="X2169">
        <f t="shared" si="1610"/>
        <v>2399.27</v>
      </c>
      <c r="Y2169">
        <f t="shared" si="1611"/>
        <v>1301.73</v>
      </c>
      <c r="AA2169">
        <v>35806607</v>
      </c>
      <c r="AB2169">
        <f t="shared" si="1612"/>
        <v>1239.96</v>
      </c>
      <c r="AC2169">
        <f t="shared" si="1613"/>
        <v>788.76</v>
      </c>
      <c r="AD2169">
        <f>ROUND(((((ET2169*1.25))-((EU2169*1.25)))+AE2169),2)</f>
        <v>7.22</v>
      </c>
      <c r="AE2169">
        <f>ROUND(((EU2169*1.25)),2)</f>
        <v>0.68</v>
      </c>
      <c r="AF2169">
        <f>ROUND(((EV2169*1.15)),2)</f>
        <v>443.98</v>
      </c>
      <c r="AG2169">
        <f t="shared" si="1614"/>
        <v>0</v>
      </c>
      <c r="AH2169">
        <f>((EW2169*1.15))</f>
        <v>52.048999999999992</v>
      </c>
      <c r="AI2169">
        <f>((EX2169*1.25))</f>
        <v>0.05</v>
      </c>
      <c r="AJ2169">
        <f t="shared" si="1615"/>
        <v>0</v>
      </c>
      <c r="AK2169">
        <v>1180.5999999999999</v>
      </c>
      <c r="AL2169">
        <v>788.76</v>
      </c>
      <c r="AM2169">
        <v>5.77</v>
      </c>
      <c r="AN2169">
        <v>0.54</v>
      </c>
      <c r="AO2169">
        <v>386.07</v>
      </c>
      <c r="AP2169">
        <v>0</v>
      </c>
      <c r="AQ2169">
        <v>45.26</v>
      </c>
      <c r="AR2169">
        <v>0.04</v>
      </c>
      <c r="AS2169">
        <v>0</v>
      </c>
      <c r="AT2169">
        <v>94</v>
      </c>
      <c r="AU2169">
        <v>51</v>
      </c>
      <c r="AV2169">
        <v>1</v>
      </c>
      <c r="AW2169">
        <v>1</v>
      </c>
      <c r="AZ2169">
        <v>1</v>
      </c>
      <c r="BA2169">
        <v>33.18</v>
      </c>
      <c r="BB2169">
        <v>9.84</v>
      </c>
      <c r="BC2169">
        <v>7.57</v>
      </c>
      <c r="BD2169" t="s">
        <v>3</v>
      </c>
      <c r="BE2169" t="s">
        <v>3</v>
      </c>
      <c r="BF2169" t="s">
        <v>3</v>
      </c>
      <c r="BG2169" t="s">
        <v>3</v>
      </c>
      <c r="BH2169">
        <v>0</v>
      </c>
      <c r="BI2169">
        <v>1</v>
      </c>
      <c r="BJ2169" t="s">
        <v>205</v>
      </c>
      <c r="BM2169">
        <v>11001</v>
      </c>
      <c r="BN2169">
        <v>0</v>
      </c>
      <c r="BO2169" t="s">
        <v>203</v>
      </c>
      <c r="BP2169">
        <v>1</v>
      </c>
      <c r="BQ2169">
        <v>2</v>
      </c>
      <c r="BR2169">
        <v>0</v>
      </c>
      <c r="BS2169">
        <v>33.18</v>
      </c>
      <c r="BT2169">
        <v>1</v>
      </c>
      <c r="BU2169">
        <v>1</v>
      </c>
      <c r="BV2169">
        <v>1</v>
      </c>
      <c r="BW2169">
        <v>1</v>
      </c>
      <c r="BX2169">
        <v>1</v>
      </c>
      <c r="BY2169" t="s">
        <v>3</v>
      </c>
      <c r="BZ2169">
        <v>123</v>
      </c>
      <c r="CA2169">
        <v>75</v>
      </c>
      <c r="CE2169">
        <v>0</v>
      </c>
      <c r="CF2169">
        <v>0</v>
      </c>
      <c r="CG2169">
        <v>0</v>
      </c>
      <c r="CM2169">
        <v>0</v>
      </c>
      <c r="CN2169" t="s">
        <v>3</v>
      </c>
      <c r="CO2169">
        <v>0</v>
      </c>
      <c r="CP2169">
        <f t="shared" si="1616"/>
        <v>3593.7700000000004</v>
      </c>
      <c r="CQ2169">
        <f t="shared" si="1617"/>
        <v>5970.9132</v>
      </c>
      <c r="CR2169">
        <f t="shared" si="1618"/>
        <v>71.044799999999995</v>
      </c>
      <c r="CS2169">
        <f t="shared" si="1619"/>
        <v>22.5624</v>
      </c>
      <c r="CT2169">
        <f t="shared" si="1620"/>
        <v>14731.2564</v>
      </c>
      <c r="CU2169">
        <f t="shared" si="1621"/>
        <v>0</v>
      </c>
      <c r="CV2169">
        <f t="shared" si="1622"/>
        <v>52.048999999999992</v>
      </c>
      <c r="CW2169">
        <f t="shared" si="1623"/>
        <v>0.05</v>
      </c>
      <c r="CX2169">
        <f t="shared" si="1624"/>
        <v>0</v>
      </c>
      <c r="CY2169">
        <f t="shared" si="1625"/>
        <v>2399.2654000000002</v>
      </c>
      <c r="CZ2169">
        <f t="shared" si="1626"/>
        <v>1301.7291000000002</v>
      </c>
      <c r="DC2169" t="s">
        <v>3</v>
      </c>
      <c r="DD2169" t="s">
        <v>3</v>
      </c>
      <c r="DE2169" t="s">
        <v>143</v>
      </c>
      <c r="DF2169" t="s">
        <v>143</v>
      </c>
      <c r="DG2169" t="s">
        <v>144</v>
      </c>
      <c r="DH2169" t="s">
        <v>3</v>
      </c>
      <c r="DI2169" t="s">
        <v>144</v>
      </c>
      <c r="DJ2169" t="s">
        <v>143</v>
      </c>
      <c r="DK2169" t="s">
        <v>3</v>
      </c>
      <c r="DL2169" t="s">
        <v>3</v>
      </c>
      <c r="DM2169" t="s">
        <v>3</v>
      </c>
      <c r="DN2169">
        <v>0</v>
      </c>
      <c r="DO2169">
        <v>0</v>
      </c>
      <c r="DP2169">
        <v>1</v>
      </c>
      <c r="DQ2169">
        <v>1</v>
      </c>
      <c r="DU2169">
        <v>1005</v>
      </c>
      <c r="DV2169" t="s">
        <v>77</v>
      </c>
      <c r="DW2169" t="s">
        <v>77</v>
      </c>
      <c r="DX2169">
        <v>100</v>
      </c>
      <c r="DZ2169" t="s">
        <v>3</v>
      </c>
      <c r="EA2169" t="s">
        <v>3</v>
      </c>
      <c r="EB2169" t="s">
        <v>3</v>
      </c>
      <c r="EC2169" t="s">
        <v>3</v>
      </c>
      <c r="EE2169">
        <v>29085511</v>
      </c>
      <c r="EF2169">
        <v>2</v>
      </c>
      <c r="EG2169" t="s">
        <v>145</v>
      </c>
      <c r="EH2169">
        <v>0</v>
      </c>
      <c r="EI2169" t="s">
        <v>3</v>
      </c>
      <c r="EJ2169">
        <v>1</v>
      </c>
      <c r="EK2169">
        <v>11001</v>
      </c>
      <c r="EL2169" t="s">
        <v>22</v>
      </c>
      <c r="EM2169" t="s">
        <v>196</v>
      </c>
      <c r="EO2169" t="s">
        <v>3</v>
      </c>
      <c r="EQ2169">
        <v>0</v>
      </c>
      <c r="ER2169">
        <v>1180.5999999999999</v>
      </c>
      <c r="ES2169">
        <v>788.76</v>
      </c>
      <c r="ET2169">
        <v>5.77</v>
      </c>
      <c r="EU2169">
        <v>0.54</v>
      </c>
      <c r="EV2169">
        <v>386.07</v>
      </c>
      <c r="EW2169">
        <v>45.26</v>
      </c>
      <c r="EX2169">
        <v>0.04</v>
      </c>
      <c r="EY2169">
        <v>0</v>
      </c>
      <c r="FQ2169">
        <v>0</v>
      </c>
      <c r="FR2169">
        <f t="shared" si="1627"/>
        <v>0</v>
      </c>
      <c r="FS2169">
        <v>0</v>
      </c>
      <c r="FT2169" t="s">
        <v>148</v>
      </c>
      <c r="FU2169" t="s">
        <v>24</v>
      </c>
      <c r="FV2169" t="s">
        <v>24</v>
      </c>
      <c r="FW2169" t="s">
        <v>25</v>
      </c>
      <c r="FX2169">
        <v>110.7</v>
      </c>
      <c r="FY2169">
        <v>63.75</v>
      </c>
      <c r="GA2169" t="s">
        <v>3</v>
      </c>
      <c r="GD2169">
        <v>1</v>
      </c>
      <c r="GF2169">
        <v>-295419027</v>
      </c>
      <c r="GG2169">
        <v>2</v>
      </c>
      <c r="GH2169">
        <v>1</v>
      </c>
      <c r="GI2169">
        <v>2</v>
      </c>
      <c r="GJ2169">
        <v>0</v>
      </c>
      <c r="GK2169">
        <v>0</v>
      </c>
      <c r="GL2169">
        <f t="shared" si="1628"/>
        <v>0</v>
      </c>
      <c r="GM2169">
        <f t="shared" si="1629"/>
        <v>7294.77</v>
      </c>
      <c r="GN2169">
        <f t="shared" si="1630"/>
        <v>7294.77</v>
      </c>
      <c r="GO2169">
        <f t="shared" si="1631"/>
        <v>0</v>
      </c>
      <c r="GP2169">
        <f t="shared" si="1632"/>
        <v>0</v>
      </c>
      <c r="GR2169">
        <v>0</v>
      </c>
      <c r="GS2169">
        <v>3</v>
      </c>
      <c r="GT2169">
        <v>0</v>
      </c>
      <c r="GU2169" t="s">
        <v>3</v>
      </c>
      <c r="GV2169">
        <f t="shared" si="1633"/>
        <v>0</v>
      </c>
      <c r="GW2169">
        <v>1</v>
      </c>
      <c r="GX2169">
        <f t="shared" si="1634"/>
        <v>0</v>
      </c>
      <c r="HA2169">
        <v>0</v>
      </c>
      <c r="HB2169">
        <v>0</v>
      </c>
      <c r="HC2169">
        <f t="shared" si="1635"/>
        <v>0</v>
      </c>
      <c r="HE2169" t="s">
        <v>3</v>
      </c>
      <c r="HF2169" t="s">
        <v>3</v>
      </c>
      <c r="IK2169">
        <v>0</v>
      </c>
    </row>
    <row r="2170" spans="1:245">
      <c r="A2170">
        <v>18</v>
      </c>
      <c r="B2170">
        <v>1</v>
      </c>
      <c r="C2170">
        <v>2215</v>
      </c>
      <c r="E2170" t="s">
        <v>57</v>
      </c>
      <c r="F2170" t="s">
        <v>206</v>
      </c>
      <c r="G2170" t="s">
        <v>207</v>
      </c>
      <c r="H2170" t="s">
        <v>165</v>
      </c>
      <c r="I2170">
        <f>I2169*J2170</f>
        <v>17.646000000000001</v>
      </c>
      <c r="J2170">
        <v>102.00000000000001</v>
      </c>
      <c r="O2170">
        <f t="shared" si="1601"/>
        <v>9108.0400000000009</v>
      </c>
      <c r="P2170">
        <f t="shared" si="1602"/>
        <v>9108.0400000000009</v>
      </c>
      <c r="Q2170">
        <f t="shared" si="1603"/>
        <v>0</v>
      </c>
      <c r="R2170">
        <f t="shared" si="1604"/>
        <v>0</v>
      </c>
      <c r="S2170">
        <f t="shared" si="1605"/>
        <v>0</v>
      </c>
      <c r="T2170">
        <f t="shared" si="1606"/>
        <v>0</v>
      </c>
      <c r="U2170">
        <f t="shared" si="1607"/>
        <v>0</v>
      </c>
      <c r="V2170">
        <f t="shared" si="1608"/>
        <v>0</v>
      </c>
      <c r="W2170">
        <f t="shared" si="1609"/>
        <v>66.349999999999994</v>
      </c>
      <c r="X2170">
        <f t="shared" si="1610"/>
        <v>0</v>
      </c>
      <c r="Y2170">
        <f t="shared" si="1611"/>
        <v>0</v>
      </c>
      <c r="AA2170">
        <v>35806607</v>
      </c>
      <c r="AB2170">
        <f t="shared" si="1612"/>
        <v>82.19</v>
      </c>
      <c r="AC2170">
        <f t="shared" si="1613"/>
        <v>82.19</v>
      </c>
      <c r="AD2170">
        <f>ROUND((((ET2170)-(EU2170))+AE2170),2)</f>
        <v>0</v>
      </c>
      <c r="AE2170">
        <f>ROUND((EU2170),2)</f>
        <v>0</v>
      </c>
      <c r="AF2170">
        <f>ROUND((EV2170),2)</f>
        <v>0</v>
      </c>
      <c r="AG2170">
        <f t="shared" si="1614"/>
        <v>0</v>
      </c>
      <c r="AH2170">
        <f>(EW2170)</f>
        <v>0</v>
      </c>
      <c r="AI2170">
        <f>(EX2170)</f>
        <v>0</v>
      </c>
      <c r="AJ2170">
        <f t="shared" si="1615"/>
        <v>3.76</v>
      </c>
      <c r="AK2170">
        <v>82.19</v>
      </c>
      <c r="AL2170">
        <v>82.19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3.76</v>
      </c>
      <c r="AT2170">
        <v>0</v>
      </c>
      <c r="AU2170">
        <v>0</v>
      </c>
      <c r="AV2170">
        <v>1</v>
      </c>
      <c r="AW2170">
        <v>1</v>
      </c>
      <c r="AZ2170">
        <v>1</v>
      </c>
      <c r="BA2170">
        <v>1</v>
      </c>
      <c r="BB2170">
        <v>1</v>
      </c>
      <c r="BC2170">
        <v>6.28</v>
      </c>
      <c r="BD2170" t="s">
        <v>3</v>
      </c>
      <c r="BE2170" t="s">
        <v>3</v>
      </c>
      <c r="BF2170" t="s">
        <v>3</v>
      </c>
      <c r="BG2170" t="s">
        <v>3</v>
      </c>
      <c r="BH2170">
        <v>3</v>
      </c>
      <c r="BI2170">
        <v>1</v>
      </c>
      <c r="BJ2170" t="s">
        <v>208</v>
      </c>
      <c r="BM2170">
        <v>500001</v>
      </c>
      <c r="BN2170">
        <v>0</v>
      </c>
      <c r="BO2170" t="s">
        <v>206</v>
      </c>
      <c r="BP2170">
        <v>1</v>
      </c>
      <c r="BQ2170">
        <v>8</v>
      </c>
      <c r="BR2170">
        <v>0</v>
      </c>
      <c r="BS2170">
        <v>1</v>
      </c>
      <c r="BT2170">
        <v>1</v>
      </c>
      <c r="BU2170">
        <v>1</v>
      </c>
      <c r="BV2170">
        <v>1</v>
      </c>
      <c r="BW2170">
        <v>1</v>
      </c>
      <c r="BX2170">
        <v>1</v>
      </c>
      <c r="BY2170" t="s">
        <v>3</v>
      </c>
      <c r="BZ2170">
        <v>0</v>
      </c>
      <c r="CA2170">
        <v>0</v>
      </c>
      <c r="CE2170">
        <v>0</v>
      </c>
      <c r="CF2170">
        <v>0</v>
      </c>
      <c r="CG2170">
        <v>0</v>
      </c>
      <c r="CM2170">
        <v>0</v>
      </c>
      <c r="CN2170" t="s">
        <v>3</v>
      </c>
      <c r="CO2170">
        <v>0</v>
      </c>
      <c r="CP2170">
        <f t="shared" si="1616"/>
        <v>9108.0400000000009</v>
      </c>
      <c r="CQ2170">
        <f t="shared" si="1617"/>
        <v>516.15319999999997</v>
      </c>
      <c r="CR2170">
        <f t="shared" si="1618"/>
        <v>0</v>
      </c>
      <c r="CS2170">
        <f t="shared" si="1619"/>
        <v>0</v>
      </c>
      <c r="CT2170">
        <f t="shared" si="1620"/>
        <v>0</v>
      </c>
      <c r="CU2170">
        <f t="shared" si="1621"/>
        <v>0</v>
      </c>
      <c r="CV2170">
        <f t="shared" si="1622"/>
        <v>0</v>
      </c>
      <c r="CW2170">
        <f t="shared" si="1623"/>
        <v>0</v>
      </c>
      <c r="CX2170">
        <f t="shared" si="1624"/>
        <v>3.76</v>
      </c>
      <c r="CY2170">
        <f t="shared" si="1625"/>
        <v>0</v>
      </c>
      <c r="CZ2170">
        <f t="shared" si="1626"/>
        <v>0</v>
      </c>
      <c r="DC2170" t="s">
        <v>3</v>
      </c>
      <c r="DD2170" t="s">
        <v>3</v>
      </c>
      <c r="DE2170" t="s">
        <v>3</v>
      </c>
      <c r="DF2170" t="s">
        <v>3</v>
      </c>
      <c r="DG2170" t="s">
        <v>3</v>
      </c>
      <c r="DH2170" t="s">
        <v>3</v>
      </c>
      <c r="DI2170" t="s">
        <v>3</v>
      </c>
      <c r="DJ2170" t="s">
        <v>3</v>
      </c>
      <c r="DK2170" t="s">
        <v>3</v>
      </c>
      <c r="DL2170" t="s">
        <v>3</v>
      </c>
      <c r="DM2170" t="s">
        <v>3</v>
      </c>
      <c r="DN2170">
        <v>0</v>
      </c>
      <c r="DO2170">
        <v>0</v>
      </c>
      <c r="DP2170">
        <v>1</v>
      </c>
      <c r="DQ2170">
        <v>1</v>
      </c>
      <c r="DU2170">
        <v>1005</v>
      </c>
      <c r="DV2170" t="s">
        <v>165</v>
      </c>
      <c r="DW2170" t="s">
        <v>165</v>
      </c>
      <c r="DX2170">
        <v>1</v>
      </c>
      <c r="DZ2170" t="s">
        <v>3</v>
      </c>
      <c r="EA2170" t="s">
        <v>3</v>
      </c>
      <c r="EB2170" t="s">
        <v>3</v>
      </c>
      <c r="EC2170" t="s">
        <v>3</v>
      </c>
      <c r="EE2170">
        <v>29085443</v>
      </c>
      <c r="EF2170">
        <v>8</v>
      </c>
      <c r="EG2170" t="s">
        <v>153</v>
      </c>
      <c r="EH2170">
        <v>0</v>
      </c>
      <c r="EI2170" t="s">
        <v>3</v>
      </c>
      <c r="EJ2170">
        <v>1</v>
      </c>
      <c r="EK2170">
        <v>500001</v>
      </c>
      <c r="EL2170" t="s">
        <v>154</v>
      </c>
      <c r="EM2170" t="s">
        <v>155</v>
      </c>
      <c r="EO2170" t="s">
        <v>3</v>
      </c>
      <c r="EQ2170">
        <v>0</v>
      </c>
      <c r="ER2170">
        <v>82.19</v>
      </c>
      <c r="ES2170">
        <v>82.19</v>
      </c>
      <c r="ET2170">
        <v>0</v>
      </c>
      <c r="EU2170">
        <v>0</v>
      </c>
      <c r="EV2170">
        <v>0</v>
      </c>
      <c r="EW2170">
        <v>0</v>
      </c>
      <c r="EX2170">
        <v>0</v>
      </c>
      <c r="FQ2170">
        <v>0</v>
      </c>
      <c r="FR2170">
        <f t="shared" si="1627"/>
        <v>0</v>
      </c>
      <c r="FS2170">
        <v>0</v>
      </c>
      <c r="FX2170">
        <v>0</v>
      </c>
      <c r="FY2170">
        <v>0</v>
      </c>
      <c r="GA2170" t="s">
        <v>3</v>
      </c>
      <c r="GD2170">
        <v>1</v>
      </c>
      <c r="GF2170">
        <v>-100917442</v>
      </c>
      <c r="GG2170">
        <v>2</v>
      </c>
      <c r="GH2170">
        <v>1</v>
      </c>
      <c r="GI2170">
        <v>2</v>
      </c>
      <c r="GJ2170">
        <v>0</v>
      </c>
      <c r="GK2170">
        <v>0</v>
      </c>
      <c r="GL2170">
        <f t="shared" si="1628"/>
        <v>0</v>
      </c>
      <c r="GM2170">
        <f t="shared" si="1629"/>
        <v>9108.0400000000009</v>
      </c>
      <c r="GN2170">
        <f t="shared" si="1630"/>
        <v>9108.0400000000009</v>
      </c>
      <c r="GO2170">
        <f t="shared" si="1631"/>
        <v>0</v>
      </c>
      <c r="GP2170">
        <f t="shared" si="1632"/>
        <v>0</v>
      </c>
      <c r="GR2170">
        <v>0</v>
      </c>
      <c r="GS2170">
        <v>3</v>
      </c>
      <c r="GT2170">
        <v>0</v>
      </c>
      <c r="GU2170" t="s">
        <v>3</v>
      </c>
      <c r="GV2170">
        <f t="shared" si="1633"/>
        <v>0</v>
      </c>
      <c r="GW2170">
        <v>1</v>
      </c>
      <c r="GX2170">
        <f t="shared" si="1634"/>
        <v>0</v>
      </c>
      <c r="HA2170">
        <v>0</v>
      </c>
      <c r="HB2170">
        <v>0</v>
      </c>
      <c r="HC2170">
        <f t="shared" si="1635"/>
        <v>0</v>
      </c>
      <c r="HE2170" t="s">
        <v>3</v>
      </c>
      <c r="HF2170" t="s">
        <v>3</v>
      </c>
      <c r="IK2170">
        <v>0</v>
      </c>
    </row>
    <row r="2171" spans="1:245">
      <c r="A2171">
        <v>17</v>
      </c>
      <c r="B2171">
        <v>1</v>
      </c>
      <c r="C2171">
        <f>ROW(SmtRes!A2228)</f>
        <v>2228</v>
      </c>
      <c r="D2171">
        <f>ROW(EtalonRes!A2209)</f>
        <v>2209</v>
      </c>
      <c r="E2171" t="s">
        <v>70</v>
      </c>
      <c r="F2171" t="s">
        <v>210</v>
      </c>
      <c r="G2171" t="s">
        <v>211</v>
      </c>
      <c r="H2171" t="s">
        <v>55</v>
      </c>
      <c r="I2171">
        <f>ROUND(20/100,9)</f>
        <v>0.2</v>
      </c>
      <c r="J2171">
        <v>0</v>
      </c>
      <c r="O2171">
        <f t="shared" si="1601"/>
        <v>1230.48</v>
      </c>
      <c r="P2171">
        <f t="shared" si="1602"/>
        <v>748.08</v>
      </c>
      <c r="Q2171">
        <f t="shared" si="1603"/>
        <v>15.82</v>
      </c>
      <c r="R2171">
        <f t="shared" si="1604"/>
        <v>0</v>
      </c>
      <c r="S2171">
        <f t="shared" si="1605"/>
        <v>466.58</v>
      </c>
      <c r="T2171">
        <f t="shared" si="1606"/>
        <v>0</v>
      </c>
      <c r="U2171">
        <f t="shared" si="1607"/>
        <v>1.5318000000000001</v>
      </c>
      <c r="V2171">
        <f t="shared" si="1608"/>
        <v>0</v>
      </c>
      <c r="W2171">
        <f t="shared" si="1609"/>
        <v>0</v>
      </c>
      <c r="X2171">
        <f t="shared" si="1610"/>
        <v>438.59</v>
      </c>
      <c r="Y2171">
        <f t="shared" si="1611"/>
        <v>237.96</v>
      </c>
      <c r="AA2171">
        <v>35806607</v>
      </c>
      <c r="AB2171">
        <f t="shared" si="1612"/>
        <v>1480.04</v>
      </c>
      <c r="AC2171">
        <f t="shared" si="1613"/>
        <v>1395.68</v>
      </c>
      <c r="AD2171">
        <f>ROUND(((((ET2171*1.25))-((EU2171*1.25)))+AE2171),2)</f>
        <v>14.05</v>
      </c>
      <c r="AE2171">
        <f>ROUND(((EU2171*1.25)),2)</f>
        <v>0</v>
      </c>
      <c r="AF2171">
        <f>ROUND(((EV2171*1.15)),2)</f>
        <v>70.31</v>
      </c>
      <c r="AG2171">
        <f t="shared" si="1614"/>
        <v>0</v>
      </c>
      <c r="AH2171">
        <f>((EW2171*1.15))</f>
        <v>7.6589999999999998</v>
      </c>
      <c r="AI2171">
        <f>((EX2171*1.25))</f>
        <v>0</v>
      </c>
      <c r="AJ2171">
        <f t="shared" si="1615"/>
        <v>0</v>
      </c>
      <c r="AK2171">
        <v>1468.06</v>
      </c>
      <c r="AL2171">
        <v>1395.68</v>
      </c>
      <c r="AM2171">
        <v>11.24</v>
      </c>
      <c r="AN2171">
        <v>0</v>
      </c>
      <c r="AO2171">
        <v>61.14</v>
      </c>
      <c r="AP2171">
        <v>0</v>
      </c>
      <c r="AQ2171">
        <v>6.66</v>
      </c>
      <c r="AR2171">
        <v>0</v>
      </c>
      <c r="AS2171">
        <v>0</v>
      </c>
      <c r="AT2171">
        <v>94</v>
      </c>
      <c r="AU2171">
        <v>51</v>
      </c>
      <c r="AV2171">
        <v>1</v>
      </c>
      <c r="AW2171">
        <v>1</v>
      </c>
      <c r="AZ2171">
        <v>1</v>
      </c>
      <c r="BA2171">
        <v>33.18</v>
      </c>
      <c r="BB2171">
        <v>5.63</v>
      </c>
      <c r="BC2171">
        <v>2.68</v>
      </c>
      <c r="BD2171" t="s">
        <v>3</v>
      </c>
      <c r="BE2171" t="s">
        <v>3</v>
      </c>
      <c r="BF2171" t="s">
        <v>3</v>
      </c>
      <c r="BG2171" t="s">
        <v>3</v>
      </c>
      <c r="BH2171">
        <v>0</v>
      </c>
      <c r="BI2171">
        <v>1</v>
      </c>
      <c r="BJ2171" t="s">
        <v>212</v>
      </c>
      <c r="BM2171">
        <v>11001</v>
      </c>
      <c r="BN2171">
        <v>0</v>
      </c>
      <c r="BO2171" t="s">
        <v>210</v>
      </c>
      <c r="BP2171">
        <v>1</v>
      </c>
      <c r="BQ2171">
        <v>2</v>
      </c>
      <c r="BR2171">
        <v>0</v>
      </c>
      <c r="BS2171">
        <v>33.18</v>
      </c>
      <c r="BT2171">
        <v>1</v>
      </c>
      <c r="BU2171">
        <v>1</v>
      </c>
      <c r="BV2171">
        <v>1</v>
      </c>
      <c r="BW2171">
        <v>1</v>
      </c>
      <c r="BX2171">
        <v>1</v>
      </c>
      <c r="BY2171" t="s">
        <v>3</v>
      </c>
      <c r="BZ2171">
        <v>123</v>
      </c>
      <c r="CA2171">
        <v>75</v>
      </c>
      <c r="CE2171">
        <v>0</v>
      </c>
      <c r="CF2171">
        <v>0</v>
      </c>
      <c r="CG2171">
        <v>0</v>
      </c>
      <c r="CM2171">
        <v>0</v>
      </c>
      <c r="CN2171" t="s">
        <v>3</v>
      </c>
      <c r="CO2171">
        <v>0</v>
      </c>
      <c r="CP2171">
        <f t="shared" si="1616"/>
        <v>1230.48</v>
      </c>
      <c r="CQ2171">
        <f t="shared" si="1617"/>
        <v>3740.4224000000004</v>
      </c>
      <c r="CR2171">
        <f t="shared" si="1618"/>
        <v>79.101500000000001</v>
      </c>
      <c r="CS2171">
        <f t="shared" si="1619"/>
        <v>0</v>
      </c>
      <c r="CT2171">
        <f t="shared" si="1620"/>
        <v>2332.8858</v>
      </c>
      <c r="CU2171">
        <f t="shared" si="1621"/>
        <v>0</v>
      </c>
      <c r="CV2171">
        <f t="shared" si="1622"/>
        <v>7.6589999999999998</v>
      </c>
      <c r="CW2171">
        <f t="shared" si="1623"/>
        <v>0</v>
      </c>
      <c r="CX2171">
        <f t="shared" si="1624"/>
        <v>0</v>
      </c>
      <c r="CY2171">
        <f t="shared" si="1625"/>
        <v>438.58519999999999</v>
      </c>
      <c r="CZ2171">
        <f t="shared" si="1626"/>
        <v>237.95579999999998</v>
      </c>
      <c r="DC2171" t="s">
        <v>3</v>
      </c>
      <c r="DD2171" t="s">
        <v>3</v>
      </c>
      <c r="DE2171" t="s">
        <v>143</v>
      </c>
      <c r="DF2171" t="s">
        <v>143</v>
      </c>
      <c r="DG2171" t="s">
        <v>144</v>
      </c>
      <c r="DH2171" t="s">
        <v>3</v>
      </c>
      <c r="DI2171" t="s">
        <v>144</v>
      </c>
      <c r="DJ2171" t="s">
        <v>143</v>
      </c>
      <c r="DK2171" t="s">
        <v>3</v>
      </c>
      <c r="DL2171" t="s">
        <v>3</v>
      </c>
      <c r="DM2171" t="s">
        <v>3</v>
      </c>
      <c r="DN2171">
        <v>0</v>
      </c>
      <c r="DO2171">
        <v>0</v>
      </c>
      <c r="DP2171">
        <v>1</v>
      </c>
      <c r="DQ2171">
        <v>1</v>
      </c>
      <c r="DU2171">
        <v>1013</v>
      </c>
      <c r="DV2171" t="s">
        <v>55</v>
      </c>
      <c r="DW2171" t="s">
        <v>55</v>
      </c>
      <c r="DX2171">
        <v>1</v>
      </c>
      <c r="DZ2171" t="s">
        <v>3</v>
      </c>
      <c r="EA2171" t="s">
        <v>3</v>
      </c>
      <c r="EB2171" t="s">
        <v>3</v>
      </c>
      <c r="EC2171" t="s">
        <v>3</v>
      </c>
      <c r="EE2171">
        <v>29085511</v>
      </c>
      <c r="EF2171">
        <v>2</v>
      </c>
      <c r="EG2171" t="s">
        <v>145</v>
      </c>
      <c r="EH2171">
        <v>0</v>
      </c>
      <c r="EI2171" t="s">
        <v>3</v>
      </c>
      <c r="EJ2171">
        <v>1</v>
      </c>
      <c r="EK2171">
        <v>11001</v>
      </c>
      <c r="EL2171" t="s">
        <v>22</v>
      </c>
      <c r="EM2171" t="s">
        <v>196</v>
      </c>
      <c r="EO2171" t="s">
        <v>3</v>
      </c>
      <c r="EQ2171">
        <v>0</v>
      </c>
      <c r="ER2171">
        <v>1468.06</v>
      </c>
      <c r="ES2171">
        <v>1395.68</v>
      </c>
      <c r="ET2171">
        <v>11.24</v>
      </c>
      <c r="EU2171">
        <v>0</v>
      </c>
      <c r="EV2171">
        <v>61.14</v>
      </c>
      <c r="EW2171">
        <v>6.66</v>
      </c>
      <c r="EX2171">
        <v>0</v>
      </c>
      <c r="EY2171">
        <v>0</v>
      </c>
      <c r="FQ2171">
        <v>0</v>
      </c>
      <c r="FR2171">
        <f t="shared" si="1627"/>
        <v>0</v>
      </c>
      <c r="FS2171">
        <v>0</v>
      </c>
      <c r="FT2171" t="s">
        <v>148</v>
      </c>
      <c r="FU2171" t="s">
        <v>24</v>
      </c>
      <c r="FV2171" t="s">
        <v>24</v>
      </c>
      <c r="FW2171" t="s">
        <v>25</v>
      </c>
      <c r="FX2171">
        <v>110.7</v>
      </c>
      <c r="FY2171">
        <v>63.75</v>
      </c>
      <c r="GA2171" t="s">
        <v>3</v>
      </c>
      <c r="GD2171">
        <v>1</v>
      </c>
      <c r="GF2171">
        <v>-1131838271</v>
      </c>
      <c r="GG2171">
        <v>2</v>
      </c>
      <c r="GH2171">
        <v>1</v>
      </c>
      <c r="GI2171">
        <v>2</v>
      </c>
      <c r="GJ2171">
        <v>0</v>
      </c>
      <c r="GK2171">
        <v>0</v>
      </c>
      <c r="GL2171">
        <f t="shared" si="1628"/>
        <v>0</v>
      </c>
      <c r="GM2171">
        <f t="shared" si="1629"/>
        <v>1907.03</v>
      </c>
      <c r="GN2171">
        <f t="shared" si="1630"/>
        <v>1907.03</v>
      </c>
      <c r="GO2171">
        <f t="shared" si="1631"/>
        <v>0</v>
      </c>
      <c r="GP2171">
        <f t="shared" si="1632"/>
        <v>0</v>
      </c>
      <c r="GR2171">
        <v>0</v>
      </c>
      <c r="GS2171">
        <v>3</v>
      </c>
      <c r="GT2171">
        <v>0</v>
      </c>
      <c r="GU2171" t="s">
        <v>3</v>
      </c>
      <c r="GV2171">
        <f t="shared" si="1633"/>
        <v>0</v>
      </c>
      <c r="GW2171">
        <v>1</v>
      </c>
      <c r="GX2171">
        <f t="shared" si="1634"/>
        <v>0</v>
      </c>
      <c r="HA2171">
        <v>0</v>
      </c>
      <c r="HB2171">
        <v>0</v>
      </c>
      <c r="HC2171">
        <f t="shared" si="1635"/>
        <v>0</v>
      </c>
      <c r="HE2171" t="s">
        <v>3</v>
      </c>
      <c r="HF2171" t="s">
        <v>3</v>
      </c>
      <c r="IK2171">
        <v>0</v>
      </c>
    </row>
    <row r="2172" spans="1:245">
      <c r="A2172">
        <v>17</v>
      </c>
      <c r="B2172">
        <v>1</v>
      </c>
      <c r="C2172">
        <f>ROW(SmtRes!A2246)</f>
        <v>2246</v>
      </c>
      <c r="D2172">
        <f>ROW(EtalonRes!A2227)</f>
        <v>2227</v>
      </c>
      <c r="E2172" t="s">
        <v>74</v>
      </c>
      <c r="F2172" t="s">
        <v>214</v>
      </c>
      <c r="G2172" t="s">
        <v>215</v>
      </c>
      <c r="H2172" t="s">
        <v>216</v>
      </c>
      <c r="I2172">
        <f>ROUND(68/100,9)</f>
        <v>0.68</v>
      </c>
      <c r="J2172">
        <v>0</v>
      </c>
      <c r="O2172">
        <f t="shared" si="1601"/>
        <v>49511.72</v>
      </c>
      <c r="P2172">
        <f t="shared" si="1602"/>
        <v>29669.040000000001</v>
      </c>
      <c r="Q2172">
        <f t="shared" si="1603"/>
        <v>74.41</v>
      </c>
      <c r="R2172">
        <f t="shared" si="1604"/>
        <v>0</v>
      </c>
      <c r="S2172">
        <f t="shared" si="1605"/>
        <v>19768.27</v>
      </c>
      <c r="T2172">
        <f t="shared" si="1606"/>
        <v>0</v>
      </c>
      <c r="U2172">
        <f t="shared" si="1607"/>
        <v>65.688000000000002</v>
      </c>
      <c r="V2172">
        <f t="shared" si="1608"/>
        <v>0</v>
      </c>
      <c r="W2172">
        <f t="shared" si="1609"/>
        <v>0</v>
      </c>
      <c r="X2172">
        <f t="shared" si="1610"/>
        <v>17791.439999999999</v>
      </c>
      <c r="Y2172">
        <f t="shared" si="1611"/>
        <v>8500.36</v>
      </c>
      <c r="AA2172">
        <v>35806607</v>
      </c>
      <c r="AB2172">
        <f t="shared" si="1612"/>
        <v>8548.36</v>
      </c>
      <c r="AC2172">
        <f t="shared" si="1613"/>
        <v>7654.55</v>
      </c>
      <c r="AD2172">
        <f>ROUND(((((ET2172*1.25))-((EU2172*1.25)))+AE2172),2)</f>
        <v>17.649999999999999</v>
      </c>
      <c r="AE2172">
        <f>ROUND(((EU2172*1.25)),2)</f>
        <v>0</v>
      </c>
      <c r="AF2172">
        <f>ROUND(((EV2172*1.15)),2)</f>
        <v>876.16</v>
      </c>
      <c r="AG2172">
        <f t="shared" si="1614"/>
        <v>0</v>
      </c>
      <c r="AH2172">
        <f>((EW2172*1.15))</f>
        <v>96.6</v>
      </c>
      <c r="AI2172">
        <f>((EX2172*1.25))</f>
        <v>0</v>
      </c>
      <c r="AJ2172">
        <f t="shared" si="1615"/>
        <v>0</v>
      </c>
      <c r="AK2172">
        <v>8430.5499999999993</v>
      </c>
      <c r="AL2172">
        <v>7654.55</v>
      </c>
      <c r="AM2172">
        <v>14.12</v>
      </c>
      <c r="AN2172">
        <v>0</v>
      </c>
      <c r="AO2172">
        <v>761.88</v>
      </c>
      <c r="AP2172">
        <v>0</v>
      </c>
      <c r="AQ2172">
        <v>84</v>
      </c>
      <c r="AR2172">
        <v>0</v>
      </c>
      <c r="AS2172">
        <v>0</v>
      </c>
      <c r="AT2172">
        <v>90</v>
      </c>
      <c r="AU2172">
        <v>43</v>
      </c>
      <c r="AV2172">
        <v>1</v>
      </c>
      <c r="AW2172">
        <v>1</v>
      </c>
      <c r="AZ2172">
        <v>1</v>
      </c>
      <c r="BA2172">
        <v>33.18</v>
      </c>
      <c r="BB2172">
        <v>6.2</v>
      </c>
      <c r="BC2172">
        <v>5.7</v>
      </c>
      <c r="BD2172" t="s">
        <v>3</v>
      </c>
      <c r="BE2172" t="s">
        <v>3</v>
      </c>
      <c r="BF2172" t="s">
        <v>3</v>
      </c>
      <c r="BG2172" t="s">
        <v>3</v>
      </c>
      <c r="BH2172">
        <v>0</v>
      </c>
      <c r="BI2172">
        <v>1</v>
      </c>
      <c r="BJ2172" t="s">
        <v>328</v>
      </c>
      <c r="BM2172">
        <v>10001</v>
      </c>
      <c r="BN2172">
        <v>0</v>
      </c>
      <c r="BO2172" t="s">
        <v>214</v>
      </c>
      <c r="BP2172">
        <v>1</v>
      </c>
      <c r="BQ2172">
        <v>2</v>
      </c>
      <c r="BR2172">
        <v>0</v>
      </c>
      <c r="BS2172">
        <v>33.18</v>
      </c>
      <c r="BT2172">
        <v>1</v>
      </c>
      <c r="BU2172">
        <v>1</v>
      </c>
      <c r="BV2172">
        <v>1</v>
      </c>
      <c r="BW2172">
        <v>1</v>
      </c>
      <c r="BX2172">
        <v>1</v>
      </c>
      <c r="BY2172" t="s">
        <v>3</v>
      </c>
      <c r="BZ2172">
        <v>118</v>
      </c>
      <c r="CA2172">
        <v>63</v>
      </c>
      <c r="CE2172">
        <v>0</v>
      </c>
      <c r="CF2172">
        <v>0</v>
      </c>
      <c r="CG2172">
        <v>0</v>
      </c>
      <c r="CM2172">
        <v>0</v>
      </c>
      <c r="CN2172" t="s">
        <v>3</v>
      </c>
      <c r="CO2172">
        <v>0</v>
      </c>
      <c r="CP2172">
        <f t="shared" si="1616"/>
        <v>49511.72</v>
      </c>
      <c r="CQ2172">
        <f t="shared" si="1617"/>
        <v>43630.935000000005</v>
      </c>
      <c r="CR2172">
        <f t="shared" si="1618"/>
        <v>109.42999999999999</v>
      </c>
      <c r="CS2172">
        <f t="shared" si="1619"/>
        <v>0</v>
      </c>
      <c r="CT2172">
        <f t="shared" si="1620"/>
        <v>29070.988799999999</v>
      </c>
      <c r="CU2172">
        <f t="shared" si="1621"/>
        <v>0</v>
      </c>
      <c r="CV2172">
        <f t="shared" si="1622"/>
        <v>96.6</v>
      </c>
      <c r="CW2172">
        <f t="shared" si="1623"/>
        <v>0</v>
      </c>
      <c r="CX2172">
        <f t="shared" si="1624"/>
        <v>0</v>
      </c>
      <c r="CY2172">
        <f t="shared" si="1625"/>
        <v>17791.442999999999</v>
      </c>
      <c r="CZ2172">
        <f t="shared" si="1626"/>
        <v>8500.3560999999991</v>
      </c>
      <c r="DC2172" t="s">
        <v>3</v>
      </c>
      <c r="DD2172" t="s">
        <v>3</v>
      </c>
      <c r="DE2172" t="s">
        <v>143</v>
      </c>
      <c r="DF2172" t="s">
        <v>143</v>
      </c>
      <c r="DG2172" t="s">
        <v>144</v>
      </c>
      <c r="DH2172" t="s">
        <v>3</v>
      </c>
      <c r="DI2172" t="s">
        <v>144</v>
      </c>
      <c r="DJ2172" t="s">
        <v>143</v>
      </c>
      <c r="DK2172" t="s">
        <v>3</v>
      </c>
      <c r="DL2172" t="s">
        <v>3</v>
      </c>
      <c r="DM2172" t="s">
        <v>3</v>
      </c>
      <c r="DN2172">
        <v>0</v>
      </c>
      <c r="DO2172">
        <v>0</v>
      </c>
      <c r="DP2172">
        <v>1</v>
      </c>
      <c r="DQ2172">
        <v>1</v>
      </c>
      <c r="DU2172">
        <v>1005</v>
      </c>
      <c r="DV2172" t="s">
        <v>216</v>
      </c>
      <c r="DW2172" t="s">
        <v>216</v>
      </c>
      <c r="DX2172">
        <v>100</v>
      </c>
      <c r="DZ2172" t="s">
        <v>3</v>
      </c>
      <c r="EA2172" t="s">
        <v>3</v>
      </c>
      <c r="EB2172" t="s">
        <v>3</v>
      </c>
      <c r="EC2172" t="s">
        <v>3</v>
      </c>
      <c r="EE2172">
        <v>29085510</v>
      </c>
      <c r="EF2172">
        <v>2</v>
      </c>
      <c r="EG2172" t="s">
        <v>145</v>
      </c>
      <c r="EH2172">
        <v>0</v>
      </c>
      <c r="EI2172" t="s">
        <v>3</v>
      </c>
      <c r="EJ2172">
        <v>1</v>
      </c>
      <c r="EK2172">
        <v>10001</v>
      </c>
      <c r="EL2172" t="s">
        <v>146</v>
      </c>
      <c r="EM2172" t="s">
        <v>147</v>
      </c>
      <c r="EO2172" t="s">
        <v>3</v>
      </c>
      <c r="EQ2172">
        <v>0</v>
      </c>
      <c r="ER2172">
        <v>8430.5499999999993</v>
      </c>
      <c r="ES2172">
        <v>7654.55</v>
      </c>
      <c r="ET2172">
        <v>14.12</v>
      </c>
      <c r="EU2172">
        <v>0</v>
      </c>
      <c r="EV2172">
        <v>761.88</v>
      </c>
      <c r="EW2172">
        <v>84</v>
      </c>
      <c r="EX2172">
        <v>0</v>
      </c>
      <c r="EY2172">
        <v>0</v>
      </c>
      <c r="FQ2172">
        <v>0</v>
      </c>
      <c r="FR2172">
        <f t="shared" si="1627"/>
        <v>0</v>
      </c>
      <c r="FS2172">
        <v>0</v>
      </c>
      <c r="FT2172" t="s">
        <v>148</v>
      </c>
      <c r="FU2172" t="s">
        <v>24</v>
      </c>
      <c r="FV2172" t="s">
        <v>24</v>
      </c>
      <c r="FW2172" t="s">
        <v>25</v>
      </c>
      <c r="FX2172">
        <v>106.2</v>
      </c>
      <c r="FY2172">
        <v>53.55</v>
      </c>
      <c r="GA2172" t="s">
        <v>3</v>
      </c>
      <c r="GD2172">
        <v>1</v>
      </c>
      <c r="GF2172">
        <v>892663548</v>
      </c>
      <c r="GG2172">
        <v>2</v>
      </c>
      <c r="GH2172">
        <v>1</v>
      </c>
      <c r="GI2172">
        <v>2</v>
      </c>
      <c r="GJ2172">
        <v>0</v>
      </c>
      <c r="GK2172">
        <v>0</v>
      </c>
      <c r="GL2172">
        <f t="shared" si="1628"/>
        <v>0</v>
      </c>
      <c r="GM2172">
        <f t="shared" si="1629"/>
        <v>75803.520000000004</v>
      </c>
      <c r="GN2172">
        <f t="shared" si="1630"/>
        <v>75803.520000000004</v>
      </c>
      <c r="GO2172">
        <f t="shared" si="1631"/>
        <v>0</v>
      </c>
      <c r="GP2172">
        <f t="shared" si="1632"/>
        <v>0</v>
      </c>
      <c r="GR2172">
        <v>0</v>
      </c>
      <c r="GS2172">
        <v>3</v>
      </c>
      <c r="GT2172">
        <v>0</v>
      </c>
      <c r="GU2172" t="s">
        <v>3</v>
      </c>
      <c r="GV2172">
        <f t="shared" si="1633"/>
        <v>0</v>
      </c>
      <c r="GW2172">
        <v>1</v>
      </c>
      <c r="GX2172">
        <f t="shared" si="1634"/>
        <v>0</v>
      </c>
      <c r="HA2172">
        <v>0</v>
      </c>
      <c r="HB2172">
        <v>0</v>
      </c>
      <c r="HC2172">
        <f t="shared" si="1635"/>
        <v>0</v>
      </c>
      <c r="HE2172" t="s">
        <v>3</v>
      </c>
      <c r="HF2172" t="s">
        <v>3</v>
      </c>
      <c r="IK2172">
        <v>0</v>
      </c>
    </row>
    <row r="2173" spans="1:245">
      <c r="A2173">
        <v>18</v>
      </c>
      <c r="B2173">
        <v>1</v>
      </c>
      <c r="C2173">
        <v>2240</v>
      </c>
      <c r="E2173" t="s">
        <v>79</v>
      </c>
      <c r="F2173" t="s">
        <v>219</v>
      </c>
      <c r="G2173" t="s">
        <v>220</v>
      </c>
      <c r="H2173" t="s">
        <v>165</v>
      </c>
      <c r="I2173">
        <f>I2172*J2173</f>
        <v>-153</v>
      </c>
      <c r="J2173">
        <v>-224.99999999999997</v>
      </c>
      <c r="O2173">
        <f t="shared" si="1601"/>
        <v>-11290.48</v>
      </c>
      <c r="P2173">
        <f t="shared" si="1602"/>
        <v>-11290.48</v>
      </c>
      <c r="Q2173">
        <f t="shared" si="1603"/>
        <v>0</v>
      </c>
      <c r="R2173">
        <f t="shared" si="1604"/>
        <v>0</v>
      </c>
      <c r="S2173">
        <f t="shared" si="1605"/>
        <v>0</v>
      </c>
      <c r="T2173">
        <f t="shared" si="1606"/>
        <v>0</v>
      </c>
      <c r="U2173">
        <f t="shared" si="1607"/>
        <v>0</v>
      </c>
      <c r="V2173">
        <f t="shared" si="1608"/>
        <v>0</v>
      </c>
      <c r="W2173">
        <f t="shared" si="1609"/>
        <v>0</v>
      </c>
      <c r="X2173">
        <f t="shared" si="1610"/>
        <v>0</v>
      </c>
      <c r="Y2173">
        <f t="shared" si="1611"/>
        <v>0</v>
      </c>
      <c r="AA2173">
        <v>35806607</v>
      </c>
      <c r="AB2173">
        <f t="shared" si="1612"/>
        <v>15.06</v>
      </c>
      <c r="AC2173">
        <f t="shared" si="1613"/>
        <v>15.06</v>
      </c>
      <c r="AD2173">
        <f>ROUND((((ET2173)-(EU2173))+AE2173),2)</f>
        <v>0</v>
      </c>
      <c r="AE2173">
        <f>ROUND((EU2173),2)</f>
        <v>0</v>
      </c>
      <c r="AF2173">
        <f>ROUND((EV2173),2)</f>
        <v>0</v>
      </c>
      <c r="AG2173">
        <f t="shared" si="1614"/>
        <v>0</v>
      </c>
      <c r="AH2173">
        <f>(EW2173)</f>
        <v>0</v>
      </c>
      <c r="AI2173">
        <f>(EX2173)</f>
        <v>0</v>
      </c>
      <c r="AJ2173">
        <f t="shared" si="1615"/>
        <v>0</v>
      </c>
      <c r="AK2173">
        <v>15.06</v>
      </c>
      <c r="AL2173">
        <v>15.06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1</v>
      </c>
      <c r="AW2173">
        <v>1</v>
      </c>
      <c r="AZ2173">
        <v>1</v>
      </c>
      <c r="BA2173">
        <v>1</v>
      </c>
      <c r="BB2173">
        <v>1</v>
      </c>
      <c r="BC2173">
        <v>4.9000000000000004</v>
      </c>
      <c r="BD2173" t="s">
        <v>3</v>
      </c>
      <c r="BE2173" t="s">
        <v>3</v>
      </c>
      <c r="BF2173" t="s">
        <v>3</v>
      </c>
      <c r="BG2173" t="s">
        <v>3</v>
      </c>
      <c r="BH2173">
        <v>3</v>
      </c>
      <c r="BI2173">
        <v>1</v>
      </c>
      <c r="BJ2173" t="s">
        <v>275</v>
      </c>
      <c r="BM2173">
        <v>500001</v>
      </c>
      <c r="BN2173">
        <v>0</v>
      </c>
      <c r="BO2173" t="s">
        <v>219</v>
      </c>
      <c r="BP2173">
        <v>1</v>
      </c>
      <c r="BQ2173">
        <v>8</v>
      </c>
      <c r="BR2173">
        <v>1</v>
      </c>
      <c r="BS2173">
        <v>1</v>
      </c>
      <c r="BT2173">
        <v>1</v>
      </c>
      <c r="BU2173">
        <v>1</v>
      </c>
      <c r="BV2173">
        <v>1</v>
      </c>
      <c r="BW2173">
        <v>1</v>
      </c>
      <c r="BX2173">
        <v>1</v>
      </c>
      <c r="BY2173" t="s">
        <v>3</v>
      </c>
      <c r="BZ2173">
        <v>0</v>
      </c>
      <c r="CA2173">
        <v>0</v>
      </c>
      <c r="CE2173">
        <v>0</v>
      </c>
      <c r="CF2173">
        <v>0</v>
      </c>
      <c r="CG2173">
        <v>0</v>
      </c>
      <c r="CM2173">
        <v>0</v>
      </c>
      <c r="CN2173" t="s">
        <v>3</v>
      </c>
      <c r="CO2173">
        <v>0</v>
      </c>
      <c r="CP2173">
        <f t="shared" si="1616"/>
        <v>-11290.48</v>
      </c>
      <c r="CQ2173">
        <f t="shared" si="1617"/>
        <v>73.794000000000011</v>
      </c>
      <c r="CR2173">
        <f t="shared" si="1618"/>
        <v>0</v>
      </c>
      <c r="CS2173">
        <f t="shared" si="1619"/>
        <v>0</v>
      </c>
      <c r="CT2173">
        <f t="shared" si="1620"/>
        <v>0</v>
      </c>
      <c r="CU2173">
        <f t="shared" si="1621"/>
        <v>0</v>
      </c>
      <c r="CV2173">
        <f t="shared" si="1622"/>
        <v>0</v>
      </c>
      <c r="CW2173">
        <f t="shared" si="1623"/>
        <v>0</v>
      </c>
      <c r="CX2173">
        <f t="shared" si="1624"/>
        <v>0</v>
      </c>
      <c r="CY2173">
        <f t="shared" si="1625"/>
        <v>0</v>
      </c>
      <c r="CZ2173">
        <f t="shared" si="1626"/>
        <v>0</v>
      </c>
      <c r="DC2173" t="s">
        <v>3</v>
      </c>
      <c r="DD2173" t="s">
        <v>3</v>
      </c>
      <c r="DE2173" t="s">
        <v>3</v>
      </c>
      <c r="DF2173" t="s">
        <v>3</v>
      </c>
      <c r="DG2173" t="s">
        <v>3</v>
      </c>
      <c r="DH2173" t="s">
        <v>3</v>
      </c>
      <c r="DI2173" t="s">
        <v>3</v>
      </c>
      <c r="DJ2173" t="s">
        <v>3</v>
      </c>
      <c r="DK2173" t="s">
        <v>3</v>
      </c>
      <c r="DL2173" t="s">
        <v>3</v>
      </c>
      <c r="DM2173" t="s">
        <v>3</v>
      </c>
      <c r="DN2173">
        <v>0</v>
      </c>
      <c r="DO2173">
        <v>0</v>
      </c>
      <c r="DP2173">
        <v>1</v>
      </c>
      <c r="DQ2173">
        <v>1</v>
      </c>
      <c r="DU2173">
        <v>1005</v>
      </c>
      <c r="DV2173" t="s">
        <v>165</v>
      </c>
      <c r="DW2173" t="s">
        <v>165</v>
      </c>
      <c r="DX2173">
        <v>1</v>
      </c>
      <c r="DZ2173" t="s">
        <v>3</v>
      </c>
      <c r="EA2173" t="s">
        <v>3</v>
      </c>
      <c r="EB2173" t="s">
        <v>3</v>
      </c>
      <c r="EC2173" t="s">
        <v>3</v>
      </c>
      <c r="EE2173">
        <v>29085443</v>
      </c>
      <c r="EF2173">
        <v>8</v>
      </c>
      <c r="EG2173" t="s">
        <v>153</v>
      </c>
      <c r="EH2173">
        <v>0</v>
      </c>
      <c r="EI2173" t="s">
        <v>3</v>
      </c>
      <c r="EJ2173">
        <v>1</v>
      </c>
      <c r="EK2173">
        <v>500001</v>
      </c>
      <c r="EL2173" t="s">
        <v>154</v>
      </c>
      <c r="EM2173" t="s">
        <v>155</v>
      </c>
      <c r="EO2173" t="s">
        <v>3</v>
      </c>
      <c r="EQ2173">
        <v>0</v>
      </c>
      <c r="ER2173">
        <v>15.06</v>
      </c>
      <c r="ES2173">
        <v>15.06</v>
      </c>
      <c r="ET2173">
        <v>0</v>
      </c>
      <c r="EU2173">
        <v>0</v>
      </c>
      <c r="EV2173">
        <v>0</v>
      </c>
      <c r="EW2173">
        <v>0</v>
      </c>
      <c r="EX2173">
        <v>0</v>
      </c>
      <c r="FQ2173">
        <v>0</v>
      </c>
      <c r="FR2173">
        <f t="shared" si="1627"/>
        <v>0</v>
      </c>
      <c r="FS2173">
        <v>0</v>
      </c>
      <c r="FX2173">
        <v>0</v>
      </c>
      <c r="FY2173">
        <v>0</v>
      </c>
      <c r="GA2173" t="s">
        <v>3</v>
      </c>
      <c r="GD2173">
        <v>1</v>
      </c>
      <c r="GF2173">
        <v>-1126346608</v>
      </c>
      <c r="GG2173">
        <v>2</v>
      </c>
      <c r="GH2173">
        <v>1</v>
      </c>
      <c r="GI2173">
        <v>2</v>
      </c>
      <c r="GJ2173">
        <v>0</v>
      </c>
      <c r="GK2173">
        <v>0</v>
      </c>
      <c r="GL2173">
        <f t="shared" si="1628"/>
        <v>0</v>
      </c>
      <c r="GM2173">
        <f t="shared" si="1629"/>
        <v>-11290.48</v>
      </c>
      <c r="GN2173">
        <f t="shared" si="1630"/>
        <v>-11290.48</v>
      </c>
      <c r="GO2173">
        <f t="shared" si="1631"/>
        <v>0</v>
      </c>
      <c r="GP2173">
        <f t="shared" si="1632"/>
        <v>0</v>
      </c>
      <c r="GR2173">
        <v>0</v>
      </c>
      <c r="GS2173">
        <v>3</v>
      </c>
      <c r="GT2173">
        <v>0</v>
      </c>
      <c r="GU2173" t="s">
        <v>3</v>
      </c>
      <c r="GV2173">
        <f t="shared" si="1633"/>
        <v>0</v>
      </c>
      <c r="GW2173">
        <v>1</v>
      </c>
      <c r="GX2173">
        <f t="shared" si="1634"/>
        <v>0</v>
      </c>
      <c r="HA2173">
        <v>0</v>
      </c>
      <c r="HB2173">
        <v>0</v>
      </c>
      <c r="HC2173">
        <f t="shared" si="1635"/>
        <v>0</v>
      </c>
      <c r="HE2173" t="s">
        <v>3</v>
      </c>
      <c r="HF2173" t="s">
        <v>3</v>
      </c>
      <c r="IK2173">
        <v>0</v>
      </c>
    </row>
    <row r="2174" spans="1:245">
      <c r="A2174">
        <v>17</v>
      </c>
      <c r="B2174">
        <v>1</v>
      </c>
      <c r="C2174">
        <f>ROW(SmtRes!A2253)</f>
        <v>2253</v>
      </c>
      <c r="D2174">
        <f>ROW(EtalonRes!A2234)</f>
        <v>2234</v>
      </c>
      <c r="E2174" t="s">
        <v>329</v>
      </c>
      <c r="F2174" t="s">
        <v>389</v>
      </c>
      <c r="G2174" t="s">
        <v>390</v>
      </c>
      <c r="H2174" t="s">
        <v>241</v>
      </c>
      <c r="I2174">
        <f>ROUND(68/100,9)</f>
        <v>0.68</v>
      </c>
      <c r="J2174">
        <v>0</v>
      </c>
      <c r="O2174">
        <f t="shared" si="1601"/>
        <v>22830.37</v>
      </c>
      <c r="P2174">
        <f t="shared" si="1602"/>
        <v>5400.26</v>
      </c>
      <c r="Q2174">
        <f t="shared" si="1603"/>
        <v>11.94</v>
      </c>
      <c r="R2174">
        <f t="shared" si="1604"/>
        <v>4.0599999999999996</v>
      </c>
      <c r="S2174">
        <f t="shared" si="1605"/>
        <v>17418.169999999998</v>
      </c>
      <c r="T2174">
        <f t="shared" si="1606"/>
        <v>0</v>
      </c>
      <c r="U2174">
        <f t="shared" si="1607"/>
        <v>56.507320000000007</v>
      </c>
      <c r="V2174">
        <f t="shared" si="1608"/>
        <v>8.5000000000000006E-3</v>
      </c>
      <c r="W2174">
        <f t="shared" si="1609"/>
        <v>0</v>
      </c>
      <c r="X2174">
        <f t="shared" si="1610"/>
        <v>13937.78</v>
      </c>
      <c r="Y2174">
        <f t="shared" si="1611"/>
        <v>6446.23</v>
      </c>
      <c r="AA2174">
        <v>35806607</v>
      </c>
      <c r="AB2174">
        <f t="shared" si="1612"/>
        <v>7336.75</v>
      </c>
      <c r="AC2174">
        <f t="shared" si="1613"/>
        <v>6563.27</v>
      </c>
      <c r="AD2174">
        <f>ROUND(((((ET2174*1.25))-((EU2174*1.25)))+AE2174),2)</f>
        <v>1.48</v>
      </c>
      <c r="AE2174">
        <f>ROUND(((EU2174*1.25)),2)</f>
        <v>0.18</v>
      </c>
      <c r="AF2174">
        <f>ROUND(((EV2174*1.15)),2)</f>
        <v>772</v>
      </c>
      <c r="AG2174">
        <f t="shared" si="1614"/>
        <v>0</v>
      </c>
      <c r="AH2174">
        <f>((EW2174*1.15))</f>
        <v>83.099000000000004</v>
      </c>
      <c r="AI2174">
        <f>((EX2174*1.25))</f>
        <v>1.2500000000000001E-2</v>
      </c>
      <c r="AJ2174">
        <f t="shared" si="1615"/>
        <v>0</v>
      </c>
      <c r="AK2174">
        <v>7235.75</v>
      </c>
      <c r="AL2174">
        <v>6563.27</v>
      </c>
      <c r="AM2174">
        <v>1.18</v>
      </c>
      <c r="AN2174">
        <v>0.14000000000000001</v>
      </c>
      <c r="AO2174">
        <v>671.3</v>
      </c>
      <c r="AP2174">
        <v>0</v>
      </c>
      <c r="AQ2174">
        <v>72.260000000000005</v>
      </c>
      <c r="AR2174">
        <v>0.01</v>
      </c>
      <c r="AS2174">
        <v>0</v>
      </c>
      <c r="AT2174">
        <v>80</v>
      </c>
      <c r="AU2174">
        <v>37</v>
      </c>
      <c r="AV2174">
        <v>1</v>
      </c>
      <c r="AW2174">
        <v>1</v>
      </c>
      <c r="AZ2174">
        <v>1</v>
      </c>
      <c r="BA2174">
        <v>33.18</v>
      </c>
      <c r="BB2174">
        <v>11.86</v>
      </c>
      <c r="BC2174">
        <v>1.21</v>
      </c>
      <c r="BD2174" t="s">
        <v>3</v>
      </c>
      <c r="BE2174" t="s">
        <v>3</v>
      </c>
      <c r="BF2174" t="s">
        <v>3</v>
      </c>
      <c r="BG2174" t="s">
        <v>3</v>
      </c>
      <c r="BH2174">
        <v>0</v>
      </c>
      <c r="BI2174">
        <v>1</v>
      </c>
      <c r="BJ2174" t="s">
        <v>391</v>
      </c>
      <c r="BM2174">
        <v>15001</v>
      </c>
      <c r="BN2174">
        <v>0</v>
      </c>
      <c r="BO2174" t="s">
        <v>389</v>
      </c>
      <c r="BP2174">
        <v>1</v>
      </c>
      <c r="BQ2174">
        <v>2</v>
      </c>
      <c r="BR2174">
        <v>0</v>
      </c>
      <c r="BS2174">
        <v>33.18</v>
      </c>
      <c r="BT2174">
        <v>1</v>
      </c>
      <c r="BU2174">
        <v>1</v>
      </c>
      <c r="BV2174">
        <v>1</v>
      </c>
      <c r="BW2174">
        <v>1</v>
      </c>
      <c r="BX2174">
        <v>1</v>
      </c>
      <c r="BY2174" t="s">
        <v>3</v>
      </c>
      <c r="BZ2174">
        <v>105</v>
      </c>
      <c r="CA2174">
        <v>55</v>
      </c>
      <c r="CE2174">
        <v>0</v>
      </c>
      <c r="CF2174">
        <v>0</v>
      </c>
      <c r="CG2174">
        <v>0</v>
      </c>
      <c r="CM2174">
        <v>0</v>
      </c>
      <c r="CN2174" t="s">
        <v>3</v>
      </c>
      <c r="CO2174">
        <v>0</v>
      </c>
      <c r="CP2174">
        <f t="shared" si="1616"/>
        <v>22830.37</v>
      </c>
      <c r="CQ2174">
        <f t="shared" si="1617"/>
        <v>7941.5567000000001</v>
      </c>
      <c r="CR2174">
        <f t="shared" si="1618"/>
        <v>17.552799999999998</v>
      </c>
      <c r="CS2174">
        <f t="shared" si="1619"/>
        <v>5.9723999999999995</v>
      </c>
      <c r="CT2174">
        <f t="shared" si="1620"/>
        <v>25614.959999999999</v>
      </c>
      <c r="CU2174">
        <f t="shared" si="1621"/>
        <v>0</v>
      </c>
      <c r="CV2174">
        <f t="shared" si="1622"/>
        <v>83.099000000000004</v>
      </c>
      <c r="CW2174">
        <f t="shared" si="1623"/>
        <v>1.2500000000000001E-2</v>
      </c>
      <c r="CX2174">
        <f t="shared" si="1624"/>
        <v>0</v>
      </c>
      <c r="CY2174">
        <f t="shared" si="1625"/>
        <v>13937.784</v>
      </c>
      <c r="CZ2174">
        <f t="shared" si="1626"/>
        <v>6446.2250999999997</v>
      </c>
      <c r="DC2174" t="s">
        <v>3</v>
      </c>
      <c r="DD2174" t="s">
        <v>3</v>
      </c>
      <c r="DE2174" t="s">
        <v>143</v>
      </c>
      <c r="DF2174" t="s">
        <v>143</v>
      </c>
      <c r="DG2174" t="s">
        <v>144</v>
      </c>
      <c r="DH2174" t="s">
        <v>3</v>
      </c>
      <c r="DI2174" t="s">
        <v>144</v>
      </c>
      <c r="DJ2174" t="s">
        <v>143</v>
      </c>
      <c r="DK2174" t="s">
        <v>3</v>
      </c>
      <c r="DL2174" t="s">
        <v>3</v>
      </c>
      <c r="DM2174" t="s">
        <v>3</v>
      </c>
      <c r="DN2174">
        <v>0</v>
      </c>
      <c r="DO2174">
        <v>0</v>
      </c>
      <c r="DP2174">
        <v>1</v>
      </c>
      <c r="DQ2174">
        <v>1</v>
      </c>
      <c r="DU2174">
        <v>1013</v>
      </c>
      <c r="DV2174" t="s">
        <v>241</v>
      </c>
      <c r="DW2174" t="s">
        <v>241</v>
      </c>
      <c r="DX2174">
        <v>1</v>
      </c>
      <c r="DZ2174" t="s">
        <v>3</v>
      </c>
      <c r="EA2174" t="s">
        <v>3</v>
      </c>
      <c r="EB2174" t="s">
        <v>3</v>
      </c>
      <c r="EC2174" t="s">
        <v>3</v>
      </c>
      <c r="EE2174">
        <v>29085536</v>
      </c>
      <c r="EF2174">
        <v>2</v>
      </c>
      <c r="EG2174" t="s">
        <v>145</v>
      </c>
      <c r="EH2174">
        <v>0</v>
      </c>
      <c r="EI2174" t="s">
        <v>3</v>
      </c>
      <c r="EJ2174">
        <v>1</v>
      </c>
      <c r="EK2174">
        <v>15001</v>
      </c>
      <c r="EL2174" t="s">
        <v>160</v>
      </c>
      <c r="EM2174" t="s">
        <v>161</v>
      </c>
      <c r="EO2174" t="s">
        <v>3</v>
      </c>
      <c r="EQ2174">
        <v>0</v>
      </c>
      <c r="ER2174">
        <v>7235.75</v>
      </c>
      <c r="ES2174">
        <v>6563.27</v>
      </c>
      <c r="ET2174">
        <v>1.18</v>
      </c>
      <c r="EU2174">
        <v>0.14000000000000001</v>
      </c>
      <c r="EV2174">
        <v>671.3</v>
      </c>
      <c r="EW2174">
        <v>72.260000000000005</v>
      </c>
      <c r="EX2174">
        <v>0.01</v>
      </c>
      <c r="EY2174">
        <v>0</v>
      </c>
      <c r="FQ2174">
        <v>0</v>
      </c>
      <c r="FR2174">
        <f t="shared" si="1627"/>
        <v>0</v>
      </c>
      <c r="FS2174">
        <v>0</v>
      </c>
      <c r="FT2174" t="s">
        <v>148</v>
      </c>
      <c r="FU2174" t="s">
        <v>24</v>
      </c>
      <c r="FV2174" t="s">
        <v>24</v>
      </c>
      <c r="FW2174" t="s">
        <v>25</v>
      </c>
      <c r="FX2174">
        <v>94.5</v>
      </c>
      <c r="FY2174">
        <v>46.75</v>
      </c>
      <c r="GA2174" t="s">
        <v>3</v>
      </c>
      <c r="GD2174">
        <v>1</v>
      </c>
      <c r="GF2174">
        <v>-2119255443</v>
      </c>
      <c r="GG2174">
        <v>2</v>
      </c>
      <c r="GH2174">
        <v>1</v>
      </c>
      <c r="GI2174">
        <v>2</v>
      </c>
      <c r="GJ2174">
        <v>0</v>
      </c>
      <c r="GK2174">
        <v>0</v>
      </c>
      <c r="GL2174">
        <f t="shared" si="1628"/>
        <v>0</v>
      </c>
      <c r="GM2174">
        <f t="shared" si="1629"/>
        <v>43214.38</v>
      </c>
      <c r="GN2174">
        <f t="shared" si="1630"/>
        <v>43214.38</v>
      </c>
      <c r="GO2174">
        <f t="shared" si="1631"/>
        <v>0</v>
      </c>
      <c r="GP2174">
        <f t="shared" si="1632"/>
        <v>0</v>
      </c>
      <c r="GR2174">
        <v>0</v>
      </c>
      <c r="GS2174">
        <v>3</v>
      </c>
      <c r="GT2174">
        <v>0</v>
      </c>
      <c r="GU2174" t="s">
        <v>3</v>
      </c>
      <c r="GV2174">
        <f t="shared" si="1633"/>
        <v>0</v>
      </c>
      <c r="GW2174">
        <v>1</v>
      </c>
      <c r="GX2174">
        <f t="shared" si="1634"/>
        <v>0</v>
      </c>
      <c r="HA2174">
        <v>0</v>
      </c>
      <c r="HB2174">
        <v>0</v>
      </c>
      <c r="HC2174">
        <f t="shared" si="1635"/>
        <v>0</v>
      </c>
      <c r="HE2174" t="s">
        <v>3</v>
      </c>
      <c r="HF2174" t="s">
        <v>3</v>
      </c>
      <c r="IK2174">
        <v>0</v>
      </c>
    </row>
    <row r="2175" spans="1:245">
      <c r="A2175">
        <v>17</v>
      </c>
      <c r="B2175">
        <v>1</v>
      </c>
      <c r="C2175">
        <f>ROW(SmtRes!A2264)</f>
        <v>2264</v>
      </c>
      <c r="D2175">
        <f>ROW(EtalonRes!A2243)</f>
        <v>2243</v>
      </c>
      <c r="E2175" t="s">
        <v>213</v>
      </c>
      <c r="F2175" t="s">
        <v>244</v>
      </c>
      <c r="G2175" t="s">
        <v>245</v>
      </c>
      <c r="H2175" t="s">
        <v>61</v>
      </c>
      <c r="I2175">
        <f>ROUND(2/100,9)</f>
        <v>0.02</v>
      </c>
      <c r="J2175">
        <v>0</v>
      </c>
      <c r="O2175">
        <f t="shared" si="1601"/>
        <v>210.75</v>
      </c>
      <c r="P2175">
        <f t="shared" si="1602"/>
        <v>9.06</v>
      </c>
      <c r="Q2175">
        <f t="shared" si="1603"/>
        <v>1.04</v>
      </c>
      <c r="R2175">
        <f t="shared" si="1604"/>
        <v>0.27</v>
      </c>
      <c r="S2175">
        <f t="shared" si="1605"/>
        <v>200.65</v>
      </c>
      <c r="T2175">
        <f t="shared" si="1606"/>
        <v>0</v>
      </c>
      <c r="U2175">
        <f t="shared" si="1607"/>
        <v>0.60960000000000003</v>
      </c>
      <c r="V2175">
        <f t="shared" si="1608"/>
        <v>5.9999999999999995E-4</v>
      </c>
      <c r="W2175">
        <f t="shared" si="1609"/>
        <v>0</v>
      </c>
      <c r="X2175">
        <f t="shared" si="1610"/>
        <v>162.75</v>
      </c>
      <c r="Y2175">
        <f t="shared" si="1611"/>
        <v>104.48</v>
      </c>
      <c r="AA2175">
        <v>35806607</v>
      </c>
      <c r="AB2175">
        <f t="shared" si="1612"/>
        <v>371.42</v>
      </c>
      <c r="AC2175">
        <f t="shared" si="1613"/>
        <v>63.28</v>
      </c>
      <c r="AD2175">
        <f t="shared" ref="AD2175:AD2180" si="1636">ROUND((((ET2175)-(EU2175))+AE2175),2)</f>
        <v>5.78</v>
      </c>
      <c r="AE2175">
        <f t="shared" ref="AE2175:AF2180" si="1637">ROUND((EU2175),2)</f>
        <v>0.41</v>
      </c>
      <c r="AF2175">
        <f t="shared" si="1637"/>
        <v>302.36</v>
      </c>
      <c r="AG2175">
        <f t="shared" si="1614"/>
        <v>0</v>
      </c>
      <c r="AH2175">
        <f t="shared" ref="AH2175:AI2180" si="1638">(EW2175)</f>
        <v>30.48</v>
      </c>
      <c r="AI2175">
        <f t="shared" si="1638"/>
        <v>0.03</v>
      </c>
      <c r="AJ2175">
        <f t="shared" si="1615"/>
        <v>0</v>
      </c>
      <c r="AK2175">
        <v>371.42</v>
      </c>
      <c r="AL2175">
        <v>63.28</v>
      </c>
      <c r="AM2175">
        <v>5.78</v>
      </c>
      <c r="AN2175">
        <v>0.41</v>
      </c>
      <c r="AO2175">
        <v>302.36</v>
      </c>
      <c r="AP2175">
        <v>0</v>
      </c>
      <c r="AQ2175">
        <v>30.48</v>
      </c>
      <c r="AR2175">
        <v>0.03</v>
      </c>
      <c r="AS2175">
        <v>0</v>
      </c>
      <c r="AT2175">
        <v>81</v>
      </c>
      <c r="AU2175">
        <v>52</v>
      </c>
      <c r="AV2175">
        <v>1</v>
      </c>
      <c r="AW2175">
        <v>1</v>
      </c>
      <c r="AZ2175">
        <v>1</v>
      </c>
      <c r="BA2175">
        <v>33.18</v>
      </c>
      <c r="BB2175">
        <v>9.01</v>
      </c>
      <c r="BC2175">
        <v>7.16</v>
      </c>
      <c r="BD2175" t="s">
        <v>3</v>
      </c>
      <c r="BE2175" t="s">
        <v>3</v>
      </c>
      <c r="BF2175" t="s">
        <v>3</v>
      </c>
      <c r="BG2175" t="s">
        <v>3</v>
      </c>
      <c r="BH2175">
        <v>0</v>
      </c>
      <c r="BI2175">
        <v>2</v>
      </c>
      <c r="BJ2175" t="s">
        <v>246</v>
      </c>
      <c r="BM2175">
        <v>108001</v>
      </c>
      <c r="BN2175">
        <v>0</v>
      </c>
      <c r="BO2175" t="s">
        <v>244</v>
      </c>
      <c r="BP2175">
        <v>1</v>
      </c>
      <c r="BQ2175">
        <v>3</v>
      </c>
      <c r="BR2175">
        <v>0</v>
      </c>
      <c r="BS2175">
        <v>33.18</v>
      </c>
      <c r="BT2175">
        <v>1</v>
      </c>
      <c r="BU2175">
        <v>1</v>
      </c>
      <c r="BV2175">
        <v>1</v>
      </c>
      <c r="BW2175">
        <v>1</v>
      </c>
      <c r="BX2175">
        <v>1</v>
      </c>
      <c r="BY2175" t="s">
        <v>3</v>
      </c>
      <c r="BZ2175">
        <v>95</v>
      </c>
      <c r="CA2175">
        <v>65</v>
      </c>
      <c r="CE2175">
        <v>0</v>
      </c>
      <c r="CF2175">
        <v>0</v>
      </c>
      <c r="CG2175">
        <v>0</v>
      </c>
      <c r="CM2175">
        <v>0</v>
      </c>
      <c r="CN2175" t="s">
        <v>3</v>
      </c>
      <c r="CO2175">
        <v>0</v>
      </c>
      <c r="CP2175">
        <f t="shared" si="1616"/>
        <v>210.75</v>
      </c>
      <c r="CQ2175">
        <f t="shared" si="1617"/>
        <v>453.08480000000003</v>
      </c>
      <c r="CR2175">
        <f t="shared" si="1618"/>
        <v>52.077800000000003</v>
      </c>
      <c r="CS2175">
        <f t="shared" si="1619"/>
        <v>13.6038</v>
      </c>
      <c r="CT2175">
        <f t="shared" si="1620"/>
        <v>10032.3048</v>
      </c>
      <c r="CU2175">
        <f t="shared" si="1621"/>
        <v>0</v>
      </c>
      <c r="CV2175">
        <f t="shared" si="1622"/>
        <v>30.48</v>
      </c>
      <c r="CW2175">
        <f t="shared" si="1623"/>
        <v>0.03</v>
      </c>
      <c r="CX2175">
        <f t="shared" si="1624"/>
        <v>0</v>
      </c>
      <c r="CY2175">
        <f t="shared" si="1625"/>
        <v>162.74520000000001</v>
      </c>
      <c r="CZ2175">
        <f t="shared" si="1626"/>
        <v>104.47840000000001</v>
      </c>
      <c r="DC2175" t="s">
        <v>3</v>
      </c>
      <c r="DD2175" t="s">
        <v>3</v>
      </c>
      <c r="DE2175" t="s">
        <v>3</v>
      </c>
      <c r="DF2175" t="s">
        <v>3</v>
      </c>
      <c r="DG2175" t="s">
        <v>3</v>
      </c>
      <c r="DH2175" t="s">
        <v>3</v>
      </c>
      <c r="DI2175" t="s">
        <v>3</v>
      </c>
      <c r="DJ2175" t="s">
        <v>3</v>
      </c>
      <c r="DK2175" t="s">
        <v>3</v>
      </c>
      <c r="DL2175" t="s">
        <v>3</v>
      </c>
      <c r="DM2175" t="s">
        <v>3</v>
      </c>
      <c r="DN2175">
        <v>0</v>
      </c>
      <c r="DO2175">
        <v>0</v>
      </c>
      <c r="DP2175">
        <v>1</v>
      </c>
      <c r="DQ2175">
        <v>1</v>
      </c>
      <c r="DU2175">
        <v>1010</v>
      </c>
      <c r="DV2175" t="s">
        <v>61</v>
      </c>
      <c r="DW2175" t="s">
        <v>61</v>
      </c>
      <c r="DX2175">
        <v>100</v>
      </c>
      <c r="DZ2175" t="s">
        <v>3</v>
      </c>
      <c r="EA2175" t="s">
        <v>3</v>
      </c>
      <c r="EB2175" t="s">
        <v>3</v>
      </c>
      <c r="EC2175" t="s">
        <v>3</v>
      </c>
      <c r="EE2175">
        <v>29085386</v>
      </c>
      <c r="EF2175">
        <v>3</v>
      </c>
      <c r="EG2175" t="s">
        <v>247</v>
      </c>
      <c r="EH2175">
        <v>0</v>
      </c>
      <c r="EI2175" t="s">
        <v>3</v>
      </c>
      <c r="EJ2175">
        <v>2</v>
      </c>
      <c r="EK2175">
        <v>108001</v>
      </c>
      <c r="EL2175" t="s">
        <v>248</v>
      </c>
      <c r="EM2175" t="s">
        <v>249</v>
      </c>
      <c r="EO2175" t="s">
        <v>3</v>
      </c>
      <c r="EQ2175">
        <v>0</v>
      </c>
      <c r="ER2175">
        <v>371.42</v>
      </c>
      <c r="ES2175">
        <v>63.28</v>
      </c>
      <c r="ET2175">
        <v>5.78</v>
      </c>
      <c r="EU2175">
        <v>0.41</v>
      </c>
      <c r="EV2175">
        <v>302.36</v>
      </c>
      <c r="EW2175">
        <v>30.48</v>
      </c>
      <c r="EX2175">
        <v>0.03</v>
      </c>
      <c r="EY2175">
        <v>0</v>
      </c>
      <c r="FQ2175">
        <v>0</v>
      </c>
      <c r="FR2175">
        <f t="shared" si="1627"/>
        <v>0</v>
      </c>
      <c r="FS2175">
        <v>0</v>
      </c>
      <c r="FV2175" t="s">
        <v>24</v>
      </c>
      <c r="FW2175" t="s">
        <v>25</v>
      </c>
      <c r="FX2175">
        <v>95</v>
      </c>
      <c r="FY2175">
        <v>65</v>
      </c>
      <c r="GA2175" t="s">
        <v>3</v>
      </c>
      <c r="GD2175">
        <v>1</v>
      </c>
      <c r="GF2175">
        <v>-1627028948</v>
      </c>
      <c r="GG2175">
        <v>2</v>
      </c>
      <c r="GH2175">
        <v>1</v>
      </c>
      <c r="GI2175">
        <v>2</v>
      </c>
      <c r="GJ2175">
        <v>0</v>
      </c>
      <c r="GK2175">
        <v>0</v>
      </c>
      <c r="GL2175">
        <f t="shared" si="1628"/>
        <v>0</v>
      </c>
      <c r="GM2175">
        <f t="shared" si="1629"/>
        <v>477.98</v>
      </c>
      <c r="GN2175">
        <f t="shared" si="1630"/>
        <v>0</v>
      </c>
      <c r="GO2175">
        <f t="shared" si="1631"/>
        <v>477.98</v>
      </c>
      <c r="GP2175">
        <f t="shared" si="1632"/>
        <v>0</v>
      </c>
      <c r="GR2175">
        <v>0</v>
      </c>
      <c r="GS2175">
        <v>3</v>
      </c>
      <c r="GT2175">
        <v>0</v>
      </c>
      <c r="GU2175" t="s">
        <v>3</v>
      </c>
      <c r="GV2175">
        <f t="shared" si="1633"/>
        <v>0</v>
      </c>
      <c r="GW2175">
        <v>1</v>
      </c>
      <c r="GX2175">
        <f t="shared" si="1634"/>
        <v>0</v>
      </c>
      <c r="HA2175">
        <v>0</v>
      </c>
      <c r="HB2175">
        <v>0</v>
      </c>
      <c r="HC2175">
        <f t="shared" si="1635"/>
        <v>0</v>
      </c>
      <c r="HE2175" t="s">
        <v>3</v>
      </c>
      <c r="HF2175" t="s">
        <v>3</v>
      </c>
      <c r="IK2175">
        <v>0</v>
      </c>
    </row>
    <row r="2176" spans="1:245">
      <c r="A2176">
        <v>18</v>
      </c>
      <c r="B2176">
        <v>1</v>
      </c>
      <c r="C2176">
        <v>2261</v>
      </c>
      <c r="E2176" t="s">
        <v>218</v>
      </c>
      <c r="F2176" t="s">
        <v>256</v>
      </c>
      <c r="G2176" t="s">
        <v>257</v>
      </c>
      <c r="H2176" t="s">
        <v>258</v>
      </c>
      <c r="I2176">
        <f>I2175*J2176</f>
        <v>2</v>
      </c>
      <c r="J2176">
        <v>100</v>
      </c>
      <c r="O2176">
        <f t="shared" si="1601"/>
        <v>105</v>
      </c>
      <c r="P2176">
        <f t="shared" si="1602"/>
        <v>105</v>
      </c>
      <c r="Q2176">
        <f t="shared" si="1603"/>
        <v>0</v>
      </c>
      <c r="R2176">
        <f t="shared" si="1604"/>
        <v>0</v>
      </c>
      <c r="S2176">
        <f t="shared" si="1605"/>
        <v>0</v>
      </c>
      <c r="T2176">
        <f t="shared" si="1606"/>
        <v>0</v>
      </c>
      <c r="U2176">
        <f t="shared" si="1607"/>
        <v>0</v>
      </c>
      <c r="V2176">
        <f t="shared" si="1608"/>
        <v>0</v>
      </c>
      <c r="W2176">
        <f t="shared" si="1609"/>
        <v>0.14000000000000001</v>
      </c>
      <c r="X2176">
        <f t="shared" si="1610"/>
        <v>0</v>
      </c>
      <c r="Y2176">
        <f t="shared" si="1611"/>
        <v>0</v>
      </c>
      <c r="AA2176">
        <v>35806607</v>
      </c>
      <c r="AB2176">
        <f t="shared" si="1612"/>
        <v>7.62</v>
      </c>
      <c r="AC2176">
        <f t="shared" si="1613"/>
        <v>7.62</v>
      </c>
      <c r="AD2176">
        <f t="shared" si="1636"/>
        <v>0</v>
      </c>
      <c r="AE2176">
        <f t="shared" si="1637"/>
        <v>0</v>
      </c>
      <c r="AF2176">
        <f t="shared" si="1637"/>
        <v>0</v>
      </c>
      <c r="AG2176">
        <f t="shared" si="1614"/>
        <v>0</v>
      </c>
      <c r="AH2176">
        <f t="shared" si="1638"/>
        <v>0</v>
      </c>
      <c r="AI2176">
        <f t="shared" si="1638"/>
        <v>0</v>
      </c>
      <c r="AJ2176">
        <f t="shared" si="1615"/>
        <v>7.0000000000000007E-2</v>
      </c>
      <c r="AK2176">
        <v>7.62</v>
      </c>
      <c r="AL2176">
        <v>7.62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7.0000000000000007E-2</v>
      </c>
      <c r="AT2176">
        <v>0</v>
      </c>
      <c r="AU2176">
        <v>0</v>
      </c>
      <c r="AV2176">
        <v>1</v>
      </c>
      <c r="AW2176">
        <v>1</v>
      </c>
      <c r="AZ2176">
        <v>1</v>
      </c>
      <c r="BA2176">
        <v>1</v>
      </c>
      <c r="BB2176">
        <v>1</v>
      </c>
      <c r="BC2176">
        <v>6.89</v>
      </c>
      <c r="BD2176" t="s">
        <v>3</v>
      </c>
      <c r="BE2176" t="s">
        <v>3</v>
      </c>
      <c r="BF2176" t="s">
        <v>3</v>
      </c>
      <c r="BG2176" t="s">
        <v>3</v>
      </c>
      <c r="BH2176">
        <v>3</v>
      </c>
      <c r="BI2176">
        <v>2</v>
      </c>
      <c r="BJ2176" t="s">
        <v>259</v>
      </c>
      <c r="BM2176">
        <v>500002</v>
      </c>
      <c r="BN2176">
        <v>0</v>
      </c>
      <c r="BO2176" t="s">
        <v>256</v>
      </c>
      <c r="BP2176">
        <v>1</v>
      </c>
      <c r="BQ2176">
        <v>12</v>
      </c>
      <c r="BR2176">
        <v>0</v>
      </c>
      <c r="BS2176">
        <v>1</v>
      </c>
      <c r="BT2176">
        <v>1</v>
      </c>
      <c r="BU2176">
        <v>1</v>
      </c>
      <c r="BV2176">
        <v>1</v>
      </c>
      <c r="BW2176">
        <v>1</v>
      </c>
      <c r="BX2176">
        <v>1</v>
      </c>
      <c r="BY2176" t="s">
        <v>3</v>
      </c>
      <c r="BZ2176">
        <v>0</v>
      </c>
      <c r="CA2176">
        <v>0</v>
      </c>
      <c r="CE2176">
        <v>0</v>
      </c>
      <c r="CF2176">
        <v>0</v>
      </c>
      <c r="CG2176">
        <v>0</v>
      </c>
      <c r="CM2176">
        <v>0</v>
      </c>
      <c r="CN2176" t="s">
        <v>3</v>
      </c>
      <c r="CO2176">
        <v>0</v>
      </c>
      <c r="CP2176">
        <f t="shared" si="1616"/>
        <v>105</v>
      </c>
      <c r="CQ2176">
        <f t="shared" si="1617"/>
        <v>52.501799999999996</v>
      </c>
      <c r="CR2176">
        <f t="shared" si="1618"/>
        <v>0</v>
      </c>
      <c r="CS2176">
        <f t="shared" si="1619"/>
        <v>0</v>
      </c>
      <c r="CT2176">
        <f t="shared" si="1620"/>
        <v>0</v>
      </c>
      <c r="CU2176">
        <f t="shared" si="1621"/>
        <v>0</v>
      </c>
      <c r="CV2176">
        <f t="shared" si="1622"/>
        <v>0</v>
      </c>
      <c r="CW2176">
        <f t="shared" si="1623"/>
        <v>0</v>
      </c>
      <c r="CX2176">
        <f t="shared" si="1624"/>
        <v>7.0000000000000007E-2</v>
      </c>
      <c r="CY2176">
        <f t="shared" si="1625"/>
        <v>0</v>
      </c>
      <c r="CZ2176">
        <f t="shared" si="1626"/>
        <v>0</v>
      </c>
      <c r="DC2176" t="s">
        <v>3</v>
      </c>
      <c r="DD2176" t="s">
        <v>3</v>
      </c>
      <c r="DE2176" t="s">
        <v>3</v>
      </c>
      <c r="DF2176" t="s">
        <v>3</v>
      </c>
      <c r="DG2176" t="s">
        <v>3</v>
      </c>
      <c r="DH2176" t="s">
        <v>3</v>
      </c>
      <c r="DI2176" t="s">
        <v>3</v>
      </c>
      <c r="DJ2176" t="s">
        <v>3</v>
      </c>
      <c r="DK2176" t="s">
        <v>3</v>
      </c>
      <c r="DL2176" t="s">
        <v>3</v>
      </c>
      <c r="DM2176" t="s">
        <v>3</v>
      </c>
      <c r="DN2176">
        <v>0</v>
      </c>
      <c r="DO2176">
        <v>0</v>
      </c>
      <c r="DP2176">
        <v>1</v>
      </c>
      <c r="DQ2176">
        <v>1</v>
      </c>
      <c r="DU2176">
        <v>1010</v>
      </c>
      <c r="DV2176" t="s">
        <v>258</v>
      </c>
      <c r="DW2176" t="s">
        <v>258</v>
      </c>
      <c r="DX2176">
        <v>1</v>
      </c>
      <c r="DZ2176" t="s">
        <v>3</v>
      </c>
      <c r="EA2176" t="s">
        <v>3</v>
      </c>
      <c r="EB2176" t="s">
        <v>3</v>
      </c>
      <c r="EC2176" t="s">
        <v>3</v>
      </c>
      <c r="EE2176">
        <v>29085444</v>
      </c>
      <c r="EF2176">
        <v>12</v>
      </c>
      <c r="EG2176" t="s">
        <v>31</v>
      </c>
      <c r="EH2176">
        <v>0</v>
      </c>
      <c r="EI2176" t="s">
        <v>3</v>
      </c>
      <c r="EJ2176">
        <v>2</v>
      </c>
      <c r="EK2176">
        <v>500002</v>
      </c>
      <c r="EL2176" t="s">
        <v>32</v>
      </c>
      <c r="EM2176" t="s">
        <v>33</v>
      </c>
      <c r="EO2176" t="s">
        <v>3</v>
      </c>
      <c r="EQ2176">
        <v>0</v>
      </c>
      <c r="ER2176">
        <v>7.62</v>
      </c>
      <c r="ES2176">
        <v>7.62</v>
      </c>
      <c r="ET2176">
        <v>0</v>
      </c>
      <c r="EU2176">
        <v>0</v>
      </c>
      <c r="EV2176">
        <v>0</v>
      </c>
      <c r="EW2176">
        <v>0</v>
      </c>
      <c r="EX2176">
        <v>0</v>
      </c>
      <c r="FQ2176">
        <v>0</v>
      </c>
      <c r="FR2176">
        <f t="shared" si="1627"/>
        <v>0</v>
      </c>
      <c r="FS2176">
        <v>0</v>
      </c>
      <c r="FX2176">
        <v>0</v>
      </c>
      <c r="FY2176">
        <v>0</v>
      </c>
      <c r="GA2176" t="s">
        <v>3</v>
      </c>
      <c r="GD2176">
        <v>1</v>
      </c>
      <c r="GF2176">
        <v>-652224790</v>
      </c>
      <c r="GG2176">
        <v>2</v>
      </c>
      <c r="GH2176">
        <v>1</v>
      </c>
      <c r="GI2176">
        <v>2</v>
      </c>
      <c r="GJ2176">
        <v>0</v>
      </c>
      <c r="GK2176">
        <v>0</v>
      </c>
      <c r="GL2176">
        <f t="shared" si="1628"/>
        <v>0</v>
      </c>
      <c r="GM2176">
        <f t="shared" si="1629"/>
        <v>105</v>
      </c>
      <c r="GN2176">
        <f t="shared" si="1630"/>
        <v>0</v>
      </c>
      <c r="GO2176">
        <f t="shared" si="1631"/>
        <v>105</v>
      </c>
      <c r="GP2176">
        <f t="shared" si="1632"/>
        <v>0</v>
      </c>
      <c r="GR2176">
        <v>0</v>
      </c>
      <c r="GS2176">
        <v>3</v>
      </c>
      <c r="GT2176">
        <v>0</v>
      </c>
      <c r="GU2176" t="s">
        <v>3</v>
      </c>
      <c r="GV2176">
        <f t="shared" si="1633"/>
        <v>0</v>
      </c>
      <c r="GW2176">
        <v>1</v>
      </c>
      <c r="GX2176">
        <f t="shared" si="1634"/>
        <v>0</v>
      </c>
      <c r="HA2176">
        <v>0</v>
      </c>
      <c r="HB2176">
        <v>0</v>
      </c>
      <c r="HC2176">
        <f t="shared" si="1635"/>
        <v>0</v>
      </c>
      <c r="HE2176" t="s">
        <v>3</v>
      </c>
      <c r="HF2176" t="s">
        <v>3</v>
      </c>
      <c r="IK2176">
        <v>0</v>
      </c>
    </row>
    <row r="2177" spans="1:245">
      <c r="A2177">
        <v>18</v>
      </c>
      <c r="B2177">
        <v>1</v>
      </c>
      <c r="C2177">
        <v>2262</v>
      </c>
      <c r="E2177" t="s">
        <v>392</v>
      </c>
      <c r="F2177" t="s">
        <v>251</v>
      </c>
      <c r="G2177" t="s">
        <v>252</v>
      </c>
      <c r="H2177" t="s">
        <v>253</v>
      </c>
      <c r="I2177">
        <f>I2175*J2177</f>
        <v>2E-3</v>
      </c>
      <c r="J2177">
        <v>0.1</v>
      </c>
      <c r="O2177">
        <f t="shared" si="1601"/>
        <v>10.23</v>
      </c>
      <c r="P2177">
        <f t="shared" si="1602"/>
        <v>10.23</v>
      </c>
      <c r="Q2177">
        <f t="shared" si="1603"/>
        <v>0</v>
      </c>
      <c r="R2177">
        <f t="shared" si="1604"/>
        <v>0</v>
      </c>
      <c r="S2177">
        <f t="shared" si="1605"/>
        <v>0</v>
      </c>
      <c r="T2177">
        <f t="shared" si="1606"/>
        <v>0</v>
      </c>
      <c r="U2177">
        <f t="shared" si="1607"/>
        <v>0</v>
      </c>
      <c r="V2177">
        <f t="shared" si="1608"/>
        <v>0</v>
      </c>
      <c r="W2177">
        <f t="shared" si="1609"/>
        <v>0.04</v>
      </c>
      <c r="X2177">
        <f t="shared" si="1610"/>
        <v>0</v>
      </c>
      <c r="Y2177">
        <f t="shared" si="1611"/>
        <v>0</v>
      </c>
      <c r="AA2177">
        <v>35806607</v>
      </c>
      <c r="AB2177">
        <f t="shared" si="1612"/>
        <v>1998.42</v>
      </c>
      <c r="AC2177">
        <f t="shared" si="1613"/>
        <v>1998.42</v>
      </c>
      <c r="AD2177">
        <f t="shared" si="1636"/>
        <v>0</v>
      </c>
      <c r="AE2177">
        <f t="shared" si="1637"/>
        <v>0</v>
      </c>
      <c r="AF2177">
        <f t="shared" si="1637"/>
        <v>0</v>
      </c>
      <c r="AG2177">
        <f t="shared" si="1614"/>
        <v>0</v>
      </c>
      <c r="AH2177">
        <f t="shared" si="1638"/>
        <v>0</v>
      </c>
      <c r="AI2177">
        <f t="shared" si="1638"/>
        <v>0</v>
      </c>
      <c r="AJ2177">
        <f t="shared" si="1615"/>
        <v>19.399999999999999</v>
      </c>
      <c r="AK2177">
        <v>1998.42</v>
      </c>
      <c r="AL2177">
        <v>1998.42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19.399999999999999</v>
      </c>
      <c r="AT2177">
        <v>0</v>
      </c>
      <c r="AU2177">
        <v>0</v>
      </c>
      <c r="AV2177">
        <v>1</v>
      </c>
      <c r="AW2177">
        <v>1</v>
      </c>
      <c r="AZ2177">
        <v>1</v>
      </c>
      <c r="BA2177">
        <v>1</v>
      </c>
      <c r="BB2177">
        <v>1</v>
      </c>
      <c r="BC2177">
        <v>2.56</v>
      </c>
      <c r="BD2177" t="s">
        <v>3</v>
      </c>
      <c r="BE2177" t="s">
        <v>3</v>
      </c>
      <c r="BF2177" t="s">
        <v>3</v>
      </c>
      <c r="BG2177" t="s">
        <v>3</v>
      </c>
      <c r="BH2177">
        <v>3</v>
      </c>
      <c r="BI2177">
        <v>2</v>
      </c>
      <c r="BJ2177" t="s">
        <v>254</v>
      </c>
      <c r="BM2177">
        <v>500002</v>
      </c>
      <c r="BN2177">
        <v>0</v>
      </c>
      <c r="BO2177" t="s">
        <v>251</v>
      </c>
      <c r="BP2177">
        <v>1</v>
      </c>
      <c r="BQ2177">
        <v>12</v>
      </c>
      <c r="BR2177">
        <v>0</v>
      </c>
      <c r="BS2177">
        <v>1</v>
      </c>
      <c r="BT2177">
        <v>1</v>
      </c>
      <c r="BU2177">
        <v>1</v>
      </c>
      <c r="BV2177">
        <v>1</v>
      </c>
      <c r="BW2177">
        <v>1</v>
      </c>
      <c r="BX2177">
        <v>1</v>
      </c>
      <c r="BY2177" t="s">
        <v>3</v>
      </c>
      <c r="BZ2177">
        <v>0</v>
      </c>
      <c r="CA2177">
        <v>0</v>
      </c>
      <c r="CE2177">
        <v>0</v>
      </c>
      <c r="CF2177">
        <v>0</v>
      </c>
      <c r="CG2177">
        <v>0</v>
      </c>
      <c r="CM2177">
        <v>0</v>
      </c>
      <c r="CN2177" t="s">
        <v>3</v>
      </c>
      <c r="CO2177">
        <v>0</v>
      </c>
      <c r="CP2177">
        <f t="shared" si="1616"/>
        <v>10.23</v>
      </c>
      <c r="CQ2177">
        <f t="shared" si="1617"/>
        <v>5115.9552000000003</v>
      </c>
      <c r="CR2177">
        <f t="shared" si="1618"/>
        <v>0</v>
      </c>
      <c r="CS2177">
        <f t="shared" si="1619"/>
        <v>0</v>
      </c>
      <c r="CT2177">
        <f t="shared" si="1620"/>
        <v>0</v>
      </c>
      <c r="CU2177">
        <f t="shared" si="1621"/>
        <v>0</v>
      </c>
      <c r="CV2177">
        <f t="shared" si="1622"/>
        <v>0</v>
      </c>
      <c r="CW2177">
        <f t="shared" si="1623"/>
        <v>0</v>
      </c>
      <c r="CX2177">
        <f t="shared" si="1624"/>
        <v>19.399999999999999</v>
      </c>
      <c r="CY2177">
        <f t="shared" si="1625"/>
        <v>0</v>
      </c>
      <c r="CZ2177">
        <f t="shared" si="1626"/>
        <v>0</v>
      </c>
      <c r="DC2177" t="s">
        <v>3</v>
      </c>
      <c r="DD2177" t="s">
        <v>3</v>
      </c>
      <c r="DE2177" t="s">
        <v>3</v>
      </c>
      <c r="DF2177" t="s">
        <v>3</v>
      </c>
      <c r="DG2177" t="s">
        <v>3</v>
      </c>
      <c r="DH2177" t="s">
        <v>3</v>
      </c>
      <c r="DI2177" t="s">
        <v>3</v>
      </c>
      <c r="DJ2177" t="s">
        <v>3</v>
      </c>
      <c r="DK2177" t="s">
        <v>3</v>
      </c>
      <c r="DL2177" t="s">
        <v>3</v>
      </c>
      <c r="DM2177" t="s">
        <v>3</v>
      </c>
      <c r="DN2177">
        <v>0</v>
      </c>
      <c r="DO2177">
        <v>0</v>
      </c>
      <c r="DP2177">
        <v>1</v>
      </c>
      <c r="DQ2177">
        <v>1</v>
      </c>
      <c r="DU2177">
        <v>1010</v>
      </c>
      <c r="DV2177" t="s">
        <v>253</v>
      </c>
      <c r="DW2177" t="s">
        <v>253</v>
      </c>
      <c r="DX2177">
        <v>1000</v>
      </c>
      <c r="DZ2177" t="s">
        <v>3</v>
      </c>
      <c r="EA2177" t="s">
        <v>3</v>
      </c>
      <c r="EB2177" t="s">
        <v>3</v>
      </c>
      <c r="EC2177" t="s">
        <v>3</v>
      </c>
      <c r="EE2177">
        <v>29085444</v>
      </c>
      <c r="EF2177">
        <v>12</v>
      </c>
      <c r="EG2177" t="s">
        <v>31</v>
      </c>
      <c r="EH2177">
        <v>0</v>
      </c>
      <c r="EI2177" t="s">
        <v>3</v>
      </c>
      <c r="EJ2177">
        <v>2</v>
      </c>
      <c r="EK2177">
        <v>500002</v>
      </c>
      <c r="EL2177" t="s">
        <v>32</v>
      </c>
      <c r="EM2177" t="s">
        <v>33</v>
      </c>
      <c r="EO2177" t="s">
        <v>3</v>
      </c>
      <c r="EQ2177">
        <v>0</v>
      </c>
      <c r="ER2177">
        <v>1998.42</v>
      </c>
      <c r="ES2177">
        <v>1998.42</v>
      </c>
      <c r="ET2177">
        <v>0</v>
      </c>
      <c r="EU2177">
        <v>0</v>
      </c>
      <c r="EV2177">
        <v>0</v>
      </c>
      <c r="EW2177">
        <v>0</v>
      </c>
      <c r="EX2177">
        <v>0</v>
      </c>
      <c r="FQ2177">
        <v>0</v>
      </c>
      <c r="FR2177">
        <f t="shared" si="1627"/>
        <v>0</v>
      </c>
      <c r="FS2177">
        <v>0</v>
      </c>
      <c r="FX2177">
        <v>0</v>
      </c>
      <c r="FY2177">
        <v>0</v>
      </c>
      <c r="GA2177" t="s">
        <v>3</v>
      </c>
      <c r="GD2177">
        <v>1</v>
      </c>
      <c r="GF2177">
        <v>-1152774928</v>
      </c>
      <c r="GG2177">
        <v>2</v>
      </c>
      <c r="GH2177">
        <v>1</v>
      </c>
      <c r="GI2177">
        <v>2</v>
      </c>
      <c r="GJ2177">
        <v>0</v>
      </c>
      <c r="GK2177">
        <v>0</v>
      </c>
      <c r="GL2177">
        <f t="shared" si="1628"/>
        <v>0</v>
      </c>
      <c r="GM2177">
        <f t="shared" si="1629"/>
        <v>10.23</v>
      </c>
      <c r="GN2177">
        <f t="shared" si="1630"/>
        <v>0</v>
      </c>
      <c r="GO2177">
        <f t="shared" si="1631"/>
        <v>10.23</v>
      </c>
      <c r="GP2177">
        <f t="shared" si="1632"/>
        <v>0</v>
      </c>
      <c r="GR2177">
        <v>0</v>
      </c>
      <c r="GS2177">
        <v>3</v>
      </c>
      <c r="GT2177">
        <v>0</v>
      </c>
      <c r="GU2177" t="s">
        <v>3</v>
      </c>
      <c r="GV2177">
        <f t="shared" si="1633"/>
        <v>0</v>
      </c>
      <c r="GW2177">
        <v>1</v>
      </c>
      <c r="GX2177">
        <f t="shared" si="1634"/>
        <v>0</v>
      </c>
      <c r="HA2177">
        <v>0</v>
      </c>
      <c r="HB2177">
        <v>0</v>
      </c>
      <c r="HC2177">
        <f t="shared" si="1635"/>
        <v>0</v>
      </c>
      <c r="HE2177" t="s">
        <v>3</v>
      </c>
      <c r="HF2177" t="s">
        <v>3</v>
      </c>
      <c r="IK2177">
        <v>0</v>
      </c>
    </row>
    <row r="2178" spans="1:245">
      <c r="A2178">
        <v>17</v>
      </c>
      <c r="B2178">
        <v>1</v>
      </c>
      <c r="C2178">
        <f>ROW(SmtRes!A2273)</f>
        <v>2273</v>
      </c>
      <c r="D2178">
        <f>ROW(EtalonRes!A2250)</f>
        <v>2250</v>
      </c>
      <c r="E2178" t="s">
        <v>295</v>
      </c>
      <c r="F2178" t="s">
        <v>261</v>
      </c>
      <c r="G2178" t="s">
        <v>262</v>
      </c>
      <c r="H2178" t="s">
        <v>61</v>
      </c>
      <c r="I2178">
        <f>ROUND(1/100,9)</f>
        <v>0.01</v>
      </c>
      <c r="J2178">
        <v>0</v>
      </c>
      <c r="O2178">
        <f t="shared" si="1601"/>
        <v>89.48</v>
      </c>
      <c r="P2178">
        <f t="shared" si="1602"/>
        <v>2.59</v>
      </c>
      <c r="Q2178">
        <f t="shared" si="1603"/>
        <v>0.52</v>
      </c>
      <c r="R2178">
        <f t="shared" si="1604"/>
        <v>0.14000000000000001</v>
      </c>
      <c r="S2178">
        <f t="shared" si="1605"/>
        <v>86.37</v>
      </c>
      <c r="T2178">
        <f t="shared" si="1606"/>
        <v>0</v>
      </c>
      <c r="U2178">
        <f t="shared" si="1607"/>
        <v>0.26239999999999997</v>
      </c>
      <c r="V2178">
        <f t="shared" si="1608"/>
        <v>2.9999999999999997E-4</v>
      </c>
      <c r="W2178">
        <f t="shared" si="1609"/>
        <v>0</v>
      </c>
      <c r="X2178">
        <f t="shared" si="1610"/>
        <v>70.069999999999993</v>
      </c>
      <c r="Y2178">
        <f t="shared" si="1611"/>
        <v>44.99</v>
      </c>
      <c r="AA2178">
        <v>35806607</v>
      </c>
      <c r="AB2178">
        <f t="shared" si="1612"/>
        <v>302.14999999999998</v>
      </c>
      <c r="AC2178">
        <f t="shared" si="1613"/>
        <v>36.07</v>
      </c>
      <c r="AD2178">
        <f t="shared" si="1636"/>
        <v>5.78</v>
      </c>
      <c r="AE2178">
        <f t="shared" si="1637"/>
        <v>0.41</v>
      </c>
      <c r="AF2178">
        <f t="shared" si="1637"/>
        <v>260.3</v>
      </c>
      <c r="AG2178">
        <f t="shared" si="1614"/>
        <v>0</v>
      </c>
      <c r="AH2178">
        <f t="shared" si="1638"/>
        <v>26.24</v>
      </c>
      <c r="AI2178">
        <f t="shared" si="1638"/>
        <v>0.03</v>
      </c>
      <c r="AJ2178">
        <f t="shared" si="1615"/>
        <v>0</v>
      </c>
      <c r="AK2178">
        <v>302.14999999999998</v>
      </c>
      <c r="AL2178">
        <v>36.07</v>
      </c>
      <c r="AM2178">
        <v>5.78</v>
      </c>
      <c r="AN2178">
        <v>0.41</v>
      </c>
      <c r="AO2178">
        <v>260.3</v>
      </c>
      <c r="AP2178">
        <v>0</v>
      </c>
      <c r="AQ2178">
        <v>26.24</v>
      </c>
      <c r="AR2178">
        <v>0.03</v>
      </c>
      <c r="AS2178">
        <v>0</v>
      </c>
      <c r="AT2178">
        <v>81</v>
      </c>
      <c r="AU2178">
        <v>52</v>
      </c>
      <c r="AV2178">
        <v>1</v>
      </c>
      <c r="AW2178">
        <v>1</v>
      </c>
      <c r="AZ2178">
        <v>1</v>
      </c>
      <c r="BA2178">
        <v>33.18</v>
      </c>
      <c r="BB2178">
        <v>9.01</v>
      </c>
      <c r="BC2178">
        <v>7.17</v>
      </c>
      <c r="BD2178" t="s">
        <v>3</v>
      </c>
      <c r="BE2178" t="s">
        <v>3</v>
      </c>
      <c r="BF2178" t="s">
        <v>3</v>
      </c>
      <c r="BG2178" t="s">
        <v>3</v>
      </c>
      <c r="BH2178">
        <v>0</v>
      </c>
      <c r="BI2178">
        <v>2</v>
      </c>
      <c r="BJ2178" t="s">
        <v>263</v>
      </c>
      <c r="BM2178">
        <v>108001</v>
      </c>
      <c r="BN2178">
        <v>0</v>
      </c>
      <c r="BO2178" t="s">
        <v>261</v>
      </c>
      <c r="BP2178">
        <v>1</v>
      </c>
      <c r="BQ2178">
        <v>3</v>
      </c>
      <c r="BR2178">
        <v>0</v>
      </c>
      <c r="BS2178">
        <v>33.18</v>
      </c>
      <c r="BT2178">
        <v>1</v>
      </c>
      <c r="BU2178">
        <v>1</v>
      </c>
      <c r="BV2178">
        <v>1</v>
      </c>
      <c r="BW2178">
        <v>1</v>
      </c>
      <c r="BX2178">
        <v>1</v>
      </c>
      <c r="BY2178" t="s">
        <v>3</v>
      </c>
      <c r="BZ2178">
        <v>95</v>
      </c>
      <c r="CA2178">
        <v>65</v>
      </c>
      <c r="CE2178">
        <v>0</v>
      </c>
      <c r="CF2178">
        <v>0</v>
      </c>
      <c r="CG2178">
        <v>0</v>
      </c>
      <c r="CM2178">
        <v>0</v>
      </c>
      <c r="CN2178" t="s">
        <v>3</v>
      </c>
      <c r="CO2178">
        <v>0</v>
      </c>
      <c r="CP2178">
        <f t="shared" si="1616"/>
        <v>89.48</v>
      </c>
      <c r="CQ2178">
        <f t="shared" si="1617"/>
        <v>258.62189999999998</v>
      </c>
      <c r="CR2178">
        <f t="shared" si="1618"/>
        <v>52.077800000000003</v>
      </c>
      <c r="CS2178">
        <f t="shared" si="1619"/>
        <v>13.6038</v>
      </c>
      <c r="CT2178">
        <f t="shared" si="1620"/>
        <v>8636.7540000000008</v>
      </c>
      <c r="CU2178">
        <f t="shared" si="1621"/>
        <v>0</v>
      </c>
      <c r="CV2178">
        <f t="shared" si="1622"/>
        <v>26.24</v>
      </c>
      <c r="CW2178">
        <f t="shared" si="1623"/>
        <v>0.03</v>
      </c>
      <c r="CX2178">
        <f t="shared" si="1624"/>
        <v>0</v>
      </c>
      <c r="CY2178">
        <f t="shared" si="1625"/>
        <v>70.073100000000011</v>
      </c>
      <c r="CZ2178">
        <f t="shared" si="1626"/>
        <v>44.985200000000006</v>
      </c>
      <c r="DC2178" t="s">
        <v>3</v>
      </c>
      <c r="DD2178" t="s">
        <v>3</v>
      </c>
      <c r="DE2178" t="s">
        <v>3</v>
      </c>
      <c r="DF2178" t="s">
        <v>3</v>
      </c>
      <c r="DG2178" t="s">
        <v>3</v>
      </c>
      <c r="DH2178" t="s">
        <v>3</v>
      </c>
      <c r="DI2178" t="s">
        <v>3</v>
      </c>
      <c r="DJ2178" t="s">
        <v>3</v>
      </c>
      <c r="DK2178" t="s">
        <v>3</v>
      </c>
      <c r="DL2178" t="s">
        <v>3</v>
      </c>
      <c r="DM2178" t="s">
        <v>3</v>
      </c>
      <c r="DN2178">
        <v>0</v>
      </c>
      <c r="DO2178">
        <v>0</v>
      </c>
      <c r="DP2178">
        <v>1</v>
      </c>
      <c r="DQ2178">
        <v>1</v>
      </c>
      <c r="DU2178">
        <v>1010</v>
      </c>
      <c r="DV2178" t="s">
        <v>61</v>
      </c>
      <c r="DW2178" t="s">
        <v>61</v>
      </c>
      <c r="DX2178">
        <v>100</v>
      </c>
      <c r="DZ2178" t="s">
        <v>3</v>
      </c>
      <c r="EA2178" t="s">
        <v>3</v>
      </c>
      <c r="EB2178" t="s">
        <v>3</v>
      </c>
      <c r="EC2178" t="s">
        <v>3</v>
      </c>
      <c r="EE2178">
        <v>29085386</v>
      </c>
      <c r="EF2178">
        <v>3</v>
      </c>
      <c r="EG2178" t="s">
        <v>247</v>
      </c>
      <c r="EH2178">
        <v>0</v>
      </c>
      <c r="EI2178" t="s">
        <v>3</v>
      </c>
      <c r="EJ2178">
        <v>2</v>
      </c>
      <c r="EK2178">
        <v>108001</v>
      </c>
      <c r="EL2178" t="s">
        <v>248</v>
      </c>
      <c r="EM2178" t="s">
        <v>249</v>
      </c>
      <c r="EO2178" t="s">
        <v>3</v>
      </c>
      <c r="EQ2178">
        <v>0</v>
      </c>
      <c r="ER2178">
        <v>302.14999999999998</v>
      </c>
      <c r="ES2178">
        <v>36.07</v>
      </c>
      <c r="ET2178">
        <v>5.78</v>
      </c>
      <c r="EU2178">
        <v>0.41</v>
      </c>
      <c r="EV2178">
        <v>260.3</v>
      </c>
      <c r="EW2178">
        <v>26.24</v>
      </c>
      <c r="EX2178">
        <v>0.03</v>
      </c>
      <c r="EY2178">
        <v>0</v>
      </c>
      <c r="FQ2178">
        <v>0</v>
      </c>
      <c r="FR2178">
        <f t="shared" si="1627"/>
        <v>0</v>
      </c>
      <c r="FS2178">
        <v>0</v>
      </c>
      <c r="FV2178" t="s">
        <v>24</v>
      </c>
      <c r="FW2178" t="s">
        <v>25</v>
      </c>
      <c r="FX2178">
        <v>95</v>
      </c>
      <c r="FY2178">
        <v>65</v>
      </c>
      <c r="GA2178" t="s">
        <v>3</v>
      </c>
      <c r="GD2178">
        <v>1</v>
      </c>
      <c r="GF2178">
        <v>1949515482</v>
      </c>
      <c r="GG2178">
        <v>2</v>
      </c>
      <c r="GH2178">
        <v>1</v>
      </c>
      <c r="GI2178">
        <v>2</v>
      </c>
      <c r="GJ2178">
        <v>0</v>
      </c>
      <c r="GK2178">
        <v>0</v>
      </c>
      <c r="GL2178">
        <f t="shared" si="1628"/>
        <v>0</v>
      </c>
      <c r="GM2178">
        <f t="shared" si="1629"/>
        <v>204.54</v>
      </c>
      <c r="GN2178">
        <f t="shared" si="1630"/>
        <v>0</v>
      </c>
      <c r="GO2178">
        <f t="shared" si="1631"/>
        <v>204.54</v>
      </c>
      <c r="GP2178">
        <f t="shared" si="1632"/>
        <v>0</v>
      </c>
      <c r="GR2178">
        <v>0</v>
      </c>
      <c r="GS2178">
        <v>3</v>
      </c>
      <c r="GT2178">
        <v>0</v>
      </c>
      <c r="GU2178" t="s">
        <v>3</v>
      </c>
      <c r="GV2178">
        <f t="shared" si="1633"/>
        <v>0</v>
      </c>
      <c r="GW2178">
        <v>1</v>
      </c>
      <c r="GX2178">
        <f t="shared" si="1634"/>
        <v>0</v>
      </c>
      <c r="HA2178">
        <v>0</v>
      </c>
      <c r="HB2178">
        <v>0</v>
      </c>
      <c r="HC2178">
        <f t="shared" si="1635"/>
        <v>0</v>
      </c>
      <c r="HE2178" t="s">
        <v>3</v>
      </c>
      <c r="HF2178" t="s">
        <v>3</v>
      </c>
      <c r="IK2178">
        <v>0</v>
      </c>
    </row>
    <row r="2179" spans="1:245">
      <c r="A2179">
        <v>18</v>
      </c>
      <c r="B2179">
        <v>1</v>
      </c>
      <c r="C2179">
        <v>2270</v>
      </c>
      <c r="E2179" t="s">
        <v>393</v>
      </c>
      <c r="F2179" t="s">
        <v>251</v>
      </c>
      <c r="G2179" t="s">
        <v>252</v>
      </c>
      <c r="H2179" t="s">
        <v>253</v>
      </c>
      <c r="I2179">
        <f>I2178*J2179</f>
        <v>1</v>
      </c>
      <c r="J2179">
        <v>100</v>
      </c>
      <c r="O2179">
        <f t="shared" si="1601"/>
        <v>5115.96</v>
      </c>
      <c r="P2179">
        <f t="shared" si="1602"/>
        <v>5115.96</v>
      </c>
      <c r="Q2179">
        <f t="shared" si="1603"/>
        <v>0</v>
      </c>
      <c r="R2179">
        <f t="shared" si="1604"/>
        <v>0</v>
      </c>
      <c r="S2179">
        <f t="shared" si="1605"/>
        <v>0</v>
      </c>
      <c r="T2179">
        <f t="shared" si="1606"/>
        <v>0</v>
      </c>
      <c r="U2179">
        <f t="shared" si="1607"/>
        <v>0</v>
      </c>
      <c r="V2179">
        <f t="shared" si="1608"/>
        <v>0</v>
      </c>
      <c r="W2179">
        <f t="shared" si="1609"/>
        <v>19.399999999999999</v>
      </c>
      <c r="X2179">
        <f t="shared" si="1610"/>
        <v>0</v>
      </c>
      <c r="Y2179">
        <f t="shared" si="1611"/>
        <v>0</v>
      </c>
      <c r="AA2179">
        <v>35806607</v>
      </c>
      <c r="AB2179">
        <f t="shared" si="1612"/>
        <v>1998.42</v>
      </c>
      <c r="AC2179">
        <f t="shared" si="1613"/>
        <v>1998.42</v>
      </c>
      <c r="AD2179">
        <f t="shared" si="1636"/>
        <v>0</v>
      </c>
      <c r="AE2179">
        <f t="shared" si="1637"/>
        <v>0</v>
      </c>
      <c r="AF2179">
        <f t="shared" si="1637"/>
        <v>0</v>
      </c>
      <c r="AG2179">
        <f t="shared" si="1614"/>
        <v>0</v>
      </c>
      <c r="AH2179">
        <f t="shared" si="1638"/>
        <v>0</v>
      </c>
      <c r="AI2179">
        <f t="shared" si="1638"/>
        <v>0</v>
      </c>
      <c r="AJ2179">
        <f t="shared" si="1615"/>
        <v>19.399999999999999</v>
      </c>
      <c r="AK2179">
        <v>1998.42</v>
      </c>
      <c r="AL2179">
        <v>1998.42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19.399999999999999</v>
      </c>
      <c r="AT2179">
        <v>0</v>
      </c>
      <c r="AU2179">
        <v>0</v>
      </c>
      <c r="AV2179">
        <v>1</v>
      </c>
      <c r="AW2179">
        <v>1</v>
      </c>
      <c r="AZ2179">
        <v>1</v>
      </c>
      <c r="BA2179">
        <v>1</v>
      </c>
      <c r="BB2179">
        <v>1</v>
      </c>
      <c r="BC2179">
        <v>2.56</v>
      </c>
      <c r="BD2179" t="s">
        <v>3</v>
      </c>
      <c r="BE2179" t="s">
        <v>3</v>
      </c>
      <c r="BF2179" t="s">
        <v>3</v>
      </c>
      <c r="BG2179" t="s">
        <v>3</v>
      </c>
      <c r="BH2179">
        <v>3</v>
      </c>
      <c r="BI2179">
        <v>2</v>
      </c>
      <c r="BJ2179" t="s">
        <v>254</v>
      </c>
      <c r="BM2179">
        <v>500002</v>
      </c>
      <c r="BN2179">
        <v>0</v>
      </c>
      <c r="BO2179" t="s">
        <v>251</v>
      </c>
      <c r="BP2179">
        <v>1</v>
      </c>
      <c r="BQ2179">
        <v>12</v>
      </c>
      <c r="BR2179">
        <v>0</v>
      </c>
      <c r="BS2179">
        <v>1</v>
      </c>
      <c r="BT2179">
        <v>1</v>
      </c>
      <c r="BU2179">
        <v>1</v>
      </c>
      <c r="BV2179">
        <v>1</v>
      </c>
      <c r="BW2179">
        <v>1</v>
      </c>
      <c r="BX2179">
        <v>1</v>
      </c>
      <c r="BY2179" t="s">
        <v>3</v>
      </c>
      <c r="BZ2179">
        <v>0</v>
      </c>
      <c r="CA2179">
        <v>0</v>
      </c>
      <c r="CE2179">
        <v>0</v>
      </c>
      <c r="CF2179">
        <v>0</v>
      </c>
      <c r="CG2179">
        <v>0</v>
      </c>
      <c r="CM2179">
        <v>0</v>
      </c>
      <c r="CN2179" t="s">
        <v>3</v>
      </c>
      <c r="CO2179">
        <v>0</v>
      </c>
      <c r="CP2179">
        <f t="shared" si="1616"/>
        <v>5115.96</v>
      </c>
      <c r="CQ2179">
        <f t="shared" si="1617"/>
        <v>5115.9552000000003</v>
      </c>
      <c r="CR2179">
        <f t="shared" si="1618"/>
        <v>0</v>
      </c>
      <c r="CS2179">
        <f t="shared" si="1619"/>
        <v>0</v>
      </c>
      <c r="CT2179">
        <f t="shared" si="1620"/>
        <v>0</v>
      </c>
      <c r="CU2179">
        <f t="shared" si="1621"/>
        <v>0</v>
      </c>
      <c r="CV2179">
        <f t="shared" si="1622"/>
        <v>0</v>
      </c>
      <c r="CW2179">
        <f t="shared" si="1623"/>
        <v>0</v>
      </c>
      <c r="CX2179">
        <f t="shared" si="1624"/>
        <v>19.399999999999999</v>
      </c>
      <c r="CY2179">
        <f t="shared" si="1625"/>
        <v>0</v>
      </c>
      <c r="CZ2179">
        <f t="shared" si="1626"/>
        <v>0</v>
      </c>
      <c r="DC2179" t="s">
        <v>3</v>
      </c>
      <c r="DD2179" t="s">
        <v>3</v>
      </c>
      <c r="DE2179" t="s">
        <v>3</v>
      </c>
      <c r="DF2179" t="s">
        <v>3</v>
      </c>
      <c r="DG2179" t="s">
        <v>3</v>
      </c>
      <c r="DH2179" t="s">
        <v>3</v>
      </c>
      <c r="DI2179" t="s">
        <v>3</v>
      </c>
      <c r="DJ2179" t="s">
        <v>3</v>
      </c>
      <c r="DK2179" t="s">
        <v>3</v>
      </c>
      <c r="DL2179" t="s">
        <v>3</v>
      </c>
      <c r="DM2179" t="s">
        <v>3</v>
      </c>
      <c r="DN2179">
        <v>0</v>
      </c>
      <c r="DO2179">
        <v>0</v>
      </c>
      <c r="DP2179">
        <v>1</v>
      </c>
      <c r="DQ2179">
        <v>1</v>
      </c>
      <c r="DU2179">
        <v>1010</v>
      </c>
      <c r="DV2179" t="s">
        <v>253</v>
      </c>
      <c r="DW2179" t="s">
        <v>253</v>
      </c>
      <c r="DX2179">
        <v>1000</v>
      </c>
      <c r="DZ2179" t="s">
        <v>3</v>
      </c>
      <c r="EA2179" t="s">
        <v>3</v>
      </c>
      <c r="EB2179" t="s">
        <v>3</v>
      </c>
      <c r="EC2179" t="s">
        <v>3</v>
      </c>
      <c r="EE2179">
        <v>29085444</v>
      </c>
      <c r="EF2179">
        <v>12</v>
      </c>
      <c r="EG2179" t="s">
        <v>31</v>
      </c>
      <c r="EH2179">
        <v>0</v>
      </c>
      <c r="EI2179" t="s">
        <v>3</v>
      </c>
      <c r="EJ2179">
        <v>2</v>
      </c>
      <c r="EK2179">
        <v>500002</v>
      </c>
      <c r="EL2179" t="s">
        <v>32</v>
      </c>
      <c r="EM2179" t="s">
        <v>33</v>
      </c>
      <c r="EO2179" t="s">
        <v>3</v>
      </c>
      <c r="EQ2179">
        <v>0</v>
      </c>
      <c r="ER2179">
        <v>1998.42</v>
      </c>
      <c r="ES2179">
        <v>1998.42</v>
      </c>
      <c r="ET2179">
        <v>0</v>
      </c>
      <c r="EU2179">
        <v>0</v>
      </c>
      <c r="EV2179">
        <v>0</v>
      </c>
      <c r="EW2179">
        <v>0</v>
      </c>
      <c r="EX2179">
        <v>0</v>
      </c>
      <c r="FQ2179">
        <v>0</v>
      </c>
      <c r="FR2179">
        <f t="shared" si="1627"/>
        <v>0</v>
      </c>
      <c r="FS2179">
        <v>0</v>
      </c>
      <c r="FX2179">
        <v>0</v>
      </c>
      <c r="FY2179">
        <v>0</v>
      </c>
      <c r="GA2179" t="s">
        <v>3</v>
      </c>
      <c r="GD2179">
        <v>1</v>
      </c>
      <c r="GF2179">
        <v>-1152774928</v>
      </c>
      <c r="GG2179">
        <v>2</v>
      </c>
      <c r="GH2179">
        <v>1</v>
      </c>
      <c r="GI2179">
        <v>2</v>
      </c>
      <c r="GJ2179">
        <v>0</v>
      </c>
      <c r="GK2179">
        <v>0</v>
      </c>
      <c r="GL2179">
        <f t="shared" si="1628"/>
        <v>0</v>
      </c>
      <c r="GM2179">
        <f t="shared" si="1629"/>
        <v>5115.96</v>
      </c>
      <c r="GN2179">
        <f t="shared" si="1630"/>
        <v>0</v>
      </c>
      <c r="GO2179">
        <f t="shared" si="1631"/>
        <v>5115.96</v>
      </c>
      <c r="GP2179">
        <f t="shared" si="1632"/>
        <v>0</v>
      </c>
      <c r="GR2179">
        <v>0</v>
      </c>
      <c r="GS2179">
        <v>3</v>
      </c>
      <c r="GT2179">
        <v>0</v>
      </c>
      <c r="GU2179" t="s">
        <v>3</v>
      </c>
      <c r="GV2179">
        <f t="shared" si="1633"/>
        <v>0</v>
      </c>
      <c r="GW2179">
        <v>1</v>
      </c>
      <c r="GX2179">
        <f t="shared" si="1634"/>
        <v>0</v>
      </c>
      <c r="HA2179">
        <v>0</v>
      </c>
      <c r="HB2179">
        <v>0</v>
      </c>
      <c r="HC2179">
        <f t="shared" si="1635"/>
        <v>0</v>
      </c>
      <c r="HE2179" t="s">
        <v>3</v>
      </c>
      <c r="HF2179" t="s">
        <v>3</v>
      </c>
      <c r="IK2179">
        <v>0</v>
      </c>
    </row>
    <row r="2180" spans="1:245">
      <c r="A2180">
        <v>18</v>
      </c>
      <c r="B2180">
        <v>1</v>
      </c>
      <c r="C2180">
        <v>2272</v>
      </c>
      <c r="E2180" t="s">
        <v>394</v>
      </c>
      <c r="F2180" t="s">
        <v>266</v>
      </c>
      <c r="G2180" t="s">
        <v>267</v>
      </c>
      <c r="H2180" t="s">
        <v>258</v>
      </c>
      <c r="I2180">
        <f>I2178*J2180</f>
        <v>1</v>
      </c>
      <c r="J2180">
        <v>100</v>
      </c>
      <c r="O2180">
        <f t="shared" si="1601"/>
        <v>76.47</v>
      </c>
      <c r="P2180">
        <f t="shared" si="1602"/>
        <v>76.47</v>
      </c>
      <c r="Q2180">
        <f t="shared" si="1603"/>
        <v>0</v>
      </c>
      <c r="R2180">
        <f t="shared" si="1604"/>
        <v>0</v>
      </c>
      <c r="S2180">
        <f t="shared" si="1605"/>
        <v>0</v>
      </c>
      <c r="T2180">
        <f t="shared" si="1606"/>
        <v>0</v>
      </c>
      <c r="U2180">
        <f t="shared" si="1607"/>
        <v>0</v>
      </c>
      <c r="V2180">
        <f t="shared" si="1608"/>
        <v>0</v>
      </c>
      <c r="W2180">
        <f t="shared" si="1609"/>
        <v>0.09</v>
      </c>
      <c r="X2180">
        <f t="shared" si="1610"/>
        <v>0</v>
      </c>
      <c r="Y2180">
        <f t="shared" si="1611"/>
        <v>0</v>
      </c>
      <c r="AA2180">
        <v>35806607</v>
      </c>
      <c r="AB2180">
        <f t="shared" si="1612"/>
        <v>8.81</v>
      </c>
      <c r="AC2180">
        <f t="shared" si="1613"/>
        <v>8.81</v>
      </c>
      <c r="AD2180">
        <f t="shared" si="1636"/>
        <v>0</v>
      </c>
      <c r="AE2180">
        <f t="shared" si="1637"/>
        <v>0</v>
      </c>
      <c r="AF2180">
        <f t="shared" si="1637"/>
        <v>0</v>
      </c>
      <c r="AG2180">
        <f t="shared" si="1614"/>
        <v>0</v>
      </c>
      <c r="AH2180">
        <f t="shared" si="1638"/>
        <v>0</v>
      </c>
      <c r="AI2180">
        <f t="shared" si="1638"/>
        <v>0</v>
      </c>
      <c r="AJ2180">
        <f t="shared" si="1615"/>
        <v>0.09</v>
      </c>
      <c r="AK2180">
        <v>8.81</v>
      </c>
      <c r="AL2180">
        <v>8.81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0.09</v>
      </c>
      <c r="AT2180">
        <v>0</v>
      </c>
      <c r="AU2180">
        <v>0</v>
      </c>
      <c r="AV2180">
        <v>1</v>
      </c>
      <c r="AW2180">
        <v>1</v>
      </c>
      <c r="AZ2180">
        <v>1</v>
      </c>
      <c r="BA2180">
        <v>1</v>
      </c>
      <c r="BB2180">
        <v>1</v>
      </c>
      <c r="BC2180">
        <v>8.68</v>
      </c>
      <c r="BD2180" t="s">
        <v>3</v>
      </c>
      <c r="BE2180" t="s">
        <v>3</v>
      </c>
      <c r="BF2180" t="s">
        <v>3</v>
      </c>
      <c r="BG2180" t="s">
        <v>3</v>
      </c>
      <c r="BH2180">
        <v>3</v>
      </c>
      <c r="BI2180">
        <v>2</v>
      </c>
      <c r="BJ2180" t="s">
        <v>268</v>
      </c>
      <c r="BM2180">
        <v>500002</v>
      </c>
      <c r="BN2180">
        <v>0</v>
      </c>
      <c r="BO2180" t="s">
        <v>266</v>
      </c>
      <c r="BP2180">
        <v>1</v>
      </c>
      <c r="BQ2180">
        <v>12</v>
      </c>
      <c r="BR2180">
        <v>0</v>
      </c>
      <c r="BS2180">
        <v>1</v>
      </c>
      <c r="BT2180">
        <v>1</v>
      </c>
      <c r="BU2180">
        <v>1</v>
      </c>
      <c r="BV2180">
        <v>1</v>
      </c>
      <c r="BW2180">
        <v>1</v>
      </c>
      <c r="BX2180">
        <v>1</v>
      </c>
      <c r="BY2180" t="s">
        <v>3</v>
      </c>
      <c r="BZ2180">
        <v>0</v>
      </c>
      <c r="CA2180">
        <v>0</v>
      </c>
      <c r="CE2180">
        <v>0</v>
      </c>
      <c r="CF2180">
        <v>0</v>
      </c>
      <c r="CG2180">
        <v>0</v>
      </c>
      <c r="CM2180">
        <v>0</v>
      </c>
      <c r="CN2180" t="s">
        <v>3</v>
      </c>
      <c r="CO2180">
        <v>0</v>
      </c>
      <c r="CP2180">
        <f t="shared" si="1616"/>
        <v>76.47</v>
      </c>
      <c r="CQ2180">
        <f t="shared" si="1617"/>
        <v>76.470799999999997</v>
      </c>
      <c r="CR2180">
        <f t="shared" si="1618"/>
        <v>0</v>
      </c>
      <c r="CS2180">
        <f t="shared" si="1619"/>
        <v>0</v>
      </c>
      <c r="CT2180">
        <f t="shared" si="1620"/>
        <v>0</v>
      </c>
      <c r="CU2180">
        <f t="shared" si="1621"/>
        <v>0</v>
      </c>
      <c r="CV2180">
        <f t="shared" si="1622"/>
        <v>0</v>
      </c>
      <c r="CW2180">
        <f t="shared" si="1623"/>
        <v>0</v>
      </c>
      <c r="CX2180">
        <f t="shared" si="1624"/>
        <v>0.09</v>
      </c>
      <c r="CY2180">
        <f t="shared" si="1625"/>
        <v>0</v>
      </c>
      <c r="CZ2180">
        <f t="shared" si="1626"/>
        <v>0</v>
      </c>
      <c r="DC2180" t="s">
        <v>3</v>
      </c>
      <c r="DD2180" t="s">
        <v>3</v>
      </c>
      <c r="DE2180" t="s">
        <v>3</v>
      </c>
      <c r="DF2180" t="s">
        <v>3</v>
      </c>
      <c r="DG2180" t="s">
        <v>3</v>
      </c>
      <c r="DH2180" t="s">
        <v>3</v>
      </c>
      <c r="DI2180" t="s">
        <v>3</v>
      </c>
      <c r="DJ2180" t="s">
        <v>3</v>
      </c>
      <c r="DK2180" t="s">
        <v>3</v>
      </c>
      <c r="DL2180" t="s">
        <v>3</v>
      </c>
      <c r="DM2180" t="s">
        <v>3</v>
      </c>
      <c r="DN2180">
        <v>0</v>
      </c>
      <c r="DO2180">
        <v>0</v>
      </c>
      <c r="DP2180">
        <v>1</v>
      </c>
      <c r="DQ2180">
        <v>1</v>
      </c>
      <c r="DU2180">
        <v>1010</v>
      </c>
      <c r="DV2180" t="s">
        <v>258</v>
      </c>
      <c r="DW2180" t="s">
        <v>258</v>
      </c>
      <c r="DX2180">
        <v>1</v>
      </c>
      <c r="DZ2180" t="s">
        <v>3</v>
      </c>
      <c r="EA2180" t="s">
        <v>3</v>
      </c>
      <c r="EB2180" t="s">
        <v>3</v>
      </c>
      <c r="EC2180" t="s">
        <v>3</v>
      </c>
      <c r="EE2180">
        <v>29085444</v>
      </c>
      <c r="EF2180">
        <v>12</v>
      </c>
      <c r="EG2180" t="s">
        <v>31</v>
      </c>
      <c r="EH2180">
        <v>0</v>
      </c>
      <c r="EI2180" t="s">
        <v>3</v>
      </c>
      <c r="EJ2180">
        <v>2</v>
      </c>
      <c r="EK2180">
        <v>500002</v>
      </c>
      <c r="EL2180" t="s">
        <v>32</v>
      </c>
      <c r="EM2180" t="s">
        <v>33</v>
      </c>
      <c r="EO2180" t="s">
        <v>3</v>
      </c>
      <c r="EQ2180">
        <v>0</v>
      </c>
      <c r="ER2180">
        <v>8.81</v>
      </c>
      <c r="ES2180">
        <v>8.81</v>
      </c>
      <c r="ET2180">
        <v>0</v>
      </c>
      <c r="EU2180">
        <v>0</v>
      </c>
      <c r="EV2180">
        <v>0</v>
      </c>
      <c r="EW2180">
        <v>0</v>
      </c>
      <c r="EX2180">
        <v>0</v>
      </c>
      <c r="FQ2180">
        <v>0</v>
      </c>
      <c r="FR2180">
        <f t="shared" si="1627"/>
        <v>0</v>
      </c>
      <c r="FS2180">
        <v>0</v>
      </c>
      <c r="FX2180">
        <v>0</v>
      </c>
      <c r="FY2180">
        <v>0</v>
      </c>
      <c r="GA2180" t="s">
        <v>3</v>
      </c>
      <c r="GD2180">
        <v>1</v>
      </c>
      <c r="GF2180">
        <v>-1190793685</v>
      </c>
      <c r="GG2180">
        <v>2</v>
      </c>
      <c r="GH2180">
        <v>1</v>
      </c>
      <c r="GI2180">
        <v>2</v>
      </c>
      <c r="GJ2180">
        <v>0</v>
      </c>
      <c r="GK2180">
        <v>0</v>
      </c>
      <c r="GL2180">
        <f t="shared" si="1628"/>
        <v>0</v>
      </c>
      <c r="GM2180">
        <f t="shared" si="1629"/>
        <v>76.47</v>
      </c>
      <c r="GN2180">
        <f t="shared" si="1630"/>
        <v>0</v>
      </c>
      <c r="GO2180">
        <f t="shared" si="1631"/>
        <v>76.47</v>
      </c>
      <c r="GP2180">
        <f t="shared" si="1632"/>
        <v>0</v>
      </c>
      <c r="GR2180">
        <v>0</v>
      </c>
      <c r="GS2180">
        <v>3</v>
      </c>
      <c r="GT2180">
        <v>0</v>
      </c>
      <c r="GU2180" t="s">
        <v>3</v>
      </c>
      <c r="GV2180">
        <f t="shared" si="1633"/>
        <v>0</v>
      </c>
      <c r="GW2180">
        <v>1</v>
      </c>
      <c r="GX2180">
        <f t="shared" si="1634"/>
        <v>0</v>
      </c>
      <c r="HA2180">
        <v>0</v>
      </c>
      <c r="HB2180">
        <v>0</v>
      </c>
      <c r="HC2180">
        <f t="shared" si="1635"/>
        <v>0</v>
      </c>
      <c r="HE2180" t="s">
        <v>3</v>
      </c>
      <c r="HF2180" t="s">
        <v>3</v>
      </c>
      <c r="IK2180">
        <v>0</v>
      </c>
    </row>
    <row r="2181" spans="1:245">
      <c r="A2181">
        <v>17</v>
      </c>
      <c r="B2181">
        <v>1</v>
      </c>
      <c r="C2181">
        <f>ROW(SmtRes!A2279)</f>
        <v>2279</v>
      </c>
      <c r="D2181">
        <f>ROW(EtalonRes!A2256)</f>
        <v>2256</v>
      </c>
      <c r="E2181" t="s">
        <v>229</v>
      </c>
      <c r="F2181" t="s">
        <v>395</v>
      </c>
      <c r="G2181" t="s">
        <v>396</v>
      </c>
      <c r="H2181" t="s">
        <v>397</v>
      </c>
      <c r="I2181">
        <f>ROUND(17.3/100,9)</f>
        <v>0.17299999999999999</v>
      </c>
      <c r="J2181">
        <v>0</v>
      </c>
      <c r="O2181">
        <f t="shared" si="1601"/>
        <v>11763.31</v>
      </c>
      <c r="P2181">
        <f t="shared" si="1602"/>
        <v>4397.0600000000004</v>
      </c>
      <c r="Q2181">
        <f t="shared" si="1603"/>
        <v>1008.53</v>
      </c>
      <c r="R2181">
        <f t="shared" si="1604"/>
        <v>73.650000000000006</v>
      </c>
      <c r="S2181">
        <f t="shared" si="1605"/>
        <v>6357.72</v>
      </c>
      <c r="T2181">
        <f t="shared" si="1606"/>
        <v>0</v>
      </c>
      <c r="U2181">
        <f t="shared" si="1607"/>
        <v>20.384416999999996</v>
      </c>
      <c r="V2181">
        <f t="shared" si="1608"/>
        <v>0.16434999999999997</v>
      </c>
      <c r="W2181">
        <f t="shared" si="1609"/>
        <v>0</v>
      </c>
      <c r="X2181">
        <f t="shared" si="1610"/>
        <v>5145.1000000000004</v>
      </c>
      <c r="Y2181">
        <f t="shared" si="1611"/>
        <v>2379.61</v>
      </c>
      <c r="AA2181">
        <v>35806607</v>
      </c>
      <c r="AB2181">
        <f t="shared" si="1612"/>
        <v>7000.23</v>
      </c>
      <c r="AC2181">
        <f t="shared" si="1613"/>
        <v>5350.85</v>
      </c>
      <c r="AD2181">
        <f>ROUND(((((ET2181*1.25))-((EU2181*1.25)))+AE2181),2)</f>
        <v>541.79</v>
      </c>
      <c r="AE2181">
        <f>ROUND(((EU2181*1.25)),2)</f>
        <v>12.83</v>
      </c>
      <c r="AF2181">
        <f>ROUND(((EV2181*1.15)),2)</f>
        <v>1107.5899999999999</v>
      </c>
      <c r="AG2181">
        <f t="shared" si="1614"/>
        <v>0</v>
      </c>
      <c r="AH2181">
        <f>((EW2181*1.15))</f>
        <v>117.82899999999998</v>
      </c>
      <c r="AI2181">
        <f>((EX2181*1.25))</f>
        <v>0.95</v>
      </c>
      <c r="AJ2181">
        <f t="shared" si="1615"/>
        <v>0</v>
      </c>
      <c r="AK2181">
        <v>6747.4</v>
      </c>
      <c r="AL2181">
        <v>5350.85</v>
      </c>
      <c r="AM2181">
        <v>433.43</v>
      </c>
      <c r="AN2181">
        <v>10.26</v>
      </c>
      <c r="AO2181">
        <v>963.12</v>
      </c>
      <c r="AP2181">
        <v>0</v>
      </c>
      <c r="AQ2181">
        <v>102.46</v>
      </c>
      <c r="AR2181">
        <v>0.76</v>
      </c>
      <c r="AS2181">
        <v>0</v>
      </c>
      <c r="AT2181">
        <v>80</v>
      </c>
      <c r="AU2181">
        <v>37</v>
      </c>
      <c r="AV2181">
        <v>1</v>
      </c>
      <c r="AW2181">
        <v>1</v>
      </c>
      <c r="AZ2181">
        <v>1</v>
      </c>
      <c r="BA2181">
        <v>33.18</v>
      </c>
      <c r="BB2181">
        <v>10.76</v>
      </c>
      <c r="BC2181">
        <v>4.75</v>
      </c>
      <c r="BD2181" t="s">
        <v>3</v>
      </c>
      <c r="BE2181" t="s">
        <v>3</v>
      </c>
      <c r="BF2181" t="s">
        <v>3</v>
      </c>
      <c r="BG2181" t="s">
        <v>3</v>
      </c>
      <c r="BH2181">
        <v>0</v>
      </c>
      <c r="BI2181">
        <v>1</v>
      </c>
      <c r="BJ2181" t="s">
        <v>398</v>
      </c>
      <c r="BM2181">
        <v>15001</v>
      </c>
      <c r="BN2181">
        <v>0</v>
      </c>
      <c r="BO2181" t="s">
        <v>395</v>
      </c>
      <c r="BP2181">
        <v>1</v>
      </c>
      <c r="BQ2181">
        <v>2</v>
      </c>
      <c r="BR2181">
        <v>0</v>
      </c>
      <c r="BS2181">
        <v>33.18</v>
      </c>
      <c r="BT2181">
        <v>1</v>
      </c>
      <c r="BU2181">
        <v>1</v>
      </c>
      <c r="BV2181">
        <v>1</v>
      </c>
      <c r="BW2181">
        <v>1</v>
      </c>
      <c r="BX2181">
        <v>1</v>
      </c>
      <c r="BY2181" t="s">
        <v>3</v>
      </c>
      <c r="BZ2181">
        <v>105</v>
      </c>
      <c r="CA2181">
        <v>55</v>
      </c>
      <c r="CE2181">
        <v>0</v>
      </c>
      <c r="CF2181">
        <v>0</v>
      </c>
      <c r="CG2181">
        <v>0</v>
      </c>
      <c r="CM2181">
        <v>0</v>
      </c>
      <c r="CN2181" t="s">
        <v>3</v>
      </c>
      <c r="CO2181">
        <v>0</v>
      </c>
      <c r="CP2181">
        <f t="shared" si="1616"/>
        <v>11763.310000000001</v>
      </c>
      <c r="CQ2181">
        <f t="shared" si="1617"/>
        <v>25416.537500000002</v>
      </c>
      <c r="CR2181">
        <f t="shared" si="1618"/>
        <v>5829.6603999999998</v>
      </c>
      <c r="CS2181">
        <f t="shared" si="1619"/>
        <v>425.69940000000003</v>
      </c>
      <c r="CT2181">
        <f t="shared" si="1620"/>
        <v>36749.836199999998</v>
      </c>
      <c r="CU2181">
        <f t="shared" si="1621"/>
        <v>0</v>
      </c>
      <c r="CV2181">
        <f t="shared" si="1622"/>
        <v>117.82899999999998</v>
      </c>
      <c r="CW2181">
        <f t="shared" si="1623"/>
        <v>0.95</v>
      </c>
      <c r="CX2181">
        <f t="shared" si="1624"/>
        <v>0</v>
      </c>
      <c r="CY2181">
        <f t="shared" si="1625"/>
        <v>5145.0959999999995</v>
      </c>
      <c r="CZ2181">
        <f t="shared" si="1626"/>
        <v>2379.6069000000002</v>
      </c>
      <c r="DC2181" t="s">
        <v>3</v>
      </c>
      <c r="DD2181" t="s">
        <v>3</v>
      </c>
      <c r="DE2181" t="s">
        <v>143</v>
      </c>
      <c r="DF2181" t="s">
        <v>143</v>
      </c>
      <c r="DG2181" t="s">
        <v>144</v>
      </c>
      <c r="DH2181" t="s">
        <v>3</v>
      </c>
      <c r="DI2181" t="s">
        <v>144</v>
      </c>
      <c r="DJ2181" t="s">
        <v>143</v>
      </c>
      <c r="DK2181" t="s">
        <v>3</v>
      </c>
      <c r="DL2181" t="s">
        <v>3</v>
      </c>
      <c r="DM2181" t="s">
        <v>3</v>
      </c>
      <c r="DN2181">
        <v>0</v>
      </c>
      <c r="DO2181">
        <v>0</v>
      </c>
      <c r="DP2181">
        <v>1</v>
      </c>
      <c r="DQ2181">
        <v>1</v>
      </c>
      <c r="DU2181">
        <v>1013</v>
      </c>
      <c r="DV2181" t="s">
        <v>397</v>
      </c>
      <c r="DW2181" t="s">
        <v>397</v>
      </c>
      <c r="DX2181">
        <v>1</v>
      </c>
      <c r="DZ2181" t="s">
        <v>3</v>
      </c>
      <c r="EA2181" t="s">
        <v>3</v>
      </c>
      <c r="EB2181" t="s">
        <v>3</v>
      </c>
      <c r="EC2181" t="s">
        <v>3</v>
      </c>
      <c r="EE2181">
        <v>29085536</v>
      </c>
      <c r="EF2181">
        <v>2</v>
      </c>
      <c r="EG2181" t="s">
        <v>145</v>
      </c>
      <c r="EH2181">
        <v>0</v>
      </c>
      <c r="EI2181" t="s">
        <v>3</v>
      </c>
      <c r="EJ2181">
        <v>1</v>
      </c>
      <c r="EK2181">
        <v>15001</v>
      </c>
      <c r="EL2181" t="s">
        <v>160</v>
      </c>
      <c r="EM2181" t="s">
        <v>161</v>
      </c>
      <c r="EO2181" t="s">
        <v>3</v>
      </c>
      <c r="EQ2181">
        <v>0</v>
      </c>
      <c r="ER2181">
        <v>6747.4</v>
      </c>
      <c r="ES2181">
        <v>5350.85</v>
      </c>
      <c r="ET2181">
        <v>433.43</v>
      </c>
      <c r="EU2181">
        <v>10.26</v>
      </c>
      <c r="EV2181">
        <v>963.12</v>
      </c>
      <c r="EW2181">
        <v>102.46</v>
      </c>
      <c r="EX2181">
        <v>0.76</v>
      </c>
      <c r="EY2181">
        <v>0</v>
      </c>
      <c r="FQ2181">
        <v>0</v>
      </c>
      <c r="FR2181">
        <f t="shared" si="1627"/>
        <v>0</v>
      </c>
      <c r="FS2181">
        <v>0</v>
      </c>
      <c r="FT2181" t="s">
        <v>148</v>
      </c>
      <c r="FU2181" t="s">
        <v>24</v>
      </c>
      <c r="FV2181" t="s">
        <v>24</v>
      </c>
      <c r="FW2181" t="s">
        <v>25</v>
      </c>
      <c r="FX2181">
        <v>94.5</v>
      </c>
      <c r="FY2181">
        <v>46.75</v>
      </c>
      <c r="GA2181" t="s">
        <v>3</v>
      </c>
      <c r="GD2181">
        <v>1</v>
      </c>
      <c r="GF2181">
        <v>-1218928354</v>
      </c>
      <c r="GG2181">
        <v>2</v>
      </c>
      <c r="GH2181">
        <v>1</v>
      </c>
      <c r="GI2181">
        <v>2</v>
      </c>
      <c r="GJ2181">
        <v>0</v>
      </c>
      <c r="GK2181">
        <v>0</v>
      </c>
      <c r="GL2181">
        <f t="shared" si="1628"/>
        <v>0</v>
      </c>
      <c r="GM2181">
        <f t="shared" si="1629"/>
        <v>19288.02</v>
      </c>
      <c r="GN2181">
        <f t="shared" si="1630"/>
        <v>19288.02</v>
      </c>
      <c r="GO2181">
        <f t="shared" si="1631"/>
        <v>0</v>
      </c>
      <c r="GP2181">
        <f t="shared" si="1632"/>
        <v>0</v>
      </c>
      <c r="GR2181">
        <v>0</v>
      </c>
      <c r="GS2181">
        <v>3</v>
      </c>
      <c r="GT2181">
        <v>0</v>
      </c>
      <c r="GU2181" t="s">
        <v>3</v>
      </c>
      <c r="GV2181">
        <f t="shared" si="1633"/>
        <v>0</v>
      </c>
      <c r="GW2181">
        <v>1</v>
      </c>
      <c r="GX2181">
        <f t="shared" si="1634"/>
        <v>0</v>
      </c>
      <c r="HA2181">
        <v>0</v>
      </c>
      <c r="HB2181">
        <v>0</v>
      </c>
      <c r="HC2181">
        <f t="shared" si="1635"/>
        <v>0</v>
      </c>
      <c r="HE2181" t="s">
        <v>3</v>
      </c>
      <c r="HF2181" t="s">
        <v>3</v>
      </c>
      <c r="IK2181">
        <v>0</v>
      </c>
    </row>
    <row r="2182" spans="1:245">
      <c r="A2182">
        <v>17</v>
      </c>
      <c r="B2182">
        <v>1</v>
      </c>
      <c r="C2182">
        <f>ROW(SmtRes!A2286)</f>
        <v>2286</v>
      </c>
      <c r="D2182">
        <f>ROW(EtalonRes!A2262)</f>
        <v>2262</v>
      </c>
      <c r="E2182" t="s">
        <v>234</v>
      </c>
      <c r="F2182" t="s">
        <v>277</v>
      </c>
      <c r="G2182" t="s">
        <v>278</v>
      </c>
      <c r="H2182" t="s">
        <v>61</v>
      </c>
      <c r="I2182">
        <f>ROUND(4/100,9)</f>
        <v>0.04</v>
      </c>
      <c r="J2182">
        <v>0</v>
      </c>
      <c r="O2182">
        <f t="shared" si="1601"/>
        <v>1316.03</v>
      </c>
      <c r="P2182">
        <f t="shared" si="1602"/>
        <v>56.79</v>
      </c>
      <c r="Q2182">
        <f t="shared" si="1603"/>
        <v>16.38</v>
      </c>
      <c r="R2182">
        <f t="shared" si="1604"/>
        <v>3.58</v>
      </c>
      <c r="S2182">
        <f t="shared" si="1605"/>
        <v>1242.8599999999999</v>
      </c>
      <c r="T2182">
        <f t="shared" si="1606"/>
        <v>0</v>
      </c>
      <c r="U2182">
        <f t="shared" si="1607"/>
        <v>3.7760000000000002</v>
      </c>
      <c r="V2182">
        <f t="shared" si="1608"/>
        <v>8.0000000000000002E-3</v>
      </c>
      <c r="W2182">
        <f t="shared" si="1609"/>
        <v>0</v>
      </c>
      <c r="X2182">
        <f t="shared" si="1610"/>
        <v>1009.62</v>
      </c>
      <c r="Y2182">
        <f t="shared" si="1611"/>
        <v>648.15</v>
      </c>
      <c r="AA2182">
        <v>35806607</v>
      </c>
      <c r="AB2182">
        <f t="shared" si="1612"/>
        <v>1101.54</v>
      </c>
      <c r="AC2182">
        <f t="shared" si="1613"/>
        <v>120.73</v>
      </c>
      <c r="AD2182">
        <f>ROUND((((ET2182)-(EU2182))+AE2182),2)</f>
        <v>44.36</v>
      </c>
      <c r="AE2182">
        <f t="shared" ref="AE2182:AF2186" si="1639">ROUND((EU2182),2)</f>
        <v>2.7</v>
      </c>
      <c r="AF2182">
        <f t="shared" si="1639"/>
        <v>936.45</v>
      </c>
      <c r="AG2182">
        <f t="shared" si="1614"/>
        <v>0</v>
      </c>
      <c r="AH2182">
        <f t="shared" ref="AH2182:AI2186" si="1640">(EW2182)</f>
        <v>94.4</v>
      </c>
      <c r="AI2182">
        <f t="shared" si="1640"/>
        <v>0.2</v>
      </c>
      <c r="AJ2182">
        <f t="shared" si="1615"/>
        <v>0</v>
      </c>
      <c r="AK2182">
        <v>1101.54</v>
      </c>
      <c r="AL2182">
        <v>120.73</v>
      </c>
      <c r="AM2182">
        <v>44.36</v>
      </c>
      <c r="AN2182">
        <v>2.7</v>
      </c>
      <c r="AO2182">
        <v>936.45</v>
      </c>
      <c r="AP2182">
        <v>0</v>
      </c>
      <c r="AQ2182">
        <v>94.4</v>
      </c>
      <c r="AR2182">
        <v>0.2</v>
      </c>
      <c r="AS2182">
        <v>0</v>
      </c>
      <c r="AT2182">
        <v>81</v>
      </c>
      <c r="AU2182">
        <v>52</v>
      </c>
      <c r="AV2182">
        <v>1</v>
      </c>
      <c r="AW2182">
        <v>1</v>
      </c>
      <c r="AZ2182">
        <v>1</v>
      </c>
      <c r="BA2182">
        <v>33.18</v>
      </c>
      <c r="BB2182">
        <v>9.23</v>
      </c>
      <c r="BC2182">
        <v>11.76</v>
      </c>
      <c r="BD2182" t="s">
        <v>3</v>
      </c>
      <c r="BE2182" t="s">
        <v>3</v>
      </c>
      <c r="BF2182" t="s">
        <v>3</v>
      </c>
      <c r="BG2182" t="s">
        <v>3</v>
      </c>
      <c r="BH2182">
        <v>0</v>
      </c>
      <c r="BI2182">
        <v>2</v>
      </c>
      <c r="BJ2182" t="s">
        <v>279</v>
      </c>
      <c r="BM2182">
        <v>108001</v>
      </c>
      <c r="BN2182">
        <v>0</v>
      </c>
      <c r="BO2182" t="s">
        <v>277</v>
      </c>
      <c r="BP2182">
        <v>1</v>
      </c>
      <c r="BQ2182">
        <v>3</v>
      </c>
      <c r="BR2182">
        <v>0</v>
      </c>
      <c r="BS2182">
        <v>33.18</v>
      </c>
      <c r="BT2182">
        <v>1</v>
      </c>
      <c r="BU2182">
        <v>1</v>
      </c>
      <c r="BV2182">
        <v>1</v>
      </c>
      <c r="BW2182">
        <v>1</v>
      </c>
      <c r="BX2182">
        <v>1</v>
      </c>
      <c r="BY2182" t="s">
        <v>3</v>
      </c>
      <c r="BZ2182">
        <v>95</v>
      </c>
      <c r="CA2182">
        <v>65</v>
      </c>
      <c r="CE2182">
        <v>0</v>
      </c>
      <c r="CF2182">
        <v>0</v>
      </c>
      <c r="CG2182">
        <v>0</v>
      </c>
      <c r="CM2182">
        <v>0</v>
      </c>
      <c r="CN2182" t="s">
        <v>3</v>
      </c>
      <c r="CO2182">
        <v>0</v>
      </c>
      <c r="CP2182">
        <f t="shared" si="1616"/>
        <v>1316.03</v>
      </c>
      <c r="CQ2182">
        <f t="shared" si="1617"/>
        <v>1419.7848000000001</v>
      </c>
      <c r="CR2182">
        <f t="shared" si="1618"/>
        <v>409.44280000000003</v>
      </c>
      <c r="CS2182">
        <f t="shared" si="1619"/>
        <v>89.585999999999999</v>
      </c>
      <c r="CT2182">
        <f t="shared" si="1620"/>
        <v>31071.411</v>
      </c>
      <c r="CU2182">
        <f t="shared" si="1621"/>
        <v>0</v>
      </c>
      <c r="CV2182">
        <f t="shared" si="1622"/>
        <v>94.4</v>
      </c>
      <c r="CW2182">
        <f t="shared" si="1623"/>
        <v>0.2</v>
      </c>
      <c r="CX2182">
        <f t="shared" si="1624"/>
        <v>0</v>
      </c>
      <c r="CY2182">
        <f t="shared" si="1625"/>
        <v>1009.6163999999999</v>
      </c>
      <c r="CZ2182">
        <f t="shared" si="1626"/>
        <v>648.14879999999994</v>
      </c>
      <c r="DC2182" t="s">
        <v>3</v>
      </c>
      <c r="DD2182" t="s">
        <v>3</v>
      </c>
      <c r="DE2182" t="s">
        <v>3</v>
      </c>
      <c r="DF2182" t="s">
        <v>3</v>
      </c>
      <c r="DG2182" t="s">
        <v>3</v>
      </c>
      <c r="DH2182" t="s">
        <v>3</v>
      </c>
      <c r="DI2182" t="s">
        <v>3</v>
      </c>
      <c r="DJ2182" t="s">
        <v>3</v>
      </c>
      <c r="DK2182" t="s">
        <v>3</v>
      </c>
      <c r="DL2182" t="s">
        <v>3</v>
      </c>
      <c r="DM2182" t="s">
        <v>3</v>
      </c>
      <c r="DN2182">
        <v>0</v>
      </c>
      <c r="DO2182">
        <v>0</v>
      </c>
      <c r="DP2182">
        <v>1</v>
      </c>
      <c r="DQ2182">
        <v>1</v>
      </c>
      <c r="DU2182">
        <v>1010</v>
      </c>
      <c r="DV2182" t="s">
        <v>61</v>
      </c>
      <c r="DW2182" t="s">
        <v>61</v>
      </c>
      <c r="DX2182">
        <v>100</v>
      </c>
      <c r="DZ2182" t="s">
        <v>3</v>
      </c>
      <c r="EA2182" t="s">
        <v>3</v>
      </c>
      <c r="EB2182" t="s">
        <v>3</v>
      </c>
      <c r="EC2182" t="s">
        <v>3</v>
      </c>
      <c r="EE2182">
        <v>29085386</v>
      </c>
      <c r="EF2182">
        <v>3</v>
      </c>
      <c r="EG2182" t="s">
        <v>247</v>
      </c>
      <c r="EH2182">
        <v>0</v>
      </c>
      <c r="EI2182" t="s">
        <v>3</v>
      </c>
      <c r="EJ2182">
        <v>2</v>
      </c>
      <c r="EK2182">
        <v>108001</v>
      </c>
      <c r="EL2182" t="s">
        <v>248</v>
      </c>
      <c r="EM2182" t="s">
        <v>249</v>
      </c>
      <c r="EO2182" t="s">
        <v>3</v>
      </c>
      <c r="EQ2182">
        <v>0</v>
      </c>
      <c r="ER2182">
        <v>1101.54</v>
      </c>
      <c r="ES2182">
        <v>120.73</v>
      </c>
      <c r="ET2182">
        <v>44.36</v>
      </c>
      <c r="EU2182">
        <v>2.7</v>
      </c>
      <c r="EV2182">
        <v>936.45</v>
      </c>
      <c r="EW2182">
        <v>94.4</v>
      </c>
      <c r="EX2182">
        <v>0.2</v>
      </c>
      <c r="EY2182">
        <v>0</v>
      </c>
      <c r="FQ2182">
        <v>0</v>
      </c>
      <c r="FR2182">
        <f t="shared" si="1627"/>
        <v>0</v>
      </c>
      <c r="FS2182">
        <v>0</v>
      </c>
      <c r="FV2182" t="s">
        <v>24</v>
      </c>
      <c r="FW2182" t="s">
        <v>25</v>
      </c>
      <c r="FX2182">
        <v>95</v>
      </c>
      <c r="FY2182">
        <v>65</v>
      </c>
      <c r="GA2182" t="s">
        <v>3</v>
      </c>
      <c r="GD2182">
        <v>1</v>
      </c>
      <c r="GF2182">
        <v>743134825</v>
      </c>
      <c r="GG2182">
        <v>2</v>
      </c>
      <c r="GH2182">
        <v>1</v>
      </c>
      <c r="GI2182">
        <v>2</v>
      </c>
      <c r="GJ2182">
        <v>0</v>
      </c>
      <c r="GK2182">
        <v>0</v>
      </c>
      <c r="GL2182">
        <f t="shared" si="1628"/>
        <v>0</v>
      </c>
      <c r="GM2182">
        <f t="shared" si="1629"/>
        <v>2973.8</v>
      </c>
      <c r="GN2182">
        <f t="shared" si="1630"/>
        <v>0</v>
      </c>
      <c r="GO2182">
        <f t="shared" si="1631"/>
        <v>2973.8</v>
      </c>
      <c r="GP2182">
        <f t="shared" si="1632"/>
        <v>0</v>
      </c>
      <c r="GR2182">
        <v>0</v>
      </c>
      <c r="GS2182">
        <v>3</v>
      </c>
      <c r="GT2182">
        <v>0</v>
      </c>
      <c r="GU2182" t="s">
        <v>3</v>
      </c>
      <c r="GV2182">
        <f t="shared" si="1633"/>
        <v>0</v>
      </c>
      <c r="GW2182">
        <v>1</v>
      </c>
      <c r="GX2182">
        <f t="shared" si="1634"/>
        <v>0</v>
      </c>
      <c r="HA2182">
        <v>0</v>
      </c>
      <c r="HB2182">
        <v>0</v>
      </c>
      <c r="HC2182">
        <f t="shared" si="1635"/>
        <v>0</v>
      </c>
      <c r="HE2182" t="s">
        <v>3</v>
      </c>
      <c r="HF2182" t="s">
        <v>3</v>
      </c>
      <c r="IK2182">
        <v>0</v>
      </c>
    </row>
    <row r="2183" spans="1:245">
      <c r="A2183">
        <v>18</v>
      </c>
      <c r="B2183">
        <v>1</v>
      </c>
      <c r="C2183">
        <v>2285</v>
      </c>
      <c r="E2183" t="s">
        <v>296</v>
      </c>
      <c r="F2183" t="s">
        <v>399</v>
      </c>
      <c r="G2183" t="s">
        <v>400</v>
      </c>
      <c r="H2183" t="s">
        <v>258</v>
      </c>
      <c r="I2183">
        <f>I2182*J2183</f>
        <v>4</v>
      </c>
      <c r="J2183">
        <v>100</v>
      </c>
      <c r="O2183">
        <f t="shared" si="1601"/>
        <v>1569.9</v>
      </c>
      <c r="P2183">
        <f t="shared" si="1602"/>
        <v>1569.9</v>
      </c>
      <c r="Q2183">
        <f t="shared" si="1603"/>
        <v>0</v>
      </c>
      <c r="R2183">
        <f t="shared" si="1604"/>
        <v>0</v>
      </c>
      <c r="S2183">
        <f t="shared" si="1605"/>
        <v>0</v>
      </c>
      <c r="T2183">
        <f t="shared" si="1606"/>
        <v>0</v>
      </c>
      <c r="U2183">
        <f t="shared" si="1607"/>
        <v>0</v>
      </c>
      <c r="V2183">
        <f t="shared" si="1608"/>
        <v>0</v>
      </c>
      <c r="W2183">
        <f t="shared" si="1609"/>
        <v>0.8</v>
      </c>
      <c r="X2183">
        <f t="shared" si="1610"/>
        <v>0</v>
      </c>
      <c r="Y2183">
        <f t="shared" si="1611"/>
        <v>0</v>
      </c>
      <c r="AA2183">
        <v>35806607</v>
      </c>
      <c r="AB2183">
        <f t="shared" si="1612"/>
        <v>162.18</v>
      </c>
      <c r="AC2183">
        <f t="shared" si="1613"/>
        <v>162.18</v>
      </c>
      <c r="AD2183">
        <f>ROUND((((ET2183)-(EU2183))+AE2183),2)</f>
        <v>0</v>
      </c>
      <c r="AE2183">
        <f t="shared" si="1639"/>
        <v>0</v>
      </c>
      <c r="AF2183">
        <f t="shared" si="1639"/>
        <v>0</v>
      </c>
      <c r="AG2183">
        <f t="shared" si="1614"/>
        <v>0</v>
      </c>
      <c r="AH2183">
        <f t="shared" si="1640"/>
        <v>0</v>
      </c>
      <c r="AI2183">
        <f t="shared" si="1640"/>
        <v>0</v>
      </c>
      <c r="AJ2183">
        <f t="shared" si="1615"/>
        <v>0.2</v>
      </c>
      <c r="AK2183">
        <v>162.18</v>
      </c>
      <c r="AL2183">
        <v>162.18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0.2</v>
      </c>
      <c r="AT2183">
        <v>0</v>
      </c>
      <c r="AU2183">
        <v>0</v>
      </c>
      <c r="AV2183">
        <v>1</v>
      </c>
      <c r="AW2183">
        <v>1</v>
      </c>
      <c r="AZ2183">
        <v>1</v>
      </c>
      <c r="BA2183">
        <v>1</v>
      </c>
      <c r="BB2183">
        <v>1</v>
      </c>
      <c r="BC2183">
        <v>2.42</v>
      </c>
      <c r="BD2183" t="s">
        <v>3</v>
      </c>
      <c r="BE2183" t="s">
        <v>3</v>
      </c>
      <c r="BF2183" t="s">
        <v>3</v>
      </c>
      <c r="BG2183" t="s">
        <v>3</v>
      </c>
      <c r="BH2183">
        <v>3</v>
      </c>
      <c r="BI2183">
        <v>2</v>
      </c>
      <c r="BJ2183" t="s">
        <v>401</v>
      </c>
      <c r="BM2183">
        <v>500002</v>
      </c>
      <c r="BN2183">
        <v>0</v>
      </c>
      <c r="BO2183" t="s">
        <v>399</v>
      </c>
      <c r="BP2183">
        <v>1</v>
      </c>
      <c r="BQ2183">
        <v>12</v>
      </c>
      <c r="BR2183">
        <v>0</v>
      </c>
      <c r="BS2183">
        <v>1</v>
      </c>
      <c r="BT2183">
        <v>1</v>
      </c>
      <c r="BU2183">
        <v>1</v>
      </c>
      <c r="BV2183">
        <v>1</v>
      </c>
      <c r="BW2183">
        <v>1</v>
      </c>
      <c r="BX2183">
        <v>1</v>
      </c>
      <c r="BY2183" t="s">
        <v>3</v>
      </c>
      <c r="BZ2183">
        <v>0</v>
      </c>
      <c r="CA2183">
        <v>0</v>
      </c>
      <c r="CE2183">
        <v>0</v>
      </c>
      <c r="CF2183">
        <v>0</v>
      </c>
      <c r="CG2183">
        <v>0</v>
      </c>
      <c r="CM2183">
        <v>0</v>
      </c>
      <c r="CN2183" t="s">
        <v>3</v>
      </c>
      <c r="CO2183">
        <v>0</v>
      </c>
      <c r="CP2183">
        <f t="shared" si="1616"/>
        <v>1569.9</v>
      </c>
      <c r="CQ2183">
        <f t="shared" si="1617"/>
        <v>392.47559999999999</v>
      </c>
      <c r="CR2183">
        <f t="shared" si="1618"/>
        <v>0</v>
      </c>
      <c r="CS2183">
        <f t="shared" si="1619"/>
        <v>0</v>
      </c>
      <c r="CT2183">
        <f t="shared" si="1620"/>
        <v>0</v>
      </c>
      <c r="CU2183">
        <f t="shared" si="1621"/>
        <v>0</v>
      </c>
      <c r="CV2183">
        <f t="shared" si="1622"/>
        <v>0</v>
      </c>
      <c r="CW2183">
        <f t="shared" si="1623"/>
        <v>0</v>
      </c>
      <c r="CX2183">
        <f t="shared" si="1624"/>
        <v>0.2</v>
      </c>
      <c r="CY2183">
        <f t="shared" si="1625"/>
        <v>0</v>
      </c>
      <c r="CZ2183">
        <f t="shared" si="1626"/>
        <v>0</v>
      </c>
      <c r="DC2183" t="s">
        <v>3</v>
      </c>
      <c r="DD2183" t="s">
        <v>3</v>
      </c>
      <c r="DE2183" t="s">
        <v>3</v>
      </c>
      <c r="DF2183" t="s">
        <v>3</v>
      </c>
      <c r="DG2183" t="s">
        <v>3</v>
      </c>
      <c r="DH2183" t="s">
        <v>3</v>
      </c>
      <c r="DI2183" t="s">
        <v>3</v>
      </c>
      <c r="DJ2183" t="s">
        <v>3</v>
      </c>
      <c r="DK2183" t="s">
        <v>3</v>
      </c>
      <c r="DL2183" t="s">
        <v>3</v>
      </c>
      <c r="DM2183" t="s">
        <v>3</v>
      </c>
      <c r="DN2183">
        <v>0</v>
      </c>
      <c r="DO2183">
        <v>0</v>
      </c>
      <c r="DP2183">
        <v>1</v>
      </c>
      <c r="DQ2183">
        <v>1</v>
      </c>
      <c r="DU2183">
        <v>1010</v>
      </c>
      <c r="DV2183" t="s">
        <v>258</v>
      </c>
      <c r="DW2183" t="s">
        <v>258</v>
      </c>
      <c r="DX2183">
        <v>1</v>
      </c>
      <c r="DZ2183" t="s">
        <v>3</v>
      </c>
      <c r="EA2183" t="s">
        <v>3</v>
      </c>
      <c r="EB2183" t="s">
        <v>3</v>
      </c>
      <c r="EC2183" t="s">
        <v>3</v>
      </c>
      <c r="EE2183">
        <v>29085444</v>
      </c>
      <c r="EF2183">
        <v>12</v>
      </c>
      <c r="EG2183" t="s">
        <v>31</v>
      </c>
      <c r="EH2183">
        <v>0</v>
      </c>
      <c r="EI2183" t="s">
        <v>3</v>
      </c>
      <c r="EJ2183">
        <v>2</v>
      </c>
      <c r="EK2183">
        <v>500002</v>
      </c>
      <c r="EL2183" t="s">
        <v>32</v>
      </c>
      <c r="EM2183" t="s">
        <v>33</v>
      </c>
      <c r="EO2183" t="s">
        <v>3</v>
      </c>
      <c r="EQ2183">
        <v>0</v>
      </c>
      <c r="ER2183">
        <v>162.18</v>
      </c>
      <c r="ES2183">
        <v>162.18</v>
      </c>
      <c r="ET2183">
        <v>0</v>
      </c>
      <c r="EU2183">
        <v>0</v>
      </c>
      <c r="EV2183">
        <v>0</v>
      </c>
      <c r="EW2183">
        <v>0</v>
      </c>
      <c r="EX2183">
        <v>0</v>
      </c>
      <c r="FQ2183">
        <v>0</v>
      </c>
      <c r="FR2183">
        <f t="shared" si="1627"/>
        <v>0</v>
      </c>
      <c r="FS2183">
        <v>0</v>
      </c>
      <c r="FX2183">
        <v>0</v>
      </c>
      <c r="FY2183">
        <v>0</v>
      </c>
      <c r="GA2183" t="s">
        <v>3</v>
      </c>
      <c r="GD2183">
        <v>1</v>
      </c>
      <c r="GF2183">
        <v>1908587452</v>
      </c>
      <c r="GG2183">
        <v>2</v>
      </c>
      <c r="GH2183">
        <v>1</v>
      </c>
      <c r="GI2183">
        <v>2</v>
      </c>
      <c r="GJ2183">
        <v>0</v>
      </c>
      <c r="GK2183">
        <v>0</v>
      </c>
      <c r="GL2183">
        <f t="shared" si="1628"/>
        <v>0</v>
      </c>
      <c r="GM2183">
        <f t="shared" si="1629"/>
        <v>1569.9</v>
      </c>
      <c r="GN2183">
        <f t="shared" si="1630"/>
        <v>0</v>
      </c>
      <c r="GO2183">
        <f t="shared" si="1631"/>
        <v>1569.9</v>
      </c>
      <c r="GP2183">
        <f t="shared" si="1632"/>
        <v>0</v>
      </c>
      <c r="GR2183">
        <v>0</v>
      </c>
      <c r="GS2183">
        <v>3</v>
      </c>
      <c r="GT2183">
        <v>0</v>
      </c>
      <c r="GU2183" t="s">
        <v>3</v>
      </c>
      <c r="GV2183">
        <f t="shared" si="1633"/>
        <v>0</v>
      </c>
      <c r="GW2183">
        <v>1</v>
      </c>
      <c r="GX2183">
        <f t="shared" si="1634"/>
        <v>0</v>
      </c>
      <c r="HA2183">
        <v>0</v>
      </c>
      <c r="HB2183">
        <v>0</v>
      </c>
      <c r="HC2183">
        <f t="shared" si="1635"/>
        <v>0</v>
      </c>
      <c r="HE2183" t="s">
        <v>3</v>
      </c>
      <c r="HF2183" t="s">
        <v>3</v>
      </c>
      <c r="IK2183">
        <v>0</v>
      </c>
    </row>
    <row r="2184" spans="1:245">
      <c r="A2184">
        <v>17</v>
      </c>
      <c r="B2184">
        <v>1</v>
      </c>
      <c r="C2184">
        <f>ROW(SmtRes!A2300)</f>
        <v>2300</v>
      </c>
      <c r="D2184">
        <f>ROW(EtalonRes!A2274)</f>
        <v>2274</v>
      </c>
      <c r="E2184" t="s">
        <v>238</v>
      </c>
      <c r="F2184" t="s">
        <v>402</v>
      </c>
      <c r="G2184" t="s">
        <v>403</v>
      </c>
      <c r="H2184" t="s">
        <v>404</v>
      </c>
      <c r="I2184">
        <f>ROUND(200/100,9)</f>
        <v>2</v>
      </c>
      <c r="J2184">
        <v>0</v>
      </c>
      <c r="O2184">
        <f t="shared" si="1601"/>
        <v>11508.62</v>
      </c>
      <c r="P2184">
        <f t="shared" si="1602"/>
        <v>691.43</v>
      </c>
      <c r="Q2184">
        <f t="shared" si="1603"/>
        <v>737.11</v>
      </c>
      <c r="R2184">
        <f t="shared" si="1604"/>
        <v>161.25</v>
      </c>
      <c r="S2184">
        <f t="shared" si="1605"/>
        <v>10080.08</v>
      </c>
      <c r="T2184">
        <f t="shared" si="1606"/>
        <v>0</v>
      </c>
      <c r="U2184">
        <f t="shared" si="1607"/>
        <v>32.32</v>
      </c>
      <c r="V2184">
        <f t="shared" si="1608"/>
        <v>0.36</v>
      </c>
      <c r="W2184">
        <f t="shared" si="1609"/>
        <v>0</v>
      </c>
      <c r="X2184">
        <f t="shared" si="1610"/>
        <v>8295.48</v>
      </c>
      <c r="Y2184">
        <f t="shared" si="1611"/>
        <v>5325.49</v>
      </c>
      <c r="AA2184">
        <v>35806607</v>
      </c>
      <c r="AB2184">
        <f t="shared" si="1612"/>
        <v>256.45</v>
      </c>
      <c r="AC2184">
        <f t="shared" si="1613"/>
        <v>64.62</v>
      </c>
      <c r="AD2184">
        <f>ROUND((((ET2184)-(EU2184))+AE2184),2)</f>
        <v>39.93</v>
      </c>
      <c r="AE2184">
        <f t="shared" si="1639"/>
        <v>2.4300000000000002</v>
      </c>
      <c r="AF2184">
        <f t="shared" si="1639"/>
        <v>151.9</v>
      </c>
      <c r="AG2184">
        <f t="shared" si="1614"/>
        <v>0</v>
      </c>
      <c r="AH2184">
        <f t="shared" si="1640"/>
        <v>16.16</v>
      </c>
      <c r="AI2184">
        <f t="shared" si="1640"/>
        <v>0.18</v>
      </c>
      <c r="AJ2184">
        <f t="shared" si="1615"/>
        <v>0</v>
      </c>
      <c r="AK2184">
        <v>256.45</v>
      </c>
      <c r="AL2184">
        <v>64.62</v>
      </c>
      <c r="AM2184">
        <v>39.93</v>
      </c>
      <c r="AN2184">
        <v>2.4300000000000002</v>
      </c>
      <c r="AO2184">
        <v>151.9</v>
      </c>
      <c r="AP2184">
        <v>0</v>
      </c>
      <c r="AQ2184">
        <v>16.16</v>
      </c>
      <c r="AR2184">
        <v>0.18</v>
      </c>
      <c r="AS2184">
        <v>0</v>
      </c>
      <c r="AT2184">
        <v>81</v>
      </c>
      <c r="AU2184">
        <v>52</v>
      </c>
      <c r="AV2184">
        <v>1</v>
      </c>
      <c r="AW2184">
        <v>1</v>
      </c>
      <c r="AZ2184">
        <v>1</v>
      </c>
      <c r="BA2184">
        <v>33.18</v>
      </c>
      <c r="BB2184">
        <v>9.23</v>
      </c>
      <c r="BC2184">
        <v>5.35</v>
      </c>
      <c r="BD2184" t="s">
        <v>3</v>
      </c>
      <c r="BE2184" t="s">
        <v>3</v>
      </c>
      <c r="BF2184" t="s">
        <v>3</v>
      </c>
      <c r="BG2184" t="s">
        <v>3</v>
      </c>
      <c r="BH2184">
        <v>0</v>
      </c>
      <c r="BI2184">
        <v>2</v>
      </c>
      <c r="BJ2184" t="s">
        <v>405</v>
      </c>
      <c r="BM2184">
        <v>108001</v>
      </c>
      <c r="BN2184">
        <v>0</v>
      </c>
      <c r="BO2184" t="s">
        <v>402</v>
      </c>
      <c r="BP2184">
        <v>1</v>
      </c>
      <c r="BQ2184">
        <v>3</v>
      </c>
      <c r="BR2184">
        <v>0</v>
      </c>
      <c r="BS2184">
        <v>33.18</v>
      </c>
      <c r="BT2184">
        <v>1</v>
      </c>
      <c r="BU2184">
        <v>1</v>
      </c>
      <c r="BV2184">
        <v>1</v>
      </c>
      <c r="BW2184">
        <v>1</v>
      </c>
      <c r="BX2184">
        <v>1</v>
      </c>
      <c r="BY2184" t="s">
        <v>3</v>
      </c>
      <c r="BZ2184">
        <v>95</v>
      </c>
      <c r="CA2184">
        <v>65</v>
      </c>
      <c r="CE2184">
        <v>0</v>
      </c>
      <c r="CF2184">
        <v>0</v>
      </c>
      <c r="CG2184">
        <v>0</v>
      </c>
      <c r="CM2184">
        <v>0</v>
      </c>
      <c r="CN2184" t="s">
        <v>3</v>
      </c>
      <c r="CO2184">
        <v>0</v>
      </c>
      <c r="CP2184">
        <f t="shared" si="1616"/>
        <v>11508.619999999999</v>
      </c>
      <c r="CQ2184">
        <f t="shared" si="1617"/>
        <v>345.71699999999998</v>
      </c>
      <c r="CR2184">
        <f t="shared" si="1618"/>
        <v>368.5539</v>
      </c>
      <c r="CS2184">
        <f t="shared" si="1619"/>
        <v>80.627400000000009</v>
      </c>
      <c r="CT2184">
        <f t="shared" si="1620"/>
        <v>5040.0420000000004</v>
      </c>
      <c r="CU2184">
        <f t="shared" si="1621"/>
        <v>0</v>
      </c>
      <c r="CV2184">
        <f t="shared" si="1622"/>
        <v>16.16</v>
      </c>
      <c r="CW2184">
        <f t="shared" si="1623"/>
        <v>0.18</v>
      </c>
      <c r="CX2184">
        <f t="shared" si="1624"/>
        <v>0</v>
      </c>
      <c r="CY2184">
        <f t="shared" si="1625"/>
        <v>8295.4773000000005</v>
      </c>
      <c r="CZ2184">
        <f t="shared" si="1626"/>
        <v>5325.4916000000003</v>
      </c>
      <c r="DC2184" t="s">
        <v>3</v>
      </c>
      <c r="DD2184" t="s">
        <v>3</v>
      </c>
      <c r="DE2184" t="s">
        <v>3</v>
      </c>
      <c r="DF2184" t="s">
        <v>3</v>
      </c>
      <c r="DG2184" t="s">
        <v>3</v>
      </c>
      <c r="DH2184" t="s">
        <v>3</v>
      </c>
      <c r="DI2184" t="s">
        <v>3</v>
      </c>
      <c r="DJ2184" t="s">
        <v>3</v>
      </c>
      <c r="DK2184" t="s">
        <v>3</v>
      </c>
      <c r="DL2184" t="s">
        <v>3</v>
      </c>
      <c r="DM2184" t="s">
        <v>3</v>
      </c>
      <c r="DN2184">
        <v>0</v>
      </c>
      <c r="DO2184">
        <v>0</v>
      </c>
      <c r="DP2184">
        <v>1</v>
      </c>
      <c r="DQ2184">
        <v>1</v>
      </c>
      <c r="DU2184">
        <v>1013</v>
      </c>
      <c r="DV2184" t="s">
        <v>404</v>
      </c>
      <c r="DW2184" t="s">
        <v>404</v>
      </c>
      <c r="DX2184">
        <v>1</v>
      </c>
      <c r="DZ2184" t="s">
        <v>3</v>
      </c>
      <c r="EA2184" t="s">
        <v>3</v>
      </c>
      <c r="EB2184" t="s">
        <v>3</v>
      </c>
      <c r="EC2184" t="s">
        <v>3</v>
      </c>
      <c r="EE2184">
        <v>29085386</v>
      </c>
      <c r="EF2184">
        <v>3</v>
      </c>
      <c r="EG2184" t="s">
        <v>247</v>
      </c>
      <c r="EH2184">
        <v>0</v>
      </c>
      <c r="EI2184" t="s">
        <v>3</v>
      </c>
      <c r="EJ2184">
        <v>2</v>
      </c>
      <c r="EK2184">
        <v>108001</v>
      </c>
      <c r="EL2184" t="s">
        <v>248</v>
      </c>
      <c r="EM2184" t="s">
        <v>249</v>
      </c>
      <c r="EO2184" t="s">
        <v>3</v>
      </c>
      <c r="EQ2184">
        <v>0</v>
      </c>
      <c r="ER2184">
        <v>256.45</v>
      </c>
      <c r="ES2184">
        <v>64.62</v>
      </c>
      <c r="ET2184">
        <v>39.93</v>
      </c>
      <c r="EU2184">
        <v>2.4300000000000002</v>
      </c>
      <c r="EV2184">
        <v>151.9</v>
      </c>
      <c r="EW2184">
        <v>16.16</v>
      </c>
      <c r="EX2184">
        <v>0.18</v>
      </c>
      <c r="EY2184">
        <v>0</v>
      </c>
      <c r="FQ2184">
        <v>0</v>
      </c>
      <c r="FR2184">
        <f t="shared" si="1627"/>
        <v>0</v>
      </c>
      <c r="FS2184">
        <v>0</v>
      </c>
      <c r="FV2184" t="s">
        <v>24</v>
      </c>
      <c r="FW2184" t="s">
        <v>25</v>
      </c>
      <c r="FX2184">
        <v>95</v>
      </c>
      <c r="FY2184">
        <v>65</v>
      </c>
      <c r="GA2184" t="s">
        <v>3</v>
      </c>
      <c r="GD2184">
        <v>1</v>
      </c>
      <c r="GF2184">
        <v>1418499886</v>
      </c>
      <c r="GG2184">
        <v>2</v>
      </c>
      <c r="GH2184">
        <v>1</v>
      </c>
      <c r="GI2184">
        <v>2</v>
      </c>
      <c r="GJ2184">
        <v>0</v>
      </c>
      <c r="GK2184">
        <v>0</v>
      </c>
      <c r="GL2184">
        <f t="shared" si="1628"/>
        <v>0</v>
      </c>
      <c r="GM2184">
        <f t="shared" si="1629"/>
        <v>25129.59</v>
      </c>
      <c r="GN2184">
        <f t="shared" si="1630"/>
        <v>0</v>
      </c>
      <c r="GO2184">
        <f t="shared" si="1631"/>
        <v>25129.59</v>
      </c>
      <c r="GP2184">
        <f t="shared" si="1632"/>
        <v>0</v>
      </c>
      <c r="GR2184">
        <v>0</v>
      </c>
      <c r="GS2184">
        <v>3</v>
      </c>
      <c r="GT2184">
        <v>0</v>
      </c>
      <c r="GU2184" t="s">
        <v>3</v>
      </c>
      <c r="GV2184">
        <f t="shared" si="1633"/>
        <v>0</v>
      </c>
      <c r="GW2184">
        <v>1</v>
      </c>
      <c r="GX2184">
        <f t="shared" si="1634"/>
        <v>0</v>
      </c>
      <c r="HA2184">
        <v>0</v>
      </c>
      <c r="HB2184">
        <v>0</v>
      </c>
      <c r="HC2184">
        <f t="shared" si="1635"/>
        <v>0</v>
      </c>
      <c r="HE2184" t="s">
        <v>3</v>
      </c>
      <c r="HF2184" t="s">
        <v>3</v>
      </c>
      <c r="IK2184">
        <v>0</v>
      </c>
    </row>
    <row r="2185" spans="1:245">
      <c r="A2185">
        <v>18</v>
      </c>
      <c r="B2185">
        <v>1</v>
      </c>
      <c r="C2185">
        <v>2297</v>
      </c>
      <c r="E2185" t="s">
        <v>291</v>
      </c>
      <c r="F2185" t="s">
        <v>406</v>
      </c>
      <c r="G2185" t="s">
        <v>407</v>
      </c>
      <c r="H2185" t="s">
        <v>408</v>
      </c>
      <c r="I2185">
        <f>I2184*J2185</f>
        <v>20</v>
      </c>
      <c r="J2185">
        <v>10</v>
      </c>
      <c r="O2185">
        <f t="shared" si="1601"/>
        <v>1254.77</v>
      </c>
      <c r="P2185">
        <f t="shared" si="1602"/>
        <v>1254.77</v>
      </c>
      <c r="Q2185">
        <f t="shared" si="1603"/>
        <v>0</v>
      </c>
      <c r="R2185">
        <f t="shared" si="1604"/>
        <v>0</v>
      </c>
      <c r="S2185">
        <f t="shared" si="1605"/>
        <v>0</v>
      </c>
      <c r="T2185">
        <f t="shared" si="1606"/>
        <v>0</v>
      </c>
      <c r="U2185">
        <f t="shared" si="1607"/>
        <v>0</v>
      </c>
      <c r="V2185">
        <f t="shared" si="1608"/>
        <v>0</v>
      </c>
      <c r="W2185">
        <f t="shared" si="1609"/>
        <v>15.4</v>
      </c>
      <c r="X2185">
        <f t="shared" si="1610"/>
        <v>0</v>
      </c>
      <c r="Y2185">
        <f t="shared" si="1611"/>
        <v>0</v>
      </c>
      <c r="AA2185">
        <v>35806607</v>
      </c>
      <c r="AB2185">
        <f t="shared" si="1612"/>
        <v>16.82</v>
      </c>
      <c r="AC2185">
        <f t="shared" si="1613"/>
        <v>16.82</v>
      </c>
      <c r="AD2185">
        <f>ROUND((((ET2185)-(EU2185))+AE2185),2)</f>
        <v>0</v>
      </c>
      <c r="AE2185">
        <f t="shared" si="1639"/>
        <v>0</v>
      </c>
      <c r="AF2185">
        <f t="shared" si="1639"/>
        <v>0</v>
      </c>
      <c r="AG2185">
        <f t="shared" si="1614"/>
        <v>0</v>
      </c>
      <c r="AH2185">
        <f t="shared" si="1640"/>
        <v>0</v>
      </c>
      <c r="AI2185">
        <f t="shared" si="1640"/>
        <v>0</v>
      </c>
      <c r="AJ2185">
        <f t="shared" si="1615"/>
        <v>0.77</v>
      </c>
      <c r="AK2185">
        <v>16.82</v>
      </c>
      <c r="AL2185">
        <v>16.82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0.77</v>
      </c>
      <c r="AT2185">
        <v>0</v>
      </c>
      <c r="AU2185">
        <v>0</v>
      </c>
      <c r="AV2185">
        <v>1</v>
      </c>
      <c r="AW2185">
        <v>1</v>
      </c>
      <c r="AZ2185">
        <v>1</v>
      </c>
      <c r="BA2185">
        <v>1</v>
      </c>
      <c r="BB2185">
        <v>1</v>
      </c>
      <c r="BC2185">
        <v>3.73</v>
      </c>
      <c r="BD2185" t="s">
        <v>3</v>
      </c>
      <c r="BE2185" t="s">
        <v>3</v>
      </c>
      <c r="BF2185" t="s">
        <v>3</v>
      </c>
      <c r="BG2185" t="s">
        <v>3</v>
      </c>
      <c r="BH2185">
        <v>3</v>
      </c>
      <c r="BI2185">
        <v>1</v>
      </c>
      <c r="BJ2185" t="s">
        <v>409</v>
      </c>
      <c r="BM2185">
        <v>500001</v>
      </c>
      <c r="BN2185">
        <v>0</v>
      </c>
      <c r="BO2185" t="s">
        <v>406</v>
      </c>
      <c r="BP2185">
        <v>1</v>
      </c>
      <c r="BQ2185">
        <v>8</v>
      </c>
      <c r="BR2185">
        <v>0</v>
      </c>
      <c r="BS2185">
        <v>1</v>
      </c>
      <c r="BT2185">
        <v>1</v>
      </c>
      <c r="BU2185">
        <v>1</v>
      </c>
      <c r="BV2185">
        <v>1</v>
      </c>
      <c r="BW2185">
        <v>1</v>
      </c>
      <c r="BX2185">
        <v>1</v>
      </c>
      <c r="BY2185" t="s">
        <v>3</v>
      </c>
      <c r="BZ2185">
        <v>0</v>
      </c>
      <c r="CA2185">
        <v>0</v>
      </c>
      <c r="CE2185">
        <v>0</v>
      </c>
      <c r="CF2185">
        <v>0</v>
      </c>
      <c r="CG2185">
        <v>0</v>
      </c>
      <c r="CM2185">
        <v>0</v>
      </c>
      <c r="CN2185" t="s">
        <v>3</v>
      </c>
      <c r="CO2185">
        <v>0</v>
      </c>
      <c r="CP2185">
        <f t="shared" si="1616"/>
        <v>1254.77</v>
      </c>
      <c r="CQ2185">
        <f t="shared" si="1617"/>
        <v>62.738599999999998</v>
      </c>
      <c r="CR2185">
        <f t="shared" si="1618"/>
        <v>0</v>
      </c>
      <c r="CS2185">
        <f t="shared" si="1619"/>
        <v>0</v>
      </c>
      <c r="CT2185">
        <f t="shared" si="1620"/>
        <v>0</v>
      </c>
      <c r="CU2185">
        <f t="shared" si="1621"/>
        <v>0</v>
      </c>
      <c r="CV2185">
        <f t="shared" si="1622"/>
        <v>0</v>
      </c>
      <c r="CW2185">
        <f t="shared" si="1623"/>
        <v>0</v>
      </c>
      <c r="CX2185">
        <f t="shared" si="1624"/>
        <v>0.77</v>
      </c>
      <c r="CY2185">
        <f t="shared" si="1625"/>
        <v>0</v>
      </c>
      <c r="CZ2185">
        <f t="shared" si="1626"/>
        <v>0</v>
      </c>
      <c r="DC2185" t="s">
        <v>3</v>
      </c>
      <c r="DD2185" t="s">
        <v>3</v>
      </c>
      <c r="DE2185" t="s">
        <v>3</v>
      </c>
      <c r="DF2185" t="s">
        <v>3</v>
      </c>
      <c r="DG2185" t="s">
        <v>3</v>
      </c>
      <c r="DH2185" t="s">
        <v>3</v>
      </c>
      <c r="DI2185" t="s">
        <v>3</v>
      </c>
      <c r="DJ2185" t="s">
        <v>3</v>
      </c>
      <c r="DK2185" t="s">
        <v>3</v>
      </c>
      <c r="DL2185" t="s">
        <v>3</v>
      </c>
      <c r="DM2185" t="s">
        <v>3</v>
      </c>
      <c r="DN2185">
        <v>0</v>
      </c>
      <c r="DO2185">
        <v>0</v>
      </c>
      <c r="DP2185">
        <v>1</v>
      </c>
      <c r="DQ2185">
        <v>1</v>
      </c>
      <c r="DU2185">
        <v>1003</v>
      </c>
      <c r="DV2185" t="s">
        <v>408</v>
      </c>
      <c r="DW2185" t="s">
        <v>408</v>
      </c>
      <c r="DX2185">
        <v>10</v>
      </c>
      <c r="DZ2185" t="s">
        <v>3</v>
      </c>
      <c r="EA2185" t="s">
        <v>3</v>
      </c>
      <c r="EB2185" t="s">
        <v>3</v>
      </c>
      <c r="EC2185" t="s">
        <v>3</v>
      </c>
      <c r="EE2185">
        <v>29085443</v>
      </c>
      <c r="EF2185">
        <v>8</v>
      </c>
      <c r="EG2185" t="s">
        <v>153</v>
      </c>
      <c r="EH2185">
        <v>0</v>
      </c>
      <c r="EI2185" t="s">
        <v>3</v>
      </c>
      <c r="EJ2185">
        <v>1</v>
      </c>
      <c r="EK2185">
        <v>500001</v>
      </c>
      <c r="EL2185" t="s">
        <v>154</v>
      </c>
      <c r="EM2185" t="s">
        <v>155</v>
      </c>
      <c r="EO2185" t="s">
        <v>3</v>
      </c>
      <c r="EQ2185">
        <v>0</v>
      </c>
      <c r="ER2185">
        <v>16.82</v>
      </c>
      <c r="ES2185">
        <v>16.82</v>
      </c>
      <c r="ET2185">
        <v>0</v>
      </c>
      <c r="EU2185">
        <v>0</v>
      </c>
      <c r="EV2185">
        <v>0</v>
      </c>
      <c r="EW2185">
        <v>0</v>
      </c>
      <c r="EX2185">
        <v>0</v>
      </c>
      <c r="FQ2185">
        <v>0</v>
      </c>
      <c r="FR2185">
        <f t="shared" si="1627"/>
        <v>0</v>
      </c>
      <c r="FS2185">
        <v>0</v>
      </c>
      <c r="FX2185">
        <v>0</v>
      </c>
      <c r="FY2185">
        <v>0</v>
      </c>
      <c r="GA2185" t="s">
        <v>3</v>
      </c>
      <c r="GD2185">
        <v>1</v>
      </c>
      <c r="GF2185">
        <v>2119047365</v>
      </c>
      <c r="GG2185">
        <v>2</v>
      </c>
      <c r="GH2185">
        <v>1</v>
      </c>
      <c r="GI2185">
        <v>2</v>
      </c>
      <c r="GJ2185">
        <v>0</v>
      </c>
      <c r="GK2185">
        <v>0</v>
      </c>
      <c r="GL2185">
        <f t="shared" si="1628"/>
        <v>0</v>
      </c>
      <c r="GM2185">
        <f t="shared" si="1629"/>
        <v>1254.77</v>
      </c>
      <c r="GN2185">
        <f t="shared" si="1630"/>
        <v>1254.77</v>
      </c>
      <c r="GO2185">
        <f t="shared" si="1631"/>
        <v>0</v>
      </c>
      <c r="GP2185">
        <f t="shared" si="1632"/>
        <v>0</v>
      </c>
      <c r="GR2185">
        <v>0</v>
      </c>
      <c r="GS2185">
        <v>3</v>
      </c>
      <c r="GT2185">
        <v>0</v>
      </c>
      <c r="GU2185" t="s">
        <v>3</v>
      </c>
      <c r="GV2185">
        <f t="shared" si="1633"/>
        <v>0</v>
      </c>
      <c r="GW2185">
        <v>1</v>
      </c>
      <c r="GX2185">
        <f t="shared" si="1634"/>
        <v>0</v>
      </c>
      <c r="HA2185">
        <v>0</v>
      </c>
      <c r="HB2185">
        <v>0</v>
      </c>
      <c r="HC2185">
        <f t="shared" si="1635"/>
        <v>0</v>
      </c>
      <c r="HE2185" t="s">
        <v>3</v>
      </c>
      <c r="HF2185" t="s">
        <v>3</v>
      </c>
      <c r="IK2185">
        <v>0</v>
      </c>
    </row>
    <row r="2186" spans="1:245">
      <c r="A2186">
        <v>18</v>
      </c>
      <c r="B2186">
        <v>1</v>
      </c>
      <c r="C2186">
        <v>2299</v>
      </c>
      <c r="E2186" t="s">
        <v>292</v>
      </c>
      <c r="F2186" t="s">
        <v>410</v>
      </c>
      <c r="G2186" t="s">
        <v>411</v>
      </c>
      <c r="H2186" t="s">
        <v>412</v>
      </c>
      <c r="I2186">
        <f>I2184*J2186</f>
        <v>0.2</v>
      </c>
      <c r="J2186">
        <v>0.1</v>
      </c>
      <c r="O2186">
        <f t="shared" si="1601"/>
        <v>6398.27</v>
      </c>
      <c r="P2186">
        <f t="shared" si="1602"/>
        <v>6398.27</v>
      </c>
      <c r="Q2186">
        <f t="shared" si="1603"/>
        <v>0</v>
      </c>
      <c r="R2186">
        <f t="shared" si="1604"/>
        <v>0</v>
      </c>
      <c r="S2186">
        <f t="shared" si="1605"/>
        <v>0</v>
      </c>
      <c r="T2186">
        <f t="shared" si="1606"/>
        <v>0</v>
      </c>
      <c r="U2186">
        <f t="shared" si="1607"/>
        <v>0</v>
      </c>
      <c r="V2186">
        <f t="shared" si="1608"/>
        <v>0</v>
      </c>
      <c r="W2186">
        <f t="shared" si="1609"/>
        <v>11.88</v>
      </c>
      <c r="X2186">
        <f t="shared" si="1610"/>
        <v>0</v>
      </c>
      <c r="Y2186">
        <f t="shared" si="1611"/>
        <v>0</v>
      </c>
      <c r="AA2186">
        <v>35806607</v>
      </c>
      <c r="AB2186">
        <f t="shared" si="1612"/>
        <v>3090.95</v>
      </c>
      <c r="AC2186">
        <f t="shared" si="1613"/>
        <v>3090.95</v>
      </c>
      <c r="AD2186">
        <f>ROUND((((ET2186)-(EU2186))+AE2186),2)</f>
        <v>0</v>
      </c>
      <c r="AE2186">
        <f t="shared" si="1639"/>
        <v>0</v>
      </c>
      <c r="AF2186">
        <f t="shared" si="1639"/>
        <v>0</v>
      </c>
      <c r="AG2186">
        <f t="shared" si="1614"/>
        <v>0</v>
      </c>
      <c r="AH2186">
        <f t="shared" si="1640"/>
        <v>0</v>
      </c>
      <c r="AI2186">
        <f t="shared" si="1640"/>
        <v>0</v>
      </c>
      <c r="AJ2186">
        <f t="shared" si="1615"/>
        <v>59.42</v>
      </c>
      <c r="AK2186">
        <v>3090.95</v>
      </c>
      <c r="AL2186">
        <v>3090.95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59.42</v>
      </c>
      <c r="AT2186">
        <v>0</v>
      </c>
      <c r="AU2186">
        <v>0</v>
      </c>
      <c r="AV2186">
        <v>1</v>
      </c>
      <c r="AW2186">
        <v>1</v>
      </c>
      <c r="AZ2186">
        <v>1</v>
      </c>
      <c r="BA2186">
        <v>1</v>
      </c>
      <c r="BB2186">
        <v>1</v>
      </c>
      <c r="BC2186">
        <v>10.35</v>
      </c>
      <c r="BD2186" t="s">
        <v>3</v>
      </c>
      <c r="BE2186" t="s">
        <v>3</v>
      </c>
      <c r="BF2186" t="s">
        <v>3</v>
      </c>
      <c r="BG2186" t="s">
        <v>3</v>
      </c>
      <c r="BH2186">
        <v>3</v>
      </c>
      <c r="BI2186">
        <v>2</v>
      </c>
      <c r="BJ2186" t="s">
        <v>413</v>
      </c>
      <c r="BM2186">
        <v>500002</v>
      </c>
      <c r="BN2186">
        <v>0</v>
      </c>
      <c r="BO2186" t="s">
        <v>410</v>
      </c>
      <c r="BP2186">
        <v>1</v>
      </c>
      <c r="BQ2186">
        <v>12</v>
      </c>
      <c r="BR2186">
        <v>0</v>
      </c>
      <c r="BS2186">
        <v>1</v>
      </c>
      <c r="BT2186">
        <v>1</v>
      </c>
      <c r="BU2186">
        <v>1</v>
      </c>
      <c r="BV2186">
        <v>1</v>
      </c>
      <c r="BW2186">
        <v>1</v>
      </c>
      <c r="BX2186">
        <v>1</v>
      </c>
      <c r="BY2186" t="s">
        <v>3</v>
      </c>
      <c r="BZ2186">
        <v>0</v>
      </c>
      <c r="CA2186">
        <v>0</v>
      </c>
      <c r="CE2186">
        <v>0</v>
      </c>
      <c r="CF2186">
        <v>0</v>
      </c>
      <c r="CG2186">
        <v>0</v>
      </c>
      <c r="CM2186">
        <v>0</v>
      </c>
      <c r="CN2186" t="s">
        <v>3</v>
      </c>
      <c r="CO2186">
        <v>0</v>
      </c>
      <c r="CP2186">
        <f t="shared" si="1616"/>
        <v>6398.27</v>
      </c>
      <c r="CQ2186">
        <f t="shared" si="1617"/>
        <v>31991.332499999997</v>
      </c>
      <c r="CR2186">
        <f t="shared" si="1618"/>
        <v>0</v>
      </c>
      <c r="CS2186">
        <f t="shared" si="1619"/>
        <v>0</v>
      </c>
      <c r="CT2186">
        <f t="shared" si="1620"/>
        <v>0</v>
      </c>
      <c r="CU2186">
        <f t="shared" si="1621"/>
        <v>0</v>
      </c>
      <c r="CV2186">
        <f t="shared" si="1622"/>
        <v>0</v>
      </c>
      <c r="CW2186">
        <f t="shared" si="1623"/>
        <v>0</v>
      </c>
      <c r="CX2186">
        <f t="shared" si="1624"/>
        <v>59.42</v>
      </c>
      <c r="CY2186">
        <f t="shared" si="1625"/>
        <v>0</v>
      </c>
      <c r="CZ2186">
        <f t="shared" si="1626"/>
        <v>0</v>
      </c>
      <c r="DC2186" t="s">
        <v>3</v>
      </c>
      <c r="DD2186" t="s">
        <v>3</v>
      </c>
      <c r="DE2186" t="s">
        <v>3</v>
      </c>
      <c r="DF2186" t="s">
        <v>3</v>
      </c>
      <c r="DG2186" t="s">
        <v>3</v>
      </c>
      <c r="DH2186" t="s">
        <v>3</v>
      </c>
      <c r="DI2186" t="s">
        <v>3</v>
      </c>
      <c r="DJ2186" t="s">
        <v>3</v>
      </c>
      <c r="DK2186" t="s">
        <v>3</v>
      </c>
      <c r="DL2186" t="s">
        <v>3</v>
      </c>
      <c r="DM2186" t="s">
        <v>3</v>
      </c>
      <c r="DN2186">
        <v>0</v>
      </c>
      <c r="DO2186">
        <v>0</v>
      </c>
      <c r="DP2186">
        <v>1</v>
      </c>
      <c r="DQ2186">
        <v>1</v>
      </c>
      <c r="DU2186">
        <v>1013</v>
      </c>
      <c r="DV2186" t="s">
        <v>412</v>
      </c>
      <c r="DW2186" t="s">
        <v>414</v>
      </c>
      <c r="DX2186">
        <v>1</v>
      </c>
      <c r="DZ2186" t="s">
        <v>3</v>
      </c>
      <c r="EA2186" t="s">
        <v>3</v>
      </c>
      <c r="EB2186" t="s">
        <v>3</v>
      </c>
      <c r="EC2186" t="s">
        <v>3</v>
      </c>
      <c r="EE2186">
        <v>29085444</v>
      </c>
      <c r="EF2186">
        <v>12</v>
      </c>
      <c r="EG2186" t="s">
        <v>31</v>
      </c>
      <c r="EH2186">
        <v>0</v>
      </c>
      <c r="EI2186" t="s">
        <v>3</v>
      </c>
      <c r="EJ2186">
        <v>2</v>
      </c>
      <c r="EK2186">
        <v>500002</v>
      </c>
      <c r="EL2186" t="s">
        <v>32</v>
      </c>
      <c r="EM2186" t="s">
        <v>33</v>
      </c>
      <c r="EO2186" t="s">
        <v>3</v>
      </c>
      <c r="EQ2186">
        <v>0</v>
      </c>
      <c r="ER2186">
        <v>3090.95</v>
      </c>
      <c r="ES2186">
        <v>3090.95</v>
      </c>
      <c r="ET2186">
        <v>0</v>
      </c>
      <c r="EU2186">
        <v>0</v>
      </c>
      <c r="EV2186">
        <v>0</v>
      </c>
      <c r="EW2186">
        <v>0</v>
      </c>
      <c r="EX2186">
        <v>0</v>
      </c>
      <c r="FQ2186">
        <v>0</v>
      </c>
      <c r="FR2186">
        <f t="shared" si="1627"/>
        <v>0</v>
      </c>
      <c r="FS2186">
        <v>0</v>
      </c>
      <c r="FX2186">
        <v>0</v>
      </c>
      <c r="FY2186">
        <v>0</v>
      </c>
      <c r="GA2186" t="s">
        <v>3</v>
      </c>
      <c r="GD2186">
        <v>1</v>
      </c>
      <c r="GF2186">
        <v>-941243289</v>
      </c>
      <c r="GG2186">
        <v>2</v>
      </c>
      <c r="GH2186">
        <v>1</v>
      </c>
      <c r="GI2186">
        <v>2</v>
      </c>
      <c r="GJ2186">
        <v>0</v>
      </c>
      <c r="GK2186">
        <v>0</v>
      </c>
      <c r="GL2186">
        <f t="shared" si="1628"/>
        <v>0</v>
      </c>
      <c r="GM2186">
        <f t="shared" si="1629"/>
        <v>6398.27</v>
      </c>
      <c r="GN2186">
        <f t="shared" si="1630"/>
        <v>0</v>
      </c>
      <c r="GO2186">
        <f t="shared" si="1631"/>
        <v>6398.27</v>
      </c>
      <c r="GP2186">
        <f t="shared" si="1632"/>
        <v>0</v>
      </c>
      <c r="GR2186">
        <v>0</v>
      </c>
      <c r="GS2186">
        <v>3</v>
      </c>
      <c r="GT2186">
        <v>0</v>
      </c>
      <c r="GU2186" t="s">
        <v>3</v>
      </c>
      <c r="GV2186">
        <f t="shared" si="1633"/>
        <v>0</v>
      </c>
      <c r="GW2186">
        <v>1</v>
      </c>
      <c r="GX2186">
        <f t="shared" si="1634"/>
        <v>0</v>
      </c>
      <c r="HA2186">
        <v>0</v>
      </c>
      <c r="HB2186">
        <v>0</v>
      </c>
      <c r="HC2186">
        <f t="shared" si="1635"/>
        <v>0</v>
      </c>
      <c r="HE2186" t="s">
        <v>3</v>
      </c>
      <c r="HF2186" t="s">
        <v>3</v>
      </c>
      <c r="IK2186">
        <v>0</v>
      </c>
    </row>
    <row r="2188" spans="1:245">
      <c r="A2188" s="2">
        <v>51</v>
      </c>
      <c r="B2188" s="2">
        <f>B2162</f>
        <v>1</v>
      </c>
      <c r="C2188" s="2">
        <f>A2162</f>
        <v>5</v>
      </c>
      <c r="D2188" s="2">
        <f>ROW(A2162)</f>
        <v>2162</v>
      </c>
      <c r="E2188" s="2"/>
      <c r="F2188" s="2" t="str">
        <f>IF(F2162&lt;&gt;"",F2162,"")</f>
        <v>Новый подраздел</v>
      </c>
      <c r="G2188" s="2" t="str">
        <f>IF(G2162&lt;&gt;"",G2162,"")</f>
        <v>ремонт</v>
      </c>
      <c r="H2188" s="2">
        <v>0</v>
      </c>
      <c r="I2188" s="2"/>
      <c r="J2188" s="2"/>
      <c r="K2188" s="2"/>
      <c r="L2188" s="2"/>
      <c r="M2188" s="2"/>
      <c r="N2188" s="2"/>
      <c r="O2188" s="2">
        <f t="shared" ref="O2188:T2188" si="1641">ROUND(AB2188,2)</f>
        <v>137355.01999999999</v>
      </c>
      <c r="P2188" s="2">
        <f t="shared" si="1641"/>
        <v>68992.98</v>
      </c>
      <c r="Q2188" s="2">
        <f t="shared" si="1641"/>
        <v>3075.51</v>
      </c>
      <c r="R2188" s="2">
        <f t="shared" si="1641"/>
        <v>804.11</v>
      </c>
      <c r="S2188" s="2">
        <f t="shared" si="1641"/>
        <v>65286.53</v>
      </c>
      <c r="T2188" s="2">
        <f t="shared" si="1641"/>
        <v>0</v>
      </c>
      <c r="U2188" s="2">
        <f>AH2188</f>
        <v>215.49390799999998</v>
      </c>
      <c r="V2188" s="2">
        <f>AI2188</f>
        <v>2.1636249999999997</v>
      </c>
      <c r="W2188" s="2">
        <f>ROUND(AJ2188,2)</f>
        <v>114.1</v>
      </c>
      <c r="X2188" s="2">
        <f>ROUND(AK2188,2)</f>
        <v>56464.21</v>
      </c>
      <c r="Y2188" s="2">
        <f>ROUND(AL2188,2)</f>
        <v>28903.03</v>
      </c>
      <c r="Z2188" s="2"/>
      <c r="AA2188" s="2"/>
      <c r="AB2188" s="2">
        <f>ROUND(SUMIF(AA2166:AA2186,"=35806607",O2166:O2186),2)</f>
        <v>137355.01999999999</v>
      </c>
      <c r="AC2188" s="2">
        <f>ROUND(SUMIF(AA2166:AA2186,"=35806607",P2166:P2186),2)</f>
        <v>68992.98</v>
      </c>
      <c r="AD2188" s="2">
        <f>ROUND(SUMIF(AA2166:AA2186,"=35806607",Q2166:Q2186),2)</f>
        <v>3075.51</v>
      </c>
      <c r="AE2188" s="2">
        <f>ROUND(SUMIF(AA2166:AA2186,"=35806607",R2166:R2186),2)</f>
        <v>804.11</v>
      </c>
      <c r="AF2188" s="2">
        <f>ROUND(SUMIF(AA2166:AA2186,"=35806607",S2166:S2186),2)</f>
        <v>65286.53</v>
      </c>
      <c r="AG2188" s="2">
        <f>ROUND(SUMIF(AA2166:AA2186,"=35806607",T2166:T2186),2)</f>
        <v>0</v>
      </c>
      <c r="AH2188" s="2">
        <f>SUMIF(AA2166:AA2186,"=35806607",U2166:U2186)</f>
        <v>215.49390799999998</v>
      </c>
      <c r="AI2188" s="2">
        <f>SUMIF(AA2166:AA2186,"=35806607",V2166:V2186)</f>
        <v>2.1636249999999997</v>
      </c>
      <c r="AJ2188" s="2">
        <f>ROUND(SUMIF(AA2166:AA2186,"=35806607",W2166:W2186),2)</f>
        <v>114.1</v>
      </c>
      <c r="AK2188" s="2">
        <f>ROUND(SUMIF(AA2166:AA2186,"=35806607",X2166:X2186),2)</f>
        <v>56464.21</v>
      </c>
      <c r="AL2188" s="2">
        <f>ROUND(SUMIF(AA2166:AA2186,"=35806607",Y2166:Y2186),2)</f>
        <v>28903.03</v>
      </c>
      <c r="AM2188" s="2"/>
      <c r="AN2188" s="2"/>
      <c r="AO2188" s="2">
        <f t="shared" ref="AO2188:BD2188" si="1642">ROUND(BX2188,2)</f>
        <v>0</v>
      </c>
      <c r="AP2188" s="2">
        <f t="shared" si="1642"/>
        <v>0</v>
      </c>
      <c r="AQ2188" s="2">
        <f t="shared" si="1642"/>
        <v>0</v>
      </c>
      <c r="AR2188" s="2">
        <f t="shared" si="1642"/>
        <v>222722.26</v>
      </c>
      <c r="AS2188" s="2">
        <f t="shared" si="1642"/>
        <v>180660.52</v>
      </c>
      <c r="AT2188" s="2">
        <f t="shared" si="1642"/>
        <v>42061.74</v>
      </c>
      <c r="AU2188" s="2">
        <f t="shared" si="1642"/>
        <v>0</v>
      </c>
      <c r="AV2188" s="2">
        <f t="shared" si="1642"/>
        <v>68992.98</v>
      </c>
      <c r="AW2188" s="2">
        <f t="shared" si="1642"/>
        <v>68992.98</v>
      </c>
      <c r="AX2188" s="2">
        <f t="shared" si="1642"/>
        <v>0</v>
      </c>
      <c r="AY2188" s="2">
        <f t="shared" si="1642"/>
        <v>68992.98</v>
      </c>
      <c r="AZ2188" s="2">
        <f t="shared" si="1642"/>
        <v>0</v>
      </c>
      <c r="BA2188" s="2">
        <f t="shared" si="1642"/>
        <v>0</v>
      </c>
      <c r="BB2188" s="2">
        <f t="shared" si="1642"/>
        <v>0</v>
      </c>
      <c r="BC2188" s="2">
        <f t="shared" si="1642"/>
        <v>0</v>
      </c>
      <c r="BD2188" s="2">
        <f t="shared" si="1642"/>
        <v>0</v>
      </c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>
        <f>ROUND(SUMIF(AA2166:AA2186,"=35806607",FQ2166:FQ2186),2)</f>
        <v>0</v>
      </c>
      <c r="BY2188" s="2">
        <f>ROUND(SUMIF(AA2166:AA2186,"=35806607",FR2166:FR2186),2)</f>
        <v>0</v>
      </c>
      <c r="BZ2188" s="2">
        <f>ROUND(SUMIF(AA2166:AA2186,"=35806607",GL2166:GL2186),2)</f>
        <v>0</v>
      </c>
      <c r="CA2188" s="2">
        <f>ROUND(SUMIF(AA2166:AA2186,"=35806607",GM2166:GM2186),2)</f>
        <v>222722.26</v>
      </c>
      <c r="CB2188" s="2">
        <f>ROUND(SUMIF(AA2166:AA2186,"=35806607",GN2166:GN2186),2)</f>
        <v>180660.52</v>
      </c>
      <c r="CC2188" s="2">
        <f>ROUND(SUMIF(AA2166:AA2186,"=35806607",GO2166:GO2186),2)</f>
        <v>42061.74</v>
      </c>
      <c r="CD2188" s="2">
        <f>ROUND(SUMIF(AA2166:AA2186,"=35806607",GP2166:GP2186),2)</f>
        <v>0</v>
      </c>
      <c r="CE2188" s="2">
        <f>AC2188-BX2188</f>
        <v>68992.98</v>
      </c>
      <c r="CF2188" s="2">
        <f>AC2188-BY2188</f>
        <v>68992.98</v>
      </c>
      <c r="CG2188" s="2">
        <f>BX2188-BZ2188</f>
        <v>0</v>
      </c>
      <c r="CH2188" s="2">
        <f>AC2188-BX2188-BY2188+BZ2188</f>
        <v>68992.98</v>
      </c>
      <c r="CI2188" s="2">
        <f>BY2188-BZ2188</f>
        <v>0</v>
      </c>
      <c r="CJ2188" s="2">
        <f>ROUND(SUMIF(AA2166:AA2186,"=35806607",GX2166:GX2186),2)</f>
        <v>0</v>
      </c>
      <c r="CK2188" s="2">
        <f>ROUND(SUMIF(AA2166:AA2186,"=35806607",GY2166:GY2186),2)</f>
        <v>0</v>
      </c>
      <c r="CL2188" s="2">
        <f>ROUND(SUMIF(AA2166:AA2186,"=35806607",GZ2166:GZ2186),2)</f>
        <v>0</v>
      </c>
      <c r="CM2188" s="2">
        <f>ROUND(SUMIF(AA2166:AA2186,"=35806607",HD2166:HD2186),2)</f>
        <v>0</v>
      </c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>
        <v>0</v>
      </c>
    </row>
    <row r="2190" spans="1:245">
      <c r="A2190" s="4">
        <v>50</v>
      </c>
      <c r="B2190" s="4">
        <v>0</v>
      </c>
      <c r="C2190" s="4">
        <v>0</v>
      </c>
      <c r="D2190" s="4">
        <v>1</v>
      </c>
      <c r="E2190" s="4">
        <v>201</v>
      </c>
      <c r="F2190" s="4">
        <f>ROUND(Source!O2188,O2190)</f>
        <v>137355.01999999999</v>
      </c>
      <c r="G2190" s="4" t="s">
        <v>81</v>
      </c>
      <c r="H2190" s="4" t="s">
        <v>82</v>
      </c>
      <c r="I2190" s="4"/>
      <c r="J2190" s="4"/>
      <c r="K2190" s="4">
        <v>201</v>
      </c>
      <c r="L2190" s="4">
        <v>1</v>
      </c>
      <c r="M2190" s="4">
        <v>3</v>
      </c>
      <c r="N2190" s="4" t="s">
        <v>3</v>
      </c>
      <c r="O2190" s="4">
        <v>2</v>
      </c>
      <c r="P2190" s="4"/>
      <c r="Q2190" s="4"/>
      <c r="R2190" s="4"/>
      <c r="S2190" s="4"/>
      <c r="T2190" s="4"/>
      <c r="U2190" s="4"/>
      <c r="V2190" s="4"/>
      <c r="W2190" s="4"/>
    </row>
    <row r="2191" spans="1:245">
      <c r="A2191" s="4">
        <v>50</v>
      </c>
      <c r="B2191" s="4">
        <v>0</v>
      </c>
      <c r="C2191" s="4">
        <v>0</v>
      </c>
      <c r="D2191" s="4">
        <v>1</v>
      </c>
      <c r="E2191" s="4">
        <v>202</v>
      </c>
      <c r="F2191" s="4">
        <f>ROUND(Source!P2188,O2191)</f>
        <v>68992.98</v>
      </c>
      <c r="G2191" s="4" t="s">
        <v>83</v>
      </c>
      <c r="H2191" s="4" t="s">
        <v>84</v>
      </c>
      <c r="I2191" s="4"/>
      <c r="J2191" s="4"/>
      <c r="K2191" s="4">
        <v>202</v>
      </c>
      <c r="L2191" s="4">
        <v>2</v>
      </c>
      <c r="M2191" s="4">
        <v>3</v>
      </c>
      <c r="N2191" s="4" t="s">
        <v>3</v>
      </c>
      <c r="O2191" s="4">
        <v>2</v>
      </c>
      <c r="P2191" s="4"/>
      <c r="Q2191" s="4"/>
      <c r="R2191" s="4"/>
      <c r="S2191" s="4"/>
      <c r="T2191" s="4"/>
      <c r="U2191" s="4"/>
      <c r="V2191" s="4"/>
      <c r="W2191" s="4"/>
    </row>
    <row r="2192" spans="1:245">
      <c r="A2192" s="4">
        <v>50</v>
      </c>
      <c r="B2192" s="4">
        <v>0</v>
      </c>
      <c r="C2192" s="4">
        <v>0</v>
      </c>
      <c r="D2192" s="4">
        <v>1</v>
      </c>
      <c r="E2192" s="4">
        <v>222</v>
      </c>
      <c r="F2192" s="4">
        <f>ROUND(Source!AO2188,O2192)</f>
        <v>0</v>
      </c>
      <c r="G2192" s="4" t="s">
        <v>85</v>
      </c>
      <c r="H2192" s="4" t="s">
        <v>86</v>
      </c>
      <c r="I2192" s="4"/>
      <c r="J2192" s="4"/>
      <c r="K2192" s="4">
        <v>222</v>
      </c>
      <c r="L2192" s="4">
        <v>3</v>
      </c>
      <c r="M2192" s="4">
        <v>3</v>
      </c>
      <c r="N2192" s="4" t="s">
        <v>3</v>
      </c>
      <c r="O2192" s="4">
        <v>2</v>
      </c>
      <c r="P2192" s="4"/>
      <c r="Q2192" s="4"/>
      <c r="R2192" s="4"/>
      <c r="S2192" s="4"/>
      <c r="T2192" s="4"/>
      <c r="U2192" s="4"/>
      <c r="V2192" s="4"/>
      <c r="W2192" s="4"/>
    </row>
    <row r="2193" spans="1:23">
      <c r="A2193" s="4">
        <v>50</v>
      </c>
      <c r="B2193" s="4">
        <v>0</v>
      </c>
      <c r="C2193" s="4">
        <v>0</v>
      </c>
      <c r="D2193" s="4">
        <v>1</v>
      </c>
      <c r="E2193" s="4">
        <v>225</v>
      </c>
      <c r="F2193" s="4">
        <f>ROUND(Source!AV2188,O2193)</f>
        <v>68992.98</v>
      </c>
      <c r="G2193" s="4" t="s">
        <v>87</v>
      </c>
      <c r="H2193" s="4" t="s">
        <v>88</v>
      </c>
      <c r="I2193" s="4"/>
      <c r="J2193" s="4"/>
      <c r="K2193" s="4">
        <v>225</v>
      </c>
      <c r="L2193" s="4">
        <v>4</v>
      </c>
      <c r="M2193" s="4">
        <v>3</v>
      </c>
      <c r="N2193" s="4" t="s">
        <v>3</v>
      </c>
      <c r="O2193" s="4">
        <v>2</v>
      </c>
      <c r="P2193" s="4"/>
      <c r="Q2193" s="4"/>
      <c r="R2193" s="4"/>
      <c r="S2193" s="4"/>
      <c r="T2193" s="4"/>
      <c r="U2193" s="4"/>
      <c r="V2193" s="4"/>
      <c r="W2193" s="4"/>
    </row>
    <row r="2194" spans="1:23">
      <c r="A2194" s="4">
        <v>50</v>
      </c>
      <c r="B2194" s="4">
        <v>0</v>
      </c>
      <c r="C2194" s="4">
        <v>0</v>
      </c>
      <c r="D2194" s="4">
        <v>1</v>
      </c>
      <c r="E2194" s="4">
        <v>226</v>
      </c>
      <c r="F2194" s="4">
        <f>ROUND(Source!AW2188,O2194)</f>
        <v>68992.98</v>
      </c>
      <c r="G2194" s="4" t="s">
        <v>89</v>
      </c>
      <c r="H2194" s="4" t="s">
        <v>90</v>
      </c>
      <c r="I2194" s="4"/>
      <c r="J2194" s="4"/>
      <c r="K2194" s="4">
        <v>226</v>
      </c>
      <c r="L2194" s="4">
        <v>5</v>
      </c>
      <c r="M2194" s="4">
        <v>3</v>
      </c>
      <c r="N2194" s="4" t="s">
        <v>3</v>
      </c>
      <c r="O2194" s="4">
        <v>2</v>
      </c>
      <c r="P2194" s="4"/>
      <c r="Q2194" s="4"/>
      <c r="R2194" s="4"/>
      <c r="S2194" s="4"/>
      <c r="T2194" s="4"/>
      <c r="U2194" s="4"/>
      <c r="V2194" s="4"/>
      <c r="W2194" s="4"/>
    </row>
    <row r="2195" spans="1:23">
      <c r="A2195" s="4">
        <v>50</v>
      </c>
      <c r="B2195" s="4">
        <v>0</v>
      </c>
      <c r="C2195" s="4">
        <v>0</v>
      </c>
      <c r="D2195" s="4">
        <v>1</v>
      </c>
      <c r="E2195" s="4">
        <v>227</v>
      </c>
      <c r="F2195" s="4">
        <f>ROUND(Source!AX2188,O2195)</f>
        <v>0</v>
      </c>
      <c r="G2195" s="4" t="s">
        <v>91</v>
      </c>
      <c r="H2195" s="4" t="s">
        <v>92</v>
      </c>
      <c r="I2195" s="4"/>
      <c r="J2195" s="4"/>
      <c r="K2195" s="4">
        <v>227</v>
      </c>
      <c r="L2195" s="4">
        <v>6</v>
      </c>
      <c r="M2195" s="4">
        <v>3</v>
      </c>
      <c r="N2195" s="4" t="s">
        <v>3</v>
      </c>
      <c r="O2195" s="4">
        <v>2</v>
      </c>
      <c r="P2195" s="4"/>
      <c r="Q2195" s="4"/>
      <c r="R2195" s="4"/>
      <c r="S2195" s="4"/>
      <c r="T2195" s="4"/>
      <c r="U2195" s="4"/>
      <c r="V2195" s="4"/>
      <c r="W2195" s="4"/>
    </row>
    <row r="2196" spans="1:23">
      <c r="A2196" s="4">
        <v>50</v>
      </c>
      <c r="B2196" s="4">
        <v>0</v>
      </c>
      <c r="C2196" s="4">
        <v>0</v>
      </c>
      <c r="D2196" s="4">
        <v>1</v>
      </c>
      <c r="E2196" s="4">
        <v>228</v>
      </c>
      <c r="F2196" s="4">
        <f>ROUND(Source!AY2188,O2196)</f>
        <v>68992.98</v>
      </c>
      <c r="G2196" s="4" t="s">
        <v>93</v>
      </c>
      <c r="H2196" s="4" t="s">
        <v>94</v>
      </c>
      <c r="I2196" s="4"/>
      <c r="J2196" s="4"/>
      <c r="K2196" s="4">
        <v>228</v>
      </c>
      <c r="L2196" s="4">
        <v>7</v>
      </c>
      <c r="M2196" s="4">
        <v>3</v>
      </c>
      <c r="N2196" s="4" t="s">
        <v>3</v>
      </c>
      <c r="O2196" s="4">
        <v>2</v>
      </c>
      <c r="P2196" s="4"/>
      <c r="Q2196" s="4"/>
      <c r="R2196" s="4"/>
      <c r="S2196" s="4"/>
      <c r="T2196" s="4"/>
      <c r="U2196" s="4"/>
      <c r="V2196" s="4"/>
      <c r="W2196" s="4"/>
    </row>
    <row r="2197" spans="1:23">
      <c r="A2197" s="4">
        <v>50</v>
      </c>
      <c r="B2197" s="4">
        <v>0</v>
      </c>
      <c r="C2197" s="4">
        <v>0</v>
      </c>
      <c r="D2197" s="4">
        <v>1</v>
      </c>
      <c r="E2197" s="4">
        <v>216</v>
      </c>
      <c r="F2197" s="4">
        <f>ROUND(Source!AP2188,O2197)</f>
        <v>0</v>
      </c>
      <c r="G2197" s="4" t="s">
        <v>95</v>
      </c>
      <c r="H2197" s="4" t="s">
        <v>96</v>
      </c>
      <c r="I2197" s="4"/>
      <c r="J2197" s="4"/>
      <c r="K2197" s="4">
        <v>216</v>
      </c>
      <c r="L2197" s="4">
        <v>8</v>
      </c>
      <c r="M2197" s="4">
        <v>3</v>
      </c>
      <c r="N2197" s="4" t="s">
        <v>3</v>
      </c>
      <c r="O2197" s="4">
        <v>2</v>
      </c>
      <c r="P2197" s="4"/>
      <c r="Q2197" s="4"/>
      <c r="R2197" s="4"/>
      <c r="S2197" s="4"/>
      <c r="T2197" s="4"/>
      <c r="U2197" s="4"/>
      <c r="V2197" s="4"/>
      <c r="W2197" s="4"/>
    </row>
    <row r="2198" spans="1:23">
      <c r="A2198" s="4">
        <v>50</v>
      </c>
      <c r="B2198" s="4">
        <v>0</v>
      </c>
      <c r="C2198" s="4">
        <v>0</v>
      </c>
      <c r="D2198" s="4">
        <v>1</v>
      </c>
      <c r="E2198" s="4">
        <v>223</v>
      </c>
      <c r="F2198" s="4">
        <f>ROUND(Source!AQ2188,O2198)</f>
        <v>0</v>
      </c>
      <c r="G2198" s="4" t="s">
        <v>97</v>
      </c>
      <c r="H2198" s="4" t="s">
        <v>98</v>
      </c>
      <c r="I2198" s="4"/>
      <c r="J2198" s="4"/>
      <c r="K2198" s="4">
        <v>223</v>
      </c>
      <c r="L2198" s="4">
        <v>9</v>
      </c>
      <c r="M2198" s="4">
        <v>3</v>
      </c>
      <c r="N2198" s="4" t="s">
        <v>3</v>
      </c>
      <c r="O2198" s="4">
        <v>2</v>
      </c>
      <c r="P2198" s="4"/>
      <c r="Q2198" s="4"/>
      <c r="R2198" s="4"/>
      <c r="S2198" s="4"/>
      <c r="T2198" s="4"/>
      <c r="U2198" s="4"/>
      <c r="V2198" s="4"/>
      <c r="W2198" s="4"/>
    </row>
    <row r="2199" spans="1:23">
      <c r="A2199" s="4">
        <v>50</v>
      </c>
      <c r="B2199" s="4">
        <v>0</v>
      </c>
      <c r="C2199" s="4">
        <v>0</v>
      </c>
      <c r="D2199" s="4">
        <v>1</v>
      </c>
      <c r="E2199" s="4">
        <v>229</v>
      </c>
      <c r="F2199" s="4">
        <f>ROUND(Source!AZ2188,O2199)</f>
        <v>0</v>
      </c>
      <c r="G2199" s="4" t="s">
        <v>99</v>
      </c>
      <c r="H2199" s="4" t="s">
        <v>100</v>
      </c>
      <c r="I2199" s="4"/>
      <c r="J2199" s="4"/>
      <c r="K2199" s="4">
        <v>229</v>
      </c>
      <c r="L2199" s="4">
        <v>10</v>
      </c>
      <c r="M2199" s="4">
        <v>3</v>
      </c>
      <c r="N2199" s="4" t="s">
        <v>3</v>
      </c>
      <c r="O2199" s="4">
        <v>2</v>
      </c>
      <c r="P2199" s="4"/>
      <c r="Q2199" s="4"/>
      <c r="R2199" s="4"/>
      <c r="S2199" s="4"/>
      <c r="T2199" s="4"/>
      <c r="U2199" s="4"/>
      <c r="V2199" s="4"/>
      <c r="W2199" s="4"/>
    </row>
    <row r="2200" spans="1:23">
      <c r="A2200" s="4">
        <v>50</v>
      </c>
      <c r="B2200" s="4">
        <v>0</v>
      </c>
      <c r="C2200" s="4">
        <v>0</v>
      </c>
      <c r="D2200" s="4">
        <v>1</v>
      </c>
      <c r="E2200" s="4">
        <v>203</v>
      </c>
      <c r="F2200" s="4">
        <f>ROUND(Source!Q2188,O2200)</f>
        <v>3075.51</v>
      </c>
      <c r="G2200" s="4" t="s">
        <v>101</v>
      </c>
      <c r="H2200" s="4" t="s">
        <v>102</v>
      </c>
      <c r="I2200" s="4"/>
      <c r="J2200" s="4"/>
      <c r="K2200" s="4">
        <v>203</v>
      </c>
      <c r="L2200" s="4">
        <v>11</v>
      </c>
      <c r="M2200" s="4">
        <v>3</v>
      </c>
      <c r="N2200" s="4" t="s">
        <v>3</v>
      </c>
      <c r="O2200" s="4">
        <v>2</v>
      </c>
      <c r="P2200" s="4"/>
      <c r="Q2200" s="4"/>
      <c r="R2200" s="4"/>
      <c r="S2200" s="4"/>
      <c r="T2200" s="4"/>
      <c r="U2200" s="4"/>
      <c r="V2200" s="4"/>
      <c r="W2200" s="4"/>
    </row>
    <row r="2201" spans="1:23">
      <c r="A2201" s="4">
        <v>50</v>
      </c>
      <c r="B2201" s="4">
        <v>0</v>
      </c>
      <c r="C2201" s="4">
        <v>0</v>
      </c>
      <c r="D2201" s="4">
        <v>1</v>
      </c>
      <c r="E2201" s="4">
        <v>231</v>
      </c>
      <c r="F2201" s="4">
        <f>ROUND(Source!BB2188,O2201)</f>
        <v>0</v>
      </c>
      <c r="G2201" s="4" t="s">
        <v>103</v>
      </c>
      <c r="H2201" s="4" t="s">
        <v>104</v>
      </c>
      <c r="I2201" s="4"/>
      <c r="J2201" s="4"/>
      <c r="K2201" s="4">
        <v>231</v>
      </c>
      <c r="L2201" s="4">
        <v>12</v>
      </c>
      <c r="M2201" s="4">
        <v>3</v>
      </c>
      <c r="N2201" s="4" t="s">
        <v>3</v>
      </c>
      <c r="O2201" s="4">
        <v>2</v>
      </c>
      <c r="P2201" s="4"/>
      <c r="Q2201" s="4"/>
      <c r="R2201" s="4"/>
      <c r="S2201" s="4"/>
      <c r="T2201" s="4"/>
      <c r="U2201" s="4"/>
      <c r="V2201" s="4"/>
      <c r="W2201" s="4"/>
    </row>
    <row r="2202" spans="1:23">
      <c r="A2202" s="4">
        <v>50</v>
      </c>
      <c r="B2202" s="4">
        <v>0</v>
      </c>
      <c r="C2202" s="4">
        <v>0</v>
      </c>
      <c r="D2202" s="4">
        <v>1</v>
      </c>
      <c r="E2202" s="4">
        <v>204</v>
      </c>
      <c r="F2202" s="4">
        <f>ROUND(Source!R2188,O2202)</f>
        <v>804.11</v>
      </c>
      <c r="G2202" s="4" t="s">
        <v>105</v>
      </c>
      <c r="H2202" s="4" t="s">
        <v>106</v>
      </c>
      <c r="I2202" s="4"/>
      <c r="J2202" s="4"/>
      <c r="K2202" s="4">
        <v>204</v>
      </c>
      <c r="L2202" s="4">
        <v>13</v>
      </c>
      <c r="M2202" s="4">
        <v>3</v>
      </c>
      <c r="N2202" s="4" t="s">
        <v>3</v>
      </c>
      <c r="O2202" s="4">
        <v>2</v>
      </c>
      <c r="P2202" s="4"/>
      <c r="Q2202" s="4"/>
      <c r="R2202" s="4"/>
      <c r="S2202" s="4"/>
      <c r="T2202" s="4"/>
      <c r="U2202" s="4"/>
      <c r="V2202" s="4"/>
      <c r="W2202" s="4"/>
    </row>
    <row r="2203" spans="1:23">
      <c r="A2203" s="4">
        <v>50</v>
      </c>
      <c r="B2203" s="4">
        <v>0</v>
      </c>
      <c r="C2203" s="4">
        <v>0</v>
      </c>
      <c r="D2203" s="4">
        <v>1</v>
      </c>
      <c r="E2203" s="4">
        <v>205</v>
      </c>
      <c r="F2203" s="4">
        <f>ROUND(Source!S2188,O2203)</f>
        <v>65286.53</v>
      </c>
      <c r="G2203" s="4" t="s">
        <v>107</v>
      </c>
      <c r="H2203" s="4" t="s">
        <v>108</v>
      </c>
      <c r="I2203" s="4"/>
      <c r="J2203" s="4"/>
      <c r="K2203" s="4">
        <v>205</v>
      </c>
      <c r="L2203" s="4">
        <v>14</v>
      </c>
      <c r="M2203" s="4">
        <v>3</v>
      </c>
      <c r="N2203" s="4" t="s">
        <v>3</v>
      </c>
      <c r="O2203" s="4">
        <v>2</v>
      </c>
      <c r="P2203" s="4"/>
      <c r="Q2203" s="4"/>
      <c r="R2203" s="4"/>
      <c r="S2203" s="4"/>
      <c r="T2203" s="4"/>
      <c r="U2203" s="4"/>
      <c r="V2203" s="4"/>
      <c r="W2203" s="4"/>
    </row>
    <row r="2204" spans="1:23">
      <c r="A2204" s="4">
        <v>50</v>
      </c>
      <c r="B2204" s="4">
        <v>0</v>
      </c>
      <c r="C2204" s="4">
        <v>0</v>
      </c>
      <c r="D2204" s="4">
        <v>1</v>
      </c>
      <c r="E2204" s="4">
        <v>232</v>
      </c>
      <c r="F2204" s="4">
        <f>ROUND(Source!BC2188,O2204)</f>
        <v>0</v>
      </c>
      <c r="G2204" s="4" t="s">
        <v>109</v>
      </c>
      <c r="H2204" s="4" t="s">
        <v>110</v>
      </c>
      <c r="I2204" s="4"/>
      <c r="J2204" s="4"/>
      <c r="K2204" s="4">
        <v>232</v>
      </c>
      <c r="L2204" s="4">
        <v>15</v>
      </c>
      <c r="M2204" s="4">
        <v>3</v>
      </c>
      <c r="N2204" s="4" t="s">
        <v>3</v>
      </c>
      <c r="O2204" s="4">
        <v>2</v>
      </c>
      <c r="P2204" s="4"/>
      <c r="Q2204" s="4"/>
      <c r="R2204" s="4"/>
      <c r="S2204" s="4"/>
      <c r="T2204" s="4"/>
      <c r="U2204" s="4"/>
      <c r="V2204" s="4"/>
      <c r="W2204" s="4"/>
    </row>
    <row r="2205" spans="1:23">
      <c r="A2205" s="4">
        <v>50</v>
      </c>
      <c r="B2205" s="4">
        <v>0</v>
      </c>
      <c r="C2205" s="4">
        <v>0</v>
      </c>
      <c r="D2205" s="4">
        <v>1</v>
      </c>
      <c r="E2205" s="4">
        <v>214</v>
      </c>
      <c r="F2205" s="4">
        <f>ROUND(Source!AS2188,O2205)</f>
        <v>180660.52</v>
      </c>
      <c r="G2205" s="4" t="s">
        <v>111</v>
      </c>
      <c r="H2205" s="4" t="s">
        <v>112</v>
      </c>
      <c r="I2205" s="4"/>
      <c r="J2205" s="4"/>
      <c r="K2205" s="4">
        <v>214</v>
      </c>
      <c r="L2205" s="4">
        <v>16</v>
      </c>
      <c r="M2205" s="4">
        <v>3</v>
      </c>
      <c r="N2205" s="4" t="s">
        <v>3</v>
      </c>
      <c r="O2205" s="4">
        <v>2</v>
      </c>
      <c r="P2205" s="4"/>
      <c r="Q2205" s="4"/>
      <c r="R2205" s="4"/>
      <c r="S2205" s="4"/>
      <c r="T2205" s="4"/>
      <c r="U2205" s="4"/>
      <c r="V2205" s="4"/>
      <c r="W2205" s="4"/>
    </row>
    <row r="2206" spans="1:23">
      <c r="A2206" s="4">
        <v>50</v>
      </c>
      <c r="B2206" s="4">
        <v>0</v>
      </c>
      <c r="C2206" s="4">
        <v>0</v>
      </c>
      <c r="D2206" s="4">
        <v>1</v>
      </c>
      <c r="E2206" s="4">
        <v>215</v>
      </c>
      <c r="F2206" s="4">
        <f>ROUND(Source!AT2188,O2206)</f>
        <v>42061.74</v>
      </c>
      <c r="G2206" s="4" t="s">
        <v>113</v>
      </c>
      <c r="H2206" s="4" t="s">
        <v>114</v>
      </c>
      <c r="I2206" s="4"/>
      <c r="J2206" s="4"/>
      <c r="K2206" s="4">
        <v>215</v>
      </c>
      <c r="L2206" s="4">
        <v>17</v>
      </c>
      <c r="M2206" s="4">
        <v>3</v>
      </c>
      <c r="N2206" s="4" t="s">
        <v>3</v>
      </c>
      <c r="O2206" s="4">
        <v>2</v>
      </c>
      <c r="P2206" s="4"/>
      <c r="Q2206" s="4"/>
      <c r="R2206" s="4"/>
      <c r="S2206" s="4"/>
      <c r="T2206" s="4"/>
      <c r="U2206" s="4"/>
      <c r="V2206" s="4"/>
      <c r="W2206" s="4"/>
    </row>
    <row r="2207" spans="1:23">
      <c r="A2207" s="4">
        <v>50</v>
      </c>
      <c r="B2207" s="4">
        <v>0</v>
      </c>
      <c r="C2207" s="4">
        <v>0</v>
      </c>
      <c r="D2207" s="4">
        <v>1</v>
      </c>
      <c r="E2207" s="4">
        <v>217</v>
      </c>
      <c r="F2207" s="4">
        <f>ROUND(Source!AU2188,O2207)</f>
        <v>0</v>
      </c>
      <c r="G2207" s="4" t="s">
        <v>115</v>
      </c>
      <c r="H2207" s="4" t="s">
        <v>116</v>
      </c>
      <c r="I2207" s="4"/>
      <c r="J2207" s="4"/>
      <c r="K2207" s="4">
        <v>217</v>
      </c>
      <c r="L2207" s="4">
        <v>18</v>
      </c>
      <c r="M2207" s="4">
        <v>3</v>
      </c>
      <c r="N2207" s="4" t="s">
        <v>3</v>
      </c>
      <c r="O2207" s="4">
        <v>2</v>
      </c>
      <c r="P2207" s="4"/>
      <c r="Q2207" s="4"/>
      <c r="R2207" s="4"/>
      <c r="S2207" s="4"/>
      <c r="T2207" s="4"/>
      <c r="U2207" s="4"/>
      <c r="V2207" s="4"/>
      <c r="W2207" s="4"/>
    </row>
    <row r="2208" spans="1:23">
      <c r="A2208" s="4">
        <v>50</v>
      </c>
      <c r="B2208" s="4">
        <v>0</v>
      </c>
      <c r="C2208" s="4">
        <v>0</v>
      </c>
      <c r="D2208" s="4">
        <v>1</v>
      </c>
      <c r="E2208" s="4">
        <v>230</v>
      </c>
      <c r="F2208" s="4">
        <f>ROUND(Source!BA2188,O2208)</f>
        <v>0</v>
      </c>
      <c r="G2208" s="4" t="s">
        <v>117</v>
      </c>
      <c r="H2208" s="4" t="s">
        <v>118</v>
      </c>
      <c r="I2208" s="4"/>
      <c r="J2208" s="4"/>
      <c r="K2208" s="4">
        <v>230</v>
      </c>
      <c r="L2208" s="4">
        <v>19</v>
      </c>
      <c r="M2208" s="4">
        <v>3</v>
      </c>
      <c r="N2208" s="4" t="s">
        <v>3</v>
      </c>
      <c r="O2208" s="4">
        <v>2</v>
      </c>
      <c r="P2208" s="4"/>
      <c r="Q2208" s="4"/>
      <c r="R2208" s="4"/>
      <c r="S2208" s="4"/>
      <c r="T2208" s="4"/>
      <c r="U2208" s="4"/>
      <c r="V2208" s="4"/>
      <c r="W2208" s="4"/>
    </row>
    <row r="2209" spans="1:206">
      <c r="A2209" s="4">
        <v>50</v>
      </c>
      <c r="B2209" s="4">
        <v>0</v>
      </c>
      <c r="C2209" s="4">
        <v>0</v>
      </c>
      <c r="D2209" s="4">
        <v>1</v>
      </c>
      <c r="E2209" s="4">
        <v>206</v>
      </c>
      <c r="F2209" s="4">
        <f>ROUND(Source!T2188,O2209)</f>
        <v>0</v>
      </c>
      <c r="G2209" s="4" t="s">
        <v>119</v>
      </c>
      <c r="H2209" s="4" t="s">
        <v>120</v>
      </c>
      <c r="I2209" s="4"/>
      <c r="J2209" s="4"/>
      <c r="K2209" s="4">
        <v>206</v>
      </c>
      <c r="L2209" s="4">
        <v>20</v>
      </c>
      <c r="M2209" s="4">
        <v>3</v>
      </c>
      <c r="N2209" s="4" t="s">
        <v>3</v>
      </c>
      <c r="O2209" s="4">
        <v>2</v>
      </c>
      <c r="P2209" s="4"/>
      <c r="Q2209" s="4"/>
      <c r="R2209" s="4"/>
      <c r="S2209" s="4"/>
      <c r="T2209" s="4"/>
      <c r="U2209" s="4"/>
      <c r="V2209" s="4"/>
      <c r="W2209" s="4"/>
    </row>
    <row r="2210" spans="1:206">
      <c r="A2210" s="4">
        <v>50</v>
      </c>
      <c r="B2210" s="4">
        <v>0</v>
      </c>
      <c r="C2210" s="4">
        <v>0</v>
      </c>
      <c r="D2210" s="4">
        <v>1</v>
      </c>
      <c r="E2210" s="4">
        <v>207</v>
      </c>
      <c r="F2210" s="4">
        <f>Source!U2188</f>
        <v>215.49390799999998</v>
      </c>
      <c r="G2210" s="4" t="s">
        <v>121</v>
      </c>
      <c r="H2210" s="4" t="s">
        <v>122</v>
      </c>
      <c r="I2210" s="4"/>
      <c r="J2210" s="4"/>
      <c r="K2210" s="4">
        <v>207</v>
      </c>
      <c r="L2210" s="4">
        <v>21</v>
      </c>
      <c r="M2210" s="4">
        <v>3</v>
      </c>
      <c r="N2210" s="4" t="s">
        <v>3</v>
      </c>
      <c r="O2210" s="4">
        <v>-1</v>
      </c>
      <c r="P2210" s="4"/>
      <c r="Q2210" s="4"/>
      <c r="R2210" s="4"/>
      <c r="S2210" s="4"/>
      <c r="T2210" s="4"/>
      <c r="U2210" s="4"/>
      <c r="V2210" s="4"/>
      <c r="W2210" s="4"/>
    </row>
    <row r="2211" spans="1:206">
      <c r="A2211" s="4">
        <v>50</v>
      </c>
      <c r="B2211" s="4">
        <v>0</v>
      </c>
      <c r="C2211" s="4">
        <v>0</v>
      </c>
      <c r="D2211" s="4">
        <v>1</v>
      </c>
      <c r="E2211" s="4">
        <v>208</v>
      </c>
      <c r="F2211" s="4">
        <f>Source!V2188</f>
        <v>2.1636249999999997</v>
      </c>
      <c r="G2211" s="4" t="s">
        <v>123</v>
      </c>
      <c r="H2211" s="4" t="s">
        <v>124</v>
      </c>
      <c r="I2211" s="4"/>
      <c r="J2211" s="4"/>
      <c r="K2211" s="4">
        <v>208</v>
      </c>
      <c r="L2211" s="4">
        <v>22</v>
      </c>
      <c r="M2211" s="4">
        <v>3</v>
      </c>
      <c r="N2211" s="4" t="s">
        <v>3</v>
      </c>
      <c r="O2211" s="4">
        <v>-1</v>
      </c>
      <c r="P2211" s="4"/>
      <c r="Q2211" s="4"/>
      <c r="R2211" s="4"/>
      <c r="S2211" s="4"/>
      <c r="T2211" s="4"/>
      <c r="U2211" s="4"/>
      <c r="V2211" s="4"/>
      <c r="W2211" s="4"/>
    </row>
    <row r="2212" spans="1:206">
      <c r="A2212" s="4">
        <v>50</v>
      </c>
      <c r="B2212" s="4">
        <v>0</v>
      </c>
      <c r="C2212" s="4">
        <v>0</v>
      </c>
      <c r="D2212" s="4">
        <v>1</v>
      </c>
      <c r="E2212" s="4">
        <v>209</v>
      </c>
      <c r="F2212" s="4">
        <f>ROUND(Source!W2188,O2212)</f>
        <v>114.1</v>
      </c>
      <c r="G2212" s="4" t="s">
        <v>125</v>
      </c>
      <c r="H2212" s="4" t="s">
        <v>126</v>
      </c>
      <c r="I2212" s="4"/>
      <c r="J2212" s="4"/>
      <c r="K2212" s="4">
        <v>209</v>
      </c>
      <c r="L2212" s="4">
        <v>23</v>
      </c>
      <c r="M2212" s="4">
        <v>3</v>
      </c>
      <c r="N2212" s="4" t="s">
        <v>3</v>
      </c>
      <c r="O2212" s="4">
        <v>2</v>
      </c>
      <c r="P2212" s="4"/>
      <c r="Q2212" s="4"/>
      <c r="R2212" s="4"/>
      <c r="S2212" s="4"/>
      <c r="T2212" s="4"/>
      <c r="U2212" s="4"/>
      <c r="V2212" s="4"/>
      <c r="W2212" s="4"/>
    </row>
    <row r="2213" spans="1:206">
      <c r="A2213" s="4">
        <v>50</v>
      </c>
      <c r="B2213" s="4">
        <v>0</v>
      </c>
      <c r="C2213" s="4">
        <v>0</v>
      </c>
      <c r="D2213" s="4">
        <v>1</v>
      </c>
      <c r="E2213" s="4">
        <v>233</v>
      </c>
      <c r="F2213" s="4">
        <f>ROUND(Source!BD2188,O2213)</f>
        <v>0</v>
      </c>
      <c r="G2213" s="4" t="s">
        <v>127</v>
      </c>
      <c r="H2213" s="4" t="s">
        <v>128</v>
      </c>
      <c r="I2213" s="4"/>
      <c r="J2213" s="4"/>
      <c r="K2213" s="4">
        <v>233</v>
      </c>
      <c r="L2213" s="4">
        <v>24</v>
      </c>
      <c r="M2213" s="4">
        <v>3</v>
      </c>
      <c r="N2213" s="4" t="s">
        <v>3</v>
      </c>
      <c r="O2213" s="4">
        <v>2</v>
      </c>
      <c r="P2213" s="4"/>
      <c r="Q2213" s="4"/>
      <c r="R2213" s="4"/>
      <c r="S2213" s="4"/>
      <c r="T2213" s="4"/>
      <c r="U2213" s="4"/>
      <c r="V2213" s="4"/>
      <c r="W2213" s="4"/>
    </row>
    <row r="2214" spans="1:206">
      <c r="A2214" s="4">
        <v>50</v>
      </c>
      <c r="B2214" s="4">
        <v>0</v>
      </c>
      <c r="C2214" s="4">
        <v>0</v>
      </c>
      <c r="D2214" s="4">
        <v>1</v>
      </c>
      <c r="E2214" s="4">
        <v>210</v>
      </c>
      <c r="F2214" s="4">
        <f>ROUND(Source!X2188,O2214)</f>
        <v>56464.21</v>
      </c>
      <c r="G2214" s="4" t="s">
        <v>129</v>
      </c>
      <c r="H2214" s="4" t="s">
        <v>130</v>
      </c>
      <c r="I2214" s="4"/>
      <c r="J2214" s="4"/>
      <c r="K2214" s="4">
        <v>210</v>
      </c>
      <c r="L2214" s="4">
        <v>25</v>
      </c>
      <c r="M2214" s="4">
        <v>3</v>
      </c>
      <c r="N2214" s="4" t="s">
        <v>3</v>
      </c>
      <c r="O2214" s="4">
        <v>2</v>
      </c>
      <c r="P2214" s="4"/>
      <c r="Q2214" s="4"/>
      <c r="R2214" s="4"/>
      <c r="S2214" s="4"/>
      <c r="T2214" s="4"/>
      <c r="U2214" s="4"/>
      <c r="V2214" s="4"/>
      <c r="W2214" s="4"/>
    </row>
    <row r="2215" spans="1:206">
      <c r="A2215" s="4">
        <v>50</v>
      </c>
      <c r="B2215" s="4">
        <v>0</v>
      </c>
      <c r="C2215" s="4">
        <v>0</v>
      </c>
      <c r="D2215" s="4">
        <v>1</v>
      </c>
      <c r="E2215" s="4">
        <v>211</v>
      </c>
      <c r="F2215" s="4">
        <f>ROUND(Source!Y2188,O2215)</f>
        <v>28903.03</v>
      </c>
      <c r="G2215" s="4" t="s">
        <v>131</v>
      </c>
      <c r="H2215" s="4" t="s">
        <v>132</v>
      </c>
      <c r="I2215" s="4"/>
      <c r="J2215" s="4"/>
      <c r="K2215" s="4">
        <v>211</v>
      </c>
      <c r="L2215" s="4">
        <v>26</v>
      </c>
      <c r="M2215" s="4">
        <v>3</v>
      </c>
      <c r="N2215" s="4" t="s">
        <v>3</v>
      </c>
      <c r="O2215" s="4">
        <v>2</v>
      </c>
      <c r="P2215" s="4"/>
      <c r="Q2215" s="4"/>
      <c r="R2215" s="4"/>
      <c r="S2215" s="4"/>
      <c r="T2215" s="4"/>
      <c r="U2215" s="4"/>
      <c r="V2215" s="4"/>
      <c r="W2215" s="4"/>
    </row>
    <row r="2216" spans="1:206">
      <c r="A2216" s="4">
        <v>50</v>
      </c>
      <c r="B2216" s="4">
        <v>0</v>
      </c>
      <c r="C2216" s="4">
        <v>0</v>
      </c>
      <c r="D2216" s="4">
        <v>1</v>
      </c>
      <c r="E2216" s="4">
        <v>0</v>
      </c>
      <c r="F2216" s="4">
        <f>ROUND(Source!AR2188,O2216)</f>
        <v>222722.26</v>
      </c>
      <c r="G2216" s="4" t="s">
        <v>133</v>
      </c>
      <c r="H2216" s="4" t="s">
        <v>134</v>
      </c>
      <c r="I2216" s="4"/>
      <c r="J2216" s="4"/>
      <c r="K2216" s="4">
        <v>224</v>
      </c>
      <c r="L2216" s="4">
        <v>27</v>
      </c>
      <c r="M2216" s="4">
        <v>3</v>
      </c>
      <c r="N2216" s="4" t="s">
        <v>3</v>
      </c>
      <c r="O2216" s="4">
        <v>2</v>
      </c>
      <c r="P2216" s="4"/>
      <c r="Q2216" s="4"/>
      <c r="R2216" s="4"/>
      <c r="S2216" s="4"/>
      <c r="T2216" s="4"/>
      <c r="U2216" s="4"/>
      <c r="V2216" s="4"/>
      <c r="W2216" s="4"/>
    </row>
    <row r="2217" spans="1:206">
      <c r="A2217" s="4">
        <v>50</v>
      </c>
      <c r="B2217" s="4">
        <v>1</v>
      </c>
      <c r="C2217" s="4">
        <v>0</v>
      </c>
      <c r="D2217" s="4">
        <v>2</v>
      </c>
      <c r="E2217" s="4">
        <v>0</v>
      </c>
      <c r="F2217" s="4">
        <f>ROUND(F2216*0.18,O2217)</f>
        <v>40090</v>
      </c>
      <c r="G2217" s="4" t="s">
        <v>135</v>
      </c>
      <c r="H2217" s="4" t="s">
        <v>135</v>
      </c>
      <c r="I2217" s="4"/>
      <c r="J2217" s="4"/>
      <c r="K2217" s="4">
        <v>212</v>
      </c>
      <c r="L2217" s="4">
        <v>28</v>
      </c>
      <c r="M2217" s="4">
        <v>0</v>
      </c>
      <c r="N2217" s="4" t="s">
        <v>3</v>
      </c>
      <c r="O2217" s="4">
        <v>1</v>
      </c>
      <c r="P2217" s="4"/>
      <c r="Q2217" s="4"/>
      <c r="R2217" s="4"/>
      <c r="S2217" s="4"/>
      <c r="T2217" s="4"/>
      <c r="U2217" s="4"/>
      <c r="V2217" s="4"/>
      <c r="W2217" s="4"/>
    </row>
    <row r="2218" spans="1:206">
      <c r="A2218" s="4">
        <v>50</v>
      </c>
      <c r="B2218" s="4">
        <v>1</v>
      </c>
      <c r="C2218" s="4">
        <v>0</v>
      </c>
      <c r="D2218" s="4">
        <v>2</v>
      </c>
      <c r="E2218" s="4">
        <v>224</v>
      </c>
      <c r="F2218" s="4">
        <f>ROUND(F2216*1.18,O2218)</f>
        <v>262812.3</v>
      </c>
      <c r="G2218" s="4" t="s">
        <v>136</v>
      </c>
      <c r="H2218" s="4" t="s">
        <v>137</v>
      </c>
      <c r="I2218" s="4"/>
      <c r="J2218" s="4"/>
      <c r="K2218" s="4">
        <v>212</v>
      </c>
      <c r="L2218" s="4">
        <v>29</v>
      </c>
      <c r="M2218" s="4">
        <v>0</v>
      </c>
      <c r="N2218" s="4" t="s">
        <v>3</v>
      </c>
      <c r="O2218" s="4">
        <v>1</v>
      </c>
      <c r="P2218" s="4"/>
      <c r="Q2218" s="4"/>
      <c r="R2218" s="4"/>
      <c r="S2218" s="4"/>
      <c r="T2218" s="4"/>
      <c r="U2218" s="4"/>
      <c r="V2218" s="4"/>
      <c r="W2218" s="4"/>
    </row>
    <row r="2220" spans="1:206">
      <c r="A2220" s="2">
        <v>51</v>
      </c>
      <c r="B2220" s="2">
        <f>B2110</f>
        <v>1</v>
      </c>
      <c r="C2220" s="2">
        <f>A2110</f>
        <v>4</v>
      </c>
      <c r="D2220" s="2">
        <f>ROW(A2110)</f>
        <v>2110</v>
      </c>
      <c r="E2220" s="2"/>
      <c r="F2220" s="2" t="str">
        <f>IF(F2110&lt;&gt;"",F2110,"")</f>
        <v>Новый раздел</v>
      </c>
      <c r="G2220" s="2" t="str">
        <f>IF(G2110&lt;&gt;"",G2110,"")</f>
        <v>коридор 34 30 29</v>
      </c>
      <c r="H2220" s="2">
        <v>0</v>
      </c>
      <c r="I2220" s="2"/>
      <c r="J2220" s="2"/>
      <c r="K2220" s="2"/>
      <c r="L2220" s="2"/>
      <c r="M2220" s="2"/>
      <c r="N2220" s="2"/>
      <c r="O2220" s="2">
        <f t="shared" ref="O2220:T2220" si="1643">ROUND(O2130+O2188+AB2220,2)</f>
        <v>142648.85999999999</v>
      </c>
      <c r="P2220" s="2">
        <f t="shared" si="1643"/>
        <v>68992.98</v>
      </c>
      <c r="Q2220" s="2">
        <f t="shared" si="1643"/>
        <v>3607.37</v>
      </c>
      <c r="R2220" s="2">
        <f t="shared" si="1643"/>
        <v>1314.71</v>
      </c>
      <c r="S2220" s="2">
        <f t="shared" si="1643"/>
        <v>70048.509999999995</v>
      </c>
      <c r="T2220" s="2">
        <f t="shared" si="1643"/>
        <v>0</v>
      </c>
      <c r="U2220" s="2">
        <f>U2130+U2188+AH2220</f>
        <v>233.93801799999997</v>
      </c>
      <c r="V2220" s="2">
        <f>V2130+V2188+AI2220</f>
        <v>3.3032049999999993</v>
      </c>
      <c r="W2220" s="2">
        <f>ROUND(W2130+W2188+AJ2220,2)</f>
        <v>114.1</v>
      </c>
      <c r="X2220" s="2">
        <f>ROUND(X2130+X2188+AK2220,2)</f>
        <v>59138.35</v>
      </c>
      <c r="Y2220" s="2">
        <f>ROUND(Y2130+Y2188+AL2220,2)</f>
        <v>30772.04</v>
      </c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>
        <f t="shared" ref="AO2220:BD2220" si="1644">ROUND(AO2130+AO2188+BX2220,2)</f>
        <v>0</v>
      </c>
      <c r="AP2220" s="2">
        <f t="shared" si="1644"/>
        <v>0</v>
      </c>
      <c r="AQ2220" s="2">
        <f t="shared" si="1644"/>
        <v>0</v>
      </c>
      <c r="AR2220" s="2">
        <f t="shared" si="1644"/>
        <v>232559.25</v>
      </c>
      <c r="AS2220" s="2">
        <f t="shared" si="1644"/>
        <v>190497.51</v>
      </c>
      <c r="AT2220" s="2">
        <f t="shared" si="1644"/>
        <v>42061.74</v>
      </c>
      <c r="AU2220" s="2">
        <f t="shared" si="1644"/>
        <v>0</v>
      </c>
      <c r="AV2220" s="2">
        <f t="shared" si="1644"/>
        <v>68992.98</v>
      </c>
      <c r="AW2220" s="2">
        <f t="shared" si="1644"/>
        <v>68992.98</v>
      </c>
      <c r="AX2220" s="2">
        <f t="shared" si="1644"/>
        <v>0</v>
      </c>
      <c r="AY2220" s="2">
        <f t="shared" si="1644"/>
        <v>68992.98</v>
      </c>
      <c r="AZ2220" s="2">
        <f t="shared" si="1644"/>
        <v>0</v>
      </c>
      <c r="BA2220" s="2">
        <f t="shared" si="1644"/>
        <v>0</v>
      </c>
      <c r="BB2220" s="2">
        <f t="shared" si="1644"/>
        <v>0</v>
      </c>
      <c r="BC2220" s="2">
        <f t="shared" si="1644"/>
        <v>0</v>
      </c>
      <c r="BD2220" s="2">
        <f t="shared" si="1644"/>
        <v>0</v>
      </c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>
        <v>0</v>
      </c>
    </row>
    <row r="2222" spans="1:206">
      <c r="A2222" s="4">
        <v>50</v>
      </c>
      <c r="B2222" s="4">
        <v>0</v>
      </c>
      <c r="C2222" s="4">
        <v>0</v>
      </c>
      <c r="D2222" s="4">
        <v>1</v>
      </c>
      <c r="E2222" s="4">
        <v>201</v>
      </c>
      <c r="F2222" s="4">
        <f>ROUND(Source!O2220,O2222)</f>
        <v>142648.85999999999</v>
      </c>
      <c r="G2222" s="4" t="s">
        <v>81</v>
      </c>
      <c r="H2222" s="4" t="s">
        <v>82</v>
      </c>
      <c r="I2222" s="4"/>
      <c r="J2222" s="4"/>
      <c r="K2222" s="4">
        <v>201</v>
      </c>
      <c r="L2222" s="4">
        <v>1</v>
      </c>
      <c r="M2222" s="4">
        <v>3</v>
      </c>
      <c r="N2222" s="4" t="s">
        <v>3</v>
      </c>
      <c r="O2222" s="4">
        <v>2</v>
      </c>
      <c r="P2222" s="4"/>
      <c r="Q2222" s="4"/>
      <c r="R2222" s="4"/>
      <c r="S2222" s="4"/>
      <c r="T2222" s="4"/>
      <c r="U2222" s="4"/>
      <c r="V2222" s="4"/>
      <c r="W2222" s="4"/>
    </row>
    <row r="2223" spans="1:206">
      <c r="A2223" s="4">
        <v>50</v>
      </c>
      <c r="B2223" s="4">
        <v>0</v>
      </c>
      <c r="C2223" s="4">
        <v>0</v>
      </c>
      <c r="D2223" s="4">
        <v>1</v>
      </c>
      <c r="E2223" s="4">
        <v>202</v>
      </c>
      <c r="F2223" s="4">
        <f>ROUND(Source!P2220,O2223)</f>
        <v>68992.98</v>
      </c>
      <c r="G2223" s="4" t="s">
        <v>83</v>
      </c>
      <c r="H2223" s="4" t="s">
        <v>84</v>
      </c>
      <c r="I2223" s="4"/>
      <c r="J2223" s="4"/>
      <c r="K2223" s="4">
        <v>202</v>
      </c>
      <c r="L2223" s="4">
        <v>2</v>
      </c>
      <c r="M2223" s="4">
        <v>3</v>
      </c>
      <c r="N2223" s="4" t="s">
        <v>3</v>
      </c>
      <c r="O2223" s="4">
        <v>2</v>
      </c>
      <c r="P2223" s="4"/>
      <c r="Q2223" s="4"/>
      <c r="R2223" s="4"/>
      <c r="S2223" s="4"/>
      <c r="T2223" s="4"/>
      <c r="U2223" s="4"/>
      <c r="V2223" s="4"/>
      <c r="W2223" s="4"/>
    </row>
    <row r="2224" spans="1:206">
      <c r="A2224" s="4">
        <v>50</v>
      </c>
      <c r="B2224" s="4">
        <v>0</v>
      </c>
      <c r="C2224" s="4">
        <v>0</v>
      </c>
      <c r="D2224" s="4">
        <v>1</v>
      </c>
      <c r="E2224" s="4">
        <v>222</v>
      </c>
      <c r="F2224" s="4">
        <f>ROUND(Source!AO2220,O2224)</f>
        <v>0</v>
      </c>
      <c r="G2224" s="4" t="s">
        <v>85</v>
      </c>
      <c r="H2224" s="4" t="s">
        <v>86</v>
      </c>
      <c r="I2224" s="4"/>
      <c r="J2224" s="4"/>
      <c r="K2224" s="4">
        <v>222</v>
      </c>
      <c r="L2224" s="4">
        <v>3</v>
      </c>
      <c r="M2224" s="4">
        <v>3</v>
      </c>
      <c r="N2224" s="4" t="s">
        <v>3</v>
      </c>
      <c r="O2224" s="4">
        <v>2</v>
      </c>
      <c r="P2224" s="4"/>
      <c r="Q2224" s="4"/>
      <c r="R2224" s="4"/>
      <c r="S2224" s="4"/>
      <c r="T2224" s="4"/>
      <c r="U2224" s="4"/>
      <c r="V2224" s="4"/>
      <c r="W2224" s="4"/>
    </row>
    <row r="2225" spans="1:23">
      <c r="A2225" s="4">
        <v>50</v>
      </c>
      <c r="B2225" s="4">
        <v>0</v>
      </c>
      <c r="C2225" s="4">
        <v>0</v>
      </c>
      <c r="D2225" s="4">
        <v>1</v>
      </c>
      <c r="E2225" s="4">
        <v>225</v>
      </c>
      <c r="F2225" s="4">
        <f>ROUND(Source!AV2220,O2225)</f>
        <v>68992.98</v>
      </c>
      <c r="G2225" s="4" t="s">
        <v>87</v>
      </c>
      <c r="H2225" s="4" t="s">
        <v>88</v>
      </c>
      <c r="I2225" s="4"/>
      <c r="J2225" s="4"/>
      <c r="K2225" s="4">
        <v>225</v>
      </c>
      <c r="L2225" s="4">
        <v>4</v>
      </c>
      <c r="M2225" s="4">
        <v>3</v>
      </c>
      <c r="N2225" s="4" t="s">
        <v>3</v>
      </c>
      <c r="O2225" s="4">
        <v>2</v>
      </c>
      <c r="P2225" s="4"/>
      <c r="Q2225" s="4"/>
      <c r="R2225" s="4"/>
      <c r="S2225" s="4"/>
      <c r="T2225" s="4"/>
      <c r="U2225" s="4"/>
      <c r="V2225" s="4"/>
      <c r="W2225" s="4"/>
    </row>
    <row r="2226" spans="1:23">
      <c r="A2226" s="4">
        <v>50</v>
      </c>
      <c r="B2226" s="4">
        <v>0</v>
      </c>
      <c r="C2226" s="4">
        <v>0</v>
      </c>
      <c r="D2226" s="4">
        <v>1</v>
      </c>
      <c r="E2226" s="4">
        <v>226</v>
      </c>
      <c r="F2226" s="4">
        <f>ROUND(Source!AW2220,O2226)</f>
        <v>68992.98</v>
      </c>
      <c r="G2226" s="4" t="s">
        <v>89</v>
      </c>
      <c r="H2226" s="4" t="s">
        <v>90</v>
      </c>
      <c r="I2226" s="4"/>
      <c r="J2226" s="4"/>
      <c r="K2226" s="4">
        <v>226</v>
      </c>
      <c r="L2226" s="4">
        <v>5</v>
      </c>
      <c r="M2226" s="4">
        <v>3</v>
      </c>
      <c r="N2226" s="4" t="s">
        <v>3</v>
      </c>
      <c r="O2226" s="4">
        <v>2</v>
      </c>
      <c r="P2226" s="4"/>
      <c r="Q2226" s="4"/>
      <c r="R2226" s="4"/>
      <c r="S2226" s="4"/>
      <c r="T2226" s="4"/>
      <c r="U2226" s="4"/>
      <c r="V2226" s="4"/>
      <c r="W2226" s="4"/>
    </row>
    <row r="2227" spans="1:23">
      <c r="A2227" s="4">
        <v>50</v>
      </c>
      <c r="B2227" s="4">
        <v>0</v>
      </c>
      <c r="C2227" s="4">
        <v>0</v>
      </c>
      <c r="D2227" s="4">
        <v>1</v>
      </c>
      <c r="E2227" s="4">
        <v>227</v>
      </c>
      <c r="F2227" s="4">
        <f>ROUND(Source!AX2220,O2227)</f>
        <v>0</v>
      </c>
      <c r="G2227" s="4" t="s">
        <v>91</v>
      </c>
      <c r="H2227" s="4" t="s">
        <v>92</v>
      </c>
      <c r="I2227" s="4"/>
      <c r="J2227" s="4"/>
      <c r="K2227" s="4">
        <v>227</v>
      </c>
      <c r="L2227" s="4">
        <v>6</v>
      </c>
      <c r="M2227" s="4">
        <v>3</v>
      </c>
      <c r="N2227" s="4" t="s">
        <v>3</v>
      </c>
      <c r="O2227" s="4">
        <v>2</v>
      </c>
      <c r="P2227" s="4"/>
      <c r="Q2227" s="4"/>
      <c r="R2227" s="4"/>
      <c r="S2227" s="4"/>
      <c r="T2227" s="4"/>
      <c r="U2227" s="4"/>
      <c r="V2227" s="4"/>
      <c r="W2227" s="4"/>
    </row>
    <row r="2228" spans="1:23">
      <c r="A2228" s="4">
        <v>50</v>
      </c>
      <c r="B2228" s="4">
        <v>0</v>
      </c>
      <c r="C2228" s="4">
        <v>0</v>
      </c>
      <c r="D2228" s="4">
        <v>1</v>
      </c>
      <c r="E2228" s="4">
        <v>228</v>
      </c>
      <c r="F2228" s="4">
        <f>ROUND(Source!AY2220,O2228)</f>
        <v>68992.98</v>
      </c>
      <c r="G2228" s="4" t="s">
        <v>93</v>
      </c>
      <c r="H2228" s="4" t="s">
        <v>94</v>
      </c>
      <c r="I2228" s="4"/>
      <c r="J2228" s="4"/>
      <c r="K2228" s="4">
        <v>228</v>
      </c>
      <c r="L2228" s="4">
        <v>7</v>
      </c>
      <c r="M2228" s="4">
        <v>3</v>
      </c>
      <c r="N2228" s="4" t="s">
        <v>3</v>
      </c>
      <c r="O2228" s="4">
        <v>2</v>
      </c>
      <c r="P2228" s="4"/>
      <c r="Q2228" s="4"/>
      <c r="R2228" s="4"/>
      <c r="S2228" s="4"/>
      <c r="T2228" s="4"/>
      <c r="U2228" s="4"/>
      <c r="V2228" s="4"/>
      <c r="W2228" s="4"/>
    </row>
    <row r="2229" spans="1:23">
      <c r="A2229" s="4">
        <v>50</v>
      </c>
      <c r="B2229" s="4">
        <v>0</v>
      </c>
      <c r="C2229" s="4">
        <v>0</v>
      </c>
      <c r="D2229" s="4">
        <v>1</v>
      </c>
      <c r="E2229" s="4">
        <v>216</v>
      </c>
      <c r="F2229" s="4">
        <f>ROUND(Source!AP2220,O2229)</f>
        <v>0</v>
      </c>
      <c r="G2229" s="4" t="s">
        <v>95</v>
      </c>
      <c r="H2229" s="4" t="s">
        <v>96</v>
      </c>
      <c r="I2229" s="4"/>
      <c r="J2229" s="4"/>
      <c r="K2229" s="4">
        <v>216</v>
      </c>
      <c r="L2229" s="4">
        <v>8</v>
      </c>
      <c r="M2229" s="4">
        <v>3</v>
      </c>
      <c r="N2229" s="4" t="s">
        <v>3</v>
      </c>
      <c r="O2229" s="4">
        <v>2</v>
      </c>
      <c r="P2229" s="4"/>
      <c r="Q2229" s="4"/>
      <c r="R2229" s="4"/>
      <c r="S2229" s="4"/>
      <c r="T2229" s="4"/>
      <c r="U2229" s="4"/>
      <c r="V2229" s="4"/>
      <c r="W2229" s="4"/>
    </row>
    <row r="2230" spans="1:23">
      <c r="A2230" s="4">
        <v>50</v>
      </c>
      <c r="B2230" s="4">
        <v>0</v>
      </c>
      <c r="C2230" s="4">
        <v>0</v>
      </c>
      <c r="D2230" s="4">
        <v>1</v>
      </c>
      <c r="E2230" s="4">
        <v>223</v>
      </c>
      <c r="F2230" s="4">
        <f>ROUND(Source!AQ2220,O2230)</f>
        <v>0</v>
      </c>
      <c r="G2230" s="4" t="s">
        <v>97</v>
      </c>
      <c r="H2230" s="4" t="s">
        <v>98</v>
      </c>
      <c r="I2230" s="4"/>
      <c r="J2230" s="4"/>
      <c r="K2230" s="4">
        <v>223</v>
      </c>
      <c r="L2230" s="4">
        <v>9</v>
      </c>
      <c r="M2230" s="4">
        <v>3</v>
      </c>
      <c r="N2230" s="4" t="s">
        <v>3</v>
      </c>
      <c r="O2230" s="4">
        <v>2</v>
      </c>
      <c r="P2230" s="4"/>
      <c r="Q2230" s="4"/>
      <c r="R2230" s="4"/>
      <c r="S2230" s="4"/>
      <c r="T2230" s="4"/>
      <c r="U2230" s="4"/>
      <c r="V2230" s="4"/>
      <c r="W2230" s="4"/>
    </row>
    <row r="2231" spans="1:23">
      <c r="A2231" s="4">
        <v>50</v>
      </c>
      <c r="B2231" s="4">
        <v>0</v>
      </c>
      <c r="C2231" s="4">
        <v>0</v>
      </c>
      <c r="D2231" s="4">
        <v>1</v>
      </c>
      <c r="E2231" s="4">
        <v>229</v>
      </c>
      <c r="F2231" s="4">
        <f>ROUND(Source!AZ2220,O2231)</f>
        <v>0</v>
      </c>
      <c r="G2231" s="4" t="s">
        <v>99</v>
      </c>
      <c r="H2231" s="4" t="s">
        <v>100</v>
      </c>
      <c r="I2231" s="4"/>
      <c r="J2231" s="4"/>
      <c r="K2231" s="4">
        <v>229</v>
      </c>
      <c r="L2231" s="4">
        <v>10</v>
      </c>
      <c r="M2231" s="4">
        <v>3</v>
      </c>
      <c r="N2231" s="4" t="s">
        <v>3</v>
      </c>
      <c r="O2231" s="4">
        <v>2</v>
      </c>
      <c r="P2231" s="4"/>
      <c r="Q2231" s="4"/>
      <c r="R2231" s="4"/>
      <c r="S2231" s="4"/>
      <c r="T2231" s="4"/>
      <c r="U2231" s="4"/>
      <c r="V2231" s="4"/>
      <c r="W2231" s="4"/>
    </row>
    <row r="2232" spans="1:23">
      <c r="A2232" s="4">
        <v>50</v>
      </c>
      <c r="B2232" s="4">
        <v>0</v>
      </c>
      <c r="C2232" s="4">
        <v>0</v>
      </c>
      <c r="D2232" s="4">
        <v>1</v>
      </c>
      <c r="E2232" s="4">
        <v>203</v>
      </c>
      <c r="F2232" s="4">
        <f>ROUND(Source!Q2220,O2232)</f>
        <v>3607.37</v>
      </c>
      <c r="G2232" s="4" t="s">
        <v>101</v>
      </c>
      <c r="H2232" s="4" t="s">
        <v>102</v>
      </c>
      <c r="I2232" s="4"/>
      <c r="J2232" s="4"/>
      <c r="K2232" s="4">
        <v>203</v>
      </c>
      <c r="L2232" s="4">
        <v>11</v>
      </c>
      <c r="M2232" s="4">
        <v>3</v>
      </c>
      <c r="N2232" s="4" t="s">
        <v>3</v>
      </c>
      <c r="O2232" s="4">
        <v>2</v>
      </c>
      <c r="P2232" s="4"/>
      <c r="Q2232" s="4"/>
      <c r="R2232" s="4"/>
      <c r="S2232" s="4"/>
      <c r="T2232" s="4"/>
      <c r="U2232" s="4"/>
      <c r="V2232" s="4"/>
      <c r="W2232" s="4"/>
    </row>
    <row r="2233" spans="1:23">
      <c r="A2233" s="4">
        <v>50</v>
      </c>
      <c r="B2233" s="4">
        <v>0</v>
      </c>
      <c r="C2233" s="4">
        <v>0</v>
      </c>
      <c r="D2233" s="4">
        <v>1</v>
      </c>
      <c r="E2233" s="4">
        <v>231</v>
      </c>
      <c r="F2233" s="4">
        <f>ROUND(Source!BB2220,O2233)</f>
        <v>0</v>
      </c>
      <c r="G2233" s="4" t="s">
        <v>103</v>
      </c>
      <c r="H2233" s="4" t="s">
        <v>104</v>
      </c>
      <c r="I2233" s="4"/>
      <c r="J2233" s="4"/>
      <c r="K2233" s="4">
        <v>231</v>
      </c>
      <c r="L2233" s="4">
        <v>12</v>
      </c>
      <c r="M2233" s="4">
        <v>3</v>
      </c>
      <c r="N2233" s="4" t="s">
        <v>3</v>
      </c>
      <c r="O2233" s="4">
        <v>2</v>
      </c>
      <c r="P2233" s="4"/>
      <c r="Q2233" s="4"/>
      <c r="R2233" s="4"/>
      <c r="S2233" s="4"/>
      <c r="T2233" s="4"/>
      <c r="U2233" s="4"/>
      <c r="V2233" s="4"/>
      <c r="W2233" s="4"/>
    </row>
    <row r="2234" spans="1:23">
      <c r="A2234" s="4">
        <v>50</v>
      </c>
      <c r="B2234" s="4">
        <v>0</v>
      </c>
      <c r="C2234" s="4">
        <v>0</v>
      </c>
      <c r="D2234" s="4">
        <v>1</v>
      </c>
      <c r="E2234" s="4">
        <v>204</v>
      </c>
      <c r="F2234" s="4">
        <f>ROUND(Source!R2220,O2234)</f>
        <v>1314.71</v>
      </c>
      <c r="G2234" s="4" t="s">
        <v>105</v>
      </c>
      <c r="H2234" s="4" t="s">
        <v>106</v>
      </c>
      <c r="I2234" s="4"/>
      <c r="J2234" s="4"/>
      <c r="K2234" s="4">
        <v>204</v>
      </c>
      <c r="L2234" s="4">
        <v>13</v>
      </c>
      <c r="M2234" s="4">
        <v>3</v>
      </c>
      <c r="N2234" s="4" t="s">
        <v>3</v>
      </c>
      <c r="O2234" s="4">
        <v>2</v>
      </c>
      <c r="P2234" s="4"/>
      <c r="Q2234" s="4"/>
      <c r="R2234" s="4"/>
      <c r="S2234" s="4"/>
      <c r="T2234" s="4"/>
      <c r="U2234" s="4"/>
      <c r="V2234" s="4"/>
      <c r="W2234" s="4"/>
    </row>
    <row r="2235" spans="1:23">
      <c r="A2235" s="4">
        <v>50</v>
      </c>
      <c r="B2235" s="4">
        <v>0</v>
      </c>
      <c r="C2235" s="4">
        <v>0</v>
      </c>
      <c r="D2235" s="4">
        <v>1</v>
      </c>
      <c r="E2235" s="4">
        <v>205</v>
      </c>
      <c r="F2235" s="4">
        <f>ROUND(Source!S2220,O2235)</f>
        <v>70048.509999999995</v>
      </c>
      <c r="G2235" s="4" t="s">
        <v>107</v>
      </c>
      <c r="H2235" s="4" t="s">
        <v>108</v>
      </c>
      <c r="I2235" s="4"/>
      <c r="J2235" s="4"/>
      <c r="K2235" s="4">
        <v>205</v>
      </c>
      <c r="L2235" s="4">
        <v>14</v>
      </c>
      <c r="M2235" s="4">
        <v>3</v>
      </c>
      <c r="N2235" s="4" t="s">
        <v>3</v>
      </c>
      <c r="O2235" s="4">
        <v>2</v>
      </c>
      <c r="P2235" s="4"/>
      <c r="Q2235" s="4"/>
      <c r="R2235" s="4"/>
      <c r="S2235" s="4"/>
      <c r="T2235" s="4"/>
      <c r="U2235" s="4"/>
      <c r="V2235" s="4"/>
      <c r="W2235" s="4"/>
    </row>
    <row r="2236" spans="1:23">
      <c r="A2236" s="4">
        <v>50</v>
      </c>
      <c r="B2236" s="4">
        <v>0</v>
      </c>
      <c r="C2236" s="4">
        <v>0</v>
      </c>
      <c r="D2236" s="4">
        <v>1</v>
      </c>
      <c r="E2236" s="4">
        <v>232</v>
      </c>
      <c r="F2236" s="4">
        <f>ROUND(Source!BC2220,O2236)</f>
        <v>0</v>
      </c>
      <c r="G2236" s="4" t="s">
        <v>109</v>
      </c>
      <c r="H2236" s="4" t="s">
        <v>110</v>
      </c>
      <c r="I2236" s="4"/>
      <c r="J2236" s="4"/>
      <c r="K2236" s="4">
        <v>232</v>
      </c>
      <c r="L2236" s="4">
        <v>15</v>
      </c>
      <c r="M2236" s="4">
        <v>3</v>
      </c>
      <c r="N2236" s="4" t="s">
        <v>3</v>
      </c>
      <c r="O2236" s="4">
        <v>2</v>
      </c>
      <c r="P2236" s="4"/>
      <c r="Q2236" s="4"/>
      <c r="R2236" s="4"/>
      <c r="S2236" s="4"/>
      <c r="T2236" s="4"/>
      <c r="U2236" s="4"/>
      <c r="V2236" s="4"/>
      <c r="W2236" s="4"/>
    </row>
    <row r="2237" spans="1:23">
      <c r="A2237" s="4">
        <v>50</v>
      </c>
      <c r="B2237" s="4">
        <v>0</v>
      </c>
      <c r="C2237" s="4">
        <v>0</v>
      </c>
      <c r="D2237" s="4">
        <v>1</v>
      </c>
      <c r="E2237" s="4">
        <v>214</v>
      </c>
      <c r="F2237" s="4">
        <f>ROUND(Source!AS2220,O2237)</f>
        <v>190497.51</v>
      </c>
      <c r="G2237" s="4" t="s">
        <v>111</v>
      </c>
      <c r="H2237" s="4" t="s">
        <v>112</v>
      </c>
      <c r="I2237" s="4"/>
      <c r="J2237" s="4"/>
      <c r="K2237" s="4">
        <v>214</v>
      </c>
      <c r="L2237" s="4">
        <v>16</v>
      </c>
      <c r="M2237" s="4">
        <v>3</v>
      </c>
      <c r="N2237" s="4" t="s">
        <v>3</v>
      </c>
      <c r="O2237" s="4">
        <v>2</v>
      </c>
      <c r="P2237" s="4"/>
      <c r="Q2237" s="4"/>
      <c r="R2237" s="4"/>
      <c r="S2237" s="4"/>
      <c r="T2237" s="4"/>
      <c r="U2237" s="4"/>
      <c r="V2237" s="4"/>
      <c r="W2237" s="4"/>
    </row>
    <row r="2238" spans="1:23">
      <c r="A2238" s="4">
        <v>50</v>
      </c>
      <c r="B2238" s="4">
        <v>0</v>
      </c>
      <c r="C2238" s="4">
        <v>0</v>
      </c>
      <c r="D2238" s="4">
        <v>1</v>
      </c>
      <c r="E2238" s="4">
        <v>215</v>
      </c>
      <c r="F2238" s="4">
        <f>ROUND(Source!AT2220,O2238)</f>
        <v>42061.74</v>
      </c>
      <c r="G2238" s="4" t="s">
        <v>113</v>
      </c>
      <c r="H2238" s="4" t="s">
        <v>114</v>
      </c>
      <c r="I2238" s="4"/>
      <c r="J2238" s="4"/>
      <c r="K2238" s="4">
        <v>215</v>
      </c>
      <c r="L2238" s="4">
        <v>17</v>
      </c>
      <c r="M2238" s="4">
        <v>3</v>
      </c>
      <c r="N2238" s="4" t="s">
        <v>3</v>
      </c>
      <c r="O2238" s="4">
        <v>2</v>
      </c>
      <c r="P2238" s="4"/>
      <c r="Q2238" s="4"/>
      <c r="R2238" s="4"/>
      <c r="S2238" s="4"/>
      <c r="T2238" s="4"/>
      <c r="U2238" s="4"/>
      <c r="V2238" s="4"/>
      <c r="W2238" s="4"/>
    </row>
    <row r="2239" spans="1:23">
      <c r="A2239" s="4">
        <v>50</v>
      </c>
      <c r="B2239" s="4">
        <v>0</v>
      </c>
      <c r="C2239" s="4">
        <v>0</v>
      </c>
      <c r="D2239" s="4">
        <v>1</v>
      </c>
      <c r="E2239" s="4">
        <v>217</v>
      </c>
      <c r="F2239" s="4">
        <f>ROUND(Source!AU2220,O2239)</f>
        <v>0</v>
      </c>
      <c r="G2239" s="4" t="s">
        <v>115</v>
      </c>
      <c r="H2239" s="4" t="s">
        <v>116</v>
      </c>
      <c r="I2239" s="4"/>
      <c r="J2239" s="4"/>
      <c r="K2239" s="4">
        <v>217</v>
      </c>
      <c r="L2239" s="4">
        <v>18</v>
      </c>
      <c r="M2239" s="4">
        <v>3</v>
      </c>
      <c r="N2239" s="4" t="s">
        <v>3</v>
      </c>
      <c r="O2239" s="4">
        <v>2</v>
      </c>
      <c r="P2239" s="4"/>
      <c r="Q2239" s="4"/>
      <c r="R2239" s="4"/>
      <c r="S2239" s="4"/>
      <c r="T2239" s="4"/>
      <c r="U2239" s="4"/>
      <c r="V2239" s="4"/>
      <c r="W2239" s="4"/>
    </row>
    <row r="2240" spans="1:23">
      <c r="A2240" s="4">
        <v>50</v>
      </c>
      <c r="B2240" s="4">
        <v>0</v>
      </c>
      <c r="C2240" s="4">
        <v>0</v>
      </c>
      <c r="D2240" s="4">
        <v>1</v>
      </c>
      <c r="E2240" s="4">
        <v>230</v>
      </c>
      <c r="F2240" s="4">
        <f>ROUND(Source!BA2220,O2240)</f>
        <v>0</v>
      </c>
      <c r="G2240" s="4" t="s">
        <v>117</v>
      </c>
      <c r="H2240" s="4" t="s">
        <v>118</v>
      </c>
      <c r="I2240" s="4"/>
      <c r="J2240" s="4"/>
      <c r="K2240" s="4">
        <v>230</v>
      </c>
      <c r="L2240" s="4">
        <v>19</v>
      </c>
      <c r="M2240" s="4">
        <v>3</v>
      </c>
      <c r="N2240" s="4" t="s">
        <v>3</v>
      </c>
      <c r="O2240" s="4">
        <v>2</v>
      </c>
      <c r="P2240" s="4"/>
      <c r="Q2240" s="4"/>
      <c r="R2240" s="4"/>
      <c r="S2240" s="4"/>
      <c r="T2240" s="4"/>
      <c r="U2240" s="4"/>
      <c r="V2240" s="4"/>
      <c r="W2240" s="4"/>
    </row>
    <row r="2241" spans="1:206">
      <c r="A2241" s="4">
        <v>50</v>
      </c>
      <c r="B2241" s="4">
        <v>0</v>
      </c>
      <c r="C2241" s="4">
        <v>0</v>
      </c>
      <c r="D2241" s="4">
        <v>1</v>
      </c>
      <c r="E2241" s="4">
        <v>206</v>
      </c>
      <c r="F2241" s="4">
        <f>ROUND(Source!T2220,O2241)</f>
        <v>0</v>
      </c>
      <c r="G2241" s="4" t="s">
        <v>119</v>
      </c>
      <c r="H2241" s="4" t="s">
        <v>120</v>
      </c>
      <c r="I2241" s="4"/>
      <c r="J2241" s="4"/>
      <c r="K2241" s="4">
        <v>206</v>
      </c>
      <c r="L2241" s="4">
        <v>20</v>
      </c>
      <c r="M2241" s="4">
        <v>3</v>
      </c>
      <c r="N2241" s="4" t="s">
        <v>3</v>
      </c>
      <c r="O2241" s="4">
        <v>2</v>
      </c>
      <c r="P2241" s="4"/>
      <c r="Q2241" s="4"/>
      <c r="R2241" s="4"/>
      <c r="S2241" s="4"/>
      <c r="T2241" s="4"/>
      <c r="U2241" s="4"/>
      <c r="V2241" s="4"/>
      <c r="W2241" s="4"/>
    </row>
    <row r="2242" spans="1:206">
      <c r="A2242" s="4">
        <v>50</v>
      </c>
      <c r="B2242" s="4">
        <v>0</v>
      </c>
      <c r="C2242" s="4">
        <v>0</v>
      </c>
      <c r="D2242" s="4">
        <v>1</v>
      </c>
      <c r="E2242" s="4">
        <v>207</v>
      </c>
      <c r="F2242" s="4">
        <f>Source!U2220</f>
        <v>233.93801799999997</v>
      </c>
      <c r="G2242" s="4" t="s">
        <v>121</v>
      </c>
      <c r="H2242" s="4" t="s">
        <v>122</v>
      </c>
      <c r="I2242" s="4"/>
      <c r="J2242" s="4"/>
      <c r="K2242" s="4">
        <v>207</v>
      </c>
      <c r="L2242" s="4">
        <v>21</v>
      </c>
      <c r="M2242" s="4">
        <v>3</v>
      </c>
      <c r="N2242" s="4" t="s">
        <v>3</v>
      </c>
      <c r="O2242" s="4">
        <v>-1</v>
      </c>
      <c r="P2242" s="4"/>
      <c r="Q2242" s="4"/>
      <c r="R2242" s="4"/>
      <c r="S2242" s="4"/>
      <c r="T2242" s="4"/>
      <c r="U2242" s="4"/>
      <c r="V2242" s="4"/>
      <c r="W2242" s="4"/>
    </row>
    <row r="2243" spans="1:206">
      <c r="A2243" s="4">
        <v>50</v>
      </c>
      <c r="B2243" s="4">
        <v>0</v>
      </c>
      <c r="C2243" s="4">
        <v>0</v>
      </c>
      <c r="D2243" s="4">
        <v>1</v>
      </c>
      <c r="E2243" s="4">
        <v>208</v>
      </c>
      <c r="F2243" s="4">
        <f>Source!V2220</f>
        <v>3.3032049999999993</v>
      </c>
      <c r="G2243" s="4" t="s">
        <v>123</v>
      </c>
      <c r="H2243" s="4" t="s">
        <v>124</v>
      </c>
      <c r="I2243" s="4"/>
      <c r="J2243" s="4"/>
      <c r="K2243" s="4">
        <v>208</v>
      </c>
      <c r="L2243" s="4">
        <v>22</v>
      </c>
      <c r="M2243" s="4">
        <v>3</v>
      </c>
      <c r="N2243" s="4" t="s">
        <v>3</v>
      </c>
      <c r="O2243" s="4">
        <v>-1</v>
      </c>
      <c r="P2243" s="4"/>
      <c r="Q2243" s="4"/>
      <c r="R2243" s="4"/>
      <c r="S2243" s="4"/>
      <c r="T2243" s="4"/>
      <c r="U2243" s="4"/>
      <c r="V2243" s="4"/>
      <c r="W2243" s="4"/>
    </row>
    <row r="2244" spans="1:206">
      <c r="A2244" s="4">
        <v>50</v>
      </c>
      <c r="B2244" s="4">
        <v>0</v>
      </c>
      <c r="C2244" s="4">
        <v>0</v>
      </c>
      <c r="D2244" s="4">
        <v>1</v>
      </c>
      <c r="E2244" s="4">
        <v>209</v>
      </c>
      <c r="F2244" s="4">
        <f>ROUND(Source!W2220,O2244)</f>
        <v>114.1</v>
      </c>
      <c r="G2244" s="4" t="s">
        <v>125</v>
      </c>
      <c r="H2244" s="4" t="s">
        <v>126</v>
      </c>
      <c r="I2244" s="4"/>
      <c r="J2244" s="4"/>
      <c r="K2244" s="4">
        <v>209</v>
      </c>
      <c r="L2244" s="4">
        <v>23</v>
      </c>
      <c r="M2244" s="4">
        <v>3</v>
      </c>
      <c r="N2244" s="4" t="s">
        <v>3</v>
      </c>
      <c r="O2244" s="4">
        <v>2</v>
      </c>
      <c r="P2244" s="4"/>
      <c r="Q2244" s="4"/>
      <c r="R2244" s="4"/>
      <c r="S2244" s="4"/>
      <c r="T2244" s="4"/>
      <c r="U2244" s="4"/>
      <c r="V2244" s="4"/>
      <c r="W2244" s="4"/>
    </row>
    <row r="2245" spans="1:206">
      <c r="A2245" s="4">
        <v>50</v>
      </c>
      <c r="B2245" s="4">
        <v>0</v>
      </c>
      <c r="C2245" s="4">
        <v>0</v>
      </c>
      <c r="D2245" s="4">
        <v>1</v>
      </c>
      <c r="E2245" s="4">
        <v>233</v>
      </c>
      <c r="F2245" s="4">
        <f>ROUND(Source!BD2220,O2245)</f>
        <v>0</v>
      </c>
      <c r="G2245" s="4" t="s">
        <v>127</v>
      </c>
      <c r="H2245" s="4" t="s">
        <v>128</v>
      </c>
      <c r="I2245" s="4"/>
      <c r="J2245" s="4"/>
      <c r="K2245" s="4">
        <v>233</v>
      </c>
      <c r="L2245" s="4">
        <v>24</v>
      </c>
      <c r="M2245" s="4">
        <v>3</v>
      </c>
      <c r="N2245" s="4" t="s">
        <v>3</v>
      </c>
      <c r="O2245" s="4">
        <v>2</v>
      </c>
      <c r="P2245" s="4"/>
      <c r="Q2245" s="4"/>
      <c r="R2245" s="4"/>
      <c r="S2245" s="4"/>
      <c r="T2245" s="4"/>
      <c r="U2245" s="4"/>
      <c r="V2245" s="4"/>
      <c r="W2245" s="4"/>
    </row>
    <row r="2246" spans="1:206">
      <c r="A2246" s="4">
        <v>50</v>
      </c>
      <c r="B2246" s="4">
        <v>0</v>
      </c>
      <c r="C2246" s="4">
        <v>0</v>
      </c>
      <c r="D2246" s="4">
        <v>1</v>
      </c>
      <c r="E2246" s="4">
        <v>210</v>
      </c>
      <c r="F2246" s="4">
        <f>ROUND(Source!X2220,O2246)</f>
        <v>59138.35</v>
      </c>
      <c r="G2246" s="4" t="s">
        <v>129</v>
      </c>
      <c r="H2246" s="4" t="s">
        <v>130</v>
      </c>
      <c r="I2246" s="4"/>
      <c r="J2246" s="4"/>
      <c r="K2246" s="4">
        <v>210</v>
      </c>
      <c r="L2246" s="4">
        <v>25</v>
      </c>
      <c r="M2246" s="4">
        <v>3</v>
      </c>
      <c r="N2246" s="4" t="s">
        <v>3</v>
      </c>
      <c r="O2246" s="4">
        <v>2</v>
      </c>
      <c r="P2246" s="4"/>
      <c r="Q2246" s="4"/>
      <c r="R2246" s="4"/>
      <c r="S2246" s="4"/>
      <c r="T2246" s="4"/>
      <c r="U2246" s="4"/>
      <c r="V2246" s="4"/>
      <c r="W2246" s="4"/>
    </row>
    <row r="2247" spans="1:206">
      <c r="A2247" s="4">
        <v>50</v>
      </c>
      <c r="B2247" s="4">
        <v>0</v>
      </c>
      <c r="C2247" s="4">
        <v>0</v>
      </c>
      <c r="D2247" s="4">
        <v>1</v>
      </c>
      <c r="E2247" s="4">
        <v>211</v>
      </c>
      <c r="F2247" s="4">
        <f>ROUND(Source!Y2220,O2247)</f>
        <v>30772.04</v>
      </c>
      <c r="G2247" s="4" t="s">
        <v>131</v>
      </c>
      <c r="H2247" s="4" t="s">
        <v>132</v>
      </c>
      <c r="I2247" s="4"/>
      <c r="J2247" s="4"/>
      <c r="K2247" s="4">
        <v>211</v>
      </c>
      <c r="L2247" s="4">
        <v>26</v>
      </c>
      <c r="M2247" s="4">
        <v>3</v>
      </c>
      <c r="N2247" s="4" t="s">
        <v>3</v>
      </c>
      <c r="O2247" s="4">
        <v>2</v>
      </c>
      <c r="P2247" s="4"/>
      <c r="Q2247" s="4"/>
      <c r="R2247" s="4"/>
      <c r="S2247" s="4"/>
      <c r="T2247" s="4"/>
      <c r="U2247" s="4"/>
      <c r="V2247" s="4"/>
      <c r="W2247" s="4"/>
    </row>
    <row r="2248" spans="1:206">
      <c r="A2248" s="4">
        <v>50</v>
      </c>
      <c r="B2248" s="4">
        <v>0</v>
      </c>
      <c r="C2248" s="4">
        <v>0</v>
      </c>
      <c r="D2248" s="4">
        <v>1</v>
      </c>
      <c r="E2248" s="4">
        <v>0</v>
      </c>
      <c r="F2248" s="4">
        <f>ROUND(Source!AR2220,O2248)</f>
        <v>232559.25</v>
      </c>
      <c r="G2248" s="4" t="s">
        <v>133</v>
      </c>
      <c r="H2248" s="4" t="s">
        <v>134</v>
      </c>
      <c r="I2248" s="4"/>
      <c r="J2248" s="4"/>
      <c r="K2248" s="4">
        <v>224</v>
      </c>
      <c r="L2248" s="4">
        <v>27</v>
      </c>
      <c r="M2248" s="4">
        <v>3</v>
      </c>
      <c r="N2248" s="4" t="s">
        <v>3</v>
      </c>
      <c r="O2248" s="4">
        <v>2</v>
      </c>
      <c r="P2248" s="4"/>
      <c r="Q2248" s="4"/>
      <c r="R2248" s="4"/>
      <c r="S2248" s="4"/>
      <c r="T2248" s="4"/>
      <c r="U2248" s="4"/>
      <c r="V2248" s="4"/>
      <c r="W2248" s="4"/>
    </row>
    <row r="2249" spans="1:206">
      <c r="A2249" s="4">
        <v>50</v>
      </c>
      <c r="B2249" s="4">
        <v>1</v>
      </c>
      <c r="C2249" s="4">
        <v>0</v>
      </c>
      <c r="D2249" s="4">
        <v>2</v>
      </c>
      <c r="E2249" s="4">
        <v>0</v>
      </c>
      <c r="F2249" s="4">
        <f>ROUND(F2248*0.18,O2249)</f>
        <v>41860.699999999997</v>
      </c>
      <c r="G2249" s="4" t="s">
        <v>135</v>
      </c>
      <c r="H2249" s="4" t="s">
        <v>135</v>
      </c>
      <c r="I2249" s="4"/>
      <c r="J2249" s="4"/>
      <c r="K2249" s="4">
        <v>212</v>
      </c>
      <c r="L2249" s="4">
        <v>28</v>
      </c>
      <c r="M2249" s="4">
        <v>0</v>
      </c>
      <c r="N2249" s="4" t="s">
        <v>3</v>
      </c>
      <c r="O2249" s="4">
        <v>1</v>
      </c>
      <c r="P2249" s="4"/>
      <c r="Q2249" s="4"/>
      <c r="R2249" s="4"/>
      <c r="S2249" s="4"/>
      <c r="T2249" s="4"/>
      <c r="U2249" s="4"/>
      <c r="V2249" s="4"/>
      <c r="W2249" s="4"/>
    </row>
    <row r="2250" spans="1:206">
      <c r="A2250" s="4">
        <v>50</v>
      </c>
      <c r="B2250" s="4">
        <v>1</v>
      </c>
      <c r="C2250" s="4">
        <v>0</v>
      </c>
      <c r="D2250" s="4">
        <v>2</v>
      </c>
      <c r="E2250" s="4">
        <v>224</v>
      </c>
      <c r="F2250" s="4">
        <f>ROUND(F2248*1.18,O2250)</f>
        <v>274419.90000000002</v>
      </c>
      <c r="G2250" s="4" t="s">
        <v>136</v>
      </c>
      <c r="H2250" s="4" t="s">
        <v>137</v>
      </c>
      <c r="I2250" s="4"/>
      <c r="J2250" s="4"/>
      <c r="K2250" s="4">
        <v>212</v>
      </c>
      <c r="L2250" s="4">
        <v>29</v>
      </c>
      <c r="M2250" s="4">
        <v>0</v>
      </c>
      <c r="N2250" s="4" t="s">
        <v>3</v>
      </c>
      <c r="O2250" s="4">
        <v>1</v>
      </c>
      <c r="P2250" s="4"/>
      <c r="Q2250" s="4"/>
      <c r="R2250" s="4"/>
      <c r="S2250" s="4"/>
      <c r="T2250" s="4"/>
      <c r="U2250" s="4"/>
      <c r="V2250" s="4"/>
      <c r="W2250" s="4"/>
    </row>
    <row r="2252" spans="1:206">
      <c r="A2252" s="1">
        <v>4</v>
      </c>
      <c r="B2252" s="1">
        <v>0</v>
      </c>
      <c r="C2252" s="1"/>
      <c r="D2252" s="1">
        <f>ROW(A2356)</f>
        <v>2356</v>
      </c>
      <c r="E2252" s="1"/>
      <c r="F2252" s="1" t="s">
        <v>12</v>
      </c>
      <c r="G2252" s="1" t="s">
        <v>415</v>
      </c>
      <c r="H2252" s="1" t="s">
        <v>3</v>
      </c>
      <c r="I2252" s="1">
        <v>0</v>
      </c>
      <c r="J2252" s="1"/>
      <c r="K2252" s="1">
        <v>0</v>
      </c>
      <c r="L2252" s="1"/>
      <c r="M2252" s="1" t="s">
        <v>3</v>
      </c>
      <c r="N2252" s="1"/>
      <c r="O2252" s="1"/>
      <c r="P2252" s="1"/>
      <c r="Q2252" s="1"/>
      <c r="R2252" s="1"/>
      <c r="S2252" s="1">
        <v>0</v>
      </c>
      <c r="T2252" s="1"/>
      <c r="U2252" s="1" t="s">
        <v>3</v>
      </c>
      <c r="V2252" s="1">
        <v>0</v>
      </c>
      <c r="W2252" s="1"/>
      <c r="X2252" s="1"/>
      <c r="Y2252" s="1"/>
      <c r="Z2252" s="1"/>
      <c r="AA2252" s="1"/>
      <c r="AB2252" s="1" t="s">
        <v>3</v>
      </c>
      <c r="AC2252" s="1" t="s">
        <v>3</v>
      </c>
      <c r="AD2252" s="1" t="s">
        <v>3</v>
      </c>
      <c r="AE2252" s="1" t="s">
        <v>3</v>
      </c>
      <c r="AF2252" s="1" t="s">
        <v>3</v>
      </c>
      <c r="AG2252" s="1" t="s">
        <v>3</v>
      </c>
      <c r="AH2252" s="1"/>
      <c r="AI2252" s="1"/>
      <c r="AJ2252" s="1"/>
      <c r="AK2252" s="1"/>
      <c r="AL2252" s="1"/>
      <c r="AM2252" s="1"/>
      <c r="AN2252" s="1"/>
      <c r="AO2252" s="1"/>
      <c r="AP2252" s="1" t="s">
        <v>3</v>
      </c>
      <c r="AQ2252" s="1" t="s">
        <v>3</v>
      </c>
      <c r="AR2252" s="1" t="s">
        <v>3</v>
      </c>
      <c r="AS2252" s="1"/>
      <c r="AT2252" s="1"/>
      <c r="AU2252" s="1"/>
      <c r="AV2252" s="1"/>
      <c r="AW2252" s="1"/>
      <c r="AX2252" s="1"/>
      <c r="AY2252" s="1"/>
      <c r="AZ2252" s="1" t="s">
        <v>3</v>
      </c>
      <c r="BA2252" s="1"/>
      <c r="BB2252" s="1" t="s">
        <v>3</v>
      </c>
      <c r="BC2252" s="1" t="s">
        <v>3</v>
      </c>
      <c r="BD2252" s="1" t="s">
        <v>3</v>
      </c>
      <c r="BE2252" s="1" t="s">
        <v>3</v>
      </c>
      <c r="BF2252" s="1" t="s">
        <v>3</v>
      </c>
      <c r="BG2252" s="1" t="s">
        <v>3</v>
      </c>
      <c r="BH2252" s="1" t="s">
        <v>3</v>
      </c>
      <c r="BI2252" s="1" t="s">
        <v>3</v>
      </c>
      <c r="BJ2252" s="1" t="s">
        <v>3</v>
      </c>
      <c r="BK2252" s="1" t="s">
        <v>3</v>
      </c>
      <c r="BL2252" s="1" t="s">
        <v>3</v>
      </c>
      <c r="BM2252" s="1" t="s">
        <v>3</v>
      </c>
      <c r="BN2252" s="1" t="s">
        <v>3</v>
      </c>
      <c r="BO2252" s="1" t="s">
        <v>3</v>
      </c>
      <c r="BP2252" s="1" t="s">
        <v>3</v>
      </c>
      <c r="BQ2252" s="1"/>
      <c r="BR2252" s="1"/>
      <c r="BS2252" s="1"/>
      <c r="BT2252" s="1"/>
      <c r="BU2252" s="1"/>
      <c r="BV2252" s="1"/>
      <c r="BW2252" s="1"/>
      <c r="BX2252" s="1">
        <v>0</v>
      </c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>
        <v>0</v>
      </c>
    </row>
    <row r="2254" spans="1:206">
      <c r="A2254" s="2">
        <v>52</v>
      </c>
      <c r="B2254" s="2">
        <f t="shared" ref="B2254:G2254" si="1645">B2356</f>
        <v>0</v>
      </c>
      <c r="C2254" s="2">
        <f t="shared" si="1645"/>
        <v>4</v>
      </c>
      <c r="D2254" s="2">
        <f t="shared" si="1645"/>
        <v>2252</v>
      </c>
      <c r="E2254" s="2">
        <f t="shared" si="1645"/>
        <v>0</v>
      </c>
      <c r="F2254" s="2" t="str">
        <f t="shared" si="1645"/>
        <v>Новый раздел</v>
      </c>
      <c r="G2254" s="2" t="str">
        <f t="shared" si="1645"/>
        <v>Туалет 2-8,9</v>
      </c>
      <c r="H2254" s="2"/>
      <c r="I2254" s="2"/>
      <c r="J2254" s="2"/>
      <c r="K2254" s="2"/>
      <c r="L2254" s="2"/>
      <c r="M2254" s="2"/>
      <c r="N2254" s="2"/>
      <c r="O2254" s="2">
        <f t="shared" ref="O2254:AT2254" si="1646">O2356</f>
        <v>125234.28</v>
      </c>
      <c r="P2254" s="2">
        <f t="shared" si="1646"/>
        <v>58849.88</v>
      </c>
      <c r="Q2254" s="2">
        <f t="shared" si="1646"/>
        <v>3112</v>
      </c>
      <c r="R2254" s="2">
        <f t="shared" si="1646"/>
        <v>1903.23</v>
      </c>
      <c r="S2254" s="2">
        <f t="shared" si="1646"/>
        <v>63272.4</v>
      </c>
      <c r="T2254" s="2">
        <f t="shared" si="1646"/>
        <v>0</v>
      </c>
      <c r="U2254" s="2">
        <f t="shared" si="1646"/>
        <v>211.53176799999997</v>
      </c>
      <c r="V2254" s="2">
        <f t="shared" si="1646"/>
        <v>5.3545800000000003</v>
      </c>
      <c r="W2254" s="2">
        <f t="shared" si="1646"/>
        <v>34.72</v>
      </c>
      <c r="X2254" s="2">
        <f t="shared" si="1646"/>
        <v>50191.24</v>
      </c>
      <c r="Y2254" s="2">
        <f t="shared" si="1646"/>
        <v>27077.27</v>
      </c>
      <c r="Z2254" s="2">
        <f t="shared" si="1646"/>
        <v>0</v>
      </c>
      <c r="AA2254" s="2">
        <f t="shared" si="1646"/>
        <v>0</v>
      </c>
      <c r="AB2254" s="2">
        <f t="shared" si="1646"/>
        <v>0</v>
      </c>
      <c r="AC2254" s="2">
        <f t="shared" si="1646"/>
        <v>0</v>
      </c>
      <c r="AD2254" s="2">
        <f t="shared" si="1646"/>
        <v>0</v>
      </c>
      <c r="AE2254" s="2">
        <f t="shared" si="1646"/>
        <v>0</v>
      </c>
      <c r="AF2254" s="2">
        <f t="shared" si="1646"/>
        <v>0</v>
      </c>
      <c r="AG2254" s="2">
        <f t="shared" si="1646"/>
        <v>0</v>
      </c>
      <c r="AH2254" s="2">
        <f t="shared" si="1646"/>
        <v>0</v>
      </c>
      <c r="AI2254" s="2">
        <f t="shared" si="1646"/>
        <v>0</v>
      </c>
      <c r="AJ2254" s="2">
        <f t="shared" si="1646"/>
        <v>0</v>
      </c>
      <c r="AK2254" s="2">
        <f t="shared" si="1646"/>
        <v>0</v>
      </c>
      <c r="AL2254" s="2">
        <f t="shared" si="1646"/>
        <v>0</v>
      </c>
      <c r="AM2254" s="2">
        <f t="shared" si="1646"/>
        <v>0</v>
      </c>
      <c r="AN2254" s="2">
        <f t="shared" si="1646"/>
        <v>0</v>
      </c>
      <c r="AO2254" s="2">
        <f t="shared" si="1646"/>
        <v>0</v>
      </c>
      <c r="AP2254" s="2">
        <f t="shared" si="1646"/>
        <v>0</v>
      </c>
      <c r="AQ2254" s="2">
        <f t="shared" si="1646"/>
        <v>0</v>
      </c>
      <c r="AR2254" s="2">
        <f t="shared" si="1646"/>
        <v>202502.79</v>
      </c>
      <c r="AS2254" s="2">
        <f t="shared" si="1646"/>
        <v>201088.52</v>
      </c>
      <c r="AT2254" s="2">
        <f t="shared" si="1646"/>
        <v>1414.27</v>
      </c>
      <c r="AU2254" s="2">
        <f t="shared" ref="AU2254:BZ2254" si="1647">AU2356</f>
        <v>0</v>
      </c>
      <c r="AV2254" s="2">
        <f t="shared" si="1647"/>
        <v>58849.88</v>
      </c>
      <c r="AW2254" s="2">
        <f t="shared" si="1647"/>
        <v>58849.88</v>
      </c>
      <c r="AX2254" s="2">
        <f t="shared" si="1647"/>
        <v>0</v>
      </c>
      <c r="AY2254" s="2">
        <f t="shared" si="1647"/>
        <v>58849.88</v>
      </c>
      <c r="AZ2254" s="2">
        <f t="shared" si="1647"/>
        <v>0</v>
      </c>
      <c r="BA2254" s="2">
        <f t="shared" si="1647"/>
        <v>0</v>
      </c>
      <c r="BB2254" s="2">
        <f t="shared" si="1647"/>
        <v>0</v>
      </c>
      <c r="BC2254" s="2">
        <f t="shared" si="1647"/>
        <v>0</v>
      </c>
      <c r="BD2254" s="2">
        <f t="shared" si="1647"/>
        <v>0</v>
      </c>
      <c r="BE2254" s="2">
        <f t="shared" si="1647"/>
        <v>0</v>
      </c>
      <c r="BF2254" s="2">
        <f t="shared" si="1647"/>
        <v>0</v>
      </c>
      <c r="BG2254" s="2">
        <f t="shared" si="1647"/>
        <v>0</v>
      </c>
      <c r="BH2254" s="2">
        <f t="shared" si="1647"/>
        <v>0</v>
      </c>
      <c r="BI2254" s="2">
        <f t="shared" si="1647"/>
        <v>0</v>
      </c>
      <c r="BJ2254" s="2">
        <f t="shared" si="1647"/>
        <v>0</v>
      </c>
      <c r="BK2254" s="2">
        <f t="shared" si="1647"/>
        <v>0</v>
      </c>
      <c r="BL2254" s="2">
        <f t="shared" si="1647"/>
        <v>0</v>
      </c>
      <c r="BM2254" s="2">
        <f t="shared" si="1647"/>
        <v>0</v>
      </c>
      <c r="BN2254" s="2">
        <f t="shared" si="1647"/>
        <v>0</v>
      </c>
      <c r="BO2254" s="2">
        <f t="shared" si="1647"/>
        <v>0</v>
      </c>
      <c r="BP2254" s="2">
        <f t="shared" si="1647"/>
        <v>0</v>
      </c>
      <c r="BQ2254" s="2">
        <f t="shared" si="1647"/>
        <v>0</v>
      </c>
      <c r="BR2254" s="2">
        <f t="shared" si="1647"/>
        <v>0</v>
      </c>
      <c r="BS2254" s="2">
        <f t="shared" si="1647"/>
        <v>0</v>
      </c>
      <c r="BT2254" s="2">
        <f t="shared" si="1647"/>
        <v>0</v>
      </c>
      <c r="BU2254" s="2">
        <f t="shared" si="1647"/>
        <v>0</v>
      </c>
      <c r="BV2254" s="2">
        <f t="shared" si="1647"/>
        <v>0</v>
      </c>
      <c r="BW2254" s="2">
        <f t="shared" si="1647"/>
        <v>0</v>
      </c>
      <c r="BX2254" s="2">
        <f t="shared" si="1647"/>
        <v>0</v>
      </c>
      <c r="BY2254" s="2">
        <f t="shared" si="1647"/>
        <v>0</v>
      </c>
      <c r="BZ2254" s="2">
        <f t="shared" si="1647"/>
        <v>0</v>
      </c>
      <c r="CA2254" s="2">
        <f t="shared" ref="CA2254:DF2254" si="1648">CA2356</f>
        <v>0</v>
      </c>
      <c r="CB2254" s="2">
        <f t="shared" si="1648"/>
        <v>0</v>
      </c>
      <c r="CC2254" s="2">
        <f t="shared" si="1648"/>
        <v>0</v>
      </c>
      <c r="CD2254" s="2">
        <f t="shared" si="1648"/>
        <v>0</v>
      </c>
      <c r="CE2254" s="2">
        <f t="shared" si="1648"/>
        <v>0</v>
      </c>
      <c r="CF2254" s="2">
        <f t="shared" si="1648"/>
        <v>0</v>
      </c>
      <c r="CG2254" s="2">
        <f t="shared" si="1648"/>
        <v>0</v>
      </c>
      <c r="CH2254" s="2">
        <f t="shared" si="1648"/>
        <v>0</v>
      </c>
      <c r="CI2254" s="2">
        <f t="shared" si="1648"/>
        <v>0</v>
      </c>
      <c r="CJ2254" s="2">
        <f t="shared" si="1648"/>
        <v>0</v>
      </c>
      <c r="CK2254" s="2">
        <f t="shared" si="1648"/>
        <v>0</v>
      </c>
      <c r="CL2254" s="2">
        <f t="shared" si="1648"/>
        <v>0</v>
      </c>
      <c r="CM2254" s="2">
        <f t="shared" si="1648"/>
        <v>0</v>
      </c>
      <c r="CN2254" s="2">
        <f t="shared" si="1648"/>
        <v>0</v>
      </c>
      <c r="CO2254" s="2">
        <f t="shared" si="1648"/>
        <v>0</v>
      </c>
      <c r="CP2254" s="2">
        <f t="shared" si="1648"/>
        <v>0</v>
      </c>
      <c r="CQ2254" s="2">
        <f t="shared" si="1648"/>
        <v>0</v>
      </c>
      <c r="CR2254" s="2">
        <f t="shared" si="1648"/>
        <v>0</v>
      </c>
      <c r="CS2254" s="2">
        <f t="shared" si="1648"/>
        <v>0</v>
      </c>
      <c r="CT2254" s="2">
        <f t="shared" si="1648"/>
        <v>0</v>
      </c>
      <c r="CU2254" s="2">
        <f t="shared" si="1648"/>
        <v>0</v>
      </c>
      <c r="CV2254" s="2">
        <f t="shared" si="1648"/>
        <v>0</v>
      </c>
      <c r="CW2254" s="2">
        <f t="shared" si="1648"/>
        <v>0</v>
      </c>
      <c r="CX2254" s="2">
        <f t="shared" si="1648"/>
        <v>0</v>
      </c>
      <c r="CY2254" s="2">
        <f t="shared" si="1648"/>
        <v>0</v>
      </c>
      <c r="CZ2254" s="2">
        <f t="shared" si="1648"/>
        <v>0</v>
      </c>
      <c r="DA2254" s="2">
        <f t="shared" si="1648"/>
        <v>0</v>
      </c>
      <c r="DB2254" s="2">
        <f t="shared" si="1648"/>
        <v>0</v>
      </c>
      <c r="DC2254" s="2">
        <f t="shared" si="1648"/>
        <v>0</v>
      </c>
      <c r="DD2254" s="2">
        <f t="shared" si="1648"/>
        <v>0</v>
      </c>
      <c r="DE2254" s="2">
        <f t="shared" si="1648"/>
        <v>0</v>
      </c>
      <c r="DF2254" s="2">
        <f t="shared" si="1648"/>
        <v>0</v>
      </c>
      <c r="DG2254" s="3">
        <f t="shared" ref="DG2254:EL2254" si="1649">DG2356</f>
        <v>0</v>
      </c>
      <c r="DH2254" s="3">
        <f t="shared" si="1649"/>
        <v>0</v>
      </c>
      <c r="DI2254" s="3">
        <f t="shared" si="1649"/>
        <v>0</v>
      </c>
      <c r="DJ2254" s="3">
        <f t="shared" si="1649"/>
        <v>0</v>
      </c>
      <c r="DK2254" s="3">
        <f t="shared" si="1649"/>
        <v>0</v>
      </c>
      <c r="DL2254" s="3">
        <f t="shared" si="1649"/>
        <v>0</v>
      </c>
      <c r="DM2254" s="3">
        <f t="shared" si="1649"/>
        <v>0</v>
      </c>
      <c r="DN2254" s="3">
        <f t="shared" si="1649"/>
        <v>0</v>
      </c>
      <c r="DO2254" s="3">
        <f t="shared" si="1649"/>
        <v>0</v>
      </c>
      <c r="DP2254" s="3">
        <f t="shared" si="1649"/>
        <v>0</v>
      </c>
      <c r="DQ2254" s="3">
        <f t="shared" si="1649"/>
        <v>0</v>
      </c>
      <c r="DR2254" s="3">
        <f t="shared" si="1649"/>
        <v>0</v>
      </c>
      <c r="DS2254" s="3">
        <f t="shared" si="1649"/>
        <v>0</v>
      </c>
      <c r="DT2254" s="3">
        <f t="shared" si="1649"/>
        <v>0</v>
      </c>
      <c r="DU2254" s="3">
        <f t="shared" si="1649"/>
        <v>0</v>
      </c>
      <c r="DV2254" s="3">
        <f t="shared" si="1649"/>
        <v>0</v>
      </c>
      <c r="DW2254" s="3">
        <f t="shared" si="1649"/>
        <v>0</v>
      </c>
      <c r="DX2254" s="3">
        <f t="shared" si="1649"/>
        <v>0</v>
      </c>
      <c r="DY2254" s="3">
        <f t="shared" si="1649"/>
        <v>0</v>
      </c>
      <c r="DZ2254" s="3">
        <f t="shared" si="1649"/>
        <v>0</v>
      </c>
      <c r="EA2254" s="3">
        <f t="shared" si="1649"/>
        <v>0</v>
      </c>
      <c r="EB2254" s="3">
        <f t="shared" si="1649"/>
        <v>0</v>
      </c>
      <c r="EC2254" s="3">
        <f t="shared" si="1649"/>
        <v>0</v>
      </c>
      <c r="ED2254" s="3">
        <f t="shared" si="1649"/>
        <v>0</v>
      </c>
      <c r="EE2254" s="3">
        <f t="shared" si="1649"/>
        <v>0</v>
      </c>
      <c r="EF2254" s="3">
        <f t="shared" si="1649"/>
        <v>0</v>
      </c>
      <c r="EG2254" s="3">
        <f t="shared" si="1649"/>
        <v>0</v>
      </c>
      <c r="EH2254" s="3">
        <f t="shared" si="1649"/>
        <v>0</v>
      </c>
      <c r="EI2254" s="3">
        <f t="shared" si="1649"/>
        <v>0</v>
      </c>
      <c r="EJ2254" s="3">
        <f t="shared" si="1649"/>
        <v>0</v>
      </c>
      <c r="EK2254" s="3">
        <f t="shared" si="1649"/>
        <v>0</v>
      </c>
      <c r="EL2254" s="3">
        <f t="shared" si="1649"/>
        <v>0</v>
      </c>
      <c r="EM2254" s="3">
        <f t="shared" ref="EM2254:FR2254" si="1650">EM2356</f>
        <v>0</v>
      </c>
      <c r="EN2254" s="3">
        <f t="shared" si="1650"/>
        <v>0</v>
      </c>
      <c r="EO2254" s="3">
        <f t="shared" si="1650"/>
        <v>0</v>
      </c>
      <c r="EP2254" s="3">
        <f t="shared" si="1650"/>
        <v>0</v>
      </c>
      <c r="EQ2254" s="3">
        <f t="shared" si="1650"/>
        <v>0</v>
      </c>
      <c r="ER2254" s="3">
        <f t="shared" si="1650"/>
        <v>0</v>
      </c>
      <c r="ES2254" s="3">
        <f t="shared" si="1650"/>
        <v>0</v>
      </c>
      <c r="ET2254" s="3">
        <f t="shared" si="1650"/>
        <v>0</v>
      </c>
      <c r="EU2254" s="3">
        <f t="shared" si="1650"/>
        <v>0</v>
      </c>
      <c r="EV2254" s="3">
        <f t="shared" si="1650"/>
        <v>0</v>
      </c>
      <c r="EW2254" s="3">
        <f t="shared" si="1650"/>
        <v>0</v>
      </c>
      <c r="EX2254" s="3">
        <f t="shared" si="1650"/>
        <v>0</v>
      </c>
      <c r="EY2254" s="3">
        <f t="shared" si="1650"/>
        <v>0</v>
      </c>
      <c r="EZ2254" s="3">
        <f t="shared" si="1650"/>
        <v>0</v>
      </c>
      <c r="FA2254" s="3">
        <f t="shared" si="1650"/>
        <v>0</v>
      </c>
      <c r="FB2254" s="3">
        <f t="shared" si="1650"/>
        <v>0</v>
      </c>
      <c r="FC2254" s="3">
        <f t="shared" si="1650"/>
        <v>0</v>
      </c>
      <c r="FD2254" s="3">
        <f t="shared" si="1650"/>
        <v>0</v>
      </c>
      <c r="FE2254" s="3">
        <f t="shared" si="1650"/>
        <v>0</v>
      </c>
      <c r="FF2254" s="3">
        <f t="shared" si="1650"/>
        <v>0</v>
      </c>
      <c r="FG2254" s="3">
        <f t="shared" si="1650"/>
        <v>0</v>
      </c>
      <c r="FH2254" s="3">
        <f t="shared" si="1650"/>
        <v>0</v>
      </c>
      <c r="FI2254" s="3">
        <f t="shared" si="1650"/>
        <v>0</v>
      </c>
      <c r="FJ2254" s="3">
        <f t="shared" si="1650"/>
        <v>0</v>
      </c>
      <c r="FK2254" s="3">
        <f t="shared" si="1650"/>
        <v>0</v>
      </c>
      <c r="FL2254" s="3">
        <f t="shared" si="1650"/>
        <v>0</v>
      </c>
      <c r="FM2254" s="3">
        <f t="shared" si="1650"/>
        <v>0</v>
      </c>
      <c r="FN2254" s="3">
        <f t="shared" si="1650"/>
        <v>0</v>
      </c>
      <c r="FO2254" s="3">
        <f t="shared" si="1650"/>
        <v>0</v>
      </c>
      <c r="FP2254" s="3">
        <f t="shared" si="1650"/>
        <v>0</v>
      </c>
      <c r="FQ2254" s="3">
        <f t="shared" si="1650"/>
        <v>0</v>
      </c>
      <c r="FR2254" s="3">
        <f t="shared" si="1650"/>
        <v>0</v>
      </c>
      <c r="FS2254" s="3">
        <f t="shared" ref="FS2254:GX2254" si="1651">FS2356</f>
        <v>0</v>
      </c>
      <c r="FT2254" s="3">
        <f t="shared" si="1651"/>
        <v>0</v>
      </c>
      <c r="FU2254" s="3">
        <f t="shared" si="1651"/>
        <v>0</v>
      </c>
      <c r="FV2254" s="3">
        <f t="shared" si="1651"/>
        <v>0</v>
      </c>
      <c r="FW2254" s="3">
        <f t="shared" si="1651"/>
        <v>0</v>
      </c>
      <c r="FX2254" s="3">
        <f t="shared" si="1651"/>
        <v>0</v>
      </c>
      <c r="FY2254" s="3">
        <f t="shared" si="1651"/>
        <v>0</v>
      </c>
      <c r="FZ2254" s="3">
        <f t="shared" si="1651"/>
        <v>0</v>
      </c>
      <c r="GA2254" s="3">
        <f t="shared" si="1651"/>
        <v>0</v>
      </c>
      <c r="GB2254" s="3">
        <f t="shared" si="1651"/>
        <v>0</v>
      </c>
      <c r="GC2254" s="3">
        <f t="shared" si="1651"/>
        <v>0</v>
      </c>
      <c r="GD2254" s="3">
        <f t="shared" si="1651"/>
        <v>0</v>
      </c>
      <c r="GE2254" s="3">
        <f t="shared" si="1651"/>
        <v>0</v>
      </c>
      <c r="GF2254" s="3">
        <f t="shared" si="1651"/>
        <v>0</v>
      </c>
      <c r="GG2254" s="3">
        <f t="shared" si="1651"/>
        <v>0</v>
      </c>
      <c r="GH2254" s="3">
        <f t="shared" si="1651"/>
        <v>0</v>
      </c>
      <c r="GI2254" s="3">
        <f t="shared" si="1651"/>
        <v>0</v>
      </c>
      <c r="GJ2254" s="3">
        <f t="shared" si="1651"/>
        <v>0</v>
      </c>
      <c r="GK2254" s="3">
        <f t="shared" si="1651"/>
        <v>0</v>
      </c>
      <c r="GL2254" s="3">
        <f t="shared" si="1651"/>
        <v>0</v>
      </c>
      <c r="GM2254" s="3">
        <f t="shared" si="1651"/>
        <v>0</v>
      </c>
      <c r="GN2254" s="3">
        <f t="shared" si="1651"/>
        <v>0</v>
      </c>
      <c r="GO2254" s="3">
        <f t="shared" si="1651"/>
        <v>0</v>
      </c>
      <c r="GP2254" s="3">
        <f t="shared" si="1651"/>
        <v>0</v>
      </c>
      <c r="GQ2254" s="3">
        <f t="shared" si="1651"/>
        <v>0</v>
      </c>
      <c r="GR2254" s="3">
        <f t="shared" si="1651"/>
        <v>0</v>
      </c>
      <c r="GS2254" s="3">
        <f t="shared" si="1651"/>
        <v>0</v>
      </c>
      <c r="GT2254" s="3">
        <f t="shared" si="1651"/>
        <v>0</v>
      </c>
      <c r="GU2254" s="3">
        <f t="shared" si="1651"/>
        <v>0</v>
      </c>
      <c r="GV2254" s="3">
        <f t="shared" si="1651"/>
        <v>0</v>
      </c>
      <c r="GW2254" s="3">
        <f t="shared" si="1651"/>
        <v>0</v>
      </c>
      <c r="GX2254" s="3">
        <f t="shared" si="1651"/>
        <v>0</v>
      </c>
    </row>
    <row r="2256" spans="1:206">
      <c r="A2256" s="1">
        <v>5</v>
      </c>
      <c r="B2256" s="1">
        <v>0</v>
      </c>
      <c r="C2256" s="1"/>
      <c r="D2256" s="1">
        <f>ROW(A2272)</f>
        <v>2272</v>
      </c>
      <c r="E2256" s="1"/>
      <c r="F2256" s="1" t="s">
        <v>14</v>
      </c>
      <c r="G2256" s="1" t="s">
        <v>15</v>
      </c>
      <c r="H2256" s="1" t="s">
        <v>3</v>
      </c>
      <c r="I2256" s="1">
        <v>0</v>
      </c>
      <c r="J2256" s="1"/>
      <c r="K2256" s="1">
        <v>0</v>
      </c>
      <c r="L2256" s="1"/>
      <c r="M2256" s="1" t="s">
        <v>3</v>
      </c>
      <c r="N2256" s="1"/>
      <c r="O2256" s="1"/>
      <c r="P2256" s="1"/>
      <c r="Q2256" s="1"/>
      <c r="R2256" s="1"/>
      <c r="S2256" s="1">
        <v>0</v>
      </c>
      <c r="T2256" s="1"/>
      <c r="U2256" s="1" t="s">
        <v>3</v>
      </c>
      <c r="V2256" s="1">
        <v>0</v>
      </c>
      <c r="W2256" s="1"/>
      <c r="X2256" s="1"/>
      <c r="Y2256" s="1"/>
      <c r="Z2256" s="1"/>
      <c r="AA2256" s="1"/>
      <c r="AB2256" s="1" t="s">
        <v>3</v>
      </c>
      <c r="AC2256" s="1" t="s">
        <v>3</v>
      </c>
      <c r="AD2256" s="1" t="s">
        <v>3</v>
      </c>
      <c r="AE2256" s="1" t="s">
        <v>3</v>
      </c>
      <c r="AF2256" s="1" t="s">
        <v>3</v>
      </c>
      <c r="AG2256" s="1" t="s">
        <v>3</v>
      </c>
      <c r="AH2256" s="1"/>
      <c r="AI2256" s="1"/>
      <c r="AJ2256" s="1"/>
      <c r="AK2256" s="1"/>
      <c r="AL2256" s="1"/>
      <c r="AM2256" s="1"/>
      <c r="AN2256" s="1"/>
      <c r="AO2256" s="1"/>
      <c r="AP2256" s="1" t="s">
        <v>3</v>
      </c>
      <c r="AQ2256" s="1" t="s">
        <v>3</v>
      </c>
      <c r="AR2256" s="1" t="s">
        <v>3</v>
      </c>
      <c r="AS2256" s="1"/>
      <c r="AT2256" s="1"/>
      <c r="AU2256" s="1"/>
      <c r="AV2256" s="1"/>
      <c r="AW2256" s="1"/>
      <c r="AX2256" s="1"/>
      <c r="AY2256" s="1"/>
      <c r="AZ2256" s="1" t="s">
        <v>3</v>
      </c>
      <c r="BA2256" s="1"/>
      <c r="BB2256" s="1" t="s">
        <v>3</v>
      </c>
      <c r="BC2256" s="1" t="s">
        <v>3</v>
      </c>
      <c r="BD2256" s="1" t="s">
        <v>3</v>
      </c>
      <c r="BE2256" s="1" t="s">
        <v>3</v>
      </c>
      <c r="BF2256" s="1" t="s">
        <v>3</v>
      </c>
      <c r="BG2256" s="1" t="s">
        <v>3</v>
      </c>
      <c r="BH2256" s="1" t="s">
        <v>3</v>
      </c>
      <c r="BI2256" s="1" t="s">
        <v>3</v>
      </c>
      <c r="BJ2256" s="1" t="s">
        <v>3</v>
      </c>
      <c r="BK2256" s="1" t="s">
        <v>3</v>
      </c>
      <c r="BL2256" s="1" t="s">
        <v>3</v>
      </c>
      <c r="BM2256" s="1" t="s">
        <v>3</v>
      </c>
      <c r="BN2256" s="1" t="s">
        <v>3</v>
      </c>
      <c r="BO2256" s="1" t="s">
        <v>3</v>
      </c>
      <c r="BP2256" s="1" t="s">
        <v>3</v>
      </c>
      <c r="BQ2256" s="1"/>
      <c r="BR2256" s="1"/>
      <c r="BS2256" s="1"/>
      <c r="BT2256" s="1"/>
      <c r="BU2256" s="1"/>
      <c r="BV2256" s="1"/>
      <c r="BW2256" s="1"/>
      <c r="BX2256" s="1">
        <v>0</v>
      </c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>
        <v>0</v>
      </c>
    </row>
    <row r="2258" spans="1:245">
      <c r="A2258" s="2">
        <v>52</v>
      </c>
      <c r="B2258" s="2">
        <f t="shared" ref="B2258:G2258" si="1652">B2272</f>
        <v>0</v>
      </c>
      <c r="C2258" s="2">
        <f t="shared" si="1652"/>
        <v>5</v>
      </c>
      <c r="D2258" s="2">
        <f t="shared" si="1652"/>
        <v>2256</v>
      </c>
      <c r="E2258" s="2">
        <f t="shared" si="1652"/>
        <v>0</v>
      </c>
      <c r="F2258" s="2" t="str">
        <f t="shared" si="1652"/>
        <v>Новый подраздел</v>
      </c>
      <c r="G2258" s="2" t="str">
        <f t="shared" si="1652"/>
        <v>демонтаж</v>
      </c>
      <c r="H2258" s="2"/>
      <c r="I2258" s="2"/>
      <c r="J2258" s="2"/>
      <c r="K2258" s="2"/>
      <c r="L2258" s="2"/>
      <c r="M2258" s="2"/>
      <c r="N2258" s="2"/>
      <c r="O2258" s="2">
        <f t="shared" ref="O2258:AT2258" si="1653">O2272</f>
        <v>14069.23</v>
      </c>
      <c r="P2258" s="2">
        <f t="shared" si="1653"/>
        <v>0</v>
      </c>
      <c r="Q2258" s="2">
        <f t="shared" si="1653"/>
        <v>645.67999999999995</v>
      </c>
      <c r="R2258" s="2">
        <f t="shared" si="1653"/>
        <v>446.27</v>
      </c>
      <c r="S2258" s="2">
        <f t="shared" si="1653"/>
        <v>13423.55</v>
      </c>
      <c r="T2258" s="2">
        <f t="shared" si="1653"/>
        <v>0</v>
      </c>
      <c r="U2258" s="2">
        <f t="shared" si="1653"/>
        <v>50.465440000000001</v>
      </c>
      <c r="V2258" s="2">
        <f t="shared" si="1653"/>
        <v>1.22458</v>
      </c>
      <c r="W2258" s="2">
        <f t="shared" si="1653"/>
        <v>0</v>
      </c>
      <c r="X2258" s="2">
        <f t="shared" si="1653"/>
        <v>9176.2900000000009</v>
      </c>
      <c r="Y2258" s="2">
        <f t="shared" si="1653"/>
        <v>6071.86</v>
      </c>
      <c r="Z2258" s="2">
        <f t="shared" si="1653"/>
        <v>0</v>
      </c>
      <c r="AA2258" s="2">
        <f t="shared" si="1653"/>
        <v>0</v>
      </c>
      <c r="AB2258" s="2">
        <f t="shared" si="1653"/>
        <v>14069.23</v>
      </c>
      <c r="AC2258" s="2">
        <f t="shared" si="1653"/>
        <v>0</v>
      </c>
      <c r="AD2258" s="2">
        <f t="shared" si="1653"/>
        <v>645.67999999999995</v>
      </c>
      <c r="AE2258" s="2">
        <f t="shared" si="1653"/>
        <v>446.27</v>
      </c>
      <c r="AF2258" s="2">
        <f t="shared" si="1653"/>
        <v>13423.55</v>
      </c>
      <c r="AG2258" s="2">
        <f t="shared" si="1653"/>
        <v>0</v>
      </c>
      <c r="AH2258" s="2">
        <f t="shared" si="1653"/>
        <v>50.465440000000001</v>
      </c>
      <c r="AI2258" s="2">
        <f t="shared" si="1653"/>
        <v>1.22458</v>
      </c>
      <c r="AJ2258" s="2">
        <f t="shared" si="1653"/>
        <v>0</v>
      </c>
      <c r="AK2258" s="2">
        <f t="shared" si="1653"/>
        <v>9176.2900000000009</v>
      </c>
      <c r="AL2258" s="2">
        <f t="shared" si="1653"/>
        <v>6071.86</v>
      </c>
      <c r="AM2258" s="2">
        <f t="shared" si="1653"/>
        <v>0</v>
      </c>
      <c r="AN2258" s="2">
        <f t="shared" si="1653"/>
        <v>0</v>
      </c>
      <c r="AO2258" s="2">
        <f t="shared" si="1653"/>
        <v>0</v>
      </c>
      <c r="AP2258" s="2">
        <f t="shared" si="1653"/>
        <v>0</v>
      </c>
      <c r="AQ2258" s="2">
        <f t="shared" si="1653"/>
        <v>0</v>
      </c>
      <c r="AR2258" s="2">
        <f t="shared" si="1653"/>
        <v>29317.38</v>
      </c>
      <c r="AS2258" s="2">
        <f t="shared" si="1653"/>
        <v>29317.38</v>
      </c>
      <c r="AT2258" s="2">
        <f t="shared" si="1653"/>
        <v>0</v>
      </c>
      <c r="AU2258" s="2">
        <f t="shared" ref="AU2258:BZ2258" si="1654">AU2272</f>
        <v>0</v>
      </c>
      <c r="AV2258" s="2">
        <f t="shared" si="1654"/>
        <v>0</v>
      </c>
      <c r="AW2258" s="2">
        <f t="shared" si="1654"/>
        <v>0</v>
      </c>
      <c r="AX2258" s="2">
        <f t="shared" si="1654"/>
        <v>0</v>
      </c>
      <c r="AY2258" s="2">
        <f t="shared" si="1654"/>
        <v>0</v>
      </c>
      <c r="AZ2258" s="2">
        <f t="shared" si="1654"/>
        <v>0</v>
      </c>
      <c r="BA2258" s="2">
        <f t="shared" si="1654"/>
        <v>0</v>
      </c>
      <c r="BB2258" s="2">
        <f t="shared" si="1654"/>
        <v>0</v>
      </c>
      <c r="BC2258" s="2">
        <f t="shared" si="1654"/>
        <v>0</v>
      </c>
      <c r="BD2258" s="2">
        <f t="shared" si="1654"/>
        <v>0</v>
      </c>
      <c r="BE2258" s="2">
        <f t="shared" si="1654"/>
        <v>0</v>
      </c>
      <c r="BF2258" s="2">
        <f t="shared" si="1654"/>
        <v>0</v>
      </c>
      <c r="BG2258" s="2">
        <f t="shared" si="1654"/>
        <v>0</v>
      </c>
      <c r="BH2258" s="2">
        <f t="shared" si="1654"/>
        <v>0</v>
      </c>
      <c r="BI2258" s="2">
        <f t="shared" si="1654"/>
        <v>0</v>
      </c>
      <c r="BJ2258" s="2">
        <f t="shared" si="1654"/>
        <v>0</v>
      </c>
      <c r="BK2258" s="2">
        <f t="shared" si="1654"/>
        <v>0</v>
      </c>
      <c r="BL2258" s="2">
        <f t="shared" si="1654"/>
        <v>0</v>
      </c>
      <c r="BM2258" s="2">
        <f t="shared" si="1654"/>
        <v>0</v>
      </c>
      <c r="BN2258" s="2">
        <f t="shared" si="1654"/>
        <v>0</v>
      </c>
      <c r="BO2258" s="2">
        <f t="shared" si="1654"/>
        <v>0</v>
      </c>
      <c r="BP2258" s="2">
        <f t="shared" si="1654"/>
        <v>0</v>
      </c>
      <c r="BQ2258" s="2">
        <f t="shared" si="1654"/>
        <v>0</v>
      </c>
      <c r="BR2258" s="2">
        <f t="shared" si="1654"/>
        <v>0</v>
      </c>
      <c r="BS2258" s="2">
        <f t="shared" si="1654"/>
        <v>0</v>
      </c>
      <c r="BT2258" s="2">
        <f t="shared" si="1654"/>
        <v>0</v>
      </c>
      <c r="BU2258" s="2">
        <f t="shared" si="1654"/>
        <v>0</v>
      </c>
      <c r="BV2258" s="2">
        <f t="shared" si="1654"/>
        <v>0</v>
      </c>
      <c r="BW2258" s="2">
        <f t="shared" si="1654"/>
        <v>0</v>
      </c>
      <c r="BX2258" s="2">
        <f t="shared" si="1654"/>
        <v>0</v>
      </c>
      <c r="BY2258" s="2">
        <f t="shared" si="1654"/>
        <v>0</v>
      </c>
      <c r="BZ2258" s="2">
        <f t="shared" si="1654"/>
        <v>0</v>
      </c>
      <c r="CA2258" s="2">
        <f t="shared" ref="CA2258:DF2258" si="1655">CA2272</f>
        <v>29317.38</v>
      </c>
      <c r="CB2258" s="2">
        <f t="shared" si="1655"/>
        <v>29317.38</v>
      </c>
      <c r="CC2258" s="2">
        <f t="shared" si="1655"/>
        <v>0</v>
      </c>
      <c r="CD2258" s="2">
        <f t="shared" si="1655"/>
        <v>0</v>
      </c>
      <c r="CE2258" s="2">
        <f t="shared" si="1655"/>
        <v>0</v>
      </c>
      <c r="CF2258" s="2">
        <f t="shared" si="1655"/>
        <v>0</v>
      </c>
      <c r="CG2258" s="2">
        <f t="shared" si="1655"/>
        <v>0</v>
      </c>
      <c r="CH2258" s="2">
        <f t="shared" si="1655"/>
        <v>0</v>
      </c>
      <c r="CI2258" s="2">
        <f t="shared" si="1655"/>
        <v>0</v>
      </c>
      <c r="CJ2258" s="2">
        <f t="shared" si="1655"/>
        <v>0</v>
      </c>
      <c r="CK2258" s="2">
        <f t="shared" si="1655"/>
        <v>0</v>
      </c>
      <c r="CL2258" s="2">
        <f t="shared" si="1655"/>
        <v>0</v>
      </c>
      <c r="CM2258" s="2">
        <f t="shared" si="1655"/>
        <v>0</v>
      </c>
      <c r="CN2258" s="2">
        <f t="shared" si="1655"/>
        <v>0</v>
      </c>
      <c r="CO2258" s="2">
        <f t="shared" si="1655"/>
        <v>0</v>
      </c>
      <c r="CP2258" s="2">
        <f t="shared" si="1655"/>
        <v>0</v>
      </c>
      <c r="CQ2258" s="2">
        <f t="shared" si="1655"/>
        <v>0</v>
      </c>
      <c r="CR2258" s="2">
        <f t="shared" si="1655"/>
        <v>0</v>
      </c>
      <c r="CS2258" s="2">
        <f t="shared" si="1655"/>
        <v>0</v>
      </c>
      <c r="CT2258" s="2">
        <f t="shared" si="1655"/>
        <v>0</v>
      </c>
      <c r="CU2258" s="2">
        <f t="shared" si="1655"/>
        <v>0</v>
      </c>
      <c r="CV2258" s="2">
        <f t="shared" si="1655"/>
        <v>0</v>
      </c>
      <c r="CW2258" s="2">
        <f t="shared" si="1655"/>
        <v>0</v>
      </c>
      <c r="CX2258" s="2">
        <f t="shared" si="1655"/>
        <v>0</v>
      </c>
      <c r="CY2258" s="2">
        <f t="shared" si="1655"/>
        <v>0</v>
      </c>
      <c r="CZ2258" s="2">
        <f t="shared" si="1655"/>
        <v>0</v>
      </c>
      <c r="DA2258" s="2">
        <f t="shared" si="1655"/>
        <v>0</v>
      </c>
      <c r="DB2258" s="2">
        <f t="shared" si="1655"/>
        <v>0</v>
      </c>
      <c r="DC2258" s="2">
        <f t="shared" si="1655"/>
        <v>0</v>
      </c>
      <c r="DD2258" s="2">
        <f t="shared" si="1655"/>
        <v>0</v>
      </c>
      <c r="DE2258" s="2">
        <f t="shared" si="1655"/>
        <v>0</v>
      </c>
      <c r="DF2258" s="2">
        <f t="shared" si="1655"/>
        <v>0</v>
      </c>
      <c r="DG2258" s="3">
        <f t="shared" ref="DG2258:EL2258" si="1656">DG2272</f>
        <v>0</v>
      </c>
      <c r="DH2258" s="3">
        <f t="shared" si="1656"/>
        <v>0</v>
      </c>
      <c r="DI2258" s="3">
        <f t="shared" si="1656"/>
        <v>0</v>
      </c>
      <c r="DJ2258" s="3">
        <f t="shared" si="1656"/>
        <v>0</v>
      </c>
      <c r="DK2258" s="3">
        <f t="shared" si="1656"/>
        <v>0</v>
      </c>
      <c r="DL2258" s="3">
        <f t="shared" si="1656"/>
        <v>0</v>
      </c>
      <c r="DM2258" s="3">
        <f t="shared" si="1656"/>
        <v>0</v>
      </c>
      <c r="DN2258" s="3">
        <f t="shared" si="1656"/>
        <v>0</v>
      </c>
      <c r="DO2258" s="3">
        <f t="shared" si="1656"/>
        <v>0</v>
      </c>
      <c r="DP2258" s="3">
        <f t="shared" si="1656"/>
        <v>0</v>
      </c>
      <c r="DQ2258" s="3">
        <f t="shared" si="1656"/>
        <v>0</v>
      </c>
      <c r="DR2258" s="3">
        <f t="shared" si="1656"/>
        <v>0</v>
      </c>
      <c r="DS2258" s="3">
        <f t="shared" si="1656"/>
        <v>0</v>
      </c>
      <c r="DT2258" s="3">
        <f t="shared" si="1656"/>
        <v>0</v>
      </c>
      <c r="DU2258" s="3">
        <f t="shared" si="1656"/>
        <v>0</v>
      </c>
      <c r="DV2258" s="3">
        <f t="shared" si="1656"/>
        <v>0</v>
      </c>
      <c r="DW2258" s="3">
        <f t="shared" si="1656"/>
        <v>0</v>
      </c>
      <c r="DX2258" s="3">
        <f t="shared" si="1656"/>
        <v>0</v>
      </c>
      <c r="DY2258" s="3">
        <f t="shared" si="1656"/>
        <v>0</v>
      </c>
      <c r="DZ2258" s="3">
        <f t="shared" si="1656"/>
        <v>0</v>
      </c>
      <c r="EA2258" s="3">
        <f t="shared" si="1656"/>
        <v>0</v>
      </c>
      <c r="EB2258" s="3">
        <f t="shared" si="1656"/>
        <v>0</v>
      </c>
      <c r="EC2258" s="3">
        <f t="shared" si="1656"/>
        <v>0</v>
      </c>
      <c r="ED2258" s="3">
        <f t="shared" si="1656"/>
        <v>0</v>
      </c>
      <c r="EE2258" s="3">
        <f t="shared" si="1656"/>
        <v>0</v>
      </c>
      <c r="EF2258" s="3">
        <f t="shared" si="1656"/>
        <v>0</v>
      </c>
      <c r="EG2258" s="3">
        <f t="shared" si="1656"/>
        <v>0</v>
      </c>
      <c r="EH2258" s="3">
        <f t="shared" si="1656"/>
        <v>0</v>
      </c>
      <c r="EI2258" s="3">
        <f t="shared" si="1656"/>
        <v>0</v>
      </c>
      <c r="EJ2258" s="3">
        <f t="shared" si="1656"/>
        <v>0</v>
      </c>
      <c r="EK2258" s="3">
        <f t="shared" si="1656"/>
        <v>0</v>
      </c>
      <c r="EL2258" s="3">
        <f t="shared" si="1656"/>
        <v>0</v>
      </c>
      <c r="EM2258" s="3">
        <f t="shared" ref="EM2258:FR2258" si="1657">EM2272</f>
        <v>0</v>
      </c>
      <c r="EN2258" s="3">
        <f t="shared" si="1657"/>
        <v>0</v>
      </c>
      <c r="EO2258" s="3">
        <f t="shared" si="1657"/>
        <v>0</v>
      </c>
      <c r="EP2258" s="3">
        <f t="shared" si="1657"/>
        <v>0</v>
      </c>
      <c r="EQ2258" s="3">
        <f t="shared" si="1657"/>
        <v>0</v>
      </c>
      <c r="ER2258" s="3">
        <f t="shared" si="1657"/>
        <v>0</v>
      </c>
      <c r="ES2258" s="3">
        <f t="shared" si="1657"/>
        <v>0</v>
      </c>
      <c r="ET2258" s="3">
        <f t="shared" si="1657"/>
        <v>0</v>
      </c>
      <c r="EU2258" s="3">
        <f t="shared" si="1657"/>
        <v>0</v>
      </c>
      <c r="EV2258" s="3">
        <f t="shared" si="1657"/>
        <v>0</v>
      </c>
      <c r="EW2258" s="3">
        <f t="shared" si="1657"/>
        <v>0</v>
      </c>
      <c r="EX2258" s="3">
        <f t="shared" si="1657"/>
        <v>0</v>
      </c>
      <c r="EY2258" s="3">
        <f t="shared" si="1657"/>
        <v>0</v>
      </c>
      <c r="EZ2258" s="3">
        <f t="shared" si="1657"/>
        <v>0</v>
      </c>
      <c r="FA2258" s="3">
        <f t="shared" si="1657"/>
        <v>0</v>
      </c>
      <c r="FB2258" s="3">
        <f t="shared" si="1657"/>
        <v>0</v>
      </c>
      <c r="FC2258" s="3">
        <f t="shared" si="1657"/>
        <v>0</v>
      </c>
      <c r="FD2258" s="3">
        <f t="shared" si="1657"/>
        <v>0</v>
      </c>
      <c r="FE2258" s="3">
        <f t="shared" si="1657"/>
        <v>0</v>
      </c>
      <c r="FF2258" s="3">
        <f t="shared" si="1657"/>
        <v>0</v>
      </c>
      <c r="FG2258" s="3">
        <f t="shared" si="1657"/>
        <v>0</v>
      </c>
      <c r="FH2258" s="3">
        <f t="shared" si="1657"/>
        <v>0</v>
      </c>
      <c r="FI2258" s="3">
        <f t="shared" si="1657"/>
        <v>0</v>
      </c>
      <c r="FJ2258" s="3">
        <f t="shared" si="1657"/>
        <v>0</v>
      </c>
      <c r="FK2258" s="3">
        <f t="shared" si="1657"/>
        <v>0</v>
      </c>
      <c r="FL2258" s="3">
        <f t="shared" si="1657"/>
        <v>0</v>
      </c>
      <c r="FM2258" s="3">
        <f t="shared" si="1657"/>
        <v>0</v>
      </c>
      <c r="FN2258" s="3">
        <f t="shared" si="1657"/>
        <v>0</v>
      </c>
      <c r="FO2258" s="3">
        <f t="shared" si="1657"/>
        <v>0</v>
      </c>
      <c r="FP2258" s="3">
        <f t="shared" si="1657"/>
        <v>0</v>
      </c>
      <c r="FQ2258" s="3">
        <f t="shared" si="1657"/>
        <v>0</v>
      </c>
      <c r="FR2258" s="3">
        <f t="shared" si="1657"/>
        <v>0</v>
      </c>
      <c r="FS2258" s="3">
        <f t="shared" ref="FS2258:GX2258" si="1658">FS2272</f>
        <v>0</v>
      </c>
      <c r="FT2258" s="3">
        <f t="shared" si="1658"/>
        <v>0</v>
      </c>
      <c r="FU2258" s="3">
        <f t="shared" si="1658"/>
        <v>0</v>
      </c>
      <c r="FV2258" s="3">
        <f t="shared" si="1658"/>
        <v>0</v>
      </c>
      <c r="FW2258" s="3">
        <f t="shared" si="1658"/>
        <v>0</v>
      </c>
      <c r="FX2258" s="3">
        <f t="shared" si="1658"/>
        <v>0</v>
      </c>
      <c r="FY2258" s="3">
        <f t="shared" si="1658"/>
        <v>0</v>
      </c>
      <c r="FZ2258" s="3">
        <f t="shared" si="1658"/>
        <v>0</v>
      </c>
      <c r="GA2258" s="3">
        <f t="shared" si="1658"/>
        <v>0</v>
      </c>
      <c r="GB2258" s="3">
        <f t="shared" si="1658"/>
        <v>0</v>
      </c>
      <c r="GC2258" s="3">
        <f t="shared" si="1658"/>
        <v>0</v>
      </c>
      <c r="GD2258" s="3">
        <f t="shared" si="1658"/>
        <v>0</v>
      </c>
      <c r="GE2258" s="3">
        <f t="shared" si="1658"/>
        <v>0</v>
      </c>
      <c r="GF2258" s="3">
        <f t="shared" si="1658"/>
        <v>0</v>
      </c>
      <c r="GG2258" s="3">
        <f t="shared" si="1658"/>
        <v>0</v>
      </c>
      <c r="GH2258" s="3">
        <f t="shared" si="1658"/>
        <v>0</v>
      </c>
      <c r="GI2258" s="3">
        <f t="shared" si="1658"/>
        <v>0</v>
      </c>
      <c r="GJ2258" s="3">
        <f t="shared" si="1658"/>
        <v>0</v>
      </c>
      <c r="GK2258" s="3">
        <f t="shared" si="1658"/>
        <v>0</v>
      </c>
      <c r="GL2258" s="3">
        <f t="shared" si="1658"/>
        <v>0</v>
      </c>
      <c r="GM2258" s="3">
        <f t="shared" si="1658"/>
        <v>0</v>
      </c>
      <c r="GN2258" s="3">
        <f t="shared" si="1658"/>
        <v>0</v>
      </c>
      <c r="GO2258" s="3">
        <f t="shared" si="1658"/>
        <v>0</v>
      </c>
      <c r="GP2258" s="3">
        <f t="shared" si="1658"/>
        <v>0</v>
      </c>
      <c r="GQ2258" s="3">
        <f t="shared" si="1658"/>
        <v>0</v>
      </c>
      <c r="GR2258" s="3">
        <f t="shared" si="1658"/>
        <v>0</v>
      </c>
      <c r="GS2258" s="3">
        <f t="shared" si="1658"/>
        <v>0</v>
      </c>
      <c r="GT2258" s="3">
        <f t="shared" si="1658"/>
        <v>0</v>
      </c>
      <c r="GU2258" s="3">
        <f t="shared" si="1658"/>
        <v>0</v>
      </c>
      <c r="GV2258" s="3">
        <f t="shared" si="1658"/>
        <v>0</v>
      </c>
      <c r="GW2258" s="3">
        <f t="shared" si="1658"/>
        <v>0</v>
      </c>
      <c r="GX2258" s="3">
        <f t="shared" si="1658"/>
        <v>0</v>
      </c>
    </row>
    <row r="2260" spans="1:245">
      <c r="A2260">
        <v>17</v>
      </c>
      <c r="B2260">
        <v>0</v>
      </c>
      <c r="C2260">
        <f>ROW(SmtRes!A2301)</f>
        <v>2301</v>
      </c>
      <c r="D2260">
        <f>ROW(EtalonRes!A2275)</f>
        <v>2275</v>
      </c>
      <c r="E2260" t="s">
        <v>16</v>
      </c>
      <c r="F2260" t="s">
        <v>59</v>
      </c>
      <c r="G2260" t="s">
        <v>60</v>
      </c>
      <c r="H2260" t="s">
        <v>61</v>
      </c>
      <c r="I2260">
        <f>ROUND(2/100,9)</f>
        <v>0.02</v>
      </c>
      <c r="J2260">
        <v>0</v>
      </c>
      <c r="O2260">
        <f t="shared" ref="O2260:O2270" si="1659">ROUND(CP2260,2)</f>
        <v>30.23</v>
      </c>
      <c r="P2260">
        <f t="shared" ref="P2260:P2270" si="1660">ROUND(CQ2260*I2260,2)</f>
        <v>0</v>
      </c>
      <c r="Q2260">
        <f t="shared" ref="Q2260:Q2270" si="1661">ROUND(CR2260*I2260,2)</f>
        <v>0</v>
      </c>
      <c r="R2260">
        <f t="shared" ref="R2260:R2270" si="1662">ROUND(CS2260*I2260,2)</f>
        <v>0</v>
      </c>
      <c r="S2260">
        <f t="shared" ref="S2260:S2270" si="1663">ROUND(CT2260*I2260,2)</f>
        <v>30.23</v>
      </c>
      <c r="T2260">
        <f t="shared" ref="T2260:T2270" si="1664">ROUND(CU2260*I2260,2)</f>
        <v>0</v>
      </c>
      <c r="U2260">
        <f t="shared" ref="U2260:U2270" si="1665">CV2260*I2260</f>
        <v>0.1168</v>
      </c>
      <c r="V2260">
        <f t="shared" ref="V2260:V2270" si="1666">CW2260*I2260</f>
        <v>0</v>
      </c>
      <c r="W2260">
        <f t="shared" ref="W2260:W2270" si="1667">ROUND(CX2260*I2260,2)</f>
        <v>0</v>
      </c>
      <c r="X2260">
        <f t="shared" ref="X2260:X2270" si="1668">ROUND(CY2260,2)</f>
        <v>21.77</v>
      </c>
      <c r="Y2260">
        <f t="shared" ref="Y2260:Y2270" si="1669">ROUND(CZ2260,2)</f>
        <v>15.72</v>
      </c>
      <c r="AA2260">
        <v>35806607</v>
      </c>
      <c r="AB2260">
        <f t="shared" ref="AB2260:AB2270" si="1670">ROUND((AC2260+AD2260+AF2260),2)</f>
        <v>45.55</v>
      </c>
      <c r="AC2260">
        <f t="shared" ref="AC2260:AC2270" si="1671">ROUND((ES2260),2)</f>
        <v>0</v>
      </c>
      <c r="AD2260">
        <f t="shared" ref="AD2260:AD2270" si="1672">ROUND((((ET2260)-(EU2260))+AE2260),2)</f>
        <v>0</v>
      </c>
      <c r="AE2260">
        <f t="shared" ref="AE2260:AE2270" si="1673">ROUND((EU2260),2)</f>
        <v>0</v>
      </c>
      <c r="AF2260">
        <f t="shared" ref="AF2260:AF2270" si="1674">ROUND((EV2260),2)</f>
        <v>45.55</v>
      </c>
      <c r="AG2260">
        <f t="shared" ref="AG2260:AG2270" si="1675">ROUND((AP2260),2)</f>
        <v>0</v>
      </c>
      <c r="AH2260">
        <f t="shared" ref="AH2260:AH2270" si="1676">(EW2260)</f>
        <v>5.84</v>
      </c>
      <c r="AI2260">
        <f t="shared" ref="AI2260:AI2270" si="1677">(EX2260)</f>
        <v>0</v>
      </c>
      <c r="AJ2260">
        <f t="shared" ref="AJ2260:AJ2270" si="1678">(AS2260)</f>
        <v>0</v>
      </c>
      <c r="AK2260">
        <v>45.55</v>
      </c>
      <c r="AL2260">
        <v>0</v>
      </c>
      <c r="AM2260">
        <v>0</v>
      </c>
      <c r="AN2260">
        <v>0</v>
      </c>
      <c r="AO2260">
        <v>45.55</v>
      </c>
      <c r="AP2260">
        <v>0</v>
      </c>
      <c r="AQ2260">
        <v>5.84</v>
      </c>
      <c r="AR2260">
        <v>0</v>
      </c>
      <c r="AS2260">
        <v>0</v>
      </c>
      <c r="AT2260">
        <v>72</v>
      </c>
      <c r="AU2260">
        <v>52</v>
      </c>
      <c r="AV2260">
        <v>1</v>
      </c>
      <c r="AW2260">
        <v>1</v>
      </c>
      <c r="AZ2260">
        <v>1</v>
      </c>
      <c r="BA2260">
        <v>33.18</v>
      </c>
      <c r="BB2260">
        <v>1</v>
      </c>
      <c r="BC2260">
        <v>1</v>
      </c>
      <c r="BD2260" t="s">
        <v>3</v>
      </c>
      <c r="BE2260" t="s">
        <v>3</v>
      </c>
      <c r="BF2260" t="s">
        <v>3</v>
      </c>
      <c r="BG2260" t="s">
        <v>3</v>
      </c>
      <c r="BH2260">
        <v>0</v>
      </c>
      <c r="BI2260">
        <v>1</v>
      </c>
      <c r="BJ2260" t="s">
        <v>62</v>
      </c>
      <c r="BM2260">
        <v>67001</v>
      </c>
      <c r="BN2260">
        <v>0</v>
      </c>
      <c r="BO2260" t="s">
        <v>59</v>
      </c>
      <c r="BP2260">
        <v>1</v>
      </c>
      <c r="BQ2260">
        <v>6</v>
      </c>
      <c r="BR2260">
        <v>0</v>
      </c>
      <c r="BS2260">
        <v>33.18</v>
      </c>
      <c r="BT2260">
        <v>1</v>
      </c>
      <c r="BU2260">
        <v>1</v>
      </c>
      <c r="BV2260">
        <v>1</v>
      </c>
      <c r="BW2260">
        <v>1</v>
      </c>
      <c r="BX2260">
        <v>1</v>
      </c>
      <c r="BY2260" t="s">
        <v>3</v>
      </c>
      <c r="BZ2260">
        <v>85</v>
      </c>
      <c r="CA2260">
        <v>65</v>
      </c>
      <c r="CE2260">
        <v>0</v>
      </c>
      <c r="CF2260">
        <v>0</v>
      </c>
      <c r="CG2260">
        <v>0</v>
      </c>
      <c r="CM2260">
        <v>0</v>
      </c>
      <c r="CN2260" t="s">
        <v>3</v>
      </c>
      <c r="CO2260">
        <v>0</v>
      </c>
      <c r="CP2260">
        <f t="shared" ref="CP2260:CP2270" si="1679">(P2260+Q2260+S2260)</f>
        <v>30.23</v>
      </c>
      <c r="CQ2260">
        <f t="shared" ref="CQ2260:CQ2270" si="1680">AC2260*BC2260</f>
        <v>0</v>
      </c>
      <c r="CR2260">
        <f t="shared" ref="CR2260:CR2270" si="1681">AD2260*BB2260</f>
        <v>0</v>
      </c>
      <c r="CS2260">
        <f t="shared" ref="CS2260:CS2270" si="1682">AE2260*BS2260</f>
        <v>0</v>
      </c>
      <c r="CT2260">
        <f t="shared" ref="CT2260:CT2270" si="1683">AF2260*BA2260</f>
        <v>1511.3489999999999</v>
      </c>
      <c r="CU2260">
        <f t="shared" ref="CU2260:CU2270" si="1684">AG2260</f>
        <v>0</v>
      </c>
      <c r="CV2260">
        <f t="shared" ref="CV2260:CV2270" si="1685">AH2260</f>
        <v>5.84</v>
      </c>
      <c r="CW2260">
        <f t="shared" ref="CW2260:CW2270" si="1686">AI2260</f>
        <v>0</v>
      </c>
      <c r="CX2260">
        <f t="shared" ref="CX2260:CX2270" si="1687">AJ2260</f>
        <v>0</v>
      </c>
      <c r="CY2260">
        <f t="shared" ref="CY2260:CY2270" si="1688">(((S2260+R2260)*AT2260)/100)</f>
        <v>21.765599999999999</v>
      </c>
      <c r="CZ2260">
        <f t="shared" ref="CZ2260:CZ2270" si="1689">(((S2260+R2260)*AU2260)/100)</f>
        <v>15.7196</v>
      </c>
      <c r="DC2260" t="s">
        <v>3</v>
      </c>
      <c r="DD2260" t="s">
        <v>3</v>
      </c>
      <c r="DE2260" t="s">
        <v>3</v>
      </c>
      <c r="DF2260" t="s">
        <v>3</v>
      </c>
      <c r="DG2260" t="s">
        <v>3</v>
      </c>
      <c r="DH2260" t="s">
        <v>3</v>
      </c>
      <c r="DI2260" t="s">
        <v>3</v>
      </c>
      <c r="DJ2260" t="s">
        <v>3</v>
      </c>
      <c r="DK2260" t="s">
        <v>3</v>
      </c>
      <c r="DL2260" t="s">
        <v>3</v>
      </c>
      <c r="DM2260" t="s">
        <v>3</v>
      </c>
      <c r="DN2260">
        <v>0</v>
      </c>
      <c r="DO2260">
        <v>0</v>
      </c>
      <c r="DP2260">
        <v>1</v>
      </c>
      <c r="DQ2260">
        <v>1</v>
      </c>
      <c r="DU2260">
        <v>1010</v>
      </c>
      <c r="DV2260" t="s">
        <v>61</v>
      </c>
      <c r="DW2260" t="s">
        <v>61</v>
      </c>
      <c r="DX2260">
        <v>100</v>
      </c>
      <c r="DZ2260" t="s">
        <v>3</v>
      </c>
      <c r="EA2260" t="s">
        <v>3</v>
      </c>
      <c r="EB2260" t="s">
        <v>3</v>
      </c>
      <c r="EC2260" t="s">
        <v>3</v>
      </c>
      <c r="EE2260">
        <v>29085636</v>
      </c>
      <c r="EF2260">
        <v>6</v>
      </c>
      <c r="EG2260" t="s">
        <v>21</v>
      </c>
      <c r="EH2260">
        <v>0</v>
      </c>
      <c r="EI2260" t="s">
        <v>3</v>
      </c>
      <c r="EJ2260">
        <v>1</v>
      </c>
      <c r="EK2260">
        <v>67001</v>
      </c>
      <c r="EL2260" t="s">
        <v>63</v>
      </c>
      <c r="EM2260" t="s">
        <v>64</v>
      </c>
      <c r="EO2260" t="s">
        <v>3</v>
      </c>
      <c r="EQ2260">
        <v>0</v>
      </c>
      <c r="ER2260">
        <v>45.55</v>
      </c>
      <c r="ES2260">
        <v>0</v>
      </c>
      <c r="ET2260">
        <v>0</v>
      </c>
      <c r="EU2260">
        <v>0</v>
      </c>
      <c r="EV2260">
        <v>45.55</v>
      </c>
      <c r="EW2260">
        <v>5.84</v>
      </c>
      <c r="EX2260">
        <v>0</v>
      </c>
      <c r="EY2260">
        <v>0</v>
      </c>
      <c r="FQ2260">
        <v>0</v>
      </c>
      <c r="FR2260">
        <f t="shared" ref="FR2260:FR2270" si="1690">ROUND(IF(AND(BH2260=3,BI2260=3),P2260,0),2)</f>
        <v>0</v>
      </c>
      <c r="FS2260">
        <v>0</v>
      </c>
      <c r="FV2260" t="s">
        <v>24</v>
      </c>
      <c r="FW2260" t="s">
        <v>25</v>
      </c>
      <c r="FX2260">
        <v>85</v>
      </c>
      <c r="FY2260">
        <v>65</v>
      </c>
      <c r="GA2260" t="s">
        <v>3</v>
      </c>
      <c r="GD2260">
        <v>1</v>
      </c>
      <c r="GF2260">
        <v>-1255865036</v>
      </c>
      <c r="GG2260">
        <v>2</v>
      </c>
      <c r="GH2260">
        <v>1</v>
      </c>
      <c r="GI2260">
        <v>2</v>
      </c>
      <c r="GJ2260">
        <v>0</v>
      </c>
      <c r="GK2260">
        <v>0</v>
      </c>
      <c r="GL2260">
        <f t="shared" ref="GL2260:GL2270" si="1691">ROUND(IF(AND(BH2260=3,BI2260=3,FS2260&lt;&gt;0),P2260,0),2)</f>
        <v>0</v>
      </c>
      <c r="GM2260">
        <f t="shared" ref="GM2260:GM2270" si="1692">ROUND(O2260+X2260+Y2260,2)+GX2260</f>
        <v>67.72</v>
      </c>
      <c r="GN2260">
        <f t="shared" ref="GN2260:GN2270" si="1693">IF(OR(BI2260=0,BI2260=1),ROUND(O2260+X2260+Y2260,2),0)</f>
        <v>67.72</v>
      </c>
      <c r="GO2260">
        <f t="shared" ref="GO2260:GO2270" si="1694">IF(BI2260=2,ROUND(O2260+X2260+Y2260,2),0)</f>
        <v>0</v>
      </c>
      <c r="GP2260">
        <f t="shared" ref="GP2260:GP2270" si="1695">IF(BI2260=4,ROUND(O2260+X2260+Y2260,2)+GX2260,0)</f>
        <v>0</v>
      </c>
      <c r="GR2260">
        <v>0</v>
      </c>
      <c r="GS2260">
        <v>3</v>
      </c>
      <c r="GT2260">
        <v>0</v>
      </c>
      <c r="GU2260" t="s">
        <v>3</v>
      </c>
      <c r="GV2260">
        <f t="shared" ref="GV2260:GV2270" si="1696">ROUND((GT2260),2)</f>
        <v>0</v>
      </c>
      <c r="GW2260">
        <v>1</v>
      </c>
      <c r="GX2260">
        <f t="shared" ref="GX2260:GX2270" si="1697">ROUND(HC2260*I2260,2)</f>
        <v>0</v>
      </c>
      <c r="HA2260">
        <v>0</v>
      </c>
      <c r="HB2260">
        <v>0</v>
      </c>
      <c r="HC2260">
        <f t="shared" ref="HC2260:HC2270" si="1698">GV2260*GW2260</f>
        <v>0</v>
      </c>
      <c r="HE2260" t="s">
        <v>3</v>
      </c>
      <c r="HF2260" t="s">
        <v>3</v>
      </c>
      <c r="IK2260">
        <v>0</v>
      </c>
    </row>
    <row r="2261" spans="1:245">
      <c r="A2261">
        <v>17</v>
      </c>
      <c r="B2261">
        <v>0</v>
      </c>
      <c r="C2261">
        <f>ROW(SmtRes!A2304)</f>
        <v>2304</v>
      </c>
      <c r="D2261">
        <f>ROW(EtalonRes!A2278)</f>
        <v>2278</v>
      </c>
      <c r="E2261" t="s">
        <v>34</v>
      </c>
      <c r="F2261" t="s">
        <v>416</v>
      </c>
      <c r="G2261" t="s">
        <v>417</v>
      </c>
      <c r="H2261" t="s">
        <v>61</v>
      </c>
      <c r="I2261">
        <f>ROUND(2/100,9)</f>
        <v>0.02</v>
      </c>
      <c r="J2261">
        <v>0</v>
      </c>
      <c r="O2261">
        <f t="shared" si="1659"/>
        <v>33</v>
      </c>
      <c r="P2261">
        <f t="shared" si="1660"/>
        <v>0</v>
      </c>
      <c r="Q2261">
        <f t="shared" si="1661"/>
        <v>0.28000000000000003</v>
      </c>
      <c r="R2261">
        <f t="shared" si="1662"/>
        <v>0.27</v>
      </c>
      <c r="S2261">
        <f t="shared" si="1663"/>
        <v>32.72</v>
      </c>
      <c r="T2261">
        <f t="shared" si="1664"/>
        <v>0</v>
      </c>
      <c r="U2261">
        <f t="shared" si="1665"/>
        <v>0.12640000000000001</v>
      </c>
      <c r="V2261">
        <f t="shared" si="1666"/>
        <v>5.9999999999999995E-4</v>
      </c>
      <c r="W2261">
        <f t="shared" si="1667"/>
        <v>0</v>
      </c>
      <c r="X2261">
        <f t="shared" si="1668"/>
        <v>23.75</v>
      </c>
      <c r="Y2261">
        <f t="shared" si="1669"/>
        <v>17.149999999999999</v>
      </c>
      <c r="AA2261">
        <v>35806607</v>
      </c>
      <c r="AB2261">
        <f t="shared" si="1670"/>
        <v>50.24</v>
      </c>
      <c r="AC2261">
        <f t="shared" si="1671"/>
        <v>0</v>
      </c>
      <c r="AD2261">
        <f t="shared" si="1672"/>
        <v>0.94</v>
      </c>
      <c r="AE2261">
        <f t="shared" si="1673"/>
        <v>0.41</v>
      </c>
      <c r="AF2261">
        <f t="shared" si="1674"/>
        <v>49.3</v>
      </c>
      <c r="AG2261">
        <f t="shared" si="1675"/>
        <v>0</v>
      </c>
      <c r="AH2261">
        <f t="shared" si="1676"/>
        <v>6.32</v>
      </c>
      <c r="AI2261">
        <f t="shared" si="1677"/>
        <v>0.03</v>
      </c>
      <c r="AJ2261">
        <f t="shared" si="1678"/>
        <v>0</v>
      </c>
      <c r="AK2261">
        <v>50.24</v>
      </c>
      <c r="AL2261">
        <v>0</v>
      </c>
      <c r="AM2261">
        <v>0.94</v>
      </c>
      <c r="AN2261">
        <v>0.41</v>
      </c>
      <c r="AO2261">
        <v>49.3</v>
      </c>
      <c r="AP2261">
        <v>0</v>
      </c>
      <c r="AQ2261">
        <v>6.32</v>
      </c>
      <c r="AR2261">
        <v>0.03</v>
      </c>
      <c r="AS2261">
        <v>0</v>
      </c>
      <c r="AT2261">
        <v>72</v>
      </c>
      <c r="AU2261">
        <v>52</v>
      </c>
      <c r="AV2261">
        <v>1</v>
      </c>
      <c r="AW2261">
        <v>1</v>
      </c>
      <c r="AZ2261">
        <v>1</v>
      </c>
      <c r="BA2261">
        <v>33.18</v>
      </c>
      <c r="BB2261">
        <v>14.89</v>
      </c>
      <c r="BC2261">
        <v>1</v>
      </c>
      <c r="BD2261" t="s">
        <v>3</v>
      </c>
      <c r="BE2261" t="s">
        <v>3</v>
      </c>
      <c r="BF2261" t="s">
        <v>3</v>
      </c>
      <c r="BG2261" t="s">
        <v>3</v>
      </c>
      <c r="BH2261">
        <v>0</v>
      </c>
      <c r="BI2261">
        <v>1</v>
      </c>
      <c r="BJ2261" t="s">
        <v>418</v>
      </c>
      <c r="BM2261">
        <v>67001</v>
      </c>
      <c r="BN2261">
        <v>0</v>
      </c>
      <c r="BO2261" t="s">
        <v>416</v>
      </c>
      <c r="BP2261">
        <v>1</v>
      </c>
      <c r="BQ2261">
        <v>6</v>
      </c>
      <c r="BR2261">
        <v>0</v>
      </c>
      <c r="BS2261">
        <v>33.18</v>
      </c>
      <c r="BT2261">
        <v>1</v>
      </c>
      <c r="BU2261">
        <v>1</v>
      </c>
      <c r="BV2261">
        <v>1</v>
      </c>
      <c r="BW2261">
        <v>1</v>
      </c>
      <c r="BX2261">
        <v>1</v>
      </c>
      <c r="BY2261" t="s">
        <v>3</v>
      </c>
      <c r="BZ2261">
        <v>85</v>
      </c>
      <c r="CA2261">
        <v>65</v>
      </c>
      <c r="CE2261">
        <v>0</v>
      </c>
      <c r="CF2261">
        <v>0</v>
      </c>
      <c r="CG2261">
        <v>0</v>
      </c>
      <c r="CM2261">
        <v>0</v>
      </c>
      <c r="CN2261" t="s">
        <v>3</v>
      </c>
      <c r="CO2261">
        <v>0</v>
      </c>
      <c r="CP2261">
        <f t="shared" si="1679"/>
        <v>33</v>
      </c>
      <c r="CQ2261">
        <f t="shared" si="1680"/>
        <v>0</v>
      </c>
      <c r="CR2261">
        <f t="shared" si="1681"/>
        <v>13.996599999999999</v>
      </c>
      <c r="CS2261">
        <f t="shared" si="1682"/>
        <v>13.6038</v>
      </c>
      <c r="CT2261">
        <f t="shared" si="1683"/>
        <v>1635.7739999999999</v>
      </c>
      <c r="CU2261">
        <f t="shared" si="1684"/>
        <v>0</v>
      </c>
      <c r="CV2261">
        <f t="shared" si="1685"/>
        <v>6.32</v>
      </c>
      <c r="CW2261">
        <f t="shared" si="1686"/>
        <v>0.03</v>
      </c>
      <c r="CX2261">
        <f t="shared" si="1687"/>
        <v>0</v>
      </c>
      <c r="CY2261">
        <f t="shared" si="1688"/>
        <v>23.752800000000001</v>
      </c>
      <c r="CZ2261">
        <f t="shared" si="1689"/>
        <v>17.154800000000002</v>
      </c>
      <c r="DC2261" t="s">
        <v>3</v>
      </c>
      <c r="DD2261" t="s">
        <v>3</v>
      </c>
      <c r="DE2261" t="s">
        <v>3</v>
      </c>
      <c r="DF2261" t="s">
        <v>3</v>
      </c>
      <c r="DG2261" t="s">
        <v>3</v>
      </c>
      <c r="DH2261" t="s">
        <v>3</v>
      </c>
      <c r="DI2261" t="s">
        <v>3</v>
      </c>
      <c r="DJ2261" t="s">
        <v>3</v>
      </c>
      <c r="DK2261" t="s">
        <v>3</v>
      </c>
      <c r="DL2261" t="s">
        <v>3</v>
      </c>
      <c r="DM2261" t="s">
        <v>3</v>
      </c>
      <c r="DN2261">
        <v>0</v>
      </c>
      <c r="DO2261">
        <v>0</v>
      </c>
      <c r="DP2261">
        <v>1</v>
      </c>
      <c r="DQ2261">
        <v>1</v>
      </c>
      <c r="DU2261">
        <v>1010</v>
      </c>
      <c r="DV2261" t="s">
        <v>61</v>
      </c>
      <c r="DW2261" t="s">
        <v>61</v>
      </c>
      <c r="DX2261">
        <v>100</v>
      </c>
      <c r="DZ2261" t="s">
        <v>3</v>
      </c>
      <c r="EA2261" t="s">
        <v>3</v>
      </c>
      <c r="EB2261" t="s">
        <v>3</v>
      </c>
      <c r="EC2261" t="s">
        <v>3</v>
      </c>
      <c r="EE2261">
        <v>29085636</v>
      </c>
      <c r="EF2261">
        <v>6</v>
      </c>
      <c r="EG2261" t="s">
        <v>21</v>
      </c>
      <c r="EH2261">
        <v>0</v>
      </c>
      <c r="EI2261" t="s">
        <v>3</v>
      </c>
      <c r="EJ2261">
        <v>1</v>
      </c>
      <c r="EK2261">
        <v>67001</v>
      </c>
      <c r="EL2261" t="s">
        <v>63</v>
      </c>
      <c r="EM2261" t="s">
        <v>64</v>
      </c>
      <c r="EO2261" t="s">
        <v>3</v>
      </c>
      <c r="EQ2261">
        <v>0</v>
      </c>
      <c r="ER2261">
        <v>50.24</v>
      </c>
      <c r="ES2261">
        <v>0</v>
      </c>
      <c r="ET2261">
        <v>0.94</v>
      </c>
      <c r="EU2261">
        <v>0.41</v>
      </c>
      <c r="EV2261">
        <v>49.3</v>
      </c>
      <c r="EW2261">
        <v>6.32</v>
      </c>
      <c r="EX2261">
        <v>0.03</v>
      </c>
      <c r="EY2261">
        <v>0</v>
      </c>
      <c r="FQ2261">
        <v>0</v>
      </c>
      <c r="FR2261">
        <f t="shared" si="1690"/>
        <v>0</v>
      </c>
      <c r="FS2261">
        <v>0</v>
      </c>
      <c r="FV2261" t="s">
        <v>24</v>
      </c>
      <c r="FW2261" t="s">
        <v>25</v>
      </c>
      <c r="FX2261">
        <v>85</v>
      </c>
      <c r="FY2261">
        <v>65</v>
      </c>
      <c r="GA2261" t="s">
        <v>3</v>
      </c>
      <c r="GD2261">
        <v>1</v>
      </c>
      <c r="GF2261">
        <v>86609916</v>
      </c>
      <c r="GG2261">
        <v>2</v>
      </c>
      <c r="GH2261">
        <v>1</v>
      </c>
      <c r="GI2261">
        <v>2</v>
      </c>
      <c r="GJ2261">
        <v>0</v>
      </c>
      <c r="GK2261">
        <v>0</v>
      </c>
      <c r="GL2261">
        <f t="shared" si="1691"/>
        <v>0</v>
      </c>
      <c r="GM2261">
        <f t="shared" si="1692"/>
        <v>73.900000000000006</v>
      </c>
      <c r="GN2261">
        <f t="shared" si="1693"/>
        <v>73.900000000000006</v>
      </c>
      <c r="GO2261">
        <f t="shared" si="1694"/>
        <v>0</v>
      </c>
      <c r="GP2261">
        <f t="shared" si="1695"/>
        <v>0</v>
      </c>
      <c r="GR2261">
        <v>0</v>
      </c>
      <c r="GS2261">
        <v>3</v>
      </c>
      <c r="GT2261">
        <v>0</v>
      </c>
      <c r="GU2261" t="s">
        <v>3</v>
      </c>
      <c r="GV2261">
        <f t="shared" si="1696"/>
        <v>0</v>
      </c>
      <c r="GW2261">
        <v>1</v>
      </c>
      <c r="GX2261">
        <f t="shared" si="1697"/>
        <v>0</v>
      </c>
      <c r="HA2261">
        <v>0</v>
      </c>
      <c r="HB2261">
        <v>0</v>
      </c>
      <c r="HC2261">
        <f t="shared" si="1698"/>
        <v>0</v>
      </c>
      <c r="HE2261" t="s">
        <v>3</v>
      </c>
      <c r="HF2261" t="s">
        <v>3</v>
      </c>
      <c r="IK2261">
        <v>0</v>
      </c>
    </row>
    <row r="2262" spans="1:245">
      <c r="A2262">
        <v>17</v>
      </c>
      <c r="B2262">
        <v>0</v>
      </c>
      <c r="C2262">
        <f>ROW(SmtRes!A2309)</f>
        <v>2309</v>
      </c>
      <c r="D2262">
        <f>ROW(EtalonRes!A2283)</f>
        <v>2283</v>
      </c>
      <c r="E2262" t="s">
        <v>39</v>
      </c>
      <c r="F2262" t="s">
        <v>45</v>
      </c>
      <c r="G2262" t="s">
        <v>46</v>
      </c>
      <c r="H2262" t="s">
        <v>47</v>
      </c>
      <c r="I2262">
        <f>ROUND(4/100,9)</f>
        <v>0.04</v>
      </c>
      <c r="J2262">
        <v>0</v>
      </c>
      <c r="O2262">
        <f t="shared" si="1659"/>
        <v>1995.72</v>
      </c>
      <c r="P2262">
        <f t="shared" si="1660"/>
        <v>0</v>
      </c>
      <c r="Q2262">
        <f t="shared" si="1661"/>
        <v>87.22</v>
      </c>
      <c r="R2262">
        <f t="shared" si="1662"/>
        <v>53.01</v>
      </c>
      <c r="S2262">
        <f t="shared" si="1663"/>
        <v>1908.5</v>
      </c>
      <c r="T2262">
        <f t="shared" si="1664"/>
        <v>0</v>
      </c>
      <c r="U2262">
        <f t="shared" si="1665"/>
        <v>7.1720000000000006</v>
      </c>
      <c r="V2262">
        <f t="shared" si="1666"/>
        <v>0.15880000000000002</v>
      </c>
      <c r="W2262">
        <f t="shared" si="1667"/>
        <v>0</v>
      </c>
      <c r="X2262">
        <f t="shared" si="1668"/>
        <v>1373.06</v>
      </c>
      <c r="Y2262">
        <f t="shared" si="1669"/>
        <v>980.76</v>
      </c>
      <c r="AA2262">
        <v>35806607</v>
      </c>
      <c r="AB2262">
        <f t="shared" si="1670"/>
        <v>1634.97</v>
      </c>
      <c r="AC2262">
        <f t="shared" si="1671"/>
        <v>0</v>
      </c>
      <c r="AD2262">
        <f t="shared" si="1672"/>
        <v>196.98</v>
      </c>
      <c r="AE2262">
        <f t="shared" si="1673"/>
        <v>39.94</v>
      </c>
      <c r="AF2262">
        <f t="shared" si="1674"/>
        <v>1437.99</v>
      </c>
      <c r="AG2262">
        <f t="shared" si="1675"/>
        <v>0</v>
      </c>
      <c r="AH2262">
        <f t="shared" si="1676"/>
        <v>179.3</v>
      </c>
      <c r="AI2262">
        <f t="shared" si="1677"/>
        <v>3.97</v>
      </c>
      <c r="AJ2262">
        <f t="shared" si="1678"/>
        <v>0</v>
      </c>
      <c r="AK2262">
        <v>1634.97</v>
      </c>
      <c r="AL2262">
        <v>0</v>
      </c>
      <c r="AM2262">
        <v>196.98</v>
      </c>
      <c r="AN2262">
        <v>39.94</v>
      </c>
      <c r="AO2262">
        <v>1437.99</v>
      </c>
      <c r="AP2262">
        <v>0</v>
      </c>
      <c r="AQ2262">
        <v>179.3</v>
      </c>
      <c r="AR2262">
        <v>3.97</v>
      </c>
      <c r="AS2262">
        <v>0</v>
      </c>
      <c r="AT2262">
        <v>70</v>
      </c>
      <c r="AU2262">
        <v>50</v>
      </c>
      <c r="AV2262">
        <v>1</v>
      </c>
      <c r="AW2262">
        <v>1</v>
      </c>
      <c r="AZ2262">
        <v>1</v>
      </c>
      <c r="BA2262">
        <v>33.18</v>
      </c>
      <c r="BB2262">
        <v>11.07</v>
      </c>
      <c r="BC2262">
        <v>1</v>
      </c>
      <c r="BD2262" t="s">
        <v>3</v>
      </c>
      <c r="BE2262" t="s">
        <v>3</v>
      </c>
      <c r="BF2262" t="s">
        <v>3</v>
      </c>
      <c r="BG2262" t="s">
        <v>3</v>
      </c>
      <c r="BH2262">
        <v>0</v>
      </c>
      <c r="BI2262">
        <v>1</v>
      </c>
      <c r="BJ2262" t="s">
        <v>48</v>
      </c>
      <c r="BM2262">
        <v>56001</v>
      </c>
      <c r="BN2262">
        <v>0</v>
      </c>
      <c r="BO2262" t="s">
        <v>45</v>
      </c>
      <c r="BP2262">
        <v>1</v>
      </c>
      <c r="BQ2262">
        <v>6</v>
      </c>
      <c r="BR2262">
        <v>0</v>
      </c>
      <c r="BS2262">
        <v>33.18</v>
      </c>
      <c r="BT2262">
        <v>1</v>
      </c>
      <c r="BU2262">
        <v>1</v>
      </c>
      <c r="BV2262">
        <v>1</v>
      </c>
      <c r="BW2262">
        <v>1</v>
      </c>
      <c r="BX2262">
        <v>1</v>
      </c>
      <c r="BY2262" t="s">
        <v>3</v>
      </c>
      <c r="BZ2262">
        <v>82</v>
      </c>
      <c r="CA2262">
        <v>62</v>
      </c>
      <c r="CE2262">
        <v>0</v>
      </c>
      <c r="CF2262">
        <v>0</v>
      </c>
      <c r="CG2262">
        <v>0</v>
      </c>
      <c r="CM2262">
        <v>0</v>
      </c>
      <c r="CN2262" t="s">
        <v>3</v>
      </c>
      <c r="CO2262">
        <v>0</v>
      </c>
      <c r="CP2262">
        <f t="shared" si="1679"/>
        <v>1995.72</v>
      </c>
      <c r="CQ2262">
        <f t="shared" si="1680"/>
        <v>0</v>
      </c>
      <c r="CR2262">
        <f t="shared" si="1681"/>
        <v>2180.5686000000001</v>
      </c>
      <c r="CS2262">
        <f t="shared" si="1682"/>
        <v>1325.2092</v>
      </c>
      <c r="CT2262">
        <f t="shared" si="1683"/>
        <v>47712.508199999997</v>
      </c>
      <c r="CU2262">
        <f t="shared" si="1684"/>
        <v>0</v>
      </c>
      <c r="CV2262">
        <f t="shared" si="1685"/>
        <v>179.3</v>
      </c>
      <c r="CW2262">
        <f t="shared" si="1686"/>
        <v>3.97</v>
      </c>
      <c r="CX2262">
        <f t="shared" si="1687"/>
        <v>0</v>
      </c>
      <c r="CY2262">
        <f t="shared" si="1688"/>
        <v>1373.057</v>
      </c>
      <c r="CZ2262">
        <f t="shared" si="1689"/>
        <v>980.755</v>
      </c>
      <c r="DC2262" t="s">
        <v>3</v>
      </c>
      <c r="DD2262" t="s">
        <v>3</v>
      </c>
      <c r="DE2262" t="s">
        <v>3</v>
      </c>
      <c r="DF2262" t="s">
        <v>3</v>
      </c>
      <c r="DG2262" t="s">
        <v>3</v>
      </c>
      <c r="DH2262" t="s">
        <v>3</v>
      </c>
      <c r="DI2262" t="s">
        <v>3</v>
      </c>
      <c r="DJ2262" t="s">
        <v>3</v>
      </c>
      <c r="DK2262" t="s">
        <v>3</v>
      </c>
      <c r="DL2262" t="s">
        <v>3</v>
      </c>
      <c r="DM2262" t="s">
        <v>3</v>
      </c>
      <c r="DN2262">
        <v>0</v>
      </c>
      <c r="DO2262">
        <v>0</v>
      </c>
      <c r="DP2262">
        <v>1</v>
      </c>
      <c r="DQ2262">
        <v>1</v>
      </c>
      <c r="DU2262">
        <v>1013</v>
      </c>
      <c r="DV2262" t="s">
        <v>47</v>
      </c>
      <c r="DW2262" t="s">
        <v>47</v>
      </c>
      <c r="DX2262">
        <v>1</v>
      </c>
      <c r="DZ2262" t="s">
        <v>3</v>
      </c>
      <c r="EA2262" t="s">
        <v>3</v>
      </c>
      <c r="EB2262" t="s">
        <v>3</v>
      </c>
      <c r="EC2262" t="s">
        <v>3</v>
      </c>
      <c r="EE2262">
        <v>29085589</v>
      </c>
      <c r="EF2262">
        <v>6</v>
      </c>
      <c r="EG2262" t="s">
        <v>21</v>
      </c>
      <c r="EH2262">
        <v>0</v>
      </c>
      <c r="EI2262" t="s">
        <v>3</v>
      </c>
      <c r="EJ2262">
        <v>1</v>
      </c>
      <c r="EK2262">
        <v>56001</v>
      </c>
      <c r="EL2262" t="s">
        <v>49</v>
      </c>
      <c r="EM2262" t="s">
        <v>50</v>
      </c>
      <c r="EO2262" t="s">
        <v>3</v>
      </c>
      <c r="EQ2262">
        <v>0</v>
      </c>
      <c r="ER2262">
        <v>1634.97</v>
      </c>
      <c r="ES2262">
        <v>0</v>
      </c>
      <c r="ET2262">
        <v>196.98</v>
      </c>
      <c r="EU2262">
        <v>39.94</v>
      </c>
      <c r="EV2262">
        <v>1437.99</v>
      </c>
      <c r="EW2262">
        <v>179.3</v>
      </c>
      <c r="EX2262">
        <v>3.97</v>
      </c>
      <c r="EY2262">
        <v>0</v>
      </c>
      <c r="FQ2262">
        <v>0</v>
      </c>
      <c r="FR2262">
        <f t="shared" si="1690"/>
        <v>0</v>
      </c>
      <c r="FS2262">
        <v>0</v>
      </c>
      <c r="FV2262" t="s">
        <v>24</v>
      </c>
      <c r="FW2262" t="s">
        <v>25</v>
      </c>
      <c r="FX2262">
        <v>82</v>
      </c>
      <c r="FY2262">
        <v>62</v>
      </c>
      <c r="GA2262" t="s">
        <v>3</v>
      </c>
      <c r="GD2262">
        <v>1</v>
      </c>
      <c r="GF2262">
        <v>395004222</v>
      </c>
      <c r="GG2262">
        <v>2</v>
      </c>
      <c r="GH2262">
        <v>1</v>
      </c>
      <c r="GI2262">
        <v>2</v>
      </c>
      <c r="GJ2262">
        <v>0</v>
      </c>
      <c r="GK2262">
        <v>0</v>
      </c>
      <c r="GL2262">
        <f t="shared" si="1691"/>
        <v>0</v>
      </c>
      <c r="GM2262">
        <f t="shared" si="1692"/>
        <v>4349.54</v>
      </c>
      <c r="GN2262">
        <f t="shared" si="1693"/>
        <v>4349.54</v>
      </c>
      <c r="GO2262">
        <f t="shared" si="1694"/>
        <v>0</v>
      </c>
      <c r="GP2262">
        <f t="shared" si="1695"/>
        <v>0</v>
      </c>
      <c r="GR2262">
        <v>0</v>
      </c>
      <c r="GS2262">
        <v>3</v>
      </c>
      <c r="GT2262">
        <v>0</v>
      </c>
      <c r="GU2262" t="s">
        <v>3</v>
      </c>
      <c r="GV2262">
        <f t="shared" si="1696"/>
        <v>0</v>
      </c>
      <c r="GW2262">
        <v>1</v>
      </c>
      <c r="GX2262">
        <f t="shared" si="1697"/>
        <v>0</v>
      </c>
      <c r="HA2262">
        <v>0</v>
      </c>
      <c r="HB2262">
        <v>0</v>
      </c>
      <c r="HC2262">
        <f t="shared" si="1698"/>
        <v>0</v>
      </c>
      <c r="HE2262" t="s">
        <v>3</v>
      </c>
      <c r="HF2262" t="s">
        <v>3</v>
      </c>
      <c r="IK2262">
        <v>0</v>
      </c>
    </row>
    <row r="2263" spans="1:245">
      <c r="A2263">
        <v>18</v>
      </c>
      <c r="B2263">
        <v>0</v>
      </c>
      <c r="C2263">
        <v>2309</v>
      </c>
      <c r="E2263" t="s">
        <v>43</v>
      </c>
      <c r="F2263" t="s">
        <v>27</v>
      </c>
      <c r="G2263" t="s">
        <v>28</v>
      </c>
      <c r="H2263" t="s">
        <v>29</v>
      </c>
      <c r="I2263">
        <f>I2262*J2263</f>
        <v>0.42</v>
      </c>
      <c r="J2263">
        <v>10.5</v>
      </c>
      <c r="O2263">
        <f t="shared" si="1659"/>
        <v>0</v>
      </c>
      <c r="P2263">
        <f t="shared" si="1660"/>
        <v>0</v>
      </c>
      <c r="Q2263">
        <f t="shared" si="1661"/>
        <v>0</v>
      </c>
      <c r="R2263">
        <f t="shared" si="1662"/>
        <v>0</v>
      </c>
      <c r="S2263">
        <f t="shared" si="1663"/>
        <v>0</v>
      </c>
      <c r="T2263">
        <f t="shared" si="1664"/>
        <v>0</v>
      </c>
      <c r="U2263">
        <f t="shared" si="1665"/>
        <v>0</v>
      </c>
      <c r="V2263">
        <f t="shared" si="1666"/>
        <v>0</v>
      </c>
      <c r="W2263">
        <f t="shared" si="1667"/>
        <v>0</v>
      </c>
      <c r="X2263">
        <f t="shared" si="1668"/>
        <v>0</v>
      </c>
      <c r="Y2263">
        <f t="shared" si="1669"/>
        <v>0</v>
      </c>
      <c r="AA2263">
        <v>35806607</v>
      </c>
      <c r="AB2263">
        <f t="shared" si="1670"/>
        <v>0</v>
      </c>
      <c r="AC2263">
        <f t="shared" si="1671"/>
        <v>0</v>
      </c>
      <c r="AD2263">
        <f t="shared" si="1672"/>
        <v>0</v>
      </c>
      <c r="AE2263">
        <f t="shared" si="1673"/>
        <v>0</v>
      </c>
      <c r="AF2263">
        <f t="shared" si="1674"/>
        <v>0</v>
      </c>
      <c r="AG2263">
        <f t="shared" si="1675"/>
        <v>0</v>
      </c>
      <c r="AH2263">
        <f t="shared" si="1676"/>
        <v>0</v>
      </c>
      <c r="AI2263">
        <f t="shared" si="1677"/>
        <v>0</v>
      </c>
      <c r="AJ2263">
        <f t="shared" si="1678"/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1</v>
      </c>
      <c r="AW2263">
        <v>1</v>
      </c>
      <c r="AZ2263">
        <v>1</v>
      </c>
      <c r="BA2263">
        <v>1</v>
      </c>
      <c r="BB2263">
        <v>1</v>
      </c>
      <c r="BC2263">
        <v>1</v>
      </c>
      <c r="BD2263" t="s">
        <v>3</v>
      </c>
      <c r="BE2263" t="s">
        <v>3</v>
      </c>
      <c r="BF2263" t="s">
        <v>3</v>
      </c>
      <c r="BG2263" t="s">
        <v>3</v>
      </c>
      <c r="BH2263">
        <v>3</v>
      </c>
      <c r="BI2263">
        <v>2</v>
      </c>
      <c r="BJ2263" t="s">
        <v>30</v>
      </c>
      <c r="BM2263">
        <v>500002</v>
      </c>
      <c r="BN2263">
        <v>0</v>
      </c>
      <c r="BO2263" t="s">
        <v>3</v>
      </c>
      <c r="BP2263">
        <v>0</v>
      </c>
      <c r="BQ2263">
        <v>12</v>
      </c>
      <c r="BR2263">
        <v>0</v>
      </c>
      <c r="BS2263">
        <v>1</v>
      </c>
      <c r="BT2263">
        <v>1</v>
      </c>
      <c r="BU2263">
        <v>1</v>
      </c>
      <c r="BV2263">
        <v>1</v>
      </c>
      <c r="BW2263">
        <v>1</v>
      </c>
      <c r="BX2263">
        <v>1</v>
      </c>
      <c r="BY2263" t="s">
        <v>3</v>
      </c>
      <c r="BZ2263">
        <v>0</v>
      </c>
      <c r="CA2263">
        <v>0</v>
      </c>
      <c r="CE2263">
        <v>0</v>
      </c>
      <c r="CF2263">
        <v>0</v>
      </c>
      <c r="CG2263">
        <v>0</v>
      </c>
      <c r="CM2263">
        <v>0</v>
      </c>
      <c r="CN2263" t="s">
        <v>3</v>
      </c>
      <c r="CO2263">
        <v>0</v>
      </c>
      <c r="CP2263">
        <f t="shared" si="1679"/>
        <v>0</v>
      </c>
      <c r="CQ2263">
        <f t="shared" si="1680"/>
        <v>0</v>
      </c>
      <c r="CR2263">
        <f t="shared" si="1681"/>
        <v>0</v>
      </c>
      <c r="CS2263">
        <f t="shared" si="1682"/>
        <v>0</v>
      </c>
      <c r="CT2263">
        <f t="shared" si="1683"/>
        <v>0</v>
      </c>
      <c r="CU2263">
        <f t="shared" si="1684"/>
        <v>0</v>
      </c>
      <c r="CV2263">
        <f t="shared" si="1685"/>
        <v>0</v>
      </c>
      <c r="CW2263">
        <f t="shared" si="1686"/>
        <v>0</v>
      </c>
      <c r="CX2263">
        <f t="shared" si="1687"/>
        <v>0</v>
      </c>
      <c r="CY2263">
        <f t="shared" si="1688"/>
        <v>0</v>
      </c>
      <c r="CZ2263">
        <f t="shared" si="1689"/>
        <v>0</v>
      </c>
      <c r="DC2263" t="s">
        <v>3</v>
      </c>
      <c r="DD2263" t="s">
        <v>3</v>
      </c>
      <c r="DE2263" t="s">
        <v>3</v>
      </c>
      <c r="DF2263" t="s">
        <v>3</v>
      </c>
      <c r="DG2263" t="s">
        <v>3</v>
      </c>
      <c r="DH2263" t="s">
        <v>3</v>
      </c>
      <c r="DI2263" t="s">
        <v>3</v>
      </c>
      <c r="DJ2263" t="s">
        <v>3</v>
      </c>
      <c r="DK2263" t="s">
        <v>3</v>
      </c>
      <c r="DL2263" t="s">
        <v>3</v>
      </c>
      <c r="DM2263" t="s">
        <v>3</v>
      </c>
      <c r="DN2263">
        <v>0</v>
      </c>
      <c r="DO2263">
        <v>0</v>
      </c>
      <c r="DP2263">
        <v>1</v>
      </c>
      <c r="DQ2263">
        <v>1</v>
      </c>
      <c r="DU2263">
        <v>1009</v>
      </c>
      <c r="DV2263" t="s">
        <v>29</v>
      </c>
      <c r="DW2263" t="s">
        <v>29</v>
      </c>
      <c r="DX2263">
        <v>1000</v>
      </c>
      <c r="DZ2263" t="s">
        <v>3</v>
      </c>
      <c r="EA2263" t="s">
        <v>3</v>
      </c>
      <c r="EB2263" t="s">
        <v>3</v>
      </c>
      <c r="EC2263" t="s">
        <v>3</v>
      </c>
      <c r="EE2263">
        <v>29085444</v>
      </c>
      <c r="EF2263">
        <v>12</v>
      </c>
      <c r="EG2263" t="s">
        <v>31</v>
      </c>
      <c r="EH2263">
        <v>0</v>
      </c>
      <c r="EI2263" t="s">
        <v>3</v>
      </c>
      <c r="EJ2263">
        <v>2</v>
      </c>
      <c r="EK2263">
        <v>500002</v>
      </c>
      <c r="EL2263" t="s">
        <v>32</v>
      </c>
      <c r="EM2263" t="s">
        <v>33</v>
      </c>
      <c r="EO2263" t="s">
        <v>3</v>
      </c>
      <c r="EQ2263">
        <v>0</v>
      </c>
      <c r="ER2263">
        <v>0</v>
      </c>
      <c r="ES2263">
        <v>0</v>
      </c>
      <c r="ET2263">
        <v>0</v>
      </c>
      <c r="EU2263">
        <v>0</v>
      </c>
      <c r="EV2263">
        <v>0</v>
      </c>
      <c r="EW2263">
        <v>0</v>
      </c>
      <c r="EX2263">
        <v>0</v>
      </c>
      <c r="FQ2263">
        <v>0</v>
      </c>
      <c r="FR2263">
        <f t="shared" si="1690"/>
        <v>0</v>
      </c>
      <c r="FS2263">
        <v>0</v>
      </c>
      <c r="FX2263">
        <v>0</v>
      </c>
      <c r="FY2263">
        <v>0</v>
      </c>
      <c r="GA2263" t="s">
        <v>3</v>
      </c>
      <c r="GD2263">
        <v>1</v>
      </c>
      <c r="GF2263">
        <v>-304821490</v>
      </c>
      <c r="GG2263">
        <v>2</v>
      </c>
      <c r="GH2263">
        <v>1</v>
      </c>
      <c r="GI2263">
        <v>-2</v>
      </c>
      <c r="GJ2263">
        <v>0</v>
      </c>
      <c r="GK2263">
        <v>0</v>
      </c>
      <c r="GL2263">
        <f t="shared" si="1691"/>
        <v>0</v>
      </c>
      <c r="GM2263">
        <f t="shared" si="1692"/>
        <v>0</v>
      </c>
      <c r="GN2263">
        <f t="shared" si="1693"/>
        <v>0</v>
      </c>
      <c r="GO2263">
        <f t="shared" si="1694"/>
        <v>0</v>
      </c>
      <c r="GP2263">
        <f t="shared" si="1695"/>
        <v>0</v>
      </c>
      <c r="GR2263">
        <v>0</v>
      </c>
      <c r="GS2263">
        <v>3</v>
      </c>
      <c r="GT2263">
        <v>0</v>
      </c>
      <c r="GU2263" t="s">
        <v>3</v>
      </c>
      <c r="GV2263">
        <f t="shared" si="1696"/>
        <v>0</v>
      </c>
      <c r="GW2263">
        <v>1</v>
      </c>
      <c r="GX2263">
        <f t="shared" si="1697"/>
        <v>0</v>
      </c>
      <c r="HA2263">
        <v>0</v>
      </c>
      <c r="HB2263">
        <v>0</v>
      </c>
      <c r="HC2263">
        <f t="shared" si="1698"/>
        <v>0</v>
      </c>
      <c r="HE2263" t="s">
        <v>3</v>
      </c>
      <c r="HF2263" t="s">
        <v>3</v>
      </c>
      <c r="IK2263">
        <v>0</v>
      </c>
    </row>
    <row r="2264" spans="1:245">
      <c r="A2264">
        <v>17</v>
      </c>
      <c r="B2264">
        <v>0</v>
      </c>
      <c r="C2264">
        <f>ROW(SmtRes!A2313)</f>
        <v>2313</v>
      </c>
      <c r="D2264">
        <f>ROW(EtalonRes!A2287)</f>
        <v>2287</v>
      </c>
      <c r="E2264" t="s">
        <v>44</v>
      </c>
      <c r="F2264" t="s">
        <v>419</v>
      </c>
      <c r="G2264" t="s">
        <v>420</v>
      </c>
      <c r="H2264" t="s">
        <v>421</v>
      </c>
      <c r="I2264">
        <f>ROUND(2/100,9)</f>
        <v>0.02</v>
      </c>
      <c r="J2264">
        <v>0</v>
      </c>
      <c r="O2264">
        <f t="shared" si="1659"/>
        <v>364.08</v>
      </c>
      <c r="P2264">
        <f t="shared" si="1660"/>
        <v>0</v>
      </c>
      <c r="Q2264">
        <f t="shared" si="1661"/>
        <v>2.71</v>
      </c>
      <c r="R2264">
        <f t="shared" si="1662"/>
        <v>2.6</v>
      </c>
      <c r="S2264">
        <f t="shared" si="1663"/>
        <v>361.37</v>
      </c>
      <c r="T2264">
        <f t="shared" si="1664"/>
        <v>0</v>
      </c>
      <c r="U2264">
        <f t="shared" si="1665"/>
        <v>1.2768000000000002</v>
      </c>
      <c r="V2264">
        <f t="shared" si="1666"/>
        <v>5.7999999999999996E-3</v>
      </c>
      <c r="W2264">
        <f t="shared" si="1667"/>
        <v>0</v>
      </c>
      <c r="X2264">
        <f t="shared" si="1668"/>
        <v>229.3</v>
      </c>
      <c r="Y2264">
        <f t="shared" si="1669"/>
        <v>145.59</v>
      </c>
      <c r="AA2264">
        <v>35806607</v>
      </c>
      <c r="AB2264">
        <f t="shared" si="1670"/>
        <v>553.63</v>
      </c>
      <c r="AC2264">
        <f t="shared" si="1671"/>
        <v>0</v>
      </c>
      <c r="AD2264">
        <f t="shared" si="1672"/>
        <v>9.07</v>
      </c>
      <c r="AE2264">
        <f t="shared" si="1673"/>
        <v>3.92</v>
      </c>
      <c r="AF2264">
        <f t="shared" si="1674"/>
        <v>544.55999999999995</v>
      </c>
      <c r="AG2264">
        <f t="shared" si="1675"/>
        <v>0</v>
      </c>
      <c r="AH2264">
        <f t="shared" si="1676"/>
        <v>63.84</v>
      </c>
      <c r="AI2264">
        <f t="shared" si="1677"/>
        <v>0.28999999999999998</v>
      </c>
      <c r="AJ2264">
        <f t="shared" si="1678"/>
        <v>0</v>
      </c>
      <c r="AK2264">
        <v>553.63</v>
      </c>
      <c r="AL2264">
        <v>0</v>
      </c>
      <c r="AM2264">
        <v>9.07</v>
      </c>
      <c r="AN2264">
        <v>3.92</v>
      </c>
      <c r="AO2264">
        <v>544.55999999999995</v>
      </c>
      <c r="AP2264">
        <v>0</v>
      </c>
      <c r="AQ2264">
        <v>63.84</v>
      </c>
      <c r="AR2264">
        <v>0.28999999999999998</v>
      </c>
      <c r="AS2264">
        <v>0</v>
      </c>
      <c r="AT2264">
        <v>63</v>
      </c>
      <c r="AU2264">
        <v>40</v>
      </c>
      <c r="AV2264">
        <v>1</v>
      </c>
      <c r="AW2264">
        <v>1</v>
      </c>
      <c r="AZ2264">
        <v>1</v>
      </c>
      <c r="BA2264">
        <v>33.18</v>
      </c>
      <c r="BB2264">
        <v>14.92</v>
      </c>
      <c r="BC2264">
        <v>1</v>
      </c>
      <c r="BD2264" t="s">
        <v>3</v>
      </c>
      <c r="BE2264" t="s">
        <v>3</v>
      </c>
      <c r="BF2264" t="s">
        <v>3</v>
      </c>
      <c r="BG2264" t="s">
        <v>3</v>
      </c>
      <c r="BH2264">
        <v>0</v>
      </c>
      <c r="BI2264">
        <v>1</v>
      </c>
      <c r="BJ2264" t="s">
        <v>422</v>
      </c>
      <c r="BM2264">
        <v>65001</v>
      </c>
      <c r="BN2264">
        <v>0</v>
      </c>
      <c r="BO2264" t="s">
        <v>419</v>
      </c>
      <c r="BP2264">
        <v>1</v>
      </c>
      <c r="BQ2264">
        <v>6</v>
      </c>
      <c r="BR2264">
        <v>0</v>
      </c>
      <c r="BS2264">
        <v>33.18</v>
      </c>
      <c r="BT2264">
        <v>1</v>
      </c>
      <c r="BU2264">
        <v>1</v>
      </c>
      <c r="BV2264">
        <v>1</v>
      </c>
      <c r="BW2264">
        <v>1</v>
      </c>
      <c r="BX2264">
        <v>1</v>
      </c>
      <c r="BY2264" t="s">
        <v>3</v>
      </c>
      <c r="BZ2264">
        <v>74</v>
      </c>
      <c r="CA2264">
        <v>50</v>
      </c>
      <c r="CE2264">
        <v>0</v>
      </c>
      <c r="CF2264">
        <v>0</v>
      </c>
      <c r="CG2264">
        <v>0</v>
      </c>
      <c r="CM2264">
        <v>0</v>
      </c>
      <c r="CN2264" t="s">
        <v>3</v>
      </c>
      <c r="CO2264">
        <v>0</v>
      </c>
      <c r="CP2264">
        <f t="shared" si="1679"/>
        <v>364.08</v>
      </c>
      <c r="CQ2264">
        <f t="shared" si="1680"/>
        <v>0</v>
      </c>
      <c r="CR2264">
        <f t="shared" si="1681"/>
        <v>135.3244</v>
      </c>
      <c r="CS2264">
        <f t="shared" si="1682"/>
        <v>130.06559999999999</v>
      </c>
      <c r="CT2264">
        <f t="shared" si="1683"/>
        <v>18068.500799999998</v>
      </c>
      <c r="CU2264">
        <f t="shared" si="1684"/>
        <v>0</v>
      </c>
      <c r="CV2264">
        <f t="shared" si="1685"/>
        <v>63.84</v>
      </c>
      <c r="CW2264">
        <f t="shared" si="1686"/>
        <v>0.28999999999999998</v>
      </c>
      <c r="CX2264">
        <f t="shared" si="1687"/>
        <v>0</v>
      </c>
      <c r="CY2264">
        <f t="shared" si="1688"/>
        <v>229.30110000000002</v>
      </c>
      <c r="CZ2264">
        <f t="shared" si="1689"/>
        <v>145.58800000000002</v>
      </c>
      <c r="DC2264" t="s">
        <v>3</v>
      </c>
      <c r="DD2264" t="s">
        <v>3</v>
      </c>
      <c r="DE2264" t="s">
        <v>3</v>
      </c>
      <c r="DF2264" t="s">
        <v>3</v>
      </c>
      <c r="DG2264" t="s">
        <v>3</v>
      </c>
      <c r="DH2264" t="s">
        <v>3</v>
      </c>
      <c r="DI2264" t="s">
        <v>3</v>
      </c>
      <c r="DJ2264" t="s">
        <v>3</v>
      </c>
      <c r="DK2264" t="s">
        <v>3</v>
      </c>
      <c r="DL2264" t="s">
        <v>3</v>
      </c>
      <c r="DM2264" t="s">
        <v>3</v>
      </c>
      <c r="DN2264">
        <v>0</v>
      </c>
      <c r="DO2264">
        <v>0</v>
      </c>
      <c r="DP2264">
        <v>1</v>
      </c>
      <c r="DQ2264">
        <v>1</v>
      </c>
      <c r="DU2264">
        <v>1013</v>
      </c>
      <c r="DV2264" t="s">
        <v>421</v>
      </c>
      <c r="DW2264" t="s">
        <v>421</v>
      </c>
      <c r="DX2264">
        <v>1</v>
      </c>
      <c r="DZ2264" t="s">
        <v>3</v>
      </c>
      <c r="EA2264" t="s">
        <v>3</v>
      </c>
      <c r="EB2264" t="s">
        <v>3</v>
      </c>
      <c r="EC2264" t="s">
        <v>3</v>
      </c>
      <c r="EE2264">
        <v>29085598</v>
      </c>
      <c r="EF2264">
        <v>6</v>
      </c>
      <c r="EG2264" t="s">
        <v>21</v>
      </c>
      <c r="EH2264">
        <v>0</v>
      </c>
      <c r="EI2264" t="s">
        <v>3</v>
      </c>
      <c r="EJ2264">
        <v>1</v>
      </c>
      <c r="EK2264">
        <v>65001</v>
      </c>
      <c r="EL2264" t="s">
        <v>423</v>
      </c>
      <c r="EM2264" t="s">
        <v>424</v>
      </c>
      <c r="EO2264" t="s">
        <v>3</v>
      </c>
      <c r="EQ2264">
        <v>0</v>
      </c>
      <c r="ER2264">
        <v>553.63</v>
      </c>
      <c r="ES2264">
        <v>0</v>
      </c>
      <c r="ET2264">
        <v>9.07</v>
      </c>
      <c r="EU2264">
        <v>3.92</v>
      </c>
      <c r="EV2264">
        <v>544.55999999999995</v>
      </c>
      <c r="EW2264">
        <v>63.84</v>
      </c>
      <c r="EX2264">
        <v>0.28999999999999998</v>
      </c>
      <c r="EY2264">
        <v>0</v>
      </c>
      <c r="FQ2264">
        <v>0</v>
      </c>
      <c r="FR2264">
        <f t="shared" si="1690"/>
        <v>0</v>
      </c>
      <c r="FS2264">
        <v>0</v>
      </c>
      <c r="FV2264" t="s">
        <v>24</v>
      </c>
      <c r="FW2264" t="s">
        <v>25</v>
      </c>
      <c r="FX2264">
        <v>74</v>
      </c>
      <c r="FY2264">
        <v>50</v>
      </c>
      <c r="GA2264" t="s">
        <v>3</v>
      </c>
      <c r="GD2264">
        <v>1</v>
      </c>
      <c r="GF2264">
        <v>1742520375</v>
      </c>
      <c r="GG2264">
        <v>2</v>
      </c>
      <c r="GH2264">
        <v>1</v>
      </c>
      <c r="GI2264">
        <v>2</v>
      </c>
      <c r="GJ2264">
        <v>0</v>
      </c>
      <c r="GK2264">
        <v>0</v>
      </c>
      <c r="GL2264">
        <f t="shared" si="1691"/>
        <v>0</v>
      </c>
      <c r="GM2264">
        <f t="shared" si="1692"/>
        <v>738.97</v>
      </c>
      <c r="GN2264">
        <f t="shared" si="1693"/>
        <v>738.97</v>
      </c>
      <c r="GO2264">
        <f t="shared" si="1694"/>
        <v>0</v>
      </c>
      <c r="GP2264">
        <f t="shared" si="1695"/>
        <v>0</v>
      </c>
      <c r="GR2264">
        <v>0</v>
      </c>
      <c r="GS2264">
        <v>3</v>
      </c>
      <c r="GT2264">
        <v>0</v>
      </c>
      <c r="GU2264" t="s">
        <v>3</v>
      </c>
      <c r="GV2264">
        <f t="shared" si="1696"/>
        <v>0</v>
      </c>
      <c r="GW2264">
        <v>1</v>
      </c>
      <c r="GX2264">
        <f t="shared" si="1697"/>
        <v>0</v>
      </c>
      <c r="HA2264">
        <v>0</v>
      </c>
      <c r="HB2264">
        <v>0</v>
      </c>
      <c r="HC2264">
        <f t="shared" si="1698"/>
        <v>0</v>
      </c>
      <c r="HE2264" t="s">
        <v>3</v>
      </c>
      <c r="HF2264" t="s">
        <v>3</v>
      </c>
      <c r="IK2264">
        <v>0</v>
      </c>
    </row>
    <row r="2265" spans="1:245">
      <c r="A2265">
        <v>18</v>
      </c>
      <c r="B2265">
        <v>0</v>
      </c>
      <c r="C2265">
        <v>2313</v>
      </c>
      <c r="E2265" t="s">
        <v>51</v>
      </c>
      <c r="F2265" t="s">
        <v>425</v>
      </c>
      <c r="G2265" t="s">
        <v>426</v>
      </c>
      <c r="H2265" t="s">
        <v>29</v>
      </c>
      <c r="I2265">
        <f>I2264*J2265</f>
        <v>5.2999999999999999E-2</v>
      </c>
      <c r="J2265">
        <v>2.65</v>
      </c>
      <c r="O2265">
        <f t="shared" si="1659"/>
        <v>0</v>
      </c>
      <c r="P2265">
        <f t="shared" si="1660"/>
        <v>0</v>
      </c>
      <c r="Q2265">
        <f t="shared" si="1661"/>
        <v>0</v>
      </c>
      <c r="R2265">
        <f t="shared" si="1662"/>
        <v>0</v>
      </c>
      <c r="S2265">
        <f t="shared" si="1663"/>
        <v>0</v>
      </c>
      <c r="T2265">
        <f t="shared" si="1664"/>
        <v>0</v>
      </c>
      <c r="U2265">
        <f t="shared" si="1665"/>
        <v>0</v>
      </c>
      <c r="V2265">
        <f t="shared" si="1666"/>
        <v>0</v>
      </c>
      <c r="W2265">
        <f t="shared" si="1667"/>
        <v>0</v>
      </c>
      <c r="X2265">
        <f t="shared" si="1668"/>
        <v>0</v>
      </c>
      <c r="Y2265">
        <f t="shared" si="1669"/>
        <v>0</v>
      </c>
      <c r="AA2265">
        <v>35806607</v>
      </c>
      <c r="AB2265">
        <f t="shared" si="1670"/>
        <v>0</v>
      </c>
      <c r="AC2265">
        <f t="shared" si="1671"/>
        <v>0</v>
      </c>
      <c r="AD2265">
        <f t="shared" si="1672"/>
        <v>0</v>
      </c>
      <c r="AE2265">
        <f t="shared" si="1673"/>
        <v>0</v>
      </c>
      <c r="AF2265">
        <f t="shared" si="1674"/>
        <v>0</v>
      </c>
      <c r="AG2265">
        <f t="shared" si="1675"/>
        <v>0</v>
      </c>
      <c r="AH2265">
        <f t="shared" si="1676"/>
        <v>0</v>
      </c>
      <c r="AI2265">
        <f t="shared" si="1677"/>
        <v>0</v>
      </c>
      <c r="AJ2265">
        <f t="shared" si="1678"/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1</v>
      </c>
      <c r="AW2265">
        <v>1</v>
      </c>
      <c r="AZ2265">
        <v>1</v>
      </c>
      <c r="BA2265">
        <v>1</v>
      </c>
      <c r="BB2265">
        <v>1</v>
      </c>
      <c r="BC2265">
        <v>1</v>
      </c>
      <c r="BD2265" t="s">
        <v>3</v>
      </c>
      <c r="BE2265" t="s">
        <v>3</v>
      </c>
      <c r="BF2265" t="s">
        <v>3</v>
      </c>
      <c r="BG2265" t="s">
        <v>3</v>
      </c>
      <c r="BH2265">
        <v>3</v>
      </c>
      <c r="BI2265">
        <v>2</v>
      </c>
      <c r="BJ2265" t="s">
        <v>427</v>
      </c>
      <c r="BM2265">
        <v>500002</v>
      </c>
      <c r="BN2265">
        <v>0</v>
      </c>
      <c r="BO2265" t="s">
        <v>3</v>
      </c>
      <c r="BP2265">
        <v>0</v>
      </c>
      <c r="BQ2265">
        <v>12</v>
      </c>
      <c r="BR2265">
        <v>0</v>
      </c>
      <c r="BS2265">
        <v>1</v>
      </c>
      <c r="BT2265">
        <v>1</v>
      </c>
      <c r="BU2265">
        <v>1</v>
      </c>
      <c r="BV2265">
        <v>1</v>
      </c>
      <c r="BW2265">
        <v>1</v>
      </c>
      <c r="BX2265">
        <v>1</v>
      </c>
      <c r="BY2265" t="s">
        <v>3</v>
      </c>
      <c r="BZ2265">
        <v>0</v>
      </c>
      <c r="CA2265">
        <v>0</v>
      </c>
      <c r="CE2265">
        <v>0</v>
      </c>
      <c r="CF2265">
        <v>0</v>
      </c>
      <c r="CG2265">
        <v>0</v>
      </c>
      <c r="CM2265">
        <v>0</v>
      </c>
      <c r="CN2265" t="s">
        <v>3</v>
      </c>
      <c r="CO2265">
        <v>0</v>
      </c>
      <c r="CP2265">
        <f t="shared" si="1679"/>
        <v>0</v>
      </c>
      <c r="CQ2265">
        <f t="shared" si="1680"/>
        <v>0</v>
      </c>
      <c r="CR2265">
        <f t="shared" si="1681"/>
        <v>0</v>
      </c>
      <c r="CS2265">
        <f t="shared" si="1682"/>
        <v>0</v>
      </c>
      <c r="CT2265">
        <f t="shared" si="1683"/>
        <v>0</v>
      </c>
      <c r="CU2265">
        <f t="shared" si="1684"/>
        <v>0</v>
      </c>
      <c r="CV2265">
        <f t="shared" si="1685"/>
        <v>0</v>
      </c>
      <c r="CW2265">
        <f t="shared" si="1686"/>
        <v>0</v>
      </c>
      <c r="CX2265">
        <f t="shared" si="1687"/>
        <v>0</v>
      </c>
      <c r="CY2265">
        <f t="shared" si="1688"/>
        <v>0</v>
      </c>
      <c r="CZ2265">
        <f t="shared" si="1689"/>
        <v>0</v>
      </c>
      <c r="DC2265" t="s">
        <v>3</v>
      </c>
      <c r="DD2265" t="s">
        <v>3</v>
      </c>
      <c r="DE2265" t="s">
        <v>3</v>
      </c>
      <c r="DF2265" t="s">
        <v>3</v>
      </c>
      <c r="DG2265" t="s">
        <v>3</v>
      </c>
      <c r="DH2265" t="s">
        <v>3</v>
      </c>
      <c r="DI2265" t="s">
        <v>3</v>
      </c>
      <c r="DJ2265" t="s">
        <v>3</v>
      </c>
      <c r="DK2265" t="s">
        <v>3</v>
      </c>
      <c r="DL2265" t="s">
        <v>3</v>
      </c>
      <c r="DM2265" t="s">
        <v>3</v>
      </c>
      <c r="DN2265">
        <v>0</v>
      </c>
      <c r="DO2265">
        <v>0</v>
      </c>
      <c r="DP2265">
        <v>1</v>
      </c>
      <c r="DQ2265">
        <v>1</v>
      </c>
      <c r="DU2265">
        <v>1009</v>
      </c>
      <c r="DV2265" t="s">
        <v>29</v>
      </c>
      <c r="DW2265" t="s">
        <v>29</v>
      </c>
      <c r="DX2265">
        <v>1000</v>
      </c>
      <c r="DZ2265" t="s">
        <v>3</v>
      </c>
      <c r="EA2265" t="s">
        <v>3</v>
      </c>
      <c r="EB2265" t="s">
        <v>3</v>
      </c>
      <c r="EC2265" t="s">
        <v>3</v>
      </c>
      <c r="EE2265">
        <v>29085444</v>
      </c>
      <c r="EF2265">
        <v>12</v>
      </c>
      <c r="EG2265" t="s">
        <v>31</v>
      </c>
      <c r="EH2265">
        <v>0</v>
      </c>
      <c r="EI2265" t="s">
        <v>3</v>
      </c>
      <c r="EJ2265">
        <v>2</v>
      </c>
      <c r="EK2265">
        <v>500002</v>
      </c>
      <c r="EL2265" t="s">
        <v>32</v>
      </c>
      <c r="EM2265" t="s">
        <v>33</v>
      </c>
      <c r="EO2265" t="s">
        <v>3</v>
      </c>
      <c r="EQ2265">
        <v>0</v>
      </c>
      <c r="ER2265">
        <v>0</v>
      </c>
      <c r="ES2265">
        <v>0</v>
      </c>
      <c r="ET2265">
        <v>0</v>
      </c>
      <c r="EU2265">
        <v>0</v>
      </c>
      <c r="EV2265">
        <v>0</v>
      </c>
      <c r="EW2265">
        <v>0</v>
      </c>
      <c r="EX2265">
        <v>0</v>
      </c>
      <c r="FQ2265">
        <v>0</v>
      </c>
      <c r="FR2265">
        <f t="shared" si="1690"/>
        <v>0</v>
      </c>
      <c r="FS2265">
        <v>0</v>
      </c>
      <c r="FX2265">
        <v>0</v>
      </c>
      <c r="FY2265">
        <v>0</v>
      </c>
      <c r="GA2265" t="s">
        <v>3</v>
      </c>
      <c r="GD2265">
        <v>1</v>
      </c>
      <c r="GF2265">
        <v>1697669219</v>
      </c>
      <c r="GG2265">
        <v>2</v>
      </c>
      <c r="GH2265">
        <v>1</v>
      </c>
      <c r="GI2265">
        <v>-2</v>
      </c>
      <c r="GJ2265">
        <v>0</v>
      </c>
      <c r="GK2265">
        <v>0</v>
      </c>
      <c r="GL2265">
        <f t="shared" si="1691"/>
        <v>0</v>
      </c>
      <c r="GM2265">
        <f t="shared" si="1692"/>
        <v>0</v>
      </c>
      <c r="GN2265">
        <f t="shared" si="1693"/>
        <v>0</v>
      </c>
      <c r="GO2265">
        <f t="shared" si="1694"/>
        <v>0</v>
      </c>
      <c r="GP2265">
        <f t="shared" si="1695"/>
        <v>0</v>
      </c>
      <c r="GR2265">
        <v>0</v>
      </c>
      <c r="GS2265">
        <v>3</v>
      </c>
      <c r="GT2265">
        <v>0</v>
      </c>
      <c r="GU2265" t="s">
        <v>3</v>
      </c>
      <c r="GV2265">
        <f t="shared" si="1696"/>
        <v>0</v>
      </c>
      <c r="GW2265">
        <v>1</v>
      </c>
      <c r="GX2265">
        <f t="shared" si="1697"/>
        <v>0</v>
      </c>
      <c r="HA2265">
        <v>0</v>
      </c>
      <c r="HB2265">
        <v>0</v>
      </c>
      <c r="HC2265">
        <f t="shared" si="1698"/>
        <v>0</v>
      </c>
      <c r="HE2265" t="s">
        <v>3</v>
      </c>
      <c r="HF2265" t="s">
        <v>3</v>
      </c>
      <c r="IK2265">
        <v>0</v>
      </c>
    </row>
    <row r="2266" spans="1:245">
      <c r="A2266">
        <v>17</v>
      </c>
      <c r="B2266">
        <v>0</v>
      </c>
      <c r="C2266">
        <f>ROW(SmtRes!A2317)</f>
        <v>2317</v>
      </c>
      <c r="D2266">
        <f>ROW(EtalonRes!A2291)</f>
        <v>2291</v>
      </c>
      <c r="E2266" t="s">
        <v>52</v>
      </c>
      <c r="F2266" t="s">
        <v>428</v>
      </c>
      <c r="G2266" t="s">
        <v>429</v>
      </c>
      <c r="H2266" t="s">
        <v>421</v>
      </c>
      <c r="I2266">
        <f>ROUND(1/100,9)</f>
        <v>0.01</v>
      </c>
      <c r="J2266">
        <v>0</v>
      </c>
      <c r="O2266">
        <f t="shared" si="1659"/>
        <v>146.4</v>
      </c>
      <c r="P2266">
        <f t="shared" si="1660"/>
        <v>0</v>
      </c>
      <c r="Q2266">
        <f t="shared" si="1661"/>
        <v>1.21</v>
      </c>
      <c r="R2266">
        <f t="shared" si="1662"/>
        <v>1.1599999999999999</v>
      </c>
      <c r="S2266">
        <f t="shared" si="1663"/>
        <v>145.19</v>
      </c>
      <c r="T2266">
        <f t="shared" si="1664"/>
        <v>0</v>
      </c>
      <c r="U2266">
        <f t="shared" si="1665"/>
        <v>0.51300000000000001</v>
      </c>
      <c r="V2266">
        <f t="shared" si="1666"/>
        <v>2.6000000000000003E-3</v>
      </c>
      <c r="W2266">
        <f t="shared" si="1667"/>
        <v>0</v>
      </c>
      <c r="X2266">
        <f t="shared" si="1668"/>
        <v>92.2</v>
      </c>
      <c r="Y2266">
        <f t="shared" si="1669"/>
        <v>58.54</v>
      </c>
      <c r="AA2266">
        <v>35806607</v>
      </c>
      <c r="AB2266">
        <f t="shared" si="1670"/>
        <v>445.72</v>
      </c>
      <c r="AC2266">
        <f t="shared" si="1671"/>
        <v>0</v>
      </c>
      <c r="AD2266">
        <f t="shared" si="1672"/>
        <v>8.1300000000000008</v>
      </c>
      <c r="AE2266">
        <f t="shared" si="1673"/>
        <v>3.51</v>
      </c>
      <c r="AF2266">
        <f t="shared" si="1674"/>
        <v>437.59</v>
      </c>
      <c r="AG2266">
        <f t="shared" si="1675"/>
        <v>0</v>
      </c>
      <c r="AH2266">
        <f t="shared" si="1676"/>
        <v>51.3</v>
      </c>
      <c r="AI2266">
        <f t="shared" si="1677"/>
        <v>0.26</v>
      </c>
      <c r="AJ2266">
        <f t="shared" si="1678"/>
        <v>0</v>
      </c>
      <c r="AK2266">
        <v>445.72</v>
      </c>
      <c r="AL2266">
        <v>0</v>
      </c>
      <c r="AM2266">
        <v>8.1300000000000008</v>
      </c>
      <c r="AN2266">
        <v>3.51</v>
      </c>
      <c r="AO2266">
        <v>437.59</v>
      </c>
      <c r="AP2266">
        <v>0</v>
      </c>
      <c r="AQ2266">
        <v>51.3</v>
      </c>
      <c r="AR2266">
        <v>0.26</v>
      </c>
      <c r="AS2266">
        <v>0</v>
      </c>
      <c r="AT2266">
        <v>63</v>
      </c>
      <c r="AU2266">
        <v>40</v>
      </c>
      <c r="AV2266">
        <v>1</v>
      </c>
      <c r="AW2266">
        <v>1</v>
      </c>
      <c r="AZ2266">
        <v>1</v>
      </c>
      <c r="BA2266">
        <v>33.18</v>
      </c>
      <c r="BB2266">
        <v>14.93</v>
      </c>
      <c r="BC2266">
        <v>1</v>
      </c>
      <c r="BD2266" t="s">
        <v>3</v>
      </c>
      <c r="BE2266" t="s">
        <v>3</v>
      </c>
      <c r="BF2266" t="s">
        <v>3</v>
      </c>
      <c r="BG2266" t="s">
        <v>3</v>
      </c>
      <c r="BH2266">
        <v>0</v>
      </c>
      <c r="BI2266">
        <v>1</v>
      </c>
      <c r="BJ2266" t="s">
        <v>430</v>
      </c>
      <c r="BM2266">
        <v>65001</v>
      </c>
      <c r="BN2266">
        <v>0</v>
      </c>
      <c r="BO2266" t="s">
        <v>428</v>
      </c>
      <c r="BP2266">
        <v>1</v>
      </c>
      <c r="BQ2266">
        <v>6</v>
      </c>
      <c r="BR2266">
        <v>0</v>
      </c>
      <c r="BS2266">
        <v>33.18</v>
      </c>
      <c r="BT2266">
        <v>1</v>
      </c>
      <c r="BU2266">
        <v>1</v>
      </c>
      <c r="BV2266">
        <v>1</v>
      </c>
      <c r="BW2266">
        <v>1</v>
      </c>
      <c r="BX2266">
        <v>1</v>
      </c>
      <c r="BY2266" t="s">
        <v>3</v>
      </c>
      <c r="BZ2266">
        <v>74</v>
      </c>
      <c r="CA2266">
        <v>50</v>
      </c>
      <c r="CE2266">
        <v>0</v>
      </c>
      <c r="CF2266">
        <v>0</v>
      </c>
      <c r="CG2266">
        <v>0</v>
      </c>
      <c r="CM2266">
        <v>0</v>
      </c>
      <c r="CN2266" t="s">
        <v>3</v>
      </c>
      <c r="CO2266">
        <v>0</v>
      </c>
      <c r="CP2266">
        <f t="shared" si="1679"/>
        <v>146.4</v>
      </c>
      <c r="CQ2266">
        <f t="shared" si="1680"/>
        <v>0</v>
      </c>
      <c r="CR2266">
        <f t="shared" si="1681"/>
        <v>121.38090000000001</v>
      </c>
      <c r="CS2266">
        <f t="shared" si="1682"/>
        <v>116.4618</v>
      </c>
      <c r="CT2266">
        <f t="shared" si="1683"/>
        <v>14519.236199999999</v>
      </c>
      <c r="CU2266">
        <f t="shared" si="1684"/>
        <v>0</v>
      </c>
      <c r="CV2266">
        <f t="shared" si="1685"/>
        <v>51.3</v>
      </c>
      <c r="CW2266">
        <f t="shared" si="1686"/>
        <v>0.26</v>
      </c>
      <c r="CX2266">
        <f t="shared" si="1687"/>
        <v>0</v>
      </c>
      <c r="CY2266">
        <f t="shared" si="1688"/>
        <v>92.200499999999991</v>
      </c>
      <c r="CZ2266">
        <f t="shared" si="1689"/>
        <v>58.54</v>
      </c>
      <c r="DC2266" t="s">
        <v>3</v>
      </c>
      <c r="DD2266" t="s">
        <v>3</v>
      </c>
      <c r="DE2266" t="s">
        <v>3</v>
      </c>
      <c r="DF2266" t="s">
        <v>3</v>
      </c>
      <c r="DG2266" t="s">
        <v>3</v>
      </c>
      <c r="DH2266" t="s">
        <v>3</v>
      </c>
      <c r="DI2266" t="s">
        <v>3</v>
      </c>
      <c r="DJ2266" t="s">
        <v>3</v>
      </c>
      <c r="DK2266" t="s">
        <v>3</v>
      </c>
      <c r="DL2266" t="s">
        <v>3</v>
      </c>
      <c r="DM2266" t="s">
        <v>3</v>
      </c>
      <c r="DN2266">
        <v>0</v>
      </c>
      <c r="DO2266">
        <v>0</v>
      </c>
      <c r="DP2266">
        <v>1</v>
      </c>
      <c r="DQ2266">
        <v>1</v>
      </c>
      <c r="DU2266">
        <v>1013</v>
      </c>
      <c r="DV2266" t="s">
        <v>421</v>
      </c>
      <c r="DW2266" t="s">
        <v>421</v>
      </c>
      <c r="DX2266">
        <v>1</v>
      </c>
      <c r="DZ2266" t="s">
        <v>3</v>
      </c>
      <c r="EA2266" t="s">
        <v>3</v>
      </c>
      <c r="EB2266" t="s">
        <v>3</v>
      </c>
      <c r="EC2266" t="s">
        <v>3</v>
      </c>
      <c r="EE2266">
        <v>29085598</v>
      </c>
      <c r="EF2266">
        <v>6</v>
      </c>
      <c r="EG2266" t="s">
        <v>21</v>
      </c>
      <c r="EH2266">
        <v>0</v>
      </c>
      <c r="EI2266" t="s">
        <v>3</v>
      </c>
      <c r="EJ2266">
        <v>1</v>
      </c>
      <c r="EK2266">
        <v>65001</v>
      </c>
      <c r="EL2266" t="s">
        <v>423</v>
      </c>
      <c r="EM2266" t="s">
        <v>424</v>
      </c>
      <c r="EO2266" t="s">
        <v>3</v>
      </c>
      <c r="EQ2266">
        <v>0</v>
      </c>
      <c r="ER2266">
        <v>445.72</v>
      </c>
      <c r="ES2266">
        <v>0</v>
      </c>
      <c r="ET2266">
        <v>8.1300000000000008</v>
      </c>
      <c r="EU2266">
        <v>3.51</v>
      </c>
      <c r="EV2266">
        <v>437.59</v>
      </c>
      <c r="EW2266">
        <v>51.3</v>
      </c>
      <c r="EX2266">
        <v>0.26</v>
      </c>
      <c r="EY2266">
        <v>0</v>
      </c>
      <c r="FQ2266">
        <v>0</v>
      </c>
      <c r="FR2266">
        <f t="shared" si="1690"/>
        <v>0</v>
      </c>
      <c r="FS2266">
        <v>0</v>
      </c>
      <c r="FV2266" t="s">
        <v>24</v>
      </c>
      <c r="FW2266" t="s">
        <v>25</v>
      </c>
      <c r="FX2266">
        <v>74</v>
      </c>
      <c r="FY2266">
        <v>50</v>
      </c>
      <c r="GA2266" t="s">
        <v>3</v>
      </c>
      <c r="GD2266">
        <v>1</v>
      </c>
      <c r="GF2266">
        <v>1101308715</v>
      </c>
      <c r="GG2266">
        <v>2</v>
      </c>
      <c r="GH2266">
        <v>1</v>
      </c>
      <c r="GI2266">
        <v>2</v>
      </c>
      <c r="GJ2266">
        <v>0</v>
      </c>
      <c r="GK2266">
        <v>0</v>
      </c>
      <c r="GL2266">
        <f t="shared" si="1691"/>
        <v>0</v>
      </c>
      <c r="GM2266">
        <f t="shared" si="1692"/>
        <v>297.14</v>
      </c>
      <c r="GN2266">
        <f t="shared" si="1693"/>
        <v>297.14</v>
      </c>
      <c r="GO2266">
        <f t="shared" si="1694"/>
        <v>0</v>
      </c>
      <c r="GP2266">
        <f t="shared" si="1695"/>
        <v>0</v>
      </c>
      <c r="GR2266">
        <v>0</v>
      </c>
      <c r="GS2266">
        <v>3</v>
      </c>
      <c r="GT2266">
        <v>0</v>
      </c>
      <c r="GU2266" t="s">
        <v>3</v>
      </c>
      <c r="GV2266">
        <f t="shared" si="1696"/>
        <v>0</v>
      </c>
      <c r="GW2266">
        <v>1</v>
      </c>
      <c r="GX2266">
        <f t="shared" si="1697"/>
        <v>0</v>
      </c>
      <c r="HA2266">
        <v>0</v>
      </c>
      <c r="HB2266">
        <v>0</v>
      </c>
      <c r="HC2266">
        <f t="shared" si="1698"/>
        <v>0</v>
      </c>
      <c r="HE2266" t="s">
        <v>3</v>
      </c>
      <c r="HF2266" t="s">
        <v>3</v>
      </c>
      <c r="IK2266">
        <v>0</v>
      </c>
    </row>
    <row r="2267" spans="1:245">
      <c r="A2267">
        <v>18</v>
      </c>
      <c r="B2267">
        <v>0</v>
      </c>
      <c r="C2267">
        <v>2317</v>
      </c>
      <c r="E2267" t="s">
        <v>57</v>
      </c>
      <c r="F2267" t="s">
        <v>425</v>
      </c>
      <c r="G2267" t="s">
        <v>426</v>
      </c>
      <c r="H2267" t="s">
        <v>29</v>
      </c>
      <c r="I2267">
        <f>I2266*J2267</f>
        <v>1.8200000000000001E-2</v>
      </c>
      <c r="J2267">
        <v>1.82</v>
      </c>
      <c r="O2267">
        <f t="shared" si="1659"/>
        <v>0</v>
      </c>
      <c r="P2267">
        <f t="shared" si="1660"/>
        <v>0</v>
      </c>
      <c r="Q2267">
        <f t="shared" si="1661"/>
        <v>0</v>
      </c>
      <c r="R2267">
        <f t="shared" si="1662"/>
        <v>0</v>
      </c>
      <c r="S2267">
        <f t="shared" si="1663"/>
        <v>0</v>
      </c>
      <c r="T2267">
        <f t="shared" si="1664"/>
        <v>0</v>
      </c>
      <c r="U2267">
        <f t="shared" si="1665"/>
        <v>0</v>
      </c>
      <c r="V2267">
        <f t="shared" si="1666"/>
        <v>0</v>
      </c>
      <c r="W2267">
        <f t="shared" si="1667"/>
        <v>0</v>
      </c>
      <c r="X2267">
        <f t="shared" si="1668"/>
        <v>0</v>
      </c>
      <c r="Y2267">
        <f t="shared" si="1669"/>
        <v>0</v>
      </c>
      <c r="AA2267">
        <v>35806607</v>
      </c>
      <c r="AB2267">
        <f t="shared" si="1670"/>
        <v>0</v>
      </c>
      <c r="AC2267">
        <f t="shared" si="1671"/>
        <v>0</v>
      </c>
      <c r="AD2267">
        <f t="shared" si="1672"/>
        <v>0</v>
      </c>
      <c r="AE2267">
        <f t="shared" si="1673"/>
        <v>0</v>
      </c>
      <c r="AF2267">
        <f t="shared" si="1674"/>
        <v>0</v>
      </c>
      <c r="AG2267">
        <f t="shared" si="1675"/>
        <v>0</v>
      </c>
      <c r="AH2267">
        <f t="shared" si="1676"/>
        <v>0</v>
      </c>
      <c r="AI2267">
        <f t="shared" si="1677"/>
        <v>0</v>
      </c>
      <c r="AJ2267">
        <f t="shared" si="1678"/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1</v>
      </c>
      <c r="AW2267">
        <v>1</v>
      </c>
      <c r="AZ2267">
        <v>1</v>
      </c>
      <c r="BA2267">
        <v>1</v>
      </c>
      <c r="BB2267">
        <v>1</v>
      </c>
      <c r="BC2267">
        <v>1</v>
      </c>
      <c r="BD2267" t="s">
        <v>3</v>
      </c>
      <c r="BE2267" t="s">
        <v>3</v>
      </c>
      <c r="BF2267" t="s">
        <v>3</v>
      </c>
      <c r="BG2267" t="s">
        <v>3</v>
      </c>
      <c r="BH2267">
        <v>3</v>
      </c>
      <c r="BI2267">
        <v>2</v>
      </c>
      <c r="BJ2267" t="s">
        <v>427</v>
      </c>
      <c r="BM2267">
        <v>500002</v>
      </c>
      <c r="BN2267">
        <v>0</v>
      </c>
      <c r="BO2267" t="s">
        <v>3</v>
      </c>
      <c r="BP2267">
        <v>0</v>
      </c>
      <c r="BQ2267">
        <v>12</v>
      </c>
      <c r="BR2267">
        <v>0</v>
      </c>
      <c r="BS2267">
        <v>1</v>
      </c>
      <c r="BT2267">
        <v>1</v>
      </c>
      <c r="BU2267">
        <v>1</v>
      </c>
      <c r="BV2267">
        <v>1</v>
      </c>
      <c r="BW2267">
        <v>1</v>
      </c>
      <c r="BX2267">
        <v>1</v>
      </c>
      <c r="BY2267" t="s">
        <v>3</v>
      </c>
      <c r="BZ2267">
        <v>0</v>
      </c>
      <c r="CA2267">
        <v>0</v>
      </c>
      <c r="CE2267">
        <v>0</v>
      </c>
      <c r="CF2267">
        <v>0</v>
      </c>
      <c r="CG2267">
        <v>0</v>
      </c>
      <c r="CM2267">
        <v>0</v>
      </c>
      <c r="CN2267" t="s">
        <v>3</v>
      </c>
      <c r="CO2267">
        <v>0</v>
      </c>
      <c r="CP2267">
        <f t="shared" si="1679"/>
        <v>0</v>
      </c>
      <c r="CQ2267">
        <f t="shared" si="1680"/>
        <v>0</v>
      </c>
      <c r="CR2267">
        <f t="shared" si="1681"/>
        <v>0</v>
      </c>
      <c r="CS2267">
        <f t="shared" si="1682"/>
        <v>0</v>
      </c>
      <c r="CT2267">
        <f t="shared" si="1683"/>
        <v>0</v>
      </c>
      <c r="CU2267">
        <f t="shared" si="1684"/>
        <v>0</v>
      </c>
      <c r="CV2267">
        <f t="shared" si="1685"/>
        <v>0</v>
      </c>
      <c r="CW2267">
        <f t="shared" si="1686"/>
        <v>0</v>
      </c>
      <c r="CX2267">
        <f t="shared" si="1687"/>
        <v>0</v>
      </c>
      <c r="CY2267">
        <f t="shared" si="1688"/>
        <v>0</v>
      </c>
      <c r="CZ2267">
        <f t="shared" si="1689"/>
        <v>0</v>
      </c>
      <c r="DC2267" t="s">
        <v>3</v>
      </c>
      <c r="DD2267" t="s">
        <v>3</v>
      </c>
      <c r="DE2267" t="s">
        <v>3</v>
      </c>
      <c r="DF2267" t="s">
        <v>3</v>
      </c>
      <c r="DG2267" t="s">
        <v>3</v>
      </c>
      <c r="DH2267" t="s">
        <v>3</v>
      </c>
      <c r="DI2267" t="s">
        <v>3</v>
      </c>
      <c r="DJ2267" t="s">
        <v>3</v>
      </c>
      <c r="DK2267" t="s">
        <v>3</v>
      </c>
      <c r="DL2267" t="s">
        <v>3</v>
      </c>
      <c r="DM2267" t="s">
        <v>3</v>
      </c>
      <c r="DN2267">
        <v>0</v>
      </c>
      <c r="DO2267">
        <v>0</v>
      </c>
      <c r="DP2267">
        <v>1</v>
      </c>
      <c r="DQ2267">
        <v>1</v>
      </c>
      <c r="DU2267">
        <v>1009</v>
      </c>
      <c r="DV2267" t="s">
        <v>29</v>
      </c>
      <c r="DW2267" t="s">
        <v>29</v>
      </c>
      <c r="DX2267">
        <v>1000</v>
      </c>
      <c r="DZ2267" t="s">
        <v>3</v>
      </c>
      <c r="EA2267" t="s">
        <v>3</v>
      </c>
      <c r="EB2267" t="s">
        <v>3</v>
      </c>
      <c r="EC2267" t="s">
        <v>3</v>
      </c>
      <c r="EE2267">
        <v>29085444</v>
      </c>
      <c r="EF2267">
        <v>12</v>
      </c>
      <c r="EG2267" t="s">
        <v>31</v>
      </c>
      <c r="EH2267">
        <v>0</v>
      </c>
      <c r="EI2267" t="s">
        <v>3</v>
      </c>
      <c r="EJ2267">
        <v>2</v>
      </c>
      <c r="EK2267">
        <v>500002</v>
      </c>
      <c r="EL2267" t="s">
        <v>32</v>
      </c>
      <c r="EM2267" t="s">
        <v>33</v>
      </c>
      <c r="EO2267" t="s">
        <v>3</v>
      </c>
      <c r="EQ2267">
        <v>0</v>
      </c>
      <c r="ER2267">
        <v>0</v>
      </c>
      <c r="ES2267">
        <v>0</v>
      </c>
      <c r="ET2267">
        <v>0</v>
      </c>
      <c r="EU2267">
        <v>0</v>
      </c>
      <c r="EV2267">
        <v>0</v>
      </c>
      <c r="EW2267">
        <v>0</v>
      </c>
      <c r="EX2267">
        <v>0</v>
      </c>
      <c r="FQ2267">
        <v>0</v>
      </c>
      <c r="FR2267">
        <f t="shared" si="1690"/>
        <v>0</v>
      </c>
      <c r="FS2267">
        <v>0</v>
      </c>
      <c r="FX2267">
        <v>0</v>
      </c>
      <c r="FY2267">
        <v>0</v>
      </c>
      <c r="GA2267" t="s">
        <v>3</v>
      </c>
      <c r="GD2267">
        <v>1</v>
      </c>
      <c r="GF2267">
        <v>1697669219</v>
      </c>
      <c r="GG2267">
        <v>2</v>
      </c>
      <c r="GH2267">
        <v>1</v>
      </c>
      <c r="GI2267">
        <v>-2</v>
      </c>
      <c r="GJ2267">
        <v>0</v>
      </c>
      <c r="GK2267">
        <v>0</v>
      </c>
      <c r="GL2267">
        <f t="shared" si="1691"/>
        <v>0</v>
      </c>
      <c r="GM2267">
        <f t="shared" si="1692"/>
        <v>0</v>
      </c>
      <c r="GN2267">
        <f t="shared" si="1693"/>
        <v>0</v>
      </c>
      <c r="GO2267">
        <f t="shared" si="1694"/>
        <v>0</v>
      </c>
      <c r="GP2267">
        <f t="shared" si="1695"/>
        <v>0</v>
      </c>
      <c r="GR2267">
        <v>0</v>
      </c>
      <c r="GS2267">
        <v>3</v>
      </c>
      <c r="GT2267">
        <v>0</v>
      </c>
      <c r="GU2267" t="s">
        <v>3</v>
      </c>
      <c r="GV2267">
        <f t="shared" si="1696"/>
        <v>0</v>
      </c>
      <c r="GW2267">
        <v>1</v>
      </c>
      <c r="GX2267">
        <f t="shared" si="1697"/>
        <v>0</v>
      </c>
      <c r="HA2267">
        <v>0</v>
      </c>
      <c r="HB2267">
        <v>0</v>
      </c>
      <c r="HC2267">
        <f t="shared" si="1698"/>
        <v>0</v>
      </c>
      <c r="HE2267" t="s">
        <v>3</v>
      </c>
      <c r="HF2267" t="s">
        <v>3</v>
      </c>
      <c r="IK2267">
        <v>0</v>
      </c>
    </row>
    <row r="2268" spans="1:245">
      <c r="A2268">
        <v>17</v>
      </c>
      <c r="B2268">
        <v>0</v>
      </c>
      <c r="C2268">
        <f>ROW(SmtRes!A2321)</f>
        <v>2321</v>
      </c>
      <c r="D2268">
        <f>ROW(EtalonRes!A2295)</f>
        <v>2295</v>
      </c>
      <c r="E2268" t="s">
        <v>58</v>
      </c>
      <c r="F2268" t="s">
        <v>431</v>
      </c>
      <c r="G2268" t="s">
        <v>432</v>
      </c>
      <c r="H2268" t="s">
        <v>37</v>
      </c>
      <c r="I2268">
        <f>ROUND(11.2/100,9)</f>
        <v>0.112</v>
      </c>
      <c r="J2268">
        <v>0</v>
      </c>
      <c r="O2268">
        <f t="shared" si="1659"/>
        <v>2290.0500000000002</v>
      </c>
      <c r="P2268">
        <f t="shared" si="1660"/>
        <v>0</v>
      </c>
      <c r="Q2268">
        <f t="shared" si="1661"/>
        <v>75.260000000000005</v>
      </c>
      <c r="R2268">
        <f t="shared" si="1662"/>
        <v>72.239999999999995</v>
      </c>
      <c r="S2268">
        <f t="shared" si="1663"/>
        <v>2214.79</v>
      </c>
      <c r="T2268">
        <f t="shared" si="1664"/>
        <v>0</v>
      </c>
      <c r="U2268">
        <f t="shared" si="1665"/>
        <v>7.8254400000000004</v>
      </c>
      <c r="V2268">
        <f t="shared" si="1666"/>
        <v>0.16128000000000001</v>
      </c>
      <c r="W2268">
        <f t="shared" si="1667"/>
        <v>0</v>
      </c>
      <c r="X2268">
        <f t="shared" si="1668"/>
        <v>1555.18</v>
      </c>
      <c r="Y2268">
        <f t="shared" si="1669"/>
        <v>1235</v>
      </c>
      <c r="AA2268">
        <v>35806607</v>
      </c>
      <c r="AB2268">
        <f t="shared" si="1670"/>
        <v>641</v>
      </c>
      <c r="AC2268">
        <f t="shared" si="1671"/>
        <v>0</v>
      </c>
      <c r="AD2268">
        <f t="shared" si="1672"/>
        <v>45.01</v>
      </c>
      <c r="AE2268">
        <f t="shared" si="1673"/>
        <v>19.440000000000001</v>
      </c>
      <c r="AF2268">
        <f t="shared" si="1674"/>
        <v>595.99</v>
      </c>
      <c r="AG2268">
        <f t="shared" si="1675"/>
        <v>0</v>
      </c>
      <c r="AH2268">
        <f t="shared" si="1676"/>
        <v>69.87</v>
      </c>
      <c r="AI2268">
        <f t="shared" si="1677"/>
        <v>1.44</v>
      </c>
      <c r="AJ2268">
        <f t="shared" si="1678"/>
        <v>0</v>
      </c>
      <c r="AK2268">
        <v>641</v>
      </c>
      <c r="AL2268">
        <v>0</v>
      </c>
      <c r="AM2268">
        <v>45.01</v>
      </c>
      <c r="AN2268">
        <v>19.440000000000001</v>
      </c>
      <c r="AO2268">
        <v>595.99</v>
      </c>
      <c r="AP2268">
        <v>0</v>
      </c>
      <c r="AQ2268">
        <v>69.87</v>
      </c>
      <c r="AR2268">
        <v>1.44</v>
      </c>
      <c r="AS2268">
        <v>0</v>
      </c>
      <c r="AT2268">
        <v>68</v>
      </c>
      <c r="AU2268">
        <v>54</v>
      </c>
      <c r="AV2268">
        <v>1</v>
      </c>
      <c r="AW2268">
        <v>1</v>
      </c>
      <c r="AZ2268">
        <v>1</v>
      </c>
      <c r="BA2268">
        <v>33.18</v>
      </c>
      <c r="BB2268">
        <v>14.93</v>
      </c>
      <c r="BC2268">
        <v>1</v>
      </c>
      <c r="BD2268" t="s">
        <v>3</v>
      </c>
      <c r="BE2268" t="s">
        <v>3</v>
      </c>
      <c r="BF2268" t="s">
        <v>3</v>
      </c>
      <c r="BG2268" t="s">
        <v>3</v>
      </c>
      <c r="BH2268">
        <v>0</v>
      </c>
      <c r="BI2268">
        <v>1</v>
      </c>
      <c r="BJ2268" t="s">
        <v>433</v>
      </c>
      <c r="BM2268">
        <v>57001</v>
      </c>
      <c r="BN2268">
        <v>0</v>
      </c>
      <c r="BO2268" t="s">
        <v>431</v>
      </c>
      <c r="BP2268">
        <v>1</v>
      </c>
      <c r="BQ2268">
        <v>6</v>
      </c>
      <c r="BR2268">
        <v>0</v>
      </c>
      <c r="BS2268">
        <v>33.18</v>
      </c>
      <c r="BT2268">
        <v>1</v>
      </c>
      <c r="BU2268">
        <v>1</v>
      </c>
      <c r="BV2268">
        <v>1</v>
      </c>
      <c r="BW2268">
        <v>1</v>
      </c>
      <c r="BX2268">
        <v>1</v>
      </c>
      <c r="BY2268" t="s">
        <v>3</v>
      </c>
      <c r="BZ2268">
        <v>80</v>
      </c>
      <c r="CA2268">
        <v>68</v>
      </c>
      <c r="CE2268">
        <v>0</v>
      </c>
      <c r="CF2268">
        <v>0</v>
      </c>
      <c r="CG2268">
        <v>0</v>
      </c>
      <c r="CM2268">
        <v>0</v>
      </c>
      <c r="CN2268" t="s">
        <v>3</v>
      </c>
      <c r="CO2268">
        <v>0</v>
      </c>
      <c r="CP2268">
        <f t="shared" si="1679"/>
        <v>2290.0500000000002</v>
      </c>
      <c r="CQ2268">
        <f t="shared" si="1680"/>
        <v>0</v>
      </c>
      <c r="CR2268">
        <f t="shared" si="1681"/>
        <v>671.99929999999995</v>
      </c>
      <c r="CS2268">
        <f t="shared" si="1682"/>
        <v>645.01920000000007</v>
      </c>
      <c r="CT2268">
        <f t="shared" si="1683"/>
        <v>19774.948199999999</v>
      </c>
      <c r="CU2268">
        <f t="shared" si="1684"/>
        <v>0</v>
      </c>
      <c r="CV2268">
        <f t="shared" si="1685"/>
        <v>69.87</v>
      </c>
      <c r="CW2268">
        <f t="shared" si="1686"/>
        <v>1.44</v>
      </c>
      <c r="CX2268">
        <f t="shared" si="1687"/>
        <v>0</v>
      </c>
      <c r="CY2268">
        <f t="shared" si="1688"/>
        <v>1555.1803999999997</v>
      </c>
      <c r="CZ2268">
        <f t="shared" si="1689"/>
        <v>1234.9961999999998</v>
      </c>
      <c r="DC2268" t="s">
        <v>3</v>
      </c>
      <c r="DD2268" t="s">
        <v>3</v>
      </c>
      <c r="DE2268" t="s">
        <v>3</v>
      </c>
      <c r="DF2268" t="s">
        <v>3</v>
      </c>
      <c r="DG2268" t="s">
        <v>3</v>
      </c>
      <c r="DH2268" t="s">
        <v>3</v>
      </c>
      <c r="DI2268" t="s">
        <v>3</v>
      </c>
      <c r="DJ2268" t="s">
        <v>3</v>
      </c>
      <c r="DK2268" t="s">
        <v>3</v>
      </c>
      <c r="DL2268" t="s">
        <v>3</v>
      </c>
      <c r="DM2268" t="s">
        <v>3</v>
      </c>
      <c r="DN2268">
        <v>0</v>
      </c>
      <c r="DO2268">
        <v>0</v>
      </c>
      <c r="DP2268">
        <v>1</v>
      </c>
      <c r="DQ2268">
        <v>1</v>
      </c>
      <c r="DU2268">
        <v>1013</v>
      </c>
      <c r="DV2268" t="s">
        <v>37</v>
      </c>
      <c r="DW2268" t="s">
        <v>37</v>
      </c>
      <c r="DX2268">
        <v>1</v>
      </c>
      <c r="DZ2268" t="s">
        <v>3</v>
      </c>
      <c r="EA2268" t="s">
        <v>3</v>
      </c>
      <c r="EB2268" t="s">
        <v>3</v>
      </c>
      <c r="EC2268" t="s">
        <v>3</v>
      </c>
      <c r="EE2268">
        <v>29085590</v>
      </c>
      <c r="EF2268">
        <v>6</v>
      </c>
      <c r="EG2268" t="s">
        <v>21</v>
      </c>
      <c r="EH2268">
        <v>0</v>
      </c>
      <c r="EI2268" t="s">
        <v>3</v>
      </c>
      <c r="EJ2268">
        <v>1</v>
      </c>
      <c r="EK2268">
        <v>57001</v>
      </c>
      <c r="EL2268" t="s">
        <v>22</v>
      </c>
      <c r="EM2268" t="s">
        <v>23</v>
      </c>
      <c r="EO2268" t="s">
        <v>3</v>
      </c>
      <c r="EQ2268">
        <v>0</v>
      </c>
      <c r="ER2268">
        <v>641</v>
      </c>
      <c r="ES2268">
        <v>0</v>
      </c>
      <c r="ET2268">
        <v>45.01</v>
      </c>
      <c r="EU2268">
        <v>19.440000000000001</v>
      </c>
      <c r="EV2268">
        <v>595.99</v>
      </c>
      <c r="EW2268">
        <v>69.87</v>
      </c>
      <c r="EX2268">
        <v>1.44</v>
      </c>
      <c r="EY2268">
        <v>0</v>
      </c>
      <c r="FQ2268">
        <v>0</v>
      </c>
      <c r="FR2268">
        <f t="shared" si="1690"/>
        <v>0</v>
      </c>
      <c r="FS2268">
        <v>0</v>
      </c>
      <c r="FV2268" t="s">
        <v>24</v>
      </c>
      <c r="FW2268" t="s">
        <v>25</v>
      </c>
      <c r="FX2268">
        <v>80</v>
      </c>
      <c r="FY2268">
        <v>68</v>
      </c>
      <c r="GA2268" t="s">
        <v>3</v>
      </c>
      <c r="GD2268">
        <v>1</v>
      </c>
      <c r="GF2268">
        <v>1408343215</v>
      </c>
      <c r="GG2268">
        <v>2</v>
      </c>
      <c r="GH2268">
        <v>1</v>
      </c>
      <c r="GI2268">
        <v>2</v>
      </c>
      <c r="GJ2268">
        <v>0</v>
      </c>
      <c r="GK2268">
        <v>0</v>
      </c>
      <c r="GL2268">
        <f t="shared" si="1691"/>
        <v>0</v>
      </c>
      <c r="GM2268">
        <f t="shared" si="1692"/>
        <v>5080.2299999999996</v>
      </c>
      <c r="GN2268">
        <f t="shared" si="1693"/>
        <v>5080.2299999999996</v>
      </c>
      <c r="GO2268">
        <f t="shared" si="1694"/>
        <v>0</v>
      </c>
      <c r="GP2268">
        <f t="shared" si="1695"/>
        <v>0</v>
      </c>
      <c r="GR2268">
        <v>0</v>
      </c>
      <c r="GS2268">
        <v>3</v>
      </c>
      <c r="GT2268">
        <v>0</v>
      </c>
      <c r="GU2268" t="s">
        <v>3</v>
      </c>
      <c r="GV2268">
        <f t="shared" si="1696"/>
        <v>0</v>
      </c>
      <c r="GW2268">
        <v>1</v>
      </c>
      <c r="GX2268">
        <f t="shared" si="1697"/>
        <v>0</v>
      </c>
      <c r="HA2268">
        <v>0</v>
      </c>
      <c r="HB2268">
        <v>0</v>
      </c>
      <c r="HC2268">
        <f t="shared" si="1698"/>
        <v>0</v>
      </c>
      <c r="HE2268" t="s">
        <v>3</v>
      </c>
      <c r="HF2268" t="s">
        <v>3</v>
      </c>
      <c r="IK2268">
        <v>0</v>
      </c>
    </row>
    <row r="2269" spans="1:245">
      <c r="A2269">
        <v>18</v>
      </c>
      <c r="B2269">
        <v>0</v>
      </c>
      <c r="C2269">
        <v>2321</v>
      </c>
      <c r="E2269" t="s">
        <v>368</v>
      </c>
      <c r="F2269" t="s">
        <v>27</v>
      </c>
      <c r="G2269" t="s">
        <v>28</v>
      </c>
      <c r="H2269" t="s">
        <v>29</v>
      </c>
      <c r="I2269">
        <f>I2268*J2269</f>
        <v>0.58240000000000003</v>
      </c>
      <c r="J2269">
        <v>5.2</v>
      </c>
      <c r="O2269">
        <f t="shared" si="1659"/>
        <v>0</v>
      </c>
      <c r="P2269">
        <f t="shared" si="1660"/>
        <v>0</v>
      </c>
      <c r="Q2269">
        <f t="shared" si="1661"/>
        <v>0</v>
      </c>
      <c r="R2269">
        <f t="shared" si="1662"/>
        <v>0</v>
      </c>
      <c r="S2269">
        <f t="shared" si="1663"/>
        <v>0</v>
      </c>
      <c r="T2269">
        <f t="shared" si="1664"/>
        <v>0</v>
      </c>
      <c r="U2269">
        <f t="shared" si="1665"/>
        <v>0</v>
      </c>
      <c r="V2269">
        <f t="shared" si="1666"/>
        <v>0</v>
      </c>
      <c r="W2269">
        <f t="shared" si="1667"/>
        <v>0</v>
      </c>
      <c r="X2269">
        <f t="shared" si="1668"/>
        <v>0</v>
      </c>
      <c r="Y2269">
        <f t="shared" si="1669"/>
        <v>0</v>
      </c>
      <c r="AA2269">
        <v>35806607</v>
      </c>
      <c r="AB2269">
        <f t="shared" si="1670"/>
        <v>0</v>
      </c>
      <c r="AC2269">
        <f t="shared" si="1671"/>
        <v>0</v>
      </c>
      <c r="AD2269">
        <f t="shared" si="1672"/>
        <v>0</v>
      </c>
      <c r="AE2269">
        <f t="shared" si="1673"/>
        <v>0</v>
      </c>
      <c r="AF2269">
        <f t="shared" si="1674"/>
        <v>0</v>
      </c>
      <c r="AG2269">
        <f t="shared" si="1675"/>
        <v>0</v>
      </c>
      <c r="AH2269">
        <f t="shared" si="1676"/>
        <v>0</v>
      </c>
      <c r="AI2269">
        <f t="shared" si="1677"/>
        <v>0</v>
      </c>
      <c r="AJ2269">
        <f t="shared" si="1678"/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1</v>
      </c>
      <c r="AW2269">
        <v>1</v>
      </c>
      <c r="AZ2269">
        <v>1</v>
      </c>
      <c r="BA2269">
        <v>1</v>
      </c>
      <c r="BB2269">
        <v>1</v>
      </c>
      <c r="BC2269">
        <v>1</v>
      </c>
      <c r="BD2269" t="s">
        <v>3</v>
      </c>
      <c r="BE2269" t="s">
        <v>3</v>
      </c>
      <c r="BF2269" t="s">
        <v>3</v>
      </c>
      <c r="BG2269" t="s">
        <v>3</v>
      </c>
      <c r="BH2269">
        <v>3</v>
      </c>
      <c r="BI2269">
        <v>2</v>
      </c>
      <c r="BJ2269" t="s">
        <v>30</v>
      </c>
      <c r="BM2269">
        <v>500002</v>
      </c>
      <c r="BN2269">
        <v>0</v>
      </c>
      <c r="BO2269" t="s">
        <v>3</v>
      </c>
      <c r="BP2269">
        <v>0</v>
      </c>
      <c r="BQ2269">
        <v>12</v>
      </c>
      <c r="BR2269">
        <v>0</v>
      </c>
      <c r="BS2269">
        <v>1</v>
      </c>
      <c r="BT2269">
        <v>1</v>
      </c>
      <c r="BU2269">
        <v>1</v>
      </c>
      <c r="BV2269">
        <v>1</v>
      </c>
      <c r="BW2269">
        <v>1</v>
      </c>
      <c r="BX2269">
        <v>1</v>
      </c>
      <c r="BY2269" t="s">
        <v>3</v>
      </c>
      <c r="BZ2269">
        <v>0</v>
      </c>
      <c r="CA2269">
        <v>0</v>
      </c>
      <c r="CE2269">
        <v>0</v>
      </c>
      <c r="CF2269">
        <v>0</v>
      </c>
      <c r="CG2269">
        <v>0</v>
      </c>
      <c r="CM2269">
        <v>0</v>
      </c>
      <c r="CN2269" t="s">
        <v>3</v>
      </c>
      <c r="CO2269">
        <v>0</v>
      </c>
      <c r="CP2269">
        <f t="shared" si="1679"/>
        <v>0</v>
      </c>
      <c r="CQ2269">
        <f t="shared" si="1680"/>
        <v>0</v>
      </c>
      <c r="CR2269">
        <f t="shared" si="1681"/>
        <v>0</v>
      </c>
      <c r="CS2269">
        <f t="shared" si="1682"/>
        <v>0</v>
      </c>
      <c r="CT2269">
        <f t="shared" si="1683"/>
        <v>0</v>
      </c>
      <c r="CU2269">
        <f t="shared" si="1684"/>
        <v>0</v>
      </c>
      <c r="CV2269">
        <f t="shared" si="1685"/>
        <v>0</v>
      </c>
      <c r="CW2269">
        <f t="shared" si="1686"/>
        <v>0</v>
      </c>
      <c r="CX2269">
        <f t="shared" si="1687"/>
        <v>0</v>
      </c>
      <c r="CY2269">
        <f t="shared" si="1688"/>
        <v>0</v>
      </c>
      <c r="CZ2269">
        <f t="shared" si="1689"/>
        <v>0</v>
      </c>
      <c r="DC2269" t="s">
        <v>3</v>
      </c>
      <c r="DD2269" t="s">
        <v>3</v>
      </c>
      <c r="DE2269" t="s">
        <v>3</v>
      </c>
      <c r="DF2269" t="s">
        <v>3</v>
      </c>
      <c r="DG2269" t="s">
        <v>3</v>
      </c>
      <c r="DH2269" t="s">
        <v>3</v>
      </c>
      <c r="DI2269" t="s">
        <v>3</v>
      </c>
      <c r="DJ2269" t="s">
        <v>3</v>
      </c>
      <c r="DK2269" t="s">
        <v>3</v>
      </c>
      <c r="DL2269" t="s">
        <v>3</v>
      </c>
      <c r="DM2269" t="s">
        <v>3</v>
      </c>
      <c r="DN2269">
        <v>0</v>
      </c>
      <c r="DO2269">
        <v>0</v>
      </c>
      <c r="DP2269">
        <v>1</v>
      </c>
      <c r="DQ2269">
        <v>1</v>
      </c>
      <c r="DU2269">
        <v>1009</v>
      </c>
      <c r="DV2269" t="s">
        <v>29</v>
      </c>
      <c r="DW2269" t="s">
        <v>29</v>
      </c>
      <c r="DX2269">
        <v>1000</v>
      </c>
      <c r="DZ2269" t="s">
        <v>3</v>
      </c>
      <c r="EA2269" t="s">
        <v>3</v>
      </c>
      <c r="EB2269" t="s">
        <v>3</v>
      </c>
      <c r="EC2269" t="s">
        <v>3</v>
      </c>
      <c r="EE2269">
        <v>29085444</v>
      </c>
      <c r="EF2269">
        <v>12</v>
      </c>
      <c r="EG2269" t="s">
        <v>31</v>
      </c>
      <c r="EH2269">
        <v>0</v>
      </c>
      <c r="EI2269" t="s">
        <v>3</v>
      </c>
      <c r="EJ2269">
        <v>2</v>
      </c>
      <c r="EK2269">
        <v>500002</v>
      </c>
      <c r="EL2269" t="s">
        <v>32</v>
      </c>
      <c r="EM2269" t="s">
        <v>33</v>
      </c>
      <c r="EO2269" t="s">
        <v>3</v>
      </c>
      <c r="EQ2269">
        <v>0</v>
      </c>
      <c r="ER2269">
        <v>0</v>
      </c>
      <c r="ES2269">
        <v>0</v>
      </c>
      <c r="ET2269">
        <v>0</v>
      </c>
      <c r="EU2269">
        <v>0</v>
      </c>
      <c r="EV2269">
        <v>0</v>
      </c>
      <c r="EW2269">
        <v>0</v>
      </c>
      <c r="EX2269">
        <v>0</v>
      </c>
      <c r="FQ2269">
        <v>0</v>
      </c>
      <c r="FR2269">
        <f t="shared" si="1690"/>
        <v>0</v>
      </c>
      <c r="FS2269">
        <v>0</v>
      </c>
      <c r="FX2269">
        <v>0</v>
      </c>
      <c r="FY2269">
        <v>0</v>
      </c>
      <c r="GA2269" t="s">
        <v>3</v>
      </c>
      <c r="GD2269">
        <v>1</v>
      </c>
      <c r="GF2269">
        <v>-304821490</v>
      </c>
      <c r="GG2269">
        <v>2</v>
      </c>
      <c r="GH2269">
        <v>1</v>
      </c>
      <c r="GI2269">
        <v>-2</v>
      </c>
      <c r="GJ2269">
        <v>0</v>
      </c>
      <c r="GK2269">
        <v>0</v>
      </c>
      <c r="GL2269">
        <f t="shared" si="1691"/>
        <v>0</v>
      </c>
      <c r="GM2269">
        <f t="shared" si="1692"/>
        <v>0</v>
      </c>
      <c r="GN2269">
        <f t="shared" si="1693"/>
        <v>0</v>
      </c>
      <c r="GO2269">
        <f t="shared" si="1694"/>
        <v>0</v>
      </c>
      <c r="GP2269">
        <f t="shared" si="1695"/>
        <v>0</v>
      </c>
      <c r="GR2269">
        <v>0</v>
      </c>
      <c r="GS2269">
        <v>3</v>
      </c>
      <c r="GT2269">
        <v>0</v>
      </c>
      <c r="GU2269" t="s">
        <v>3</v>
      </c>
      <c r="GV2269">
        <f t="shared" si="1696"/>
        <v>0</v>
      </c>
      <c r="GW2269">
        <v>1</v>
      </c>
      <c r="GX2269">
        <f t="shared" si="1697"/>
        <v>0</v>
      </c>
      <c r="HA2269">
        <v>0</v>
      </c>
      <c r="HB2269">
        <v>0</v>
      </c>
      <c r="HC2269">
        <f t="shared" si="1698"/>
        <v>0</v>
      </c>
      <c r="HE2269" t="s">
        <v>3</v>
      </c>
      <c r="HF2269" t="s">
        <v>3</v>
      </c>
      <c r="IK2269">
        <v>0</v>
      </c>
    </row>
    <row r="2270" spans="1:245">
      <c r="A2270">
        <v>17</v>
      </c>
      <c r="B2270">
        <v>0</v>
      </c>
      <c r="C2270">
        <f>ROW(SmtRes!A2326)</f>
        <v>2326</v>
      </c>
      <c r="D2270">
        <f>ROW(EtalonRes!A2300)</f>
        <v>2300</v>
      </c>
      <c r="E2270" t="s">
        <v>65</v>
      </c>
      <c r="F2270" t="s">
        <v>434</v>
      </c>
      <c r="G2270" t="s">
        <v>435</v>
      </c>
      <c r="H2270" t="s">
        <v>397</v>
      </c>
      <c r="I2270">
        <f>ROUND(45/100,9)</f>
        <v>0.45</v>
      </c>
      <c r="J2270">
        <v>0</v>
      </c>
      <c r="O2270">
        <f t="shared" si="1659"/>
        <v>9209.75</v>
      </c>
      <c r="P2270">
        <f t="shared" si="1660"/>
        <v>0</v>
      </c>
      <c r="Q2270">
        <f t="shared" si="1661"/>
        <v>479</v>
      </c>
      <c r="R2270">
        <f t="shared" si="1662"/>
        <v>316.99</v>
      </c>
      <c r="S2270">
        <f t="shared" si="1663"/>
        <v>8730.75</v>
      </c>
      <c r="T2270">
        <f t="shared" si="1664"/>
        <v>0</v>
      </c>
      <c r="U2270">
        <f t="shared" si="1665"/>
        <v>33.435000000000002</v>
      </c>
      <c r="V2270">
        <f t="shared" si="1666"/>
        <v>0.89549999999999996</v>
      </c>
      <c r="W2270">
        <f t="shared" si="1667"/>
        <v>0</v>
      </c>
      <c r="X2270">
        <f t="shared" si="1668"/>
        <v>5881.03</v>
      </c>
      <c r="Y2270">
        <f t="shared" si="1669"/>
        <v>3619.1</v>
      </c>
      <c r="AA2270">
        <v>35806607</v>
      </c>
      <c r="AB2270">
        <f t="shared" si="1670"/>
        <v>677.06</v>
      </c>
      <c r="AC2270">
        <f t="shared" si="1671"/>
        <v>0</v>
      </c>
      <c r="AD2270">
        <f t="shared" si="1672"/>
        <v>92.32</v>
      </c>
      <c r="AE2270">
        <f t="shared" si="1673"/>
        <v>21.23</v>
      </c>
      <c r="AF2270">
        <f t="shared" si="1674"/>
        <v>584.74</v>
      </c>
      <c r="AG2270">
        <f t="shared" si="1675"/>
        <v>0</v>
      </c>
      <c r="AH2270">
        <f t="shared" si="1676"/>
        <v>74.3</v>
      </c>
      <c r="AI2270">
        <f t="shared" si="1677"/>
        <v>1.99</v>
      </c>
      <c r="AJ2270">
        <f t="shared" si="1678"/>
        <v>0</v>
      </c>
      <c r="AK2270">
        <v>677.06</v>
      </c>
      <c r="AL2270">
        <v>0</v>
      </c>
      <c r="AM2270">
        <v>92.32</v>
      </c>
      <c r="AN2270">
        <v>21.23</v>
      </c>
      <c r="AO2270">
        <v>584.74</v>
      </c>
      <c r="AP2270">
        <v>0</v>
      </c>
      <c r="AQ2270">
        <v>74.3</v>
      </c>
      <c r="AR2270">
        <v>1.99</v>
      </c>
      <c r="AS2270">
        <v>0</v>
      </c>
      <c r="AT2270">
        <v>65</v>
      </c>
      <c r="AU2270">
        <v>40</v>
      </c>
      <c r="AV2270">
        <v>1</v>
      </c>
      <c r="AW2270">
        <v>1</v>
      </c>
      <c r="AZ2270">
        <v>1</v>
      </c>
      <c r="BA2270">
        <v>33.18</v>
      </c>
      <c r="BB2270">
        <v>11.53</v>
      </c>
      <c r="BC2270">
        <v>1</v>
      </c>
      <c r="BD2270" t="s">
        <v>3</v>
      </c>
      <c r="BE2270" t="s">
        <v>3</v>
      </c>
      <c r="BF2270" t="s">
        <v>3</v>
      </c>
      <c r="BG2270" t="s">
        <v>3</v>
      </c>
      <c r="BH2270">
        <v>0</v>
      </c>
      <c r="BI2270">
        <v>1</v>
      </c>
      <c r="BJ2270" t="s">
        <v>436</v>
      </c>
      <c r="BM2270">
        <v>63001</v>
      </c>
      <c r="BN2270">
        <v>0</v>
      </c>
      <c r="BO2270" t="s">
        <v>434</v>
      </c>
      <c r="BP2270">
        <v>1</v>
      </c>
      <c r="BQ2270">
        <v>6</v>
      </c>
      <c r="BR2270">
        <v>0</v>
      </c>
      <c r="BS2270">
        <v>33.18</v>
      </c>
      <c r="BT2270">
        <v>1</v>
      </c>
      <c r="BU2270">
        <v>1</v>
      </c>
      <c r="BV2270">
        <v>1</v>
      </c>
      <c r="BW2270">
        <v>1</v>
      </c>
      <c r="BX2270">
        <v>1</v>
      </c>
      <c r="BY2270" t="s">
        <v>3</v>
      </c>
      <c r="BZ2270">
        <v>77</v>
      </c>
      <c r="CA2270">
        <v>50</v>
      </c>
      <c r="CE2270">
        <v>0</v>
      </c>
      <c r="CF2270">
        <v>0</v>
      </c>
      <c r="CG2270">
        <v>0</v>
      </c>
      <c r="CM2270">
        <v>0</v>
      </c>
      <c r="CN2270" t="s">
        <v>3</v>
      </c>
      <c r="CO2270">
        <v>0</v>
      </c>
      <c r="CP2270">
        <f t="shared" si="1679"/>
        <v>9209.75</v>
      </c>
      <c r="CQ2270">
        <f t="shared" si="1680"/>
        <v>0</v>
      </c>
      <c r="CR2270">
        <f t="shared" si="1681"/>
        <v>1064.4495999999999</v>
      </c>
      <c r="CS2270">
        <f t="shared" si="1682"/>
        <v>704.41139999999996</v>
      </c>
      <c r="CT2270">
        <f t="shared" si="1683"/>
        <v>19401.673200000001</v>
      </c>
      <c r="CU2270">
        <f t="shared" si="1684"/>
        <v>0</v>
      </c>
      <c r="CV2270">
        <f t="shared" si="1685"/>
        <v>74.3</v>
      </c>
      <c r="CW2270">
        <f t="shared" si="1686"/>
        <v>1.99</v>
      </c>
      <c r="CX2270">
        <f t="shared" si="1687"/>
        <v>0</v>
      </c>
      <c r="CY2270">
        <f t="shared" si="1688"/>
        <v>5881.0309999999999</v>
      </c>
      <c r="CZ2270">
        <f t="shared" si="1689"/>
        <v>3619.0959999999995</v>
      </c>
      <c r="DC2270" t="s">
        <v>3</v>
      </c>
      <c r="DD2270" t="s">
        <v>3</v>
      </c>
      <c r="DE2270" t="s">
        <v>3</v>
      </c>
      <c r="DF2270" t="s">
        <v>3</v>
      </c>
      <c r="DG2270" t="s">
        <v>3</v>
      </c>
      <c r="DH2270" t="s">
        <v>3</v>
      </c>
      <c r="DI2270" t="s">
        <v>3</v>
      </c>
      <c r="DJ2270" t="s">
        <v>3</v>
      </c>
      <c r="DK2270" t="s">
        <v>3</v>
      </c>
      <c r="DL2270" t="s">
        <v>3</v>
      </c>
      <c r="DM2270" t="s">
        <v>3</v>
      </c>
      <c r="DN2270">
        <v>0</v>
      </c>
      <c r="DO2270">
        <v>0</v>
      </c>
      <c r="DP2270">
        <v>1</v>
      </c>
      <c r="DQ2270">
        <v>1</v>
      </c>
      <c r="DU2270">
        <v>1013</v>
      </c>
      <c r="DV2270" t="s">
        <v>397</v>
      </c>
      <c r="DW2270" t="s">
        <v>397</v>
      </c>
      <c r="DX2270">
        <v>1</v>
      </c>
      <c r="DZ2270" t="s">
        <v>3</v>
      </c>
      <c r="EA2270" t="s">
        <v>3</v>
      </c>
      <c r="EB2270" t="s">
        <v>3</v>
      </c>
      <c r="EC2270" t="s">
        <v>3</v>
      </c>
      <c r="EE2270">
        <v>29085596</v>
      </c>
      <c r="EF2270">
        <v>6</v>
      </c>
      <c r="EG2270" t="s">
        <v>21</v>
      </c>
      <c r="EH2270">
        <v>0</v>
      </c>
      <c r="EI2270" t="s">
        <v>3</v>
      </c>
      <c r="EJ2270">
        <v>1</v>
      </c>
      <c r="EK2270">
        <v>63001</v>
      </c>
      <c r="EL2270" t="s">
        <v>437</v>
      </c>
      <c r="EM2270" t="s">
        <v>438</v>
      </c>
      <c r="EO2270" t="s">
        <v>3</v>
      </c>
      <c r="EQ2270">
        <v>0</v>
      </c>
      <c r="ER2270">
        <v>677.06</v>
      </c>
      <c r="ES2270">
        <v>0</v>
      </c>
      <c r="ET2270">
        <v>92.32</v>
      </c>
      <c r="EU2270">
        <v>21.23</v>
      </c>
      <c r="EV2270">
        <v>584.74</v>
      </c>
      <c r="EW2270">
        <v>74.3</v>
      </c>
      <c r="EX2270">
        <v>1.99</v>
      </c>
      <c r="EY2270">
        <v>0</v>
      </c>
      <c r="FQ2270">
        <v>0</v>
      </c>
      <c r="FR2270">
        <f t="shared" si="1690"/>
        <v>0</v>
      </c>
      <c r="FS2270">
        <v>0</v>
      </c>
      <c r="FV2270" t="s">
        <v>24</v>
      </c>
      <c r="FW2270" t="s">
        <v>25</v>
      </c>
      <c r="FX2270">
        <v>77</v>
      </c>
      <c r="FY2270">
        <v>50</v>
      </c>
      <c r="GA2270" t="s">
        <v>3</v>
      </c>
      <c r="GD2270">
        <v>1</v>
      </c>
      <c r="GF2270">
        <v>1535886501</v>
      </c>
      <c r="GG2270">
        <v>2</v>
      </c>
      <c r="GH2270">
        <v>1</v>
      </c>
      <c r="GI2270">
        <v>2</v>
      </c>
      <c r="GJ2270">
        <v>0</v>
      </c>
      <c r="GK2270">
        <v>0</v>
      </c>
      <c r="GL2270">
        <f t="shared" si="1691"/>
        <v>0</v>
      </c>
      <c r="GM2270">
        <f t="shared" si="1692"/>
        <v>18709.88</v>
      </c>
      <c r="GN2270">
        <f t="shared" si="1693"/>
        <v>18709.88</v>
      </c>
      <c r="GO2270">
        <f t="shared" si="1694"/>
        <v>0</v>
      </c>
      <c r="GP2270">
        <f t="shared" si="1695"/>
        <v>0</v>
      </c>
      <c r="GR2270">
        <v>0</v>
      </c>
      <c r="GS2270">
        <v>3</v>
      </c>
      <c r="GT2270">
        <v>0</v>
      </c>
      <c r="GU2270" t="s">
        <v>3</v>
      </c>
      <c r="GV2270">
        <f t="shared" si="1696"/>
        <v>0</v>
      </c>
      <c r="GW2270">
        <v>1</v>
      </c>
      <c r="GX2270">
        <f t="shared" si="1697"/>
        <v>0</v>
      </c>
      <c r="HA2270">
        <v>0</v>
      </c>
      <c r="HB2270">
        <v>0</v>
      </c>
      <c r="HC2270">
        <f t="shared" si="1698"/>
        <v>0</v>
      </c>
      <c r="HE2270" t="s">
        <v>3</v>
      </c>
      <c r="HF2270" t="s">
        <v>3</v>
      </c>
      <c r="IK2270">
        <v>0</v>
      </c>
    </row>
    <row r="2272" spans="1:245">
      <c r="A2272" s="2">
        <v>51</v>
      </c>
      <c r="B2272" s="2">
        <f>B2256</f>
        <v>0</v>
      </c>
      <c r="C2272" s="2">
        <f>A2256</f>
        <v>5</v>
      </c>
      <c r="D2272" s="2">
        <f>ROW(A2256)</f>
        <v>2256</v>
      </c>
      <c r="E2272" s="2"/>
      <c r="F2272" s="2" t="str">
        <f>IF(F2256&lt;&gt;"",F2256,"")</f>
        <v>Новый подраздел</v>
      </c>
      <c r="G2272" s="2" t="str">
        <f>IF(G2256&lt;&gt;"",G2256,"")</f>
        <v>демонтаж</v>
      </c>
      <c r="H2272" s="2">
        <v>0</v>
      </c>
      <c r="I2272" s="2"/>
      <c r="J2272" s="2"/>
      <c r="K2272" s="2"/>
      <c r="L2272" s="2"/>
      <c r="M2272" s="2"/>
      <c r="N2272" s="2"/>
      <c r="O2272" s="2">
        <f t="shared" ref="O2272:T2272" si="1699">ROUND(AB2272,2)</f>
        <v>14069.23</v>
      </c>
      <c r="P2272" s="2">
        <f t="shared" si="1699"/>
        <v>0</v>
      </c>
      <c r="Q2272" s="2">
        <f t="shared" si="1699"/>
        <v>645.67999999999995</v>
      </c>
      <c r="R2272" s="2">
        <f t="shared" si="1699"/>
        <v>446.27</v>
      </c>
      <c r="S2272" s="2">
        <f t="shared" si="1699"/>
        <v>13423.55</v>
      </c>
      <c r="T2272" s="2">
        <f t="shared" si="1699"/>
        <v>0</v>
      </c>
      <c r="U2272" s="2">
        <f>AH2272</f>
        <v>50.465440000000001</v>
      </c>
      <c r="V2272" s="2">
        <f>AI2272</f>
        <v>1.22458</v>
      </c>
      <c r="W2272" s="2">
        <f>ROUND(AJ2272,2)</f>
        <v>0</v>
      </c>
      <c r="X2272" s="2">
        <f>ROUND(AK2272,2)</f>
        <v>9176.2900000000009</v>
      </c>
      <c r="Y2272" s="2">
        <f>ROUND(AL2272,2)</f>
        <v>6071.86</v>
      </c>
      <c r="Z2272" s="2"/>
      <c r="AA2272" s="2"/>
      <c r="AB2272" s="2">
        <f>ROUND(SUMIF(AA2260:AA2270,"=35806607",O2260:O2270),2)</f>
        <v>14069.23</v>
      </c>
      <c r="AC2272" s="2">
        <f>ROUND(SUMIF(AA2260:AA2270,"=35806607",P2260:P2270),2)</f>
        <v>0</v>
      </c>
      <c r="AD2272" s="2">
        <f>ROUND(SUMIF(AA2260:AA2270,"=35806607",Q2260:Q2270),2)</f>
        <v>645.67999999999995</v>
      </c>
      <c r="AE2272" s="2">
        <f>ROUND(SUMIF(AA2260:AA2270,"=35806607",R2260:R2270),2)</f>
        <v>446.27</v>
      </c>
      <c r="AF2272" s="2">
        <f>ROUND(SUMIF(AA2260:AA2270,"=35806607",S2260:S2270),2)</f>
        <v>13423.55</v>
      </c>
      <c r="AG2272" s="2">
        <f>ROUND(SUMIF(AA2260:AA2270,"=35806607",T2260:T2270),2)</f>
        <v>0</v>
      </c>
      <c r="AH2272" s="2">
        <f>SUMIF(AA2260:AA2270,"=35806607",U2260:U2270)</f>
        <v>50.465440000000001</v>
      </c>
      <c r="AI2272" s="2">
        <f>SUMIF(AA2260:AA2270,"=35806607",V2260:V2270)</f>
        <v>1.22458</v>
      </c>
      <c r="AJ2272" s="2">
        <f>ROUND(SUMIF(AA2260:AA2270,"=35806607",W2260:W2270),2)</f>
        <v>0</v>
      </c>
      <c r="AK2272" s="2">
        <f>ROUND(SUMIF(AA2260:AA2270,"=35806607",X2260:X2270),2)</f>
        <v>9176.2900000000009</v>
      </c>
      <c r="AL2272" s="2">
        <f>ROUND(SUMIF(AA2260:AA2270,"=35806607",Y2260:Y2270),2)</f>
        <v>6071.86</v>
      </c>
      <c r="AM2272" s="2"/>
      <c r="AN2272" s="2"/>
      <c r="AO2272" s="2">
        <f t="shared" ref="AO2272:BD2272" si="1700">ROUND(BX2272,2)</f>
        <v>0</v>
      </c>
      <c r="AP2272" s="2">
        <f t="shared" si="1700"/>
        <v>0</v>
      </c>
      <c r="AQ2272" s="2">
        <f t="shared" si="1700"/>
        <v>0</v>
      </c>
      <c r="AR2272" s="2">
        <f t="shared" si="1700"/>
        <v>29317.38</v>
      </c>
      <c r="AS2272" s="2">
        <f t="shared" si="1700"/>
        <v>29317.38</v>
      </c>
      <c r="AT2272" s="2">
        <f t="shared" si="1700"/>
        <v>0</v>
      </c>
      <c r="AU2272" s="2">
        <f t="shared" si="1700"/>
        <v>0</v>
      </c>
      <c r="AV2272" s="2">
        <f t="shared" si="1700"/>
        <v>0</v>
      </c>
      <c r="AW2272" s="2">
        <f t="shared" si="1700"/>
        <v>0</v>
      </c>
      <c r="AX2272" s="2">
        <f t="shared" si="1700"/>
        <v>0</v>
      </c>
      <c r="AY2272" s="2">
        <f t="shared" si="1700"/>
        <v>0</v>
      </c>
      <c r="AZ2272" s="2">
        <f t="shared" si="1700"/>
        <v>0</v>
      </c>
      <c r="BA2272" s="2">
        <f t="shared" si="1700"/>
        <v>0</v>
      </c>
      <c r="BB2272" s="2">
        <f t="shared" si="1700"/>
        <v>0</v>
      </c>
      <c r="BC2272" s="2">
        <f t="shared" si="1700"/>
        <v>0</v>
      </c>
      <c r="BD2272" s="2">
        <f t="shared" si="1700"/>
        <v>0</v>
      </c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>
        <f>ROUND(SUMIF(AA2260:AA2270,"=35806607",FQ2260:FQ2270),2)</f>
        <v>0</v>
      </c>
      <c r="BY2272" s="2">
        <f>ROUND(SUMIF(AA2260:AA2270,"=35806607",FR2260:FR2270),2)</f>
        <v>0</v>
      </c>
      <c r="BZ2272" s="2">
        <f>ROUND(SUMIF(AA2260:AA2270,"=35806607",GL2260:GL2270),2)</f>
        <v>0</v>
      </c>
      <c r="CA2272" s="2">
        <f>ROUND(SUMIF(AA2260:AA2270,"=35806607",GM2260:GM2270),2)</f>
        <v>29317.38</v>
      </c>
      <c r="CB2272" s="2">
        <f>ROUND(SUMIF(AA2260:AA2270,"=35806607",GN2260:GN2270),2)</f>
        <v>29317.38</v>
      </c>
      <c r="CC2272" s="2">
        <f>ROUND(SUMIF(AA2260:AA2270,"=35806607",GO2260:GO2270),2)</f>
        <v>0</v>
      </c>
      <c r="CD2272" s="2">
        <f>ROUND(SUMIF(AA2260:AA2270,"=35806607",GP2260:GP2270),2)</f>
        <v>0</v>
      </c>
      <c r="CE2272" s="2">
        <f>AC2272-BX2272</f>
        <v>0</v>
      </c>
      <c r="CF2272" s="2">
        <f>AC2272-BY2272</f>
        <v>0</v>
      </c>
      <c r="CG2272" s="2">
        <f>BX2272-BZ2272</f>
        <v>0</v>
      </c>
      <c r="CH2272" s="2">
        <f>AC2272-BX2272-BY2272+BZ2272</f>
        <v>0</v>
      </c>
      <c r="CI2272" s="2">
        <f>BY2272-BZ2272</f>
        <v>0</v>
      </c>
      <c r="CJ2272" s="2">
        <f>ROUND(SUMIF(AA2260:AA2270,"=35806607",GX2260:GX2270),2)</f>
        <v>0</v>
      </c>
      <c r="CK2272" s="2">
        <f>ROUND(SUMIF(AA2260:AA2270,"=35806607",GY2260:GY2270),2)</f>
        <v>0</v>
      </c>
      <c r="CL2272" s="2">
        <f>ROUND(SUMIF(AA2260:AA2270,"=35806607",GZ2260:GZ2270),2)</f>
        <v>0</v>
      </c>
      <c r="CM2272" s="2">
        <f>ROUND(SUMIF(AA2260:AA2270,"=35806607",HD2260:HD2270),2)</f>
        <v>0</v>
      </c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>
        <v>0</v>
      </c>
    </row>
    <row r="2274" spans="1:23">
      <c r="A2274" s="4">
        <v>50</v>
      </c>
      <c r="B2274" s="4">
        <v>0</v>
      </c>
      <c r="C2274" s="4">
        <v>0</v>
      </c>
      <c r="D2274" s="4">
        <v>1</v>
      </c>
      <c r="E2274" s="4">
        <v>201</v>
      </c>
      <c r="F2274" s="4">
        <f>ROUND(Source!O2272,O2274)</f>
        <v>14069.23</v>
      </c>
      <c r="G2274" s="4" t="s">
        <v>81</v>
      </c>
      <c r="H2274" s="4" t="s">
        <v>82</v>
      </c>
      <c r="I2274" s="4"/>
      <c r="J2274" s="4"/>
      <c r="K2274" s="4">
        <v>201</v>
      </c>
      <c r="L2274" s="4">
        <v>1</v>
      </c>
      <c r="M2274" s="4">
        <v>3</v>
      </c>
      <c r="N2274" s="4" t="s">
        <v>3</v>
      </c>
      <c r="O2274" s="4">
        <v>2</v>
      </c>
      <c r="P2274" s="4"/>
      <c r="Q2274" s="4"/>
      <c r="R2274" s="4"/>
      <c r="S2274" s="4"/>
      <c r="T2274" s="4"/>
      <c r="U2274" s="4"/>
      <c r="V2274" s="4"/>
      <c r="W2274" s="4"/>
    </row>
    <row r="2275" spans="1:23">
      <c r="A2275" s="4">
        <v>50</v>
      </c>
      <c r="B2275" s="4">
        <v>0</v>
      </c>
      <c r="C2275" s="4">
        <v>0</v>
      </c>
      <c r="D2275" s="4">
        <v>1</v>
      </c>
      <c r="E2275" s="4">
        <v>202</v>
      </c>
      <c r="F2275" s="4">
        <f>ROUND(Source!P2272,O2275)</f>
        <v>0</v>
      </c>
      <c r="G2275" s="4" t="s">
        <v>83</v>
      </c>
      <c r="H2275" s="4" t="s">
        <v>84</v>
      </c>
      <c r="I2275" s="4"/>
      <c r="J2275" s="4"/>
      <c r="K2275" s="4">
        <v>202</v>
      </c>
      <c r="L2275" s="4">
        <v>2</v>
      </c>
      <c r="M2275" s="4">
        <v>3</v>
      </c>
      <c r="N2275" s="4" t="s">
        <v>3</v>
      </c>
      <c r="O2275" s="4">
        <v>2</v>
      </c>
      <c r="P2275" s="4"/>
      <c r="Q2275" s="4"/>
      <c r="R2275" s="4"/>
      <c r="S2275" s="4"/>
      <c r="T2275" s="4"/>
      <c r="U2275" s="4"/>
      <c r="V2275" s="4"/>
      <c r="W2275" s="4"/>
    </row>
    <row r="2276" spans="1:23">
      <c r="A2276" s="4">
        <v>50</v>
      </c>
      <c r="B2276" s="4">
        <v>0</v>
      </c>
      <c r="C2276" s="4">
        <v>0</v>
      </c>
      <c r="D2276" s="4">
        <v>1</v>
      </c>
      <c r="E2276" s="4">
        <v>222</v>
      </c>
      <c r="F2276" s="4">
        <f>ROUND(Source!AO2272,O2276)</f>
        <v>0</v>
      </c>
      <c r="G2276" s="4" t="s">
        <v>85</v>
      </c>
      <c r="H2276" s="4" t="s">
        <v>86</v>
      </c>
      <c r="I2276" s="4"/>
      <c r="J2276" s="4"/>
      <c r="K2276" s="4">
        <v>222</v>
      </c>
      <c r="L2276" s="4">
        <v>3</v>
      </c>
      <c r="M2276" s="4">
        <v>3</v>
      </c>
      <c r="N2276" s="4" t="s">
        <v>3</v>
      </c>
      <c r="O2276" s="4">
        <v>2</v>
      </c>
      <c r="P2276" s="4"/>
      <c r="Q2276" s="4"/>
      <c r="R2276" s="4"/>
      <c r="S2276" s="4"/>
      <c r="T2276" s="4"/>
      <c r="U2276" s="4"/>
      <c r="V2276" s="4"/>
      <c r="W2276" s="4"/>
    </row>
    <row r="2277" spans="1:23">
      <c r="A2277" s="4">
        <v>50</v>
      </c>
      <c r="B2277" s="4">
        <v>0</v>
      </c>
      <c r="C2277" s="4">
        <v>0</v>
      </c>
      <c r="D2277" s="4">
        <v>1</v>
      </c>
      <c r="E2277" s="4">
        <v>225</v>
      </c>
      <c r="F2277" s="4">
        <f>ROUND(Source!AV2272,O2277)</f>
        <v>0</v>
      </c>
      <c r="G2277" s="4" t="s">
        <v>87</v>
      </c>
      <c r="H2277" s="4" t="s">
        <v>88</v>
      </c>
      <c r="I2277" s="4"/>
      <c r="J2277" s="4"/>
      <c r="K2277" s="4">
        <v>225</v>
      </c>
      <c r="L2277" s="4">
        <v>4</v>
      </c>
      <c r="M2277" s="4">
        <v>3</v>
      </c>
      <c r="N2277" s="4" t="s">
        <v>3</v>
      </c>
      <c r="O2277" s="4">
        <v>2</v>
      </c>
      <c r="P2277" s="4"/>
      <c r="Q2277" s="4"/>
      <c r="R2277" s="4"/>
      <c r="S2277" s="4"/>
      <c r="T2277" s="4"/>
      <c r="U2277" s="4"/>
      <c r="V2277" s="4"/>
      <c r="W2277" s="4"/>
    </row>
    <row r="2278" spans="1:23">
      <c r="A2278" s="4">
        <v>50</v>
      </c>
      <c r="B2278" s="4">
        <v>0</v>
      </c>
      <c r="C2278" s="4">
        <v>0</v>
      </c>
      <c r="D2278" s="4">
        <v>1</v>
      </c>
      <c r="E2278" s="4">
        <v>226</v>
      </c>
      <c r="F2278" s="4">
        <f>ROUND(Source!AW2272,O2278)</f>
        <v>0</v>
      </c>
      <c r="G2278" s="4" t="s">
        <v>89</v>
      </c>
      <c r="H2278" s="4" t="s">
        <v>90</v>
      </c>
      <c r="I2278" s="4"/>
      <c r="J2278" s="4"/>
      <c r="K2278" s="4">
        <v>226</v>
      </c>
      <c r="L2278" s="4">
        <v>5</v>
      </c>
      <c r="M2278" s="4">
        <v>3</v>
      </c>
      <c r="N2278" s="4" t="s">
        <v>3</v>
      </c>
      <c r="O2278" s="4">
        <v>2</v>
      </c>
      <c r="P2278" s="4"/>
      <c r="Q2278" s="4"/>
      <c r="R2278" s="4"/>
      <c r="S2278" s="4"/>
      <c r="T2278" s="4"/>
      <c r="U2278" s="4"/>
      <c r="V2278" s="4"/>
      <c r="W2278" s="4"/>
    </row>
    <row r="2279" spans="1:23">
      <c r="A2279" s="4">
        <v>50</v>
      </c>
      <c r="B2279" s="4">
        <v>0</v>
      </c>
      <c r="C2279" s="4">
        <v>0</v>
      </c>
      <c r="D2279" s="4">
        <v>1</v>
      </c>
      <c r="E2279" s="4">
        <v>227</v>
      </c>
      <c r="F2279" s="4">
        <f>ROUND(Source!AX2272,O2279)</f>
        <v>0</v>
      </c>
      <c r="G2279" s="4" t="s">
        <v>91</v>
      </c>
      <c r="H2279" s="4" t="s">
        <v>92</v>
      </c>
      <c r="I2279" s="4"/>
      <c r="J2279" s="4"/>
      <c r="K2279" s="4">
        <v>227</v>
      </c>
      <c r="L2279" s="4">
        <v>6</v>
      </c>
      <c r="M2279" s="4">
        <v>3</v>
      </c>
      <c r="N2279" s="4" t="s">
        <v>3</v>
      </c>
      <c r="O2279" s="4">
        <v>2</v>
      </c>
      <c r="P2279" s="4"/>
      <c r="Q2279" s="4"/>
      <c r="R2279" s="4"/>
      <c r="S2279" s="4"/>
      <c r="T2279" s="4"/>
      <c r="U2279" s="4"/>
      <c r="V2279" s="4"/>
      <c r="W2279" s="4"/>
    </row>
    <row r="2280" spans="1:23">
      <c r="A2280" s="4">
        <v>50</v>
      </c>
      <c r="B2280" s="4">
        <v>0</v>
      </c>
      <c r="C2280" s="4">
        <v>0</v>
      </c>
      <c r="D2280" s="4">
        <v>1</v>
      </c>
      <c r="E2280" s="4">
        <v>228</v>
      </c>
      <c r="F2280" s="4">
        <f>ROUND(Source!AY2272,O2280)</f>
        <v>0</v>
      </c>
      <c r="G2280" s="4" t="s">
        <v>93</v>
      </c>
      <c r="H2280" s="4" t="s">
        <v>94</v>
      </c>
      <c r="I2280" s="4"/>
      <c r="J2280" s="4"/>
      <c r="K2280" s="4">
        <v>228</v>
      </c>
      <c r="L2280" s="4">
        <v>7</v>
      </c>
      <c r="M2280" s="4">
        <v>3</v>
      </c>
      <c r="N2280" s="4" t="s">
        <v>3</v>
      </c>
      <c r="O2280" s="4">
        <v>2</v>
      </c>
      <c r="P2280" s="4"/>
      <c r="Q2280" s="4"/>
      <c r="R2280" s="4"/>
      <c r="S2280" s="4"/>
      <c r="T2280" s="4"/>
      <c r="U2280" s="4"/>
      <c r="V2280" s="4"/>
      <c r="W2280" s="4"/>
    </row>
    <row r="2281" spans="1:23">
      <c r="A2281" s="4">
        <v>50</v>
      </c>
      <c r="B2281" s="4">
        <v>0</v>
      </c>
      <c r="C2281" s="4">
        <v>0</v>
      </c>
      <c r="D2281" s="4">
        <v>1</v>
      </c>
      <c r="E2281" s="4">
        <v>216</v>
      </c>
      <c r="F2281" s="4">
        <f>ROUND(Source!AP2272,O2281)</f>
        <v>0</v>
      </c>
      <c r="G2281" s="4" t="s">
        <v>95</v>
      </c>
      <c r="H2281" s="4" t="s">
        <v>96</v>
      </c>
      <c r="I2281" s="4"/>
      <c r="J2281" s="4"/>
      <c r="K2281" s="4">
        <v>216</v>
      </c>
      <c r="L2281" s="4">
        <v>8</v>
      </c>
      <c r="M2281" s="4">
        <v>3</v>
      </c>
      <c r="N2281" s="4" t="s">
        <v>3</v>
      </c>
      <c r="O2281" s="4">
        <v>2</v>
      </c>
      <c r="P2281" s="4"/>
      <c r="Q2281" s="4"/>
      <c r="R2281" s="4"/>
      <c r="S2281" s="4"/>
      <c r="T2281" s="4"/>
      <c r="U2281" s="4"/>
      <c r="V2281" s="4"/>
      <c r="W2281" s="4"/>
    </row>
    <row r="2282" spans="1:23">
      <c r="A2282" s="4">
        <v>50</v>
      </c>
      <c r="B2282" s="4">
        <v>0</v>
      </c>
      <c r="C2282" s="4">
        <v>0</v>
      </c>
      <c r="D2282" s="4">
        <v>1</v>
      </c>
      <c r="E2282" s="4">
        <v>223</v>
      </c>
      <c r="F2282" s="4">
        <f>ROUND(Source!AQ2272,O2282)</f>
        <v>0</v>
      </c>
      <c r="G2282" s="4" t="s">
        <v>97</v>
      </c>
      <c r="H2282" s="4" t="s">
        <v>98</v>
      </c>
      <c r="I2282" s="4"/>
      <c r="J2282" s="4"/>
      <c r="K2282" s="4">
        <v>223</v>
      </c>
      <c r="L2282" s="4">
        <v>9</v>
      </c>
      <c r="M2282" s="4">
        <v>3</v>
      </c>
      <c r="N2282" s="4" t="s">
        <v>3</v>
      </c>
      <c r="O2282" s="4">
        <v>2</v>
      </c>
      <c r="P2282" s="4"/>
      <c r="Q2282" s="4"/>
      <c r="R2282" s="4"/>
      <c r="S2282" s="4"/>
      <c r="T2282" s="4"/>
      <c r="U2282" s="4"/>
      <c r="V2282" s="4"/>
      <c r="W2282" s="4"/>
    </row>
    <row r="2283" spans="1:23">
      <c r="A2283" s="4">
        <v>50</v>
      </c>
      <c r="B2283" s="4">
        <v>0</v>
      </c>
      <c r="C2283" s="4">
        <v>0</v>
      </c>
      <c r="D2283" s="4">
        <v>1</v>
      </c>
      <c r="E2283" s="4">
        <v>229</v>
      </c>
      <c r="F2283" s="4">
        <f>ROUND(Source!AZ2272,O2283)</f>
        <v>0</v>
      </c>
      <c r="G2283" s="4" t="s">
        <v>99</v>
      </c>
      <c r="H2283" s="4" t="s">
        <v>100</v>
      </c>
      <c r="I2283" s="4"/>
      <c r="J2283" s="4"/>
      <c r="K2283" s="4">
        <v>229</v>
      </c>
      <c r="L2283" s="4">
        <v>10</v>
      </c>
      <c r="M2283" s="4">
        <v>3</v>
      </c>
      <c r="N2283" s="4" t="s">
        <v>3</v>
      </c>
      <c r="O2283" s="4">
        <v>2</v>
      </c>
      <c r="P2283" s="4"/>
      <c r="Q2283" s="4"/>
      <c r="R2283" s="4"/>
      <c r="S2283" s="4"/>
      <c r="T2283" s="4"/>
      <c r="U2283" s="4"/>
      <c r="V2283" s="4"/>
      <c r="W2283" s="4"/>
    </row>
    <row r="2284" spans="1:23">
      <c r="A2284" s="4">
        <v>50</v>
      </c>
      <c r="B2284" s="4">
        <v>0</v>
      </c>
      <c r="C2284" s="4">
        <v>0</v>
      </c>
      <c r="D2284" s="4">
        <v>1</v>
      </c>
      <c r="E2284" s="4">
        <v>203</v>
      </c>
      <c r="F2284" s="4">
        <f>ROUND(Source!Q2272,O2284)</f>
        <v>645.67999999999995</v>
      </c>
      <c r="G2284" s="4" t="s">
        <v>101</v>
      </c>
      <c r="H2284" s="4" t="s">
        <v>102</v>
      </c>
      <c r="I2284" s="4"/>
      <c r="J2284" s="4"/>
      <c r="K2284" s="4">
        <v>203</v>
      </c>
      <c r="L2284" s="4">
        <v>11</v>
      </c>
      <c r="M2284" s="4">
        <v>3</v>
      </c>
      <c r="N2284" s="4" t="s">
        <v>3</v>
      </c>
      <c r="O2284" s="4">
        <v>2</v>
      </c>
      <c r="P2284" s="4"/>
      <c r="Q2284" s="4"/>
      <c r="R2284" s="4"/>
      <c r="S2284" s="4"/>
      <c r="T2284" s="4"/>
      <c r="U2284" s="4"/>
      <c r="V2284" s="4"/>
      <c r="W2284" s="4"/>
    </row>
    <row r="2285" spans="1:23">
      <c r="A2285" s="4">
        <v>50</v>
      </c>
      <c r="B2285" s="4">
        <v>0</v>
      </c>
      <c r="C2285" s="4">
        <v>0</v>
      </c>
      <c r="D2285" s="4">
        <v>1</v>
      </c>
      <c r="E2285" s="4">
        <v>231</v>
      </c>
      <c r="F2285" s="4">
        <f>ROUND(Source!BB2272,O2285)</f>
        <v>0</v>
      </c>
      <c r="G2285" s="4" t="s">
        <v>103</v>
      </c>
      <c r="H2285" s="4" t="s">
        <v>104</v>
      </c>
      <c r="I2285" s="4"/>
      <c r="J2285" s="4"/>
      <c r="K2285" s="4">
        <v>231</v>
      </c>
      <c r="L2285" s="4">
        <v>12</v>
      </c>
      <c r="M2285" s="4">
        <v>3</v>
      </c>
      <c r="N2285" s="4" t="s">
        <v>3</v>
      </c>
      <c r="O2285" s="4">
        <v>2</v>
      </c>
      <c r="P2285" s="4"/>
      <c r="Q2285" s="4"/>
      <c r="R2285" s="4"/>
      <c r="S2285" s="4"/>
      <c r="T2285" s="4"/>
      <c r="U2285" s="4"/>
      <c r="V2285" s="4"/>
      <c r="W2285" s="4"/>
    </row>
    <row r="2286" spans="1:23">
      <c r="A2286" s="4">
        <v>50</v>
      </c>
      <c r="B2286" s="4">
        <v>0</v>
      </c>
      <c r="C2286" s="4">
        <v>0</v>
      </c>
      <c r="D2286" s="4">
        <v>1</v>
      </c>
      <c r="E2286" s="4">
        <v>204</v>
      </c>
      <c r="F2286" s="4">
        <f>ROUND(Source!R2272,O2286)</f>
        <v>446.27</v>
      </c>
      <c r="G2286" s="4" t="s">
        <v>105</v>
      </c>
      <c r="H2286" s="4" t="s">
        <v>106</v>
      </c>
      <c r="I2286" s="4"/>
      <c r="J2286" s="4"/>
      <c r="K2286" s="4">
        <v>204</v>
      </c>
      <c r="L2286" s="4">
        <v>13</v>
      </c>
      <c r="M2286" s="4">
        <v>3</v>
      </c>
      <c r="N2286" s="4" t="s">
        <v>3</v>
      </c>
      <c r="O2286" s="4">
        <v>2</v>
      </c>
      <c r="P2286" s="4"/>
      <c r="Q2286" s="4"/>
      <c r="R2286" s="4"/>
      <c r="S2286" s="4"/>
      <c r="T2286" s="4"/>
      <c r="U2286" s="4"/>
      <c r="V2286" s="4"/>
      <c r="W2286" s="4"/>
    </row>
    <row r="2287" spans="1:23">
      <c r="A2287" s="4">
        <v>50</v>
      </c>
      <c r="B2287" s="4">
        <v>0</v>
      </c>
      <c r="C2287" s="4">
        <v>0</v>
      </c>
      <c r="D2287" s="4">
        <v>1</v>
      </c>
      <c r="E2287" s="4">
        <v>205</v>
      </c>
      <c r="F2287" s="4">
        <f>ROUND(Source!S2272,O2287)</f>
        <v>13423.55</v>
      </c>
      <c r="G2287" s="4" t="s">
        <v>107</v>
      </c>
      <c r="H2287" s="4" t="s">
        <v>108</v>
      </c>
      <c r="I2287" s="4"/>
      <c r="J2287" s="4"/>
      <c r="K2287" s="4">
        <v>205</v>
      </c>
      <c r="L2287" s="4">
        <v>14</v>
      </c>
      <c r="M2287" s="4">
        <v>3</v>
      </c>
      <c r="N2287" s="4" t="s">
        <v>3</v>
      </c>
      <c r="O2287" s="4">
        <v>2</v>
      </c>
      <c r="P2287" s="4"/>
      <c r="Q2287" s="4"/>
      <c r="R2287" s="4"/>
      <c r="S2287" s="4"/>
      <c r="T2287" s="4"/>
      <c r="U2287" s="4"/>
      <c r="V2287" s="4"/>
      <c r="W2287" s="4"/>
    </row>
    <row r="2288" spans="1:23">
      <c r="A2288" s="4">
        <v>50</v>
      </c>
      <c r="B2288" s="4">
        <v>0</v>
      </c>
      <c r="C2288" s="4">
        <v>0</v>
      </c>
      <c r="D2288" s="4">
        <v>1</v>
      </c>
      <c r="E2288" s="4">
        <v>232</v>
      </c>
      <c r="F2288" s="4">
        <f>ROUND(Source!BC2272,O2288)</f>
        <v>0</v>
      </c>
      <c r="G2288" s="4" t="s">
        <v>109</v>
      </c>
      <c r="H2288" s="4" t="s">
        <v>110</v>
      </c>
      <c r="I2288" s="4"/>
      <c r="J2288" s="4"/>
      <c r="K2288" s="4">
        <v>232</v>
      </c>
      <c r="L2288" s="4">
        <v>15</v>
      </c>
      <c r="M2288" s="4">
        <v>3</v>
      </c>
      <c r="N2288" s="4" t="s">
        <v>3</v>
      </c>
      <c r="O2288" s="4">
        <v>2</v>
      </c>
      <c r="P2288" s="4"/>
      <c r="Q2288" s="4"/>
      <c r="R2288" s="4"/>
      <c r="S2288" s="4"/>
      <c r="T2288" s="4"/>
      <c r="U2288" s="4"/>
      <c r="V2288" s="4"/>
      <c r="W2288" s="4"/>
    </row>
    <row r="2289" spans="1:206">
      <c r="A2289" s="4">
        <v>50</v>
      </c>
      <c r="B2289" s="4">
        <v>0</v>
      </c>
      <c r="C2289" s="4">
        <v>0</v>
      </c>
      <c r="D2289" s="4">
        <v>1</v>
      </c>
      <c r="E2289" s="4">
        <v>214</v>
      </c>
      <c r="F2289" s="4">
        <f>ROUND(Source!AS2272,O2289)</f>
        <v>29317.38</v>
      </c>
      <c r="G2289" s="4" t="s">
        <v>111</v>
      </c>
      <c r="H2289" s="4" t="s">
        <v>112</v>
      </c>
      <c r="I2289" s="4"/>
      <c r="J2289" s="4"/>
      <c r="K2289" s="4">
        <v>214</v>
      </c>
      <c r="L2289" s="4">
        <v>16</v>
      </c>
      <c r="M2289" s="4">
        <v>3</v>
      </c>
      <c r="N2289" s="4" t="s">
        <v>3</v>
      </c>
      <c r="O2289" s="4">
        <v>2</v>
      </c>
      <c r="P2289" s="4"/>
      <c r="Q2289" s="4"/>
      <c r="R2289" s="4"/>
      <c r="S2289" s="4"/>
      <c r="T2289" s="4"/>
      <c r="U2289" s="4"/>
      <c r="V2289" s="4"/>
      <c r="W2289" s="4"/>
    </row>
    <row r="2290" spans="1:206">
      <c r="A2290" s="4">
        <v>50</v>
      </c>
      <c r="B2290" s="4">
        <v>0</v>
      </c>
      <c r="C2290" s="4">
        <v>0</v>
      </c>
      <c r="D2290" s="4">
        <v>1</v>
      </c>
      <c r="E2290" s="4">
        <v>215</v>
      </c>
      <c r="F2290" s="4">
        <f>ROUND(Source!AT2272,O2290)</f>
        <v>0</v>
      </c>
      <c r="G2290" s="4" t="s">
        <v>113</v>
      </c>
      <c r="H2290" s="4" t="s">
        <v>114</v>
      </c>
      <c r="I2290" s="4"/>
      <c r="J2290" s="4"/>
      <c r="K2290" s="4">
        <v>215</v>
      </c>
      <c r="L2290" s="4">
        <v>17</v>
      </c>
      <c r="M2290" s="4">
        <v>3</v>
      </c>
      <c r="N2290" s="4" t="s">
        <v>3</v>
      </c>
      <c r="O2290" s="4">
        <v>2</v>
      </c>
      <c r="P2290" s="4"/>
      <c r="Q2290" s="4"/>
      <c r="R2290" s="4"/>
      <c r="S2290" s="4"/>
      <c r="T2290" s="4"/>
      <c r="U2290" s="4"/>
      <c r="V2290" s="4"/>
      <c r="W2290" s="4"/>
    </row>
    <row r="2291" spans="1:206">
      <c r="A2291" s="4">
        <v>50</v>
      </c>
      <c r="B2291" s="4">
        <v>0</v>
      </c>
      <c r="C2291" s="4">
        <v>0</v>
      </c>
      <c r="D2291" s="4">
        <v>1</v>
      </c>
      <c r="E2291" s="4">
        <v>217</v>
      </c>
      <c r="F2291" s="4">
        <f>ROUND(Source!AU2272,O2291)</f>
        <v>0</v>
      </c>
      <c r="G2291" s="4" t="s">
        <v>115</v>
      </c>
      <c r="H2291" s="4" t="s">
        <v>116</v>
      </c>
      <c r="I2291" s="4"/>
      <c r="J2291" s="4"/>
      <c r="K2291" s="4">
        <v>217</v>
      </c>
      <c r="L2291" s="4">
        <v>18</v>
      </c>
      <c r="M2291" s="4">
        <v>3</v>
      </c>
      <c r="N2291" s="4" t="s">
        <v>3</v>
      </c>
      <c r="O2291" s="4">
        <v>2</v>
      </c>
      <c r="P2291" s="4"/>
      <c r="Q2291" s="4"/>
      <c r="R2291" s="4"/>
      <c r="S2291" s="4"/>
      <c r="T2291" s="4"/>
      <c r="U2291" s="4"/>
      <c r="V2291" s="4"/>
      <c r="W2291" s="4"/>
    </row>
    <row r="2292" spans="1:206">
      <c r="A2292" s="4">
        <v>50</v>
      </c>
      <c r="B2292" s="4">
        <v>0</v>
      </c>
      <c r="C2292" s="4">
        <v>0</v>
      </c>
      <c r="D2292" s="4">
        <v>1</v>
      </c>
      <c r="E2292" s="4">
        <v>230</v>
      </c>
      <c r="F2292" s="4">
        <f>ROUND(Source!BA2272,O2292)</f>
        <v>0</v>
      </c>
      <c r="G2292" s="4" t="s">
        <v>117</v>
      </c>
      <c r="H2292" s="4" t="s">
        <v>118</v>
      </c>
      <c r="I2292" s="4"/>
      <c r="J2292" s="4"/>
      <c r="K2292" s="4">
        <v>230</v>
      </c>
      <c r="L2292" s="4">
        <v>19</v>
      </c>
      <c r="M2292" s="4">
        <v>3</v>
      </c>
      <c r="N2292" s="4" t="s">
        <v>3</v>
      </c>
      <c r="O2292" s="4">
        <v>2</v>
      </c>
      <c r="P2292" s="4"/>
      <c r="Q2292" s="4"/>
      <c r="R2292" s="4"/>
      <c r="S2292" s="4"/>
      <c r="T2292" s="4"/>
      <c r="U2292" s="4"/>
      <c r="V2292" s="4"/>
      <c r="W2292" s="4"/>
    </row>
    <row r="2293" spans="1:206">
      <c r="A2293" s="4">
        <v>50</v>
      </c>
      <c r="B2293" s="4">
        <v>0</v>
      </c>
      <c r="C2293" s="4">
        <v>0</v>
      </c>
      <c r="D2293" s="4">
        <v>1</v>
      </c>
      <c r="E2293" s="4">
        <v>206</v>
      </c>
      <c r="F2293" s="4">
        <f>ROUND(Source!T2272,O2293)</f>
        <v>0</v>
      </c>
      <c r="G2293" s="4" t="s">
        <v>119</v>
      </c>
      <c r="H2293" s="4" t="s">
        <v>120</v>
      </c>
      <c r="I2293" s="4"/>
      <c r="J2293" s="4"/>
      <c r="K2293" s="4">
        <v>206</v>
      </c>
      <c r="L2293" s="4">
        <v>20</v>
      </c>
      <c r="M2293" s="4">
        <v>3</v>
      </c>
      <c r="N2293" s="4" t="s">
        <v>3</v>
      </c>
      <c r="O2293" s="4">
        <v>2</v>
      </c>
      <c r="P2293" s="4"/>
      <c r="Q2293" s="4"/>
      <c r="R2293" s="4"/>
      <c r="S2293" s="4"/>
      <c r="T2293" s="4"/>
      <c r="U2293" s="4"/>
      <c r="V2293" s="4"/>
      <c r="W2293" s="4"/>
    </row>
    <row r="2294" spans="1:206">
      <c r="A2294" s="4">
        <v>50</v>
      </c>
      <c r="B2294" s="4">
        <v>0</v>
      </c>
      <c r="C2294" s="4">
        <v>0</v>
      </c>
      <c r="D2294" s="4">
        <v>1</v>
      </c>
      <c r="E2294" s="4">
        <v>207</v>
      </c>
      <c r="F2294" s="4">
        <f>Source!U2272</f>
        <v>50.465440000000001</v>
      </c>
      <c r="G2294" s="4" t="s">
        <v>121</v>
      </c>
      <c r="H2294" s="4" t="s">
        <v>122</v>
      </c>
      <c r="I2294" s="4"/>
      <c r="J2294" s="4"/>
      <c r="K2294" s="4">
        <v>207</v>
      </c>
      <c r="L2294" s="4">
        <v>21</v>
      </c>
      <c r="M2294" s="4">
        <v>3</v>
      </c>
      <c r="N2294" s="4" t="s">
        <v>3</v>
      </c>
      <c r="O2294" s="4">
        <v>-1</v>
      </c>
      <c r="P2294" s="4"/>
      <c r="Q2294" s="4"/>
      <c r="R2294" s="4"/>
      <c r="S2294" s="4"/>
      <c r="T2294" s="4"/>
      <c r="U2294" s="4"/>
      <c r="V2294" s="4"/>
      <c r="W2294" s="4"/>
    </row>
    <row r="2295" spans="1:206">
      <c r="A2295" s="4">
        <v>50</v>
      </c>
      <c r="B2295" s="4">
        <v>0</v>
      </c>
      <c r="C2295" s="4">
        <v>0</v>
      </c>
      <c r="D2295" s="4">
        <v>1</v>
      </c>
      <c r="E2295" s="4">
        <v>208</v>
      </c>
      <c r="F2295" s="4">
        <f>Source!V2272</f>
        <v>1.22458</v>
      </c>
      <c r="G2295" s="4" t="s">
        <v>123</v>
      </c>
      <c r="H2295" s="4" t="s">
        <v>124</v>
      </c>
      <c r="I2295" s="4"/>
      <c r="J2295" s="4"/>
      <c r="K2295" s="4">
        <v>208</v>
      </c>
      <c r="L2295" s="4">
        <v>22</v>
      </c>
      <c r="M2295" s="4">
        <v>3</v>
      </c>
      <c r="N2295" s="4" t="s">
        <v>3</v>
      </c>
      <c r="O2295" s="4">
        <v>-1</v>
      </c>
      <c r="P2295" s="4"/>
      <c r="Q2295" s="4"/>
      <c r="R2295" s="4"/>
      <c r="S2295" s="4"/>
      <c r="T2295" s="4"/>
      <c r="U2295" s="4"/>
      <c r="V2295" s="4"/>
      <c r="W2295" s="4"/>
    </row>
    <row r="2296" spans="1:206">
      <c r="A2296" s="4">
        <v>50</v>
      </c>
      <c r="B2296" s="4">
        <v>0</v>
      </c>
      <c r="C2296" s="4">
        <v>0</v>
      </c>
      <c r="D2296" s="4">
        <v>1</v>
      </c>
      <c r="E2296" s="4">
        <v>209</v>
      </c>
      <c r="F2296" s="4">
        <f>ROUND(Source!W2272,O2296)</f>
        <v>0</v>
      </c>
      <c r="G2296" s="4" t="s">
        <v>125</v>
      </c>
      <c r="H2296" s="4" t="s">
        <v>126</v>
      </c>
      <c r="I2296" s="4"/>
      <c r="J2296" s="4"/>
      <c r="K2296" s="4">
        <v>209</v>
      </c>
      <c r="L2296" s="4">
        <v>23</v>
      </c>
      <c r="M2296" s="4">
        <v>3</v>
      </c>
      <c r="N2296" s="4" t="s">
        <v>3</v>
      </c>
      <c r="O2296" s="4">
        <v>2</v>
      </c>
      <c r="P2296" s="4"/>
      <c r="Q2296" s="4"/>
      <c r="R2296" s="4"/>
      <c r="S2296" s="4"/>
      <c r="T2296" s="4"/>
      <c r="U2296" s="4"/>
      <c r="V2296" s="4"/>
      <c r="W2296" s="4"/>
    </row>
    <row r="2297" spans="1:206">
      <c r="A2297" s="4">
        <v>50</v>
      </c>
      <c r="B2297" s="4">
        <v>0</v>
      </c>
      <c r="C2297" s="4">
        <v>0</v>
      </c>
      <c r="D2297" s="4">
        <v>1</v>
      </c>
      <c r="E2297" s="4">
        <v>233</v>
      </c>
      <c r="F2297" s="4">
        <f>ROUND(Source!BD2272,O2297)</f>
        <v>0</v>
      </c>
      <c r="G2297" s="4" t="s">
        <v>127</v>
      </c>
      <c r="H2297" s="4" t="s">
        <v>128</v>
      </c>
      <c r="I2297" s="4"/>
      <c r="J2297" s="4"/>
      <c r="K2297" s="4">
        <v>233</v>
      </c>
      <c r="L2297" s="4">
        <v>24</v>
      </c>
      <c r="M2297" s="4">
        <v>3</v>
      </c>
      <c r="N2297" s="4" t="s">
        <v>3</v>
      </c>
      <c r="O2297" s="4">
        <v>2</v>
      </c>
      <c r="P2297" s="4"/>
      <c r="Q2297" s="4"/>
      <c r="R2297" s="4"/>
      <c r="S2297" s="4"/>
      <c r="T2297" s="4"/>
      <c r="U2297" s="4"/>
      <c r="V2297" s="4"/>
      <c r="W2297" s="4"/>
    </row>
    <row r="2298" spans="1:206">
      <c r="A2298" s="4">
        <v>50</v>
      </c>
      <c r="B2298" s="4">
        <v>0</v>
      </c>
      <c r="C2298" s="4">
        <v>0</v>
      </c>
      <c r="D2298" s="4">
        <v>1</v>
      </c>
      <c r="E2298" s="4">
        <v>210</v>
      </c>
      <c r="F2298" s="4">
        <f>ROUND(Source!X2272,O2298)</f>
        <v>9176.2900000000009</v>
      </c>
      <c r="G2298" s="4" t="s">
        <v>129</v>
      </c>
      <c r="H2298" s="4" t="s">
        <v>130</v>
      </c>
      <c r="I2298" s="4"/>
      <c r="J2298" s="4"/>
      <c r="K2298" s="4">
        <v>210</v>
      </c>
      <c r="L2298" s="4">
        <v>25</v>
      </c>
      <c r="M2298" s="4">
        <v>3</v>
      </c>
      <c r="N2298" s="4" t="s">
        <v>3</v>
      </c>
      <c r="O2298" s="4">
        <v>2</v>
      </c>
      <c r="P2298" s="4"/>
      <c r="Q2298" s="4"/>
      <c r="R2298" s="4"/>
      <c r="S2298" s="4"/>
      <c r="T2298" s="4"/>
      <c r="U2298" s="4"/>
      <c r="V2298" s="4"/>
      <c r="W2298" s="4"/>
    </row>
    <row r="2299" spans="1:206">
      <c r="A2299" s="4">
        <v>50</v>
      </c>
      <c r="B2299" s="4">
        <v>0</v>
      </c>
      <c r="C2299" s="4">
        <v>0</v>
      </c>
      <c r="D2299" s="4">
        <v>1</v>
      </c>
      <c r="E2299" s="4">
        <v>211</v>
      </c>
      <c r="F2299" s="4">
        <f>ROUND(Source!Y2272,O2299)</f>
        <v>6071.86</v>
      </c>
      <c r="G2299" s="4" t="s">
        <v>131</v>
      </c>
      <c r="H2299" s="4" t="s">
        <v>132</v>
      </c>
      <c r="I2299" s="4"/>
      <c r="J2299" s="4"/>
      <c r="K2299" s="4">
        <v>211</v>
      </c>
      <c r="L2299" s="4">
        <v>26</v>
      </c>
      <c r="M2299" s="4">
        <v>3</v>
      </c>
      <c r="N2299" s="4" t="s">
        <v>3</v>
      </c>
      <c r="O2299" s="4">
        <v>2</v>
      </c>
      <c r="P2299" s="4"/>
      <c r="Q2299" s="4"/>
      <c r="R2299" s="4"/>
      <c r="S2299" s="4"/>
      <c r="T2299" s="4"/>
      <c r="U2299" s="4"/>
      <c r="V2299" s="4"/>
      <c r="W2299" s="4"/>
    </row>
    <row r="2300" spans="1:206">
      <c r="A2300" s="4">
        <v>50</v>
      </c>
      <c r="B2300" s="4">
        <v>0</v>
      </c>
      <c r="C2300" s="4">
        <v>0</v>
      </c>
      <c r="D2300" s="4">
        <v>1</v>
      </c>
      <c r="E2300" s="4">
        <v>224</v>
      </c>
      <c r="F2300" s="4">
        <f>ROUND(Source!AR2272,O2300)</f>
        <v>29317.38</v>
      </c>
      <c r="G2300" s="4" t="s">
        <v>133</v>
      </c>
      <c r="H2300" s="4" t="s">
        <v>134</v>
      </c>
      <c r="I2300" s="4"/>
      <c r="J2300" s="4"/>
      <c r="K2300" s="4">
        <v>224</v>
      </c>
      <c r="L2300" s="4">
        <v>27</v>
      </c>
      <c r="M2300" s="4">
        <v>3</v>
      </c>
      <c r="N2300" s="4" t="s">
        <v>3</v>
      </c>
      <c r="O2300" s="4">
        <v>2</v>
      </c>
      <c r="P2300" s="4"/>
      <c r="Q2300" s="4"/>
      <c r="R2300" s="4"/>
      <c r="S2300" s="4"/>
      <c r="T2300" s="4"/>
      <c r="U2300" s="4"/>
      <c r="V2300" s="4"/>
      <c r="W2300" s="4"/>
    </row>
    <row r="2302" spans="1:206">
      <c r="A2302" s="1">
        <v>5</v>
      </c>
      <c r="B2302" s="1">
        <v>0</v>
      </c>
      <c r="C2302" s="1"/>
      <c r="D2302" s="1">
        <f>ROW(A2326)</f>
        <v>2326</v>
      </c>
      <c r="E2302" s="1"/>
      <c r="F2302" s="1" t="s">
        <v>14</v>
      </c>
      <c r="G2302" s="1" t="s">
        <v>138</v>
      </c>
      <c r="H2302" s="1" t="s">
        <v>3</v>
      </c>
      <c r="I2302" s="1">
        <v>0</v>
      </c>
      <c r="J2302" s="1"/>
      <c r="K2302" s="1">
        <v>0</v>
      </c>
      <c r="L2302" s="1"/>
      <c r="M2302" s="1" t="s">
        <v>3</v>
      </c>
      <c r="N2302" s="1"/>
      <c r="O2302" s="1"/>
      <c r="P2302" s="1"/>
      <c r="Q2302" s="1"/>
      <c r="R2302" s="1"/>
      <c r="S2302" s="1">
        <v>0</v>
      </c>
      <c r="T2302" s="1"/>
      <c r="U2302" s="1" t="s">
        <v>3</v>
      </c>
      <c r="V2302" s="1">
        <v>0</v>
      </c>
      <c r="W2302" s="1"/>
      <c r="X2302" s="1"/>
      <c r="Y2302" s="1"/>
      <c r="Z2302" s="1"/>
      <c r="AA2302" s="1"/>
      <c r="AB2302" s="1" t="s">
        <v>3</v>
      </c>
      <c r="AC2302" s="1" t="s">
        <v>3</v>
      </c>
      <c r="AD2302" s="1" t="s">
        <v>3</v>
      </c>
      <c r="AE2302" s="1" t="s">
        <v>3</v>
      </c>
      <c r="AF2302" s="1" t="s">
        <v>3</v>
      </c>
      <c r="AG2302" s="1" t="s">
        <v>3</v>
      </c>
      <c r="AH2302" s="1"/>
      <c r="AI2302" s="1"/>
      <c r="AJ2302" s="1"/>
      <c r="AK2302" s="1"/>
      <c r="AL2302" s="1"/>
      <c r="AM2302" s="1"/>
      <c r="AN2302" s="1"/>
      <c r="AO2302" s="1"/>
      <c r="AP2302" s="1" t="s">
        <v>3</v>
      </c>
      <c r="AQ2302" s="1" t="s">
        <v>3</v>
      </c>
      <c r="AR2302" s="1" t="s">
        <v>3</v>
      </c>
      <c r="AS2302" s="1"/>
      <c r="AT2302" s="1"/>
      <c r="AU2302" s="1"/>
      <c r="AV2302" s="1"/>
      <c r="AW2302" s="1"/>
      <c r="AX2302" s="1"/>
      <c r="AY2302" s="1"/>
      <c r="AZ2302" s="1" t="s">
        <v>3</v>
      </c>
      <c r="BA2302" s="1"/>
      <c r="BB2302" s="1" t="s">
        <v>3</v>
      </c>
      <c r="BC2302" s="1" t="s">
        <v>3</v>
      </c>
      <c r="BD2302" s="1" t="s">
        <v>3</v>
      </c>
      <c r="BE2302" s="1" t="s">
        <v>3</v>
      </c>
      <c r="BF2302" s="1" t="s">
        <v>3</v>
      </c>
      <c r="BG2302" s="1" t="s">
        <v>3</v>
      </c>
      <c r="BH2302" s="1" t="s">
        <v>3</v>
      </c>
      <c r="BI2302" s="1" t="s">
        <v>3</v>
      </c>
      <c r="BJ2302" s="1" t="s">
        <v>3</v>
      </c>
      <c r="BK2302" s="1" t="s">
        <v>3</v>
      </c>
      <c r="BL2302" s="1" t="s">
        <v>3</v>
      </c>
      <c r="BM2302" s="1" t="s">
        <v>3</v>
      </c>
      <c r="BN2302" s="1" t="s">
        <v>3</v>
      </c>
      <c r="BO2302" s="1" t="s">
        <v>3</v>
      </c>
      <c r="BP2302" s="1" t="s">
        <v>3</v>
      </c>
      <c r="BQ2302" s="1"/>
      <c r="BR2302" s="1"/>
      <c r="BS2302" s="1"/>
      <c r="BT2302" s="1"/>
      <c r="BU2302" s="1"/>
      <c r="BV2302" s="1"/>
      <c r="BW2302" s="1"/>
      <c r="BX2302" s="1">
        <v>0</v>
      </c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>
        <v>0</v>
      </c>
    </row>
    <row r="2304" spans="1:206">
      <c r="A2304" s="2">
        <v>52</v>
      </c>
      <c r="B2304" s="2">
        <f t="shared" ref="B2304:G2304" si="1701">B2326</f>
        <v>0</v>
      </c>
      <c r="C2304" s="2">
        <f t="shared" si="1701"/>
        <v>5</v>
      </c>
      <c r="D2304" s="2">
        <f t="shared" si="1701"/>
        <v>2302</v>
      </c>
      <c r="E2304" s="2">
        <f t="shared" si="1701"/>
        <v>0</v>
      </c>
      <c r="F2304" s="2" t="str">
        <f t="shared" si="1701"/>
        <v>Новый подраздел</v>
      </c>
      <c r="G2304" s="2" t="str">
        <f t="shared" si="1701"/>
        <v>ремонт</v>
      </c>
      <c r="H2304" s="2"/>
      <c r="I2304" s="2"/>
      <c r="J2304" s="2"/>
      <c r="K2304" s="2"/>
      <c r="L2304" s="2"/>
      <c r="M2304" s="2"/>
      <c r="N2304" s="2"/>
      <c r="O2304" s="2">
        <f t="shared" ref="O2304:AT2304" si="1702">O2326</f>
        <v>111165.05</v>
      </c>
      <c r="P2304" s="2">
        <f t="shared" si="1702"/>
        <v>58849.88</v>
      </c>
      <c r="Q2304" s="2">
        <f t="shared" si="1702"/>
        <v>2466.3200000000002</v>
      </c>
      <c r="R2304" s="2">
        <f t="shared" si="1702"/>
        <v>1456.96</v>
      </c>
      <c r="S2304" s="2">
        <f t="shared" si="1702"/>
        <v>49848.85</v>
      </c>
      <c r="T2304" s="2">
        <f t="shared" si="1702"/>
        <v>0</v>
      </c>
      <c r="U2304" s="2">
        <f t="shared" si="1702"/>
        <v>161.06632799999997</v>
      </c>
      <c r="V2304" s="2">
        <f t="shared" si="1702"/>
        <v>4.13</v>
      </c>
      <c r="W2304" s="2">
        <f t="shared" si="1702"/>
        <v>34.72</v>
      </c>
      <c r="X2304" s="2">
        <f t="shared" si="1702"/>
        <v>41014.949999999997</v>
      </c>
      <c r="Y2304" s="2">
        <f t="shared" si="1702"/>
        <v>21005.41</v>
      </c>
      <c r="Z2304" s="2">
        <f t="shared" si="1702"/>
        <v>0</v>
      </c>
      <c r="AA2304" s="2">
        <f t="shared" si="1702"/>
        <v>0</v>
      </c>
      <c r="AB2304" s="2">
        <f t="shared" si="1702"/>
        <v>111165.05</v>
      </c>
      <c r="AC2304" s="2">
        <f t="shared" si="1702"/>
        <v>58849.88</v>
      </c>
      <c r="AD2304" s="2">
        <f t="shared" si="1702"/>
        <v>2466.3200000000002</v>
      </c>
      <c r="AE2304" s="2">
        <f t="shared" si="1702"/>
        <v>1456.96</v>
      </c>
      <c r="AF2304" s="2">
        <f t="shared" si="1702"/>
        <v>49848.85</v>
      </c>
      <c r="AG2304" s="2">
        <f t="shared" si="1702"/>
        <v>0</v>
      </c>
      <c r="AH2304" s="2">
        <f t="shared" si="1702"/>
        <v>161.06632799999997</v>
      </c>
      <c r="AI2304" s="2">
        <f t="shared" si="1702"/>
        <v>4.13</v>
      </c>
      <c r="AJ2304" s="2">
        <f t="shared" si="1702"/>
        <v>34.72</v>
      </c>
      <c r="AK2304" s="2">
        <f t="shared" si="1702"/>
        <v>41014.949999999997</v>
      </c>
      <c r="AL2304" s="2">
        <f t="shared" si="1702"/>
        <v>21005.41</v>
      </c>
      <c r="AM2304" s="2">
        <f t="shared" si="1702"/>
        <v>0</v>
      </c>
      <c r="AN2304" s="2">
        <f t="shared" si="1702"/>
        <v>0</v>
      </c>
      <c r="AO2304" s="2">
        <f t="shared" si="1702"/>
        <v>0</v>
      </c>
      <c r="AP2304" s="2">
        <f t="shared" si="1702"/>
        <v>0</v>
      </c>
      <c r="AQ2304" s="2">
        <f t="shared" si="1702"/>
        <v>0</v>
      </c>
      <c r="AR2304" s="2">
        <f t="shared" si="1702"/>
        <v>173185.41</v>
      </c>
      <c r="AS2304" s="2">
        <f t="shared" si="1702"/>
        <v>171771.14</v>
      </c>
      <c r="AT2304" s="2">
        <f t="shared" si="1702"/>
        <v>1414.27</v>
      </c>
      <c r="AU2304" s="2">
        <f t="shared" ref="AU2304:BZ2304" si="1703">AU2326</f>
        <v>0</v>
      </c>
      <c r="AV2304" s="2">
        <f t="shared" si="1703"/>
        <v>58849.88</v>
      </c>
      <c r="AW2304" s="2">
        <f t="shared" si="1703"/>
        <v>58849.88</v>
      </c>
      <c r="AX2304" s="2">
        <f t="shared" si="1703"/>
        <v>0</v>
      </c>
      <c r="AY2304" s="2">
        <f t="shared" si="1703"/>
        <v>58849.88</v>
      </c>
      <c r="AZ2304" s="2">
        <f t="shared" si="1703"/>
        <v>0</v>
      </c>
      <c r="BA2304" s="2">
        <f t="shared" si="1703"/>
        <v>0</v>
      </c>
      <c r="BB2304" s="2">
        <f t="shared" si="1703"/>
        <v>0</v>
      </c>
      <c r="BC2304" s="2">
        <f t="shared" si="1703"/>
        <v>0</v>
      </c>
      <c r="BD2304" s="2">
        <f t="shared" si="1703"/>
        <v>0</v>
      </c>
      <c r="BE2304" s="2">
        <f t="shared" si="1703"/>
        <v>0</v>
      </c>
      <c r="BF2304" s="2">
        <f t="shared" si="1703"/>
        <v>0</v>
      </c>
      <c r="BG2304" s="2">
        <f t="shared" si="1703"/>
        <v>0</v>
      </c>
      <c r="BH2304" s="2">
        <f t="shared" si="1703"/>
        <v>0</v>
      </c>
      <c r="BI2304" s="2">
        <f t="shared" si="1703"/>
        <v>0</v>
      </c>
      <c r="BJ2304" s="2">
        <f t="shared" si="1703"/>
        <v>0</v>
      </c>
      <c r="BK2304" s="2">
        <f t="shared" si="1703"/>
        <v>0</v>
      </c>
      <c r="BL2304" s="2">
        <f t="shared" si="1703"/>
        <v>0</v>
      </c>
      <c r="BM2304" s="2">
        <f t="shared" si="1703"/>
        <v>0</v>
      </c>
      <c r="BN2304" s="2">
        <f t="shared" si="1703"/>
        <v>0</v>
      </c>
      <c r="BO2304" s="2">
        <f t="shared" si="1703"/>
        <v>0</v>
      </c>
      <c r="BP2304" s="2">
        <f t="shared" si="1703"/>
        <v>0</v>
      </c>
      <c r="BQ2304" s="2">
        <f t="shared" si="1703"/>
        <v>0</v>
      </c>
      <c r="BR2304" s="2">
        <f t="shared" si="1703"/>
        <v>0</v>
      </c>
      <c r="BS2304" s="2">
        <f t="shared" si="1703"/>
        <v>0</v>
      </c>
      <c r="BT2304" s="2">
        <f t="shared" si="1703"/>
        <v>0</v>
      </c>
      <c r="BU2304" s="2">
        <f t="shared" si="1703"/>
        <v>0</v>
      </c>
      <c r="BV2304" s="2">
        <f t="shared" si="1703"/>
        <v>0</v>
      </c>
      <c r="BW2304" s="2">
        <f t="shared" si="1703"/>
        <v>0</v>
      </c>
      <c r="BX2304" s="2">
        <f t="shared" si="1703"/>
        <v>0</v>
      </c>
      <c r="BY2304" s="2">
        <f t="shared" si="1703"/>
        <v>0</v>
      </c>
      <c r="BZ2304" s="2">
        <f t="shared" si="1703"/>
        <v>0</v>
      </c>
      <c r="CA2304" s="2">
        <f t="shared" ref="CA2304:DF2304" si="1704">CA2326</f>
        <v>173185.41</v>
      </c>
      <c r="CB2304" s="2">
        <f t="shared" si="1704"/>
        <v>171771.14</v>
      </c>
      <c r="CC2304" s="2">
        <f t="shared" si="1704"/>
        <v>1414.27</v>
      </c>
      <c r="CD2304" s="2">
        <f t="shared" si="1704"/>
        <v>0</v>
      </c>
      <c r="CE2304" s="2">
        <f t="shared" si="1704"/>
        <v>58849.88</v>
      </c>
      <c r="CF2304" s="2">
        <f t="shared" si="1704"/>
        <v>58849.88</v>
      </c>
      <c r="CG2304" s="2">
        <f t="shared" si="1704"/>
        <v>0</v>
      </c>
      <c r="CH2304" s="2">
        <f t="shared" si="1704"/>
        <v>58849.88</v>
      </c>
      <c r="CI2304" s="2">
        <f t="shared" si="1704"/>
        <v>0</v>
      </c>
      <c r="CJ2304" s="2">
        <f t="shared" si="1704"/>
        <v>0</v>
      </c>
      <c r="CK2304" s="2">
        <f t="shared" si="1704"/>
        <v>0</v>
      </c>
      <c r="CL2304" s="2">
        <f t="shared" si="1704"/>
        <v>0</v>
      </c>
      <c r="CM2304" s="2">
        <f t="shared" si="1704"/>
        <v>0</v>
      </c>
      <c r="CN2304" s="2">
        <f t="shared" si="1704"/>
        <v>0</v>
      </c>
      <c r="CO2304" s="2">
        <f t="shared" si="1704"/>
        <v>0</v>
      </c>
      <c r="CP2304" s="2">
        <f t="shared" si="1704"/>
        <v>0</v>
      </c>
      <c r="CQ2304" s="2">
        <f t="shared" si="1704"/>
        <v>0</v>
      </c>
      <c r="CR2304" s="2">
        <f t="shared" si="1704"/>
        <v>0</v>
      </c>
      <c r="CS2304" s="2">
        <f t="shared" si="1704"/>
        <v>0</v>
      </c>
      <c r="CT2304" s="2">
        <f t="shared" si="1704"/>
        <v>0</v>
      </c>
      <c r="CU2304" s="2">
        <f t="shared" si="1704"/>
        <v>0</v>
      </c>
      <c r="CV2304" s="2">
        <f t="shared" si="1704"/>
        <v>0</v>
      </c>
      <c r="CW2304" s="2">
        <f t="shared" si="1704"/>
        <v>0</v>
      </c>
      <c r="CX2304" s="2">
        <f t="shared" si="1704"/>
        <v>0</v>
      </c>
      <c r="CY2304" s="2">
        <f t="shared" si="1704"/>
        <v>0</v>
      </c>
      <c r="CZ2304" s="2">
        <f t="shared" si="1704"/>
        <v>0</v>
      </c>
      <c r="DA2304" s="2">
        <f t="shared" si="1704"/>
        <v>0</v>
      </c>
      <c r="DB2304" s="2">
        <f t="shared" si="1704"/>
        <v>0</v>
      </c>
      <c r="DC2304" s="2">
        <f t="shared" si="1704"/>
        <v>0</v>
      </c>
      <c r="DD2304" s="2">
        <f t="shared" si="1704"/>
        <v>0</v>
      </c>
      <c r="DE2304" s="2">
        <f t="shared" si="1704"/>
        <v>0</v>
      </c>
      <c r="DF2304" s="2">
        <f t="shared" si="1704"/>
        <v>0</v>
      </c>
      <c r="DG2304" s="3">
        <f t="shared" ref="DG2304:EL2304" si="1705">DG2326</f>
        <v>0</v>
      </c>
      <c r="DH2304" s="3">
        <f t="shared" si="1705"/>
        <v>0</v>
      </c>
      <c r="DI2304" s="3">
        <f t="shared" si="1705"/>
        <v>0</v>
      </c>
      <c r="DJ2304" s="3">
        <f t="shared" si="1705"/>
        <v>0</v>
      </c>
      <c r="DK2304" s="3">
        <f t="shared" si="1705"/>
        <v>0</v>
      </c>
      <c r="DL2304" s="3">
        <f t="shared" si="1705"/>
        <v>0</v>
      </c>
      <c r="DM2304" s="3">
        <f t="shared" si="1705"/>
        <v>0</v>
      </c>
      <c r="DN2304" s="3">
        <f t="shared" si="1705"/>
        <v>0</v>
      </c>
      <c r="DO2304" s="3">
        <f t="shared" si="1705"/>
        <v>0</v>
      </c>
      <c r="DP2304" s="3">
        <f t="shared" si="1705"/>
        <v>0</v>
      </c>
      <c r="DQ2304" s="3">
        <f t="shared" si="1705"/>
        <v>0</v>
      </c>
      <c r="DR2304" s="3">
        <f t="shared" si="1705"/>
        <v>0</v>
      </c>
      <c r="DS2304" s="3">
        <f t="shared" si="1705"/>
        <v>0</v>
      </c>
      <c r="DT2304" s="3">
        <f t="shared" si="1705"/>
        <v>0</v>
      </c>
      <c r="DU2304" s="3">
        <f t="shared" si="1705"/>
        <v>0</v>
      </c>
      <c r="DV2304" s="3">
        <f t="shared" si="1705"/>
        <v>0</v>
      </c>
      <c r="DW2304" s="3">
        <f t="shared" si="1705"/>
        <v>0</v>
      </c>
      <c r="DX2304" s="3">
        <f t="shared" si="1705"/>
        <v>0</v>
      </c>
      <c r="DY2304" s="3">
        <f t="shared" si="1705"/>
        <v>0</v>
      </c>
      <c r="DZ2304" s="3">
        <f t="shared" si="1705"/>
        <v>0</v>
      </c>
      <c r="EA2304" s="3">
        <f t="shared" si="1705"/>
        <v>0</v>
      </c>
      <c r="EB2304" s="3">
        <f t="shared" si="1705"/>
        <v>0</v>
      </c>
      <c r="EC2304" s="3">
        <f t="shared" si="1705"/>
        <v>0</v>
      </c>
      <c r="ED2304" s="3">
        <f t="shared" si="1705"/>
        <v>0</v>
      </c>
      <c r="EE2304" s="3">
        <f t="shared" si="1705"/>
        <v>0</v>
      </c>
      <c r="EF2304" s="3">
        <f t="shared" si="1705"/>
        <v>0</v>
      </c>
      <c r="EG2304" s="3">
        <f t="shared" si="1705"/>
        <v>0</v>
      </c>
      <c r="EH2304" s="3">
        <f t="shared" si="1705"/>
        <v>0</v>
      </c>
      <c r="EI2304" s="3">
        <f t="shared" si="1705"/>
        <v>0</v>
      </c>
      <c r="EJ2304" s="3">
        <f t="shared" si="1705"/>
        <v>0</v>
      </c>
      <c r="EK2304" s="3">
        <f t="shared" si="1705"/>
        <v>0</v>
      </c>
      <c r="EL2304" s="3">
        <f t="shared" si="1705"/>
        <v>0</v>
      </c>
      <c r="EM2304" s="3">
        <f t="shared" ref="EM2304:FR2304" si="1706">EM2326</f>
        <v>0</v>
      </c>
      <c r="EN2304" s="3">
        <f t="shared" si="1706"/>
        <v>0</v>
      </c>
      <c r="EO2304" s="3">
        <f t="shared" si="1706"/>
        <v>0</v>
      </c>
      <c r="EP2304" s="3">
        <f t="shared" si="1706"/>
        <v>0</v>
      </c>
      <c r="EQ2304" s="3">
        <f t="shared" si="1706"/>
        <v>0</v>
      </c>
      <c r="ER2304" s="3">
        <f t="shared" si="1706"/>
        <v>0</v>
      </c>
      <c r="ES2304" s="3">
        <f t="shared" si="1706"/>
        <v>0</v>
      </c>
      <c r="ET2304" s="3">
        <f t="shared" si="1706"/>
        <v>0</v>
      </c>
      <c r="EU2304" s="3">
        <f t="shared" si="1706"/>
        <v>0</v>
      </c>
      <c r="EV2304" s="3">
        <f t="shared" si="1706"/>
        <v>0</v>
      </c>
      <c r="EW2304" s="3">
        <f t="shared" si="1706"/>
        <v>0</v>
      </c>
      <c r="EX2304" s="3">
        <f t="shared" si="1706"/>
        <v>0</v>
      </c>
      <c r="EY2304" s="3">
        <f t="shared" si="1706"/>
        <v>0</v>
      </c>
      <c r="EZ2304" s="3">
        <f t="shared" si="1706"/>
        <v>0</v>
      </c>
      <c r="FA2304" s="3">
        <f t="shared" si="1706"/>
        <v>0</v>
      </c>
      <c r="FB2304" s="3">
        <f t="shared" si="1706"/>
        <v>0</v>
      </c>
      <c r="FC2304" s="3">
        <f t="shared" si="1706"/>
        <v>0</v>
      </c>
      <c r="FD2304" s="3">
        <f t="shared" si="1706"/>
        <v>0</v>
      </c>
      <c r="FE2304" s="3">
        <f t="shared" si="1706"/>
        <v>0</v>
      </c>
      <c r="FF2304" s="3">
        <f t="shared" si="1706"/>
        <v>0</v>
      </c>
      <c r="FG2304" s="3">
        <f t="shared" si="1706"/>
        <v>0</v>
      </c>
      <c r="FH2304" s="3">
        <f t="shared" si="1706"/>
        <v>0</v>
      </c>
      <c r="FI2304" s="3">
        <f t="shared" si="1706"/>
        <v>0</v>
      </c>
      <c r="FJ2304" s="3">
        <f t="shared" si="1706"/>
        <v>0</v>
      </c>
      <c r="FK2304" s="3">
        <f t="shared" si="1706"/>
        <v>0</v>
      </c>
      <c r="FL2304" s="3">
        <f t="shared" si="1706"/>
        <v>0</v>
      </c>
      <c r="FM2304" s="3">
        <f t="shared" si="1706"/>
        <v>0</v>
      </c>
      <c r="FN2304" s="3">
        <f t="shared" si="1706"/>
        <v>0</v>
      </c>
      <c r="FO2304" s="3">
        <f t="shared" si="1706"/>
        <v>0</v>
      </c>
      <c r="FP2304" s="3">
        <f t="shared" si="1706"/>
        <v>0</v>
      </c>
      <c r="FQ2304" s="3">
        <f t="shared" si="1706"/>
        <v>0</v>
      </c>
      <c r="FR2304" s="3">
        <f t="shared" si="1706"/>
        <v>0</v>
      </c>
      <c r="FS2304" s="3">
        <f t="shared" ref="FS2304:GX2304" si="1707">FS2326</f>
        <v>0</v>
      </c>
      <c r="FT2304" s="3">
        <f t="shared" si="1707"/>
        <v>0</v>
      </c>
      <c r="FU2304" s="3">
        <f t="shared" si="1707"/>
        <v>0</v>
      </c>
      <c r="FV2304" s="3">
        <f t="shared" si="1707"/>
        <v>0</v>
      </c>
      <c r="FW2304" s="3">
        <f t="shared" si="1707"/>
        <v>0</v>
      </c>
      <c r="FX2304" s="3">
        <f t="shared" si="1707"/>
        <v>0</v>
      </c>
      <c r="FY2304" s="3">
        <f t="shared" si="1707"/>
        <v>0</v>
      </c>
      <c r="FZ2304" s="3">
        <f t="shared" si="1707"/>
        <v>0</v>
      </c>
      <c r="GA2304" s="3">
        <f t="shared" si="1707"/>
        <v>0</v>
      </c>
      <c r="GB2304" s="3">
        <f t="shared" si="1707"/>
        <v>0</v>
      </c>
      <c r="GC2304" s="3">
        <f t="shared" si="1707"/>
        <v>0</v>
      </c>
      <c r="GD2304" s="3">
        <f t="shared" si="1707"/>
        <v>0</v>
      </c>
      <c r="GE2304" s="3">
        <f t="shared" si="1707"/>
        <v>0</v>
      </c>
      <c r="GF2304" s="3">
        <f t="shared" si="1707"/>
        <v>0</v>
      </c>
      <c r="GG2304" s="3">
        <f t="shared" si="1707"/>
        <v>0</v>
      </c>
      <c r="GH2304" s="3">
        <f t="shared" si="1707"/>
        <v>0</v>
      </c>
      <c r="GI2304" s="3">
        <f t="shared" si="1707"/>
        <v>0</v>
      </c>
      <c r="GJ2304" s="3">
        <f t="shared" si="1707"/>
        <v>0</v>
      </c>
      <c r="GK2304" s="3">
        <f t="shared" si="1707"/>
        <v>0</v>
      </c>
      <c r="GL2304" s="3">
        <f t="shared" si="1707"/>
        <v>0</v>
      </c>
      <c r="GM2304" s="3">
        <f t="shared" si="1707"/>
        <v>0</v>
      </c>
      <c r="GN2304" s="3">
        <f t="shared" si="1707"/>
        <v>0</v>
      </c>
      <c r="GO2304" s="3">
        <f t="shared" si="1707"/>
        <v>0</v>
      </c>
      <c r="GP2304" s="3">
        <f t="shared" si="1707"/>
        <v>0</v>
      </c>
      <c r="GQ2304" s="3">
        <f t="shared" si="1707"/>
        <v>0</v>
      </c>
      <c r="GR2304" s="3">
        <f t="shared" si="1707"/>
        <v>0</v>
      </c>
      <c r="GS2304" s="3">
        <f t="shared" si="1707"/>
        <v>0</v>
      </c>
      <c r="GT2304" s="3">
        <f t="shared" si="1707"/>
        <v>0</v>
      </c>
      <c r="GU2304" s="3">
        <f t="shared" si="1707"/>
        <v>0</v>
      </c>
      <c r="GV2304" s="3">
        <f t="shared" si="1707"/>
        <v>0</v>
      </c>
      <c r="GW2304" s="3">
        <f t="shared" si="1707"/>
        <v>0</v>
      </c>
      <c r="GX2304" s="3">
        <f t="shared" si="1707"/>
        <v>0</v>
      </c>
    </row>
    <row r="2306" spans="1:245">
      <c r="A2306">
        <v>17</v>
      </c>
      <c r="B2306">
        <v>0</v>
      </c>
      <c r="C2306">
        <f>ROW(SmtRes!A2338)</f>
        <v>2338</v>
      </c>
      <c r="D2306">
        <f>ROW(EtalonRes!A2312)</f>
        <v>2312</v>
      </c>
      <c r="E2306" t="s">
        <v>16</v>
      </c>
      <c r="F2306" t="s">
        <v>439</v>
      </c>
      <c r="G2306" t="s">
        <v>440</v>
      </c>
      <c r="H2306" t="s">
        <v>232</v>
      </c>
      <c r="I2306">
        <f>ROUND(11.2/100,9)</f>
        <v>0.112</v>
      </c>
      <c r="J2306">
        <v>0</v>
      </c>
      <c r="O2306">
        <f t="shared" ref="O2306:O2324" si="1708">ROUND(CP2306,2)</f>
        <v>1833.23</v>
      </c>
      <c r="P2306">
        <f t="shared" ref="P2306:P2324" si="1709">ROUND(CQ2306*I2306,2)</f>
        <v>657.83</v>
      </c>
      <c r="Q2306">
        <f t="shared" ref="Q2306:Q2324" si="1710">ROUND(CR2306*I2306,2)</f>
        <v>11.5</v>
      </c>
      <c r="R2306">
        <f t="shared" ref="R2306:R2324" si="1711">ROUND(CS2306*I2306,2)</f>
        <v>5.0199999999999996</v>
      </c>
      <c r="S2306">
        <f t="shared" ref="S2306:S2324" si="1712">ROUND(CT2306*I2306,2)</f>
        <v>1163.9000000000001</v>
      </c>
      <c r="T2306">
        <f t="shared" ref="T2306:T2324" si="1713">ROUND(CU2306*I2306,2)</f>
        <v>0</v>
      </c>
      <c r="U2306">
        <f t="shared" ref="U2306:U2324" si="1714">CV2306*I2306</f>
        <v>4.0600000000000005</v>
      </c>
      <c r="V2306">
        <f t="shared" ref="V2306:V2324" si="1715">CW2306*I2306</f>
        <v>1.1200000000000002E-2</v>
      </c>
      <c r="W2306">
        <f t="shared" ref="W2306:W2324" si="1716">ROUND(CX2306*I2306,2)</f>
        <v>0</v>
      </c>
      <c r="X2306">
        <f t="shared" ref="X2306:X2324" si="1717">ROUND(CY2306,2)</f>
        <v>794.87</v>
      </c>
      <c r="Y2306">
        <f t="shared" ref="Y2306:Y2324" si="1718">ROUND(CZ2306,2)</f>
        <v>467.57</v>
      </c>
      <c r="AA2306">
        <v>35806607</v>
      </c>
      <c r="AB2306">
        <f t="shared" ref="AB2306:AB2324" si="1719">ROUND((AC2306+AD2306+AF2306),2)</f>
        <v>1808.52</v>
      </c>
      <c r="AC2306">
        <f t="shared" ref="AC2306:AC2324" si="1720">ROUND((ES2306),2)</f>
        <v>1486.96</v>
      </c>
      <c r="AD2306">
        <f t="shared" ref="AD2306:AD2317" si="1721">ROUND((((ET2306)-(EU2306))+AE2306),2)</f>
        <v>8.36</v>
      </c>
      <c r="AE2306">
        <f t="shared" ref="AE2306:AE2317" si="1722">ROUND((EU2306),2)</f>
        <v>1.35</v>
      </c>
      <c r="AF2306">
        <f t="shared" ref="AF2306:AF2317" si="1723">ROUND((EV2306),2)</f>
        <v>313.2</v>
      </c>
      <c r="AG2306">
        <f t="shared" ref="AG2306:AG2324" si="1724">ROUND((AP2306),2)</f>
        <v>0</v>
      </c>
      <c r="AH2306">
        <f t="shared" ref="AH2306:AH2317" si="1725">(EW2306)</f>
        <v>36.25</v>
      </c>
      <c r="AI2306">
        <f t="shared" ref="AI2306:AI2317" si="1726">(EX2306)</f>
        <v>0.1</v>
      </c>
      <c r="AJ2306">
        <f t="shared" ref="AJ2306:AJ2324" si="1727">(AS2306)</f>
        <v>0</v>
      </c>
      <c r="AK2306">
        <v>1808.52</v>
      </c>
      <c r="AL2306">
        <v>1486.96</v>
      </c>
      <c r="AM2306">
        <v>8.36</v>
      </c>
      <c r="AN2306">
        <v>1.35</v>
      </c>
      <c r="AO2306">
        <v>313.2</v>
      </c>
      <c r="AP2306">
        <v>0</v>
      </c>
      <c r="AQ2306">
        <v>36.25</v>
      </c>
      <c r="AR2306">
        <v>0.1</v>
      </c>
      <c r="AS2306">
        <v>0</v>
      </c>
      <c r="AT2306">
        <v>68</v>
      </c>
      <c r="AU2306">
        <v>40</v>
      </c>
      <c r="AV2306">
        <v>1</v>
      </c>
      <c r="AW2306">
        <v>1</v>
      </c>
      <c r="AZ2306">
        <v>1</v>
      </c>
      <c r="BA2306">
        <v>33.18</v>
      </c>
      <c r="BB2306">
        <v>12.28</v>
      </c>
      <c r="BC2306">
        <v>3.95</v>
      </c>
      <c r="BD2306" t="s">
        <v>3</v>
      </c>
      <c r="BE2306" t="s">
        <v>3</v>
      </c>
      <c r="BF2306" t="s">
        <v>3</v>
      </c>
      <c r="BG2306" t="s">
        <v>3</v>
      </c>
      <c r="BH2306">
        <v>0</v>
      </c>
      <c r="BI2306">
        <v>1</v>
      </c>
      <c r="BJ2306" t="s">
        <v>441</v>
      </c>
      <c r="BM2306">
        <v>62001</v>
      </c>
      <c r="BN2306">
        <v>0</v>
      </c>
      <c r="BO2306" t="s">
        <v>439</v>
      </c>
      <c r="BP2306">
        <v>1</v>
      </c>
      <c r="BQ2306">
        <v>6</v>
      </c>
      <c r="BR2306">
        <v>0</v>
      </c>
      <c r="BS2306">
        <v>33.18</v>
      </c>
      <c r="BT2306">
        <v>1</v>
      </c>
      <c r="BU2306">
        <v>1</v>
      </c>
      <c r="BV2306">
        <v>1</v>
      </c>
      <c r="BW2306">
        <v>1</v>
      </c>
      <c r="BX2306">
        <v>1</v>
      </c>
      <c r="BY2306" t="s">
        <v>3</v>
      </c>
      <c r="BZ2306">
        <v>80</v>
      </c>
      <c r="CA2306">
        <v>50</v>
      </c>
      <c r="CE2306">
        <v>0</v>
      </c>
      <c r="CF2306">
        <v>0</v>
      </c>
      <c r="CG2306">
        <v>0</v>
      </c>
      <c r="CM2306">
        <v>0</v>
      </c>
      <c r="CN2306" t="s">
        <v>3</v>
      </c>
      <c r="CO2306">
        <v>0</v>
      </c>
      <c r="CP2306">
        <f t="shared" ref="CP2306:CP2324" si="1728">(P2306+Q2306+S2306)</f>
        <v>1833.23</v>
      </c>
      <c r="CQ2306">
        <f t="shared" ref="CQ2306:CQ2324" si="1729">AC2306*BC2306</f>
        <v>5873.4920000000002</v>
      </c>
      <c r="CR2306">
        <f t="shared" ref="CR2306:CR2324" si="1730">AD2306*BB2306</f>
        <v>102.66079999999999</v>
      </c>
      <c r="CS2306">
        <f t="shared" ref="CS2306:CS2324" si="1731">AE2306*BS2306</f>
        <v>44.792999999999999</v>
      </c>
      <c r="CT2306">
        <f t="shared" ref="CT2306:CT2324" si="1732">AF2306*BA2306</f>
        <v>10391.975999999999</v>
      </c>
      <c r="CU2306">
        <f t="shared" ref="CU2306:CU2324" si="1733">AG2306</f>
        <v>0</v>
      </c>
      <c r="CV2306">
        <f t="shared" ref="CV2306:CV2324" si="1734">AH2306</f>
        <v>36.25</v>
      </c>
      <c r="CW2306">
        <f t="shared" ref="CW2306:CW2324" si="1735">AI2306</f>
        <v>0.1</v>
      </c>
      <c r="CX2306">
        <f t="shared" ref="CX2306:CX2324" si="1736">AJ2306</f>
        <v>0</v>
      </c>
      <c r="CY2306">
        <f t="shared" ref="CY2306:CY2324" si="1737">(((S2306+R2306)*AT2306)/100)</f>
        <v>794.86559999999997</v>
      </c>
      <c r="CZ2306">
        <f t="shared" ref="CZ2306:CZ2324" si="1738">(((S2306+R2306)*AU2306)/100)</f>
        <v>467.56800000000004</v>
      </c>
      <c r="DC2306" t="s">
        <v>3</v>
      </c>
      <c r="DD2306" t="s">
        <v>3</v>
      </c>
      <c r="DE2306" t="s">
        <v>3</v>
      </c>
      <c r="DF2306" t="s">
        <v>3</v>
      </c>
      <c r="DG2306" t="s">
        <v>3</v>
      </c>
      <c r="DH2306" t="s">
        <v>3</v>
      </c>
      <c r="DI2306" t="s">
        <v>3</v>
      </c>
      <c r="DJ2306" t="s">
        <v>3</v>
      </c>
      <c r="DK2306" t="s">
        <v>3</v>
      </c>
      <c r="DL2306" t="s">
        <v>3</v>
      </c>
      <c r="DM2306" t="s">
        <v>3</v>
      </c>
      <c r="DN2306">
        <v>0</v>
      </c>
      <c r="DO2306">
        <v>0</v>
      </c>
      <c r="DP2306">
        <v>1</v>
      </c>
      <c r="DQ2306">
        <v>1</v>
      </c>
      <c r="DU2306">
        <v>1005</v>
      </c>
      <c r="DV2306" t="s">
        <v>232</v>
      </c>
      <c r="DW2306" t="s">
        <v>232</v>
      </c>
      <c r="DX2306">
        <v>100</v>
      </c>
      <c r="DZ2306" t="s">
        <v>3</v>
      </c>
      <c r="EA2306" t="s">
        <v>3</v>
      </c>
      <c r="EB2306" t="s">
        <v>3</v>
      </c>
      <c r="EC2306" t="s">
        <v>3</v>
      </c>
      <c r="EE2306">
        <v>29085595</v>
      </c>
      <c r="EF2306">
        <v>6</v>
      </c>
      <c r="EG2306" t="s">
        <v>21</v>
      </c>
      <c r="EH2306">
        <v>0</v>
      </c>
      <c r="EI2306" t="s">
        <v>3</v>
      </c>
      <c r="EJ2306">
        <v>1</v>
      </c>
      <c r="EK2306">
        <v>62001</v>
      </c>
      <c r="EL2306" t="s">
        <v>442</v>
      </c>
      <c r="EM2306" t="s">
        <v>443</v>
      </c>
      <c r="EO2306" t="s">
        <v>3</v>
      </c>
      <c r="EQ2306">
        <v>0</v>
      </c>
      <c r="ER2306">
        <v>1808.52</v>
      </c>
      <c r="ES2306">
        <v>1486.96</v>
      </c>
      <c r="ET2306">
        <v>8.36</v>
      </c>
      <c r="EU2306">
        <v>1.35</v>
      </c>
      <c r="EV2306">
        <v>313.2</v>
      </c>
      <c r="EW2306">
        <v>36.25</v>
      </c>
      <c r="EX2306">
        <v>0.1</v>
      </c>
      <c r="EY2306">
        <v>0</v>
      </c>
      <c r="FQ2306">
        <v>0</v>
      </c>
      <c r="FR2306">
        <f t="shared" ref="FR2306:FR2324" si="1739">ROUND(IF(AND(BH2306=3,BI2306=3),P2306,0),2)</f>
        <v>0</v>
      </c>
      <c r="FS2306">
        <v>0</v>
      </c>
      <c r="FV2306" t="s">
        <v>24</v>
      </c>
      <c r="FW2306" t="s">
        <v>25</v>
      </c>
      <c r="FX2306">
        <v>80</v>
      </c>
      <c r="FY2306">
        <v>50</v>
      </c>
      <c r="GA2306" t="s">
        <v>3</v>
      </c>
      <c r="GD2306">
        <v>1</v>
      </c>
      <c r="GF2306">
        <v>-451677371</v>
      </c>
      <c r="GG2306">
        <v>2</v>
      </c>
      <c r="GH2306">
        <v>1</v>
      </c>
      <c r="GI2306">
        <v>2</v>
      </c>
      <c r="GJ2306">
        <v>0</v>
      </c>
      <c r="GK2306">
        <v>0</v>
      </c>
      <c r="GL2306">
        <f t="shared" ref="GL2306:GL2324" si="1740">ROUND(IF(AND(BH2306=3,BI2306=3,FS2306&lt;&gt;0),P2306,0),2)</f>
        <v>0</v>
      </c>
      <c r="GM2306">
        <f t="shared" ref="GM2306:GM2324" si="1741">ROUND(O2306+X2306+Y2306,2)+GX2306</f>
        <v>3095.67</v>
      </c>
      <c r="GN2306">
        <f t="shared" ref="GN2306:GN2324" si="1742">IF(OR(BI2306=0,BI2306=1),ROUND(O2306+X2306+Y2306,2),0)</f>
        <v>3095.67</v>
      </c>
      <c r="GO2306">
        <f t="shared" ref="GO2306:GO2324" si="1743">IF(BI2306=2,ROUND(O2306+X2306+Y2306,2),0)</f>
        <v>0</v>
      </c>
      <c r="GP2306">
        <f t="shared" ref="GP2306:GP2324" si="1744">IF(BI2306=4,ROUND(O2306+X2306+Y2306,2)+GX2306,0)</f>
        <v>0</v>
      </c>
      <c r="GR2306">
        <v>0</v>
      </c>
      <c r="GS2306">
        <v>3</v>
      </c>
      <c r="GT2306">
        <v>0</v>
      </c>
      <c r="GU2306" t="s">
        <v>3</v>
      </c>
      <c r="GV2306">
        <f t="shared" ref="GV2306:GV2324" si="1745">ROUND((GT2306),2)</f>
        <v>0</v>
      </c>
      <c r="GW2306">
        <v>1</v>
      </c>
      <c r="GX2306">
        <f t="shared" ref="GX2306:GX2324" si="1746">ROUND(HC2306*I2306,2)</f>
        <v>0</v>
      </c>
      <c r="HA2306">
        <v>0</v>
      </c>
      <c r="HB2306">
        <v>0</v>
      </c>
      <c r="HC2306">
        <f t="shared" ref="HC2306:HC2324" si="1747">GV2306*GW2306</f>
        <v>0</v>
      </c>
      <c r="HE2306" t="s">
        <v>3</v>
      </c>
      <c r="HF2306" t="s">
        <v>3</v>
      </c>
      <c r="IK2306">
        <v>0</v>
      </c>
    </row>
    <row r="2307" spans="1:245">
      <c r="A2307">
        <v>17</v>
      </c>
      <c r="B2307">
        <v>0</v>
      </c>
      <c r="C2307">
        <f>ROW(SmtRes!A2348)</f>
        <v>2348</v>
      </c>
      <c r="D2307">
        <f>ROW(EtalonRes!A2322)</f>
        <v>2322</v>
      </c>
      <c r="E2307" t="s">
        <v>39</v>
      </c>
      <c r="F2307" t="s">
        <v>444</v>
      </c>
      <c r="G2307" t="s">
        <v>445</v>
      </c>
      <c r="H2307" t="s">
        <v>61</v>
      </c>
      <c r="I2307">
        <f>ROUND(2/100,9)</f>
        <v>0.02</v>
      </c>
      <c r="J2307">
        <v>0</v>
      </c>
      <c r="O2307">
        <f t="shared" si="1708"/>
        <v>553.1</v>
      </c>
      <c r="P2307">
        <f t="shared" si="1709"/>
        <v>37.89</v>
      </c>
      <c r="Q2307">
        <f t="shared" si="1710"/>
        <v>23.27</v>
      </c>
      <c r="R2307">
        <f t="shared" si="1711"/>
        <v>4.57</v>
      </c>
      <c r="S2307">
        <f t="shared" si="1712"/>
        <v>491.94</v>
      </c>
      <c r="T2307">
        <f t="shared" si="1713"/>
        <v>0</v>
      </c>
      <c r="U2307">
        <f t="shared" si="1714"/>
        <v>1.4946000000000002</v>
      </c>
      <c r="V2307">
        <f t="shared" si="1715"/>
        <v>1.0200000000000001E-2</v>
      </c>
      <c r="W2307">
        <f t="shared" si="1716"/>
        <v>0</v>
      </c>
      <c r="X2307">
        <f t="shared" si="1717"/>
        <v>402.17</v>
      </c>
      <c r="Y2307">
        <f t="shared" si="1718"/>
        <v>258.19</v>
      </c>
      <c r="AA2307">
        <v>35806607</v>
      </c>
      <c r="AB2307">
        <f t="shared" si="1719"/>
        <v>1402.57</v>
      </c>
      <c r="AC2307">
        <f t="shared" si="1720"/>
        <v>516.17999999999995</v>
      </c>
      <c r="AD2307">
        <f t="shared" si="1721"/>
        <v>145.07</v>
      </c>
      <c r="AE2307">
        <f t="shared" si="1722"/>
        <v>6.89</v>
      </c>
      <c r="AF2307">
        <f t="shared" si="1723"/>
        <v>741.32</v>
      </c>
      <c r="AG2307">
        <f t="shared" si="1724"/>
        <v>0</v>
      </c>
      <c r="AH2307">
        <f t="shared" si="1725"/>
        <v>74.73</v>
      </c>
      <c r="AI2307">
        <f t="shared" si="1726"/>
        <v>0.51</v>
      </c>
      <c r="AJ2307">
        <f t="shared" si="1727"/>
        <v>0</v>
      </c>
      <c r="AK2307">
        <v>1402.57</v>
      </c>
      <c r="AL2307">
        <v>516.17999999999995</v>
      </c>
      <c r="AM2307">
        <v>145.07</v>
      </c>
      <c r="AN2307">
        <v>6.89</v>
      </c>
      <c r="AO2307">
        <v>741.32</v>
      </c>
      <c r="AP2307">
        <v>0</v>
      </c>
      <c r="AQ2307">
        <v>74.73</v>
      </c>
      <c r="AR2307">
        <v>0.51</v>
      </c>
      <c r="AS2307">
        <v>0</v>
      </c>
      <c r="AT2307">
        <v>81</v>
      </c>
      <c r="AU2307">
        <v>52</v>
      </c>
      <c r="AV2307">
        <v>1</v>
      </c>
      <c r="AW2307">
        <v>1</v>
      </c>
      <c r="AZ2307">
        <v>1</v>
      </c>
      <c r="BA2307">
        <v>33.18</v>
      </c>
      <c r="BB2307">
        <v>8.02</v>
      </c>
      <c r="BC2307">
        <v>3.67</v>
      </c>
      <c r="BD2307" t="s">
        <v>3</v>
      </c>
      <c r="BE2307" t="s">
        <v>3</v>
      </c>
      <c r="BF2307" t="s">
        <v>3</v>
      </c>
      <c r="BG2307" t="s">
        <v>3</v>
      </c>
      <c r="BH2307">
        <v>0</v>
      </c>
      <c r="BI2307">
        <v>2</v>
      </c>
      <c r="BJ2307" t="s">
        <v>446</v>
      </c>
      <c r="BM2307">
        <v>108001</v>
      </c>
      <c r="BN2307">
        <v>0</v>
      </c>
      <c r="BO2307" t="s">
        <v>444</v>
      </c>
      <c r="BP2307">
        <v>1</v>
      </c>
      <c r="BQ2307">
        <v>3</v>
      </c>
      <c r="BR2307">
        <v>0</v>
      </c>
      <c r="BS2307">
        <v>33.18</v>
      </c>
      <c r="BT2307">
        <v>1</v>
      </c>
      <c r="BU2307">
        <v>1</v>
      </c>
      <c r="BV2307">
        <v>1</v>
      </c>
      <c r="BW2307">
        <v>1</v>
      </c>
      <c r="BX2307">
        <v>1</v>
      </c>
      <c r="BY2307" t="s">
        <v>3</v>
      </c>
      <c r="BZ2307">
        <v>95</v>
      </c>
      <c r="CA2307">
        <v>65</v>
      </c>
      <c r="CE2307">
        <v>0</v>
      </c>
      <c r="CF2307">
        <v>0</v>
      </c>
      <c r="CG2307">
        <v>0</v>
      </c>
      <c r="CM2307">
        <v>0</v>
      </c>
      <c r="CN2307" t="s">
        <v>3</v>
      </c>
      <c r="CO2307">
        <v>0</v>
      </c>
      <c r="CP2307">
        <f t="shared" si="1728"/>
        <v>553.1</v>
      </c>
      <c r="CQ2307">
        <f t="shared" si="1729"/>
        <v>1894.3805999999997</v>
      </c>
      <c r="CR2307">
        <f t="shared" si="1730"/>
        <v>1163.4613999999999</v>
      </c>
      <c r="CS2307">
        <f t="shared" si="1731"/>
        <v>228.61019999999999</v>
      </c>
      <c r="CT2307">
        <f t="shared" si="1732"/>
        <v>24596.997600000002</v>
      </c>
      <c r="CU2307">
        <f t="shared" si="1733"/>
        <v>0</v>
      </c>
      <c r="CV2307">
        <f t="shared" si="1734"/>
        <v>74.73</v>
      </c>
      <c r="CW2307">
        <f t="shared" si="1735"/>
        <v>0.51</v>
      </c>
      <c r="CX2307">
        <f t="shared" si="1736"/>
        <v>0</v>
      </c>
      <c r="CY2307">
        <f t="shared" si="1737"/>
        <v>402.17309999999998</v>
      </c>
      <c r="CZ2307">
        <f t="shared" si="1738"/>
        <v>258.18520000000001</v>
      </c>
      <c r="DC2307" t="s">
        <v>3</v>
      </c>
      <c r="DD2307" t="s">
        <v>3</v>
      </c>
      <c r="DE2307" t="s">
        <v>3</v>
      </c>
      <c r="DF2307" t="s">
        <v>3</v>
      </c>
      <c r="DG2307" t="s">
        <v>3</v>
      </c>
      <c r="DH2307" t="s">
        <v>3</v>
      </c>
      <c r="DI2307" t="s">
        <v>3</v>
      </c>
      <c r="DJ2307" t="s">
        <v>3</v>
      </c>
      <c r="DK2307" t="s">
        <v>3</v>
      </c>
      <c r="DL2307" t="s">
        <v>3</v>
      </c>
      <c r="DM2307" t="s">
        <v>3</v>
      </c>
      <c r="DN2307">
        <v>0</v>
      </c>
      <c r="DO2307">
        <v>0</v>
      </c>
      <c r="DP2307">
        <v>1</v>
      </c>
      <c r="DQ2307">
        <v>1</v>
      </c>
      <c r="DU2307">
        <v>1010</v>
      </c>
      <c r="DV2307" t="s">
        <v>61</v>
      </c>
      <c r="DW2307" t="s">
        <v>61</v>
      </c>
      <c r="DX2307">
        <v>100</v>
      </c>
      <c r="DZ2307" t="s">
        <v>3</v>
      </c>
      <c r="EA2307" t="s">
        <v>3</v>
      </c>
      <c r="EB2307" t="s">
        <v>3</v>
      </c>
      <c r="EC2307" t="s">
        <v>3</v>
      </c>
      <c r="EE2307">
        <v>29085386</v>
      </c>
      <c r="EF2307">
        <v>3</v>
      </c>
      <c r="EG2307" t="s">
        <v>247</v>
      </c>
      <c r="EH2307">
        <v>0</v>
      </c>
      <c r="EI2307" t="s">
        <v>3</v>
      </c>
      <c r="EJ2307">
        <v>2</v>
      </c>
      <c r="EK2307">
        <v>108001</v>
      </c>
      <c r="EL2307" t="s">
        <v>248</v>
      </c>
      <c r="EM2307" t="s">
        <v>249</v>
      </c>
      <c r="EO2307" t="s">
        <v>3</v>
      </c>
      <c r="EQ2307">
        <v>0</v>
      </c>
      <c r="ER2307">
        <v>1402.57</v>
      </c>
      <c r="ES2307">
        <v>516.17999999999995</v>
      </c>
      <c r="ET2307">
        <v>145.07</v>
      </c>
      <c r="EU2307">
        <v>6.89</v>
      </c>
      <c r="EV2307">
        <v>741.32</v>
      </c>
      <c r="EW2307">
        <v>74.73</v>
      </c>
      <c r="EX2307">
        <v>0.51</v>
      </c>
      <c r="EY2307">
        <v>0</v>
      </c>
      <c r="FQ2307">
        <v>0</v>
      </c>
      <c r="FR2307">
        <f t="shared" si="1739"/>
        <v>0</v>
      </c>
      <c r="FS2307">
        <v>0</v>
      </c>
      <c r="FV2307" t="s">
        <v>24</v>
      </c>
      <c r="FW2307" t="s">
        <v>25</v>
      </c>
      <c r="FX2307">
        <v>95</v>
      </c>
      <c r="FY2307">
        <v>65</v>
      </c>
      <c r="GA2307" t="s">
        <v>3</v>
      </c>
      <c r="GD2307">
        <v>1</v>
      </c>
      <c r="GF2307">
        <v>-456611286</v>
      </c>
      <c r="GG2307">
        <v>2</v>
      </c>
      <c r="GH2307">
        <v>1</v>
      </c>
      <c r="GI2307">
        <v>2</v>
      </c>
      <c r="GJ2307">
        <v>0</v>
      </c>
      <c r="GK2307">
        <v>0</v>
      </c>
      <c r="GL2307">
        <f t="shared" si="1740"/>
        <v>0</v>
      </c>
      <c r="GM2307">
        <f t="shared" si="1741"/>
        <v>1213.46</v>
      </c>
      <c r="GN2307">
        <f t="shared" si="1742"/>
        <v>0</v>
      </c>
      <c r="GO2307">
        <f t="shared" si="1743"/>
        <v>1213.46</v>
      </c>
      <c r="GP2307">
        <f t="shared" si="1744"/>
        <v>0</v>
      </c>
      <c r="GR2307">
        <v>0</v>
      </c>
      <c r="GS2307">
        <v>3</v>
      </c>
      <c r="GT2307">
        <v>0</v>
      </c>
      <c r="GU2307" t="s">
        <v>3</v>
      </c>
      <c r="GV2307">
        <f t="shared" si="1745"/>
        <v>0</v>
      </c>
      <c r="GW2307">
        <v>1</v>
      </c>
      <c r="GX2307">
        <f t="shared" si="1746"/>
        <v>0</v>
      </c>
      <c r="HA2307">
        <v>0</v>
      </c>
      <c r="HB2307">
        <v>0</v>
      </c>
      <c r="HC2307">
        <f t="shared" si="1747"/>
        <v>0</v>
      </c>
      <c r="HE2307" t="s">
        <v>3</v>
      </c>
      <c r="HF2307" t="s">
        <v>3</v>
      </c>
      <c r="IK2307">
        <v>0</v>
      </c>
    </row>
    <row r="2308" spans="1:245">
      <c r="A2308">
        <v>17</v>
      </c>
      <c r="B2308">
        <v>0</v>
      </c>
      <c r="C2308">
        <f>ROW(SmtRes!A2355)</f>
        <v>2355</v>
      </c>
      <c r="D2308">
        <f>ROW(EtalonRes!A2328)</f>
        <v>2328</v>
      </c>
      <c r="E2308" t="s">
        <v>44</v>
      </c>
      <c r="F2308" t="s">
        <v>447</v>
      </c>
      <c r="G2308" t="s">
        <v>448</v>
      </c>
      <c r="H2308" t="s">
        <v>37</v>
      </c>
      <c r="I2308">
        <f>ROUND(45/100,9)</f>
        <v>0.45</v>
      </c>
      <c r="J2308">
        <v>0</v>
      </c>
      <c r="O2308">
        <f t="shared" si="1708"/>
        <v>949.2</v>
      </c>
      <c r="P2308">
        <f t="shared" si="1709"/>
        <v>2.1</v>
      </c>
      <c r="Q2308">
        <f t="shared" si="1710"/>
        <v>6.3</v>
      </c>
      <c r="R2308">
        <f t="shared" si="1711"/>
        <v>2.09</v>
      </c>
      <c r="S2308">
        <f t="shared" si="1712"/>
        <v>940.8</v>
      </c>
      <c r="T2308">
        <f t="shared" si="1713"/>
        <v>0</v>
      </c>
      <c r="U2308">
        <f t="shared" si="1714"/>
        <v>2.9474999999999998</v>
      </c>
      <c r="V2308">
        <f t="shared" si="1715"/>
        <v>4.5000000000000005E-3</v>
      </c>
      <c r="W2308">
        <f t="shared" si="1716"/>
        <v>0</v>
      </c>
      <c r="X2308">
        <f t="shared" si="1717"/>
        <v>754.31</v>
      </c>
      <c r="Y2308">
        <f t="shared" si="1718"/>
        <v>348.87</v>
      </c>
      <c r="AA2308">
        <v>35806607</v>
      </c>
      <c r="AB2308">
        <f t="shared" si="1719"/>
        <v>64.37</v>
      </c>
      <c r="AC2308">
        <f t="shared" si="1720"/>
        <v>0.18</v>
      </c>
      <c r="AD2308">
        <f t="shared" si="1721"/>
        <v>1.18</v>
      </c>
      <c r="AE2308">
        <f t="shared" si="1722"/>
        <v>0.14000000000000001</v>
      </c>
      <c r="AF2308">
        <f t="shared" si="1723"/>
        <v>63.01</v>
      </c>
      <c r="AG2308">
        <f t="shared" si="1724"/>
        <v>0</v>
      </c>
      <c r="AH2308">
        <f t="shared" si="1725"/>
        <v>6.55</v>
      </c>
      <c r="AI2308">
        <f t="shared" si="1726"/>
        <v>0.01</v>
      </c>
      <c r="AJ2308">
        <f t="shared" si="1727"/>
        <v>0</v>
      </c>
      <c r="AK2308">
        <v>64.37</v>
      </c>
      <c r="AL2308">
        <v>0.18</v>
      </c>
      <c r="AM2308">
        <v>1.18</v>
      </c>
      <c r="AN2308">
        <v>0.14000000000000001</v>
      </c>
      <c r="AO2308">
        <v>63.01</v>
      </c>
      <c r="AP2308">
        <v>0</v>
      </c>
      <c r="AQ2308">
        <v>6.55</v>
      </c>
      <c r="AR2308">
        <v>0.01</v>
      </c>
      <c r="AS2308">
        <v>0</v>
      </c>
      <c r="AT2308">
        <v>80</v>
      </c>
      <c r="AU2308">
        <v>37</v>
      </c>
      <c r="AV2308">
        <v>1</v>
      </c>
      <c r="AW2308">
        <v>1</v>
      </c>
      <c r="AZ2308">
        <v>1</v>
      </c>
      <c r="BA2308">
        <v>33.18</v>
      </c>
      <c r="BB2308">
        <v>11.86</v>
      </c>
      <c r="BC2308">
        <v>25.89</v>
      </c>
      <c r="BD2308" t="s">
        <v>3</v>
      </c>
      <c r="BE2308" t="s">
        <v>3</v>
      </c>
      <c r="BF2308" t="s">
        <v>3</v>
      </c>
      <c r="BG2308" t="s">
        <v>3</v>
      </c>
      <c r="BH2308">
        <v>0</v>
      </c>
      <c r="BI2308">
        <v>1</v>
      </c>
      <c r="BJ2308" t="s">
        <v>449</v>
      </c>
      <c r="BM2308">
        <v>15001</v>
      </c>
      <c r="BN2308">
        <v>0</v>
      </c>
      <c r="BO2308" t="s">
        <v>447</v>
      </c>
      <c r="BP2308">
        <v>1</v>
      </c>
      <c r="BQ2308">
        <v>2</v>
      </c>
      <c r="BR2308">
        <v>0</v>
      </c>
      <c r="BS2308">
        <v>33.18</v>
      </c>
      <c r="BT2308">
        <v>1</v>
      </c>
      <c r="BU2308">
        <v>1</v>
      </c>
      <c r="BV2308">
        <v>1</v>
      </c>
      <c r="BW2308">
        <v>1</v>
      </c>
      <c r="BX2308">
        <v>1</v>
      </c>
      <c r="BY2308" t="s">
        <v>3</v>
      </c>
      <c r="BZ2308">
        <v>105</v>
      </c>
      <c r="CA2308">
        <v>55</v>
      </c>
      <c r="CE2308">
        <v>0</v>
      </c>
      <c r="CF2308">
        <v>0</v>
      </c>
      <c r="CG2308">
        <v>0</v>
      </c>
      <c r="CM2308">
        <v>0</v>
      </c>
      <c r="CN2308" t="s">
        <v>3</v>
      </c>
      <c r="CO2308">
        <v>0</v>
      </c>
      <c r="CP2308">
        <f t="shared" si="1728"/>
        <v>949.19999999999993</v>
      </c>
      <c r="CQ2308">
        <f t="shared" si="1729"/>
        <v>4.6601999999999997</v>
      </c>
      <c r="CR2308">
        <f t="shared" si="1730"/>
        <v>13.994799999999998</v>
      </c>
      <c r="CS2308">
        <f t="shared" si="1731"/>
        <v>4.6452</v>
      </c>
      <c r="CT2308">
        <f t="shared" si="1732"/>
        <v>2090.6718000000001</v>
      </c>
      <c r="CU2308">
        <f t="shared" si="1733"/>
        <v>0</v>
      </c>
      <c r="CV2308">
        <f t="shared" si="1734"/>
        <v>6.55</v>
      </c>
      <c r="CW2308">
        <f t="shared" si="1735"/>
        <v>0.01</v>
      </c>
      <c r="CX2308">
        <f t="shared" si="1736"/>
        <v>0</v>
      </c>
      <c r="CY2308">
        <f t="shared" si="1737"/>
        <v>754.31200000000001</v>
      </c>
      <c r="CZ2308">
        <f t="shared" si="1738"/>
        <v>348.86930000000001</v>
      </c>
      <c r="DC2308" t="s">
        <v>3</v>
      </c>
      <c r="DD2308" t="s">
        <v>3</v>
      </c>
      <c r="DE2308" t="s">
        <v>3</v>
      </c>
      <c r="DF2308" t="s">
        <v>3</v>
      </c>
      <c r="DG2308" t="s">
        <v>3</v>
      </c>
      <c r="DH2308" t="s">
        <v>3</v>
      </c>
      <c r="DI2308" t="s">
        <v>3</v>
      </c>
      <c r="DJ2308" t="s">
        <v>3</v>
      </c>
      <c r="DK2308" t="s">
        <v>3</v>
      </c>
      <c r="DL2308" t="s">
        <v>3</v>
      </c>
      <c r="DM2308" t="s">
        <v>3</v>
      </c>
      <c r="DN2308">
        <v>0</v>
      </c>
      <c r="DO2308">
        <v>0</v>
      </c>
      <c r="DP2308">
        <v>1</v>
      </c>
      <c r="DQ2308">
        <v>1</v>
      </c>
      <c r="DU2308">
        <v>1013</v>
      </c>
      <c r="DV2308" t="s">
        <v>37</v>
      </c>
      <c r="DW2308" t="s">
        <v>37</v>
      </c>
      <c r="DX2308">
        <v>1</v>
      </c>
      <c r="DZ2308" t="s">
        <v>3</v>
      </c>
      <c r="EA2308" t="s">
        <v>3</v>
      </c>
      <c r="EB2308" t="s">
        <v>3</v>
      </c>
      <c r="EC2308" t="s">
        <v>3</v>
      </c>
      <c r="EE2308">
        <v>29085536</v>
      </c>
      <c r="EF2308">
        <v>2</v>
      </c>
      <c r="EG2308" t="s">
        <v>145</v>
      </c>
      <c r="EH2308">
        <v>0</v>
      </c>
      <c r="EI2308" t="s">
        <v>3</v>
      </c>
      <c r="EJ2308">
        <v>1</v>
      </c>
      <c r="EK2308">
        <v>15001</v>
      </c>
      <c r="EL2308" t="s">
        <v>160</v>
      </c>
      <c r="EM2308" t="s">
        <v>161</v>
      </c>
      <c r="EO2308" t="s">
        <v>3</v>
      </c>
      <c r="EQ2308">
        <v>0</v>
      </c>
      <c r="ER2308">
        <v>64.37</v>
      </c>
      <c r="ES2308">
        <v>0.18</v>
      </c>
      <c r="ET2308">
        <v>1.18</v>
      </c>
      <c r="EU2308">
        <v>0.14000000000000001</v>
      </c>
      <c r="EV2308">
        <v>63.01</v>
      </c>
      <c r="EW2308">
        <v>6.55</v>
      </c>
      <c r="EX2308">
        <v>0.01</v>
      </c>
      <c r="EY2308">
        <v>0</v>
      </c>
      <c r="FQ2308">
        <v>0</v>
      </c>
      <c r="FR2308">
        <f t="shared" si="1739"/>
        <v>0</v>
      </c>
      <c r="FS2308">
        <v>0</v>
      </c>
      <c r="FT2308" t="s">
        <v>148</v>
      </c>
      <c r="FU2308" t="s">
        <v>24</v>
      </c>
      <c r="FV2308" t="s">
        <v>24</v>
      </c>
      <c r="FW2308" t="s">
        <v>25</v>
      </c>
      <c r="FX2308">
        <v>94.5</v>
      </c>
      <c r="FY2308">
        <v>46.75</v>
      </c>
      <c r="GA2308" t="s">
        <v>3</v>
      </c>
      <c r="GD2308">
        <v>1</v>
      </c>
      <c r="GF2308">
        <v>-1380718306</v>
      </c>
      <c r="GG2308">
        <v>2</v>
      </c>
      <c r="GH2308">
        <v>1</v>
      </c>
      <c r="GI2308">
        <v>2</v>
      </c>
      <c r="GJ2308">
        <v>0</v>
      </c>
      <c r="GK2308">
        <v>0</v>
      </c>
      <c r="GL2308">
        <f t="shared" si="1740"/>
        <v>0</v>
      </c>
      <c r="GM2308">
        <f t="shared" si="1741"/>
        <v>2052.38</v>
      </c>
      <c r="GN2308">
        <f t="shared" si="1742"/>
        <v>2052.38</v>
      </c>
      <c r="GO2308">
        <f t="shared" si="1743"/>
        <v>0</v>
      </c>
      <c r="GP2308">
        <f t="shared" si="1744"/>
        <v>0</v>
      </c>
      <c r="GR2308">
        <v>0</v>
      </c>
      <c r="GS2308">
        <v>3</v>
      </c>
      <c r="GT2308">
        <v>0</v>
      </c>
      <c r="GU2308" t="s">
        <v>3</v>
      </c>
      <c r="GV2308">
        <f t="shared" si="1745"/>
        <v>0</v>
      </c>
      <c r="GW2308">
        <v>1</v>
      </c>
      <c r="GX2308">
        <f t="shared" si="1746"/>
        <v>0</v>
      </c>
      <c r="HA2308">
        <v>0</v>
      </c>
      <c r="HB2308">
        <v>0</v>
      </c>
      <c r="HC2308">
        <f t="shared" si="1747"/>
        <v>0</v>
      </c>
      <c r="HE2308" t="s">
        <v>3</v>
      </c>
      <c r="HF2308" t="s">
        <v>3</v>
      </c>
      <c r="IK2308">
        <v>0</v>
      </c>
    </row>
    <row r="2309" spans="1:245">
      <c r="A2309">
        <v>18</v>
      </c>
      <c r="B2309">
        <v>0</v>
      </c>
      <c r="C2309">
        <v>2354</v>
      </c>
      <c r="E2309" t="s">
        <v>51</v>
      </c>
      <c r="F2309" t="s">
        <v>168</v>
      </c>
      <c r="G2309" t="s">
        <v>450</v>
      </c>
      <c r="H2309" t="s">
        <v>170</v>
      </c>
      <c r="I2309">
        <f>I2308*J2309</f>
        <v>15.000000000000002</v>
      </c>
      <c r="J2309">
        <v>33.333333333333336</v>
      </c>
      <c r="O2309">
        <f t="shared" si="1708"/>
        <v>2010.35</v>
      </c>
      <c r="P2309">
        <f t="shared" si="1709"/>
        <v>2010.35</v>
      </c>
      <c r="Q2309">
        <f t="shared" si="1710"/>
        <v>0</v>
      </c>
      <c r="R2309">
        <f t="shared" si="1711"/>
        <v>0</v>
      </c>
      <c r="S2309">
        <f t="shared" si="1712"/>
        <v>0</v>
      </c>
      <c r="T2309">
        <f t="shared" si="1713"/>
        <v>0</v>
      </c>
      <c r="U2309">
        <f t="shared" si="1714"/>
        <v>0</v>
      </c>
      <c r="V2309">
        <f t="shared" si="1715"/>
        <v>0</v>
      </c>
      <c r="W2309">
        <f t="shared" si="1716"/>
        <v>0</v>
      </c>
      <c r="X2309">
        <f t="shared" si="1717"/>
        <v>0</v>
      </c>
      <c r="Y2309">
        <f t="shared" si="1718"/>
        <v>0</v>
      </c>
      <c r="AA2309">
        <v>35806607</v>
      </c>
      <c r="AB2309">
        <f t="shared" si="1719"/>
        <v>22.91</v>
      </c>
      <c r="AC2309">
        <f t="shared" si="1720"/>
        <v>22.91</v>
      </c>
      <c r="AD2309">
        <f t="shared" si="1721"/>
        <v>0</v>
      </c>
      <c r="AE2309">
        <f t="shared" si="1722"/>
        <v>0</v>
      </c>
      <c r="AF2309">
        <f t="shared" si="1723"/>
        <v>0</v>
      </c>
      <c r="AG2309">
        <f t="shared" si="1724"/>
        <v>0</v>
      </c>
      <c r="AH2309">
        <f t="shared" si="1725"/>
        <v>0</v>
      </c>
      <c r="AI2309">
        <f t="shared" si="1726"/>
        <v>0</v>
      </c>
      <c r="AJ2309">
        <f t="shared" si="1727"/>
        <v>0</v>
      </c>
      <c r="AK2309">
        <v>22.91</v>
      </c>
      <c r="AL2309">
        <v>22.91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1</v>
      </c>
      <c r="AW2309">
        <v>1</v>
      </c>
      <c r="AZ2309">
        <v>1</v>
      </c>
      <c r="BA2309">
        <v>1</v>
      </c>
      <c r="BB2309">
        <v>1</v>
      </c>
      <c r="BC2309">
        <v>5.85</v>
      </c>
      <c r="BD2309" t="s">
        <v>3</v>
      </c>
      <c r="BE2309" t="s">
        <v>3</v>
      </c>
      <c r="BF2309" t="s">
        <v>3</v>
      </c>
      <c r="BG2309" t="s">
        <v>3</v>
      </c>
      <c r="BH2309">
        <v>3</v>
      </c>
      <c r="BI2309">
        <v>1</v>
      </c>
      <c r="BJ2309" t="s">
        <v>451</v>
      </c>
      <c r="BM2309">
        <v>500001</v>
      </c>
      <c r="BN2309">
        <v>0</v>
      </c>
      <c r="BO2309" t="s">
        <v>168</v>
      </c>
      <c r="BP2309">
        <v>1</v>
      </c>
      <c r="BQ2309">
        <v>8</v>
      </c>
      <c r="BR2309">
        <v>0</v>
      </c>
      <c r="BS2309">
        <v>1</v>
      </c>
      <c r="BT2309">
        <v>1</v>
      </c>
      <c r="BU2309">
        <v>1</v>
      </c>
      <c r="BV2309">
        <v>1</v>
      </c>
      <c r="BW2309">
        <v>1</v>
      </c>
      <c r="BX2309">
        <v>1</v>
      </c>
      <c r="BY2309" t="s">
        <v>3</v>
      </c>
      <c r="BZ2309">
        <v>0</v>
      </c>
      <c r="CA2309">
        <v>0</v>
      </c>
      <c r="CE2309">
        <v>0</v>
      </c>
      <c r="CF2309">
        <v>0</v>
      </c>
      <c r="CG2309">
        <v>0</v>
      </c>
      <c r="CM2309">
        <v>0</v>
      </c>
      <c r="CN2309" t="s">
        <v>3</v>
      </c>
      <c r="CO2309">
        <v>0</v>
      </c>
      <c r="CP2309">
        <f t="shared" si="1728"/>
        <v>2010.35</v>
      </c>
      <c r="CQ2309">
        <f t="shared" si="1729"/>
        <v>134.02349999999998</v>
      </c>
      <c r="CR2309">
        <f t="shared" si="1730"/>
        <v>0</v>
      </c>
      <c r="CS2309">
        <f t="shared" si="1731"/>
        <v>0</v>
      </c>
      <c r="CT2309">
        <f t="shared" si="1732"/>
        <v>0</v>
      </c>
      <c r="CU2309">
        <f t="shared" si="1733"/>
        <v>0</v>
      </c>
      <c r="CV2309">
        <f t="shared" si="1734"/>
        <v>0</v>
      </c>
      <c r="CW2309">
        <f t="shared" si="1735"/>
        <v>0</v>
      </c>
      <c r="CX2309">
        <f t="shared" si="1736"/>
        <v>0</v>
      </c>
      <c r="CY2309">
        <f t="shared" si="1737"/>
        <v>0</v>
      </c>
      <c r="CZ2309">
        <f t="shared" si="1738"/>
        <v>0</v>
      </c>
      <c r="DC2309" t="s">
        <v>3</v>
      </c>
      <c r="DD2309" t="s">
        <v>3</v>
      </c>
      <c r="DE2309" t="s">
        <v>3</v>
      </c>
      <c r="DF2309" t="s">
        <v>3</v>
      </c>
      <c r="DG2309" t="s">
        <v>3</v>
      </c>
      <c r="DH2309" t="s">
        <v>3</v>
      </c>
      <c r="DI2309" t="s">
        <v>3</v>
      </c>
      <c r="DJ2309" t="s">
        <v>3</v>
      </c>
      <c r="DK2309" t="s">
        <v>3</v>
      </c>
      <c r="DL2309" t="s">
        <v>3</v>
      </c>
      <c r="DM2309" t="s">
        <v>3</v>
      </c>
      <c r="DN2309">
        <v>0</v>
      </c>
      <c r="DO2309">
        <v>0</v>
      </c>
      <c r="DP2309">
        <v>1</v>
      </c>
      <c r="DQ2309">
        <v>1</v>
      </c>
      <c r="DU2309">
        <v>1009</v>
      </c>
      <c r="DV2309" t="s">
        <v>170</v>
      </c>
      <c r="DW2309" t="s">
        <v>170</v>
      </c>
      <c r="DX2309">
        <v>1</v>
      </c>
      <c r="DZ2309" t="s">
        <v>3</v>
      </c>
      <c r="EA2309" t="s">
        <v>3</v>
      </c>
      <c r="EB2309" t="s">
        <v>3</v>
      </c>
      <c r="EC2309" t="s">
        <v>3</v>
      </c>
      <c r="EE2309">
        <v>29085443</v>
      </c>
      <c r="EF2309">
        <v>8</v>
      </c>
      <c r="EG2309" t="s">
        <v>153</v>
      </c>
      <c r="EH2309">
        <v>0</v>
      </c>
      <c r="EI2309" t="s">
        <v>3</v>
      </c>
      <c r="EJ2309">
        <v>1</v>
      </c>
      <c r="EK2309">
        <v>500001</v>
      </c>
      <c r="EL2309" t="s">
        <v>154</v>
      </c>
      <c r="EM2309" t="s">
        <v>155</v>
      </c>
      <c r="EO2309" t="s">
        <v>3</v>
      </c>
      <c r="EQ2309">
        <v>0</v>
      </c>
      <c r="ER2309">
        <v>22.91</v>
      </c>
      <c r="ES2309">
        <v>22.91</v>
      </c>
      <c r="ET2309">
        <v>0</v>
      </c>
      <c r="EU2309">
        <v>0</v>
      </c>
      <c r="EV2309">
        <v>0</v>
      </c>
      <c r="EW2309">
        <v>0</v>
      </c>
      <c r="EX2309">
        <v>0</v>
      </c>
      <c r="FQ2309">
        <v>0</v>
      </c>
      <c r="FR2309">
        <f t="shared" si="1739"/>
        <v>0</v>
      </c>
      <c r="FS2309">
        <v>0</v>
      </c>
      <c r="FX2309">
        <v>0</v>
      </c>
      <c r="FY2309">
        <v>0</v>
      </c>
      <c r="GA2309" t="s">
        <v>3</v>
      </c>
      <c r="GD2309">
        <v>1</v>
      </c>
      <c r="GF2309">
        <v>-334051544</v>
      </c>
      <c r="GG2309">
        <v>2</v>
      </c>
      <c r="GH2309">
        <v>1</v>
      </c>
      <c r="GI2309">
        <v>2</v>
      </c>
      <c r="GJ2309">
        <v>0</v>
      </c>
      <c r="GK2309">
        <v>0</v>
      </c>
      <c r="GL2309">
        <f t="shared" si="1740"/>
        <v>0</v>
      </c>
      <c r="GM2309">
        <f t="shared" si="1741"/>
        <v>2010.35</v>
      </c>
      <c r="GN2309">
        <f t="shared" si="1742"/>
        <v>2010.35</v>
      </c>
      <c r="GO2309">
        <f t="shared" si="1743"/>
        <v>0</v>
      </c>
      <c r="GP2309">
        <f t="shared" si="1744"/>
        <v>0</v>
      </c>
      <c r="GR2309">
        <v>0</v>
      </c>
      <c r="GS2309">
        <v>3</v>
      </c>
      <c r="GT2309">
        <v>0</v>
      </c>
      <c r="GU2309" t="s">
        <v>3</v>
      </c>
      <c r="GV2309">
        <f t="shared" si="1745"/>
        <v>0</v>
      </c>
      <c r="GW2309">
        <v>1</v>
      </c>
      <c r="GX2309">
        <f t="shared" si="1746"/>
        <v>0</v>
      </c>
      <c r="HA2309">
        <v>0</v>
      </c>
      <c r="HB2309">
        <v>0</v>
      </c>
      <c r="HC2309">
        <f t="shared" si="1747"/>
        <v>0</v>
      </c>
      <c r="HE2309" t="s">
        <v>3</v>
      </c>
      <c r="HF2309" t="s">
        <v>3</v>
      </c>
      <c r="IK2309">
        <v>0</v>
      </c>
    </row>
    <row r="2310" spans="1:245">
      <c r="A2310">
        <v>18</v>
      </c>
      <c r="B2310">
        <v>0</v>
      </c>
      <c r="C2310">
        <v>2355</v>
      </c>
      <c r="E2310" t="s">
        <v>452</v>
      </c>
      <c r="F2310" t="s">
        <v>453</v>
      </c>
      <c r="G2310" t="s">
        <v>454</v>
      </c>
      <c r="H2310" t="s">
        <v>29</v>
      </c>
      <c r="I2310">
        <f>I2308*J2310</f>
        <v>5.8500000000000002E-3</v>
      </c>
      <c r="J2310">
        <v>1.2999999999999999E-2</v>
      </c>
      <c r="O2310">
        <f t="shared" si="1708"/>
        <v>0</v>
      </c>
      <c r="P2310">
        <f t="shared" si="1709"/>
        <v>0</v>
      </c>
      <c r="Q2310">
        <f t="shared" si="1710"/>
        <v>0</v>
      </c>
      <c r="R2310">
        <f t="shared" si="1711"/>
        <v>0</v>
      </c>
      <c r="S2310">
        <f t="shared" si="1712"/>
        <v>0</v>
      </c>
      <c r="T2310">
        <f t="shared" si="1713"/>
        <v>0</v>
      </c>
      <c r="U2310">
        <f t="shared" si="1714"/>
        <v>0</v>
      </c>
      <c r="V2310">
        <f t="shared" si="1715"/>
        <v>0</v>
      </c>
      <c r="W2310">
        <f t="shared" si="1716"/>
        <v>0</v>
      </c>
      <c r="X2310">
        <f t="shared" si="1717"/>
        <v>0</v>
      </c>
      <c r="Y2310">
        <f t="shared" si="1718"/>
        <v>0</v>
      </c>
      <c r="AA2310">
        <v>35806607</v>
      </c>
      <c r="AB2310">
        <f t="shared" si="1719"/>
        <v>0</v>
      </c>
      <c r="AC2310">
        <f t="shared" si="1720"/>
        <v>0</v>
      </c>
      <c r="AD2310">
        <f t="shared" si="1721"/>
        <v>0</v>
      </c>
      <c r="AE2310">
        <f t="shared" si="1722"/>
        <v>0</v>
      </c>
      <c r="AF2310">
        <f t="shared" si="1723"/>
        <v>0</v>
      </c>
      <c r="AG2310">
        <f t="shared" si="1724"/>
        <v>0</v>
      </c>
      <c r="AH2310">
        <f t="shared" si="1725"/>
        <v>0</v>
      </c>
      <c r="AI2310">
        <f t="shared" si="1726"/>
        <v>0</v>
      </c>
      <c r="AJ2310">
        <f t="shared" si="1727"/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1</v>
      </c>
      <c r="AW2310">
        <v>1</v>
      </c>
      <c r="AZ2310">
        <v>1</v>
      </c>
      <c r="BA2310">
        <v>1</v>
      </c>
      <c r="BB2310">
        <v>1</v>
      </c>
      <c r="BC2310">
        <v>1</v>
      </c>
      <c r="BD2310" t="s">
        <v>3</v>
      </c>
      <c r="BE2310" t="s">
        <v>3</v>
      </c>
      <c r="BF2310" t="s">
        <v>3</v>
      </c>
      <c r="BG2310" t="s">
        <v>3</v>
      </c>
      <c r="BH2310">
        <v>3</v>
      </c>
      <c r="BI2310">
        <v>1</v>
      </c>
      <c r="BJ2310" t="s">
        <v>455</v>
      </c>
      <c r="BM2310">
        <v>500001</v>
      </c>
      <c r="BN2310">
        <v>0</v>
      </c>
      <c r="BO2310" t="s">
        <v>3</v>
      </c>
      <c r="BP2310">
        <v>0</v>
      </c>
      <c r="BQ2310">
        <v>8</v>
      </c>
      <c r="BR2310">
        <v>1</v>
      </c>
      <c r="BS2310">
        <v>1</v>
      </c>
      <c r="BT2310">
        <v>1</v>
      </c>
      <c r="BU2310">
        <v>1</v>
      </c>
      <c r="BV2310">
        <v>1</v>
      </c>
      <c r="BW2310">
        <v>1</v>
      </c>
      <c r="BX2310">
        <v>1</v>
      </c>
      <c r="BY2310" t="s">
        <v>3</v>
      </c>
      <c r="BZ2310">
        <v>0</v>
      </c>
      <c r="CA2310">
        <v>0</v>
      </c>
      <c r="CE2310">
        <v>0</v>
      </c>
      <c r="CF2310">
        <v>0</v>
      </c>
      <c r="CG2310">
        <v>0</v>
      </c>
      <c r="CM2310">
        <v>0</v>
      </c>
      <c r="CN2310" t="s">
        <v>3</v>
      </c>
      <c r="CO2310">
        <v>0</v>
      </c>
      <c r="CP2310">
        <f t="shared" si="1728"/>
        <v>0</v>
      </c>
      <c r="CQ2310">
        <f t="shared" si="1729"/>
        <v>0</v>
      </c>
      <c r="CR2310">
        <f t="shared" si="1730"/>
        <v>0</v>
      </c>
      <c r="CS2310">
        <f t="shared" si="1731"/>
        <v>0</v>
      </c>
      <c r="CT2310">
        <f t="shared" si="1732"/>
        <v>0</v>
      </c>
      <c r="CU2310">
        <f t="shared" si="1733"/>
        <v>0</v>
      </c>
      <c r="CV2310">
        <f t="shared" si="1734"/>
        <v>0</v>
      </c>
      <c r="CW2310">
        <f t="shared" si="1735"/>
        <v>0</v>
      </c>
      <c r="CX2310">
        <f t="shared" si="1736"/>
        <v>0</v>
      </c>
      <c r="CY2310">
        <f t="shared" si="1737"/>
        <v>0</v>
      </c>
      <c r="CZ2310">
        <f t="shared" si="1738"/>
        <v>0</v>
      </c>
      <c r="DC2310" t="s">
        <v>3</v>
      </c>
      <c r="DD2310" t="s">
        <v>3</v>
      </c>
      <c r="DE2310" t="s">
        <v>3</v>
      </c>
      <c r="DF2310" t="s">
        <v>3</v>
      </c>
      <c r="DG2310" t="s">
        <v>3</v>
      </c>
      <c r="DH2310" t="s">
        <v>3</v>
      </c>
      <c r="DI2310" t="s">
        <v>3</v>
      </c>
      <c r="DJ2310" t="s">
        <v>3</v>
      </c>
      <c r="DK2310" t="s">
        <v>3</v>
      </c>
      <c r="DL2310" t="s">
        <v>3</v>
      </c>
      <c r="DM2310" t="s">
        <v>3</v>
      </c>
      <c r="DN2310">
        <v>0</v>
      </c>
      <c r="DO2310">
        <v>0</v>
      </c>
      <c r="DP2310">
        <v>1</v>
      </c>
      <c r="DQ2310">
        <v>1</v>
      </c>
      <c r="DU2310">
        <v>1009</v>
      </c>
      <c r="DV2310" t="s">
        <v>29</v>
      </c>
      <c r="DW2310" t="s">
        <v>29</v>
      </c>
      <c r="DX2310">
        <v>1000</v>
      </c>
      <c r="DZ2310" t="s">
        <v>3</v>
      </c>
      <c r="EA2310" t="s">
        <v>3</v>
      </c>
      <c r="EB2310" t="s">
        <v>3</v>
      </c>
      <c r="EC2310" t="s">
        <v>3</v>
      </c>
      <c r="EE2310">
        <v>29085443</v>
      </c>
      <c r="EF2310">
        <v>8</v>
      </c>
      <c r="EG2310" t="s">
        <v>153</v>
      </c>
      <c r="EH2310">
        <v>0</v>
      </c>
      <c r="EI2310" t="s">
        <v>3</v>
      </c>
      <c r="EJ2310">
        <v>1</v>
      </c>
      <c r="EK2310">
        <v>500001</v>
      </c>
      <c r="EL2310" t="s">
        <v>154</v>
      </c>
      <c r="EM2310" t="s">
        <v>155</v>
      </c>
      <c r="EO2310" t="s">
        <v>3</v>
      </c>
      <c r="EQ2310">
        <v>0</v>
      </c>
      <c r="ER2310">
        <v>0</v>
      </c>
      <c r="ES2310">
        <v>0</v>
      </c>
      <c r="ET2310">
        <v>0</v>
      </c>
      <c r="EU2310">
        <v>0</v>
      </c>
      <c r="EV2310">
        <v>0</v>
      </c>
      <c r="EW2310">
        <v>0</v>
      </c>
      <c r="EX2310">
        <v>0</v>
      </c>
      <c r="FQ2310">
        <v>0</v>
      </c>
      <c r="FR2310">
        <f t="shared" si="1739"/>
        <v>0</v>
      </c>
      <c r="FS2310">
        <v>0</v>
      </c>
      <c r="FX2310">
        <v>0</v>
      </c>
      <c r="FY2310">
        <v>0</v>
      </c>
      <c r="GA2310" t="s">
        <v>3</v>
      </c>
      <c r="GD2310">
        <v>1</v>
      </c>
      <c r="GF2310">
        <v>-192135928</v>
      </c>
      <c r="GG2310">
        <v>2</v>
      </c>
      <c r="GH2310">
        <v>1</v>
      </c>
      <c r="GI2310">
        <v>-2</v>
      </c>
      <c r="GJ2310">
        <v>0</v>
      </c>
      <c r="GK2310">
        <v>0</v>
      </c>
      <c r="GL2310">
        <f t="shared" si="1740"/>
        <v>0</v>
      </c>
      <c r="GM2310">
        <f t="shared" si="1741"/>
        <v>0</v>
      </c>
      <c r="GN2310">
        <f t="shared" si="1742"/>
        <v>0</v>
      </c>
      <c r="GO2310">
        <f t="shared" si="1743"/>
        <v>0</v>
      </c>
      <c r="GP2310">
        <f t="shared" si="1744"/>
        <v>0</v>
      </c>
      <c r="GR2310">
        <v>0</v>
      </c>
      <c r="GS2310">
        <v>3</v>
      </c>
      <c r="GT2310">
        <v>0</v>
      </c>
      <c r="GU2310" t="s">
        <v>3</v>
      </c>
      <c r="GV2310">
        <f t="shared" si="1745"/>
        <v>0</v>
      </c>
      <c r="GW2310">
        <v>1</v>
      </c>
      <c r="GX2310">
        <f t="shared" si="1746"/>
        <v>0</v>
      </c>
      <c r="HA2310">
        <v>0</v>
      </c>
      <c r="HB2310">
        <v>0</v>
      </c>
      <c r="HC2310">
        <f t="shared" si="1747"/>
        <v>0</v>
      </c>
      <c r="HE2310" t="s">
        <v>3</v>
      </c>
      <c r="HF2310" t="s">
        <v>3</v>
      </c>
      <c r="IK2310">
        <v>0</v>
      </c>
    </row>
    <row r="2311" spans="1:245">
      <c r="A2311">
        <v>17</v>
      </c>
      <c r="B2311">
        <v>0</v>
      </c>
      <c r="C2311">
        <f>ROW(SmtRes!A2362)</f>
        <v>2362</v>
      </c>
      <c r="D2311">
        <f>ROW(EtalonRes!A2334)</f>
        <v>2334</v>
      </c>
      <c r="E2311" t="s">
        <v>52</v>
      </c>
      <c r="F2311" t="s">
        <v>456</v>
      </c>
      <c r="G2311" t="s">
        <v>457</v>
      </c>
      <c r="H2311" t="s">
        <v>37</v>
      </c>
      <c r="I2311">
        <f>ROUND(45/100,9)</f>
        <v>0.45</v>
      </c>
      <c r="J2311">
        <v>0</v>
      </c>
      <c r="O2311">
        <f t="shared" si="1708"/>
        <v>2358.85</v>
      </c>
      <c r="P2311">
        <f t="shared" si="1709"/>
        <v>4.1900000000000004</v>
      </c>
      <c r="Q2311">
        <f t="shared" si="1710"/>
        <v>10.49</v>
      </c>
      <c r="R2311">
        <f t="shared" si="1711"/>
        <v>2.09</v>
      </c>
      <c r="S2311">
        <f t="shared" si="1712"/>
        <v>2344.17</v>
      </c>
      <c r="T2311">
        <f t="shared" si="1713"/>
        <v>0</v>
      </c>
      <c r="U2311">
        <f t="shared" si="1714"/>
        <v>7.3440000000000003</v>
      </c>
      <c r="V2311">
        <f t="shared" si="1715"/>
        <v>4.5000000000000005E-3</v>
      </c>
      <c r="W2311">
        <f t="shared" si="1716"/>
        <v>0</v>
      </c>
      <c r="X2311">
        <f t="shared" si="1717"/>
        <v>1877.01</v>
      </c>
      <c r="Y2311">
        <f t="shared" si="1718"/>
        <v>868.12</v>
      </c>
      <c r="AA2311">
        <v>35806607</v>
      </c>
      <c r="AB2311">
        <f t="shared" si="1719"/>
        <v>159.41999999999999</v>
      </c>
      <c r="AC2311">
        <f t="shared" si="1720"/>
        <v>0.36</v>
      </c>
      <c r="AD2311">
        <f t="shared" si="1721"/>
        <v>2.06</v>
      </c>
      <c r="AE2311">
        <f t="shared" si="1722"/>
        <v>0.14000000000000001</v>
      </c>
      <c r="AF2311">
        <f t="shared" si="1723"/>
        <v>157</v>
      </c>
      <c r="AG2311">
        <f t="shared" si="1724"/>
        <v>0</v>
      </c>
      <c r="AH2311">
        <f t="shared" si="1725"/>
        <v>16.32</v>
      </c>
      <c r="AI2311">
        <f t="shared" si="1726"/>
        <v>0.01</v>
      </c>
      <c r="AJ2311">
        <f t="shared" si="1727"/>
        <v>0</v>
      </c>
      <c r="AK2311">
        <v>159.41999999999999</v>
      </c>
      <c r="AL2311">
        <v>0.36</v>
      </c>
      <c r="AM2311">
        <v>2.06</v>
      </c>
      <c r="AN2311">
        <v>0.14000000000000001</v>
      </c>
      <c r="AO2311">
        <v>157</v>
      </c>
      <c r="AP2311">
        <v>0</v>
      </c>
      <c r="AQ2311">
        <v>16.32</v>
      </c>
      <c r="AR2311">
        <v>0.01</v>
      </c>
      <c r="AS2311">
        <v>0</v>
      </c>
      <c r="AT2311">
        <v>80</v>
      </c>
      <c r="AU2311">
        <v>37</v>
      </c>
      <c r="AV2311">
        <v>1</v>
      </c>
      <c r="AW2311">
        <v>1</v>
      </c>
      <c r="AZ2311">
        <v>1</v>
      </c>
      <c r="BA2311">
        <v>33.18</v>
      </c>
      <c r="BB2311">
        <v>11.32</v>
      </c>
      <c r="BC2311">
        <v>25.89</v>
      </c>
      <c r="BD2311" t="s">
        <v>3</v>
      </c>
      <c r="BE2311" t="s">
        <v>3</v>
      </c>
      <c r="BF2311" t="s">
        <v>3</v>
      </c>
      <c r="BG2311" t="s">
        <v>3</v>
      </c>
      <c r="BH2311">
        <v>0</v>
      </c>
      <c r="BI2311">
        <v>1</v>
      </c>
      <c r="BJ2311" t="s">
        <v>458</v>
      </c>
      <c r="BM2311">
        <v>15001</v>
      </c>
      <c r="BN2311">
        <v>0</v>
      </c>
      <c r="BO2311" t="s">
        <v>456</v>
      </c>
      <c r="BP2311">
        <v>1</v>
      </c>
      <c r="BQ2311">
        <v>2</v>
      </c>
      <c r="BR2311">
        <v>0</v>
      </c>
      <c r="BS2311">
        <v>33.18</v>
      </c>
      <c r="BT2311">
        <v>1</v>
      </c>
      <c r="BU2311">
        <v>1</v>
      </c>
      <c r="BV2311">
        <v>1</v>
      </c>
      <c r="BW2311">
        <v>1</v>
      </c>
      <c r="BX2311">
        <v>1</v>
      </c>
      <c r="BY2311" t="s">
        <v>3</v>
      </c>
      <c r="BZ2311">
        <v>105</v>
      </c>
      <c r="CA2311">
        <v>55</v>
      </c>
      <c r="CE2311">
        <v>0</v>
      </c>
      <c r="CF2311">
        <v>0</v>
      </c>
      <c r="CG2311">
        <v>0</v>
      </c>
      <c r="CM2311">
        <v>0</v>
      </c>
      <c r="CN2311" t="s">
        <v>3</v>
      </c>
      <c r="CO2311">
        <v>0</v>
      </c>
      <c r="CP2311">
        <f t="shared" si="1728"/>
        <v>2358.85</v>
      </c>
      <c r="CQ2311">
        <f t="shared" si="1729"/>
        <v>9.3203999999999994</v>
      </c>
      <c r="CR2311">
        <f t="shared" si="1730"/>
        <v>23.319200000000002</v>
      </c>
      <c r="CS2311">
        <f t="shared" si="1731"/>
        <v>4.6452</v>
      </c>
      <c r="CT2311">
        <f t="shared" si="1732"/>
        <v>5209.26</v>
      </c>
      <c r="CU2311">
        <f t="shared" si="1733"/>
        <v>0</v>
      </c>
      <c r="CV2311">
        <f t="shared" si="1734"/>
        <v>16.32</v>
      </c>
      <c r="CW2311">
        <f t="shared" si="1735"/>
        <v>0.01</v>
      </c>
      <c r="CX2311">
        <f t="shared" si="1736"/>
        <v>0</v>
      </c>
      <c r="CY2311">
        <f t="shared" si="1737"/>
        <v>1877.0080000000003</v>
      </c>
      <c r="CZ2311">
        <f t="shared" si="1738"/>
        <v>868.11620000000005</v>
      </c>
      <c r="DC2311" t="s">
        <v>3</v>
      </c>
      <c r="DD2311" t="s">
        <v>3</v>
      </c>
      <c r="DE2311" t="s">
        <v>3</v>
      </c>
      <c r="DF2311" t="s">
        <v>3</v>
      </c>
      <c r="DG2311" t="s">
        <v>3</v>
      </c>
      <c r="DH2311" t="s">
        <v>3</v>
      </c>
      <c r="DI2311" t="s">
        <v>3</v>
      </c>
      <c r="DJ2311" t="s">
        <v>3</v>
      </c>
      <c r="DK2311" t="s">
        <v>3</v>
      </c>
      <c r="DL2311" t="s">
        <v>3</v>
      </c>
      <c r="DM2311" t="s">
        <v>3</v>
      </c>
      <c r="DN2311">
        <v>0</v>
      </c>
      <c r="DO2311">
        <v>0</v>
      </c>
      <c r="DP2311">
        <v>1</v>
      </c>
      <c r="DQ2311">
        <v>1</v>
      </c>
      <c r="DU2311">
        <v>1013</v>
      </c>
      <c r="DV2311" t="s">
        <v>37</v>
      </c>
      <c r="DW2311" t="s">
        <v>37</v>
      </c>
      <c r="DX2311">
        <v>1</v>
      </c>
      <c r="DZ2311" t="s">
        <v>3</v>
      </c>
      <c r="EA2311" t="s">
        <v>3</v>
      </c>
      <c r="EB2311" t="s">
        <v>3</v>
      </c>
      <c r="EC2311" t="s">
        <v>3</v>
      </c>
      <c r="EE2311">
        <v>29085536</v>
      </c>
      <c r="EF2311">
        <v>2</v>
      </c>
      <c r="EG2311" t="s">
        <v>145</v>
      </c>
      <c r="EH2311">
        <v>0</v>
      </c>
      <c r="EI2311" t="s">
        <v>3</v>
      </c>
      <c r="EJ2311">
        <v>1</v>
      </c>
      <c r="EK2311">
        <v>15001</v>
      </c>
      <c r="EL2311" t="s">
        <v>160</v>
      </c>
      <c r="EM2311" t="s">
        <v>161</v>
      </c>
      <c r="EO2311" t="s">
        <v>3</v>
      </c>
      <c r="EQ2311">
        <v>0</v>
      </c>
      <c r="ER2311">
        <v>159.41999999999999</v>
      </c>
      <c r="ES2311">
        <v>0.36</v>
      </c>
      <c r="ET2311">
        <v>2.06</v>
      </c>
      <c r="EU2311">
        <v>0.14000000000000001</v>
      </c>
      <c r="EV2311">
        <v>157</v>
      </c>
      <c r="EW2311">
        <v>16.32</v>
      </c>
      <c r="EX2311">
        <v>0.01</v>
      </c>
      <c r="EY2311">
        <v>0</v>
      </c>
      <c r="FQ2311">
        <v>0</v>
      </c>
      <c r="FR2311">
        <f t="shared" si="1739"/>
        <v>0</v>
      </c>
      <c r="FS2311">
        <v>0</v>
      </c>
      <c r="FT2311" t="s">
        <v>148</v>
      </c>
      <c r="FU2311" t="s">
        <v>24</v>
      </c>
      <c r="FV2311" t="s">
        <v>24</v>
      </c>
      <c r="FW2311" t="s">
        <v>25</v>
      </c>
      <c r="FX2311">
        <v>94.5</v>
      </c>
      <c r="FY2311">
        <v>46.75</v>
      </c>
      <c r="GA2311" t="s">
        <v>3</v>
      </c>
      <c r="GD2311">
        <v>1</v>
      </c>
      <c r="GF2311">
        <v>-257371518</v>
      </c>
      <c r="GG2311">
        <v>2</v>
      </c>
      <c r="GH2311">
        <v>1</v>
      </c>
      <c r="GI2311">
        <v>2</v>
      </c>
      <c r="GJ2311">
        <v>0</v>
      </c>
      <c r="GK2311">
        <v>0</v>
      </c>
      <c r="GL2311">
        <f t="shared" si="1740"/>
        <v>0</v>
      </c>
      <c r="GM2311">
        <f t="shared" si="1741"/>
        <v>5103.9799999999996</v>
      </c>
      <c r="GN2311">
        <f t="shared" si="1742"/>
        <v>5103.9799999999996</v>
      </c>
      <c r="GO2311">
        <f t="shared" si="1743"/>
        <v>0</v>
      </c>
      <c r="GP2311">
        <f t="shared" si="1744"/>
        <v>0</v>
      </c>
      <c r="GR2311">
        <v>0</v>
      </c>
      <c r="GS2311">
        <v>3</v>
      </c>
      <c r="GT2311">
        <v>0</v>
      </c>
      <c r="GU2311" t="s">
        <v>3</v>
      </c>
      <c r="GV2311">
        <f t="shared" si="1745"/>
        <v>0</v>
      </c>
      <c r="GW2311">
        <v>1</v>
      </c>
      <c r="GX2311">
        <f t="shared" si="1746"/>
        <v>0</v>
      </c>
      <c r="HA2311">
        <v>0</v>
      </c>
      <c r="HB2311">
        <v>0</v>
      </c>
      <c r="HC2311">
        <f t="shared" si="1747"/>
        <v>0</v>
      </c>
      <c r="HE2311" t="s">
        <v>3</v>
      </c>
      <c r="HF2311" t="s">
        <v>3</v>
      </c>
      <c r="IK2311">
        <v>0</v>
      </c>
    </row>
    <row r="2312" spans="1:245">
      <c r="A2312">
        <v>18</v>
      </c>
      <c r="B2312">
        <v>0</v>
      </c>
      <c r="C2312">
        <v>2361</v>
      </c>
      <c r="E2312" t="s">
        <v>57</v>
      </c>
      <c r="F2312" t="s">
        <v>168</v>
      </c>
      <c r="G2312" t="s">
        <v>450</v>
      </c>
      <c r="H2312" t="s">
        <v>170</v>
      </c>
      <c r="I2312">
        <f>I2311*J2312</f>
        <v>15.000000000000002</v>
      </c>
      <c r="J2312">
        <v>33.333333333333336</v>
      </c>
      <c r="O2312">
        <f t="shared" si="1708"/>
        <v>200.95</v>
      </c>
      <c r="P2312">
        <f t="shared" si="1709"/>
        <v>200.95</v>
      </c>
      <c r="Q2312">
        <f t="shared" si="1710"/>
        <v>0</v>
      </c>
      <c r="R2312">
        <f t="shared" si="1711"/>
        <v>0</v>
      </c>
      <c r="S2312">
        <f t="shared" si="1712"/>
        <v>0</v>
      </c>
      <c r="T2312">
        <f t="shared" si="1713"/>
        <v>0</v>
      </c>
      <c r="U2312">
        <f t="shared" si="1714"/>
        <v>0</v>
      </c>
      <c r="V2312">
        <f t="shared" si="1715"/>
        <v>0</v>
      </c>
      <c r="W2312">
        <f t="shared" si="1716"/>
        <v>0</v>
      </c>
      <c r="X2312">
        <f t="shared" si="1717"/>
        <v>0</v>
      </c>
      <c r="Y2312">
        <f t="shared" si="1718"/>
        <v>0</v>
      </c>
      <c r="AA2312">
        <v>35806607</v>
      </c>
      <c r="AB2312">
        <f t="shared" si="1719"/>
        <v>2.29</v>
      </c>
      <c r="AC2312">
        <f t="shared" si="1720"/>
        <v>2.29</v>
      </c>
      <c r="AD2312">
        <f t="shared" si="1721"/>
        <v>0</v>
      </c>
      <c r="AE2312">
        <f t="shared" si="1722"/>
        <v>0</v>
      </c>
      <c r="AF2312">
        <f t="shared" si="1723"/>
        <v>0</v>
      </c>
      <c r="AG2312">
        <f t="shared" si="1724"/>
        <v>0</v>
      </c>
      <c r="AH2312">
        <f t="shared" si="1725"/>
        <v>0</v>
      </c>
      <c r="AI2312">
        <f t="shared" si="1726"/>
        <v>0</v>
      </c>
      <c r="AJ2312">
        <f t="shared" si="1727"/>
        <v>0</v>
      </c>
      <c r="AK2312">
        <v>2.2909999999999999</v>
      </c>
      <c r="AL2312">
        <v>2.2909999999999999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1</v>
      </c>
      <c r="AW2312">
        <v>1</v>
      </c>
      <c r="AZ2312">
        <v>1</v>
      </c>
      <c r="BA2312">
        <v>1</v>
      </c>
      <c r="BB2312">
        <v>1</v>
      </c>
      <c r="BC2312">
        <v>5.85</v>
      </c>
      <c r="BD2312" t="s">
        <v>3</v>
      </c>
      <c r="BE2312" t="s">
        <v>3</v>
      </c>
      <c r="BF2312" t="s">
        <v>3</v>
      </c>
      <c r="BG2312" t="s">
        <v>3</v>
      </c>
      <c r="BH2312">
        <v>3</v>
      </c>
      <c r="BI2312">
        <v>1</v>
      </c>
      <c r="BJ2312" t="s">
        <v>451</v>
      </c>
      <c r="BM2312">
        <v>500001</v>
      </c>
      <c r="BN2312">
        <v>0</v>
      </c>
      <c r="BO2312" t="s">
        <v>168</v>
      </c>
      <c r="BP2312">
        <v>1</v>
      </c>
      <c r="BQ2312">
        <v>8</v>
      </c>
      <c r="BR2312">
        <v>0</v>
      </c>
      <c r="BS2312">
        <v>1</v>
      </c>
      <c r="BT2312">
        <v>1</v>
      </c>
      <c r="BU2312">
        <v>1</v>
      </c>
      <c r="BV2312">
        <v>1</v>
      </c>
      <c r="BW2312">
        <v>1</v>
      </c>
      <c r="BX2312">
        <v>1</v>
      </c>
      <c r="BY2312" t="s">
        <v>3</v>
      </c>
      <c r="BZ2312">
        <v>0</v>
      </c>
      <c r="CA2312">
        <v>0</v>
      </c>
      <c r="CE2312">
        <v>0</v>
      </c>
      <c r="CF2312">
        <v>0</v>
      </c>
      <c r="CG2312">
        <v>0</v>
      </c>
      <c r="CM2312">
        <v>0</v>
      </c>
      <c r="CN2312" t="s">
        <v>3</v>
      </c>
      <c r="CO2312">
        <v>0</v>
      </c>
      <c r="CP2312">
        <f t="shared" si="1728"/>
        <v>200.95</v>
      </c>
      <c r="CQ2312">
        <f t="shared" si="1729"/>
        <v>13.3965</v>
      </c>
      <c r="CR2312">
        <f t="shared" si="1730"/>
        <v>0</v>
      </c>
      <c r="CS2312">
        <f t="shared" si="1731"/>
        <v>0</v>
      </c>
      <c r="CT2312">
        <f t="shared" si="1732"/>
        <v>0</v>
      </c>
      <c r="CU2312">
        <f t="shared" si="1733"/>
        <v>0</v>
      </c>
      <c r="CV2312">
        <f t="shared" si="1734"/>
        <v>0</v>
      </c>
      <c r="CW2312">
        <f t="shared" si="1735"/>
        <v>0</v>
      </c>
      <c r="CX2312">
        <f t="shared" si="1736"/>
        <v>0</v>
      </c>
      <c r="CY2312">
        <f t="shared" si="1737"/>
        <v>0</v>
      </c>
      <c r="CZ2312">
        <f t="shared" si="1738"/>
        <v>0</v>
      </c>
      <c r="DC2312" t="s">
        <v>3</v>
      </c>
      <c r="DD2312" t="s">
        <v>3</v>
      </c>
      <c r="DE2312" t="s">
        <v>3</v>
      </c>
      <c r="DF2312" t="s">
        <v>3</v>
      </c>
      <c r="DG2312" t="s">
        <v>3</v>
      </c>
      <c r="DH2312" t="s">
        <v>3</v>
      </c>
      <c r="DI2312" t="s">
        <v>3</v>
      </c>
      <c r="DJ2312" t="s">
        <v>3</v>
      </c>
      <c r="DK2312" t="s">
        <v>3</v>
      </c>
      <c r="DL2312" t="s">
        <v>3</v>
      </c>
      <c r="DM2312" t="s">
        <v>3</v>
      </c>
      <c r="DN2312">
        <v>0</v>
      </c>
      <c r="DO2312">
        <v>0</v>
      </c>
      <c r="DP2312">
        <v>1</v>
      </c>
      <c r="DQ2312">
        <v>1</v>
      </c>
      <c r="DU2312">
        <v>1009</v>
      </c>
      <c r="DV2312" t="s">
        <v>170</v>
      </c>
      <c r="DW2312" t="s">
        <v>170</v>
      </c>
      <c r="DX2312">
        <v>1</v>
      </c>
      <c r="DZ2312" t="s">
        <v>3</v>
      </c>
      <c r="EA2312" t="s">
        <v>3</v>
      </c>
      <c r="EB2312" t="s">
        <v>3</v>
      </c>
      <c r="EC2312" t="s">
        <v>3</v>
      </c>
      <c r="EE2312">
        <v>29085443</v>
      </c>
      <c r="EF2312">
        <v>8</v>
      </c>
      <c r="EG2312" t="s">
        <v>153</v>
      </c>
      <c r="EH2312">
        <v>0</v>
      </c>
      <c r="EI2312" t="s">
        <v>3</v>
      </c>
      <c r="EJ2312">
        <v>1</v>
      </c>
      <c r="EK2312">
        <v>500001</v>
      </c>
      <c r="EL2312" t="s">
        <v>154</v>
      </c>
      <c r="EM2312" t="s">
        <v>155</v>
      </c>
      <c r="EO2312" t="s">
        <v>3</v>
      </c>
      <c r="EQ2312">
        <v>0</v>
      </c>
      <c r="ER2312">
        <v>2.2909999999999999</v>
      </c>
      <c r="ES2312">
        <v>2.2909999999999999</v>
      </c>
      <c r="ET2312">
        <v>0</v>
      </c>
      <c r="EU2312">
        <v>0</v>
      </c>
      <c r="EV2312">
        <v>0</v>
      </c>
      <c r="EW2312">
        <v>0</v>
      </c>
      <c r="EX2312">
        <v>0</v>
      </c>
      <c r="FQ2312">
        <v>0</v>
      </c>
      <c r="FR2312">
        <f t="shared" si="1739"/>
        <v>0</v>
      </c>
      <c r="FS2312">
        <v>0</v>
      </c>
      <c r="FX2312">
        <v>0</v>
      </c>
      <c r="FY2312">
        <v>0</v>
      </c>
      <c r="GA2312" t="s">
        <v>3</v>
      </c>
      <c r="GD2312">
        <v>1</v>
      </c>
      <c r="GF2312">
        <v>-334051544</v>
      </c>
      <c r="GG2312">
        <v>2</v>
      </c>
      <c r="GH2312">
        <v>1</v>
      </c>
      <c r="GI2312">
        <v>2</v>
      </c>
      <c r="GJ2312">
        <v>0</v>
      </c>
      <c r="GK2312">
        <v>0</v>
      </c>
      <c r="GL2312">
        <f t="shared" si="1740"/>
        <v>0</v>
      </c>
      <c r="GM2312">
        <f t="shared" si="1741"/>
        <v>200.95</v>
      </c>
      <c r="GN2312">
        <f t="shared" si="1742"/>
        <v>200.95</v>
      </c>
      <c r="GO2312">
        <f t="shared" si="1743"/>
        <v>0</v>
      </c>
      <c r="GP2312">
        <f t="shared" si="1744"/>
        <v>0</v>
      </c>
      <c r="GR2312">
        <v>0</v>
      </c>
      <c r="GS2312">
        <v>3</v>
      </c>
      <c r="GT2312">
        <v>0</v>
      </c>
      <c r="GU2312" t="s">
        <v>3</v>
      </c>
      <c r="GV2312">
        <f t="shared" si="1745"/>
        <v>0</v>
      </c>
      <c r="GW2312">
        <v>1</v>
      </c>
      <c r="GX2312">
        <f t="shared" si="1746"/>
        <v>0</v>
      </c>
      <c r="HA2312">
        <v>0</v>
      </c>
      <c r="HB2312">
        <v>0</v>
      </c>
      <c r="HC2312">
        <f t="shared" si="1747"/>
        <v>0</v>
      </c>
      <c r="HE2312" t="s">
        <v>3</v>
      </c>
      <c r="HF2312" t="s">
        <v>3</v>
      </c>
      <c r="IK2312">
        <v>0</v>
      </c>
    </row>
    <row r="2313" spans="1:245">
      <c r="A2313">
        <v>18</v>
      </c>
      <c r="B2313">
        <v>0</v>
      </c>
      <c r="C2313">
        <v>2362</v>
      </c>
      <c r="E2313" t="s">
        <v>190</v>
      </c>
      <c r="F2313" t="s">
        <v>453</v>
      </c>
      <c r="G2313" t="s">
        <v>454</v>
      </c>
      <c r="H2313" t="s">
        <v>29</v>
      </c>
      <c r="I2313">
        <f>I2311*J2313</f>
        <v>8.9999999999999993E-3</v>
      </c>
      <c r="J2313">
        <v>1.9999999999999997E-2</v>
      </c>
      <c r="O2313">
        <f t="shared" si="1708"/>
        <v>0</v>
      </c>
      <c r="P2313">
        <f t="shared" si="1709"/>
        <v>0</v>
      </c>
      <c r="Q2313">
        <f t="shared" si="1710"/>
        <v>0</v>
      </c>
      <c r="R2313">
        <f t="shared" si="1711"/>
        <v>0</v>
      </c>
      <c r="S2313">
        <f t="shared" si="1712"/>
        <v>0</v>
      </c>
      <c r="T2313">
        <f t="shared" si="1713"/>
        <v>0</v>
      </c>
      <c r="U2313">
        <f t="shared" si="1714"/>
        <v>0</v>
      </c>
      <c r="V2313">
        <f t="shared" si="1715"/>
        <v>0</v>
      </c>
      <c r="W2313">
        <f t="shared" si="1716"/>
        <v>0</v>
      </c>
      <c r="X2313">
        <f t="shared" si="1717"/>
        <v>0</v>
      </c>
      <c r="Y2313">
        <f t="shared" si="1718"/>
        <v>0</v>
      </c>
      <c r="AA2313">
        <v>35806607</v>
      </c>
      <c r="AB2313">
        <f t="shared" si="1719"/>
        <v>0</v>
      </c>
      <c r="AC2313">
        <f t="shared" si="1720"/>
        <v>0</v>
      </c>
      <c r="AD2313">
        <f t="shared" si="1721"/>
        <v>0</v>
      </c>
      <c r="AE2313">
        <f t="shared" si="1722"/>
        <v>0</v>
      </c>
      <c r="AF2313">
        <f t="shared" si="1723"/>
        <v>0</v>
      </c>
      <c r="AG2313">
        <f t="shared" si="1724"/>
        <v>0</v>
      </c>
      <c r="AH2313">
        <f t="shared" si="1725"/>
        <v>0</v>
      </c>
      <c r="AI2313">
        <f t="shared" si="1726"/>
        <v>0</v>
      </c>
      <c r="AJ2313">
        <f t="shared" si="1727"/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1</v>
      </c>
      <c r="AW2313">
        <v>1</v>
      </c>
      <c r="AZ2313">
        <v>1</v>
      </c>
      <c r="BA2313">
        <v>1</v>
      </c>
      <c r="BB2313">
        <v>1</v>
      </c>
      <c r="BC2313">
        <v>1</v>
      </c>
      <c r="BD2313" t="s">
        <v>3</v>
      </c>
      <c r="BE2313" t="s">
        <v>3</v>
      </c>
      <c r="BF2313" t="s">
        <v>3</v>
      </c>
      <c r="BG2313" t="s">
        <v>3</v>
      </c>
      <c r="BH2313">
        <v>3</v>
      </c>
      <c r="BI2313">
        <v>1</v>
      </c>
      <c r="BJ2313" t="s">
        <v>455</v>
      </c>
      <c r="BM2313">
        <v>500001</v>
      </c>
      <c r="BN2313">
        <v>0</v>
      </c>
      <c r="BO2313" t="s">
        <v>3</v>
      </c>
      <c r="BP2313">
        <v>0</v>
      </c>
      <c r="BQ2313">
        <v>8</v>
      </c>
      <c r="BR2313">
        <v>1</v>
      </c>
      <c r="BS2313">
        <v>1</v>
      </c>
      <c r="BT2313">
        <v>1</v>
      </c>
      <c r="BU2313">
        <v>1</v>
      </c>
      <c r="BV2313">
        <v>1</v>
      </c>
      <c r="BW2313">
        <v>1</v>
      </c>
      <c r="BX2313">
        <v>1</v>
      </c>
      <c r="BY2313" t="s">
        <v>3</v>
      </c>
      <c r="BZ2313">
        <v>0</v>
      </c>
      <c r="CA2313">
        <v>0</v>
      </c>
      <c r="CE2313">
        <v>0</v>
      </c>
      <c r="CF2313">
        <v>0</v>
      </c>
      <c r="CG2313">
        <v>0</v>
      </c>
      <c r="CM2313">
        <v>0</v>
      </c>
      <c r="CN2313" t="s">
        <v>3</v>
      </c>
      <c r="CO2313">
        <v>0</v>
      </c>
      <c r="CP2313">
        <f t="shared" si="1728"/>
        <v>0</v>
      </c>
      <c r="CQ2313">
        <f t="shared" si="1729"/>
        <v>0</v>
      </c>
      <c r="CR2313">
        <f t="shared" si="1730"/>
        <v>0</v>
      </c>
      <c r="CS2313">
        <f t="shared" si="1731"/>
        <v>0</v>
      </c>
      <c r="CT2313">
        <f t="shared" si="1732"/>
        <v>0</v>
      </c>
      <c r="CU2313">
        <f t="shared" si="1733"/>
        <v>0</v>
      </c>
      <c r="CV2313">
        <f t="shared" si="1734"/>
        <v>0</v>
      </c>
      <c r="CW2313">
        <f t="shared" si="1735"/>
        <v>0</v>
      </c>
      <c r="CX2313">
        <f t="shared" si="1736"/>
        <v>0</v>
      </c>
      <c r="CY2313">
        <f t="shared" si="1737"/>
        <v>0</v>
      </c>
      <c r="CZ2313">
        <f t="shared" si="1738"/>
        <v>0</v>
      </c>
      <c r="DC2313" t="s">
        <v>3</v>
      </c>
      <c r="DD2313" t="s">
        <v>3</v>
      </c>
      <c r="DE2313" t="s">
        <v>3</v>
      </c>
      <c r="DF2313" t="s">
        <v>3</v>
      </c>
      <c r="DG2313" t="s">
        <v>3</v>
      </c>
      <c r="DH2313" t="s">
        <v>3</v>
      </c>
      <c r="DI2313" t="s">
        <v>3</v>
      </c>
      <c r="DJ2313" t="s">
        <v>3</v>
      </c>
      <c r="DK2313" t="s">
        <v>3</v>
      </c>
      <c r="DL2313" t="s">
        <v>3</v>
      </c>
      <c r="DM2313" t="s">
        <v>3</v>
      </c>
      <c r="DN2313">
        <v>0</v>
      </c>
      <c r="DO2313">
        <v>0</v>
      </c>
      <c r="DP2313">
        <v>1</v>
      </c>
      <c r="DQ2313">
        <v>1</v>
      </c>
      <c r="DU2313">
        <v>1009</v>
      </c>
      <c r="DV2313" t="s">
        <v>29</v>
      </c>
      <c r="DW2313" t="s">
        <v>29</v>
      </c>
      <c r="DX2313">
        <v>1000</v>
      </c>
      <c r="DZ2313" t="s">
        <v>3</v>
      </c>
      <c r="EA2313" t="s">
        <v>3</v>
      </c>
      <c r="EB2313" t="s">
        <v>3</v>
      </c>
      <c r="EC2313" t="s">
        <v>3</v>
      </c>
      <c r="EE2313">
        <v>29085443</v>
      </c>
      <c r="EF2313">
        <v>8</v>
      </c>
      <c r="EG2313" t="s">
        <v>153</v>
      </c>
      <c r="EH2313">
        <v>0</v>
      </c>
      <c r="EI2313" t="s">
        <v>3</v>
      </c>
      <c r="EJ2313">
        <v>1</v>
      </c>
      <c r="EK2313">
        <v>500001</v>
      </c>
      <c r="EL2313" t="s">
        <v>154</v>
      </c>
      <c r="EM2313" t="s">
        <v>155</v>
      </c>
      <c r="EO2313" t="s">
        <v>3</v>
      </c>
      <c r="EQ2313">
        <v>0</v>
      </c>
      <c r="ER2313">
        <v>0</v>
      </c>
      <c r="ES2313">
        <v>0</v>
      </c>
      <c r="ET2313">
        <v>0</v>
      </c>
      <c r="EU2313">
        <v>0</v>
      </c>
      <c r="EV2313">
        <v>0</v>
      </c>
      <c r="EW2313">
        <v>0</v>
      </c>
      <c r="EX2313">
        <v>0</v>
      </c>
      <c r="FQ2313">
        <v>0</v>
      </c>
      <c r="FR2313">
        <f t="shared" si="1739"/>
        <v>0</v>
      </c>
      <c r="FS2313">
        <v>0</v>
      </c>
      <c r="FX2313">
        <v>0</v>
      </c>
      <c r="FY2313">
        <v>0</v>
      </c>
      <c r="GA2313" t="s">
        <v>3</v>
      </c>
      <c r="GD2313">
        <v>1</v>
      </c>
      <c r="GF2313">
        <v>-192135928</v>
      </c>
      <c r="GG2313">
        <v>2</v>
      </c>
      <c r="GH2313">
        <v>1</v>
      </c>
      <c r="GI2313">
        <v>-2</v>
      </c>
      <c r="GJ2313">
        <v>0</v>
      </c>
      <c r="GK2313">
        <v>0</v>
      </c>
      <c r="GL2313">
        <f t="shared" si="1740"/>
        <v>0</v>
      </c>
      <c r="GM2313">
        <f t="shared" si="1741"/>
        <v>0</v>
      </c>
      <c r="GN2313">
        <f t="shared" si="1742"/>
        <v>0</v>
      </c>
      <c r="GO2313">
        <f t="shared" si="1743"/>
        <v>0</v>
      </c>
      <c r="GP2313">
        <f t="shared" si="1744"/>
        <v>0</v>
      </c>
      <c r="GR2313">
        <v>0</v>
      </c>
      <c r="GS2313">
        <v>3</v>
      </c>
      <c r="GT2313">
        <v>0</v>
      </c>
      <c r="GU2313" t="s">
        <v>3</v>
      </c>
      <c r="GV2313">
        <f t="shared" si="1745"/>
        <v>0</v>
      </c>
      <c r="GW2313">
        <v>1</v>
      </c>
      <c r="GX2313">
        <f t="shared" si="1746"/>
        <v>0</v>
      </c>
      <c r="HA2313">
        <v>0</v>
      </c>
      <c r="HB2313">
        <v>0</v>
      </c>
      <c r="HC2313">
        <f t="shared" si="1747"/>
        <v>0</v>
      </c>
      <c r="HE2313" t="s">
        <v>3</v>
      </c>
      <c r="HF2313" t="s">
        <v>3</v>
      </c>
      <c r="IK2313">
        <v>0</v>
      </c>
    </row>
    <row r="2314" spans="1:245">
      <c r="A2314">
        <v>17</v>
      </c>
      <c r="B2314">
        <v>0</v>
      </c>
      <c r="C2314">
        <f>ROW(SmtRes!A2369)</f>
        <v>2369</v>
      </c>
      <c r="D2314">
        <f>ROW(EtalonRes!A2341)</f>
        <v>2341</v>
      </c>
      <c r="E2314" t="s">
        <v>65</v>
      </c>
      <c r="F2314" t="s">
        <v>459</v>
      </c>
      <c r="G2314" t="s">
        <v>460</v>
      </c>
      <c r="H2314" t="s">
        <v>461</v>
      </c>
      <c r="I2314">
        <f>ROUND(45/100,9)</f>
        <v>0.45</v>
      </c>
      <c r="J2314">
        <v>0</v>
      </c>
      <c r="O2314">
        <f t="shared" si="1708"/>
        <v>11479.34</v>
      </c>
      <c r="P2314">
        <f t="shared" si="1709"/>
        <v>391.73</v>
      </c>
      <c r="Q2314">
        <f t="shared" si="1710"/>
        <v>332.96</v>
      </c>
      <c r="R2314">
        <f t="shared" si="1711"/>
        <v>308.92</v>
      </c>
      <c r="S2314">
        <f t="shared" si="1712"/>
        <v>10754.65</v>
      </c>
      <c r="T2314">
        <f t="shared" si="1713"/>
        <v>0</v>
      </c>
      <c r="U2314">
        <f t="shared" si="1714"/>
        <v>33.21</v>
      </c>
      <c r="V2314">
        <f t="shared" si="1715"/>
        <v>0.85499999999999998</v>
      </c>
      <c r="W2314">
        <f t="shared" si="1716"/>
        <v>0</v>
      </c>
      <c r="X2314">
        <f t="shared" si="1717"/>
        <v>7412.59</v>
      </c>
      <c r="Y2314">
        <f t="shared" si="1718"/>
        <v>4425.43</v>
      </c>
      <c r="AA2314">
        <v>35806607</v>
      </c>
      <c r="AB2314">
        <f t="shared" si="1719"/>
        <v>867.07</v>
      </c>
      <c r="AC2314">
        <f t="shared" si="1720"/>
        <v>114.54</v>
      </c>
      <c r="AD2314">
        <f t="shared" si="1721"/>
        <v>32.24</v>
      </c>
      <c r="AE2314">
        <f t="shared" si="1722"/>
        <v>20.69</v>
      </c>
      <c r="AF2314">
        <f t="shared" si="1723"/>
        <v>720.29</v>
      </c>
      <c r="AG2314">
        <f t="shared" si="1724"/>
        <v>0</v>
      </c>
      <c r="AH2314">
        <f t="shared" si="1725"/>
        <v>73.8</v>
      </c>
      <c r="AI2314">
        <f t="shared" si="1726"/>
        <v>1.9</v>
      </c>
      <c r="AJ2314">
        <f t="shared" si="1727"/>
        <v>0</v>
      </c>
      <c r="AK2314">
        <v>867.07</v>
      </c>
      <c r="AL2314">
        <v>114.54</v>
      </c>
      <c r="AM2314">
        <v>32.24</v>
      </c>
      <c r="AN2314">
        <v>20.69</v>
      </c>
      <c r="AO2314">
        <v>720.29</v>
      </c>
      <c r="AP2314">
        <v>0</v>
      </c>
      <c r="AQ2314">
        <v>73.8</v>
      </c>
      <c r="AR2314">
        <v>1.9</v>
      </c>
      <c r="AS2314">
        <v>0</v>
      </c>
      <c r="AT2314">
        <v>67</v>
      </c>
      <c r="AU2314">
        <v>40</v>
      </c>
      <c r="AV2314">
        <v>1</v>
      </c>
      <c r="AW2314">
        <v>1</v>
      </c>
      <c r="AZ2314">
        <v>1</v>
      </c>
      <c r="BA2314">
        <v>33.18</v>
      </c>
      <c r="BB2314">
        <v>22.95</v>
      </c>
      <c r="BC2314">
        <v>7.6</v>
      </c>
      <c r="BD2314" t="s">
        <v>3</v>
      </c>
      <c r="BE2314" t="s">
        <v>3</v>
      </c>
      <c r="BF2314" t="s">
        <v>3</v>
      </c>
      <c r="BG2314" t="s">
        <v>3</v>
      </c>
      <c r="BH2314">
        <v>0</v>
      </c>
      <c r="BI2314">
        <v>1</v>
      </c>
      <c r="BJ2314" t="s">
        <v>462</v>
      </c>
      <c r="BM2314">
        <v>61001</v>
      </c>
      <c r="BN2314">
        <v>0</v>
      </c>
      <c r="BO2314" t="s">
        <v>459</v>
      </c>
      <c r="BP2314">
        <v>1</v>
      </c>
      <c r="BQ2314">
        <v>6</v>
      </c>
      <c r="BR2314">
        <v>0</v>
      </c>
      <c r="BS2314">
        <v>33.18</v>
      </c>
      <c r="BT2314">
        <v>1</v>
      </c>
      <c r="BU2314">
        <v>1</v>
      </c>
      <c r="BV2314">
        <v>1</v>
      </c>
      <c r="BW2314">
        <v>1</v>
      </c>
      <c r="BX2314">
        <v>1</v>
      </c>
      <c r="BY2314" t="s">
        <v>3</v>
      </c>
      <c r="BZ2314">
        <v>79</v>
      </c>
      <c r="CA2314">
        <v>50</v>
      </c>
      <c r="CE2314">
        <v>0</v>
      </c>
      <c r="CF2314">
        <v>0</v>
      </c>
      <c r="CG2314">
        <v>0</v>
      </c>
      <c r="CM2314">
        <v>0</v>
      </c>
      <c r="CN2314" t="s">
        <v>3</v>
      </c>
      <c r="CO2314">
        <v>0</v>
      </c>
      <c r="CP2314">
        <f t="shared" si="1728"/>
        <v>11479.34</v>
      </c>
      <c r="CQ2314">
        <f t="shared" si="1729"/>
        <v>870.50400000000002</v>
      </c>
      <c r="CR2314">
        <f t="shared" si="1730"/>
        <v>739.90800000000002</v>
      </c>
      <c r="CS2314">
        <f t="shared" si="1731"/>
        <v>686.49420000000009</v>
      </c>
      <c r="CT2314">
        <f t="shared" si="1732"/>
        <v>23899.2222</v>
      </c>
      <c r="CU2314">
        <f t="shared" si="1733"/>
        <v>0</v>
      </c>
      <c r="CV2314">
        <f t="shared" si="1734"/>
        <v>73.8</v>
      </c>
      <c r="CW2314">
        <f t="shared" si="1735"/>
        <v>1.9</v>
      </c>
      <c r="CX2314">
        <f t="shared" si="1736"/>
        <v>0</v>
      </c>
      <c r="CY2314">
        <f t="shared" si="1737"/>
        <v>7412.5918999999994</v>
      </c>
      <c r="CZ2314">
        <f t="shared" si="1738"/>
        <v>4425.4279999999999</v>
      </c>
      <c r="DC2314" t="s">
        <v>3</v>
      </c>
      <c r="DD2314" t="s">
        <v>3</v>
      </c>
      <c r="DE2314" t="s">
        <v>3</v>
      </c>
      <c r="DF2314" t="s">
        <v>3</v>
      </c>
      <c r="DG2314" t="s">
        <v>3</v>
      </c>
      <c r="DH2314" t="s">
        <v>3</v>
      </c>
      <c r="DI2314" t="s">
        <v>3</v>
      </c>
      <c r="DJ2314" t="s">
        <v>3</v>
      </c>
      <c r="DK2314" t="s">
        <v>3</v>
      </c>
      <c r="DL2314" t="s">
        <v>3</v>
      </c>
      <c r="DM2314" t="s">
        <v>3</v>
      </c>
      <c r="DN2314">
        <v>0</v>
      </c>
      <c r="DO2314">
        <v>0</v>
      </c>
      <c r="DP2314">
        <v>1</v>
      </c>
      <c r="DQ2314">
        <v>1</v>
      </c>
      <c r="DU2314">
        <v>1013</v>
      </c>
      <c r="DV2314" t="s">
        <v>461</v>
      </c>
      <c r="DW2314" t="s">
        <v>461</v>
      </c>
      <c r="DX2314">
        <v>1</v>
      </c>
      <c r="DZ2314" t="s">
        <v>3</v>
      </c>
      <c r="EA2314" t="s">
        <v>3</v>
      </c>
      <c r="EB2314" t="s">
        <v>3</v>
      </c>
      <c r="EC2314" t="s">
        <v>3</v>
      </c>
      <c r="EE2314">
        <v>29085594</v>
      </c>
      <c r="EF2314">
        <v>6</v>
      </c>
      <c r="EG2314" t="s">
        <v>21</v>
      </c>
      <c r="EH2314">
        <v>0</v>
      </c>
      <c r="EI2314" t="s">
        <v>3</v>
      </c>
      <c r="EJ2314">
        <v>1</v>
      </c>
      <c r="EK2314">
        <v>61001</v>
      </c>
      <c r="EL2314" t="s">
        <v>463</v>
      </c>
      <c r="EM2314" t="s">
        <v>464</v>
      </c>
      <c r="EO2314" t="s">
        <v>3</v>
      </c>
      <c r="EQ2314">
        <v>0</v>
      </c>
      <c r="ER2314">
        <v>867.07</v>
      </c>
      <c r="ES2314">
        <v>114.54</v>
      </c>
      <c r="ET2314">
        <v>32.24</v>
      </c>
      <c r="EU2314">
        <v>20.69</v>
      </c>
      <c r="EV2314">
        <v>720.29</v>
      </c>
      <c r="EW2314">
        <v>73.8</v>
      </c>
      <c r="EX2314">
        <v>1.9</v>
      </c>
      <c r="EY2314">
        <v>0</v>
      </c>
      <c r="FQ2314">
        <v>0</v>
      </c>
      <c r="FR2314">
        <f t="shared" si="1739"/>
        <v>0</v>
      </c>
      <c r="FS2314">
        <v>0</v>
      </c>
      <c r="FV2314" t="s">
        <v>24</v>
      </c>
      <c r="FW2314" t="s">
        <v>25</v>
      </c>
      <c r="FX2314">
        <v>79</v>
      </c>
      <c r="FY2314">
        <v>50</v>
      </c>
      <c r="GA2314" t="s">
        <v>3</v>
      </c>
      <c r="GD2314">
        <v>1</v>
      </c>
      <c r="GF2314">
        <v>-1146504129</v>
      </c>
      <c r="GG2314">
        <v>2</v>
      </c>
      <c r="GH2314">
        <v>1</v>
      </c>
      <c r="GI2314">
        <v>2</v>
      </c>
      <c r="GJ2314">
        <v>0</v>
      </c>
      <c r="GK2314">
        <v>0</v>
      </c>
      <c r="GL2314">
        <f t="shared" si="1740"/>
        <v>0</v>
      </c>
      <c r="GM2314">
        <f t="shared" si="1741"/>
        <v>23317.360000000001</v>
      </c>
      <c r="GN2314">
        <f t="shared" si="1742"/>
        <v>23317.360000000001</v>
      </c>
      <c r="GO2314">
        <f t="shared" si="1743"/>
        <v>0</v>
      </c>
      <c r="GP2314">
        <f t="shared" si="1744"/>
        <v>0</v>
      </c>
      <c r="GR2314">
        <v>0</v>
      </c>
      <c r="GS2314">
        <v>3</v>
      </c>
      <c r="GT2314">
        <v>0</v>
      </c>
      <c r="GU2314" t="s">
        <v>3</v>
      </c>
      <c r="GV2314">
        <f t="shared" si="1745"/>
        <v>0</v>
      </c>
      <c r="GW2314">
        <v>1</v>
      </c>
      <c r="GX2314">
        <f t="shared" si="1746"/>
        <v>0</v>
      </c>
      <c r="HA2314">
        <v>0</v>
      </c>
      <c r="HB2314">
        <v>0</v>
      </c>
      <c r="HC2314">
        <f t="shared" si="1747"/>
        <v>0</v>
      </c>
      <c r="HE2314" t="s">
        <v>3</v>
      </c>
      <c r="HF2314" t="s">
        <v>3</v>
      </c>
      <c r="IK2314">
        <v>0</v>
      </c>
    </row>
    <row r="2315" spans="1:245">
      <c r="A2315">
        <v>18</v>
      </c>
      <c r="B2315">
        <v>0</v>
      </c>
      <c r="C2315">
        <v>2368</v>
      </c>
      <c r="E2315" t="s">
        <v>306</v>
      </c>
      <c r="F2315" t="s">
        <v>465</v>
      </c>
      <c r="G2315" t="s">
        <v>466</v>
      </c>
      <c r="H2315" t="s">
        <v>29</v>
      </c>
      <c r="I2315">
        <f>I2314*J2315</f>
        <v>0.45</v>
      </c>
      <c r="J2315">
        <v>1</v>
      </c>
      <c r="O2315">
        <f t="shared" si="1708"/>
        <v>0</v>
      </c>
      <c r="P2315">
        <f t="shared" si="1709"/>
        <v>0</v>
      </c>
      <c r="Q2315">
        <f t="shared" si="1710"/>
        <v>0</v>
      </c>
      <c r="R2315">
        <f t="shared" si="1711"/>
        <v>0</v>
      </c>
      <c r="S2315">
        <f t="shared" si="1712"/>
        <v>0</v>
      </c>
      <c r="T2315">
        <f t="shared" si="1713"/>
        <v>0</v>
      </c>
      <c r="U2315">
        <f t="shared" si="1714"/>
        <v>0</v>
      </c>
      <c r="V2315">
        <f t="shared" si="1715"/>
        <v>0</v>
      </c>
      <c r="W2315">
        <f t="shared" si="1716"/>
        <v>0</v>
      </c>
      <c r="X2315">
        <f t="shared" si="1717"/>
        <v>0</v>
      </c>
      <c r="Y2315">
        <f t="shared" si="1718"/>
        <v>0</v>
      </c>
      <c r="AA2315">
        <v>35806607</v>
      </c>
      <c r="AB2315">
        <f t="shared" si="1719"/>
        <v>0</v>
      </c>
      <c r="AC2315">
        <f t="shared" si="1720"/>
        <v>0</v>
      </c>
      <c r="AD2315">
        <f t="shared" si="1721"/>
        <v>0</v>
      </c>
      <c r="AE2315">
        <f t="shared" si="1722"/>
        <v>0</v>
      </c>
      <c r="AF2315">
        <f t="shared" si="1723"/>
        <v>0</v>
      </c>
      <c r="AG2315">
        <f t="shared" si="1724"/>
        <v>0</v>
      </c>
      <c r="AH2315">
        <f t="shared" si="1725"/>
        <v>0</v>
      </c>
      <c r="AI2315">
        <f t="shared" si="1726"/>
        <v>0</v>
      </c>
      <c r="AJ2315">
        <f t="shared" si="1727"/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1</v>
      </c>
      <c r="AW2315">
        <v>1</v>
      </c>
      <c r="AZ2315">
        <v>1</v>
      </c>
      <c r="BA2315">
        <v>1</v>
      </c>
      <c r="BB2315">
        <v>1</v>
      </c>
      <c r="BC2315">
        <v>1</v>
      </c>
      <c r="BD2315" t="s">
        <v>3</v>
      </c>
      <c r="BE2315" t="s">
        <v>3</v>
      </c>
      <c r="BF2315" t="s">
        <v>3</v>
      </c>
      <c r="BG2315" t="s">
        <v>3</v>
      </c>
      <c r="BH2315">
        <v>3</v>
      </c>
      <c r="BI2315">
        <v>1</v>
      </c>
      <c r="BJ2315" t="s">
        <v>467</v>
      </c>
      <c r="BM2315">
        <v>500001</v>
      </c>
      <c r="BN2315">
        <v>0</v>
      </c>
      <c r="BO2315" t="s">
        <v>3</v>
      </c>
      <c r="BP2315">
        <v>0</v>
      </c>
      <c r="BQ2315">
        <v>8</v>
      </c>
      <c r="BR2315">
        <v>0</v>
      </c>
      <c r="BS2315">
        <v>1</v>
      </c>
      <c r="BT2315">
        <v>1</v>
      </c>
      <c r="BU2315">
        <v>1</v>
      </c>
      <c r="BV2315">
        <v>1</v>
      </c>
      <c r="BW2315">
        <v>1</v>
      </c>
      <c r="BX2315">
        <v>1</v>
      </c>
      <c r="BY2315" t="s">
        <v>3</v>
      </c>
      <c r="BZ2315">
        <v>0</v>
      </c>
      <c r="CA2315">
        <v>0</v>
      </c>
      <c r="CE2315">
        <v>0</v>
      </c>
      <c r="CF2315">
        <v>0</v>
      </c>
      <c r="CG2315">
        <v>0</v>
      </c>
      <c r="CM2315">
        <v>0</v>
      </c>
      <c r="CN2315" t="s">
        <v>3</v>
      </c>
      <c r="CO2315">
        <v>0</v>
      </c>
      <c r="CP2315">
        <f t="shared" si="1728"/>
        <v>0</v>
      </c>
      <c r="CQ2315">
        <f t="shared" si="1729"/>
        <v>0</v>
      </c>
      <c r="CR2315">
        <f t="shared" si="1730"/>
        <v>0</v>
      </c>
      <c r="CS2315">
        <f t="shared" si="1731"/>
        <v>0</v>
      </c>
      <c r="CT2315">
        <f t="shared" si="1732"/>
        <v>0</v>
      </c>
      <c r="CU2315">
        <f t="shared" si="1733"/>
        <v>0</v>
      </c>
      <c r="CV2315">
        <f t="shared" si="1734"/>
        <v>0</v>
      </c>
      <c r="CW2315">
        <f t="shared" si="1735"/>
        <v>0</v>
      </c>
      <c r="CX2315">
        <f t="shared" si="1736"/>
        <v>0</v>
      </c>
      <c r="CY2315">
        <f t="shared" si="1737"/>
        <v>0</v>
      </c>
      <c r="CZ2315">
        <f t="shared" si="1738"/>
        <v>0</v>
      </c>
      <c r="DC2315" t="s">
        <v>3</v>
      </c>
      <c r="DD2315" t="s">
        <v>3</v>
      </c>
      <c r="DE2315" t="s">
        <v>3</v>
      </c>
      <c r="DF2315" t="s">
        <v>3</v>
      </c>
      <c r="DG2315" t="s">
        <v>3</v>
      </c>
      <c r="DH2315" t="s">
        <v>3</v>
      </c>
      <c r="DI2315" t="s">
        <v>3</v>
      </c>
      <c r="DJ2315" t="s">
        <v>3</v>
      </c>
      <c r="DK2315" t="s">
        <v>3</v>
      </c>
      <c r="DL2315" t="s">
        <v>3</v>
      </c>
      <c r="DM2315" t="s">
        <v>3</v>
      </c>
      <c r="DN2315">
        <v>0</v>
      </c>
      <c r="DO2315">
        <v>0</v>
      </c>
      <c r="DP2315">
        <v>1</v>
      </c>
      <c r="DQ2315">
        <v>1</v>
      </c>
      <c r="DU2315">
        <v>1009</v>
      </c>
      <c r="DV2315" t="s">
        <v>29</v>
      </c>
      <c r="DW2315" t="s">
        <v>29</v>
      </c>
      <c r="DX2315">
        <v>1000</v>
      </c>
      <c r="DZ2315" t="s">
        <v>3</v>
      </c>
      <c r="EA2315" t="s">
        <v>3</v>
      </c>
      <c r="EB2315" t="s">
        <v>3</v>
      </c>
      <c r="EC2315" t="s">
        <v>3</v>
      </c>
      <c r="EE2315">
        <v>29085443</v>
      </c>
      <c r="EF2315">
        <v>8</v>
      </c>
      <c r="EG2315" t="s">
        <v>153</v>
      </c>
      <c r="EH2315">
        <v>0</v>
      </c>
      <c r="EI2315" t="s">
        <v>3</v>
      </c>
      <c r="EJ2315">
        <v>1</v>
      </c>
      <c r="EK2315">
        <v>500001</v>
      </c>
      <c r="EL2315" t="s">
        <v>154</v>
      </c>
      <c r="EM2315" t="s">
        <v>155</v>
      </c>
      <c r="EO2315" t="s">
        <v>3</v>
      </c>
      <c r="EQ2315">
        <v>0</v>
      </c>
      <c r="ER2315">
        <v>0</v>
      </c>
      <c r="ES2315">
        <v>0</v>
      </c>
      <c r="ET2315">
        <v>0</v>
      </c>
      <c r="EU2315">
        <v>0</v>
      </c>
      <c r="EV2315">
        <v>0</v>
      </c>
      <c r="EW2315">
        <v>0</v>
      </c>
      <c r="EX2315">
        <v>0</v>
      </c>
      <c r="FQ2315">
        <v>0</v>
      </c>
      <c r="FR2315">
        <f t="shared" si="1739"/>
        <v>0</v>
      </c>
      <c r="FS2315">
        <v>0</v>
      </c>
      <c r="FX2315">
        <v>0</v>
      </c>
      <c r="FY2315">
        <v>0</v>
      </c>
      <c r="GA2315" t="s">
        <v>3</v>
      </c>
      <c r="GD2315">
        <v>1</v>
      </c>
      <c r="GF2315">
        <v>-393552753</v>
      </c>
      <c r="GG2315">
        <v>2</v>
      </c>
      <c r="GH2315">
        <v>1</v>
      </c>
      <c r="GI2315">
        <v>-2</v>
      </c>
      <c r="GJ2315">
        <v>0</v>
      </c>
      <c r="GK2315">
        <v>0</v>
      </c>
      <c r="GL2315">
        <f t="shared" si="1740"/>
        <v>0</v>
      </c>
      <c r="GM2315">
        <f t="shared" si="1741"/>
        <v>0</v>
      </c>
      <c r="GN2315">
        <f t="shared" si="1742"/>
        <v>0</v>
      </c>
      <c r="GO2315">
        <f t="shared" si="1743"/>
        <v>0</v>
      </c>
      <c r="GP2315">
        <f t="shared" si="1744"/>
        <v>0</v>
      </c>
      <c r="GR2315">
        <v>0</v>
      </c>
      <c r="GS2315">
        <v>3</v>
      </c>
      <c r="GT2315">
        <v>0</v>
      </c>
      <c r="GU2315" t="s">
        <v>3</v>
      </c>
      <c r="GV2315">
        <f t="shared" si="1745"/>
        <v>0</v>
      </c>
      <c r="GW2315">
        <v>1</v>
      </c>
      <c r="GX2315">
        <f t="shared" si="1746"/>
        <v>0</v>
      </c>
      <c r="HA2315">
        <v>0</v>
      </c>
      <c r="HB2315">
        <v>0</v>
      </c>
      <c r="HC2315">
        <f t="shared" si="1747"/>
        <v>0</v>
      </c>
      <c r="HE2315" t="s">
        <v>3</v>
      </c>
      <c r="HF2315" t="s">
        <v>3</v>
      </c>
      <c r="IK2315">
        <v>0</v>
      </c>
    </row>
    <row r="2316" spans="1:245">
      <c r="A2316">
        <v>17</v>
      </c>
      <c r="B2316">
        <v>0</v>
      </c>
      <c r="C2316">
        <f>ROW(SmtRes!A2382)</f>
        <v>2382</v>
      </c>
      <c r="D2316">
        <f>ROW(EtalonRes!A2354)</f>
        <v>2354</v>
      </c>
      <c r="E2316" t="s">
        <v>70</v>
      </c>
      <c r="F2316" t="s">
        <v>468</v>
      </c>
      <c r="G2316" t="s">
        <v>469</v>
      </c>
      <c r="H2316" t="s">
        <v>397</v>
      </c>
      <c r="I2316">
        <f>ROUND(45/100,9)</f>
        <v>0.45</v>
      </c>
      <c r="J2316">
        <v>0</v>
      </c>
      <c r="O2316">
        <f t="shared" si="1708"/>
        <v>54646.92</v>
      </c>
      <c r="P2316">
        <f t="shared" si="1709"/>
        <v>29709.49</v>
      </c>
      <c r="Q2316">
        <f t="shared" si="1710"/>
        <v>302.47000000000003</v>
      </c>
      <c r="R2316">
        <f t="shared" si="1711"/>
        <v>261.58999999999997</v>
      </c>
      <c r="S2316">
        <f t="shared" si="1712"/>
        <v>24634.959999999999</v>
      </c>
      <c r="T2316">
        <f t="shared" si="1713"/>
        <v>0</v>
      </c>
      <c r="U2316">
        <f t="shared" si="1714"/>
        <v>80.878500000000003</v>
      </c>
      <c r="V2316">
        <f t="shared" si="1715"/>
        <v>0.74249999999999994</v>
      </c>
      <c r="W2316">
        <f t="shared" si="1716"/>
        <v>0</v>
      </c>
      <c r="X2316">
        <f t="shared" si="1717"/>
        <v>19917.240000000002</v>
      </c>
      <c r="Y2316">
        <f t="shared" si="1718"/>
        <v>9211.7199999999993</v>
      </c>
      <c r="AA2316">
        <v>35806607</v>
      </c>
      <c r="AB2316">
        <f t="shared" si="1719"/>
        <v>13752.14</v>
      </c>
      <c r="AC2316">
        <f t="shared" si="1720"/>
        <v>12069.67</v>
      </c>
      <c r="AD2316">
        <f t="shared" si="1721"/>
        <v>32.549999999999997</v>
      </c>
      <c r="AE2316">
        <f t="shared" si="1722"/>
        <v>17.52</v>
      </c>
      <c r="AF2316">
        <f t="shared" si="1723"/>
        <v>1649.92</v>
      </c>
      <c r="AG2316">
        <f t="shared" si="1724"/>
        <v>0</v>
      </c>
      <c r="AH2316">
        <f t="shared" si="1725"/>
        <v>179.73</v>
      </c>
      <c r="AI2316">
        <f t="shared" si="1726"/>
        <v>1.65</v>
      </c>
      <c r="AJ2316">
        <f t="shared" si="1727"/>
        <v>0</v>
      </c>
      <c r="AK2316">
        <v>13752.14</v>
      </c>
      <c r="AL2316">
        <v>12069.67</v>
      </c>
      <c r="AM2316">
        <v>32.549999999999997</v>
      </c>
      <c r="AN2316">
        <v>17.52</v>
      </c>
      <c r="AO2316">
        <v>1649.92</v>
      </c>
      <c r="AP2316">
        <v>0</v>
      </c>
      <c r="AQ2316">
        <v>179.73</v>
      </c>
      <c r="AR2316">
        <v>1.65</v>
      </c>
      <c r="AS2316">
        <v>0</v>
      </c>
      <c r="AT2316">
        <v>80</v>
      </c>
      <c r="AU2316">
        <v>37</v>
      </c>
      <c r="AV2316">
        <v>1</v>
      </c>
      <c r="AW2316">
        <v>1</v>
      </c>
      <c r="AZ2316">
        <v>1</v>
      </c>
      <c r="BA2316">
        <v>33.18</v>
      </c>
      <c r="BB2316">
        <v>20.65</v>
      </c>
      <c r="BC2316">
        <v>5.47</v>
      </c>
      <c r="BD2316" t="s">
        <v>3</v>
      </c>
      <c r="BE2316" t="s">
        <v>3</v>
      </c>
      <c r="BF2316" t="s">
        <v>3</v>
      </c>
      <c r="BG2316" t="s">
        <v>3</v>
      </c>
      <c r="BH2316">
        <v>0</v>
      </c>
      <c r="BI2316">
        <v>1</v>
      </c>
      <c r="BJ2316" t="s">
        <v>470</v>
      </c>
      <c r="BM2316">
        <v>15001</v>
      </c>
      <c r="BN2316">
        <v>0</v>
      </c>
      <c r="BO2316" t="s">
        <v>468</v>
      </c>
      <c r="BP2316">
        <v>1</v>
      </c>
      <c r="BQ2316">
        <v>2</v>
      </c>
      <c r="BR2316">
        <v>0</v>
      </c>
      <c r="BS2316">
        <v>33.18</v>
      </c>
      <c r="BT2316">
        <v>1</v>
      </c>
      <c r="BU2316">
        <v>1</v>
      </c>
      <c r="BV2316">
        <v>1</v>
      </c>
      <c r="BW2316">
        <v>1</v>
      </c>
      <c r="BX2316">
        <v>1</v>
      </c>
      <c r="BY2316" t="s">
        <v>3</v>
      </c>
      <c r="BZ2316">
        <v>105</v>
      </c>
      <c r="CA2316">
        <v>55</v>
      </c>
      <c r="CE2316">
        <v>0</v>
      </c>
      <c r="CF2316">
        <v>0</v>
      </c>
      <c r="CG2316">
        <v>0</v>
      </c>
      <c r="CM2316">
        <v>0</v>
      </c>
      <c r="CN2316" t="s">
        <v>3</v>
      </c>
      <c r="CO2316">
        <v>0</v>
      </c>
      <c r="CP2316">
        <f t="shared" si="1728"/>
        <v>54646.92</v>
      </c>
      <c r="CQ2316">
        <f t="shared" si="1729"/>
        <v>66021.094899999996</v>
      </c>
      <c r="CR2316">
        <f t="shared" si="1730"/>
        <v>672.15749999999991</v>
      </c>
      <c r="CS2316">
        <f t="shared" si="1731"/>
        <v>581.31359999999995</v>
      </c>
      <c r="CT2316">
        <f t="shared" si="1732"/>
        <v>54744.345600000001</v>
      </c>
      <c r="CU2316">
        <f t="shared" si="1733"/>
        <v>0</v>
      </c>
      <c r="CV2316">
        <f t="shared" si="1734"/>
        <v>179.73</v>
      </c>
      <c r="CW2316">
        <f t="shared" si="1735"/>
        <v>1.65</v>
      </c>
      <c r="CX2316">
        <f t="shared" si="1736"/>
        <v>0</v>
      </c>
      <c r="CY2316">
        <f t="shared" si="1737"/>
        <v>19917.240000000002</v>
      </c>
      <c r="CZ2316">
        <f t="shared" si="1738"/>
        <v>9211.7235000000001</v>
      </c>
      <c r="DC2316" t="s">
        <v>3</v>
      </c>
      <c r="DD2316" t="s">
        <v>3</v>
      </c>
      <c r="DE2316" t="s">
        <v>3</v>
      </c>
      <c r="DF2316" t="s">
        <v>3</v>
      </c>
      <c r="DG2316" t="s">
        <v>3</v>
      </c>
      <c r="DH2316" t="s">
        <v>3</v>
      </c>
      <c r="DI2316" t="s">
        <v>3</v>
      </c>
      <c r="DJ2316" t="s">
        <v>3</v>
      </c>
      <c r="DK2316" t="s">
        <v>3</v>
      </c>
      <c r="DL2316" t="s">
        <v>3</v>
      </c>
      <c r="DM2316" t="s">
        <v>3</v>
      </c>
      <c r="DN2316">
        <v>0</v>
      </c>
      <c r="DO2316">
        <v>0</v>
      </c>
      <c r="DP2316">
        <v>1</v>
      </c>
      <c r="DQ2316">
        <v>1</v>
      </c>
      <c r="DU2316">
        <v>1013</v>
      </c>
      <c r="DV2316" t="s">
        <v>397</v>
      </c>
      <c r="DW2316" t="s">
        <v>397</v>
      </c>
      <c r="DX2316">
        <v>1</v>
      </c>
      <c r="DZ2316" t="s">
        <v>3</v>
      </c>
      <c r="EA2316" t="s">
        <v>3</v>
      </c>
      <c r="EB2316" t="s">
        <v>3</v>
      </c>
      <c r="EC2316" t="s">
        <v>3</v>
      </c>
      <c r="EE2316">
        <v>29085536</v>
      </c>
      <c r="EF2316">
        <v>2</v>
      </c>
      <c r="EG2316" t="s">
        <v>145</v>
      </c>
      <c r="EH2316">
        <v>0</v>
      </c>
      <c r="EI2316" t="s">
        <v>3</v>
      </c>
      <c r="EJ2316">
        <v>1</v>
      </c>
      <c r="EK2316">
        <v>15001</v>
      </c>
      <c r="EL2316" t="s">
        <v>160</v>
      </c>
      <c r="EM2316" t="s">
        <v>161</v>
      </c>
      <c r="EO2316" t="s">
        <v>3</v>
      </c>
      <c r="EQ2316">
        <v>0</v>
      </c>
      <c r="ER2316">
        <v>13752.14</v>
      </c>
      <c r="ES2316">
        <v>12069.67</v>
      </c>
      <c r="ET2316">
        <v>32.549999999999997</v>
      </c>
      <c r="EU2316">
        <v>17.52</v>
      </c>
      <c r="EV2316">
        <v>1649.92</v>
      </c>
      <c r="EW2316">
        <v>179.73</v>
      </c>
      <c r="EX2316">
        <v>1.65</v>
      </c>
      <c r="EY2316">
        <v>0</v>
      </c>
      <c r="FQ2316">
        <v>0</v>
      </c>
      <c r="FR2316">
        <f t="shared" si="1739"/>
        <v>0</v>
      </c>
      <c r="FS2316">
        <v>0</v>
      </c>
      <c r="FT2316" t="s">
        <v>148</v>
      </c>
      <c r="FU2316" t="s">
        <v>24</v>
      </c>
      <c r="FV2316" t="s">
        <v>24</v>
      </c>
      <c r="FW2316" t="s">
        <v>25</v>
      </c>
      <c r="FX2316">
        <v>94.5</v>
      </c>
      <c r="FY2316">
        <v>46.75</v>
      </c>
      <c r="GA2316" t="s">
        <v>3</v>
      </c>
      <c r="GD2316">
        <v>1</v>
      </c>
      <c r="GF2316">
        <v>-868699223</v>
      </c>
      <c r="GG2316">
        <v>2</v>
      </c>
      <c r="GH2316">
        <v>1</v>
      </c>
      <c r="GI2316">
        <v>2</v>
      </c>
      <c r="GJ2316">
        <v>0</v>
      </c>
      <c r="GK2316">
        <v>0</v>
      </c>
      <c r="GL2316">
        <f t="shared" si="1740"/>
        <v>0</v>
      </c>
      <c r="GM2316">
        <f t="shared" si="1741"/>
        <v>83775.88</v>
      </c>
      <c r="GN2316">
        <f t="shared" si="1742"/>
        <v>83775.88</v>
      </c>
      <c r="GO2316">
        <f t="shared" si="1743"/>
        <v>0</v>
      </c>
      <c r="GP2316">
        <f t="shared" si="1744"/>
        <v>0</v>
      </c>
      <c r="GR2316">
        <v>0</v>
      </c>
      <c r="GS2316">
        <v>3</v>
      </c>
      <c r="GT2316">
        <v>0</v>
      </c>
      <c r="GU2316" t="s">
        <v>3</v>
      </c>
      <c r="GV2316">
        <f t="shared" si="1745"/>
        <v>0</v>
      </c>
      <c r="GW2316">
        <v>1</v>
      </c>
      <c r="GX2316">
        <f t="shared" si="1746"/>
        <v>0</v>
      </c>
      <c r="HA2316">
        <v>0</v>
      </c>
      <c r="HB2316">
        <v>0</v>
      </c>
      <c r="HC2316">
        <f t="shared" si="1747"/>
        <v>0</v>
      </c>
      <c r="HE2316" t="s">
        <v>3</v>
      </c>
      <c r="HF2316" t="s">
        <v>3</v>
      </c>
      <c r="IK2316">
        <v>0</v>
      </c>
    </row>
    <row r="2317" spans="1:245">
      <c r="A2317">
        <v>17</v>
      </c>
      <c r="B2317">
        <v>0</v>
      </c>
      <c r="C2317">
        <f>ROW(SmtRes!A2389)</f>
        <v>2389</v>
      </c>
      <c r="D2317">
        <f>ROW(EtalonRes!A2361)</f>
        <v>2361</v>
      </c>
      <c r="E2317" t="s">
        <v>74</v>
      </c>
      <c r="F2317" t="s">
        <v>471</v>
      </c>
      <c r="G2317" t="s">
        <v>472</v>
      </c>
      <c r="H2317" t="s">
        <v>61</v>
      </c>
      <c r="I2317">
        <f>ROUND(1/100,9)</f>
        <v>0.01</v>
      </c>
      <c r="J2317">
        <v>0</v>
      </c>
      <c r="O2317">
        <f t="shared" si="1708"/>
        <v>87.86</v>
      </c>
      <c r="P2317">
        <f t="shared" si="1709"/>
        <v>2.5499999999999998</v>
      </c>
      <c r="Q2317">
        <f t="shared" si="1710"/>
        <v>0.52</v>
      </c>
      <c r="R2317">
        <f t="shared" si="1711"/>
        <v>0.14000000000000001</v>
      </c>
      <c r="S2317">
        <f t="shared" si="1712"/>
        <v>84.79</v>
      </c>
      <c r="T2317">
        <f t="shared" si="1713"/>
        <v>0</v>
      </c>
      <c r="U2317">
        <f t="shared" si="1714"/>
        <v>0.2576</v>
      </c>
      <c r="V2317">
        <f t="shared" si="1715"/>
        <v>2.9999999999999997E-4</v>
      </c>
      <c r="W2317">
        <f t="shared" si="1716"/>
        <v>0</v>
      </c>
      <c r="X2317">
        <f t="shared" si="1717"/>
        <v>68.790000000000006</v>
      </c>
      <c r="Y2317">
        <f t="shared" si="1718"/>
        <v>44.16</v>
      </c>
      <c r="AA2317">
        <v>35806607</v>
      </c>
      <c r="AB2317">
        <f t="shared" si="1719"/>
        <v>297.29000000000002</v>
      </c>
      <c r="AC2317">
        <f t="shared" si="1720"/>
        <v>35.97</v>
      </c>
      <c r="AD2317">
        <f t="shared" si="1721"/>
        <v>5.78</v>
      </c>
      <c r="AE2317">
        <f t="shared" si="1722"/>
        <v>0.41</v>
      </c>
      <c r="AF2317">
        <f t="shared" si="1723"/>
        <v>255.54</v>
      </c>
      <c r="AG2317">
        <f t="shared" si="1724"/>
        <v>0</v>
      </c>
      <c r="AH2317">
        <f t="shared" si="1725"/>
        <v>25.76</v>
      </c>
      <c r="AI2317">
        <f t="shared" si="1726"/>
        <v>0.03</v>
      </c>
      <c r="AJ2317">
        <f t="shared" si="1727"/>
        <v>0</v>
      </c>
      <c r="AK2317">
        <v>297.29000000000002</v>
      </c>
      <c r="AL2317">
        <v>35.97</v>
      </c>
      <c r="AM2317">
        <v>5.78</v>
      </c>
      <c r="AN2317">
        <v>0.41</v>
      </c>
      <c r="AO2317">
        <v>255.54</v>
      </c>
      <c r="AP2317">
        <v>0</v>
      </c>
      <c r="AQ2317">
        <v>25.76</v>
      </c>
      <c r="AR2317">
        <v>0.03</v>
      </c>
      <c r="AS2317">
        <v>0</v>
      </c>
      <c r="AT2317">
        <v>81</v>
      </c>
      <c r="AU2317">
        <v>52</v>
      </c>
      <c r="AV2317">
        <v>1</v>
      </c>
      <c r="AW2317">
        <v>1</v>
      </c>
      <c r="AZ2317">
        <v>1</v>
      </c>
      <c r="BA2317">
        <v>33.18</v>
      </c>
      <c r="BB2317">
        <v>9.01</v>
      </c>
      <c r="BC2317">
        <v>7.1</v>
      </c>
      <c r="BD2317" t="s">
        <v>3</v>
      </c>
      <c r="BE2317" t="s">
        <v>3</v>
      </c>
      <c r="BF2317" t="s">
        <v>3</v>
      </c>
      <c r="BG2317" t="s">
        <v>3</v>
      </c>
      <c r="BH2317">
        <v>0</v>
      </c>
      <c r="BI2317">
        <v>2</v>
      </c>
      <c r="BJ2317" t="s">
        <v>473</v>
      </c>
      <c r="BM2317">
        <v>108001</v>
      </c>
      <c r="BN2317">
        <v>0</v>
      </c>
      <c r="BO2317" t="s">
        <v>471</v>
      </c>
      <c r="BP2317">
        <v>1</v>
      </c>
      <c r="BQ2317">
        <v>3</v>
      </c>
      <c r="BR2317">
        <v>0</v>
      </c>
      <c r="BS2317">
        <v>33.18</v>
      </c>
      <c r="BT2317">
        <v>1</v>
      </c>
      <c r="BU2317">
        <v>1</v>
      </c>
      <c r="BV2317">
        <v>1</v>
      </c>
      <c r="BW2317">
        <v>1</v>
      </c>
      <c r="BX2317">
        <v>1</v>
      </c>
      <c r="BY2317" t="s">
        <v>3</v>
      </c>
      <c r="BZ2317">
        <v>95</v>
      </c>
      <c r="CA2317">
        <v>65</v>
      </c>
      <c r="CE2317">
        <v>0</v>
      </c>
      <c r="CF2317">
        <v>0</v>
      </c>
      <c r="CG2317">
        <v>0</v>
      </c>
      <c r="CM2317">
        <v>0</v>
      </c>
      <c r="CN2317" t="s">
        <v>3</v>
      </c>
      <c r="CO2317">
        <v>0</v>
      </c>
      <c r="CP2317">
        <f t="shared" si="1728"/>
        <v>87.86</v>
      </c>
      <c r="CQ2317">
        <f t="shared" si="1729"/>
        <v>255.38699999999997</v>
      </c>
      <c r="CR2317">
        <f t="shared" si="1730"/>
        <v>52.077800000000003</v>
      </c>
      <c r="CS2317">
        <f t="shared" si="1731"/>
        <v>13.6038</v>
      </c>
      <c r="CT2317">
        <f t="shared" si="1732"/>
        <v>8478.8171999999995</v>
      </c>
      <c r="CU2317">
        <f t="shared" si="1733"/>
        <v>0</v>
      </c>
      <c r="CV2317">
        <f t="shared" si="1734"/>
        <v>25.76</v>
      </c>
      <c r="CW2317">
        <f t="shared" si="1735"/>
        <v>0.03</v>
      </c>
      <c r="CX2317">
        <f t="shared" si="1736"/>
        <v>0</v>
      </c>
      <c r="CY2317">
        <f t="shared" si="1737"/>
        <v>68.793300000000002</v>
      </c>
      <c r="CZ2317">
        <f t="shared" si="1738"/>
        <v>44.163600000000002</v>
      </c>
      <c r="DC2317" t="s">
        <v>3</v>
      </c>
      <c r="DD2317" t="s">
        <v>3</v>
      </c>
      <c r="DE2317" t="s">
        <v>3</v>
      </c>
      <c r="DF2317" t="s">
        <v>3</v>
      </c>
      <c r="DG2317" t="s">
        <v>3</v>
      </c>
      <c r="DH2317" t="s">
        <v>3</v>
      </c>
      <c r="DI2317" t="s">
        <v>3</v>
      </c>
      <c r="DJ2317" t="s">
        <v>3</v>
      </c>
      <c r="DK2317" t="s">
        <v>3</v>
      </c>
      <c r="DL2317" t="s">
        <v>3</v>
      </c>
      <c r="DM2317" t="s">
        <v>3</v>
      </c>
      <c r="DN2317">
        <v>0</v>
      </c>
      <c r="DO2317">
        <v>0</v>
      </c>
      <c r="DP2317">
        <v>1</v>
      </c>
      <c r="DQ2317">
        <v>1</v>
      </c>
      <c r="DU2317">
        <v>1010</v>
      </c>
      <c r="DV2317" t="s">
        <v>61</v>
      </c>
      <c r="DW2317" t="s">
        <v>61</v>
      </c>
      <c r="DX2317">
        <v>100</v>
      </c>
      <c r="DZ2317" t="s">
        <v>3</v>
      </c>
      <c r="EA2317" t="s">
        <v>3</v>
      </c>
      <c r="EB2317" t="s">
        <v>3</v>
      </c>
      <c r="EC2317" t="s">
        <v>3</v>
      </c>
      <c r="EE2317">
        <v>29085386</v>
      </c>
      <c r="EF2317">
        <v>3</v>
      </c>
      <c r="EG2317" t="s">
        <v>247</v>
      </c>
      <c r="EH2317">
        <v>0</v>
      </c>
      <c r="EI2317" t="s">
        <v>3</v>
      </c>
      <c r="EJ2317">
        <v>2</v>
      </c>
      <c r="EK2317">
        <v>108001</v>
      </c>
      <c r="EL2317" t="s">
        <v>248</v>
      </c>
      <c r="EM2317" t="s">
        <v>249</v>
      </c>
      <c r="EO2317" t="s">
        <v>3</v>
      </c>
      <c r="EQ2317">
        <v>0</v>
      </c>
      <c r="ER2317">
        <v>297.29000000000002</v>
      </c>
      <c r="ES2317">
        <v>35.97</v>
      </c>
      <c r="ET2317">
        <v>5.78</v>
      </c>
      <c r="EU2317">
        <v>0.41</v>
      </c>
      <c r="EV2317">
        <v>255.54</v>
      </c>
      <c r="EW2317">
        <v>25.76</v>
      </c>
      <c r="EX2317">
        <v>0.03</v>
      </c>
      <c r="EY2317">
        <v>0</v>
      </c>
      <c r="FQ2317">
        <v>0</v>
      </c>
      <c r="FR2317">
        <f t="shared" si="1739"/>
        <v>0</v>
      </c>
      <c r="FS2317">
        <v>0</v>
      </c>
      <c r="FV2317" t="s">
        <v>24</v>
      </c>
      <c r="FW2317" t="s">
        <v>25</v>
      </c>
      <c r="FX2317">
        <v>95</v>
      </c>
      <c r="FY2317">
        <v>65</v>
      </c>
      <c r="GA2317" t="s">
        <v>3</v>
      </c>
      <c r="GD2317">
        <v>1</v>
      </c>
      <c r="GF2317">
        <v>-1123257417</v>
      </c>
      <c r="GG2317">
        <v>2</v>
      </c>
      <c r="GH2317">
        <v>1</v>
      </c>
      <c r="GI2317">
        <v>2</v>
      </c>
      <c r="GJ2317">
        <v>0</v>
      </c>
      <c r="GK2317">
        <v>0</v>
      </c>
      <c r="GL2317">
        <f t="shared" si="1740"/>
        <v>0</v>
      </c>
      <c r="GM2317">
        <f t="shared" si="1741"/>
        <v>200.81</v>
      </c>
      <c r="GN2317">
        <f t="shared" si="1742"/>
        <v>0</v>
      </c>
      <c r="GO2317">
        <f t="shared" si="1743"/>
        <v>200.81</v>
      </c>
      <c r="GP2317">
        <f t="shared" si="1744"/>
        <v>0</v>
      </c>
      <c r="GR2317">
        <v>0</v>
      </c>
      <c r="GS2317">
        <v>3</v>
      </c>
      <c r="GT2317">
        <v>0</v>
      </c>
      <c r="GU2317" t="s">
        <v>3</v>
      </c>
      <c r="GV2317">
        <f t="shared" si="1745"/>
        <v>0</v>
      </c>
      <c r="GW2317">
        <v>1</v>
      </c>
      <c r="GX2317">
        <f t="shared" si="1746"/>
        <v>0</v>
      </c>
      <c r="HA2317">
        <v>0</v>
      </c>
      <c r="HB2317">
        <v>0</v>
      </c>
      <c r="HC2317">
        <f t="shared" si="1747"/>
        <v>0</v>
      </c>
      <c r="HE2317" t="s">
        <v>3</v>
      </c>
      <c r="HF2317" t="s">
        <v>3</v>
      </c>
      <c r="IK2317">
        <v>0</v>
      </c>
    </row>
    <row r="2318" spans="1:245">
      <c r="A2318">
        <v>17</v>
      </c>
      <c r="B2318">
        <v>0</v>
      </c>
      <c r="C2318">
        <f>ROW(SmtRes!A2401)</f>
        <v>2401</v>
      </c>
      <c r="D2318">
        <f>ROW(EtalonRes!A2373)</f>
        <v>2373</v>
      </c>
      <c r="E2318" t="s">
        <v>329</v>
      </c>
      <c r="F2318" t="s">
        <v>474</v>
      </c>
      <c r="G2318" t="s">
        <v>475</v>
      </c>
      <c r="H2318" t="s">
        <v>461</v>
      </c>
      <c r="I2318">
        <f>ROUND(11.2/100,9)</f>
        <v>0.112</v>
      </c>
      <c r="J2318">
        <v>0</v>
      </c>
      <c r="O2318">
        <f t="shared" si="1708"/>
        <v>7894.55</v>
      </c>
      <c r="P2318">
        <f t="shared" si="1709"/>
        <v>3225.76</v>
      </c>
      <c r="Q2318">
        <f t="shared" si="1710"/>
        <v>1387.64</v>
      </c>
      <c r="R2318">
        <f t="shared" si="1711"/>
        <v>661.51</v>
      </c>
      <c r="S2318">
        <f t="shared" si="1712"/>
        <v>3281.15</v>
      </c>
      <c r="T2318">
        <f t="shared" si="1713"/>
        <v>0</v>
      </c>
      <c r="U2318">
        <f t="shared" si="1714"/>
        <v>10.279527999999999</v>
      </c>
      <c r="V2318">
        <f t="shared" si="1715"/>
        <v>1.9376000000000002</v>
      </c>
      <c r="W2318">
        <f t="shared" si="1716"/>
        <v>0</v>
      </c>
      <c r="X2318">
        <f t="shared" si="1717"/>
        <v>3706.1</v>
      </c>
      <c r="Y2318">
        <f t="shared" si="1718"/>
        <v>2010.76</v>
      </c>
      <c r="AA2318">
        <v>35806607</v>
      </c>
      <c r="AB2318">
        <f t="shared" si="1719"/>
        <v>4758.22</v>
      </c>
      <c r="AC2318">
        <f t="shared" si="1720"/>
        <v>2818.14</v>
      </c>
      <c r="AD2318">
        <f>ROUND(((((ET2318*1.25))-((EU2318*1.25)))+AE2318),2)</f>
        <v>1057.1400000000001</v>
      </c>
      <c r="AE2318">
        <f>ROUND(((EU2318*1.25)),2)</f>
        <v>178.01</v>
      </c>
      <c r="AF2318">
        <f>ROUND(((EV2318*1.15)),2)</f>
        <v>882.94</v>
      </c>
      <c r="AG2318">
        <f t="shared" si="1724"/>
        <v>0</v>
      </c>
      <c r="AH2318">
        <f>((EW2318*1.15))</f>
        <v>91.781499999999994</v>
      </c>
      <c r="AI2318">
        <f>((EX2318*1.25))</f>
        <v>17.3</v>
      </c>
      <c r="AJ2318">
        <f t="shared" si="1727"/>
        <v>0</v>
      </c>
      <c r="AK2318">
        <v>4431.62</v>
      </c>
      <c r="AL2318">
        <v>2818.14</v>
      </c>
      <c r="AM2318">
        <v>845.71</v>
      </c>
      <c r="AN2318">
        <v>142.41</v>
      </c>
      <c r="AO2318">
        <v>767.77</v>
      </c>
      <c r="AP2318">
        <v>0</v>
      </c>
      <c r="AQ2318">
        <v>79.81</v>
      </c>
      <c r="AR2318">
        <v>13.84</v>
      </c>
      <c r="AS2318">
        <v>0</v>
      </c>
      <c r="AT2318">
        <v>94</v>
      </c>
      <c r="AU2318">
        <v>51</v>
      </c>
      <c r="AV2318">
        <v>1</v>
      </c>
      <c r="AW2318">
        <v>1</v>
      </c>
      <c r="AZ2318">
        <v>1</v>
      </c>
      <c r="BA2318">
        <v>33.18</v>
      </c>
      <c r="BB2318">
        <v>11.72</v>
      </c>
      <c r="BC2318">
        <v>10.220000000000001</v>
      </c>
      <c r="BD2318" t="s">
        <v>3</v>
      </c>
      <c r="BE2318" t="s">
        <v>3</v>
      </c>
      <c r="BF2318" t="s">
        <v>3</v>
      </c>
      <c r="BG2318" t="s">
        <v>3</v>
      </c>
      <c r="BH2318">
        <v>0</v>
      </c>
      <c r="BI2318">
        <v>1</v>
      </c>
      <c r="BJ2318" t="s">
        <v>476</v>
      </c>
      <c r="BM2318">
        <v>11001</v>
      </c>
      <c r="BN2318">
        <v>0</v>
      </c>
      <c r="BO2318" t="s">
        <v>474</v>
      </c>
      <c r="BP2318">
        <v>1</v>
      </c>
      <c r="BQ2318">
        <v>2</v>
      </c>
      <c r="BR2318">
        <v>0</v>
      </c>
      <c r="BS2318">
        <v>33.18</v>
      </c>
      <c r="BT2318">
        <v>1</v>
      </c>
      <c r="BU2318">
        <v>1</v>
      </c>
      <c r="BV2318">
        <v>1</v>
      </c>
      <c r="BW2318">
        <v>1</v>
      </c>
      <c r="BX2318">
        <v>1</v>
      </c>
      <c r="BY2318" t="s">
        <v>3</v>
      </c>
      <c r="BZ2318">
        <v>123</v>
      </c>
      <c r="CA2318">
        <v>75</v>
      </c>
      <c r="CE2318">
        <v>0</v>
      </c>
      <c r="CF2318">
        <v>0</v>
      </c>
      <c r="CG2318">
        <v>0</v>
      </c>
      <c r="CM2318">
        <v>0</v>
      </c>
      <c r="CN2318" t="s">
        <v>3</v>
      </c>
      <c r="CO2318">
        <v>0</v>
      </c>
      <c r="CP2318">
        <f t="shared" si="1728"/>
        <v>7894.5500000000011</v>
      </c>
      <c r="CQ2318">
        <f t="shared" si="1729"/>
        <v>28801.390800000001</v>
      </c>
      <c r="CR2318">
        <f t="shared" si="1730"/>
        <v>12389.680800000002</v>
      </c>
      <c r="CS2318">
        <f t="shared" si="1731"/>
        <v>5906.3717999999999</v>
      </c>
      <c r="CT2318">
        <f t="shared" si="1732"/>
        <v>29295.949200000003</v>
      </c>
      <c r="CU2318">
        <f t="shared" si="1733"/>
        <v>0</v>
      </c>
      <c r="CV2318">
        <f t="shared" si="1734"/>
        <v>91.781499999999994</v>
      </c>
      <c r="CW2318">
        <f t="shared" si="1735"/>
        <v>17.3</v>
      </c>
      <c r="CX2318">
        <f t="shared" si="1736"/>
        <v>0</v>
      </c>
      <c r="CY2318">
        <f t="shared" si="1737"/>
        <v>3706.1003999999998</v>
      </c>
      <c r="CZ2318">
        <f t="shared" si="1738"/>
        <v>2010.7565999999999</v>
      </c>
      <c r="DC2318" t="s">
        <v>3</v>
      </c>
      <c r="DD2318" t="s">
        <v>3</v>
      </c>
      <c r="DE2318" t="s">
        <v>143</v>
      </c>
      <c r="DF2318" t="s">
        <v>143</v>
      </c>
      <c r="DG2318" t="s">
        <v>144</v>
      </c>
      <c r="DH2318" t="s">
        <v>3</v>
      </c>
      <c r="DI2318" t="s">
        <v>144</v>
      </c>
      <c r="DJ2318" t="s">
        <v>143</v>
      </c>
      <c r="DK2318" t="s">
        <v>3</v>
      </c>
      <c r="DL2318" t="s">
        <v>3</v>
      </c>
      <c r="DM2318" t="s">
        <v>3</v>
      </c>
      <c r="DN2318">
        <v>0</v>
      </c>
      <c r="DO2318">
        <v>0</v>
      </c>
      <c r="DP2318">
        <v>1</v>
      </c>
      <c r="DQ2318">
        <v>1</v>
      </c>
      <c r="DU2318">
        <v>1013</v>
      </c>
      <c r="DV2318" t="s">
        <v>461</v>
      </c>
      <c r="DW2318" t="s">
        <v>461</v>
      </c>
      <c r="DX2318">
        <v>1</v>
      </c>
      <c r="DZ2318" t="s">
        <v>3</v>
      </c>
      <c r="EA2318" t="s">
        <v>3</v>
      </c>
      <c r="EB2318" t="s">
        <v>3</v>
      </c>
      <c r="EC2318" t="s">
        <v>3</v>
      </c>
      <c r="EE2318">
        <v>29085511</v>
      </c>
      <c r="EF2318">
        <v>2</v>
      </c>
      <c r="EG2318" t="s">
        <v>145</v>
      </c>
      <c r="EH2318">
        <v>0</v>
      </c>
      <c r="EI2318" t="s">
        <v>3</v>
      </c>
      <c r="EJ2318">
        <v>1</v>
      </c>
      <c r="EK2318">
        <v>11001</v>
      </c>
      <c r="EL2318" t="s">
        <v>22</v>
      </c>
      <c r="EM2318" t="s">
        <v>196</v>
      </c>
      <c r="EO2318" t="s">
        <v>3</v>
      </c>
      <c r="EQ2318">
        <v>0</v>
      </c>
      <c r="ER2318">
        <v>4431.62</v>
      </c>
      <c r="ES2318">
        <v>2818.14</v>
      </c>
      <c r="ET2318">
        <v>845.71</v>
      </c>
      <c r="EU2318">
        <v>142.41</v>
      </c>
      <c r="EV2318">
        <v>767.77</v>
      </c>
      <c r="EW2318">
        <v>79.81</v>
      </c>
      <c r="EX2318">
        <v>13.84</v>
      </c>
      <c r="EY2318">
        <v>0</v>
      </c>
      <c r="FQ2318">
        <v>0</v>
      </c>
      <c r="FR2318">
        <f t="shared" si="1739"/>
        <v>0</v>
      </c>
      <c r="FS2318">
        <v>0</v>
      </c>
      <c r="FT2318" t="s">
        <v>148</v>
      </c>
      <c r="FU2318" t="s">
        <v>24</v>
      </c>
      <c r="FV2318" t="s">
        <v>24</v>
      </c>
      <c r="FW2318" t="s">
        <v>25</v>
      </c>
      <c r="FX2318">
        <v>110.7</v>
      </c>
      <c r="FY2318">
        <v>63.75</v>
      </c>
      <c r="GA2318" t="s">
        <v>3</v>
      </c>
      <c r="GD2318">
        <v>1</v>
      </c>
      <c r="GF2318">
        <v>2119765829</v>
      </c>
      <c r="GG2318">
        <v>2</v>
      </c>
      <c r="GH2318">
        <v>1</v>
      </c>
      <c r="GI2318">
        <v>2</v>
      </c>
      <c r="GJ2318">
        <v>0</v>
      </c>
      <c r="GK2318">
        <v>0</v>
      </c>
      <c r="GL2318">
        <f t="shared" si="1740"/>
        <v>0</v>
      </c>
      <c r="GM2318">
        <f t="shared" si="1741"/>
        <v>13611.41</v>
      </c>
      <c r="GN2318">
        <f t="shared" si="1742"/>
        <v>13611.41</v>
      </c>
      <c r="GO2318">
        <f t="shared" si="1743"/>
        <v>0</v>
      </c>
      <c r="GP2318">
        <f t="shared" si="1744"/>
        <v>0</v>
      </c>
      <c r="GR2318">
        <v>0</v>
      </c>
      <c r="GS2318">
        <v>3</v>
      </c>
      <c r="GT2318">
        <v>0</v>
      </c>
      <c r="GU2318" t="s">
        <v>3</v>
      </c>
      <c r="GV2318">
        <f t="shared" si="1745"/>
        <v>0</v>
      </c>
      <c r="GW2318">
        <v>1</v>
      </c>
      <c r="GX2318">
        <f t="shared" si="1746"/>
        <v>0</v>
      </c>
      <c r="HA2318">
        <v>0</v>
      </c>
      <c r="HB2318">
        <v>0</v>
      </c>
      <c r="HC2318">
        <f t="shared" si="1747"/>
        <v>0</v>
      </c>
      <c r="HE2318" t="s">
        <v>3</v>
      </c>
      <c r="HF2318" t="s">
        <v>3</v>
      </c>
      <c r="IK2318">
        <v>0</v>
      </c>
    </row>
    <row r="2319" spans="1:245">
      <c r="A2319">
        <v>17</v>
      </c>
      <c r="B2319">
        <v>0</v>
      </c>
      <c r="C2319">
        <f>ROW(SmtRes!A2410)</f>
        <v>2410</v>
      </c>
      <c r="D2319">
        <f>ROW(EtalonRes!A2382)</f>
        <v>2382</v>
      </c>
      <c r="E2319" t="s">
        <v>294</v>
      </c>
      <c r="F2319" t="s">
        <v>477</v>
      </c>
      <c r="G2319" t="s">
        <v>478</v>
      </c>
      <c r="H2319" t="s">
        <v>479</v>
      </c>
      <c r="I2319">
        <f>ROUND(11.2/100,9)</f>
        <v>0.112</v>
      </c>
      <c r="J2319">
        <v>0</v>
      </c>
      <c r="O2319">
        <f t="shared" si="1708"/>
        <v>4050.64</v>
      </c>
      <c r="P2319">
        <f t="shared" si="1709"/>
        <v>2836.85</v>
      </c>
      <c r="Q2319">
        <f t="shared" si="1710"/>
        <v>19.68</v>
      </c>
      <c r="R2319">
        <f t="shared" si="1711"/>
        <v>5.61</v>
      </c>
      <c r="S2319">
        <f t="shared" si="1712"/>
        <v>1194.1099999999999</v>
      </c>
      <c r="T2319">
        <f t="shared" si="1713"/>
        <v>0</v>
      </c>
      <c r="U2319">
        <f t="shared" si="1714"/>
        <v>4.2190400000000006</v>
      </c>
      <c r="V2319">
        <f t="shared" si="1715"/>
        <v>1.456E-2</v>
      </c>
      <c r="W2319">
        <f t="shared" si="1716"/>
        <v>0</v>
      </c>
      <c r="X2319">
        <f t="shared" si="1717"/>
        <v>1127.74</v>
      </c>
      <c r="Y2319">
        <f t="shared" si="1718"/>
        <v>611.86</v>
      </c>
      <c r="AA2319">
        <v>35806607</v>
      </c>
      <c r="AB2319">
        <f t="shared" si="1719"/>
        <v>11074.7</v>
      </c>
      <c r="AC2319">
        <f t="shared" si="1720"/>
        <v>10732.62</v>
      </c>
      <c r="AD2319">
        <f t="shared" ref="AD2319:AD2324" si="1748">ROUND((((ET2319)-(EU2319))+AE2319),2)</f>
        <v>20.75</v>
      </c>
      <c r="AE2319">
        <f t="shared" ref="AE2319:AF2324" si="1749">ROUND((EU2319),2)</f>
        <v>1.51</v>
      </c>
      <c r="AF2319">
        <f t="shared" si="1749"/>
        <v>321.33</v>
      </c>
      <c r="AG2319">
        <f t="shared" si="1724"/>
        <v>0</v>
      </c>
      <c r="AH2319">
        <f t="shared" ref="AH2319:AI2324" si="1750">(EW2319)</f>
        <v>37.67</v>
      </c>
      <c r="AI2319">
        <f t="shared" si="1750"/>
        <v>0.13</v>
      </c>
      <c r="AJ2319">
        <f t="shared" si="1727"/>
        <v>0</v>
      </c>
      <c r="AK2319">
        <v>11074.7</v>
      </c>
      <c r="AL2319">
        <v>10732.62</v>
      </c>
      <c r="AM2319">
        <v>20.75</v>
      </c>
      <c r="AN2319">
        <v>1.51</v>
      </c>
      <c r="AO2319">
        <v>321.33</v>
      </c>
      <c r="AP2319">
        <v>0</v>
      </c>
      <c r="AQ2319">
        <v>37.67</v>
      </c>
      <c r="AR2319">
        <v>0.13</v>
      </c>
      <c r="AS2319">
        <v>0</v>
      </c>
      <c r="AT2319">
        <v>94</v>
      </c>
      <c r="AU2319">
        <v>51</v>
      </c>
      <c r="AV2319">
        <v>1</v>
      </c>
      <c r="AW2319">
        <v>1</v>
      </c>
      <c r="AZ2319">
        <v>1</v>
      </c>
      <c r="BA2319">
        <v>33.18</v>
      </c>
      <c r="BB2319">
        <v>8.4700000000000006</v>
      </c>
      <c r="BC2319">
        <v>2.36</v>
      </c>
      <c r="BD2319" t="s">
        <v>3</v>
      </c>
      <c r="BE2319" t="s">
        <v>3</v>
      </c>
      <c r="BF2319" t="s">
        <v>3</v>
      </c>
      <c r="BG2319" t="s">
        <v>3</v>
      </c>
      <c r="BH2319">
        <v>0</v>
      </c>
      <c r="BI2319">
        <v>1</v>
      </c>
      <c r="BJ2319" t="s">
        <v>480</v>
      </c>
      <c r="BM2319">
        <v>11001</v>
      </c>
      <c r="BN2319">
        <v>0</v>
      </c>
      <c r="BO2319" t="s">
        <v>477</v>
      </c>
      <c r="BP2319">
        <v>1</v>
      </c>
      <c r="BQ2319">
        <v>2</v>
      </c>
      <c r="BR2319">
        <v>0</v>
      </c>
      <c r="BS2319">
        <v>33.18</v>
      </c>
      <c r="BT2319">
        <v>1</v>
      </c>
      <c r="BU2319">
        <v>1</v>
      </c>
      <c r="BV2319">
        <v>1</v>
      </c>
      <c r="BW2319">
        <v>1</v>
      </c>
      <c r="BX2319">
        <v>1</v>
      </c>
      <c r="BY2319" t="s">
        <v>3</v>
      </c>
      <c r="BZ2319">
        <v>123</v>
      </c>
      <c r="CA2319">
        <v>75</v>
      </c>
      <c r="CE2319">
        <v>0</v>
      </c>
      <c r="CF2319">
        <v>0</v>
      </c>
      <c r="CG2319">
        <v>0</v>
      </c>
      <c r="CM2319">
        <v>0</v>
      </c>
      <c r="CN2319" t="s">
        <v>3</v>
      </c>
      <c r="CO2319">
        <v>0</v>
      </c>
      <c r="CP2319">
        <f t="shared" si="1728"/>
        <v>4050.6399999999994</v>
      </c>
      <c r="CQ2319">
        <f t="shared" si="1729"/>
        <v>25328.983199999999</v>
      </c>
      <c r="CR2319">
        <f t="shared" si="1730"/>
        <v>175.75250000000003</v>
      </c>
      <c r="CS2319">
        <f t="shared" si="1731"/>
        <v>50.101799999999997</v>
      </c>
      <c r="CT2319">
        <f t="shared" si="1732"/>
        <v>10661.7294</v>
      </c>
      <c r="CU2319">
        <f t="shared" si="1733"/>
        <v>0</v>
      </c>
      <c r="CV2319">
        <f t="shared" si="1734"/>
        <v>37.67</v>
      </c>
      <c r="CW2319">
        <f t="shared" si="1735"/>
        <v>0.13</v>
      </c>
      <c r="CX2319">
        <f t="shared" si="1736"/>
        <v>0</v>
      </c>
      <c r="CY2319">
        <f t="shared" si="1737"/>
        <v>1127.7367999999997</v>
      </c>
      <c r="CZ2319">
        <f t="shared" si="1738"/>
        <v>611.85719999999992</v>
      </c>
      <c r="DC2319" t="s">
        <v>3</v>
      </c>
      <c r="DD2319" t="s">
        <v>3</v>
      </c>
      <c r="DE2319" t="s">
        <v>3</v>
      </c>
      <c r="DF2319" t="s">
        <v>3</v>
      </c>
      <c r="DG2319" t="s">
        <v>3</v>
      </c>
      <c r="DH2319" t="s">
        <v>3</v>
      </c>
      <c r="DI2319" t="s">
        <v>3</v>
      </c>
      <c r="DJ2319" t="s">
        <v>3</v>
      </c>
      <c r="DK2319" t="s">
        <v>3</v>
      </c>
      <c r="DL2319" t="s">
        <v>3</v>
      </c>
      <c r="DM2319" t="s">
        <v>3</v>
      </c>
      <c r="DN2319">
        <v>0</v>
      </c>
      <c r="DO2319">
        <v>0</v>
      </c>
      <c r="DP2319">
        <v>1</v>
      </c>
      <c r="DQ2319">
        <v>1</v>
      </c>
      <c r="DU2319">
        <v>1013</v>
      </c>
      <c r="DV2319" t="s">
        <v>479</v>
      </c>
      <c r="DW2319" t="s">
        <v>479</v>
      </c>
      <c r="DX2319">
        <v>1</v>
      </c>
      <c r="DZ2319" t="s">
        <v>3</v>
      </c>
      <c r="EA2319" t="s">
        <v>3</v>
      </c>
      <c r="EB2319" t="s">
        <v>3</v>
      </c>
      <c r="EC2319" t="s">
        <v>3</v>
      </c>
      <c r="EE2319">
        <v>29085511</v>
      </c>
      <c r="EF2319">
        <v>2</v>
      </c>
      <c r="EG2319" t="s">
        <v>145</v>
      </c>
      <c r="EH2319">
        <v>0</v>
      </c>
      <c r="EI2319" t="s">
        <v>3</v>
      </c>
      <c r="EJ2319">
        <v>1</v>
      </c>
      <c r="EK2319">
        <v>11001</v>
      </c>
      <c r="EL2319" t="s">
        <v>22</v>
      </c>
      <c r="EM2319" t="s">
        <v>196</v>
      </c>
      <c r="EO2319" t="s">
        <v>3</v>
      </c>
      <c r="EQ2319">
        <v>0</v>
      </c>
      <c r="ER2319">
        <v>11074.7</v>
      </c>
      <c r="ES2319">
        <v>10732.62</v>
      </c>
      <c r="ET2319">
        <v>20.75</v>
      </c>
      <c r="EU2319">
        <v>1.51</v>
      </c>
      <c r="EV2319">
        <v>321.33</v>
      </c>
      <c r="EW2319">
        <v>37.67</v>
      </c>
      <c r="EX2319">
        <v>0.13</v>
      </c>
      <c r="EY2319">
        <v>0</v>
      </c>
      <c r="FQ2319">
        <v>0</v>
      </c>
      <c r="FR2319">
        <f t="shared" si="1739"/>
        <v>0</v>
      </c>
      <c r="FS2319">
        <v>0</v>
      </c>
      <c r="FT2319" t="s">
        <v>148</v>
      </c>
      <c r="FU2319" t="s">
        <v>24</v>
      </c>
      <c r="FV2319" t="s">
        <v>24</v>
      </c>
      <c r="FW2319" t="s">
        <v>25</v>
      </c>
      <c r="FX2319">
        <v>110.7</v>
      </c>
      <c r="FY2319">
        <v>63.75</v>
      </c>
      <c r="GA2319" t="s">
        <v>3</v>
      </c>
      <c r="GD2319">
        <v>1</v>
      </c>
      <c r="GF2319">
        <v>-439027975</v>
      </c>
      <c r="GG2319">
        <v>2</v>
      </c>
      <c r="GH2319">
        <v>1</v>
      </c>
      <c r="GI2319">
        <v>2</v>
      </c>
      <c r="GJ2319">
        <v>0</v>
      </c>
      <c r="GK2319">
        <v>0</v>
      </c>
      <c r="GL2319">
        <f t="shared" si="1740"/>
        <v>0</v>
      </c>
      <c r="GM2319">
        <f t="shared" si="1741"/>
        <v>5790.24</v>
      </c>
      <c r="GN2319">
        <f t="shared" si="1742"/>
        <v>5790.24</v>
      </c>
      <c r="GO2319">
        <f t="shared" si="1743"/>
        <v>0</v>
      </c>
      <c r="GP2319">
        <f t="shared" si="1744"/>
        <v>0</v>
      </c>
      <c r="GR2319">
        <v>0</v>
      </c>
      <c r="GS2319">
        <v>3</v>
      </c>
      <c r="GT2319">
        <v>0</v>
      </c>
      <c r="GU2319" t="s">
        <v>3</v>
      </c>
      <c r="GV2319">
        <f t="shared" si="1745"/>
        <v>0</v>
      </c>
      <c r="GW2319">
        <v>1</v>
      </c>
      <c r="GX2319">
        <f t="shared" si="1746"/>
        <v>0</v>
      </c>
      <c r="HA2319">
        <v>0</v>
      </c>
      <c r="HB2319">
        <v>0</v>
      </c>
      <c r="HC2319">
        <f t="shared" si="1747"/>
        <v>0</v>
      </c>
      <c r="HE2319" t="s">
        <v>3</v>
      </c>
      <c r="HF2319" t="s">
        <v>3</v>
      </c>
      <c r="IK2319">
        <v>0</v>
      </c>
    </row>
    <row r="2320" spans="1:245">
      <c r="A2320">
        <v>17</v>
      </c>
      <c r="B2320">
        <v>0</v>
      </c>
      <c r="C2320">
        <f>ROW(SmtRes!A2423)</f>
        <v>2423</v>
      </c>
      <c r="D2320">
        <f>ROW(EtalonRes!A2394)</f>
        <v>2394</v>
      </c>
      <c r="E2320" t="s">
        <v>209</v>
      </c>
      <c r="F2320" t="s">
        <v>481</v>
      </c>
      <c r="G2320" t="s">
        <v>482</v>
      </c>
      <c r="H2320" t="s">
        <v>77</v>
      </c>
      <c r="I2320">
        <f>ROUND(11.2/100,9)</f>
        <v>0.112</v>
      </c>
      <c r="J2320">
        <v>0</v>
      </c>
      <c r="O2320">
        <f t="shared" si="1708"/>
        <v>7406.12</v>
      </c>
      <c r="P2320">
        <f t="shared" si="1709"/>
        <v>4675.43</v>
      </c>
      <c r="Q2320">
        <f t="shared" si="1710"/>
        <v>241.79</v>
      </c>
      <c r="R2320">
        <f t="shared" si="1711"/>
        <v>170.91</v>
      </c>
      <c r="S2320">
        <f t="shared" si="1712"/>
        <v>2488.9</v>
      </c>
      <c r="T2320">
        <f t="shared" si="1713"/>
        <v>0</v>
      </c>
      <c r="U2320">
        <f t="shared" si="1714"/>
        <v>8.5825599999999991</v>
      </c>
      <c r="V2320">
        <f t="shared" si="1715"/>
        <v>0.47264</v>
      </c>
      <c r="W2320">
        <f t="shared" si="1716"/>
        <v>0</v>
      </c>
      <c r="X2320">
        <f t="shared" si="1717"/>
        <v>2500.2199999999998</v>
      </c>
      <c r="Y2320">
        <f t="shared" si="1718"/>
        <v>1356.5</v>
      </c>
      <c r="AA2320">
        <v>35806607</v>
      </c>
      <c r="AB2320">
        <f t="shared" si="1719"/>
        <v>9873.02</v>
      </c>
      <c r="AC2320">
        <f t="shared" si="1720"/>
        <v>9055.2999999999993</v>
      </c>
      <c r="AD2320">
        <f t="shared" si="1748"/>
        <v>147.97</v>
      </c>
      <c r="AE2320">
        <f t="shared" si="1749"/>
        <v>45.99</v>
      </c>
      <c r="AF2320">
        <f t="shared" si="1749"/>
        <v>669.75</v>
      </c>
      <c r="AG2320">
        <f t="shared" si="1724"/>
        <v>0</v>
      </c>
      <c r="AH2320">
        <f t="shared" si="1750"/>
        <v>76.63</v>
      </c>
      <c r="AI2320">
        <f t="shared" si="1750"/>
        <v>4.22</v>
      </c>
      <c r="AJ2320">
        <f t="shared" si="1727"/>
        <v>0</v>
      </c>
      <c r="AK2320">
        <v>9873.02</v>
      </c>
      <c r="AL2320">
        <v>9055.2999999999993</v>
      </c>
      <c r="AM2320">
        <v>147.97</v>
      </c>
      <c r="AN2320">
        <v>45.99</v>
      </c>
      <c r="AO2320">
        <v>669.75</v>
      </c>
      <c r="AP2320">
        <v>0</v>
      </c>
      <c r="AQ2320">
        <v>76.63</v>
      </c>
      <c r="AR2320">
        <v>4.22</v>
      </c>
      <c r="AS2320">
        <v>0</v>
      </c>
      <c r="AT2320">
        <v>94</v>
      </c>
      <c r="AU2320">
        <v>51</v>
      </c>
      <c r="AV2320">
        <v>1</v>
      </c>
      <c r="AW2320">
        <v>1</v>
      </c>
      <c r="AZ2320">
        <v>1</v>
      </c>
      <c r="BA2320">
        <v>33.18</v>
      </c>
      <c r="BB2320">
        <v>14.59</v>
      </c>
      <c r="BC2320">
        <v>4.6100000000000003</v>
      </c>
      <c r="BD2320" t="s">
        <v>3</v>
      </c>
      <c r="BE2320" t="s">
        <v>3</v>
      </c>
      <c r="BF2320" t="s">
        <v>3</v>
      </c>
      <c r="BG2320" t="s">
        <v>3</v>
      </c>
      <c r="BH2320">
        <v>0</v>
      </c>
      <c r="BI2320">
        <v>1</v>
      </c>
      <c r="BJ2320" t="s">
        <v>483</v>
      </c>
      <c r="BM2320">
        <v>11001</v>
      </c>
      <c r="BN2320">
        <v>0</v>
      </c>
      <c r="BO2320" t="s">
        <v>481</v>
      </c>
      <c r="BP2320">
        <v>1</v>
      </c>
      <c r="BQ2320">
        <v>2</v>
      </c>
      <c r="BR2320">
        <v>0</v>
      </c>
      <c r="BS2320">
        <v>33.18</v>
      </c>
      <c r="BT2320">
        <v>1</v>
      </c>
      <c r="BU2320">
        <v>1</v>
      </c>
      <c r="BV2320">
        <v>1</v>
      </c>
      <c r="BW2320">
        <v>1</v>
      </c>
      <c r="BX2320">
        <v>1</v>
      </c>
      <c r="BY2320" t="s">
        <v>3</v>
      </c>
      <c r="BZ2320">
        <v>123</v>
      </c>
      <c r="CA2320">
        <v>75</v>
      </c>
      <c r="CE2320">
        <v>0</v>
      </c>
      <c r="CF2320">
        <v>0</v>
      </c>
      <c r="CG2320">
        <v>0</v>
      </c>
      <c r="CM2320">
        <v>0</v>
      </c>
      <c r="CN2320" t="s">
        <v>3</v>
      </c>
      <c r="CO2320">
        <v>0</v>
      </c>
      <c r="CP2320">
        <f t="shared" si="1728"/>
        <v>7406.1200000000008</v>
      </c>
      <c r="CQ2320">
        <f t="shared" si="1729"/>
        <v>41744.932999999997</v>
      </c>
      <c r="CR2320">
        <f t="shared" si="1730"/>
        <v>2158.8822999999998</v>
      </c>
      <c r="CS2320">
        <f t="shared" si="1731"/>
        <v>1525.9482</v>
      </c>
      <c r="CT2320">
        <f t="shared" si="1732"/>
        <v>22222.305</v>
      </c>
      <c r="CU2320">
        <f t="shared" si="1733"/>
        <v>0</v>
      </c>
      <c r="CV2320">
        <f t="shared" si="1734"/>
        <v>76.63</v>
      </c>
      <c r="CW2320">
        <f t="shared" si="1735"/>
        <v>4.22</v>
      </c>
      <c r="CX2320">
        <f t="shared" si="1736"/>
        <v>0</v>
      </c>
      <c r="CY2320">
        <f t="shared" si="1737"/>
        <v>2500.2213999999999</v>
      </c>
      <c r="CZ2320">
        <f t="shared" si="1738"/>
        <v>1356.5030999999999</v>
      </c>
      <c r="DC2320" t="s">
        <v>3</v>
      </c>
      <c r="DD2320" t="s">
        <v>3</v>
      </c>
      <c r="DE2320" t="s">
        <v>3</v>
      </c>
      <c r="DF2320" t="s">
        <v>3</v>
      </c>
      <c r="DG2320" t="s">
        <v>3</v>
      </c>
      <c r="DH2320" t="s">
        <v>3</v>
      </c>
      <c r="DI2320" t="s">
        <v>3</v>
      </c>
      <c r="DJ2320" t="s">
        <v>3</v>
      </c>
      <c r="DK2320" t="s">
        <v>3</v>
      </c>
      <c r="DL2320" t="s">
        <v>3</v>
      </c>
      <c r="DM2320" t="s">
        <v>3</v>
      </c>
      <c r="DN2320">
        <v>0</v>
      </c>
      <c r="DO2320">
        <v>0</v>
      </c>
      <c r="DP2320">
        <v>1</v>
      </c>
      <c r="DQ2320">
        <v>1</v>
      </c>
      <c r="DU2320">
        <v>1005</v>
      </c>
      <c r="DV2320" t="s">
        <v>77</v>
      </c>
      <c r="DW2320" t="s">
        <v>77</v>
      </c>
      <c r="DX2320">
        <v>100</v>
      </c>
      <c r="DZ2320" t="s">
        <v>3</v>
      </c>
      <c r="EA2320" t="s">
        <v>3</v>
      </c>
      <c r="EB2320" t="s">
        <v>3</v>
      </c>
      <c r="EC2320" t="s">
        <v>3</v>
      </c>
      <c r="EE2320">
        <v>29085511</v>
      </c>
      <c r="EF2320">
        <v>2</v>
      </c>
      <c r="EG2320" t="s">
        <v>145</v>
      </c>
      <c r="EH2320">
        <v>0</v>
      </c>
      <c r="EI2320" t="s">
        <v>3</v>
      </c>
      <c r="EJ2320">
        <v>1</v>
      </c>
      <c r="EK2320">
        <v>11001</v>
      </c>
      <c r="EL2320" t="s">
        <v>22</v>
      </c>
      <c r="EM2320" t="s">
        <v>196</v>
      </c>
      <c r="EO2320" t="s">
        <v>3</v>
      </c>
      <c r="EQ2320">
        <v>0</v>
      </c>
      <c r="ER2320">
        <v>9873.02</v>
      </c>
      <c r="ES2320">
        <v>9055.2999999999993</v>
      </c>
      <c r="ET2320">
        <v>147.97</v>
      </c>
      <c r="EU2320">
        <v>45.99</v>
      </c>
      <c r="EV2320">
        <v>669.75</v>
      </c>
      <c r="EW2320">
        <v>76.63</v>
      </c>
      <c r="EX2320">
        <v>4.22</v>
      </c>
      <c r="EY2320">
        <v>0</v>
      </c>
      <c r="FQ2320">
        <v>0</v>
      </c>
      <c r="FR2320">
        <f t="shared" si="1739"/>
        <v>0</v>
      </c>
      <c r="FS2320">
        <v>0</v>
      </c>
      <c r="FT2320" t="s">
        <v>148</v>
      </c>
      <c r="FU2320" t="s">
        <v>24</v>
      </c>
      <c r="FV2320" t="s">
        <v>24</v>
      </c>
      <c r="FW2320" t="s">
        <v>25</v>
      </c>
      <c r="FX2320">
        <v>110.7</v>
      </c>
      <c r="FY2320">
        <v>63.75</v>
      </c>
      <c r="GA2320" t="s">
        <v>3</v>
      </c>
      <c r="GD2320">
        <v>1</v>
      </c>
      <c r="GF2320">
        <v>-3766666</v>
      </c>
      <c r="GG2320">
        <v>2</v>
      </c>
      <c r="GH2320">
        <v>1</v>
      </c>
      <c r="GI2320">
        <v>2</v>
      </c>
      <c r="GJ2320">
        <v>0</v>
      </c>
      <c r="GK2320">
        <v>0</v>
      </c>
      <c r="GL2320">
        <f t="shared" si="1740"/>
        <v>0</v>
      </c>
      <c r="GM2320">
        <f t="shared" si="1741"/>
        <v>11262.84</v>
      </c>
      <c r="GN2320">
        <f t="shared" si="1742"/>
        <v>11262.84</v>
      </c>
      <c r="GO2320">
        <f t="shared" si="1743"/>
        <v>0</v>
      </c>
      <c r="GP2320">
        <f t="shared" si="1744"/>
        <v>0</v>
      </c>
      <c r="GR2320">
        <v>0</v>
      </c>
      <c r="GS2320">
        <v>3</v>
      </c>
      <c r="GT2320">
        <v>0</v>
      </c>
      <c r="GU2320" t="s">
        <v>3</v>
      </c>
      <c r="GV2320">
        <f t="shared" si="1745"/>
        <v>0</v>
      </c>
      <c r="GW2320">
        <v>1</v>
      </c>
      <c r="GX2320">
        <f t="shared" si="1746"/>
        <v>0</v>
      </c>
      <c r="HA2320">
        <v>0</v>
      </c>
      <c r="HB2320">
        <v>0</v>
      </c>
      <c r="HC2320">
        <f t="shared" si="1747"/>
        <v>0</v>
      </c>
      <c r="HE2320" t="s">
        <v>3</v>
      </c>
      <c r="HF2320" t="s">
        <v>3</v>
      </c>
      <c r="IK2320">
        <v>0</v>
      </c>
    </row>
    <row r="2321" spans="1:245">
      <c r="A2321">
        <v>18</v>
      </c>
      <c r="B2321">
        <v>0</v>
      </c>
      <c r="C2321">
        <v>2418</v>
      </c>
      <c r="E2321" t="s">
        <v>336</v>
      </c>
      <c r="F2321" t="s">
        <v>484</v>
      </c>
      <c r="G2321" t="s">
        <v>485</v>
      </c>
      <c r="H2321" t="s">
        <v>165</v>
      </c>
      <c r="I2321">
        <f>I2320*J2321</f>
        <v>11.2</v>
      </c>
      <c r="J2321">
        <v>99.999999999999986</v>
      </c>
      <c r="O2321">
        <f t="shared" si="1708"/>
        <v>5976.16</v>
      </c>
      <c r="P2321">
        <f t="shared" si="1709"/>
        <v>5976.16</v>
      </c>
      <c r="Q2321">
        <f t="shared" si="1710"/>
        <v>0</v>
      </c>
      <c r="R2321">
        <f t="shared" si="1711"/>
        <v>0</v>
      </c>
      <c r="S2321">
        <f t="shared" si="1712"/>
        <v>0</v>
      </c>
      <c r="T2321">
        <f t="shared" si="1713"/>
        <v>0</v>
      </c>
      <c r="U2321">
        <f t="shared" si="1714"/>
        <v>0</v>
      </c>
      <c r="V2321">
        <f t="shared" si="1715"/>
        <v>0</v>
      </c>
      <c r="W2321">
        <f t="shared" si="1716"/>
        <v>34.72</v>
      </c>
      <c r="X2321">
        <f t="shared" si="1717"/>
        <v>0</v>
      </c>
      <c r="Y2321">
        <f t="shared" si="1718"/>
        <v>0</v>
      </c>
      <c r="AA2321">
        <v>35806607</v>
      </c>
      <c r="AB2321">
        <f t="shared" si="1719"/>
        <v>67.8</v>
      </c>
      <c r="AC2321">
        <f t="shared" si="1720"/>
        <v>67.8</v>
      </c>
      <c r="AD2321">
        <f t="shared" si="1748"/>
        <v>0</v>
      </c>
      <c r="AE2321">
        <f t="shared" si="1749"/>
        <v>0</v>
      </c>
      <c r="AF2321">
        <f t="shared" si="1749"/>
        <v>0</v>
      </c>
      <c r="AG2321">
        <f t="shared" si="1724"/>
        <v>0</v>
      </c>
      <c r="AH2321">
        <f t="shared" si="1750"/>
        <v>0</v>
      </c>
      <c r="AI2321">
        <f t="shared" si="1750"/>
        <v>0</v>
      </c>
      <c r="AJ2321">
        <f t="shared" si="1727"/>
        <v>3.1</v>
      </c>
      <c r="AK2321">
        <v>67.8</v>
      </c>
      <c r="AL2321">
        <v>67.8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3.1</v>
      </c>
      <c r="AT2321">
        <v>0</v>
      </c>
      <c r="AU2321">
        <v>0</v>
      </c>
      <c r="AV2321">
        <v>1</v>
      </c>
      <c r="AW2321">
        <v>1</v>
      </c>
      <c r="AZ2321">
        <v>1</v>
      </c>
      <c r="BA2321">
        <v>1</v>
      </c>
      <c r="BB2321">
        <v>1</v>
      </c>
      <c r="BC2321">
        <v>7.87</v>
      </c>
      <c r="BD2321" t="s">
        <v>3</v>
      </c>
      <c r="BE2321" t="s">
        <v>3</v>
      </c>
      <c r="BF2321" t="s">
        <v>3</v>
      </c>
      <c r="BG2321" t="s">
        <v>3</v>
      </c>
      <c r="BH2321">
        <v>3</v>
      </c>
      <c r="BI2321">
        <v>1</v>
      </c>
      <c r="BJ2321" t="s">
        <v>486</v>
      </c>
      <c r="BM2321">
        <v>500001</v>
      </c>
      <c r="BN2321">
        <v>0</v>
      </c>
      <c r="BO2321" t="s">
        <v>484</v>
      </c>
      <c r="BP2321">
        <v>1</v>
      </c>
      <c r="BQ2321">
        <v>8</v>
      </c>
      <c r="BR2321">
        <v>0</v>
      </c>
      <c r="BS2321">
        <v>1</v>
      </c>
      <c r="BT2321">
        <v>1</v>
      </c>
      <c r="BU2321">
        <v>1</v>
      </c>
      <c r="BV2321">
        <v>1</v>
      </c>
      <c r="BW2321">
        <v>1</v>
      </c>
      <c r="BX2321">
        <v>1</v>
      </c>
      <c r="BY2321" t="s">
        <v>3</v>
      </c>
      <c r="BZ2321">
        <v>0</v>
      </c>
      <c r="CA2321">
        <v>0</v>
      </c>
      <c r="CE2321">
        <v>0</v>
      </c>
      <c r="CF2321">
        <v>0</v>
      </c>
      <c r="CG2321">
        <v>0</v>
      </c>
      <c r="CM2321">
        <v>0</v>
      </c>
      <c r="CN2321" t="s">
        <v>3</v>
      </c>
      <c r="CO2321">
        <v>0</v>
      </c>
      <c r="CP2321">
        <f t="shared" si="1728"/>
        <v>5976.16</v>
      </c>
      <c r="CQ2321">
        <f t="shared" si="1729"/>
        <v>533.58600000000001</v>
      </c>
      <c r="CR2321">
        <f t="shared" si="1730"/>
        <v>0</v>
      </c>
      <c r="CS2321">
        <f t="shared" si="1731"/>
        <v>0</v>
      </c>
      <c r="CT2321">
        <f t="shared" si="1732"/>
        <v>0</v>
      </c>
      <c r="CU2321">
        <f t="shared" si="1733"/>
        <v>0</v>
      </c>
      <c r="CV2321">
        <f t="shared" si="1734"/>
        <v>0</v>
      </c>
      <c r="CW2321">
        <f t="shared" si="1735"/>
        <v>0</v>
      </c>
      <c r="CX2321">
        <f t="shared" si="1736"/>
        <v>3.1</v>
      </c>
      <c r="CY2321">
        <f t="shared" si="1737"/>
        <v>0</v>
      </c>
      <c r="CZ2321">
        <f t="shared" si="1738"/>
        <v>0</v>
      </c>
      <c r="DC2321" t="s">
        <v>3</v>
      </c>
      <c r="DD2321" t="s">
        <v>3</v>
      </c>
      <c r="DE2321" t="s">
        <v>3</v>
      </c>
      <c r="DF2321" t="s">
        <v>3</v>
      </c>
      <c r="DG2321" t="s">
        <v>3</v>
      </c>
      <c r="DH2321" t="s">
        <v>3</v>
      </c>
      <c r="DI2321" t="s">
        <v>3</v>
      </c>
      <c r="DJ2321" t="s">
        <v>3</v>
      </c>
      <c r="DK2321" t="s">
        <v>3</v>
      </c>
      <c r="DL2321" t="s">
        <v>3</v>
      </c>
      <c r="DM2321" t="s">
        <v>3</v>
      </c>
      <c r="DN2321">
        <v>0</v>
      </c>
      <c r="DO2321">
        <v>0</v>
      </c>
      <c r="DP2321">
        <v>1</v>
      </c>
      <c r="DQ2321">
        <v>1</v>
      </c>
      <c r="DU2321">
        <v>1005</v>
      </c>
      <c r="DV2321" t="s">
        <v>165</v>
      </c>
      <c r="DW2321" t="s">
        <v>165</v>
      </c>
      <c r="DX2321">
        <v>1</v>
      </c>
      <c r="DZ2321" t="s">
        <v>3</v>
      </c>
      <c r="EA2321" t="s">
        <v>3</v>
      </c>
      <c r="EB2321" t="s">
        <v>3</v>
      </c>
      <c r="EC2321" t="s">
        <v>3</v>
      </c>
      <c r="EE2321">
        <v>29085443</v>
      </c>
      <c r="EF2321">
        <v>8</v>
      </c>
      <c r="EG2321" t="s">
        <v>153</v>
      </c>
      <c r="EH2321">
        <v>0</v>
      </c>
      <c r="EI2321" t="s">
        <v>3</v>
      </c>
      <c r="EJ2321">
        <v>1</v>
      </c>
      <c r="EK2321">
        <v>500001</v>
      </c>
      <c r="EL2321" t="s">
        <v>154</v>
      </c>
      <c r="EM2321" t="s">
        <v>155</v>
      </c>
      <c r="EO2321" t="s">
        <v>3</v>
      </c>
      <c r="EQ2321">
        <v>0</v>
      </c>
      <c r="ER2321">
        <v>67.8</v>
      </c>
      <c r="ES2321">
        <v>67.8</v>
      </c>
      <c r="ET2321">
        <v>0</v>
      </c>
      <c r="EU2321">
        <v>0</v>
      </c>
      <c r="EV2321">
        <v>0</v>
      </c>
      <c r="EW2321">
        <v>0</v>
      </c>
      <c r="EX2321">
        <v>0</v>
      </c>
      <c r="FQ2321">
        <v>0</v>
      </c>
      <c r="FR2321">
        <f t="shared" si="1739"/>
        <v>0</v>
      </c>
      <c r="FS2321">
        <v>0</v>
      </c>
      <c r="FX2321">
        <v>0</v>
      </c>
      <c r="FY2321">
        <v>0</v>
      </c>
      <c r="GA2321" t="s">
        <v>3</v>
      </c>
      <c r="GD2321">
        <v>1</v>
      </c>
      <c r="GF2321">
        <v>-236491345</v>
      </c>
      <c r="GG2321">
        <v>2</v>
      </c>
      <c r="GH2321">
        <v>1</v>
      </c>
      <c r="GI2321">
        <v>2</v>
      </c>
      <c r="GJ2321">
        <v>0</v>
      </c>
      <c r="GK2321">
        <v>0</v>
      </c>
      <c r="GL2321">
        <f t="shared" si="1740"/>
        <v>0</v>
      </c>
      <c r="GM2321">
        <f t="shared" si="1741"/>
        <v>5976.16</v>
      </c>
      <c r="GN2321">
        <f t="shared" si="1742"/>
        <v>5976.16</v>
      </c>
      <c r="GO2321">
        <f t="shared" si="1743"/>
        <v>0</v>
      </c>
      <c r="GP2321">
        <f t="shared" si="1744"/>
        <v>0</v>
      </c>
      <c r="GR2321">
        <v>0</v>
      </c>
      <c r="GS2321">
        <v>3</v>
      </c>
      <c r="GT2321">
        <v>0</v>
      </c>
      <c r="GU2321" t="s">
        <v>3</v>
      </c>
      <c r="GV2321">
        <f t="shared" si="1745"/>
        <v>0</v>
      </c>
      <c r="GW2321">
        <v>1</v>
      </c>
      <c r="GX2321">
        <f t="shared" si="1746"/>
        <v>0</v>
      </c>
      <c r="HA2321">
        <v>0</v>
      </c>
      <c r="HB2321">
        <v>0</v>
      </c>
      <c r="HC2321">
        <f t="shared" si="1747"/>
        <v>0</v>
      </c>
      <c r="HE2321" t="s">
        <v>3</v>
      </c>
      <c r="HF2321" t="s">
        <v>3</v>
      </c>
      <c r="IK2321">
        <v>0</v>
      </c>
    </row>
    <row r="2322" spans="1:245">
      <c r="A2322">
        <v>17</v>
      </c>
      <c r="B2322">
        <v>0</v>
      </c>
      <c r="C2322">
        <f>ROW(SmtRes!A2439)</f>
        <v>2439</v>
      </c>
      <c r="D2322">
        <f>ROW(EtalonRes!A2410)</f>
        <v>2410</v>
      </c>
      <c r="E2322" t="s">
        <v>213</v>
      </c>
      <c r="F2322" t="s">
        <v>487</v>
      </c>
      <c r="G2322" t="s">
        <v>488</v>
      </c>
      <c r="H2322" t="s">
        <v>489</v>
      </c>
      <c r="I2322">
        <f>ROUND(2/10,9)</f>
        <v>0.2</v>
      </c>
      <c r="J2322">
        <v>0</v>
      </c>
      <c r="O2322">
        <f t="shared" si="1708"/>
        <v>8687.93</v>
      </c>
      <c r="P2322">
        <f t="shared" si="1709"/>
        <v>7030.02</v>
      </c>
      <c r="Q2322">
        <f t="shared" si="1710"/>
        <v>102.9</v>
      </c>
      <c r="R2322">
        <f t="shared" si="1711"/>
        <v>28.67</v>
      </c>
      <c r="S2322">
        <f t="shared" si="1712"/>
        <v>1555.01</v>
      </c>
      <c r="T2322">
        <f t="shared" si="1713"/>
        <v>0</v>
      </c>
      <c r="U2322">
        <f t="shared" si="1714"/>
        <v>4.9280000000000008</v>
      </c>
      <c r="V2322">
        <f t="shared" si="1715"/>
        <v>6.4000000000000001E-2</v>
      </c>
      <c r="W2322">
        <f t="shared" si="1716"/>
        <v>0</v>
      </c>
      <c r="X2322">
        <f t="shared" si="1717"/>
        <v>1552.01</v>
      </c>
      <c r="Y2322">
        <f t="shared" si="1718"/>
        <v>886.86</v>
      </c>
      <c r="AA2322">
        <v>35806607</v>
      </c>
      <c r="AB2322">
        <f t="shared" si="1719"/>
        <v>3708</v>
      </c>
      <c r="AC2322">
        <f t="shared" si="1720"/>
        <v>3429.28</v>
      </c>
      <c r="AD2322">
        <f t="shared" si="1748"/>
        <v>44.39</v>
      </c>
      <c r="AE2322">
        <f t="shared" si="1749"/>
        <v>4.32</v>
      </c>
      <c r="AF2322">
        <f t="shared" si="1749"/>
        <v>234.33</v>
      </c>
      <c r="AG2322">
        <f t="shared" si="1724"/>
        <v>0</v>
      </c>
      <c r="AH2322">
        <f t="shared" si="1750"/>
        <v>24.64</v>
      </c>
      <c r="AI2322">
        <f t="shared" si="1750"/>
        <v>0.32</v>
      </c>
      <c r="AJ2322">
        <f t="shared" si="1727"/>
        <v>0</v>
      </c>
      <c r="AK2322">
        <v>3708</v>
      </c>
      <c r="AL2322">
        <v>3429.28</v>
      </c>
      <c r="AM2322">
        <v>44.39</v>
      </c>
      <c r="AN2322">
        <v>4.32</v>
      </c>
      <c r="AO2322">
        <v>234.33</v>
      </c>
      <c r="AP2322">
        <v>0</v>
      </c>
      <c r="AQ2322">
        <v>24.64</v>
      </c>
      <c r="AR2322">
        <v>0.32</v>
      </c>
      <c r="AS2322">
        <v>0</v>
      </c>
      <c r="AT2322">
        <v>98</v>
      </c>
      <c r="AU2322">
        <v>56</v>
      </c>
      <c r="AV2322">
        <v>1</v>
      </c>
      <c r="AW2322">
        <v>1</v>
      </c>
      <c r="AZ2322">
        <v>1</v>
      </c>
      <c r="BA2322">
        <v>33.18</v>
      </c>
      <c r="BB2322">
        <v>11.59</v>
      </c>
      <c r="BC2322">
        <v>10.25</v>
      </c>
      <c r="BD2322" t="s">
        <v>3</v>
      </c>
      <c r="BE2322" t="s">
        <v>3</v>
      </c>
      <c r="BF2322" t="s">
        <v>3</v>
      </c>
      <c r="BG2322" t="s">
        <v>3</v>
      </c>
      <c r="BH2322">
        <v>0</v>
      </c>
      <c r="BI2322">
        <v>1</v>
      </c>
      <c r="BJ2322" t="s">
        <v>490</v>
      </c>
      <c r="BM2322">
        <v>17001</v>
      </c>
      <c r="BN2322">
        <v>0</v>
      </c>
      <c r="BO2322" t="s">
        <v>487</v>
      </c>
      <c r="BP2322">
        <v>1</v>
      </c>
      <c r="BQ2322">
        <v>2</v>
      </c>
      <c r="BR2322">
        <v>0</v>
      </c>
      <c r="BS2322">
        <v>33.18</v>
      </c>
      <c r="BT2322">
        <v>1</v>
      </c>
      <c r="BU2322">
        <v>1</v>
      </c>
      <c r="BV2322">
        <v>1</v>
      </c>
      <c r="BW2322">
        <v>1</v>
      </c>
      <c r="BX2322">
        <v>1</v>
      </c>
      <c r="BY2322" t="s">
        <v>3</v>
      </c>
      <c r="BZ2322">
        <v>128</v>
      </c>
      <c r="CA2322">
        <v>83</v>
      </c>
      <c r="CE2322">
        <v>0</v>
      </c>
      <c r="CF2322">
        <v>0</v>
      </c>
      <c r="CG2322">
        <v>0</v>
      </c>
      <c r="CM2322">
        <v>0</v>
      </c>
      <c r="CN2322" t="s">
        <v>3</v>
      </c>
      <c r="CO2322">
        <v>0</v>
      </c>
      <c r="CP2322">
        <f t="shared" si="1728"/>
        <v>8687.93</v>
      </c>
      <c r="CQ2322">
        <f t="shared" si="1729"/>
        <v>35150.120000000003</v>
      </c>
      <c r="CR2322">
        <f t="shared" si="1730"/>
        <v>514.48009999999999</v>
      </c>
      <c r="CS2322">
        <f t="shared" si="1731"/>
        <v>143.33760000000001</v>
      </c>
      <c r="CT2322">
        <f t="shared" si="1732"/>
        <v>7775.0694000000003</v>
      </c>
      <c r="CU2322">
        <f t="shared" si="1733"/>
        <v>0</v>
      </c>
      <c r="CV2322">
        <f t="shared" si="1734"/>
        <v>24.64</v>
      </c>
      <c r="CW2322">
        <f t="shared" si="1735"/>
        <v>0.32</v>
      </c>
      <c r="CX2322">
        <f t="shared" si="1736"/>
        <v>0</v>
      </c>
      <c r="CY2322">
        <f t="shared" si="1737"/>
        <v>1552.0064000000002</v>
      </c>
      <c r="CZ2322">
        <f t="shared" si="1738"/>
        <v>886.86080000000004</v>
      </c>
      <c r="DC2322" t="s">
        <v>3</v>
      </c>
      <c r="DD2322" t="s">
        <v>3</v>
      </c>
      <c r="DE2322" t="s">
        <v>3</v>
      </c>
      <c r="DF2322" t="s">
        <v>3</v>
      </c>
      <c r="DG2322" t="s">
        <v>3</v>
      </c>
      <c r="DH2322" t="s">
        <v>3</v>
      </c>
      <c r="DI2322" t="s">
        <v>3</v>
      </c>
      <c r="DJ2322" t="s">
        <v>3</v>
      </c>
      <c r="DK2322" t="s">
        <v>3</v>
      </c>
      <c r="DL2322" t="s">
        <v>3</v>
      </c>
      <c r="DM2322" t="s">
        <v>3</v>
      </c>
      <c r="DN2322">
        <v>0</v>
      </c>
      <c r="DO2322">
        <v>0</v>
      </c>
      <c r="DP2322">
        <v>1</v>
      </c>
      <c r="DQ2322">
        <v>1</v>
      </c>
      <c r="DU2322">
        <v>1013</v>
      </c>
      <c r="DV2322" t="s">
        <v>489</v>
      </c>
      <c r="DW2322" t="s">
        <v>489</v>
      </c>
      <c r="DX2322">
        <v>1</v>
      </c>
      <c r="DZ2322" t="s">
        <v>3</v>
      </c>
      <c r="EA2322" t="s">
        <v>3</v>
      </c>
      <c r="EB2322" t="s">
        <v>3</v>
      </c>
      <c r="EC2322" t="s">
        <v>3</v>
      </c>
      <c r="EE2322">
        <v>29085538</v>
      </c>
      <c r="EF2322">
        <v>2</v>
      </c>
      <c r="EG2322" t="s">
        <v>145</v>
      </c>
      <c r="EH2322">
        <v>0</v>
      </c>
      <c r="EI2322" t="s">
        <v>3</v>
      </c>
      <c r="EJ2322">
        <v>1</v>
      </c>
      <c r="EK2322">
        <v>17001</v>
      </c>
      <c r="EL2322" t="s">
        <v>491</v>
      </c>
      <c r="EM2322" t="s">
        <v>492</v>
      </c>
      <c r="EO2322" t="s">
        <v>3</v>
      </c>
      <c r="EQ2322">
        <v>0</v>
      </c>
      <c r="ER2322">
        <v>3708</v>
      </c>
      <c r="ES2322">
        <v>3429.28</v>
      </c>
      <c r="ET2322">
        <v>44.39</v>
      </c>
      <c r="EU2322">
        <v>4.32</v>
      </c>
      <c r="EV2322">
        <v>234.33</v>
      </c>
      <c r="EW2322">
        <v>24.64</v>
      </c>
      <c r="EX2322">
        <v>0.32</v>
      </c>
      <c r="EY2322">
        <v>0</v>
      </c>
      <c r="FQ2322">
        <v>0</v>
      </c>
      <c r="FR2322">
        <f t="shared" si="1739"/>
        <v>0</v>
      </c>
      <c r="FS2322">
        <v>0</v>
      </c>
      <c r="FT2322" t="s">
        <v>148</v>
      </c>
      <c r="FU2322" t="s">
        <v>24</v>
      </c>
      <c r="FV2322" t="s">
        <v>24</v>
      </c>
      <c r="FW2322" t="s">
        <v>25</v>
      </c>
      <c r="FX2322">
        <v>115.2</v>
      </c>
      <c r="FY2322">
        <v>70.55</v>
      </c>
      <c r="GA2322" t="s">
        <v>3</v>
      </c>
      <c r="GD2322">
        <v>1</v>
      </c>
      <c r="GF2322">
        <v>488301813</v>
      </c>
      <c r="GG2322">
        <v>2</v>
      </c>
      <c r="GH2322">
        <v>1</v>
      </c>
      <c r="GI2322">
        <v>2</v>
      </c>
      <c r="GJ2322">
        <v>0</v>
      </c>
      <c r="GK2322">
        <v>0</v>
      </c>
      <c r="GL2322">
        <f t="shared" si="1740"/>
        <v>0</v>
      </c>
      <c r="GM2322">
        <f t="shared" si="1741"/>
        <v>11126.8</v>
      </c>
      <c r="GN2322">
        <f t="shared" si="1742"/>
        <v>11126.8</v>
      </c>
      <c r="GO2322">
        <f t="shared" si="1743"/>
        <v>0</v>
      </c>
      <c r="GP2322">
        <f t="shared" si="1744"/>
        <v>0</v>
      </c>
      <c r="GR2322">
        <v>0</v>
      </c>
      <c r="GS2322">
        <v>3</v>
      </c>
      <c r="GT2322">
        <v>0</v>
      </c>
      <c r="GU2322" t="s">
        <v>3</v>
      </c>
      <c r="GV2322">
        <f t="shared" si="1745"/>
        <v>0</v>
      </c>
      <c r="GW2322">
        <v>1</v>
      </c>
      <c r="GX2322">
        <f t="shared" si="1746"/>
        <v>0</v>
      </c>
      <c r="HA2322">
        <v>0</v>
      </c>
      <c r="HB2322">
        <v>0</v>
      </c>
      <c r="HC2322">
        <f t="shared" si="1747"/>
        <v>0</v>
      </c>
      <c r="HE2322" t="s">
        <v>3</v>
      </c>
      <c r="HF2322" t="s">
        <v>3</v>
      </c>
      <c r="IK2322">
        <v>0</v>
      </c>
    </row>
    <row r="2323" spans="1:245">
      <c r="A2323">
        <v>17</v>
      </c>
      <c r="B2323">
        <v>0</v>
      </c>
      <c r="C2323">
        <f>ROW(SmtRes!A2452)</f>
        <v>2452</v>
      </c>
      <c r="D2323">
        <f>ROW(EtalonRes!A2423)</f>
        <v>2423</v>
      </c>
      <c r="E2323" t="s">
        <v>222</v>
      </c>
      <c r="F2323" t="s">
        <v>493</v>
      </c>
      <c r="G2323" t="s">
        <v>494</v>
      </c>
      <c r="H2323" t="s">
        <v>489</v>
      </c>
      <c r="I2323">
        <f>ROUND(1/10,9)</f>
        <v>0.1</v>
      </c>
      <c r="J2323">
        <v>0</v>
      </c>
      <c r="O2323">
        <f t="shared" si="1708"/>
        <v>2239.7399999999998</v>
      </c>
      <c r="P2323">
        <f t="shared" si="1709"/>
        <v>1521.97</v>
      </c>
      <c r="Q2323">
        <f t="shared" si="1710"/>
        <v>26.73</v>
      </c>
      <c r="R2323">
        <f t="shared" si="1711"/>
        <v>5.84</v>
      </c>
      <c r="S2323">
        <f t="shared" si="1712"/>
        <v>691.04</v>
      </c>
      <c r="T2323">
        <f t="shared" si="1713"/>
        <v>0</v>
      </c>
      <c r="U2323">
        <f t="shared" si="1714"/>
        <v>2.165</v>
      </c>
      <c r="V2323">
        <f t="shared" si="1715"/>
        <v>1.3000000000000001E-2</v>
      </c>
      <c r="W2323">
        <f t="shared" si="1716"/>
        <v>0</v>
      </c>
      <c r="X2323">
        <f t="shared" si="1717"/>
        <v>682.94</v>
      </c>
      <c r="Y2323">
        <f t="shared" si="1718"/>
        <v>390.25</v>
      </c>
      <c r="AA2323">
        <v>35806607</v>
      </c>
      <c r="AB2323">
        <f t="shared" si="1719"/>
        <v>1609.25</v>
      </c>
      <c r="AC2323">
        <f t="shared" si="1720"/>
        <v>1377.35</v>
      </c>
      <c r="AD2323">
        <f t="shared" si="1748"/>
        <v>23.63</v>
      </c>
      <c r="AE2323">
        <f t="shared" si="1749"/>
        <v>1.76</v>
      </c>
      <c r="AF2323">
        <f t="shared" si="1749"/>
        <v>208.27</v>
      </c>
      <c r="AG2323">
        <f t="shared" si="1724"/>
        <v>0</v>
      </c>
      <c r="AH2323">
        <f t="shared" si="1750"/>
        <v>21.65</v>
      </c>
      <c r="AI2323">
        <f t="shared" si="1750"/>
        <v>0.13</v>
      </c>
      <c r="AJ2323">
        <f t="shared" si="1727"/>
        <v>0</v>
      </c>
      <c r="AK2323">
        <v>1609.25</v>
      </c>
      <c r="AL2323">
        <v>1377.35</v>
      </c>
      <c r="AM2323">
        <v>23.63</v>
      </c>
      <c r="AN2323">
        <v>1.76</v>
      </c>
      <c r="AO2323">
        <v>208.27</v>
      </c>
      <c r="AP2323">
        <v>0</v>
      </c>
      <c r="AQ2323">
        <v>21.65</v>
      </c>
      <c r="AR2323">
        <v>0.13</v>
      </c>
      <c r="AS2323">
        <v>0</v>
      </c>
      <c r="AT2323">
        <v>98</v>
      </c>
      <c r="AU2323">
        <v>56</v>
      </c>
      <c r="AV2323">
        <v>1</v>
      </c>
      <c r="AW2323">
        <v>1</v>
      </c>
      <c r="AZ2323">
        <v>1</v>
      </c>
      <c r="BA2323">
        <v>33.18</v>
      </c>
      <c r="BB2323">
        <v>11.31</v>
      </c>
      <c r="BC2323">
        <v>11.05</v>
      </c>
      <c r="BD2323" t="s">
        <v>3</v>
      </c>
      <c r="BE2323" t="s">
        <v>3</v>
      </c>
      <c r="BF2323" t="s">
        <v>3</v>
      </c>
      <c r="BG2323" t="s">
        <v>3</v>
      </c>
      <c r="BH2323">
        <v>0</v>
      </c>
      <c r="BI2323">
        <v>1</v>
      </c>
      <c r="BJ2323" t="s">
        <v>495</v>
      </c>
      <c r="BM2323">
        <v>17001</v>
      </c>
      <c r="BN2323">
        <v>0</v>
      </c>
      <c r="BO2323" t="s">
        <v>493</v>
      </c>
      <c r="BP2323">
        <v>1</v>
      </c>
      <c r="BQ2323">
        <v>2</v>
      </c>
      <c r="BR2323">
        <v>0</v>
      </c>
      <c r="BS2323">
        <v>33.18</v>
      </c>
      <c r="BT2323">
        <v>1</v>
      </c>
      <c r="BU2323">
        <v>1</v>
      </c>
      <c r="BV2323">
        <v>1</v>
      </c>
      <c r="BW2323">
        <v>1</v>
      </c>
      <c r="BX2323">
        <v>1</v>
      </c>
      <c r="BY2323" t="s">
        <v>3</v>
      </c>
      <c r="BZ2323">
        <v>128</v>
      </c>
      <c r="CA2323">
        <v>83</v>
      </c>
      <c r="CE2323">
        <v>0</v>
      </c>
      <c r="CF2323">
        <v>0</v>
      </c>
      <c r="CG2323">
        <v>0</v>
      </c>
      <c r="CM2323">
        <v>0</v>
      </c>
      <c r="CN2323" t="s">
        <v>3</v>
      </c>
      <c r="CO2323">
        <v>0</v>
      </c>
      <c r="CP2323">
        <f t="shared" si="1728"/>
        <v>2239.7399999999998</v>
      </c>
      <c r="CQ2323">
        <f t="shared" si="1729"/>
        <v>15219.717500000001</v>
      </c>
      <c r="CR2323">
        <f t="shared" si="1730"/>
        <v>267.25529999999998</v>
      </c>
      <c r="CS2323">
        <f t="shared" si="1731"/>
        <v>58.396799999999999</v>
      </c>
      <c r="CT2323">
        <f t="shared" si="1732"/>
        <v>6910.3986000000004</v>
      </c>
      <c r="CU2323">
        <f t="shared" si="1733"/>
        <v>0</v>
      </c>
      <c r="CV2323">
        <f t="shared" si="1734"/>
        <v>21.65</v>
      </c>
      <c r="CW2323">
        <f t="shared" si="1735"/>
        <v>0.13</v>
      </c>
      <c r="CX2323">
        <f t="shared" si="1736"/>
        <v>0</v>
      </c>
      <c r="CY2323">
        <f t="shared" si="1737"/>
        <v>682.94240000000002</v>
      </c>
      <c r="CZ2323">
        <f t="shared" si="1738"/>
        <v>390.25279999999998</v>
      </c>
      <c r="DC2323" t="s">
        <v>3</v>
      </c>
      <c r="DD2323" t="s">
        <v>3</v>
      </c>
      <c r="DE2323" t="s">
        <v>3</v>
      </c>
      <c r="DF2323" t="s">
        <v>3</v>
      </c>
      <c r="DG2323" t="s">
        <v>3</v>
      </c>
      <c r="DH2323" t="s">
        <v>3</v>
      </c>
      <c r="DI2323" t="s">
        <v>3</v>
      </c>
      <c r="DJ2323" t="s">
        <v>3</v>
      </c>
      <c r="DK2323" t="s">
        <v>3</v>
      </c>
      <c r="DL2323" t="s">
        <v>3</v>
      </c>
      <c r="DM2323" t="s">
        <v>3</v>
      </c>
      <c r="DN2323">
        <v>0</v>
      </c>
      <c r="DO2323">
        <v>0</v>
      </c>
      <c r="DP2323">
        <v>1</v>
      </c>
      <c r="DQ2323">
        <v>1</v>
      </c>
      <c r="DU2323">
        <v>1013</v>
      </c>
      <c r="DV2323" t="s">
        <v>489</v>
      </c>
      <c r="DW2323" t="s">
        <v>489</v>
      </c>
      <c r="DX2323">
        <v>1</v>
      </c>
      <c r="DZ2323" t="s">
        <v>3</v>
      </c>
      <c r="EA2323" t="s">
        <v>3</v>
      </c>
      <c r="EB2323" t="s">
        <v>3</v>
      </c>
      <c r="EC2323" t="s">
        <v>3</v>
      </c>
      <c r="EE2323">
        <v>29085538</v>
      </c>
      <c r="EF2323">
        <v>2</v>
      </c>
      <c r="EG2323" t="s">
        <v>145</v>
      </c>
      <c r="EH2323">
        <v>0</v>
      </c>
      <c r="EI2323" t="s">
        <v>3</v>
      </c>
      <c r="EJ2323">
        <v>1</v>
      </c>
      <c r="EK2323">
        <v>17001</v>
      </c>
      <c r="EL2323" t="s">
        <v>491</v>
      </c>
      <c r="EM2323" t="s">
        <v>492</v>
      </c>
      <c r="EO2323" t="s">
        <v>3</v>
      </c>
      <c r="EQ2323">
        <v>0</v>
      </c>
      <c r="ER2323">
        <v>1609.25</v>
      </c>
      <c r="ES2323">
        <v>1377.35</v>
      </c>
      <c r="ET2323">
        <v>23.63</v>
      </c>
      <c r="EU2323">
        <v>1.76</v>
      </c>
      <c r="EV2323">
        <v>208.27</v>
      </c>
      <c r="EW2323">
        <v>21.65</v>
      </c>
      <c r="EX2323">
        <v>0.13</v>
      </c>
      <c r="EY2323">
        <v>0</v>
      </c>
      <c r="FQ2323">
        <v>0</v>
      </c>
      <c r="FR2323">
        <f t="shared" si="1739"/>
        <v>0</v>
      </c>
      <c r="FS2323">
        <v>0</v>
      </c>
      <c r="FT2323" t="s">
        <v>148</v>
      </c>
      <c r="FU2323" t="s">
        <v>24</v>
      </c>
      <c r="FV2323" t="s">
        <v>24</v>
      </c>
      <c r="FW2323" t="s">
        <v>25</v>
      </c>
      <c r="FX2323">
        <v>115.2</v>
      </c>
      <c r="FY2323">
        <v>70.55</v>
      </c>
      <c r="GA2323" t="s">
        <v>3</v>
      </c>
      <c r="GD2323">
        <v>1</v>
      </c>
      <c r="GF2323">
        <v>-468170067</v>
      </c>
      <c r="GG2323">
        <v>2</v>
      </c>
      <c r="GH2323">
        <v>1</v>
      </c>
      <c r="GI2323">
        <v>2</v>
      </c>
      <c r="GJ2323">
        <v>0</v>
      </c>
      <c r="GK2323">
        <v>0</v>
      </c>
      <c r="GL2323">
        <f t="shared" si="1740"/>
        <v>0</v>
      </c>
      <c r="GM2323">
        <f t="shared" si="1741"/>
        <v>3312.93</v>
      </c>
      <c r="GN2323">
        <f t="shared" si="1742"/>
        <v>3312.93</v>
      </c>
      <c r="GO2323">
        <f t="shared" si="1743"/>
        <v>0</v>
      </c>
      <c r="GP2323">
        <f t="shared" si="1744"/>
        <v>0</v>
      </c>
      <c r="GR2323">
        <v>0</v>
      </c>
      <c r="GS2323">
        <v>3</v>
      </c>
      <c r="GT2323">
        <v>0</v>
      </c>
      <c r="GU2323" t="s">
        <v>3</v>
      </c>
      <c r="GV2323">
        <f t="shared" si="1745"/>
        <v>0</v>
      </c>
      <c r="GW2323">
        <v>1</v>
      </c>
      <c r="GX2323">
        <f t="shared" si="1746"/>
        <v>0</v>
      </c>
      <c r="HA2323">
        <v>0</v>
      </c>
      <c r="HB2323">
        <v>0</v>
      </c>
      <c r="HC2323">
        <f t="shared" si="1747"/>
        <v>0</v>
      </c>
      <c r="HE2323" t="s">
        <v>3</v>
      </c>
      <c r="HF2323" t="s">
        <v>3</v>
      </c>
      <c r="IK2323">
        <v>0</v>
      </c>
    </row>
    <row r="2324" spans="1:245">
      <c r="A2324">
        <v>17</v>
      </c>
      <c r="B2324">
        <v>0</v>
      </c>
      <c r="C2324">
        <f>ROW(SmtRes!A2460)</f>
        <v>2460</v>
      </c>
      <c r="D2324">
        <f>ROW(EtalonRes!A2431)</f>
        <v>2431</v>
      </c>
      <c r="E2324" t="s">
        <v>295</v>
      </c>
      <c r="F2324" t="s">
        <v>496</v>
      </c>
      <c r="G2324" t="s">
        <v>497</v>
      </c>
      <c r="H2324" t="s">
        <v>498</v>
      </c>
      <c r="I2324">
        <f>ROUND(1/10,9)</f>
        <v>0.1</v>
      </c>
      <c r="J2324">
        <v>0</v>
      </c>
      <c r="O2324">
        <f t="shared" si="1708"/>
        <v>790.11</v>
      </c>
      <c r="P2324">
        <f t="shared" si="1709"/>
        <v>566.61</v>
      </c>
      <c r="Q2324">
        <f t="shared" si="1710"/>
        <v>7.0000000000000007E-2</v>
      </c>
      <c r="R2324">
        <f t="shared" si="1711"/>
        <v>0</v>
      </c>
      <c r="S2324">
        <f t="shared" si="1712"/>
        <v>223.43</v>
      </c>
      <c r="T2324">
        <f t="shared" si="1713"/>
        <v>0</v>
      </c>
      <c r="U2324">
        <f t="shared" si="1714"/>
        <v>0.70000000000000007</v>
      </c>
      <c r="V2324">
        <f t="shared" si="1715"/>
        <v>0</v>
      </c>
      <c r="W2324">
        <f t="shared" si="1716"/>
        <v>0</v>
      </c>
      <c r="X2324">
        <f t="shared" si="1717"/>
        <v>218.96</v>
      </c>
      <c r="Y2324">
        <f t="shared" si="1718"/>
        <v>125.12</v>
      </c>
      <c r="AA2324">
        <v>35806607</v>
      </c>
      <c r="AB2324">
        <f t="shared" si="1719"/>
        <v>1512.97</v>
      </c>
      <c r="AC2324">
        <f t="shared" si="1720"/>
        <v>1445.43</v>
      </c>
      <c r="AD2324">
        <f t="shared" si="1748"/>
        <v>0.2</v>
      </c>
      <c r="AE2324">
        <f t="shared" si="1749"/>
        <v>0</v>
      </c>
      <c r="AF2324">
        <f t="shared" si="1749"/>
        <v>67.34</v>
      </c>
      <c r="AG2324">
        <f t="shared" si="1724"/>
        <v>0</v>
      </c>
      <c r="AH2324">
        <f t="shared" si="1750"/>
        <v>7</v>
      </c>
      <c r="AI2324">
        <f t="shared" si="1750"/>
        <v>0</v>
      </c>
      <c r="AJ2324">
        <f t="shared" si="1727"/>
        <v>0</v>
      </c>
      <c r="AK2324">
        <v>1512.97</v>
      </c>
      <c r="AL2324">
        <v>1445.43</v>
      </c>
      <c r="AM2324">
        <v>0.2</v>
      </c>
      <c r="AN2324">
        <v>0</v>
      </c>
      <c r="AO2324">
        <v>67.34</v>
      </c>
      <c r="AP2324">
        <v>0</v>
      </c>
      <c r="AQ2324">
        <v>7</v>
      </c>
      <c r="AR2324">
        <v>0</v>
      </c>
      <c r="AS2324">
        <v>0</v>
      </c>
      <c r="AT2324">
        <v>98</v>
      </c>
      <c r="AU2324">
        <v>56</v>
      </c>
      <c r="AV2324">
        <v>1</v>
      </c>
      <c r="AW2324">
        <v>1</v>
      </c>
      <c r="AZ2324">
        <v>1</v>
      </c>
      <c r="BA2324">
        <v>33.18</v>
      </c>
      <c r="BB2324">
        <v>3.65</v>
      </c>
      <c r="BC2324">
        <v>3.92</v>
      </c>
      <c r="BD2324" t="s">
        <v>3</v>
      </c>
      <c r="BE2324" t="s">
        <v>3</v>
      </c>
      <c r="BF2324" t="s">
        <v>3</v>
      </c>
      <c r="BG2324" t="s">
        <v>3</v>
      </c>
      <c r="BH2324">
        <v>0</v>
      </c>
      <c r="BI2324">
        <v>1</v>
      </c>
      <c r="BJ2324" t="s">
        <v>499</v>
      </c>
      <c r="BM2324">
        <v>17001</v>
      </c>
      <c r="BN2324">
        <v>0</v>
      </c>
      <c r="BO2324" t="s">
        <v>496</v>
      </c>
      <c r="BP2324">
        <v>1</v>
      </c>
      <c r="BQ2324">
        <v>2</v>
      </c>
      <c r="BR2324">
        <v>0</v>
      </c>
      <c r="BS2324">
        <v>33.18</v>
      </c>
      <c r="BT2324">
        <v>1</v>
      </c>
      <c r="BU2324">
        <v>1</v>
      </c>
      <c r="BV2324">
        <v>1</v>
      </c>
      <c r="BW2324">
        <v>1</v>
      </c>
      <c r="BX2324">
        <v>1</v>
      </c>
      <c r="BY2324" t="s">
        <v>3</v>
      </c>
      <c r="BZ2324">
        <v>128</v>
      </c>
      <c r="CA2324">
        <v>83</v>
      </c>
      <c r="CE2324">
        <v>0</v>
      </c>
      <c r="CF2324">
        <v>0</v>
      </c>
      <c r="CG2324">
        <v>0</v>
      </c>
      <c r="CM2324">
        <v>0</v>
      </c>
      <c r="CN2324" t="s">
        <v>3</v>
      </c>
      <c r="CO2324">
        <v>0</v>
      </c>
      <c r="CP2324">
        <f t="shared" si="1728"/>
        <v>790.11000000000013</v>
      </c>
      <c r="CQ2324">
        <f t="shared" si="1729"/>
        <v>5666.0856000000003</v>
      </c>
      <c r="CR2324">
        <f t="shared" si="1730"/>
        <v>0.73</v>
      </c>
      <c r="CS2324">
        <f t="shared" si="1731"/>
        <v>0</v>
      </c>
      <c r="CT2324">
        <f t="shared" si="1732"/>
        <v>2234.3412000000003</v>
      </c>
      <c r="CU2324">
        <f t="shared" si="1733"/>
        <v>0</v>
      </c>
      <c r="CV2324">
        <f t="shared" si="1734"/>
        <v>7</v>
      </c>
      <c r="CW2324">
        <f t="shared" si="1735"/>
        <v>0</v>
      </c>
      <c r="CX2324">
        <f t="shared" si="1736"/>
        <v>0</v>
      </c>
      <c r="CY2324">
        <f t="shared" si="1737"/>
        <v>218.9614</v>
      </c>
      <c r="CZ2324">
        <f t="shared" si="1738"/>
        <v>125.1208</v>
      </c>
      <c r="DC2324" t="s">
        <v>3</v>
      </c>
      <c r="DD2324" t="s">
        <v>3</v>
      </c>
      <c r="DE2324" t="s">
        <v>3</v>
      </c>
      <c r="DF2324" t="s">
        <v>3</v>
      </c>
      <c r="DG2324" t="s">
        <v>3</v>
      </c>
      <c r="DH2324" t="s">
        <v>3</v>
      </c>
      <c r="DI2324" t="s">
        <v>3</v>
      </c>
      <c r="DJ2324" t="s">
        <v>3</v>
      </c>
      <c r="DK2324" t="s">
        <v>3</v>
      </c>
      <c r="DL2324" t="s">
        <v>3</v>
      </c>
      <c r="DM2324" t="s">
        <v>3</v>
      </c>
      <c r="DN2324">
        <v>0</v>
      </c>
      <c r="DO2324">
        <v>0</v>
      </c>
      <c r="DP2324">
        <v>1</v>
      </c>
      <c r="DQ2324">
        <v>1</v>
      </c>
      <c r="DU2324">
        <v>1010</v>
      </c>
      <c r="DV2324" t="s">
        <v>498</v>
      </c>
      <c r="DW2324" t="s">
        <v>498</v>
      </c>
      <c r="DX2324">
        <v>10</v>
      </c>
      <c r="DZ2324" t="s">
        <v>3</v>
      </c>
      <c r="EA2324" t="s">
        <v>3</v>
      </c>
      <c r="EB2324" t="s">
        <v>3</v>
      </c>
      <c r="EC2324" t="s">
        <v>3</v>
      </c>
      <c r="EE2324">
        <v>29085538</v>
      </c>
      <c r="EF2324">
        <v>2</v>
      </c>
      <c r="EG2324" t="s">
        <v>145</v>
      </c>
      <c r="EH2324">
        <v>0</v>
      </c>
      <c r="EI2324" t="s">
        <v>3</v>
      </c>
      <c r="EJ2324">
        <v>1</v>
      </c>
      <c r="EK2324">
        <v>17001</v>
      </c>
      <c r="EL2324" t="s">
        <v>491</v>
      </c>
      <c r="EM2324" t="s">
        <v>492</v>
      </c>
      <c r="EO2324" t="s">
        <v>3</v>
      </c>
      <c r="EQ2324">
        <v>0</v>
      </c>
      <c r="ER2324">
        <v>1512.97</v>
      </c>
      <c r="ES2324">
        <v>1445.43</v>
      </c>
      <c r="ET2324">
        <v>0.2</v>
      </c>
      <c r="EU2324">
        <v>0</v>
      </c>
      <c r="EV2324">
        <v>67.34</v>
      </c>
      <c r="EW2324">
        <v>7</v>
      </c>
      <c r="EX2324">
        <v>0</v>
      </c>
      <c r="EY2324">
        <v>0</v>
      </c>
      <c r="FQ2324">
        <v>0</v>
      </c>
      <c r="FR2324">
        <f t="shared" si="1739"/>
        <v>0</v>
      </c>
      <c r="FS2324">
        <v>0</v>
      </c>
      <c r="FT2324" t="s">
        <v>148</v>
      </c>
      <c r="FU2324" t="s">
        <v>24</v>
      </c>
      <c r="FV2324" t="s">
        <v>24</v>
      </c>
      <c r="FW2324" t="s">
        <v>25</v>
      </c>
      <c r="FX2324">
        <v>115.2</v>
      </c>
      <c r="FY2324">
        <v>70.55</v>
      </c>
      <c r="GA2324" t="s">
        <v>3</v>
      </c>
      <c r="GD2324">
        <v>1</v>
      </c>
      <c r="GF2324">
        <v>-300941850</v>
      </c>
      <c r="GG2324">
        <v>2</v>
      </c>
      <c r="GH2324">
        <v>1</v>
      </c>
      <c r="GI2324">
        <v>2</v>
      </c>
      <c r="GJ2324">
        <v>0</v>
      </c>
      <c r="GK2324">
        <v>0</v>
      </c>
      <c r="GL2324">
        <f t="shared" si="1740"/>
        <v>0</v>
      </c>
      <c r="GM2324">
        <f t="shared" si="1741"/>
        <v>1134.19</v>
      </c>
      <c r="GN2324">
        <f t="shared" si="1742"/>
        <v>1134.19</v>
      </c>
      <c r="GO2324">
        <f t="shared" si="1743"/>
        <v>0</v>
      </c>
      <c r="GP2324">
        <f t="shared" si="1744"/>
        <v>0</v>
      </c>
      <c r="GR2324">
        <v>0</v>
      </c>
      <c r="GS2324">
        <v>3</v>
      </c>
      <c r="GT2324">
        <v>0</v>
      </c>
      <c r="GU2324" t="s">
        <v>3</v>
      </c>
      <c r="GV2324">
        <f t="shared" si="1745"/>
        <v>0</v>
      </c>
      <c r="GW2324">
        <v>1</v>
      </c>
      <c r="GX2324">
        <f t="shared" si="1746"/>
        <v>0</v>
      </c>
      <c r="HA2324">
        <v>0</v>
      </c>
      <c r="HB2324">
        <v>0</v>
      </c>
      <c r="HC2324">
        <f t="shared" si="1747"/>
        <v>0</v>
      </c>
      <c r="HE2324" t="s">
        <v>3</v>
      </c>
      <c r="HF2324" t="s">
        <v>3</v>
      </c>
      <c r="IK2324">
        <v>0</v>
      </c>
    </row>
    <row r="2326" spans="1:245">
      <c r="A2326" s="2">
        <v>51</v>
      </c>
      <c r="B2326" s="2">
        <f>B2302</f>
        <v>0</v>
      </c>
      <c r="C2326" s="2">
        <f>A2302</f>
        <v>5</v>
      </c>
      <c r="D2326" s="2">
        <f>ROW(A2302)</f>
        <v>2302</v>
      </c>
      <c r="E2326" s="2"/>
      <c r="F2326" s="2" t="str">
        <f>IF(F2302&lt;&gt;"",F2302,"")</f>
        <v>Новый подраздел</v>
      </c>
      <c r="G2326" s="2" t="str">
        <f>IF(G2302&lt;&gt;"",G2302,"")</f>
        <v>ремонт</v>
      </c>
      <c r="H2326" s="2">
        <v>0</v>
      </c>
      <c r="I2326" s="2"/>
      <c r="J2326" s="2"/>
      <c r="K2326" s="2"/>
      <c r="L2326" s="2"/>
      <c r="M2326" s="2"/>
      <c r="N2326" s="2"/>
      <c r="O2326" s="2">
        <f t="shared" ref="O2326:T2326" si="1751">ROUND(AB2326,2)</f>
        <v>111165.05</v>
      </c>
      <c r="P2326" s="2">
        <f t="shared" si="1751"/>
        <v>58849.88</v>
      </c>
      <c r="Q2326" s="2">
        <f t="shared" si="1751"/>
        <v>2466.3200000000002</v>
      </c>
      <c r="R2326" s="2">
        <f t="shared" si="1751"/>
        <v>1456.96</v>
      </c>
      <c r="S2326" s="2">
        <f t="shared" si="1751"/>
        <v>49848.85</v>
      </c>
      <c r="T2326" s="2">
        <f t="shared" si="1751"/>
        <v>0</v>
      </c>
      <c r="U2326" s="2">
        <f>AH2326</f>
        <v>161.06632799999997</v>
      </c>
      <c r="V2326" s="2">
        <f>AI2326</f>
        <v>4.13</v>
      </c>
      <c r="W2326" s="2">
        <f>ROUND(AJ2326,2)</f>
        <v>34.72</v>
      </c>
      <c r="X2326" s="2">
        <f>ROUND(AK2326,2)</f>
        <v>41014.949999999997</v>
      </c>
      <c r="Y2326" s="2">
        <f>ROUND(AL2326,2)</f>
        <v>21005.41</v>
      </c>
      <c r="Z2326" s="2"/>
      <c r="AA2326" s="2"/>
      <c r="AB2326" s="2">
        <f>ROUND(SUMIF(AA2306:AA2324,"=35806607",O2306:O2324),2)</f>
        <v>111165.05</v>
      </c>
      <c r="AC2326" s="2">
        <f>ROUND(SUMIF(AA2306:AA2324,"=35806607",P2306:P2324),2)</f>
        <v>58849.88</v>
      </c>
      <c r="AD2326" s="2">
        <f>ROUND(SUMIF(AA2306:AA2324,"=35806607",Q2306:Q2324),2)</f>
        <v>2466.3200000000002</v>
      </c>
      <c r="AE2326" s="2">
        <f>ROUND(SUMIF(AA2306:AA2324,"=35806607",R2306:R2324),2)</f>
        <v>1456.96</v>
      </c>
      <c r="AF2326" s="2">
        <f>ROUND(SUMIF(AA2306:AA2324,"=35806607",S2306:S2324),2)</f>
        <v>49848.85</v>
      </c>
      <c r="AG2326" s="2">
        <f>ROUND(SUMIF(AA2306:AA2324,"=35806607",T2306:T2324),2)</f>
        <v>0</v>
      </c>
      <c r="AH2326" s="2">
        <f>SUMIF(AA2306:AA2324,"=35806607",U2306:U2324)</f>
        <v>161.06632799999997</v>
      </c>
      <c r="AI2326" s="2">
        <f>SUMIF(AA2306:AA2324,"=35806607",V2306:V2324)</f>
        <v>4.13</v>
      </c>
      <c r="AJ2326" s="2">
        <f>ROUND(SUMIF(AA2306:AA2324,"=35806607",W2306:W2324),2)</f>
        <v>34.72</v>
      </c>
      <c r="AK2326" s="2">
        <f>ROUND(SUMIF(AA2306:AA2324,"=35806607",X2306:X2324),2)</f>
        <v>41014.949999999997</v>
      </c>
      <c r="AL2326" s="2">
        <f>ROUND(SUMIF(AA2306:AA2324,"=35806607",Y2306:Y2324),2)</f>
        <v>21005.41</v>
      </c>
      <c r="AM2326" s="2"/>
      <c r="AN2326" s="2"/>
      <c r="AO2326" s="2">
        <f t="shared" ref="AO2326:BD2326" si="1752">ROUND(BX2326,2)</f>
        <v>0</v>
      </c>
      <c r="AP2326" s="2">
        <f t="shared" si="1752"/>
        <v>0</v>
      </c>
      <c r="AQ2326" s="2">
        <f t="shared" si="1752"/>
        <v>0</v>
      </c>
      <c r="AR2326" s="2">
        <f t="shared" si="1752"/>
        <v>173185.41</v>
      </c>
      <c r="AS2326" s="2">
        <f t="shared" si="1752"/>
        <v>171771.14</v>
      </c>
      <c r="AT2326" s="2">
        <f t="shared" si="1752"/>
        <v>1414.27</v>
      </c>
      <c r="AU2326" s="2">
        <f t="shared" si="1752"/>
        <v>0</v>
      </c>
      <c r="AV2326" s="2">
        <f t="shared" si="1752"/>
        <v>58849.88</v>
      </c>
      <c r="AW2326" s="2">
        <f t="shared" si="1752"/>
        <v>58849.88</v>
      </c>
      <c r="AX2326" s="2">
        <f t="shared" si="1752"/>
        <v>0</v>
      </c>
      <c r="AY2326" s="2">
        <f t="shared" si="1752"/>
        <v>58849.88</v>
      </c>
      <c r="AZ2326" s="2">
        <f t="shared" si="1752"/>
        <v>0</v>
      </c>
      <c r="BA2326" s="2">
        <f t="shared" si="1752"/>
        <v>0</v>
      </c>
      <c r="BB2326" s="2">
        <f t="shared" si="1752"/>
        <v>0</v>
      </c>
      <c r="BC2326" s="2">
        <f t="shared" si="1752"/>
        <v>0</v>
      </c>
      <c r="BD2326" s="2">
        <f t="shared" si="1752"/>
        <v>0</v>
      </c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>
        <f>ROUND(SUMIF(AA2306:AA2324,"=35806607",FQ2306:FQ2324),2)</f>
        <v>0</v>
      </c>
      <c r="BY2326" s="2">
        <f>ROUND(SUMIF(AA2306:AA2324,"=35806607",FR2306:FR2324),2)</f>
        <v>0</v>
      </c>
      <c r="BZ2326" s="2">
        <f>ROUND(SUMIF(AA2306:AA2324,"=35806607",GL2306:GL2324),2)</f>
        <v>0</v>
      </c>
      <c r="CA2326" s="2">
        <f>ROUND(SUMIF(AA2306:AA2324,"=35806607",GM2306:GM2324),2)</f>
        <v>173185.41</v>
      </c>
      <c r="CB2326" s="2">
        <f>ROUND(SUMIF(AA2306:AA2324,"=35806607",GN2306:GN2324),2)</f>
        <v>171771.14</v>
      </c>
      <c r="CC2326" s="2">
        <f>ROUND(SUMIF(AA2306:AA2324,"=35806607",GO2306:GO2324),2)</f>
        <v>1414.27</v>
      </c>
      <c r="CD2326" s="2">
        <f>ROUND(SUMIF(AA2306:AA2324,"=35806607",GP2306:GP2324),2)</f>
        <v>0</v>
      </c>
      <c r="CE2326" s="2">
        <f>AC2326-BX2326</f>
        <v>58849.88</v>
      </c>
      <c r="CF2326" s="2">
        <f>AC2326-BY2326</f>
        <v>58849.88</v>
      </c>
      <c r="CG2326" s="2">
        <f>BX2326-BZ2326</f>
        <v>0</v>
      </c>
      <c r="CH2326" s="2">
        <f>AC2326-BX2326-BY2326+BZ2326</f>
        <v>58849.88</v>
      </c>
      <c r="CI2326" s="2">
        <f>BY2326-BZ2326</f>
        <v>0</v>
      </c>
      <c r="CJ2326" s="2">
        <f>ROUND(SUMIF(AA2306:AA2324,"=35806607",GX2306:GX2324),2)</f>
        <v>0</v>
      </c>
      <c r="CK2326" s="2">
        <f>ROUND(SUMIF(AA2306:AA2324,"=35806607",GY2306:GY2324),2)</f>
        <v>0</v>
      </c>
      <c r="CL2326" s="2">
        <f>ROUND(SUMIF(AA2306:AA2324,"=35806607",GZ2306:GZ2324),2)</f>
        <v>0</v>
      </c>
      <c r="CM2326" s="2">
        <f>ROUND(SUMIF(AA2306:AA2324,"=35806607",HD2306:HD2324),2)</f>
        <v>0</v>
      </c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>
        <v>0</v>
      </c>
    </row>
    <row r="2328" spans="1:245">
      <c r="A2328" s="4">
        <v>50</v>
      </c>
      <c r="B2328" s="4">
        <v>0</v>
      </c>
      <c r="C2328" s="4">
        <v>0</v>
      </c>
      <c r="D2328" s="4">
        <v>1</v>
      </c>
      <c r="E2328" s="4">
        <v>201</v>
      </c>
      <c r="F2328" s="4">
        <f>ROUND(Source!O2326,O2328)</f>
        <v>111165.05</v>
      </c>
      <c r="G2328" s="4" t="s">
        <v>81</v>
      </c>
      <c r="H2328" s="4" t="s">
        <v>82</v>
      </c>
      <c r="I2328" s="4"/>
      <c r="J2328" s="4"/>
      <c r="K2328" s="4">
        <v>201</v>
      </c>
      <c r="L2328" s="4">
        <v>1</v>
      </c>
      <c r="M2328" s="4">
        <v>3</v>
      </c>
      <c r="N2328" s="4" t="s">
        <v>3</v>
      </c>
      <c r="O2328" s="4">
        <v>2</v>
      </c>
      <c r="P2328" s="4"/>
      <c r="Q2328" s="4"/>
      <c r="R2328" s="4"/>
      <c r="S2328" s="4"/>
      <c r="T2328" s="4"/>
      <c r="U2328" s="4"/>
      <c r="V2328" s="4"/>
      <c r="W2328" s="4"/>
    </row>
    <row r="2329" spans="1:245">
      <c r="A2329" s="4">
        <v>50</v>
      </c>
      <c r="B2329" s="4">
        <v>0</v>
      </c>
      <c r="C2329" s="4">
        <v>0</v>
      </c>
      <c r="D2329" s="4">
        <v>1</v>
      </c>
      <c r="E2329" s="4">
        <v>202</v>
      </c>
      <c r="F2329" s="4">
        <f>ROUND(Source!P2326,O2329)</f>
        <v>58849.88</v>
      </c>
      <c r="G2329" s="4" t="s">
        <v>83</v>
      </c>
      <c r="H2329" s="4" t="s">
        <v>84</v>
      </c>
      <c r="I2329" s="4"/>
      <c r="J2329" s="4"/>
      <c r="K2329" s="4">
        <v>202</v>
      </c>
      <c r="L2329" s="4">
        <v>2</v>
      </c>
      <c r="M2329" s="4">
        <v>3</v>
      </c>
      <c r="N2329" s="4" t="s">
        <v>3</v>
      </c>
      <c r="O2329" s="4">
        <v>2</v>
      </c>
      <c r="P2329" s="4"/>
      <c r="Q2329" s="4"/>
      <c r="R2329" s="4"/>
      <c r="S2329" s="4"/>
      <c r="T2329" s="4"/>
      <c r="U2329" s="4"/>
      <c r="V2329" s="4"/>
      <c r="W2329" s="4"/>
    </row>
    <row r="2330" spans="1:245">
      <c r="A2330" s="4">
        <v>50</v>
      </c>
      <c r="B2330" s="4">
        <v>0</v>
      </c>
      <c r="C2330" s="4">
        <v>0</v>
      </c>
      <c r="D2330" s="4">
        <v>1</v>
      </c>
      <c r="E2330" s="4">
        <v>222</v>
      </c>
      <c r="F2330" s="4">
        <f>ROUND(Source!AO2326,O2330)</f>
        <v>0</v>
      </c>
      <c r="G2330" s="4" t="s">
        <v>85</v>
      </c>
      <c r="H2330" s="4" t="s">
        <v>86</v>
      </c>
      <c r="I2330" s="4"/>
      <c r="J2330" s="4"/>
      <c r="K2330" s="4">
        <v>222</v>
      </c>
      <c r="L2330" s="4">
        <v>3</v>
      </c>
      <c r="M2330" s="4">
        <v>3</v>
      </c>
      <c r="N2330" s="4" t="s">
        <v>3</v>
      </c>
      <c r="O2330" s="4">
        <v>2</v>
      </c>
      <c r="P2330" s="4"/>
      <c r="Q2330" s="4"/>
      <c r="R2330" s="4"/>
      <c r="S2330" s="4"/>
      <c r="T2330" s="4"/>
      <c r="U2330" s="4"/>
      <c r="V2330" s="4"/>
      <c r="W2330" s="4"/>
    </row>
    <row r="2331" spans="1:245">
      <c r="A2331" s="4">
        <v>50</v>
      </c>
      <c r="B2331" s="4">
        <v>0</v>
      </c>
      <c r="C2331" s="4">
        <v>0</v>
      </c>
      <c r="D2331" s="4">
        <v>1</v>
      </c>
      <c r="E2331" s="4">
        <v>225</v>
      </c>
      <c r="F2331" s="4">
        <f>ROUND(Source!AV2326,O2331)</f>
        <v>58849.88</v>
      </c>
      <c r="G2331" s="4" t="s">
        <v>87</v>
      </c>
      <c r="H2331" s="4" t="s">
        <v>88</v>
      </c>
      <c r="I2331" s="4"/>
      <c r="J2331" s="4"/>
      <c r="K2331" s="4">
        <v>225</v>
      </c>
      <c r="L2331" s="4">
        <v>4</v>
      </c>
      <c r="M2331" s="4">
        <v>3</v>
      </c>
      <c r="N2331" s="4" t="s">
        <v>3</v>
      </c>
      <c r="O2331" s="4">
        <v>2</v>
      </c>
      <c r="P2331" s="4"/>
      <c r="Q2331" s="4"/>
      <c r="R2331" s="4"/>
      <c r="S2331" s="4"/>
      <c r="T2331" s="4"/>
      <c r="U2331" s="4"/>
      <c r="V2331" s="4"/>
      <c r="W2331" s="4"/>
    </row>
    <row r="2332" spans="1:245">
      <c r="A2332" s="4">
        <v>50</v>
      </c>
      <c r="B2332" s="4">
        <v>0</v>
      </c>
      <c r="C2332" s="4">
        <v>0</v>
      </c>
      <c r="D2332" s="4">
        <v>1</v>
      </c>
      <c r="E2332" s="4">
        <v>226</v>
      </c>
      <c r="F2332" s="4">
        <f>ROUND(Source!AW2326,O2332)</f>
        <v>58849.88</v>
      </c>
      <c r="G2332" s="4" t="s">
        <v>89</v>
      </c>
      <c r="H2332" s="4" t="s">
        <v>90</v>
      </c>
      <c r="I2332" s="4"/>
      <c r="J2332" s="4"/>
      <c r="K2332" s="4">
        <v>226</v>
      </c>
      <c r="L2332" s="4">
        <v>5</v>
      </c>
      <c r="M2332" s="4">
        <v>3</v>
      </c>
      <c r="N2332" s="4" t="s">
        <v>3</v>
      </c>
      <c r="O2332" s="4">
        <v>2</v>
      </c>
      <c r="P2332" s="4"/>
      <c r="Q2332" s="4"/>
      <c r="R2332" s="4"/>
      <c r="S2332" s="4"/>
      <c r="T2332" s="4"/>
      <c r="U2332" s="4"/>
      <c r="V2332" s="4"/>
      <c r="W2332" s="4"/>
    </row>
    <row r="2333" spans="1:245">
      <c r="A2333" s="4">
        <v>50</v>
      </c>
      <c r="B2333" s="4">
        <v>0</v>
      </c>
      <c r="C2333" s="4">
        <v>0</v>
      </c>
      <c r="D2333" s="4">
        <v>1</v>
      </c>
      <c r="E2333" s="4">
        <v>227</v>
      </c>
      <c r="F2333" s="4">
        <f>ROUND(Source!AX2326,O2333)</f>
        <v>0</v>
      </c>
      <c r="G2333" s="4" t="s">
        <v>91</v>
      </c>
      <c r="H2333" s="4" t="s">
        <v>92</v>
      </c>
      <c r="I2333" s="4"/>
      <c r="J2333" s="4"/>
      <c r="K2333" s="4">
        <v>227</v>
      </c>
      <c r="L2333" s="4">
        <v>6</v>
      </c>
      <c r="M2333" s="4">
        <v>3</v>
      </c>
      <c r="N2333" s="4" t="s">
        <v>3</v>
      </c>
      <c r="O2333" s="4">
        <v>2</v>
      </c>
      <c r="P2333" s="4"/>
      <c r="Q2333" s="4"/>
      <c r="R2333" s="4"/>
      <c r="S2333" s="4"/>
      <c r="T2333" s="4"/>
      <c r="U2333" s="4"/>
      <c r="V2333" s="4"/>
      <c r="W2333" s="4"/>
    </row>
    <row r="2334" spans="1:245">
      <c r="A2334" s="4">
        <v>50</v>
      </c>
      <c r="B2334" s="4">
        <v>0</v>
      </c>
      <c r="C2334" s="4">
        <v>0</v>
      </c>
      <c r="D2334" s="4">
        <v>1</v>
      </c>
      <c r="E2334" s="4">
        <v>228</v>
      </c>
      <c r="F2334" s="4">
        <f>ROUND(Source!AY2326,O2334)</f>
        <v>58849.88</v>
      </c>
      <c r="G2334" s="4" t="s">
        <v>93</v>
      </c>
      <c r="H2334" s="4" t="s">
        <v>94</v>
      </c>
      <c r="I2334" s="4"/>
      <c r="J2334" s="4"/>
      <c r="K2334" s="4">
        <v>228</v>
      </c>
      <c r="L2334" s="4">
        <v>7</v>
      </c>
      <c r="M2334" s="4">
        <v>3</v>
      </c>
      <c r="N2334" s="4" t="s">
        <v>3</v>
      </c>
      <c r="O2334" s="4">
        <v>2</v>
      </c>
      <c r="P2334" s="4"/>
      <c r="Q2334" s="4"/>
      <c r="R2334" s="4"/>
      <c r="S2334" s="4"/>
      <c r="T2334" s="4"/>
      <c r="U2334" s="4"/>
      <c r="V2334" s="4"/>
      <c r="W2334" s="4"/>
    </row>
    <row r="2335" spans="1:245">
      <c r="A2335" s="4">
        <v>50</v>
      </c>
      <c r="B2335" s="4">
        <v>0</v>
      </c>
      <c r="C2335" s="4">
        <v>0</v>
      </c>
      <c r="D2335" s="4">
        <v>1</v>
      </c>
      <c r="E2335" s="4">
        <v>216</v>
      </c>
      <c r="F2335" s="4">
        <f>ROUND(Source!AP2326,O2335)</f>
        <v>0</v>
      </c>
      <c r="G2335" s="4" t="s">
        <v>95</v>
      </c>
      <c r="H2335" s="4" t="s">
        <v>96</v>
      </c>
      <c r="I2335" s="4"/>
      <c r="J2335" s="4"/>
      <c r="K2335" s="4">
        <v>216</v>
      </c>
      <c r="L2335" s="4">
        <v>8</v>
      </c>
      <c r="M2335" s="4">
        <v>3</v>
      </c>
      <c r="N2335" s="4" t="s">
        <v>3</v>
      </c>
      <c r="O2335" s="4">
        <v>2</v>
      </c>
      <c r="P2335" s="4"/>
      <c r="Q2335" s="4"/>
      <c r="R2335" s="4"/>
      <c r="S2335" s="4"/>
      <c r="T2335" s="4"/>
      <c r="U2335" s="4"/>
      <c r="V2335" s="4"/>
      <c r="W2335" s="4"/>
    </row>
    <row r="2336" spans="1:245">
      <c r="A2336" s="4">
        <v>50</v>
      </c>
      <c r="B2336" s="4">
        <v>0</v>
      </c>
      <c r="C2336" s="4">
        <v>0</v>
      </c>
      <c r="D2336" s="4">
        <v>1</v>
      </c>
      <c r="E2336" s="4">
        <v>223</v>
      </c>
      <c r="F2336" s="4">
        <f>ROUND(Source!AQ2326,O2336)</f>
        <v>0</v>
      </c>
      <c r="G2336" s="4" t="s">
        <v>97</v>
      </c>
      <c r="H2336" s="4" t="s">
        <v>98</v>
      </c>
      <c r="I2336" s="4"/>
      <c r="J2336" s="4"/>
      <c r="K2336" s="4">
        <v>223</v>
      </c>
      <c r="L2336" s="4">
        <v>9</v>
      </c>
      <c r="M2336" s="4">
        <v>3</v>
      </c>
      <c r="N2336" s="4" t="s">
        <v>3</v>
      </c>
      <c r="O2336" s="4">
        <v>2</v>
      </c>
      <c r="P2336" s="4"/>
      <c r="Q2336" s="4"/>
      <c r="R2336" s="4"/>
      <c r="S2336" s="4"/>
      <c r="T2336" s="4"/>
      <c r="U2336" s="4"/>
      <c r="V2336" s="4"/>
      <c r="W2336" s="4"/>
    </row>
    <row r="2337" spans="1:23">
      <c r="A2337" s="4">
        <v>50</v>
      </c>
      <c r="B2337" s="4">
        <v>0</v>
      </c>
      <c r="C2337" s="4">
        <v>0</v>
      </c>
      <c r="D2337" s="4">
        <v>1</v>
      </c>
      <c r="E2337" s="4">
        <v>229</v>
      </c>
      <c r="F2337" s="4">
        <f>ROUND(Source!AZ2326,O2337)</f>
        <v>0</v>
      </c>
      <c r="G2337" s="4" t="s">
        <v>99</v>
      </c>
      <c r="H2337" s="4" t="s">
        <v>100</v>
      </c>
      <c r="I2337" s="4"/>
      <c r="J2337" s="4"/>
      <c r="K2337" s="4">
        <v>229</v>
      </c>
      <c r="L2337" s="4">
        <v>10</v>
      </c>
      <c r="M2337" s="4">
        <v>3</v>
      </c>
      <c r="N2337" s="4" t="s">
        <v>3</v>
      </c>
      <c r="O2337" s="4">
        <v>2</v>
      </c>
      <c r="P2337" s="4"/>
      <c r="Q2337" s="4"/>
      <c r="R2337" s="4"/>
      <c r="S2337" s="4"/>
      <c r="T2337" s="4"/>
      <c r="U2337" s="4"/>
      <c r="V2337" s="4"/>
      <c r="W2337" s="4"/>
    </row>
    <row r="2338" spans="1:23">
      <c r="A2338" s="4">
        <v>50</v>
      </c>
      <c r="B2338" s="4">
        <v>0</v>
      </c>
      <c r="C2338" s="4">
        <v>0</v>
      </c>
      <c r="D2338" s="4">
        <v>1</v>
      </c>
      <c r="E2338" s="4">
        <v>203</v>
      </c>
      <c r="F2338" s="4">
        <f>ROUND(Source!Q2326,O2338)</f>
        <v>2466.3200000000002</v>
      </c>
      <c r="G2338" s="4" t="s">
        <v>101</v>
      </c>
      <c r="H2338" s="4" t="s">
        <v>102</v>
      </c>
      <c r="I2338" s="4"/>
      <c r="J2338" s="4"/>
      <c r="K2338" s="4">
        <v>203</v>
      </c>
      <c r="L2338" s="4">
        <v>11</v>
      </c>
      <c r="M2338" s="4">
        <v>3</v>
      </c>
      <c r="N2338" s="4" t="s">
        <v>3</v>
      </c>
      <c r="O2338" s="4">
        <v>2</v>
      </c>
      <c r="P2338" s="4"/>
      <c r="Q2338" s="4"/>
      <c r="R2338" s="4"/>
      <c r="S2338" s="4"/>
      <c r="T2338" s="4"/>
      <c r="U2338" s="4"/>
      <c r="V2338" s="4"/>
      <c r="W2338" s="4"/>
    </row>
    <row r="2339" spans="1:23">
      <c r="A2339" s="4">
        <v>50</v>
      </c>
      <c r="B2339" s="4">
        <v>0</v>
      </c>
      <c r="C2339" s="4">
        <v>0</v>
      </c>
      <c r="D2339" s="4">
        <v>1</v>
      </c>
      <c r="E2339" s="4">
        <v>231</v>
      </c>
      <c r="F2339" s="4">
        <f>ROUND(Source!BB2326,O2339)</f>
        <v>0</v>
      </c>
      <c r="G2339" s="4" t="s">
        <v>103</v>
      </c>
      <c r="H2339" s="4" t="s">
        <v>104</v>
      </c>
      <c r="I2339" s="4"/>
      <c r="J2339" s="4"/>
      <c r="K2339" s="4">
        <v>231</v>
      </c>
      <c r="L2339" s="4">
        <v>12</v>
      </c>
      <c r="M2339" s="4">
        <v>3</v>
      </c>
      <c r="N2339" s="4" t="s">
        <v>3</v>
      </c>
      <c r="O2339" s="4">
        <v>2</v>
      </c>
      <c r="P2339" s="4"/>
      <c r="Q2339" s="4"/>
      <c r="R2339" s="4"/>
      <c r="S2339" s="4"/>
      <c r="T2339" s="4"/>
      <c r="U2339" s="4"/>
      <c r="V2339" s="4"/>
      <c r="W2339" s="4"/>
    </row>
    <row r="2340" spans="1:23">
      <c r="A2340" s="4">
        <v>50</v>
      </c>
      <c r="B2340" s="4">
        <v>0</v>
      </c>
      <c r="C2340" s="4">
        <v>0</v>
      </c>
      <c r="D2340" s="4">
        <v>1</v>
      </c>
      <c r="E2340" s="4">
        <v>204</v>
      </c>
      <c r="F2340" s="4">
        <f>ROUND(Source!R2326,O2340)</f>
        <v>1456.96</v>
      </c>
      <c r="G2340" s="4" t="s">
        <v>105</v>
      </c>
      <c r="H2340" s="4" t="s">
        <v>106</v>
      </c>
      <c r="I2340" s="4"/>
      <c r="J2340" s="4"/>
      <c r="K2340" s="4">
        <v>204</v>
      </c>
      <c r="L2340" s="4">
        <v>13</v>
      </c>
      <c r="M2340" s="4">
        <v>3</v>
      </c>
      <c r="N2340" s="4" t="s">
        <v>3</v>
      </c>
      <c r="O2340" s="4">
        <v>2</v>
      </c>
      <c r="P2340" s="4"/>
      <c r="Q2340" s="4"/>
      <c r="R2340" s="4"/>
      <c r="S2340" s="4"/>
      <c r="T2340" s="4"/>
      <c r="U2340" s="4"/>
      <c r="V2340" s="4"/>
      <c r="W2340" s="4"/>
    </row>
    <row r="2341" spans="1:23">
      <c r="A2341" s="4">
        <v>50</v>
      </c>
      <c r="B2341" s="4">
        <v>0</v>
      </c>
      <c r="C2341" s="4">
        <v>0</v>
      </c>
      <c r="D2341" s="4">
        <v>1</v>
      </c>
      <c r="E2341" s="4">
        <v>205</v>
      </c>
      <c r="F2341" s="4">
        <f>ROUND(Source!S2326,O2341)</f>
        <v>49848.85</v>
      </c>
      <c r="G2341" s="4" t="s">
        <v>107</v>
      </c>
      <c r="H2341" s="4" t="s">
        <v>108</v>
      </c>
      <c r="I2341" s="4"/>
      <c r="J2341" s="4"/>
      <c r="K2341" s="4">
        <v>205</v>
      </c>
      <c r="L2341" s="4">
        <v>14</v>
      </c>
      <c r="M2341" s="4">
        <v>3</v>
      </c>
      <c r="N2341" s="4" t="s">
        <v>3</v>
      </c>
      <c r="O2341" s="4">
        <v>2</v>
      </c>
      <c r="P2341" s="4"/>
      <c r="Q2341" s="4"/>
      <c r="R2341" s="4"/>
      <c r="S2341" s="4"/>
      <c r="T2341" s="4"/>
      <c r="U2341" s="4"/>
      <c r="V2341" s="4"/>
      <c r="W2341" s="4"/>
    </row>
    <row r="2342" spans="1:23">
      <c r="A2342" s="4">
        <v>50</v>
      </c>
      <c r="B2342" s="4">
        <v>0</v>
      </c>
      <c r="C2342" s="4">
        <v>0</v>
      </c>
      <c r="D2342" s="4">
        <v>1</v>
      </c>
      <c r="E2342" s="4">
        <v>232</v>
      </c>
      <c r="F2342" s="4">
        <f>ROUND(Source!BC2326,O2342)</f>
        <v>0</v>
      </c>
      <c r="G2342" s="4" t="s">
        <v>109</v>
      </c>
      <c r="H2342" s="4" t="s">
        <v>110</v>
      </c>
      <c r="I2342" s="4"/>
      <c r="J2342" s="4"/>
      <c r="K2342" s="4">
        <v>232</v>
      </c>
      <c r="L2342" s="4">
        <v>15</v>
      </c>
      <c r="M2342" s="4">
        <v>3</v>
      </c>
      <c r="N2342" s="4" t="s">
        <v>3</v>
      </c>
      <c r="O2342" s="4">
        <v>2</v>
      </c>
      <c r="P2342" s="4"/>
      <c r="Q2342" s="4"/>
      <c r="R2342" s="4"/>
      <c r="S2342" s="4"/>
      <c r="T2342" s="4"/>
      <c r="U2342" s="4"/>
      <c r="V2342" s="4"/>
      <c r="W2342" s="4"/>
    </row>
    <row r="2343" spans="1:23">
      <c r="A2343" s="4">
        <v>50</v>
      </c>
      <c r="B2343" s="4">
        <v>0</v>
      </c>
      <c r="C2343" s="4">
        <v>0</v>
      </c>
      <c r="D2343" s="4">
        <v>1</v>
      </c>
      <c r="E2343" s="4">
        <v>214</v>
      </c>
      <c r="F2343" s="4">
        <f>ROUND(Source!AS2326,O2343)</f>
        <v>171771.14</v>
      </c>
      <c r="G2343" s="4" t="s">
        <v>111</v>
      </c>
      <c r="H2343" s="4" t="s">
        <v>112</v>
      </c>
      <c r="I2343" s="4"/>
      <c r="J2343" s="4"/>
      <c r="K2343" s="4">
        <v>214</v>
      </c>
      <c r="L2343" s="4">
        <v>16</v>
      </c>
      <c r="M2343" s="4">
        <v>3</v>
      </c>
      <c r="N2343" s="4" t="s">
        <v>3</v>
      </c>
      <c r="O2343" s="4">
        <v>2</v>
      </c>
      <c r="P2343" s="4"/>
      <c r="Q2343" s="4"/>
      <c r="R2343" s="4"/>
      <c r="S2343" s="4"/>
      <c r="T2343" s="4"/>
      <c r="U2343" s="4"/>
      <c r="V2343" s="4"/>
      <c r="W2343" s="4"/>
    </row>
    <row r="2344" spans="1:23">
      <c r="A2344" s="4">
        <v>50</v>
      </c>
      <c r="B2344" s="4">
        <v>0</v>
      </c>
      <c r="C2344" s="4">
        <v>0</v>
      </c>
      <c r="D2344" s="4">
        <v>1</v>
      </c>
      <c r="E2344" s="4">
        <v>215</v>
      </c>
      <c r="F2344" s="4">
        <f>ROUND(Source!AT2326,O2344)</f>
        <v>1414.27</v>
      </c>
      <c r="G2344" s="4" t="s">
        <v>113</v>
      </c>
      <c r="H2344" s="4" t="s">
        <v>114</v>
      </c>
      <c r="I2344" s="4"/>
      <c r="J2344" s="4"/>
      <c r="K2344" s="4">
        <v>215</v>
      </c>
      <c r="L2344" s="4">
        <v>17</v>
      </c>
      <c r="M2344" s="4">
        <v>3</v>
      </c>
      <c r="N2344" s="4" t="s">
        <v>3</v>
      </c>
      <c r="O2344" s="4">
        <v>2</v>
      </c>
      <c r="P2344" s="4"/>
      <c r="Q2344" s="4"/>
      <c r="R2344" s="4"/>
      <c r="S2344" s="4"/>
      <c r="T2344" s="4"/>
      <c r="U2344" s="4"/>
      <c r="V2344" s="4"/>
      <c r="W2344" s="4"/>
    </row>
    <row r="2345" spans="1:23">
      <c r="A2345" s="4">
        <v>50</v>
      </c>
      <c r="B2345" s="4">
        <v>0</v>
      </c>
      <c r="C2345" s="4">
        <v>0</v>
      </c>
      <c r="D2345" s="4">
        <v>1</v>
      </c>
      <c r="E2345" s="4">
        <v>217</v>
      </c>
      <c r="F2345" s="4">
        <f>ROUND(Source!AU2326,O2345)</f>
        <v>0</v>
      </c>
      <c r="G2345" s="4" t="s">
        <v>115</v>
      </c>
      <c r="H2345" s="4" t="s">
        <v>116</v>
      </c>
      <c r="I2345" s="4"/>
      <c r="J2345" s="4"/>
      <c r="K2345" s="4">
        <v>217</v>
      </c>
      <c r="L2345" s="4">
        <v>18</v>
      </c>
      <c r="M2345" s="4">
        <v>3</v>
      </c>
      <c r="N2345" s="4" t="s">
        <v>3</v>
      </c>
      <c r="O2345" s="4">
        <v>2</v>
      </c>
      <c r="P2345" s="4"/>
      <c r="Q2345" s="4"/>
      <c r="R2345" s="4"/>
      <c r="S2345" s="4"/>
      <c r="T2345" s="4"/>
      <c r="U2345" s="4"/>
      <c r="V2345" s="4"/>
      <c r="W2345" s="4"/>
    </row>
    <row r="2346" spans="1:23">
      <c r="A2346" s="4">
        <v>50</v>
      </c>
      <c r="B2346" s="4">
        <v>0</v>
      </c>
      <c r="C2346" s="4">
        <v>0</v>
      </c>
      <c r="D2346" s="4">
        <v>1</v>
      </c>
      <c r="E2346" s="4">
        <v>230</v>
      </c>
      <c r="F2346" s="4">
        <f>ROUND(Source!BA2326,O2346)</f>
        <v>0</v>
      </c>
      <c r="G2346" s="4" t="s">
        <v>117</v>
      </c>
      <c r="H2346" s="4" t="s">
        <v>118</v>
      </c>
      <c r="I2346" s="4"/>
      <c r="J2346" s="4"/>
      <c r="K2346" s="4">
        <v>230</v>
      </c>
      <c r="L2346" s="4">
        <v>19</v>
      </c>
      <c r="M2346" s="4">
        <v>3</v>
      </c>
      <c r="N2346" s="4" t="s">
        <v>3</v>
      </c>
      <c r="O2346" s="4">
        <v>2</v>
      </c>
      <c r="P2346" s="4"/>
      <c r="Q2346" s="4"/>
      <c r="R2346" s="4"/>
      <c r="S2346" s="4"/>
      <c r="T2346" s="4"/>
      <c r="U2346" s="4"/>
      <c r="V2346" s="4"/>
      <c r="W2346" s="4"/>
    </row>
    <row r="2347" spans="1:23">
      <c r="A2347" s="4">
        <v>50</v>
      </c>
      <c r="B2347" s="4">
        <v>0</v>
      </c>
      <c r="C2347" s="4">
        <v>0</v>
      </c>
      <c r="D2347" s="4">
        <v>1</v>
      </c>
      <c r="E2347" s="4">
        <v>206</v>
      </c>
      <c r="F2347" s="4">
        <f>ROUND(Source!T2326,O2347)</f>
        <v>0</v>
      </c>
      <c r="G2347" s="4" t="s">
        <v>119</v>
      </c>
      <c r="H2347" s="4" t="s">
        <v>120</v>
      </c>
      <c r="I2347" s="4"/>
      <c r="J2347" s="4"/>
      <c r="K2347" s="4">
        <v>206</v>
      </c>
      <c r="L2347" s="4">
        <v>20</v>
      </c>
      <c r="M2347" s="4">
        <v>3</v>
      </c>
      <c r="N2347" s="4" t="s">
        <v>3</v>
      </c>
      <c r="O2347" s="4">
        <v>2</v>
      </c>
      <c r="P2347" s="4"/>
      <c r="Q2347" s="4"/>
      <c r="R2347" s="4"/>
      <c r="S2347" s="4"/>
      <c r="T2347" s="4"/>
      <c r="U2347" s="4"/>
      <c r="V2347" s="4"/>
      <c r="W2347" s="4"/>
    </row>
    <row r="2348" spans="1:23">
      <c r="A2348" s="4">
        <v>50</v>
      </c>
      <c r="B2348" s="4">
        <v>0</v>
      </c>
      <c r="C2348" s="4">
        <v>0</v>
      </c>
      <c r="D2348" s="4">
        <v>1</v>
      </c>
      <c r="E2348" s="4">
        <v>207</v>
      </c>
      <c r="F2348" s="4">
        <f>Source!U2326</f>
        <v>161.06632799999997</v>
      </c>
      <c r="G2348" s="4" t="s">
        <v>121</v>
      </c>
      <c r="H2348" s="4" t="s">
        <v>122</v>
      </c>
      <c r="I2348" s="4"/>
      <c r="J2348" s="4"/>
      <c r="K2348" s="4">
        <v>207</v>
      </c>
      <c r="L2348" s="4">
        <v>21</v>
      </c>
      <c r="M2348" s="4">
        <v>3</v>
      </c>
      <c r="N2348" s="4" t="s">
        <v>3</v>
      </c>
      <c r="O2348" s="4">
        <v>-1</v>
      </c>
      <c r="P2348" s="4"/>
      <c r="Q2348" s="4"/>
      <c r="R2348" s="4"/>
      <c r="S2348" s="4"/>
      <c r="T2348" s="4"/>
      <c r="U2348" s="4"/>
      <c r="V2348" s="4"/>
      <c r="W2348" s="4"/>
    </row>
    <row r="2349" spans="1:23">
      <c r="A2349" s="4">
        <v>50</v>
      </c>
      <c r="B2349" s="4">
        <v>0</v>
      </c>
      <c r="C2349" s="4">
        <v>0</v>
      </c>
      <c r="D2349" s="4">
        <v>1</v>
      </c>
      <c r="E2349" s="4">
        <v>208</v>
      </c>
      <c r="F2349" s="4">
        <f>Source!V2326</f>
        <v>4.13</v>
      </c>
      <c r="G2349" s="4" t="s">
        <v>123</v>
      </c>
      <c r="H2349" s="4" t="s">
        <v>124</v>
      </c>
      <c r="I2349" s="4"/>
      <c r="J2349" s="4"/>
      <c r="K2349" s="4">
        <v>208</v>
      </c>
      <c r="L2349" s="4">
        <v>22</v>
      </c>
      <c r="M2349" s="4">
        <v>3</v>
      </c>
      <c r="N2349" s="4" t="s">
        <v>3</v>
      </c>
      <c r="O2349" s="4">
        <v>-1</v>
      </c>
      <c r="P2349" s="4"/>
      <c r="Q2349" s="4"/>
      <c r="R2349" s="4"/>
      <c r="S2349" s="4"/>
      <c r="T2349" s="4"/>
      <c r="U2349" s="4"/>
      <c r="V2349" s="4"/>
      <c r="W2349" s="4"/>
    </row>
    <row r="2350" spans="1:23">
      <c r="A2350" s="4">
        <v>50</v>
      </c>
      <c r="B2350" s="4">
        <v>0</v>
      </c>
      <c r="C2350" s="4">
        <v>0</v>
      </c>
      <c r="D2350" s="4">
        <v>1</v>
      </c>
      <c r="E2350" s="4">
        <v>209</v>
      </c>
      <c r="F2350" s="4">
        <f>ROUND(Source!W2326,O2350)</f>
        <v>34.72</v>
      </c>
      <c r="G2350" s="4" t="s">
        <v>125</v>
      </c>
      <c r="H2350" s="4" t="s">
        <v>126</v>
      </c>
      <c r="I2350" s="4"/>
      <c r="J2350" s="4"/>
      <c r="K2350" s="4">
        <v>209</v>
      </c>
      <c r="L2350" s="4">
        <v>23</v>
      </c>
      <c r="M2350" s="4">
        <v>3</v>
      </c>
      <c r="N2350" s="4" t="s">
        <v>3</v>
      </c>
      <c r="O2350" s="4">
        <v>2</v>
      </c>
      <c r="P2350" s="4"/>
      <c r="Q2350" s="4"/>
      <c r="R2350" s="4"/>
      <c r="S2350" s="4"/>
      <c r="T2350" s="4"/>
      <c r="U2350" s="4"/>
      <c r="V2350" s="4"/>
      <c r="W2350" s="4"/>
    </row>
    <row r="2351" spans="1:23">
      <c r="A2351" s="4">
        <v>50</v>
      </c>
      <c r="B2351" s="4">
        <v>0</v>
      </c>
      <c r="C2351" s="4">
        <v>0</v>
      </c>
      <c r="D2351" s="4">
        <v>1</v>
      </c>
      <c r="E2351" s="4">
        <v>233</v>
      </c>
      <c r="F2351" s="4">
        <f>ROUND(Source!BD2326,O2351)</f>
        <v>0</v>
      </c>
      <c r="G2351" s="4" t="s">
        <v>127</v>
      </c>
      <c r="H2351" s="4" t="s">
        <v>128</v>
      </c>
      <c r="I2351" s="4"/>
      <c r="J2351" s="4"/>
      <c r="K2351" s="4">
        <v>233</v>
      </c>
      <c r="L2351" s="4">
        <v>24</v>
      </c>
      <c r="M2351" s="4">
        <v>3</v>
      </c>
      <c r="N2351" s="4" t="s">
        <v>3</v>
      </c>
      <c r="O2351" s="4">
        <v>2</v>
      </c>
      <c r="P2351" s="4"/>
      <c r="Q2351" s="4"/>
      <c r="R2351" s="4"/>
      <c r="S2351" s="4"/>
      <c r="T2351" s="4"/>
      <c r="U2351" s="4"/>
      <c r="V2351" s="4"/>
      <c r="W2351" s="4"/>
    </row>
    <row r="2352" spans="1:23">
      <c r="A2352" s="4">
        <v>50</v>
      </c>
      <c r="B2352" s="4">
        <v>0</v>
      </c>
      <c r="C2352" s="4">
        <v>0</v>
      </c>
      <c r="D2352" s="4">
        <v>1</v>
      </c>
      <c r="E2352" s="4">
        <v>210</v>
      </c>
      <c r="F2352" s="4">
        <f>ROUND(Source!X2326,O2352)</f>
        <v>41014.949999999997</v>
      </c>
      <c r="G2352" s="4" t="s">
        <v>129</v>
      </c>
      <c r="H2352" s="4" t="s">
        <v>130</v>
      </c>
      <c r="I2352" s="4"/>
      <c r="J2352" s="4"/>
      <c r="K2352" s="4">
        <v>210</v>
      </c>
      <c r="L2352" s="4">
        <v>25</v>
      </c>
      <c r="M2352" s="4">
        <v>3</v>
      </c>
      <c r="N2352" s="4" t="s">
        <v>3</v>
      </c>
      <c r="O2352" s="4">
        <v>2</v>
      </c>
      <c r="P2352" s="4"/>
      <c r="Q2352" s="4"/>
      <c r="R2352" s="4"/>
      <c r="S2352" s="4"/>
      <c r="T2352" s="4"/>
      <c r="U2352" s="4"/>
      <c r="V2352" s="4"/>
      <c r="W2352" s="4"/>
    </row>
    <row r="2353" spans="1:206">
      <c r="A2353" s="4">
        <v>50</v>
      </c>
      <c r="B2353" s="4">
        <v>0</v>
      </c>
      <c r="C2353" s="4">
        <v>0</v>
      </c>
      <c r="D2353" s="4">
        <v>1</v>
      </c>
      <c r="E2353" s="4">
        <v>211</v>
      </c>
      <c r="F2353" s="4">
        <f>ROUND(Source!Y2326,O2353)</f>
        <v>21005.41</v>
      </c>
      <c r="G2353" s="4" t="s">
        <v>131</v>
      </c>
      <c r="H2353" s="4" t="s">
        <v>132</v>
      </c>
      <c r="I2353" s="4"/>
      <c r="J2353" s="4"/>
      <c r="K2353" s="4">
        <v>211</v>
      </c>
      <c r="L2353" s="4">
        <v>26</v>
      </c>
      <c r="M2353" s="4">
        <v>3</v>
      </c>
      <c r="N2353" s="4" t="s">
        <v>3</v>
      </c>
      <c r="O2353" s="4">
        <v>2</v>
      </c>
      <c r="P2353" s="4"/>
      <c r="Q2353" s="4"/>
      <c r="R2353" s="4"/>
      <c r="S2353" s="4"/>
      <c r="T2353" s="4"/>
      <c r="U2353" s="4"/>
      <c r="V2353" s="4"/>
      <c r="W2353" s="4"/>
    </row>
    <row r="2354" spans="1:206">
      <c r="A2354" s="4">
        <v>50</v>
      </c>
      <c r="B2354" s="4">
        <v>0</v>
      </c>
      <c r="C2354" s="4">
        <v>0</v>
      </c>
      <c r="D2354" s="4">
        <v>1</v>
      </c>
      <c r="E2354" s="4">
        <v>224</v>
      </c>
      <c r="F2354" s="4">
        <f>ROUND(Source!AR2326,O2354)</f>
        <v>173185.41</v>
      </c>
      <c r="G2354" s="4" t="s">
        <v>133</v>
      </c>
      <c r="H2354" s="4" t="s">
        <v>134</v>
      </c>
      <c r="I2354" s="4"/>
      <c r="J2354" s="4"/>
      <c r="K2354" s="4">
        <v>224</v>
      </c>
      <c r="L2354" s="4">
        <v>27</v>
      </c>
      <c r="M2354" s="4">
        <v>3</v>
      </c>
      <c r="N2354" s="4" t="s">
        <v>3</v>
      </c>
      <c r="O2354" s="4">
        <v>2</v>
      </c>
      <c r="P2354" s="4"/>
      <c r="Q2354" s="4"/>
      <c r="R2354" s="4"/>
      <c r="S2354" s="4"/>
      <c r="T2354" s="4"/>
      <c r="U2354" s="4"/>
      <c r="V2354" s="4"/>
      <c r="W2354" s="4"/>
    </row>
    <row r="2356" spans="1:206">
      <c r="A2356" s="2">
        <v>51</v>
      </c>
      <c r="B2356" s="2">
        <f>B2252</f>
        <v>0</v>
      </c>
      <c r="C2356" s="2">
        <f>A2252</f>
        <v>4</v>
      </c>
      <c r="D2356" s="2">
        <f>ROW(A2252)</f>
        <v>2252</v>
      </c>
      <c r="E2356" s="2"/>
      <c r="F2356" s="2" t="str">
        <f>IF(F2252&lt;&gt;"",F2252,"")</f>
        <v>Новый раздел</v>
      </c>
      <c r="G2356" s="2" t="str">
        <f>IF(G2252&lt;&gt;"",G2252,"")</f>
        <v>Туалет 2-8,9</v>
      </c>
      <c r="H2356" s="2">
        <v>0</v>
      </c>
      <c r="I2356" s="2"/>
      <c r="J2356" s="2"/>
      <c r="K2356" s="2"/>
      <c r="L2356" s="2"/>
      <c r="M2356" s="2"/>
      <c r="N2356" s="2"/>
      <c r="O2356" s="2">
        <f t="shared" ref="O2356:T2356" si="1753">ROUND(O2272+O2326+AB2356,2)</f>
        <v>125234.28</v>
      </c>
      <c r="P2356" s="2">
        <f t="shared" si="1753"/>
        <v>58849.88</v>
      </c>
      <c r="Q2356" s="2">
        <f t="shared" si="1753"/>
        <v>3112</v>
      </c>
      <c r="R2356" s="2">
        <f t="shared" si="1753"/>
        <v>1903.23</v>
      </c>
      <c r="S2356" s="2">
        <f t="shared" si="1753"/>
        <v>63272.4</v>
      </c>
      <c r="T2356" s="2">
        <f t="shared" si="1753"/>
        <v>0</v>
      </c>
      <c r="U2356" s="2">
        <f>U2272+U2326+AH2356</f>
        <v>211.53176799999997</v>
      </c>
      <c r="V2356" s="2">
        <f>V2272+V2326+AI2356</f>
        <v>5.3545800000000003</v>
      </c>
      <c r="W2356" s="2">
        <f>ROUND(W2272+W2326+AJ2356,2)</f>
        <v>34.72</v>
      </c>
      <c r="X2356" s="2">
        <f>ROUND(X2272+X2326+AK2356,2)</f>
        <v>50191.24</v>
      </c>
      <c r="Y2356" s="2">
        <f>ROUND(Y2272+Y2326+AL2356,2)</f>
        <v>27077.27</v>
      </c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>
        <f t="shared" ref="AO2356:BD2356" si="1754">ROUND(AO2272+AO2326+BX2356,2)</f>
        <v>0</v>
      </c>
      <c r="AP2356" s="2">
        <f t="shared" si="1754"/>
        <v>0</v>
      </c>
      <c r="AQ2356" s="2">
        <f t="shared" si="1754"/>
        <v>0</v>
      </c>
      <c r="AR2356" s="2">
        <f t="shared" si="1754"/>
        <v>202502.79</v>
      </c>
      <c r="AS2356" s="2">
        <f t="shared" si="1754"/>
        <v>201088.52</v>
      </c>
      <c r="AT2356" s="2">
        <f t="shared" si="1754"/>
        <v>1414.27</v>
      </c>
      <c r="AU2356" s="2">
        <f t="shared" si="1754"/>
        <v>0</v>
      </c>
      <c r="AV2356" s="2">
        <f t="shared" si="1754"/>
        <v>58849.88</v>
      </c>
      <c r="AW2356" s="2">
        <f t="shared" si="1754"/>
        <v>58849.88</v>
      </c>
      <c r="AX2356" s="2">
        <f t="shared" si="1754"/>
        <v>0</v>
      </c>
      <c r="AY2356" s="2">
        <f t="shared" si="1754"/>
        <v>58849.88</v>
      </c>
      <c r="AZ2356" s="2">
        <f t="shared" si="1754"/>
        <v>0</v>
      </c>
      <c r="BA2356" s="2">
        <f t="shared" si="1754"/>
        <v>0</v>
      </c>
      <c r="BB2356" s="2">
        <f t="shared" si="1754"/>
        <v>0</v>
      </c>
      <c r="BC2356" s="2">
        <f t="shared" si="1754"/>
        <v>0</v>
      </c>
      <c r="BD2356" s="2">
        <f t="shared" si="1754"/>
        <v>0</v>
      </c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>
        <v>0</v>
      </c>
    </row>
    <row r="2358" spans="1:206">
      <c r="A2358" s="4">
        <v>50</v>
      </c>
      <c r="B2358" s="4">
        <v>0</v>
      </c>
      <c r="C2358" s="4">
        <v>0</v>
      </c>
      <c r="D2358" s="4">
        <v>1</v>
      </c>
      <c r="E2358" s="4">
        <v>201</v>
      </c>
      <c r="F2358" s="4">
        <f>ROUND(Source!O2356,O2358)</f>
        <v>125234.28</v>
      </c>
      <c r="G2358" s="4" t="s">
        <v>81</v>
      </c>
      <c r="H2358" s="4" t="s">
        <v>82</v>
      </c>
      <c r="I2358" s="4"/>
      <c r="J2358" s="4"/>
      <c r="K2358" s="4">
        <v>201</v>
      </c>
      <c r="L2358" s="4">
        <v>1</v>
      </c>
      <c r="M2358" s="4">
        <v>3</v>
      </c>
      <c r="N2358" s="4" t="s">
        <v>3</v>
      </c>
      <c r="O2358" s="4">
        <v>2</v>
      </c>
      <c r="P2358" s="4"/>
      <c r="Q2358" s="4"/>
      <c r="R2358" s="4"/>
      <c r="S2358" s="4"/>
      <c r="T2358" s="4"/>
      <c r="U2358" s="4"/>
      <c r="V2358" s="4"/>
      <c r="W2358" s="4"/>
    </row>
    <row r="2359" spans="1:206">
      <c r="A2359" s="4">
        <v>50</v>
      </c>
      <c r="B2359" s="4">
        <v>0</v>
      </c>
      <c r="C2359" s="4">
        <v>0</v>
      </c>
      <c r="D2359" s="4">
        <v>1</v>
      </c>
      <c r="E2359" s="4">
        <v>202</v>
      </c>
      <c r="F2359" s="4">
        <f>ROUND(Source!P2356,O2359)</f>
        <v>58849.88</v>
      </c>
      <c r="G2359" s="4" t="s">
        <v>83</v>
      </c>
      <c r="H2359" s="4" t="s">
        <v>84</v>
      </c>
      <c r="I2359" s="4"/>
      <c r="J2359" s="4"/>
      <c r="K2359" s="4">
        <v>202</v>
      </c>
      <c r="L2359" s="4">
        <v>2</v>
      </c>
      <c r="M2359" s="4">
        <v>3</v>
      </c>
      <c r="N2359" s="4" t="s">
        <v>3</v>
      </c>
      <c r="O2359" s="4">
        <v>2</v>
      </c>
      <c r="P2359" s="4"/>
      <c r="Q2359" s="4"/>
      <c r="R2359" s="4"/>
      <c r="S2359" s="4"/>
      <c r="T2359" s="4"/>
      <c r="U2359" s="4"/>
      <c r="V2359" s="4"/>
      <c r="W2359" s="4"/>
    </row>
    <row r="2360" spans="1:206">
      <c r="A2360" s="4">
        <v>50</v>
      </c>
      <c r="B2360" s="4">
        <v>0</v>
      </c>
      <c r="C2360" s="4">
        <v>0</v>
      </c>
      <c r="D2360" s="4">
        <v>1</v>
      </c>
      <c r="E2360" s="4">
        <v>222</v>
      </c>
      <c r="F2360" s="4">
        <f>ROUND(Source!AO2356,O2360)</f>
        <v>0</v>
      </c>
      <c r="G2360" s="4" t="s">
        <v>85</v>
      </c>
      <c r="H2360" s="4" t="s">
        <v>86</v>
      </c>
      <c r="I2360" s="4"/>
      <c r="J2360" s="4"/>
      <c r="K2360" s="4">
        <v>222</v>
      </c>
      <c r="L2360" s="4">
        <v>3</v>
      </c>
      <c r="M2360" s="4">
        <v>3</v>
      </c>
      <c r="N2360" s="4" t="s">
        <v>3</v>
      </c>
      <c r="O2360" s="4">
        <v>2</v>
      </c>
      <c r="P2360" s="4"/>
      <c r="Q2360" s="4"/>
      <c r="R2360" s="4"/>
      <c r="S2360" s="4"/>
      <c r="T2360" s="4"/>
      <c r="U2360" s="4"/>
      <c r="V2360" s="4"/>
      <c r="W2360" s="4"/>
    </row>
    <row r="2361" spans="1:206">
      <c r="A2361" s="4">
        <v>50</v>
      </c>
      <c r="B2361" s="4">
        <v>0</v>
      </c>
      <c r="C2361" s="4">
        <v>0</v>
      </c>
      <c r="D2361" s="4">
        <v>1</v>
      </c>
      <c r="E2361" s="4">
        <v>225</v>
      </c>
      <c r="F2361" s="4">
        <f>ROUND(Source!AV2356,O2361)</f>
        <v>58849.88</v>
      </c>
      <c r="G2361" s="4" t="s">
        <v>87</v>
      </c>
      <c r="H2361" s="4" t="s">
        <v>88</v>
      </c>
      <c r="I2361" s="4"/>
      <c r="J2361" s="4"/>
      <c r="K2361" s="4">
        <v>225</v>
      </c>
      <c r="L2361" s="4">
        <v>4</v>
      </c>
      <c r="M2361" s="4">
        <v>3</v>
      </c>
      <c r="N2361" s="4" t="s">
        <v>3</v>
      </c>
      <c r="O2361" s="4">
        <v>2</v>
      </c>
      <c r="P2361" s="4"/>
      <c r="Q2361" s="4"/>
      <c r="R2361" s="4"/>
      <c r="S2361" s="4"/>
      <c r="T2361" s="4"/>
      <c r="U2361" s="4"/>
      <c r="V2361" s="4"/>
      <c r="W2361" s="4"/>
    </row>
    <row r="2362" spans="1:206">
      <c r="A2362" s="4">
        <v>50</v>
      </c>
      <c r="B2362" s="4">
        <v>0</v>
      </c>
      <c r="C2362" s="4">
        <v>0</v>
      </c>
      <c r="D2362" s="4">
        <v>1</v>
      </c>
      <c r="E2362" s="4">
        <v>226</v>
      </c>
      <c r="F2362" s="4">
        <f>ROUND(Source!AW2356,O2362)</f>
        <v>58849.88</v>
      </c>
      <c r="G2362" s="4" t="s">
        <v>89</v>
      </c>
      <c r="H2362" s="4" t="s">
        <v>90</v>
      </c>
      <c r="I2362" s="4"/>
      <c r="J2362" s="4"/>
      <c r="K2362" s="4">
        <v>226</v>
      </c>
      <c r="L2362" s="4">
        <v>5</v>
      </c>
      <c r="M2362" s="4">
        <v>3</v>
      </c>
      <c r="N2362" s="4" t="s">
        <v>3</v>
      </c>
      <c r="O2362" s="4">
        <v>2</v>
      </c>
      <c r="P2362" s="4"/>
      <c r="Q2362" s="4"/>
      <c r="R2362" s="4"/>
      <c r="S2362" s="4"/>
      <c r="T2362" s="4"/>
      <c r="U2362" s="4"/>
      <c r="V2362" s="4"/>
      <c r="W2362" s="4"/>
    </row>
    <row r="2363" spans="1:206">
      <c r="A2363" s="4">
        <v>50</v>
      </c>
      <c r="B2363" s="4">
        <v>0</v>
      </c>
      <c r="C2363" s="4">
        <v>0</v>
      </c>
      <c r="D2363" s="4">
        <v>1</v>
      </c>
      <c r="E2363" s="4">
        <v>227</v>
      </c>
      <c r="F2363" s="4">
        <f>ROUND(Source!AX2356,O2363)</f>
        <v>0</v>
      </c>
      <c r="G2363" s="4" t="s">
        <v>91</v>
      </c>
      <c r="H2363" s="4" t="s">
        <v>92</v>
      </c>
      <c r="I2363" s="4"/>
      <c r="J2363" s="4"/>
      <c r="K2363" s="4">
        <v>227</v>
      </c>
      <c r="L2363" s="4">
        <v>6</v>
      </c>
      <c r="M2363" s="4">
        <v>3</v>
      </c>
      <c r="N2363" s="4" t="s">
        <v>3</v>
      </c>
      <c r="O2363" s="4">
        <v>2</v>
      </c>
      <c r="P2363" s="4"/>
      <c r="Q2363" s="4"/>
      <c r="R2363" s="4"/>
      <c r="S2363" s="4"/>
      <c r="T2363" s="4"/>
      <c r="U2363" s="4"/>
      <c r="V2363" s="4"/>
      <c r="W2363" s="4"/>
    </row>
    <row r="2364" spans="1:206">
      <c r="A2364" s="4">
        <v>50</v>
      </c>
      <c r="B2364" s="4">
        <v>0</v>
      </c>
      <c r="C2364" s="4">
        <v>0</v>
      </c>
      <c r="D2364" s="4">
        <v>1</v>
      </c>
      <c r="E2364" s="4">
        <v>228</v>
      </c>
      <c r="F2364" s="4">
        <f>ROUND(Source!AY2356,O2364)</f>
        <v>58849.88</v>
      </c>
      <c r="G2364" s="4" t="s">
        <v>93</v>
      </c>
      <c r="H2364" s="4" t="s">
        <v>94</v>
      </c>
      <c r="I2364" s="4"/>
      <c r="J2364" s="4"/>
      <c r="K2364" s="4">
        <v>228</v>
      </c>
      <c r="L2364" s="4">
        <v>7</v>
      </c>
      <c r="M2364" s="4">
        <v>3</v>
      </c>
      <c r="N2364" s="4" t="s">
        <v>3</v>
      </c>
      <c r="O2364" s="4">
        <v>2</v>
      </c>
      <c r="P2364" s="4"/>
      <c r="Q2364" s="4"/>
      <c r="R2364" s="4"/>
      <c r="S2364" s="4"/>
      <c r="T2364" s="4"/>
      <c r="U2364" s="4"/>
      <c r="V2364" s="4"/>
      <c r="W2364" s="4"/>
    </row>
    <row r="2365" spans="1:206">
      <c r="A2365" s="4">
        <v>50</v>
      </c>
      <c r="B2365" s="4">
        <v>0</v>
      </c>
      <c r="C2365" s="4">
        <v>0</v>
      </c>
      <c r="D2365" s="4">
        <v>1</v>
      </c>
      <c r="E2365" s="4">
        <v>216</v>
      </c>
      <c r="F2365" s="4">
        <f>ROUND(Source!AP2356,O2365)</f>
        <v>0</v>
      </c>
      <c r="G2365" s="4" t="s">
        <v>95</v>
      </c>
      <c r="H2365" s="4" t="s">
        <v>96</v>
      </c>
      <c r="I2365" s="4"/>
      <c r="J2365" s="4"/>
      <c r="K2365" s="4">
        <v>216</v>
      </c>
      <c r="L2365" s="4">
        <v>8</v>
      </c>
      <c r="M2365" s="4">
        <v>3</v>
      </c>
      <c r="N2365" s="4" t="s">
        <v>3</v>
      </c>
      <c r="O2365" s="4">
        <v>2</v>
      </c>
      <c r="P2365" s="4"/>
      <c r="Q2365" s="4"/>
      <c r="R2365" s="4"/>
      <c r="S2365" s="4"/>
      <c r="T2365" s="4"/>
      <c r="U2365" s="4"/>
      <c r="V2365" s="4"/>
      <c r="W2365" s="4"/>
    </row>
    <row r="2366" spans="1:206">
      <c r="A2366" s="4">
        <v>50</v>
      </c>
      <c r="B2366" s="4">
        <v>0</v>
      </c>
      <c r="C2366" s="4">
        <v>0</v>
      </c>
      <c r="D2366" s="4">
        <v>1</v>
      </c>
      <c r="E2366" s="4">
        <v>223</v>
      </c>
      <c r="F2366" s="4">
        <f>ROUND(Source!AQ2356,O2366)</f>
        <v>0</v>
      </c>
      <c r="G2366" s="4" t="s">
        <v>97</v>
      </c>
      <c r="H2366" s="4" t="s">
        <v>98</v>
      </c>
      <c r="I2366" s="4"/>
      <c r="J2366" s="4"/>
      <c r="K2366" s="4">
        <v>223</v>
      </c>
      <c r="L2366" s="4">
        <v>9</v>
      </c>
      <c r="M2366" s="4">
        <v>3</v>
      </c>
      <c r="N2366" s="4" t="s">
        <v>3</v>
      </c>
      <c r="O2366" s="4">
        <v>2</v>
      </c>
      <c r="P2366" s="4"/>
      <c r="Q2366" s="4"/>
      <c r="R2366" s="4"/>
      <c r="S2366" s="4"/>
      <c r="T2366" s="4"/>
      <c r="U2366" s="4"/>
      <c r="V2366" s="4"/>
      <c r="W2366" s="4"/>
    </row>
    <row r="2367" spans="1:206">
      <c r="A2367" s="4">
        <v>50</v>
      </c>
      <c r="B2367" s="4">
        <v>0</v>
      </c>
      <c r="C2367" s="4">
        <v>0</v>
      </c>
      <c r="D2367" s="4">
        <v>1</v>
      </c>
      <c r="E2367" s="4">
        <v>229</v>
      </c>
      <c r="F2367" s="4">
        <f>ROUND(Source!AZ2356,O2367)</f>
        <v>0</v>
      </c>
      <c r="G2367" s="4" t="s">
        <v>99</v>
      </c>
      <c r="H2367" s="4" t="s">
        <v>100</v>
      </c>
      <c r="I2367" s="4"/>
      <c r="J2367" s="4"/>
      <c r="K2367" s="4">
        <v>229</v>
      </c>
      <c r="L2367" s="4">
        <v>10</v>
      </c>
      <c r="M2367" s="4">
        <v>3</v>
      </c>
      <c r="N2367" s="4" t="s">
        <v>3</v>
      </c>
      <c r="O2367" s="4">
        <v>2</v>
      </c>
      <c r="P2367" s="4"/>
      <c r="Q2367" s="4"/>
      <c r="R2367" s="4"/>
      <c r="S2367" s="4"/>
      <c r="T2367" s="4"/>
      <c r="U2367" s="4"/>
      <c r="V2367" s="4"/>
      <c r="W2367" s="4"/>
    </row>
    <row r="2368" spans="1:206">
      <c r="A2368" s="4">
        <v>50</v>
      </c>
      <c r="B2368" s="4">
        <v>0</v>
      </c>
      <c r="C2368" s="4">
        <v>0</v>
      </c>
      <c r="D2368" s="4">
        <v>1</v>
      </c>
      <c r="E2368" s="4">
        <v>203</v>
      </c>
      <c r="F2368" s="4">
        <f>ROUND(Source!Q2356,O2368)</f>
        <v>3112</v>
      </c>
      <c r="G2368" s="4" t="s">
        <v>101</v>
      </c>
      <c r="H2368" s="4" t="s">
        <v>102</v>
      </c>
      <c r="I2368" s="4"/>
      <c r="J2368" s="4"/>
      <c r="K2368" s="4">
        <v>203</v>
      </c>
      <c r="L2368" s="4">
        <v>11</v>
      </c>
      <c r="M2368" s="4">
        <v>3</v>
      </c>
      <c r="N2368" s="4" t="s">
        <v>3</v>
      </c>
      <c r="O2368" s="4">
        <v>2</v>
      </c>
      <c r="P2368" s="4"/>
      <c r="Q2368" s="4"/>
      <c r="R2368" s="4"/>
      <c r="S2368" s="4"/>
      <c r="T2368" s="4"/>
      <c r="U2368" s="4"/>
      <c r="V2368" s="4"/>
      <c r="W2368" s="4"/>
    </row>
    <row r="2369" spans="1:23">
      <c r="A2369" s="4">
        <v>50</v>
      </c>
      <c r="B2369" s="4">
        <v>0</v>
      </c>
      <c r="C2369" s="4">
        <v>0</v>
      </c>
      <c r="D2369" s="4">
        <v>1</v>
      </c>
      <c r="E2369" s="4">
        <v>231</v>
      </c>
      <c r="F2369" s="4">
        <f>ROUND(Source!BB2356,O2369)</f>
        <v>0</v>
      </c>
      <c r="G2369" s="4" t="s">
        <v>103</v>
      </c>
      <c r="H2369" s="4" t="s">
        <v>104</v>
      </c>
      <c r="I2369" s="4"/>
      <c r="J2369" s="4"/>
      <c r="K2369" s="4">
        <v>231</v>
      </c>
      <c r="L2369" s="4">
        <v>12</v>
      </c>
      <c r="M2369" s="4">
        <v>3</v>
      </c>
      <c r="N2369" s="4" t="s">
        <v>3</v>
      </c>
      <c r="O2369" s="4">
        <v>2</v>
      </c>
      <c r="P2369" s="4"/>
      <c r="Q2369" s="4"/>
      <c r="R2369" s="4"/>
      <c r="S2369" s="4"/>
      <c r="T2369" s="4"/>
      <c r="U2369" s="4"/>
      <c r="V2369" s="4"/>
      <c r="W2369" s="4"/>
    </row>
    <row r="2370" spans="1:23">
      <c r="A2370" s="4">
        <v>50</v>
      </c>
      <c r="B2370" s="4">
        <v>0</v>
      </c>
      <c r="C2370" s="4">
        <v>0</v>
      </c>
      <c r="D2370" s="4">
        <v>1</v>
      </c>
      <c r="E2370" s="4">
        <v>204</v>
      </c>
      <c r="F2370" s="4">
        <f>ROUND(Source!R2356,O2370)</f>
        <v>1903.23</v>
      </c>
      <c r="G2370" s="4" t="s">
        <v>105</v>
      </c>
      <c r="H2370" s="4" t="s">
        <v>106</v>
      </c>
      <c r="I2370" s="4"/>
      <c r="J2370" s="4"/>
      <c r="K2370" s="4">
        <v>204</v>
      </c>
      <c r="L2370" s="4">
        <v>13</v>
      </c>
      <c r="M2370" s="4">
        <v>3</v>
      </c>
      <c r="N2370" s="4" t="s">
        <v>3</v>
      </c>
      <c r="O2370" s="4">
        <v>2</v>
      </c>
      <c r="P2370" s="4"/>
      <c r="Q2370" s="4"/>
      <c r="R2370" s="4"/>
      <c r="S2370" s="4"/>
      <c r="T2370" s="4"/>
      <c r="U2370" s="4"/>
      <c r="V2370" s="4"/>
      <c r="W2370" s="4"/>
    </row>
    <row r="2371" spans="1:23">
      <c r="A2371" s="4">
        <v>50</v>
      </c>
      <c r="B2371" s="4">
        <v>0</v>
      </c>
      <c r="C2371" s="4">
        <v>0</v>
      </c>
      <c r="D2371" s="4">
        <v>1</v>
      </c>
      <c r="E2371" s="4">
        <v>205</v>
      </c>
      <c r="F2371" s="4">
        <f>ROUND(Source!S2356,O2371)</f>
        <v>63272.4</v>
      </c>
      <c r="G2371" s="4" t="s">
        <v>107</v>
      </c>
      <c r="H2371" s="4" t="s">
        <v>108</v>
      </c>
      <c r="I2371" s="4"/>
      <c r="J2371" s="4"/>
      <c r="K2371" s="4">
        <v>205</v>
      </c>
      <c r="L2371" s="4">
        <v>14</v>
      </c>
      <c r="M2371" s="4">
        <v>3</v>
      </c>
      <c r="N2371" s="4" t="s">
        <v>3</v>
      </c>
      <c r="O2371" s="4">
        <v>2</v>
      </c>
      <c r="P2371" s="4"/>
      <c r="Q2371" s="4"/>
      <c r="R2371" s="4"/>
      <c r="S2371" s="4"/>
      <c r="T2371" s="4"/>
      <c r="U2371" s="4"/>
      <c r="V2371" s="4"/>
      <c r="W2371" s="4"/>
    </row>
    <row r="2372" spans="1:23">
      <c r="A2372" s="4">
        <v>50</v>
      </c>
      <c r="B2372" s="4">
        <v>0</v>
      </c>
      <c r="C2372" s="4">
        <v>0</v>
      </c>
      <c r="D2372" s="4">
        <v>1</v>
      </c>
      <c r="E2372" s="4">
        <v>232</v>
      </c>
      <c r="F2372" s="4">
        <f>ROUND(Source!BC2356,O2372)</f>
        <v>0</v>
      </c>
      <c r="G2372" s="4" t="s">
        <v>109</v>
      </c>
      <c r="H2372" s="4" t="s">
        <v>110</v>
      </c>
      <c r="I2372" s="4"/>
      <c r="J2372" s="4"/>
      <c r="K2372" s="4">
        <v>232</v>
      </c>
      <c r="L2372" s="4">
        <v>15</v>
      </c>
      <c r="M2372" s="4">
        <v>3</v>
      </c>
      <c r="N2372" s="4" t="s">
        <v>3</v>
      </c>
      <c r="O2372" s="4">
        <v>2</v>
      </c>
      <c r="P2372" s="4"/>
      <c r="Q2372" s="4"/>
      <c r="R2372" s="4"/>
      <c r="S2372" s="4"/>
      <c r="T2372" s="4"/>
      <c r="U2372" s="4"/>
      <c r="V2372" s="4"/>
      <c r="W2372" s="4"/>
    </row>
    <row r="2373" spans="1:23">
      <c r="A2373" s="4">
        <v>50</v>
      </c>
      <c r="B2373" s="4">
        <v>0</v>
      </c>
      <c r="C2373" s="4">
        <v>0</v>
      </c>
      <c r="D2373" s="4">
        <v>1</v>
      </c>
      <c r="E2373" s="4">
        <v>214</v>
      </c>
      <c r="F2373" s="4">
        <f>ROUND(Source!AS2356,O2373)</f>
        <v>201088.52</v>
      </c>
      <c r="G2373" s="4" t="s">
        <v>111</v>
      </c>
      <c r="H2373" s="4" t="s">
        <v>112</v>
      </c>
      <c r="I2373" s="4"/>
      <c r="J2373" s="4"/>
      <c r="K2373" s="4">
        <v>214</v>
      </c>
      <c r="L2373" s="4">
        <v>16</v>
      </c>
      <c r="M2373" s="4">
        <v>3</v>
      </c>
      <c r="N2373" s="4" t="s">
        <v>3</v>
      </c>
      <c r="O2373" s="4">
        <v>2</v>
      </c>
      <c r="P2373" s="4"/>
      <c r="Q2373" s="4"/>
      <c r="R2373" s="4"/>
      <c r="S2373" s="4"/>
      <c r="T2373" s="4"/>
      <c r="U2373" s="4"/>
      <c r="V2373" s="4"/>
      <c r="W2373" s="4"/>
    </row>
    <row r="2374" spans="1:23">
      <c r="A2374" s="4">
        <v>50</v>
      </c>
      <c r="B2374" s="4">
        <v>0</v>
      </c>
      <c r="C2374" s="4">
        <v>0</v>
      </c>
      <c r="D2374" s="4">
        <v>1</v>
      </c>
      <c r="E2374" s="4">
        <v>215</v>
      </c>
      <c r="F2374" s="4">
        <f>ROUND(Source!AT2356,O2374)</f>
        <v>1414.27</v>
      </c>
      <c r="G2374" s="4" t="s">
        <v>113</v>
      </c>
      <c r="H2374" s="4" t="s">
        <v>114</v>
      </c>
      <c r="I2374" s="4"/>
      <c r="J2374" s="4"/>
      <c r="K2374" s="4">
        <v>215</v>
      </c>
      <c r="L2374" s="4">
        <v>17</v>
      </c>
      <c r="M2374" s="4">
        <v>3</v>
      </c>
      <c r="N2374" s="4" t="s">
        <v>3</v>
      </c>
      <c r="O2374" s="4">
        <v>2</v>
      </c>
      <c r="P2374" s="4"/>
      <c r="Q2374" s="4"/>
      <c r="R2374" s="4"/>
      <c r="S2374" s="4"/>
      <c r="T2374" s="4"/>
      <c r="U2374" s="4"/>
      <c r="V2374" s="4"/>
      <c r="W2374" s="4"/>
    </row>
    <row r="2375" spans="1:23">
      <c r="A2375" s="4">
        <v>50</v>
      </c>
      <c r="B2375" s="4">
        <v>0</v>
      </c>
      <c r="C2375" s="4">
        <v>0</v>
      </c>
      <c r="D2375" s="4">
        <v>1</v>
      </c>
      <c r="E2375" s="4">
        <v>217</v>
      </c>
      <c r="F2375" s="4">
        <f>ROUND(Source!AU2356,O2375)</f>
        <v>0</v>
      </c>
      <c r="G2375" s="4" t="s">
        <v>115</v>
      </c>
      <c r="H2375" s="4" t="s">
        <v>116</v>
      </c>
      <c r="I2375" s="4"/>
      <c r="J2375" s="4"/>
      <c r="K2375" s="4">
        <v>217</v>
      </c>
      <c r="L2375" s="4">
        <v>18</v>
      </c>
      <c r="M2375" s="4">
        <v>3</v>
      </c>
      <c r="N2375" s="4" t="s">
        <v>3</v>
      </c>
      <c r="O2375" s="4">
        <v>2</v>
      </c>
      <c r="P2375" s="4"/>
      <c r="Q2375" s="4"/>
      <c r="R2375" s="4"/>
      <c r="S2375" s="4"/>
      <c r="T2375" s="4"/>
      <c r="U2375" s="4"/>
      <c r="V2375" s="4"/>
      <c r="W2375" s="4"/>
    </row>
    <row r="2376" spans="1:23">
      <c r="A2376" s="4">
        <v>50</v>
      </c>
      <c r="B2376" s="4">
        <v>0</v>
      </c>
      <c r="C2376" s="4">
        <v>0</v>
      </c>
      <c r="D2376" s="4">
        <v>1</v>
      </c>
      <c r="E2376" s="4">
        <v>230</v>
      </c>
      <c r="F2376" s="4">
        <f>ROUND(Source!BA2356,O2376)</f>
        <v>0</v>
      </c>
      <c r="G2376" s="4" t="s">
        <v>117</v>
      </c>
      <c r="H2376" s="4" t="s">
        <v>118</v>
      </c>
      <c r="I2376" s="4"/>
      <c r="J2376" s="4"/>
      <c r="K2376" s="4">
        <v>230</v>
      </c>
      <c r="L2376" s="4">
        <v>19</v>
      </c>
      <c r="M2376" s="4">
        <v>3</v>
      </c>
      <c r="N2376" s="4" t="s">
        <v>3</v>
      </c>
      <c r="O2376" s="4">
        <v>2</v>
      </c>
      <c r="P2376" s="4"/>
      <c r="Q2376" s="4"/>
      <c r="R2376" s="4"/>
      <c r="S2376" s="4"/>
      <c r="T2376" s="4"/>
      <c r="U2376" s="4"/>
      <c r="V2376" s="4"/>
      <c r="W2376" s="4"/>
    </row>
    <row r="2377" spans="1:23">
      <c r="A2377" s="4">
        <v>50</v>
      </c>
      <c r="B2377" s="4">
        <v>0</v>
      </c>
      <c r="C2377" s="4">
        <v>0</v>
      </c>
      <c r="D2377" s="4">
        <v>1</v>
      </c>
      <c r="E2377" s="4">
        <v>206</v>
      </c>
      <c r="F2377" s="4">
        <f>ROUND(Source!T2356,O2377)</f>
        <v>0</v>
      </c>
      <c r="G2377" s="4" t="s">
        <v>119</v>
      </c>
      <c r="H2377" s="4" t="s">
        <v>120</v>
      </c>
      <c r="I2377" s="4"/>
      <c r="J2377" s="4"/>
      <c r="K2377" s="4">
        <v>206</v>
      </c>
      <c r="L2377" s="4">
        <v>20</v>
      </c>
      <c r="M2377" s="4">
        <v>3</v>
      </c>
      <c r="N2377" s="4" t="s">
        <v>3</v>
      </c>
      <c r="O2377" s="4">
        <v>2</v>
      </c>
      <c r="P2377" s="4"/>
      <c r="Q2377" s="4"/>
      <c r="R2377" s="4"/>
      <c r="S2377" s="4"/>
      <c r="T2377" s="4"/>
      <c r="U2377" s="4"/>
      <c r="V2377" s="4"/>
      <c r="W2377" s="4"/>
    </row>
    <row r="2378" spans="1:23">
      <c r="A2378" s="4">
        <v>50</v>
      </c>
      <c r="B2378" s="4">
        <v>0</v>
      </c>
      <c r="C2378" s="4">
        <v>0</v>
      </c>
      <c r="D2378" s="4">
        <v>1</v>
      </c>
      <c r="E2378" s="4">
        <v>207</v>
      </c>
      <c r="F2378" s="4">
        <f>Source!U2356</f>
        <v>211.53176799999997</v>
      </c>
      <c r="G2378" s="4" t="s">
        <v>121</v>
      </c>
      <c r="H2378" s="4" t="s">
        <v>122</v>
      </c>
      <c r="I2378" s="4"/>
      <c r="J2378" s="4"/>
      <c r="K2378" s="4">
        <v>207</v>
      </c>
      <c r="L2378" s="4">
        <v>21</v>
      </c>
      <c r="M2378" s="4">
        <v>3</v>
      </c>
      <c r="N2378" s="4" t="s">
        <v>3</v>
      </c>
      <c r="O2378" s="4">
        <v>-1</v>
      </c>
      <c r="P2378" s="4"/>
      <c r="Q2378" s="4"/>
      <c r="R2378" s="4"/>
      <c r="S2378" s="4"/>
      <c r="T2378" s="4"/>
      <c r="U2378" s="4"/>
      <c r="V2378" s="4"/>
      <c r="W2378" s="4"/>
    </row>
    <row r="2379" spans="1:23">
      <c r="A2379" s="4">
        <v>50</v>
      </c>
      <c r="B2379" s="4">
        <v>0</v>
      </c>
      <c r="C2379" s="4">
        <v>0</v>
      </c>
      <c r="D2379" s="4">
        <v>1</v>
      </c>
      <c r="E2379" s="4">
        <v>208</v>
      </c>
      <c r="F2379" s="4">
        <f>Source!V2356</f>
        <v>5.3545800000000003</v>
      </c>
      <c r="G2379" s="4" t="s">
        <v>123</v>
      </c>
      <c r="H2379" s="4" t="s">
        <v>124</v>
      </c>
      <c r="I2379" s="4"/>
      <c r="J2379" s="4"/>
      <c r="K2379" s="4">
        <v>208</v>
      </c>
      <c r="L2379" s="4">
        <v>22</v>
      </c>
      <c r="M2379" s="4">
        <v>3</v>
      </c>
      <c r="N2379" s="4" t="s">
        <v>3</v>
      </c>
      <c r="O2379" s="4">
        <v>-1</v>
      </c>
      <c r="P2379" s="4"/>
      <c r="Q2379" s="4"/>
      <c r="R2379" s="4"/>
      <c r="S2379" s="4"/>
      <c r="T2379" s="4"/>
      <c r="U2379" s="4"/>
      <c r="V2379" s="4"/>
      <c r="W2379" s="4"/>
    </row>
    <row r="2380" spans="1:23">
      <c r="A2380" s="4">
        <v>50</v>
      </c>
      <c r="B2380" s="4">
        <v>0</v>
      </c>
      <c r="C2380" s="4">
        <v>0</v>
      </c>
      <c r="D2380" s="4">
        <v>1</v>
      </c>
      <c r="E2380" s="4">
        <v>209</v>
      </c>
      <c r="F2380" s="4">
        <f>ROUND(Source!W2356,O2380)</f>
        <v>34.72</v>
      </c>
      <c r="G2380" s="4" t="s">
        <v>125</v>
      </c>
      <c r="H2380" s="4" t="s">
        <v>126</v>
      </c>
      <c r="I2380" s="4"/>
      <c r="J2380" s="4"/>
      <c r="K2380" s="4">
        <v>209</v>
      </c>
      <c r="L2380" s="4">
        <v>23</v>
      </c>
      <c r="M2380" s="4">
        <v>3</v>
      </c>
      <c r="N2380" s="4" t="s">
        <v>3</v>
      </c>
      <c r="O2380" s="4">
        <v>2</v>
      </c>
      <c r="P2380" s="4"/>
      <c r="Q2380" s="4"/>
      <c r="R2380" s="4"/>
      <c r="S2380" s="4"/>
      <c r="T2380" s="4"/>
      <c r="U2380" s="4"/>
      <c r="V2380" s="4"/>
      <c r="W2380" s="4"/>
    </row>
    <row r="2381" spans="1:23">
      <c r="A2381" s="4">
        <v>50</v>
      </c>
      <c r="B2381" s="4">
        <v>0</v>
      </c>
      <c r="C2381" s="4">
        <v>0</v>
      </c>
      <c r="D2381" s="4">
        <v>1</v>
      </c>
      <c r="E2381" s="4">
        <v>233</v>
      </c>
      <c r="F2381" s="4">
        <f>ROUND(Source!BD2356,O2381)</f>
        <v>0</v>
      </c>
      <c r="G2381" s="4" t="s">
        <v>127</v>
      </c>
      <c r="H2381" s="4" t="s">
        <v>128</v>
      </c>
      <c r="I2381" s="4"/>
      <c r="J2381" s="4"/>
      <c r="K2381" s="4">
        <v>233</v>
      </c>
      <c r="L2381" s="4">
        <v>24</v>
      </c>
      <c r="M2381" s="4">
        <v>3</v>
      </c>
      <c r="N2381" s="4" t="s">
        <v>3</v>
      </c>
      <c r="O2381" s="4">
        <v>2</v>
      </c>
      <c r="P2381" s="4"/>
      <c r="Q2381" s="4"/>
      <c r="R2381" s="4"/>
      <c r="S2381" s="4"/>
      <c r="T2381" s="4"/>
      <c r="U2381" s="4"/>
      <c r="V2381" s="4"/>
      <c r="W2381" s="4"/>
    </row>
    <row r="2382" spans="1:23">
      <c r="A2382" s="4">
        <v>50</v>
      </c>
      <c r="B2382" s="4">
        <v>0</v>
      </c>
      <c r="C2382" s="4">
        <v>0</v>
      </c>
      <c r="D2382" s="4">
        <v>1</v>
      </c>
      <c r="E2382" s="4">
        <v>210</v>
      </c>
      <c r="F2382" s="4">
        <f>ROUND(Source!X2356,O2382)</f>
        <v>50191.24</v>
      </c>
      <c r="G2382" s="4" t="s">
        <v>129</v>
      </c>
      <c r="H2382" s="4" t="s">
        <v>130</v>
      </c>
      <c r="I2382" s="4"/>
      <c r="J2382" s="4"/>
      <c r="K2382" s="4">
        <v>210</v>
      </c>
      <c r="L2382" s="4">
        <v>25</v>
      </c>
      <c r="M2382" s="4">
        <v>3</v>
      </c>
      <c r="N2382" s="4" t="s">
        <v>3</v>
      </c>
      <c r="O2382" s="4">
        <v>2</v>
      </c>
      <c r="P2382" s="4"/>
      <c r="Q2382" s="4"/>
      <c r="R2382" s="4"/>
      <c r="S2382" s="4"/>
      <c r="T2382" s="4"/>
      <c r="U2382" s="4"/>
      <c r="V2382" s="4"/>
      <c r="W2382" s="4"/>
    </row>
    <row r="2383" spans="1:23">
      <c r="A2383" s="4">
        <v>50</v>
      </c>
      <c r="B2383" s="4">
        <v>0</v>
      </c>
      <c r="C2383" s="4">
        <v>0</v>
      </c>
      <c r="D2383" s="4">
        <v>1</v>
      </c>
      <c r="E2383" s="4">
        <v>211</v>
      </c>
      <c r="F2383" s="4">
        <f>ROUND(Source!Y2356,O2383)</f>
        <v>27077.27</v>
      </c>
      <c r="G2383" s="4" t="s">
        <v>131</v>
      </c>
      <c r="H2383" s="4" t="s">
        <v>132</v>
      </c>
      <c r="I2383" s="4"/>
      <c r="J2383" s="4"/>
      <c r="K2383" s="4">
        <v>211</v>
      </c>
      <c r="L2383" s="4">
        <v>26</v>
      </c>
      <c r="M2383" s="4">
        <v>3</v>
      </c>
      <c r="N2383" s="4" t="s">
        <v>3</v>
      </c>
      <c r="O2383" s="4">
        <v>2</v>
      </c>
      <c r="P2383" s="4"/>
      <c r="Q2383" s="4"/>
      <c r="R2383" s="4"/>
      <c r="S2383" s="4"/>
      <c r="T2383" s="4"/>
      <c r="U2383" s="4"/>
      <c r="V2383" s="4"/>
      <c r="W2383" s="4"/>
    </row>
    <row r="2384" spans="1:23">
      <c r="A2384" s="4">
        <v>50</v>
      </c>
      <c r="B2384" s="4">
        <v>0</v>
      </c>
      <c r="C2384" s="4">
        <v>0</v>
      </c>
      <c r="D2384" s="4">
        <v>1</v>
      </c>
      <c r="E2384" s="4">
        <v>224</v>
      </c>
      <c r="F2384" s="4">
        <f>ROUND(Source!AR2356,O2384)</f>
        <v>202502.79</v>
      </c>
      <c r="G2384" s="4" t="s">
        <v>133</v>
      </c>
      <c r="H2384" s="4" t="s">
        <v>134</v>
      </c>
      <c r="I2384" s="4"/>
      <c r="J2384" s="4"/>
      <c r="K2384" s="4">
        <v>224</v>
      </c>
      <c r="L2384" s="4">
        <v>27</v>
      </c>
      <c r="M2384" s="4">
        <v>3</v>
      </c>
      <c r="N2384" s="4" t="s">
        <v>3</v>
      </c>
      <c r="O2384" s="4">
        <v>2</v>
      </c>
      <c r="P2384" s="4"/>
      <c r="Q2384" s="4"/>
      <c r="R2384" s="4"/>
      <c r="S2384" s="4"/>
      <c r="T2384" s="4"/>
      <c r="U2384" s="4"/>
      <c r="V2384" s="4"/>
      <c r="W2384" s="4"/>
    </row>
    <row r="2386" spans="1:245">
      <c r="A2386" s="1">
        <v>4</v>
      </c>
      <c r="B2386" s="1">
        <v>0</v>
      </c>
      <c r="C2386" s="1"/>
      <c r="D2386" s="1">
        <f>ROW(A2491)</f>
        <v>2491</v>
      </c>
      <c r="E2386" s="1"/>
      <c r="F2386" s="1" t="s">
        <v>12</v>
      </c>
      <c r="G2386" s="1" t="s">
        <v>500</v>
      </c>
      <c r="H2386" s="1" t="s">
        <v>3</v>
      </c>
      <c r="I2386" s="1">
        <v>0</v>
      </c>
      <c r="J2386" s="1"/>
      <c r="K2386" s="1">
        <v>0</v>
      </c>
      <c r="L2386" s="1"/>
      <c r="M2386" s="1" t="s">
        <v>3</v>
      </c>
      <c r="N2386" s="1"/>
      <c r="O2386" s="1"/>
      <c r="P2386" s="1"/>
      <c r="Q2386" s="1"/>
      <c r="R2386" s="1"/>
      <c r="S2386" s="1">
        <v>0</v>
      </c>
      <c r="T2386" s="1"/>
      <c r="U2386" s="1" t="s">
        <v>3</v>
      </c>
      <c r="V2386" s="1">
        <v>0</v>
      </c>
      <c r="W2386" s="1"/>
      <c r="X2386" s="1"/>
      <c r="Y2386" s="1"/>
      <c r="Z2386" s="1"/>
      <c r="AA2386" s="1"/>
      <c r="AB2386" s="1" t="s">
        <v>3</v>
      </c>
      <c r="AC2386" s="1" t="s">
        <v>3</v>
      </c>
      <c r="AD2386" s="1" t="s">
        <v>3</v>
      </c>
      <c r="AE2386" s="1" t="s">
        <v>3</v>
      </c>
      <c r="AF2386" s="1" t="s">
        <v>3</v>
      </c>
      <c r="AG2386" s="1" t="s">
        <v>3</v>
      </c>
      <c r="AH2386" s="1"/>
      <c r="AI2386" s="1"/>
      <c r="AJ2386" s="1"/>
      <c r="AK2386" s="1"/>
      <c r="AL2386" s="1"/>
      <c r="AM2386" s="1"/>
      <c r="AN2386" s="1"/>
      <c r="AO2386" s="1"/>
      <c r="AP2386" s="1" t="s">
        <v>3</v>
      </c>
      <c r="AQ2386" s="1" t="s">
        <v>3</v>
      </c>
      <c r="AR2386" s="1" t="s">
        <v>3</v>
      </c>
      <c r="AS2386" s="1"/>
      <c r="AT2386" s="1"/>
      <c r="AU2386" s="1"/>
      <c r="AV2386" s="1"/>
      <c r="AW2386" s="1"/>
      <c r="AX2386" s="1"/>
      <c r="AY2386" s="1"/>
      <c r="AZ2386" s="1" t="s">
        <v>3</v>
      </c>
      <c r="BA2386" s="1"/>
      <c r="BB2386" s="1" t="s">
        <v>3</v>
      </c>
      <c r="BC2386" s="1" t="s">
        <v>3</v>
      </c>
      <c r="BD2386" s="1" t="s">
        <v>3</v>
      </c>
      <c r="BE2386" s="1" t="s">
        <v>3</v>
      </c>
      <c r="BF2386" s="1" t="s">
        <v>3</v>
      </c>
      <c r="BG2386" s="1" t="s">
        <v>3</v>
      </c>
      <c r="BH2386" s="1" t="s">
        <v>3</v>
      </c>
      <c r="BI2386" s="1" t="s">
        <v>3</v>
      </c>
      <c r="BJ2386" s="1" t="s">
        <v>3</v>
      </c>
      <c r="BK2386" s="1" t="s">
        <v>3</v>
      </c>
      <c r="BL2386" s="1" t="s">
        <v>3</v>
      </c>
      <c r="BM2386" s="1" t="s">
        <v>3</v>
      </c>
      <c r="BN2386" s="1" t="s">
        <v>3</v>
      </c>
      <c r="BO2386" s="1" t="s">
        <v>3</v>
      </c>
      <c r="BP2386" s="1" t="s">
        <v>3</v>
      </c>
      <c r="BQ2386" s="1"/>
      <c r="BR2386" s="1"/>
      <c r="BS2386" s="1"/>
      <c r="BT2386" s="1"/>
      <c r="BU2386" s="1"/>
      <c r="BV2386" s="1"/>
      <c r="BW2386" s="1"/>
      <c r="BX2386" s="1">
        <v>0</v>
      </c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>
        <v>0</v>
      </c>
    </row>
    <row r="2388" spans="1:245">
      <c r="A2388" s="2">
        <v>52</v>
      </c>
      <c r="B2388" s="2">
        <f t="shared" ref="B2388:G2388" si="1755">B2491</f>
        <v>0</v>
      </c>
      <c r="C2388" s="2">
        <f t="shared" si="1755"/>
        <v>4</v>
      </c>
      <c r="D2388" s="2">
        <f t="shared" si="1755"/>
        <v>2386</v>
      </c>
      <c r="E2388" s="2">
        <f t="shared" si="1755"/>
        <v>0</v>
      </c>
      <c r="F2388" s="2" t="str">
        <f t="shared" si="1755"/>
        <v>Новый раздел</v>
      </c>
      <c r="G2388" s="2" t="str">
        <f t="shared" si="1755"/>
        <v>Посудомоечная 2- 20,21,30</v>
      </c>
      <c r="H2388" s="2"/>
      <c r="I2388" s="2"/>
      <c r="J2388" s="2"/>
      <c r="K2388" s="2"/>
      <c r="L2388" s="2"/>
      <c r="M2388" s="2"/>
      <c r="N2388" s="2"/>
      <c r="O2388" s="2">
        <f t="shared" ref="O2388:AT2388" si="1756">O2491</f>
        <v>136236.41</v>
      </c>
      <c r="P2388" s="2">
        <f t="shared" si="1756"/>
        <v>60661</v>
      </c>
      <c r="Q2388" s="2">
        <f t="shared" si="1756"/>
        <v>3071.29</v>
      </c>
      <c r="R2388" s="2">
        <f t="shared" si="1756"/>
        <v>1842.93</v>
      </c>
      <c r="S2388" s="2">
        <f t="shared" si="1756"/>
        <v>72504.12</v>
      </c>
      <c r="T2388" s="2">
        <f t="shared" si="1756"/>
        <v>0</v>
      </c>
      <c r="U2388" s="2">
        <f t="shared" si="1756"/>
        <v>241.29439999999997</v>
      </c>
      <c r="V2388" s="2">
        <f t="shared" si="1756"/>
        <v>5.1514249999999997</v>
      </c>
      <c r="W2388" s="2">
        <f t="shared" si="1756"/>
        <v>60.63</v>
      </c>
      <c r="X2388" s="2">
        <f t="shared" si="1756"/>
        <v>57560.77</v>
      </c>
      <c r="Y2388" s="2">
        <f t="shared" si="1756"/>
        <v>32468.19</v>
      </c>
      <c r="Z2388" s="2">
        <f t="shared" si="1756"/>
        <v>0</v>
      </c>
      <c r="AA2388" s="2">
        <f t="shared" si="1756"/>
        <v>0</v>
      </c>
      <c r="AB2388" s="2">
        <f t="shared" si="1756"/>
        <v>0</v>
      </c>
      <c r="AC2388" s="2">
        <f t="shared" si="1756"/>
        <v>0</v>
      </c>
      <c r="AD2388" s="2">
        <f t="shared" si="1756"/>
        <v>0</v>
      </c>
      <c r="AE2388" s="2">
        <f t="shared" si="1756"/>
        <v>0</v>
      </c>
      <c r="AF2388" s="2">
        <f t="shared" si="1756"/>
        <v>0</v>
      </c>
      <c r="AG2388" s="2">
        <f t="shared" si="1756"/>
        <v>0</v>
      </c>
      <c r="AH2388" s="2">
        <f t="shared" si="1756"/>
        <v>0</v>
      </c>
      <c r="AI2388" s="2">
        <f t="shared" si="1756"/>
        <v>0</v>
      </c>
      <c r="AJ2388" s="2">
        <f t="shared" si="1756"/>
        <v>0</v>
      </c>
      <c r="AK2388" s="2">
        <f t="shared" si="1756"/>
        <v>0</v>
      </c>
      <c r="AL2388" s="2">
        <f t="shared" si="1756"/>
        <v>0</v>
      </c>
      <c r="AM2388" s="2">
        <f t="shared" si="1756"/>
        <v>0</v>
      </c>
      <c r="AN2388" s="2">
        <f t="shared" si="1756"/>
        <v>0</v>
      </c>
      <c r="AO2388" s="2">
        <f t="shared" si="1756"/>
        <v>0</v>
      </c>
      <c r="AP2388" s="2">
        <f t="shared" si="1756"/>
        <v>0</v>
      </c>
      <c r="AQ2388" s="2">
        <f t="shared" si="1756"/>
        <v>0</v>
      </c>
      <c r="AR2388" s="2">
        <f t="shared" si="1756"/>
        <v>226265.37</v>
      </c>
      <c r="AS2388" s="2">
        <f t="shared" si="1756"/>
        <v>222830.1</v>
      </c>
      <c r="AT2388" s="2">
        <f t="shared" si="1756"/>
        <v>3435.27</v>
      </c>
      <c r="AU2388" s="2">
        <f t="shared" ref="AU2388:BZ2388" si="1757">AU2491</f>
        <v>0</v>
      </c>
      <c r="AV2388" s="2">
        <f t="shared" si="1757"/>
        <v>60661</v>
      </c>
      <c r="AW2388" s="2">
        <f t="shared" si="1757"/>
        <v>60661</v>
      </c>
      <c r="AX2388" s="2">
        <f t="shared" si="1757"/>
        <v>0</v>
      </c>
      <c r="AY2388" s="2">
        <f t="shared" si="1757"/>
        <v>60661</v>
      </c>
      <c r="AZ2388" s="2">
        <f t="shared" si="1757"/>
        <v>0</v>
      </c>
      <c r="BA2388" s="2">
        <f t="shared" si="1757"/>
        <v>0</v>
      </c>
      <c r="BB2388" s="2">
        <f t="shared" si="1757"/>
        <v>0</v>
      </c>
      <c r="BC2388" s="2">
        <f t="shared" si="1757"/>
        <v>0</v>
      </c>
      <c r="BD2388" s="2">
        <f t="shared" si="1757"/>
        <v>0</v>
      </c>
      <c r="BE2388" s="2">
        <f t="shared" si="1757"/>
        <v>0</v>
      </c>
      <c r="BF2388" s="2">
        <f t="shared" si="1757"/>
        <v>0</v>
      </c>
      <c r="BG2388" s="2">
        <f t="shared" si="1757"/>
        <v>0</v>
      </c>
      <c r="BH2388" s="2">
        <f t="shared" si="1757"/>
        <v>0</v>
      </c>
      <c r="BI2388" s="2">
        <f t="shared" si="1757"/>
        <v>0</v>
      </c>
      <c r="BJ2388" s="2">
        <f t="shared" si="1757"/>
        <v>0</v>
      </c>
      <c r="BK2388" s="2">
        <f t="shared" si="1757"/>
        <v>0</v>
      </c>
      <c r="BL2388" s="2">
        <f t="shared" si="1757"/>
        <v>0</v>
      </c>
      <c r="BM2388" s="2">
        <f t="shared" si="1757"/>
        <v>0</v>
      </c>
      <c r="BN2388" s="2">
        <f t="shared" si="1757"/>
        <v>0</v>
      </c>
      <c r="BO2388" s="2">
        <f t="shared" si="1757"/>
        <v>0</v>
      </c>
      <c r="BP2388" s="2">
        <f t="shared" si="1757"/>
        <v>0</v>
      </c>
      <c r="BQ2388" s="2">
        <f t="shared" si="1757"/>
        <v>0</v>
      </c>
      <c r="BR2388" s="2">
        <f t="shared" si="1757"/>
        <v>0</v>
      </c>
      <c r="BS2388" s="2">
        <f t="shared" si="1757"/>
        <v>0</v>
      </c>
      <c r="BT2388" s="2">
        <f t="shared" si="1757"/>
        <v>0</v>
      </c>
      <c r="BU2388" s="2">
        <f t="shared" si="1757"/>
        <v>0</v>
      </c>
      <c r="BV2388" s="2">
        <f t="shared" si="1757"/>
        <v>0</v>
      </c>
      <c r="BW2388" s="2">
        <f t="shared" si="1757"/>
        <v>0</v>
      </c>
      <c r="BX2388" s="2">
        <f t="shared" si="1757"/>
        <v>0</v>
      </c>
      <c r="BY2388" s="2">
        <f t="shared" si="1757"/>
        <v>0</v>
      </c>
      <c r="BZ2388" s="2">
        <f t="shared" si="1757"/>
        <v>0</v>
      </c>
      <c r="CA2388" s="2">
        <f t="shared" ref="CA2388:DF2388" si="1758">CA2491</f>
        <v>0</v>
      </c>
      <c r="CB2388" s="2">
        <f t="shared" si="1758"/>
        <v>0</v>
      </c>
      <c r="CC2388" s="2">
        <f t="shared" si="1758"/>
        <v>0</v>
      </c>
      <c r="CD2388" s="2">
        <f t="shared" si="1758"/>
        <v>0</v>
      </c>
      <c r="CE2388" s="2">
        <f t="shared" si="1758"/>
        <v>0</v>
      </c>
      <c r="CF2388" s="2">
        <f t="shared" si="1758"/>
        <v>0</v>
      </c>
      <c r="CG2388" s="2">
        <f t="shared" si="1758"/>
        <v>0</v>
      </c>
      <c r="CH2388" s="2">
        <f t="shared" si="1758"/>
        <v>0</v>
      </c>
      <c r="CI2388" s="2">
        <f t="shared" si="1758"/>
        <v>0</v>
      </c>
      <c r="CJ2388" s="2">
        <f t="shared" si="1758"/>
        <v>0</v>
      </c>
      <c r="CK2388" s="2">
        <f t="shared" si="1758"/>
        <v>0</v>
      </c>
      <c r="CL2388" s="2">
        <f t="shared" si="1758"/>
        <v>0</v>
      </c>
      <c r="CM2388" s="2">
        <f t="shared" si="1758"/>
        <v>0</v>
      </c>
      <c r="CN2388" s="2">
        <f t="shared" si="1758"/>
        <v>0</v>
      </c>
      <c r="CO2388" s="2">
        <f t="shared" si="1758"/>
        <v>0</v>
      </c>
      <c r="CP2388" s="2">
        <f t="shared" si="1758"/>
        <v>0</v>
      </c>
      <c r="CQ2388" s="2">
        <f t="shared" si="1758"/>
        <v>0</v>
      </c>
      <c r="CR2388" s="2">
        <f t="shared" si="1758"/>
        <v>0</v>
      </c>
      <c r="CS2388" s="2">
        <f t="shared" si="1758"/>
        <v>0</v>
      </c>
      <c r="CT2388" s="2">
        <f t="shared" si="1758"/>
        <v>0</v>
      </c>
      <c r="CU2388" s="2">
        <f t="shared" si="1758"/>
        <v>0</v>
      </c>
      <c r="CV2388" s="2">
        <f t="shared" si="1758"/>
        <v>0</v>
      </c>
      <c r="CW2388" s="2">
        <f t="shared" si="1758"/>
        <v>0</v>
      </c>
      <c r="CX2388" s="2">
        <f t="shared" si="1758"/>
        <v>0</v>
      </c>
      <c r="CY2388" s="2">
        <f t="shared" si="1758"/>
        <v>0</v>
      </c>
      <c r="CZ2388" s="2">
        <f t="shared" si="1758"/>
        <v>0</v>
      </c>
      <c r="DA2388" s="2">
        <f t="shared" si="1758"/>
        <v>0</v>
      </c>
      <c r="DB2388" s="2">
        <f t="shared" si="1758"/>
        <v>0</v>
      </c>
      <c r="DC2388" s="2">
        <f t="shared" si="1758"/>
        <v>0</v>
      </c>
      <c r="DD2388" s="2">
        <f t="shared" si="1758"/>
        <v>0</v>
      </c>
      <c r="DE2388" s="2">
        <f t="shared" si="1758"/>
        <v>0</v>
      </c>
      <c r="DF2388" s="2">
        <f t="shared" si="1758"/>
        <v>0</v>
      </c>
      <c r="DG2388" s="3">
        <f t="shared" ref="DG2388:EL2388" si="1759">DG2491</f>
        <v>0</v>
      </c>
      <c r="DH2388" s="3">
        <f t="shared" si="1759"/>
        <v>0</v>
      </c>
      <c r="DI2388" s="3">
        <f t="shared" si="1759"/>
        <v>0</v>
      </c>
      <c r="DJ2388" s="3">
        <f t="shared" si="1759"/>
        <v>0</v>
      </c>
      <c r="DK2388" s="3">
        <f t="shared" si="1759"/>
        <v>0</v>
      </c>
      <c r="DL2388" s="3">
        <f t="shared" si="1759"/>
        <v>0</v>
      </c>
      <c r="DM2388" s="3">
        <f t="shared" si="1759"/>
        <v>0</v>
      </c>
      <c r="DN2388" s="3">
        <f t="shared" si="1759"/>
        <v>0</v>
      </c>
      <c r="DO2388" s="3">
        <f t="shared" si="1759"/>
        <v>0</v>
      </c>
      <c r="DP2388" s="3">
        <f t="shared" si="1759"/>
        <v>0</v>
      </c>
      <c r="DQ2388" s="3">
        <f t="shared" si="1759"/>
        <v>0</v>
      </c>
      <c r="DR2388" s="3">
        <f t="shared" si="1759"/>
        <v>0</v>
      </c>
      <c r="DS2388" s="3">
        <f t="shared" si="1759"/>
        <v>0</v>
      </c>
      <c r="DT2388" s="3">
        <f t="shared" si="1759"/>
        <v>0</v>
      </c>
      <c r="DU2388" s="3">
        <f t="shared" si="1759"/>
        <v>0</v>
      </c>
      <c r="DV2388" s="3">
        <f t="shared" si="1759"/>
        <v>0</v>
      </c>
      <c r="DW2388" s="3">
        <f t="shared" si="1759"/>
        <v>0</v>
      </c>
      <c r="DX2388" s="3">
        <f t="shared" si="1759"/>
        <v>0</v>
      </c>
      <c r="DY2388" s="3">
        <f t="shared" si="1759"/>
        <v>0</v>
      </c>
      <c r="DZ2388" s="3">
        <f t="shared" si="1759"/>
        <v>0</v>
      </c>
      <c r="EA2388" s="3">
        <f t="shared" si="1759"/>
        <v>0</v>
      </c>
      <c r="EB2388" s="3">
        <f t="shared" si="1759"/>
        <v>0</v>
      </c>
      <c r="EC2388" s="3">
        <f t="shared" si="1759"/>
        <v>0</v>
      </c>
      <c r="ED2388" s="3">
        <f t="shared" si="1759"/>
        <v>0</v>
      </c>
      <c r="EE2388" s="3">
        <f t="shared" si="1759"/>
        <v>0</v>
      </c>
      <c r="EF2388" s="3">
        <f t="shared" si="1759"/>
        <v>0</v>
      </c>
      <c r="EG2388" s="3">
        <f t="shared" si="1759"/>
        <v>0</v>
      </c>
      <c r="EH2388" s="3">
        <f t="shared" si="1759"/>
        <v>0</v>
      </c>
      <c r="EI2388" s="3">
        <f t="shared" si="1759"/>
        <v>0</v>
      </c>
      <c r="EJ2388" s="3">
        <f t="shared" si="1759"/>
        <v>0</v>
      </c>
      <c r="EK2388" s="3">
        <f t="shared" si="1759"/>
        <v>0</v>
      </c>
      <c r="EL2388" s="3">
        <f t="shared" si="1759"/>
        <v>0</v>
      </c>
      <c r="EM2388" s="3">
        <f t="shared" ref="EM2388:FR2388" si="1760">EM2491</f>
        <v>0</v>
      </c>
      <c r="EN2388" s="3">
        <f t="shared" si="1760"/>
        <v>0</v>
      </c>
      <c r="EO2388" s="3">
        <f t="shared" si="1760"/>
        <v>0</v>
      </c>
      <c r="EP2388" s="3">
        <f t="shared" si="1760"/>
        <v>0</v>
      </c>
      <c r="EQ2388" s="3">
        <f t="shared" si="1760"/>
        <v>0</v>
      </c>
      <c r="ER2388" s="3">
        <f t="shared" si="1760"/>
        <v>0</v>
      </c>
      <c r="ES2388" s="3">
        <f t="shared" si="1760"/>
        <v>0</v>
      </c>
      <c r="ET2388" s="3">
        <f t="shared" si="1760"/>
        <v>0</v>
      </c>
      <c r="EU2388" s="3">
        <f t="shared" si="1760"/>
        <v>0</v>
      </c>
      <c r="EV2388" s="3">
        <f t="shared" si="1760"/>
        <v>0</v>
      </c>
      <c r="EW2388" s="3">
        <f t="shared" si="1760"/>
        <v>0</v>
      </c>
      <c r="EX2388" s="3">
        <f t="shared" si="1760"/>
        <v>0</v>
      </c>
      <c r="EY2388" s="3">
        <f t="shared" si="1760"/>
        <v>0</v>
      </c>
      <c r="EZ2388" s="3">
        <f t="shared" si="1760"/>
        <v>0</v>
      </c>
      <c r="FA2388" s="3">
        <f t="shared" si="1760"/>
        <v>0</v>
      </c>
      <c r="FB2388" s="3">
        <f t="shared" si="1760"/>
        <v>0</v>
      </c>
      <c r="FC2388" s="3">
        <f t="shared" si="1760"/>
        <v>0</v>
      </c>
      <c r="FD2388" s="3">
        <f t="shared" si="1760"/>
        <v>0</v>
      </c>
      <c r="FE2388" s="3">
        <f t="shared" si="1760"/>
        <v>0</v>
      </c>
      <c r="FF2388" s="3">
        <f t="shared" si="1760"/>
        <v>0</v>
      </c>
      <c r="FG2388" s="3">
        <f t="shared" si="1760"/>
        <v>0</v>
      </c>
      <c r="FH2388" s="3">
        <f t="shared" si="1760"/>
        <v>0</v>
      </c>
      <c r="FI2388" s="3">
        <f t="shared" si="1760"/>
        <v>0</v>
      </c>
      <c r="FJ2388" s="3">
        <f t="shared" si="1760"/>
        <v>0</v>
      </c>
      <c r="FK2388" s="3">
        <f t="shared" si="1760"/>
        <v>0</v>
      </c>
      <c r="FL2388" s="3">
        <f t="shared" si="1760"/>
        <v>0</v>
      </c>
      <c r="FM2388" s="3">
        <f t="shared" si="1760"/>
        <v>0</v>
      </c>
      <c r="FN2388" s="3">
        <f t="shared" si="1760"/>
        <v>0</v>
      </c>
      <c r="FO2388" s="3">
        <f t="shared" si="1760"/>
        <v>0</v>
      </c>
      <c r="FP2388" s="3">
        <f t="shared" si="1760"/>
        <v>0</v>
      </c>
      <c r="FQ2388" s="3">
        <f t="shared" si="1760"/>
        <v>0</v>
      </c>
      <c r="FR2388" s="3">
        <f t="shared" si="1760"/>
        <v>0</v>
      </c>
      <c r="FS2388" s="3">
        <f t="shared" ref="FS2388:GX2388" si="1761">FS2491</f>
        <v>0</v>
      </c>
      <c r="FT2388" s="3">
        <f t="shared" si="1761"/>
        <v>0</v>
      </c>
      <c r="FU2388" s="3">
        <f t="shared" si="1761"/>
        <v>0</v>
      </c>
      <c r="FV2388" s="3">
        <f t="shared" si="1761"/>
        <v>0</v>
      </c>
      <c r="FW2388" s="3">
        <f t="shared" si="1761"/>
        <v>0</v>
      </c>
      <c r="FX2388" s="3">
        <f t="shared" si="1761"/>
        <v>0</v>
      </c>
      <c r="FY2388" s="3">
        <f t="shared" si="1761"/>
        <v>0</v>
      </c>
      <c r="FZ2388" s="3">
        <f t="shared" si="1761"/>
        <v>0</v>
      </c>
      <c r="GA2388" s="3">
        <f t="shared" si="1761"/>
        <v>0</v>
      </c>
      <c r="GB2388" s="3">
        <f t="shared" si="1761"/>
        <v>0</v>
      </c>
      <c r="GC2388" s="3">
        <f t="shared" si="1761"/>
        <v>0</v>
      </c>
      <c r="GD2388" s="3">
        <f t="shared" si="1761"/>
        <v>0</v>
      </c>
      <c r="GE2388" s="3">
        <f t="shared" si="1761"/>
        <v>0</v>
      </c>
      <c r="GF2388" s="3">
        <f t="shared" si="1761"/>
        <v>0</v>
      </c>
      <c r="GG2388" s="3">
        <f t="shared" si="1761"/>
        <v>0</v>
      </c>
      <c r="GH2388" s="3">
        <f t="shared" si="1761"/>
        <v>0</v>
      </c>
      <c r="GI2388" s="3">
        <f t="shared" si="1761"/>
        <v>0</v>
      </c>
      <c r="GJ2388" s="3">
        <f t="shared" si="1761"/>
        <v>0</v>
      </c>
      <c r="GK2388" s="3">
        <f t="shared" si="1761"/>
        <v>0</v>
      </c>
      <c r="GL2388" s="3">
        <f t="shared" si="1761"/>
        <v>0</v>
      </c>
      <c r="GM2388" s="3">
        <f t="shared" si="1761"/>
        <v>0</v>
      </c>
      <c r="GN2388" s="3">
        <f t="shared" si="1761"/>
        <v>0</v>
      </c>
      <c r="GO2388" s="3">
        <f t="shared" si="1761"/>
        <v>0</v>
      </c>
      <c r="GP2388" s="3">
        <f t="shared" si="1761"/>
        <v>0</v>
      </c>
      <c r="GQ2388" s="3">
        <f t="shared" si="1761"/>
        <v>0</v>
      </c>
      <c r="GR2388" s="3">
        <f t="shared" si="1761"/>
        <v>0</v>
      </c>
      <c r="GS2388" s="3">
        <f t="shared" si="1761"/>
        <v>0</v>
      </c>
      <c r="GT2388" s="3">
        <f t="shared" si="1761"/>
        <v>0</v>
      </c>
      <c r="GU2388" s="3">
        <f t="shared" si="1761"/>
        <v>0</v>
      </c>
      <c r="GV2388" s="3">
        <f t="shared" si="1761"/>
        <v>0</v>
      </c>
      <c r="GW2388" s="3">
        <f t="shared" si="1761"/>
        <v>0</v>
      </c>
      <c r="GX2388" s="3">
        <f t="shared" si="1761"/>
        <v>0</v>
      </c>
    </row>
    <row r="2390" spans="1:245">
      <c r="A2390" s="1">
        <v>5</v>
      </c>
      <c r="B2390" s="1">
        <v>0</v>
      </c>
      <c r="C2390" s="1"/>
      <c r="D2390" s="1">
        <f>ROW(A2406)</f>
        <v>2406</v>
      </c>
      <c r="E2390" s="1"/>
      <c r="F2390" s="1" t="s">
        <v>14</v>
      </c>
      <c r="G2390" s="1" t="s">
        <v>15</v>
      </c>
      <c r="H2390" s="1" t="s">
        <v>3</v>
      </c>
      <c r="I2390" s="1">
        <v>0</v>
      </c>
      <c r="J2390" s="1"/>
      <c r="K2390" s="1">
        <v>0</v>
      </c>
      <c r="L2390" s="1"/>
      <c r="M2390" s="1" t="s">
        <v>3</v>
      </c>
      <c r="N2390" s="1"/>
      <c r="O2390" s="1"/>
      <c r="P2390" s="1"/>
      <c r="Q2390" s="1"/>
      <c r="R2390" s="1"/>
      <c r="S2390" s="1">
        <v>0</v>
      </c>
      <c r="T2390" s="1"/>
      <c r="U2390" s="1" t="s">
        <v>3</v>
      </c>
      <c r="V2390" s="1">
        <v>0</v>
      </c>
      <c r="W2390" s="1"/>
      <c r="X2390" s="1"/>
      <c r="Y2390" s="1"/>
      <c r="Z2390" s="1"/>
      <c r="AA2390" s="1"/>
      <c r="AB2390" s="1" t="s">
        <v>3</v>
      </c>
      <c r="AC2390" s="1" t="s">
        <v>3</v>
      </c>
      <c r="AD2390" s="1" t="s">
        <v>3</v>
      </c>
      <c r="AE2390" s="1" t="s">
        <v>3</v>
      </c>
      <c r="AF2390" s="1" t="s">
        <v>3</v>
      </c>
      <c r="AG2390" s="1" t="s">
        <v>3</v>
      </c>
      <c r="AH2390" s="1"/>
      <c r="AI2390" s="1"/>
      <c r="AJ2390" s="1"/>
      <c r="AK2390" s="1"/>
      <c r="AL2390" s="1"/>
      <c r="AM2390" s="1"/>
      <c r="AN2390" s="1"/>
      <c r="AO2390" s="1"/>
      <c r="AP2390" s="1" t="s">
        <v>3</v>
      </c>
      <c r="AQ2390" s="1" t="s">
        <v>3</v>
      </c>
      <c r="AR2390" s="1" t="s">
        <v>3</v>
      </c>
      <c r="AS2390" s="1"/>
      <c r="AT2390" s="1"/>
      <c r="AU2390" s="1"/>
      <c r="AV2390" s="1"/>
      <c r="AW2390" s="1"/>
      <c r="AX2390" s="1"/>
      <c r="AY2390" s="1"/>
      <c r="AZ2390" s="1" t="s">
        <v>3</v>
      </c>
      <c r="BA2390" s="1"/>
      <c r="BB2390" s="1" t="s">
        <v>3</v>
      </c>
      <c r="BC2390" s="1" t="s">
        <v>3</v>
      </c>
      <c r="BD2390" s="1" t="s">
        <v>3</v>
      </c>
      <c r="BE2390" s="1" t="s">
        <v>3</v>
      </c>
      <c r="BF2390" s="1" t="s">
        <v>3</v>
      </c>
      <c r="BG2390" s="1" t="s">
        <v>3</v>
      </c>
      <c r="BH2390" s="1" t="s">
        <v>3</v>
      </c>
      <c r="BI2390" s="1" t="s">
        <v>3</v>
      </c>
      <c r="BJ2390" s="1" t="s">
        <v>3</v>
      </c>
      <c r="BK2390" s="1" t="s">
        <v>3</v>
      </c>
      <c r="BL2390" s="1" t="s">
        <v>3</v>
      </c>
      <c r="BM2390" s="1" t="s">
        <v>3</v>
      </c>
      <c r="BN2390" s="1" t="s">
        <v>3</v>
      </c>
      <c r="BO2390" s="1" t="s">
        <v>3</v>
      </c>
      <c r="BP2390" s="1" t="s">
        <v>3</v>
      </c>
      <c r="BQ2390" s="1"/>
      <c r="BR2390" s="1"/>
      <c r="BS2390" s="1"/>
      <c r="BT2390" s="1"/>
      <c r="BU2390" s="1"/>
      <c r="BV2390" s="1"/>
      <c r="BW2390" s="1"/>
      <c r="BX2390" s="1">
        <v>0</v>
      </c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>
        <v>0</v>
      </c>
    </row>
    <row r="2392" spans="1:245">
      <c r="A2392" s="2">
        <v>52</v>
      </c>
      <c r="B2392" s="2">
        <f t="shared" ref="B2392:G2392" si="1762">B2406</f>
        <v>0</v>
      </c>
      <c r="C2392" s="2">
        <f t="shared" si="1762"/>
        <v>5</v>
      </c>
      <c r="D2392" s="2">
        <f t="shared" si="1762"/>
        <v>2390</v>
      </c>
      <c r="E2392" s="2">
        <f t="shared" si="1762"/>
        <v>0</v>
      </c>
      <c r="F2392" s="2" t="str">
        <f t="shared" si="1762"/>
        <v>Новый подраздел</v>
      </c>
      <c r="G2392" s="2" t="str">
        <f t="shared" si="1762"/>
        <v>демонтаж</v>
      </c>
      <c r="H2392" s="2"/>
      <c r="I2392" s="2"/>
      <c r="J2392" s="2"/>
      <c r="K2392" s="2"/>
      <c r="L2392" s="2"/>
      <c r="M2392" s="2"/>
      <c r="N2392" s="2"/>
      <c r="O2392" s="2">
        <f t="shared" ref="O2392:AT2392" si="1763">O2406</f>
        <v>20093.32</v>
      </c>
      <c r="P2392" s="2">
        <f t="shared" si="1763"/>
        <v>37.89</v>
      </c>
      <c r="Q2392" s="2">
        <f t="shared" si="1763"/>
        <v>302.3</v>
      </c>
      <c r="R2392" s="2">
        <f t="shared" si="1763"/>
        <v>210.97</v>
      </c>
      <c r="S2392" s="2">
        <f t="shared" si="1763"/>
        <v>19753.13</v>
      </c>
      <c r="T2392" s="2">
        <f t="shared" si="1763"/>
        <v>0</v>
      </c>
      <c r="U2392" s="2">
        <f t="shared" si="1763"/>
        <v>70.400300000000016</v>
      </c>
      <c r="V2392" s="2">
        <f t="shared" si="1763"/>
        <v>0.55190000000000006</v>
      </c>
      <c r="W2392" s="2">
        <f t="shared" si="1763"/>
        <v>0</v>
      </c>
      <c r="X2392" s="2">
        <f t="shared" si="1763"/>
        <v>13815.83</v>
      </c>
      <c r="Y2392" s="2">
        <f t="shared" si="1763"/>
        <v>9828.1</v>
      </c>
      <c r="Z2392" s="2">
        <f t="shared" si="1763"/>
        <v>0</v>
      </c>
      <c r="AA2392" s="2">
        <f t="shared" si="1763"/>
        <v>0</v>
      </c>
      <c r="AB2392" s="2">
        <f t="shared" si="1763"/>
        <v>20093.32</v>
      </c>
      <c r="AC2392" s="2">
        <f t="shared" si="1763"/>
        <v>37.89</v>
      </c>
      <c r="AD2392" s="2">
        <f t="shared" si="1763"/>
        <v>302.3</v>
      </c>
      <c r="AE2392" s="2">
        <f t="shared" si="1763"/>
        <v>210.97</v>
      </c>
      <c r="AF2392" s="2">
        <f t="shared" si="1763"/>
        <v>19753.13</v>
      </c>
      <c r="AG2392" s="2">
        <f t="shared" si="1763"/>
        <v>0</v>
      </c>
      <c r="AH2392" s="2">
        <f t="shared" si="1763"/>
        <v>70.400300000000016</v>
      </c>
      <c r="AI2392" s="2">
        <f t="shared" si="1763"/>
        <v>0.55190000000000006</v>
      </c>
      <c r="AJ2392" s="2">
        <f t="shared" si="1763"/>
        <v>0</v>
      </c>
      <c r="AK2392" s="2">
        <f t="shared" si="1763"/>
        <v>13815.83</v>
      </c>
      <c r="AL2392" s="2">
        <f t="shared" si="1763"/>
        <v>9828.1</v>
      </c>
      <c r="AM2392" s="2">
        <f t="shared" si="1763"/>
        <v>0</v>
      </c>
      <c r="AN2392" s="2">
        <f t="shared" si="1763"/>
        <v>0</v>
      </c>
      <c r="AO2392" s="2">
        <f t="shared" si="1763"/>
        <v>0</v>
      </c>
      <c r="AP2392" s="2">
        <f t="shared" si="1763"/>
        <v>0</v>
      </c>
      <c r="AQ2392" s="2">
        <f t="shared" si="1763"/>
        <v>0</v>
      </c>
      <c r="AR2392" s="2">
        <f t="shared" si="1763"/>
        <v>43737.25</v>
      </c>
      <c r="AS2392" s="2">
        <f t="shared" si="1763"/>
        <v>42523.79</v>
      </c>
      <c r="AT2392" s="2">
        <f t="shared" si="1763"/>
        <v>1213.46</v>
      </c>
      <c r="AU2392" s="2">
        <f t="shared" ref="AU2392:BZ2392" si="1764">AU2406</f>
        <v>0</v>
      </c>
      <c r="AV2392" s="2">
        <f t="shared" si="1764"/>
        <v>37.89</v>
      </c>
      <c r="AW2392" s="2">
        <f t="shared" si="1764"/>
        <v>37.89</v>
      </c>
      <c r="AX2392" s="2">
        <f t="shared" si="1764"/>
        <v>0</v>
      </c>
      <c r="AY2392" s="2">
        <f t="shared" si="1764"/>
        <v>37.89</v>
      </c>
      <c r="AZ2392" s="2">
        <f t="shared" si="1764"/>
        <v>0</v>
      </c>
      <c r="BA2392" s="2">
        <f t="shared" si="1764"/>
        <v>0</v>
      </c>
      <c r="BB2392" s="2">
        <f t="shared" si="1764"/>
        <v>0</v>
      </c>
      <c r="BC2392" s="2">
        <f t="shared" si="1764"/>
        <v>0</v>
      </c>
      <c r="BD2392" s="2">
        <f t="shared" si="1764"/>
        <v>0</v>
      </c>
      <c r="BE2392" s="2">
        <f t="shared" si="1764"/>
        <v>0</v>
      </c>
      <c r="BF2392" s="2">
        <f t="shared" si="1764"/>
        <v>0</v>
      </c>
      <c r="BG2392" s="2">
        <f t="shared" si="1764"/>
        <v>0</v>
      </c>
      <c r="BH2392" s="2">
        <f t="shared" si="1764"/>
        <v>0</v>
      </c>
      <c r="BI2392" s="2">
        <f t="shared" si="1764"/>
        <v>0</v>
      </c>
      <c r="BJ2392" s="2">
        <f t="shared" si="1764"/>
        <v>0</v>
      </c>
      <c r="BK2392" s="2">
        <f t="shared" si="1764"/>
        <v>0</v>
      </c>
      <c r="BL2392" s="2">
        <f t="shared" si="1764"/>
        <v>0</v>
      </c>
      <c r="BM2392" s="2">
        <f t="shared" si="1764"/>
        <v>0</v>
      </c>
      <c r="BN2392" s="2">
        <f t="shared" si="1764"/>
        <v>0</v>
      </c>
      <c r="BO2392" s="2">
        <f t="shared" si="1764"/>
        <v>0</v>
      </c>
      <c r="BP2392" s="2">
        <f t="shared" si="1764"/>
        <v>0</v>
      </c>
      <c r="BQ2392" s="2">
        <f t="shared" si="1764"/>
        <v>0</v>
      </c>
      <c r="BR2392" s="2">
        <f t="shared" si="1764"/>
        <v>0</v>
      </c>
      <c r="BS2392" s="2">
        <f t="shared" si="1764"/>
        <v>0</v>
      </c>
      <c r="BT2392" s="2">
        <f t="shared" si="1764"/>
        <v>0</v>
      </c>
      <c r="BU2392" s="2">
        <f t="shared" si="1764"/>
        <v>0</v>
      </c>
      <c r="BV2392" s="2">
        <f t="shared" si="1764"/>
        <v>0</v>
      </c>
      <c r="BW2392" s="2">
        <f t="shared" si="1764"/>
        <v>0</v>
      </c>
      <c r="BX2392" s="2">
        <f t="shared" si="1764"/>
        <v>0</v>
      </c>
      <c r="BY2392" s="2">
        <f t="shared" si="1764"/>
        <v>0</v>
      </c>
      <c r="BZ2392" s="2">
        <f t="shared" si="1764"/>
        <v>0</v>
      </c>
      <c r="CA2392" s="2">
        <f t="shared" ref="CA2392:DF2392" si="1765">CA2406</f>
        <v>43737.25</v>
      </c>
      <c r="CB2392" s="2">
        <f t="shared" si="1765"/>
        <v>42523.79</v>
      </c>
      <c r="CC2392" s="2">
        <f t="shared" si="1765"/>
        <v>1213.46</v>
      </c>
      <c r="CD2392" s="2">
        <f t="shared" si="1765"/>
        <v>0</v>
      </c>
      <c r="CE2392" s="2">
        <f t="shared" si="1765"/>
        <v>37.89</v>
      </c>
      <c r="CF2392" s="2">
        <f t="shared" si="1765"/>
        <v>37.89</v>
      </c>
      <c r="CG2392" s="2">
        <f t="shared" si="1765"/>
        <v>0</v>
      </c>
      <c r="CH2392" s="2">
        <f t="shared" si="1765"/>
        <v>37.89</v>
      </c>
      <c r="CI2392" s="2">
        <f t="shared" si="1765"/>
        <v>0</v>
      </c>
      <c r="CJ2392" s="2">
        <f t="shared" si="1765"/>
        <v>0</v>
      </c>
      <c r="CK2392" s="2">
        <f t="shared" si="1765"/>
        <v>0</v>
      </c>
      <c r="CL2392" s="2">
        <f t="shared" si="1765"/>
        <v>0</v>
      </c>
      <c r="CM2392" s="2">
        <f t="shared" si="1765"/>
        <v>0</v>
      </c>
      <c r="CN2392" s="2">
        <f t="shared" si="1765"/>
        <v>0</v>
      </c>
      <c r="CO2392" s="2">
        <f t="shared" si="1765"/>
        <v>0</v>
      </c>
      <c r="CP2392" s="2">
        <f t="shared" si="1765"/>
        <v>0</v>
      </c>
      <c r="CQ2392" s="2">
        <f t="shared" si="1765"/>
        <v>0</v>
      </c>
      <c r="CR2392" s="2">
        <f t="shared" si="1765"/>
        <v>0</v>
      </c>
      <c r="CS2392" s="2">
        <f t="shared" si="1765"/>
        <v>0</v>
      </c>
      <c r="CT2392" s="2">
        <f t="shared" si="1765"/>
        <v>0</v>
      </c>
      <c r="CU2392" s="2">
        <f t="shared" si="1765"/>
        <v>0</v>
      </c>
      <c r="CV2392" s="2">
        <f t="shared" si="1765"/>
        <v>0</v>
      </c>
      <c r="CW2392" s="2">
        <f t="shared" si="1765"/>
        <v>0</v>
      </c>
      <c r="CX2392" s="2">
        <f t="shared" si="1765"/>
        <v>0</v>
      </c>
      <c r="CY2392" s="2">
        <f t="shared" si="1765"/>
        <v>0</v>
      </c>
      <c r="CZ2392" s="2">
        <f t="shared" si="1765"/>
        <v>0</v>
      </c>
      <c r="DA2392" s="2">
        <f t="shared" si="1765"/>
        <v>0</v>
      </c>
      <c r="DB2392" s="2">
        <f t="shared" si="1765"/>
        <v>0</v>
      </c>
      <c r="DC2392" s="2">
        <f t="shared" si="1765"/>
        <v>0</v>
      </c>
      <c r="DD2392" s="2">
        <f t="shared" si="1765"/>
        <v>0</v>
      </c>
      <c r="DE2392" s="2">
        <f t="shared" si="1765"/>
        <v>0</v>
      </c>
      <c r="DF2392" s="2">
        <f t="shared" si="1765"/>
        <v>0</v>
      </c>
      <c r="DG2392" s="3">
        <f t="shared" ref="DG2392:EL2392" si="1766">DG2406</f>
        <v>0</v>
      </c>
      <c r="DH2392" s="3">
        <f t="shared" si="1766"/>
        <v>0</v>
      </c>
      <c r="DI2392" s="3">
        <f t="shared" si="1766"/>
        <v>0</v>
      </c>
      <c r="DJ2392" s="3">
        <f t="shared" si="1766"/>
        <v>0</v>
      </c>
      <c r="DK2392" s="3">
        <f t="shared" si="1766"/>
        <v>0</v>
      </c>
      <c r="DL2392" s="3">
        <f t="shared" si="1766"/>
        <v>0</v>
      </c>
      <c r="DM2392" s="3">
        <f t="shared" si="1766"/>
        <v>0</v>
      </c>
      <c r="DN2392" s="3">
        <f t="shared" si="1766"/>
        <v>0</v>
      </c>
      <c r="DO2392" s="3">
        <f t="shared" si="1766"/>
        <v>0</v>
      </c>
      <c r="DP2392" s="3">
        <f t="shared" si="1766"/>
        <v>0</v>
      </c>
      <c r="DQ2392" s="3">
        <f t="shared" si="1766"/>
        <v>0</v>
      </c>
      <c r="DR2392" s="3">
        <f t="shared" si="1766"/>
        <v>0</v>
      </c>
      <c r="DS2392" s="3">
        <f t="shared" si="1766"/>
        <v>0</v>
      </c>
      <c r="DT2392" s="3">
        <f t="shared" si="1766"/>
        <v>0</v>
      </c>
      <c r="DU2392" s="3">
        <f t="shared" si="1766"/>
        <v>0</v>
      </c>
      <c r="DV2392" s="3">
        <f t="shared" si="1766"/>
        <v>0</v>
      </c>
      <c r="DW2392" s="3">
        <f t="shared" si="1766"/>
        <v>0</v>
      </c>
      <c r="DX2392" s="3">
        <f t="shared" si="1766"/>
        <v>0</v>
      </c>
      <c r="DY2392" s="3">
        <f t="shared" si="1766"/>
        <v>0</v>
      </c>
      <c r="DZ2392" s="3">
        <f t="shared" si="1766"/>
        <v>0</v>
      </c>
      <c r="EA2392" s="3">
        <f t="shared" si="1766"/>
        <v>0</v>
      </c>
      <c r="EB2392" s="3">
        <f t="shared" si="1766"/>
        <v>0</v>
      </c>
      <c r="EC2392" s="3">
        <f t="shared" si="1766"/>
        <v>0</v>
      </c>
      <c r="ED2392" s="3">
        <f t="shared" si="1766"/>
        <v>0</v>
      </c>
      <c r="EE2392" s="3">
        <f t="shared" si="1766"/>
        <v>0</v>
      </c>
      <c r="EF2392" s="3">
        <f t="shared" si="1766"/>
        <v>0</v>
      </c>
      <c r="EG2392" s="3">
        <f t="shared" si="1766"/>
        <v>0</v>
      </c>
      <c r="EH2392" s="3">
        <f t="shared" si="1766"/>
        <v>0</v>
      </c>
      <c r="EI2392" s="3">
        <f t="shared" si="1766"/>
        <v>0</v>
      </c>
      <c r="EJ2392" s="3">
        <f t="shared" si="1766"/>
        <v>0</v>
      </c>
      <c r="EK2392" s="3">
        <f t="shared" si="1766"/>
        <v>0</v>
      </c>
      <c r="EL2392" s="3">
        <f t="shared" si="1766"/>
        <v>0</v>
      </c>
      <c r="EM2392" s="3">
        <f t="shared" ref="EM2392:FR2392" si="1767">EM2406</f>
        <v>0</v>
      </c>
      <c r="EN2392" s="3">
        <f t="shared" si="1767"/>
        <v>0</v>
      </c>
      <c r="EO2392" s="3">
        <f t="shared" si="1767"/>
        <v>0</v>
      </c>
      <c r="EP2392" s="3">
        <f t="shared" si="1767"/>
        <v>0</v>
      </c>
      <c r="EQ2392" s="3">
        <f t="shared" si="1767"/>
        <v>0</v>
      </c>
      <c r="ER2392" s="3">
        <f t="shared" si="1767"/>
        <v>0</v>
      </c>
      <c r="ES2392" s="3">
        <f t="shared" si="1767"/>
        <v>0</v>
      </c>
      <c r="ET2392" s="3">
        <f t="shared" si="1767"/>
        <v>0</v>
      </c>
      <c r="EU2392" s="3">
        <f t="shared" si="1767"/>
        <v>0</v>
      </c>
      <c r="EV2392" s="3">
        <f t="shared" si="1767"/>
        <v>0</v>
      </c>
      <c r="EW2392" s="3">
        <f t="shared" si="1767"/>
        <v>0</v>
      </c>
      <c r="EX2392" s="3">
        <f t="shared" si="1767"/>
        <v>0</v>
      </c>
      <c r="EY2392" s="3">
        <f t="shared" si="1767"/>
        <v>0</v>
      </c>
      <c r="EZ2392" s="3">
        <f t="shared" si="1767"/>
        <v>0</v>
      </c>
      <c r="FA2392" s="3">
        <f t="shared" si="1767"/>
        <v>0</v>
      </c>
      <c r="FB2392" s="3">
        <f t="shared" si="1767"/>
        <v>0</v>
      </c>
      <c r="FC2392" s="3">
        <f t="shared" si="1767"/>
        <v>0</v>
      </c>
      <c r="FD2392" s="3">
        <f t="shared" si="1767"/>
        <v>0</v>
      </c>
      <c r="FE2392" s="3">
        <f t="shared" si="1767"/>
        <v>0</v>
      </c>
      <c r="FF2392" s="3">
        <f t="shared" si="1767"/>
        <v>0</v>
      </c>
      <c r="FG2392" s="3">
        <f t="shared" si="1767"/>
        <v>0</v>
      </c>
      <c r="FH2392" s="3">
        <f t="shared" si="1767"/>
        <v>0</v>
      </c>
      <c r="FI2392" s="3">
        <f t="shared" si="1767"/>
        <v>0</v>
      </c>
      <c r="FJ2392" s="3">
        <f t="shared" si="1767"/>
        <v>0</v>
      </c>
      <c r="FK2392" s="3">
        <f t="shared" si="1767"/>
        <v>0</v>
      </c>
      <c r="FL2392" s="3">
        <f t="shared" si="1767"/>
        <v>0</v>
      </c>
      <c r="FM2392" s="3">
        <f t="shared" si="1767"/>
        <v>0</v>
      </c>
      <c r="FN2392" s="3">
        <f t="shared" si="1767"/>
        <v>0</v>
      </c>
      <c r="FO2392" s="3">
        <f t="shared" si="1767"/>
        <v>0</v>
      </c>
      <c r="FP2392" s="3">
        <f t="shared" si="1767"/>
        <v>0</v>
      </c>
      <c r="FQ2392" s="3">
        <f t="shared" si="1767"/>
        <v>0</v>
      </c>
      <c r="FR2392" s="3">
        <f t="shared" si="1767"/>
        <v>0</v>
      </c>
      <c r="FS2392" s="3">
        <f t="shared" ref="FS2392:GX2392" si="1768">FS2406</f>
        <v>0</v>
      </c>
      <c r="FT2392" s="3">
        <f t="shared" si="1768"/>
        <v>0</v>
      </c>
      <c r="FU2392" s="3">
        <f t="shared" si="1768"/>
        <v>0</v>
      </c>
      <c r="FV2392" s="3">
        <f t="shared" si="1768"/>
        <v>0</v>
      </c>
      <c r="FW2392" s="3">
        <f t="shared" si="1768"/>
        <v>0</v>
      </c>
      <c r="FX2392" s="3">
        <f t="shared" si="1768"/>
        <v>0</v>
      </c>
      <c r="FY2392" s="3">
        <f t="shared" si="1768"/>
        <v>0</v>
      </c>
      <c r="FZ2392" s="3">
        <f t="shared" si="1768"/>
        <v>0</v>
      </c>
      <c r="GA2392" s="3">
        <f t="shared" si="1768"/>
        <v>0</v>
      </c>
      <c r="GB2392" s="3">
        <f t="shared" si="1768"/>
        <v>0</v>
      </c>
      <c r="GC2392" s="3">
        <f t="shared" si="1768"/>
        <v>0</v>
      </c>
      <c r="GD2392" s="3">
        <f t="shared" si="1768"/>
        <v>0</v>
      </c>
      <c r="GE2392" s="3">
        <f t="shared" si="1768"/>
        <v>0</v>
      </c>
      <c r="GF2392" s="3">
        <f t="shared" si="1768"/>
        <v>0</v>
      </c>
      <c r="GG2392" s="3">
        <f t="shared" si="1768"/>
        <v>0</v>
      </c>
      <c r="GH2392" s="3">
        <f t="shared" si="1768"/>
        <v>0</v>
      </c>
      <c r="GI2392" s="3">
        <f t="shared" si="1768"/>
        <v>0</v>
      </c>
      <c r="GJ2392" s="3">
        <f t="shared" si="1768"/>
        <v>0</v>
      </c>
      <c r="GK2392" s="3">
        <f t="shared" si="1768"/>
        <v>0</v>
      </c>
      <c r="GL2392" s="3">
        <f t="shared" si="1768"/>
        <v>0</v>
      </c>
      <c r="GM2392" s="3">
        <f t="shared" si="1768"/>
        <v>0</v>
      </c>
      <c r="GN2392" s="3">
        <f t="shared" si="1768"/>
        <v>0</v>
      </c>
      <c r="GO2392" s="3">
        <f t="shared" si="1768"/>
        <v>0</v>
      </c>
      <c r="GP2392" s="3">
        <f t="shared" si="1768"/>
        <v>0</v>
      </c>
      <c r="GQ2392" s="3">
        <f t="shared" si="1768"/>
        <v>0</v>
      </c>
      <c r="GR2392" s="3">
        <f t="shared" si="1768"/>
        <v>0</v>
      </c>
      <c r="GS2392" s="3">
        <f t="shared" si="1768"/>
        <v>0</v>
      </c>
      <c r="GT2392" s="3">
        <f t="shared" si="1768"/>
        <v>0</v>
      </c>
      <c r="GU2392" s="3">
        <f t="shared" si="1768"/>
        <v>0</v>
      </c>
      <c r="GV2392" s="3">
        <f t="shared" si="1768"/>
        <v>0</v>
      </c>
      <c r="GW2392" s="3">
        <f t="shared" si="1768"/>
        <v>0</v>
      </c>
      <c r="GX2392" s="3">
        <f t="shared" si="1768"/>
        <v>0</v>
      </c>
    </row>
    <row r="2394" spans="1:245">
      <c r="A2394">
        <v>17</v>
      </c>
      <c r="B2394">
        <v>0</v>
      </c>
      <c r="C2394">
        <f>ROW(SmtRes!A2461)</f>
        <v>2461</v>
      </c>
      <c r="D2394">
        <f>ROW(EtalonRes!A2432)</f>
        <v>2432</v>
      </c>
      <c r="E2394" t="s">
        <v>16</v>
      </c>
      <c r="F2394" t="s">
        <v>59</v>
      </c>
      <c r="G2394" t="s">
        <v>60</v>
      </c>
      <c r="H2394" t="s">
        <v>61</v>
      </c>
      <c r="I2394">
        <f>ROUND(2/100,9)</f>
        <v>0.02</v>
      </c>
      <c r="J2394">
        <v>0</v>
      </c>
      <c r="O2394">
        <f t="shared" ref="O2394:O2404" si="1769">ROUND(CP2394,2)</f>
        <v>30.23</v>
      </c>
      <c r="P2394">
        <f t="shared" ref="P2394:P2404" si="1770">ROUND(CQ2394*I2394,2)</f>
        <v>0</v>
      </c>
      <c r="Q2394">
        <f t="shared" ref="Q2394:Q2404" si="1771">ROUND(CR2394*I2394,2)</f>
        <v>0</v>
      </c>
      <c r="R2394">
        <f t="shared" ref="R2394:R2404" si="1772">ROUND(CS2394*I2394,2)</f>
        <v>0</v>
      </c>
      <c r="S2394">
        <f t="shared" ref="S2394:S2404" si="1773">ROUND(CT2394*I2394,2)</f>
        <v>30.23</v>
      </c>
      <c r="T2394">
        <f t="shared" ref="T2394:T2404" si="1774">ROUND(CU2394*I2394,2)</f>
        <v>0</v>
      </c>
      <c r="U2394">
        <f t="shared" ref="U2394:U2404" si="1775">CV2394*I2394</f>
        <v>0.1168</v>
      </c>
      <c r="V2394">
        <f t="shared" ref="V2394:V2404" si="1776">CW2394*I2394</f>
        <v>0</v>
      </c>
      <c r="W2394">
        <f t="shared" ref="W2394:W2404" si="1777">ROUND(CX2394*I2394,2)</f>
        <v>0</v>
      </c>
      <c r="X2394">
        <f t="shared" ref="X2394:X2404" si="1778">ROUND(CY2394,2)</f>
        <v>21.77</v>
      </c>
      <c r="Y2394">
        <f t="shared" ref="Y2394:Y2404" si="1779">ROUND(CZ2394,2)</f>
        <v>15.72</v>
      </c>
      <c r="AA2394">
        <v>35806607</v>
      </c>
      <c r="AB2394">
        <f t="shared" ref="AB2394:AB2404" si="1780">ROUND((AC2394+AD2394+AF2394),2)</f>
        <v>45.55</v>
      </c>
      <c r="AC2394">
        <f t="shared" ref="AC2394:AC2404" si="1781">ROUND((ES2394),2)</f>
        <v>0</v>
      </c>
      <c r="AD2394">
        <f t="shared" ref="AD2394:AD2404" si="1782">ROUND((((ET2394)-(EU2394))+AE2394),2)</f>
        <v>0</v>
      </c>
      <c r="AE2394">
        <f t="shared" ref="AE2394:AE2404" si="1783">ROUND((EU2394),2)</f>
        <v>0</v>
      </c>
      <c r="AF2394">
        <f t="shared" ref="AF2394:AF2404" si="1784">ROUND((EV2394),2)</f>
        <v>45.55</v>
      </c>
      <c r="AG2394">
        <f t="shared" ref="AG2394:AG2404" si="1785">ROUND((AP2394),2)</f>
        <v>0</v>
      </c>
      <c r="AH2394">
        <f t="shared" ref="AH2394:AH2404" si="1786">(EW2394)</f>
        <v>5.84</v>
      </c>
      <c r="AI2394">
        <f t="shared" ref="AI2394:AI2404" si="1787">(EX2394)</f>
        <v>0</v>
      </c>
      <c r="AJ2394">
        <f t="shared" ref="AJ2394:AJ2404" si="1788">(AS2394)</f>
        <v>0</v>
      </c>
      <c r="AK2394">
        <v>45.55</v>
      </c>
      <c r="AL2394">
        <v>0</v>
      </c>
      <c r="AM2394">
        <v>0</v>
      </c>
      <c r="AN2394">
        <v>0</v>
      </c>
      <c r="AO2394">
        <v>45.55</v>
      </c>
      <c r="AP2394">
        <v>0</v>
      </c>
      <c r="AQ2394">
        <v>5.84</v>
      </c>
      <c r="AR2394">
        <v>0</v>
      </c>
      <c r="AS2394">
        <v>0</v>
      </c>
      <c r="AT2394">
        <v>72</v>
      </c>
      <c r="AU2394">
        <v>52</v>
      </c>
      <c r="AV2394">
        <v>1</v>
      </c>
      <c r="AW2394">
        <v>1</v>
      </c>
      <c r="AZ2394">
        <v>1</v>
      </c>
      <c r="BA2394">
        <v>33.18</v>
      </c>
      <c r="BB2394">
        <v>1</v>
      </c>
      <c r="BC2394">
        <v>1</v>
      </c>
      <c r="BD2394" t="s">
        <v>3</v>
      </c>
      <c r="BE2394" t="s">
        <v>3</v>
      </c>
      <c r="BF2394" t="s">
        <v>3</v>
      </c>
      <c r="BG2394" t="s">
        <v>3</v>
      </c>
      <c r="BH2394">
        <v>0</v>
      </c>
      <c r="BI2394">
        <v>1</v>
      </c>
      <c r="BJ2394" t="s">
        <v>62</v>
      </c>
      <c r="BM2394">
        <v>67001</v>
      </c>
      <c r="BN2394">
        <v>0</v>
      </c>
      <c r="BO2394" t="s">
        <v>59</v>
      </c>
      <c r="BP2394">
        <v>1</v>
      </c>
      <c r="BQ2394">
        <v>6</v>
      </c>
      <c r="BR2394">
        <v>0</v>
      </c>
      <c r="BS2394">
        <v>33.18</v>
      </c>
      <c r="BT2394">
        <v>1</v>
      </c>
      <c r="BU2394">
        <v>1</v>
      </c>
      <c r="BV2394">
        <v>1</v>
      </c>
      <c r="BW2394">
        <v>1</v>
      </c>
      <c r="BX2394">
        <v>1</v>
      </c>
      <c r="BY2394" t="s">
        <v>3</v>
      </c>
      <c r="BZ2394">
        <v>85</v>
      </c>
      <c r="CA2394">
        <v>65</v>
      </c>
      <c r="CE2394">
        <v>0</v>
      </c>
      <c r="CF2394">
        <v>0</v>
      </c>
      <c r="CG2394">
        <v>0</v>
      </c>
      <c r="CM2394">
        <v>0</v>
      </c>
      <c r="CN2394" t="s">
        <v>3</v>
      </c>
      <c r="CO2394">
        <v>0</v>
      </c>
      <c r="CP2394">
        <f t="shared" ref="CP2394:CP2404" si="1789">(P2394+Q2394+S2394)</f>
        <v>30.23</v>
      </c>
      <c r="CQ2394">
        <f t="shared" ref="CQ2394:CQ2404" si="1790">AC2394*BC2394</f>
        <v>0</v>
      </c>
      <c r="CR2394">
        <f t="shared" ref="CR2394:CR2404" si="1791">AD2394*BB2394</f>
        <v>0</v>
      </c>
      <c r="CS2394">
        <f t="shared" ref="CS2394:CS2404" si="1792">AE2394*BS2394</f>
        <v>0</v>
      </c>
      <c r="CT2394">
        <f t="shared" ref="CT2394:CT2404" si="1793">AF2394*BA2394</f>
        <v>1511.3489999999999</v>
      </c>
      <c r="CU2394">
        <f t="shared" ref="CU2394:CU2404" si="1794">AG2394</f>
        <v>0</v>
      </c>
      <c r="CV2394">
        <f t="shared" ref="CV2394:CV2404" si="1795">AH2394</f>
        <v>5.84</v>
      </c>
      <c r="CW2394">
        <f t="shared" ref="CW2394:CW2404" si="1796">AI2394</f>
        <v>0</v>
      </c>
      <c r="CX2394">
        <f t="shared" ref="CX2394:CX2404" si="1797">AJ2394</f>
        <v>0</v>
      </c>
      <c r="CY2394">
        <f t="shared" ref="CY2394:CY2404" si="1798">(((S2394+R2394)*AT2394)/100)</f>
        <v>21.765599999999999</v>
      </c>
      <c r="CZ2394">
        <f t="shared" ref="CZ2394:CZ2404" si="1799">(((S2394+R2394)*AU2394)/100)</f>
        <v>15.7196</v>
      </c>
      <c r="DC2394" t="s">
        <v>3</v>
      </c>
      <c r="DD2394" t="s">
        <v>3</v>
      </c>
      <c r="DE2394" t="s">
        <v>3</v>
      </c>
      <c r="DF2394" t="s">
        <v>3</v>
      </c>
      <c r="DG2394" t="s">
        <v>3</v>
      </c>
      <c r="DH2394" t="s">
        <v>3</v>
      </c>
      <c r="DI2394" t="s">
        <v>3</v>
      </c>
      <c r="DJ2394" t="s">
        <v>3</v>
      </c>
      <c r="DK2394" t="s">
        <v>3</v>
      </c>
      <c r="DL2394" t="s">
        <v>3</v>
      </c>
      <c r="DM2394" t="s">
        <v>3</v>
      </c>
      <c r="DN2394">
        <v>0</v>
      </c>
      <c r="DO2394">
        <v>0</v>
      </c>
      <c r="DP2394">
        <v>1</v>
      </c>
      <c r="DQ2394">
        <v>1</v>
      </c>
      <c r="DU2394">
        <v>1010</v>
      </c>
      <c r="DV2394" t="s">
        <v>61</v>
      </c>
      <c r="DW2394" t="s">
        <v>61</v>
      </c>
      <c r="DX2394">
        <v>100</v>
      </c>
      <c r="DZ2394" t="s">
        <v>3</v>
      </c>
      <c r="EA2394" t="s">
        <v>3</v>
      </c>
      <c r="EB2394" t="s">
        <v>3</v>
      </c>
      <c r="EC2394" t="s">
        <v>3</v>
      </c>
      <c r="EE2394">
        <v>29085636</v>
      </c>
      <c r="EF2394">
        <v>6</v>
      </c>
      <c r="EG2394" t="s">
        <v>21</v>
      </c>
      <c r="EH2394">
        <v>0</v>
      </c>
      <c r="EI2394" t="s">
        <v>3</v>
      </c>
      <c r="EJ2394">
        <v>1</v>
      </c>
      <c r="EK2394">
        <v>67001</v>
      </c>
      <c r="EL2394" t="s">
        <v>63</v>
      </c>
      <c r="EM2394" t="s">
        <v>64</v>
      </c>
      <c r="EO2394" t="s">
        <v>3</v>
      </c>
      <c r="EQ2394">
        <v>0</v>
      </c>
      <c r="ER2394">
        <v>45.55</v>
      </c>
      <c r="ES2394">
        <v>0</v>
      </c>
      <c r="ET2394">
        <v>0</v>
      </c>
      <c r="EU2394">
        <v>0</v>
      </c>
      <c r="EV2394">
        <v>45.55</v>
      </c>
      <c r="EW2394">
        <v>5.84</v>
      </c>
      <c r="EX2394">
        <v>0</v>
      </c>
      <c r="EY2394">
        <v>0</v>
      </c>
      <c r="FQ2394">
        <v>0</v>
      </c>
      <c r="FR2394">
        <f t="shared" ref="FR2394:FR2404" si="1800">ROUND(IF(AND(BH2394=3,BI2394=3),P2394,0),2)</f>
        <v>0</v>
      </c>
      <c r="FS2394">
        <v>0</v>
      </c>
      <c r="FV2394" t="s">
        <v>24</v>
      </c>
      <c r="FW2394" t="s">
        <v>25</v>
      </c>
      <c r="FX2394">
        <v>85</v>
      </c>
      <c r="FY2394">
        <v>65</v>
      </c>
      <c r="GA2394" t="s">
        <v>3</v>
      </c>
      <c r="GD2394">
        <v>1</v>
      </c>
      <c r="GF2394">
        <v>-1255865036</v>
      </c>
      <c r="GG2394">
        <v>2</v>
      </c>
      <c r="GH2394">
        <v>1</v>
      </c>
      <c r="GI2394">
        <v>2</v>
      </c>
      <c r="GJ2394">
        <v>0</v>
      </c>
      <c r="GK2394">
        <v>0</v>
      </c>
      <c r="GL2394">
        <f t="shared" ref="GL2394:GL2404" si="1801">ROUND(IF(AND(BH2394=3,BI2394=3,FS2394&lt;&gt;0),P2394,0),2)</f>
        <v>0</v>
      </c>
      <c r="GM2394">
        <f t="shared" ref="GM2394:GM2404" si="1802">ROUND(O2394+X2394+Y2394,2)+GX2394</f>
        <v>67.72</v>
      </c>
      <c r="GN2394">
        <f t="shared" ref="GN2394:GN2404" si="1803">IF(OR(BI2394=0,BI2394=1),ROUND(O2394+X2394+Y2394,2),0)</f>
        <v>67.72</v>
      </c>
      <c r="GO2394">
        <f t="shared" ref="GO2394:GO2404" si="1804">IF(BI2394=2,ROUND(O2394+X2394+Y2394,2),0)</f>
        <v>0</v>
      </c>
      <c r="GP2394">
        <f t="shared" ref="GP2394:GP2404" si="1805">IF(BI2394=4,ROUND(O2394+X2394+Y2394,2)+GX2394,0)</f>
        <v>0</v>
      </c>
      <c r="GR2394">
        <v>0</v>
      </c>
      <c r="GS2394">
        <v>3</v>
      </c>
      <c r="GT2394">
        <v>0</v>
      </c>
      <c r="GU2394" t="s">
        <v>3</v>
      </c>
      <c r="GV2394">
        <f t="shared" ref="GV2394:GV2404" si="1806">ROUND((GT2394),2)</f>
        <v>0</v>
      </c>
      <c r="GW2394">
        <v>1</v>
      </c>
      <c r="GX2394">
        <f t="shared" ref="GX2394:GX2404" si="1807">ROUND(HC2394*I2394,2)</f>
        <v>0</v>
      </c>
      <c r="HA2394">
        <v>0</v>
      </c>
      <c r="HB2394">
        <v>0</v>
      </c>
      <c r="HC2394">
        <f t="shared" ref="HC2394:HC2404" si="1808">GV2394*GW2394</f>
        <v>0</v>
      </c>
      <c r="HE2394" t="s">
        <v>3</v>
      </c>
      <c r="HF2394" t="s">
        <v>3</v>
      </c>
      <c r="IK2394">
        <v>0</v>
      </c>
    </row>
    <row r="2395" spans="1:245">
      <c r="A2395">
        <v>17</v>
      </c>
      <c r="B2395">
        <v>0</v>
      </c>
      <c r="C2395">
        <f>ROW(SmtRes!A2471)</f>
        <v>2471</v>
      </c>
      <c r="D2395">
        <f>ROW(EtalonRes!A2442)</f>
        <v>2442</v>
      </c>
      <c r="E2395" t="s">
        <v>34</v>
      </c>
      <c r="F2395" t="s">
        <v>444</v>
      </c>
      <c r="G2395" t="s">
        <v>445</v>
      </c>
      <c r="H2395" t="s">
        <v>61</v>
      </c>
      <c r="I2395">
        <f>ROUND(2/100,9)</f>
        <v>0.02</v>
      </c>
      <c r="J2395">
        <v>0</v>
      </c>
      <c r="O2395">
        <f t="shared" si="1769"/>
        <v>553.1</v>
      </c>
      <c r="P2395">
        <f t="shared" si="1770"/>
        <v>37.89</v>
      </c>
      <c r="Q2395">
        <f t="shared" si="1771"/>
        <v>23.27</v>
      </c>
      <c r="R2395">
        <f t="shared" si="1772"/>
        <v>4.57</v>
      </c>
      <c r="S2395">
        <f t="shared" si="1773"/>
        <v>491.94</v>
      </c>
      <c r="T2395">
        <f t="shared" si="1774"/>
        <v>0</v>
      </c>
      <c r="U2395">
        <f t="shared" si="1775"/>
        <v>1.4946000000000002</v>
      </c>
      <c r="V2395">
        <f t="shared" si="1776"/>
        <v>1.0200000000000001E-2</v>
      </c>
      <c r="W2395">
        <f t="shared" si="1777"/>
        <v>0</v>
      </c>
      <c r="X2395">
        <f t="shared" si="1778"/>
        <v>402.17</v>
      </c>
      <c r="Y2395">
        <f t="shared" si="1779"/>
        <v>258.19</v>
      </c>
      <c r="AA2395">
        <v>35806607</v>
      </c>
      <c r="AB2395">
        <f t="shared" si="1780"/>
        <v>1402.57</v>
      </c>
      <c r="AC2395">
        <f t="shared" si="1781"/>
        <v>516.17999999999995</v>
      </c>
      <c r="AD2395">
        <f t="shared" si="1782"/>
        <v>145.07</v>
      </c>
      <c r="AE2395">
        <f t="shared" si="1783"/>
        <v>6.89</v>
      </c>
      <c r="AF2395">
        <f t="shared" si="1784"/>
        <v>741.32</v>
      </c>
      <c r="AG2395">
        <f t="shared" si="1785"/>
        <v>0</v>
      </c>
      <c r="AH2395">
        <f t="shared" si="1786"/>
        <v>74.73</v>
      </c>
      <c r="AI2395">
        <f t="shared" si="1787"/>
        <v>0.51</v>
      </c>
      <c r="AJ2395">
        <f t="shared" si="1788"/>
        <v>0</v>
      </c>
      <c r="AK2395">
        <v>1402.57</v>
      </c>
      <c r="AL2395">
        <v>516.17999999999995</v>
      </c>
      <c r="AM2395">
        <v>145.07</v>
      </c>
      <c r="AN2395">
        <v>6.89</v>
      </c>
      <c r="AO2395">
        <v>741.32</v>
      </c>
      <c r="AP2395">
        <v>0</v>
      </c>
      <c r="AQ2395">
        <v>74.73</v>
      </c>
      <c r="AR2395">
        <v>0.51</v>
      </c>
      <c r="AS2395">
        <v>0</v>
      </c>
      <c r="AT2395">
        <v>81</v>
      </c>
      <c r="AU2395">
        <v>52</v>
      </c>
      <c r="AV2395">
        <v>1</v>
      </c>
      <c r="AW2395">
        <v>1</v>
      </c>
      <c r="AZ2395">
        <v>1</v>
      </c>
      <c r="BA2395">
        <v>33.18</v>
      </c>
      <c r="BB2395">
        <v>8.02</v>
      </c>
      <c r="BC2395">
        <v>3.67</v>
      </c>
      <c r="BD2395" t="s">
        <v>3</v>
      </c>
      <c r="BE2395" t="s">
        <v>3</v>
      </c>
      <c r="BF2395" t="s">
        <v>3</v>
      </c>
      <c r="BG2395" t="s">
        <v>3</v>
      </c>
      <c r="BH2395">
        <v>0</v>
      </c>
      <c r="BI2395">
        <v>2</v>
      </c>
      <c r="BJ2395" t="s">
        <v>446</v>
      </c>
      <c r="BM2395">
        <v>108001</v>
      </c>
      <c r="BN2395">
        <v>0</v>
      </c>
      <c r="BO2395" t="s">
        <v>444</v>
      </c>
      <c r="BP2395">
        <v>1</v>
      </c>
      <c r="BQ2395">
        <v>3</v>
      </c>
      <c r="BR2395">
        <v>0</v>
      </c>
      <c r="BS2395">
        <v>33.18</v>
      </c>
      <c r="BT2395">
        <v>1</v>
      </c>
      <c r="BU2395">
        <v>1</v>
      </c>
      <c r="BV2395">
        <v>1</v>
      </c>
      <c r="BW2395">
        <v>1</v>
      </c>
      <c r="BX2395">
        <v>1</v>
      </c>
      <c r="BY2395" t="s">
        <v>3</v>
      </c>
      <c r="BZ2395">
        <v>95</v>
      </c>
      <c r="CA2395">
        <v>65</v>
      </c>
      <c r="CE2395">
        <v>0</v>
      </c>
      <c r="CF2395">
        <v>0</v>
      </c>
      <c r="CG2395">
        <v>0</v>
      </c>
      <c r="CM2395">
        <v>0</v>
      </c>
      <c r="CN2395" t="s">
        <v>3</v>
      </c>
      <c r="CO2395">
        <v>0</v>
      </c>
      <c r="CP2395">
        <f t="shared" si="1789"/>
        <v>553.1</v>
      </c>
      <c r="CQ2395">
        <f t="shared" si="1790"/>
        <v>1894.3805999999997</v>
      </c>
      <c r="CR2395">
        <f t="shared" si="1791"/>
        <v>1163.4613999999999</v>
      </c>
      <c r="CS2395">
        <f t="shared" si="1792"/>
        <v>228.61019999999999</v>
      </c>
      <c r="CT2395">
        <f t="shared" si="1793"/>
        <v>24596.997600000002</v>
      </c>
      <c r="CU2395">
        <f t="shared" si="1794"/>
        <v>0</v>
      </c>
      <c r="CV2395">
        <f t="shared" si="1795"/>
        <v>74.73</v>
      </c>
      <c r="CW2395">
        <f t="shared" si="1796"/>
        <v>0.51</v>
      </c>
      <c r="CX2395">
        <f t="shared" si="1797"/>
        <v>0</v>
      </c>
      <c r="CY2395">
        <f t="shared" si="1798"/>
        <v>402.17309999999998</v>
      </c>
      <c r="CZ2395">
        <f t="shared" si="1799"/>
        <v>258.18520000000001</v>
      </c>
      <c r="DC2395" t="s">
        <v>3</v>
      </c>
      <c r="DD2395" t="s">
        <v>3</v>
      </c>
      <c r="DE2395" t="s">
        <v>3</v>
      </c>
      <c r="DF2395" t="s">
        <v>3</v>
      </c>
      <c r="DG2395" t="s">
        <v>3</v>
      </c>
      <c r="DH2395" t="s">
        <v>3</v>
      </c>
      <c r="DI2395" t="s">
        <v>3</v>
      </c>
      <c r="DJ2395" t="s">
        <v>3</v>
      </c>
      <c r="DK2395" t="s">
        <v>3</v>
      </c>
      <c r="DL2395" t="s">
        <v>3</v>
      </c>
      <c r="DM2395" t="s">
        <v>3</v>
      </c>
      <c r="DN2395">
        <v>0</v>
      </c>
      <c r="DO2395">
        <v>0</v>
      </c>
      <c r="DP2395">
        <v>1</v>
      </c>
      <c r="DQ2395">
        <v>1</v>
      </c>
      <c r="DU2395">
        <v>1010</v>
      </c>
      <c r="DV2395" t="s">
        <v>61</v>
      </c>
      <c r="DW2395" t="s">
        <v>61</v>
      </c>
      <c r="DX2395">
        <v>100</v>
      </c>
      <c r="DZ2395" t="s">
        <v>3</v>
      </c>
      <c r="EA2395" t="s">
        <v>3</v>
      </c>
      <c r="EB2395" t="s">
        <v>3</v>
      </c>
      <c r="EC2395" t="s">
        <v>3</v>
      </c>
      <c r="EE2395">
        <v>29085386</v>
      </c>
      <c r="EF2395">
        <v>3</v>
      </c>
      <c r="EG2395" t="s">
        <v>247</v>
      </c>
      <c r="EH2395">
        <v>0</v>
      </c>
      <c r="EI2395" t="s">
        <v>3</v>
      </c>
      <c r="EJ2395">
        <v>2</v>
      </c>
      <c r="EK2395">
        <v>108001</v>
      </c>
      <c r="EL2395" t="s">
        <v>248</v>
      </c>
      <c r="EM2395" t="s">
        <v>249</v>
      </c>
      <c r="EO2395" t="s">
        <v>3</v>
      </c>
      <c r="EQ2395">
        <v>0</v>
      </c>
      <c r="ER2395">
        <v>1402.57</v>
      </c>
      <c r="ES2395">
        <v>516.17999999999995</v>
      </c>
      <c r="ET2395">
        <v>145.07</v>
      </c>
      <c r="EU2395">
        <v>6.89</v>
      </c>
      <c r="EV2395">
        <v>741.32</v>
      </c>
      <c r="EW2395">
        <v>74.73</v>
      </c>
      <c r="EX2395">
        <v>0.51</v>
      </c>
      <c r="EY2395">
        <v>0</v>
      </c>
      <c r="FQ2395">
        <v>0</v>
      </c>
      <c r="FR2395">
        <f t="shared" si="1800"/>
        <v>0</v>
      </c>
      <c r="FS2395">
        <v>0</v>
      </c>
      <c r="FV2395" t="s">
        <v>24</v>
      </c>
      <c r="FW2395" t="s">
        <v>25</v>
      </c>
      <c r="FX2395">
        <v>95</v>
      </c>
      <c r="FY2395">
        <v>65</v>
      </c>
      <c r="GA2395" t="s">
        <v>3</v>
      </c>
      <c r="GD2395">
        <v>1</v>
      </c>
      <c r="GF2395">
        <v>-456611286</v>
      </c>
      <c r="GG2395">
        <v>2</v>
      </c>
      <c r="GH2395">
        <v>1</v>
      </c>
      <c r="GI2395">
        <v>2</v>
      </c>
      <c r="GJ2395">
        <v>0</v>
      </c>
      <c r="GK2395">
        <v>0</v>
      </c>
      <c r="GL2395">
        <f t="shared" si="1801"/>
        <v>0</v>
      </c>
      <c r="GM2395">
        <f t="shared" si="1802"/>
        <v>1213.46</v>
      </c>
      <c r="GN2395">
        <f t="shared" si="1803"/>
        <v>0</v>
      </c>
      <c r="GO2395">
        <f t="shared" si="1804"/>
        <v>1213.46</v>
      </c>
      <c r="GP2395">
        <f t="shared" si="1805"/>
        <v>0</v>
      </c>
      <c r="GR2395">
        <v>0</v>
      </c>
      <c r="GS2395">
        <v>3</v>
      </c>
      <c r="GT2395">
        <v>0</v>
      </c>
      <c r="GU2395" t="s">
        <v>3</v>
      </c>
      <c r="GV2395">
        <f t="shared" si="1806"/>
        <v>0</v>
      </c>
      <c r="GW2395">
        <v>1</v>
      </c>
      <c r="GX2395">
        <f t="shared" si="1807"/>
        <v>0</v>
      </c>
      <c r="HA2395">
        <v>0</v>
      </c>
      <c r="HB2395">
        <v>0</v>
      </c>
      <c r="HC2395">
        <f t="shared" si="1808"/>
        <v>0</v>
      </c>
      <c r="HE2395" t="s">
        <v>3</v>
      </c>
      <c r="HF2395" t="s">
        <v>3</v>
      </c>
      <c r="IK2395">
        <v>0</v>
      </c>
    </row>
    <row r="2396" spans="1:245">
      <c r="A2396">
        <v>17</v>
      </c>
      <c r="B2396">
        <v>0</v>
      </c>
      <c r="C2396">
        <f>ROW(SmtRes!A2476)</f>
        <v>2476</v>
      </c>
      <c r="D2396">
        <f>ROW(EtalonRes!A2447)</f>
        <v>2447</v>
      </c>
      <c r="E2396" t="s">
        <v>39</v>
      </c>
      <c r="F2396" t="s">
        <v>45</v>
      </c>
      <c r="G2396" t="s">
        <v>46</v>
      </c>
      <c r="H2396" t="s">
        <v>47</v>
      </c>
      <c r="I2396">
        <f>ROUND(8/100,9)</f>
        <v>0.08</v>
      </c>
      <c r="J2396">
        <v>0</v>
      </c>
      <c r="O2396">
        <f t="shared" si="1769"/>
        <v>3991.45</v>
      </c>
      <c r="P2396">
        <f t="shared" si="1770"/>
        <v>0</v>
      </c>
      <c r="Q2396">
        <f t="shared" si="1771"/>
        <v>174.45</v>
      </c>
      <c r="R2396">
        <f t="shared" si="1772"/>
        <v>106.02</v>
      </c>
      <c r="S2396">
        <f t="shared" si="1773"/>
        <v>3817</v>
      </c>
      <c r="T2396">
        <f t="shared" si="1774"/>
        <v>0</v>
      </c>
      <c r="U2396">
        <f t="shared" si="1775"/>
        <v>14.344000000000001</v>
      </c>
      <c r="V2396">
        <f t="shared" si="1776"/>
        <v>0.31760000000000005</v>
      </c>
      <c r="W2396">
        <f t="shared" si="1777"/>
        <v>0</v>
      </c>
      <c r="X2396">
        <f t="shared" si="1778"/>
        <v>2746.11</v>
      </c>
      <c r="Y2396">
        <f t="shared" si="1779"/>
        <v>1961.51</v>
      </c>
      <c r="AA2396">
        <v>35806607</v>
      </c>
      <c r="AB2396">
        <f t="shared" si="1780"/>
        <v>1634.97</v>
      </c>
      <c r="AC2396">
        <f t="shared" si="1781"/>
        <v>0</v>
      </c>
      <c r="AD2396">
        <f t="shared" si="1782"/>
        <v>196.98</v>
      </c>
      <c r="AE2396">
        <f t="shared" si="1783"/>
        <v>39.94</v>
      </c>
      <c r="AF2396">
        <f t="shared" si="1784"/>
        <v>1437.99</v>
      </c>
      <c r="AG2396">
        <f t="shared" si="1785"/>
        <v>0</v>
      </c>
      <c r="AH2396">
        <f t="shared" si="1786"/>
        <v>179.3</v>
      </c>
      <c r="AI2396">
        <f t="shared" si="1787"/>
        <v>3.97</v>
      </c>
      <c r="AJ2396">
        <f t="shared" si="1788"/>
        <v>0</v>
      </c>
      <c r="AK2396">
        <v>1634.97</v>
      </c>
      <c r="AL2396">
        <v>0</v>
      </c>
      <c r="AM2396">
        <v>196.98</v>
      </c>
      <c r="AN2396">
        <v>39.94</v>
      </c>
      <c r="AO2396">
        <v>1437.99</v>
      </c>
      <c r="AP2396">
        <v>0</v>
      </c>
      <c r="AQ2396">
        <v>179.3</v>
      </c>
      <c r="AR2396">
        <v>3.97</v>
      </c>
      <c r="AS2396">
        <v>0</v>
      </c>
      <c r="AT2396">
        <v>70</v>
      </c>
      <c r="AU2396">
        <v>50</v>
      </c>
      <c r="AV2396">
        <v>1</v>
      </c>
      <c r="AW2396">
        <v>1</v>
      </c>
      <c r="AZ2396">
        <v>1</v>
      </c>
      <c r="BA2396">
        <v>33.18</v>
      </c>
      <c r="BB2396">
        <v>11.07</v>
      </c>
      <c r="BC2396">
        <v>1</v>
      </c>
      <c r="BD2396" t="s">
        <v>3</v>
      </c>
      <c r="BE2396" t="s">
        <v>3</v>
      </c>
      <c r="BF2396" t="s">
        <v>3</v>
      </c>
      <c r="BG2396" t="s">
        <v>3</v>
      </c>
      <c r="BH2396">
        <v>0</v>
      </c>
      <c r="BI2396">
        <v>1</v>
      </c>
      <c r="BJ2396" t="s">
        <v>48</v>
      </c>
      <c r="BM2396">
        <v>56001</v>
      </c>
      <c r="BN2396">
        <v>0</v>
      </c>
      <c r="BO2396" t="s">
        <v>45</v>
      </c>
      <c r="BP2396">
        <v>1</v>
      </c>
      <c r="BQ2396">
        <v>6</v>
      </c>
      <c r="BR2396">
        <v>0</v>
      </c>
      <c r="BS2396">
        <v>33.18</v>
      </c>
      <c r="BT2396">
        <v>1</v>
      </c>
      <c r="BU2396">
        <v>1</v>
      </c>
      <c r="BV2396">
        <v>1</v>
      </c>
      <c r="BW2396">
        <v>1</v>
      </c>
      <c r="BX2396">
        <v>1</v>
      </c>
      <c r="BY2396" t="s">
        <v>3</v>
      </c>
      <c r="BZ2396">
        <v>82</v>
      </c>
      <c r="CA2396">
        <v>62</v>
      </c>
      <c r="CE2396">
        <v>0</v>
      </c>
      <c r="CF2396">
        <v>0</v>
      </c>
      <c r="CG2396">
        <v>0</v>
      </c>
      <c r="CM2396">
        <v>0</v>
      </c>
      <c r="CN2396" t="s">
        <v>3</v>
      </c>
      <c r="CO2396">
        <v>0</v>
      </c>
      <c r="CP2396">
        <f t="shared" si="1789"/>
        <v>3991.45</v>
      </c>
      <c r="CQ2396">
        <f t="shared" si="1790"/>
        <v>0</v>
      </c>
      <c r="CR2396">
        <f t="shared" si="1791"/>
        <v>2180.5686000000001</v>
      </c>
      <c r="CS2396">
        <f t="shared" si="1792"/>
        <v>1325.2092</v>
      </c>
      <c r="CT2396">
        <f t="shared" si="1793"/>
        <v>47712.508199999997</v>
      </c>
      <c r="CU2396">
        <f t="shared" si="1794"/>
        <v>0</v>
      </c>
      <c r="CV2396">
        <f t="shared" si="1795"/>
        <v>179.3</v>
      </c>
      <c r="CW2396">
        <f t="shared" si="1796"/>
        <v>3.97</v>
      </c>
      <c r="CX2396">
        <f t="shared" si="1797"/>
        <v>0</v>
      </c>
      <c r="CY2396">
        <f t="shared" si="1798"/>
        <v>2746.114</v>
      </c>
      <c r="CZ2396">
        <f t="shared" si="1799"/>
        <v>1961.51</v>
      </c>
      <c r="DC2396" t="s">
        <v>3</v>
      </c>
      <c r="DD2396" t="s">
        <v>3</v>
      </c>
      <c r="DE2396" t="s">
        <v>3</v>
      </c>
      <c r="DF2396" t="s">
        <v>3</v>
      </c>
      <c r="DG2396" t="s">
        <v>3</v>
      </c>
      <c r="DH2396" t="s">
        <v>3</v>
      </c>
      <c r="DI2396" t="s">
        <v>3</v>
      </c>
      <c r="DJ2396" t="s">
        <v>3</v>
      </c>
      <c r="DK2396" t="s">
        <v>3</v>
      </c>
      <c r="DL2396" t="s">
        <v>3</v>
      </c>
      <c r="DM2396" t="s">
        <v>3</v>
      </c>
      <c r="DN2396">
        <v>0</v>
      </c>
      <c r="DO2396">
        <v>0</v>
      </c>
      <c r="DP2396">
        <v>1</v>
      </c>
      <c r="DQ2396">
        <v>1</v>
      </c>
      <c r="DU2396">
        <v>1013</v>
      </c>
      <c r="DV2396" t="s">
        <v>47</v>
      </c>
      <c r="DW2396" t="s">
        <v>47</v>
      </c>
      <c r="DX2396">
        <v>1</v>
      </c>
      <c r="DZ2396" t="s">
        <v>3</v>
      </c>
      <c r="EA2396" t="s">
        <v>3</v>
      </c>
      <c r="EB2396" t="s">
        <v>3</v>
      </c>
      <c r="EC2396" t="s">
        <v>3</v>
      </c>
      <c r="EE2396">
        <v>29085589</v>
      </c>
      <c r="EF2396">
        <v>6</v>
      </c>
      <c r="EG2396" t="s">
        <v>21</v>
      </c>
      <c r="EH2396">
        <v>0</v>
      </c>
      <c r="EI2396" t="s">
        <v>3</v>
      </c>
      <c r="EJ2396">
        <v>1</v>
      </c>
      <c r="EK2396">
        <v>56001</v>
      </c>
      <c r="EL2396" t="s">
        <v>49</v>
      </c>
      <c r="EM2396" t="s">
        <v>50</v>
      </c>
      <c r="EO2396" t="s">
        <v>3</v>
      </c>
      <c r="EQ2396">
        <v>0</v>
      </c>
      <c r="ER2396">
        <v>1634.97</v>
      </c>
      <c r="ES2396">
        <v>0</v>
      </c>
      <c r="ET2396">
        <v>196.98</v>
      </c>
      <c r="EU2396">
        <v>39.94</v>
      </c>
      <c r="EV2396">
        <v>1437.99</v>
      </c>
      <c r="EW2396">
        <v>179.3</v>
      </c>
      <c r="EX2396">
        <v>3.97</v>
      </c>
      <c r="EY2396">
        <v>0</v>
      </c>
      <c r="FQ2396">
        <v>0</v>
      </c>
      <c r="FR2396">
        <f t="shared" si="1800"/>
        <v>0</v>
      </c>
      <c r="FS2396">
        <v>0</v>
      </c>
      <c r="FV2396" t="s">
        <v>24</v>
      </c>
      <c r="FW2396" t="s">
        <v>25</v>
      </c>
      <c r="FX2396">
        <v>82</v>
      </c>
      <c r="FY2396">
        <v>62</v>
      </c>
      <c r="GA2396" t="s">
        <v>3</v>
      </c>
      <c r="GD2396">
        <v>1</v>
      </c>
      <c r="GF2396">
        <v>395004222</v>
      </c>
      <c r="GG2396">
        <v>2</v>
      </c>
      <c r="GH2396">
        <v>1</v>
      </c>
      <c r="GI2396">
        <v>2</v>
      </c>
      <c r="GJ2396">
        <v>0</v>
      </c>
      <c r="GK2396">
        <v>0</v>
      </c>
      <c r="GL2396">
        <f t="shared" si="1801"/>
        <v>0</v>
      </c>
      <c r="GM2396">
        <f t="shared" si="1802"/>
        <v>8699.07</v>
      </c>
      <c r="GN2396">
        <f t="shared" si="1803"/>
        <v>8699.07</v>
      </c>
      <c r="GO2396">
        <f t="shared" si="1804"/>
        <v>0</v>
      </c>
      <c r="GP2396">
        <f t="shared" si="1805"/>
        <v>0</v>
      </c>
      <c r="GR2396">
        <v>0</v>
      </c>
      <c r="GS2396">
        <v>3</v>
      </c>
      <c r="GT2396">
        <v>0</v>
      </c>
      <c r="GU2396" t="s">
        <v>3</v>
      </c>
      <c r="GV2396">
        <f t="shared" si="1806"/>
        <v>0</v>
      </c>
      <c r="GW2396">
        <v>1</v>
      </c>
      <c r="GX2396">
        <f t="shared" si="1807"/>
        <v>0</v>
      </c>
      <c r="HA2396">
        <v>0</v>
      </c>
      <c r="HB2396">
        <v>0</v>
      </c>
      <c r="HC2396">
        <f t="shared" si="1808"/>
        <v>0</v>
      </c>
      <c r="HE2396" t="s">
        <v>3</v>
      </c>
      <c r="HF2396" t="s">
        <v>3</v>
      </c>
      <c r="IK2396">
        <v>0</v>
      </c>
    </row>
    <row r="2397" spans="1:245">
      <c r="A2397">
        <v>18</v>
      </c>
      <c r="B2397">
        <v>0</v>
      </c>
      <c r="C2397">
        <v>2476</v>
      </c>
      <c r="E2397" t="s">
        <v>43</v>
      </c>
      <c r="F2397" t="s">
        <v>27</v>
      </c>
      <c r="G2397" t="s">
        <v>28</v>
      </c>
      <c r="H2397" t="s">
        <v>29</v>
      </c>
      <c r="I2397">
        <f>I2396*J2397</f>
        <v>0.84</v>
      </c>
      <c r="J2397">
        <v>10.5</v>
      </c>
      <c r="O2397">
        <f t="shared" si="1769"/>
        <v>0</v>
      </c>
      <c r="P2397">
        <f t="shared" si="1770"/>
        <v>0</v>
      </c>
      <c r="Q2397">
        <f t="shared" si="1771"/>
        <v>0</v>
      </c>
      <c r="R2397">
        <f t="shared" si="1772"/>
        <v>0</v>
      </c>
      <c r="S2397">
        <f t="shared" si="1773"/>
        <v>0</v>
      </c>
      <c r="T2397">
        <f t="shared" si="1774"/>
        <v>0</v>
      </c>
      <c r="U2397">
        <f t="shared" si="1775"/>
        <v>0</v>
      </c>
      <c r="V2397">
        <f t="shared" si="1776"/>
        <v>0</v>
      </c>
      <c r="W2397">
        <f t="shared" si="1777"/>
        <v>0</v>
      </c>
      <c r="X2397">
        <f t="shared" si="1778"/>
        <v>0</v>
      </c>
      <c r="Y2397">
        <f t="shared" si="1779"/>
        <v>0</v>
      </c>
      <c r="AA2397">
        <v>35806607</v>
      </c>
      <c r="AB2397">
        <f t="shared" si="1780"/>
        <v>0</v>
      </c>
      <c r="AC2397">
        <f t="shared" si="1781"/>
        <v>0</v>
      </c>
      <c r="AD2397">
        <f t="shared" si="1782"/>
        <v>0</v>
      </c>
      <c r="AE2397">
        <f t="shared" si="1783"/>
        <v>0</v>
      </c>
      <c r="AF2397">
        <f t="shared" si="1784"/>
        <v>0</v>
      </c>
      <c r="AG2397">
        <f t="shared" si="1785"/>
        <v>0</v>
      </c>
      <c r="AH2397">
        <f t="shared" si="1786"/>
        <v>0</v>
      </c>
      <c r="AI2397">
        <f t="shared" si="1787"/>
        <v>0</v>
      </c>
      <c r="AJ2397">
        <f t="shared" si="1788"/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1</v>
      </c>
      <c r="AW2397">
        <v>1</v>
      </c>
      <c r="AZ2397">
        <v>1</v>
      </c>
      <c r="BA2397">
        <v>1</v>
      </c>
      <c r="BB2397">
        <v>1</v>
      </c>
      <c r="BC2397">
        <v>1</v>
      </c>
      <c r="BD2397" t="s">
        <v>3</v>
      </c>
      <c r="BE2397" t="s">
        <v>3</v>
      </c>
      <c r="BF2397" t="s">
        <v>3</v>
      </c>
      <c r="BG2397" t="s">
        <v>3</v>
      </c>
      <c r="BH2397">
        <v>3</v>
      </c>
      <c r="BI2397">
        <v>2</v>
      </c>
      <c r="BJ2397" t="s">
        <v>30</v>
      </c>
      <c r="BM2397">
        <v>500002</v>
      </c>
      <c r="BN2397">
        <v>0</v>
      </c>
      <c r="BO2397" t="s">
        <v>3</v>
      </c>
      <c r="BP2397">
        <v>0</v>
      </c>
      <c r="BQ2397">
        <v>12</v>
      </c>
      <c r="BR2397">
        <v>0</v>
      </c>
      <c r="BS2397">
        <v>1</v>
      </c>
      <c r="BT2397">
        <v>1</v>
      </c>
      <c r="BU2397">
        <v>1</v>
      </c>
      <c r="BV2397">
        <v>1</v>
      </c>
      <c r="BW2397">
        <v>1</v>
      </c>
      <c r="BX2397">
        <v>1</v>
      </c>
      <c r="BY2397" t="s">
        <v>3</v>
      </c>
      <c r="BZ2397">
        <v>0</v>
      </c>
      <c r="CA2397">
        <v>0</v>
      </c>
      <c r="CE2397">
        <v>0</v>
      </c>
      <c r="CF2397">
        <v>0</v>
      </c>
      <c r="CG2397">
        <v>0</v>
      </c>
      <c r="CM2397">
        <v>0</v>
      </c>
      <c r="CN2397" t="s">
        <v>3</v>
      </c>
      <c r="CO2397">
        <v>0</v>
      </c>
      <c r="CP2397">
        <f t="shared" si="1789"/>
        <v>0</v>
      </c>
      <c r="CQ2397">
        <f t="shared" si="1790"/>
        <v>0</v>
      </c>
      <c r="CR2397">
        <f t="shared" si="1791"/>
        <v>0</v>
      </c>
      <c r="CS2397">
        <f t="shared" si="1792"/>
        <v>0</v>
      </c>
      <c r="CT2397">
        <f t="shared" si="1793"/>
        <v>0</v>
      </c>
      <c r="CU2397">
        <f t="shared" si="1794"/>
        <v>0</v>
      </c>
      <c r="CV2397">
        <f t="shared" si="1795"/>
        <v>0</v>
      </c>
      <c r="CW2397">
        <f t="shared" si="1796"/>
        <v>0</v>
      </c>
      <c r="CX2397">
        <f t="shared" si="1797"/>
        <v>0</v>
      </c>
      <c r="CY2397">
        <f t="shared" si="1798"/>
        <v>0</v>
      </c>
      <c r="CZ2397">
        <f t="shared" si="1799"/>
        <v>0</v>
      </c>
      <c r="DC2397" t="s">
        <v>3</v>
      </c>
      <c r="DD2397" t="s">
        <v>3</v>
      </c>
      <c r="DE2397" t="s">
        <v>3</v>
      </c>
      <c r="DF2397" t="s">
        <v>3</v>
      </c>
      <c r="DG2397" t="s">
        <v>3</v>
      </c>
      <c r="DH2397" t="s">
        <v>3</v>
      </c>
      <c r="DI2397" t="s">
        <v>3</v>
      </c>
      <c r="DJ2397" t="s">
        <v>3</v>
      </c>
      <c r="DK2397" t="s">
        <v>3</v>
      </c>
      <c r="DL2397" t="s">
        <v>3</v>
      </c>
      <c r="DM2397" t="s">
        <v>3</v>
      </c>
      <c r="DN2397">
        <v>0</v>
      </c>
      <c r="DO2397">
        <v>0</v>
      </c>
      <c r="DP2397">
        <v>1</v>
      </c>
      <c r="DQ2397">
        <v>1</v>
      </c>
      <c r="DU2397">
        <v>1009</v>
      </c>
      <c r="DV2397" t="s">
        <v>29</v>
      </c>
      <c r="DW2397" t="s">
        <v>29</v>
      </c>
      <c r="DX2397">
        <v>1000</v>
      </c>
      <c r="DZ2397" t="s">
        <v>3</v>
      </c>
      <c r="EA2397" t="s">
        <v>3</v>
      </c>
      <c r="EB2397" t="s">
        <v>3</v>
      </c>
      <c r="EC2397" t="s">
        <v>3</v>
      </c>
      <c r="EE2397">
        <v>29085444</v>
      </c>
      <c r="EF2397">
        <v>12</v>
      </c>
      <c r="EG2397" t="s">
        <v>31</v>
      </c>
      <c r="EH2397">
        <v>0</v>
      </c>
      <c r="EI2397" t="s">
        <v>3</v>
      </c>
      <c r="EJ2397">
        <v>2</v>
      </c>
      <c r="EK2397">
        <v>500002</v>
      </c>
      <c r="EL2397" t="s">
        <v>32</v>
      </c>
      <c r="EM2397" t="s">
        <v>33</v>
      </c>
      <c r="EO2397" t="s">
        <v>3</v>
      </c>
      <c r="EQ2397">
        <v>0</v>
      </c>
      <c r="ER2397">
        <v>0</v>
      </c>
      <c r="ES2397">
        <v>0</v>
      </c>
      <c r="ET2397">
        <v>0</v>
      </c>
      <c r="EU2397">
        <v>0</v>
      </c>
      <c r="EV2397">
        <v>0</v>
      </c>
      <c r="EW2397">
        <v>0</v>
      </c>
      <c r="EX2397">
        <v>0</v>
      </c>
      <c r="FQ2397">
        <v>0</v>
      </c>
      <c r="FR2397">
        <f t="shared" si="1800"/>
        <v>0</v>
      </c>
      <c r="FS2397">
        <v>0</v>
      </c>
      <c r="FX2397">
        <v>0</v>
      </c>
      <c r="FY2397">
        <v>0</v>
      </c>
      <c r="GA2397" t="s">
        <v>3</v>
      </c>
      <c r="GD2397">
        <v>1</v>
      </c>
      <c r="GF2397">
        <v>-304821490</v>
      </c>
      <c r="GG2397">
        <v>2</v>
      </c>
      <c r="GH2397">
        <v>1</v>
      </c>
      <c r="GI2397">
        <v>-2</v>
      </c>
      <c r="GJ2397">
        <v>0</v>
      </c>
      <c r="GK2397">
        <v>0</v>
      </c>
      <c r="GL2397">
        <f t="shared" si="1801"/>
        <v>0</v>
      </c>
      <c r="GM2397">
        <f t="shared" si="1802"/>
        <v>0</v>
      </c>
      <c r="GN2397">
        <f t="shared" si="1803"/>
        <v>0</v>
      </c>
      <c r="GO2397">
        <f t="shared" si="1804"/>
        <v>0</v>
      </c>
      <c r="GP2397">
        <f t="shared" si="1805"/>
        <v>0</v>
      </c>
      <c r="GR2397">
        <v>0</v>
      </c>
      <c r="GS2397">
        <v>3</v>
      </c>
      <c r="GT2397">
        <v>0</v>
      </c>
      <c r="GU2397" t="s">
        <v>3</v>
      </c>
      <c r="GV2397">
        <f t="shared" si="1806"/>
        <v>0</v>
      </c>
      <c r="GW2397">
        <v>1</v>
      </c>
      <c r="GX2397">
        <f t="shared" si="1807"/>
        <v>0</v>
      </c>
      <c r="HA2397">
        <v>0</v>
      </c>
      <c r="HB2397">
        <v>0</v>
      </c>
      <c r="HC2397">
        <f t="shared" si="1808"/>
        <v>0</v>
      </c>
      <c r="HE2397" t="s">
        <v>3</v>
      </c>
      <c r="HF2397" t="s">
        <v>3</v>
      </c>
      <c r="IK2397">
        <v>0</v>
      </c>
    </row>
    <row r="2398" spans="1:245">
      <c r="A2398">
        <v>17</v>
      </c>
      <c r="B2398">
        <v>0</v>
      </c>
      <c r="C2398">
        <f>ROW(SmtRes!A2480)</f>
        <v>2480</v>
      </c>
      <c r="D2398">
        <f>ROW(EtalonRes!A2451)</f>
        <v>2451</v>
      </c>
      <c r="E2398" t="s">
        <v>44</v>
      </c>
      <c r="F2398" t="s">
        <v>419</v>
      </c>
      <c r="G2398" t="s">
        <v>420</v>
      </c>
      <c r="H2398" t="s">
        <v>421</v>
      </c>
      <c r="I2398">
        <f>ROUND(1/100,9)</f>
        <v>0.01</v>
      </c>
      <c r="J2398">
        <v>0</v>
      </c>
      <c r="O2398">
        <f t="shared" si="1769"/>
        <v>182.04</v>
      </c>
      <c r="P2398">
        <f t="shared" si="1770"/>
        <v>0</v>
      </c>
      <c r="Q2398">
        <f t="shared" si="1771"/>
        <v>1.35</v>
      </c>
      <c r="R2398">
        <f t="shared" si="1772"/>
        <v>1.3</v>
      </c>
      <c r="S2398">
        <f t="shared" si="1773"/>
        <v>180.69</v>
      </c>
      <c r="T2398">
        <f t="shared" si="1774"/>
        <v>0</v>
      </c>
      <c r="U2398">
        <f t="shared" si="1775"/>
        <v>0.63840000000000008</v>
      </c>
      <c r="V2398">
        <f t="shared" si="1776"/>
        <v>2.8999999999999998E-3</v>
      </c>
      <c r="W2398">
        <f t="shared" si="1777"/>
        <v>0</v>
      </c>
      <c r="X2398">
        <f t="shared" si="1778"/>
        <v>114.65</v>
      </c>
      <c r="Y2398">
        <f t="shared" si="1779"/>
        <v>72.8</v>
      </c>
      <c r="AA2398">
        <v>35806607</v>
      </c>
      <c r="AB2398">
        <f t="shared" si="1780"/>
        <v>553.63</v>
      </c>
      <c r="AC2398">
        <f t="shared" si="1781"/>
        <v>0</v>
      </c>
      <c r="AD2398">
        <f t="shared" si="1782"/>
        <v>9.07</v>
      </c>
      <c r="AE2398">
        <f t="shared" si="1783"/>
        <v>3.92</v>
      </c>
      <c r="AF2398">
        <f t="shared" si="1784"/>
        <v>544.55999999999995</v>
      </c>
      <c r="AG2398">
        <f t="shared" si="1785"/>
        <v>0</v>
      </c>
      <c r="AH2398">
        <f t="shared" si="1786"/>
        <v>63.84</v>
      </c>
      <c r="AI2398">
        <f t="shared" si="1787"/>
        <v>0.28999999999999998</v>
      </c>
      <c r="AJ2398">
        <f t="shared" si="1788"/>
        <v>0</v>
      </c>
      <c r="AK2398">
        <v>553.63</v>
      </c>
      <c r="AL2398">
        <v>0</v>
      </c>
      <c r="AM2398">
        <v>9.07</v>
      </c>
      <c r="AN2398">
        <v>3.92</v>
      </c>
      <c r="AO2398">
        <v>544.55999999999995</v>
      </c>
      <c r="AP2398">
        <v>0</v>
      </c>
      <c r="AQ2398">
        <v>63.84</v>
      </c>
      <c r="AR2398">
        <v>0.28999999999999998</v>
      </c>
      <c r="AS2398">
        <v>0</v>
      </c>
      <c r="AT2398">
        <v>63</v>
      </c>
      <c r="AU2398">
        <v>40</v>
      </c>
      <c r="AV2398">
        <v>1</v>
      </c>
      <c r="AW2398">
        <v>1</v>
      </c>
      <c r="AZ2398">
        <v>1</v>
      </c>
      <c r="BA2398">
        <v>33.18</v>
      </c>
      <c r="BB2398">
        <v>14.92</v>
      </c>
      <c r="BC2398">
        <v>1</v>
      </c>
      <c r="BD2398" t="s">
        <v>3</v>
      </c>
      <c r="BE2398" t="s">
        <v>3</v>
      </c>
      <c r="BF2398" t="s">
        <v>3</v>
      </c>
      <c r="BG2398" t="s">
        <v>3</v>
      </c>
      <c r="BH2398">
        <v>0</v>
      </c>
      <c r="BI2398">
        <v>1</v>
      </c>
      <c r="BJ2398" t="s">
        <v>422</v>
      </c>
      <c r="BM2398">
        <v>65001</v>
      </c>
      <c r="BN2398">
        <v>0</v>
      </c>
      <c r="BO2398" t="s">
        <v>419</v>
      </c>
      <c r="BP2398">
        <v>1</v>
      </c>
      <c r="BQ2398">
        <v>6</v>
      </c>
      <c r="BR2398">
        <v>0</v>
      </c>
      <c r="BS2398">
        <v>33.18</v>
      </c>
      <c r="BT2398">
        <v>1</v>
      </c>
      <c r="BU2398">
        <v>1</v>
      </c>
      <c r="BV2398">
        <v>1</v>
      </c>
      <c r="BW2398">
        <v>1</v>
      </c>
      <c r="BX2398">
        <v>1</v>
      </c>
      <c r="BY2398" t="s">
        <v>3</v>
      </c>
      <c r="BZ2398">
        <v>74</v>
      </c>
      <c r="CA2398">
        <v>50</v>
      </c>
      <c r="CE2398">
        <v>0</v>
      </c>
      <c r="CF2398">
        <v>0</v>
      </c>
      <c r="CG2398">
        <v>0</v>
      </c>
      <c r="CM2398">
        <v>0</v>
      </c>
      <c r="CN2398" t="s">
        <v>3</v>
      </c>
      <c r="CO2398">
        <v>0</v>
      </c>
      <c r="CP2398">
        <f t="shared" si="1789"/>
        <v>182.04</v>
      </c>
      <c r="CQ2398">
        <f t="shared" si="1790"/>
        <v>0</v>
      </c>
      <c r="CR2398">
        <f t="shared" si="1791"/>
        <v>135.3244</v>
      </c>
      <c r="CS2398">
        <f t="shared" si="1792"/>
        <v>130.06559999999999</v>
      </c>
      <c r="CT2398">
        <f t="shared" si="1793"/>
        <v>18068.500799999998</v>
      </c>
      <c r="CU2398">
        <f t="shared" si="1794"/>
        <v>0</v>
      </c>
      <c r="CV2398">
        <f t="shared" si="1795"/>
        <v>63.84</v>
      </c>
      <c r="CW2398">
        <f t="shared" si="1796"/>
        <v>0.28999999999999998</v>
      </c>
      <c r="CX2398">
        <f t="shared" si="1797"/>
        <v>0</v>
      </c>
      <c r="CY2398">
        <f t="shared" si="1798"/>
        <v>114.65370000000001</v>
      </c>
      <c r="CZ2398">
        <f t="shared" si="1799"/>
        <v>72.796000000000006</v>
      </c>
      <c r="DC2398" t="s">
        <v>3</v>
      </c>
      <c r="DD2398" t="s">
        <v>3</v>
      </c>
      <c r="DE2398" t="s">
        <v>3</v>
      </c>
      <c r="DF2398" t="s">
        <v>3</v>
      </c>
      <c r="DG2398" t="s">
        <v>3</v>
      </c>
      <c r="DH2398" t="s">
        <v>3</v>
      </c>
      <c r="DI2398" t="s">
        <v>3</v>
      </c>
      <c r="DJ2398" t="s">
        <v>3</v>
      </c>
      <c r="DK2398" t="s">
        <v>3</v>
      </c>
      <c r="DL2398" t="s">
        <v>3</v>
      </c>
      <c r="DM2398" t="s">
        <v>3</v>
      </c>
      <c r="DN2398">
        <v>0</v>
      </c>
      <c r="DO2398">
        <v>0</v>
      </c>
      <c r="DP2398">
        <v>1</v>
      </c>
      <c r="DQ2398">
        <v>1</v>
      </c>
      <c r="DU2398">
        <v>1013</v>
      </c>
      <c r="DV2398" t="s">
        <v>421</v>
      </c>
      <c r="DW2398" t="s">
        <v>421</v>
      </c>
      <c r="DX2398">
        <v>1</v>
      </c>
      <c r="DZ2398" t="s">
        <v>3</v>
      </c>
      <c r="EA2398" t="s">
        <v>3</v>
      </c>
      <c r="EB2398" t="s">
        <v>3</v>
      </c>
      <c r="EC2398" t="s">
        <v>3</v>
      </c>
      <c r="EE2398">
        <v>29085598</v>
      </c>
      <c r="EF2398">
        <v>6</v>
      </c>
      <c r="EG2398" t="s">
        <v>21</v>
      </c>
      <c r="EH2398">
        <v>0</v>
      </c>
      <c r="EI2398" t="s">
        <v>3</v>
      </c>
      <c r="EJ2398">
        <v>1</v>
      </c>
      <c r="EK2398">
        <v>65001</v>
      </c>
      <c r="EL2398" t="s">
        <v>423</v>
      </c>
      <c r="EM2398" t="s">
        <v>424</v>
      </c>
      <c r="EO2398" t="s">
        <v>3</v>
      </c>
      <c r="EQ2398">
        <v>0</v>
      </c>
      <c r="ER2398">
        <v>553.63</v>
      </c>
      <c r="ES2398">
        <v>0</v>
      </c>
      <c r="ET2398">
        <v>9.07</v>
      </c>
      <c r="EU2398">
        <v>3.92</v>
      </c>
      <c r="EV2398">
        <v>544.55999999999995</v>
      </c>
      <c r="EW2398">
        <v>63.84</v>
      </c>
      <c r="EX2398">
        <v>0.28999999999999998</v>
      </c>
      <c r="EY2398">
        <v>0</v>
      </c>
      <c r="FQ2398">
        <v>0</v>
      </c>
      <c r="FR2398">
        <f t="shared" si="1800"/>
        <v>0</v>
      </c>
      <c r="FS2398">
        <v>0</v>
      </c>
      <c r="FV2398" t="s">
        <v>24</v>
      </c>
      <c r="FW2398" t="s">
        <v>25</v>
      </c>
      <c r="FX2398">
        <v>74</v>
      </c>
      <c r="FY2398">
        <v>50</v>
      </c>
      <c r="GA2398" t="s">
        <v>3</v>
      </c>
      <c r="GD2398">
        <v>1</v>
      </c>
      <c r="GF2398">
        <v>1742520375</v>
      </c>
      <c r="GG2398">
        <v>2</v>
      </c>
      <c r="GH2398">
        <v>1</v>
      </c>
      <c r="GI2398">
        <v>2</v>
      </c>
      <c r="GJ2398">
        <v>0</v>
      </c>
      <c r="GK2398">
        <v>0</v>
      </c>
      <c r="GL2398">
        <f t="shared" si="1801"/>
        <v>0</v>
      </c>
      <c r="GM2398">
        <f t="shared" si="1802"/>
        <v>369.49</v>
      </c>
      <c r="GN2398">
        <f t="shared" si="1803"/>
        <v>369.49</v>
      </c>
      <c r="GO2398">
        <f t="shared" si="1804"/>
        <v>0</v>
      </c>
      <c r="GP2398">
        <f t="shared" si="1805"/>
        <v>0</v>
      </c>
      <c r="GR2398">
        <v>0</v>
      </c>
      <c r="GS2398">
        <v>3</v>
      </c>
      <c r="GT2398">
        <v>0</v>
      </c>
      <c r="GU2398" t="s">
        <v>3</v>
      </c>
      <c r="GV2398">
        <f t="shared" si="1806"/>
        <v>0</v>
      </c>
      <c r="GW2398">
        <v>1</v>
      </c>
      <c r="GX2398">
        <f t="shared" si="1807"/>
        <v>0</v>
      </c>
      <c r="HA2398">
        <v>0</v>
      </c>
      <c r="HB2398">
        <v>0</v>
      </c>
      <c r="HC2398">
        <f t="shared" si="1808"/>
        <v>0</v>
      </c>
      <c r="HE2398" t="s">
        <v>3</v>
      </c>
      <c r="HF2398" t="s">
        <v>3</v>
      </c>
      <c r="IK2398">
        <v>0</v>
      </c>
    </row>
    <row r="2399" spans="1:245">
      <c r="A2399">
        <v>18</v>
      </c>
      <c r="B2399">
        <v>0</v>
      </c>
      <c r="C2399">
        <v>2480</v>
      </c>
      <c r="E2399" t="s">
        <v>51</v>
      </c>
      <c r="F2399" t="s">
        <v>425</v>
      </c>
      <c r="G2399" t="s">
        <v>426</v>
      </c>
      <c r="H2399" t="s">
        <v>29</v>
      </c>
      <c r="I2399">
        <f>I2398*J2399</f>
        <v>2.6499999999999999E-2</v>
      </c>
      <c r="J2399">
        <v>2.65</v>
      </c>
      <c r="O2399">
        <f t="shared" si="1769"/>
        <v>0</v>
      </c>
      <c r="P2399">
        <f t="shared" si="1770"/>
        <v>0</v>
      </c>
      <c r="Q2399">
        <f t="shared" si="1771"/>
        <v>0</v>
      </c>
      <c r="R2399">
        <f t="shared" si="1772"/>
        <v>0</v>
      </c>
      <c r="S2399">
        <f t="shared" si="1773"/>
        <v>0</v>
      </c>
      <c r="T2399">
        <f t="shared" si="1774"/>
        <v>0</v>
      </c>
      <c r="U2399">
        <f t="shared" si="1775"/>
        <v>0</v>
      </c>
      <c r="V2399">
        <f t="shared" si="1776"/>
        <v>0</v>
      </c>
      <c r="W2399">
        <f t="shared" si="1777"/>
        <v>0</v>
      </c>
      <c r="X2399">
        <f t="shared" si="1778"/>
        <v>0</v>
      </c>
      <c r="Y2399">
        <f t="shared" si="1779"/>
        <v>0</v>
      </c>
      <c r="AA2399">
        <v>35806607</v>
      </c>
      <c r="AB2399">
        <f t="shared" si="1780"/>
        <v>0</v>
      </c>
      <c r="AC2399">
        <f t="shared" si="1781"/>
        <v>0</v>
      </c>
      <c r="AD2399">
        <f t="shared" si="1782"/>
        <v>0</v>
      </c>
      <c r="AE2399">
        <f t="shared" si="1783"/>
        <v>0</v>
      </c>
      <c r="AF2399">
        <f t="shared" si="1784"/>
        <v>0</v>
      </c>
      <c r="AG2399">
        <f t="shared" si="1785"/>
        <v>0</v>
      </c>
      <c r="AH2399">
        <f t="shared" si="1786"/>
        <v>0</v>
      </c>
      <c r="AI2399">
        <f t="shared" si="1787"/>
        <v>0</v>
      </c>
      <c r="AJ2399">
        <f t="shared" si="1788"/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1</v>
      </c>
      <c r="AW2399">
        <v>1</v>
      </c>
      <c r="AZ2399">
        <v>1</v>
      </c>
      <c r="BA2399">
        <v>1</v>
      </c>
      <c r="BB2399">
        <v>1</v>
      </c>
      <c r="BC2399">
        <v>1</v>
      </c>
      <c r="BD2399" t="s">
        <v>3</v>
      </c>
      <c r="BE2399" t="s">
        <v>3</v>
      </c>
      <c r="BF2399" t="s">
        <v>3</v>
      </c>
      <c r="BG2399" t="s">
        <v>3</v>
      </c>
      <c r="BH2399">
        <v>3</v>
      </c>
      <c r="BI2399">
        <v>2</v>
      </c>
      <c r="BJ2399" t="s">
        <v>427</v>
      </c>
      <c r="BM2399">
        <v>500002</v>
      </c>
      <c r="BN2399">
        <v>0</v>
      </c>
      <c r="BO2399" t="s">
        <v>3</v>
      </c>
      <c r="BP2399">
        <v>0</v>
      </c>
      <c r="BQ2399">
        <v>12</v>
      </c>
      <c r="BR2399">
        <v>0</v>
      </c>
      <c r="BS2399">
        <v>1</v>
      </c>
      <c r="BT2399">
        <v>1</v>
      </c>
      <c r="BU2399">
        <v>1</v>
      </c>
      <c r="BV2399">
        <v>1</v>
      </c>
      <c r="BW2399">
        <v>1</v>
      </c>
      <c r="BX2399">
        <v>1</v>
      </c>
      <c r="BY2399" t="s">
        <v>3</v>
      </c>
      <c r="BZ2399">
        <v>0</v>
      </c>
      <c r="CA2399">
        <v>0</v>
      </c>
      <c r="CE2399">
        <v>0</v>
      </c>
      <c r="CF2399">
        <v>0</v>
      </c>
      <c r="CG2399">
        <v>0</v>
      </c>
      <c r="CM2399">
        <v>0</v>
      </c>
      <c r="CN2399" t="s">
        <v>3</v>
      </c>
      <c r="CO2399">
        <v>0</v>
      </c>
      <c r="CP2399">
        <f t="shared" si="1789"/>
        <v>0</v>
      </c>
      <c r="CQ2399">
        <f t="shared" si="1790"/>
        <v>0</v>
      </c>
      <c r="CR2399">
        <f t="shared" si="1791"/>
        <v>0</v>
      </c>
      <c r="CS2399">
        <f t="shared" si="1792"/>
        <v>0</v>
      </c>
      <c r="CT2399">
        <f t="shared" si="1793"/>
        <v>0</v>
      </c>
      <c r="CU2399">
        <f t="shared" si="1794"/>
        <v>0</v>
      </c>
      <c r="CV2399">
        <f t="shared" si="1795"/>
        <v>0</v>
      </c>
      <c r="CW2399">
        <f t="shared" si="1796"/>
        <v>0</v>
      </c>
      <c r="CX2399">
        <f t="shared" si="1797"/>
        <v>0</v>
      </c>
      <c r="CY2399">
        <f t="shared" si="1798"/>
        <v>0</v>
      </c>
      <c r="CZ2399">
        <f t="shared" si="1799"/>
        <v>0</v>
      </c>
      <c r="DC2399" t="s">
        <v>3</v>
      </c>
      <c r="DD2399" t="s">
        <v>3</v>
      </c>
      <c r="DE2399" t="s">
        <v>3</v>
      </c>
      <c r="DF2399" t="s">
        <v>3</v>
      </c>
      <c r="DG2399" t="s">
        <v>3</v>
      </c>
      <c r="DH2399" t="s">
        <v>3</v>
      </c>
      <c r="DI2399" t="s">
        <v>3</v>
      </c>
      <c r="DJ2399" t="s">
        <v>3</v>
      </c>
      <c r="DK2399" t="s">
        <v>3</v>
      </c>
      <c r="DL2399" t="s">
        <v>3</v>
      </c>
      <c r="DM2399" t="s">
        <v>3</v>
      </c>
      <c r="DN2399">
        <v>0</v>
      </c>
      <c r="DO2399">
        <v>0</v>
      </c>
      <c r="DP2399">
        <v>1</v>
      </c>
      <c r="DQ2399">
        <v>1</v>
      </c>
      <c r="DU2399">
        <v>1009</v>
      </c>
      <c r="DV2399" t="s">
        <v>29</v>
      </c>
      <c r="DW2399" t="s">
        <v>29</v>
      </c>
      <c r="DX2399">
        <v>1000</v>
      </c>
      <c r="DZ2399" t="s">
        <v>3</v>
      </c>
      <c r="EA2399" t="s">
        <v>3</v>
      </c>
      <c r="EB2399" t="s">
        <v>3</v>
      </c>
      <c r="EC2399" t="s">
        <v>3</v>
      </c>
      <c r="EE2399">
        <v>29085444</v>
      </c>
      <c r="EF2399">
        <v>12</v>
      </c>
      <c r="EG2399" t="s">
        <v>31</v>
      </c>
      <c r="EH2399">
        <v>0</v>
      </c>
      <c r="EI2399" t="s">
        <v>3</v>
      </c>
      <c r="EJ2399">
        <v>2</v>
      </c>
      <c r="EK2399">
        <v>500002</v>
      </c>
      <c r="EL2399" t="s">
        <v>32</v>
      </c>
      <c r="EM2399" t="s">
        <v>33</v>
      </c>
      <c r="EO2399" t="s">
        <v>3</v>
      </c>
      <c r="EQ2399">
        <v>0</v>
      </c>
      <c r="ER2399">
        <v>0</v>
      </c>
      <c r="ES2399">
        <v>0</v>
      </c>
      <c r="ET2399">
        <v>0</v>
      </c>
      <c r="EU2399">
        <v>0</v>
      </c>
      <c r="EV2399">
        <v>0</v>
      </c>
      <c r="EW2399">
        <v>0</v>
      </c>
      <c r="EX2399">
        <v>0</v>
      </c>
      <c r="FQ2399">
        <v>0</v>
      </c>
      <c r="FR2399">
        <f t="shared" si="1800"/>
        <v>0</v>
      </c>
      <c r="FS2399">
        <v>0</v>
      </c>
      <c r="FX2399">
        <v>0</v>
      </c>
      <c r="FY2399">
        <v>0</v>
      </c>
      <c r="GA2399" t="s">
        <v>3</v>
      </c>
      <c r="GD2399">
        <v>1</v>
      </c>
      <c r="GF2399">
        <v>1697669219</v>
      </c>
      <c r="GG2399">
        <v>2</v>
      </c>
      <c r="GH2399">
        <v>1</v>
      </c>
      <c r="GI2399">
        <v>-2</v>
      </c>
      <c r="GJ2399">
        <v>0</v>
      </c>
      <c r="GK2399">
        <v>0</v>
      </c>
      <c r="GL2399">
        <f t="shared" si="1801"/>
        <v>0</v>
      </c>
      <c r="GM2399">
        <f t="shared" si="1802"/>
        <v>0</v>
      </c>
      <c r="GN2399">
        <f t="shared" si="1803"/>
        <v>0</v>
      </c>
      <c r="GO2399">
        <f t="shared" si="1804"/>
        <v>0</v>
      </c>
      <c r="GP2399">
        <f t="shared" si="1805"/>
        <v>0</v>
      </c>
      <c r="GR2399">
        <v>0</v>
      </c>
      <c r="GS2399">
        <v>3</v>
      </c>
      <c r="GT2399">
        <v>0</v>
      </c>
      <c r="GU2399" t="s">
        <v>3</v>
      </c>
      <c r="GV2399">
        <f t="shared" si="1806"/>
        <v>0</v>
      </c>
      <c r="GW2399">
        <v>1</v>
      </c>
      <c r="GX2399">
        <f t="shared" si="1807"/>
        <v>0</v>
      </c>
      <c r="HA2399">
        <v>0</v>
      </c>
      <c r="HB2399">
        <v>0</v>
      </c>
      <c r="HC2399">
        <f t="shared" si="1808"/>
        <v>0</v>
      </c>
      <c r="HE2399" t="s">
        <v>3</v>
      </c>
      <c r="HF2399" t="s">
        <v>3</v>
      </c>
      <c r="IK2399">
        <v>0</v>
      </c>
    </row>
    <row r="2400" spans="1:245">
      <c r="A2400">
        <v>17</v>
      </c>
      <c r="B2400">
        <v>0</v>
      </c>
      <c r="C2400">
        <f>ROW(SmtRes!A2484)</f>
        <v>2484</v>
      </c>
      <c r="D2400">
        <f>ROW(EtalonRes!A2455)</f>
        <v>2455</v>
      </c>
      <c r="E2400" t="s">
        <v>52</v>
      </c>
      <c r="F2400" t="s">
        <v>428</v>
      </c>
      <c r="G2400" t="s">
        <v>429</v>
      </c>
      <c r="H2400" t="s">
        <v>421</v>
      </c>
      <c r="I2400">
        <f>ROUND(2/100,9)</f>
        <v>0.02</v>
      </c>
      <c r="J2400">
        <v>0</v>
      </c>
      <c r="O2400">
        <f t="shared" si="1769"/>
        <v>292.81</v>
      </c>
      <c r="P2400">
        <f t="shared" si="1770"/>
        <v>0</v>
      </c>
      <c r="Q2400">
        <f t="shared" si="1771"/>
        <v>2.4300000000000002</v>
      </c>
      <c r="R2400">
        <f t="shared" si="1772"/>
        <v>2.33</v>
      </c>
      <c r="S2400">
        <f t="shared" si="1773"/>
        <v>290.38</v>
      </c>
      <c r="T2400">
        <f t="shared" si="1774"/>
        <v>0</v>
      </c>
      <c r="U2400">
        <f t="shared" si="1775"/>
        <v>1.026</v>
      </c>
      <c r="V2400">
        <f t="shared" si="1776"/>
        <v>5.2000000000000006E-3</v>
      </c>
      <c r="W2400">
        <f t="shared" si="1777"/>
        <v>0</v>
      </c>
      <c r="X2400">
        <f t="shared" si="1778"/>
        <v>184.41</v>
      </c>
      <c r="Y2400">
        <f t="shared" si="1779"/>
        <v>117.08</v>
      </c>
      <c r="AA2400">
        <v>35806607</v>
      </c>
      <c r="AB2400">
        <f t="shared" si="1780"/>
        <v>445.72</v>
      </c>
      <c r="AC2400">
        <f t="shared" si="1781"/>
        <v>0</v>
      </c>
      <c r="AD2400">
        <f t="shared" si="1782"/>
        <v>8.1300000000000008</v>
      </c>
      <c r="AE2400">
        <f t="shared" si="1783"/>
        <v>3.51</v>
      </c>
      <c r="AF2400">
        <f t="shared" si="1784"/>
        <v>437.59</v>
      </c>
      <c r="AG2400">
        <f t="shared" si="1785"/>
        <v>0</v>
      </c>
      <c r="AH2400">
        <f t="shared" si="1786"/>
        <v>51.3</v>
      </c>
      <c r="AI2400">
        <f t="shared" si="1787"/>
        <v>0.26</v>
      </c>
      <c r="AJ2400">
        <f t="shared" si="1788"/>
        <v>0</v>
      </c>
      <c r="AK2400">
        <v>445.72</v>
      </c>
      <c r="AL2400">
        <v>0</v>
      </c>
      <c r="AM2400">
        <v>8.1300000000000008</v>
      </c>
      <c r="AN2400">
        <v>3.51</v>
      </c>
      <c r="AO2400">
        <v>437.59</v>
      </c>
      <c r="AP2400">
        <v>0</v>
      </c>
      <c r="AQ2400">
        <v>51.3</v>
      </c>
      <c r="AR2400">
        <v>0.26</v>
      </c>
      <c r="AS2400">
        <v>0</v>
      </c>
      <c r="AT2400">
        <v>63</v>
      </c>
      <c r="AU2400">
        <v>40</v>
      </c>
      <c r="AV2400">
        <v>1</v>
      </c>
      <c r="AW2400">
        <v>1</v>
      </c>
      <c r="AZ2400">
        <v>1</v>
      </c>
      <c r="BA2400">
        <v>33.18</v>
      </c>
      <c r="BB2400">
        <v>14.93</v>
      </c>
      <c r="BC2400">
        <v>1</v>
      </c>
      <c r="BD2400" t="s">
        <v>3</v>
      </c>
      <c r="BE2400" t="s">
        <v>3</v>
      </c>
      <c r="BF2400" t="s">
        <v>3</v>
      </c>
      <c r="BG2400" t="s">
        <v>3</v>
      </c>
      <c r="BH2400">
        <v>0</v>
      </c>
      <c r="BI2400">
        <v>1</v>
      </c>
      <c r="BJ2400" t="s">
        <v>430</v>
      </c>
      <c r="BM2400">
        <v>65001</v>
      </c>
      <c r="BN2400">
        <v>0</v>
      </c>
      <c r="BO2400" t="s">
        <v>428</v>
      </c>
      <c r="BP2400">
        <v>1</v>
      </c>
      <c r="BQ2400">
        <v>6</v>
      </c>
      <c r="BR2400">
        <v>0</v>
      </c>
      <c r="BS2400">
        <v>33.18</v>
      </c>
      <c r="BT2400">
        <v>1</v>
      </c>
      <c r="BU2400">
        <v>1</v>
      </c>
      <c r="BV2400">
        <v>1</v>
      </c>
      <c r="BW2400">
        <v>1</v>
      </c>
      <c r="BX2400">
        <v>1</v>
      </c>
      <c r="BY2400" t="s">
        <v>3</v>
      </c>
      <c r="BZ2400">
        <v>74</v>
      </c>
      <c r="CA2400">
        <v>50</v>
      </c>
      <c r="CE2400">
        <v>0</v>
      </c>
      <c r="CF2400">
        <v>0</v>
      </c>
      <c r="CG2400">
        <v>0</v>
      </c>
      <c r="CM2400">
        <v>0</v>
      </c>
      <c r="CN2400" t="s">
        <v>3</v>
      </c>
      <c r="CO2400">
        <v>0</v>
      </c>
      <c r="CP2400">
        <f t="shared" si="1789"/>
        <v>292.81</v>
      </c>
      <c r="CQ2400">
        <f t="shared" si="1790"/>
        <v>0</v>
      </c>
      <c r="CR2400">
        <f t="shared" si="1791"/>
        <v>121.38090000000001</v>
      </c>
      <c r="CS2400">
        <f t="shared" si="1792"/>
        <v>116.4618</v>
      </c>
      <c r="CT2400">
        <f t="shared" si="1793"/>
        <v>14519.236199999999</v>
      </c>
      <c r="CU2400">
        <f t="shared" si="1794"/>
        <v>0</v>
      </c>
      <c r="CV2400">
        <f t="shared" si="1795"/>
        <v>51.3</v>
      </c>
      <c r="CW2400">
        <f t="shared" si="1796"/>
        <v>0.26</v>
      </c>
      <c r="CX2400">
        <f t="shared" si="1797"/>
        <v>0</v>
      </c>
      <c r="CY2400">
        <f t="shared" si="1798"/>
        <v>184.40729999999999</v>
      </c>
      <c r="CZ2400">
        <f t="shared" si="1799"/>
        <v>117.084</v>
      </c>
      <c r="DC2400" t="s">
        <v>3</v>
      </c>
      <c r="DD2400" t="s">
        <v>3</v>
      </c>
      <c r="DE2400" t="s">
        <v>3</v>
      </c>
      <c r="DF2400" t="s">
        <v>3</v>
      </c>
      <c r="DG2400" t="s">
        <v>3</v>
      </c>
      <c r="DH2400" t="s">
        <v>3</v>
      </c>
      <c r="DI2400" t="s">
        <v>3</v>
      </c>
      <c r="DJ2400" t="s">
        <v>3</v>
      </c>
      <c r="DK2400" t="s">
        <v>3</v>
      </c>
      <c r="DL2400" t="s">
        <v>3</v>
      </c>
      <c r="DM2400" t="s">
        <v>3</v>
      </c>
      <c r="DN2400">
        <v>0</v>
      </c>
      <c r="DO2400">
        <v>0</v>
      </c>
      <c r="DP2400">
        <v>1</v>
      </c>
      <c r="DQ2400">
        <v>1</v>
      </c>
      <c r="DU2400">
        <v>1013</v>
      </c>
      <c r="DV2400" t="s">
        <v>421</v>
      </c>
      <c r="DW2400" t="s">
        <v>421</v>
      </c>
      <c r="DX2400">
        <v>1</v>
      </c>
      <c r="DZ2400" t="s">
        <v>3</v>
      </c>
      <c r="EA2400" t="s">
        <v>3</v>
      </c>
      <c r="EB2400" t="s">
        <v>3</v>
      </c>
      <c r="EC2400" t="s">
        <v>3</v>
      </c>
      <c r="EE2400">
        <v>29085598</v>
      </c>
      <c r="EF2400">
        <v>6</v>
      </c>
      <c r="EG2400" t="s">
        <v>21</v>
      </c>
      <c r="EH2400">
        <v>0</v>
      </c>
      <c r="EI2400" t="s">
        <v>3</v>
      </c>
      <c r="EJ2400">
        <v>1</v>
      </c>
      <c r="EK2400">
        <v>65001</v>
      </c>
      <c r="EL2400" t="s">
        <v>423</v>
      </c>
      <c r="EM2400" t="s">
        <v>424</v>
      </c>
      <c r="EO2400" t="s">
        <v>3</v>
      </c>
      <c r="EQ2400">
        <v>0</v>
      </c>
      <c r="ER2400">
        <v>445.72</v>
      </c>
      <c r="ES2400">
        <v>0</v>
      </c>
      <c r="ET2400">
        <v>8.1300000000000008</v>
      </c>
      <c r="EU2400">
        <v>3.51</v>
      </c>
      <c r="EV2400">
        <v>437.59</v>
      </c>
      <c r="EW2400">
        <v>51.3</v>
      </c>
      <c r="EX2400">
        <v>0.26</v>
      </c>
      <c r="EY2400">
        <v>0</v>
      </c>
      <c r="FQ2400">
        <v>0</v>
      </c>
      <c r="FR2400">
        <f t="shared" si="1800"/>
        <v>0</v>
      </c>
      <c r="FS2400">
        <v>0</v>
      </c>
      <c r="FV2400" t="s">
        <v>24</v>
      </c>
      <c r="FW2400" t="s">
        <v>25</v>
      </c>
      <c r="FX2400">
        <v>74</v>
      </c>
      <c r="FY2400">
        <v>50</v>
      </c>
      <c r="GA2400" t="s">
        <v>3</v>
      </c>
      <c r="GD2400">
        <v>1</v>
      </c>
      <c r="GF2400">
        <v>1101308715</v>
      </c>
      <c r="GG2400">
        <v>2</v>
      </c>
      <c r="GH2400">
        <v>1</v>
      </c>
      <c r="GI2400">
        <v>2</v>
      </c>
      <c r="GJ2400">
        <v>0</v>
      </c>
      <c r="GK2400">
        <v>0</v>
      </c>
      <c r="GL2400">
        <f t="shared" si="1801"/>
        <v>0</v>
      </c>
      <c r="GM2400">
        <f t="shared" si="1802"/>
        <v>594.29999999999995</v>
      </c>
      <c r="GN2400">
        <f t="shared" si="1803"/>
        <v>594.29999999999995</v>
      </c>
      <c r="GO2400">
        <f t="shared" si="1804"/>
        <v>0</v>
      </c>
      <c r="GP2400">
        <f t="shared" si="1805"/>
        <v>0</v>
      </c>
      <c r="GR2400">
        <v>0</v>
      </c>
      <c r="GS2400">
        <v>3</v>
      </c>
      <c r="GT2400">
        <v>0</v>
      </c>
      <c r="GU2400" t="s">
        <v>3</v>
      </c>
      <c r="GV2400">
        <f t="shared" si="1806"/>
        <v>0</v>
      </c>
      <c r="GW2400">
        <v>1</v>
      </c>
      <c r="GX2400">
        <f t="shared" si="1807"/>
        <v>0</v>
      </c>
      <c r="HA2400">
        <v>0</v>
      </c>
      <c r="HB2400">
        <v>0</v>
      </c>
      <c r="HC2400">
        <f t="shared" si="1808"/>
        <v>0</v>
      </c>
      <c r="HE2400" t="s">
        <v>3</v>
      </c>
      <c r="HF2400" t="s">
        <v>3</v>
      </c>
      <c r="IK2400">
        <v>0</v>
      </c>
    </row>
    <row r="2401" spans="1:245">
      <c r="A2401">
        <v>18</v>
      </c>
      <c r="B2401">
        <v>0</v>
      </c>
      <c r="C2401">
        <v>2484</v>
      </c>
      <c r="E2401" t="s">
        <v>57</v>
      </c>
      <c r="F2401" t="s">
        <v>425</v>
      </c>
      <c r="G2401" t="s">
        <v>426</v>
      </c>
      <c r="H2401" t="s">
        <v>29</v>
      </c>
      <c r="I2401">
        <f>I2400*J2401</f>
        <v>3.6400000000000002E-2</v>
      </c>
      <c r="J2401">
        <v>1.82</v>
      </c>
      <c r="O2401">
        <f t="shared" si="1769"/>
        <v>0</v>
      </c>
      <c r="P2401">
        <f t="shared" si="1770"/>
        <v>0</v>
      </c>
      <c r="Q2401">
        <f t="shared" si="1771"/>
        <v>0</v>
      </c>
      <c r="R2401">
        <f t="shared" si="1772"/>
        <v>0</v>
      </c>
      <c r="S2401">
        <f t="shared" si="1773"/>
        <v>0</v>
      </c>
      <c r="T2401">
        <f t="shared" si="1774"/>
        <v>0</v>
      </c>
      <c r="U2401">
        <f t="shared" si="1775"/>
        <v>0</v>
      </c>
      <c r="V2401">
        <f t="shared" si="1776"/>
        <v>0</v>
      </c>
      <c r="W2401">
        <f t="shared" si="1777"/>
        <v>0</v>
      </c>
      <c r="X2401">
        <f t="shared" si="1778"/>
        <v>0</v>
      </c>
      <c r="Y2401">
        <f t="shared" si="1779"/>
        <v>0</v>
      </c>
      <c r="AA2401">
        <v>35806607</v>
      </c>
      <c r="AB2401">
        <f t="shared" si="1780"/>
        <v>0</v>
      </c>
      <c r="AC2401">
        <f t="shared" si="1781"/>
        <v>0</v>
      </c>
      <c r="AD2401">
        <f t="shared" si="1782"/>
        <v>0</v>
      </c>
      <c r="AE2401">
        <f t="shared" si="1783"/>
        <v>0</v>
      </c>
      <c r="AF2401">
        <f t="shared" si="1784"/>
        <v>0</v>
      </c>
      <c r="AG2401">
        <f t="shared" si="1785"/>
        <v>0</v>
      </c>
      <c r="AH2401">
        <f t="shared" si="1786"/>
        <v>0</v>
      </c>
      <c r="AI2401">
        <f t="shared" si="1787"/>
        <v>0</v>
      </c>
      <c r="AJ2401">
        <f t="shared" si="1788"/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1</v>
      </c>
      <c r="AW2401">
        <v>1</v>
      </c>
      <c r="AZ2401">
        <v>1</v>
      </c>
      <c r="BA2401">
        <v>1</v>
      </c>
      <c r="BB2401">
        <v>1</v>
      </c>
      <c r="BC2401">
        <v>1</v>
      </c>
      <c r="BD2401" t="s">
        <v>3</v>
      </c>
      <c r="BE2401" t="s">
        <v>3</v>
      </c>
      <c r="BF2401" t="s">
        <v>3</v>
      </c>
      <c r="BG2401" t="s">
        <v>3</v>
      </c>
      <c r="BH2401">
        <v>3</v>
      </c>
      <c r="BI2401">
        <v>2</v>
      </c>
      <c r="BJ2401" t="s">
        <v>427</v>
      </c>
      <c r="BM2401">
        <v>500002</v>
      </c>
      <c r="BN2401">
        <v>0</v>
      </c>
      <c r="BO2401" t="s">
        <v>3</v>
      </c>
      <c r="BP2401">
        <v>0</v>
      </c>
      <c r="BQ2401">
        <v>12</v>
      </c>
      <c r="BR2401">
        <v>0</v>
      </c>
      <c r="BS2401">
        <v>1</v>
      </c>
      <c r="BT2401">
        <v>1</v>
      </c>
      <c r="BU2401">
        <v>1</v>
      </c>
      <c r="BV2401">
        <v>1</v>
      </c>
      <c r="BW2401">
        <v>1</v>
      </c>
      <c r="BX2401">
        <v>1</v>
      </c>
      <c r="BY2401" t="s">
        <v>3</v>
      </c>
      <c r="BZ2401">
        <v>0</v>
      </c>
      <c r="CA2401">
        <v>0</v>
      </c>
      <c r="CE2401">
        <v>0</v>
      </c>
      <c r="CF2401">
        <v>0</v>
      </c>
      <c r="CG2401">
        <v>0</v>
      </c>
      <c r="CM2401">
        <v>0</v>
      </c>
      <c r="CN2401" t="s">
        <v>3</v>
      </c>
      <c r="CO2401">
        <v>0</v>
      </c>
      <c r="CP2401">
        <f t="shared" si="1789"/>
        <v>0</v>
      </c>
      <c r="CQ2401">
        <f t="shared" si="1790"/>
        <v>0</v>
      </c>
      <c r="CR2401">
        <f t="shared" si="1791"/>
        <v>0</v>
      </c>
      <c r="CS2401">
        <f t="shared" si="1792"/>
        <v>0</v>
      </c>
      <c r="CT2401">
        <f t="shared" si="1793"/>
        <v>0</v>
      </c>
      <c r="CU2401">
        <f t="shared" si="1794"/>
        <v>0</v>
      </c>
      <c r="CV2401">
        <f t="shared" si="1795"/>
        <v>0</v>
      </c>
      <c r="CW2401">
        <f t="shared" si="1796"/>
        <v>0</v>
      </c>
      <c r="CX2401">
        <f t="shared" si="1797"/>
        <v>0</v>
      </c>
      <c r="CY2401">
        <f t="shared" si="1798"/>
        <v>0</v>
      </c>
      <c r="CZ2401">
        <f t="shared" si="1799"/>
        <v>0</v>
      </c>
      <c r="DC2401" t="s">
        <v>3</v>
      </c>
      <c r="DD2401" t="s">
        <v>3</v>
      </c>
      <c r="DE2401" t="s">
        <v>3</v>
      </c>
      <c r="DF2401" t="s">
        <v>3</v>
      </c>
      <c r="DG2401" t="s">
        <v>3</v>
      </c>
      <c r="DH2401" t="s">
        <v>3</v>
      </c>
      <c r="DI2401" t="s">
        <v>3</v>
      </c>
      <c r="DJ2401" t="s">
        <v>3</v>
      </c>
      <c r="DK2401" t="s">
        <v>3</v>
      </c>
      <c r="DL2401" t="s">
        <v>3</v>
      </c>
      <c r="DM2401" t="s">
        <v>3</v>
      </c>
      <c r="DN2401">
        <v>0</v>
      </c>
      <c r="DO2401">
        <v>0</v>
      </c>
      <c r="DP2401">
        <v>1</v>
      </c>
      <c r="DQ2401">
        <v>1</v>
      </c>
      <c r="DU2401">
        <v>1009</v>
      </c>
      <c r="DV2401" t="s">
        <v>29</v>
      </c>
      <c r="DW2401" t="s">
        <v>29</v>
      </c>
      <c r="DX2401">
        <v>1000</v>
      </c>
      <c r="DZ2401" t="s">
        <v>3</v>
      </c>
      <c r="EA2401" t="s">
        <v>3</v>
      </c>
      <c r="EB2401" t="s">
        <v>3</v>
      </c>
      <c r="EC2401" t="s">
        <v>3</v>
      </c>
      <c r="EE2401">
        <v>29085444</v>
      </c>
      <c r="EF2401">
        <v>12</v>
      </c>
      <c r="EG2401" t="s">
        <v>31</v>
      </c>
      <c r="EH2401">
        <v>0</v>
      </c>
      <c r="EI2401" t="s">
        <v>3</v>
      </c>
      <c r="EJ2401">
        <v>2</v>
      </c>
      <c r="EK2401">
        <v>500002</v>
      </c>
      <c r="EL2401" t="s">
        <v>32</v>
      </c>
      <c r="EM2401" t="s">
        <v>33</v>
      </c>
      <c r="EO2401" t="s">
        <v>3</v>
      </c>
      <c r="EQ2401">
        <v>0</v>
      </c>
      <c r="ER2401">
        <v>0</v>
      </c>
      <c r="ES2401">
        <v>0</v>
      </c>
      <c r="ET2401">
        <v>0</v>
      </c>
      <c r="EU2401">
        <v>0</v>
      </c>
      <c r="EV2401">
        <v>0</v>
      </c>
      <c r="EW2401">
        <v>0</v>
      </c>
      <c r="EX2401">
        <v>0</v>
      </c>
      <c r="FQ2401">
        <v>0</v>
      </c>
      <c r="FR2401">
        <f t="shared" si="1800"/>
        <v>0</v>
      </c>
      <c r="FS2401">
        <v>0</v>
      </c>
      <c r="FX2401">
        <v>0</v>
      </c>
      <c r="FY2401">
        <v>0</v>
      </c>
      <c r="GA2401" t="s">
        <v>3</v>
      </c>
      <c r="GD2401">
        <v>1</v>
      </c>
      <c r="GF2401">
        <v>1697669219</v>
      </c>
      <c r="GG2401">
        <v>2</v>
      </c>
      <c r="GH2401">
        <v>1</v>
      </c>
      <c r="GI2401">
        <v>-2</v>
      </c>
      <c r="GJ2401">
        <v>0</v>
      </c>
      <c r="GK2401">
        <v>0</v>
      </c>
      <c r="GL2401">
        <f t="shared" si="1801"/>
        <v>0</v>
      </c>
      <c r="GM2401">
        <f t="shared" si="1802"/>
        <v>0</v>
      </c>
      <c r="GN2401">
        <f t="shared" si="1803"/>
        <v>0</v>
      </c>
      <c r="GO2401">
        <f t="shared" si="1804"/>
        <v>0</v>
      </c>
      <c r="GP2401">
        <f t="shared" si="1805"/>
        <v>0</v>
      </c>
      <c r="GR2401">
        <v>0</v>
      </c>
      <c r="GS2401">
        <v>3</v>
      </c>
      <c r="GT2401">
        <v>0</v>
      </c>
      <c r="GU2401" t="s">
        <v>3</v>
      </c>
      <c r="GV2401">
        <f t="shared" si="1806"/>
        <v>0</v>
      </c>
      <c r="GW2401">
        <v>1</v>
      </c>
      <c r="GX2401">
        <f t="shared" si="1807"/>
        <v>0</v>
      </c>
      <c r="HA2401">
        <v>0</v>
      </c>
      <c r="HB2401">
        <v>0</v>
      </c>
      <c r="HC2401">
        <f t="shared" si="1808"/>
        <v>0</v>
      </c>
      <c r="HE2401" t="s">
        <v>3</v>
      </c>
      <c r="HF2401" t="s">
        <v>3</v>
      </c>
      <c r="IK2401">
        <v>0</v>
      </c>
    </row>
    <row r="2402" spans="1:245">
      <c r="A2402">
        <v>17</v>
      </c>
      <c r="B2402">
        <v>0</v>
      </c>
      <c r="C2402">
        <f>ROW(SmtRes!A2488)</f>
        <v>2488</v>
      </c>
      <c r="D2402">
        <f>ROW(EtalonRes!A2459)</f>
        <v>2459</v>
      </c>
      <c r="E2402" t="s">
        <v>58</v>
      </c>
      <c r="F2402" t="s">
        <v>431</v>
      </c>
      <c r="G2402" t="s">
        <v>432</v>
      </c>
      <c r="H2402" t="s">
        <v>37</v>
      </c>
      <c r="I2402">
        <f>ROUND(15/100,9)</f>
        <v>0.15</v>
      </c>
      <c r="J2402">
        <v>0</v>
      </c>
      <c r="O2402">
        <f t="shared" si="1769"/>
        <v>3067.04</v>
      </c>
      <c r="P2402">
        <f t="shared" si="1770"/>
        <v>0</v>
      </c>
      <c r="Q2402">
        <f t="shared" si="1771"/>
        <v>100.8</v>
      </c>
      <c r="R2402">
        <f t="shared" si="1772"/>
        <v>96.75</v>
      </c>
      <c r="S2402">
        <f t="shared" si="1773"/>
        <v>2966.24</v>
      </c>
      <c r="T2402">
        <f t="shared" si="1774"/>
        <v>0</v>
      </c>
      <c r="U2402">
        <f t="shared" si="1775"/>
        <v>10.480500000000001</v>
      </c>
      <c r="V2402">
        <f t="shared" si="1776"/>
        <v>0.216</v>
      </c>
      <c r="W2402">
        <f t="shared" si="1777"/>
        <v>0</v>
      </c>
      <c r="X2402">
        <f t="shared" si="1778"/>
        <v>2082.83</v>
      </c>
      <c r="Y2402">
        <f t="shared" si="1779"/>
        <v>1654.01</v>
      </c>
      <c r="AA2402">
        <v>35806607</v>
      </c>
      <c r="AB2402">
        <f t="shared" si="1780"/>
        <v>641</v>
      </c>
      <c r="AC2402">
        <f t="shared" si="1781"/>
        <v>0</v>
      </c>
      <c r="AD2402">
        <f t="shared" si="1782"/>
        <v>45.01</v>
      </c>
      <c r="AE2402">
        <f t="shared" si="1783"/>
        <v>19.440000000000001</v>
      </c>
      <c r="AF2402">
        <f t="shared" si="1784"/>
        <v>595.99</v>
      </c>
      <c r="AG2402">
        <f t="shared" si="1785"/>
        <v>0</v>
      </c>
      <c r="AH2402">
        <f t="shared" si="1786"/>
        <v>69.87</v>
      </c>
      <c r="AI2402">
        <f t="shared" si="1787"/>
        <v>1.44</v>
      </c>
      <c r="AJ2402">
        <f t="shared" si="1788"/>
        <v>0</v>
      </c>
      <c r="AK2402">
        <v>641</v>
      </c>
      <c r="AL2402">
        <v>0</v>
      </c>
      <c r="AM2402">
        <v>45.01</v>
      </c>
      <c r="AN2402">
        <v>19.440000000000001</v>
      </c>
      <c r="AO2402">
        <v>595.99</v>
      </c>
      <c r="AP2402">
        <v>0</v>
      </c>
      <c r="AQ2402">
        <v>69.87</v>
      </c>
      <c r="AR2402">
        <v>1.44</v>
      </c>
      <c r="AS2402">
        <v>0</v>
      </c>
      <c r="AT2402">
        <v>68</v>
      </c>
      <c r="AU2402">
        <v>54</v>
      </c>
      <c r="AV2402">
        <v>1</v>
      </c>
      <c r="AW2402">
        <v>1</v>
      </c>
      <c r="AZ2402">
        <v>1</v>
      </c>
      <c r="BA2402">
        <v>33.18</v>
      </c>
      <c r="BB2402">
        <v>14.93</v>
      </c>
      <c r="BC2402">
        <v>1</v>
      </c>
      <c r="BD2402" t="s">
        <v>3</v>
      </c>
      <c r="BE2402" t="s">
        <v>3</v>
      </c>
      <c r="BF2402" t="s">
        <v>3</v>
      </c>
      <c r="BG2402" t="s">
        <v>3</v>
      </c>
      <c r="BH2402">
        <v>0</v>
      </c>
      <c r="BI2402">
        <v>1</v>
      </c>
      <c r="BJ2402" t="s">
        <v>433</v>
      </c>
      <c r="BM2402">
        <v>57001</v>
      </c>
      <c r="BN2402">
        <v>0</v>
      </c>
      <c r="BO2402" t="s">
        <v>431</v>
      </c>
      <c r="BP2402">
        <v>1</v>
      </c>
      <c r="BQ2402">
        <v>6</v>
      </c>
      <c r="BR2402">
        <v>0</v>
      </c>
      <c r="BS2402">
        <v>33.18</v>
      </c>
      <c r="BT2402">
        <v>1</v>
      </c>
      <c r="BU2402">
        <v>1</v>
      </c>
      <c r="BV2402">
        <v>1</v>
      </c>
      <c r="BW2402">
        <v>1</v>
      </c>
      <c r="BX2402">
        <v>1</v>
      </c>
      <c r="BY2402" t="s">
        <v>3</v>
      </c>
      <c r="BZ2402">
        <v>80</v>
      </c>
      <c r="CA2402">
        <v>68</v>
      </c>
      <c r="CE2402">
        <v>0</v>
      </c>
      <c r="CF2402">
        <v>0</v>
      </c>
      <c r="CG2402">
        <v>0</v>
      </c>
      <c r="CM2402">
        <v>0</v>
      </c>
      <c r="CN2402" t="s">
        <v>3</v>
      </c>
      <c r="CO2402">
        <v>0</v>
      </c>
      <c r="CP2402">
        <f t="shared" si="1789"/>
        <v>3067.04</v>
      </c>
      <c r="CQ2402">
        <f t="shared" si="1790"/>
        <v>0</v>
      </c>
      <c r="CR2402">
        <f t="shared" si="1791"/>
        <v>671.99929999999995</v>
      </c>
      <c r="CS2402">
        <f t="shared" si="1792"/>
        <v>645.01920000000007</v>
      </c>
      <c r="CT2402">
        <f t="shared" si="1793"/>
        <v>19774.948199999999</v>
      </c>
      <c r="CU2402">
        <f t="shared" si="1794"/>
        <v>0</v>
      </c>
      <c r="CV2402">
        <f t="shared" si="1795"/>
        <v>69.87</v>
      </c>
      <c r="CW2402">
        <f t="shared" si="1796"/>
        <v>1.44</v>
      </c>
      <c r="CX2402">
        <f t="shared" si="1797"/>
        <v>0</v>
      </c>
      <c r="CY2402">
        <f t="shared" si="1798"/>
        <v>2082.8331999999996</v>
      </c>
      <c r="CZ2402">
        <f t="shared" si="1799"/>
        <v>1654.0146</v>
      </c>
      <c r="DC2402" t="s">
        <v>3</v>
      </c>
      <c r="DD2402" t="s">
        <v>3</v>
      </c>
      <c r="DE2402" t="s">
        <v>3</v>
      </c>
      <c r="DF2402" t="s">
        <v>3</v>
      </c>
      <c r="DG2402" t="s">
        <v>3</v>
      </c>
      <c r="DH2402" t="s">
        <v>3</v>
      </c>
      <c r="DI2402" t="s">
        <v>3</v>
      </c>
      <c r="DJ2402" t="s">
        <v>3</v>
      </c>
      <c r="DK2402" t="s">
        <v>3</v>
      </c>
      <c r="DL2402" t="s">
        <v>3</v>
      </c>
      <c r="DM2402" t="s">
        <v>3</v>
      </c>
      <c r="DN2402">
        <v>0</v>
      </c>
      <c r="DO2402">
        <v>0</v>
      </c>
      <c r="DP2402">
        <v>1</v>
      </c>
      <c r="DQ2402">
        <v>1</v>
      </c>
      <c r="DU2402">
        <v>1013</v>
      </c>
      <c r="DV2402" t="s">
        <v>37</v>
      </c>
      <c r="DW2402" t="s">
        <v>37</v>
      </c>
      <c r="DX2402">
        <v>1</v>
      </c>
      <c r="DZ2402" t="s">
        <v>3</v>
      </c>
      <c r="EA2402" t="s">
        <v>3</v>
      </c>
      <c r="EB2402" t="s">
        <v>3</v>
      </c>
      <c r="EC2402" t="s">
        <v>3</v>
      </c>
      <c r="EE2402">
        <v>29085590</v>
      </c>
      <c r="EF2402">
        <v>6</v>
      </c>
      <c r="EG2402" t="s">
        <v>21</v>
      </c>
      <c r="EH2402">
        <v>0</v>
      </c>
      <c r="EI2402" t="s">
        <v>3</v>
      </c>
      <c r="EJ2402">
        <v>1</v>
      </c>
      <c r="EK2402">
        <v>57001</v>
      </c>
      <c r="EL2402" t="s">
        <v>22</v>
      </c>
      <c r="EM2402" t="s">
        <v>23</v>
      </c>
      <c r="EO2402" t="s">
        <v>3</v>
      </c>
      <c r="EQ2402">
        <v>0</v>
      </c>
      <c r="ER2402">
        <v>641</v>
      </c>
      <c r="ES2402">
        <v>0</v>
      </c>
      <c r="ET2402">
        <v>45.01</v>
      </c>
      <c r="EU2402">
        <v>19.440000000000001</v>
      </c>
      <c r="EV2402">
        <v>595.99</v>
      </c>
      <c r="EW2402">
        <v>69.87</v>
      </c>
      <c r="EX2402">
        <v>1.44</v>
      </c>
      <c r="EY2402">
        <v>0</v>
      </c>
      <c r="FQ2402">
        <v>0</v>
      </c>
      <c r="FR2402">
        <f t="shared" si="1800"/>
        <v>0</v>
      </c>
      <c r="FS2402">
        <v>0</v>
      </c>
      <c r="FV2402" t="s">
        <v>24</v>
      </c>
      <c r="FW2402" t="s">
        <v>25</v>
      </c>
      <c r="FX2402">
        <v>80</v>
      </c>
      <c r="FY2402">
        <v>68</v>
      </c>
      <c r="GA2402" t="s">
        <v>3</v>
      </c>
      <c r="GD2402">
        <v>1</v>
      </c>
      <c r="GF2402">
        <v>1408343215</v>
      </c>
      <c r="GG2402">
        <v>2</v>
      </c>
      <c r="GH2402">
        <v>1</v>
      </c>
      <c r="GI2402">
        <v>2</v>
      </c>
      <c r="GJ2402">
        <v>0</v>
      </c>
      <c r="GK2402">
        <v>0</v>
      </c>
      <c r="GL2402">
        <f t="shared" si="1801"/>
        <v>0</v>
      </c>
      <c r="GM2402">
        <f t="shared" si="1802"/>
        <v>6803.88</v>
      </c>
      <c r="GN2402">
        <f t="shared" si="1803"/>
        <v>6803.88</v>
      </c>
      <c r="GO2402">
        <f t="shared" si="1804"/>
        <v>0</v>
      </c>
      <c r="GP2402">
        <f t="shared" si="1805"/>
        <v>0</v>
      </c>
      <c r="GR2402">
        <v>0</v>
      </c>
      <c r="GS2402">
        <v>3</v>
      </c>
      <c r="GT2402">
        <v>0</v>
      </c>
      <c r="GU2402" t="s">
        <v>3</v>
      </c>
      <c r="GV2402">
        <f t="shared" si="1806"/>
        <v>0</v>
      </c>
      <c r="GW2402">
        <v>1</v>
      </c>
      <c r="GX2402">
        <f t="shared" si="1807"/>
        <v>0</v>
      </c>
      <c r="HA2402">
        <v>0</v>
      </c>
      <c r="HB2402">
        <v>0</v>
      </c>
      <c r="HC2402">
        <f t="shared" si="1808"/>
        <v>0</v>
      </c>
      <c r="HE2402" t="s">
        <v>3</v>
      </c>
      <c r="HF2402" t="s">
        <v>3</v>
      </c>
      <c r="IK2402">
        <v>0</v>
      </c>
    </row>
    <row r="2403" spans="1:245">
      <c r="A2403">
        <v>18</v>
      </c>
      <c r="B2403">
        <v>0</v>
      </c>
      <c r="C2403">
        <v>2488</v>
      </c>
      <c r="E2403" t="s">
        <v>368</v>
      </c>
      <c r="F2403" t="s">
        <v>27</v>
      </c>
      <c r="G2403" t="s">
        <v>28</v>
      </c>
      <c r="H2403" t="s">
        <v>29</v>
      </c>
      <c r="I2403">
        <f>I2402*J2403</f>
        <v>0.78</v>
      </c>
      <c r="J2403">
        <v>5.2</v>
      </c>
      <c r="O2403">
        <f t="shared" si="1769"/>
        <v>0</v>
      </c>
      <c r="P2403">
        <f t="shared" si="1770"/>
        <v>0</v>
      </c>
      <c r="Q2403">
        <f t="shared" si="1771"/>
        <v>0</v>
      </c>
      <c r="R2403">
        <f t="shared" si="1772"/>
        <v>0</v>
      </c>
      <c r="S2403">
        <f t="shared" si="1773"/>
        <v>0</v>
      </c>
      <c r="T2403">
        <f t="shared" si="1774"/>
        <v>0</v>
      </c>
      <c r="U2403">
        <f t="shared" si="1775"/>
        <v>0</v>
      </c>
      <c r="V2403">
        <f t="shared" si="1776"/>
        <v>0</v>
      </c>
      <c r="W2403">
        <f t="shared" si="1777"/>
        <v>0</v>
      </c>
      <c r="X2403">
        <f t="shared" si="1778"/>
        <v>0</v>
      </c>
      <c r="Y2403">
        <f t="shared" si="1779"/>
        <v>0</v>
      </c>
      <c r="AA2403">
        <v>35806607</v>
      </c>
      <c r="AB2403">
        <f t="shared" si="1780"/>
        <v>0</v>
      </c>
      <c r="AC2403">
        <f t="shared" si="1781"/>
        <v>0</v>
      </c>
      <c r="AD2403">
        <f t="shared" si="1782"/>
        <v>0</v>
      </c>
      <c r="AE2403">
        <f t="shared" si="1783"/>
        <v>0</v>
      </c>
      <c r="AF2403">
        <f t="shared" si="1784"/>
        <v>0</v>
      </c>
      <c r="AG2403">
        <f t="shared" si="1785"/>
        <v>0</v>
      </c>
      <c r="AH2403">
        <f t="shared" si="1786"/>
        <v>0</v>
      </c>
      <c r="AI2403">
        <f t="shared" si="1787"/>
        <v>0</v>
      </c>
      <c r="AJ2403">
        <f t="shared" si="1788"/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1</v>
      </c>
      <c r="AW2403">
        <v>1</v>
      </c>
      <c r="AZ2403">
        <v>1</v>
      </c>
      <c r="BA2403">
        <v>1</v>
      </c>
      <c r="BB2403">
        <v>1</v>
      </c>
      <c r="BC2403">
        <v>1</v>
      </c>
      <c r="BD2403" t="s">
        <v>3</v>
      </c>
      <c r="BE2403" t="s">
        <v>3</v>
      </c>
      <c r="BF2403" t="s">
        <v>3</v>
      </c>
      <c r="BG2403" t="s">
        <v>3</v>
      </c>
      <c r="BH2403">
        <v>3</v>
      </c>
      <c r="BI2403">
        <v>2</v>
      </c>
      <c r="BJ2403" t="s">
        <v>30</v>
      </c>
      <c r="BM2403">
        <v>500002</v>
      </c>
      <c r="BN2403">
        <v>0</v>
      </c>
      <c r="BO2403" t="s">
        <v>3</v>
      </c>
      <c r="BP2403">
        <v>0</v>
      </c>
      <c r="BQ2403">
        <v>12</v>
      </c>
      <c r="BR2403">
        <v>0</v>
      </c>
      <c r="BS2403">
        <v>1</v>
      </c>
      <c r="BT2403">
        <v>1</v>
      </c>
      <c r="BU2403">
        <v>1</v>
      </c>
      <c r="BV2403">
        <v>1</v>
      </c>
      <c r="BW2403">
        <v>1</v>
      </c>
      <c r="BX2403">
        <v>1</v>
      </c>
      <c r="BY2403" t="s">
        <v>3</v>
      </c>
      <c r="BZ2403">
        <v>0</v>
      </c>
      <c r="CA2403">
        <v>0</v>
      </c>
      <c r="CE2403">
        <v>0</v>
      </c>
      <c r="CF2403">
        <v>0</v>
      </c>
      <c r="CG2403">
        <v>0</v>
      </c>
      <c r="CM2403">
        <v>0</v>
      </c>
      <c r="CN2403" t="s">
        <v>3</v>
      </c>
      <c r="CO2403">
        <v>0</v>
      </c>
      <c r="CP2403">
        <f t="shared" si="1789"/>
        <v>0</v>
      </c>
      <c r="CQ2403">
        <f t="shared" si="1790"/>
        <v>0</v>
      </c>
      <c r="CR2403">
        <f t="shared" si="1791"/>
        <v>0</v>
      </c>
      <c r="CS2403">
        <f t="shared" si="1792"/>
        <v>0</v>
      </c>
      <c r="CT2403">
        <f t="shared" si="1793"/>
        <v>0</v>
      </c>
      <c r="CU2403">
        <f t="shared" si="1794"/>
        <v>0</v>
      </c>
      <c r="CV2403">
        <f t="shared" si="1795"/>
        <v>0</v>
      </c>
      <c r="CW2403">
        <f t="shared" si="1796"/>
        <v>0</v>
      </c>
      <c r="CX2403">
        <f t="shared" si="1797"/>
        <v>0</v>
      </c>
      <c r="CY2403">
        <f t="shared" si="1798"/>
        <v>0</v>
      </c>
      <c r="CZ2403">
        <f t="shared" si="1799"/>
        <v>0</v>
      </c>
      <c r="DC2403" t="s">
        <v>3</v>
      </c>
      <c r="DD2403" t="s">
        <v>3</v>
      </c>
      <c r="DE2403" t="s">
        <v>3</v>
      </c>
      <c r="DF2403" t="s">
        <v>3</v>
      </c>
      <c r="DG2403" t="s">
        <v>3</v>
      </c>
      <c r="DH2403" t="s">
        <v>3</v>
      </c>
      <c r="DI2403" t="s">
        <v>3</v>
      </c>
      <c r="DJ2403" t="s">
        <v>3</v>
      </c>
      <c r="DK2403" t="s">
        <v>3</v>
      </c>
      <c r="DL2403" t="s">
        <v>3</v>
      </c>
      <c r="DM2403" t="s">
        <v>3</v>
      </c>
      <c r="DN2403">
        <v>0</v>
      </c>
      <c r="DO2403">
        <v>0</v>
      </c>
      <c r="DP2403">
        <v>1</v>
      </c>
      <c r="DQ2403">
        <v>1</v>
      </c>
      <c r="DU2403">
        <v>1009</v>
      </c>
      <c r="DV2403" t="s">
        <v>29</v>
      </c>
      <c r="DW2403" t="s">
        <v>29</v>
      </c>
      <c r="DX2403">
        <v>1000</v>
      </c>
      <c r="DZ2403" t="s">
        <v>3</v>
      </c>
      <c r="EA2403" t="s">
        <v>3</v>
      </c>
      <c r="EB2403" t="s">
        <v>3</v>
      </c>
      <c r="EC2403" t="s">
        <v>3</v>
      </c>
      <c r="EE2403">
        <v>29085444</v>
      </c>
      <c r="EF2403">
        <v>12</v>
      </c>
      <c r="EG2403" t="s">
        <v>31</v>
      </c>
      <c r="EH2403">
        <v>0</v>
      </c>
      <c r="EI2403" t="s">
        <v>3</v>
      </c>
      <c r="EJ2403">
        <v>2</v>
      </c>
      <c r="EK2403">
        <v>500002</v>
      </c>
      <c r="EL2403" t="s">
        <v>32</v>
      </c>
      <c r="EM2403" t="s">
        <v>33</v>
      </c>
      <c r="EO2403" t="s">
        <v>3</v>
      </c>
      <c r="EQ2403">
        <v>0</v>
      </c>
      <c r="ER2403">
        <v>0</v>
      </c>
      <c r="ES2403">
        <v>0</v>
      </c>
      <c r="ET2403">
        <v>0</v>
      </c>
      <c r="EU2403">
        <v>0</v>
      </c>
      <c r="EV2403">
        <v>0</v>
      </c>
      <c r="EW2403">
        <v>0</v>
      </c>
      <c r="EX2403">
        <v>0</v>
      </c>
      <c r="FQ2403">
        <v>0</v>
      </c>
      <c r="FR2403">
        <f t="shared" si="1800"/>
        <v>0</v>
      </c>
      <c r="FS2403">
        <v>0</v>
      </c>
      <c r="FX2403">
        <v>0</v>
      </c>
      <c r="FY2403">
        <v>0</v>
      </c>
      <c r="GA2403" t="s">
        <v>3</v>
      </c>
      <c r="GD2403">
        <v>1</v>
      </c>
      <c r="GF2403">
        <v>-304821490</v>
      </c>
      <c r="GG2403">
        <v>2</v>
      </c>
      <c r="GH2403">
        <v>1</v>
      </c>
      <c r="GI2403">
        <v>-2</v>
      </c>
      <c r="GJ2403">
        <v>0</v>
      </c>
      <c r="GK2403">
        <v>0</v>
      </c>
      <c r="GL2403">
        <f t="shared" si="1801"/>
        <v>0</v>
      </c>
      <c r="GM2403">
        <f t="shared" si="1802"/>
        <v>0</v>
      </c>
      <c r="GN2403">
        <f t="shared" si="1803"/>
        <v>0</v>
      </c>
      <c r="GO2403">
        <f t="shared" si="1804"/>
        <v>0</v>
      </c>
      <c r="GP2403">
        <f t="shared" si="1805"/>
        <v>0</v>
      </c>
      <c r="GR2403">
        <v>0</v>
      </c>
      <c r="GS2403">
        <v>3</v>
      </c>
      <c r="GT2403">
        <v>0</v>
      </c>
      <c r="GU2403" t="s">
        <v>3</v>
      </c>
      <c r="GV2403">
        <f t="shared" si="1806"/>
        <v>0</v>
      </c>
      <c r="GW2403">
        <v>1</v>
      </c>
      <c r="GX2403">
        <f t="shared" si="1807"/>
        <v>0</v>
      </c>
      <c r="HA2403">
        <v>0</v>
      </c>
      <c r="HB2403">
        <v>0</v>
      </c>
      <c r="HC2403">
        <f t="shared" si="1808"/>
        <v>0</v>
      </c>
      <c r="HE2403" t="s">
        <v>3</v>
      </c>
      <c r="HF2403" t="s">
        <v>3</v>
      </c>
      <c r="IK2403">
        <v>0</v>
      </c>
    </row>
    <row r="2404" spans="1:245">
      <c r="A2404">
        <v>17</v>
      </c>
      <c r="B2404">
        <v>0</v>
      </c>
      <c r="C2404">
        <f>ROW(SmtRes!A2489)</f>
        <v>2489</v>
      </c>
      <c r="D2404">
        <f>ROW(EtalonRes!A2460)</f>
        <v>2460</v>
      </c>
      <c r="E2404" t="s">
        <v>65</v>
      </c>
      <c r="F2404" t="s">
        <v>501</v>
      </c>
      <c r="G2404" t="s">
        <v>502</v>
      </c>
      <c r="H2404" t="s">
        <v>503</v>
      </c>
      <c r="I2404">
        <v>47</v>
      </c>
      <c r="J2404">
        <v>0</v>
      </c>
      <c r="O2404">
        <f t="shared" si="1769"/>
        <v>11976.65</v>
      </c>
      <c r="P2404">
        <f t="shared" si="1770"/>
        <v>0</v>
      </c>
      <c r="Q2404">
        <f t="shared" si="1771"/>
        <v>0</v>
      </c>
      <c r="R2404">
        <f t="shared" si="1772"/>
        <v>0</v>
      </c>
      <c r="S2404">
        <f t="shared" si="1773"/>
        <v>11976.65</v>
      </c>
      <c r="T2404">
        <f t="shared" si="1774"/>
        <v>0</v>
      </c>
      <c r="U2404">
        <f t="shared" si="1775"/>
        <v>42.300000000000004</v>
      </c>
      <c r="V2404">
        <f t="shared" si="1776"/>
        <v>0</v>
      </c>
      <c r="W2404">
        <f t="shared" si="1777"/>
        <v>0</v>
      </c>
      <c r="X2404">
        <f t="shared" si="1778"/>
        <v>8263.89</v>
      </c>
      <c r="Y2404">
        <f t="shared" si="1779"/>
        <v>5748.79</v>
      </c>
      <c r="AA2404">
        <v>35806607</v>
      </c>
      <c r="AB2404">
        <f t="shared" si="1780"/>
        <v>7.68</v>
      </c>
      <c r="AC2404">
        <f t="shared" si="1781"/>
        <v>0</v>
      </c>
      <c r="AD2404">
        <f t="shared" si="1782"/>
        <v>0</v>
      </c>
      <c r="AE2404">
        <f t="shared" si="1783"/>
        <v>0</v>
      </c>
      <c r="AF2404">
        <f t="shared" si="1784"/>
        <v>7.68</v>
      </c>
      <c r="AG2404">
        <f t="shared" si="1785"/>
        <v>0</v>
      </c>
      <c r="AH2404">
        <f t="shared" si="1786"/>
        <v>0.9</v>
      </c>
      <c r="AI2404">
        <f t="shared" si="1787"/>
        <v>0</v>
      </c>
      <c r="AJ2404">
        <f t="shared" si="1788"/>
        <v>0</v>
      </c>
      <c r="AK2404">
        <v>7.68</v>
      </c>
      <c r="AL2404">
        <v>0</v>
      </c>
      <c r="AM2404">
        <v>0</v>
      </c>
      <c r="AN2404">
        <v>0</v>
      </c>
      <c r="AO2404">
        <v>7.68</v>
      </c>
      <c r="AP2404">
        <v>0</v>
      </c>
      <c r="AQ2404">
        <v>0.9</v>
      </c>
      <c r="AR2404">
        <v>0</v>
      </c>
      <c r="AS2404">
        <v>0</v>
      </c>
      <c r="AT2404">
        <v>69</v>
      </c>
      <c r="AU2404">
        <v>48</v>
      </c>
      <c r="AV2404">
        <v>1</v>
      </c>
      <c r="AW2404">
        <v>1</v>
      </c>
      <c r="AZ2404">
        <v>1</v>
      </c>
      <c r="BA2404">
        <v>33.18</v>
      </c>
      <c r="BB2404">
        <v>1</v>
      </c>
      <c r="BC2404">
        <v>1</v>
      </c>
      <c r="BD2404" t="s">
        <v>3</v>
      </c>
      <c r="BE2404" t="s">
        <v>3</v>
      </c>
      <c r="BF2404" t="s">
        <v>3</v>
      </c>
      <c r="BG2404" t="s">
        <v>3</v>
      </c>
      <c r="BH2404">
        <v>0</v>
      </c>
      <c r="BI2404">
        <v>1</v>
      </c>
      <c r="BJ2404" t="s">
        <v>504</v>
      </c>
      <c r="BM2404">
        <v>13001</v>
      </c>
      <c r="BN2404">
        <v>0</v>
      </c>
      <c r="BO2404" t="s">
        <v>501</v>
      </c>
      <c r="BP2404">
        <v>1</v>
      </c>
      <c r="BQ2404">
        <v>2</v>
      </c>
      <c r="BR2404">
        <v>0</v>
      </c>
      <c r="BS2404">
        <v>33.18</v>
      </c>
      <c r="BT2404">
        <v>1</v>
      </c>
      <c r="BU2404">
        <v>1</v>
      </c>
      <c r="BV2404">
        <v>1</v>
      </c>
      <c r="BW2404">
        <v>1</v>
      </c>
      <c r="BX2404">
        <v>1</v>
      </c>
      <c r="BY2404" t="s">
        <v>3</v>
      </c>
      <c r="BZ2404">
        <v>90</v>
      </c>
      <c r="CA2404">
        <v>70</v>
      </c>
      <c r="CE2404">
        <v>0</v>
      </c>
      <c r="CF2404">
        <v>0</v>
      </c>
      <c r="CG2404">
        <v>0</v>
      </c>
      <c r="CM2404">
        <v>0</v>
      </c>
      <c r="CN2404" t="s">
        <v>3</v>
      </c>
      <c r="CO2404">
        <v>0</v>
      </c>
      <c r="CP2404">
        <f t="shared" si="1789"/>
        <v>11976.65</v>
      </c>
      <c r="CQ2404">
        <f t="shared" si="1790"/>
        <v>0</v>
      </c>
      <c r="CR2404">
        <f t="shared" si="1791"/>
        <v>0</v>
      </c>
      <c r="CS2404">
        <f t="shared" si="1792"/>
        <v>0</v>
      </c>
      <c r="CT2404">
        <f t="shared" si="1793"/>
        <v>254.82239999999999</v>
      </c>
      <c r="CU2404">
        <f t="shared" si="1794"/>
        <v>0</v>
      </c>
      <c r="CV2404">
        <f t="shared" si="1795"/>
        <v>0.9</v>
      </c>
      <c r="CW2404">
        <f t="shared" si="1796"/>
        <v>0</v>
      </c>
      <c r="CX2404">
        <f t="shared" si="1797"/>
        <v>0</v>
      </c>
      <c r="CY2404">
        <f t="shared" si="1798"/>
        <v>8263.8884999999991</v>
      </c>
      <c r="CZ2404">
        <f t="shared" si="1799"/>
        <v>5748.7919999999995</v>
      </c>
      <c r="DC2404" t="s">
        <v>3</v>
      </c>
      <c r="DD2404" t="s">
        <v>3</v>
      </c>
      <c r="DE2404" t="s">
        <v>3</v>
      </c>
      <c r="DF2404" t="s">
        <v>3</v>
      </c>
      <c r="DG2404" t="s">
        <v>3</v>
      </c>
      <c r="DH2404" t="s">
        <v>3</v>
      </c>
      <c r="DI2404" t="s">
        <v>3</v>
      </c>
      <c r="DJ2404" t="s">
        <v>3</v>
      </c>
      <c r="DK2404" t="s">
        <v>3</v>
      </c>
      <c r="DL2404" t="s">
        <v>3</v>
      </c>
      <c r="DM2404" t="s">
        <v>3</v>
      </c>
      <c r="DN2404">
        <v>0</v>
      </c>
      <c r="DO2404">
        <v>0</v>
      </c>
      <c r="DP2404">
        <v>1</v>
      </c>
      <c r="DQ2404">
        <v>1</v>
      </c>
      <c r="DU2404">
        <v>1013</v>
      </c>
      <c r="DV2404" t="s">
        <v>503</v>
      </c>
      <c r="DW2404" t="s">
        <v>503</v>
      </c>
      <c r="DX2404">
        <v>1</v>
      </c>
      <c r="DZ2404" t="s">
        <v>3</v>
      </c>
      <c r="EA2404" t="s">
        <v>3</v>
      </c>
      <c r="EB2404" t="s">
        <v>3</v>
      </c>
      <c r="EC2404" t="s">
        <v>3</v>
      </c>
      <c r="EE2404">
        <v>29085513</v>
      </c>
      <c r="EF2404">
        <v>2</v>
      </c>
      <c r="EG2404" t="s">
        <v>145</v>
      </c>
      <c r="EH2404">
        <v>0</v>
      </c>
      <c r="EI2404" t="s">
        <v>3</v>
      </c>
      <c r="EJ2404">
        <v>1</v>
      </c>
      <c r="EK2404">
        <v>13001</v>
      </c>
      <c r="EL2404" t="s">
        <v>505</v>
      </c>
      <c r="EM2404" t="s">
        <v>506</v>
      </c>
      <c r="EO2404" t="s">
        <v>3</v>
      </c>
      <c r="EQ2404">
        <v>0</v>
      </c>
      <c r="ER2404">
        <v>7.68</v>
      </c>
      <c r="ES2404">
        <v>0</v>
      </c>
      <c r="ET2404">
        <v>0</v>
      </c>
      <c r="EU2404">
        <v>0</v>
      </c>
      <c r="EV2404">
        <v>7.68</v>
      </c>
      <c r="EW2404">
        <v>0.9</v>
      </c>
      <c r="EX2404">
        <v>0</v>
      </c>
      <c r="EY2404">
        <v>0</v>
      </c>
      <c r="FQ2404">
        <v>0</v>
      </c>
      <c r="FR2404">
        <f t="shared" si="1800"/>
        <v>0</v>
      </c>
      <c r="FS2404">
        <v>0</v>
      </c>
      <c r="FT2404" t="s">
        <v>148</v>
      </c>
      <c r="FU2404" t="s">
        <v>24</v>
      </c>
      <c r="FV2404" t="s">
        <v>24</v>
      </c>
      <c r="FW2404" t="s">
        <v>25</v>
      </c>
      <c r="FX2404">
        <v>81</v>
      </c>
      <c r="FY2404">
        <v>59.5</v>
      </c>
      <c r="GA2404" t="s">
        <v>3</v>
      </c>
      <c r="GD2404">
        <v>1</v>
      </c>
      <c r="GF2404">
        <v>975669188</v>
      </c>
      <c r="GG2404">
        <v>2</v>
      </c>
      <c r="GH2404">
        <v>1</v>
      </c>
      <c r="GI2404">
        <v>2</v>
      </c>
      <c r="GJ2404">
        <v>0</v>
      </c>
      <c r="GK2404">
        <v>0</v>
      </c>
      <c r="GL2404">
        <f t="shared" si="1801"/>
        <v>0</v>
      </c>
      <c r="GM2404">
        <f t="shared" si="1802"/>
        <v>25989.33</v>
      </c>
      <c r="GN2404">
        <f t="shared" si="1803"/>
        <v>25989.33</v>
      </c>
      <c r="GO2404">
        <f t="shared" si="1804"/>
        <v>0</v>
      </c>
      <c r="GP2404">
        <f t="shared" si="1805"/>
        <v>0</v>
      </c>
      <c r="GR2404">
        <v>0</v>
      </c>
      <c r="GS2404">
        <v>3</v>
      </c>
      <c r="GT2404">
        <v>0</v>
      </c>
      <c r="GU2404" t="s">
        <v>3</v>
      </c>
      <c r="GV2404">
        <f t="shared" si="1806"/>
        <v>0</v>
      </c>
      <c r="GW2404">
        <v>1</v>
      </c>
      <c r="GX2404">
        <f t="shared" si="1807"/>
        <v>0</v>
      </c>
      <c r="HA2404">
        <v>0</v>
      </c>
      <c r="HB2404">
        <v>0</v>
      </c>
      <c r="HC2404">
        <f t="shared" si="1808"/>
        <v>0</v>
      </c>
      <c r="HE2404" t="s">
        <v>3</v>
      </c>
      <c r="HF2404" t="s">
        <v>3</v>
      </c>
      <c r="IK2404">
        <v>0</v>
      </c>
    </row>
    <row r="2406" spans="1:245">
      <c r="A2406" s="2">
        <v>51</v>
      </c>
      <c r="B2406" s="2">
        <f>B2390</f>
        <v>0</v>
      </c>
      <c r="C2406" s="2">
        <f>A2390</f>
        <v>5</v>
      </c>
      <c r="D2406" s="2">
        <f>ROW(A2390)</f>
        <v>2390</v>
      </c>
      <c r="E2406" s="2"/>
      <c r="F2406" s="2" t="str">
        <f>IF(F2390&lt;&gt;"",F2390,"")</f>
        <v>Новый подраздел</v>
      </c>
      <c r="G2406" s="2" t="str">
        <f>IF(G2390&lt;&gt;"",G2390,"")</f>
        <v>демонтаж</v>
      </c>
      <c r="H2406" s="2">
        <v>0</v>
      </c>
      <c r="I2406" s="2"/>
      <c r="J2406" s="2"/>
      <c r="K2406" s="2"/>
      <c r="L2406" s="2"/>
      <c r="M2406" s="2"/>
      <c r="N2406" s="2"/>
      <c r="O2406" s="2">
        <f t="shared" ref="O2406:T2406" si="1809">ROUND(AB2406,2)</f>
        <v>20093.32</v>
      </c>
      <c r="P2406" s="2">
        <f t="shared" si="1809"/>
        <v>37.89</v>
      </c>
      <c r="Q2406" s="2">
        <f t="shared" si="1809"/>
        <v>302.3</v>
      </c>
      <c r="R2406" s="2">
        <f t="shared" si="1809"/>
        <v>210.97</v>
      </c>
      <c r="S2406" s="2">
        <f t="shared" si="1809"/>
        <v>19753.13</v>
      </c>
      <c r="T2406" s="2">
        <f t="shared" si="1809"/>
        <v>0</v>
      </c>
      <c r="U2406" s="2">
        <f>AH2406</f>
        <v>70.400300000000016</v>
      </c>
      <c r="V2406" s="2">
        <f>AI2406</f>
        <v>0.55190000000000006</v>
      </c>
      <c r="W2406" s="2">
        <f>ROUND(AJ2406,2)</f>
        <v>0</v>
      </c>
      <c r="X2406" s="2">
        <f>ROUND(AK2406,2)</f>
        <v>13815.83</v>
      </c>
      <c r="Y2406" s="2">
        <f>ROUND(AL2406,2)</f>
        <v>9828.1</v>
      </c>
      <c r="Z2406" s="2"/>
      <c r="AA2406" s="2"/>
      <c r="AB2406" s="2">
        <f>ROUND(SUMIF(AA2394:AA2404,"=35806607",O2394:O2404),2)</f>
        <v>20093.32</v>
      </c>
      <c r="AC2406" s="2">
        <f>ROUND(SUMIF(AA2394:AA2404,"=35806607",P2394:P2404),2)</f>
        <v>37.89</v>
      </c>
      <c r="AD2406" s="2">
        <f>ROUND(SUMIF(AA2394:AA2404,"=35806607",Q2394:Q2404),2)</f>
        <v>302.3</v>
      </c>
      <c r="AE2406" s="2">
        <f>ROUND(SUMIF(AA2394:AA2404,"=35806607",R2394:R2404),2)</f>
        <v>210.97</v>
      </c>
      <c r="AF2406" s="2">
        <f>ROUND(SUMIF(AA2394:AA2404,"=35806607",S2394:S2404),2)</f>
        <v>19753.13</v>
      </c>
      <c r="AG2406" s="2">
        <f>ROUND(SUMIF(AA2394:AA2404,"=35806607",T2394:T2404),2)</f>
        <v>0</v>
      </c>
      <c r="AH2406" s="2">
        <f>SUMIF(AA2394:AA2404,"=35806607",U2394:U2404)</f>
        <v>70.400300000000016</v>
      </c>
      <c r="AI2406" s="2">
        <f>SUMIF(AA2394:AA2404,"=35806607",V2394:V2404)</f>
        <v>0.55190000000000006</v>
      </c>
      <c r="AJ2406" s="2">
        <f>ROUND(SUMIF(AA2394:AA2404,"=35806607",W2394:W2404),2)</f>
        <v>0</v>
      </c>
      <c r="AK2406" s="2">
        <f>ROUND(SUMIF(AA2394:AA2404,"=35806607",X2394:X2404),2)</f>
        <v>13815.83</v>
      </c>
      <c r="AL2406" s="2">
        <f>ROUND(SUMIF(AA2394:AA2404,"=35806607",Y2394:Y2404),2)</f>
        <v>9828.1</v>
      </c>
      <c r="AM2406" s="2"/>
      <c r="AN2406" s="2"/>
      <c r="AO2406" s="2">
        <f t="shared" ref="AO2406:BD2406" si="1810">ROUND(BX2406,2)</f>
        <v>0</v>
      </c>
      <c r="AP2406" s="2">
        <f t="shared" si="1810"/>
        <v>0</v>
      </c>
      <c r="AQ2406" s="2">
        <f t="shared" si="1810"/>
        <v>0</v>
      </c>
      <c r="AR2406" s="2">
        <f t="shared" si="1810"/>
        <v>43737.25</v>
      </c>
      <c r="AS2406" s="2">
        <f t="shared" si="1810"/>
        <v>42523.79</v>
      </c>
      <c r="AT2406" s="2">
        <f t="shared" si="1810"/>
        <v>1213.46</v>
      </c>
      <c r="AU2406" s="2">
        <f t="shared" si="1810"/>
        <v>0</v>
      </c>
      <c r="AV2406" s="2">
        <f t="shared" si="1810"/>
        <v>37.89</v>
      </c>
      <c r="AW2406" s="2">
        <f t="shared" si="1810"/>
        <v>37.89</v>
      </c>
      <c r="AX2406" s="2">
        <f t="shared" si="1810"/>
        <v>0</v>
      </c>
      <c r="AY2406" s="2">
        <f t="shared" si="1810"/>
        <v>37.89</v>
      </c>
      <c r="AZ2406" s="2">
        <f t="shared" si="1810"/>
        <v>0</v>
      </c>
      <c r="BA2406" s="2">
        <f t="shared" si="1810"/>
        <v>0</v>
      </c>
      <c r="BB2406" s="2">
        <f t="shared" si="1810"/>
        <v>0</v>
      </c>
      <c r="BC2406" s="2">
        <f t="shared" si="1810"/>
        <v>0</v>
      </c>
      <c r="BD2406" s="2">
        <f t="shared" si="1810"/>
        <v>0</v>
      </c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>
        <f>ROUND(SUMIF(AA2394:AA2404,"=35806607",FQ2394:FQ2404),2)</f>
        <v>0</v>
      </c>
      <c r="BY2406" s="2">
        <f>ROUND(SUMIF(AA2394:AA2404,"=35806607",FR2394:FR2404),2)</f>
        <v>0</v>
      </c>
      <c r="BZ2406" s="2">
        <f>ROUND(SUMIF(AA2394:AA2404,"=35806607",GL2394:GL2404),2)</f>
        <v>0</v>
      </c>
      <c r="CA2406" s="2">
        <f>ROUND(SUMIF(AA2394:AA2404,"=35806607",GM2394:GM2404),2)</f>
        <v>43737.25</v>
      </c>
      <c r="CB2406" s="2">
        <f>ROUND(SUMIF(AA2394:AA2404,"=35806607",GN2394:GN2404),2)</f>
        <v>42523.79</v>
      </c>
      <c r="CC2406" s="2">
        <f>ROUND(SUMIF(AA2394:AA2404,"=35806607",GO2394:GO2404),2)</f>
        <v>1213.46</v>
      </c>
      <c r="CD2406" s="2">
        <f>ROUND(SUMIF(AA2394:AA2404,"=35806607",GP2394:GP2404),2)</f>
        <v>0</v>
      </c>
      <c r="CE2406" s="2">
        <f>AC2406-BX2406</f>
        <v>37.89</v>
      </c>
      <c r="CF2406" s="2">
        <f>AC2406-BY2406</f>
        <v>37.89</v>
      </c>
      <c r="CG2406" s="2">
        <f>BX2406-BZ2406</f>
        <v>0</v>
      </c>
      <c r="CH2406" s="2">
        <f>AC2406-BX2406-BY2406+BZ2406</f>
        <v>37.89</v>
      </c>
      <c r="CI2406" s="2">
        <f>BY2406-BZ2406</f>
        <v>0</v>
      </c>
      <c r="CJ2406" s="2">
        <f>ROUND(SUMIF(AA2394:AA2404,"=35806607",GX2394:GX2404),2)</f>
        <v>0</v>
      </c>
      <c r="CK2406" s="2">
        <f>ROUND(SUMIF(AA2394:AA2404,"=35806607",GY2394:GY2404),2)</f>
        <v>0</v>
      </c>
      <c r="CL2406" s="2">
        <f>ROUND(SUMIF(AA2394:AA2404,"=35806607",GZ2394:GZ2404),2)</f>
        <v>0</v>
      </c>
      <c r="CM2406" s="2">
        <f>ROUND(SUMIF(AA2394:AA2404,"=35806607",HD2394:HD2404),2)</f>
        <v>0</v>
      </c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>
        <v>0</v>
      </c>
    </row>
    <row r="2408" spans="1:245">
      <c r="A2408" s="4">
        <v>50</v>
      </c>
      <c r="B2408" s="4">
        <v>0</v>
      </c>
      <c r="C2408" s="4">
        <v>0</v>
      </c>
      <c r="D2408" s="4">
        <v>1</v>
      </c>
      <c r="E2408" s="4">
        <v>201</v>
      </c>
      <c r="F2408" s="4">
        <f>ROUND(Source!O2406,O2408)</f>
        <v>20093.32</v>
      </c>
      <c r="G2408" s="4" t="s">
        <v>81</v>
      </c>
      <c r="H2408" s="4" t="s">
        <v>82</v>
      </c>
      <c r="I2408" s="4"/>
      <c r="J2408" s="4"/>
      <c r="K2408" s="4">
        <v>201</v>
      </c>
      <c r="L2408" s="4">
        <v>1</v>
      </c>
      <c r="M2408" s="4">
        <v>3</v>
      </c>
      <c r="N2408" s="4" t="s">
        <v>3</v>
      </c>
      <c r="O2408" s="4">
        <v>2</v>
      </c>
      <c r="P2408" s="4"/>
      <c r="Q2408" s="4"/>
      <c r="R2408" s="4"/>
      <c r="S2408" s="4"/>
      <c r="T2408" s="4"/>
      <c r="U2408" s="4"/>
      <c r="V2408" s="4"/>
      <c r="W2408" s="4"/>
    </row>
    <row r="2409" spans="1:245">
      <c r="A2409" s="4">
        <v>50</v>
      </c>
      <c r="B2409" s="4">
        <v>0</v>
      </c>
      <c r="C2409" s="4">
        <v>0</v>
      </c>
      <c r="D2409" s="4">
        <v>1</v>
      </c>
      <c r="E2409" s="4">
        <v>202</v>
      </c>
      <c r="F2409" s="4">
        <f>ROUND(Source!P2406,O2409)</f>
        <v>37.89</v>
      </c>
      <c r="G2409" s="4" t="s">
        <v>83</v>
      </c>
      <c r="H2409" s="4" t="s">
        <v>84</v>
      </c>
      <c r="I2409" s="4"/>
      <c r="J2409" s="4"/>
      <c r="K2409" s="4">
        <v>202</v>
      </c>
      <c r="L2409" s="4">
        <v>2</v>
      </c>
      <c r="M2409" s="4">
        <v>3</v>
      </c>
      <c r="N2409" s="4" t="s">
        <v>3</v>
      </c>
      <c r="O2409" s="4">
        <v>2</v>
      </c>
      <c r="P2409" s="4"/>
      <c r="Q2409" s="4"/>
      <c r="R2409" s="4"/>
      <c r="S2409" s="4"/>
      <c r="T2409" s="4"/>
      <c r="U2409" s="4"/>
      <c r="V2409" s="4"/>
      <c r="W2409" s="4"/>
    </row>
    <row r="2410" spans="1:245">
      <c r="A2410" s="4">
        <v>50</v>
      </c>
      <c r="B2410" s="4">
        <v>0</v>
      </c>
      <c r="C2410" s="4">
        <v>0</v>
      </c>
      <c r="D2410" s="4">
        <v>1</v>
      </c>
      <c r="E2410" s="4">
        <v>222</v>
      </c>
      <c r="F2410" s="4">
        <f>ROUND(Source!AO2406,O2410)</f>
        <v>0</v>
      </c>
      <c r="G2410" s="4" t="s">
        <v>85</v>
      </c>
      <c r="H2410" s="4" t="s">
        <v>86</v>
      </c>
      <c r="I2410" s="4"/>
      <c r="J2410" s="4"/>
      <c r="K2410" s="4">
        <v>222</v>
      </c>
      <c r="L2410" s="4">
        <v>3</v>
      </c>
      <c r="M2410" s="4">
        <v>3</v>
      </c>
      <c r="N2410" s="4" t="s">
        <v>3</v>
      </c>
      <c r="O2410" s="4">
        <v>2</v>
      </c>
      <c r="P2410" s="4"/>
      <c r="Q2410" s="4"/>
      <c r="R2410" s="4"/>
      <c r="S2410" s="4"/>
      <c r="T2410" s="4"/>
      <c r="U2410" s="4"/>
      <c r="V2410" s="4"/>
      <c r="W2410" s="4"/>
    </row>
    <row r="2411" spans="1:245">
      <c r="A2411" s="4">
        <v>50</v>
      </c>
      <c r="B2411" s="4">
        <v>0</v>
      </c>
      <c r="C2411" s="4">
        <v>0</v>
      </c>
      <c r="D2411" s="4">
        <v>1</v>
      </c>
      <c r="E2411" s="4">
        <v>225</v>
      </c>
      <c r="F2411" s="4">
        <f>ROUND(Source!AV2406,O2411)</f>
        <v>37.89</v>
      </c>
      <c r="G2411" s="4" t="s">
        <v>87</v>
      </c>
      <c r="H2411" s="4" t="s">
        <v>88</v>
      </c>
      <c r="I2411" s="4"/>
      <c r="J2411" s="4"/>
      <c r="K2411" s="4">
        <v>225</v>
      </c>
      <c r="L2411" s="4">
        <v>4</v>
      </c>
      <c r="M2411" s="4">
        <v>3</v>
      </c>
      <c r="N2411" s="4" t="s">
        <v>3</v>
      </c>
      <c r="O2411" s="4">
        <v>2</v>
      </c>
      <c r="P2411" s="4"/>
      <c r="Q2411" s="4"/>
      <c r="R2411" s="4"/>
      <c r="S2411" s="4"/>
      <c r="T2411" s="4"/>
      <c r="U2411" s="4"/>
      <c r="V2411" s="4"/>
      <c r="W2411" s="4"/>
    </row>
    <row r="2412" spans="1:245">
      <c r="A2412" s="4">
        <v>50</v>
      </c>
      <c r="B2412" s="4">
        <v>0</v>
      </c>
      <c r="C2412" s="4">
        <v>0</v>
      </c>
      <c r="D2412" s="4">
        <v>1</v>
      </c>
      <c r="E2412" s="4">
        <v>226</v>
      </c>
      <c r="F2412" s="4">
        <f>ROUND(Source!AW2406,O2412)</f>
        <v>37.89</v>
      </c>
      <c r="G2412" s="4" t="s">
        <v>89</v>
      </c>
      <c r="H2412" s="4" t="s">
        <v>90</v>
      </c>
      <c r="I2412" s="4"/>
      <c r="J2412" s="4"/>
      <c r="K2412" s="4">
        <v>226</v>
      </c>
      <c r="L2412" s="4">
        <v>5</v>
      </c>
      <c r="M2412" s="4">
        <v>3</v>
      </c>
      <c r="N2412" s="4" t="s">
        <v>3</v>
      </c>
      <c r="O2412" s="4">
        <v>2</v>
      </c>
      <c r="P2412" s="4"/>
      <c r="Q2412" s="4"/>
      <c r="R2412" s="4"/>
      <c r="S2412" s="4"/>
      <c r="T2412" s="4"/>
      <c r="U2412" s="4"/>
      <c r="V2412" s="4"/>
      <c r="W2412" s="4"/>
    </row>
    <row r="2413" spans="1:245">
      <c r="A2413" s="4">
        <v>50</v>
      </c>
      <c r="B2413" s="4">
        <v>0</v>
      </c>
      <c r="C2413" s="4">
        <v>0</v>
      </c>
      <c r="D2413" s="4">
        <v>1</v>
      </c>
      <c r="E2413" s="4">
        <v>227</v>
      </c>
      <c r="F2413" s="4">
        <f>ROUND(Source!AX2406,O2413)</f>
        <v>0</v>
      </c>
      <c r="G2413" s="4" t="s">
        <v>91</v>
      </c>
      <c r="H2413" s="4" t="s">
        <v>92</v>
      </c>
      <c r="I2413" s="4"/>
      <c r="J2413" s="4"/>
      <c r="K2413" s="4">
        <v>227</v>
      </c>
      <c r="L2413" s="4">
        <v>6</v>
      </c>
      <c r="M2413" s="4">
        <v>3</v>
      </c>
      <c r="N2413" s="4" t="s">
        <v>3</v>
      </c>
      <c r="O2413" s="4">
        <v>2</v>
      </c>
      <c r="P2413" s="4"/>
      <c r="Q2413" s="4"/>
      <c r="R2413" s="4"/>
      <c r="S2413" s="4"/>
      <c r="T2413" s="4"/>
      <c r="U2413" s="4"/>
      <c r="V2413" s="4"/>
      <c r="W2413" s="4"/>
    </row>
    <row r="2414" spans="1:245">
      <c r="A2414" s="4">
        <v>50</v>
      </c>
      <c r="B2414" s="4">
        <v>0</v>
      </c>
      <c r="C2414" s="4">
        <v>0</v>
      </c>
      <c r="D2414" s="4">
        <v>1</v>
      </c>
      <c r="E2414" s="4">
        <v>228</v>
      </c>
      <c r="F2414" s="4">
        <f>ROUND(Source!AY2406,O2414)</f>
        <v>37.89</v>
      </c>
      <c r="G2414" s="4" t="s">
        <v>93</v>
      </c>
      <c r="H2414" s="4" t="s">
        <v>94</v>
      </c>
      <c r="I2414" s="4"/>
      <c r="J2414" s="4"/>
      <c r="K2414" s="4">
        <v>228</v>
      </c>
      <c r="L2414" s="4">
        <v>7</v>
      </c>
      <c r="M2414" s="4">
        <v>3</v>
      </c>
      <c r="N2414" s="4" t="s">
        <v>3</v>
      </c>
      <c r="O2414" s="4">
        <v>2</v>
      </c>
      <c r="P2414" s="4"/>
      <c r="Q2414" s="4"/>
      <c r="R2414" s="4"/>
      <c r="S2414" s="4"/>
      <c r="T2414" s="4"/>
      <c r="U2414" s="4"/>
      <c r="V2414" s="4"/>
      <c r="W2414" s="4"/>
    </row>
    <row r="2415" spans="1:245">
      <c r="A2415" s="4">
        <v>50</v>
      </c>
      <c r="B2415" s="4">
        <v>0</v>
      </c>
      <c r="C2415" s="4">
        <v>0</v>
      </c>
      <c r="D2415" s="4">
        <v>1</v>
      </c>
      <c r="E2415" s="4">
        <v>216</v>
      </c>
      <c r="F2415" s="4">
        <f>ROUND(Source!AP2406,O2415)</f>
        <v>0</v>
      </c>
      <c r="G2415" s="4" t="s">
        <v>95</v>
      </c>
      <c r="H2415" s="4" t="s">
        <v>96</v>
      </c>
      <c r="I2415" s="4"/>
      <c r="J2415" s="4"/>
      <c r="K2415" s="4">
        <v>216</v>
      </c>
      <c r="L2415" s="4">
        <v>8</v>
      </c>
      <c r="M2415" s="4">
        <v>3</v>
      </c>
      <c r="N2415" s="4" t="s">
        <v>3</v>
      </c>
      <c r="O2415" s="4">
        <v>2</v>
      </c>
      <c r="P2415" s="4"/>
      <c r="Q2415" s="4"/>
      <c r="R2415" s="4"/>
      <c r="S2415" s="4"/>
      <c r="T2415" s="4"/>
      <c r="U2415" s="4"/>
      <c r="V2415" s="4"/>
      <c r="W2415" s="4"/>
    </row>
    <row r="2416" spans="1:245">
      <c r="A2416" s="4">
        <v>50</v>
      </c>
      <c r="B2416" s="4">
        <v>0</v>
      </c>
      <c r="C2416" s="4">
        <v>0</v>
      </c>
      <c r="D2416" s="4">
        <v>1</v>
      </c>
      <c r="E2416" s="4">
        <v>223</v>
      </c>
      <c r="F2416" s="4">
        <f>ROUND(Source!AQ2406,O2416)</f>
        <v>0</v>
      </c>
      <c r="G2416" s="4" t="s">
        <v>97</v>
      </c>
      <c r="H2416" s="4" t="s">
        <v>98</v>
      </c>
      <c r="I2416" s="4"/>
      <c r="J2416" s="4"/>
      <c r="K2416" s="4">
        <v>223</v>
      </c>
      <c r="L2416" s="4">
        <v>9</v>
      </c>
      <c r="M2416" s="4">
        <v>3</v>
      </c>
      <c r="N2416" s="4" t="s">
        <v>3</v>
      </c>
      <c r="O2416" s="4">
        <v>2</v>
      </c>
      <c r="P2416" s="4"/>
      <c r="Q2416" s="4"/>
      <c r="R2416" s="4"/>
      <c r="S2416" s="4"/>
      <c r="T2416" s="4"/>
      <c r="U2416" s="4"/>
      <c r="V2416" s="4"/>
      <c r="W2416" s="4"/>
    </row>
    <row r="2417" spans="1:23">
      <c r="A2417" s="4">
        <v>50</v>
      </c>
      <c r="B2417" s="4">
        <v>0</v>
      </c>
      <c r="C2417" s="4">
        <v>0</v>
      </c>
      <c r="D2417" s="4">
        <v>1</v>
      </c>
      <c r="E2417" s="4">
        <v>229</v>
      </c>
      <c r="F2417" s="4">
        <f>ROUND(Source!AZ2406,O2417)</f>
        <v>0</v>
      </c>
      <c r="G2417" s="4" t="s">
        <v>99</v>
      </c>
      <c r="H2417" s="4" t="s">
        <v>100</v>
      </c>
      <c r="I2417" s="4"/>
      <c r="J2417" s="4"/>
      <c r="K2417" s="4">
        <v>229</v>
      </c>
      <c r="L2417" s="4">
        <v>10</v>
      </c>
      <c r="M2417" s="4">
        <v>3</v>
      </c>
      <c r="N2417" s="4" t="s">
        <v>3</v>
      </c>
      <c r="O2417" s="4">
        <v>2</v>
      </c>
      <c r="P2417" s="4"/>
      <c r="Q2417" s="4"/>
      <c r="R2417" s="4"/>
      <c r="S2417" s="4"/>
      <c r="T2417" s="4"/>
      <c r="U2417" s="4"/>
      <c r="V2417" s="4"/>
      <c r="W2417" s="4"/>
    </row>
    <row r="2418" spans="1:23">
      <c r="A2418" s="4">
        <v>50</v>
      </c>
      <c r="B2418" s="4">
        <v>0</v>
      </c>
      <c r="C2418" s="4">
        <v>0</v>
      </c>
      <c r="D2418" s="4">
        <v>1</v>
      </c>
      <c r="E2418" s="4">
        <v>203</v>
      </c>
      <c r="F2418" s="4">
        <f>ROUND(Source!Q2406,O2418)</f>
        <v>302.3</v>
      </c>
      <c r="G2418" s="4" t="s">
        <v>101</v>
      </c>
      <c r="H2418" s="4" t="s">
        <v>102</v>
      </c>
      <c r="I2418" s="4"/>
      <c r="J2418" s="4"/>
      <c r="K2418" s="4">
        <v>203</v>
      </c>
      <c r="L2418" s="4">
        <v>11</v>
      </c>
      <c r="M2418" s="4">
        <v>3</v>
      </c>
      <c r="N2418" s="4" t="s">
        <v>3</v>
      </c>
      <c r="O2418" s="4">
        <v>2</v>
      </c>
      <c r="P2418" s="4"/>
      <c r="Q2418" s="4"/>
      <c r="R2418" s="4"/>
      <c r="S2418" s="4"/>
      <c r="T2418" s="4"/>
      <c r="U2418" s="4"/>
      <c r="V2418" s="4"/>
      <c r="W2418" s="4"/>
    </row>
    <row r="2419" spans="1:23">
      <c r="A2419" s="4">
        <v>50</v>
      </c>
      <c r="B2419" s="4">
        <v>0</v>
      </c>
      <c r="C2419" s="4">
        <v>0</v>
      </c>
      <c r="D2419" s="4">
        <v>1</v>
      </c>
      <c r="E2419" s="4">
        <v>231</v>
      </c>
      <c r="F2419" s="4">
        <f>ROUND(Source!BB2406,O2419)</f>
        <v>0</v>
      </c>
      <c r="G2419" s="4" t="s">
        <v>103</v>
      </c>
      <c r="H2419" s="4" t="s">
        <v>104</v>
      </c>
      <c r="I2419" s="4"/>
      <c r="J2419" s="4"/>
      <c r="K2419" s="4">
        <v>231</v>
      </c>
      <c r="L2419" s="4">
        <v>12</v>
      </c>
      <c r="M2419" s="4">
        <v>3</v>
      </c>
      <c r="N2419" s="4" t="s">
        <v>3</v>
      </c>
      <c r="O2419" s="4">
        <v>2</v>
      </c>
      <c r="P2419" s="4"/>
      <c r="Q2419" s="4"/>
      <c r="R2419" s="4"/>
      <c r="S2419" s="4"/>
      <c r="T2419" s="4"/>
      <c r="U2419" s="4"/>
      <c r="V2419" s="4"/>
      <c r="W2419" s="4"/>
    </row>
    <row r="2420" spans="1:23">
      <c r="A2420" s="4">
        <v>50</v>
      </c>
      <c r="B2420" s="4">
        <v>0</v>
      </c>
      <c r="C2420" s="4">
        <v>0</v>
      </c>
      <c r="D2420" s="4">
        <v>1</v>
      </c>
      <c r="E2420" s="4">
        <v>204</v>
      </c>
      <c r="F2420" s="4">
        <f>ROUND(Source!R2406,O2420)</f>
        <v>210.97</v>
      </c>
      <c r="G2420" s="4" t="s">
        <v>105</v>
      </c>
      <c r="H2420" s="4" t="s">
        <v>106</v>
      </c>
      <c r="I2420" s="4"/>
      <c r="J2420" s="4"/>
      <c r="K2420" s="4">
        <v>204</v>
      </c>
      <c r="L2420" s="4">
        <v>13</v>
      </c>
      <c r="M2420" s="4">
        <v>3</v>
      </c>
      <c r="N2420" s="4" t="s">
        <v>3</v>
      </c>
      <c r="O2420" s="4">
        <v>2</v>
      </c>
      <c r="P2420" s="4"/>
      <c r="Q2420" s="4"/>
      <c r="R2420" s="4"/>
      <c r="S2420" s="4"/>
      <c r="T2420" s="4"/>
      <c r="U2420" s="4"/>
      <c r="V2420" s="4"/>
      <c r="W2420" s="4"/>
    </row>
    <row r="2421" spans="1:23">
      <c r="A2421" s="4">
        <v>50</v>
      </c>
      <c r="B2421" s="4">
        <v>0</v>
      </c>
      <c r="C2421" s="4">
        <v>0</v>
      </c>
      <c r="D2421" s="4">
        <v>1</v>
      </c>
      <c r="E2421" s="4">
        <v>205</v>
      </c>
      <c r="F2421" s="4">
        <f>ROUND(Source!S2406,O2421)</f>
        <v>19753.13</v>
      </c>
      <c r="G2421" s="4" t="s">
        <v>107</v>
      </c>
      <c r="H2421" s="4" t="s">
        <v>108</v>
      </c>
      <c r="I2421" s="4"/>
      <c r="J2421" s="4"/>
      <c r="K2421" s="4">
        <v>205</v>
      </c>
      <c r="L2421" s="4">
        <v>14</v>
      </c>
      <c r="M2421" s="4">
        <v>3</v>
      </c>
      <c r="N2421" s="4" t="s">
        <v>3</v>
      </c>
      <c r="O2421" s="4">
        <v>2</v>
      </c>
      <c r="P2421" s="4"/>
      <c r="Q2421" s="4"/>
      <c r="R2421" s="4"/>
      <c r="S2421" s="4"/>
      <c r="T2421" s="4"/>
      <c r="U2421" s="4"/>
      <c r="V2421" s="4"/>
      <c r="W2421" s="4"/>
    </row>
    <row r="2422" spans="1:23">
      <c r="A2422" s="4">
        <v>50</v>
      </c>
      <c r="B2422" s="4">
        <v>0</v>
      </c>
      <c r="C2422" s="4">
        <v>0</v>
      </c>
      <c r="D2422" s="4">
        <v>1</v>
      </c>
      <c r="E2422" s="4">
        <v>232</v>
      </c>
      <c r="F2422" s="4">
        <f>ROUND(Source!BC2406,O2422)</f>
        <v>0</v>
      </c>
      <c r="G2422" s="4" t="s">
        <v>109</v>
      </c>
      <c r="H2422" s="4" t="s">
        <v>110</v>
      </c>
      <c r="I2422" s="4"/>
      <c r="J2422" s="4"/>
      <c r="K2422" s="4">
        <v>232</v>
      </c>
      <c r="L2422" s="4">
        <v>15</v>
      </c>
      <c r="M2422" s="4">
        <v>3</v>
      </c>
      <c r="N2422" s="4" t="s">
        <v>3</v>
      </c>
      <c r="O2422" s="4">
        <v>2</v>
      </c>
      <c r="P2422" s="4"/>
      <c r="Q2422" s="4"/>
      <c r="R2422" s="4"/>
      <c r="S2422" s="4"/>
      <c r="T2422" s="4"/>
      <c r="U2422" s="4"/>
      <c r="V2422" s="4"/>
      <c r="W2422" s="4"/>
    </row>
    <row r="2423" spans="1:23">
      <c r="A2423" s="4">
        <v>50</v>
      </c>
      <c r="B2423" s="4">
        <v>0</v>
      </c>
      <c r="C2423" s="4">
        <v>0</v>
      </c>
      <c r="D2423" s="4">
        <v>1</v>
      </c>
      <c r="E2423" s="4">
        <v>214</v>
      </c>
      <c r="F2423" s="4">
        <f>ROUND(Source!AS2406,O2423)</f>
        <v>42523.79</v>
      </c>
      <c r="G2423" s="4" t="s">
        <v>111</v>
      </c>
      <c r="H2423" s="4" t="s">
        <v>112</v>
      </c>
      <c r="I2423" s="4"/>
      <c r="J2423" s="4"/>
      <c r="K2423" s="4">
        <v>214</v>
      </c>
      <c r="L2423" s="4">
        <v>16</v>
      </c>
      <c r="M2423" s="4">
        <v>3</v>
      </c>
      <c r="N2423" s="4" t="s">
        <v>3</v>
      </c>
      <c r="O2423" s="4">
        <v>2</v>
      </c>
      <c r="P2423" s="4"/>
      <c r="Q2423" s="4"/>
      <c r="R2423" s="4"/>
      <c r="S2423" s="4"/>
      <c r="T2423" s="4"/>
      <c r="U2423" s="4"/>
      <c r="V2423" s="4"/>
      <c r="W2423" s="4"/>
    </row>
    <row r="2424" spans="1:23">
      <c r="A2424" s="4">
        <v>50</v>
      </c>
      <c r="B2424" s="4">
        <v>0</v>
      </c>
      <c r="C2424" s="4">
        <v>0</v>
      </c>
      <c r="D2424" s="4">
        <v>1</v>
      </c>
      <c r="E2424" s="4">
        <v>215</v>
      </c>
      <c r="F2424" s="4">
        <f>ROUND(Source!AT2406,O2424)</f>
        <v>1213.46</v>
      </c>
      <c r="G2424" s="4" t="s">
        <v>113</v>
      </c>
      <c r="H2424" s="4" t="s">
        <v>114</v>
      </c>
      <c r="I2424" s="4"/>
      <c r="J2424" s="4"/>
      <c r="K2424" s="4">
        <v>215</v>
      </c>
      <c r="L2424" s="4">
        <v>17</v>
      </c>
      <c r="M2424" s="4">
        <v>3</v>
      </c>
      <c r="N2424" s="4" t="s">
        <v>3</v>
      </c>
      <c r="O2424" s="4">
        <v>2</v>
      </c>
      <c r="P2424" s="4"/>
      <c r="Q2424" s="4"/>
      <c r="R2424" s="4"/>
      <c r="S2424" s="4"/>
      <c r="T2424" s="4"/>
      <c r="U2424" s="4"/>
      <c r="V2424" s="4"/>
      <c r="W2424" s="4"/>
    </row>
    <row r="2425" spans="1:23">
      <c r="A2425" s="4">
        <v>50</v>
      </c>
      <c r="B2425" s="4">
        <v>0</v>
      </c>
      <c r="C2425" s="4">
        <v>0</v>
      </c>
      <c r="D2425" s="4">
        <v>1</v>
      </c>
      <c r="E2425" s="4">
        <v>217</v>
      </c>
      <c r="F2425" s="4">
        <f>ROUND(Source!AU2406,O2425)</f>
        <v>0</v>
      </c>
      <c r="G2425" s="4" t="s">
        <v>115</v>
      </c>
      <c r="H2425" s="4" t="s">
        <v>116</v>
      </c>
      <c r="I2425" s="4"/>
      <c r="J2425" s="4"/>
      <c r="K2425" s="4">
        <v>217</v>
      </c>
      <c r="L2425" s="4">
        <v>18</v>
      </c>
      <c r="M2425" s="4">
        <v>3</v>
      </c>
      <c r="N2425" s="4" t="s">
        <v>3</v>
      </c>
      <c r="O2425" s="4">
        <v>2</v>
      </c>
      <c r="P2425" s="4"/>
      <c r="Q2425" s="4"/>
      <c r="R2425" s="4"/>
      <c r="S2425" s="4"/>
      <c r="T2425" s="4"/>
      <c r="U2425" s="4"/>
      <c r="V2425" s="4"/>
      <c r="W2425" s="4"/>
    </row>
    <row r="2426" spans="1:23">
      <c r="A2426" s="4">
        <v>50</v>
      </c>
      <c r="B2426" s="4">
        <v>0</v>
      </c>
      <c r="C2426" s="4">
        <v>0</v>
      </c>
      <c r="D2426" s="4">
        <v>1</v>
      </c>
      <c r="E2426" s="4">
        <v>230</v>
      </c>
      <c r="F2426" s="4">
        <f>ROUND(Source!BA2406,O2426)</f>
        <v>0</v>
      </c>
      <c r="G2426" s="4" t="s">
        <v>117</v>
      </c>
      <c r="H2426" s="4" t="s">
        <v>118</v>
      </c>
      <c r="I2426" s="4"/>
      <c r="J2426" s="4"/>
      <c r="K2426" s="4">
        <v>230</v>
      </c>
      <c r="L2426" s="4">
        <v>19</v>
      </c>
      <c r="M2426" s="4">
        <v>3</v>
      </c>
      <c r="N2426" s="4" t="s">
        <v>3</v>
      </c>
      <c r="O2426" s="4">
        <v>2</v>
      </c>
      <c r="P2426" s="4"/>
      <c r="Q2426" s="4"/>
      <c r="R2426" s="4"/>
      <c r="S2426" s="4"/>
      <c r="T2426" s="4"/>
      <c r="U2426" s="4"/>
      <c r="V2426" s="4"/>
      <c r="W2426" s="4"/>
    </row>
    <row r="2427" spans="1:23">
      <c r="A2427" s="4">
        <v>50</v>
      </c>
      <c r="B2427" s="4">
        <v>0</v>
      </c>
      <c r="C2427" s="4">
        <v>0</v>
      </c>
      <c r="D2427" s="4">
        <v>1</v>
      </c>
      <c r="E2427" s="4">
        <v>206</v>
      </c>
      <c r="F2427" s="4">
        <f>ROUND(Source!T2406,O2427)</f>
        <v>0</v>
      </c>
      <c r="G2427" s="4" t="s">
        <v>119</v>
      </c>
      <c r="H2427" s="4" t="s">
        <v>120</v>
      </c>
      <c r="I2427" s="4"/>
      <c r="J2427" s="4"/>
      <c r="K2427" s="4">
        <v>206</v>
      </c>
      <c r="L2427" s="4">
        <v>20</v>
      </c>
      <c r="M2427" s="4">
        <v>3</v>
      </c>
      <c r="N2427" s="4" t="s">
        <v>3</v>
      </c>
      <c r="O2427" s="4">
        <v>2</v>
      </c>
      <c r="P2427" s="4"/>
      <c r="Q2427" s="4"/>
      <c r="R2427" s="4"/>
      <c r="S2427" s="4"/>
      <c r="T2427" s="4"/>
      <c r="U2427" s="4"/>
      <c r="V2427" s="4"/>
      <c r="W2427" s="4"/>
    </row>
    <row r="2428" spans="1:23">
      <c r="A2428" s="4">
        <v>50</v>
      </c>
      <c r="B2428" s="4">
        <v>0</v>
      </c>
      <c r="C2428" s="4">
        <v>0</v>
      </c>
      <c r="D2428" s="4">
        <v>1</v>
      </c>
      <c r="E2428" s="4">
        <v>207</v>
      </c>
      <c r="F2428" s="4">
        <f>Source!U2406</f>
        <v>70.400300000000016</v>
      </c>
      <c r="G2428" s="4" t="s">
        <v>121</v>
      </c>
      <c r="H2428" s="4" t="s">
        <v>122</v>
      </c>
      <c r="I2428" s="4"/>
      <c r="J2428" s="4"/>
      <c r="K2428" s="4">
        <v>207</v>
      </c>
      <c r="L2428" s="4">
        <v>21</v>
      </c>
      <c r="M2428" s="4">
        <v>3</v>
      </c>
      <c r="N2428" s="4" t="s">
        <v>3</v>
      </c>
      <c r="O2428" s="4">
        <v>-1</v>
      </c>
      <c r="P2428" s="4"/>
      <c r="Q2428" s="4"/>
      <c r="R2428" s="4"/>
      <c r="S2428" s="4"/>
      <c r="T2428" s="4"/>
      <c r="U2428" s="4"/>
      <c r="V2428" s="4"/>
      <c r="W2428" s="4"/>
    </row>
    <row r="2429" spans="1:23">
      <c r="A2429" s="4">
        <v>50</v>
      </c>
      <c r="B2429" s="4">
        <v>0</v>
      </c>
      <c r="C2429" s="4">
        <v>0</v>
      </c>
      <c r="D2429" s="4">
        <v>1</v>
      </c>
      <c r="E2429" s="4">
        <v>208</v>
      </c>
      <c r="F2429" s="4">
        <f>Source!V2406</f>
        <v>0.55190000000000006</v>
      </c>
      <c r="G2429" s="4" t="s">
        <v>123</v>
      </c>
      <c r="H2429" s="4" t="s">
        <v>124</v>
      </c>
      <c r="I2429" s="4"/>
      <c r="J2429" s="4"/>
      <c r="K2429" s="4">
        <v>208</v>
      </c>
      <c r="L2429" s="4">
        <v>22</v>
      </c>
      <c r="M2429" s="4">
        <v>3</v>
      </c>
      <c r="N2429" s="4" t="s">
        <v>3</v>
      </c>
      <c r="O2429" s="4">
        <v>-1</v>
      </c>
      <c r="P2429" s="4"/>
      <c r="Q2429" s="4"/>
      <c r="R2429" s="4"/>
      <c r="S2429" s="4"/>
      <c r="T2429" s="4"/>
      <c r="U2429" s="4"/>
      <c r="V2429" s="4"/>
      <c r="W2429" s="4"/>
    </row>
    <row r="2430" spans="1:23">
      <c r="A2430" s="4">
        <v>50</v>
      </c>
      <c r="B2430" s="4">
        <v>0</v>
      </c>
      <c r="C2430" s="4">
        <v>0</v>
      </c>
      <c r="D2430" s="4">
        <v>1</v>
      </c>
      <c r="E2430" s="4">
        <v>209</v>
      </c>
      <c r="F2430" s="4">
        <f>ROUND(Source!W2406,O2430)</f>
        <v>0</v>
      </c>
      <c r="G2430" s="4" t="s">
        <v>125</v>
      </c>
      <c r="H2430" s="4" t="s">
        <v>126</v>
      </c>
      <c r="I2430" s="4"/>
      <c r="J2430" s="4"/>
      <c r="K2430" s="4">
        <v>209</v>
      </c>
      <c r="L2430" s="4">
        <v>23</v>
      </c>
      <c r="M2430" s="4">
        <v>3</v>
      </c>
      <c r="N2430" s="4" t="s">
        <v>3</v>
      </c>
      <c r="O2430" s="4">
        <v>2</v>
      </c>
      <c r="P2430" s="4"/>
      <c r="Q2430" s="4"/>
      <c r="R2430" s="4"/>
      <c r="S2430" s="4"/>
      <c r="T2430" s="4"/>
      <c r="U2430" s="4"/>
      <c r="V2430" s="4"/>
      <c r="W2430" s="4"/>
    </row>
    <row r="2431" spans="1:23">
      <c r="A2431" s="4">
        <v>50</v>
      </c>
      <c r="B2431" s="4">
        <v>0</v>
      </c>
      <c r="C2431" s="4">
        <v>0</v>
      </c>
      <c r="D2431" s="4">
        <v>1</v>
      </c>
      <c r="E2431" s="4">
        <v>233</v>
      </c>
      <c r="F2431" s="4">
        <f>ROUND(Source!BD2406,O2431)</f>
        <v>0</v>
      </c>
      <c r="G2431" s="4" t="s">
        <v>127</v>
      </c>
      <c r="H2431" s="4" t="s">
        <v>128</v>
      </c>
      <c r="I2431" s="4"/>
      <c r="J2431" s="4"/>
      <c r="K2431" s="4">
        <v>233</v>
      </c>
      <c r="L2431" s="4">
        <v>24</v>
      </c>
      <c r="M2431" s="4">
        <v>3</v>
      </c>
      <c r="N2431" s="4" t="s">
        <v>3</v>
      </c>
      <c r="O2431" s="4">
        <v>2</v>
      </c>
      <c r="P2431" s="4"/>
      <c r="Q2431" s="4"/>
      <c r="R2431" s="4"/>
      <c r="S2431" s="4"/>
      <c r="T2431" s="4"/>
      <c r="U2431" s="4"/>
      <c r="V2431" s="4"/>
      <c r="W2431" s="4"/>
    </row>
    <row r="2432" spans="1:23">
      <c r="A2432" s="4">
        <v>50</v>
      </c>
      <c r="B2432" s="4">
        <v>0</v>
      </c>
      <c r="C2432" s="4">
        <v>0</v>
      </c>
      <c r="D2432" s="4">
        <v>1</v>
      </c>
      <c r="E2432" s="4">
        <v>210</v>
      </c>
      <c r="F2432" s="4">
        <f>ROUND(Source!X2406,O2432)</f>
        <v>13815.83</v>
      </c>
      <c r="G2432" s="4" t="s">
        <v>129</v>
      </c>
      <c r="H2432" s="4" t="s">
        <v>130</v>
      </c>
      <c r="I2432" s="4"/>
      <c r="J2432" s="4"/>
      <c r="K2432" s="4">
        <v>210</v>
      </c>
      <c r="L2432" s="4">
        <v>25</v>
      </c>
      <c r="M2432" s="4">
        <v>3</v>
      </c>
      <c r="N2432" s="4" t="s">
        <v>3</v>
      </c>
      <c r="O2432" s="4">
        <v>2</v>
      </c>
      <c r="P2432" s="4"/>
      <c r="Q2432" s="4"/>
      <c r="R2432" s="4"/>
      <c r="S2432" s="4"/>
      <c r="T2432" s="4"/>
      <c r="U2432" s="4"/>
      <c r="V2432" s="4"/>
      <c r="W2432" s="4"/>
    </row>
    <row r="2433" spans="1:245">
      <c r="A2433" s="4">
        <v>50</v>
      </c>
      <c r="B2433" s="4">
        <v>0</v>
      </c>
      <c r="C2433" s="4">
        <v>0</v>
      </c>
      <c r="D2433" s="4">
        <v>1</v>
      </c>
      <c r="E2433" s="4">
        <v>211</v>
      </c>
      <c r="F2433" s="4">
        <f>ROUND(Source!Y2406,O2433)</f>
        <v>9828.1</v>
      </c>
      <c r="G2433" s="4" t="s">
        <v>131</v>
      </c>
      <c r="H2433" s="4" t="s">
        <v>132</v>
      </c>
      <c r="I2433" s="4"/>
      <c r="J2433" s="4"/>
      <c r="K2433" s="4">
        <v>211</v>
      </c>
      <c r="L2433" s="4">
        <v>26</v>
      </c>
      <c r="M2433" s="4">
        <v>3</v>
      </c>
      <c r="N2433" s="4" t="s">
        <v>3</v>
      </c>
      <c r="O2433" s="4">
        <v>2</v>
      </c>
      <c r="P2433" s="4"/>
      <c r="Q2433" s="4"/>
      <c r="R2433" s="4"/>
      <c r="S2433" s="4"/>
      <c r="T2433" s="4"/>
      <c r="U2433" s="4"/>
      <c r="V2433" s="4"/>
      <c r="W2433" s="4"/>
    </row>
    <row r="2434" spans="1:245">
      <c r="A2434" s="4">
        <v>50</v>
      </c>
      <c r="B2434" s="4">
        <v>0</v>
      </c>
      <c r="C2434" s="4">
        <v>0</v>
      </c>
      <c r="D2434" s="4">
        <v>1</v>
      </c>
      <c r="E2434" s="4">
        <v>224</v>
      </c>
      <c r="F2434" s="4">
        <f>ROUND(Source!AR2406,O2434)</f>
        <v>43737.25</v>
      </c>
      <c r="G2434" s="4" t="s">
        <v>133</v>
      </c>
      <c r="H2434" s="4" t="s">
        <v>134</v>
      </c>
      <c r="I2434" s="4"/>
      <c r="J2434" s="4"/>
      <c r="K2434" s="4">
        <v>224</v>
      </c>
      <c r="L2434" s="4">
        <v>27</v>
      </c>
      <c r="M2434" s="4">
        <v>3</v>
      </c>
      <c r="N2434" s="4" t="s">
        <v>3</v>
      </c>
      <c r="O2434" s="4">
        <v>2</v>
      </c>
      <c r="P2434" s="4"/>
      <c r="Q2434" s="4"/>
      <c r="R2434" s="4"/>
      <c r="S2434" s="4"/>
      <c r="T2434" s="4"/>
      <c r="U2434" s="4"/>
      <c r="V2434" s="4"/>
      <c r="W2434" s="4"/>
    </row>
    <row r="2436" spans="1:245">
      <c r="A2436" s="1">
        <v>5</v>
      </c>
      <c r="B2436" s="1">
        <v>0</v>
      </c>
      <c r="C2436" s="1"/>
      <c r="D2436" s="1">
        <f>ROW(A2461)</f>
        <v>2461</v>
      </c>
      <c r="E2436" s="1"/>
      <c r="F2436" s="1" t="s">
        <v>14</v>
      </c>
      <c r="G2436" s="1" t="s">
        <v>138</v>
      </c>
      <c r="H2436" s="1" t="s">
        <v>3</v>
      </c>
      <c r="I2436" s="1">
        <v>0</v>
      </c>
      <c r="J2436" s="1"/>
      <c r="K2436" s="1">
        <v>0</v>
      </c>
      <c r="L2436" s="1"/>
      <c r="M2436" s="1" t="s">
        <v>3</v>
      </c>
      <c r="N2436" s="1"/>
      <c r="O2436" s="1"/>
      <c r="P2436" s="1"/>
      <c r="Q2436" s="1"/>
      <c r="R2436" s="1"/>
      <c r="S2436" s="1">
        <v>0</v>
      </c>
      <c r="T2436" s="1"/>
      <c r="U2436" s="1" t="s">
        <v>3</v>
      </c>
      <c r="V2436" s="1">
        <v>0</v>
      </c>
      <c r="W2436" s="1"/>
      <c r="X2436" s="1"/>
      <c r="Y2436" s="1"/>
      <c r="Z2436" s="1"/>
      <c r="AA2436" s="1"/>
      <c r="AB2436" s="1" t="s">
        <v>3</v>
      </c>
      <c r="AC2436" s="1" t="s">
        <v>3</v>
      </c>
      <c r="AD2436" s="1" t="s">
        <v>3</v>
      </c>
      <c r="AE2436" s="1" t="s">
        <v>3</v>
      </c>
      <c r="AF2436" s="1" t="s">
        <v>3</v>
      </c>
      <c r="AG2436" s="1" t="s">
        <v>3</v>
      </c>
      <c r="AH2436" s="1"/>
      <c r="AI2436" s="1"/>
      <c r="AJ2436" s="1"/>
      <c r="AK2436" s="1"/>
      <c r="AL2436" s="1"/>
      <c r="AM2436" s="1"/>
      <c r="AN2436" s="1"/>
      <c r="AO2436" s="1"/>
      <c r="AP2436" s="1" t="s">
        <v>3</v>
      </c>
      <c r="AQ2436" s="1" t="s">
        <v>3</v>
      </c>
      <c r="AR2436" s="1" t="s">
        <v>3</v>
      </c>
      <c r="AS2436" s="1"/>
      <c r="AT2436" s="1"/>
      <c r="AU2436" s="1"/>
      <c r="AV2436" s="1"/>
      <c r="AW2436" s="1"/>
      <c r="AX2436" s="1"/>
      <c r="AY2436" s="1"/>
      <c r="AZ2436" s="1" t="s">
        <v>3</v>
      </c>
      <c r="BA2436" s="1"/>
      <c r="BB2436" s="1" t="s">
        <v>3</v>
      </c>
      <c r="BC2436" s="1" t="s">
        <v>3</v>
      </c>
      <c r="BD2436" s="1" t="s">
        <v>3</v>
      </c>
      <c r="BE2436" s="1" t="s">
        <v>3</v>
      </c>
      <c r="BF2436" s="1" t="s">
        <v>3</v>
      </c>
      <c r="BG2436" s="1" t="s">
        <v>3</v>
      </c>
      <c r="BH2436" s="1" t="s">
        <v>3</v>
      </c>
      <c r="BI2436" s="1" t="s">
        <v>3</v>
      </c>
      <c r="BJ2436" s="1" t="s">
        <v>3</v>
      </c>
      <c r="BK2436" s="1" t="s">
        <v>3</v>
      </c>
      <c r="BL2436" s="1" t="s">
        <v>3</v>
      </c>
      <c r="BM2436" s="1" t="s">
        <v>3</v>
      </c>
      <c r="BN2436" s="1" t="s">
        <v>3</v>
      </c>
      <c r="BO2436" s="1" t="s">
        <v>3</v>
      </c>
      <c r="BP2436" s="1" t="s">
        <v>3</v>
      </c>
      <c r="BQ2436" s="1"/>
      <c r="BR2436" s="1"/>
      <c r="BS2436" s="1"/>
      <c r="BT2436" s="1"/>
      <c r="BU2436" s="1"/>
      <c r="BV2436" s="1"/>
      <c r="BW2436" s="1"/>
      <c r="BX2436" s="1">
        <v>0</v>
      </c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>
        <v>0</v>
      </c>
    </row>
    <row r="2438" spans="1:245">
      <c r="A2438" s="2">
        <v>52</v>
      </c>
      <c r="B2438" s="2">
        <f t="shared" ref="B2438:G2438" si="1811">B2461</f>
        <v>0</v>
      </c>
      <c r="C2438" s="2">
        <f t="shared" si="1811"/>
        <v>5</v>
      </c>
      <c r="D2438" s="2">
        <f t="shared" si="1811"/>
        <v>2436</v>
      </c>
      <c r="E2438" s="2">
        <f t="shared" si="1811"/>
        <v>0</v>
      </c>
      <c r="F2438" s="2" t="str">
        <f t="shared" si="1811"/>
        <v>Новый подраздел</v>
      </c>
      <c r="G2438" s="2" t="str">
        <f t="shared" si="1811"/>
        <v>ремонт</v>
      </c>
      <c r="H2438" s="2"/>
      <c r="I2438" s="2"/>
      <c r="J2438" s="2"/>
      <c r="K2438" s="2"/>
      <c r="L2438" s="2"/>
      <c r="M2438" s="2"/>
      <c r="N2438" s="2"/>
      <c r="O2438" s="2">
        <f t="shared" ref="O2438:AT2438" si="1812">O2461</f>
        <v>116143.09</v>
      </c>
      <c r="P2438" s="2">
        <f t="shared" si="1812"/>
        <v>60623.11</v>
      </c>
      <c r="Q2438" s="2">
        <f t="shared" si="1812"/>
        <v>2768.99</v>
      </c>
      <c r="R2438" s="2">
        <f t="shared" si="1812"/>
        <v>1631.96</v>
      </c>
      <c r="S2438" s="2">
        <f t="shared" si="1812"/>
        <v>52750.99</v>
      </c>
      <c r="T2438" s="2">
        <f t="shared" si="1812"/>
        <v>0</v>
      </c>
      <c r="U2438" s="2">
        <f t="shared" si="1812"/>
        <v>170.89409999999995</v>
      </c>
      <c r="V2438" s="2">
        <f t="shared" si="1812"/>
        <v>4.5995249999999999</v>
      </c>
      <c r="W2438" s="2">
        <f t="shared" si="1812"/>
        <v>60.63</v>
      </c>
      <c r="X2438" s="2">
        <f t="shared" si="1812"/>
        <v>43744.94</v>
      </c>
      <c r="Y2438" s="2">
        <f t="shared" si="1812"/>
        <v>22640.09</v>
      </c>
      <c r="Z2438" s="2">
        <f t="shared" si="1812"/>
        <v>0</v>
      </c>
      <c r="AA2438" s="2">
        <f t="shared" si="1812"/>
        <v>0</v>
      </c>
      <c r="AB2438" s="2">
        <f t="shared" si="1812"/>
        <v>116143.09</v>
      </c>
      <c r="AC2438" s="2">
        <f t="shared" si="1812"/>
        <v>60623.11</v>
      </c>
      <c r="AD2438" s="2">
        <f t="shared" si="1812"/>
        <v>2768.99</v>
      </c>
      <c r="AE2438" s="2">
        <f t="shared" si="1812"/>
        <v>1631.96</v>
      </c>
      <c r="AF2438" s="2">
        <f t="shared" si="1812"/>
        <v>52750.99</v>
      </c>
      <c r="AG2438" s="2">
        <f t="shared" si="1812"/>
        <v>0</v>
      </c>
      <c r="AH2438" s="2">
        <f t="shared" si="1812"/>
        <v>170.89409999999995</v>
      </c>
      <c r="AI2438" s="2">
        <f t="shared" si="1812"/>
        <v>4.5995249999999999</v>
      </c>
      <c r="AJ2438" s="2">
        <f t="shared" si="1812"/>
        <v>60.63</v>
      </c>
      <c r="AK2438" s="2">
        <f t="shared" si="1812"/>
        <v>43744.94</v>
      </c>
      <c r="AL2438" s="2">
        <f t="shared" si="1812"/>
        <v>22640.09</v>
      </c>
      <c r="AM2438" s="2">
        <f t="shared" si="1812"/>
        <v>0</v>
      </c>
      <c r="AN2438" s="2">
        <f t="shared" si="1812"/>
        <v>0</v>
      </c>
      <c r="AO2438" s="2">
        <f t="shared" si="1812"/>
        <v>0</v>
      </c>
      <c r="AP2438" s="2">
        <f t="shared" si="1812"/>
        <v>0</v>
      </c>
      <c r="AQ2438" s="2">
        <f t="shared" si="1812"/>
        <v>0</v>
      </c>
      <c r="AR2438" s="2">
        <f t="shared" si="1812"/>
        <v>182528.12</v>
      </c>
      <c r="AS2438" s="2">
        <f t="shared" si="1812"/>
        <v>180306.31</v>
      </c>
      <c r="AT2438" s="2">
        <f t="shared" si="1812"/>
        <v>2221.81</v>
      </c>
      <c r="AU2438" s="2">
        <f t="shared" ref="AU2438:BZ2438" si="1813">AU2461</f>
        <v>0</v>
      </c>
      <c r="AV2438" s="2">
        <f t="shared" si="1813"/>
        <v>60623.11</v>
      </c>
      <c r="AW2438" s="2">
        <f t="shared" si="1813"/>
        <v>60623.11</v>
      </c>
      <c r="AX2438" s="2">
        <f t="shared" si="1813"/>
        <v>0</v>
      </c>
      <c r="AY2438" s="2">
        <f t="shared" si="1813"/>
        <v>60623.11</v>
      </c>
      <c r="AZ2438" s="2">
        <f t="shared" si="1813"/>
        <v>0</v>
      </c>
      <c r="BA2438" s="2">
        <f t="shared" si="1813"/>
        <v>0</v>
      </c>
      <c r="BB2438" s="2">
        <f t="shared" si="1813"/>
        <v>0</v>
      </c>
      <c r="BC2438" s="2">
        <f t="shared" si="1813"/>
        <v>0</v>
      </c>
      <c r="BD2438" s="2">
        <f t="shared" si="1813"/>
        <v>0</v>
      </c>
      <c r="BE2438" s="2">
        <f t="shared" si="1813"/>
        <v>0</v>
      </c>
      <c r="BF2438" s="2">
        <f t="shared" si="1813"/>
        <v>0</v>
      </c>
      <c r="BG2438" s="2">
        <f t="shared" si="1813"/>
        <v>0</v>
      </c>
      <c r="BH2438" s="2">
        <f t="shared" si="1813"/>
        <v>0</v>
      </c>
      <c r="BI2438" s="2">
        <f t="shared" si="1813"/>
        <v>0</v>
      </c>
      <c r="BJ2438" s="2">
        <f t="shared" si="1813"/>
        <v>0</v>
      </c>
      <c r="BK2438" s="2">
        <f t="shared" si="1813"/>
        <v>0</v>
      </c>
      <c r="BL2438" s="2">
        <f t="shared" si="1813"/>
        <v>0</v>
      </c>
      <c r="BM2438" s="2">
        <f t="shared" si="1813"/>
        <v>0</v>
      </c>
      <c r="BN2438" s="2">
        <f t="shared" si="1813"/>
        <v>0</v>
      </c>
      <c r="BO2438" s="2">
        <f t="shared" si="1813"/>
        <v>0</v>
      </c>
      <c r="BP2438" s="2">
        <f t="shared" si="1813"/>
        <v>0</v>
      </c>
      <c r="BQ2438" s="2">
        <f t="shared" si="1813"/>
        <v>0</v>
      </c>
      <c r="BR2438" s="2">
        <f t="shared" si="1813"/>
        <v>0</v>
      </c>
      <c r="BS2438" s="2">
        <f t="shared" si="1813"/>
        <v>0</v>
      </c>
      <c r="BT2438" s="2">
        <f t="shared" si="1813"/>
        <v>0</v>
      </c>
      <c r="BU2438" s="2">
        <f t="shared" si="1813"/>
        <v>0</v>
      </c>
      <c r="BV2438" s="2">
        <f t="shared" si="1813"/>
        <v>0</v>
      </c>
      <c r="BW2438" s="2">
        <f t="shared" si="1813"/>
        <v>0</v>
      </c>
      <c r="BX2438" s="2">
        <f t="shared" si="1813"/>
        <v>0</v>
      </c>
      <c r="BY2438" s="2">
        <f t="shared" si="1813"/>
        <v>0</v>
      </c>
      <c r="BZ2438" s="2">
        <f t="shared" si="1813"/>
        <v>0</v>
      </c>
      <c r="CA2438" s="2">
        <f t="shared" ref="CA2438:DF2438" si="1814">CA2461</f>
        <v>182528.12</v>
      </c>
      <c r="CB2438" s="2">
        <f t="shared" si="1814"/>
        <v>180306.31</v>
      </c>
      <c r="CC2438" s="2">
        <f t="shared" si="1814"/>
        <v>2221.81</v>
      </c>
      <c r="CD2438" s="2">
        <f t="shared" si="1814"/>
        <v>0</v>
      </c>
      <c r="CE2438" s="2">
        <f t="shared" si="1814"/>
        <v>60623.11</v>
      </c>
      <c r="CF2438" s="2">
        <f t="shared" si="1814"/>
        <v>60623.11</v>
      </c>
      <c r="CG2438" s="2">
        <f t="shared" si="1814"/>
        <v>0</v>
      </c>
      <c r="CH2438" s="2">
        <f t="shared" si="1814"/>
        <v>60623.11</v>
      </c>
      <c r="CI2438" s="2">
        <f t="shared" si="1814"/>
        <v>0</v>
      </c>
      <c r="CJ2438" s="2">
        <f t="shared" si="1814"/>
        <v>0</v>
      </c>
      <c r="CK2438" s="2">
        <f t="shared" si="1814"/>
        <v>0</v>
      </c>
      <c r="CL2438" s="2">
        <f t="shared" si="1814"/>
        <v>0</v>
      </c>
      <c r="CM2438" s="2">
        <f t="shared" si="1814"/>
        <v>0</v>
      </c>
      <c r="CN2438" s="2">
        <f t="shared" si="1814"/>
        <v>0</v>
      </c>
      <c r="CO2438" s="2">
        <f t="shared" si="1814"/>
        <v>0</v>
      </c>
      <c r="CP2438" s="2">
        <f t="shared" si="1814"/>
        <v>0</v>
      </c>
      <c r="CQ2438" s="2">
        <f t="shared" si="1814"/>
        <v>0</v>
      </c>
      <c r="CR2438" s="2">
        <f t="shared" si="1814"/>
        <v>0</v>
      </c>
      <c r="CS2438" s="2">
        <f t="shared" si="1814"/>
        <v>0</v>
      </c>
      <c r="CT2438" s="2">
        <f t="shared" si="1814"/>
        <v>0</v>
      </c>
      <c r="CU2438" s="2">
        <f t="shared" si="1814"/>
        <v>0</v>
      </c>
      <c r="CV2438" s="2">
        <f t="shared" si="1814"/>
        <v>0</v>
      </c>
      <c r="CW2438" s="2">
        <f t="shared" si="1814"/>
        <v>0</v>
      </c>
      <c r="CX2438" s="2">
        <f t="shared" si="1814"/>
        <v>0</v>
      </c>
      <c r="CY2438" s="2">
        <f t="shared" si="1814"/>
        <v>0</v>
      </c>
      <c r="CZ2438" s="2">
        <f t="shared" si="1814"/>
        <v>0</v>
      </c>
      <c r="DA2438" s="2">
        <f t="shared" si="1814"/>
        <v>0</v>
      </c>
      <c r="DB2438" s="2">
        <f t="shared" si="1814"/>
        <v>0</v>
      </c>
      <c r="DC2438" s="2">
        <f t="shared" si="1814"/>
        <v>0</v>
      </c>
      <c r="DD2438" s="2">
        <f t="shared" si="1814"/>
        <v>0</v>
      </c>
      <c r="DE2438" s="2">
        <f t="shared" si="1814"/>
        <v>0</v>
      </c>
      <c r="DF2438" s="2">
        <f t="shared" si="1814"/>
        <v>0</v>
      </c>
      <c r="DG2438" s="3">
        <f t="shared" ref="DG2438:EL2438" si="1815">DG2461</f>
        <v>0</v>
      </c>
      <c r="DH2438" s="3">
        <f t="shared" si="1815"/>
        <v>0</v>
      </c>
      <c r="DI2438" s="3">
        <f t="shared" si="1815"/>
        <v>0</v>
      </c>
      <c r="DJ2438" s="3">
        <f t="shared" si="1815"/>
        <v>0</v>
      </c>
      <c r="DK2438" s="3">
        <f t="shared" si="1815"/>
        <v>0</v>
      </c>
      <c r="DL2438" s="3">
        <f t="shared" si="1815"/>
        <v>0</v>
      </c>
      <c r="DM2438" s="3">
        <f t="shared" si="1815"/>
        <v>0</v>
      </c>
      <c r="DN2438" s="3">
        <f t="shared" si="1815"/>
        <v>0</v>
      </c>
      <c r="DO2438" s="3">
        <f t="shared" si="1815"/>
        <v>0</v>
      </c>
      <c r="DP2438" s="3">
        <f t="shared" si="1815"/>
        <v>0</v>
      </c>
      <c r="DQ2438" s="3">
        <f t="shared" si="1815"/>
        <v>0</v>
      </c>
      <c r="DR2438" s="3">
        <f t="shared" si="1815"/>
        <v>0</v>
      </c>
      <c r="DS2438" s="3">
        <f t="shared" si="1815"/>
        <v>0</v>
      </c>
      <c r="DT2438" s="3">
        <f t="shared" si="1815"/>
        <v>0</v>
      </c>
      <c r="DU2438" s="3">
        <f t="shared" si="1815"/>
        <v>0</v>
      </c>
      <c r="DV2438" s="3">
        <f t="shared" si="1815"/>
        <v>0</v>
      </c>
      <c r="DW2438" s="3">
        <f t="shared" si="1815"/>
        <v>0</v>
      </c>
      <c r="DX2438" s="3">
        <f t="shared" si="1815"/>
        <v>0</v>
      </c>
      <c r="DY2438" s="3">
        <f t="shared" si="1815"/>
        <v>0</v>
      </c>
      <c r="DZ2438" s="3">
        <f t="shared" si="1815"/>
        <v>0</v>
      </c>
      <c r="EA2438" s="3">
        <f t="shared" si="1815"/>
        <v>0</v>
      </c>
      <c r="EB2438" s="3">
        <f t="shared" si="1815"/>
        <v>0</v>
      </c>
      <c r="EC2438" s="3">
        <f t="shared" si="1815"/>
        <v>0</v>
      </c>
      <c r="ED2438" s="3">
        <f t="shared" si="1815"/>
        <v>0</v>
      </c>
      <c r="EE2438" s="3">
        <f t="shared" si="1815"/>
        <v>0</v>
      </c>
      <c r="EF2438" s="3">
        <f t="shared" si="1815"/>
        <v>0</v>
      </c>
      <c r="EG2438" s="3">
        <f t="shared" si="1815"/>
        <v>0</v>
      </c>
      <c r="EH2438" s="3">
        <f t="shared" si="1815"/>
        <v>0</v>
      </c>
      <c r="EI2438" s="3">
        <f t="shared" si="1815"/>
        <v>0</v>
      </c>
      <c r="EJ2438" s="3">
        <f t="shared" si="1815"/>
        <v>0</v>
      </c>
      <c r="EK2438" s="3">
        <f t="shared" si="1815"/>
        <v>0</v>
      </c>
      <c r="EL2438" s="3">
        <f t="shared" si="1815"/>
        <v>0</v>
      </c>
      <c r="EM2438" s="3">
        <f t="shared" ref="EM2438:FR2438" si="1816">EM2461</f>
        <v>0</v>
      </c>
      <c r="EN2438" s="3">
        <f t="shared" si="1816"/>
        <v>0</v>
      </c>
      <c r="EO2438" s="3">
        <f t="shared" si="1816"/>
        <v>0</v>
      </c>
      <c r="EP2438" s="3">
        <f t="shared" si="1816"/>
        <v>0</v>
      </c>
      <c r="EQ2438" s="3">
        <f t="shared" si="1816"/>
        <v>0</v>
      </c>
      <c r="ER2438" s="3">
        <f t="shared" si="1816"/>
        <v>0</v>
      </c>
      <c r="ES2438" s="3">
        <f t="shared" si="1816"/>
        <v>0</v>
      </c>
      <c r="ET2438" s="3">
        <f t="shared" si="1816"/>
        <v>0</v>
      </c>
      <c r="EU2438" s="3">
        <f t="shared" si="1816"/>
        <v>0</v>
      </c>
      <c r="EV2438" s="3">
        <f t="shared" si="1816"/>
        <v>0</v>
      </c>
      <c r="EW2438" s="3">
        <f t="shared" si="1816"/>
        <v>0</v>
      </c>
      <c r="EX2438" s="3">
        <f t="shared" si="1816"/>
        <v>0</v>
      </c>
      <c r="EY2438" s="3">
        <f t="shared" si="1816"/>
        <v>0</v>
      </c>
      <c r="EZ2438" s="3">
        <f t="shared" si="1816"/>
        <v>0</v>
      </c>
      <c r="FA2438" s="3">
        <f t="shared" si="1816"/>
        <v>0</v>
      </c>
      <c r="FB2438" s="3">
        <f t="shared" si="1816"/>
        <v>0</v>
      </c>
      <c r="FC2438" s="3">
        <f t="shared" si="1816"/>
        <v>0</v>
      </c>
      <c r="FD2438" s="3">
        <f t="shared" si="1816"/>
        <v>0</v>
      </c>
      <c r="FE2438" s="3">
        <f t="shared" si="1816"/>
        <v>0</v>
      </c>
      <c r="FF2438" s="3">
        <f t="shared" si="1816"/>
        <v>0</v>
      </c>
      <c r="FG2438" s="3">
        <f t="shared" si="1816"/>
        <v>0</v>
      </c>
      <c r="FH2438" s="3">
        <f t="shared" si="1816"/>
        <v>0</v>
      </c>
      <c r="FI2438" s="3">
        <f t="shared" si="1816"/>
        <v>0</v>
      </c>
      <c r="FJ2438" s="3">
        <f t="shared" si="1816"/>
        <v>0</v>
      </c>
      <c r="FK2438" s="3">
        <f t="shared" si="1816"/>
        <v>0</v>
      </c>
      <c r="FL2438" s="3">
        <f t="shared" si="1816"/>
        <v>0</v>
      </c>
      <c r="FM2438" s="3">
        <f t="shared" si="1816"/>
        <v>0</v>
      </c>
      <c r="FN2438" s="3">
        <f t="shared" si="1816"/>
        <v>0</v>
      </c>
      <c r="FO2438" s="3">
        <f t="shared" si="1816"/>
        <v>0</v>
      </c>
      <c r="FP2438" s="3">
        <f t="shared" si="1816"/>
        <v>0</v>
      </c>
      <c r="FQ2438" s="3">
        <f t="shared" si="1816"/>
        <v>0</v>
      </c>
      <c r="FR2438" s="3">
        <f t="shared" si="1816"/>
        <v>0</v>
      </c>
      <c r="FS2438" s="3">
        <f t="shared" ref="FS2438:GX2438" si="1817">FS2461</f>
        <v>0</v>
      </c>
      <c r="FT2438" s="3">
        <f t="shared" si="1817"/>
        <v>0</v>
      </c>
      <c r="FU2438" s="3">
        <f t="shared" si="1817"/>
        <v>0</v>
      </c>
      <c r="FV2438" s="3">
        <f t="shared" si="1817"/>
        <v>0</v>
      </c>
      <c r="FW2438" s="3">
        <f t="shared" si="1817"/>
        <v>0</v>
      </c>
      <c r="FX2438" s="3">
        <f t="shared" si="1817"/>
        <v>0</v>
      </c>
      <c r="FY2438" s="3">
        <f t="shared" si="1817"/>
        <v>0</v>
      </c>
      <c r="FZ2438" s="3">
        <f t="shared" si="1817"/>
        <v>0</v>
      </c>
      <c r="GA2438" s="3">
        <f t="shared" si="1817"/>
        <v>0</v>
      </c>
      <c r="GB2438" s="3">
        <f t="shared" si="1817"/>
        <v>0</v>
      </c>
      <c r="GC2438" s="3">
        <f t="shared" si="1817"/>
        <v>0</v>
      </c>
      <c r="GD2438" s="3">
        <f t="shared" si="1817"/>
        <v>0</v>
      </c>
      <c r="GE2438" s="3">
        <f t="shared" si="1817"/>
        <v>0</v>
      </c>
      <c r="GF2438" s="3">
        <f t="shared" si="1817"/>
        <v>0</v>
      </c>
      <c r="GG2438" s="3">
        <f t="shared" si="1817"/>
        <v>0</v>
      </c>
      <c r="GH2438" s="3">
        <f t="shared" si="1817"/>
        <v>0</v>
      </c>
      <c r="GI2438" s="3">
        <f t="shared" si="1817"/>
        <v>0</v>
      </c>
      <c r="GJ2438" s="3">
        <f t="shared" si="1817"/>
        <v>0</v>
      </c>
      <c r="GK2438" s="3">
        <f t="shared" si="1817"/>
        <v>0</v>
      </c>
      <c r="GL2438" s="3">
        <f t="shared" si="1817"/>
        <v>0</v>
      </c>
      <c r="GM2438" s="3">
        <f t="shared" si="1817"/>
        <v>0</v>
      </c>
      <c r="GN2438" s="3">
        <f t="shared" si="1817"/>
        <v>0</v>
      </c>
      <c r="GO2438" s="3">
        <f t="shared" si="1817"/>
        <v>0</v>
      </c>
      <c r="GP2438" s="3">
        <f t="shared" si="1817"/>
        <v>0</v>
      </c>
      <c r="GQ2438" s="3">
        <f t="shared" si="1817"/>
        <v>0</v>
      </c>
      <c r="GR2438" s="3">
        <f t="shared" si="1817"/>
        <v>0</v>
      </c>
      <c r="GS2438" s="3">
        <f t="shared" si="1817"/>
        <v>0</v>
      </c>
      <c r="GT2438" s="3">
        <f t="shared" si="1817"/>
        <v>0</v>
      </c>
      <c r="GU2438" s="3">
        <f t="shared" si="1817"/>
        <v>0</v>
      </c>
      <c r="GV2438" s="3">
        <f t="shared" si="1817"/>
        <v>0</v>
      </c>
      <c r="GW2438" s="3">
        <f t="shared" si="1817"/>
        <v>0</v>
      </c>
      <c r="GX2438" s="3">
        <f t="shared" si="1817"/>
        <v>0</v>
      </c>
    </row>
    <row r="2440" spans="1:245">
      <c r="A2440">
        <v>17</v>
      </c>
      <c r="B2440">
        <v>0</v>
      </c>
      <c r="C2440">
        <f>ROW(SmtRes!A2501)</f>
        <v>2501</v>
      </c>
      <c r="D2440">
        <f>ROW(EtalonRes!A2472)</f>
        <v>2472</v>
      </c>
      <c r="E2440" t="s">
        <v>16</v>
      </c>
      <c r="F2440" t="s">
        <v>439</v>
      </c>
      <c r="G2440" t="s">
        <v>440</v>
      </c>
      <c r="H2440" t="s">
        <v>232</v>
      </c>
      <c r="I2440">
        <f>ROUND(15/100,9)</f>
        <v>0.15</v>
      </c>
      <c r="J2440">
        <v>0</v>
      </c>
      <c r="O2440">
        <f t="shared" ref="O2440:O2459" si="1818">ROUND(CP2440,2)</f>
        <v>2692.89</v>
      </c>
      <c r="P2440">
        <f t="shared" ref="P2440:P2459" si="1819">ROUND(CQ2440*I2440,2)</f>
        <v>881.02</v>
      </c>
      <c r="Q2440">
        <f t="shared" ref="Q2440:Q2459" si="1820">ROUND(CR2440*I2440,2)</f>
        <v>19.25</v>
      </c>
      <c r="R2440">
        <f t="shared" ref="R2440:R2459" si="1821">ROUND(CS2440*I2440,2)</f>
        <v>8.41</v>
      </c>
      <c r="S2440">
        <f t="shared" ref="S2440:S2459" si="1822">ROUND(CT2440*I2440,2)</f>
        <v>1792.62</v>
      </c>
      <c r="T2440">
        <f t="shared" ref="T2440:T2459" si="1823">ROUND(CU2440*I2440,2)</f>
        <v>0</v>
      </c>
      <c r="U2440">
        <f t="shared" ref="U2440:U2459" si="1824">CV2440*I2440</f>
        <v>6.2531249999999998</v>
      </c>
      <c r="V2440">
        <f t="shared" ref="V2440:V2459" si="1825">CW2440*I2440</f>
        <v>1.8749999999999999E-2</v>
      </c>
      <c r="W2440">
        <f t="shared" ref="W2440:W2459" si="1826">ROUND(CX2440*I2440,2)</f>
        <v>0</v>
      </c>
      <c r="X2440">
        <f t="shared" ref="X2440:X2459" si="1827">ROUND(CY2440,2)</f>
        <v>1224.7</v>
      </c>
      <c r="Y2440">
        <f t="shared" ref="Y2440:Y2459" si="1828">ROUND(CZ2440,2)</f>
        <v>720.41</v>
      </c>
      <c r="AA2440">
        <v>35806607</v>
      </c>
      <c r="AB2440">
        <f t="shared" ref="AB2440:AB2459" si="1829">ROUND((AC2440+AD2440+AF2440),2)</f>
        <v>1857.59</v>
      </c>
      <c r="AC2440">
        <f t="shared" ref="AC2440:AC2459" si="1830">ROUND((ES2440),2)</f>
        <v>1486.96</v>
      </c>
      <c r="AD2440">
        <f>ROUND(((((ET2440*1.25))-((EU2440*1.25)))+AE2440),2)</f>
        <v>10.45</v>
      </c>
      <c r="AE2440">
        <f>ROUND(((EU2440*1.25)),2)</f>
        <v>1.69</v>
      </c>
      <c r="AF2440">
        <f>ROUND(((EV2440*1.15)),2)</f>
        <v>360.18</v>
      </c>
      <c r="AG2440">
        <f t="shared" ref="AG2440:AG2459" si="1831">ROUND((AP2440),2)</f>
        <v>0</v>
      </c>
      <c r="AH2440">
        <f>((EW2440*1.15))</f>
        <v>41.6875</v>
      </c>
      <c r="AI2440">
        <f>((EX2440*1.25))</f>
        <v>0.125</v>
      </c>
      <c r="AJ2440">
        <f t="shared" ref="AJ2440:AJ2459" si="1832">(AS2440)</f>
        <v>0</v>
      </c>
      <c r="AK2440">
        <v>1808.52</v>
      </c>
      <c r="AL2440">
        <v>1486.96</v>
      </c>
      <c r="AM2440">
        <v>8.36</v>
      </c>
      <c r="AN2440">
        <v>1.35</v>
      </c>
      <c r="AO2440">
        <v>313.2</v>
      </c>
      <c r="AP2440">
        <v>0</v>
      </c>
      <c r="AQ2440">
        <v>36.25</v>
      </c>
      <c r="AR2440">
        <v>0.1</v>
      </c>
      <c r="AS2440">
        <v>0</v>
      </c>
      <c r="AT2440">
        <v>68</v>
      </c>
      <c r="AU2440">
        <v>40</v>
      </c>
      <c r="AV2440">
        <v>1</v>
      </c>
      <c r="AW2440">
        <v>1</v>
      </c>
      <c r="AZ2440">
        <v>1</v>
      </c>
      <c r="BA2440">
        <v>33.18</v>
      </c>
      <c r="BB2440">
        <v>12.28</v>
      </c>
      <c r="BC2440">
        <v>3.95</v>
      </c>
      <c r="BD2440" t="s">
        <v>3</v>
      </c>
      <c r="BE2440" t="s">
        <v>3</v>
      </c>
      <c r="BF2440" t="s">
        <v>3</v>
      </c>
      <c r="BG2440" t="s">
        <v>3</v>
      </c>
      <c r="BH2440">
        <v>0</v>
      </c>
      <c r="BI2440">
        <v>1</v>
      </c>
      <c r="BJ2440" t="s">
        <v>441</v>
      </c>
      <c r="BM2440">
        <v>62001</v>
      </c>
      <c r="BN2440">
        <v>0</v>
      </c>
      <c r="BO2440" t="s">
        <v>439</v>
      </c>
      <c r="BP2440">
        <v>1</v>
      </c>
      <c r="BQ2440">
        <v>6</v>
      </c>
      <c r="BR2440">
        <v>0</v>
      </c>
      <c r="BS2440">
        <v>33.18</v>
      </c>
      <c r="BT2440">
        <v>1</v>
      </c>
      <c r="BU2440">
        <v>1</v>
      </c>
      <c r="BV2440">
        <v>1</v>
      </c>
      <c r="BW2440">
        <v>1</v>
      </c>
      <c r="BX2440">
        <v>1</v>
      </c>
      <c r="BY2440" t="s">
        <v>3</v>
      </c>
      <c r="BZ2440">
        <v>80</v>
      </c>
      <c r="CA2440">
        <v>50</v>
      </c>
      <c r="CE2440">
        <v>0</v>
      </c>
      <c r="CF2440">
        <v>0</v>
      </c>
      <c r="CG2440">
        <v>0</v>
      </c>
      <c r="CM2440">
        <v>0</v>
      </c>
      <c r="CN2440" t="s">
        <v>3</v>
      </c>
      <c r="CO2440">
        <v>0</v>
      </c>
      <c r="CP2440">
        <f t="shared" ref="CP2440:CP2459" si="1833">(P2440+Q2440+S2440)</f>
        <v>2692.89</v>
      </c>
      <c r="CQ2440">
        <f t="shared" ref="CQ2440:CQ2459" si="1834">AC2440*BC2440</f>
        <v>5873.4920000000002</v>
      </c>
      <c r="CR2440">
        <f t="shared" ref="CR2440:CR2459" si="1835">AD2440*BB2440</f>
        <v>128.32599999999999</v>
      </c>
      <c r="CS2440">
        <f t="shared" ref="CS2440:CS2459" si="1836">AE2440*BS2440</f>
        <v>56.074199999999998</v>
      </c>
      <c r="CT2440">
        <f t="shared" ref="CT2440:CT2459" si="1837">AF2440*BA2440</f>
        <v>11950.7724</v>
      </c>
      <c r="CU2440">
        <f t="shared" ref="CU2440:CU2459" si="1838">AG2440</f>
        <v>0</v>
      </c>
      <c r="CV2440">
        <f t="shared" ref="CV2440:CV2459" si="1839">AH2440</f>
        <v>41.6875</v>
      </c>
      <c r="CW2440">
        <f t="shared" ref="CW2440:CW2459" si="1840">AI2440</f>
        <v>0.125</v>
      </c>
      <c r="CX2440">
        <f t="shared" ref="CX2440:CX2459" si="1841">AJ2440</f>
        <v>0</v>
      </c>
      <c r="CY2440">
        <f t="shared" ref="CY2440:CY2459" si="1842">(((S2440+R2440)*AT2440)/100)</f>
        <v>1224.7003999999999</v>
      </c>
      <c r="CZ2440">
        <f t="shared" ref="CZ2440:CZ2459" si="1843">(((S2440+R2440)*AU2440)/100)</f>
        <v>720.41199999999992</v>
      </c>
      <c r="DC2440" t="s">
        <v>3</v>
      </c>
      <c r="DD2440" t="s">
        <v>3</v>
      </c>
      <c r="DE2440" t="s">
        <v>143</v>
      </c>
      <c r="DF2440" t="s">
        <v>143</v>
      </c>
      <c r="DG2440" t="s">
        <v>144</v>
      </c>
      <c r="DH2440" t="s">
        <v>3</v>
      </c>
      <c r="DI2440" t="s">
        <v>144</v>
      </c>
      <c r="DJ2440" t="s">
        <v>143</v>
      </c>
      <c r="DK2440" t="s">
        <v>3</v>
      </c>
      <c r="DL2440" t="s">
        <v>3</v>
      </c>
      <c r="DM2440" t="s">
        <v>3</v>
      </c>
      <c r="DN2440">
        <v>0</v>
      </c>
      <c r="DO2440">
        <v>0</v>
      </c>
      <c r="DP2440">
        <v>1</v>
      </c>
      <c r="DQ2440">
        <v>1</v>
      </c>
      <c r="DU2440">
        <v>1005</v>
      </c>
      <c r="DV2440" t="s">
        <v>232</v>
      </c>
      <c r="DW2440" t="s">
        <v>232</v>
      </c>
      <c r="DX2440">
        <v>100</v>
      </c>
      <c r="DZ2440" t="s">
        <v>3</v>
      </c>
      <c r="EA2440" t="s">
        <v>3</v>
      </c>
      <c r="EB2440" t="s">
        <v>3</v>
      </c>
      <c r="EC2440" t="s">
        <v>3</v>
      </c>
      <c r="EE2440">
        <v>29085595</v>
      </c>
      <c r="EF2440">
        <v>6</v>
      </c>
      <c r="EG2440" t="s">
        <v>21</v>
      </c>
      <c r="EH2440">
        <v>0</v>
      </c>
      <c r="EI2440" t="s">
        <v>3</v>
      </c>
      <c r="EJ2440">
        <v>1</v>
      </c>
      <c r="EK2440">
        <v>62001</v>
      </c>
      <c r="EL2440" t="s">
        <v>442</v>
      </c>
      <c r="EM2440" t="s">
        <v>443</v>
      </c>
      <c r="EO2440" t="s">
        <v>3</v>
      </c>
      <c r="EQ2440">
        <v>0</v>
      </c>
      <c r="ER2440">
        <v>1808.52</v>
      </c>
      <c r="ES2440">
        <v>1486.96</v>
      </c>
      <c r="ET2440">
        <v>8.36</v>
      </c>
      <c r="EU2440">
        <v>1.35</v>
      </c>
      <c r="EV2440">
        <v>313.2</v>
      </c>
      <c r="EW2440">
        <v>36.25</v>
      </c>
      <c r="EX2440">
        <v>0.1</v>
      </c>
      <c r="EY2440">
        <v>0</v>
      </c>
      <c r="FQ2440">
        <v>0</v>
      </c>
      <c r="FR2440">
        <f t="shared" ref="FR2440:FR2459" si="1844">ROUND(IF(AND(BH2440=3,BI2440=3),P2440,0),2)</f>
        <v>0</v>
      </c>
      <c r="FS2440">
        <v>0</v>
      </c>
      <c r="FV2440" t="s">
        <v>24</v>
      </c>
      <c r="FW2440" t="s">
        <v>25</v>
      </c>
      <c r="FX2440">
        <v>80</v>
      </c>
      <c r="FY2440">
        <v>50</v>
      </c>
      <c r="GA2440" t="s">
        <v>3</v>
      </c>
      <c r="GD2440">
        <v>1</v>
      </c>
      <c r="GF2440">
        <v>-451677371</v>
      </c>
      <c r="GG2440">
        <v>2</v>
      </c>
      <c r="GH2440">
        <v>1</v>
      </c>
      <c r="GI2440">
        <v>2</v>
      </c>
      <c r="GJ2440">
        <v>0</v>
      </c>
      <c r="GK2440">
        <v>0</v>
      </c>
      <c r="GL2440">
        <f t="shared" ref="GL2440:GL2459" si="1845">ROUND(IF(AND(BH2440=3,BI2440=3,FS2440&lt;&gt;0),P2440,0),2)</f>
        <v>0</v>
      </c>
      <c r="GM2440">
        <f t="shared" ref="GM2440:GM2459" si="1846">ROUND(O2440+X2440+Y2440,2)+GX2440</f>
        <v>4638</v>
      </c>
      <c r="GN2440">
        <f t="shared" ref="GN2440:GN2459" si="1847">IF(OR(BI2440=0,BI2440=1),ROUND(O2440+X2440+Y2440,2),0)</f>
        <v>4638</v>
      </c>
      <c r="GO2440">
        <f t="shared" ref="GO2440:GO2459" si="1848">IF(BI2440=2,ROUND(O2440+X2440+Y2440,2),0)</f>
        <v>0</v>
      </c>
      <c r="GP2440">
        <f t="shared" ref="GP2440:GP2459" si="1849">IF(BI2440=4,ROUND(O2440+X2440+Y2440,2)+GX2440,0)</f>
        <v>0</v>
      </c>
      <c r="GR2440">
        <v>0</v>
      </c>
      <c r="GS2440">
        <v>3</v>
      </c>
      <c r="GT2440">
        <v>0</v>
      </c>
      <c r="GU2440" t="s">
        <v>3</v>
      </c>
      <c r="GV2440">
        <f t="shared" ref="GV2440:GV2459" si="1850">ROUND((GT2440),2)</f>
        <v>0</v>
      </c>
      <c r="GW2440">
        <v>1</v>
      </c>
      <c r="GX2440">
        <f t="shared" ref="GX2440:GX2459" si="1851">ROUND(HC2440*I2440,2)</f>
        <v>0</v>
      </c>
      <c r="HA2440">
        <v>0</v>
      </c>
      <c r="HB2440">
        <v>0</v>
      </c>
      <c r="HC2440">
        <f t="shared" ref="HC2440:HC2459" si="1852">GV2440*GW2440</f>
        <v>0</v>
      </c>
      <c r="HE2440" t="s">
        <v>3</v>
      </c>
      <c r="HF2440" t="s">
        <v>3</v>
      </c>
      <c r="IK2440">
        <v>0</v>
      </c>
    </row>
    <row r="2441" spans="1:245">
      <c r="A2441">
        <v>17</v>
      </c>
      <c r="B2441">
        <v>0</v>
      </c>
      <c r="C2441">
        <f>ROW(SmtRes!A2511)</f>
        <v>2511</v>
      </c>
      <c r="D2441">
        <f>ROW(EtalonRes!A2482)</f>
        <v>2482</v>
      </c>
      <c r="E2441" t="s">
        <v>34</v>
      </c>
      <c r="F2441" t="s">
        <v>444</v>
      </c>
      <c r="G2441" t="s">
        <v>445</v>
      </c>
      <c r="H2441" t="s">
        <v>61</v>
      </c>
      <c r="I2441">
        <f>ROUND(3/100,9)</f>
        <v>0.03</v>
      </c>
      <c r="J2441">
        <v>0</v>
      </c>
      <c r="O2441">
        <f t="shared" si="1818"/>
        <v>829.64</v>
      </c>
      <c r="P2441">
        <f t="shared" si="1819"/>
        <v>56.83</v>
      </c>
      <c r="Q2441">
        <f t="shared" si="1820"/>
        <v>34.9</v>
      </c>
      <c r="R2441">
        <f t="shared" si="1821"/>
        <v>6.86</v>
      </c>
      <c r="S2441">
        <f t="shared" si="1822"/>
        <v>737.91</v>
      </c>
      <c r="T2441">
        <f t="shared" si="1823"/>
        <v>0</v>
      </c>
      <c r="U2441">
        <f t="shared" si="1824"/>
        <v>2.2419000000000002</v>
      </c>
      <c r="V2441">
        <f t="shared" si="1825"/>
        <v>1.5299999999999999E-2</v>
      </c>
      <c r="W2441">
        <f t="shared" si="1826"/>
        <v>0</v>
      </c>
      <c r="X2441">
        <f t="shared" si="1827"/>
        <v>603.26</v>
      </c>
      <c r="Y2441">
        <f t="shared" si="1828"/>
        <v>387.28</v>
      </c>
      <c r="AA2441">
        <v>35806607</v>
      </c>
      <c r="AB2441">
        <f t="shared" si="1829"/>
        <v>1402.57</v>
      </c>
      <c r="AC2441">
        <f t="shared" si="1830"/>
        <v>516.17999999999995</v>
      </c>
      <c r="AD2441">
        <f>ROUND((((ET2441)-(EU2441))+AE2441),2)</f>
        <v>145.07</v>
      </c>
      <c r="AE2441">
        <f>ROUND((EU2441),2)</f>
        <v>6.89</v>
      </c>
      <c r="AF2441">
        <f>ROUND((EV2441),2)</f>
        <v>741.32</v>
      </c>
      <c r="AG2441">
        <f t="shared" si="1831"/>
        <v>0</v>
      </c>
      <c r="AH2441">
        <f>(EW2441)</f>
        <v>74.73</v>
      </c>
      <c r="AI2441">
        <f>(EX2441)</f>
        <v>0.51</v>
      </c>
      <c r="AJ2441">
        <f t="shared" si="1832"/>
        <v>0</v>
      </c>
      <c r="AK2441">
        <v>1402.57</v>
      </c>
      <c r="AL2441">
        <v>516.17999999999995</v>
      </c>
      <c r="AM2441">
        <v>145.07</v>
      </c>
      <c r="AN2441">
        <v>6.89</v>
      </c>
      <c r="AO2441">
        <v>741.32</v>
      </c>
      <c r="AP2441">
        <v>0</v>
      </c>
      <c r="AQ2441">
        <v>74.73</v>
      </c>
      <c r="AR2441">
        <v>0.51</v>
      </c>
      <c r="AS2441">
        <v>0</v>
      </c>
      <c r="AT2441">
        <v>81</v>
      </c>
      <c r="AU2441">
        <v>52</v>
      </c>
      <c r="AV2441">
        <v>1</v>
      </c>
      <c r="AW2441">
        <v>1</v>
      </c>
      <c r="AZ2441">
        <v>1</v>
      </c>
      <c r="BA2441">
        <v>33.18</v>
      </c>
      <c r="BB2441">
        <v>8.02</v>
      </c>
      <c r="BC2441">
        <v>3.67</v>
      </c>
      <c r="BD2441" t="s">
        <v>3</v>
      </c>
      <c r="BE2441" t="s">
        <v>3</v>
      </c>
      <c r="BF2441" t="s">
        <v>3</v>
      </c>
      <c r="BG2441" t="s">
        <v>3</v>
      </c>
      <c r="BH2441">
        <v>0</v>
      </c>
      <c r="BI2441">
        <v>2</v>
      </c>
      <c r="BJ2441" t="s">
        <v>446</v>
      </c>
      <c r="BM2441">
        <v>108001</v>
      </c>
      <c r="BN2441">
        <v>0</v>
      </c>
      <c r="BO2441" t="s">
        <v>444</v>
      </c>
      <c r="BP2441">
        <v>1</v>
      </c>
      <c r="BQ2441">
        <v>3</v>
      </c>
      <c r="BR2441">
        <v>0</v>
      </c>
      <c r="BS2441">
        <v>33.18</v>
      </c>
      <c r="BT2441">
        <v>1</v>
      </c>
      <c r="BU2441">
        <v>1</v>
      </c>
      <c r="BV2441">
        <v>1</v>
      </c>
      <c r="BW2441">
        <v>1</v>
      </c>
      <c r="BX2441">
        <v>1</v>
      </c>
      <c r="BY2441" t="s">
        <v>3</v>
      </c>
      <c r="BZ2441">
        <v>95</v>
      </c>
      <c r="CA2441">
        <v>65</v>
      </c>
      <c r="CE2441">
        <v>0</v>
      </c>
      <c r="CF2441">
        <v>0</v>
      </c>
      <c r="CG2441">
        <v>0</v>
      </c>
      <c r="CM2441">
        <v>0</v>
      </c>
      <c r="CN2441" t="s">
        <v>3</v>
      </c>
      <c r="CO2441">
        <v>0</v>
      </c>
      <c r="CP2441">
        <f t="shared" si="1833"/>
        <v>829.64</v>
      </c>
      <c r="CQ2441">
        <f t="shared" si="1834"/>
        <v>1894.3805999999997</v>
      </c>
      <c r="CR2441">
        <f t="shared" si="1835"/>
        <v>1163.4613999999999</v>
      </c>
      <c r="CS2441">
        <f t="shared" si="1836"/>
        <v>228.61019999999999</v>
      </c>
      <c r="CT2441">
        <f t="shared" si="1837"/>
        <v>24596.997600000002</v>
      </c>
      <c r="CU2441">
        <f t="shared" si="1838"/>
        <v>0</v>
      </c>
      <c r="CV2441">
        <f t="shared" si="1839"/>
        <v>74.73</v>
      </c>
      <c r="CW2441">
        <f t="shared" si="1840"/>
        <v>0.51</v>
      </c>
      <c r="CX2441">
        <f t="shared" si="1841"/>
        <v>0</v>
      </c>
      <c r="CY2441">
        <f t="shared" si="1842"/>
        <v>603.26369999999997</v>
      </c>
      <c r="CZ2441">
        <f t="shared" si="1843"/>
        <v>387.28039999999999</v>
      </c>
      <c r="DC2441" t="s">
        <v>3</v>
      </c>
      <c r="DD2441" t="s">
        <v>3</v>
      </c>
      <c r="DE2441" t="s">
        <v>3</v>
      </c>
      <c r="DF2441" t="s">
        <v>3</v>
      </c>
      <c r="DG2441" t="s">
        <v>3</v>
      </c>
      <c r="DH2441" t="s">
        <v>3</v>
      </c>
      <c r="DI2441" t="s">
        <v>3</v>
      </c>
      <c r="DJ2441" t="s">
        <v>3</v>
      </c>
      <c r="DK2441" t="s">
        <v>3</v>
      </c>
      <c r="DL2441" t="s">
        <v>3</v>
      </c>
      <c r="DM2441" t="s">
        <v>3</v>
      </c>
      <c r="DN2441">
        <v>0</v>
      </c>
      <c r="DO2441">
        <v>0</v>
      </c>
      <c r="DP2441">
        <v>1</v>
      </c>
      <c r="DQ2441">
        <v>1</v>
      </c>
      <c r="DU2441">
        <v>1010</v>
      </c>
      <c r="DV2441" t="s">
        <v>61</v>
      </c>
      <c r="DW2441" t="s">
        <v>61</v>
      </c>
      <c r="DX2441">
        <v>100</v>
      </c>
      <c r="DZ2441" t="s">
        <v>3</v>
      </c>
      <c r="EA2441" t="s">
        <v>3</v>
      </c>
      <c r="EB2441" t="s">
        <v>3</v>
      </c>
      <c r="EC2441" t="s">
        <v>3</v>
      </c>
      <c r="EE2441">
        <v>29085386</v>
      </c>
      <c r="EF2441">
        <v>3</v>
      </c>
      <c r="EG2441" t="s">
        <v>247</v>
      </c>
      <c r="EH2441">
        <v>0</v>
      </c>
      <c r="EI2441" t="s">
        <v>3</v>
      </c>
      <c r="EJ2441">
        <v>2</v>
      </c>
      <c r="EK2441">
        <v>108001</v>
      </c>
      <c r="EL2441" t="s">
        <v>248</v>
      </c>
      <c r="EM2441" t="s">
        <v>249</v>
      </c>
      <c r="EO2441" t="s">
        <v>3</v>
      </c>
      <c r="EQ2441">
        <v>0</v>
      </c>
      <c r="ER2441">
        <v>1402.57</v>
      </c>
      <c r="ES2441">
        <v>516.17999999999995</v>
      </c>
      <c r="ET2441">
        <v>145.07</v>
      </c>
      <c r="EU2441">
        <v>6.89</v>
      </c>
      <c r="EV2441">
        <v>741.32</v>
      </c>
      <c r="EW2441">
        <v>74.73</v>
      </c>
      <c r="EX2441">
        <v>0.51</v>
      </c>
      <c r="EY2441">
        <v>0</v>
      </c>
      <c r="FQ2441">
        <v>0</v>
      </c>
      <c r="FR2441">
        <f t="shared" si="1844"/>
        <v>0</v>
      </c>
      <c r="FS2441">
        <v>0</v>
      </c>
      <c r="FV2441" t="s">
        <v>24</v>
      </c>
      <c r="FW2441" t="s">
        <v>25</v>
      </c>
      <c r="FX2441">
        <v>95</v>
      </c>
      <c r="FY2441">
        <v>65</v>
      </c>
      <c r="GA2441" t="s">
        <v>3</v>
      </c>
      <c r="GD2441">
        <v>1</v>
      </c>
      <c r="GF2441">
        <v>-456611286</v>
      </c>
      <c r="GG2441">
        <v>2</v>
      </c>
      <c r="GH2441">
        <v>1</v>
      </c>
      <c r="GI2441">
        <v>2</v>
      </c>
      <c r="GJ2441">
        <v>0</v>
      </c>
      <c r="GK2441">
        <v>0</v>
      </c>
      <c r="GL2441">
        <f t="shared" si="1845"/>
        <v>0</v>
      </c>
      <c r="GM2441">
        <f t="shared" si="1846"/>
        <v>1820.18</v>
      </c>
      <c r="GN2441">
        <f t="shared" si="1847"/>
        <v>0</v>
      </c>
      <c r="GO2441">
        <f t="shared" si="1848"/>
        <v>1820.18</v>
      </c>
      <c r="GP2441">
        <f t="shared" si="1849"/>
        <v>0</v>
      </c>
      <c r="GR2441">
        <v>0</v>
      </c>
      <c r="GS2441">
        <v>3</v>
      </c>
      <c r="GT2441">
        <v>0</v>
      </c>
      <c r="GU2441" t="s">
        <v>3</v>
      </c>
      <c r="GV2441">
        <f t="shared" si="1850"/>
        <v>0</v>
      </c>
      <c r="GW2441">
        <v>1</v>
      </c>
      <c r="GX2441">
        <f t="shared" si="1851"/>
        <v>0</v>
      </c>
      <c r="HA2441">
        <v>0</v>
      </c>
      <c r="HB2441">
        <v>0</v>
      </c>
      <c r="HC2441">
        <f t="shared" si="1852"/>
        <v>0</v>
      </c>
      <c r="HE2441" t="s">
        <v>3</v>
      </c>
      <c r="HF2441" t="s">
        <v>3</v>
      </c>
      <c r="IK2441">
        <v>0</v>
      </c>
    </row>
    <row r="2442" spans="1:245">
      <c r="A2442">
        <v>17</v>
      </c>
      <c r="B2442">
        <v>0</v>
      </c>
      <c r="C2442">
        <f>ROW(SmtRes!A2518)</f>
        <v>2518</v>
      </c>
      <c r="D2442">
        <f>ROW(EtalonRes!A2488)</f>
        <v>2488</v>
      </c>
      <c r="E2442" t="s">
        <v>39</v>
      </c>
      <c r="F2442" t="s">
        <v>447</v>
      </c>
      <c r="G2442" t="s">
        <v>448</v>
      </c>
      <c r="H2442" t="s">
        <v>37</v>
      </c>
      <c r="I2442">
        <f>ROUND(47/100,9)</f>
        <v>0.47</v>
      </c>
      <c r="J2442">
        <v>0</v>
      </c>
      <c r="O2442">
        <f t="shared" si="1818"/>
        <v>1140.42</v>
      </c>
      <c r="P2442">
        <f t="shared" si="1819"/>
        <v>2.19</v>
      </c>
      <c r="Q2442">
        <f t="shared" si="1820"/>
        <v>8.25</v>
      </c>
      <c r="R2442">
        <f t="shared" si="1821"/>
        <v>2.81</v>
      </c>
      <c r="S2442">
        <f t="shared" si="1822"/>
        <v>1129.98</v>
      </c>
      <c r="T2442">
        <f t="shared" si="1823"/>
        <v>0</v>
      </c>
      <c r="U2442">
        <f t="shared" si="1824"/>
        <v>3.5402749999999994</v>
      </c>
      <c r="V2442">
        <f t="shared" si="1825"/>
        <v>5.875E-3</v>
      </c>
      <c r="W2442">
        <f t="shared" si="1826"/>
        <v>0</v>
      </c>
      <c r="X2442">
        <f t="shared" si="1827"/>
        <v>906.23</v>
      </c>
      <c r="Y2442">
        <f t="shared" si="1828"/>
        <v>419.13</v>
      </c>
      <c r="AA2442">
        <v>35806607</v>
      </c>
      <c r="AB2442">
        <f t="shared" si="1829"/>
        <v>74.12</v>
      </c>
      <c r="AC2442">
        <f t="shared" si="1830"/>
        <v>0.18</v>
      </c>
      <c r="AD2442">
        <f>ROUND(((((ET2442*1.25))-((EU2442*1.25)))+AE2442),2)</f>
        <v>1.48</v>
      </c>
      <c r="AE2442">
        <f>ROUND(((EU2442*1.25)),2)</f>
        <v>0.18</v>
      </c>
      <c r="AF2442">
        <f>ROUND(((EV2442*1.15)),2)</f>
        <v>72.459999999999994</v>
      </c>
      <c r="AG2442">
        <f t="shared" si="1831"/>
        <v>0</v>
      </c>
      <c r="AH2442">
        <f>((EW2442*1.15))</f>
        <v>7.5324999999999989</v>
      </c>
      <c r="AI2442">
        <f>((EX2442*1.25))</f>
        <v>1.2500000000000001E-2</v>
      </c>
      <c r="AJ2442">
        <f t="shared" si="1832"/>
        <v>0</v>
      </c>
      <c r="AK2442">
        <v>64.37</v>
      </c>
      <c r="AL2442">
        <v>0.18</v>
      </c>
      <c r="AM2442">
        <v>1.18</v>
      </c>
      <c r="AN2442">
        <v>0.14000000000000001</v>
      </c>
      <c r="AO2442">
        <v>63.01</v>
      </c>
      <c r="AP2442">
        <v>0</v>
      </c>
      <c r="AQ2442">
        <v>6.55</v>
      </c>
      <c r="AR2442">
        <v>0.01</v>
      </c>
      <c r="AS2442">
        <v>0</v>
      </c>
      <c r="AT2442">
        <v>80</v>
      </c>
      <c r="AU2442">
        <v>37</v>
      </c>
      <c r="AV2442">
        <v>1</v>
      </c>
      <c r="AW2442">
        <v>1</v>
      </c>
      <c r="AZ2442">
        <v>1</v>
      </c>
      <c r="BA2442">
        <v>33.18</v>
      </c>
      <c r="BB2442">
        <v>11.86</v>
      </c>
      <c r="BC2442">
        <v>25.89</v>
      </c>
      <c r="BD2442" t="s">
        <v>3</v>
      </c>
      <c r="BE2442" t="s">
        <v>3</v>
      </c>
      <c r="BF2442" t="s">
        <v>3</v>
      </c>
      <c r="BG2442" t="s">
        <v>3</v>
      </c>
      <c r="BH2442">
        <v>0</v>
      </c>
      <c r="BI2442">
        <v>1</v>
      </c>
      <c r="BJ2442" t="s">
        <v>449</v>
      </c>
      <c r="BM2442">
        <v>15001</v>
      </c>
      <c r="BN2442">
        <v>0</v>
      </c>
      <c r="BO2442" t="s">
        <v>447</v>
      </c>
      <c r="BP2442">
        <v>1</v>
      </c>
      <c r="BQ2442">
        <v>2</v>
      </c>
      <c r="BR2442">
        <v>0</v>
      </c>
      <c r="BS2442">
        <v>33.18</v>
      </c>
      <c r="BT2442">
        <v>1</v>
      </c>
      <c r="BU2442">
        <v>1</v>
      </c>
      <c r="BV2442">
        <v>1</v>
      </c>
      <c r="BW2442">
        <v>1</v>
      </c>
      <c r="BX2442">
        <v>1</v>
      </c>
      <c r="BY2442" t="s">
        <v>3</v>
      </c>
      <c r="BZ2442">
        <v>105</v>
      </c>
      <c r="CA2442">
        <v>55</v>
      </c>
      <c r="CE2442">
        <v>0</v>
      </c>
      <c r="CF2442">
        <v>0</v>
      </c>
      <c r="CG2442">
        <v>0</v>
      </c>
      <c r="CM2442">
        <v>0</v>
      </c>
      <c r="CN2442" t="s">
        <v>3</v>
      </c>
      <c r="CO2442">
        <v>0</v>
      </c>
      <c r="CP2442">
        <f t="shared" si="1833"/>
        <v>1140.42</v>
      </c>
      <c r="CQ2442">
        <f t="shared" si="1834"/>
        <v>4.6601999999999997</v>
      </c>
      <c r="CR2442">
        <f t="shared" si="1835"/>
        <v>17.552799999999998</v>
      </c>
      <c r="CS2442">
        <f t="shared" si="1836"/>
        <v>5.9723999999999995</v>
      </c>
      <c r="CT2442">
        <f t="shared" si="1837"/>
        <v>2404.2227999999996</v>
      </c>
      <c r="CU2442">
        <f t="shared" si="1838"/>
        <v>0</v>
      </c>
      <c r="CV2442">
        <f t="shared" si="1839"/>
        <v>7.5324999999999989</v>
      </c>
      <c r="CW2442">
        <f t="shared" si="1840"/>
        <v>1.2500000000000001E-2</v>
      </c>
      <c r="CX2442">
        <f t="shared" si="1841"/>
        <v>0</v>
      </c>
      <c r="CY2442">
        <f t="shared" si="1842"/>
        <v>906.23199999999997</v>
      </c>
      <c r="CZ2442">
        <f t="shared" si="1843"/>
        <v>419.13229999999999</v>
      </c>
      <c r="DC2442" t="s">
        <v>3</v>
      </c>
      <c r="DD2442" t="s">
        <v>3</v>
      </c>
      <c r="DE2442" t="s">
        <v>143</v>
      </c>
      <c r="DF2442" t="s">
        <v>143</v>
      </c>
      <c r="DG2442" t="s">
        <v>144</v>
      </c>
      <c r="DH2442" t="s">
        <v>3</v>
      </c>
      <c r="DI2442" t="s">
        <v>144</v>
      </c>
      <c r="DJ2442" t="s">
        <v>143</v>
      </c>
      <c r="DK2442" t="s">
        <v>3</v>
      </c>
      <c r="DL2442" t="s">
        <v>3</v>
      </c>
      <c r="DM2442" t="s">
        <v>3</v>
      </c>
      <c r="DN2442">
        <v>0</v>
      </c>
      <c r="DO2442">
        <v>0</v>
      </c>
      <c r="DP2442">
        <v>1</v>
      </c>
      <c r="DQ2442">
        <v>1</v>
      </c>
      <c r="DU2442">
        <v>1013</v>
      </c>
      <c r="DV2442" t="s">
        <v>37</v>
      </c>
      <c r="DW2442" t="s">
        <v>37</v>
      </c>
      <c r="DX2442">
        <v>1</v>
      </c>
      <c r="DZ2442" t="s">
        <v>3</v>
      </c>
      <c r="EA2442" t="s">
        <v>3</v>
      </c>
      <c r="EB2442" t="s">
        <v>3</v>
      </c>
      <c r="EC2442" t="s">
        <v>3</v>
      </c>
      <c r="EE2442">
        <v>29085536</v>
      </c>
      <c r="EF2442">
        <v>2</v>
      </c>
      <c r="EG2442" t="s">
        <v>145</v>
      </c>
      <c r="EH2442">
        <v>0</v>
      </c>
      <c r="EI2442" t="s">
        <v>3</v>
      </c>
      <c r="EJ2442">
        <v>1</v>
      </c>
      <c r="EK2442">
        <v>15001</v>
      </c>
      <c r="EL2442" t="s">
        <v>160</v>
      </c>
      <c r="EM2442" t="s">
        <v>161</v>
      </c>
      <c r="EO2442" t="s">
        <v>3</v>
      </c>
      <c r="EQ2442">
        <v>0</v>
      </c>
      <c r="ER2442">
        <v>64.37</v>
      </c>
      <c r="ES2442">
        <v>0.18</v>
      </c>
      <c r="ET2442">
        <v>1.18</v>
      </c>
      <c r="EU2442">
        <v>0.14000000000000001</v>
      </c>
      <c r="EV2442">
        <v>63.01</v>
      </c>
      <c r="EW2442">
        <v>6.55</v>
      </c>
      <c r="EX2442">
        <v>0.01</v>
      </c>
      <c r="EY2442">
        <v>0</v>
      </c>
      <c r="FQ2442">
        <v>0</v>
      </c>
      <c r="FR2442">
        <f t="shared" si="1844"/>
        <v>0</v>
      </c>
      <c r="FS2442">
        <v>0</v>
      </c>
      <c r="FT2442" t="s">
        <v>148</v>
      </c>
      <c r="FU2442" t="s">
        <v>24</v>
      </c>
      <c r="FV2442" t="s">
        <v>24</v>
      </c>
      <c r="FW2442" t="s">
        <v>25</v>
      </c>
      <c r="FX2442">
        <v>94.5</v>
      </c>
      <c r="FY2442">
        <v>46.75</v>
      </c>
      <c r="GA2442" t="s">
        <v>3</v>
      </c>
      <c r="GD2442">
        <v>1</v>
      </c>
      <c r="GF2442">
        <v>-1380718306</v>
      </c>
      <c r="GG2442">
        <v>2</v>
      </c>
      <c r="GH2442">
        <v>1</v>
      </c>
      <c r="GI2442">
        <v>2</v>
      </c>
      <c r="GJ2442">
        <v>0</v>
      </c>
      <c r="GK2442">
        <v>0</v>
      </c>
      <c r="GL2442">
        <f t="shared" si="1845"/>
        <v>0</v>
      </c>
      <c r="GM2442">
        <f t="shared" si="1846"/>
        <v>2465.7800000000002</v>
      </c>
      <c r="GN2442">
        <f t="shared" si="1847"/>
        <v>2465.7800000000002</v>
      </c>
      <c r="GO2442">
        <f t="shared" si="1848"/>
        <v>0</v>
      </c>
      <c r="GP2442">
        <f t="shared" si="1849"/>
        <v>0</v>
      </c>
      <c r="GR2442">
        <v>0</v>
      </c>
      <c r="GS2442">
        <v>3</v>
      </c>
      <c r="GT2442">
        <v>0</v>
      </c>
      <c r="GU2442" t="s">
        <v>3</v>
      </c>
      <c r="GV2442">
        <f t="shared" si="1850"/>
        <v>0</v>
      </c>
      <c r="GW2442">
        <v>1</v>
      </c>
      <c r="GX2442">
        <f t="shared" si="1851"/>
        <v>0</v>
      </c>
      <c r="HA2442">
        <v>0</v>
      </c>
      <c r="HB2442">
        <v>0</v>
      </c>
      <c r="HC2442">
        <f t="shared" si="1852"/>
        <v>0</v>
      </c>
      <c r="HE2442" t="s">
        <v>3</v>
      </c>
      <c r="HF2442" t="s">
        <v>3</v>
      </c>
      <c r="IK2442">
        <v>0</v>
      </c>
    </row>
    <row r="2443" spans="1:245">
      <c r="A2443">
        <v>18</v>
      </c>
      <c r="B2443">
        <v>0</v>
      </c>
      <c r="C2443">
        <v>2517</v>
      </c>
      <c r="E2443" t="s">
        <v>43</v>
      </c>
      <c r="F2443" t="s">
        <v>168</v>
      </c>
      <c r="G2443" t="s">
        <v>450</v>
      </c>
      <c r="H2443" t="s">
        <v>170</v>
      </c>
      <c r="I2443">
        <f>I2442*J2443</f>
        <v>10</v>
      </c>
      <c r="J2443">
        <v>21.276595744680851</v>
      </c>
      <c r="O2443">
        <f t="shared" si="1818"/>
        <v>1340.24</v>
      </c>
      <c r="P2443">
        <f t="shared" si="1819"/>
        <v>1340.24</v>
      </c>
      <c r="Q2443">
        <f t="shared" si="1820"/>
        <v>0</v>
      </c>
      <c r="R2443">
        <f t="shared" si="1821"/>
        <v>0</v>
      </c>
      <c r="S2443">
        <f t="shared" si="1822"/>
        <v>0</v>
      </c>
      <c r="T2443">
        <f t="shared" si="1823"/>
        <v>0</v>
      </c>
      <c r="U2443">
        <f t="shared" si="1824"/>
        <v>0</v>
      </c>
      <c r="V2443">
        <f t="shared" si="1825"/>
        <v>0</v>
      </c>
      <c r="W2443">
        <f t="shared" si="1826"/>
        <v>0</v>
      </c>
      <c r="X2443">
        <f t="shared" si="1827"/>
        <v>0</v>
      </c>
      <c r="Y2443">
        <f t="shared" si="1828"/>
        <v>0</v>
      </c>
      <c r="AA2443">
        <v>35806607</v>
      </c>
      <c r="AB2443">
        <f t="shared" si="1829"/>
        <v>22.91</v>
      </c>
      <c r="AC2443">
        <f t="shared" si="1830"/>
        <v>22.91</v>
      </c>
      <c r="AD2443">
        <f t="shared" ref="AD2443:AD2459" si="1853">ROUND((((ET2443)-(EU2443))+AE2443),2)</f>
        <v>0</v>
      </c>
      <c r="AE2443">
        <f t="shared" ref="AE2443:AE2459" si="1854">ROUND((EU2443),2)</f>
        <v>0</v>
      </c>
      <c r="AF2443">
        <f t="shared" ref="AF2443:AF2459" si="1855">ROUND((EV2443),2)</f>
        <v>0</v>
      </c>
      <c r="AG2443">
        <f t="shared" si="1831"/>
        <v>0</v>
      </c>
      <c r="AH2443">
        <f t="shared" ref="AH2443:AH2459" si="1856">(EW2443)</f>
        <v>0</v>
      </c>
      <c r="AI2443">
        <f t="shared" ref="AI2443:AI2459" si="1857">(EX2443)</f>
        <v>0</v>
      </c>
      <c r="AJ2443">
        <f t="shared" si="1832"/>
        <v>0</v>
      </c>
      <c r="AK2443">
        <v>22.91</v>
      </c>
      <c r="AL2443">
        <v>22.91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1</v>
      </c>
      <c r="AW2443">
        <v>1</v>
      </c>
      <c r="AZ2443">
        <v>1</v>
      </c>
      <c r="BA2443">
        <v>1</v>
      </c>
      <c r="BB2443">
        <v>1</v>
      </c>
      <c r="BC2443">
        <v>5.85</v>
      </c>
      <c r="BD2443" t="s">
        <v>3</v>
      </c>
      <c r="BE2443" t="s">
        <v>3</v>
      </c>
      <c r="BF2443" t="s">
        <v>3</v>
      </c>
      <c r="BG2443" t="s">
        <v>3</v>
      </c>
      <c r="BH2443">
        <v>3</v>
      </c>
      <c r="BI2443">
        <v>1</v>
      </c>
      <c r="BJ2443" t="s">
        <v>451</v>
      </c>
      <c r="BM2443">
        <v>500001</v>
      </c>
      <c r="BN2443">
        <v>0</v>
      </c>
      <c r="BO2443" t="s">
        <v>168</v>
      </c>
      <c r="BP2443">
        <v>1</v>
      </c>
      <c r="BQ2443">
        <v>8</v>
      </c>
      <c r="BR2443">
        <v>0</v>
      </c>
      <c r="BS2443">
        <v>1</v>
      </c>
      <c r="BT2443">
        <v>1</v>
      </c>
      <c r="BU2443">
        <v>1</v>
      </c>
      <c r="BV2443">
        <v>1</v>
      </c>
      <c r="BW2443">
        <v>1</v>
      </c>
      <c r="BX2443">
        <v>1</v>
      </c>
      <c r="BY2443" t="s">
        <v>3</v>
      </c>
      <c r="BZ2443">
        <v>0</v>
      </c>
      <c r="CA2443">
        <v>0</v>
      </c>
      <c r="CE2443">
        <v>0</v>
      </c>
      <c r="CF2443">
        <v>0</v>
      </c>
      <c r="CG2443">
        <v>0</v>
      </c>
      <c r="CM2443">
        <v>0</v>
      </c>
      <c r="CN2443" t="s">
        <v>3</v>
      </c>
      <c r="CO2443">
        <v>0</v>
      </c>
      <c r="CP2443">
        <f t="shared" si="1833"/>
        <v>1340.24</v>
      </c>
      <c r="CQ2443">
        <f t="shared" si="1834"/>
        <v>134.02349999999998</v>
      </c>
      <c r="CR2443">
        <f t="shared" si="1835"/>
        <v>0</v>
      </c>
      <c r="CS2443">
        <f t="shared" si="1836"/>
        <v>0</v>
      </c>
      <c r="CT2443">
        <f t="shared" si="1837"/>
        <v>0</v>
      </c>
      <c r="CU2443">
        <f t="shared" si="1838"/>
        <v>0</v>
      </c>
      <c r="CV2443">
        <f t="shared" si="1839"/>
        <v>0</v>
      </c>
      <c r="CW2443">
        <f t="shared" si="1840"/>
        <v>0</v>
      </c>
      <c r="CX2443">
        <f t="shared" si="1841"/>
        <v>0</v>
      </c>
      <c r="CY2443">
        <f t="shared" si="1842"/>
        <v>0</v>
      </c>
      <c r="CZ2443">
        <f t="shared" si="1843"/>
        <v>0</v>
      </c>
      <c r="DC2443" t="s">
        <v>3</v>
      </c>
      <c r="DD2443" t="s">
        <v>3</v>
      </c>
      <c r="DE2443" t="s">
        <v>3</v>
      </c>
      <c r="DF2443" t="s">
        <v>3</v>
      </c>
      <c r="DG2443" t="s">
        <v>3</v>
      </c>
      <c r="DH2443" t="s">
        <v>3</v>
      </c>
      <c r="DI2443" t="s">
        <v>3</v>
      </c>
      <c r="DJ2443" t="s">
        <v>3</v>
      </c>
      <c r="DK2443" t="s">
        <v>3</v>
      </c>
      <c r="DL2443" t="s">
        <v>3</v>
      </c>
      <c r="DM2443" t="s">
        <v>3</v>
      </c>
      <c r="DN2443">
        <v>0</v>
      </c>
      <c r="DO2443">
        <v>0</v>
      </c>
      <c r="DP2443">
        <v>1</v>
      </c>
      <c r="DQ2443">
        <v>1</v>
      </c>
      <c r="DU2443">
        <v>1009</v>
      </c>
      <c r="DV2443" t="s">
        <v>170</v>
      </c>
      <c r="DW2443" t="s">
        <v>170</v>
      </c>
      <c r="DX2443">
        <v>1</v>
      </c>
      <c r="DZ2443" t="s">
        <v>3</v>
      </c>
      <c r="EA2443" t="s">
        <v>3</v>
      </c>
      <c r="EB2443" t="s">
        <v>3</v>
      </c>
      <c r="EC2443" t="s">
        <v>3</v>
      </c>
      <c r="EE2443">
        <v>29085443</v>
      </c>
      <c r="EF2443">
        <v>8</v>
      </c>
      <c r="EG2443" t="s">
        <v>153</v>
      </c>
      <c r="EH2443">
        <v>0</v>
      </c>
      <c r="EI2443" t="s">
        <v>3</v>
      </c>
      <c r="EJ2443">
        <v>1</v>
      </c>
      <c r="EK2443">
        <v>500001</v>
      </c>
      <c r="EL2443" t="s">
        <v>154</v>
      </c>
      <c r="EM2443" t="s">
        <v>155</v>
      </c>
      <c r="EO2443" t="s">
        <v>3</v>
      </c>
      <c r="EQ2443">
        <v>0</v>
      </c>
      <c r="ER2443">
        <v>22.91</v>
      </c>
      <c r="ES2443">
        <v>22.91</v>
      </c>
      <c r="ET2443">
        <v>0</v>
      </c>
      <c r="EU2443">
        <v>0</v>
      </c>
      <c r="EV2443">
        <v>0</v>
      </c>
      <c r="EW2443">
        <v>0</v>
      </c>
      <c r="EX2443">
        <v>0</v>
      </c>
      <c r="FQ2443">
        <v>0</v>
      </c>
      <c r="FR2443">
        <f t="shared" si="1844"/>
        <v>0</v>
      </c>
      <c r="FS2443">
        <v>0</v>
      </c>
      <c r="FX2443">
        <v>0</v>
      </c>
      <c r="FY2443">
        <v>0</v>
      </c>
      <c r="GA2443" t="s">
        <v>3</v>
      </c>
      <c r="GD2443">
        <v>1</v>
      </c>
      <c r="GF2443">
        <v>-334051544</v>
      </c>
      <c r="GG2443">
        <v>2</v>
      </c>
      <c r="GH2443">
        <v>1</v>
      </c>
      <c r="GI2443">
        <v>2</v>
      </c>
      <c r="GJ2443">
        <v>0</v>
      </c>
      <c r="GK2443">
        <v>0</v>
      </c>
      <c r="GL2443">
        <f t="shared" si="1845"/>
        <v>0</v>
      </c>
      <c r="GM2443">
        <f t="shared" si="1846"/>
        <v>1340.24</v>
      </c>
      <c r="GN2443">
        <f t="shared" si="1847"/>
        <v>1340.24</v>
      </c>
      <c r="GO2443">
        <f t="shared" si="1848"/>
        <v>0</v>
      </c>
      <c r="GP2443">
        <f t="shared" si="1849"/>
        <v>0</v>
      </c>
      <c r="GR2443">
        <v>0</v>
      </c>
      <c r="GS2443">
        <v>3</v>
      </c>
      <c r="GT2443">
        <v>0</v>
      </c>
      <c r="GU2443" t="s">
        <v>3</v>
      </c>
      <c r="GV2443">
        <f t="shared" si="1850"/>
        <v>0</v>
      </c>
      <c r="GW2443">
        <v>1</v>
      </c>
      <c r="GX2443">
        <f t="shared" si="1851"/>
        <v>0</v>
      </c>
      <c r="HA2443">
        <v>0</v>
      </c>
      <c r="HB2443">
        <v>0</v>
      </c>
      <c r="HC2443">
        <f t="shared" si="1852"/>
        <v>0</v>
      </c>
      <c r="HE2443" t="s">
        <v>3</v>
      </c>
      <c r="HF2443" t="s">
        <v>3</v>
      </c>
      <c r="IK2443">
        <v>0</v>
      </c>
    </row>
    <row r="2444" spans="1:245">
      <c r="A2444">
        <v>18</v>
      </c>
      <c r="B2444">
        <v>0</v>
      </c>
      <c r="C2444">
        <v>2518</v>
      </c>
      <c r="E2444" t="s">
        <v>286</v>
      </c>
      <c r="F2444" t="s">
        <v>453</v>
      </c>
      <c r="G2444" t="s">
        <v>454</v>
      </c>
      <c r="H2444" t="s">
        <v>29</v>
      </c>
      <c r="I2444">
        <f>I2442*J2444</f>
        <v>6.11E-3</v>
      </c>
      <c r="J2444">
        <v>1.3000000000000001E-2</v>
      </c>
      <c r="O2444">
        <f t="shared" si="1818"/>
        <v>0</v>
      </c>
      <c r="P2444">
        <f t="shared" si="1819"/>
        <v>0</v>
      </c>
      <c r="Q2444">
        <f t="shared" si="1820"/>
        <v>0</v>
      </c>
      <c r="R2444">
        <f t="shared" si="1821"/>
        <v>0</v>
      </c>
      <c r="S2444">
        <f t="shared" si="1822"/>
        <v>0</v>
      </c>
      <c r="T2444">
        <f t="shared" si="1823"/>
        <v>0</v>
      </c>
      <c r="U2444">
        <f t="shared" si="1824"/>
        <v>0</v>
      </c>
      <c r="V2444">
        <f t="shared" si="1825"/>
        <v>0</v>
      </c>
      <c r="W2444">
        <f t="shared" si="1826"/>
        <v>0</v>
      </c>
      <c r="X2444">
        <f t="shared" si="1827"/>
        <v>0</v>
      </c>
      <c r="Y2444">
        <f t="shared" si="1828"/>
        <v>0</v>
      </c>
      <c r="AA2444">
        <v>35806607</v>
      </c>
      <c r="AB2444">
        <f t="shared" si="1829"/>
        <v>0</v>
      </c>
      <c r="AC2444">
        <f t="shared" si="1830"/>
        <v>0</v>
      </c>
      <c r="AD2444">
        <f t="shared" si="1853"/>
        <v>0</v>
      </c>
      <c r="AE2444">
        <f t="shared" si="1854"/>
        <v>0</v>
      </c>
      <c r="AF2444">
        <f t="shared" si="1855"/>
        <v>0</v>
      </c>
      <c r="AG2444">
        <f t="shared" si="1831"/>
        <v>0</v>
      </c>
      <c r="AH2444">
        <f t="shared" si="1856"/>
        <v>0</v>
      </c>
      <c r="AI2444">
        <f t="shared" si="1857"/>
        <v>0</v>
      </c>
      <c r="AJ2444">
        <f t="shared" si="1832"/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1</v>
      </c>
      <c r="AW2444">
        <v>1</v>
      </c>
      <c r="AZ2444">
        <v>1</v>
      </c>
      <c r="BA2444">
        <v>1</v>
      </c>
      <c r="BB2444">
        <v>1</v>
      </c>
      <c r="BC2444">
        <v>1</v>
      </c>
      <c r="BD2444" t="s">
        <v>3</v>
      </c>
      <c r="BE2444" t="s">
        <v>3</v>
      </c>
      <c r="BF2444" t="s">
        <v>3</v>
      </c>
      <c r="BG2444" t="s">
        <v>3</v>
      </c>
      <c r="BH2444">
        <v>3</v>
      </c>
      <c r="BI2444">
        <v>1</v>
      </c>
      <c r="BJ2444" t="s">
        <v>455</v>
      </c>
      <c r="BM2444">
        <v>500001</v>
      </c>
      <c r="BN2444">
        <v>0</v>
      </c>
      <c r="BO2444" t="s">
        <v>3</v>
      </c>
      <c r="BP2444">
        <v>0</v>
      </c>
      <c r="BQ2444">
        <v>8</v>
      </c>
      <c r="BR2444">
        <v>1</v>
      </c>
      <c r="BS2444">
        <v>1</v>
      </c>
      <c r="BT2444">
        <v>1</v>
      </c>
      <c r="BU2444">
        <v>1</v>
      </c>
      <c r="BV2444">
        <v>1</v>
      </c>
      <c r="BW2444">
        <v>1</v>
      </c>
      <c r="BX2444">
        <v>1</v>
      </c>
      <c r="BY2444" t="s">
        <v>3</v>
      </c>
      <c r="BZ2444">
        <v>0</v>
      </c>
      <c r="CA2444">
        <v>0</v>
      </c>
      <c r="CE2444">
        <v>0</v>
      </c>
      <c r="CF2444">
        <v>0</v>
      </c>
      <c r="CG2444">
        <v>0</v>
      </c>
      <c r="CM2444">
        <v>0</v>
      </c>
      <c r="CN2444" t="s">
        <v>3</v>
      </c>
      <c r="CO2444">
        <v>0</v>
      </c>
      <c r="CP2444">
        <f t="shared" si="1833"/>
        <v>0</v>
      </c>
      <c r="CQ2444">
        <f t="shared" si="1834"/>
        <v>0</v>
      </c>
      <c r="CR2444">
        <f t="shared" si="1835"/>
        <v>0</v>
      </c>
      <c r="CS2444">
        <f t="shared" si="1836"/>
        <v>0</v>
      </c>
      <c r="CT2444">
        <f t="shared" si="1837"/>
        <v>0</v>
      </c>
      <c r="CU2444">
        <f t="shared" si="1838"/>
        <v>0</v>
      </c>
      <c r="CV2444">
        <f t="shared" si="1839"/>
        <v>0</v>
      </c>
      <c r="CW2444">
        <f t="shared" si="1840"/>
        <v>0</v>
      </c>
      <c r="CX2444">
        <f t="shared" si="1841"/>
        <v>0</v>
      </c>
      <c r="CY2444">
        <f t="shared" si="1842"/>
        <v>0</v>
      </c>
      <c r="CZ2444">
        <f t="shared" si="1843"/>
        <v>0</v>
      </c>
      <c r="DC2444" t="s">
        <v>3</v>
      </c>
      <c r="DD2444" t="s">
        <v>3</v>
      </c>
      <c r="DE2444" t="s">
        <v>3</v>
      </c>
      <c r="DF2444" t="s">
        <v>3</v>
      </c>
      <c r="DG2444" t="s">
        <v>3</v>
      </c>
      <c r="DH2444" t="s">
        <v>3</v>
      </c>
      <c r="DI2444" t="s">
        <v>3</v>
      </c>
      <c r="DJ2444" t="s">
        <v>3</v>
      </c>
      <c r="DK2444" t="s">
        <v>3</v>
      </c>
      <c r="DL2444" t="s">
        <v>3</v>
      </c>
      <c r="DM2444" t="s">
        <v>3</v>
      </c>
      <c r="DN2444">
        <v>0</v>
      </c>
      <c r="DO2444">
        <v>0</v>
      </c>
      <c r="DP2444">
        <v>1</v>
      </c>
      <c r="DQ2444">
        <v>1</v>
      </c>
      <c r="DU2444">
        <v>1009</v>
      </c>
      <c r="DV2444" t="s">
        <v>29</v>
      </c>
      <c r="DW2444" t="s">
        <v>29</v>
      </c>
      <c r="DX2444">
        <v>1000</v>
      </c>
      <c r="DZ2444" t="s">
        <v>3</v>
      </c>
      <c r="EA2444" t="s">
        <v>3</v>
      </c>
      <c r="EB2444" t="s">
        <v>3</v>
      </c>
      <c r="EC2444" t="s">
        <v>3</v>
      </c>
      <c r="EE2444">
        <v>29085443</v>
      </c>
      <c r="EF2444">
        <v>8</v>
      </c>
      <c r="EG2444" t="s">
        <v>153</v>
      </c>
      <c r="EH2444">
        <v>0</v>
      </c>
      <c r="EI2444" t="s">
        <v>3</v>
      </c>
      <c r="EJ2444">
        <v>1</v>
      </c>
      <c r="EK2444">
        <v>500001</v>
      </c>
      <c r="EL2444" t="s">
        <v>154</v>
      </c>
      <c r="EM2444" t="s">
        <v>155</v>
      </c>
      <c r="EO2444" t="s">
        <v>3</v>
      </c>
      <c r="EQ2444">
        <v>0</v>
      </c>
      <c r="ER2444">
        <v>0</v>
      </c>
      <c r="ES2444">
        <v>0</v>
      </c>
      <c r="ET2444">
        <v>0</v>
      </c>
      <c r="EU2444">
        <v>0</v>
      </c>
      <c r="EV2444">
        <v>0</v>
      </c>
      <c r="EW2444">
        <v>0</v>
      </c>
      <c r="EX2444">
        <v>0</v>
      </c>
      <c r="FQ2444">
        <v>0</v>
      </c>
      <c r="FR2444">
        <f t="shared" si="1844"/>
        <v>0</v>
      </c>
      <c r="FS2444">
        <v>0</v>
      </c>
      <c r="FX2444">
        <v>0</v>
      </c>
      <c r="FY2444">
        <v>0</v>
      </c>
      <c r="GA2444" t="s">
        <v>3</v>
      </c>
      <c r="GD2444">
        <v>1</v>
      </c>
      <c r="GF2444">
        <v>-192135928</v>
      </c>
      <c r="GG2444">
        <v>2</v>
      </c>
      <c r="GH2444">
        <v>1</v>
      </c>
      <c r="GI2444">
        <v>-2</v>
      </c>
      <c r="GJ2444">
        <v>0</v>
      </c>
      <c r="GK2444">
        <v>0</v>
      </c>
      <c r="GL2444">
        <f t="shared" si="1845"/>
        <v>0</v>
      </c>
      <c r="GM2444">
        <f t="shared" si="1846"/>
        <v>0</v>
      </c>
      <c r="GN2444">
        <f t="shared" si="1847"/>
        <v>0</v>
      </c>
      <c r="GO2444">
        <f t="shared" si="1848"/>
        <v>0</v>
      </c>
      <c r="GP2444">
        <f t="shared" si="1849"/>
        <v>0</v>
      </c>
      <c r="GR2444">
        <v>0</v>
      </c>
      <c r="GS2444">
        <v>3</v>
      </c>
      <c r="GT2444">
        <v>0</v>
      </c>
      <c r="GU2444" t="s">
        <v>3</v>
      </c>
      <c r="GV2444">
        <f t="shared" si="1850"/>
        <v>0</v>
      </c>
      <c r="GW2444">
        <v>1</v>
      </c>
      <c r="GX2444">
        <f t="shared" si="1851"/>
        <v>0</v>
      </c>
      <c r="HA2444">
        <v>0</v>
      </c>
      <c r="HB2444">
        <v>0</v>
      </c>
      <c r="HC2444">
        <f t="shared" si="1852"/>
        <v>0</v>
      </c>
      <c r="HE2444" t="s">
        <v>3</v>
      </c>
      <c r="HF2444" t="s">
        <v>3</v>
      </c>
      <c r="IK2444">
        <v>0</v>
      </c>
    </row>
    <row r="2445" spans="1:245">
      <c r="A2445">
        <v>17</v>
      </c>
      <c r="B2445">
        <v>0</v>
      </c>
      <c r="C2445">
        <f>ROW(SmtRes!A2525)</f>
        <v>2525</v>
      </c>
      <c r="D2445">
        <f>ROW(EtalonRes!A2494)</f>
        <v>2494</v>
      </c>
      <c r="E2445" t="s">
        <v>44</v>
      </c>
      <c r="F2445" t="s">
        <v>456</v>
      </c>
      <c r="G2445" t="s">
        <v>457</v>
      </c>
      <c r="H2445" t="s">
        <v>37</v>
      </c>
      <c r="I2445">
        <v>0</v>
      </c>
      <c r="J2445">
        <v>0</v>
      </c>
      <c r="O2445">
        <f t="shared" si="1818"/>
        <v>0</v>
      </c>
      <c r="P2445">
        <f t="shared" si="1819"/>
        <v>0</v>
      </c>
      <c r="Q2445">
        <f t="shared" si="1820"/>
        <v>0</v>
      </c>
      <c r="R2445">
        <f t="shared" si="1821"/>
        <v>0</v>
      </c>
      <c r="S2445">
        <f t="shared" si="1822"/>
        <v>0</v>
      </c>
      <c r="T2445">
        <f t="shared" si="1823"/>
        <v>0</v>
      </c>
      <c r="U2445">
        <f t="shared" si="1824"/>
        <v>0</v>
      </c>
      <c r="V2445">
        <f t="shared" si="1825"/>
        <v>0</v>
      </c>
      <c r="W2445">
        <f t="shared" si="1826"/>
        <v>0</v>
      </c>
      <c r="X2445">
        <f t="shared" si="1827"/>
        <v>0</v>
      </c>
      <c r="Y2445">
        <f t="shared" si="1828"/>
        <v>0</v>
      </c>
      <c r="AA2445">
        <v>35806607</v>
      </c>
      <c r="AB2445">
        <f t="shared" si="1829"/>
        <v>159.41999999999999</v>
      </c>
      <c r="AC2445">
        <f t="shared" si="1830"/>
        <v>0.36</v>
      </c>
      <c r="AD2445">
        <f t="shared" si="1853"/>
        <v>2.06</v>
      </c>
      <c r="AE2445">
        <f t="shared" si="1854"/>
        <v>0.14000000000000001</v>
      </c>
      <c r="AF2445">
        <f t="shared" si="1855"/>
        <v>157</v>
      </c>
      <c r="AG2445">
        <f t="shared" si="1831"/>
        <v>0</v>
      </c>
      <c r="AH2445">
        <f t="shared" si="1856"/>
        <v>16.32</v>
      </c>
      <c r="AI2445">
        <f t="shared" si="1857"/>
        <v>0.01</v>
      </c>
      <c r="AJ2445">
        <f t="shared" si="1832"/>
        <v>0</v>
      </c>
      <c r="AK2445">
        <v>159.41999999999999</v>
      </c>
      <c r="AL2445">
        <v>0.36</v>
      </c>
      <c r="AM2445">
        <v>2.06</v>
      </c>
      <c r="AN2445">
        <v>0.14000000000000001</v>
      </c>
      <c r="AO2445">
        <v>157</v>
      </c>
      <c r="AP2445">
        <v>0</v>
      </c>
      <c r="AQ2445">
        <v>16.32</v>
      </c>
      <c r="AR2445">
        <v>0.01</v>
      </c>
      <c r="AS2445">
        <v>0</v>
      </c>
      <c r="AT2445">
        <v>80</v>
      </c>
      <c r="AU2445">
        <v>37</v>
      </c>
      <c r="AV2445">
        <v>1</v>
      </c>
      <c r="AW2445">
        <v>1</v>
      </c>
      <c r="AZ2445">
        <v>1</v>
      </c>
      <c r="BA2445">
        <v>33.18</v>
      </c>
      <c r="BB2445">
        <v>11.32</v>
      </c>
      <c r="BC2445">
        <v>25.89</v>
      </c>
      <c r="BD2445" t="s">
        <v>3</v>
      </c>
      <c r="BE2445" t="s">
        <v>3</v>
      </c>
      <c r="BF2445" t="s">
        <v>3</v>
      </c>
      <c r="BG2445" t="s">
        <v>3</v>
      </c>
      <c r="BH2445">
        <v>0</v>
      </c>
      <c r="BI2445">
        <v>1</v>
      </c>
      <c r="BJ2445" t="s">
        <v>458</v>
      </c>
      <c r="BM2445">
        <v>15001</v>
      </c>
      <c r="BN2445">
        <v>0</v>
      </c>
      <c r="BO2445" t="s">
        <v>456</v>
      </c>
      <c r="BP2445">
        <v>1</v>
      </c>
      <c r="BQ2445">
        <v>2</v>
      </c>
      <c r="BR2445">
        <v>0</v>
      </c>
      <c r="BS2445">
        <v>33.18</v>
      </c>
      <c r="BT2445">
        <v>1</v>
      </c>
      <c r="BU2445">
        <v>1</v>
      </c>
      <c r="BV2445">
        <v>1</v>
      </c>
      <c r="BW2445">
        <v>1</v>
      </c>
      <c r="BX2445">
        <v>1</v>
      </c>
      <c r="BY2445" t="s">
        <v>3</v>
      </c>
      <c r="BZ2445">
        <v>105</v>
      </c>
      <c r="CA2445">
        <v>55</v>
      </c>
      <c r="CE2445">
        <v>0</v>
      </c>
      <c r="CF2445">
        <v>0</v>
      </c>
      <c r="CG2445">
        <v>0</v>
      </c>
      <c r="CM2445">
        <v>0</v>
      </c>
      <c r="CN2445" t="s">
        <v>3</v>
      </c>
      <c r="CO2445">
        <v>0</v>
      </c>
      <c r="CP2445">
        <f t="shared" si="1833"/>
        <v>0</v>
      </c>
      <c r="CQ2445">
        <f t="shared" si="1834"/>
        <v>9.3203999999999994</v>
      </c>
      <c r="CR2445">
        <f t="shared" si="1835"/>
        <v>23.319200000000002</v>
      </c>
      <c r="CS2445">
        <f t="shared" si="1836"/>
        <v>4.6452</v>
      </c>
      <c r="CT2445">
        <f t="shared" si="1837"/>
        <v>5209.26</v>
      </c>
      <c r="CU2445">
        <f t="shared" si="1838"/>
        <v>0</v>
      </c>
      <c r="CV2445">
        <f t="shared" si="1839"/>
        <v>16.32</v>
      </c>
      <c r="CW2445">
        <f t="shared" si="1840"/>
        <v>0.01</v>
      </c>
      <c r="CX2445">
        <f t="shared" si="1841"/>
        <v>0</v>
      </c>
      <c r="CY2445">
        <f t="shared" si="1842"/>
        <v>0</v>
      </c>
      <c r="CZ2445">
        <f t="shared" si="1843"/>
        <v>0</v>
      </c>
      <c r="DC2445" t="s">
        <v>3</v>
      </c>
      <c r="DD2445" t="s">
        <v>3</v>
      </c>
      <c r="DE2445" t="s">
        <v>3</v>
      </c>
      <c r="DF2445" t="s">
        <v>3</v>
      </c>
      <c r="DG2445" t="s">
        <v>3</v>
      </c>
      <c r="DH2445" t="s">
        <v>3</v>
      </c>
      <c r="DI2445" t="s">
        <v>3</v>
      </c>
      <c r="DJ2445" t="s">
        <v>3</v>
      </c>
      <c r="DK2445" t="s">
        <v>3</v>
      </c>
      <c r="DL2445" t="s">
        <v>3</v>
      </c>
      <c r="DM2445" t="s">
        <v>3</v>
      </c>
      <c r="DN2445">
        <v>0</v>
      </c>
      <c r="DO2445">
        <v>0</v>
      </c>
      <c r="DP2445">
        <v>1</v>
      </c>
      <c r="DQ2445">
        <v>1</v>
      </c>
      <c r="DU2445">
        <v>1013</v>
      </c>
      <c r="DV2445" t="s">
        <v>37</v>
      </c>
      <c r="DW2445" t="s">
        <v>37</v>
      </c>
      <c r="DX2445">
        <v>1</v>
      </c>
      <c r="DZ2445" t="s">
        <v>3</v>
      </c>
      <c r="EA2445" t="s">
        <v>3</v>
      </c>
      <c r="EB2445" t="s">
        <v>3</v>
      </c>
      <c r="EC2445" t="s">
        <v>3</v>
      </c>
      <c r="EE2445">
        <v>29085536</v>
      </c>
      <c r="EF2445">
        <v>2</v>
      </c>
      <c r="EG2445" t="s">
        <v>145</v>
      </c>
      <c r="EH2445">
        <v>0</v>
      </c>
      <c r="EI2445" t="s">
        <v>3</v>
      </c>
      <c r="EJ2445">
        <v>1</v>
      </c>
      <c r="EK2445">
        <v>15001</v>
      </c>
      <c r="EL2445" t="s">
        <v>160</v>
      </c>
      <c r="EM2445" t="s">
        <v>161</v>
      </c>
      <c r="EO2445" t="s">
        <v>3</v>
      </c>
      <c r="EQ2445">
        <v>0</v>
      </c>
      <c r="ER2445">
        <v>159.41999999999999</v>
      </c>
      <c r="ES2445">
        <v>0.36</v>
      </c>
      <c r="ET2445">
        <v>2.06</v>
      </c>
      <c r="EU2445">
        <v>0.14000000000000001</v>
      </c>
      <c r="EV2445">
        <v>157</v>
      </c>
      <c r="EW2445">
        <v>16.32</v>
      </c>
      <c r="EX2445">
        <v>0.01</v>
      </c>
      <c r="EY2445">
        <v>0</v>
      </c>
      <c r="FQ2445">
        <v>0</v>
      </c>
      <c r="FR2445">
        <f t="shared" si="1844"/>
        <v>0</v>
      </c>
      <c r="FS2445">
        <v>0</v>
      </c>
      <c r="FT2445" t="s">
        <v>148</v>
      </c>
      <c r="FU2445" t="s">
        <v>24</v>
      </c>
      <c r="FV2445" t="s">
        <v>24</v>
      </c>
      <c r="FW2445" t="s">
        <v>25</v>
      </c>
      <c r="FX2445">
        <v>94.5</v>
      </c>
      <c r="FY2445">
        <v>46.75</v>
      </c>
      <c r="GA2445" t="s">
        <v>3</v>
      </c>
      <c r="GD2445">
        <v>1</v>
      </c>
      <c r="GF2445">
        <v>-257371518</v>
      </c>
      <c r="GG2445">
        <v>2</v>
      </c>
      <c r="GH2445">
        <v>1</v>
      </c>
      <c r="GI2445">
        <v>2</v>
      </c>
      <c r="GJ2445">
        <v>0</v>
      </c>
      <c r="GK2445">
        <v>0</v>
      </c>
      <c r="GL2445">
        <f t="shared" si="1845"/>
        <v>0</v>
      </c>
      <c r="GM2445">
        <f t="shared" si="1846"/>
        <v>0</v>
      </c>
      <c r="GN2445">
        <f t="shared" si="1847"/>
        <v>0</v>
      </c>
      <c r="GO2445">
        <f t="shared" si="1848"/>
        <v>0</v>
      </c>
      <c r="GP2445">
        <f t="shared" si="1849"/>
        <v>0</v>
      </c>
      <c r="GR2445">
        <v>0</v>
      </c>
      <c r="GS2445">
        <v>3</v>
      </c>
      <c r="GT2445">
        <v>0</v>
      </c>
      <c r="GU2445" t="s">
        <v>3</v>
      </c>
      <c r="GV2445">
        <f t="shared" si="1850"/>
        <v>0</v>
      </c>
      <c r="GW2445">
        <v>1</v>
      </c>
      <c r="GX2445">
        <f t="shared" si="1851"/>
        <v>0</v>
      </c>
      <c r="HA2445">
        <v>0</v>
      </c>
      <c r="HB2445">
        <v>0</v>
      </c>
      <c r="HC2445">
        <f t="shared" si="1852"/>
        <v>0</v>
      </c>
      <c r="HE2445" t="s">
        <v>3</v>
      </c>
      <c r="HF2445" t="s">
        <v>3</v>
      </c>
      <c r="IK2445">
        <v>0</v>
      </c>
    </row>
    <row r="2446" spans="1:245">
      <c r="A2446">
        <v>18</v>
      </c>
      <c r="B2446">
        <v>0</v>
      </c>
      <c r="C2446">
        <v>2524</v>
      </c>
      <c r="E2446" t="s">
        <v>51</v>
      </c>
      <c r="F2446" t="s">
        <v>168</v>
      </c>
      <c r="G2446" t="s">
        <v>450</v>
      </c>
      <c r="H2446" t="s">
        <v>170</v>
      </c>
      <c r="I2446">
        <f>I2445*J2446</f>
        <v>0</v>
      </c>
      <c r="J2446">
        <v>10</v>
      </c>
      <c r="O2446">
        <f t="shared" si="1818"/>
        <v>0</v>
      </c>
      <c r="P2446">
        <f t="shared" si="1819"/>
        <v>0</v>
      </c>
      <c r="Q2446">
        <f t="shared" si="1820"/>
        <v>0</v>
      </c>
      <c r="R2446">
        <f t="shared" si="1821"/>
        <v>0</v>
      </c>
      <c r="S2446">
        <f t="shared" si="1822"/>
        <v>0</v>
      </c>
      <c r="T2446">
        <f t="shared" si="1823"/>
        <v>0</v>
      </c>
      <c r="U2446">
        <f t="shared" si="1824"/>
        <v>0</v>
      </c>
      <c r="V2446">
        <f t="shared" si="1825"/>
        <v>0</v>
      </c>
      <c r="W2446">
        <f t="shared" si="1826"/>
        <v>0</v>
      </c>
      <c r="X2446">
        <f t="shared" si="1827"/>
        <v>0</v>
      </c>
      <c r="Y2446">
        <f t="shared" si="1828"/>
        <v>0</v>
      </c>
      <c r="AA2446">
        <v>35806607</v>
      </c>
      <c r="AB2446">
        <f t="shared" si="1829"/>
        <v>22.91</v>
      </c>
      <c r="AC2446">
        <f t="shared" si="1830"/>
        <v>22.91</v>
      </c>
      <c r="AD2446">
        <f t="shared" si="1853"/>
        <v>0</v>
      </c>
      <c r="AE2446">
        <f t="shared" si="1854"/>
        <v>0</v>
      </c>
      <c r="AF2446">
        <f t="shared" si="1855"/>
        <v>0</v>
      </c>
      <c r="AG2446">
        <f t="shared" si="1831"/>
        <v>0</v>
      </c>
      <c r="AH2446">
        <f t="shared" si="1856"/>
        <v>0</v>
      </c>
      <c r="AI2446">
        <f t="shared" si="1857"/>
        <v>0</v>
      </c>
      <c r="AJ2446">
        <f t="shared" si="1832"/>
        <v>0</v>
      </c>
      <c r="AK2446">
        <v>22.91</v>
      </c>
      <c r="AL2446">
        <v>22.91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1</v>
      </c>
      <c r="AW2446">
        <v>1</v>
      </c>
      <c r="AZ2446">
        <v>1</v>
      </c>
      <c r="BA2446">
        <v>1</v>
      </c>
      <c r="BB2446">
        <v>1</v>
      </c>
      <c r="BC2446">
        <v>5.85</v>
      </c>
      <c r="BD2446" t="s">
        <v>3</v>
      </c>
      <c r="BE2446" t="s">
        <v>3</v>
      </c>
      <c r="BF2446" t="s">
        <v>3</v>
      </c>
      <c r="BG2446" t="s">
        <v>3</v>
      </c>
      <c r="BH2446">
        <v>3</v>
      </c>
      <c r="BI2446">
        <v>1</v>
      </c>
      <c r="BJ2446" t="s">
        <v>451</v>
      </c>
      <c r="BM2446">
        <v>500001</v>
      </c>
      <c r="BN2446">
        <v>0</v>
      </c>
      <c r="BO2446" t="s">
        <v>168</v>
      </c>
      <c r="BP2446">
        <v>1</v>
      </c>
      <c r="BQ2446">
        <v>8</v>
      </c>
      <c r="BR2446">
        <v>0</v>
      </c>
      <c r="BS2446">
        <v>1</v>
      </c>
      <c r="BT2446">
        <v>1</v>
      </c>
      <c r="BU2446">
        <v>1</v>
      </c>
      <c r="BV2446">
        <v>1</v>
      </c>
      <c r="BW2446">
        <v>1</v>
      </c>
      <c r="BX2446">
        <v>1</v>
      </c>
      <c r="BY2446" t="s">
        <v>3</v>
      </c>
      <c r="BZ2446">
        <v>0</v>
      </c>
      <c r="CA2446">
        <v>0</v>
      </c>
      <c r="CE2446">
        <v>0</v>
      </c>
      <c r="CF2446">
        <v>0</v>
      </c>
      <c r="CG2446">
        <v>0</v>
      </c>
      <c r="CM2446">
        <v>0</v>
      </c>
      <c r="CN2446" t="s">
        <v>3</v>
      </c>
      <c r="CO2446">
        <v>0</v>
      </c>
      <c r="CP2446">
        <f t="shared" si="1833"/>
        <v>0</v>
      </c>
      <c r="CQ2446">
        <f t="shared" si="1834"/>
        <v>134.02349999999998</v>
      </c>
      <c r="CR2446">
        <f t="shared" si="1835"/>
        <v>0</v>
      </c>
      <c r="CS2446">
        <f t="shared" si="1836"/>
        <v>0</v>
      </c>
      <c r="CT2446">
        <f t="shared" si="1837"/>
        <v>0</v>
      </c>
      <c r="CU2446">
        <f t="shared" si="1838"/>
        <v>0</v>
      </c>
      <c r="CV2446">
        <f t="shared" si="1839"/>
        <v>0</v>
      </c>
      <c r="CW2446">
        <f t="shared" si="1840"/>
        <v>0</v>
      </c>
      <c r="CX2446">
        <f t="shared" si="1841"/>
        <v>0</v>
      </c>
      <c r="CY2446">
        <f t="shared" si="1842"/>
        <v>0</v>
      </c>
      <c r="CZ2446">
        <f t="shared" si="1843"/>
        <v>0</v>
      </c>
      <c r="DC2446" t="s">
        <v>3</v>
      </c>
      <c r="DD2446" t="s">
        <v>3</v>
      </c>
      <c r="DE2446" t="s">
        <v>3</v>
      </c>
      <c r="DF2446" t="s">
        <v>3</v>
      </c>
      <c r="DG2446" t="s">
        <v>3</v>
      </c>
      <c r="DH2446" t="s">
        <v>3</v>
      </c>
      <c r="DI2446" t="s">
        <v>3</v>
      </c>
      <c r="DJ2446" t="s">
        <v>3</v>
      </c>
      <c r="DK2446" t="s">
        <v>3</v>
      </c>
      <c r="DL2446" t="s">
        <v>3</v>
      </c>
      <c r="DM2446" t="s">
        <v>3</v>
      </c>
      <c r="DN2446">
        <v>0</v>
      </c>
      <c r="DO2446">
        <v>0</v>
      </c>
      <c r="DP2446">
        <v>1</v>
      </c>
      <c r="DQ2446">
        <v>1</v>
      </c>
      <c r="DU2446">
        <v>1009</v>
      </c>
      <c r="DV2446" t="s">
        <v>170</v>
      </c>
      <c r="DW2446" t="s">
        <v>170</v>
      </c>
      <c r="DX2446">
        <v>1</v>
      </c>
      <c r="DZ2446" t="s">
        <v>3</v>
      </c>
      <c r="EA2446" t="s">
        <v>3</v>
      </c>
      <c r="EB2446" t="s">
        <v>3</v>
      </c>
      <c r="EC2446" t="s">
        <v>3</v>
      </c>
      <c r="EE2446">
        <v>29085443</v>
      </c>
      <c r="EF2446">
        <v>8</v>
      </c>
      <c r="EG2446" t="s">
        <v>153</v>
      </c>
      <c r="EH2446">
        <v>0</v>
      </c>
      <c r="EI2446" t="s">
        <v>3</v>
      </c>
      <c r="EJ2446">
        <v>1</v>
      </c>
      <c r="EK2446">
        <v>500001</v>
      </c>
      <c r="EL2446" t="s">
        <v>154</v>
      </c>
      <c r="EM2446" t="s">
        <v>155</v>
      </c>
      <c r="EO2446" t="s">
        <v>3</v>
      </c>
      <c r="EQ2446">
        <v>0</v>
      </c>
      <c r="ER2446">
        <v>22.91</v>
      </c>
      <c r="ES2446">
        <v>22.91</v>
      </c>
      <c r="ET2446">
        <v>0</v>
      </c>
      <c r="EU2446">
        <v>0</v>
      </c>
      <c r="EV2446">
        <v>0</v>
      </c>
      <c r="EW2446">
        <v>0</v>
      </c>
      <c r="EX2446">
        <v>0</v>
      </c>
      <c r="FQ2446">
        <v>0</v>
      </c>
      <c r="FR2446">
        <f t="shared" si="1844"/>
        <v>0</v>
      </c>
      <c r="FS2446">
        <v>0</v>
      </c>
      <c r="FX2446">
        <v>0</v>
      </c>
      <c r="FY2446">
        <v>0</v>
      </c>
      <c r="GA2446" t="s">
        <v>3</v>
      </c>
      <c r="GD2446">
        <v>1</v>
      </c>
      <c r="GF2446">
        <v>-334051544</v>
      </c>
      <c r="GG2446">
        <v>2</v>
      </c>
      <c r="GH2446">
        <v>1</v>
      </c>
      <c r="GI2446">
        <v>2</v>
      </c>
      <c r="GJ2446">
        <v>0</v>
      </c>
      <c r="GK2446">
        <v>0</v>
      </c>
      <c r="GL2446">
        <f t="shared" si="1845"/>
        <v>0</v>
      </c>
      <c r="GM2446">
        <f t="shared" si="1846"/>
        <v>0</v>
      </c>
      <c r="GN2446">
        <f t="shared" si="1847"/>
        <v>0</v>
      </c>
      <c r="GO2446">
        <f t="shared" si="1848"/>
        <v>0</v>
      </c>
      <c r="GP2446">
        <f t="shared" si="1849"/>
        <v>0</v>
      </c>
      <c r="GR2446">
        <v>0</v>
      </c>
      <c r="GS2446">
        <v>3</v>
      </c>
      <c r="GT2446">
        <v>0</v>
      </c>
      <c r="GU2446" t="s">
        <v>3</v>
      </c>
      <c r="GV2446">
        <f t="shared" si="1850"/>
        <v>0</v>
      </c>
      <c r="GW2446">
        <v>1</v>
      </c>
      <c r="GX2446">
        <f t="shared" si="1851"/>
        <v>0</v>
      </c>
      <c r="HA2446">
        <v>0</v>
      </c>
      <c r="HB2446">
        <v>0</v>
      </c>
      <c r="HC2446">
        <f t="shared" si="1852"/>
        <v>0</v>
      </c>
      <c r="HE2446" t="s">
        <v>3</v>
      </c>
      <c r="HF2446" t="s">
        <v>3</v>
      </c>
      <c r="IK2446">
        <v>0</v>
      </c>
    </row>
    <row r="2447" spans="1:245">
      <c r="A2447">
        <v>18</v>
      </c>
      <c r="B2447">
        <v>0</v>
      </c>
      <c r="C2447">
        <v>2525</v>
      </c>
      <c r="E2447" t="s">
        <v>452</v>
      </c>
      <c r="F2447" t="s">
        <v>453</v>
      </c>
      <c r="G2447" t="s">
        <v>454</v>
      </c>
      <c r="H2447" t="s">
        <v>29</v>
      </c>
      <c r="I2447">
        <f>I2445*J2447</f>
        <v>0</v>
      </c>
      <c r="J2447">
        <v>0.02</v>
      </c>
      <c r="O2447">
        <f t="shared" si="1818"/>
        <v>0</v>
      </c>
      <c r="P2447">
        <f t="shared" si="1819"/>
        <v>0</v>
      </c>
      <c r="Q2447">
        <f t="shared" si="1820"/>
        <v>0</v>
      </c>
      <c r="R2447">
        <f t="shared" si="1821"/>
        <v>0</v>
      </c>
      <c r="S2447">
        <f t="shared" si="1822"/>
        <v>0</v>
      </c>
      <c r="T2447">
        <f t="shared" si="1823"/>
        <v>0</v>
      </c>
      <c r="U2447">
        <f t="shared" si="1824"/>
        <v>0</v>
      </c>
      <c r="V2447">
        <f t="shared" si="1825"/>
        <v>0</v>
      </c>
      <c r="W2447">
        <f t="shared" si="1826"/>
        <v>0</v>
      </c>
      <c r="X2447">
        <f t="shared" si="1827"/>
        <v>0</v>
      </c>
      <c r="Y2447">
        <f t="shared" si="1828"/>
        <v>0</v>
      </c>
      <c r="AA2447">
        <v>35806607</v>
      </c>
      <c r="AB2447">
        <f t="shared" si="1829"/>
        <v>0</v>
      </c>
      <c r="AC2447">
        <f t="shared" si="1830"/>
        <v>0</v>
      </c>
      <c r="AD2447">
        <f t="shared" si="1853"/>
        <v>0</v>
      </c>
      <c r="AE2447">
        <f t="shared" si="1854"/>
        <v>0</v>
      </c>
      <c r="AF2447">
        <f t="shared" si="1855"/>
        <v>0</v>
      </c>
      <c r="AG2447">
        <f t="shared" si="1831"/>
        <v>0</v>
      </c>
      <c r="AH2447">
        <f t="shared" si="1856"/>
        <v>0</v>
      </c>
      <c r="AI2447">
        <f t="shared" si="1857"/>
        <v>0</v>
      </c>
      <c r="AJ2447">
        <f t="shared" si="1832"/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1</v>
      </c>
      <c r="AW2447">
        <v>1</v>
      </c>
      <c r="AZ2447">
        <v>1</v>
      </c>
      <c r="BA2447">
        <v>1</v>
      </c>
      <c r="BB2447">
        <v>1</v>
      </c>
      <c r="BC2447">
        <v>1</v>
      </c>
      <c r="BD2447" t="s">
        <v>3</v>
      </c>
      <c r="BE2447" t="s">
        <v>3</v>
      </c>
      <c r="BF2447" t="s">
        <v>3</v>
      </c>
      <c r="BG2447" t="s">
        <v>3</v>
      </c>
      <c r="BH2447">
        <v>3</v>
      </c>
      <c r="BI2447">
        <v>1</v>
      </c>
      <c r="BJ2447" t="s">
        <v>455</v>
      </c>
      <c r="BM2447">
        <v>500001</v>
      </c>
      <c r="BN2447">
        <v>0</v>
      </c>
      <c r="BO2447" t="s">
        <v>3</v>
      </c>
      <c r="BP2447">
        <v>0</v>
      </c>
      <c r="BQ2447">
        <v>8</v>
      </c>
      <c r="BR2447">
        <v>1</v>
      </c>
      <c r="BS2447">
        <v>1</v>
      </c>
      <c r="BT2447">
        <v>1</v>
      </c>
      <c r="BU2447">
        <v>1</v>
      </c>
      <c r="BV2447">
        <v>1</v>
      </c>
      <c r="BW2447">
        <v>1</v>
      </c>
      <c r="BX2447">
        <v>1</v>
      </c>
      <c r="BY2447" t="s">
        <v>3</v>
      </c>
      <c r="BZ2447">
        <v>0</v>
      </c>
      <c r="CA2447">
        <v>0</v>
      </c>
      <c r="CE2447">
        <v>0</v>
      </c>
      <c r="CF2447">
        <v>0</v>
      </c>
      <c r="CG2447">
        <v>0</v>
      </c>
      <c r="CM2447">
        <v>0</v>
      </c>
      <c r="CN2447" t="s">
        <v>3</v>
      </c>
      <c r="CO2447">
        <v>0</v>
      </c>
      <c r="CP2447">
        <f t="shared" si="1833"/>
        <v>0</v>
      </c>
      <c r="CQ2447">
        <f t="shared" si="1834"/>
        <v>0</v>
      </c>
      <c r="CR2447">
        <f t="shared" si="1835"/>
        <v>0</v>
      </c>
      <c r="CS2447">
        <f t="shared" si="1836"/>
        <v>0</v>
      </c>
      <c r="CT2447">
        <f t="shared" si="1837"/>
        <v>0</v>
      </c>
      <c r="CU2447">
        <f t="shared" si="1838"/>
        <v>0</v>
      </c>
      <c r="CV2447">
        <f t="shared" si="1839"/>
        <v>0</v>
      </c>
      <c r="CW2447">
        <f t="shared" si="1840"/>
        <v>0</v>
      </c>
      <c r="CX2447">
        <f t="shared" si="1841"/>
        <v>0</v>
      </c>
      <c r="CY2447">
        <f t="shared" si="1842"/>
        <v>0</v>
      </c>
      <c r="CZ2447">
        <f t="shared" si="1843"/>
        <v>0</v>
      </c>
      <c r="DC2447" t="s">
        <v>3</v>
      </c>
      <c r="DD2447" t="s">
        <v>3</v>
      </c>
      <c r="DE2447" t="s">
        <v>3</v>
      </c>
      <c r="DF2447" t="s">
        <v>3</v>
      </c>
      <c r="DG2447" t="s">
        <v>3</v>
      </c>
      <c r="DH2447" t="s">
        <v>3</v>
      </c>
      <c r="DI2447" t="s">
        <v>3</v>
      </c>
      <c r="DJ2447" t="s">
        <v>3</v>
      </c>
      <c r="DK2447" t="s">
        <v>3</v>
      </c>
      <c r="DL2447" t="s">
        <v>3</v>
      </c>
      <c r="DM2447" t="s">
        <v>3</v>
      </c>
      <c r="DN2447">
        <v>0</v>
      </c>
      <c r="DO2447">
        <v>0</v>
      </c>
      <c r="DP2447">
        <v>1</v>
      </c>
      <c r="DQ2447">
        <v>1</v>
      </c>
      <c r="DU2447">
        <v>1009</v>
      </c>
      <c r="DV2447" t="s">
        <v>29</v>
      </c>
      <c r="DW2447" t="s">
        <v>29</v>
      </c>
      <c r="DX2447">
        <v>1000</v>
      </c>
      <c r="DZ2447" t="s">
        <v>3</v>
      </c>
      <c r="EA2447" t="s">
        <v>3</v>
      </c>
      <c r="EB2447" t="s">
        <v>3</v>
      </c>
      <c r="EC2447" t="s">
        <v>3</v>
      </c>
      <c r="EE2447">
        <v>29085443</v>
      </c>
      <c r="EF2447">
        <v>8</v>
      </c>
      <c r="EG2447" t="s">
        <v>153</v>
      </c>
      <c r="EH2447">
        <v>0</v>
      </c>
      <c r="EI2447" t="s">
        <v>3</v>
      </c>
      <c r="EJ2447">
        <v>1</v>
      </c>
      <c r="EK2447">
        <v>500001</v>
      </c>
      <c r="EL2447" t="s">
        <v>154</v>
      </c>
      <c r="EM2447" t="s">
        <v>155</v>
      </c>
      <c r="EO2447" t="s">
        <v>3</v>
      </c>
      <c r="EQ2447">
        <v>0</v>
      </c>
      <c r="ER2447">
        <v>0</v>
      </c>
      <c r="ES2447">
        <v>0</v>
      </c>
      <c r="ET2447">
        <v>0</v>
      </c>
      <c r="EU2447">
        <v>0</v>
      </c>
      <c r="EV2447">
        <v>0</v>
      </c>
      <c r="EW2447">
        <v>0</v>
      </c>
      <c r="EX2447">
        <v>0</v>
      </c>
      <c r="FQ2447">
        <v>0</v>
      </c>
      <c r="FR2447">
        <f t="shared" si="1844"/>
        <v>0</v>
      </c>
      <c r="FS2447">
        <v>0</v>
      </c>
      <c r="FX2447">
        <v>0</v>
      </c>
      <c r="FY2447">
        <v>0</v>
      </c>
      <c r="GA2447" t="s">
        <v>3</v>
      </c>
      <c r="GD2447">
        <v>1</v>
      </c>
      <c r="GF2447">
        <v>-192135928</v>
      </c>
      <c r="GG2447">
        <v>2</v>
      </c>
      <c r="GH2447">
        <v>1</v>
      </c>
      <c r="GI2447">
        <v>-2</v>
      </c>
      <c r="GJ2447">
        <v>0</v>
      </c>
      <c r="GK2447">
        <v>0</v>
      </c>
      <c r="GL2447">
        <f t="shared" si="1845"/>
        <v>0</v>
      </c>
      <c r="GM2447">
        <f t="shared" si="1846"/>
        <v>0</v>
      </c>
      <c r="GN2447">
        <f t="shared" si="1847"/>
        <v>0</v>
      </c>
      <c r="GO2447">
        <f t="shared" si="1848"/>
        <v>0</v>
      </c>
      <c r="GP2447">
        <f t="shared" si="1849"/>
        <v>0</v>
      </c>
      <c r="GR2447">
        <v>0</v>
      </c>
      <c r="GS2447">
        <v>3</v>
      </c>
      <c r="GT2447">
        <v>0</v>
      </c>
      <c r="GU2447" t="s">
        <v>3</v>
      </c>
      <c r="GV2447">
        <f t="shared" si="1850"/>
        <v>0</v>
      </c>
      <c r="GW2447">
        <v>1</v>
      </c>
      <c r="GX2447">
        <f t="shared" si="1851"/>
        <v>0</v>
      </c>
      <c r="HA2447">
        <v>0</v>
      </c>
      <c r="HB2447">
        <v>0</v>
      </c>
      <c r="HC2447">
        <f t="shared" si="1852"/>
        <v>0</v>
      </c>
      <c r="HE2447" t="s">
        <v>3</v>
      </c>
      <c r="HF2447" t="s">
        <v>3</v>
      </c>
      <c r="IK2447">
        <v>0</v>
      </c>
    </row>
    <row r="2448" spans="1:245">
      <c r="A2448">
        <v>17</v>
      </c>
      <c r="B2448">
        <v>0</v>
      </c>
      <c r="C2448">
        <f>ROW(SmtRes!A2532)</f>
        <v>2532</v>
      </c>
      <c r="D2448">
        <f>ROW(EtalonRes!A2501)</f>
        <v>2501</v>
      </c>
      <c r="E2448" t="s">
        <v>52</v>
      </c>
      <c r="F2448" t="s">
        <v>459</v>
      </c>
      <c r="G2448" t="s">
        <v>460</v>
      </c>
      <c r="H2448" t="s">
        <v>461</v>
      </c>
      <c r="I2448">
        <f>ROUND(47/100,9)</f>
        <v>0.47</v>
      </c>
      <c r="J2448">
        <v>0</v>
      </c>
      <c r="O2448">
        <f t="shared" si="1818"/>
        <v>11989.53</v>
      </c>
      <c r="P2448">
        <f t="shared" si="1819"/>
        <v>409.14</v>
      </c>
      <c r="Q2448">
        <f t="shared" si="1820"/>
        <v>347.76</v>
      </c>
      <c r="R2448">
        <f t="shared" si="1821"/>
        <v>322.64999999999998</v>
      </c>
      <c r="S2448">
        <f t="shared" si="1822"/>
        <v>11232.63</v>
      </c>
      <c r="T2448">
        <f t="shared" si="1823"/>
        <v>0</v>
      </c>
      <c r="U2448">
        <f t="shared" si="1824"/>
        <v>34.686</v>
      </c>
      <c r="V2448">
        <f t="shared" si="1825"/>
        <v>0.8929999999999999</v>
      </c>
      <c r="W2448">
        <f t="shared" si="1826"/>
        <v>0</v>
      </c>
      <c r="X2448">
        <f t="shared" si="1827"/>
        <v>7742.04</v>
      </c>
      <c r="Y2448">
        <f t="shared" si="1828"/>
        <v>4622.1099999999997</v>
      </c>
      <c r="AA2448">
        <v>35806607</v>
      </c>
      <c r="AB2448">
        <f t="shared" si="1829"/>
        <v>867.07</v>
      </c>
      <c r="AC2448">
        <f t="shared" si="1830"/>
        <v>114.54</v>
      </c>
      <c r="AD2448">
        <f t="shared" si="1853"/>
        <v>32.24</v>
      </c>
      <c r="AE2448">
        <f t="shared" si="1854"/>
        <v>20.69</v>
      </c>
      <c r="AF2448">
        <f t="shared" si="1855"/>
        <v>720.29</v>
      </c>
      <c r="AG2448">
        <f t="shared" si="1831"/>
        <v>0</v>
      </c>
      <c r="AH2448">
        <f t="shared" si="1856"/>
        <v>73.8</v>
      </c>
      <c r="AI2448">
        <f t="shared" si="1857"/>
        <v>1.9</v>
      </c>
      <c r="AJ2448">
        <f t="shared" si="1832"/>
        <v>0</v>
      </c>
      <c r="AK2448">
        <v>867.07</v>
      </c>
      <c r="AL2448">
        <v>114.54</v>
      </c>
      <c r="AM2448">
        <v>32.24</v>
      </c>
      <c r="AN2448">
        <v>20.69</v>
      </c>
      <c r="AO2448">
        <v>720.29</v>
      </c>
      <c r="AP2448">
        <v>0</v>
      </c>
      <c r="AQ2448">
        <v>73.8</v>
      </c>
      <c r="AR2448">
        <v>1.9</v>
      </c>
      <c r="AS2448">
        <v>0</v>
      </c>
      <c r="AT2448">
        <v>67</v>
      </c>
      <c r="AU2448">
        <v>40</v>
      </c>
      <c r="AV2448">
        <v>1</v>
      </c>
      <c r="AW2448">
        <v>1</v>
      </c>
      <c r="AZ2448">
        <v>1</v>
      </c>
      <c r="BA2448">
        <v>33.18</v>
      </c>
      <c r="BB2448">
        <v>22.95</v>
      </c>
      <c r="BC2448">
        <v>7.6</v>
      </c>
      <c r="BD2448" t="s">
        <v>3</v>
      </c>
      <c r="BE2448" t="s">
        <v>3</v>
      </c>
      <c r="BF2448" t="s">
        <v>3</v>
      </c>
      <c r="BG2448" t="s">
        <v>3</v>
      </c>
      <c r="BH2448">
        <v>0</v>
      </c>
      <c r="BI2448">
        <v>1</v>
      </c>
      <c r="BJ2448" t="s">
        <v>462</v>
      </c>
      <c r="BM2448">
        <v>61001</v>
      </c>
      <c r="BN2448">
        <v>0</v>
      </c>
      <c r="BO2448" t="s">
        <v>459</v>
      </c>
      <c r="BP2448">
        <v>1</v>
      </c>
      <c r="BQ2448">
        <v>6</v>
      </c>
      <c r="BR2448">
        <v>0</v>
      </c>
      <c r="BS2448">
        <v>33.18</v>
      </c>
      <c r="BT2448">
        <v>1</v>
      </c>
      <c r="BU2448">
        <v>1</v>
      </c>
      <c r="BV2448">
        <v>1</v>
      </c>
      <c r="BW2448">
        <v>1</v>
      </c>
      <c r="BX2448">
        <v>1</v>
      </c>
      <c r="BY2448" t="s">
        <v>3</v>
      </c>
      <c r="BZ2448">
        <v>79</v>
      </c>
      <c r="CA2448">
        <v>50</v>
      </c>
      <c r="CE2448">
        <v>0</v>
      </c>
      <c r="CF2448">
        <v>0</v>
      </c>
      <c r="CG2448">
        <v>0</v>
      </c>
      <c r="CM2448">
        <v>0</v>
      </c>
      <c r="CN2448" t="s">
        <v>3</v>
      </c>
      <c r="CO2448">
        <v>0</v>
      </c>
      <c r="CP2448">
        <f t="shared" si="1833"/>
        <v>11989.529999999999</v>
      </c>
      <c r="CQ2448">
        <f t="shared" si="1834"/>
        <v>870.50400000000002</v>
      </c>
      <c r="CR2448">
        <f t="shared" si="1835"/>
        <v>739.90800000000002</v>
      </c>
      <c r="CS2448">
        <f t="shared" si="1836"/>
        <v>686.49420000000009</v>
      </c>
      <c r="CT2448">
        <f t="shared" si="1837"/>
        <v>23899.2222</v>
      </c>
      <c r="CU2448">
        <f t="shared" si="1838"/>
        <v>0</v>
      </c>
      <c r="CV2448">
        <f t="shared" si="1839"/>
        <v>73.8</v>
      </c>
      <c r="CW2448">
        <f t="shared" si="1840"/>
        <v>1.9</v>
      </c>
      <c r="CX2448">
        <f t="shared" si="1841"/>
        <v>0</v>
      </c>
      <c r="CY2448">
        <f t="shared" si="1842"/>
        <v>7742.0375999999987</v>
      </c>
      <c r="CZ2448">
        <f t="shared" si="1843"/>
        <v>4622.1119999999992</v>
      </c>
      <c r="DC2448" t="s">
        <v>3</v>
      </c>
      <c r="DD2448" t="s">
        <v>3</v>
      </c>
      <c r="DE2448" t="s">
        <v>3</v>
      </c>
      <c r="DF2448" t="s">
        <v>3</v>
      </c>
      <c r="DG2448" t="s">
        <v>3</v>
      </c>
      <c r="DH2448" t="s">
        <v>3</v>
      </c>
      <c r="DI2448" t="s">
        <v>3</v>
      </c>
      <c r="DJ2448" t="s">
        <v>3</v>
      </c>
      <c r="DK2448" t="s">
        <v>3</v>
      </c>
      <c r="DL2448" t="s">
        <v>3</v>
      </c>
      <c r="DM2448" t="s">
        <v>3</v>
      </c>
      <c r="DN2448">
        <v>0</v>
      </c>
      <c r="DO2448">
        <v>0</v>
      </c>
      <c r="DP2448">
        <v>1</v>
      </c>
      <c r="DQ2448">
        <v>1</v>
      </c>
      <c r="DU2448">
        <v>1013</v>
      </c>
      <c r="DV2448" t="s">
        <v>461</v>
      </c>
      <c r="DW2448" t="s">
        <v>461</v>
      </c>
      <c r="DX2448">
        <v>1</v>
      </c>
      <c r="DZ2448" t="s">
        <v>3</v>
      </c>
      <c r="EA2448" t="s">
        <v>3</v>
      </c>
      <c r="EB2448" t="s">
        <v>3</v>
      </c>
      <c r="EC2448" t="s">
        <v>3</v>
      </c>
      <c r="EE2448">
        <v>29085594</v>
      </c>
      <c r="EF2448">
        <v>6</v>
      </c>
      <c r="EG2448" t="s">
        <v>21</v>
      </c>
      <c r="EH2448">
        <v>0</v>
      </c>
      <c r="EI2448" t="s">
        <v>3</v>
      </c>
      <c r="EJ2448">
        <v>1</v>
      </c>
      <c r="EK2448">
        <v>61001</v>
      </c>
      <c r="EL2448" t="s">
        <v>463</v>
      </c>
      <c r="EM2448" t="s">
        <v>464</v>
      </c>
      <c r="EO2448" t="s">
        <v>3</v>
      </c>
      <c r="EQ2448">
        <v>0</v>
      </c>
      <c r="ER2448">
        <v>867.07</v>
      </c>
      <c r="ES2448">
        <v>114.54</v>
      </c>
      <c r="ET2448">
        <v>32.24</v>
      </c>
      <c r="EU2448">
        <v>20.69</v>
      </c>
      <c r="EV2448">
        <v>720.29</v>
      </c>
      <c r="EW2448">
        <v>73.8</v>
      </c>
      <c r="EX2448">
        <v>1.9</v>
      </c>
      <c r="EY2448">
        <v>0</v>
      </c>
      <c r="FQ2448">
        <v>0</v>
      </c>
      <c r="FR2448">
        <f t="shared" si="1844"/>
        <v>0</v>
      </c>
      <c r="FS2448">
        <v>0</v>
      </c>
      <c r="FV2448" t="s">
        <v>24</v>
      </c>
      <c r="FW2448" t="s">
        <v>25</v>
      </c>
      <c r="FX2448">
        <v>79</v>
      </c>
      <c r="FY2448">
        <v>50</v>
      </c>
      <c r="GA2448" t="s">
        <v>3</v>
      </c>
      <c r="GD2448">
        <v>1</v>
      </c>
      <c r="GF2448">
        <v>-1146504129</v>
      </c>
      <c r="GG2448">
        <v>2</v>
      </c>
      <c r="GH2448">
        <v>1</v>
      </c>
      <c r="GI2448">
        <v>2</v>
      </c>
      <c r="GJ2448">
        <v>0</v>
      </c>
      <c r="GK2448">
        <v>0</v>
      </c>
      <c r="GL2448">
        <f t="shared" si="1845"/>
        <v>0</v>
      </c>
      <c r="GM2448">
        <f t="shared" si="1846"/>
        <v>24353.68</v>
      </c>
      <c r="GN2448">
        <f t="shared" si="1847"/>
        <v>24353.68</v>
      </c>
      <c r="GO2448">
        <f t="shared" si="1848"/>
        <v>0</v>
      </c>
      <c r="GP2448">
        <f t="shared" si="1849"/>
        <v>0</v>
      </c>
      <c r="GR2448">
        <v>0</v>
      </c>
      <c r="GS2448">
        <v>3</v>
      </c>
      <c r="GT2448">
        <v>0</v>
      </c>
      <c r="GU2448" t="s">
        <v>3</v>
      </c>
      <c r="GV2448">
        <f t="shared" si="1850"/>
        <v>0</v>
      </c>
      <c r="GW2448">
        <v>1</v>
      </c>
      <c r="GX2448">
        <f t="shared" si="1851"/>
        <v>0</v>
      </c>
      <c r="HA2448">
        <v>0</v>
      </c>
      <c r="HB2448">
        <v>0</v>
      </c>
      <c r="HC2448">
        <f t="shared" si="1852"/>
        <v>0</v>
      </c>
      <c r="HE2448" t="s">
        <v>3</v>
      </c>
      <c r="HF2448" t="s">
        <v>3</v>
      </c>
      <c r="IK2448">
        <v>0</v>
      </c>
    </row>
    <row r="2449" spans="1:245">
      <c r="A2449">
        <v>18</v>
      </c>
      <c r="B2449">
        <v>0</v>
      </c>
      <c r="C2449">
        <v>2531</v>
      </c>
      <c r="E2449" t="s">
        <v>57</v>
      </c>
      <c r="F2449" t="s">
        <v>465</v>
      </c>
      <c r="G2449" t="s">
        <v>466</v>
      </c>
      <c r="H2449" t="s">
        <v>29</v>
      </c>
      <c r="I2449">
        <f>I2448*J2449</f>
        <v>0.45119999999999999</v>
      </c>
      <c r="J2449">
        <v>0.96000000000000008</v>
      </c>
      <c r="O2449">
        <f t="shared" si="1818"/>
        <v>0</v>
      </c>
      <c r="P2449">
        <f t="shared" si="1819"/>
        <v>0</v>
      </c>
      <c r="Q2449">
        <f t="shared" si="1820"/>
        <v>0</v>
      </c>
      <c r="R2449">
        <f t="shared" si="1821"/>
        <v>0</v>
      </c>
      <c r="S2449">
        <f t="shared" si="1822"/>
        <v>0</v>
      </c>
      <c r="T2449">
        <f t="shared" si="1823"/>
        <v>0</v>
      </c>
      <c r="U2449">
        <f t="shared" si="1824"/>
        <v>0</v>
      </c>
      <c r="V2449">
        <f t="shared" si="1825"/>
        <v>0</v>
      </c>
      <c r="W2449">
        <f t="shared" si="1826"/>
        <v>0</v>
      </c>
      <c r="X2449">
        <f t="shared" si="1827"/>
        <v>0</v>
      </c>
      <c r="Y2449">
        <f t="shared" si="1828"/>
        <v>0</v>
      </c>
      <c r="AA2449">
        <v>35806607</v>
      </c>
      <c r="AB2449">
        <f t="shared" si="1829"/>
        <v>0</v>
      </c>
      <c r="AC2449">
        <f t="shared" si="1830"/>
        <v>0</v>
      </c>
      <c r="AD2449">
        <f t="shared" si="1853"/>
        <v>0</v>
      </c>
      <c r="AE2449">
        <f t="shared" si="1854"/>
        <v>0</v>
      </c>
      <c r="AF2449">
        <f t="shared" si="1855"/>
        <v>0</v>
      </c>
      <c r="AG2449">
        <f t="shared" si="1831"/>
        <v>0</v>
      </c>
      <c r="AH2449">
        <f t="shared" si="1856"/>
        <v>0</v>
      </c>
      <c r="AI2449">
        <f t="shared" si="1857"/>
        <v>0</v>
      </c>
      <c r="AJ2449">
        <f t="shared" si="1832"/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1</v>
      </c>
      <c r="AW2449">
        <v>1</v>
      </c>
      <c r="AZ2449">
        <v>1</v>
      </c>
      <c r="BA2449">
        <v>1</v>
      </c>
      <c r="BB2449">
        <v>1</v>
      </c>
      <c r="BC2449">
        <v>1</v>
      </c>
      <c r="BD2449" t="s">
        <v>3</v>
      </c>
      <c r="BE2449" t="s">
        <v>3</v>
      </c>
      <c r="BF2449" t="s">
        <v>3</v>
      </c>
      <c r="BG2449" t="s">
        <v>3</v>
      </c>
      <c r="BH2449">
        <v>3</v>
      </c>
      <c r="BI2449">
        <v>1</v>
      </c>
      <c r="BJ2449" t="s">
        <v>467</v>
      </c>
      <c r="BM2449">
        <v>500001</v>
      </c>
      <c r="BN2449">
        <v>0</v>
      </c>
      <c r="BO2449" t="s">
        <v>3</v>
      </c>
      <c r="BP2449">
        <v>0</v>
      </c>
      <c r="BQ2449">
        <v>8</v>
      </c>
      <c r="BR2449">
        <v>0</v>
      </c>
      <c r="BS2449">
        <v>1</v>
      </c>
      <c r="BT2449">
        <v>1</v>
      </c>
      <c r="BU2449">
        <v>1</v>
      </c>
      <c r="BV2449">
        <v>1</v>
      </c>
      <c r="BW2449">
        <v>1</v>
      </c>
      <c r="BX2449">
        <v>1</v>
      </c>
      <c r="BY2449" t="s">
        <v>3</v>
      </c>
      <c r="BZ2449">
        <v>0</v>
      </c>
      <c r="CA2449">
        <v>0</v>
      </c>
      <c r="CE2449">
        <v>0</v>
      </c>
      <c r="CF2449">
        <v>0</v>
      </c>
      <c r="CG2449">
        <v>0</v>
      </c>
      <c r="CM2449">
        <v>0</v>
      </c>
      <c r="CN2449" t="s">
        <v>3</v>
      </c>
      <c r="CO2449">
        <v>0</v>
      </c>
      <c r="CP2449">
        <f t="shared" si="1833"/>
        <v>0</v>
      </c>
      <c r="CQ2449">
        <f t="shared" si="1834"/>
        <v>0</v>
      </c>
      <c r="CR2449">
        <f t="shared" si="1835"/>
        <v>0</v>
      </c>
      <c r="CS2449">
        <f t="shared" si="1836"/>
        <v>0</v>
      </c>
      <c r="CT2449">
        <f t="shared" si="1837"/>
        <v>0</v>
      </c>
      <c r="CU2449">
        <f t="shared" si="1838"/>
        <v>0</v>
      </c>
      <c r="CV2449">
        <f t="shared" si="1839"/>
        <v>0</v>
      </c>
      <c r="CW2449">
        <f t="shared" si="1840"/>
        <v>0</v>
      </c>
      <c r="CX2449">
        <f t="shared" si="1841"/>
        <v>0</v>
      </c>
      <c r="CY2449">
        <f t="shared" si="1842"/>
        <v>0</v>
      </c>
      <c r="CZ2449">
        <f t="shared" si="1843"/>
        <v>0</v>
      </c>
      <c r="DC2449" t="s">
        <v>3</v>
      </c>
      <c r="DD2449" t="s">
        <v>3</v>
      </c>
      <c r="DE2449" t="s">
        <v>3</v>
      </c>
      <c r="DF2449" t="s">
        <v>3</v>
      </c>
      <c r="DG2449" t="s">
        <v>3</v>
      </c>
      <c r="DH2449" t="s">
        <v>3</v>
      </c>
      <c r="DI2449" t="s">
        <v>3</v>
      </c>
      <c r="DJ2449" t="s">
        <v>3</v>
      </c>
      <c r="DK2449" t="s">
        <v>3</v>
      </c>
      <c r="DL2449" t="s">
        <v>3</v>
      </c>
      <c r="DM2449" t="s">
        <v>3</v>
      </c>
      <c r="DN2449">
        <v>0</v>
      </c>
      <c r="DO2449">
        <v>0</v>
      </c>
      <c r="DP2449">
        <v>1</v>
      </c>
      <c r="DQ2449">
        <v>1</v>
      </c>
      <c r="DU2449">
        <v>1009</v>
      </c>
      <c r="DV2449" t="s">
        <v>29</v>
      </c>
      <c r="DW2449" t="s">
        <v>29</v>
      </c>
      <c r="DX2449">
        <v>1000</v>
      </c>
      <c r="DZ2449" t="s">
        <v>3</v>
      </c>
      <c r="EA2449" t="s">
        <v>3</v>
      </c>
      <c r="EB2449" t="s">
        <v>3</v>
      </c>
      <c r="EC2449" t="s">
        <v>3</v>
      </c>
      <c r="EE2449">
        <v>29085443</v>
      </c>
      <c r="EF2449">
        <v>8</v>
      </c>
      <c r="EG2449" t="s">
        <v>153</v>
      </c>
      <c r="EH2449">
        <v>0</v>
      </c>
      <c r="EI2449" t="s">
        <v>3</v>
      </c>
      <c r="EJ2449">
        <v>1</v>
      </c>
      <c r="EK2449">
        <v>500001</v>
      </c>
      <c r="EL2449" t="s">
        <v>154</v>
      </c>
      <c r="EM2449" t="s">
        <v>155</v>
      </c>
      <c r="EO2449" t="s">
        <v>3</v>
      </c>
      <c r="EQ2449">
        <v>0</v>
      </c>
      <c r="ER2449">
        <v>0</v>
      </c>
      <c r="ES2449">
        <v>0</v>
      </c>
      <c r="ET2449">
        <v>0</v>
      </c>
      <c r="EU2449">
        <v>0</v>
      </c>
      <c r="EV2449">
        <v>0</v>
      </c>
      <c r="EW2449">
        <v>0</v>
      </c>
      <c r="EX2449">
        <v>0</v>
      </c>
      <c r="FQ2449">
        <v>0</v>
      </c>
      <c r="FR2449">
        <f t="shared" si="1844"/>
        <v>0</v>
      </c>
      <c r="FS2449">
        <v>0</v>
      </c>
      <c r="FX2449">
        <v>0</v>
      </c>
      <c r="FY2449">
        <v>0</v>
      </c>
      <c r="GA2449" t="s">
        <v>3</v>
      </c>
      <c r="GD2449">
        <v>1</v>
      </c>
      <c r="GF2449">
        <v>-393552753</v>
      </c>
      <c r="GG2449">
        <v>2</v>
      </c>
      <c r="GH2449">
        <v>1</v>
      </c>
      <c r="GI2449">
        <v>-2</v>
      </c>
      <c r="GJ2449">
        <v>0</v>
      </c>
      <c r="GK2449">
        <v>0</v>
      </c>
      <c r="GL2449">
        <f t="shared" si="1845"/>
        <v>0</v>
      </c>
      <c r="GM2449">
        <f t="shared" si="1846"/>
        <v>0</v>
      </c>
      <c r="GN2449">
        <f t="shared" si="1847"/>
        <v>0</v>
      </c>
      <c r="GO2449">
        <f t="shared" si="1848"/>
        <v>0</v>
      </c>
      <c r="GP2449">
        <f t="shared" si="1849"/>
        <v>0</v>
      </c>
      <c r="GR2449">
        <v>0</v>
      </c>
      <c r="GS2449">
        <v>3</v>
      </c>
      <c r="GT2449">
        <v>0</v>
      </c>
      <c r="GU2449" t="s">
        <v>3</v>
      </c>
      <c r="GV2449">
        <f t="shared" si="1850"/>
        <v>0</v>
      </c>
      <c r="GW2449">
        <v>1</v>
      </c>
      <c r="GX2449">
        <f t="shared" si="1851"/>
        <v>0</v>
      </c>
      <c r="HA2449">
        <v>0</v>
      </c>
      <c r="HB2449">
        <v>0</v>
      </c>
      <c r="HC2449">
        <f t="shared" si="1852"/>
        <v>0</v>
      </c>
      <c r="HE2449" t="s">
        <v>3</v>
      </c>
      <c r="HF2449" t="s">
        <v>3</v>
      </c>
      <c r="IK2449">
        <v>0</v>
      </c>
    </row>
    <row r="2450" spans="1:245">
      <c r="A2450">
        <v>17</v>
      </c>
      <c r="B2450">
        <v>0</v>
      </c>
      <c r="C2450">
        <f>ROW(SmtRes!A2545)</f>
        <v>2545</v>
      </c>
      <c r="D2450">
        <f>ROW(EtalonRes!A2514)</f>
        <v>2514</v>
      </c>
      <c r="E2450" t="s">
        <v>58</v>
      </c>
      <c r="F2450" t="s">
        <v>468</v>
      </c>
      <c r="G2450" t="s">
        <v>469</v>
      </c>
      <c r="H2450" t="s">
        <v>397</v>
      </c>
      <c r="I2450">
        <f>ROUND(47/100,9)</f>
        <v>0.47</v>
      </c>
      <c r="J2450">
        <v>0</v>
      </c>
      <c r="O2450">
        <f t="shared" si="1818"/>
        <v>57075.66</v>
      </c>
      <c r="P2450">
        <f t="shared" si="1819"/>
        <v>31029.91</v>
      </c>
      <c r="Q2450">
        <f t="shared" si="1820"/>
        <v>315.91000000000003</v>
      </c>
      <c r="R2450">
        <f t="shared" si="1821"/>
        <v>273.22000000000003</v>
      </c>
      <c r="S2450">
        <f t="shared" si="1822"/>
        <v>25729.84</v>
      </c>
      <c r="T2450">
        <f t="shared" si="1823"/>
        <v>0</v>
      </c>
      <c r="U2450">
        <f t="shared" si="1824"/>
        <v>84.473099999999988</v>
      </c>
      <c r="V2450">
        <f t="shared" si="1825"/>
        <v>0.77549999999999997</v>
      </c>
      <c r="W2450">
        <f t="shared" si="1826"/>
        <v>0</v>
      </c>
      <c r="X2450">
        <f t="shared" si="1827"/>
        <v>20802.45</v>
      </c>
      <c r="Y2450">
        <f t="shared" si="1828"/>
        <v>9621.1299999999992</v>
      </c>
      <c r="AA2450">
        <v>35806607</v>
      </c>
      <c r="AB2450">
        <f t="shared" si="1829"/>
        <v>13752.14</v>
      </c>
      <c r="AC2450">
        <f t="shared" si="1830"/>
        <v>12069.67</v>
      </c>
      <c r="AD2450">
        <f t="shared" si="1853"/>
        <v>32.549999999999997</v>
      </c>
      <c r="AE2450">
        <f t="shared" si="1854"/>
        <v>17.52</v>
      </c>
      <c r="AF2450">
        <f t="shared" si="1855"/>
        <v>1649.92</v>
      </c>
      <c r="AG2450">
        <f t="shared" si="1831"/>
        <v>0</v>
      </c>
      <c r="AH2450">
        <f t="shared" si="1856"/>
        <v>179.73</v>
      </c>
      <c r="AI2450">
        <f t="shared" si="1857"/>
        <v>1.65</v>
      </c>
      <c r="AJ2450">
        <f t="shared" si="1832"/>
        <v>0</v>
      </c>
      <c r="AK2450">
        <v>13752.14</v>
      </c>
      <c r="AL2450">
        <v>12069.67</v>
      </c>
      <c r="AM2450">
        <v>32.549999999999997</v>
      </c>
      <c r="AN2450">
        <v>17.52</v>
      </c>
      <c r="AO2450">
        <v>1649.92</v>
      </c>
      <c r="AP2450">
        <v>0</v>
      </c>
      <c r="AQ2450">
        <v>179.73</v>
      </c>
      <c r="AR2450">
        <v>1.65</v>
      </c>
      <c r="AS2450">
        <v>0</v>
      </c>
      <c r="AT2450">
        <v>80</v>
      </c>
      <c r="AU2450">
        <v>37</v>
      </c>
      <c r="AV2450">
        <v>1</v>
      </c>
      <c r="AW2450">
        <v>1</v>
      </c>
      <c r="AZ2450">
        <v>1</v>
      </c>
      <c r="BA2450">
        <v>33.18</v>
      </c>
      <c r="BB2450">
        <v>20.65</v>
      </c>
      <c r="BC2450">
        <v>5.47</v>
      </c>
      <c r="BD2450" t="s">
        <v>3</v>
      </c>
      <c r="BE2450" t="s">
        <v>3</v>
      </c>
      <c r="BF2450" t="s">
        <v>3</v>
      </c>
      <c r="BG2450" t="s">
        <v>3</v>
      </c>
      <c r="BH2450">
        <v>0</v>
      </c>
      <c r="BI2450">
        <v>1</v>
      </c>
      <c r="BJ2450" t="s">
        <v>470</v>
      </c>
      <c r="BM2450">
        <v>15001</v>
      </c>
      <c r="BN2450">
        <v>0</v>
      </c>
      <c r="BO2450" t="s">
        <v>468</v>
      </c>
      <c r="BP2450">
        <v>1</v>
      </c>
      <c r="BQ2450">
        <v>2</v>
      </c>
      <c r="BR2450">
        <v>0</v>
      </c>
      <c r="BS2450">
        <v>33.18</v>
      </c>
      <c r="BT2450">
        <v>1</v>
      </c>
      <c r="BU2450">
        <v>1</v>
      </c>
      <c r="BV2450">
        <v>1</v>
      </c>
      <c r="BW2450">
        <v>1</v>
      </c>
      <c r="BX2450">
        <v>1</v>
      </c>
      <c r="BY2450" t="s">
        <v>3</v>
      </c>
      <c r="BZ2450">
        <v>105</v>
      </c>
      <c r="CA2450">
        <v>55</v>
      </c>
      <c r="CE2450">
        <v>0</v>
      </c>
      <c r="CF2450">
        <v>0</v>
      </c>
      <c r="CG2450">
        <v>0</v>
      </c>
      <c r="CM2450">
        <v>0</v>
      </c>
      <c r="CN2450" t="s">
        <v>3</v>
      </c>
      <c r="CO2450">
        <v>0</v>
      </c>
      <c r="CP2450">
        <f t="shared" si="1833"/>
        <v>57075.66</v>
      </c>
      <c r="CQ2450">
        <f t="shared" si="1834"/>
        <v>66021.094899999996</v>
      </c>
      <c r="CR2450">
        <f t="shared" si="1835"/>
        <v>672.15749999999991</v>
      </c>
      <c r="CS2450">
        <f t="shared" si="1836"/>
        <v>581.31359999999995</v>
      </c>
      <c r="CT2450">
        <f t="shared" si="1837"/>
        <v>54744.345600000001</v>
      </c>
      <c r="CU2450">
        <f t="shared" si="1838"/>
        <v>0</v>
      </c>
      <c r="CV2450">
        <f t="shared" si="1839"/>
        <v>179.73</v>
      </c>
      <c r="CW2450">
        <f t="shared" si="1840"/>
        <v>1.65</v>
      </c>
      <c r="CX2450">
        <f t="shared" si="1841"/>
        <v>0</v>
      </c>
      <c r="CY2450">
        <f t="shared" si="1842"/>
        <v>20802.448</v>
      </c>
      <c r="CZ2450">
        <f t="shared" si="1843"/>
        <v>9621.1322</v>
      </c>
      <c r="DC2450" t="s">
        <v>3</v>
      </c>
      <c r="DD2450" t="s">
        <v>3</v>
      </c>
      <c r="DE2450" t="s">
        <v>3</v>
      </c>
      <c r="DF2450" t="s">
        <v>3</v>
      </c>
      <c r="DG2450" t="s">
        <v>3</v>
      </c>
      <c r="DH2450" t="s">
        <v>3</v>
      </c>
      <c r="DI2450" t="s">
        <v>3</v>
      </c>
      <c r="DJ2450" t="s">
        <v>3</v>
      </c>
      <c r="DK2450" t="s">
        <v>3</v>
      </c>
      <c r="DL2450" t="s">
        <v>3</v>
      </c>
      <c r="DM2450" t="s">
        <v>3</v>
      </c>
      <c r="DN2450">
        <v>0</v>
      </c>
      <c r="DO2450">
        <v>0</v>
      </c>
      <c r="DP2450">
        <v>1</v>
      </c>
      <c r="DQ2450">
        <v>1</v>
      </c>
      <c r="DU2450">
        <v>1013</v>
      </c>
      <c r="DV2450" t="s">
        <v>397</v>
      </c>
      <c r="DW2450" t="s">
        <v>397</v>
      </c>
      <c r="DX2450">
        <v>1</v>
      </c>
      <c r="DZ2450" t="s">
        <v>3</v>
      </c>
      <c r="EA2450" t="s">
        <v>3</v>
      </c>
      <c r="EB2450" t="s">
        <v>3</v>
      </c>
      <c r="EC2450" t="s">
        <v>3</v>
      </c>
      <c r="EE2450">
        <v>29085536</v>
      </c>
      <c r="EF2450">
        <v>2</v>
      </c>
      <c r="EG2450" t="s">
        <v>145</v>
      </c>
      <c r="EH2450">
        <v>0</v>
      </c>
      <c r="EI2450" t="s">
        <v>3</v>
      </c>
      <c r="EJ2450">
        <v>1</v>
      </c>
      <c r="EK2450">
        <v>15001</v>
      </c>
      <c r="EL2450" t="s">
        <v>160</v>
      </c>
      <c r="EM2450" t="s">
        <v>161</v>
      </c>
      <c r="EO2450" t="s">
        <v>3</v>
      </c>
      <c r="EQ2450">
        <v>0</v>
      </c>
      <c r="ER2450">
        <v>13752.14</v>
      </c>
      <c r="ES2450">
        <v>12069.67</v>
      </c>
      <c r="ET2450">
        <v>32.549999999999997</v>
      </c>
      <c r="EU2450">
        <v>17.52</v>
      </c>
      <c r="EV2450">
        <v>1649.92</v>
      </c>
      <c r="EW2450">
        <v>179.73</v>
      </c>
      <c r="EX2450">
        <v>1.65</v>
      </c>
      <c r="EY2450">
        <v>0</v>
      </c>
      <c r="FQ2450">
        <v>0</v>
      </c>
      <c r="FR2450">
        <f t="shared" si="1844"/>
        <v>0</v>
      </c>
      <c r="FS2450">
        <v>0</v>
      </c>
      <c r="FT2450" t="s">
        <v>148</v>
      </c>
      <c r="FU2450" t="s">
        <v>24</v>
      </c>
      <c r="FV2450" t="s">
        <v>24</v>
      </c>
      <c r="FW2450" t="s">
        <v>25</v>
      </c>
      <c r="FX2450">
        <v>94.5</v>
      </c>
      <c r="FY2450">
        <v>46.75</v>
      </c>
      <c r="GA2450" t="s">
        <v>3</v>
      </c>
      <c r="GD2450">
        <v>1</v>
      </c>
      <c r="GF2450">
        <v>-868699223</v>
      </c>
      <c r="GG2450">
        <v>2</v>
      </c>
      <c r="GH2450">
        <v>1</v>
      </c>
      <c r="GI2450">
        <v>2</v>
      </c>
      <c r="GJ2450">
        <v>0</v>
      </c>
      <c r="GK2450">
        <v>0</v>
      </c>
      <c r="GL2450">
        <f t="shared" si="1845"/>
        <v>0</v>
      </c>
      <c r="GM2450">
        <f t="shared" si="1846"/>
        <v>87499.24</v>
      </c>
      <c r="GN2450">
        <f t="shared" si="1847"/>
        <v>87499.24</v>
      </c>
      <c r="GO2450">
        <f t="shared" si="1848"/>
        <v>0</v>
      </c>
      <c r="GP2450">
        <f t="shared" si="1849"/>
        <v>0</v>
      </c>
      <c r="GR2450">
        <v>0</v>
      </c>
      <c r="GS2450">
        <v>3</v>
      </c>
      <c r="GT2450">
        <v>0</v>
      </c>
      <c r="GU2450" t="s">
        <v>3</v>
      </c>
      <c r="GV2450">
        <f t="shared" si="1850"/>
        <v>0</v>
      </c>
      <c r="GW2450">
        <v>1</v>
      </c>
      <c r="GX2450">
        <f t="shared" si="1851"/>
        <v>0</v>
      </c>
      <c r="HA2450">
        <v>0</v>
      </c>
      <c r="HB2450">
        <v>0</v>
      </c>
      <c r="HC2450">
        <f t="shared" si="1852"/>
        <v>0</v>
      </c>
      <c r="HE2450" t="s">
        <v>3</v>
      </c>
      <c r="HF2450" t="s">
        <v>3</v>
      </c>
      <c r="IK2450">
        <v>0</v>
      </c>
    </row>
    <row r="2451" spans="1:245">
      <c r="A2451">
        <v>17</v>
      </c>
      <c r="B2451">
        <v>0</v>
      </c>
      <c r="C2451">
        <f>ROW(SmtRes!A2552)</f>
        <v>2552</v>
      </c>
      <c r="D2451">
        <f>ROW(EtalonRes!A2521)</f>
        <v>2521</v>
      </c>
      <c r="E2451" t="s">
        <v>65</v>
      </c>
      <c r="F2451" t="s">
        <v>471</v>
      </c>
      <c r="G2451" t="s">
        <v>472</v>
      </c>
      <c r="H2451" t="s">
        <v>61</v>
      </c>
      <c r="I2451">
        <f>ROUND(2/100,9)</f>
        <v>0.02</v>
      </c>
      <c r="J2451">
        <v>0</v>
      </c>
      <c r="O2451">
        <f t="shared" si="1818"/>
        <v>175.73</v>
      </c>
      <c r="P2451">
        <f t="shared" si="1819"/>
        <v>5.1100000000000003</v>
      </c>
      <c r="Q2451">
        <f t="shared" si="1820"/>
        <v>1.04</v>
      </c>
      <c r="R2451">
        <f t="shared" si="1821"/>
        <v>0.27</v>
      </c>
      <c r="S2451">
        <f t="shared" si="1822"/>
        <v>169.58</v>
      </c>
      <c r="T2451">
        <f t="shared" si="1823"/>
        <v>0</v>
      </c>
      <c r="U2451">
        <f t="shared" si="1824"/>
        <v>0.51519999999999999</v>
      </c>
      <c r="V2451">
        <f t="shared" si="1825"/>
        <v>5.9999999999999995E-4</v>
      </c>
      <c r="W2451">
        <f t="shared" si="1826"/>
        <v>0</v>
      </c>
      <c r="X2451">
        <f t="shared" si="1827"/>
        <v>137.58000000000001</v>
      </c>
      <c r="Y2451">
        <f t="shared" si="1828"/>
        <v>88.32</v>
      </c>
      <c r="AA2451">
        <v>35806607</v>
      </c>
      <c r="AB2451">
        <f t="shared" si="1829"/>
        <v>297.29000000000002</v>
      </c>
      <c r="AC2451">
        <f t="shared" si="1830"/>
        <v>35.97</v>
      </c>
      <c r="AD2451">
        <f t="shared" si="1853"/>
        <v>5.78</v>
      </c>
      <c r="AE2451">
        <f t="shared" si="1854"/>
        <v>0.41</v>
      </c>
      <c r="AF2451">
        <f t="shared" si="1855"/>
        <v>255.54</v>
      </c>
      <c r="AG2451">
        <f t="shared" si="1831"/>
        <v>0</v>
      </c>
      <c r="AH2451">
        <f t="shared" si="1856"/>
        <v>25.76</v>
      </c>
      <c r="AI2451">
        <f t="shared" si="1857"/>
        <v>0.03</v>
      </c>
      <c r="AJ2451">
        <f t="shared" si="1832"/>
        <v>0</v>
      </c>
      <c r="AK2451">
        <v>297.29000000000002</v>
      </c>
      <c r="AL2451">
        <v>35.97</v>
      </c>
      <c r="AM2451">
        <v>5.78</v>
      </c>
      <c r="AN2451">
        <v>0.41</v>
      </c>
      <c r="AO2451">
        <v>255.54</v>
      </c>
      <c r="AP2451">
        <v>0</v>
      </c>
      <c r="AQ2451">
        <v>25.76</v>
      </c>
      <c r="AR2451">
        <v>0.03</v>
      </c>
      <c r="AS2451">
        <v>0</v>
      </c>
      <c r="AT2451">
        <v>81</v>
      </c>
      <c r="AU2451">
        <v>52</v>
      </c>
      <c r="AV2451">
        <v>1</v>
      </c>
      <c r="AW2451">
        <v>1</v>
      </c>
      <c r="AZ2451">
        <v>1</v>
      </c>
      <c r="BA2451">
        <v>33.18</v>
      </c>
      <c r="BB2451">
        <v>9.01</v>
      </c>
      <c r="BC2451">
        <v>7.1</v>
      </c>
      <c r="BD2451" t="s">
        <v>3</v>
      </c>
      <c r="BE2451" t="s">
        <v>3</v>
      </c>
      <c r="BF2451" t="s">
        <v>3</v>
      </c>
      <c r="BG2451" t="s">
        <v>3</v>
      </c>
      <c r="BH2451">
        <v>0</v>
      </c>
      <c r="BI2451">
        <v>2</v>
      </c>
      <c r="BJ2451" t="s">
        <v>473</v>
      </c>
      <c r="BM2451">
        <v>108001</v>
      </c>
      <c r="BN2451">
        <v>0</v>
      </c>
      <c r="BO2451" t="s">
        <v>471</v>
      </c>
      <c r="BP2451">
        <v>1</v>
      </c>
      <c r="BQ2451">
        <v>3</v>
      </c>
      <c r="BR2451">
        <v>0</v>
      </c>
      <c r="BS2451">
        <v>33.18</v>
      </c>
      <c r="BT2451">
        <v>1</v>
      </c>
      <c r="BU2451">
        <v>1</v>
      </c>
      <c r="BV2451">
        <v>1</v>
      </c>
      <c r="BW2451">
        <v>1</v>
      </c>
      <c r="BX2451">
        <v>1</v>
      </c>
      <c r="BY2451" t="s">
        <v>3</v>
      </c>
      <c r="BZ2451">
        <v>95</v>
      </c>
      <c r="CA2451">
        <v>65</v>
      </c>
      <c r="CE2451">
        <v>0</v>
      </c>
      <c r="CF2451">
        <v>0</v>
      </c>
      <c r="CG2451">
        <v>0</v>
      </c>
      <c r="CM2451">
        <v>0</v>
      </c>
      <c r="CN2451" t="s">
        <v>3</v>
      </c>
      <c r="CO2451">
        <v>0</v>
      </c>
      <c r="CP2451">
        <f t="shared" si="1833"/>
        <v>175.73000000000002</v>
      </c>
      <c r="CQ2451">
        <f t="shared" si="1834"/>
        <v>255.38699999999997</v>
      </c>
      <c r="CR2451">
        <f t="shared" si="1835"/>
        <v>52.077800000000003</v>
      </c>
      <c r="CS2451">
        <f t="shared" si="1836"/>
        <v>13.6038</v>
      </c>
      <c r="CT2451">
        <f t="shared" si="1837"/>
        <v>8478.8171999999995</v>
      </c>
      <c r="CU2451">
        <f t="shared" si="1838"/>
        <v>0</v>
      </c>
      <c r="CV2451">
        <f t="shared" si="1839"/>
        <v>25.76</v>
      </c>
      <c r="CW2451">
        <f t="shared" si="1840"/>
        <v>0.03</v>
      </c>
      <c r="CX2451">
        <f t="shared" si="1841"/>
        <v>0</v>
      </c>
      <c r="CY2451">
        <f t="shared" si="1842"/>
        <v>137.57850000000002</v>
      </c>
      <c r="CZ2451">
        <f t="shared" si="1843"/>
        <v>88.322000000000003</v>
      </c>
      <c r="DC2451" t="s">
        <v>3</v>
      </c>
      <c r="DD2451" t="s">
        <v>3</v>
      </c>
      <c r="DE2451" t="s">
        <v>3</v>
      </c>
      <c r="DF2451" t="s">
        <v>3</v>
      </c>
      <c r="DG2451" t="s">
        <v>3</v>
      </c>
      <c r="DH2451" t="s">
        <v>3</v>
      </c>
      <c r="DI2451" t="s">
        <v>3</v>
      </c>
      <c r="DJ2451" t="s">
        <v>3</v>
      </c>
      <c r="DK2451" t="s">
        <v>3</v>
      </c>
      <c r="DL2451" t="s">
        <v>3</v>
      </c>
      <c r="DM2451" t="s">
        <v>3</v>
      </c>
      <c r="DN2451">
        <v>0</v>
      </c>
      <c r="DO2451">
        <v>0</v>
      </c>
      <c r="DP2451">
        <v>1</v>
      </c>
      <c r="DQ2451">
        <v>1</v>
      </c>
      <c r="DU2451">
        <v>1010</v>
      </c>
      <c r="DV2451" t="s">
        <v>61</v>
      </c>
      <c r="DW2451" t="s">
        <v>61</v>
      </c>
      <c r="DX2451">
        <v>100</v>
      </c>
      <c r="DZ2451" t="s">
        <v>3</v>
      </c>
      <c r="EA2451" t="s">
        <v>3</v>
      </c>
      <c r="EB2451" t="s">
        <v>3</v>
      </c>
      <c r="EC2451" t="s">
        <v>3</v>
      </c>
      <c r="EE2451">
        <v>29085386</v>
      </c>
      <c r="EF2451">
        <v>3</v>
      </c>
      <c r="EG2451" t="s">
        <v>247</v>
      </c>
      <c r="EH2451">
        <v>0</v>
      </c>
      <c r="EI2451" t="s">
        <v>3</v>
      </c>
      <c r="EJ2451">
        <v>2</v>
      </c>
      <c r="EK2451">
        <v>108001</v>
      </c>
      <c r="EL2451" t="s">
        <v>248</v>
      </c>
      <c r="EM2451" t="s">
        <v>249</v>
      </c>
      <c r="EO2451" t="s">
        <v>3</v>
      </c>
      <c r="EQ2451">
        <v>0</v>
      </c>
      <c r="ER2451">
        <v>297.29000000000002</v>
      </c>
      <c r="ES2451">
        <v>35.97</v>
      </c>
      <c r="ET2451">
        <v>5.78</v>
      </c>
      <c r="EU2451">
        <v>0.41</v>
      </c>
      <c r="EV2451">
        <v>255.54</v>
      </c>
      <c r="EW2451">
        <v>25.76</v>
      </c>
      <c r="EX2451">
        <v>0.03</v>
      </c>
      <c r="EY2451">
        <v>0</v>
      </c>
      <c r="FQ2451">
        <v>0</v>
      </c>
      <c r="FR2451">
        <f t="shared" si="1844"/>
        <v>0</v>
      </c>
      <c r="FS2451">
        <v>0</v>
      </c>
      <c r="FV2451" t="s">
        <v>24</v>
      </c>
      <c r="FW2451" t="s">
        <v>25</v>
      </c>
      <c r="FX2451">
        <v>95</v>
      </c>
      <c r="FY2451">
        <v>65</v>
      </c>
      <c r="GA2451" t="s">
        <v>3</v>
      </c>
      <c r="GD2451">
        <v>1</v>
      </c>
      <c r="GF2451">
        <v>-1123257417</v>
      </c>
      <c r="GG2451">
        <v>2</v>
      </c>
      <c r="GH2451">
        <v>1</v>
      </c>
      <c r="GI2451">
        <v>2</v>
      </c>
      <c r="GJ2451">
        <v>0</v>
      </c>
      <c r="GK2451">
        <v>0</v>
      </c>
      <c r="GL2451">
        <f t="shared" si="1845"/>
        <v>0</v>
      </c>
      <c r="GM2451">
        <f t="shared" si="1846"/>
        <v>401.63</v>
      </c>
      <c r="GN2451">
        <f t="shared" si="1847"/>
        <v>0</v>
      </c>
      <c r="GO2451">
        <f t="shared" si="1848"/>
        <v>401.63</v>
      </c>
      <c r="GP2451">
        <f t="shared" si="1849"/>
        <v>0</v>
      </c>
      <c r="GR2451">
        <v>0</v>
      </c>
      <c r="GS2451">
        <v>3</v>
      </c>
      <c r="GT2451">
        <v>0</v>
      </c>
      <c r="GU2451" t="s">
        <v>3</v>
      </c>
      <c r="GV2451">
        <f t="shared" si="1850"/>
        <v>0</v>
      </c>
      <c r="GW2451">
        <v>1</v>
      </c>
      <c r="GX2451">
        <f t="shared" si="1851"/>
        <v>0</v>
      </c>
      <c r="HA2451">
        <v>0</v>
      </c>
      <c r="HB2451">
        <v>0</v>
      </c>
      <c r="HC2451">
        <f t="shared" si="1852"/>
        <v>0</v>
      </c>
      <c r="HE2451" t="s">
        <v>3</v>
      </c>
      <c r="HF2451" t="s">
        <v>3</v>
      </c>
      <c r="IK2451">
        <v>0</v>
      </c>
    </row>
    <row r="2452" spans="1:245">
      <c r="A2452">
        <v>17</v>
      </c>
      <c r="B2452">
        <v>0</v>
      </c>
      <c r="C2452">
        <f>ROW(SmtRes!A2564)</f>
        <v>2564</v>
      </c>
      <c r="D2452">
        <f>ROW(EtalonRes!A2533)</f>
        <v>2533</v>
      </c>
      <c r="E2452" t="s">
        <v>70</v>
      </c>
      <c r="F2452" t="s">
        <v>474</v>
      </c>
      <c r="G2452" t="s">
        <v>475</v>
      </c>
      <c r="H2452" t="s">
        <v>461</v>
      </c>
      <c r="I2452">
        <f>ROUND(15/100,9)</f>
        <v>0.15</v>
      </c>
      <c r="J2452">
        <v>0</v>
      </c>
      <c r="O2452">
        <f t="shared" si="1818"/>
        <v>9628.16</v>
      </c>
      <c r="P2452">
        <f t="shared" si="1819"/>
        <v>4320.21</v>
      </c>
      <c r="Q2452">
        <f t="shared" si="1820"/>
        <v>1486.76</v>
      </c>
      <c r="R2452">
        <f t="shared" si="1821"/>
        <v>708.77</v>
      </c>
      <c r="S2452">
        <f t="shared" si="1822"/>
        <v>3821.19</v>
      </c>
      <c r="T2452">
        <f t="shared" si="1823"/>
        <v>0</v>
      </c>
      <c r="U2452">
        <f t="shared" si="1824"/>
        <v>11.971500000000001</v>
      </c>
      <c r="V2452">
        <f t="shared" si="1825"/>
        <v>2.0760000000000001</v>
      </c>
      <c r="W2452">
        <f t="shared" si="1826"/>
        <v>0</v>
      </c>
      <c r="X2452">
        <f t="shared" si="1827"/>
        <v>4258.16</v>
      </c>
      <c r="Y2452">
        <f t="shared" si="1828"/>
        <v>2310.2800000000002</v>
      </c>
      <c r="AA2452">
        <v>35806607</v>
      </c>
      <c r="AB2452">
        <f t="shared" si="1829"/>
        <v>4431.62</v>
      </c>
      <c r="AC2452">
        <f t="shared" si="1830"/>
        <v>2818.14</v>
      </c>
      <c r="AD2452">
        <f t="shared" si="1853"/>
        <v>845.71</v>
      </c>
      <c r="AE2452">
        <f t="shared" si="1854"/>
        <v>142.41</v>
      </c>
      <c r="AF2452">
        <f t="shared" si="1855"/>
        <v>767.77</v>
      </c>
      <c r="AG2452">
        <f t="shared" si="1831"/>
        <v>0</v>
      </c>
      <c r="AH2452">
        <f t="shared" si="1856"/>
        <v>79.81</v>
      </c>
      <c r="AI2452">
        <f t="shared" si="1857"/>
        <v>13.84</v>
      </c>
      <c r="AJ2452">
        <f t="shared" si="1832"/>
        <v>0</v>
      </c>
      <c r="AK2452">
        <v>4431.62</v>
      </c>
      <c r="AL2452">
        <v>2818.14</v>
      </c>
      <c r="AM2452">
        <v>845.71</v>
      </c>
      <c r="AN2452">
        <v>142.41</v>
      </c>
      <c r="AO2452">
        <v>767.77</v>
      </c>
      <c r="AP2452">
        <v>0</v>
      </c>
      <c r="AQ2452">
        <v>79.81</v>
      </c>
      <c r="AR2452">
        <v>13.84</v>
      </c>
      <c r="AS2452">
        <v>0</v>
      </c>
      <c r="AT2452">
        <v>94</v>
      </c>
      <c r="AU2452">
        <v>51</v>
      </c>
      <c r="AV2452">
        <v>1</v>
      </c>
      <c r="AW2452">
        <v>1</v>
      </c>
      <c r="AZ2452">
        <v>1</v>
      </c>
      <c r="BA2452">
        <v>33.18</v>
      </c>
      <c r="BB2452">
        <v>11.72</v>
      </c>
      <c r="BC2452">
        <v>10.220000000000001</v>
      </c>
      <c r="BD2452" t="s">
        <v>3</v>
      </c>
      <c r="BE2452" t="s">
        <v>3</v>
      </c>
      <c r="BF2452" t="s">
        <v>3</v>
      </c>
      <c r="BG2452" t="s">
        <v>3</v>
      </c>
      <c r="BH2452">
        <v>0</v>
      </c>
      <c r="BI2452">
        <v>1</v>
      </c>
      <c r="BJ2452" t="s">
        <v>476</v>
      </c>
      <c r="BM2452">
        <v>11001</v>
      </c>
      <c r="BN2452">
        <v>0</v>
      </c>
      <c r="BO2452" t="s">
        <v>474</v>
      </c>
      <c r="BP2452">
        <v>1</v>
      </c>
      <c r="BQ2452">
        <v>2</v>
      </c>
      <c r="BR2452">
        <v>0</v>
      </c>
      <c r="BS2452">
        <v>33.18</v>
      </c>
      <c r="BT2452">
        <v>1</v>
      </c>
      <c r="BU2452">
        <v>1</v>
      </c>
      <c r="BV2452">
        <v>1</v>
      </c>
      <c r="BW2452">
        <v>1</v>
      </c>
      <c r="BX2452">
        <v>1</v>
      </c>
      <c r="BY2452" t="s">
        <v>3</v>
      </c>
      <c r="BZ2452">
        <v>123</v>
      </c>
      <c r="CA2452">
        <v>75</v>
      </c>
      <c r="CE2452">
        <v>0</v>
      </c>
      <c r="CF2452">
        <v>0</v>
      </c>
      <c r="CG2452">
        <v>0</v>
      </c>
      <c r="CM2452">
        <v>0</v>
      </c>
      <c r="CN2452" t="s">
        <v>3</v>
      </c>
      <c r="CO2452">
        <v>0</v>
      </c>
      <c r="CP2452">
        <f t="shared" si="1833"/>
        <v>9628.16</v>
      </c>
      <c r="CQ2452">
        <f t="shared" si="1834"/>
        <v>28801.390800000001</v>
      </c>
      <c r="CR2452">
        <f t="shared" si="1835"/>
        <v>9911.7212000000018</v>
      </c>
      <c r="CS2452">
        <f t="shared" si="1836"/>
        <v>4725.1638000000003</v>
      </c>
      <c r="CT2452">
        <f t="shared" si="1837"/>
        <v>25474.6086</v>
      </c>
      <c r="CU2452">
        <f t="shared" si="1838"/>
        <v>0</v>
      </c>
      <c r="CV2452">
        <f t="shared" si="1839"/>
        <v>79.81</v>
      </c>
      <c r="CW2452">
        <f t="shared" si="1840"/>
        <v>13.84</v>
      </c>
      <c r="CX2452">
        <f t="shared" si="1841"/>
        <v>0</v>
      </c>
      <c r="CY2452">
        <f t="shared" si="1842"/>
        <v>4258.1624000000002</v>
      </c>
      <c r="CZ2452">
        <f t="shared" si="1843"/>
        <v>2310.2795999999998</v>
      </c>
      <c r="DC2452" t="s">
        <v>3</v>
      </c>
      <c r="DD2452" t="s">
        <v>3</v>
      </c>
      <c r="DE2452" t="s">
        <v>3</v>
      </c>
      <c r="DF2452" t="s">
        <v>3</v>
      </c>
      <c r="DG2452" t="s">
        <v>3</v>
      </c>
      <c r="DH2452" t="s">
        <v>3</v>
      </c>
      <c r="DI2452" t="s">
        <v>3</v>
      </c>
      <c r="DJ2452" t="s">
        <v>3</v>
      </c>
      <c r="DK2452" t="s">
        <v>3</v>
      </c>
      <c r="DL2452" t="s">
        <v>3</v>
      </c>
      <c r="DM2452" t="s">
        <v>3</v>
      </c>
      <c r="DN2452">
        <v>0</v>
      </c>
      <c r="DO2452">
        <v>0</v>
      </c>
      <c r="DP2452">
        <v>1</v>
      </c>
      <c r="DQ2452">
        <v>1</v>
      </c>
      <c r="DU2452">
        <v>1013</v>
      </c>
      <c r="DV2452" t="s">
        <v>461</v>
      </c>
      <c r="DW2452" t="s">
        <v>461</v>
      </c>
      <c r="DX2452">
        <v>1</v>
      </c>
      <c r="DZ2452" t="s">
        <v>3</v>
      </c>
      <c r="EA2452" t="s">
        <v>3</v>
      </c>
      <c r="EB2452" t="s">
        <v>3</v>
      </c>
      <c r="EC2452" t="s">
        <v>3</v>
      </c>
      <c r="EE2452">
        <v>29085511</v>
      </c>
      <c r="EF2452">
        <v>2</v>
      </c>
      <c r="EG2452" t="s">
        <v>145</v>
      </c>
      <c r="EH2452">
        <v>0</v>
      </c>
      <c r="EI2452" t="s">
        <v>3</v>
      </c>
      <c r="EJ2452">
        <v>1</v>
      </c>
      <c r="EK2452">
        <v>11001</v>
      </c>
      <c r="EL2452" t="s">
        <v>22</v>
      </c>
      <c r="EM2452" t="s">
        <v>196</v>
      </c>
      <c r="EO2452" t="s">
        <v>3</v>
      </c>
      <c r="EQ2452">
        <v>0</v>
      </c>
      <c r="ER2452">
        <v>4431.62</v>
      </c>
      <c r="ES2452">
        <v>2818.14</v>
      </c>
      <c r="ET2452">
        <v>845.71</v>
      </c>
      <c r="EU2452">
        <v>142.41</v>
      </c>
      <c r="EV2452">
        <v>767.77</v>
      </c>
      <c r="EW2452">
        <v>79.81</v>
      </c>
      <c r="EX2452">
        <v>13.84</v>
      </c>
      <c r="EY2452">
        <v>0</v>
      </c>
      <c r="FQ2452">
        <v>0</v>
      </c>
      <c r="FR2452">
        <f t="shared" si="1844"/>
        <v>0</v>
      </c>
      <c r="FS2452">
        <v>0</v>
      </c>
      <c r="FT2452" t="s">
        <v>148</v>
      </c>
      <c r="FU2452" t="s">
        <v>24</v>
      </c>
      <c r="FV2452" t="s">
        <v>24</v>
      </c>
      <c r="FW2452" t="s">
        <v>25</v>
      </c>
      <c r="FX2452">
        <v>110.7</v>
      </c>
      <c r="FY2452">
        <v>63.75</v>
      </c>
      <c r="GA2452" t="s">
        <v>3</v>
      </c>
      <c r="GD2452">
        <v>1</v>
      </c>
      <c r="GF2452">
        <v>2119765829</v>
      </c>
      <c r="GG2452">
        <v>2</v>
      </c>
      <c r="GH2452">
        <v>1</v>
      </c>
      <c r="GI2452">
        <v>2</v>
      </c>
      <c r="GJ2452">
        <v>0</v>
      </c>
      <c r="GK2452">
        <v>0</v>
      </c>
      <c r="GL2452">
        <f t="shared" si="1845"/>
        <v>0</v>
      </c>
      <c r="GM2452">
        <f t="shared" si="1846"/>
        <v>16196.6</v>
      </c>
      <c r="GN2452">
        <f t="shared" si="1847"/>
        <v>16196.6</v>
      </c>
      <c r="GO2452">
        <f t="shared" si="1848"/>
        <v>0</v>
      </c>
      <c r="GP2452">
        <f t="shared" si="1849"/>
        <v>0</v>
      </c>
      <c r="GR2452">
        <v>0</v>
      </c>
      <c r="GS2452">
        <v>3</v>
      </c>
      <c r="GT2452">
        <v>0</v>
      </c>
      <c r="GU2452" t="s">
        <v>3</v>
      </c>
      <c r="GV2452">
        <f t="shared" si="1850"/>
        <v>0</v>
      </c>
      <c r="GW2452">
        <v>1</v>
      </c>
      <c r="GX2452">
        <f t="shared" si="1851"/>
        <v>0</v>
      </c>
      <c r="HA2452">
        <v>0</v>
      </c>
      <c r="HB2452">
        <v>0</v>
      </c>
      <c r="HC2452">
        <f t="shared" si="1852"/>
        <v>0</v>
      </c>
      <c r="HE2452" t="s">
        <v>3</v>
      </c>
      <c r="HF2452" t="s">
        <v>3</v>
      </c>
      <c r="IK2452">
        <v>0</v>
      </c>
    </row>
    <row r="2453" spans="1:245">
      <c r="A2453">
        <v>17</v>
      </c>
      <c r="B2453">
        <v>0</v>
      </c>
      <c r="C2453">
        <f>ROW(SmtRes!A2573)</f>
        <v>2573</v>
      </c>
      <c r="D2453">
        <f>ROW(EtalonRes!A2542)</f>
        <v>2542</v>
      </c>
      <c r="E2453" t="s">
        <v>74</v>
      </c>
      <c r="F2453" t="s">
        <v>477</v>
      </c>
      <c r="G2453" t="s">
        <v>478</v>
      </c>
      <c r="H2453" t="s">
        <v>479</v>
      </c>
      <c r="I2453">
        <f>ROUND(15/100,9)</f>
        <v>0.15</v>
      </c>
      <c r="J2453">
        <v>0</v>
      </c>
      <c r="O2453">
        <f t="shared" si="1818"/>
        <v>5424.97</v>
      </c>
      <c r="P2453">
        <f t="shared" si="1819"/>
        <v>3799.35</v>
      </c>
      <c r="Q2453">
        <f t="shared" si="1820"/>
        <v>26.36</v>
      </c>
      <c r="R2453">
        <f t="shared" si="1821"/>
        <v>7.52</v>
      </c>
      <c r="S2453">
        <f t="shared" si="1822"/>
        <v>1599.26</v>
      </c>
      <c r="T2453">
        <f t="shared" si="1823"/>
        <v>0</v>
      </c>
      <c r="U2453">
        <f t="shared" si="1824"/>
        <v>5.6505000000000001</v>
      </c>
      <c r="V2453">
        <f t="shared" si="1825"/>
        <v>1.95E-2</v>
      </c>
      <c r="W2453">
        <f t="shared" si="1826"/>
        <v>0</v>
      </c>
      <c r="X2453">
        <f t="shared" si="1827"/>
        <v>1510.37</v>
      </c>
      <c r="Y2453">
        <f t="shared" si="1828"/>
        <v>819.46</v>
      </c>
      <c r="AA2453">
        <v>35806607</v>
      </c>
      <c r="AB2453">
        <f t="shared" si="1829"/>
        <v>11074.7</v>
      </c>
      <c r="AC2453">
        <f t="shared" si="1830"/>
        <v>10732.62</v>
      </c>
      <c r="AD2453">
        <f t="shared" si="1853"/>
        <v>20.75</v>
      </c>
      <c r="AE2453">
        <f t="shared" si="1854"/>
        <v>1.51</v>
      </c>
      <c r="AF2453">
        <f t="shared" si="1855"/>
        <v>321.33</v>
      </c>
      <c r="AG2453">
        <f t="shared" si="1831"/>
        <v>0</v>
      </c>
      <c r="AH2453">
        <f t="shared" si="1856"/>
        <v>37.67</v>
      </c>
      <c r="AI2453">
        <f t="shared" si="1857"/>
        <v>0.13</v>
      </c>
      <c r="AJ2453">
        <f t="shared" si="1832"/>
        <v>0</v>
      </c>
      <c r="AK2453">
        <v>11074.7</v>
      </c>
      <c r="AL2453">
        <v>10732.62</v>
      </c>
      <c r="AM2453">
        <v>20.75</v>
      </c>
      <c r="AN2453">
        <v>1.51</v>
      </c>
      <c r="AO2453">
        <v>321.33</v>
      </c>
      <c r="AP2453">
        <v>0</v>
      </c>
      <c r="AQ2453">
        <v>37.67</v>
      </c>
      <c r="AR2453">
        <v>0.13</v>
      </c>
      <c r="AS2453">
        <v>0</v>
      </c>
      <c r="AT2453">
        <v>94</v>
      </c>
      <c r="AU2453">
        <v>51</v>
      </c>
      <c r="AV2453">
        <v>1</v>
      </c>
      <c r="AW2453">
        <v>1</v>
      </c>
      <c r="AZ2453">
        <v>1</v>
      </c>
      <c r="BA2453">
        <v>33.18</v>
      </c>
      <c r="BB2453">
        <v>8.4700000000000006</v>
      </c>
      <c r="BC2453">
        <v>2.36</v>
      </c>
      <c r="BD2453" t="s">
        <v>3</v>
      </c>
      <c r="BE2453" t="s">
        <v>3</v>
      </c>
      <c r="BF2453" t="s">
        <v>3</v>
      </c>
      <c r="BG2453" t="s">
        <v>3</v>
      </c>
      <c r="BH2453">
        <v>0</v>
      </c>
      <c r="BI2453">
        <v>1</v>
      </c>
      <c r="BJ2453" t="s">
        <v>480</v>
      </c>
      <c r="BM2453">
        <v>11001</v>
      </c>
      <c r="BN2453">
        <v>0</v>
      </c>
      <c r="BO2453" t="s">
        <v>477</v>
      </c>
      <c r="BP2453">
        <v>1</v>
      </c>
      <c r="BQ2453">
        <v>2</v>
      </c>
      <c r="BR2453">
        <v>0</v>
      </c>
      <c r="BS2453">
        <v>33.18</v>
      </c>
      <c r="BT2453">
        <v>1</v>
      </c>
      <c r="BU2453">
        <v>1</v>
      </c>
      <c r="BV2453">
        <v>1</v>
      </c>
      <c r="BW2453">
        <v>1</v>
      </c>
      <c r="BX2453">
        <v>1</v>
      </c>
      <c r="BY2453" t="s">
        <v>3</v>
      </c>
      <c r="BZ2453">
        <v>123</v>
      </c>
      <c r="CA2453">
        <v>75</v>
      </c>
      <c r="CE2453">
        <v>0</v>
      </c>
      <c r="CF2453">
        <v>0</v>
      </c>
      <c r="CG2453">
        <v>0</v>
      </c>
      <c r="CM2453">
        <v>0</v>
      </c>
      <c r="CN2453" t="s">
        <v>3</v>
      </c>
      <c r="CO2453">
        <v>0</v>
      </c>
      <c r="CP2453">
        <f t="shared" si="1833"/>
        <v>5424.97</v>
      </c>
      <c r="CQ2453">
        <f t="shared" si="1834"/>
        <v>25328.983199999999</v>
      </c>
      <c r="CR2453">
        <f t="shared" si="1835"/>
        <v>175.75250000000003</v>
      </c>
      <c r="CS2453">
        <f t="shared" si="1836"/>
        <v>50.101799999999997</v>
      </c>
      <c r="CT2453">
        <f t="shared" si="1837"/>
        <v>10661.7294</v>
      </c>
      <c r="CU2453">
        <f t="shared" si="1838"/>
        <v>0</v>
      </c>
      <c r="CV2453">
        <f t="shared" si="1839"/>
        <v>37.67</v>
      </c>
      <c r="CW2453">
        <f t="shared" si="1840"/>
        <v>0.13</v>
      </c>
      <c r="CX2453">
        <f t="shared" si="1841"/>
        <v>0</v>
      </c>
      <c r="CY2453">
        <f t="shared" si="1842"/>
        <v>1510.3732</v>
      </c>
      <c r="CZ2453">
        <f t="shared" si="1843"/>
        <v>819.45780000000002</v>
      </c>
      <c r="DC2453" t="s">
        <v>3</v>
      </c>
      <c r="DD2453" t="s">
        <v>3</v>
      </c>
      <c r="DE2453" t="s">
        <v>3</v>
      </c>
      <c r="DF2453" t="s">
        <v>3</v>
      </c>
      <c r="DG2453" t="s">
        <v>3</v>
      </c>
      <c r="DH2453" t="s">
        <v>3</v>
      </c>
      <c r="DI2453" t="s">
        <v>3</v>
      </c>
      <c r="DJ2453" t="s">
        <v>3</v>
      </c>
      <c r="DK2453" t="s">
        <v>3</v>
      </c>
      <c r="DL2453" t="s">
        <v>3</v>
      </c>
      <c r="DM2453" t="s">
        <v>3</v>
      </c>
      <c r="DN2453">
        <v>0</v>
      </c>
      <c r="DO2453">
        <v>0</v>
      </c>
      <c r="DP2453">
        <v>1</v>
      </c>
      <c r="DQ2453">
        <v>1</v>
      </c>
      <c r="DU2453">
        <v>1013</v>
      </c>
      <c r="DV2453" t="s">
        <v>479</v>
      </c>
      <c r="DW2453" t="s">
        <v>479</v>
      </c>
      <c r="DX2453">
        <v>1</v>
      </c>
      <c r="DZ2453" t="s">
        <v>3</v>
      </c>
      <c r="EA2453" t="s">
        <v>3</v>
      </c>
      <c r="EB2453" t="s">
        <v>3</v>
      </c>
      <c r="EC2453" t="s">
        <v>3</v>
      </c>
      <c r="EE2453">
        <v>29085511</v>
      </c>
      <c r="EF2453">
        <v>2</v>
      </c>
      <c r="EG2453" t="s">
        <v>145</v>
      </c>
      <c r="EH2453">
        <v>0</v>
      </c>
      <c r="EI2453" t="s">
        <v>3</v>
      </c>
      <c r="EJ2453">
        <v>1</v>
      </c>
      <c r="EK2453">
        <v>11001</v>
      </c>
      <c r="EL2453" t="s">
        <v>22</v>
      </c>
      <c r="EM2453" t="s">
        <v>196</v>
      </c>
      <c r="EO2453" t="s">
        <v>3</v>
      </c>
      <c r="EQ2453">
        <v>0</v>
      </c>
      <c r="ER2453">
        <v>11074.7</v>
      </c>
      <c r="ES2453">
        <v>10732.62</v>
      </c>
      <c r="ET2453">
        <v>20.75</v>
      </c>
      <c r="EU2453">
        <v>1.51</v>
      </c>
      <c r="EV2453">
        <v>321.33</v>
      </c>
      <c r="EW2453">
        <v>37.67</v>
      </c>
      <c r="EX2453">
        <v>0.13</v>
      </c>
      <c r="EY2453">
        <v>0</v>
      </c>
      <c r="FQ2453">
        <v>0</v>
      </c>
      <c r="FR2453">
        <f t="shared" si="1844"/>
        <v>0</v>
      </c>
      <c r="FS2453">
        <v>0</v>
      </c>
      <c r="FT2453" t="s">
        <v>148</v>
      </c>
      <c r="FU2453" t="s">
        <v>24</v>
      </c>
      <c r="FV2453" t="s">
        <v>24</v>
      </c>
      <c r="FW2453" t="s">
        <v>25</v>
      </c>
      <c r="FX2453">
        <v>110.7</v>
      </c>
      <c r="FY2453">
        <v>63.75</v>
      </c>
      <c r="GA2453" t="s">
        <v>3</v>
      </c>
      <c r="GD2453">
        <v>1</v>
      </c>
      <c r="GF2453">
        <v>-439027975</v>
      </c>
      <c r="GG2453">
        <v>2</v>
      </c>
      <c r="GH2453">
        <v>1</v>
      </c>
      <c r="GI2453">
        <v>2</v>
      </c>
      <c r="GJ2453">
        <v>0</v>
      </c>
      <c r="GK2453">
        <v>0</v>
      </c>
      <c r="GL2453">
        <f t="shared" si="1845"/>
        <v>0</v>
      </c>
      <c r="GM2453">
        <f t="shared" si="1846"/>
        <v>7754.8</v>
      </c>
      <c r="GN2453">
        <f t="shared" si="1847"/>
        <v>7754.8</v>
      </c>
      <c r="GO2453">
        <f t="shared" si="1848"/>
        <v>0</v>
      </c>
      <c r="GP2453">
        <f t="shared" si="1849"/>
        <v>0</v>
      </c>
      <c r="GR2453">
        <v>0</v>
      </c>
      <c r="GS2453">
        <v>3</v>
      </c>
      <c r="GT2453">
        <v>0</v>
      </c>
      <c r="GU2453" t="s">
        <v>3</v>
      </c>
      <c r="GV2453">
        <f t="shared" si="1850"/>
        <v>0</v>
      </c>
      <c r="GW2453">
        <v>1</v>
      </c>
      <c r="GX2453">
        <f t="shared" si="1851"/>
        <v>0</v>
      </c>
      <c r="HA2453">
        <v>0</v>
      </c>
      <c r="HB2453">
        <v>0</v>
      </c>
      <c r="HC2453">
        <f t="shared" si="1852"/>
        <v>0</v>
      </c>
      <c r="HE2453" t="s">
        <v>3</v>
      </c>
      <c r="HF2453" t="s">
        <v>3</v>
      </c>
      <c r="IK2453">
        <v>0</v>
      </c>
    </row>
    <row r="2454" spans="1:245">
      <c r="A2454">
        <v>17</v>
      </c>
      <c r="B2454">
        <v>0</v>
      </c>
      <c r="C2454">
        <f>ROW(SmtRes!A2585)</f>
        <v>2585</v>
      </c>
      <c r="D2454">
        <f>ROW(EtalonRes!A2554)</f>
        <v>2554</v>
      </c>
      <c r="E2454" t="s">
        <v>329</v>
      </c>
      <c r="F2454" t="s">
        <v>481</v>
      </c>
      <c r="G2454" t="s">
        <v>482</v>
      </c>
      <c r="H2454" t="s">
        <v>77</v>
      </c>
      <c r="I2454">
        <f>ROUND(15/100,9)</f>
        <v>0.15</v>
      </c>
      <c r="J2454">
        <v>0</v>
      </c>
      <c r="O2454">
        <f t="shared" si="1818"/>
        <v>9918.92</v>
      </c>
      <c r="P2454">
        <f t="shared" si="1819"/>
        <v>6261.74</v>
      </c>
      <c r="Q2454">
        <f t="shared" si="1820"/>
        <v>323.83</v>
      </c>
      <c r="R2454">
        <f t="shared" si="1821"/>
        <v>228.89</v>
      </c>
      <c r="S2454">
        <f t="shared" si="1822"/>
        <v>3333.35</v>
      </c>
      <c r="T2454">
        <f t="shared" si="1823"/>
        <v>0</v>
      </c>
      <c r="U2454">
        <f t="shared" si="1824"/>
        <v>11.494499999999999</v>
      </c>
      <c r="V2454">
        <f t="shared" si="1825"/>
        <v>0.6329999999999999</v>
      </c>
      <c r="W2454">
        <f t="shared" si="1826"/>
        <v>0</v>
      </c>
      <c r="X2454">
        <f t="shared" si="1827"/>
        <v>3348.51</v>
      </c>
      <c r="Y2454">
        <f t="shared" si="1828"/>
        <v>1816.74</v>
      </c>
      <c r="AA2454">
        <v>35806607</v>
      </c>
      <c r="AB2454">
        <f t="shared" si="1829"/>
        <v>9873.02</v>
      </c>
      <c r="AC2454">
        <f t="shared" si="1830"/>
        <v>9055.2999999999993</v>
      </c>
      <c r="AD2454">
        <f t="shared" si="1853"/>
        <v>147.97</v>
      </c>
      <c r="AE2454">
        <f t="shared" si="1854"/>
        <v>45.99</v>
      </c>
      <c r="AF2454">
        <f t="shared" si="1855"/>
        <v>669.75</v>
      </c>
      <c r="AG2454">
        <f t="shared" si="1831"/>
        <v>0</v>
      </c>
      <c r="AH2454">
        <f t="shared" si="1856"/>
        <v>76.63</v>
      </c>
      <c r="AI2454">
        <f t="shared" si="1857"/>
        <v>4.22</v>
      </c>
      <c r="AJ2454">
        <f t="shared" si="1832"/>
        <v>0</v>
      </c>
      <c r="AK2454">
        <v>9873.02</v>
      </c>
      <c r="AL2454">
        <v>9055.2999999999993</v>
      </c>
      <c r="AM2454">
        <v>147.97</v>
      </c>
      <c r="AN2454">
        <v>45.99</v>
      </c>
      <c r="AO2454">
        <v>669.75</v>
      </c>
      <c r="AP2454">
        <v>0</v>
      </c>
      <c r="AQ2454">
        <v>76.63</v>
      </c>
      <c r="AR2454">
        <v>4.22</v>
      </c>
      <c r="AS2454">
        <v>0</v>
      </c>
      <c r="AT2454">
        <v>94</v>
      </c>
      <c r="AU2454">
        <v>51</v>
      </c>
      <c r="AV2454">
        <v>1</v>
      </c>
      <c r="AW2454">
        <v>1</v>
      </c>
      <c r="AZ2454">
        <v>1</v>
      </c>
      <c r="BA2454">
        <v>33.18</v>
      </c>
      <c r="BB2454">
        <v>14.59</v>
      </c>
      <c r="BC2454">
        <v>4.6100000000000003</v>
      </c>
      <c r="BD2454" t="s">
        <v>3</v>
      </c>
      <c r="BE2454" t="s">
        <v>3</v>
      </c>
      <c r="BF2454" t="s">
        <v>3</v>
      </c>
      <c r="BG2454" t="s">
        <v>3</v>
      </c>
      <c r="BH2454">
        <v>0</v>
      </c>
      <c r="BI2454">
        <v>1</v>
      </c>
      <c r="BJ2454" t="s">
        <v>483</v>
      </c>
      <c r="BM2454">
        <v>11001</v>
      </c>
      <c r="BN2454">
        <v>0</v>
      </c>
      <c r="BO2454" t="s">
        <v>481</v>
      </c>
      <c r="BP2454">
        <v>1</v>
      </c>
      <c r="BQ2454">
        <v>2</v>
      </c>
      <c r="BR2454">
        <v>0</v>
      </c>
      <c r="BS2454">
        <v>33.18</v>
      </c>
      <c r="BT2454">
        <v>1</v>
      </c>
      <c r="BU2454">
        <v>1</v>
      </c>
      <c r="BV2454">
        <v>1</v>
      </c>
      <c r="BW2454">
        <v>1</v>
      </c>
      <c r="BX2454">
        <v>1</v>
      </c>
      <c r="BY2454" t="s">
        <v>3</v>
      </c>
      <c r="BZ2454">
        <v>123</v>
      </c>
      <c r="CA2454">
        <v>75</v>
      </c>
      <c r="CE2454">
        <v>0</v>
      </c>
      <c r="CF2454">
        <v>0</v>
      </c>
      <c r="CG2454">
        <v>0</v>
      </c>
      <c r="CM2454">
        <v>0</v>
      </c>
      <c r="CN2454" t="s">
        <v>3</v>
      </c>
      <c r="CO2454">
        <v>0</v>
      </c>
      <c r="CP2454">
        <f t="shared" si="1833"/>
        <v>9918.92</v>
      </c>
      <c r="CQ2454">
        <f t="shared" si="1834"/>
        <v>41744.932999999997</v>
      </c>
      <c r="CR2454">
        <f t="shared" si="1835"/>
        <v>2158.8822999999998</v>
      </c>
      <c r="CS2454">
        <f t="shared" si="1836"/>
        <v>1525.9482</v>
      </c>
      <c r="CT2454">
        <f t="shared" si="1837"/>
        <v>22222.305</v>
      </c>
      <c r="CU2454">
        <f t="shared" si="1838"/>
        <v>0</v>
      </c>
      <c r="CV2454">
        <f t="shared" si="1839"/>
        <v>76.63</v>
      </c>
      <c r="CW2454">
        <f t="shared" si="1840"/>
        <v>4.22</v>
      </c>
      <c r="CX2454">
        <f t="shared" si="1841"/>
        <v>0</v>
      </c>
      <c r="CY2454">
        <f t="shared" si="1842"/>
        <v>3348.5056</v>
      </c>
      <c r="CZ2454">
        <f t="shared" si="1843"/>
        <v>1816.7423999999999</v>
      </c>
      <c r="DC2454" t="s">
        <v>3</v>
      </c>
      <c r="DD2454" t="s">
        <v>3</v>
      </c>
      <c r="DE2454" t="s">
        <v>3</v>
      </c>
      <c r="DF2454" t="s">
        <v>3</v>
      </c>
      <c r="DG2454" t="s">
        <v>3</v>
      </c>
      <c r="DH2454" t="s">
        <v>3</v>
      </c>
      <c r="DI2454" t="s">
        <v>3</v>
      </c>
      <c r="DJ2454" t="s">
        <v>3</v>
      </c>
      <c r="DK2454" t="s">
        <v>3</v>
      </c>
      <c r="DL2454" t="s">
        <v>3</v>
      </c>
      <c r="DM2454" t="s">
        <v>3</v>
      </c>
      <c r="DN2454">
        <v>0</v>
      </c>
      <c r="DO2454">
        <v>0</v>
      </c>
      <c r="DP2454">
        <v>1</v>
      </c>
      <c r="DQ2454">
        <v>1</v>
      </c>
      <c r="DU2454">
        <v>1005</v>
      </c>
      <c r="DV2454" t="s">
        <v>77</v>
      </c>
      <c r="DW2454" t="s">
        <v>77</v>
      </c>
      <c r="DX2454">
        <v>100</v>
      </c>
      <c r="DZ2454" t="s">
        <v>3</v>
      </c>
      <c r="EA2454" t="s">
        <v>3</v>
      </c>
      <c r="EB2454" t="s">
        <v>3</v>
      </c>
      <c r="EC2454" t="s">
        <v>3</v>
      </c>
      <c r="EE2454">
        <v>29085511</v>
      </c>
      <c r="EF2454">
        <v>2</v>
      </c>
      <c r="EG2454" t="s">
        <v>145</v>
      </c>
      <c r="EH2454">
        <v>0</v>
      </c>
      <c r="EI2454" t="s">
        <v>3</v>
      </c>
      <c r="EJ2454">
        <v>1</v>
      </c>
      <c r="EK2454">
        <v>11001</v>
      </c>
      <c r="EL2454" t="s">
        <v>22</v>
      </c>
      <c r="EM2454" t="s">
        <v>196</v>
      </c>
      <c r="EO2454" t="s">
        <v>3</v>
      </c>
      <c r="EQ2454">
        <v>0</v>
      </c>
      <c r="ER2454">
        <v>9873.02</v>
      </c>
      <c r="ES2454">
        <v>9055.2999999999993</v>
      </c>
      <c r="ET2454">
        <v>147.97</v>
      </c>
      <c r="EU2454">
        <v>45.99</v>
      </c>
      <c r="EV2454">
        <v>669.75</v>
      </c>
      <c r="EW2454">
        <v>76.63</v>
      </c>
      <c r="EX2454">
        <v>4.22</v>
      </c>
      <c r="EY2454">
        <v>0</v>
      </c>
      <c r="FQ2454">
        <v>0</v>
      </c>
      <c r="FR2454">
        <f t="shared" si="1844"/>
        <v>0</v>
      </c>
      <c r="FS2454">
        <v>0</v>
      </c>
      <c r="FT2454" t="s">
        <v>148</v>
      </c>
      <c r="FU2454" t="s">
        <v>24</v>
      </c>
      <c r="FV2454" t="s">
        <v>24</v>
      </c>
      <c r="FW2454" t="s">
        <v>25</v>
      </c>
      <c r="FX2454">
        <v>110.7</v>
      </c>
      <c r="FY2454">
        <v>63.75</v>
      </c>
      <c r="GA2454" t="s">
        <v>3</v>
      </c>
      <c r="GD2454">
        <v>1</v>
      </c>
      <c r="GF2454">
        <v>-3766666</v>
      </c>
      <c r="GG2454">
        <v>2</v>
      </c>
      <c r="GH2454">
        <v>1</v>
      </c>
      <c r="GI2454">
        <v>2</v>
      </c>
      <c r="GJ2454">
        <v>0</v>
      </c>
      <c r="GK2454">
        <v>0</v>
      </c>
      <c r="GL2454">
        <f t="shared" si="1845"/>
        <v>0</v>
      </c>
      <c r="GM2454">
        <f t="shared" si="1846"/>
        <v>15084.17</v>
      </c>
      <c r="GN2454">
        <f t="shared" si="1847"/>
        <v>15084.17</v>
      </c>
      <c r="GO2454">
        <f t="shared" si="1848"/>
        <v>0</v>
      </c>
      <c r="GP2454">
        <f t="shared" si="1849"/>
        <v>0</v>
      </c>
      <c r="GR2454">
        <v>0</v>
      </c>
      <c r="GS2454">
        <v>3</v>
      </c>
      <c r="GT2454">
        <v>0</v>
      </c>
      <c r="GU2454" t="s">
        <v>3</v>
      </c>
      <c r="GV2454">
        <f t="shared" si="1850"/>
        <v>0</v>
      </c>
      <c r="GW2454">
        <v>1</v>
      </c>
      <c r="GX2454">
        <f t="shared" si="1851"/>
        <v>0</v>
      </c>
      <c r="HA2454">
        <v>0</v>
      </c>
      <c r="HB2454">
        <v>0</v>
      </c>
      <c r="HC2454">
        <f t="shared" si="1852"/>
        <v>0</v>
      </c>
      <c r="HE2454" t="s">
        <v>3</v>
      </c>
      <c r="HF2454" t="s">
        <v>3</v>
      </c>
      <c r="IK2454">
        <v>0</v>
      </c>
    </row>
    <row r="2455" spans="1:245">
      <c r="A2455">
        <v>17</v>
      </c>
      <c r="B2455">
        <v>0</v>
      </c>
      <c r="E2455" t="s">
        <v>294</v>
      </c>
      <c r="F2455" t="s">
        <v>484</v>
      </c>
      <c r="G2455" t="s">
        <v>485</v>
      </c>
      <c r="H2455" t="s">
        <v>165</v>
      </c>
      <c r="I2455">
        <v>15</v>
      </c>
      <c r="J2455">
        <v>0</v>
      </c>
      <c r="O2455">
        <f t="shared" si="1818"/>
        <v>8003.79</v>
      </c>
      <c r="P2455">
        <f t="shared" si="1819"/>
        <v>8003.79</v>
      </c>
      <c r="Q2455">
        <f t="shared" si="1820"/>
        <v>0</v>
      </c>
      <c r="R2455">
        <f t="shared" si="1821"/>
        <v>0</v>
      </c>
      <c r="S2455">
        <f t="shared" si="1822"/>
        <v>0</v>
      </c>
      <c r="T2455">
        <f t="shared" si="1823"/>
        <v>0</v>
      </c>
      <c r="U2455">
        <f t="shared" si="1824"/>
        <v>0</v>
      </c>
      <c r="V2455">
        <f t="shared" si="1825"/>
        <v>0</v>
      </c>
      <c r="W2455">
        <f t="shared" si="1826"/>
        <v>46.5</v>
      </c>
      <c r="X2455">
        <f t="shared" si="1827"/>
        <v>0</v>
      </c>
      <c r="Y2455">
        <f t="shared" si="1828"/>
        <v>0</v>
      </c>
      <c r="AA2455">
        <v>35806607</v>
      </c>
      <c r="AB2455">
        <f t="shared" si="1829"/>
        <v>67.8</v>
      </c>
      <c r="AC2455">
        <f t="shared" si="1830"/>
        <v>67.8</v>
      </c>
      <c r="AD2455">
        <f t="shared" si="1853"/>
        <v>0</v>
      </c>
      <c r="AE2455">
        <f t="shared" si="1854"/>
        <v>0</v>
      </c>
      <c r="AF2455">
        <f t="shared" si="1855"/>
        <v>0</v>
      </c>
      <c r="AG2455">
        <f t="shared" si="1831"/>
        <v>0</v>
      </c>
      <c r="AH2455">
        <f t="shared" si="1856"/>
        <v>0</v>
      </c>
      <c r="AI2455">
        <f t="shared" si="1857"/>
        <v>0</v>
      </c>
      <c r="AJ2455">
        <f t="shared" si="1832"/>
        <v>3.1</v>
      </c>
      <c r="AK2455">
        <v>67.8</v>
      </c>
      <c r="AL2455">
        <v>67.8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3.1</v>
      </c>
      <c r="AT2455">
        <v>0</v>
      </c>
      <c r="AU2455">
        <v>0</v>
      </c>
      <c r="AV2455">
        <v>1</v>
      </c>
      <c r="AW2455">
        <v>1</v>
      </c>
      <c r="AZ2455">
        <v>1</v>
      </c>
      <c r="BA2455">
        <v>1</v>
      </c>
      <c r="BB2455">
        <v>1</v>
      </c>
      <c r="BC2455">
        <v>7.87</v>
      </c>
      <c r="BD2455" t="s">
        <v>3</v>
      </c>
      <c r="BE2455" t="s">
        <v>3</v>
      </c>
      <c r="BF2455" t="s">
        <v>3</v>
      </c>
      <c r="BG2455" t="s">
        <v>3</v>
      </c>
      <c r="BH2455">
        <v>3</v>
      </c>
      <c r="BI2455">
        <v>1</v>
      </c>
      <c r="BJ2455" t="s">
        <v>486</v>
      </c>
      <c r="BM2455">
        <v>500001</v>
      </c>
      <c r="BN2455">
        <v>0</v>
      </c>
      <c r="BO2455" t="s">
        <v>484</v>
      </c>
      <c r="BP2455">
        <v>1</v>
      </c>
      <c r="BQ2455">
        <v>8</v>
      </c>
      <c r="BR2455">
        <v>0</v>
      </c>
      <c r="BS2455">
        <v>1</v>
      </c>
      <c r="BT2455">
        <v>1</v>
      </c>
      <c r="BU2455">
        <v>1</v>
      </c>
      <c r="BV2455">
        <v>1</v>
      </c>
      <c r="BW2455">
        <v>1</v>
      </c>
      <c r="BX2455">
        <v>1</v>
      </c>
      <c r="BY2455" t="s">
        <v>3</v>
      </c>
      <c r="BZ2455">
        <v>0</v>
      </c>
      <c r="CA2455">
        <v>0</v>
      </c>
      <c r="CE2455">
        <v>0</v>
      </c>
      <c r="CF2455">
        <v>0</v>
      </c>
      <c r="CG2455">
        <v>0</v>
      </c>
      <c r="CM2455">
        <v>0</v>
      </c>
      <c r="CN2455" t="s">
        <v>3</v>
      </c>
      <c r="CO2455">
        <v>0</v>
      </c>
      <c r="CP2455">
        <f t="shared" si="1833"/>
        <v>8003.79</v>
      </c>
      <c r="CQ2455">
        <f t="shared" si="1834"/>
        <v>533.58600000000001</v>
      </c>
      <c r="CR2455">
        <f t="shared" si="1835"/>
        <v>0</v>
      </c>
      <c r="CS2455">
        <f t="shared" si="1836"/>
        <v>0</v>
      </c>
      <c r="CT2455">
        <f t="shared" si="1837"/>
        <v>0</v>
      </c>
      <c r="CU2455">
        <f t="shared" si="1838"/>
        <v>0</v>
      </c>
      <c r="CV2455">
        <f t="shared" si="1839"/>
        <v>0</v>
      </c>
      <c r="CW2455">
        <f t="shared" si="1840"/>
        <v>0</v>
      </c>
      <c r="CX2455">
        <f t="shared" si="1841"/>
        <v>3.1</v>
      </c>
      <c r="CY2455">
        <f t="shared" si="1842"/>
        <v>0</v>
      </c>
      <c r="CZ2455">
        <f t="shared" si="1843"/>
        <v>0</v>
      </c>
      <c r="DC2455" t="s">
        <v>3</v>
      </c>
      <c r="DD2455" t="s">
        <v>3</v>
      </c>
      <c r="DE2455" t="s">
        <v>3</v>
      </c>
      <c r="DF2455" t="s">
        <v>3</v>
      </c>
      <c r="DG2455" t="s">
        <v>3</v>
      </c>
      <c r="DH2455" t="s">
        <v>3</v>
      </c>
      <c r="DI2455" t="s">
        <v>3</v>
      </c>
      <c r="DJ2455" t="s">
        <v>3</v>
      </c>
      <c r="DK2455" t="s">
        <v>3</v>
      </c>
      <c r="DL2455" t="s">
        <v>3</v>
      </c>
      <c r="DM2455" t="s">
        <v>3</v>
      </c>
      <c r="DN2455">
        <v>0</v>
      </c>
      <c r="DO2455">
        <v>0</v>
      </c>
      <c r="DP2455">
        <v>1</v>
      </c>
      <c r="DQ2455">
        <v>1</v>
      </c>
      <c r="DU2455">
        <v>1005</v>
      </c>
      <c r="DV2455" t="s">
        <v>165</v>
      </c>
      <c r="DW2455" t="s">
        <v>165</v>
      </c>
      <c r="DX2455">
        <v>1</v>
      </c>
      <c r="DZ2455" t="s">
        <v>3</v>
      </c>
      <c r="EA2455" t="s">
        <v>3</v>
      </c>
      <c r="EB2455" t="s">
        <v>3</v>
      </c>
      <c r="EC2455" t="s">
        <v>3</v>
      </c>
      <c r="EE2455">
        <v>29085443</v>
      </c>
      <c r="EF2455">
        <v>8</v>
      </c>
      <c r="EG2455" t="s">
        <v>153</v>
      </c>
      <c r="EH2455">
        <v>0</v>
      </c>
      <c r="EI2455" t="s">
        <v>3</v>
      </c>
      <c r="EJ2455">
        <v>1</v>
      </c>
      <c r="EK2455">
        <v>500001</v>
      </c>
      <c r="EL2455" t="s">
        <v>154</v>
      </c>
      <c r="EM2455" t="s">
        <v>155</v>
      </c>
      <c r="EO2455" t="s">
        <v>3</v>
      </c>
      <c r="EQ2455">
        <v>0</v>
      </c>
      <c r="ER2455">
        <v>67.8</v>
      </c>
      <c r="ES2455">
        <v>67.8</v>
      </c>
      <c r="ET2455">
        <v>0</v>
      </c>
      <c r="EU2455">
        <v>0</v>
      </c>
      <c r="EV2455">
        <v>0</v>
      </c>
      <c r="EW2455">
        <v>0</v>
      </c>
      <c r="EX2455">
        <v>0</v>
      </c>
      <c r="EY2455">
        <v>0</v>
      </c>
      <c r="FQ2455">
        <v>0</v>
      </c>
      <c r="FR2455">
        <f t="shared" si="1844"/>
        <v>0</v>
      </c>
      <c r="FS2455">
        <v>0</v>
      </c>
      <c r="FX2455">
        <v>0</v>
      </c>
      <c r="FY2455">
        <v>0</v>
      </c>
      <c r="GA2455" t="s">
        <v>3</v>
      </c>
      <c r="GD2455">
        <v>1</v>
      </c>
      <c r="GF2455">
        <v>-236491345</v>
      </c>
      <c r="GG2455">
        <v>2</v>
      </c>
      <c r="GH2455">
        <v>1</v>
      </c>
      <c r="GI2455">
        <v>2</v>
      </c>
      <c r="GJ2455">
        <v>0</v>
      </c>
      <c r="GK2455">
        <v>0</v>
      </c>
      <c r="GL2455">
        <f t="shared" si="1845"/>
        <v>0</v>
      </c>
      <c r="GM2455">
        <f t="shared" si="1846"/>
        <v>8003.79</v>
      </c>
      <c r="GN2455">
        <f t="shared" si="1847"/>
        <v>8003.79</v>
      </c>
      <c r="GO2455">
        <f t="shared" si="1848"/>
        <v>0</v>
      </c>
      <c r="GP2455">
        <f t="shared" si="1849"/>
        <v>0</v>
      </c>
      <c r="GR2455">
        <v>0</v>
      </c>
      <c r="GS2455">
        <v>3</v>
      </c>
      <c r="GT2455">
        <v>0</v>
      </c>
      <c r="GU2455" t="s">
        <v>3</v>
      </c>
      <c r="GV2455">
        <f t="shared" si="1850"/>
        <v>0</v>
      </c>
      <c r="GW2455">
        <v>1</v>
      </c>
      <c r="GX2455">
        <f t="shared" si="1851"/>
        <v>0</v>
      </c>
      <c r="HA2455">
        <v>0</v>
      </c>
      <c r="HB2455">
        <v>0</v>
      </c>
      <c r="HC2455">
        <f t="shared" si="1852"/>
        <v>0</v>
      </c>
      <c r="HE2455" t="s">
        <v>3</v>
      </c>
      <c r="HF2455" t="s">
        <v>3</v>
      </c>
      <c r="IK2455">
        <v>0</v>
      </c>
    </row>
    <row r="2456" spans="1:245">
      <c r="A2456">
        <v>17</v>
      </c>
      <c r="B2456">
        <v>0</v>
      </c>
      <c r="C2456">
        <f>ROW(SmtRes!A2601)</f>
        <v>2601</v>
      </c>
      <c r="D2456">
        <f>ROW(EtalonRes!A2570)</f>
        <v>2570</v>
      </c>
      <c r="E2456" t="s">
        <v>209</v>
      </c>
      <c r="F2456" t="s">
        <v>487</v>
      </c>
      <c r="G2456" t="s">
        <v>488</v>
      </c>
      <c r="H2456" t="s">
        <v>489</v>
      </c>
      <c r="I2456">
        <f>ROUND(1/10,9)</f>
        <v>0.1</v>
      </c>
      <c r="J2456">
        <v>0</v>
      </c>
      <c r="O2456">
        <f t="shared" si="1818"/>
        <v>4343.97</v>
      </c>
      <c r="P2456">
        <f t="shared" si="1819"/>
        <v>3515.01</v>
      </c>
      <c r="Q2456">
        <f t="shared" si="1820"/>
        <v>51.45</v>
      </c>
      <c r="R2456">
        <f t="shared" si="1821"/>
        <v>14.33</v>
      </c>
      <c r="S2456">
        <f t="shared" si="1822"/>
        <v>777.51</v>
      </c>
      <c r="T2456">
        <f t="shared" si="1823"/>
        <v>0</v>
      </c>
      <c r="U2456">
        <f t="shared" si="1824"/>
        <v>2.4640000000000004</v>
      </c>
      <c r="V2456">
        <f t="shared" si="1825"/>
        <v>3.2000000000000001E-2</v>
      </c>
      <c r="W2456">
        <f t="shared" si="1826"/>
        <v>0</v>
      </c>
      <c r="X2456">
        <f t="shared" si="1827"/>
        <v>776</v>
      </c>
      <c r="Y2456">
        <f t="shared" si="1828"/>
        <v>443.43</v>
      </c>
      <c r="AA2456">
        <v>35806607</v>
      </c>
      <c r="AB2456">
        <f t="shared" si="1829"/>
        <v>3708</v>
      </c>
      <c r="AC2456">
        <f t="shared" si="1830"/>
        <v>3429.28</v>
      </c>
      <c r="AD2456">
        <f t="shared" si="1853"/>
        <v>44.39</v>
      </c>
      <c r="AE2456">
        <f t="shared" si="1854"/>
        <v>4.32</v>
      </c>
      <c r="AF2456">
        <f t="shared" si="1855"/>
        <v>234.33</v>
      </c>
      <c r="AG2456">
        <f t="shared" si="1831"/>
        <v>0</v>
      </c>
      <c r="AH2456">
        <f t="shared" si="1856"/>
        <v>24.64</v>
      </c>
      <c r="AI2456">
        <f t="shared" si="1857"/>
        <v>0.32</v>
      </c>
      <c r="AJ2456">
        <f t="shared" si="1832"/>
        <v>0</v>
      </c>
      <c r="AK2456">
        <v>3708</v>
      </c>
      <c r="AL2456">
        <v>3429.28</v>
      </c>
      <c r="AM2456">
        <v>44.39</v>
      </c>
      <c r="AN2456">
        <v>4.32</v>
      </c>
      <c r="AO2456">
        <v>234.33</v>
      </c>
      <c r="AP2456">
        <v>0</v>
      </c>
      <c r="AQ2456">
        <v>24.64</v>
      </c>
      <c r="AR2456">
        <v>0.32</v>
      </c>
      <c r="AS2456">
        <v>0</v>
      </c>
      <c r="AT2456">
        <v>98</v>
      </c>
      <c r="AU2456">
        <v>56</v>
      </c>
      <c r="AV2456">
        <v>1</v>
      </c>
      <c r="AW2456">
        <v>1</v>
      </c>
      <c r="AZ2456">
        <v>1</v>
      </c>
      <c r="BA2456">
        <v>33.18</v>
      </c>
      <c r="BB2456">
        <v>11.59</v>
      </c>
      <c r="BC2456">
        <v>10.25</v>
      </c>
      <c r="BD2456" t="s">
        <v>3</v>
      </c>
      <c r="BE2456" t="s">
        <v>3</v>
      </c>
      <c r="BF2456" t="s">
        <v>3</v>
      </c>
      <c r="BG2456" t="s">
        <v>3</v>
      </c>
      <c r="BH2456">
        <v>0</v>
      </c>
      <c r="BI2456">
        <v>1</v>
      </c>
      <c r="BJ2456" t="s">
        <v>490</v>
      </c>
      <c r="BM2456">
        <v>17001</v>
      </c>
      <c r="BN2456">
        <v>0</v>
      </c>
      <c r="BO2456" t="s">
        <v>487</v>
      </c>
      <c r="BP2456">
        <v>1</v>
      </c>
      <c r="BQ2456">
        <v>2</v>
      </c>
      <c r="BR2456">
        <v>0</v>
      </c>
      <c r="BS2456">
        <v>33.18</v>
      </c>
      <c r="BT2456">
        <v>1</v>
      </c>
      <c r="BU2456">
        <v>1</v>
      </c>
      <c r="BV2456">
        <v>1</v>
      </c>
      <c r="BW2456">
        <v>1</v>
      </c>
      <c r="BX2456">
        <v>1</v>
      </c>
      <c r="BY2456" t="s">
        <v>3</v>
      </c>
      <c r="BZ2456">
        <v>128</v>
      </c>
      <c r="CA2456">
        <v>83</v>
      </c>
      <c r="CE2456">
        <v>0</v>
      </c>
      <c r="CF2456">
        <v>0</v>
      </c>
      <c r="CG2456">
        <v>0</v>
      </c>
      <c r="CM2456">
        <v>0</v>
      </c>
      <c r="CN2456" t="s">
        <v>3</v>
      </c>
      <c r="CO2456">
        <v>0</v>
      </c>
      <c r="CP2456">
        <f t="shared" si="1833"/>
        <v>4343.97</v>
      </c>
      <c r="CQ2456">
        <f t="shared" si="1834"/>
        <v>35150.120000000003</v>
      </c>
      <c r="CR2456">
        <f t="shared" si="1835"/>
        <v>514.48009999999999</v>
      </c>
      <c r="CS2456">
        <f t="shared" si="1836"/>
        <v>143.33760000000001</v>
      </c>
      <c r="CT2456">
        <f t="shared" si="1837"/>
        <v>7775.0694000000003</v>
      </c>
      <c r="CU2456">
        <f t="shared" si="1838"/>
        <v>0</v>
      </c>
      <c r="CV2456">
        <f t="shared" si="1839"/>
        <v>24.64</v>
      </c>
      <c r="CW2456">
        <f t="shared" si="1840"/>
        <v>0.32</v>
      </c>
      <c r="CX2456">
        <f t="shared" si="1841"/>
        <v>0</v>
      </c>
      <c r="CY2456">
        <f t="shared" si="1842"/>
        <v>776.00320000000011</v>
      </c>
      <c r="CZ2456">
        <f t="shared" si="1843"/>
        <v>443.43040000000002</v>
      </c>
      <c r="DC2456" t="s">
        <v>3</v>
      </c>
      <c r="DD2456" t="s">
        <v>3</v>
      </c>
      <c r="DE2456" t="s">
        <v>3</v>
      </c>
      <c r="DF2456" t="s">
        <v>3</v>
      </c>
      <c r="DG2456" t="s">
        <v>3</v>
      </c>
      <c r="DH2456" t="s">
        <v>3</v>
      </c>
      <c r="DI2456" t="s">
        <v>3</v>
      </c>
      <c r="DJ2456" t="s">
        <v>3</v>
      </c>
      <c r="DK2456" t="s">
        <v>3</v>
      </c>
      <c r="DL2456" t="s">
        <v>3</v>
      </c>
      <c r="DM2456" t="s">
        <v>3</v>
      </c>
      <c r="DN2456">
        <v>0</v>
      </c>
      <c r="DO2456">
        <v>0</v>
      </c>
      <c r="DP2456">
        <v>1</v>
      </c>
      <c r="DQ2456">
        <v>1</v>
      </c>
      <c r="DU2456">
        <v>1013</v>
      </c>
      <c r="DV2456" t="s">
        <v>489</v>
      </c>
      <c r="DW2456" t="s">
        <v>489</v>
      </c>
      <c r="DX2456">
        <v>1</v>
      </c>
      <c r="DZ2456" t="s">
        <v>3</v>
      </c>
      <c r="EA2456" t="s">
        <v>3</v>
      </c>
      <c r="EB2456" t="s">
        <v>3</v>
      </c>
      <c r="EC2456" t="s">
        <v>3</v>
      </c>
      <c r="EE2456">
        <v>29085538</v>
      </c>
      <c r="EF2456">
        <v>2</v>
      </c>
      <c r="EG2456" t="s">
        <v>145</v>
      </c>
      <c r="EH2456">
        <v>0</v>
      </c>
      <c r="EI2456" t="s">
        <v>3</v>
      </c>
      <c r="EJ2456">
        <v>1</v>
      </c>
      <c r="EK2456">
        <v>17001</v>
      </c>
      <c r="EL2456" t="s">
        <v>491</v>
      </c>
      <c r="EM2456" t="s">
        <v>492</v>
      </c>
      <c r="EO2456" t="s">
        <v>3</v>
      </c>
      <c r="EQ2456">
        <v>0</v>
      </c>
      <c r="ER2456">
        <v>3708</v>
      </c>
      <c r="ES2456">
        <v>3429.28</v>
      </c>
      <c r="ET2456">
        <v>44.39</v>
      </c>
      <c r="EU2456">
        <v>4.32</v>
      </c>
      <c r="EV2456">
        <v>234.33</v>
      </c>
      <c r="EW2456">
        <v>24.64</v>
      </c>
      <c r="EX2456">
        <v>0.32</v>
      </c>
      <c r="EY2456">
        <v>0</v>
      </c>
      <c r="FQ2456">
        <v>0</v>
      </c>
      <c r="FR2456">
        <f t="shared" si="1844"/>
        <v>0</v>
      </c>
      <c r="FS2456">
        <v>0</v>
      </c>
      <c r="FT2456" t="s">
        <v>148</v>
      </c>
      <c r="FU2456" t="s">
        <v>24</v>
      </c>
      <c r="FV2456" t="s">
        <v>24</v>
      </c>
      <c r="FW2456" t="s">
        <v>25</v>
      </c>
      <c r="FX2456">
        <v>115.2</v>
      </c>
      <c r="FY2456">
        <v>70.55</v>
      </c>
      <c r="GA2456" t="s">
        <v>3</v>
      </c>
      <c r="GD2456">
        <v>1</v>
      </c>
      <c r="GF2456">
        <v>488301813</v>
      </c>
      <c r="GG2456">
        <v>2</v>
      </c>
      <c r="GH2456">
        <v>1</v>
      </c>
      <c r="GI2456">
        <v>2</v>
      </c>
      <c r="GJ2456">
        <v>0</v>
      </c>
      <c r="GK2456">
        <v>0</v>
      </c>
      <c r="GL2456">
        <f t="shared" si="1845"/>
        <v>0</v>
      </c>
      <c r="GM2456">
        <f t="shared" si="1846"/>
        <v>5563.4</v>
      </c>
      <c r="GN2456">
        <f t="shared" si="1847"/>
        <v>5563.4</v>
      </c>
      <c r="GO2456">
        <f t="shared" si="1848"/>
        <v>0</v>
      </c>
      <c r="GP2456">
        <f t="shared" si="1849"/>
        <v>0</v>
      </c>
      <c r="GR2456">
        <v>0</v>
      </c>
      <c r="GS2456">
        <v>3</v>
      </c>
      <c r="GT2456">
        <v>0</v>
      </c>
      <c r="GU2456" t="s">
        <v>3</v>
      </c>
      <c r="GV2456">
        <f t="shared" si="1850"/>
        <v>0</v>
      </c>
      <c r="GW2456">
        <v>1</v>
      </c>
      <c r="GX2456">
        <f t="shared" si="1851"/>
        <v>0</v>
      </c>
      <c r="HA2456">
        <v>0</v>
      </c>
      <c r="HB2456">
        <v>0</v>
      </c>
      <c r="HC2456">
        <f t="shared" si="1852"/>
        <v>0</v>
      </c>
      <c r="HE2456" t="s">
        <v>3</v>
      </c>
      <c r="HF2456" t="s">
        <v>3</v>
      </c>
      <c r="IK2456">
        <v>0</v>
      </c>
    </row>
    <row r="2457" spans="1:245">
      <c r="A2457">
        <v>17</v>
      </c>
      <c r="B2457">
        <v>0</v>
      </c>
      <c r="C2457">
        <f>ROW(SmtRes!A2614)</f>
        <v>2614</v>
      </c>
      <c r="D2457">
        <f>ROW(EtalonRes!A2582)</f>
        <v>2582</v>
      </c>
      <c r="E2457" t="s">
        <v>222</v>
      </c>
      <c r="F2457" t="s">
        <v>507</v>
      </c>
      <c r="G2457" t="s">
        <v>508</v>
      </c>
      <c r="H2457" t="s">
        <v>489</v>
      </c>
      <c r="I2457">
        <f>ROUND(1/10,9)</f>
        <v>0.1</v>
      </c>
      <c r="J2457">
        <v>0</v>
      </c>
      <c r="O2457">
        <f t="shared" si="1818"/>
        <v>10191.84</v>
      </c>
      <c r="P2457">
        <f t="shared" si="1819"/>
        <v>7611.24</v>
      </c>
      <c r="Q2457">
        <f t="shared" si="1820"/>
        <v>153.47999999999999</v>
      </c>
      <c r="R2457">
        <f t="shared" si="1821"/>
        <v>58.23</v>
      </c>
      <c r="S2457">
        <f t="shared" si="1822"/>
        <v>2427.12</v>
      </c>
      <c r="T2457">
        <f t="shared" si="1823"/>
        <v>0</v>
      </c>
      <c r="U2457">
        <f t="shared" si="1824"/>
        <v>7.604000000000001</v>
      </c>
      <c r="V2457">
        <f t="shared" si="1825"/>
        <v>0.13</v>
      </c>
      <c r="W2457">
        <f t="shared" si="1826"/>
        <v>0</v>
      </c>
      <c r="X2457">
        <f t="shared" si="1827"/>
        <v>2435.64</v>
      </c>
      <c r="Y2457">
        <f t="shared" si="1828"/>
        <v>1391.8</v>
      </c>
      <c r="AA2457">
        <v>35806607</v>
      </c>
      <c r="AB2457">
        <f t="shared" si="1829"/>
        <v>7360.13</v>
      </c>
      <c r="AC2457">
        <f t="shared" si="1830"/>
        <v>6494.23</v>
      </c>
      <c r="AD2457">
        <f t="shared" si="1853"/>
        <v>134.4</v>
      </c>
      <c r="AE2457">
        <f t="shared" si="1854"/>
        <v>17.55</v>
      </c>
      <c r="AF2457">
        <f t="shared" si="1855"/>
        <v>731.5</v>
      </c>
      <c r="AG2457">
        <f t="shared" si="1831"/>
        <v>0</v>
      </c>
      <c r="AH2457">
        <f t="shared" si="1856"/>
        <v>76.040000000000006</v>
      </c>
      <c r="AI2457">
        <f t="shared" si="1857"/>
        <v>1.3</v>
      </c>
      <c r="AJ2457">
        <f t="shared" si="1832"/>
        <v>0</v>
      </c>
      <c r="AK2457">
        <v>7360.13</v>
      </c>
      <c r="AL2457">
        <v>6494.23</v>
      </c>
      <c r="AM2457">
        <v>134.4</v>
      </c>
      <c r="AN2457">
        <v>17.55</v>
      </c>
      <c r="AO2457">
        <v>731.5</v>
      </c>
      <c r="AP2457">
        <v>0</v>
      </c>
      <c r="AQ2457">
        <v>76.040000000000006</v>
      </c>
      <c r="AR2457">
        <v>1.3</v>
      </c>
      <c r="AS2457">
        <v>0</v>
      </c>
      <c r="AT2457">
        <v>98</v>
      </c>
      <c r="AU2457">
        <v>56</v>
      </c>
      <c r="AV2457">
        <v>1</v>
      </c>
      <c r="AW2457">
        <v>1</v>
      </c>
      <c r="AZ2457">
        <v>1</v>
      </c>
      <c r="BA2457">
        <v>33.18</v>
      </c>
      <c r="BB2457">
        <v>11.42</v>
      </c>
      <c r="BC2457">
        <v>11.72</v>
      </c>
      <c r="BD2457" t="s">
        <v>3</v>
      </c>
      <c r="BE2457" t="s">
        <v>3</v>
      </c>
      <c r="BF2457" t="s">
        <v>3</v>
      </c>
      <c r="BG2457" t="s">
        <v>3</v>
      </c>
      <c r="BH2457">
        <v>0</v>
      </c>
      <c r="BI2457">
        <v>1</v>
      </c>
      <c r="BJ2457" t="s">
        <v>509</v>
      </c>
      <c r="BM2457">
        <v>17001</v>
      </c>
      <c r="BN2457">
        <v>0</v>
      </c>
      <c r="BO2457" t="s">
        <v>507</v>
      </c>
      <c r="BP2457">
        <v>1</v>
      </c>
      <c r="BQ2457">
        <v>2</v>
      </c>
      <c r="BR2457">
        <v>0</v>
      </c>
      <c r="BS2457">
        <v>33.18</v>
      </c>
      <c r="BT2457">
        <v>1</v>
      </c>
      <c r="BU2457">
        <v>1</v>
      </c>
      <c r="BV2457">
        <v>1</v>
      </c>
      <c r="BW2457">
        <v>1</v>
      </c>
      <c r="BX2457">
        <v>1</v>
      </c>
      <c r="BY2457" t="s">
        <v>3</v>
      </c>
      <c r="BZ2457">
        <v>128</v>
      </c>
      <c r="CA2457">
        <v>83</v>
      </c>
      <c r="CE2457">
        <v>0</v>
      </c>
      <c r="CF2457">
        <v>0</v>
      </c>
      <c r="CG2457">
        <v>0</v>
      </c>
      <c r="CM2457">
        <v>0</v>
      </c>
      <c r="CN2457" t="s">
        <v>3</v>
      </c>
      <c r="CO2457">
        <v>0</v>
      </c>
      <c r="CP2457">
        <f t="shared" si="1833"/>
        <v>10191.84</v>
      </c>
      <c r="CQ2457">
        <f t="shared" si="1834"/>
        <v>76112.375599999999</v>
      </c>
      <c r="CR2457">
        <f t="shared" si="1835"/>
        <v>1534.848</v>
      </c>
      <c r="CS2457">
        <f t="shared" si="1836"/>
        <v>582.30899999999997</v>
      </c>
      <c r="CT2457">
        <f t="shared" si="1837"/>
        <v>24271.17</v>
      </c>
      <c r="CU2457">
        <f t="shared" si="1838"/>
        <v>0</v>
      </c>
      <c r="CV2457">
        <f t="shared" si="1839"/>
        <v>76.040000000000006</v>
      </c>
      <c r="CW2457">
        <f t="shared" si="1840"/>
        <v>1.3</v>
      </c>
      <c r="CX2457">
        <f t="shared" si="1841"/>
        <v>0</v>
      </c>
      <c r="CY2457">
        <f t="shared" si="1842"/>
        <v>2435.643</v>
      </c>
      <c r="CZ2457">
        <f t="shared" si="1843"/>
        <v>1391.796</v>
      </c>
      <c r="DC2457" t="s">
        <v>3</v>
      </c>
      <c r="DD2457" t="s">
        <v>3</v>
      </c>
      <c r="DE2457" t="s">
        <v>3</v>
      </c>
      <c r="DF2457" t="s">
        <v>3</v>
      </c>
      <c r="DG2457" t="s">
        <v>3</v>
      </c>
      <c r="DH2457" t="s">
        <v>3</v>
      </c>
      <c r="DI2457" t="s">
        <v>3</v>
      </c>
      <c r="DJ2457" t="s">
        <v>3</v>
      </c>
      <c r="DK2457" t="s">
        <v>3</v>
      </c>
      <c r="DL2457" t="s">
        <v>3</v>
      </c>
      <c r="DM2457" t="s">
        <v>3</v>
      </c>
      <c r="DN2457">
        <v>0</v>
      </c>
      <c r="DO2457">
        <v>0</v>
      </c>
      <c r="DP2457">
        <v>1</v>
      </c>
      <c r="DQ2457">
        <v>1</v>
      </c>
      <c r="DU2457">
        <v>1013</v>
      </c>
      <c r="DV2457" t="s">
        <v>489</v>
      </c>
      <c r="DW2457" t="s">
        <v>489</v>
      </c>
      <c r="DX2457">
        <v>1</v>
      </c>
      <c r="DZ2457" t="s">
        <v>3</v>
      </c>
      <c r="EA2457" t="s">
        <v>3</v>
      </c>
      <c r="EB2457" t="s">
        <v>3</v>
      </c>
      <c r="EC2457" t="s">
        <v>3</v>
      </c>
      <c r="EE2457">
        <v>29085538</v>
      </c>
      <c r="EF2457">
        <v>2</v>
      </c>
      <c r="EG2457" t="s">
        <v>145</v>
      </c>
      <c r="EH2457">
        <v>0</v>
      </c>
      <c r="EI2457" t="s">
        <v>3</v>
      </c>
      <c r="EJ2457">
        <v>1</v>
      </c>
      <c r="EK2457">
        <v>17001</v>
      </c>
      <c r="EL2457" t="s">
        <v>491</v>
      </c>
      <c r="EM2457" t="s">
        <v>492</v>
      </c>
      <c r="EO2457" t="s">
        <v>3</v>
      </c>
      <c r="EQ2457">
        <v>0</v>
      </c>
      <c r="ER2457">
        <v>7360.13</v>
      </c>
      <c r="ES2457">
        <v>6494.23</v>
      </c>
      <c r="ET2457">
        <v>134.4</v>
      </c>
      <c r="EU2457">
        <v>17.55</v>
      </c>
      <c r="EV2457">
        <v>731.5</v>
      </c>
      <c r="EW2457">
        <v>76.040000000000006</v>
      </c>
      <c r="EX2457">
        <v>1.3</v>
      </c>
      <c r="EY2457">
        <v>0</v>
      </c>
      <c r="FQ2457">
        <v>0</v>
      </c>
      <c r="FR2457">
        <f t="shared" si="1844"/>
        <v>0</v>
      </c>
      <c r="FS2457">
        <v>0</v>
      </c>
      <c r="FT2457" t="s">
        <v>148</v>
      </c>
      <c r="FU2457" t="s">
        <v>24</v>
      </c>
      <c r="FV2457" t="s">
        <v>24</v>
      </c>
      <c r="FW2457" t="s">
        <v>25</v>
      </c>
      <c r="FX2457">
        <v>115.2</v>
      </c>
      <c r="FY2457">
        <v>70.55</v>
      </c>
      <c r="GA2457" t="s">
        <v>3</v>
      </c>
      <c r="GD2457">
        <v>1</v>
      </c>
      <c r="GF2457">
        <v>1104057221</v>
      </c>
      <c r="GG2457">
        <v>2</v>
      </c>
      <c r="GH2457">
        <v>1</v>
      </c>
      <c r="GI2457">
        <v>2</v>
      </c>
      <c r="GJ2457">
        <v>0</v>
      </c>
      <c r="GK2457">
        <v>0</v>
      </c>
      <c r="GL2457">
        <f t="shared" si="1845"/>
        <v>0</v>
      </c>
      <c r="GM2457">
        <f t="shared" si="1846"/>
        <v>14019.28</v>
      </c>
      <c r="GN2457">
        <f t="shared" si="1847"/>
        <v>14019.28</v>
      </c>
      <c r="GO2457">
        <f t="shared" si="1848"/>
        <v>0</v>
      </c>
      <c r="GP2457">
        <f t="shared" si="1849"/>
        <v>0</v>
      </c>
      <c r="GR2457">
        <v>0</v>
      </c>
      <c r="GS2457">
        <v>3</v>
      </c>
      <c r="GT2457">
        <v>0</v>
      </c>
      <c r="GU2457" t="s">
        <v>3</v>
      </c>
      <c r="GV2457">
        <f t="shared" si="1850"/>
        <v>0</v>
      </c>
      <c r="GW2457">
        <v>1</v>
      </c>
      <c r="GX2457">
        <f t="shared" si="1851"/>
        <v>0</v>
      </c>
      <c r="HA2457">
        <v>0</v>
      </c>
      <c r="HB2457">
        <v>0</v>
      </c>
      <c r="HC2457">
        <f t="shared" si="1852"/>
        <v>0</v>
      </c>
      <c r="HE2457" t="s">
        <v>3</v>
      </c>
      <c r="HF2457" t="s">
        <v>3</v>
      </c>
      <c r="IK2457">
        <v>0</v>
      </c>
    </row>
    <row r="2458" spans="1:245">
      <c r="A2458">
        <v>18</v>
      </c>
      <c r="B2458">
        <v>0</v>
      </c>
      <c r="C2458">
        <v>2613</v>
      </c>
      <c r="E2458" t="s">
        <v>287</v>
      </c>
      <c r="F2458" t="s">
        <v>510</v>
      </c>
      <c r="G2458" t="s">
        <v>511</v>
      </c>
      <c r="H2458" t="s">
        <v>258</v>
      </c>
      <c r="I2458">
        <f>I2457*J2458</f>
        <v>0.1</v>
      </c>
      <c r="J2458">
        <v>1</v>
      </c>
      <c r="O2458">
        <f t="shared" si="1818"/>
        <v>962.93</v>
      </c>
      <c r="P2458">
        <f t="shared" si="1819"/>
        <v>962.93</v>
      </c>
      <c r="Q2458">
        <f t="shared" si="1820"/>
        <v>0</v>
      </c>
      <c r="R2458">
        <f t="shared" si="1821"/>
        <v>0</v>
      </c>
      <c r="S2458">
        <f t="shared" si="1822"/>
        <v>0</v>
      </c>
      <c r="T2458">
        <f t="shared" si="1823"/>
        <v>0</v>
      </c>
      <c r="U2458">
        <f t="shared" si="1824"/>
        <v>0</v>
      </c>
      <c r="V2458">
        <f t="shared" si="1825"/>
        <v>0</v>
      </c>
      <c r="W2458">
        <f t="shared" si="1826"/>
        <v>14.13</v>
      </c>
      <c r="X2458">
        <f t="shared" si="1827"/>
        <v>0</v>
      </c>
      <c r="Y2458">
        <f t="shared" si="1828"/>
        <v>0</v>
      </c>
      <c r="AA2458">
        <v>35806607</v>
      </c>
      <c r="AB2458">
        <f t="shared" si="1829"/>
        <v>3086.32</v>
      </c>
      <c r="AC2458">
        <f t="shared" si="1830"/>
        <v>3086.32</v>
      </c>
      <c r="AD2458">
        <f t="shared" si="1853"/>
        <v>0</v>
      </c>
      <c r="AE2458">
        <f t="shared" si="1854"/>
        <v>0</v>
      </c>
      <c r="AF2458">
        <f t="shared" si="1855"/>
        <v>0</v>
      </c>
      <c r="AG2458">
        <f t="shared" si="1831"/>
        <v>0</v>
      </c>
      <c r="AH2458">
        <f t="shared" si="1856"/>
        <v>0</v>
      </c>
      <c r="AI2458">
        <f t="shared" si="1857"/>
        <v>0</v>
      </c>
      <c r="AJ2458">
        <f t="shared" si="1832"/>
        <v>141.34</v>
      </c>
      <c r="AK2458">
        <v>3086.32</v>
      </c>
      <c r="AL2458">
        <v>3086.32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141.34</v>
      </c>
      <c r="AT2458">
        <v>0</v>
      </c>
      <c r="AU2458">
        <v>0</v>
      </c>
      <c r="AV2458">
        <v>1</v>
      </c>
      <c r="AW2458">
        <v>1</v>
      </c>
      <c r="AZ2458">
        <v>1</v>
      </c>
      <c r="BA2458">
        <v>1</v>
      </c>
      <c r="BB2458">
        <v>1</v>
      </c>
      <c r="BC2458">
        <v>3.12</v>
      </c>
      <c r="BD2458" t="s">
        <v>3</v>
      </c>
      <c r="BE2458" t="s">
        <v>3</v>
      </c>
      <c r="BF2458" t="s">
        <v>3</v>
      </c>
      <c r="BG2458" t="s">
        <v>3</v>
      </c>
      <c r="BH2458">
        <v>3</v>
      </c>
      <c r="BI2458">
        <v>1</v>
      </c>
      <c r="BJ2458" t="s">
        <v>512</v>
      </c>
      <c r="BM2458">
        <v>500001</v>
      </c>
      <c r="BN2458">
        <v>0</v>
      </c>
      <c r="BO2458" t="s">
        <v>510</v>
      </c>
      <c r="BP2458">
        <v>1</v>
      </c>
      <c r="BQ2458">
        <v>8</v>
      </c>
      <c r="BR2458">
        <v>0</v>
      </c>
      <c r="BS2458">
        <v>1</v>
      </c>
      <c r="BT2458">
        <v>1</v>
      </c>
      <c r="BU2458">
        <v>1</v>
      </c>
      <c r="BV2458">
        <v>1</v>
      </c>
      <c r="BW2458">
        <v>1</v>
      </c>
      <c r="BX2458">
        <v>1</v>
      </c>
      <c r="BY2458" t="s">
        <v>3</v>
      </c>
      <c r="BZ2458">
        <v>0</v>
      </c>
      <c r="CA2458">
        <v>0</v>
      </c>
      <c r="CE2458">
        <v>0</v>
      </c>
      <c r="CF2458">
        <v>0</v>
      </c>
      <c r="CG2458">
        <v>0</v>
      </c>
      <c r="CM2458">
        <v>0</v>
      </c>
      <c r="CN2458" t="s">
        <v>3</v>
      </c>
      <c r="CO2458">
        <v>0</v>
      </c>
      <c r="CP2458">
        <f t="shared" si="1833"/>
        <v>962.93</v>
      </c>
      <c r="CQ2458">
        <f t="shared" si="1834"/>
        <v>9629.3184000000001</v>
      </c>
      <c r="CR2458">
        <f t="shared" si="1835"/>
        <v>0</v>
      </c>
      <c r="CS2458">
        <f t="shared" si="1836"/>
        <v>0</v>
      </c>
      <c r="CT2458">
        <f t="shared" si="1837"/>
        <v>0</v>
      </c>
      <c r="CU2458">
        <f t="shared" si="1838"/>
        <v>0</v>
      </c>
      <c r="CV2458">
        <f t="shared" si="1839"/>
        <v>0</v>
      </c>
      <c r="CW2458">
        <f t="shared" si="1840"/>
        <v>0</v>
      </c>
      <c r="CX2458">
        <f t="shared" si="1841"/>
        <v>141.34</v>
      </c>
      <c r="CY2458">
        <f t="shared" si="1842"/>
        <v>0</v>
      </c>
      <c r="CZ2458">
        <f t="shared" si="1843"/>
        <v>0</v>
      </c>
      <c r="DC2458" t="s">
        <v>3</v>
      </c>
      <c r="DD2458" t="s">
        <v>3</v>
      </c>
      <c r="DE2458" t="s">
        <v>3</v>
      </c>
      <c r="DF2458" t="s">
        <v>3</v>
      </c>
      <c r="DG2458" t="s">
        <v>3</v>
      </c>
      <c r="DH2458" t="s">
        <v>3</v>
      </c>
      <c r="DI2458" t="s">
        <v>3</v>
      </c>
      <c r="DJ2458" t="s">
        <v>3</v>
      </c>
      <c r="DK2458" t="s">
        <v>3</v>
      </c>
      <c r="DL2458" t="s">
        <v>3</v>
      </c>
      <c r="DM2458" t="s">
        <v>3</v>
      </c>
      <c r="DN2458">
        <v>0</v>
      </c>
      <c r="DO2458">
        <v>0</v>
      </c>
      <c r="DP2458">
        <v>1</v>
      </c>
      <c r="DQ2458">
        <v>1</v>
      </c>
      <c r="DU2458">
        <v>1010</v>
      </c>
      <c r="DV2458" t="s">
        <v>258</v>
      </c>
      <c r="DW2458" t="s">
        <v>258</v>
      </c>
      <c r="DX2458">
        <v>1</v>
      </c>
      <c r="DZ2458" t="s">
        <v>3</v>
      </c>
      <c r="EA2458" t="s">
        <v>3</v>
      </c>
      <c r="EB2458" t="s">
        <v>3</v>
      </c>
      <c r="EC2458" t="s">
        <v>3</v>
      </c>
      <c r="EE2458">
        <v>29085443</v>
      </c>
      <c r="EF2458">
        <v>8</v>
      </c>
      <c r="EG2458" t="s">
        <v>153</v>
      </c>
      <c r="EH2458">
        <v>0</v>
      </c>
      <c r="EI2458" t="s">
        <v>3</v>
      </c>
      <c r="EJ2458">
        <v>1</v>
      </c>
      <c r="EK2458">
        <v>500001</v>
      </c>
      <c r="EL2458" t="s">
        <v>154</v>
      </c>
      <c r="EM2458" t="s">
        <v>155</v>
      </c>
      <c r="EO2458" t="s">
        <v>3</v>
      </c>
      <c r="EQ2458">
        <v>0</v>
      </c>
      <c r="ER2458">
        <v>3086.32</v>
      </c>
      <c r="ES2458">
        <v>3086.32</v>
      </c>
      <c r="ET2458">
        <v>0</v>
      </c>
      <c r="EU2458">
        <v>0</v>
      </c>
      <c r="EV2458">
        <v>0</v>
      </c>
      <c r="EW2458">
        <v>0</v>
      </c>
      <c r="EX2458">
        <v>0</v>
      </c>
      <c r="FQ2458">
        <v>0</v>
      </c>
      <c r="FR2458">
        <f t="shared" si="1844"/>
        <v>0</v>
      </c>
      <c r="FS2458">
        <v>0</v>
      </c>
      <c r="FX2458">
        <v>0</v>
      </c>
      <c r="FY2458">
        <v>0</v>
      </c>
      <c r="GA2458" t="s">
        <v>3</v>
      </c>
      <c r="GD2458">
        <v>1</v>
      </c>
      <c r="GF2458">
        <v>-412593624</v>
      </c>
      <c r="GG2458">
        <v>2</v>
      </c>
      <c r="GH2458">
        <v>1</v>
      </c>
      <c r="GI2458">
        <v>2</v>
      </c>
      <c r="GJ2458">
        <v>0</v>
      </c>
      <c r="GK2458">
        <v>0</v>
      </c>
      <c r="GL2458">
        <f t="shared" si="1845"/>
        <v>0</v>
      </c>
      <c r="GM2458">
        <f t="shared" si="1846"/>
        <v>962.93</v>
      </c>
      <c r="GN2458">
        <f t="shared" si="1847"/>
        <v>962.93</v>
      </c>
      <c r="GO2458">
        <f t="shared" si="1848"/>
        <v>0</v>
      </c>
      <c r="GP2458">
        <f t="shared" si="1849"/>
        <v>0</v>
      </c>
      <c r="GR2458">
        <v>0</v>
      </c>
      <c r="GS2458">
        <v>3</v>
      </c>
      <c r="GT2458">
        <v>0</v>
      </c>
      <c r="GU2458" t="s">
        <v>3</v>
      </c>
      <c r="GV2458">
        <f t="shared" si="1850"/>
        <v>0</v>
      </c>
      <c r="GW2458">
        <v>1</v>
      </c>
      <c r="GX2458">
        <f t="shared" si="1851"/>
        <v>0</v>
      </c>
      <c r="HA2458">
        <v>0</v>
      </c>
      <c r="HB2458">
        <v>0</v>
      </c>
      <c r="HC2458">
        <f t="shared" si="1852"/>
        <v>0</v>
      </c>
      <c r="HE2458" t="s">
        <v>3</v>
      </c>
      <c r="HF2458" t="s">
        <v>3</v>
      </c>
      <c r="IK2458">
        <v>0</v>
      </c>
    </row>
    <row r="2459" spans="1:245">
      <c r="A2459">
        <v>18</v>
      </c>
      <c r="B2459">
        <v>0</v>
      </c>
      <c r="C2459">
        <v>2612</v>
      </c>
      <c r="E2459" t="s">
        <v>228</v>
      </c>
      <c r="F2459" t="s">
        <v>513</v>
      </c>
      <c r="G2459" t="s">
        <v>514</v>
      </c>
      <c r="H2459" t="s">
        <v>178</v>
      </c>
      <c r="I2459">
        <f>I2457*J2459</f>
        <v>-1</v>
      </c>
      <c r="J2459">
        <v>-10</v>
      </c>
      <c r="O2459">
        <f t="shared" si="1818"/>
        <v>-7575.6</v>
      </c>
      <c r="P2459">
        <f t="shared" si="1819"/>
        <v>-7575.6</v>
      </c>
      <c r="Q2459">
        <f t="shared" si="1820"/>
        <v>0</v>
      </c>
      <c r="R2459">
        <f t="shared" si="1821"/>
        <v>0</v>
      </c>
      <c r="S2459">
        <f t="shared" si="1822"/>
        <v>0</v>
      </c>
      <c r="T2459">
        <f t="shared" si="1823"/>
        <v>0</v>
      </c>
      <c r="U2459">
        <f t="shared" si="1824"/>
        <v>0</v>
      </c>
      <c r="V2459">
        <f t="shared" si="1825"/>
        <v>0</v>
      </c>
      <c r="W2459">
        <f t="shared" si="1826"/>
        <v>0</v>
      </c>
      <c r="X2459">
        <f t="shared" si="1827"/>
        <v>0</v>
      </c>
      <c r="Y2459">
        <f t="shared" si="1828"/>
        <v>0</v>
      </c>
      <c r="AA2459">
        <v>35806607</v>
      </c>
      <c r="AB2459">
        <f t="shared" si="1829"/>
        <v>642</v>
      </c>
      <c r="AC2459">
        <f t="shared" si="1830"/>
        <v>642</v>
      </c>
      <c r="AD2459">
        <f t="shared" si="1853"/>
        <v>0</v>
      </c>
      <c r="AE2459">
        <f t="shared" si="1854"/>
        <v>0</v>
      </c>
      <c r="AF2459">
        <f t="shared" si="1855"/>
        <v>0</v>
      </c>
      <c r="AG2459">
        <f t="shared" si="1831"/>
        <v>0</v>
      </c>
      <c r="AH2459">
        <f t="shared" si="1856"/>
        <v>0</v>
      </c>
      <c r="AI2459">
        <f t="shared" si="1857"/>
        <v>0</v>
      </c>
      <c r="AJ2459">
        <f t="shared" si="1832"/>
        <v>0</v>
      </c>
      <c r="AK2459">
        <v>642</v>
      </c>
      <c r="AL2459">
        <v>642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1</v>
      </c>
      <c r="AW2459">
        <v>1</v>
      </c>
      <c r="AZ2459">
        <v>1</v>
      </c>
      <c r="BA2459">
        <v>1</v>
      </c>
      <c r="BB2459">
        <v>1</v>
      </c>
      <c r="BC2459">
        <v>11.8</v>
      </c>
      <c r="BD2459" t="s">
        <v>3</v>
      </c>
      <c r="BE2459" t="s">
        <v>3</v>
      </c>
      <c r="BF2459" t="s">
        <v>3</v>
      </c>
      <c r="BG2459" t="s">
        <v>3</v>
      </c>
      <c r="BH2459">
        <v>3</v>
      </c>
      <c r="BI2459">
        <v>1</v>
      </c>
      <c r="BJ2459" t="s">
        <v>515</v>
      </c>
      <c r="BM2459">
        <v>500001</v>
      </c>
      <c r="BN2459">
        <v>0</v>
      </c>
      <c r="BO2459" t="s">
        <v>513</v>
      </c>
      <c r="BP2459">
        <v>1</v>
      </c>
      <c r="BQ2459">
        <v>8</v>
      </c>
      <c r="BR2459">
        <v>1</v>
      </c>
      <c r="BS2459">
        <v>1</v>
      </c>
      <c r="BT2459">
        <v>1</v>
      </c>
      <c r="BU2459">
        <v>1</v>
      </c>
      <c r="BV2459">
        <v>1</v>
      </c>
      <c r="BW2459">
        <v>1</v>
      </c>
      <c r="BX2459">
        <v>1</v>
      </c>
      <c r="BY2459" t="s">
        <v>3</v>
      </c>
      <c r="BZ2459">
        <v>0</v>
      </c>
      <c r="CA2459">
        <v>0</v>
      </c>
      <c r="CE2459">
        <v>0</v>
      </c>
      <c r="CF2459">
        <v>0</v>
      </c>
      <c r="CG2459">
        <v>0</v>
      </c>
      <c r="CM2459">
        <v>0</v>
      </c>
      <c r="CN2459" t="s">
        <v>3</v>
      </c>
      <c r="CO2459">
        <v>0</v>
      </c>
      <c r="CP2459">
        <f t="shared" si="1833"/>
        <v>-7575.6</v>
      </c>
      <c r="CQ2459">
        <f t="shared" si="1834"/>
        <v>7575.6</v>
      </c>
      <c r="CR2459">
        <f t="shared" si="1835"/>
        <v>0</v>
      </c>
      <c r="CS2459">
        <f t="shared" si="1836"/>
        <v>0</v>
      </c>
      <c r="CT2459">
        <f t="shared" si="1837"/>
        <v>0</v>
      </c>
      <c r="CU2459">
        <f t="shared" si="1838"/>
        <v>0</v>
      </c>
      <c r="CV2459">
        <f t="shared" si="1839"/>
        <v>0</v>
      </c>
      <c r="CW2459">
        <f t="shared" si="1840"/>
        <v>0</v>
      </c>
      <c r="CX2459">
        <f t="shared" si="1841"/>
        <v>0</v>
      </c>
      <c r="CY2459">
        <f t="shared" si="1842"/>
        <v>0</v>
      </c>
      <c r="CZ2459">
        <f t="shared" si="1843"/>
        <v>0</v>
      </c>
      <c r="DC2459" t="s">
        <v>3</v>
      </c>
      <c r="DD2459" t="s">
        <v>3</v>
      </c>
      <c r="DE2459" t="s">
        <v>3</v>
      </c>
      <c r="DF2459" t="s">
        <v>3</v>
      </c>
      <c r="DG2459" t="s">
        <v>3</v>
      </c>
      <c r="DH2459" t="s">
        <v>3</v>
      </c>
      <c r="DI2459" t="s">
        <v>3</v>
      </c>
      <c r="DJ2459" t="s">
        <v>3</v>
      </c>
      <c r="DK2459" t="s">
        <v>3</v>
      </c>
      <c r="DL2459" t="s">
        <v>3</v>
      </c>
      <c r="DM2459" t="s">
        <v>3</v>
      </c>
      <c r="DN2459">
        <v>0</v>
      </c>
      <c r="DO2459">
        <v>0</v>
      </c>
      <c r="DP2459">
        <v>1</v>
      </c>
      <c r="DQ2459">
        <v>1</v>
      </c>
      <c r="DU2459">
        <v>1013</v>
      </c>
      <c r="DV2459" t="s">
        <v>178</v>
      </c>
      <c r="DW2459" t="s">
        <v>178</v>
      </c>
      <c r="DX2459">
        <v>1</v>
      </c>
      <c r="DZ2459" t="s">
        <v>3</v>
      </c>
      <c r="EA2459" t="s">
        <v>3</v>
      </c>
      <c r="EB2459" t="s">
        <v>3</v>
      </c>
      <c r="EC2459" t="s">
        <v>3</v>
      </c>
      <c r="EE2459">
        <v>29085443</v>
      </c>
      <c r="EF2459">
        <v>8</v>
      </c>
      <c r="EG2459" t="s">
        <v>153</v>
      </c>
      <c r="EH2459">
        <v>0</v>
      </c>
      <c r="EI2459" t="s">
        <v>3</v>
      </c>
      <c r="EJ2459">
        <v>1</v>
      </c>
      <c r="EK2459">
        <v>500001</v>
      </c>
      <c r="EL2459" t="s">
        <v>154</v>
      </c>
      <c r="EM2459" t="s">
        <v>155</v>
      </c>
      <c r="EO2459" t="s">
        <v>3</v>
      </c>
      <c r="EQ2459">
        <v>0</v>
      </c>
      <c r="ER2459">
        <v>642</v>
      </c>
      <c r="ES2459">
        <v>642</v>
      </c>
      <c r="ET2459">
        <v>0</v>
      </c>
      <c r="EU2459">
        <v>0</v>
      </c>
      <c r="EV2459">
        <v>0</v>
      </c>
      <c r="EW2459">
        <v>0</v>
      </c>
      <c r="EX2459">
        <v>0</v>
      </c>
      <c r="FQ2459">
        <v>0</v>
      </c>
      <c r="FR2459">
        <f t="shared" si="1844"/>
        <v>0</v>
      </c>
      <c r="FS2459">
        <v>0</v>
      </c>
      <c r="FX2459">
        <v>0</v>
      </c>
      <c r="FY2459">
        <v>0</v>
      </c>
      <c r="GA2459" t="s">
        <v>3</v>
      </c>
      <c r="GD2459">
        <v>1</v>
      </c>
      <c r="GF2459">
        <v>1147847921</v>
      </c>
      <c r="GG2459">
        <v>2</v>
      </c>
      <c r="GH2459">
        <v>1</v>
      </c>
      <c r="GI2459">
        <v>2</v>
      </c>
      <c r="GJ2459">
        <v>0</v>
      </c>
      <c r="GK2459">
        <v>0</v>
      </c>
      <c r="GL2459">
        <f t="shared" si="1845"/>
        <v>0</v>
      </c>
      <c r="GM2459">
        <f t="shared" si="1846"/>
        <v>-7575.6</v>
      </c>
      <c r="GN2459">
        <f t="shared" si="1847"/>
        <v>-7575.6</v>
      </c>
      <c r="GO2459">
        <f t="shared" si="1848"/>
        <v>0</v>
      </c>
      <c r="GP2459">
        <f t="shared" si="1849"/>
        <v>0</v>
      </c>
      <c r="GR2459">
        <v>0</v>
      </c>
      <c r="GS2459">
        <v>3</v>
      </c>
      <c r="GT2459">
        <v>0</v>
      </c>
      <c r="GU2459" t="s">
        <v>3</v>
      </c>
      <c r="GV2459">
        <f t="shared" si="1850"/>
        <v>0</v>
      </c>
      <c r="GW2459">
        <v>1</v>
      </c>
      <c r="GX2459">
        <f t="shared" si="1851"/>
        <v>0</v>
      </c>
      <c r="HA2459">
        <v>0</v>
      </c>
      <c r="HB2459">
        <v>0</v>
      </c>
      <c r="HC2459">
        <f t="shared" si="1852"/>
        <v>0</v>
      </c>
      <c r="HE2459" t="s">
        <v>3</v>
      </c>
      <c r="HF2459" t="s">
        <v>3</v>
      </c>
      <c r="IK2459">
        <v>0</v>
      </c>
    </row>
    <row r="2461" spans="1:245">
      <c r="A2461" s="2">
        <v>51</v>
      </c>
      <c r="B2461" s="2">
        <f>B2436</f>
        <v>0</v>
      </c>
      <c r="C2461" s="2">
        <f>A2436</f>
        <v>5</v>
      </c>
      <c r="D2461" s="2">
        <f>ROW(A2436)</f>
        <v>2436</v>
      </c>
      <c r="E2461" s="2"/>
      <c r="F2461" s="2" t="str">
        <f>IF(F2436&lt;&gt;"",F2436,"")</f>
        <v>Новый подраздел</v>
      </c>
      <c r="G2461" s="2" t="str">
        <f>IF(G2436&lt;&gt;"",G2436,"")</f>
        <v>ремонт</v>
      </c>
      <c r="H2461" s="2">
        <v>0</v>
      </c>
      <c r="I2461" s="2"/>
      <c r="J2461" s="2"/>
      <c r="K2461" s="2"/>
      <c r="L2461" s="2"/>
      <c r="M2461" s="2"/>
      <c r="N2461" s="2"/>
      <c r="O2461" s="2">
        <f t="shared" ref="O2461:T2461" si="1858">ROUND(AB2461,2)</f>
        <v>116143.09</v>
      </c>
      <c r="P2461" s="2">
        <f t="shared" si="1858"/>
        <v>60623.11</v>
      </c>
      <c r="Q2461" s="2">
        <f t="shared" si="1858"/>
        <v>2768.99</v>
      </c>
      <c r="R2461" s="2">
        <f t="shared" si="1858"/>
        <v>1631.96</v>
      </c>
      <c r="S2461" s="2">
        <f t="shared" si="1858"/>
        <v>52750.99</v>
      </c>
      <c r="T2461" s="2">
        <f t="shared" si="1858"/>
        <v>0</v>
      </c>
      <c r="U2461" s="2">
        <f>AH2461</f>
        <v>170.89409999999995</v>
      </c>
      <c r="V2461" s="2">
        <f>AI2461</f>
        <v>4.5995249999999999</v>
      </c>
      <c r="W2461" s="2">
        <f>ROUND(AJ2461,2)</f>
        <v>60.63</v>
      </c>
      <c r="X2461" s="2">
        <f>ROUND(AK2461,2)</f>
        <v>43744.94</v>
      </c>
      <c r="Y2461" s="2">
        <f>ROUND(AL2461,2)</f>
        <v>22640.09</v>
      </c>
      <c r="Z2461" s="2"/>
      <c r="AA2461" s="2"/>
      <c r="AB2461" s="2">
        <f>ROUND(SUMIF(AA2440:AA2459,"=35806607",O2440:O2459),2)</f>
        <v>116143.09</v>
      </c>
      <c r="AC2461" s="2">
        <f>ROUND(SUMIF(AA2440:AA2459,"=35806607",P2440:P2459),2)</f>
        <v>60623.11</v>
      </c>
      <c r="AD2461" s="2">
        <f>ROUND(SUMIF(AA2440:AA2459,"=35806607",Q2440:Q2459),2)</f>
        <v>2768.99</v>
      </c>
      <c r="AE2461" s="2">
        <f>ROUND(SUMIF(AA2440:AA2459,"=35806607",R2440:R2459),2)</f>
        <v>1631.96</v>
      </c>
      <c r="AF2461" s="2">
        <f>ROUND(SUMIF(AA2440:AA2459,"=35806607",S2440:S2459),2)</f>
        <v>52750.99</v>
      </c>
      <c r="AG2461" s="2">
        <f>ROUND(SUMIF(AA2440:AA2459,"=35806607",T2440:T2459),2)</f>
        <v>0</v>
      </c>
      <c r="AH2461" s="2">
        <f>SUMIF(AA2440:AA2459,"=35806607",U2440:U2459)</f>
        <v>170.89409999999995</v>
      </c>
      <c r="AI2461" s="2">
        <f>SUMIF(AA2440:AA2459,"=35806607",V2440:V2459)</f>
        <v>4.5995249999999999</v>
      </c>
      <c r="AJ2461" s="2">
        <f>ROUND(SUMIF(AA2440:AA2459,"=35806607",W2440:W2459),2)</f>
        <v>60.63</v>
      </c>
      <c r="AK2461" s="2">
        <f>ROUND(SUMIF(AA2440:AA2459,"=35806607",X2440:X2459),2)</f>
        <v>43744.94</v>
      </c>
      <c r="AL2461" s="2">
        <f>ROUND(SUMIF(AA2440:AA2459,"=35806607",Y2440:Y2459),2)</f>
        <v>22640.09</v>
      </c>
      <c r="AM2461" s="2"/>
      <c r="AN2461" s="2"/>
      <c r="AO2461" s="2">
        <f t="shared" ref="AO2461:BD2461" si="1859">ROUND(BX2461,2)</f>
        <v>0</v>
      </c>
      <c r="AP2461" s="2">
        <f t="shared" si="1859"/>
        <v>0</v>
      </c>
      <c r="AQ2461" s="2">
        <f t="shared" si="1859"/>
        <v>0</v>
      </c>
      <c r="AR2461" s="2">
        <f t="shared" si="1859"/>
        <v>182528.12</v>
      </c>
      <c r="AS2461" s="2">
        <f t="shared" si="1859"/>
        <v>180306.31</v>
      </c>
      <c r="AT2461" s="2">
        <f t="shared" si="1859"/>
        <v>2221.81</v>
      </c>
      <c r="AU2461" s="2">
        <f t="shared" si="1859"/>
        <v>0</v>
      </c>
      <c r="AV2461" s="2">
        <f t="shared" si="1859"/>
        <v>60623.11</v>
      </c>
      <c r="AW2461" s="2">
        <f t="shared" si="1859"/>
        <v>60623.11</v>
      </c>
      <c r="AX2461" s="2">
        <f t="shared" si="1859"/>
        <v>0</v>
      </c>
      <c r="AY2461" s="2">
        <f t="shared" si="1859"/>
        <v>60623.11</v>
      </c>
      <c r="AZ2461" s="2">
        <f t="shared" si="1859"/>
        <v>0</v>
      </c>
      <c r="BA2461" s="2">
        <f t="shared" si="1859"/>
        <v>0</v>
      </c>
      <c r="BB2461" s="2">
        <f t="shared" si="1859"/>
        <v>0</v>
      </c>
      <c r="BC2461" s="2">
        <f t="shared" si="1859"/>
        <v>0</v>
      </c>
      <c r="BD2461" s="2">
        <f t="shared" si="1859"/>
        <v>0</v>
      </c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>
        <f>ROUND(SUMIF(AA2440:AA2459,"=35806607",FQ2440:FQ2459),2)</f>
        <v>0</v>
      </c>
      <c r="BY2461" s="2">
        <f>ROUND(SUMIF(AA2440:AA2459,"=35806607",FR2440:FR2459),2)</f>
        <v>0</v>
      </c>
      <c r="BZ2461" s="2">
        <f>ROUND(SUMIF(AA2440:AA2459,"=35806607",GL2440:GL2459),2)</f>
        <v>0</v>
      </c>
      <c r="CA2461" s="2">
        <f>ROUND(SUMIF(AA2440:AA2459,"=35806607",GM2440:GM2459),2)</f>
        <v>182528.12</v>
      </c>
      <c r="CB2461" s="2">
        <f>ROUND(SUMIF(AA2440:AA2459,"=35806607",GN2440:GN2459),2)</f>
        <v>180306.31</v>
      </c>
      <c r="CC2461" s="2">
        <f>ROUND(SUMIF(AA2440:AA2459,"=35806607",GO2440:GO2459),2)</f>
        <v>2221.81</v>
      </c>
      <c r="CD2461" s="2">
        <f>ROUND(SUMIF(AA2440:AA2459,"=35806607",GP2440:GP2459),2)</f>
        <v>0</v>
      </c>
      <c r="CE2461" s="2">
        <f>AC2461-BX2461</f>
        <v>60623.11</v>
      </c>
      <c r="CF2461" s="2">
        <f>AC2461-BY2461</f>
        <v>60623.11</v>
      </c>
      <c r="CG2461" s="2">
        <f>BX2461-BZ2461</f>
        <v>0</v>
      </c>
      <c r="CH2461" s="2">
        <f>AC2461-BX2461-BY2461+BZ2461</f>
        <v>60623.11</v>
      </c>
      <c r="CI2461" s="2">
        <f>BY2461-BZ2461</f>
        <v>0</v>
      </c>
      <c r="CJ2461" s="2">
        <f>ROUND(SUMIF(AA2440:AA2459,"=35806607",GX2440:GX2459),2)</f>
        <v>0</v>
      </c>
      <c r="CK2461" s="2">
        <f>ROUND(SUMIF(AA2440:AA2459,"=35806607",GY2440:GY2459),2)</f>
        <v>0</v>
      </c>
      <c r="CL2461" s="2">
        <f>ROUND(SUMIF(AA2440:AA2459,"=35806607",GZ2440:GZ2459),2)</f>
        <v>0</v>
      </c>
      <c r="CM2461" s="2">
        <f>ROUND(SUMIF(AA2440:AA2459,"=35806607",HD2440:HD2459),2)</f>
        <v>0</v>
      </c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>
        <v>0</v>
      </c>
    </row>
    <row r="2463" spans="1:245">
      <c r="A2463" s="4">
        <v>50</v>
      </c>
      <c r="B2463" s="4">
        <v>0</v>
      </c>
      <c r="C2463" s="4">
        <v>0</v>
      </c>
      <c r="D2463" s="4">
        <v>1</v>
      </c>
      <c r="E2463" s="4">
        <v>201</v>
      </c>
      <c r="F2463" s="4">
        <f>ROUND(Source!O2461,O2463)</f>
        <v>116143.09</v>
      </c>
      <c r="G2463" s="4" t="s">
        <v>81</v>
      </c>
      <c r="H2463" s="4" t="s">
        <v>82</v>
      </c>
      <c r="I2463" s="4"/>
      <c r="J2463" s="4"/>
      <c r="K2463" s="4">
        <v>201</v>
      </c>
      <c r="L2463" s="4">
        <v>1</v>
      </c>
      <c r="M2463" s="4">
        <v>3</v>
      </c>
      <c r="N2463" s="4" t="s">
        <v>3</v>
      </c>
      <c r="O2463" s="4">
        <v>2</v>
      </c>
      <c r="P2463" s="4"/>
      <c r="Q2463" s="4"/>
      <c r="R2463" s="4"/>
      <c r="S2463" s="4"/>
      <c r="T2463" s="4"/>
      <c r="U2463" s="4"/>
      <c r="V2463" s="4"/>
      <c r="W2463" s="4"/>
    </row>
    <row r="2464" spans="1:245">
      <c r="A2464" s="4">
        <v>50</v>
      </c>
      <c r="B2464" s="4">
        <v>0</v>
      </c>
      <c r="C2464" s="4">
        <v>0</v>
      </c>
      <c r="D2464" s="4">
        <v>1</v>
      </c>
      <c r="E2464" s="4">
        <v>202</v>
      </c>
      <c r="F2464" s="4">
        <f>ROUND(Source!P2461,O2464)</f>
        <v>60623.11</v>
      </c>
      <c r="G2464" s="4" t="s">
        <v>83</v>
      </c>
      <c r="H2464" s="4" t="s">
        <v>84</v>
      </c>
      <c r="I2464" s="4"/>
      <c r="J2464" s="4"/>
      <c r="K2464" s="4">
        <v>202</v>
      </c>
      <c r="L2464" s="4">
        <v>2</v>
      </c>
      <c r="M2464" s="4">
        <v>3</v>
      </c>
      <c r="N2464" s="4" t="s">
        <v>3</v>
      </c>
      <c r="O2464" s="4">
        <v>2</v>
      </c>
      <c r="P2464" s="4"/>
      <c r="Q2464" s="4"/>
      <c r="R2464" s="4"/>
      <c r="S2464" s="4"/>
      <c r="T2464" s="4"/>
      <c r="U2464" s="4"/>
      <c r="V2464" s="4"/>
      <c r="W2464" s="4"/>
    </row>
    <row r="2465" spans="1:23">
      <c r="A2465" s="4">
        <v>50</v>
      </c>
      <c r="B2465" s="4">
        <v>0</v>
      </c>
      <c r="C2465" s="4">
        <v>0</v>
      </c>
      <c r="D2465" s="4">
        <v>1</v>
      </c>
      <c r="E2465" s="4">
        <v>222</v>
      </c>
      <c r="F2465" s="4">
        <f>ROUND(Source!AO2461,O2465)</f>
        <v>0</v>
      </c>
      <c r="G2465" s="4" t="s">
        <v>85</v>
      </c>
      <c r="H2465" s="4" t="s">
        <v>86</v>
      </c>
      <c r="I2465" s="4"/>
      <c r="J2465" s="4"/>
      <c r="K2465" s="4">
        <v>222</v>
      </c>
      <c r="L2465" s="4">
        <v>3</v>
      </c>
      <c r="M2465" s="4">
        <v>3</v>
      </c>
      <c r="N2465" s="4" t="s">
        <v>3</v>
      </c>
      <c r="O2465" s="4">
        <v>2</v>
      </c>
      <c r="P2465" s="4"/>
      <c r="Q2465" s="4"/>
      <c r="R2465" s="4"/>
      <c r="S2465" s="4"/>
      <c r="T2465" s="4"/>
      <c r="U2465" s="4"/>
      <c r="V2465" s="4"/>
      <c r="W2465" s="4"/>
    </row>
    <row r="2466" spans="1:23">
      <c r="A2466" s="4">
        <v>50</v>
      </c>
      <c r="B2466" s="4">
        <v>0</v>
      </c>
      <c r="C2466" s="4">
        <v>0</v>
      </c>
      <c r="D2466" s="4">
        <v>1</v>
      </c>
      <c r="E2466" s="4">
        <v>225</v>
      </c>
      <c r="F2466" s="4">
        <f>ROUND(Source!AV2461,O2466)</f>
        <v>60623.11</v>
      </c>
      <c r="G2466" s="4" t="s">
        <v>87</v>
      </c>
      <c r="H2466" s="4" t="s">
        <v>88</v>
      </c>
      <c r="I2466" s="4"/>
      <c r="J2466" s="4"/>
      <c r="K2466" s="4">
        <v>225</v>
      </c>
      <c r="L2466" s="4">
        <v>4</v>
      </c>
      <c r="M2466" s="4">
        <v>3</v>
      </c>
      <c r="N2466" s="4" t="s">
        <v>3</v>
      </c>
      <c r="O2466" s="4">
        <v>2</v>
      </c>
      <c r="P2466" s="4"/>
      <c r="Q2466" s="4"/>
      <c r="R2466" s="4"/>
      <c r="S2466" s="4"/>
      <c r="T2466" s="4"/>
      <c r="U2466" s="4"/>
      <c r="V2466" s="4"/>
      <c r="W2466" s="4"/>
    </row>
    <row r="2467" spans="1:23">
      <c r="A2467" s="4">
        <v>50</v>
      </c>
      <c r="B2467" s="4">
        <v>0</v>
      </c>
      <c r="C2467" s="4">
        <v>0</v>
      </c>
      <c r="D2467" s="4">
        <v>1</v>
      </c>
      <c r="E2467" s="4">
        <v>226</v>
      </c>
      <c r="F2467" s="4">
        <f>ROUND(Source!AW2461,O2467)</f>
        <v>60623.11</v>
      </c>
      <c r="G2467" s="4" t="s">
        <v>89</v>
      </c>
      <c r="H2467" s="4" t="s">
        <v>90</v>
      </c>
      <c r="I2467" s="4"/>
      <c r="J2467" s="4"/>
      <c r="K2467" s="4">
        <v>226</v>
      </c>
      <c r="L2467" s="4">
        <v>5</v>
      </c>
      <c r="M2467" s="4">
        <v>3</v>
      </c>
      <c r="N2467" s="4" t="s">
        <v>3</v>
      </c>
      <c r="O2467" s="4">
        <v>2</v>
      </c>
      <c r="P2467" s="4"/>
      <c r="Q2467" s="4"/>
      <c r="R2467" s="4"/>
      <c r="S2467" s="4"/>
      <c r="T2467" s="4"/>
      <c r="U2467" s="4"/>
      <c r="V2467" s="4"/>
      <c r="W2467" s="4"/>
    </row>
    <row r="2468" spans="1:23">
      <c r="A2468" s="4">
        <v>50</v>
      </c>
      <c r="B2468" s="4">
        <v>0</v>
      </c>
      <c r="C2468" s="4">
        <v>0</v>
      </c>
      <c r="D2468" s="4">
        <v>1</v>
      </c>
      <c r="E2468" s="4">
        <v>227</v>
      </c>
      <c r="F2468" s="4">
        <f>ROUND(Source!AX2461,O2468)</f>
        <v>0</v>
      </c>
      <c r="G2468" s="4" t="s">
        <v>91</v>
      </c>
      <c r="H2468" s="4" t="s">
        <v>92</v>
      </c>
      <c r="I2468" s="4"/>
      <c r="J2468" s="4"/>
      <c r="K2468" s="4">
        <v>227</v>
      </c>
      <c r="L2468" s="4">
        <v>6</v>
      </c>
      <c r="M2468" s="4">
        <v>3</v>
      </c>
      <c r="N2468" s="4" t="s">
        <v>3</v>
      </c>
      <c r="O2468" s="4">
        <v>2</v>
      </c>
      <c r="P2468" s="4"/>
      <c r="Q2468" s="4"/>
      <c r="R2468" s="4"/>
      <c r="S2468" s="4"/>
      <c r="T2468" s="4"/>
      <c r="U2468" s="4"/>
      <c r="V2468" s="4"/>
      <c r="W2468" s="4"/>
    </row>
    <row r="2469" spans="1:23">
      <c r="A2469" s="4">
        <v>50</v>
      </c>
      <c r="B2469" s="4">
        <v>0</v>
      </c>
      <c r="C2469" s="4">
        <v>0</v>
      </c>
      <c r="D2469" s="4">
        <v>1</v>
      </c>
      <c r="E2469" s="4">
        <v>228</v>
      </c>
      <c r="F2469" s="4">
        <f>ROUND(Source!AY2461,O2469)</f>
        <v>60623.11</v>
      </c>
      <c r="G2469" s="4" t="s">
        <v>93</v>
      </c>
      <c r="H2469" s="4" t="s">
        <v>94</v>
      </c>
      <c r="I2469" s="4"/>
      <c r="J2469" s="4"/>
      <c r="K2469" s="4">
        <v>228</v>
      </c>
      <c r="L2469" s="4">
        <v>7</v>
      </c>
      <c r="M2469" s="4">
        <v>3</v>
      </c>
      <c r="N2469" s="4" t="s">
        <v>3</v>
      </c>
      <c r="O2469" s="4">
        <v>2</v>
      </c>
      <c r="P2469" s="4"/>
      <c r="Q2469" s="4"/>
      <c r="R2469" s="4"/>
      <c r="S2469" s="4"/>
      <c r="T2469" s="4"/>
      <c r="U2469" s="4"/>
      <c r="V2469" s="4"/>
      <c r="W2469" s="4"/>
    </row>
    <row r="2470" spans="1:23">
      <c r="A2470" s="4">
        <v>50</v>
      </c>
      <c r="B2470" s="4">
        <v>0</v>
      </c>
      <c r="C2470" s="4">
        <v>0</v>
      </c>
      <c r="D2470" s="4">
        <v>1</v>
      </c>
      <c r="E2470" s="4">
        <v>216</v>
      </c>
      <c r="F2470" s="4">
        <f>ROUND(Source!AP2461,O2470)</f>
        <v>0</v>
      </c>
      <c r="G2470" s="4" t="s">
        <v>95</v>
      </c>
      <c r="H2470" s="4" t="s">
        <v>96</v>
      </c>
      <c r="I2470" s="4"/>
      <c r="J2470" s="4"/>
      <c r="K2470" s="4">
        <v>216</v>
      </c>
      <c r="L2470" s="4">
        <v>8</v>
      </c>
      <c r="M2470" s="4">
        <v>3</v>
      </c>
      <c r="N2470" s="4" t="s">
        <v>3</v>
      </c>
      <c r="O2470" s="4">
        <v>2</v>
      </c>
      <c r="P2470" s="4"/>
      <c r="Q2470" s="4"/>
      <c r="R2470" s="4"/>
      <c r="S2470" s="4"/>
      <c r="T2470" s="4"/>
      <c r="U2470" s="4"/>
      <c r="V2470" s="4"/>
      <c r="W2470" s="4"/>
    </row>
    <row r="2471" spans="1:23">
      <c r="A2471" s="4">
        <v>50</v>
      </c>
      <c r="B2471" s="4">
        <v>0</v>
      </c>
      <c r="C2471" s="4">
        <v>0</v>
      </c>
      <c r="D2471" s="4">
        <v>1</v>
      </c>
      <c r="E2471" s="4">
        <v>223</v>
      </c>
      <c r="F2471" s="4">
        <f>ROUND(Source!AQ2461,O2471)</f>
        <v>0</v>
      </c>
      <c r="G2471" s="4" t="s">
        <v>97</v>
      </c>
      <c r="H2471" s="4" t="s">
        <v>98</v>
      </c>
      <c r="I2471" s="4"/>
      <c r="J2471" s="4"/>
      <c r="K2471" s="4">
        <v>223</v>
      </c>
      <c r="L2471" s="4">
        <v>9</v>
      </c>
      <c r="M2471" s="4">
        <v>3</v>
      </c>
      <c r="N2471" s="4" t="s">
        <v>3</v>
      </c>
      <c r="O2471" s="4">
        <v>2</v>
      </c>
      <c r="P2471" s="4"/>
      <c r="Q2471" s="4"/>
      <c r="R2471" s="4"/>
      <c r="S2471" s="4"/>
      <c r="T2471" s="4"/>
      <c r="U2471" s="4"/>
      <c r="V2471" s="4"/>
      <c r="W2471" s="4"/>
    </row>
    <row r="2472" spans="1:23">
      <c r="A2472" s="4">
        <v>50</v>
      </c>
      <c r="B2472" s="4">
        <v>0</v>
      </c>
      <c r="C2472" s="4">
        <v>0</v>
      </c>
      <c r="D2472" s="4">
        <v>1</v>
      </c>
      <c r="E2472" s="4">
        <v>229</v>
      </c>
      <c r="F2472" s="4">
        <f>ROUND(Source!AZ2461,O2472)</f>
        <v>0</v>
      </c>
      <c r="G2472" s="4" t="s">
        <v>99</v>
      </c>
      <c r="H2472" s="4" t="s">
        <v>100</v>
      </c>
      <c r="I2472" s="4"/>
      <c r="J2472" s="4"/>
      <c r="K2472" s="4">
        <v>229</v>
      </c>
      <c r="L2472" s="4">
        <v>10</v>
      </c>
      <c r="M2472" s="4">
        <v>3</v>
      </c>
      <c r="N2472" s="4" t="s">
        <v>3</v>
      </c>
      <c r="O2472" s="4">
        <v>2</v>
      </c>
      <c r="P2472" s="4"/>
      <c r="Q2472" s="4"/>
      <c r="R2472" s="4"/>
      <c r="S2472" s="4"/>
      <c r="T2472" s="4"/>
      <c r="U2472" s="4"/>
      <c r="V2472" s="4"/>
      <c r="W2472" s="4"/>
    </row>
    <row r="2473" spans="1:23">
      <c r="A2473" s="4">
        <v>50</v>
      </c>
      <c r="B2473" s="4">
        <v>0</v>
      </c>
      <c r="C2473" s="4">
        <v>0</v>
      </c>
      <c r="D2473" s="4">
        <v>1</v>
      </c>
      <c r="E2473" s="4">
        <v>203</v>
      </c>
      <c r="F2473" s="4">
        <f>ROUND(Source!Q2461,O2473)</f>
        <v>2768.99</v>
      </c>
      <c r="G2473" s="4" t="s">
        <v>101</v>
      </c>
      <c r="H2473" s="4" t="s">
        <v>102</v>
      </c>
      <c r="I2473" s="4"/>
      <c r="J2473" s="4"/>
      <c r="K2473" s="4">
        <v>203</v>
      </c>
      <c r="L2473" s="4">
        <v>11</v>
      </c>
      <c r="M2473" s="4">
        <v>3</v>
      </c>
      <c r="N2473" s="4" t="s">
        <v>3</v>
      </c>
      <c r="O2473" s="4">
        <v>2</v>
      </c>
      <c r="P2473" s="4"/>
      <c r="Q2473" s="4"/>
      <c r="R2473" s="4"/>
      <c r="S2473" s="4"/>
      <c r="T2473" s="4"/>
      <c r="U2473" s="4"/>
      <c r="V2473" s="4"/>
      <c r="W2473" s="4"/>
    </row>
    <row r="2474" spans="1:23">
      <c r="A2474" s="4">
        <v>50</v>
      </c>
      <c r="B2474" s="4">
        <v>0</v>
      </c>
      <c r="C2474" s="4">
        <v>0</v>
      </c>
      <c r="D2474" s="4">
        <v>1</v>
      </c>
      <c r="E2474" s="4">
        <v>231</v>
      </c>
      <c r="F2474" s="4">
        <f>ROUND(Source!BB2461,O2474)</f>
        <v>0</v>
      </c>
      <c r="G2474" s="4" t="s">
        <v>103</v>
      </c>
      <c r="H2474" s="4" t="s">
        <v>104</v>
      </c>
      <c r="I2474" s="4"/>
      <c r="J2474" s="4"/>
      <c r="K2474" s="4">
        <v>231</v>
      </c>
      <c r="L2474" s="4">
        <v>12</v>
      </c>
      <c r="M2474" s="4">
        <v>3</v>
      </c>
      <c r="N2474" s="4" t="s">
        <v>3</v>
      </c>
      <c r="O2474" s="4">
        <v>2</v>
      </c>
      <c r="P2474" s="4"/>
      <c r="Q2474" s="4"/>
      <c r="R2474" s="4"/>
      <c r="S2474" s="4"/>
      <c r="T2474" s="4"/>
      <c r="U2474" s="4"/>
      <c r="V2474" s="4"/>
      <c r="W2474" s="4"/>
    </row>
    <row r="2475" spans="1:23">
      <c r="A2475" s="4">
        <v>50</v>
      </c>
      <c r="B2475" s="4">
        <v>0</v>
      </c>
      <c r="C2475" s="4">
        <v>0</v>
      </c>
      <c r="D2475" s="4">
        <v>1</v>
      </c>
      <c r="E2475" s="4">
        <v>204</v>
      </c>
      <c r="F2475" s="4">
        <f>ROUND(Source!R2461,O2475)</f>
        <v>1631.96</v>
      </c>
      <c r="G2475" s="4" t="s">
        <v>105</v>
      </c>
      <c r="H2475" s="4" t="s">
        <v>106</v>
      </c>
      <c r="I2475" s="4"/>
      <c r="J2475" s="4"/>
      <c r="K2475" s="4">
        <v>204</v>
      </c>
      <c r="L2475" s="4">
        <v>13</v>
      </c>
      <c r="M2475" s="4">
        <v>3</v>
      </c>
      <c r="N2475" s="4" t="s">
        <v>3</v>
      </c>
      <c r="O2475" s="4">
        <v>2</v>
      </c>
      <c r="P2475" s="4"/>
      <c r="Q2475" s="4"/>
      <c r="R2475" s="4"/>
      <c r="S2475" s="4"/>
      <c r="T2475" s="4"/>
      <c r="U2475" s="4"/>
      <c r="V2475" s="4"/>
      <c r="W2475" s="4"/>
    </row>
    <row r="2476" spans="1:23">
      <c r="A2476" s="4">
        <v>50</v>
      </c>
      <c r="B2476" s="4">
        <v>0</v>
      </c>
      <c r="C2476" s="4">
        <v>0</v>
      </c>
      <c r="D2476" s="4">
        <v>1</v>
      </c>
      <c r="E2476" s="4">
        <v>205</v>
      </c>
      <c r="F2476" s="4">
        <f>ROUND(Source!S2461,O2476)</f>
        <v>52750.99</v>
      </c>
      <c r="G2476" s="4" t="s">
        <v>107</v>
      </c>
      <c r="H2476" s="4" t="s">
        <v>108</v>
      </c>
      <c r="I2476" s="4"/>
      <c r="J2476" s="4"/>
      <c r="K2476" s="4">
        <v>205</v>
      </c>
      <c r="L2476" s="4">
        <v>14</v>
      </c>
      <c r="M2476" s="4">
        <v>3</v>
      </c>
      <c r="N2476" s="4" t="s">
        <v>3</v>
      </c>
      <c r="O2476" s="4">
        <v>2</v>
      </c>
      <c r="P2476" s="4"/>
      <c r="Q2476" s="4"/>
      <c r="R2476" s="4"/>
      <c r="S2476" s="4"/>
      <c r="T2476" s="4"/>
      <c r="U2476" s="4"/>
      <c r="V2476" s="4"/>
      <c r="W2476" s="4"/>
    </row>
    <row r="2477" spans="1:23">
      <c r="A2477" s="4">
        <v>50</v>
      </c>
      <c r="B2477" s="4">
        <v>0</v>
      </c>
      <c r="C2477" s="4">
        <v>0</v>
      </c>
      <c r="D2477" s="4">
        <v>1</v>
      </c>
      <c r="E2477" s="4">
        <v>232</v>
      </c>
      <c r="F2477" s="4">
        <f>ROUND(Source!BC2461,O2477)</f>
        <v>0</v>
      </c>
      <c r="G2477" s="4" t="s">
        <v>109</v>
      </c>
      <c r="H2477" s="4" t="s">
        <v>110</v>
      </c>
      <c r="I2477" s="4"/>
      <c r="J2477" s="4"/>
      <c r="K2477" s="4">
        <v>232</v>
      </c>
      <c r="L2477" s="4">
        <v>15</v>
      </c>
      <c r="M2477" s="4">
        <v>3</v>
      </c>
      <c r="N2477" s="4" t="s">
        <v>3</v>
      </c>
      <c r="O2477" s="4">
        <v>2</v>
      </c>
      <c r="P2477" s="4"/>
      <c r="Q2477" s="4"/>
      <c r="R2477" s="4"/>
      <c r="S2477" s="4"/>
      <c r="T2477" s="4"/>
      <c r="U2477" s="4"/>
      <c r="V2477" s="4"/>
      <c r="W2477" s="4"/>
    </row>
    <row r="2478" spans="1:23">
      <c r="A2478" s="4">
        <v>50</v>
      </c>
      <c r="B2478" s="4">
        <v>0</v>
      </c>
      <c r="C2478" s="4">
        <v>0</v>
      </c>
      <c r="D2478" s="4">
        <v>1</v>
      </c>
      <c r="E2478" s="4">
        <v>214</v>
      </c>
      <c r="F2478" s="4">
        <f>ROUND(Source!AS2461,O2478)</f>
        <v>180306.31</v>
      </c>
      <c r="G2478" s="4" t="s">
        <v>111</v>
      </c>
      <c r="H2478" s="4" t="s">
        <v>112</v>
      </c>
      <c r="I2478" s="4"/>
      <c r="J2478" s="4"/>
      <c r="K2478" s="4">
        <v>214</v>
      </c>
      <c r="L2478" s="4">
        <v>16</v>
      </c>
      <c r="M2478" s="4">
        <v>3</v>
      </c>
      <c r="N2478" s="4" t="s">
        <v>3</v>
      </c>
      <c r="O2478" s="4">
        <v>2</v>
      </c>
      <c r="P2478" s="4"/>
      <c r="Q2478" s="4"/>
      <c r="R2478" s="4"/>
      <c r="S2478" s="4"/>
      <c r="T2478" s="4"/>
      <c r="U2478" s="4"/>
      <c r="V2478" s="4"/>
      <c r="W2478" s="4"/>
    </row>
    <row r="2479" spans="1:23">
      <c r="A2479" s="4">
        <v>50</v>
      </c>
      <c r="B2479" s="4">
        <v>0</v>
      </c>
      <c r="C2479" s="4">
        <v>0</v>
      </c>
      <c r="D2479" s="4">
        <v>1</v>
      </c>
      <c r="E2479" s="4">
        <v>215</v>
      </c>
      <c r="F2479" s="4">
        <f>ROUND(Source!AT2461,O2479)</f>
        <v>2221.81</v>
      </c>
      <c r="G2479" s="4" t="s">
        <v>113</v>
      </c>
      <c r="H2479" s="4" t="s">
        <v>114</v>
      </c>
      <c r="I2479" s="4"/>
      <c r="J2479" s="4"/>
      <c r="K2479" s="4">
        <v>215</v>
      </c>
      <c r="L2479" s="4">
        <v>17</v>
      </c>
      <c r="M2479" s="4">
        <v>3</v>
      </c>
      <c r="N2479" s="4" t="s">
        <v>3</v>
      </c>
      <c r="O2479" s="4">
        <v>2</v>
      </c>
      <c r="P2479" s="4"/>
      <c r="Q2479" s="4"/>
      <c r="R2479" s="4"/>
      <c r="S2479" s="4"/>
      <c r="T2479" s="4"/>
      <c r="U2479" s="4"/>
      <c r="V2479" s="4"/>
      <c r="W2479" s="4"/>
    </row>
    <row r="2480" spans="1:23">
      <c r="A2480" s="4">
        <v>50</v>
      </c>
      <c r="B2480" s="4">
        <v>0</v>
      </c>
      <c r="C2480" s="4">
        <v>0</v>
      </c>
      <c r="D2480" s="4">
        <v>1</v>
      </c>
      <c r="E2480" s="4">
        <v>217</v>
      </c>
      <c r="F2480" s="4">
        <f>ROUND(Source!AU2461,O2480)</f>
        <v>0</v>
      </c>
      <c r="G2480" s="4" t="s">
        <v>115</v>
      </c>
      <c r="H2480" s="4" t="s">
        <v>116</v>
      </c>
      <c r="I2480" s="4"/>
      <c r="J2480" s="4"/>
      <c r="K2480" s="4">
        <v>217</v>
      </c>
      <c r="L2480" s="4">
        <v>18</v>
      </c>
      <c r="M2480" s="4">
        <v>3</v>
      </c>
      <c r="N2480" s="4" t="s">
        <v>3</v>
      </c>
      <c r="O2480" s="4">
        <v>2</v>
      </c>
      <c r="P2480" s="4"/>
      <c r="Q2480" s="4"/>
      <c r="R2480" s="4"/>
      <c r="S2480" s="4"/>
      <c r="T2480" s="4"/>
      <c r="U2480" s="4"/>
      <c r="V2480" s="4"/>
      <c r="W2480" s="4"/>
    </row>
    <row r="2481" spans="1:206">
      <c r="A2481" s="4">
        <v>50</v>
      </c>
      <c r="B2481" s="4">
        <v>0</v>
      </c>
      <c r="C2481" s="4">
        <v>0</v>
      </c>
      <c r="D2481" s="4">
        <v>1</v>
      </c>
      <c r="E2481" s="4">
        <v>230</v>
      </c>
      <c r="F2481" s="4">
        <f>ROUND(Source!BA2461,O2481)</f>
        <v>0</v>
      </c>
      <c r="G2481" s="4" t="s">
        <v>117</v>
      </c>
      <c r="H2481" s="4" t="s">
        <v>118</v>
      </c>
      <c r="I2481" s="4"/>
      <c r="J2481" s="4"/>
      <c r="K2481" s="4">
        <v>230</v>
      </c>
      <c r="L2481" s="4">
        <v>19</v>
      </c>
      <c r="M2481" s="4">
        <v>3</v>
      </c>
      <c r="N2481" s="4" t="s">
        <v>3</v>
      </c>
      <c r="O2481" s="4">
        <v>2</v>
      </c>
      <c r="P2481" s="4"/>
      <c r="Q2481" s="4"/>
      <c r="R2481" s="4"/>
      <c r="S2481" s="4"/>
      <c r="T2481" s="4"/>
      <c r="U2481" s="4"/>
      <c r="V2481" s="4"/>
      <c r="W2481" s="4"/>
    </row>
    <row r="2482" spans="1:206">
      <c r="A2482" s="4">
        <v>50</v>
      </c>
      <c r="B2482" s="4">
        <v>0</v>
      </c>
      <c r="C2482" s="4">
        <v>0</v>
      </c>
      <c r="D2482" s="4">
        <v>1</v>
      </c>
      <c r="E2482" s="4">
        <v>206</v>
      </c>
      <c r="F2482" s="4">
        <f>ROUND(Source!T2461,O2482)</f>
        <v>0</v>
      </c>
      <c r="G2482" s="4" t="s">
        <v>119</v>
      </c>
      <c r="H2482" s="4" t="s">
        <v>120</v>
      </c>
      <c r="I2482" s="4"/>
      <c r="J2482" s="4"/>
      <c r="K2482" s="4">
        <v>206</v>
      </c>
      <c r="L2482" s="4">
        <v>20</v>
      </c>
      <c r="M2482" s="4">
        <v>3</v>
      </c>
      <c r="N2482" s="4" t="s">
        <v>3</v>
      </c>
      <c r="O2482" s="4">
        <v>2</v>
      </c>
      <c r="P2482" s="4"/>
      <c r="Q2482" s="4"/>
      <c r="R2482" s="4"/>
      <c r="S2482" s="4"/>
      <c r="T2482" s="4"/>
      <c r="U2482" s="4"/>
      <c r="V2482" s="4"/>
      <c r="W2482" s="4"/>
    </row>
    <row r="2483" spans="1:206">
      <c r="A2483" s="4">
        <v>50</v>
      </c>
      <c r="B2483" s="4">
        <v>0</v>
      </c>
      <c r="C2483" s="4">
        <v>0</v>
      </c>
      <c r="D2483" s="4">
        <v>1</v>
      </c>
      <c r="E2483" s="4">
        <v>207</v>
      </c>
      <c r="F2483" s="4">
        <f>Source!U2461</f>
        <v>170.89409999999995</v>
      </c>
      <c r="G2483" s="4" t="s">
        <v>121</v>
      </c>
      <c r="H2483" s="4" t="s">
        <v>122</v>
      </c>
      <c r="I2483" s="4"/>
      <c r="J2483" s="4"/>
      <c r="K2483" s="4">
        <v>207</v>
      </c>
      <c r="L2483" s="4">
        <v>21</v>
      </c>
      <c r="M2483" s="4">
        <v>3</v>
      </c>
      <c r="N2483" s="4" t="s">
        <v>3</v>
      </c>
      <c r="O2483" s="4">
        <v>-1</v>
      </c>
      <c r="P2483" s="4"/>
      <c r="Q2483" s="4"/>
      <c r="R2483" s="4"/>
      <c r="S2483" s="4"/>
      <c r="T2483" s="4"/>
      <c r="U2483" s="4"/>
      <c r="V2483" s="4"/>
      <c r="W2483" s="4"/>
    </row>
    <row r="2484" spans="1:206">
      <c r="A2484" s="4">
        <v>50</v>
      </c>
      <c r="B2484" s="4">
        <v>0</v>
      </c>
      <c r="C2484" s="4">
        <v>0</v>
      </c>
      <c r="D2484" s="4">
        <v>1</v>
      </c>
      <c r="E2484" s="4">
        <v>208</v>
      </c>
      <c r="F2484" s="4">
        <f>Source!V2461</f>
        <v>4.5995249999999999</v>
      </c>
      <c r="G2484" s="4" t="s">
        <v>123</v>
      </c>
      <c r="H2484" s="4" t="s">
        <v>124</v>
      </c>
      <c r="I2484" s="4"/>
      <c r="J2484" s="4"/>
      <c r="K2484" s="4">
        <v>208</v>
      </c>
      <c r="L2484" s="4">
        <v>22</v>
      </c>
      <c r="M2484" s="4">
        <v>3</v>
      </c>
      <c r="N2484" s="4" t="s">
        <v>3</v>
      </c>
      <c r="O2484" s="4">
        <v>-1</v>
      </c>
      <c r="P2484" s="4"/>
      <c r="Q2484" s="4"/>
      <c r="R2484" s="4"/>
      <c r="S2484" s="4"/>
      <c r="T2484" s="4"/>
      <c r="U2484" s="4"/>
      <c r="V2484" s="4"/>
      <c r="W2484" s="4"/>
    </row>
    <row r="2485" spans="1:206">
      <c r="A2485" s="4">
        <v>50</v>
      </c>
      <c r="B2485" s="4">
        <v>0</v>
      </c>
      <c r="C2485" s="4">
        <v>0</v>
      </c>
      <c r="D2485" s="4">
        <v>1</v>
      </c>
      <c r="E2485" s="4">
        <v>209</v>
      </c>
      <c r="F2485" s="4">
        <f>ROUND(Source!W2461,O2485)</f>
        <v>60.63</v>
      </c>
      <c r="G2485" s="4" t="s">
        <v>125</v>
      </c>
      <c r="H2485" s="4" t="s">
        <v>126</v>
      </c>
      <c r="I2485" s="4"/>
      <c r="J2485" s="4"/>
      <c r="K2485" s="4">
        <v>209</v>
      </c>
      <c r="L2485" s="4">
        <v>23</v>
      </c>
      <c r="M2485" s="4">
        <v>3</v>
      </c>
      <c r="N2485" s="4" t="s">
        <v>3</v>
      </c>
      <c r="O2485" s="4">
        <v>2</v>
      </c>
      <c r="P2485" s="4"/>
      <c r="Q2485" s="4"/>
      <c r="R2485" s="4"/>
      <c r="S2485" s="4"/>
      <c r="T2485" s="4"/>
      <c r="U2485" s="4"/>
      <c r="V2485" s="4"/>
      <c r="W2485" s="4"/>
    </row>
    <row r="2486" spans="1:206">
      <c r="A2486" s="4">
        <v>50</v>
      </c>
      <c r="B2486" s="4">
        <v>0</v>
      </c>
      <c r="C2486" s="4">
        <v>0</v>
      </c>
      <c r="D2486" s="4">
        <v>1</v>
      </c>
      <c r="E2486" s="4">
        <v>233</v>
      </c>
      <c r="F2486" s="4">
        <f>ROUND(Source!BD2461,O2486)</f>
        <v>0</v>
      </c>
      <c r="G2486" s="4" t="s">
        <v>127</v>
      </c>
      <c r="H2486" s="4" t="s">
        <v>128</v>
      </c>
      <c r="I2486" s="4"/>
      <c r="J2486" s="4"/>
      <c r="K2486" s="4">
        <v>233</v>
      </c>
      <c r="L2486" s="4">
        <v>24</v>
      </c>
      <c r="M2486" s="4">
        <v>3</v>
      </c>
      <c r="N2486" s="4" t="s">
        <v>3</v>
      </c>
      <c r="O2486" s="4">
        <v>2</v>
      </c>
      <c r="P2486" s="4"/>
      <c r="Q2486" s="4"/>
      <c r="R2486" s="4"/>
      <c r="S2486" s="4"/>
      <c r="T2486" s="4"/>
      <c r="U2486" s="4"/>
      <c r="V2486" s="4"/>
      <c r="W2486" s="4"/>
    </row>
    <row r="2487" spans="1:206">
      <c r="A2487" s="4">
        <v>50</v>
      </c>
      <c r="B2487" s="4">
        <v>0</v>
      </c>
      <c r="C2487" s="4">
        <v>0</v>
      </c>
      <c r="D2487" s="4">
        <v>1</v>
      </c>
      <c r="E2487" s="4">
        <v>210</v>
      </c>
      <c r="F2487" s="4">
        <f>ROUND(Source!X2461,O2487)</f>
        <v>43744.94</v>
      </c>
      <c r="G2487" s="4" t="s">
        <v>129</v>
      </c>
      <c r="H2487" s="4" t="s">
        <v>130</v>
      </c>
      <c r="I2487" s="4"/>
      <c r="J2487" s="4"/>
      <c r="K2487" s="4">
        <v>210</v>
      </c>
      <c r="L2487" s="4">
        <v>25</v>
      </c>
      <c r="M2487" s="4">
        <v>3</v>
      </c>
      <c r="N2487" s="4" t="s">
        <v>3</v>
      </c>
      <c r="O2487" s="4">
        <v>2</v>
      </c>
      <c r="P2487" s="4"/>
      <c r="Q2487" s="4"/>
      <c r="R2487" s="4"/>
      <c r="S2487" s="4"/>
      <c r="T2487" s="4"/>
      <c r="U2487" s="4"/>
      <c r="V2487" s="4"/>
      <c r="W2487" s="4"/>
    </row>
    <row r="2488" spans="1:206">
      <c r="A2488" s="4">
        <v>50</v>
      </c>
      <c r="B2488" s="4">
        <v>0</v>
      </c>
      <c r="C2488" s="4">
        <v>0</v>
      </c>
      <c r="D2488" s="4">
        <v>1</v>
      </c>
      <c r="E2488" s="4">
        <v>211</v>
      </c>
      <c r="F2488" s="4">
        <f>ROUND(Source!Y2461,O2488)</f>
        <v>22640.09</v>
      </c>
      <c r="G2488" s="4" t="s">
        <v>131</v>
      </c>
      <c r="H2488" s="4" t="s">
        <v>132</v>
      </c>
      <c r="I2488" s="4"/>
      <c r="J2488" s="4"/>
      <c r="K2488" s="4">
        <v>211</v>
      </c>
      <c r="L2488" s="4">
        <v>26</v>
      </c>
      <c r="M2488" s="4">
        <v>3</v>
      </c>
      <c r="N2488" s="4" t="s">
        <v>3</v>
      </c>
      <c r="O2488" s="4">
        <v>2</v>
      </c>
      <c r="P2488" s="4"/>
      <c r="Q2488" s="4"/>
      <c r="R2488" s="4"/>
      <c r="S2488" s="4"/>
      <c r="T2488" s="4"/>
      <c r="U2488" s="4"/>
      <c r="V2488" s="4"/>
      <c r="W2488" s="4"/>
    </row>
    <row r="2489" spans="1:206">
      <c r="A2489" s="4">
        <v>50</v>
      </c>
      <c r="B2489" s="4">
        <v>0</v>
      </c>
      <c r="C2489" s="4">
        <v>0</v>
      </c>
      <c r="D2489" s="4">
        <v>1</v>
      </c>
      <c r="E2489" s="4">
        <v>224</v>
      </c>
      <c r="F2489" s="4">
        <f>ROUND(Source!AR2461,O2489)</f>
        <v>182528.12</v>
      </c>
      <c r="G2489" s="4" t="s">
        <v>133</v>
      </c>
      <c r="H2489" s="4" t="s">
        <v>134</v>
      </c>
      <c r="I2489" s="4"/>
      <c r="J2489" s="4"/>
      <c r="K2489" s="4">
        <v>224</v>
      </c>
      <c r="L2489" s="4">
        <v>27</v>
      </c>
      <c r="M2489" s="4">
        <v>3</v>
      </c>
      <c r="N2489" s="4" t="s">
        <v>3</v>
      </c>
      <c r="O2489" s="4">
        <v>2</v>
      </c>
      <c r="P2489" s="4"/>
      <c r="Q2489" s="4"/>
      <c r="R2489" s="4"/>
      <c r="S2489" s="4"/>
      <c r="T2489" s="4"/>
      <c r="U2489" s="4"/>
      <c r="V2489" s="4"/>
      <c r="W2489" s="4"/>
    </row>
    <row r="2491" spans="1:206">
      <c r="A2491" s="2">
        <v>51</v>
      </c>
      <c r="B2491" s="2">
        <f>B2386</f>
        <v>0</v>
      </c>
      <c r="C2491" s="2">
        <f>A2386</f>
        <v>4</v>
      </c>
      <c r="D2491" s="2">
        <f>ROW(A2386)</f>
        <v>2386</v>
      </c>
      <c r="E2491" s="2"/>
      <c r="F2491" s="2" t="str">
        <f>IF(F2386&lt;&gt;"",F2386,"")</f>
        <v>Новый раздел</v>
      </c>
      <c r="G2491" s="2" t="str">
        <f>IF(G2386&lt;&gt;"",G2386,"")</f>
        <v>Посудомоечная 2- 20,21,30</v>
      </c>
      <c r="H2491" s="2">
        <v>0</v>
      </c>
      <c r="I2491" s="2"/>
      <c r="J2491" s="2"/>
      <c r="K2491" s="2"/>
      <c r="L2491" s="2"/>
      <c r="M2491" s="2"/>
      <c r="N2491" s="2"/>
      <c r="O2491" s="2">
        <f t="shared" ref="O2491:T2491" si="1860">ROUND(O2406+O2461+AB2491,2)</f>
        <v>136236.41</v>
      </c>
      <c r="P2491" s="2">
        <f t="shared" si="1860"/>
        <v>60661</v>
      </c>
      <c r="Q2491" s="2">
        <f t="shared" si="1860"/>
        <v>3071.29</v>
      </c>
      <c r="R2491" s="2">
        <f t="shared" si="1860"/>
        <v>1842.93</v>
      </c>
      <c r="S2491" s="2">
        <f t="shared" si="1860"/>
        <v>72504.12</v>
      </c>
      <c r="T2491" s="2">
        <f t="shared" si="1860"/>
        <v>0</v>
      </c>
      <c r="U2491" s="2">
        <f>U2406+U2461+AH2491</f>
        <v>241.29439999999997</v>
      </c>
      <c r="V2491" s="2">
        <f>V2406+V2461+AI2491</f>
        <v>5.1514249999999997</v>
      </c>
      <c r="W2491" s="2">
        <f>ROUND(W2406+W2461+AJ2491,2)</f>
        <v>60.63</v>
      </c>
      <c r="X2491" s="2">
        <f>ROUND(X2406+X2461+AK2491,2)</f>
        <v>57560.77</v>
      </c>
      <c r="Y2491" s="2">
        <f>ROUND(Y2406+Y2461+AL2491,2)</f>
        <v>32468.19</v>
      </c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>
        <f t="shared" ref="AO2491:BD2491" si="1861">ROUND(AO2406+AO2461+BX2491,2)</f>
        <v>0</v>
      </c>
      <c r="AP2491" s="2">
        <f t="shared" si="1861"/>
        <v>0</v>
      </c>
      <c r="AQ2491" s="2">
        <f t="shared" si="1861"/>
        <v>0</v>
      </c>
      <c r="AR2491" s="2">
        <f t="shared" si="1861"/>
        <v>226265.37</v>
      </c>
      <c r="AS2491" s="2">
        <f t="shared" si="1861"/>
        <v>222830.1</v>
      </c>
      <c r="AT2491" s="2">
        <f t="shared" si="1861"/>
        <v>3435.27</v>
      </c>
      <c r="AU2491" s="2">
        <f t="shared" si="1861"/>
        <v>0</v>
      </c>
      <c r="AV2491" s="2">
        <f t="shared" si="1861"/>
        <v>60661</v>
      </c>
      <c r="AW2491" s="2">
        <f t="shared" si="1861"/>
        <v>60661</v>
      </c>
      <c r="AX2491" s="2">
        <f t="shared" si="1861"/>
        <v>0</v>
      </c>
      <c r="AY2491" s="2">
        <f t="shared" si="1861"/>
        <v>60661</v>
      </c>
      <c r="AZ2491" s="2">
        <f t="shared" si="1861"/>
        <v>0</v>
      </c>
      <c r="BA2491" s="2">
        <f t="shared" si="1861"/>
        <v>0</v>
      </c>
      <c r="BB2491" s="2">
        <f t="shared" si="1861"/>
        <v>0</v>
      </c>
      <c r="BC2491" s="2">
        <f t="shared" si="1861"/>
        <v>0</v>
      </c>
      <c r="BD2491" s="2">
        <f t="shared" si="1861"/>
        <v>0</v>
      </c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>
        <v>0</v>
      </c>
    </row>
    <row r="2493" spans="1:206">
      <c r="A2493" s="4">
        <v>50</v>
      </c>
      <c r="B2493" s="4">
        <v>0</v>
      </c>
      <c r="C2493" s="4">
        <v>0</v>
      </c>
      <c r="D2493" s="4">
        <v>1</v>
      </c>
      <c r="E2493" s="4">
        <v>201</v>
      </c>
      <c r="F2493" s="4">
        <f>ROUND(Source!O2491,O2493)</f>
        <v>136236.41</v>
      </c>
      <c r="G2493" s="4" t="s">
        <v>81</v>
      </c>
      <c r="H2493" s="4" t="s">
        <v>82</v>
      </c>
      <c r="I2493" s="4"/>
      <c r="J2493" s="4"/>
      <c r="K2493" s="4">
        <v>201</v>
      </c>
      <c r="L2493" s="4">
        <v>1</v>
      </c>
      <c r="M2493" s="4">
        <v>3</v>
      </c>
      <c r="N2493" s="4" t="s">
        <v>3</v>
      </c>
      <c r="O2493" s="4">
        <v>2</v>
      </c>
      <c r="P2493" s="4"/>
      <c r="Q2493" s="4"/>
      <c r="R2493" s="4"/>
      <c r="S2493" s="4"/>
      <c r="T2493" s="4"/>
      <c r="U2493" s="4"/>
      <c r="V2493" s="4"/>
      <c r="W2493" s="4"/>
    </row>
    <row r="2494" spans="1:206">
      <c r="A2494" s="4">
        <v>50</v>
      </c>
      <c r="B2494" s="4">
        <v>0</v>
      </c>
      <c r="C2494" s="4">
        <v>0</v>
      </c>
      <c r="D2494" s="4">
        <v>1</v>
      </c>
      <c r="E2494" s="4">
        <v>202</v>
      </c>
      <c r="F2494" s="4">
        <f>ROUND(Source!P2491,O2494)</f>
        <v>60661</v>
      </c>
      <c r="G2494" s="4" t="s">
        <v>83</v>
      </c>
      <c r="H2494" s="4" t="s">
        <v>84</v>
      </c>
      <c r="I2494" s="4"/>
      <c r="J2494" s="4"/>
      <c r="K2494" s="4">
        <v>202</v>
      </c>
      <c r="L2494" s="4">
        <v>2</v>
      </c>
      <c r="M2494" s="4">
        <v>3</v>
      </c>
      <c r="N2494" s="4" t="s">
        <v>3</v>
      </c>
      <c r="O2494" s="4">
        <v>2</v>
      </c>
      <c r="P2494" s="4"/>
      <c r="Q2494" s="4"/>
      <c r="R2494" s="4"/>
      <c r="S2494" s="4"/>
      <c r="T2494" s="4"/>
      <c r="U2494" s="4"/>
      <c r="V2494" s="4"/>
      <c r="W2494" s="4"/>
    </row>
    <row r="2495" spans="1:206">
      <c r="A2495" s="4">
        <v>50</v>
      </c>
      <c r="B2495" s="4">
        <v>0</v>
      </c>
      <c r="C2495" s="4">
        <v>0</v>
      </c>
      <c r="D2495" s="4">
        <v>1</v>
      </c>
      <c r="E2495" s="4">
        <v>222</v>
      </c>
      <c r="F2495" s="4">
        <f>ROUND(Source!AO2491,O2495)</f>
        <v>0</v>
      </c>
      <c r="G2495" s="4" t="s">
        <v>85</v>
      </c>
      <c r="H2495" s="4" t="s">
        <v>86</v>
      </c>
      <c r="I2495" s="4"/>
      <c r="J2495" s="4"/>
      <c r="K2495" s="4">
        <v>222</v>
      </c>
      <c r="L2495" s="4">
        <v>3</v>
      </c>
      <c r="M2495" s="4">
        <v>3</v>
      </c>
      <c r="N2495" s="4" t="s">
        <v>3</v>
      </c>
      <c r="O2495" s="4">
        <v>2</v>
      </c>
      <c r="P2495" s="4"/>
      <c r="Q2495" s="4"/>
      <c r="R2495" s="4"/>
      <c r="S2495" s="4"/>
      <c r="T2495" s="4"/>
      <c r="U2495" s="4"/>
      <c r="V2495" s="4"/>
      <c r="W2495" s="4"/>
    </row>
    <row r="2496" spans="1:206">
      <c r="A2496" s="4">
        <v>50</v>
      </c>
      <c r="B2496" s="4">
        <v>0</v>
      </c>
      <c r="C2496" s="4">
        <v>0</v>
      </c>
      <c r="D2496" s="4">
        <v>1</v>
      </c>
      <c r="E2496" s="4">
        <v>225</v>
      </c>
      <c r="F2496" s="4">
        <f>ROUND(Source!AV2491,O2496)</f>
        <v>60661</v>
      </c>
      <c r="G2496" s="4" t="s">
        <v>87</v>
      </c>
      <c r="H2496" s="4" t="s">
        <v>88</v>
      </c>
      <c r="I2496" s="4"/>
      <c r="J2496" s="4"/>
      <c r="K2496" s="4">
        <v>225</v>
      </c>
      <c r="L2496" s="4">
        <v>4</v>
      </c>
      <c r="M2496" s="4">
        <v>3</v>
      </c>
      <c r="N2496" s="4" t="s">
        <v>3</v>
      </c>
      <c r="O2496" s="4">
        <v>2</v>
      </c>
      <c r="P2496" s="4"/>
      <c r="Q2496" s="4"/>
      <c r="R2496" s="4"/>
      <c r="S2496" s="4"/>
      <c r="T2496" s="4"/>
      <c r="U2496" s="4"/>
      <c r="V2496" s="4"/>
      <c r="W2496" s="4"/>
    </row>
    <row r="2497" spans="1:23">
      <c r="A2497" s="4">
        <v>50</v>
      </c>
      <c r="B2497" s="4">
        <v>0</v>
      </c>
      <c r="C2497" s="4">
        <v>0</v>
      </c>
      <c r="D2497" s="4">
        <v>1</v>
      </c>
      <c r="E2497" s="4">
        <v>226</v>
      </c>
      <c r="F2497" s="4">
        <f>ROUND(Source!AW2491,O2497)</f>
        <v>60661</v>
      </c>
      <c r="G2497" s="4" t="s">
        <v>89</v>
      </c>
      <c r="H2497" s="4" t="s">
        <v>90</v>
      </c>
      <c r="I2497" s="4"/>
      <c r="J2497" s="4"/>
      <c r="K2497" s="4">
        <v>226</v>
      </c>
      <c r="L2497" s="4">
        <v>5</v>
      </c>
      <c r="M2497" s="4">
        <v>3</v>
      </c>
      <c r="N2497" s="4" t="s">
        <v>3</v>
      </c>
      <c r="O2497" s="4">
        <v>2</v>
      </c>
      <c r="P2497" s="4"/>
      <c r="Q2497" s="4"/>
      <c r="R2497" s="4"/>
      <c r="S2497" s="4"/>
      <c r="T2497" s="4"/>
      <c r="U2497" s="4"/>
      <c r="V2497" s="4"/>
      <c r="W2497" s="4"/>
    </row>
    <row r="2498" spans="1:23">
      <c r="A2498" s="4">
        <v>50</v>
      </c>
      <c r="B2498" s="4">
        <v>0</v>
      </c>
      <c r="C2498" s="4">
        <v>0</v>
      </c>
      <c r="D2498" s="4">
        <v>1</v>
      </c>
      <c r="E2498" s="4">
        <v>227</v>
      </c>
      <c r="F2498" s="4">
        <f>ROUND(Source!AX2491,O2498)</f>
        <v>0</v>
      </c>
      <c r="G2498" s="4" t="s">
        <v>91</v>
      </c>
      <c r="H2498" s="4" t="s">
        <v>92</v>
      </c>
      <c r="I2498" s="4"/>
      <c r="J2498" s="4"/>
      <c r="K2498" s="4">
        <v>227</v>
      </c>
      <c r="L2498" s="4">
        <v>6</v>
      </c>
      <c r="M2498" s="4">
        <v>3</v>
      </c>
      <c r="N2498" s="4" t="s">
        <v>3</v>
      </c>
      <c r="O2498" s="4">
        <v>2</v>
      </c>
      <c r="P2498" s="4"/>
      <c r="Q2498" s="4"/>
      <c r="R2498" s="4"/>
      <c r="S2498" s="4"/>
      <c r="T2498" s="4"/>
      <c r="U2498" s="4"/>
      <c r="V2498" s="4"/>
      <c r="W2498" s="4"/>
    </row>
    <row r="2499" spans="1:23">
      <c r="A2499" s="4">
        <v>50</v>
      </c>
      <c r="B2499" s="4">
        <v>0</v>
      </c>
      <c r="C2499" s="4">
        <v>0</v>
      </c>
      <c r="D2499" s="4">
        <v>1</v>
      </c>
      <c r="E2499" s="4">
        <v>228</v>
      </c>
      <c r="F2499" s="4">
        <f>ROUND(Source!AY2491,O2499)</f>
        <v>60661</v>
      </c>
      <c r="G2499" s="4" t="s">
        <v>93</v>
      </c>
      <c r="H2499" s="4" t="s">
        <v>94</v>
      </c>
      <c r="I2499" s="4"/>
      <c r="J2499" s="4"/>
      <c r="K2499" s="4">
        <v>228</v>
      </c>
      <c r="L2499" s="4">
        <v>7</v>
      </c>
      <c r="M2499" s="4">
        <v>3</v>
      </c>
      <c r="N2499" s="4" t="s">
        <v>3</v>
      </c>
      <c r="O2499" s="4">
        <v>2</v>
      </c>
      <c r="P2499" s="4"/>
      <c r="Q2499" s="4"/>
      <c r="R2499" s="4"/>
      <c r="S2499" s="4"/>
      <c r="T2499" s="4"/>
      <c r="U2499" s="4"/>
      <c r="V2499" s="4"/>
      <c r="W2499" s="4"/>
    </row>
    <row r="2500" spans="1:23">
      <c r="A2500" s="4">
        <v>50</v>
      </c>
      <c r="B2500" s="4">
        <v>0</v>
      </c>
      <c r="C2500" s="4">
        <v>0</v>
      </c>
      <c r="D2500" s="4">
        <v>1</v>
      </c>
      <c r="E2500" s="4">
        <v>216</v>
      </c>
      <c r="F2500" s="4">
        <f>ROUND(Source!AP2491,O2500)</f>
        <v>0</v>
      </c>
      <c r="G2500" s="4" t="s">
        <v>95</v>
      </c>
      <c r="H2500" s="4" t="s">
        <v>96</v>
      </c>
      <c r="I2500" s="4"/>
      <c r="J2500" s="4"/>
      <c r="K2500" s="4">
        <v>216</v>
      </c>
      <c r="L2500" s="4">
        <v>8</v>
      </c>
      <c r="M2500" s="4">
        <v>3</v>
      </c>
      <c r="N2500" s="4" t="s">
        <v>3</v>
      </c>
      <c r="O2500" s="4">
        <v>2</v>
      </c>
      <c r="P2500" s="4"/>
      <c r="Q2500" s="4"/>
      <c r="R2500" s="4"/>
      <c r="S2500" s="4"/>
      <c r="T2500" s="4"/>
      <c r="U2500" s="4"/>
      <c r="V2500" s="4"/>
      <c r="W2500" s="4"/>
    </row>
    <row r="2501" spans="1:23">
      <c r="A2501" s="4">
        <v>50</v>
      </c>
      <c r="B2501" s="4">
        <v>0</v>
      </c>
      <c r="C2501" s="4">
        <v>0</v>
      </c>
      <c r="D2501" s="4">
        <v>1</v>
      </c>
      <c r="E2501" s="4">
        <v>223</v>
      </c>
      <c r="F2501" s="4">
        <f>ROUND(Source!AQ2491,O2501)</f>
        <v>0</v>
      </c>
      <c r="G2501" s="4" t="s">
        <v>97</v>
      </c>
      <c r="H2501" s="4" t="s">
        <v>98</v>
      </c>
      <c r="I2501" s="4"/>
      <c r="J2501" s="4"/>
      <c r="K2501" s="4">
        <v>223</v>
      </c>
      <c r="L2501" s="4">
        <v>9</v>
      </c>
      <c r="M2501" s="4">
        <v>3</v>
      </c>
      <c r="N2501" s="4" t="s">
        <v>3</v>
      </c>
      <c r="O2501" s="4">
        <v>2</v>
      </c>
      <c r="P2501" s="4"/>
      <c r="Q2501" s="4"/>
      <c r="R2501" s="4"/>
      <c r="S2501" s="4"/>
      <c r="T2501" s="4"/>
      <c r="U2501" s="4"/>
      <c r="V2501" s="4"/>
      <c r="W2501" s="4"/>
    </row>
    <row r="2502" spans="1:23">
      <c r="A2502" s="4">
        <v>50</v>
      </c>
      <c r="B2502" s="4">
        <v>0</v>
      </c>
      <c r="C2502" s="4">
        <v>0</v>
      </c>
      <c r="D2502" s="4">
        <v>1</v>
      </c>
      <c r="E2502" s="4">
        <v>229</v>
      </c>
      <c r="F2502" s="4">
        <f>ROUND(Source!AZ2491,O2502)</f>
        <v>0</v>
      </c>
      <c r="G2502" s="4" t="s">
        <v>99</v>
      </c>
      <c r="H2502" s="4" t="s">
        <v>100</v>
      </c>
      <c r="I2502" s="4"/>
      <c r="J2502" s="4"/>
      <c r="K2502" s="4">
        <v>229</v>
      </c>
      <c r="L2502" s="4">
        <v>10</v>
      </c>
      <c r="M2502" s="4">
        <v>3</v>
      </c>
      <c r="N2502" s="4" t="s">
        <v>3</v>
      </c>
      <c r="O2502" s="4">
        <v>2</v>
      </c>
      <c r="P2502" s="4"/>
      <c r="Q2502" s="4"/>
      <c r="R2502" s="4"/>
      <c r="S2502" s="4"/>
      <c r="T2502" s="4"/>
      <c r="U2502" s="4"/>
      <c r="V2502" s="4"/>
      <c r="W2502" s="4"/>
    </row>
    <row r="2503" spans="1:23">
      <c r="A2503" s="4">
        <v>50</v>
      </c>
      <c r="B2503" s="4">
        <v>0</v>
      </c>
      <c r="C2503" s="4">
        <v>0</v>
      </c>
      <c r="D2503" s="4">
        <v>1</v>
      </c>
      <c r="E2503" s="4">
        <v>203</v>
      </c>
      <c r="F2503" s="4">
        <f>ROUND(Source!Q2491,O2503)</f>
        <v>3071.29</v>
      </c>
      <c r="G2503" s="4" t="s">
        <v>101</v>
      </c>
      <c r="H2503" s="4" t="s">
        <v>102</v>
      </c>
      <c r="I2503" s="4"/>
      <c r="J2503" s="4"/>
      <c r="K2503" s="4">
        <v>203</v>
      </c>
      <c r="L2503" s="4">
        <v>11</v>
      </c>
      <c r="M2503" s="4">
        <v>3</v>
      </c>
      <c r="N2503" s="4" t="s">
        <v>3</v>
      </c>
      <c r="O2503" s="4">
        <v>2</v>
      </c>
      <c r="P2503" s="4"/>
      <c r="Q2503" s="4"/>
      <c r="R2503" s="4"/>
      <c r="S2503" s="4"/>
      <c r="T2503" s="4"/>
      <c r="U2503" s="4"/>
      <c r="V2503" s="4"/>
      <c r="W2503" s="4"/>
    </row>
    <row r="2504" spans="1:23">
      <c r="A2504" s="4">
        <v>50</v>
      </c>
      <c r="B2504" s="4">
        <v>0</v>
      </c>
      <c r="C2504" s="4">
        <v>0</v>
      </c>
      <c r="D2504" s="4">
        <v>1</v>
      </c>
      <c r="E2504" s="4">
        <v>231</v>
      </c>
      <c r="F2504" s="4">
        <f>ROUND(Source!BB2491,O2504)</f>
        <v>0</v>
      </c>
      <c r="G2504" s="4" t="s">
        <v>103</v>
      </c>
      <c r="H2504" s="4" t="s">
        <v>104</v>
      </c>
      <c r="I2504" s="4"/>
      <c r="J2504" s="4"/>
      <c r="K2504" s="4">
        <v>231</v>
      </c>
      <c r="L2504" s="4">
        <v>12</v>
      </c>
      <c r="M2504" s="4">
        <v>3</v>
      </c>
      <c r="N2504" s="4" t="s">
        <v>3</v>
      </c>
      <c r="O2504" s="4">
        <v>2</v>
      </c>
      <c r="P2504" s="4"/>
      <c r="Q2504" s="4"/>
      <c r="R2504" s="4"/>
      <c r="S2504" s="4"/>
      <c r="T2504" s="4"/>
      <c r="U2504" s="4"/>
      <c r="V2504" s="4"/>
      <c r="W2504" s="4"/>
    </row>
    <row r="2505" spans="1:23">
      <c r="A2505" s="4">
        <v>50</v>
      </c>
      <c r="B2505" s="4">
        <v>0</v>
      </c>
      <c r="C2505" s="4">
        <v>0</v>
      </c>
      <c r="D2505" s="4">
        <v>1</v>
      </c>
      <c r="E2505" s="4">
        <v>204</v>
      </c>
      <c r="F2505" s="4">
        <f>ROUND(Source!R2491,O2505)</f>
        <v>1842.93</v>
      </c>
      <c r="G2505" s="4" t="s">
        <v>105</v>
      </c>
      <c r="H2505" s="4" t="s">
        <v>106</v>
      </c>
      <c r="I2505" s="4"/>
      <c r="J2505" s="4"/>
      <c r="K2505" s="4">
        <v>204</v>
      </c>
      <c r="L2505" s="4">
        <v>13</v>
      </c>
      <c r="M2505" s="4">
        <v>3</v>
      </c>
      <c r="N2505" s="4" t="s">
        <v>3</v>
      </c>
      <c r="O2505" s="4">
        <v>2</v>
      </c>
      <c r="P2505" s="4"/>
      <c r="Q2505" s="4"/>
      <c r="R2505" s="4"/>
      <c r="S2505" s="4"/>
      <c r="T2505" s="4"/>
      <c r="U2505" s="4"/>
      <c r="V2505" s="4"/>
      <c r="W2505" s="4"/>
    </row>
    <row r="2506" spans="1:23">
      <c r="A2506" s="4">
        <v>50</v>
      </c>
      <c r="B2506" s="4">
        <v>0</v>
      </c>
      <c r="C2506" s="4">
        <v>0</v>
      </c>
      <c r="D2506" s="4">
        <v>1</v>
      </c>
      <c r="E2506" s="4">
        <v>205</v>
      </c>
      <c r="F2506" s="4">
        <f>ROUND(Source!S2491,O2506)</f>
        <v>72504.12</v>
      </c>
      <c r="G2506" s="4" t="s">
        <v>107</v>
      </c>
      <c r="H2506" s="4" t="s">
        <v>108</v>
      </c>
      <c r="I2506" s="4"/>
      <c r="J2506" s="4"/>
      <c r="K2506" s="4">
        <v>205</v>
      </c>
      <c r="L2506" s="4">
        <v>14</v>
      </c>
      <c r="M2506" s="4">
        <v>3</v>
      </c>
      <c r="N2506" s="4" t="s">
        <v>3</v>
      </c>
      <c r="O2506" s="4">
        <v>2</v>
      </c>
      <c r="P2506" s="4"/>
      <c r="Q2506" s="4"/>
      <c r="R2506" s="4"/>
      <c r="S2506" s="4"/>
      <c r="T2506" s="4"/>
      <c r="U2506" s="4"/>
      <c r="V2506" s="4"/>
      <c r="W2506" s="4"/>
    </row>
    <row r="2507" spans="1:23">
      <c r="A2507" s="4">
        <v>50</v>
      </c>
      <c r="B2507" s="4">
        <v>0</v>
      </c>
      <c r="C2507" s="4">
        <v>0</v>
      </c>
      <c r="D2507" s="4">
        <v>1</v>
      </c>
      <c r="E2507" s="4">
        <v>232</v>
      </c>
      <c r="F2507" s="4">
        <f>ROUND(Source!BC2491,O2507)</f>
        <v>0</v>
      </c>
      <c r="G2507" s="4" t="s">
        <v>109</v>
      </c>
      <c r="H2507" s="4" t="s">
        <v>110</v>
      </c>
      <c r="I2507" s="4"/>
      <c r="J2507" s="4"/>
      <c r="K2507" s="4">
        <v>232</v>
      </c>
      <c r="L2507" s="4">
        <v>15</v>
      </c>
      <c r="M2507" s="4">
        <v>3</v>
      </c>
      <c r="N2507" s="4" t="s">
        <v>3</v>
      </c>
      <c r="O2507" s="4">
        <v>2</v>
      </c>
      <c r="P2507" s="4"/>
      <c r="Q2507" s="4"/>
      <c r="R2507" s="4"/>
      <c r="S2507" s="4"/>
      <c r="T2507" s="4"/>
      <c r="U2507" s="4"/>
      <c r="V2507" s="4"/>
      <c r="W2507" s="4"/>
    </row>
    <row r="2508" spans="1:23">
      <c r="A2508" s="4">
        <v>50</v>
      </c>
      <c r="B2508" s="4">
        <v>0</v>
      </c>
      <c r="C2508" s="4">
        <v>0</v>
      </c>
      <c r="D2508" s="4">
        <v>1</v>
      </c>
      <c r="E2508" s="4">
        <v>214</v>
      </c>
      <c r="F2508" s="4">
        <f>ROUND(Source!AS2491,O2508)</f>
        <v>222830.1</v>
      </c>
      <c r="G2508" s="4" t="s">
        <v>111</v>
      </c>
      <c r="H2508" s="4" t="s">
        <v>112</v>
      </c>
      <c r="I2508" s="4"/>
      <c r="J2508" s="4"/>
      <c r="K2508" s="4">
        <v>214</v>
      </c>
      <c r="L2508" s="4">
        <v>16</v>
      </c>
      <c r="M2508" s="4">
        <v>3</v>
      </c>
      <c r="N2508" s="4" t="s">
        <v>3</v>
      </c>
      <c r="O2508" s="4">
        <v>2</v>
      </c>
      <c r="P2508" s="4"/>
      <c r="Q2508" s="4"/>
      <c r="R2508" s="4"/>
      <c r="S2508" s="4"/>
      <c r="T2508" s="4"/>
      <c r="U2508" s="4"/>
      <c r="V2508" s="4"/>
      <c r="W2508" s="4"/>
    </row>
    <row r="2509" spans="1:23">
      <c r="A2509" s="4">
        <v>50</v>
      </c>
      <c r="B2509" s="4">
        <v>0</v>
      </c>
      <c r="C2509" s="4">
        <v>0</v>
      </c>
      <c r="D2509" s="4">
        <v>1</v>
      </c>
      <c r="E2509" s="4">
        <v>215</v>
      </c>
      <c r="F2509" s="4">
        <f>ROUND(Source!AT2491,O2509)</f>
        <v>3435.27</v>
      </c>
      <c r="G2509" s="4" t="s">
        <v>113</v>
      </c>
      <c r="H2509" s="4" t="s">
        <v>114</v>
      </c>
      <c r="I2509" s="4"/>
      <c r="J2509" s="4"/>
      <c r="K2509" s="4">
        <v>215</v>
      </c>
      <c r="L2509" s="4">
        <v>17</v>
      </c>
      <c r="M2509" s="4">
        <v>3</v>
      </c>
      <c r="N2509" s="4" t="s">
        <v>3</v>
      </c>
      <c r="O2509" s="4">
        <v>2</v>
      </c>
      <c r="P2509" s="4"/>
      <c r="Q2509" s="4"/>
      <c r="R2509" s="4"/>
      <c r="S2509" s="4"/>
      <c r="T2509" s="4"/>
      <c r="U2509" s="4"/>
      <c r="V2509" s="4"/>
      <c r="W2509" s="4"/>
    </row>
    <row r="2510" spans="1:23">
      <c r="A2510" s="4">
        <v>50</v>
      </c>
      <c r="B2510" s="4">
        <v>0</v>
      </c>
      <c r="C2510" s="4">
        <v>0</v>
      </c>
      <c r="D2510" s="4">
        <v>1</v>
      </c>
      <c r="E2510" s="4">
        <v>217</v>
      </c>
      <c r="F2510" s="4">
        <f>ROUND(Source!AU2491,O2510)</f>
        <v>0</v>
      </c>
      <c r="G2510" s="4" t="s">
        <v>115</v>
      </c>
      <c r="H2510" s="4" t="s">
        <v>116</v>
      </c>
      <c r="I2510" s="4"/>
      <c r="J2510" s="4"/>
      <c r="K2510" s="4">
        <v>217</v>
      </c>
      <c r="L2510" s="4">
        <v>18</v>
      </c>
      <c r="M2510" s="4">
        <v>3</v>
      </c>
      <c r="N2510" s="4" t="s">
        <v>3</v>
      </c>
      <c r="O2510" s="4">
        <v>2</v>
      </c>
      <c r="P2510" s="4"/>
      <c r="Q2510" s="4"/>
      <c r="R2510" s="4"/>
      <c r="S2510" s="4"/>
      <c r="T2510" s="4"/>
      <c r="U2510" s="4"/>
      <c r="V2510" s="4"/>
      <c r="W2510" s="4"/>
    </row>
    <row r="2511" spans="1:23">
      <c r="A2511" s="4">
        <v>50</v>
      </c>
      <c r="B2511" s="4">
        <v>0</v>
      </c>
      <c r="C2511" s="4">
        <v>0</v>
      </c>
      <c r="D2511" s="4">
        <v>1</v>
      </c>
      <c r="E2511" s="4">
        <v>230</v>
      </c>
      <c r="F2511" s="4">
        <f>ROUND(Source!BA2491,O2511)</f>
        <v>0</v>
      </c>
      <c r="G2511" s="4" t="s">
        <v>117</v>
      </c>
      <c r="H2511" s="4" t="s">
        <v>118</v>
      </c>
      <c r="I2511" s="4"/>
      <c r="J2511" s="4"/>
      <c r="K2511" s="4">
        <v>230</v>
      </c>
      <c r="L2511" s="4">
        <v>19</v>
      </c>
      <c r="M2511" s="4">
        <v>3</v>
      </c>
      <c r="N2511" s="4" t="s">
        <v>3</v>
      </c>
      <c r="O2511" s="4">
        <v>2</v>
      </c>
      <c r="P2511" s="4"/>
      <c r="Q2511" s="4"/>
      <c r="R2511" s="4"/>
      <c r="S2511" s="4"/>
      <c r="T2511" s="4"/>
      <c r="U2511" s="4"/>
      <c r="V2511" s="4"/>
      <c r="W2511" s="4"/>
    </row>
    <row r="2512" spans="1:23">
      <c r="A2512" s="4">
        <v>50</v>
      </c>
      <c r="B2512" s="4">
        <v>0</v>
      </c>
      <c r="C2512" s="4">
        <v>0</v>
      </c>
      <c r="D2512" s="4">
        <v>1</v>
      </c>
      <c r="E2512" s="4">
        <v>206</v>
      </c>
      <c r="F2512" s="4">
        <f>ROUND(Source!T2491,O2512)</f>
        <v>0</v>
      </c>
      <c r="G2512" s="4" t="s">
        <v>119</v>
      </c>
      <c r="H2512" s="4" t="s">
        <v>120</v>
      </c>
      <c r="I2512" s="4"/>
      <c r="J2512" s="4"/>
      <c r="K2512" s="4">
        <v>206</v>
      </c>
      <c r="L2512" s="4">
        <v>20</v>
      </c>
      <c r="M2512" s="4">
        <v>3</v>
      </c>
      <c r="N2512" s="4" t="s">
        <v>3</v>
      </c>
      <c r="O2512" s="4">
        <v>2</v>
      </c>
      <c r="P2512" s="4"/>
      <c r="Q2512" s="4"/>
      <c r="R2512" s="4"/>
      <c r="S2512" s="4"/>
      <c r="T2512" s="4"/>
      <c r="U2512" s="4"/>
      <c r="V2512" s="4"/>
      <c r="W2512" s="4"/>
    </row>
    <row r="2513" spans="1:206">
      <c r="A2513" s="4">
        <v>50</v>
      </c>
      <c r="B2513" s="4">
        <v>0</v>
      </c>
      <c r="C2513" s="4">
        <v>0</v>
      </c>
      <c r="D2513" s="4">
        <v>1</v>
      </c>
      <c r="E2513" s="4">
        <v>207</v>
      </c>
      <c r="F2513" s="4">
        <f>Source!U2491</f>
        <v>241.29439999999997</v>
      </c>
      <c r="G2513" s="4" t="s">
        <v>121</v>
      </c>
      <c r="H2513" s="4" t="s">
        <v>122</v>
      </c>
      <c r="I2513" s="4"/>
      <c r="J2513" s="4"/>
      <c r="K2513" s="4">
        <v>207</v>
      </c>
      <c r="L2513" s="4">
        <v>21</v>
      </c>
      <c r="M2513" s="4">
        <v>3</v>
      </c>
      <c r="N2513" s="4" t="s">
        <v>3</v>
      </c>
      <c r="O2513" s="4">
        <v>-1</v>
      </c>
      <c r="P2513" s="4"/>
      <c r="Q2513" s="4"/>
      <c r="R2513" s="4"/>
      <c r="S2513" s="4"/>
      <c r="T2513" s="4"/>
      <c r="U2513" s="4"/>
      <c r="V2513" s="4"/>
      <c r="W2513" s="4"/>
    </row>
    <row r="2514" spans="1:206">
      <c r="A2514" s="4">
        <v>50</v>
      </c>
      <c r="B2514" s="4">
        <v>0</v>
      </c>
      <c r="C2514" s="4">
        <v>0</v>
      </c>
      <c r="D2514" s="4">
        <v>1</v>
      </c>
      <c r="E2514" s="4">
        <v>208</v>
      </c>
      <c r="F2514" s="4">
        <f>Source!V2491</f>
        <v>5.1514249999999997</v>
      </c>
      <c r="G2514" s="4" t="s">
        <v>123</v>
      </c>
      <c r="H2514" s="4" t="s">
        <v>124</v>
      </c>
      <c r="I2514" s="4"/>
      <c r="J2514" s="4"/>
      <c r="K2514" s="4">
        <v>208</v>
      </c>
      <c r="L2514" s="4">
        <v>22</v>
      </c>
      <c r="M2514" s="4">
        <v>3</v>
      </c>
      <c r="N2514" s="4" t="s">
        <v>3</v>
      </c>
      <c r="O2514" s="4">
        <v>-1</v>
      </c>
      <c r="P2514" s="4"/>
      <c r="Q2514" s="4"/>
      <c r="R2514" s="4"/>
      <c r="S2514" s="4"/>
      <c r="T2514" s="4"/>
      <c r="U2514" s="4"/>
      <c r="V2514" s="4"/>
      <c r="W2514" s="4"/>
    </row>
    <row r="2515" spans="1:206">
      <c r="A2515" s="4">
        <v>50</v>
      </c>
      <c r="B2515" s="4">
        <v>0</v>
      </c>
      <c r="C2515" s="4">
        <v>0</v>
      </c>
      <c r="D2515" s="4">
        <v>1</v>
      </c>
      <c r="E2515" s="4">
        <v>209</v>
      </c>
      <c r="F2515" s="4">
        <f>ROUND(Source!W2491,O2515)</f>
        <v>60.63</v>
      </c>
      <c r="G2515" s="4" t="s">
        <v>125</v>
      </c>
      <c r="H2515" s="4" t="s">
        <v>126</v>
      </c>
      <c r="I2515" s="4"/>
      <c r="J2515" s="4"/>
      <c r="K2515" s="4">
        <v>209</v>
      </c>
      <c r="L2515" s="4">
        <v>23</v>
      </c>
      <c r="M2515" s="4">
        <v>3</v>
      </c>
      <c r="N2515" s="4" t="s">
        <v>3</v>
      </c>
      <c r="O2515" s="4">
        <v>2</v>
      </c>
      <c r="P2515" s="4"/>
      <c r="Q2515" s="4"/>
      <c r="R2515" s="4"/>
      <c r="S2515" s="4"/>
      <c r="T2515" s="4"/>
      <c r="U2515" s="4"/>
      <c r="V2515" s="4"/>
      <c r="W2515" s="4"/>
    </row>
    <row r="2516" spans="1:206">
      <c r="A2516" s="4">
        <v>50</v>
      </c>
      <c r="B2516" s="4">
        <v>0</v>
      </c>
      <c r="C2516" s="4">
        <v>0</v>
      </c>
      <c r="D2516" s="4">
        <v>1</v>
      </c>
      <c r="E2516" s="4">
        <v>233</v>
      </c>
      <c r="F2516" s="4">
        <f>ROUND(Source!BD2491,O2516)</f>
        <v>0</v>
      </c>
      <c r="G2516" s="4" t="s">
        <v>127</v>
      </c>
      <c r="H2516" s="4" t="s">
        <v>128</v>
      </c>
      <c r="I2516" s="4"/>
      <c r="J2516" s="4"/>
      <c r="K2516" s="4">
        <v>233</v>
      </c>
      <c r="L2516" s="4">
        <v>24</v>
      </c>
      <c r="M2516" s="4">
        <v>3</v>
      </c>
      <c r="N2516" s="4" t="s">
        <v>3</v>
      </c>
      <c r="O2516" s="4">
        <v>2</v>
      </c>
      <c r="P2516" s="4"/>
      <c r="Q2516" s="4"/>
      <c r="R2516" s="4"/>
      <c r="S2516" s="4"/>
      <c r="T2516" s="4"/>
      <c r="U2516" s="4"/>
      <c r="V2516" s="4"/>
      <c r="W2516" s="4"/>
    </row>
    <row r="2517" spans="1:206">
      <c r="A2517" s="4">
        <v>50</v>
      </c>
      <c r="B2517" s="4">
        <v>0</v>
      </c>
      <c r="C2517" s="4">
        <v>0</v>
      </c>
      <c r="D2517" s="4">
        <v>1</v>
      </c>
      <c r="E2517" s="4">
        <v>210</v>
      </c>
      <c r="F2517" s="4">
        <f>ROUND(Source!X2491,O2517)</f>
        <v>57560.77</v>
      </c>
      <c r="G2517" s="4" t="s">
        <v>129</v>
      </c>
      <c r="H2517" s="4" t="s">
        <v>130</v>
      </c>
      <c r="I2517" s="4"/>
      <c r="J2517" s="4"/>
      <c r="K2517" s="4">
        <v>210</v>
      </c>
      <c r="L2517" s="4">
        <v>25</v>
      </c>
      <c r="M2517" s="4">
        <v>3</v>
      </c>
      <c r="N2517" s="4" t="s">
        <v>3</v>
      </c>
      <c r="O2517" s="4">
        <v>2</v>
      </c>
      <c r="P2517" s="4"/>
      <c r="Q2517" s="4"/>
      <c r="R2517" s="4"/>
      <c r="S2517" s="4"/>
      <c r="T2517" s="4"/>
      <c r="U2517" s="4"/>
      <c r="V2517" s="4"/>
      <c r="W2517" s="4"/>
    </row>
    <row r="2518" spans="1:206">
      <c r="A2518" s="4">
        <v>50</v>
      </c>
      <c r="B2518" s="4">
        <v>0</v>
      </c>
      <c r="C2518" s="4">
        <v>0</v>
      </c>
      <c r="D2518" s="4">
        <v>1</v>
      </c>
      <c r="E2518" s="4">
        <v>211</v>
      </c>
      <c r="F2518" s="4">
        <f>ROUND(Source!Y2491,O2518)</f>
        <v>32468.19</v>
      </c>
      <c r="G2518" s="4" t="s">
        <v>131</v>
      </c>
      <c r="H2518" s="4" t="s">
        <v>132</v>
      </c>
      <c r="I2518" s="4"/>
      <c r="J2518" s="4"/>
      <c r="K2518" s="4">
        <v>211</v>
      </c>
      <c r="L2518" s="4">
        <v>26</v>
      </c>
      <c r="M2518" s="4">
        <v>3</v>
      </c>
      <c r="N2518" s="4" t="s">
        <v>3</v>
      </c>
      <c r="O2518" s="4">
        <v>2</v>
      </c>
      <c r="P2518" s="4"/>
      <c r="Q2518" s="4"/>
      <c r="R2518" s="4"/>
      <c r="S2518" s="4"/>
      <c r="T2518" s="4"/>
      <c r="U2518" s="4"/>
      <c r="V2518" s="4"/>
      <c r="W2518" s="4"/>
    </row>
    <row r="2519" spans="1:206">
      <c r="A2519" s="4">
        <v>50</v>
      </c>
      <c r="B2519" s="4">
        <v>0</v>
      </c>
      <c r="C2519" s="4">
        <v>0</v>
      </c>
      <c r="D2519" s="4">
        <v>1</v>
      </c>
      <c r="E2519" s="4">
        <v>224</v>
      </c>
      <c r="F2519" s="4">
        <f>ROUND(Source!AR2491,O2519)</f>
        <v>226265.37</v>
      </c>
      <c r="G2519" s="4" t="s">
        <v>133</v>
      </c>
      <c r="H2519" s="4" t="s">
        <v>134</v>
      </c>
      <c r="I2519" s="4"/>
      <c r="J2519" s="4"/>
      <c r="K2519" s="4">
        <v>224</v>
      </c>
      <c r="L2519" s="4">
        <v>27</v>
      </c>
      <c r="M2519" s="4">
        <v>3</v>
      </c>
      <c r="N2519" s="4" t="s">
        <v>3</v>
      </c>
      <c r="O2519" s="4">
        <v>2</v>
      </c>
      <c r="P2519" s="4"/>
      <c r="Q2519" s="4"/>
      <c r="R2519" s="4"/>
      <c r="S2519" s="4"/>
      <c r="T2519" s="4"/>
      <c r="U2519" s="4"/>
      <c r="V2519" s="4"/>
      <c r="W2519" s="4"/>
    </row>
    <row r="2521" spans="1:206">
      <c r="A2521" s="2">
        <v>51</v>
      </c>
      <c r="B2521" s="2">
        <f>B20</f>
        <v>1</v>
      </c>
      <c r="C2521" s="2">
        <f>A20</f>
        <v>3</v>
      </c>
      <c r="D2521" s="2">
        <f>ROW(A20)</f>
        <v>20</v>
      </c>
      <c r="E2521" s="2"/>
      <c r="F2521" s="2" t="str">
        <f>IF(F20&lt;&gt;"",F20,"")</f>
        <v>Новая локальная смета</v>
      </c>
      <c r="G2521" s="2" t="str">
        <f>IF(G20&lt;&gt;"",G20,"")</f>
        <v>Новая локальная смета</v>
      </c>
      <c r="H2521" s="2">
        <v>0</v>
      </c>
      <c r="I2521" s="2"/>
      <c r="J2521" s="2"/>
      <c r="K2521" s="2"/>
      <c r="L2521" s="2"/>
      <c r="M2521" s="2"/>
      <c r="N2521" s="2"/>
      <c r="O2521" s="2">
        <f t="shared" ref="O2521:T2521" si="1862">ROUND(O151+O303+O459+O615+O764+O913+O1062+O1209+O1358+O1485+O1634+O1783+O1930+O2078+O2220+O2356+O2491+AB2521,2)</f>
        <v>2557174.0099999998</v>
      </c>
      <c r="P2521" s="2">
        <f t="shared" si="1862"/>
        <v>1522272.24</v>
      </c>
      <c r="Q2521" s="2">
        <f t="shared" si="1862"/>
        <v>47456.47</v>
      </c>
      <c r="R2521" s="2">
        <f t="shared" si="1862"/>
        <v>21642.16</v>
      </c>
      <c r="S2521" s="2">
        <f t="shared" si="1862"/>
        <v>987445.3</v>
      </c>
      <c r="T2521" s="2">
        <f t="shared" si="1862"/>
        <v>0</v>
      </c>
      <c r="U2521" s="2">
        <f>U151+U303+U459+U615+U764+U913+U1062+U1209+U1358+U1485+U1634+U1783+U1930+U2078+U2220+U2356+U2491+AH2521</f>
        <v>3326.0377915999993</v>
      </c>
      <c r="V2521" s="2">
        <f>V151+V303+V459+V615+V764+V913+V1062+V1209+V1358+V1485+V1634+V1783+V1930+V2078+V2220+V2356+V2491+AI2521</f>
        <v>59.795076249999994</v>
      </c>
      <c r="W2521" s="2">
        <f>ROUND(W151+W303+W459+W615+W764+W913+W1062+W1209+W1358+W1485+W1634+W1783+W1930+W2078+W2220+W2356+W2491+AJ2521,2)</f>
        <v>6848.9</v>
      </c>
      <c r="X2521" s="2">
        <f>ROUND(X151+X303+X459+X615+X764+X913+X1062+X1209+X1358+X1485+X1634+X1783+X1930+X2078+X2220+X2356+X2491+AK2521,2)</f>
        <v>851462.76</v>
      </c>
      <c r="Y2521" s="2">
        <f>ROUND(Y151+Y303+Y459+Y615+Y764+Y913+Y1062+Y1209+Y1358+Y1485+Y1634+Y1783+Y1930+Y2078+Y2220+Y2356+Y2491+AL2521,2)</f>
        <v>439817.83</v>
      </c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>
        <f t="shared" ref="AO2521:BD2521" si="1863">ROUND(AO151+AO303+AO459+AO615+AO764+AO913+AO1062+AO1209+AO1358+AO1485+AO1634+AO1783+AO1930+AO2078+AO2220+AO2356+AO2491+BX2521,2)</f>
        <v>0</v>
      </c>
      <c r="AP2521" s="2">
        <f t="shared" si="1863"/>
        <v>0</v>
      </c>
      <c r="AQ2521" s="2">
        <f t="shared" si="1863"/>
        <v>0</v>
      </c>
      <c r="AR2521" s="2">
        <f t="shared" si="1863"/>
        <v>3848454.6</v>
      </c>
      <c r="AS2521" s="2">
        <f t="shared" si="1863"/>
        <v>3703871.21</v>
      </c>
      <c r="AT2521" s="2">
        <f t="shared" si="1863"/>
        <v>144583.39000000001</v>
      </c>
      <c r="AU2521" s="2">
        <f t="shared" si="1863"/>
        <v>0</v>
      </c>
      <c r="AV2521" s="2">
        <f t="shared" si="1863"/>
        <v>1522272.24</v>
      </c>
      <c r="AW2521" s="2">
        <f t="shared" si="1863"/>
        <v>1522272.24</v>
      </c>
      <c r="AX2521" s="2">
        <f t="shared" si="1863"/>
        <v>0</v>
      </c>
      <c r="AY2521" s="2">
        <f t="shared" si="1863"/>
        <v>1522272.24</v>
      </c>
      <c r="AZ2521" s="2">
        <f t="shared" si="1863"/>
        <v>0</v>
      </c>
      <c r="BA2521" s="2">
        <f t="shared" si="1863"/>
        <v>0</v>
      </c>
      <c r="BB2521" s="2">
        <f t="shared" si="1863"/>
        <v>0</v>
      </c>
      <c r="BC2521" s="2">
        <f t="shared" si="1863"/>
        <v>0</v>
      </c>
      <c r="BD2521" s="2">
        <f t="shared" si="1863"/>
        <v>0</v>
      </c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  <c r="FJ2521" s="3"/>
      <c r="FK2521" s="3"/>
      <c r="FL2521" s="3"/>
      <c r="FM2521" s="3"/>
      <c r="FN2521" s="3"/>
      <c r="FO2521" s="3"/>
      <c r="FP2521" s="3"/>
      <c r="FQ2521" s="3"/>
      <c r="FR2521" s="3"/>
      <c r="FS2521" s="3"/>
      <c r="FT2521" s="3"/>
      <c r="FU2521" s="3"/>
      <c r="FV2521" s="3"/>
      <c r="FW2521" s="3"/>
      <c r="FX2521" s="3"/>
      <c r="FY2521" s="3"/>
      <c r="FZ2521" s="3"/>
      <c r="GA2521" s="3"/>
      <c r="GB2521" s="3"/>
      <c r="GC2521" s="3"/>
      <c r="GD2521" s="3"/>
      <c r="GE2521" s="3"/>
      <c r="GF2521" s="3"/>
      <c r="GG2521" s="3"/>
      <c r="GH2521" s="3"/>
      <c r="GI2521" s="3"/>
      <c r="GJ2521" s="3"/>
      <c r="GK2521" s="3"/>
      <c r="GL2521" s="3"/>
      <c r="GM2521" s="3"/>
      <c r="GN2521" s="3"/>
      <c r="GO2521" s="3"/>
      <c r="GP2521" s="3"/>
      <c r="GQ2521" s="3"/>
      <c r="GR2521" s="3"/>
      <c r="GS2521" s="3"/>
      <c r="GT2521" s="3"/>
      <c r="GU2521" s="3"/>
      <c r="GV2521" s="3"/>
      <c r="GW2521" s="3"/>
      <c r="GX2521" s="3">
        <v>0</v>
      </c>
    </row>
    <row r="2523" spans="1:206">
      <c r="A2523" s="4">
        <v>50</v>
      </c>
      <c r="B2523" s="4">
        <v>0</v>
      </c>
      <c r="C2523" s="4">
        <v>0</v>
      </c>
      <c r="D2523" s="4">
        <v>1</v>
      </c>
      <c r="E2523" s="4">
        <v>201</v>
      </c>
      <c r="F2523" s="4">
        <f>ROUND(Source!O2521,O2523)</f>
        <v>2557174.0099999998</v>
      </c>
      <c r="G2523" s="4" t="s">
        <v>81</v>
      </c>
      <c r="H2523" s="4" t="s">
        <v>82</v>
      </c>
      <c r="I2523" s="4"/>
      <c r="J2523" s="4"/>
      <c r="K2523" s="4">
        <v>201</v>
      </c>
      <c r="L2523" s="4">
        <v>1</v>
      </c>
      <c r="M2523" s="4">
        <v>3</v>
      </c>
      <c r="N2523" s="4" t="s">
        <v>3</v>
      </c>
      <c r="O2523" s="4">
        <v>2</v>
      </c>
      <c r="P2523" s="4"/>
      <c r="Q2523" s="4"/>
      <c r="R2523" s="4"/>
      <c r="S2523" s="4"/>
      <c r="T2523" s="4"/>
      <c r="U2523" s="4"/>
      <c r="V2523" s="4"/>
      <c r="W2523" s="4"/>
    </row>
    <row r="2524" spans="1:206">
      <c r="A2524" s="4">
        <v>50</v>
      </c>
      <c r="B2524" s="4">
        <v>0</v>
      </c>
      <c r="C2524" s="4">
        <v>0</v>
      </c>
      <c r="D2524" s="4">
        <v>1</v>
      </c>
      <c r="E2524" s="4">
        <v>202</v>
      </c>
      <c r="F2524" s="4">
        <f>ROUND(Source!P2521,O2524)</f>
        <v>1522272.24</v>
      </c>
      <c r="G2524" s="4" t="s">
        <v>83</v>
      </c>
      <c r="H2524" s="4" t="s">
        <v>84</v>
      </c>
      <c r="I2524" s="4"/>
      <c r="J2524" s="4"/>
      <c r="K2524" s="4">
        <v>202</v>
      </c>
      <c r="L2524" s="4">
        <v>2</v>
      </c>
      <c r="M2524" s="4">
        <v>3</v>
      </c>
      <c r="N2524" s="4" t="s">
        <v>3</v>
      </c>
      <c r="O2524" s="4">
        <v>2</v>
      </c>
      <c r="P2524" s="4"/>
      <c r="Q2524" s="4"/>
      <c r="R2524" s="4"/>
      <c r="S2524" s="4"/>
      <c r="T2524" s="4"/>
      <c r="U2524" s="4"/>
      <c r="V2524" s="4"/>
      <c r="W2524" s="4"/>
    </row>
    <row r="2525" spans="1:206">
      <c r="A2525" s="4">
        <v>50</v>
      </c>
      <c r="B2525" s="4">
        <v>0</v>
      </c>
      <c r="C2525" s="4">
        <v>0</v>
      </c>
      <c r="D2525" s="4">
        <v>1</v>
      </c>
      <c r="E2525" s="4">
        <v>222</v>
      </c>
      <c r="F2525" s="4">
        <f>ROUND(Source!AO2521,O2525)</f>
        <v>0</v>
      </c>
      <c r="G2525" s="4" t="s">
        <v>85</v>
      </c>
      <c r="H2525" s="4" t="s">
        <v>86</v>
      </c>
      <c r="I2525" s="4"/>
      <c r="J2525" s="4"/>
      <c r="K2525" s="4">
        <v>222</v>
      </c>
      <c r="L2525" s="4">
        <v>3</v>
      </c>
      <c r="M2525" s="4">
        <v>3</v>
      </c>
      <c r="N2525" s="4" t="s">
        <v>3</v>
      </c>
      <c r="O2525" s="4">
        <v>2</v>
      </c>
      <c r="P2525" s="4"/>
      <c r="Q2525" s="4"/>
      <c r="R2525" s="4"/>
      <c r="S2525" s="4"/>
      <c r="T2525" s="4"/>
      <c r="U2525" s="4"/>
      <c r="V2525" s="4"/>
      <c r="W2525" s="4"/>
    </row>
    <row r="2526" spans="1:206">
      <c r="A2526" s="4">
        <v>50</v>
      </c>
      <c r="B2526" s="4">
        <v>0</v>
      </c>
      <c r="C2526" s="4">
        <v>0</v>
      </c>
      <c r="D2526" s="4">
        <v>1</v>
      </c>
      <c r="E2526" s="4">
        <v>225</v>
      </c>
      <c r="F2526" s="4">
        <f>ROUND(Source!AV2521,O2526)</f>
        <v>1522272.24</v>
      </c>
      <c r="G2526" s="4" t="s">
        <v>87</v>
      </c>
      <c r="H2526" s="4" t="s">
        <v>88</v>
      </c>
      <c r="I2526" s="4"/>
      <c r="J2526" s="4"/>
      <c r="K2526" s="4">
        <v>225</v>
      </c>
      <c r="L2526" s="4">
        <v>4</v>
      </c>
      <c r="M2526" s="4">
        <v>3</v>
      </c>
      <c r="N2526" s="4" t="s">
        <v>3</v>
      </c>
      <c r="O2526" s="4">
        <v>2</v>
      </c>
      <c r="P2526" s="4"/>
      <c r="Q2526" s="4"/>
      <c r="R2526" s="4"/>
      <c r="S2526" s="4"/>
      <c r="T2526" s="4"/>
      <c r="U2526" s="4"/>
      <c r="V2526" s="4"/>
      <c r="W2526" s="4"/>
    </row>
    <row r="2527" spans="1:206">
      <c r="A2527" s="4">
        <v>50</v>
      </c>
      <c r="B2527" s="4">
        <v>0</v>
      </c>
      <c r="C2527" s="4">
        <v>0</v>
      </c>
      <c r="D2527" s="4">
        <v>1</v>
      </c>
      <c r="E2527" s="4">
        <v>226</v>
      </c>
      <c r="F2527" s="4">
        <f>ROUND(Source!AW2521,O2527)</f>
        <v>1522272.24</v>
      </c>
      <c r="G2527" s="4" t="s">
        <v>89</v>
      </c>
      <c r="H2527" s="4" t="s">
        <v>90</v>
      </c>
      <c r="I2527" s="4"/>
      <c r="J2527" s="4"/>
      <c r="K2527" s="4">
        <v>226</v>
      </c>
      <c r="L2527" s="4">
        <v>5</v>
      </c>
      <c r="M2527" s="4">
        <v>3</v>
      </c>
      <c r="N2527" s="4" t="s">
        <v>3</v>
      </c>
      <c r="O2527" s="4">
        <v>2</v>
      </c>
      <c r="P2527" s="4"/>
      <c r="Q2527" s="4"/>
      <c r="R2527" s="4"/>
      <c r="S2527" s="4"/>
      <c r="T2527" s="4"/>
      <c r="U2527" s="4"/>
      <c r="V2527" s="4"/>
      <c r="W2527" s="4"/>
    </row>
    <row r="2528" spans="1:206">
      <c r="A2528" s="4">
        <v>50</v>
      </c>
      <c r="B2528" s="4">
        <v>0</v>
      </c>
      <c r="C2528" s="4">
        <v>0</v>
      </c>
      <c r="D2528" s="4">
        <v>1</v>
      </c>
      <c r="E2528" s="4">
        <v>227</v>
      </c>
      <c r="F2528" s="4">
        <f>ROUND(Source!AX2521,O2528)</f>
        <v>0</v>
      </c>
      <c r="G2528" s="4" t="s">
        <v>91</v>
      </c>
      <c r="H2528" s="4" t="s">
        <v>92</v>
      </c>
      <c r="I2528" s="4"/>
      <c r="J2528" s="4"/>
      <c r="K2528" s="4">
        <v>227</v>
      </c>
      <c r="L2528" s="4">
        <v>6</v>
      </c>
      <c r="M2528" s="4">
        <v>3</v>
      </c>
      <c r="N2528" s="4" t="s">
        <v>3</v>
      </c>
      <c r="O2528" s="4">
        <v>2</v>
      </c>
      <c r="P2528" s="4"/>
      <c r="Q2528" s="4"/>
      <c r="R2528" s="4"/>
      <c r="S2528" s="4"/>
      <c r="T2528" s="4"/>
      <c r="U2528" s="4"/>
      <c r="V2528" s="4"/>
      <c r="W2528" s="4"/>
    </row>
    <row r="2529" spans="1:23">
      <c r="A2529" s="4">
        <v>50</v>
      </c>
      <c r="B2529" s="4">
        <v>0</v>
      </c>
      <c r="C2529" s="4">
        <v>0</v>
      </c>
      <c r="D2529" s="4">
        <v>1</v>
      </c>
      <c r="E2529" s="4">
        <v>228</v>
      </c>
      <c r="F2529" s="4">
        <f>ROUND(Source!AY2521,O2529)</f>
        <v>1522272.24</v>
      </c>
      <c r="G2529" s="4" t="s">
        <v>93</v>
      </c>
      <c r="H2529" s="4" t="s">
        <v>94</v>
      </c>
      <c r="I2529" s="4"/>
      <c r="J2529" s="4"/>
      <c r="K2529" s="4">
        <v>228</v>
      </c>
      <c r="L2529" s="4">
        <v>7</v>
      </c>
      <c r="M2529" s="4">
        <v>3</v>
      </c>
      <c r="N2529" s="4" t="s">
        <v>3</v>
      </c>
      <c r="O2529" s="4">
        <v>2</v>
      </c>
      <c r="P2529" s="4"/>
      <c r="Q2529" s="4"/>
      <c r="R2529" s="4"/>
      <c r="S2529" s="4"/>
      <c r="T2529" s="4"/>
      <c r="U2529" s="4"/>
      <c r="V2529" s="4"/>
      <c r="W2529" s="4"/>
    </row>
    <row r="2530" spans="1:23">
      <c r="A2530" s="4">
        <v>50</v>
      </c>
      <c r="B2530" s="4">
        <v>0</v>
      </c>
      <c r="C2530" s="4">
        <v>0</v>
      </c>
      <c r="D2530" s="4">
        <v>1</v>
      </c>
      <c r="E2530" s="4">
        <v>216</v>
      </c>
      <c r="F2530" s="4">
        <f>ROUND(Source!AP2521,O2530)</f>
        <v>0</v>
      </c>
      <c r="G2530" s="4" t="s">
        <v>95</v>
      </c>
      <c r="H2530" s="4" t="s">
        <v>96</v>
      </c>
      <c r="I2530" s="4"/>
      <c r="J2530" s="4"/>
      <c r="K2530" s="4">
        <v>216</v>
      </c>
      <c r="L2530" s="4">
        <v>8</v>
      </c>
      <c r="M2530" s="4">
        <v>3</v>
      </c>
      <c r="N2530" s="4" t="s">
        <v>3</v>
      </c>
      <c r="O2530" s="4">
        <v>2</v>
      </c>
      <c r="P2530" s="4"/>
      <c r="Q2530" s="4"/>
      <c r="R2530" s="4"/>
      <c r="S2530" s="4"/>
      <c r="T2530" s="4"/>
      <c r="U2530" s="4"/>
      <c r="V2530" s="4"/>
      <c r="W2530" s="4"/>
    </row>
    <row r="2531" spans="1:23">
      <c r="A2531" s="4">
        <v>50</v>
      </c>
      <c r="B2531" s="4">
        <v>0</v>
      </c>
      <c r="C2531" s="4">
        <v>0</v>
      </c>
      <c r="D2531" s="4">
        <v>1</v>
      </c>
      <c r="E2531" s="4">
        <v>223</v>
      </c>
      <c r="F2531" s="4">
        <f>ROUND(Source!AQ2521,O2531)</f>
        <v>0</v>
      </c>
      <c r="G2531" s="4" t="s">
        <v>97</v>
      </c>
      <c r="H2531" s="4" t="s">
        <v>98</v>
      </c>
      <c r="I2531" s="4"/>
      <c r="J2531" s="4"/>
      <c r="K2531" s="4">
        <v>223</v>
      </c>
      <c r="L2531" s="4">
        <v>9</v>
      </c>
      <c r="M2531" s="4">
        <v>3</v>
      </c>
      <c r="N2531" s="4" t="s">
        <v>3</v>
      </c>
      <c r="O2531" s="4">
        <v>2</v>
      </c>
      <c r="P2531" s="4"/>
      <c r="Q2531" s="4"/>
      <c r="R2531" s="4"/>
      <c r="S2531" s="4"/>
      <c r="T2531" s="4"/>
      <c r="U2531" s="4"/>
      <c r="V2531" s="4"/>
      <c r="W2531" s="4"/>
    </row>
    <row r="2532" spans="1:23">
      <c r="A2532" s="4">
        <v>50</v>
      </c>
      <c r="B2532" s="4">
        <v>0</v>
      </c>
      <c r="C2532" s="4">
        <v>0</v>
      </c>
      <c r="D2532" s="4">
        <v>1</v>
      </c>
      <c r="E2532" s="4">
        <v>229</v>
      </c>
      <c r="F2532" s="4">
        <f>ROUND(Source!AZ2521,O2532)</f>
        <v>0</v>
      </c>
      <c r="G2532" s="4" t="s">
        <v>99</v>
      </c>
      <c r="H2532" s="4" t="s">
        <v>100</v>
      </c>
      <c r="I2532" s="4"/>
      <c r="J2532" s="4"/>
      <c r="K2532" s="4">
        <v>229</v>
      </c>
      <c r="L2532" s="4">
        <v>10</v>
      </c>
      <c r="M2532" s="4">
        <v>3</v>
      </c>
      <c r="N2532" s="4" t="s">
        <v>3</v>
      </c>
      <c r="O2532" s="4">
        <v>2</v>
      </c>
      <c r="P2532" s="4"/>
      <c r="Q2532" s="4"/>
      <c r="R2532" s="4"/>
      <c r="S2532" s="4"/>
      <c r="T2532" s="4"/>
      <c r="U2532" s="4"/>
      <c r="V2532" s="4"/>
      <c r="W2532" s="4"/>
    </row>
    <row r="2533" spans="1:23">
      <c r="A2533" s="4">
        <v>50</v>
      </c>
      <c r="B2533" s="4">
        <v>0</v>
      </c>
      <c r="C2533" s="4">
        <v>0</v>
      </c>
      <c r="D2533" s="4">
        <v>1</v>
      </c>
      <c r="E2533" s="4">
        <v>203</v>
      </c>
      <c r="F2533" s="4">
        <f>ROUND(Source!Q2521,O2533)</f>
        <v>47456.47</v>
      </c>
      <c r="G2533" s="4" t="s">
        <v>101</v>
      </c>
      <c r="H2533" s="4" t="s">
        <v>102</v>
      </c>
      <c r="I2533" s="4"/>
      <c r="J2533" s="4"/>
      <c r="K2533" s="4">
        <v>203</v>
      </c>
      <c r="L2533" s="4">
        <v>11</v>
      </c>
      <c r="M2533" s="4">
        <v>3</v>
      </c>
      <c r="N2533" s="4" t="s">
        <v>3</v>
      </c>
      <c r="O2533" s="4">
        <v>2</v>
      </c>
      <c r="P2533" s="4"/>
      <c r="Q2533" s="4"/>
      <c r="R2533" s="4"/>
      <c r="S2533" s="4"/>
      <c r="T2533" s="4"/>
      <c r="U2533" s="4"/>
      <c r="V2533" s="4"/>
      <c r="W2533" s="4"/>
    </row>
    <row r="2534" spans="1:23">
      <c r="A2534" s="4">
        <v>50</v>
      </c>
      <c r="B2534" s="4">
        <v>0</v>
      </c>
      <c r="C2534" s="4">
        <v>0</v>
      </c>
      <c r="D2534" s="4">
        <v>1</v>
      </c>
      <c r="E2534" s="4">
        <v>231</v>
      </c>
      <c r="F2534" s="4">
        <f>ROUND(Source!BB2521,O2534)</f>
        <v>0</v>
      </c>
      <c r="G2534" s="4" t="s">
        <v>103</v>
      </c>
      <c r="H2534" s="4" t="s">
        <v>104</v>
      </c>
      <c r="I2534" s="4"/>
      <c r="J2534" s="4"/>
      <c r="K2534" s="4">
        <v>231</v>
      </c>
      <c r="L2534" s="4">
        <v>12</v>
      </c>
      <c r="M2534" s="4">
        <v>3</v>
      </c>
      <c r="N2534" s="4" t="s">
        <v>3</v>
      </c>
      <c r="O2534" s="4">
        <v>2</v>
      </c>
      <c r="P2534" s="4"/>
      <c r="Q2534" s="4"/>
      <c r="R2534" s="4"/>
      <c r="S2534" s="4"/>
      <c r="T2534" s="4"/>
      <c r="U2534" s="4"/>
      <c r="V2534" s="4"/>
      <c r="W2534" s="4"/>
    </row>
    <row r="2535" spans="1:23">
      <c r="A2535" s="4">
        <v>50</v>
      </c>
      <c r="B2535" s="4">
        <v>0</v>
      </c>
      <c r="C2535" s="4">
        <v>0</v>
      </c>
      <c r="D2535" s="4">
        <v>1</v>
      </c>
      <c r="E2535" s="4">
        <v>204</v>
      </c>
      <c r="F2535" s="4">
        <f>ROUND(Source!R2521,O2535)</f>
        <v>21642.16</v>
      </c>
      <c r="G2535" s="4" t="s">
        <v>105</v>
      </c>
      <c r="H2535" s="4" t="s">
        <v>106</v>
      </c>
      <c r="I2535" s="4"/>
      <c r="J2535" s="4"/>
      <c r="K2535" s="4">
        <v>204</v>
      </c>
      <c r="L2535" s="4">
        <v>13</v>
      </c>
      <c r="M2535" s="4">
        <v>3</v>
      </c>
      <c r="N2535" s="4" t="s">
        <v>3</v>
      </c>
      <c r="O2535" s="4">
        <v>2</v>
      </c>
      <c r="P2535" s="4"/>
      <c r="Q2535" s="4"/>
      <c r="R2535" s="4"/>
      <c r="S2535" s="4"/>
      <c r="T2535" s="4"/>
      <c r="U2535" s="4"/>
      <c r="V2535" s="4"/>
      <c r="W2535" s="4"/>
    </row>
    <row r="2536" spans="1:23">
      <c r="A2536" s="4">
        <v>50</v>
      </c>
      <c r="B2536" s="4">
        <v>0</v>
      </c>
      <c r="C2536" s="4">
        <v>0</v>
      </c>
      <c r="D2536" s="4">
        <v>1</v>
      </c>
      <c r="E2536" s="4">
        <v>205</v>
      </c>
      <c r="F2536" s="4">
        <f>ROUND(Source!S2521,O2536)</f>
        <v>987445.3</v>
      </c>
      <c r="G2536" s="4" t="s">
        <v>107</v>
      </c>
      <c r="H2536" s="4" t="s">
        <v>108</v>
      </c>
      <c r="I2536" s="4"/>
      <c r="J2536" s="4"/>
      <c r="K2536" s="4">
        <v>205</v>
      </c>
      <c r="L2536" s="4">
        <v>14</v>
      </c>
      <c r="M2536" s="4">
        <v>3</v>
      </c>
      <c r="N2536" s="4" t="s">
        <v>3</v>
      </c>
      <c r="O2536" s="4">
        <v>2</v>
      </c>
      <c r="P2536" s="4"/>
      <c r="Q2536" s="4"/>
      <c r="R2536" s="4"/>
      <c r="S2536" s="4"/>
      <c r="T2536" s="4"/>
      <c r="U2536" s="4"/>
      <c r="V2536" s="4"/>
      <c r="W2536" s="4"/>
    </row>
    <row r="2537" spans="1:23">
      <c r="A2537" s="4">
        <v>50</v>
      </c>
      <c r="B2537" s="4">
        <v>0</v>
      </c>
      <c r="C2537" s="4">
        <v>0</v>
      </c>
      <c r="D2537" s="4">
        <v>1</v>
      </c>
      <c r="E2537" s="4">
        <v>232</v>
      </c>
      <c r="F2537" s="4">
        <f>ROUND(Source!BC2521,O2537)</f>
        <v>0</v>
      </c>
      <c r="G2537" s="4" t="s">
        <v>109</v>
      </c>
      <c r="H2537" s="4" t="s">
        <v>110</v>
      </c>
      <c r="I2537" s="4"/>
      <c r="J2537" s="4"/>
      <c r="K2537" s="4">
        <v>232</v>
      </c>
      <c r="L2537" s="4">
        <v>15</v>
      </c>
      <c r="M2537" s="4">
        <v>3</v>
      </c>
      <c r="N2537" s="4" t="s">
        <v>3</v>
      </c>
      <c r="O2537" s="4">
        <v>2</v>
      </c>
      <c r="P2537" s="4"/>
      <c r="Q2537" s="4"/>
      <c r="R2537" s="4"/>
      <c r="S2537" s="4"/>
      <c r="T2537" s="4"/>
      <c r="U2537" s="4"/>
      <c r="V2537" s="4"/>
      <c r="W2537" s="4"/>
    </row>
    <row r="2538" spans="1:23">
      <c r="A2538" s="4">
        <v>50</v>
      </c>
      <c r="B2538" s="4">
        <v>0</v>
      </c>
      <c r="C2538" s="4">
        <v>0</v>
      </c>
      <c r="D2538" s="4">
        <v>1</v>
      </c>
      <c r="E2538" s="4">
        <v>214</v>
      </c>
      <c r="F2538" s="4">
        <f>ROUND(Source!AS2521,O2538)</f>
        <v>3703871.21</v>
      </c>
      <c r="G2538" s="4" t="s">
        <v>111</v>
      </c>
      <c r="H2538" s="4" t="s">
        <v>112</v>
      </c>
      <c r="I2538" s="4"/>
      <c r="J2538" s="4"/>
      <c r="K2538" s="4">
        <v>214</v>
      </c>
      <c r="L2538" s="4">
        <v>16</v>
      </c>
      <c r="M2538" s="4">
        <v>3</v>
      </c>
      <c r="N2538" s="4" t="s">
        <v>3</v>
      </c>
      <c r="O2538" s="4">
        <v>2</v>
      </c>
      <c r="P2538" s="4"/>
      <c r="Q2538" s="4"/>
      <c r="R2538" s="4"/>
      <c r="S2538" s="4"/>
      <c r="T2538" s="4"/>
      <c r="U2538" s="4"/>
      <c r="V2538" s="4"/>
      <c r="W2538" s="4"/>
    </row>
    <row r="2539" spans="1:23">
      <c r="A2539" s="4">
        <v>50</v>
      </c>
      <c r="B2539" s="4">
        <v>0</v>
      </c>
      <c r="C2539" s="4">
        <v>0</v>
      </c>
      <c r="D2539" s="4">
        <v>1</v>
      </c>
      <c r="E2539" s="4">
        <v>215</v>
      </c>
      <c r="F2539" s="4">
        <f>ROUND(Source!AT2521,O2539)</f>
        <v>144583.39000000001</v>
      </c>
      <c r="G2539" s="4" t="s">
        <v>113</v>
      </c>
      <c r="H2539" s="4" t="s">
        <v>114</v>
      </c>
      <c r="I2539" s="4"/>
      <c r="J2539" s="4"/>
      <c r="K2539" s="4">
        <v>215</v>
      </c>
      <c r="L2539" s="4">
        <v>17</v>
      </c>
      <c r="M2539" s="4">
        <v>3</v>
      </c>
      <c r="N2539" s="4" t="s">
        <v>3</v>
      </c>
      <c r="O2539" s="4">
        <v>2</v>
      </c>
      <c r="P2539" s="4"/>
      <c r="Q2539" s="4"/>
      <c r="R2539" s="4"/>
      <c r="S2539" s="4"/>
      <c r="T2539" s="4"/>
      <c r="U2539" s="4"/>
      <c r="V2539" s="4"/>
      <c r="W2539" s="4"/>
    </row>
    <row r="2540" spans="1:23">
      <c r="A2540" s="4">
        <v>50</v>
      </c>
      <c r="B2540" s="4">
        <v>0</v>
      </c>
      <c r="C2540" s="4">
        <v>0</v>
      </c>
      <c r="D2540" s="4">
        <v>1</v>
      </c>
      <c r="E2540" s="4">
        <v>217</v>
      </c>
      <c r="F2540" s="4">
        <f>ROUND(Source!AU2521,O2540)</f>
        <v>0</v>
      </c>
      <c r="G2540" s="4" t="s">
        <v>115</v>
      </c>
      <c r="H2540" s="4" t="s">
        <v>116</v>
      </c>
      <c r="I2540" s="4"/>
      <c r="J2540" s="4"/>
      <c r="K2540" s="4">
        <v>217</v>
      </c>
      <c r="L2540" s="4">
        <v>18</v>
      </c>
      <c r="M2540" s="4">
        <v>3</v>
      </c>
      <c r="N2540" s="4" t="s">
        <v>3</v>
      </c>
      <c r="O2540" s="4">
        <v>2</v>
      </c>
      <c r="P2540" s="4"/>
      <c r="Q2540" s="4"/>
      <c r="R2540" s="4"/>
      <c r="S2540" s="4"/>
      <c r="T2540" s="4"/>
      <c r="U2540" s="4"/>
      <c r="V2540" s="4"/>
      <c r="W2540" s="4"/>
    </row>
    <row r="2541" spans="1:23">
      <c r="A2541" s="4">
        <v>50</v>
      </c>
      <c r="B2541" s="4">
        <v>0</v>
      </c>
      <c r="C2541" s="4">
        <v>0</v>
      </c>
      <c r="D2541" s="4">
        <v>1</v>
      </c>
      <c r="E2541" s="4">
        <v>230</v>
      </c>
      <c r="F2541" s="4">
        <f>ROUND(Source!BA2521,O2541)</f>
        <v>0</v>
      </c>
      <c r="G2541" s="4" t="s">
        <v>117</v>
      </c>
      <c r="H2541" s="4" t="s">
        <v>118</v>
      </c>
      <c r="I2541" s="4"/>
      <c r="J2541" s="4"/>
      <c r="K2541" s="4">
        <v>230</v>
      </c>
      <c r="L2541" s="4">
        <v>19</v>
      </c>
      <c r="M2541" s="4">
        <v>3</v>
      </c>
      <c r="N2541" s="4" t="s">
        <v>3</v>
      </c>
      <c r="O2541" s="4">
        <v>2</v>
      </c>
      <c r="P2541" s="4"/>
      <c r="Q2541" s="4"/>
      <c r="R2541" s="4"/>
      <c r="S2541" s="4"/>
      <c r="T2541" s="4"/>
      <c r="U2541" s="4"/>
      <c r="V2541" s="4"/>
      <c r="W2541" s="4"/>
    </row>
    <row r="2542" spans="1:23">
      <c r="A2542" s="4">
        <v>50</v>
      </c>
      <c r="B2542" s="4">
        <v>0</v>
      </c>
      <c r="C2542" s="4">
        <v>0</v>
      </c>
      <c r="D2542" s="4">
        <v>1</v>
      </c>
      <c r="E2542" s="4">
        <v>206</v>
      </c>
      <c r="F2542" s="4">
        <f>ROUND(Source!T2521,O2542)</f>
        <v>0</v>
      </c>
      <c r="G2542" s="4" t="s">
        <v>119</v>
      </c>
      <c r="H2542" s="4" t="s">
        <v>120</v>
      </c>
      <c r="I2542" s="4"/>
      <c r="J2542" s="4"/>
      <c r="K2542" s="4">
        <v>206</v>
      </c>
      <c r="L2542" s="4">
        <v>20</v>
      </c>
      <c r="M2542" s="4">
        <v>3</v>
      </c>
      <c r="N2542" s="4" t="s">
        <v>3</v>
      </c>
      <c r="O2542" s="4">
        <v>2</v>
      </c>
      <c r="P2542" s="4"/>
      <c r="Q2542" s="4"/>
      <c r="R2542" s="4"/>
      <c r="S2542" s="4"/>
      <c r="T2542" s="4"/>
      <c r="U2542" s="4"/>
      <c r="V2542" s="4"/>
      <c r="W2542" s="4"/>
    </row>
    <row r="2543" spans="1:23">
      <c r="A2543" s="4">
        <v>50</v>
      </c>
      <c r="B2543" s="4">
        <v>0</v>
      </c>
      <c r="C2543" s="4">
        <v>0</v>
      </c>
      <c r="D2543" s="4">
        <v>1</v>
      </c>
      <c r="E2543" s="4">
        <v>207</v>
      </c>
      <c r="F2543" s="4">
        <f>Source!U2521</f>
        <v>3326.0377915999993</v>
      </c>
      <c r="G2543" s="4" t="s">
        <v>121</v>
      </c>
      <c r="H2543" s="4" t="s">
        <v>122</v>
      </c>
      <c r="I2543" s="4"/>
      <c r="J2543" s="4"/>
      <c r="K2543" s="4">
        <v>207</v>
      </c>
      <c r="L2543" s="4">
        <v>21</v>
      </c>
      <c r="M2543" s="4">
        <v>3</v>
      </c>
      <c r="N2543" s="4" t="s">
        <v>3</v>
      </c>
      <c r="O2543" s="4">
        <v>-1</v>
      </c>
      <c r="P2543" s="4"/>
      <c r="Q2543" s="4"/>
      <c r="R2543" s="4"/>
      <c r="S2543" s="4"/>
      <c r="T2543" s="4"/>
      <c r="U2543" s="4"/>
      <c r="V2543" s="4"/>
      <c r="W2543" s="4"/>
    </row>
    <row r="2544" spans="1:23">
      <c r="A2544" s="4">
        <v>50</v>
      </c>
      <c r="B2544" s="4">
        <v>0</v>
      </c>
      <c r="C2544" s="4">
        <v>0</v>
      </c>
      <c r="D2544" s="4">
        <v>1</v>
      </c>
      <c r="E2544" s="4">
        <v>208</v>
      </c>
      <c r="F2544" s="4">
        <f>Source!V2521</f>
        <v>59.795076249999994</v>
      </c>
      <c r="G2544" s="4" t="s">
        <v>123</v>
      </c>
      <c r="H2544" s="4" t="s">
        <v>124</v>
      </c>
      <c r="I2544" s="4"/>
      <c r="J2544" s="4"/>
      <c r="K2544" s="4">
        <v>208</v>
      </c>
      <c r="L2544" s="4">
        <v>22</v>
      </c>
      <c r="M2544" s="4">
        <v>3</v>
      </c>
      <c r="N2544" s="4" t="s">
        <v>3</v>
      </c>
      <c r="O2544" s="4">
        <v>-1</v>
      </c>
      <c r="P2544" s="4"/>
      <c r="Q2544" s="4"/>
      <c r="R2544" s="4"/>
      <c r="S2544" s="4"/>
      <c r="T2544" s="4"/>
      <c r="U2544" s="4"/>
      <c r="V2544" s="4"/>
      <c r="W2544" s="4"/>
    </row>
    <row r="2545" spans="1:206">
      <c r="A2545" s="4">
        <v>50</v>
      </c>
      <c r="B2545" s="4">
        <v>0</v>
      </c>
      <c r="C2545" s="4">
        <v>0</v>
      </c>
      <c r="D2545" s="4">
        <v>1</v>
      </c>
      <c r="E2545" s="4">
        <v>209</v>
      </c>
      <c r="F2545" s="4">
        <f>ROUND(Source!W2521,O2545)</f>
        <v>6848.9</v>
      </c>
      <c r="G2545" s="4" t="s">
        <v>125</v>
      </c>
      <c r="H2545" s="4" t="s">
        <v>126</v>
      </c>
      <c r="I2545" s="4"/>
      <c r="J2545" s="4"/>
      <c r="K2545" s="4">
        <v>209</v>
      </c>
      <c r="L2545" s="4">
        <v>23</v>
      </c>
      <c r="M2545" s="4">
        <v>3</v>
      </c>
      <c r="N2545" s="4" t="s">
        <v>3</v>
      </c>
      <c r="O2545" s="4">
        <v>2</v>
      </c>
      <c r="P2545" s="4"/>
      <c r="Q2545" s="4"/>
      <c r="R2545" s="4"/>
      <c r="S2545" s="4"/>
      <c r="T2545" s="4"/>
      <c r="U2545" s="4"/>
      <c r="V2545" s="4"/>
      <c r="W2545" s="4"/>
    </row>
    <row r="2546" spans="1:206">
      <c r="A2546" s="4">
        <v>50</v>
      </c>
      <c r="B2546" s="4">
        <v>0</v>
      </c>
      <c r="C2546" s="4">
        <v>0</v>
      </c>
      <c r="D2546" s="4">
        <v>1</v>
      </c>
      <c r="E2546" s="4">
        <v>233</v>
      </c>
      <c r="F2546" s="4">
        <f>ROUND(Source!BD2521,O2546)</f>
        <v>0</v>
      </c>
      <c r="G2546" s="4" t="s">
        <v>127</v>
      </c>
      <c r="H2546" s="4" t="s">
        <v>128</v>
      </c>
      <c r="I2546" s="4"/>
      <c r="J2546" s="4"/>
      <c r="K2546" s="4">
        <v>233</v>
      </c>
      <c r="L2546" s="4">
        <v>24</v>
      </c>
      <c r="M2546" s="4">
        <v>3</v>
      </c>
      <c r="N2546" s="4" t="s">
        <v>3</v>
      </c>
      <c r="O2546" s="4">
        <v>2</v>
      </c>
      <c r="P2546" s="4"/>
      <c r="Q2546" s="4"/>
      <c r="R2546" s="4"/>
      <c r="S2546" s="4"/>
      <c r="T2546" s="4"/>
      <c r="U2546" s="4"/>
      <c r="V2546" s="4"/>
      <c r="W2546" s="4"/>
    </row>
    <row r="2547" spans="1:206">
      <c r="A2547" s="4">
        <v>50</v>
      </c>
      <c r="B2547" s="4">
        <v>0</v>
      </c>
      <c r="C2547" s="4">
        <v>0</v>
      </c>
      <c r="D2547" s="4">
        <v>1</v>
      </c>
      <c r="E2547" s="4">
        <v>210</v>
      </c>
      <c r="F2547" s="4">
        <f>ROUND(Source!X2521,O2547)</f>
        <v>851462.76</v>
      </c>
      <c r="G2547" s="4" t="s">
        <v>129</v>
      </c>
      <c r="H2547" s="4" t="s">
        <v>130</v>
      </c>
      <c r="I2547" s="4"/>
      <c r="J2547" s="4"/>
      <c r="K2547" s="4">
        <v>210</v>
      </c>
      <c r="L2547" s="4">
        <v>25</v>
      </c>
      <c r="M2547" s="4">
        <v>3</v>
      </c>
      <c r="N2547" s="4" t="s">
        <v>3</v>
      </c>
      <c r="O2547" s="4">
        <v>2</v>
      </c>
      <c r="P2547" s="4"/>
      <c r="Q2547" s="4"/>
      <c r="R2547" s="4"/>
      <c r="S2547" s="4"/>
      <c r="T2547" s="4"/>
      <c r="U2547" s="4"/>
      <c r="V2547" s="4"/>
      <c r="W2547" s="4"/>
    </row>
    <row r="2548" spans="1:206">
      <c r="A2548" s="4">
        <v>50</v>
      </c>
      <c r="B2548" s="4">
        <v>0</v>
      </c>
      <c r="C2548" s="4">
        <v>0</v>
      </c>
      <c r="D2548" s="4">
        <v>1</v>
      </c>
      <c r="E2548" s="4">
        <v>211</v>
      </c>
      <c r="F2548" s="4">
        <f>ROUND(Source!Y2521,O2548)</f>
        <v>439817.83</v>
      </c>
      <c r="G2548" s="4" t="s">
        <v>131</v>
      </c>
      <c r="H2548" s="4" t="s">
        <v>132</v>
      </c>
      <c r="I2548" s="4"/>
      <c r="J2548" s="4"/>
      <c r="K2548" s="4">
        <v>211</v>
      </c>
      <c r="L2548" s="4">
        <v>26</v>
      </c>
      <c r="M2548" s="4">
        <v>3</v>
      </c>
      <c r="N2548" s="4" t="s">
        <v>3</v>
      </c>
      <c r="O2548" s="4">
        <v>2</v>
      </c>
      <c r="P2548" s="4"/>
      <c r="Q2548" s="4"/>
      <c r="R2548" s="4"/>
      <c r="S2548" s="4"/>
      <c r="T2548" s="4"/>
      <c r="U2548" s="4"/>
      <c r="V2548" s="4"/>
      <c r="W2548" s="4"/>
    </row>
    <row r="2549" spans="1:206">
      <c r="A2549" s="4">
        <v>50</v>
      </c>
      <c r="B2549" s="4">
        <v>0</v>
      </c>
      <c r="C2549" s="4">
        <v>0</v>
      </c>
      <c r="D2549" s="4">
        <v>1</v>
      </c>
      <c r="E2549" s="4">
        <v>0</v>
      </c>
      <c r="F2549" s="4">
        <f>ROUND(Source!AR2521,O2549)</f>
        <v>3848454.6</v>
      </c>
      <c r="G2549" s="4" t="s">
        <v>133</v>
      </c>
      <c r="H2549" s="4" t="s">
        <v>134</v>
      </c>
      <c r="I2549" s="4"/>
      <c r="J2549" s="4"/>
      <c r="K2549" s="4">
        <v>224</v>
      </c>
      <c r="L2549" s="4">
        <v>27</v>
      </c>
      <c r="M2549" s="4">
        <v>3</v>
      </c>
      <c r="N2549" s="4" t="s">
        <v>3</v>
      </c>
      <c r="O2549" s="4">
        <v>2</v>
      </c>
      <c r="P2549" s="4"/>
      <c r="Q2549" s="4"/>
      <c r="R2549" s="4"/>
      <c r="S2549" s="4"/>
      <c r="T2549" s="4"/>
      <c r="U2549" s="4"/>
      <c r="V2549" s="4"/>
      <c r="W2549" s="4"/>
    </row>
    <row r="2550" spans="1:206">
      <c r="A2550" s="4">
        <v>50</v>
      </c>
      <c r="B2550" s="4">
        <v>1</v>
      </c>
      <c r="C2550" s="4">
        <v>0</v>
      </c>
      <c r="D2550" s="4">
        <v>2</v>
      </c>
      <c r="E2550" s="4">
        <v>0</v>
      </c>
      <c r="F2550" s="4">
        <f>ROUND(F2549*0.18,O2550)</f>
        <v>692721.8</v>
      </c>
      <c r="G2550" s="4" t="s">
        <v>135</v>
      </c>
      <c r="H2550" s="4" t="s">
        <v>135</v>
      </c>
      <c r="I2550" s="4"/>
      <c r="J2550" s="4"/>
      <c r="K2550" s="4">
        <v>212</v>
      </c>
      <c r="L2550" s="4">
        <v>28</v>
      </c>
      <c r="M2550" s="4">
        <v>0</v>
      </c>
      <c r="N2550" s="4" t="s">
        <v>3</v>
      </c>
      <c r="O2550" s="4">
        <v>1</v>
      </c>
      <c r="P2550" s="4"/>
      <c r="Q2550" s="4"/>
      <c r="R2550" s="4"/>
      <c r="S2550" s="4"/>
      <c r="T2550" s="4"/>
      <c r="U2550" s="4"/>
      <c r="V2550" s="4"/>
      <c r="W2550" s="4"/>
    </row>
    <row r="2551" spans="1:206">
      <c r="A2551" s="4">
        <v>50</v>
      </c>
      <c r="B2551" s="4">
        <v>1</v>
      </c>
      <c r="C2551" s="4">
        <v>0</v>
      </c>
      <c r="D2551" s="4">
        <v>2</v>
      </c>
      <c r="E2551" s="4">
        <v>224</v>
      </c>
      <c r="F2551" s="4">
        <f>ROUND(F2549*1.18,O2551)</f>
        <v>4541176.4000000004</v>
      </c>
      <c r="G2551" s="4" t="s">
        <v>136</v>
      </c>
      <c r="H2551" s="4" t="s">
        <v>137</v>
      </c>
      <c r="I2551" s="4"/>
      <c r="J2551" s="4"/>
      <c r="K2551" s="4">
        <v>212</v>
      </c>
      <c r="L2551" s="4">
        <v>29</v>
      </c>
      <c r="M2551" s="4">
        <v>0</v>
      </c>
      <c r="N2551" s="4" t="s">
        <v>3</v>
      </c>
      <c r="O2551" s="4">
        <v>1</v>
      </c>
      <c r="P2551" s="4"/>
      <c r="Q2551" s="4"/>
      <c r="R2551" s="4"/>
      <c r="S2551" s="4"/>
      <c r="T2551" s="4"/>
      <c r="U2551" s="4"/>
      <c r="V2551" s="4"/>
      <c r="W2551" s="4"/>
    </row>
    <row r="2553" spans="1:206">
      <c r="A2553" s="2">
        <v>51</v>
      </c>
      <c r="B2553" s="2">
        <f>B12</f>
        <v>2613</v>
      </c>
      <c r="C2553" s="2">
        <f>A12</f>
        <v>1</v>
      </c>
      <c r="D2553" s="2">
        <f>ROW(A12)</f>
        <v>12</v>
      </c>
      <c r="E2553" s="2"/>
      <c r="F2553" s="2" t="str">
        <f>IF(F12&lt;&gt;"",F12,"")</f>
        <v>ильинский погост 2 этаж_(Копия)</v>
      </c>
      <c r="G2553" s="2" t="str">
        <f>IF(G12&lt;&gt;"",G12,"")</f>
        <v>ильинский погост 2 этаж социальные квартиры</v>
      </c>
      <c r="H2553" s="2">
        <v>0</v>
      </c>
      <c r="I2553" s="2"/>
      <c r="J2553" s="2"/>
      <c r="K2553" s="2"/>
      <c r="L2553" s="2"/>
      <c r="M2553" s="2"/>
      <c r="N2553" s="2"/>
      <c r="O2553" s="2">
        <f t="shared" ref="O2553:T2553" si="1864">ROUND(O2521,2)</f>
        <v>2557174.0099999998</v>
      </c>
      <c r="P2553" s="2">
        <f t="shared" si="1864"/>
        <v>1522272.24</v>
      </c>
      <c r="Q2553" s="2">
        <f t="shared" si="1864"/>
        <v>47456.47</v>
      </c>
      <c r="R2553" s="2">
        <f t="shared" si="1864"/>
        <v>21642.16</v>
      </c>
      <c r="S2553" s="2">
        <f t="shared" si="1864"/>
        <v>987445.3</v>
      </c>
      <c r="T2553" s="2">
        <f t="shared" si="1864"/>
        <v>0</v>
      </c>
      <c r="U2553" s="2">
        <f>U2521</f>
        <v>3326.0377915999993</v>
      </c>
      <c r="V2553" s="2">
        <f>V2521</f>
        <v>59.795076249999994</v>
      </c>
      <c r="W2553" s="2">
        <f>ROUND(W2521,2)</f>
        <v>6848.9</v>
      </c>
      <c r="X2553" s="2">
        <f>ROUND(X2521,2)</f>
        <v>851462.76</v>
      </c>
      <c r="Y2553" s="2">
        <f>ROUND(Y2521,2)</f>
        <v>439817.83</v>
      </c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>
        <f t="shared" ref="AO2553:BD2553" si="1865">ROUND(AO2521,2)</f>
        <v>0</v>
      </c>
      <c r="AP2553" s="2">
        <f t="shared" si="1865"/>
        <v>0</v>
      </c>
      <c r="AQ2553" s="2">
        <f t="shared" si="1865"/>
        <v>0</v>
      </c>
      <c r="AR2553" s="2">
        <f t="shared" si="1865"/>
        <v>3848454.6</v>
      </c>
      <c r="AS2553" s="2">
        <f t="shared" si="1865"/>
        <v>3703871.21</v>
      </c>
      <c r="AT2553" s="2">
        <f t="shared" si="1865"/>
        <v>144583.39000000001</v>
      </c>
      <c r="AU2553" s="2">
        <f t="shared" si="1865"/>
        <v>0</v>
      </c>
      <c r="AV2553" s="2">
        <f t="shared" si="1865"/>
        <v>1522272.24</v>
      </c>
      <c r="AW2553" s="2">
        <f t="shared" si="1865"/>
        <v>1522272.24</v>
      </c>
      <c r="AX2553" s="2">
        <f t="shared" si="1865"/>
        <v>0</v>
      </c>
      <c r="AY2553" s="2">
        <f t="shared" si="1865"/>
        <v>1522272.24</v>
      </c>
      <c r="AZ2553" s="2">
        <f t="shared" si="1865"/>
        <v>0</v>
      </c>
      <c r="BA2553" s="2">
        <f t="shared" si="1865"/>
        <v>0</v>
      </c>
      <c r="BB2553" s="2">
        <f t="shared" si="1865"/>
        <v>0</v>
      </c>
      <c r="BC2553" s="2">
        <f t="shared" si="1865"/>
        <v>0</v>
      </c>
      <c r="BD2553" s="2">
        <f t="shared" si="1865"/>
        <v>0</v>
      </c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>
        <v>0</v>
      </c>
    </row>
    <row r="2555" spans="1:206">
      <c r="A2555" s="4">
        <v>50</v>
      </c>
      <c r="B2555" s="4">
        <v>0</v>
      </c>
      <c r="C2555" s="4">
        <v>0</v>
      </c>
      <c r="D2555" s="4">
        <v>1</v>
      </c>
      <c r="E2555" s="4">
        <v>201</v>
      </c>
      <c r="F2555" s="4">
        <f>ROUND(Source!O2553,O2555)</f>
        <v>2557174.0099999998</v>
      </c>
      <c r="G2555" s="4" t="s">
        <v>81</v>
      </c>
      <c r="H2555" s="4" t="s">
        <v>82</v>
      </c>
      <c r="I2555" s="4"/>
      <c r="J2555" s="4"/>
      <c r="K2555" s="4">
        <v>201</v>
      </c>
      <c r="L2555" s="4">
        <v>1</v>
      </c>
      <c r="M2555" s="4">
        <v>3</v>
      </c>
      <c r="N2555" s="4" t="s">
        <v>3</v>
      </c>
      <c r="O2555" s="4">
        <v>2</v>
      </c>
      <c r="P2555" s="4"/>
      <c r="Q2555" s="4"/>
      <c r="R2555" s="4"/>
      <c r="S2555" s="4"/>
      <c r="T2555" s="4"/>
      <c r="U2555" s="4"/>
      <c r="V2555" s="4"/>
      <c r="W2555" s="4"/>
    </row>
    <row r="2556" spans="1:206">
      <c r="A2556" s="4">
        <v>50</v>
      </c>
      <c r="B2556" s="4">
        <v>0</v>
      </c>
      <c r="C2556" s="4">
        <v>0</v>
      </c>
      <c r="D2556" s="4">
        <v>1</v>
      </c>
      <c r="E2556" s="4">
        <v>202</v>
      </c>
      <c r="F2556" s="4">
        <f>ROUND(Source!P2553,O2556)</f>
        <v>1522272.24</v>
      </c>
      <c r="G2556" s="4" t="s">
        <v>83</v>
      </c>
      <c r="H2556" s="4" t="s">
        <v>84</v>
      </c>
      <c r="I2556" s="4"/>
      <c r="J2556" s="4"/>
      <c r="K2556" s="4">
        <v>202</v>
      </c>
      <c r="L2556" s="4">
        <v>2</v>
      </c>
      <c r="M2556" s="4">
        <v>3</v>
      </c>
      <c r="N2556" s="4" t="s">
        <v>3</v>
      </c>
      <c r="O2556" s="4">
        <v>2</v>
      </c>
      <c r="P2556" s="4"/>
      <c r="Q2556" s="4"/>
      <c r="R2556" s="4"/>
      <c r="S2556" s="4"/>
      <c r="T2556" s="4"/>
      <c r="U2556" s="4"/>
      <c r="V2556" s="4"/>
      <c r="W2556" s="4"/>
    </row>
    <row r="2557" spans="1:206">
      <c r="A2557" s="4">
        <v>50</v>
      </c>
      <c r="B2557" s="4">
        <v>0</v>
      </c>
      <c r="C2557" s="4">
        <v>0</v>
      </c>
      <c r="D2557" s="4">
        <v>1</v>
      </c>
      <c r="E2557" s="4">
        <v>222</v>
      </c>
      <c r="F2557" s="4">
        <f>ROUND(Source!AO2553,O2557)</f>
        <v>0</v>
      </c>
      <c r="G2557" s="4" t="s">
        <v>85</v>
      </c>
      <c r="H2557" s="4" t="s">
        <v>86</v>
      </c>
      <c r="I2557" s="4"/>
      <c r="J2557" s="4"/>
      <c r="K2557" s="4">
        <v>222</v>
      </c>
      <c r="L2557" s="4">
        <v>3</v>
      </c>
      <c r="M2557" s="4">
        <v>3</v>
      </c>
      <c r="N2557" s="4" t="s">
        <v>3</v>
      </c>
      <c r="O2557" s="4">
        <v>2</v>
      </c>
      <c r="P2557" s="4"/>
      <c r="Q2557" s="4"/>
      <c r="R2557" s="4"/>
      <c r="S2557" s="4"/>
      <c r="T2557" s="4"/>
      <c r="U2557" s="4"/>
      <c r="V2557" s="4"/>
      <c r="W2557" s="4"/>
    </row>
    <row r="2558" spans="1:206">
      <c r="A2558" s="4">
        <v>50</v>
      </c>
      <c r="B2558" s="4">
        <v>0</v>
      </c>
      <c r="C2558" s="4">
        <v>0</v>
      </c>
      <c r="D2558" s="4">
        <v>1</v>
      </c>
      <c r="E2558" s="4">
        <v>225</v>
      </c>
      <c r="F2558" s="4">
        <f>ROUND(Source!AV2553,O2558)</f>
        <v>1522272.24</v>
      </c>
      <c r="G2558" s="4" t="s">
        <v>87</v>
      </c>
      <c r="H2558" s="4" t="s">
        <v>88</v>
      </c>
      <c r="I2558" s="4"/>
      <c r="J2558" s="4"/>
      <c r="K2558" s="4">
        <v>225</v>
      </c>
      <c r="L2558" s="4">
        <v>4</v>
      </c>
      <c r="M2558" s="4">
        <v>3</v>
      </c>
      <c r="N2558" s="4" t="s">
        <v>3</v>
      </c>
      <c r="O2558" s="4">
        <v>2</v>
      </c>
      <c r="P2558" s="4"/>
      <c r="Q2558" s="4"/>
      <c r="R2558" s="4"/>
      <c r="S2558" s="4"/>
      <c r="T2558" s="4"/>
      <c r="U2558" s="4"/>
      <c r="V2558" s="4"/>
      <c r="W2558" s="4"/>
    </row>
    <row r="2559" spans="1:206">
      <c r="A2559" s="4">
        <v>50</v>
      </c>
      <c r="B2559" s="4">
        <v>0</v>
      </c>
      <c r="C2559" s="4">
        <v>0</v>
      </c>
      <c r="D2559" s="4">
        <v>1</v>
      </c>
      <c r="E2559" s="4">
        <v>226</v>
      </c>
      <c r="F2559" s="4">
        <f>ROUND(Source!AW2553,O2559)</f>
        <v>1522272.24</v>
      </c>
      <c r="G2559" s="4" t="s">
        <v>89</v>
      </c>
      <c r="H2559" s="4" t="s">
        <v>90</v>
      </c>
      <c r="I2559" s="4"/>
      <c r="J2559" s="4"/>
      <c r="K2559" s="4">
        <v>226</v>
      </c>
      <c r="L2559" s="4">
        <v>5</v>
      </c>
      <c r="M2559" s="4">
        <v>3</v>
      </c>
      <c r="N2559" s="4" t="s">
        <v>3</v>
      </c>
      <c r="O2559" s="4">
        <v>2</v>
      </c>
      <c r="P2559" s="4"/>
      <c r="Q2559" s="4"/>
      <c r="R2559" s="4"/>
      <c r="S2559" s="4"/>
      <c r="T2559" s="4"/>
      <c r="U2559" s="4"/>
      <c r="V2559" s="4"/>
      <c r="W2559" s="4"/>
    </row>
    <row r="2560" spans="1:206">
      <c r="A2560" s="4">
        <v>50</v>
      </c>
      <c r="B2560" s="4">
        <v>0</v>
      </c>
      <c r="C2560" s="4">
        <v>0</v>
      </c>
      <c r="D2560" s="4">
        <v>1</v>
      </c>
      <c r="E2560" s="4">
        <v>227</v>
      </c>
      <c r="F2560" s="4">
        <f>ROUND(Source!AX2553,O2560)</f>
        <v>0</v>
      </c>
      <c r="G2560" s="4" t="s">
        <v>91</v>
      </c>
      <c r="H2560" s="4" t="s">
        <v>92</v>
      </c>
      <c r="I2560" s="4"/>
      <c r="J2560" s="4"/>
      <c r="K2560" s="4">
        <v>227</v>
      </c>
      <c r="L2560" s="4">
        <v>6</v>
      </c>
      <c r="M2560" s="4">
        <v>3</v>
      </c>
      <c r="N2560" s="4" t="s">
        <v>3</v>
      </c>
      <c r="O2560" s="4">
        <v>2</v>
      </c>
      <c r="P2560" s="4"/>
      <c r="Q2560" s="4"/>
      <c r="R2560" s="4"/>
      <c r="S2560" s="4"/>
      <c r="T2560" s="4"/>
      <c r="U2560" s="4"/>
      <c r="V2560" s="4"/>
      <c r="W2560" s="4"/>
    </row>
    <row r="2561" spans="1:23">
      <c r="A2561" s="4">
        <v>50</v>
      </c>
      <c r="B2561" s="4">
        <v>0</v>
      </c>
      <c r="C2561" s="4">
        <v>0</v>
      </c>
      <c r="D2561" s="4">
        <v>1</v>
      </c>
      <c r="E2561" s="4">
        <v>228</v>
      </c>
      <c r="F2561" s="4">
        <f>ROUND(Source!AY2553,O2561)</f>
        <v>1522272.24</v>
      </c>
      <c r="G2561" s="4" t="s">
        <v>93</v>
      </c>
      <c r="H2561" s="4" t="s">
        <v>94</v>
      </c>
      <c r="I2561" s="4"/>
      <c r="J2561" s="4"/>
      <c r="K2561" s="4">
        <v>228</v>
      </c>
      <c r="L2561" s="4">
        <v>7</v>
      </c>
      <c r="M2561" s="4">
        <v>3</v>
      </c>
      <c r="N2561" s="4" t="s">
        <v>3</v>
      </c>
      <c r="O2561" s="4">
        <v>2</v>
      </c>
      <c r="P2561" s="4"/>
      <c r="Q2561" s="4"/>
      <c r="R2561" s="4"/>
      <c r="S2561" s="4"/>
      <c r="T2561" s="4"/>
      <c r="U2561" s="4"/>
      <c r="V2561" s="4"/>
      <c r="W2561" s="4"/>
    </row>
    <row r="2562" spans="1:23">
      <c r="A2562" s="4">
        <v>50</v>
      </c>
      <c r="B2562" s="4">
        <v>0</v>
      </c>
      <c r="C2562" s="4">
        <v>0</v>
      </c>
      <c r="D2562" s="4">
        <v>1</v>
      </c>
      <c r="E2562" s="4">
        <v>216</v>
      </c>
      <c r="F2562" s="4">
        <f>ROUND(Source!AP2553,O2562)</f>
        <v>0</v>
      </c>
      <c r="G2562" s="4" t="s">
        <v>95</v>
      </c>
      <c r="H2562" s="4" t="s">
        <v>96</v>
      </c>
      <c r="I2562" s="4"/>
      <c r="J2562" s="4"/>
      <c r="K2562" s="4">
        <v>216</v>
      </c>
      <c r="L2562" s="4">
        <v>8</v>
      </c>
      <c r="M2562" s="4">
        <v>3</v>
      </c>
      <c r="N2562" s="4" t="s">
        <v>3</v>
      </c>
      <c r="O2562" s="4">
        <v>2</v>
      </c>
      <c r="P2562" s="4"/>
      <c r="Q2562" s="4"/>
      <c r="R2562" s="4"/>
      <c r="S2562" s="4"/>
      <c r="T2562" s="4"/>
      <c r="U2562" s="4"/>
      <c r="V2562" s="4"/>
      <c r="W2562" s="4"/>
    </row>
    <row r="2563" spans="1:23">
      <c r="A2563" s="4">
        <v>50</v>
      </c>
      <c r="B2563" s="4">
        <v>0</v>
      </c>
      <c r="C2563" s="4">
        <v>0</v>
      </c>
      <c r="D2563" s="4">
        <v>1</v>
      </c>
      <c r="E2563" s="4">
        <v>223</v>
      </c>
      <c r="F2563" s="4">
        <f>ROUND(Source!AQ2553,O2563)</f>
        <v>0</v>
      </c>
      <c r="G2563" s="4" t="s">
        <v>97</v>
      </c>
      <c r="H2563" s="4" t="s">
        <v>98</v>
      </c>
      <c r="I2563" s="4"/>
      <c r="J2563" s="4"/>
      <c r="K2563" s="4">
        <v>223</v>
      </c>
      <c r="L2563" s="4">
        <v>9</v>
      </c>
      <c r="M2563" s="4">
        <v>3</v>
      </c>
      <c r="N2563" s="4" t="s">
        <v>3</v>
      </c>
      <c r="O2563" s="4">
        <v>2</v>
      </c>
      <c r="P2563" s="4"/>
      <c r="Q2563" s="4"/>
      <c r="R2563" s="4"/>
      <c r="S2563" s="4"/>
      <c r="T2563" s="4"/>
      <c r="U2563" s="4"/>
      <c r="V2563" s="4"/>
      <c r="W2563" s="4"/>
    </row>
    <row r="2564" spans="1:23">
      <c r="A2564" s="4">
        <v>50</v>
      </c>
      <c r="B2564" s="4">
        <v>0</v>
      </c>
      <c r="C2564" s="4">
        <v>0</v>
      </c>
      <c r="D2564" s="4">
        <v>1</v>
      </c>
      <c r="E2564" s="4">
        <v>229</v>
      </c>
      <c r="F2564" s="4">
        <f>ROUND(Source!AZ2553,O2564)</f>
        <v>0</v>
      </c>
      <c r="G2564" s="4" t="s">
        <v>99</v>
      </c>
      <c r="H2564" s="4" t="s">
        <v>100</v>
      </c>
      <c r="I2564" s="4"/>
      <c r="J2564" s="4"/>
      <c r="K2564" s="4">
        <v>229</v>
      </c>
      <c r="L2564" s="4">
        <v>10</v>
      </c>
      <c r="M2564" s="4">
        <v>3</v>
      </c>
      <c r="N2564" s="4" t="s">
        <v>3</v>
      </c>
      <c r="O2564" s="4">
        <v>2</v>
      </c>
      <c r="P2564" s="4"/>
      <c r="Q2564" s="4"/>
      <c r="R2564" s="4"/>
      <c r="S2564" s="4"/>
      <c r="T2564" s="4"/>
      <c r="U2564" s="4"/>
      <c r="V2564" s="4"/>
      <c r="W2564" s="4"/>
    </row>
    <row r="2565" spans="1:23">
      <c r="A2565" s="4">
        <v>50</v>
      </c>
      <c r="B2565" s="4">
        <v>0</v>
      </c>
      <c r="C2565" s="4">
        <v>0</v>
      </c>
      <c r="D2565" s="4">
        <v>1</v>
      </c>
      <c r="E2565" s="4">
        <v>203</v>
      </c>
      <c r="F2565" s="4">
        <f>ROUND(Source!Q2553,O2565)</f>
        <v>47456.47</v>
      </c>
      <c r="G2565" s="4" t="s">
        <v>101</v>
      </c>
      <c r="H2565" s="4" t="s">
        <v>102</v>
      </c>
      <c r="I2565" s="4"/>
      <c r="J2565" s="4"/>
      <c r="K2565" s="4">
        <v>203</v>
      </c>
      <c r="L2565" s="4">
        <v>11</v>
      </c>
      <c r="M2565" s="4">
        <v>3</v>
      </c>
      <c r="N2565" s="4" t="s">
        <v>3</v>
      </c>
      <c r="O2565" s="4">
        <v>2</v>
      </c>
      <c r="P2565" s="4"/>
      <c r="Q2565" s="4"/>
      <c r="R2565" s="4"/>
      <c r="S2565" s="4"/>
      <c r="T2565" s="4"/>
      <c r="U2565" s="4"/>
      <c r="V2565" s="4"/>
      <c r="W2565" s="4"/>
    </row>
    <row r="2566" spans="1:23">
      <c r="A2566" s="4">
        <v>50</v>
      </c>
      <c r="B2566" s="4">
        <v>0</v>
      </c>
      <c r="C2566" s="4">
        <v>0</v>
      </c>
      <c r="D2566" s="4">
        <v>1</v>
      </c>
      <c r="E2566" s="4">
        <v>231</v>
      </c>
      <c r="F2566" s="4">
        <f>ROUND(Source!BB2553,O2566)</f>
        <v>0</v>
      </c>
      <c r="G2566" s="4" t="s">
        <v>103</v>
      </c>
      <c r="H2566" s="4" t="s">
        <v>104</v>
      </c>
      <c r="I2566" s="4"/>
      <c r="J2566" s="4"/>
      <c r="K2566" s="4">
        <v>231</v>
      </c>
      <c r="L2566" s="4">
        <v>12</v>
      </c>
      <c r="M2566" s="4">
        <v>3</v>
      </c>
      <c r="N2566" s="4" t="s">
        <v>3</v>
      </c>
      <c r="O2566" s="4">
        <v>2</v>
      </c>
      <c r="P2566" s="4"/>
      <c r="Q2566" s="4"/>
      <c r="R2566" s="4"/>
      <c r="S2566" s="4"/>
      <c r="T2566" s="4"/>
      <c r="U2566" s="4"/>
      <c r="V2566" s="4"/>
      <c r="W2566" s="4"/>
    </row>
    <row r="2567" spans="1:23">
      <c r="A2567" s="4">
        <v>50</v>
      </c>
      <c r="B2567" s="4">
        <v>0</v>
      </c>
      <c r="C2567" s="4">
        <v>0</v>
      </c>
      <c r="D2567" s="4">
        <v>1</v>
      </c>
      <c r="E2567" s="4">
        <v>204</v>
      </c>
      <c r="F2567" s="4">
        <f>ROUND(Source!R2553,O2567)</f>
        <v>21642.16</v>
      </c>
      <c r="G2567" s="4" t="s">
        <v>105</v>
      </c>
      <c r="H2567" s="4" t="s">
        <v>106</v>
      </c>
      <c r="I2567" s="4"/>
      <c r="J2567" s="4"/>
      <c r="K2567" s="4">
        <v>204</v>
      </c>
      <c r="L2567" s="4">
        <v>13</v>
      </c>
      <c r="M2567" s="4">
        <v>3</v>
      </c>
      <c r="N2567" s="4" t="s">
        <v>3</v>
      </c>
      <c r="O2567" s="4">
        <v>2</v>
      </c>
      <c r="P2567" s="4"/>
      <c r="Q2567" s="4"/>
      <c r="R2567" s="4"/>
      <c r="S2567" s="4"/>
      <c r="T2567" s="4"/>
      <c r="U2567" s="4"/>
      <c r="V2567" s="4"/>
      <c r="W2567" s="4"/>
    </row>
    <row r="2568" spans="1:23">
      <c r="A2568" s="4">
        <v>50</v>
      </c>
      <c r="B2568" s="4">
        <v>0</v>
      </c>
      <c r="C2568" s="4">
        <v>0</v>
      </c>
      <c r="D2568" s="4">
        <v>1</v>
      </c>
      <c r="E2568" s="4">
        <v>205</v>
      </c>
      <c r="F2568" s="4">
        <f>ROUND(Source!S2553,O2568)</f>
        <v>987445.3</v>
      </c>
      <c r="G2568" s="4" t="s">
        <v>107</v>
      </c>
      <c r="H2568" s="4" t="s">
        <v>108</v>
      </c>
      <c r="I2568" s="4"/>
      <c r="J2568" s="4"/>
      <c r="K2568" s="4">
        <v>205</v>
      </c>
      <c r="L2568" s="4">
        <v>14</v>
      </c>
      <c r="M2568" s="4">
        <v>3</v>
      </c>
      <c r="N2568" s="4" t="s">
        <v>3</v>
      </c>
      <c r="O2568" s="4">
        <v>2</v>
      </c>
      <c r="P2568" s="4"/>
      <c r="Q2568" s="4"/>
      <c r="R2568" s="4"/>
      <c r="S2568" s="4"/>
      <c r="T2568" s="4"/>
      <c r="U2568" s="4"/>
      <c r="V2568" s="4"/>
      <c r="W2568" s="4"/>
    </row>
    <row r="2569" spans="1:23">
      <c r="A2569" s="4">
        <v>50</v>
      </c>
      <c r="B2569" s="4">
        <v>0</v>
      </c>
      <c r="C2569" s="4">
        <v>0</v>
      </c>
      <c r="D2569" s="4">
        <v>1</v>
      </c>
      <c r="E2569" s="4">
        <v>232</v>
      </c>
      <c r="F2569" s="4">
        <f>ROUND(Source!BC2553,O2569)</f>
        <v>0</v>
      </c>
      <c r="G2569" s="4" t="s">
        <v>109</v>
      </c>
      <c r="H2569" s="4" t="s">
        <v>110</v>
      </c>
      <c r="I2569" s="4"/>
      <c r="J2569" s="4"/>
      <c r="K2569" s="4">
        <v>232</v>
      </c>
      <c r="L2569" s="4">
        <v>15</v>
      </c>
      <c r="M2569" s="4">
        <v>3</v>
      </c>
      <c r="N2569" s="4" t="s">
        <v>3</v>
      </c>
      <c r="O2569" s="4">
        <v>2</v>
      </c>
      <c r="P2569" s="4"/>
      <c r="Q2569" s="4"/>
      <c r="R2569" s="4"/>
      <c r="S2569" s="4"/>
      <c r="T2569" s="4"/>
      <c r="U2569" s="4"/>
      <c r="V2569" s="4"/>
      <c r="W2569" s="4"/>
    </row>
    <row r="2570" spans="1:23">
      <c r="A2570" s="4">
        <v>50</v>
      </c>
      <c r="B2570" s="4">
        <v>0</v>
      </c>
      <c r="C2570" s="4">
        <v>0</v>
      </c>
      <c r="D2570" s="4">
        <v>1</v>
      </c>
      <c r="E2570" s="4">
        <v>214</v>
      </c>
      <c r="F2570" s="4">
        <f>ROUND(Source!AS2553,O2570)</f>
        <v>3703871.21</v>
      </c>
      <c r="G2570" s="4" t="s">
        <v>111</v>
      </c>
      <c r="H2570" s="4" t="s">
        <v>112</v>
      </c>
      <c r="I2570" s="4"/>
      <c r="J2570" s="4"/>
      <c r="K2570" s="4">
        <v>214</v>
      </c>
      <c r="L2570" s="4">
        <v>16</v>
      </c>
      <c r="M2570" s="4">
        <v>3</v>
      </c>
      <c r="N2570" s="4" t="s">
        <v>3</v>
      </c>
      <c r="O2570" s="4">
        <v>2</v>
      </c>
      <c r="P2570" s="4"/>
      <c r="Q2570" s="4"/>
      <c r="R2570" s="4"/>
      <c r="S2570" s="4"/>
      <c r="T2570" s="4"/>
      <c r="U2570" s="4"/>
      <c r="V2570" s="4"/>
      <c r="W2570" s="4"/>
    </row>
    <row r="2571" spans="1:23">
      <c r="A2571" s="4">
        <v>50</v>
      </c>
      <c r="B2571" s="4">
        <v>0</v>
      </c>
      <c r="C2571" s="4">
        <v>0</v>
      </c>
      <c r="D2571" s="4">
        <v>1</v>
      </c>
      <c r="E2571" s="4">
        <v>215</v>
      </c>
      <c r="F2571" s="4">
        <f>ROUND(Source!AT2553,O2571)</f>
        <v>144583.39000000001</v>
      </c>
      <c r="G2571" s="4" t="s">
        <v>113</v>
      </c>
      <c r="H2571" s="4" t="s">
        <v>114</v>
      </c>
      <c r="I2571" s="4"/>
      <c r="J2571" s="4"/>
      <c r="K2571" s="4">
        <v>215</v>
      </c>
      <c r="L2571" s="4">
        <v>17</v>
      </c>
      <c r="M2571" s="4">
        <v>3</v>
      </c>
      <c r="N2571" s="4" t="s">
        <v>3</v>
      </c>
      <c r="O2571" s="4">
        <v>2</v>
      </c>
      <c r="P2571" s="4"/>
      <c r="Q2571" s="4"/>
      <c r="R2571" s="4"/>
      <c r="S2571" s="4"/>
      <c r="T2571" s="4"/>
      <c r="U2571" s="4"/>
      <c r="V2571" s="4"/>
      <c r="W2571" s="4"/>
    </row>
    <row r="2572" spans="1:23">
      <c r="A2572" s="4">
        <v>50</v>
      </c>
      <c r="B2572" s="4">
        <v>0</v>
      </c>
      <c r="C2572" s="4">
        <v>0</v>
      </c>
      <c r="D2572" s="4">
        <v>1</v>
      </c>
      <c r="E2572" s="4">
        <v>217</v>
      </c>
      <c r="F2572" s="4">
        <f>ROUND(Source!AU2553,O2572)</f>
        <v>0</v>
      </c>
      <c r="G2572" s="4" t="s">
        <v>115</v>
      </c>
      <c r="H2572" s="4" t="s">
        <v>116</v>
      </c>
      <c r="I2572" s="4"/>
      <c r="J2572" s="4"/>
      <c r="K2572" s="4">
        <v>217</v>
      </c>
      <c r="L2572" s="4">
        <v>18</v>
      </c>
      <c r="M2572" s="4">
        <v>3</v>
      </c>
      <c r="N2572" s="4" t="s">
        <v>3</v>
      </c>
      <c r="O2572" s="4">
        <v>2</v>
      </c>
      <c r="P2572" s="4"/>
      <c r="Q2572" s="4"/>
      <c r="R2572" s="4"/>
      <c r="S2572" s="4"/>
      <c r="T2572" s="4"/>
      <c r="U2572" s="4"/>
      <c r="V2572" s="4"/>
      <c r="W2572" s="4"/>
    </row>
    <row r="2573" spans="1:23">
      <c r="A2573" s="4">
        <v>50</v>
      </c>
      <c r="B2573" s="4">
        <v>0</v>
      </c>
      <c r="C2573" s="4">
        <v>0</v>
      </c>
      <c r="D2573" s="4">
        <v>1</v>
      </c>
      <c r="E2573" s="4">
        <v>230</v>
      </c>
      <c r="F2573" s="4">
        <f>ROUND(Source!BA2553,O2573)</f>
        <v>0</v>
      </c>
      <c r="G2573" s="4" t="s">
        <v>117</v>
      </c>
      <c r="H2573" s="4" t="s">
        <v>118</v>
      </c>
      <c r="I2573" s="4"/>
      <c r="J2573" s="4"/>
      <c r="K2573" s="4">
        <v>230</v>
      </c>
      <c r="L2573" s="4">
        <v>19</v>
      </c>
      <c r="M2573" s="4">
        <v>3</v>
      </c>
      <c r="N2573" s="4" t="s">
        <v>3</v>
      </c>
      <c r="O2573" s="4">
        <v>2</v>
      </c>
      <c r="P2573" s="4"/>
      <c r="Q2573" s="4"/>
      <c r="R2573" s="4"/>
      <c r="S2573" s="4"/>
      <c r="T2573" s="4"/>
      <c r="U2573" s="4"/>
      <c r="V2573" s="4"/>
      <c r="W2573" s="4"/>
    </row>
    <row r="2574" spans="1:23">
      <c r="A2574" s="4">
        <v>50</v>
      </c>
      <c r="B2574" s="4">
        <v>0</v>
      </c>
      <c r="C2574" s="4">
        <v>0</v>
      </c>
      <c r="D2574" s="4">
        <v>1</v>
      </c>
      <c r="E2574" s="4">
        <v>206</v>
      </c>
      <c r="F2574" s="4">
        <f>ROUND(Source!T2553,O2574)</f>
        <v>0</v>
      </c>
      <c r="G2574" s="4" t="s">
        <v>119</v>
      </c>
      <c r="H2574" s="4" t="s">
        <v>120</v>
      </c>
      <c r="I2574" s="4"/>
      <c r="J2574" s="4"/>
      <c r="K2574" s="4">
        <v>206</v>
      </c>
      <c r="L2574" s="4">
        <v>20</v>
      </c>
      <c r="M2574" s="4">
        <v>3</v>
      </c>
      <c r="N2574" s="4" t="s">
        <v>3</v>
      </c>
      <c r="O2574" s="4">
        <v>2</v>
      </c>
      <c r="P2574" s="4"/>
      <c r="Q2574" s="4"/>
      <c r="R2574" s="4"/>
      <c r="S2574" s="4"/>
      <c r="T2574" s="4"/>
      <c r="U2574" s="4"/>
      <c r="V2574" s="4"/>
      <c r="W2574" s="4"/>
    </row>
    <row r="2575" spans="1:23">
      <c r="A2575" s="4">
        <v>50</v>
      </c>
      <c r="B2575" s="4">
        <v>0</v>
      </c>
      <c r="C2575" s="4">
        <v>0</v>
      </c>
      <c r="D2575" s="4">
        <v>1</v>
      </c>
      <c r="E2575" s="4">
        <v>207</v>
      </c>
      <c r="F2575" s="4">
        <f>Source!U2553</f>
        <v>3326.0377915999993</v>
      </c>
      <c r="G2575" s="4" t="s">
        <v>121</v>
      </c>
      <c r="H2575" s="4" t="s">
        <v>122</v>
      </c>
      <c r="I2575" s="4"/>
      <c r="J2575" s="4"/>
      <c r="K2575" s="4">
        <v>207</v>
      </c>
      <c r="L2575" s="4">
        <v>21</v>
      </c>
      <c r="M2575" s="4">
        <v>3</v>
      </c>
      <c r="N2575" s="4" t="s">
        <v>3</v>
      </c>
      <c r="O2575" s="4">
        <v>-1</v>
      </c>
      <c r="P2575" s="4"/>
      <c r="Q2575" s="4"/>
      <c r="R2575" s="4"/>
      <c r="S2575" s="4"/>
      <c r="T2575" s="4"/>
      <c r="U2575" s="4"/>
      <c r="V2575" s="4"/>
      <c r="W2575" s="4"/>
    </row>
    <row r="2576" spans="1:23">
      <c r="A2576" s="4">
        <v>50</v>
      </c>
      <c r="B2576" s="4">
        <v>0</v>
      </c>
      <c r="C2576" s="4">
        <v>0</v>
      </c>
      <c r="D2576" s="4">
        <v>1</v>
      </c>
      <c r="E2576" s="4">
        <v>208</v>
      </c>
      <c r="F2576" s="4">
        <f>Source!V2553</f>
        <v>59.795076249999994</v>
      </c>
      <c r="G2576" s="4" t="s">
        <v>123</v>
      </c>
      <c r="H2576" s="4" t="s">
        <v>124</v>
      </c>
      <c r="I2576" s="4"/>
      <c r="J2576" s="4"/>
      <c r="K2576" s="4">
        <v>208</v>
      </c>
      <c r="L2576" s="4">
        <v>22</v>
      </c>
      <c r="M2576" s="4">
        <v>3</v>
      </c>
      <c r="N2576" s="4" t="s">
        <v>3</v>
      </c>
      <c r="O2576" s="4">
        <v>-1</v>
      </c>
      <c r="P2576" s="4"/>
      <c r="Q2576" s="4"/>
      <c r="R2576" s="4"/>
      <c r="S2576" s="4"/>
      <c r="T2576" s="4"/>
      <c r="U2576" s="4"/>
      <c r="V2576" s="4"/>
      <c r="W2576" s="4"/>
    </row>
    <row r="2577" spans="1:23">
      <c r="A2577" s="4">
        <v>50</v>
      </c>
      <c r="B2577" s="4">
        <v>0</v>
      </c>
      <c r="C2577" s="4">
        <v>0</v>
      </c>
      <c r="D2577" s="4">
        <v>1</v>
      </c>
      <c r="E2577" s="4">
        <v>209</v>
      </c>
      <c r="F2577" s="4">
        <f>ROUND(Source!W2553,O2577)</f>
        <v>6848.9</v>
      </c>
      <c r="G2577" s="4" t="s">
        <v>125</v>
      </c>
      <c r="H2577" s="4" t="s">
        <v>126</v>
      </c>
      <c r="I2577" s="4"/>
      <c r="J2577" s="4"/>
      <c r="K2577" s="4">
        <v>209</v>
      </c>
      <c r="L2577" s="4">
        <v>23</v>
      </c>
      <c r="M2577" s="4">
        <v>3</v>
      </c>
      <c r="N2577" s="4" t="s">
        <v>3</v>
      </c>
      <c r="O2577" s="4">
        <v>2</v>
      </c>
      <c r="P2577" s="4"/>
      <c r="Q2577" s="4"/>
      <c r="R2577" s="4"/>
      <c r="S2577" s="4"/>
      <c r="T2577" s="4"/>
      <c r="U2577" s="4"/>
      <c r="V2577" s="4"/>
      <c r="W2577" s="4"/>
    </row>
    <row r="2578" spans="1:23">
      <c r="A2578" s="4">
        <v>50</v>
      </c>
      <c r="B2578" s="4">
        <v>0</v>
      </c>
      <c r="C2578" s="4">
        <v>0</v>
      </c>
      <c r="D2578" s="4">
        <v>1</v>
      </c>
      <c r="E2578" s="4">
        <v>233</v>
      </c>
      <c r="F2578" s="4">
        <f>ROUND(Source!BD2553,O2578)</f>
        <v>0</v>
      </c>
      <c r="G2578" s="4" t="s">
        <v>127</v>
      </c>
      <c r="H2578" s="4" t="s">
        <v>128</v>
      </c>
      <c r="I2578" s="4"/>
      <c r="J2578" s="4"/>
      <c r="K2578" s="4">
        <v>233</v>
      </c>
      <c r="L2578" s="4">
        <v>24</v>
      </c>
      <c r="M2578" s="4">
        <v>3</v>
      </c>
      <c r="N2578" s="4" t="s">
        <v>3</v>
      </c>
      <c r="O2578" s="4">
        <v>2</v>
      </c>
      <c r="P2578" s="4"/>
      <c r="Q2578" s="4"/>
      <c r="R2578" s="4"/>
      <c r="S2578" s="4"/>
      <c r="T2578" s="4"/>
      <c r="U2578" s="4"/>
      <c r="V2578" s="4"/>
      <c r="W2578" s="4"/>
    </row>
    <row r="2579" spans="1:23">
      <c r="A2579" s="4">
        <v>50</v>
      </c>
      <c r="B2579" s="4">
        <v>0</v>
      </c>
      <c r="C2579" s="4">
        <v>0</v>
      </c>
      <c r="D2579" s="4">
        <v>1</v>
      </c>
      <c r="E2579" s="4">
        <v>210</v>
      </c>
      <c r="F2579" s="4">
        <f>ROUND(Source!X2553,O2579)</f>
        <v>851462.76</v>
      </c>
      <c r="G2579" s="4" t="s">
        <v>129</v>
      </c>
      <c r="H2579" s="4" t="s">
        <v>130</v>
      </c>
      <c r="I2579" s="4"/>
      <c r="J2579" s="4"/>
      <c r="K2579" s="4">
        <v>210</v>
      </c>
      <c r="L2579" s="4">
        <v>25</v>
      </c>
      <c r="M2579" s="4">
        <v>3</v>
      </c>
      <c r="N2579" s="4" t="s">
        <v>3</v>
      </c>
      <c r="O2579" s="4">
        <v>2</v>
      </c>
      <c r="P2579" s="4"/>
      <c r="Q2579" s="4"/>
      <c r="R2579" s="4"/>
      <c r="S2579" s="4"/>
      <c r="T2579" s="4"/>
      <c r="U2579" s="4"/>
      <c r="V2579" s="4"/>
      <c r="W2579" s="4"/>
    </row>
    <row r="2580" spans="1:23">
      <c r="A2580" s="4">
        <v>50</v>
      </c>
      <c r="B2580" s="4">
        <v>0</v>
      </c>
      <c r="C2580" s="4">
        <v>0</v>
      </c>
      <c r="D2580" s="4">
        <v>1</v>
      </c>
      <c r="E2580" s="4">
        <v>211</v>
      </c>
      <c r="F2580" s="4">
        <f>ROUND(Source!Y2553,O2580)</f>
        <v>439817.83</v>
      </c>
      <c r="G2580" s="4" t="s">
        <v>131</v>
      </c>
      <c r="H2580" s="4" t="s">
        <v>132</v>
      </c>
      <c r="I2580" s="4"/>
      <c r="J2580" s="4"/>
      <c r="K2580" s="4">
        <v>211</v>
      </c>
      <c r="L2580" s="4">
        <v>26</v>
      </c>
      <c r="M2580" s="4">
        <v>3</v>
      </c>
      <c r="N2580" s="4" t="s">
        <v>3</v>
      </c>
      <c r="O2580" s="4">
        <v>2</v>
      </c>
      <c r="P2580" s="4"/>
      <c r="Q2580" s="4"/>
      <c r="R2580" s="4"/>
      <c r="S2580" s="4"/>
      <c r="T2580" s="4"/>
      <c r="U2580" s="4"/>
      <c r="V2580" s="4"/>
      <c r="W2580" s="4"/>
    </row>
    <row r="2581" spans="1:23">
      <c r="A2581" s="4">
        <v>50</v>
      </c>
      <c r="B2581" s="4">
        <v>0</v>
      </c>
      <c r="C2581" s="4">
        <v>0</v>
      </c>
      <c r="D2581" s="4">
        <v>1</v>
      </c>
      <c r="E2581" s="4">
        <v>0</v>
      </c>
      <c r="F2581" s="4">
        <f>ROUND(Source!AR2553,O2581)</f>
        <v>3848454.6</v>
      </c>
      <c r="G2581" s="4" t="s">
        <v>133</v>
      </c>
      <c r="H2581" s="4" t="s">
        <v>134</v>
      </c>
      <c r="I2581" s="4"/>
      <c r="J2581" s="4"/>
      <c r="K2581" s="4">
        <v>224</v>
      </c>
      <c r="L2581" s="4">
        <v>27</v>
      </c>
      <c r="M2581" s="4">
        <v>3</v>
      </c>
      <c r="N2581" s="4" t="s">
        <v>3</v>
      </c>
      <c r="O2581" s="4">
        <v>2</v>
      </c>
      <c r="P2581" s="4"/>
      <c r="Q2581" s="4"/>
      <c r="R2581" s="4"/>
      <c r="S2581" s="4"/>
      <c r="T2581" s="4"/>
      <c r="U2581" s="4"/>
      <c r="V2581" s="4"/>
      <c r="W2581" s="4"/>
    </row>
    <row r="2582" spans="1:23">
      <c r="A2582" s="4">
        <v>50</v>
      </c>
      <c r="B2582" s="4">
        <v>1</v>
      </c>
      <c r="C2582" s="4">
        <v>0</v>
      </c>
      <c r="D2582" s="4">
        <v>2</v>
      </c>
      <c r="E2582" s="4">
        <v>0</v>
      </c>
      <c r="F2582" s="4">
        <f>ROUND(F2581*0.18,O2582)</f>
        <v>692721.8</v>
      </c>
      <c r="G2582" s="4" t="s">
        <v>135</v>
      </c>
      <c r="H2582" s="4" t="s">
        <v>135</v>
      </c>
      <c r="I2582" s="4"/>
      <c r="J2582" s="4"/>
      <c r="K2582" s="4">
        <v>212</v>
      </c>
      <c r="L2582" s="4">
        <v>28</v>
      </c>
      <c r="M2582" s="4">
        <v>0</v>
      </c>
      <c r="N2582" s="4" t="s">
        <v>3</v>
      </c>
      <c r="O2582" s="4">
        <v>1</v>
      </c>
      <c r="P2582" s="4"/>
      <c r="Q2582" s="4"/>
      <c r="R2582" s="4"/>
      <c r="S2582" s="4"/>
      <c r="T2582" s="4"/>
      <c r="U2582" s="4"/>
      <c r="V2582" s="4"/>
      <c r="W2582" s="4"/>
    </row>
    <row r="2583" spans="1:23">
      <c r="A2583" s="4">
        <v>50</v>
      </c>
      <c r="B2583" s="4">
        <v>1</v>
      </c>
      <c r="C2583" s="4">
        <v>0</v>
      </c>
      <c r="D2583" s="4">
        <v>2</v>
      </c>
      <c r="E2583" s="4">
        <v>224</v>
      </c>
      <c r="F2583" s="4">
        <f>ROUND(F2581*1.18,O2583)</f>
        <v>4541176.4000000004</v>
      </c>
      <c r="G2583" s="4" t="s">
        <v>136</v>
      </c>
      <c r="H2583" s="4" t="s">
        <v>137</v>
      </c>
      <c r="I2583" s="4"/>
      <c r="J2583" s="4"/>
      <c r="K2583" s="4">
        <v>212</v>
      </c>
      <c r="L2583" s="4">
        <v>29</v>
      </c>
      <c r="M2583" s="4">
        <v>0</v>
      </c>
      <c r="N2583" s="4" t="s">
        <v>3</v>
      </c>
      <c r="O2583" s="4">
        <v>1</v>
      </c>
      <c r="P2583" s="4"/>
      <c r="Q2583" s="4"/>
      <c r="R2583" s="4"/>
      <c r="S2583" s="4"/>
      <c r="T2583" s="4"/>
      <c r="U2583" s="4"/>
      <c r="V2583" s="4"/>
      <c r="W2583" s="4"/>
    </row>
    <row r="2586" spans="1:23">
      <c r="A2586">
        <v>70</v>
      </c>
      <c r="B2586">
        <v>1</v>
      </c>
      <c r="D2586">
        <v>1</v>
      </c>
      <c r="E2586" t="s">
        <v>516</v>
      </c>
      <c r="F2586" t="s">
        <v>517</v>
      </c>
      <c r="G2586">
        <v>0</v>
      </c>
      <c r="H2586">
        <v>0</v>
      </c>
      <c r="I2586" t="s">
        <v>3</v>
      </c>
      <c r="J2586">
        <v>1</v>
      </c>
      <c r="K2586">
        <v>0</v>
      </c>
      <c r="L2586" t="s">
        <v>3</v>
      </c>
      <c r="M2586" t="s">
        <v>3</v>
      </c>
      <c r="N2586">
        <v>0</v>
      </c>
    </row>
    <row r="2587" spans="1:23">
      <c r="A2587">
        <v>70</v>
      </c>
      <c r="B2587">
        <v>1</v>
      </c>
      <c r="D2587">
        <v>2</v>
      </c>
      <c r="E2587" t="s">
        <v>518</v>
      </c>
      <c r="F2587" t="s">
        <v>519</v>
      </c>
      <c r="G2587">
        <v>1</v>
      </c>
      <c r="H2587">
        <v>0</v>
      </c>
      <c r="I2587" t="s">
        <v>3</v>
      </c>
      <c r="J2587">
        <v>1</v>
      </c>
      <c r="K2587">
        <v>0</v>
      </c>
      <c r="L2587" t="s">
        <v>3</v>
      </c>
      <c r="M2587" t="s">
        <v>3</v>
      </c>
      <c r="N2587">
        <v>0</v>
      </c>
    </row>
    <row r="2588" spans="1:23">
      <c r="A2588">
        <v>70</v>
      </c>
      <c r="B2588">
        <v>1</v>
      </c>
      <c r="D2588">
        <v>3</v>
      </c>
      <c r="E2588" t="s">
        <v>520</v>
      </c>
      <c r="F2588" t="s">
        <v>521</v>
      </c>
      <c r="G2588">
        <v>0</v>
      </c>
      <c r="H2588">
        <v>0</v>
      </c>
      <c r="I2588" t="s">
        <v>3</v>
      </c>
      <c r="J2588">
        <v>1</v>
      </c>
      <c r="K2588">
        <v>0</v>
      </c>
      <c r="L2588" t="s">
        <v>3</v>
      </c>
      <c r="M2588" t="s">
        <v>3</v>
      </c>
      <c r="N2588">
        <v>0</v>
      </c>
    </row>
    <row r="2589" spans="1:23">
      <c r="A2589">
        <v>70</v>
      </c>
      <c r="B2589">
        <v>1</v>
      </c>
      <c r="D2589">
        <v>4</v>
      </c>
      <c r="E2589" t="s">
        <v>522</v>
      </c>
      <c r="F2589" t="s">
        <v>523</v>
      </c>
      <c r="G2589">
        <v>0</v>
      </c>
      <c r="H2589">
        <v>0</v>
      </c>
      <c r="I2589" t="s">
        <v>524</v>
      </c>
      <c r="J2589">
        <v>0</v>
      </c>
      <c r="K2589">
        <v>0</v>
      </c>
      <c r="L2589" t="s">
        <v>3</v>
      </c>
      <c r="M2589" t="s">
        <v>3</v>
      </c>
      <c r="N2589">
        <v>0</v>
      </c>
    </row>
    <row r="2590" spans="1:23">
      <c r="A2590">
        <v>70</v>
      </c>
      <c r="B2590">
        <v>1</v>
      </c>
      <c r="D2590">
        <v>5</v>
      </c>
      <c r="E2590" t="s">
        <v>525</v>
      </c>
      <c r="F2590" t="s">
        <v>526</v>
      </c>
      <c r="G2590">
        <v>0</v>
      </c>
      <c r="H2590">
        <v>0</v>
      </c>
      <c r="I2590" t="s">
        <v>527</v>
      </c>
      <c r="J2590">
        <v>0</v>
      </c>
      <c r="K2590">
        <v>0</v>
      </c>
      <c r="L2590" t="s">
        <v>3</v>
      </c>
      <c r="M2590" t="s">
        <v>3</v>
      </c>
      <c r="N2590">
        <v>0</v>
      </c>
    </row>
    <row r="2591" spans="1:23">
      <c r="A2591">
        <v>70</v>
      </c>
      <c r="B2591">
        <v>1</v>
      </c>
      <c r="D2591">
        <v>6</v>
      </c>
      <c r="E2591" t="s">
        <v>528</v>
      </c>
      <c r="F2591" t="s">
        <v>529</v>
      </c>
      <c r="G2591">
        <v>0</v>
      </c>
      <c r="H2591">
        <v>0</v>
      </c>
      <c r="I2591" t="s">
        <v>530</v>
      </c>
      <c r="J2591">
        <v>0</v>
      </c>
      <c r="K2591">
        <v>0</v>
      </c>
      <c r="L2591" t="s">
        <v>3</v>
      </c>
      <c r="M2591" t="s">
        <v>3</v>
      </c>
      <c r="N2591">
        <v>0</v>
      </c>
    </row>
    <row r="2592" spans="1:23">
      <c r="A2592">
        <v>70</v>
      </c>
      <c r="B2592">
        <v>1</v>
      </c>
      <c r="D2592">
        <v>7</v>
      </c>
      <c r="E2592" t="s">
        <v>531</v>
      </c>
      <c r="F2592" t="s">
        <v>532</v>
      </c>
      <c r="G2592">
        <v>0</v>
      </c>
      <c r="H2592">
        <v>0</v>
      </c>
      <c r="I2592" t="s">
        <v>3</v>
      </c>
      <c r="J2592">
        <v>0</v>
      </c>
      <c r="K2592">
        <v>0</v>
      </c>
      <c r="L2592" t="s">
        <v>3</v>
      </c>
      <c r="M2592" t="s">
        <v>3</v>
      </c>
      <c r="N2592">
        <v>0</v>
      </c>
    </row>
    <row r="2593" spans="1:14">
      <c r="A2593">
        <v>70</v>
      </c>
      <c r="B2593">
        <v>1</v>
      </c>
      <c r="D2593">
        <v>8</v>
      </c>
      <c r="E2593" t="s">
        <v>533</v>
      </c>
      <c r="F2593" t="s">
        <v>534</v>
      </c>
      <c r="G2593">
        <v>0</v>
      </c>
      <c r="H2593">
        <v>0</v>
      </c>
      <c r="I2593" t="s">
        <v>535</v>
      </c>
      <c r="J2593">
        <v>0</v>
      </c>
      <c r="K2593">
        <v>0</v>
      </c>
      <c r="L2593" t="s">
        <v>3</v>
      </c>
      <c r="M2593" t="s">
        <v>3</v>
      </c>
      <c r="N2593">
        <v>0</v>
      </c>
    </row>
    <row r="2594" spans="1:14">
      <c r="A2594">
        <v>70</v>
      </c>
      <c r="B2594">
        <v>1</v>
      </c>
      <c r="D2594">
        <v>9</v>
      </c>
      <c r="E2594" t="s">
        <v>536</v>
      </c>
      <c r="F2594" t="s">
        <v>537</v>
      </c>
      <c r="G2594">
        <v>0</v>
      </c>
      <c r="H2594">
        <v>0</v>
      </c>
      <c r="I2594" t="s">
        <v>538</v>
      </c>
      <c r="J2594">
        <v>0</v>
      </c>
      <c r="K2594">
        <v>0</v>
      </c>
      <c r="L2594" t="s">
        <v>3</v>
      </c>
      <c r="M2594" t="s">
        <v>3</v>
      </c>
      <c r="N2594">
        <v>0</v>
      </c>
    </row>
    <row r="2595" spans="1:14">
      <c r="A2595">
        <v>70</v>
      </c>
      <c r="B2595">
        <v>1</v>
      </c>
      <c r="D2595">
        <v>10</v>
      </c>
      <c r="E2595" t="s">
        <v>539</v>
      </c>
      <c r="F2595" t="s">
        <v>540</v>
      </c>
      <c r="G2595">
        <v>0</v>
      </c>
      <c r="H2595">
        <v>0</v>
      </c>
      <c r="I2595" t="s">
        <v>541</v>
      </c>
      <c r="J2595">
        <v>0</v>
      </c>
      <c r="K2595">
        <v>0</v>
      </c>
      <c r="L2595" t="s">
        <v>3</v>
      </c>
      <c r="M2595" t="s">
        <v>3</v>
      </c>
      <c r="N2595">
        <v>0</v>
      </c>
    </row>
    <row r="2596" spans="1:14">
      <c r="A2596">
        <v>70</v>
      </c>
      <c r="B2596">
        <v>1</v>
      </c>
      <c r="D2596">
        <v>11</v>
      </c>
      <c r="E2596" t="s">
        <v>542</v>
      </c>
      <c r="F2596" t="s">
        <v>543</v>
      </c>
      <c r="G2596">
        <v>0</v>
      </c>
      <c r="H2596">
        <v>0</v>
      </c>
      <c r="I2596" t="s">
        <v>544</v>
      </c>
      <c r="J2596">
        <v>0</v>
      </c>
      <c r="K2596">
        <v>0</v>
      </c>
      <c r="L2596" t="s">
        <v>3</v>
      </c>
      <c r="M2596" t="s">
        <v>3</v>
      </c>
      <c r="N2596">
        <v>0</v>
      </c>
    </row>
    <row r="2597" spans="1:14">
      <c r="A2597">
        <v>70</v>
      </c>
      <c r="B2597">
        <v>1</v>
      </c>
      <c r="D2597">
        <v>1</v>
      </c>
      <c r="E2597" t="s">
        <v>545</v>
      </c>
      <c r="F2597" t="s">
        <v>546</v>
      </c>
      <c r="G2597">
        <v>0.9</v>
      </c>
      <c r="H2597">
        <v>1</v>
      </c>
      <c r="I2597" t="s">
        <v>547</v>
      </c>
      <c r="J2597">
        <v>0</v>
      </c>
      <c r="K2597">
        <v>0</v>
      </c>
      <c r="L2597" t="s">
        <v>3</v>
      </c>
      <c r="M2597" t="s">
        <v>3</v>
      </c>
      <c r="N2597">
        <v>0</v>
      </c>
    </row>
    <row r="2598" spans="1:14">
      <c r="A2598">
        <v>70</v>
      </c>
      <c r="B2598">
        <v>1</v>
      </c>
      <c r="D2598">
        <v>2</v>
      </c>
      <c r="E2598" t="s">
        <v>548</v>
      </c>
      <c r="F2598" t="s">
        <v>549</v>
      </c>
      <c r="G2598">
        <v>0.85</v>
      </c>
      <c r="H2598">
        <v>1</v>
      </c>
      <c r="I2598" t="s">
        <v>550</v>
      </c>
      <c r="J2598">
        <v>0</v>
      </c>
      <c r="K2598">
        <v>0</v>
      </c>
      <c r="L2598" t="s">
        <v>3</v>
      </c>
      <c r="M2598" t="s">
        <v>3</v>
      </c>
      <c r="N2598">
        <v>0</v>
      </c>
    </row>
    <row r="2599" spans="1:14">
      <c r="A2599">
        <v>70</v>
      </c>
      <c r="B2599">
        <v>1</v>
      </c>
      <c r="D2599">
        <v>3</v>
      </c>
      <c r="E2599" t="s">
        <v>551</v>
      </c>
      <c r="F2599" t="s">
        <v>552</v>
      </c>
      <c r="G2599">
        <v>1</v>
      </c>
      <c r="H2599">
        <v>0.85</v>
      </c>
      <c r="I2599" t="s">
        <v>553</v>
      </c>
      <c r="J2599">
        <v>0</v>
      </c>
      <c r="K2599">
        <v>0</v>
      </c>
      <c r="L2599" t="s">
        <v>3</v>
      </c>
      <c r="M2599" t="s">
        <v>3</v>
      </c>
      <c r="N2599">
        <v>0</v>
      </c>
    </row>
    <row r="2600" spans="1:14">
      <c r="A2600">
        <v>70</v>
      </c>
      <c r="B2600">
        <v>1</v>
      </c>
      <c r="D2600">
        <v>4</v>
      </c>
      <c r="E2600" t="s">
        <v>554</v>
      </c>
      <c r="F2600" t="s">
        <v>555</v>
      </c>
      <c r="G2600">
        <v>1</v>
      </c>
      <c r="H2600">
        <v>0</v>
      </c>
      <c r="I2600" t="s">
        <v>3</v>
      </c>
      <c r="J2600">
        <v>0</v>
      </c>
      <c r="K2600">
        <v>0</v>
      </c>
      <c r="L2600" t="s">
        <v>3</v>
      </c>
      <c r="M2600" t="s">
        <v>3</v>
      </c>
      <c r="N2600">
        <v>0</v>
      </c>
    </row>
    <row r="2601" spans="1:14">
      <c r="A2601">
        <v>70</v>
      </c>
      <c r="B2601">
        <v>1</v>
      </c>
      <c r="D2601">
        <v>5</v>
      </c>
      <c r="E2601" t="s">
        <v>556</v>
      </c>
      <c r="F2601" t="s">
        <v>557</v>
      </c>
      <c r="G2601">
        <v>1</v>
      </c>
      <c r="H2601">
        <v>0.8</v>
      </c>
      <c r="I2601" t="s">
        <v>558</v>
      </c>
      <c r="J2601">
        <v>0</v>
      </c>
      <c r="K2601">
        <v>0</v>
      </c>
      <c r="L2601" t="s">
        <v>3</v>
      </c>
      <c r="M2601" t="s">
        <v>3</v>
      </c>
      <c r="N2601">
        <v>0</v>
      </c>
    </row>
    <row r="2602" spans="1:14">
      <c r="A2602">
        <v>70</v>
      </c>
      <c r="B2602">
        <v>1</v>
      </c>
      <c r="D2602">
        <v>6</v>
      </c>
      <c r="E2602" t="s">
        <v>559</v>
      </c>
      <c r="F2602" t="s">
        <v>560</v>
      </c>
      <c r="G2602">
        <v>0.85</v>
      </c>
      <c r="H2602">
        <v>0</v>
      </c>
      <c r="I2602" t="s">
        <v>3</v>
      </c>
      <c r="J2602">
        <v>0</v>
      </c>
      <c r="K2602">
        <v>0</v>
      </c>
      <c r="L2602" t="s">
        <v>3</v>
      </c>
      <c r="M2602" t="s">
        <v>3</v>
      </c>
      <c r="N2602">
        <v>0</v>
      </c>
    </row>
    <row r="2603" spans="1:14">
      <c r="A2603">
        <v>70</v>
      </c>
      <c r="B2603">
        <v>1</v>
      </c>
      <c r="D2603">
        <v>7</v>
      </c>
      <c r="E2603" t="s">
        <v>561</v>
      </c>
      <c r="F2603" t="s">
        <v>562</v>
      </c>
      <c r="G2603">
        <v>0.8</v>
      </c>
      <c r="H2603">
        <v>0</v>
      </c>
      <c r="I2603" t="s">
        <v>3</v>
      </c>
      <c r="J2603">
        <v>0</v>
      </c>
      <c r="K2603">
        <v>0</v>
      </c>
      <c r="L2603" t="s">
        <v>3</v>
      </c>
      <c r="M2603" t="s">
        <v>3</v>
      </c>
      <c r="N2603">
        <v>0</v>
      </c>
    </row>
    <row r="2604" spans="1:14">
      <c r="A2604">
        <v>70</v>
      </c>
      <c r="B2604">
        <v>1</v>
      </c>
      <c r="D2604">
        <v>8</v>
      </c>
      <c r="E2604" t="s">
        <v>563</v>
      </c>
      <c r="F2604" t="s">
        <v>564</v>
      </c>
      <c r="G2604">
        <v>0.94</v>
      </c>
      <c r="H2604">
        <v>0</v>
      </c>
      <c r="I2604" t="s">
        <v>3</v>
      </c>
      <c r="J2604">
        <v>0</v>
      </c>
      <c r="K2604">
        <v>0</v>
      </c>
      <c r="L2604" t="s">
        <v>3</v>
      </c>
      <c r="M2604" t="s">
        <v>3</v>
      </c>
      <c r="N2604">
        <v>0</v>
      </c>
    </row>
    <row r="2605" spans="1:14">
      <c r="A2605">
        <v>70</v>
      </c>
      <c r="B2605">
        <v>1</v>
      </c>
      <c r="D2605">
        <v>9</v>
      </c>
      <c r="E2605" t="s">
        <v>565</v>
      </c>
      <c r="F2605" t="s">
        <v>566</v>
      </c>
      <c r="G2605">
        <v>0.9</v>
      </c>
      <c r="H2605">
        <v>0</v>
      </c>
      <c r="I2605" t="s">
        <v>3</v>
      </c>
      <c r="J2605">
        <v>0</v>
      </c>
      <c r="K2605">
        <v>0</v>
      </c>
      <c r="L2605" t="s">
        <v>3</v>
      </c>
      <c r="M2605" t="s">
        <v>3</v>
      </c>
      <c r="N2605">
        <v>0</v>
      </c>
    </row>
    <row r="2606" spans="1:14">
      <c r="A2606">
        <v>70</v>
      </c>
      <c r="B2606">
        <v>1</v>
      </c>
      <c r="D2606">
        <v>10</v>
      </c>
      <c r="E2606" t="s">
        <v>567</v>
      </c>
      <c r="F2606" t="s">
        <v>568</v>
      </c>
      <c r="G2606">
        <v>0.6</v>
      </c>
      <c r="H2606">
        <v>0</v>
      </c>
      <c r="I2606" t="s">
        <v>3</v>
      </c>
      <c r="J2606">
        <v>0</v>
      </c>
      <c r="K2606">
        <v>0</v>
      </c>
      <c r="L2606" t="s">
        <v>3</v>
      </c>
      <c r="M2606" t="s">
        <v>3</v>
      </c>
      <c r="N2606">
        <v>0</v>
      </c>
    </row>
    <row r="2607" spans="1:14">
      <c r="A2607">
        <v>70</v>
      </c>
      <c r="B2607">
        <v>1</v>
      </c>
      <c r="D2607">
        <v>11</v>
      </c>
      <c r="E2607" t="s">
        <v>569</v>
      </c>
      <c r="F2607" t="s">
        <v>570</v>
      </c>
      <c r="G2607">
        <v>1.2</v>
      </c>
      <c r="H2607">
        <v>0</v>
      </c>
      <c r="I2607" t="s">
        <v>3</v>
      </c>
      <c r="J2607">
        <v>0</v>
      </c>
      <c r="K2607">
        <v>0</v>
      </c>
      <c r="L2607" t="s">
        <v>3</v>
      </c>
      <c r="M2607" t="s">
        <v>3</v>
      </c>
      <c r="N2607">
        <v>0</v>
      </c>
    </row>
    <row r="2608" spans="1:14">
      <c r="A2608">
        <v>70</v>
      </c>
      <c r="B2608">
        <v>1</v>
      </c>
      <c r="D2608">
        <v>12</v>
      </c>
      <c r="E2608" t="s">
        <v>571</v>
      </c>
      <c r="F2608" t="s">
        <v>572</v>
      </c>
      <c r="G2608">
        <v>0</v>
      </c>
      <c r="H2608">
        <v>0</v>
      </c>
      <c r="I2608" t="s">
        <v>3</v>
      </c>
      <c r="J2608">
        <v>0</v>
      </c>
      <c r="K2608">
        <v>0</v>
      </c>
      <c r="L2608" t="s">
        <v>3</v>
      </c>
      <c r="M2608" t="s">
        <v>3</v>
      </c>
      <c r="N2608">
        <v>0</v>
      </c>
    </row>
    <row r="2609" spans="1:40">
      <c r="A2609">
        <v>70</v>
      </c>
      <c r="B2609">
        <v>1</v>
      </c>
      <c r="D2609">
        <v>13</v>
      </c>
      <c r="E2609" t="s">
        <v>573</v>
      </c>
      <c r="F2609" t="s">
        <v>574</v>
      </c>
      <c r="G2609">
        <v>0.94</v>
      </c>
      <c r="H2609">
        <v>0</v>
      </c>
      <c r="I2609" t="s">
        <v>3</v>
      </c>
      <c r="J2609">
        <v>0</v>
      </c>
      <c r="K2609">
        <v>0</v>
      </c>
      <c r="L2609" t="s">
        <v>3</v>
      </c>
      <c r="M2609" t="s">
        <v>3</v>
      </c>
      <c r="N2609">
        <v>0</v>
      </c>
    </row>
    <row r="2611" spans="1:40">
      <c r="A2611">
        <v>-1</v>
      </c>
    </row>
    <row r="2613" spans="1:40">
      <c r="A2613" s="3">
        <v>75</v>
      </c>
      <c r="B2613" s="3" t="s">
        <v>575</v>
      </c>
      <c r="C2613" s="3">
        <v>2021</v>
      </c>
      <c r="D2613" s="3">
        <v>0</v>
      </c>
      <c r="E2613" s="3">
        <v>3</v>
      </c>
      <c r="F2613" s="3"/>
      <c r="G2613" s="3">
        <v>0</v>
      </c>
      <c r="H2613" s="3">
        <v>1</v>
      </c>
      <c r="I2613" s="3">
        <v>0</v>
      </c>
      <c r="J2613" s="3">
        <v>1</v>
      </c>
      <c r="K2613" s="3">
        <v>0</v>
      </c>
      <c r="L2613" s="3">
        <v>0</v>
      </c>
      <c r="M2613" s="3">
        <v>0</v>
      </c>
      <c r="N2613" s="3">
        <v>35806607</v>
      </c>
      <c r="O2613" s="3">
        <v>1</v>
      </c>
    </row>
    <row r="2614" spans="1:40">
      <c r="A2614" s="5">
        <v>1</v>
      </c>
      <c r="B2614" s="5" t="s">
        <v>576</v>
      </c>
      <c r="C2614" s="5" t="s">
        <v>577</v>
      </c>
      <c r="D2614" s="5">
        <v>2021</v>
      </c>
      <c r="E2614" s="5">
        <v>3</v>
      </c>
      <c r="F2614" s="5">
        <v>1</v>
      </c>
      <c r="G2614" s="5">
        <v>1</v>
      </c>
      <c r="H2614" s="5">
        <v>0</v>
      </c>
      <c r="I2614" s="5">
        <v>2</v>
      </c>
      <c r="J2614" s="5">
        <v>1</v>
      </c>
      <c r="K2614" s="5">
        <v>1</v>
      </c>
      <c r="L2614" s="5">
        <v>1</v>
      </c>
      <c r="M2614" s="5">
        <v>1</v>
      </c>
      <c r="N2614" s="5">
        <v>1</v>
      </c>
      <c r="O2614" s="5">
        <v>1</v>
      </c>
      <c r="P2614" s="5">
        <v>1</v>
      </c>
      <c r="Q2614" s="5">
        <v>1</v>
      </c>
      <c r="R2614" s="5" t="s">
        <v>3</v>
      </c>
      <c r="S2614" s="5" t="s">
        <v>3</v>
      </c>
      <c r="T2614" s="5" t="s">
        <v>3</v>
      </c>
      <c r="U2614" s="5" t="s">
        <v>3</v>
      </c>
      <c r="V2614" s="5" t="s">
        <v>3</v>
      </c>
      <c r="W2614" s="5" t="s">
        <v>3</v>
      </c>
      <c r="X2614" s="5" t="s">
        <v>3</v>
      </c>
      <c r="Y2614" s="5" t="s">
        <v>3</v>
      </c>
      <c r="Z2614" s="5" t="s">
        <v>3</v>
      </c>
      <c r="AA2614" s="5" t="s">
        <v>3</v>
      </c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>
        <v>35806608</v>
      </c>
    </row>
    <row r="2615" spans="1:40">
      <c r="A2615" s="5">
        <v>2</v>
      </c>
      <c r="B2615" s="5" t="s">
        <v>578</v>
      </c>
      <c r="C2615" s="5" t="s">
        <v>579</v>
      </c>
      <c r="D2615" s="5">
        <v>0</v>
      </c>
      <c r="E2615" s="5">
        <v>0</v>
      </c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>
        <v>35806609</v>
      </c>
    </row>
    <row r="2619" spans="1:40">
      <c r="A2619">
        <v>65</v>
      </c>
      <c r="C2619">
        <v>1</v>
      </c>
      <c r="D2619">
        <v>0</v>
      </c>
      <c r="E2619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C55"/>
  <sheetViews>
    <sheetView workbookViewId="0"/>
  </sheetViews>
  <sheetFormatPr defaultColWidth="9.140625" defaultRowHeight="12.75"/>
  <cols>
    <col min="1" max="256" width="9.140625" customWidth="1"/>
  </cols>
  <sheetData>
    <row r="1" spans="1:133">
      <c r="A1">
        <v>0</v>
      </c>
      <c r="B1" t="s">
        <v>0</v>
      </c>
      <c r="D1" t="s">
        <v>580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58436</v>
      </c>
      <c r="M1">
        <v>10</v>
      </c>
      <c r="N1">
        <v>11</v>
      </c>
      <c r="O1">
        <v>3</v>
      </c>
      <c r="P1">
        <v>0</v>
      </c>
      <c r="Q1">
        <v>0</v>
      </c>
    </row>
    <row r="12" spans="1:133">
      <c r="A12" s="1">
        <v>1</v>
      </c>
      <c r="B12" s="1">
        <v>53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>
        <v>0</v>
      </c>
      <c r="M12" s="1">
        <v>2</v>
      </c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>
        <v>1</v>
      </c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>
        <v>0</v>
      </c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0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3</v>
      </c>
      <c r="CF12" s="1">
        <v>0</v>
      </c>
      <c r="CG12" s="1">
        <v>0</v>
      </c>
      <c r="CH12" s="1">
        <v>8200</v>
      </c>
      <c r="CI12" s="1" t="s">
        <v>3</v>
      </c>
      <c r="CJ12" s="1" t="s">
        <v>3</v>
      </c>
      <c r="CK12" s="1">
        <v>1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>
      <c r="A14" s="1">
        <v>22</v>
      </c>
      <c r="B14" s="1">
        <v>0</v>
      </c>
      <c r="C14" s="1">
        <v>0</v>
      </c>
      <c r="D14" s="1">
        <v>35806607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>
      <c r="A16" s="6">
        <v>3</v>
      </c>
      <c r="B16" s="6">
        <v>1</v>
      </c>
      <c r="C16" s="6" t="s">
        <v>11</v>
      </c>
      <c r="D16" s="6" t="s">
        <v>11</v>
      </c>
      <c r="E16" s="7">
        <f>(Source!F2538)/1000</f>
        <v>3703.8712099999998</v>
      </c>
      <c r="F16" s="7">
        <f>(Source!F2539)/1000</f>
        <v>144.58339000000001</v>
      </c>
      <c r="G16" s="7">
        <f>(Source!F2530)/1000</f>
        <v>0</v>
      </c>
      <c r="H16" s="7">
        <f>(Source!F2540)/1000+(Source!F2541)/1000</f>
        <v>0</v>
      </c>
      <c r="I16" s="7">
        <f>E16+F16+G16+H16</f>
        <v>3848.4546</v>
      </c>
      <c r="J16" s="7">
        <f>(Source!F2536)/1000</f>
        <v>987.44530000000009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2557174.0099999998</v>
      </c>
      <c r="AU16" s="7">
        <v>1522272.24</v>
      </c>
      <c r="AV16" s="7">
        <v>0</v>
      </c>
      <c r="AW16" s="7">
        <v>0</v>
      </c>
      <c r="AX16" s="7">
        <v>0</v>
      </c>
      <c r="AY16" s="7">
        <v>47456.47</v>
      </c>
      <c r="AZ16" s="7">
        <v>21642.16</v>
      </c>
      <c r="BA16" s="7">
        <v>987445.3</v>
      </c>
      <c r="BB16" s="7">
        <v>3703871.21</v>
      </c>
      <c r="BC16" s="7">
        <v>144583.39000000001</v>
      </c>
      <c r="BD16" s="7">
        <v>0</v>
      </c>
      <c r="BE16" s="7">
        <v>0</v>
      </c>
      <c r="BF16" s="7">
        <v>3326.0377916000016</v>
      </c>
      <c r="BG16" s="7">
        <v>59.795076250000058</v>
      </c>
      <c r="BH16" s="7">
        <v>6848.9</v>
      </c>
      <c r="BI16" s="7">
        <v>851462.76</v>
      </c>
      <c r="BJ16" s="7">
        <v>439817.83</v>
      </c>
      <c r="BK16" s="7">
        <v>4541176.4000000004</v>
      </c>
    </row>
    <row r="18" spans="1:19">
      <c r="A18">
        <v>51</v>
      </c>
      <c r="E18" s="8">
        <f>SUMIF(A16:A17,3,E16:E17)</f>
        <v>3703.8712099999998</v>
      </c>
      <c r="F18" s="8">
        <f>SUMIF(A16:A17,3,F16:F17)</f>
        <v>144.58339000000001</v>
      </c>
      <c r="G18" s="8">
        <f>SUMIF(A16:A17,3,G16:G17)</f>
        <v>0</v>
      </c>
      <c r="H18" s="8">
        <f>SUMIF(A16:A17,3,H16:H17)</f>
        <v>0</v>
      </c>
      <c r="I18" s="8">
        <f>SUMIF(A16:A17,3,I16:I17)</f>
        <v>3848.4546</v>
      </c>
      <c r="J18" s="8">
        <f>SUMIF(A16:A17,3,J16:J17)</f>
        <v>987.44530000000009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2557174.0099999998</v>
      </c>
      <c r="G20" s="4" t="s">
        <v>81</v>
      </c>
      <c r="H20" s="4" t="s">
        <v>82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1522272.24</v>
      </c>
      <c r="G21" s="4" t="s">
        <v>83</v>
      </c>
      <c r="H21" s="4" t="s">
        <v>84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85</v>
      </c>
      <c r="H22" s="4" t="s">
        <v>86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1522272.24</v>
      </c>
      <c r="G23" s="4" t="s">
        <v>87</v>
      </c>
      <c r="H23" s="4" t="s">
        <v>88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1522272.24</v>
      </c>
      <c r="G24" s="4" t="s">
        <v>89</v>
      </c>
      <c r="H24" s="4" t="s">
        <v>90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91</v>
      </c>
      <c r="H25" s="4" t="s">
        <v>92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1522272.24</v>
      </c>
      <c r="G26" s="4" t="s">
        <v>93</v>
      </c>
      <c r="H26" s="4" t="s">
        <v>94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95</v>
      </c>
      <c r="H27" s="4" t="s">
        <v>96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97</v>
      </c>
      <c r="H28" s="4" t="s">
        <v>98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99</v>
      </c>
      <c r="H29" s="4" t="s">
        <v>100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47456.47</v>
      </c>
      <c r="G30" s="4" t="s">
        <v>101</v>
      </c>
      <c r="H30" s="4" t="s">
        <v>102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103</v>
      </c>
      <c r="H31" s="4" t="s">
        <v>104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21642.16</v>
      </c>
      <c r="G32" s="4" t="s">
        <v>105</v>
      </c>
      <c r="H32" s="4" t="s">
        <v>106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987445.3</v>
      </c>
      <c r="G33" s="4" t="s">
        <v>107</v>
      </c>
      <c r="H33" s="4" t="s">
        <v>108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109</v>
      </c>
      <c r="H34" s="4" t="s">
        <v>110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3703871.21</v>
      </c>
      <c r="G35" s="4" t="s">
        <v>111</v>
      </c>
      <c r="H35" s="4" t="s">
        <v>112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144583.39000000001</v>
      </c>
      <c r="G36" s="4" t="s">
        <v>113</v>
      </c>
      <c r="H36" s="4" t="s">
        <v>114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115</v>
      </c>
      <c r="H37" s="4" t="s">
        <v>116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117</v>
      </c>
      <c r="H38" s="4" t="s">
        <v>118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119</v>
      </c>
      <c r="H39" s="4" t="s">
        <v>120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3326.0377916000016</v>
      </c>
      <c r="G40" s="4" t="s">
        <v>121</v>
      </c>
      <c r="H40" s="4" t="s">
        <v>122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59.795076250000058</v>
      </c>
      <c r="G41" s="4" t="s">
        <v>123</v>
      </c>
      <c r="H41" s="4" t="s">
        <v>124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6848.9</v>
      </c>
      <c r="G42" s="4" t="s">
        <v>125</v>
      </c>
      <c r="H42" s="4" t="s">
        <v>126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0</v>
      </c>
      <c r="G43" s="4" t="s">
        <v>127</v>
      </c>
      <c r="H43" s="4" t="s">
        <v>128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851462.76</v>
      </c>
      <c r="G44" s="4" t="s">
        <v>129</v>
      </c>
      <c r="H44" s="4" t="s">
        <v>130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439817.83</v>
      </c>
      <c r="G45" s="4" t="s">
        <v>131</v>
      </c>
      <c r="H45" s="4" t="s">
        <v>132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>
      <c r="A46" s="4">
        <v>50</v>
      </c>
      <c r="B46" s="4">
        <v>0</v>
      </c>
      <c r="C46" s="4">
        <v>0</v>
      </c>
      <c r="D46" s="4">
        <v>1</v>
      </c>
      <c r="E46" s="4">
        <v>0</v>
      </c>
      <c r="F46" s="4">
        <v>3848454.6</v>
      </c>
      <c r="G46" s="4" t="s">
        <v>133</v>
      </c>
      <c r="H46" s="4" t="s">
        <v>134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692721.8</v>
      </c>
      <c r="G47" s="4" t="s">
        <v>135</v>
      </c>
      <c r="H47" s="4" t="s">
        <v>135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1</v>
      </c>
      <c r="P47" s="4"/>
    </row>
    <row r="48" spans="1:16">
      <c r="A48" s="4">
        <v>50</v>
      </c>
      <c r="B48" s="4">
        <v>1</v>
      </c>
      <c r="C48" s="4">
        <v>0</v>
      </c>
      <c r="D48" s="4">
        <v>2</v>
      </c>
      <c r="E48" s="4">
        <v>224</v>
      </c>
      <c r="F48" s="4">
        <v>4541176.4000000004</v>
      </c>
      <c r="G48" s="4" t="s">
        <v>136</v>
      </c>
      <c r="H48" s="4" t="s">
        <v>137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1</v>
      </c>
      <c r="P48" s="4"/>
    </row>
    <row r="50" spans="1:40">
      <c r="A50">
        <v>-1</v>
      </c>
    </row>
    <row r="53" spans="1:40">
      <c r="A53" s="3">
        <v>75</v>
      </c>
      <c r="B53" s="3" t="s">
        <v>575</v>
      </c>
      <c r="C53" s="3">
        <v>2021</v>
      </c>
      <c r="D53" s="3">
        <v>0</v>
      </c>
      <c r="E53" s="3">
        <v>3</v>
      </c>
      <c r="F53" s="3"/>
      <c r="G53" s="3">
        <v>0</v>
      </c>
      <c r="H53" s="3">
        <v>1</v>
      </c>
      <c r="I53" s="3">
        <v>0</v>
      </c>
      <c r="J53" s="3">
        <v>1</v>
      </c>
      <c r="K53" s="3">
        <v>0</v>
      </c>
      <c r="L53" s="3">
        <v>0</v>
      </c>
      <c r="M53" s="3">
        <v>0</v>
      </c>
      <c r="N53" s="3">
        <v>35806607</v>
      </c>
      <c r="O53" s="3">
        <v>1</v>
      </c>
    </row>
    <row r="54" spans="1:40">
      <c r="A54" s="5">
        <v>1</v>
      </c>
      <c r="B54" s="5" t="s">
        <v>576</v>
      </c>
      <c r="C54" s="5" t="s">
        <v>577</v>
      </c>
      <c r="D54" s="5">
        <v>2021</v>
      </c>
      <c r="E54" s="5">
        <v>3</v>
      </c>
      <c r="F54" s="5">
        <v>1</v>
      </c>
      <c r="G54" s="5">
        <v>1</v>
      </c>
      <c r="H54" s="5">
        <v>0</v>
      </c>
      <c r="I54" s="5">
        <v>2</v>
      </c>
      <c r="J54" s="5">
        <v>1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 t="s">
        <v>3</v>
      </c>
      <c r="S54" s="5" t="s">
        <v>3</v>
      </c>
      <c r="T54" s="5" t="s">
        <v>3</v>
      </c>
      <c r="U54" s="5" t="s">
        <v>3</v>
      </c>
      <c r="V54" s="5" t="s">
        <v>3</v>
      </c>
      <c r="W54" s="5" t="s">
        <v>3</v>
      </c>
      <c r="X54" s="5" t="s">
        <v>3</v>
      </c>
      <c r="Y54" s="5" t="s">
        <v>3</v>
      </c>
      <c r="Z54" s="5" t="s">
        <v>3</v>
      </c>
      <c r="AA54" s="5" t="s">
        <v>3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>
        <v>35806608</v>
      </c>
    </row>
    <row r="55" spans="1:40">
      <c r="A55" s="5">
        <v>2</v>
      </c>
      <c r="B55" s="5" t="s">
        <v>578</v>
      </c>
      <c r="C55" s="5" t="s">
        <v>579</v>
      </c>
      <c r="D55" s="5">
        <v>0</v>
      </c>
      <c r="E55" s="5">
        <v>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>
        <v>35806609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C2614"/>
  <sheetViews>
    <sheetView workbookViewId="0"/>
  </sheetViews>
  <sheetFormatPr defaultColWidth="9.140625" defaultRowHeight="12.75"/>
  <cols>
    <col min="1" max="256" width="9.140625" customWidth="1"/>
  </cols>
  <sheetData>
    <row r="1" spans="1:107">
      <c r="A1">
        <f>ROW(Source!A32)</f>
        <v>32</v>
      </c>
      <c r="B1">
        <v>35806607</v>
      </c>
      <c r="C1">
        <v>35809630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581</v>
      </c>
      <c r="J1" t="s">
        <v>3</v>
      </c>
      <c r="K1" t="s">
        <v>582</v>
      </c>
      <c r="L1">
        <v>1369</v>
      </c>
      <c r="N1">
        <v>1013</v>
      </c>
      <c r="O1" t="s">
        <v>583</v>
      </c>
      <c r="P1" t="s">
        <v>583</v>
      </c>
      <c r="Q1">
        <v>1</v>
      </c>
      <c r="W1">
        <v>0</v>
      </c>
      <c r="X1">
        <v>254330056</v>
      </c>
      <c r="Y1">
        <v>7.67</v>
      </c>
      <c r="AA1">
        <v>0</v>
      </c>
      <c r="AB1">
        <v>0</v>
      </c>
      <c r="AC1">
        <v>0</v>
      </c>
      <c r="AD1">
        <v>258.83999999999997</v>
      </c>
      <c r="AE1">
        <v>0</v>
      </c>
      <c r="AF1">
        <v>0</v>
      </c>
      <c r="AG1">
        <v>0</v>
      </c>
      <c r="AH1">
        <v>258.83999999999997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7.67</v>
      </c>
      <c r="AU1" t="s">
        <v>3</v>
      </c>
      <c r="AV1">
        <v>1</v>
      </c>
      <c r="AW1">
        <v>2</v>
      </c>
      <c r="AX1">
        <v>36171922</v>
      </c>
      <c r="AY1">
        <v>2</v>
      </c>
      <c r="AZ1">
        <v>131072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3.0833400000000002</v>
      </c>
      <c r="CY1">
        <f>AD1</f>
        <v>258.83999999999997</v>
      </c>
      <c r="CZ1">
        <f>AH1</f>
        <v>258.83999999999997</v>
      </c>
      <c r="DA1">
        <f>AL1</f>
        <v>1</v>
      </c>
      <c r="DB1">
        <f t="shared" ref="DB1:DB25" si="0">ROUND(ROUND(AT1*CZ1,2),2)</f>
        <v>1985.3</v>
      </c>
      <c r="DC1">
        <f t="shared" ref="DC1:DC25" si="1">ROUND(ROUND(AT1*AG1,2),2)</f>
        <v>0</v>
      </c>
    </row>
    <row r="2" spans="1:107">
      <c r="A2">
        <f>ROW(Source!A32)</f>
        <v>32</v>
      </c>
      <c r="B2">
        <v>35806607</v>
      </c>
      <c r="C2">
        <v>35809630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27</v>
      </c>
      <c r="J2" t="s">
        <v>30</v>
      </c>
      <c r="K2" t="s">
        <v>28</v>
      </c>
      <c r="L2">
        <v>1348</v>
      </c>
      <c r="N2">
        <v>1009</v>
      </c>
      <c r="O2" t="s">
        <v>29</v>
      </c>
      <c r="P2" t="s">
        <v>29</v>
      </c>
      <c r="Q2">
        <v>1000</v>
      </c>
      <c r="W2">
        <v>0</v>
      </c>
      <c r="X2">
        <v>-304821490</v>
      </c>
      <c r="Y2">
        <v>0.7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0</v>
      </c>
      <c r="AP2">
        <v>0</v>
      </c>
      <c r="AQ2">
        <v>0</v>
      </c>
      <c r="AR2">
        <v>0</v>
      </c>
      <c r="AS2" t="s">
        <v>3</v>
      </c>
      <c r="AT2">
        <v>0.7</v>
      </c>
      <c r="AU2" t="s">
        <v>3</v>
      </c>
      <c r="AV2">
        <v>0</v>
      </c>
      <c r="AW2">
        <v>2</v>
      </c>
      <c r="AX2">
        <v>36171923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0.28139999999999998</v>
      </c>
      <c r="CY2">
        <f>AA2</f>
        <v>0</v>
      </c>
      <c r="CZ2">
        <f>AE2</f>
        <v>0</v>
      </c>
      <c r="DA2">
        <f>AI2</f>
        <v>1</v>
      </c>
      <c r="DB2">
        <f t="shared" si="0"/>
        <v>0</v>
      </c>
      <c r="DC2">
        <f t="shared" si="1"/>
        <v>0</v>
      </c>
    </row>
    <row r="3" spans="1:107">
      <c r="A3">
        <f>ROW(Source!A34)</f>
        <v>34</v>
      </c>
      <c r="B3">
        <v>35806607</v>
      </c>
      <c r="C3">
        <v>36315449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581</v>
      </c>
      <c r="J3" t="s">
        <v>3</v>
      </c>
      <c r="K3" t="s">
        <v>582</v>
      </c>
      <c r="L3">
        <v>1369</v>
      </c>
      <c r="N3">
        <v>1013</v>
      </c>
      <c r="O3" t="s">
        <v>583</v>
      </c>
      <c r="P3" t="s">
        <v>583</v>
      </c>
      <c r="Q3">
        <v>1</v>
      </c>
      <c r="W3">
        <v>0</v>
      </c>
      <c r="X3">
        <v>254330056</v>
      </c>
      <c r="Y3">
        <v>30.53</v>
      </c>
      <c r="AA3">
        <v>0</v>
      </c>
      <c r="AB3">
        <v>0</v>
      </c>
      <c r="AC3">
        <v>0</v>
      </c>
      <c r="AD3">
        <v>258.83999999999997</v>
      </c>
      <c r="AE3">
        <v>0</v>
      </c>
      <c r="AF3">
        <v>0</v>
      </c>
      <c r="AG3">
        <v>0</v>
      </c>
      <c r="AH3">
        <v>258.83999999999997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30.53</v>
      </c>
      <c r="AU3" t="s">
        <v>3</v>
      </c>
      <c r="AV3">
        <v>1</v>
      </c>
      <c r="AW3">
        <v>2</v>
      </c>
      <c r="AX3">
        <v>36315450</v>
      </c>
      <c r="AY3">
        <v>2</v>
      </c>
      <c r="AZ3">
        <v>131072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Y3*Source!I34</f>
        <v>12.273060000000001</v>
      </c>
      <c r="CY3">
        <f>AD3</f>
        <v>258.83999999999997</v>
      </c>
      <c r="CZ3">
        <f>AH3</f>
        <v>258.83999999999997</v>
      </c>
      <c r="DA3">
        <f>AL3</f>
        <v>1</v>
      </c>
      <c r="DB3">
        <f t="shared" si="0"/>
        <v>7902.39</v>
      </c>
      <c r="DC3">
        <f t="shared" si="1"/>
        <v>0</v>
      </c>
    </row>
    <row r="4" spans="1:107">
      <c r="A4">
        <f>ROW(Source!A34)</f>
        <v>34</v>
      </c>
      <c r="B4">
        <v>35806607</v>
      </c>
      <c r="C4">
        <v>36315449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34</v>
      </c>
      <c r="J4" t="s">
        <v>3</v>
      </c>
      <c r="K4" t="s">
        <v>584</v>
      </c>
      <c r="L4">
        <v>608254</v>
      </c>
      <c r="N4">
        <v>1013</v>
      </c>
      <c r="O4" t="s">
        <v>585</v>
      </c>
      <c r="P4" t="s">
        <v>585</v>
      </c>
      <c r="Q4">
        <v>1</v>
      </c>
      <c r="W4">
        <v>0</v>
      </c>
      <c r="X4">
        <v>-185737400</v>
      </c>
      <c r="Y4">
        <v>3.65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3.65</v>
      </c>
      <c r="AU4" t="s">
        <v>3</v>
      </c>
      <c r="AV4">
        <v>2</v>
      </c>
      <c r="AW4">
        <v>2</v>
      </c>
      <c r="AX4">
        <v>36315451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Y4*Source!I34</f>
        <v>1.4673</v>
      </c>
      <c r="CY4">
        <f>AD4</f>
        <v>0</v>
      </c>
      <c r="CZ4">
        <f>AH4</f>
        <v>0</v>
      </c>
      <c r="DA4">
        <f>AL4</f>
        <v>1</v>
      </c>
      <c r="DB4">
        <f t="shared" si="0"/>
        <v>0</v>
      </c>
      <c r="DC4">
        <f t="shared" si="1"/>
        <v>0</v>
      </c>
    </row>
    <row r="5" spans="1:107">
      <c r="A5">
        <f>ROW(Source!A34)</f>
        <v>34</v>
      </c>
      <c r="B5">
        <v>35806607</v>
      </c>
      <c r="C5">
        <v>36315449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586</v>
      </c>
      <c r="J5" t="s">
        <v>587</v>
      </c>
      <c r="K5" t="s">
        <v>588</v>
      </c>
      <c r="L5">
        <v>1368</v>
      </c>
      <c r="N5">
        <v>1011</v>
      </c>
      <c r="O5" t="s">
        <v>589</v>
      </c>
      <c r="P5" t="s">
        <v>589</v>
      </c>
      <c r="Q5">
        <v>1</v>
      </c>
      <c r="W5">
        <v>0</v>
      </c>
      <c r="X5">
        <v>344519037</v>
      </c>
      <c r="Y5">
        <v>3.65</v>
      </c>
      <c r="AA5">
        <v>0</v>
      </c>
      <c r="AB5">
        <v>466.71</v>
      </c>
      <c r="AC5">
        <v>447.93</v>
      </c>
      <c r="AD5">
        <v>0</v>
      </c>
      <c r="AE5">
        <v>0</v>
      </c>
      <c r="AF5">
        <v>31.26</v>
      </c>
      <c r="AG5">
        <v>13.5</v>
      </c>
      <c r="AH5">
        <v>0</v>
      </c>
      <c r="AI5">
        <v>1</v>
      </c>
      <c r="AJ5">
        <v>14.93</v>
      </c>
      <c r="AK5">
        <v>33.18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3.65</v>
      </c>
      <c r="AU5" t="s">
        <v>3</v>
      </c>
      <c r="AV5">
        <v>0</v>
      </c>
      <c r="AW5">
        <v>2</v>
      </c>
      <c r="AX5">
        <v>36315452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Y5*Source!I34</f>
        <v>1.4673</v>
      </c>
      <c r="CY5">
        <f>AB5</f>
        <v>466.71</v>
      </c>
      <c r="CZ5">
        <f>AF5</f>
        <v>31.26</v>
      </c>
      <c r="DA5">
        <f>AJ5</f>
        <v>14.93</v>
      </c>
      <c r="DB5">
        <f t="shared" si="0"/>
        <v>114.1</v>
      </c>
      <c r="DC5">
        <f t="shared" si="1"/>
        <v>49.28</v>
      </c>
    </row>
    <row r="6" spans="1:107">
      <c r="A6">
        <f>ROW(Source!A35)</f>
        <v>35</v>
      </c>
      <c r="B6">
        <v>35806607</v>
      </c>
      <c r="C6">
        <v>35809636</v>
      </c>
      <c r="D6">
        <v>18406804</v>
      </c>
      <c r="E6">
        <v>1</v>
      </c>
      <c r="F6">
        <v>1</v>
      </c>
      <c r="G6">
        <v>1</v>
      </c>
      <c r="H6">
        <v>1</v>
      </c>
      <c r="I6" t="s">
        <v>581</v>
      </c>
      <c r="J6" t="s">
        <v>3</v>
      </c>
      <c r="K6" t="s">
        <v>582</v>
      </c>
      <c r="L6">
        <v>1369</v>
      </c>
      <c r="N6">
        <v>1013</v>
      </c>
      <c r="O6" t="s">
        <v>583</v>
      </c>
      <c r="P6" t="s">
        <v>583</v>
      </c>
      <c r="Q6">
        <v>1</v>
      </c>
      <c r="W6">
        <v>0</v>
      </c>
      <c r="X6">
        <v>254330056</v>
      </c>
      <c r="Y6">
        <v>11.39</v>
      </c>
      <c r="AA6">
        <v>0</v>
      </c>
      <c r="AB6">
        <v>0</v>
      </c>
      <c r="AC6">
        <v>0</v>
      </c>
      <c r="AD6">
        <v>258.83999999999997</v>
      </c>
      <c r="AE6">
        <v>0</v>
      </c>
      <c r="AF6">
        <v>0</v>
      </c>
      <c r="AG6">
        <v>0</v>
      </c>
      <c r="AH6">
        <v>258.83999999999997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11.39</v>
      </c>
      <c r="AU6" t="s">
        <v>3</v>
      </c>
      <c r="AV6">
        <v>1</v>
      </c>
      <c r="AW6">
        <v>2</v>
      </c>
      <c r="AX6">
        <v>36171925</v>
      </c>
      <c r="AY6">
        <v>2</v>
      </c>
      <c r="AZ6">
        <v>131072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Y6*Source!I35</f>
        <v>4.5787800000000001</v>
      </c>
      <c r="CY6">
        <f>AD6</f>
        <v>258.83999999999997</v>
      </c>
      <c r="CZ6">
        <f>AH6</f>
        <v>258.83999999999997</v>
      </c>
      <c r="DA6">
        <f>AL6</f>
        <v>1</v>
      </c>
      <c r="DB6">
        <f t="shared" si="0"/>
        <v>2948.19</v>
      </c>
      <c r="DC6">
        <f t="shared" si="1"/>
        <v>0</v>
      </c>
    </row>
    <row r="7" spans="1:107">
      <c r="A7">
        <f>ROW(Source!A35)</f>
        <v>35</v>
      </c>
      <c r="B7">
        <v>35806607</v>
      </c>
      <c r="C7">
        <v>35809636</v>
      </c>
      <c r="D7">
        <v>121548</v>
      </c>
      <c r="E7">
        <v>1</v>
      </c>
      <c r="F7">
        <v>1</v>
      </c>
      <c r="G7">
        <v>1</v>
      </c>
      <c r="H7">
        <v>1</v>
      </c>
      <c r="I7" t="s">
        <v>34</v>
      </c>
      <c r="J7" t="s">
        <v>3</v>
      </c>
      <c r="K7" t="s">
        <v>584</v>
      </c>
      <c r="L7">
        <v>608254</v>
      </c>
      <c r="N7">
        <v>1013</v>
      </c>
      <c r="O7" t="s">
        <v>585</v>
      </c>
      <c r="P7" t="s">
        <v>585</v>
      </c>
      <c r="Q7">
        <v>1</v>
      </c>
      <c r="W7">
        <v>0</v>
      </c>
      <c r="X7">
        <v>-185737400</v>
      </c>
      <c r="Y7">
        <v>0.13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0.13</v>
      </c>
      <c r="AU7" t="s">
        <v>3</v>
      </c>
      <c r="AV7">
        <v>2</v>
      </c>
      <c r="AW7">
        <v>2</v>
      </c>
      <c r="AX7">
        <v>36171926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Y7*Source!I35</f>
        <v>5.2260000000000008E-2</v>
      </c>
      <c r="CY7">
        <f>AD7</f>
        <v>0</v>
      </c>
      <c r="CZ7">
        <f>AH7</f>
        <v>0</v>
      </c>
      <c r="DA7">
        <f>AL7</f>
        <v>1</v>
      </c>
      <c r="DB7">
        <f t="shared" si="0"/>
        <v>0</v>
      </c>
      <c r="DC7">
        <f t="shared" si="1"/>
        <v>0</v>
      </c>
    </row>
    <row r="8" spans="1:107">
      <c r="A8">
        <f>ROW(Source!A35)</f>
        <v>35</v>
      </c>
      <c r="B8">
        <v>35806607</v>
      </c>
      <c r="C8">
        <v>35809636</v>
      </c>
      <c r="D8">
        <v>29172556</v>
      </c>
      <c r="E8">
        <v>1</v>
      </c>
      <c r="F8">
        <v>1</v>
      </c>
      <c r="G8">
        <v>1</v>
      </c>
      <c r="H8">
        <v>2</v>
      </c>
      <c r="I8" t="s">
        <v>586</v>
      </c>
      <c r="J8" t="s">
        <v>590</v>
      </c>
      <c r="K8" t="s">
        <v>588</v>
      </c>
      <c r="L8">
        <v>1368</v>
      </c>
      <c r="N8">
        <v>1011</v>
      </c>
      <c r="O8" t="s">
        <v>589</v>
      </c>
      <c r="P8" t="s">
        <v>589</v>
      </c>
      <c r="Q8">
        <v>1</v>
      </c>
      <c r="W8">
        <v>0</v>
      </c>
      <c r="X8">
        <v>-1302720870</v>
      </c>
      <c r="Y8">
        <v>0.13</v>
      </c>
      <c r="AA8">
        <v>0</v>
      </c>
      <c r="AB8">
        <v>466.71</v>
      </c>
      <c r="AC8">
        <v>447.93</v>
      </c>
      <c r="AD8">
        <v>0</v>
      </c>
      <c r="AE8">
        <v>0</v>
      </c>
      <c r="AF8">
        <v>31.26</v>
      </c>
      <c r="AG8">
        <v>13.5</v>
      </c>
      <c r="AH8">
        <v>0</v>
      </c>
      <c r="AI8">
        <v>1</v>
      </c>
      <c r="AJ8">
        <v>14.93</v>
      </c>
      <c r="AK8">
        <v>33.18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0.13</v>
      </c>
      <c r="AU8" t="s">
        <v>3</v>
      </c>
      <c r="AV8">
        <v>0</v>
      </c>
      <c r="AW8">
        <v>2</v>
      </c>
      <c r="AX8">
        <v>36171927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Y8*Source!I35</f>
        <v>5.2260000000000008E-2</v>
      </c>
      <c r="CY8">
        <f>AB8</f>
        <v>466.71</v>
      </c>
      <c r="CZ8">
        <f>AF8</f>
        <v>31.26</v>
      </c>
      <c r="DA8">
        <f>AJ8</f>
        <v>14.93</v>
      </c>
      <c r="DB8">
        <f t="shared" si="0"/>
        <v>4.0599999999999996</v>
      </c>
      <c r="DC8">
        <f t="shared" si="1"/>
        <v>1.76</v>
      </c>
    </row>
    <row r="9" spans="1:107">
      <c r="A9">
        <f>ROW(Source!A35)</f>
        <v>35</v>
      </c>
      <c r="B9">
        <v>35806607</v>
      </c>
      <c r="C9">
        <v>35809636</v>
      </c>
      <c r="D9">
        <v>29164349</v>
      </c>
      <c r="E9">
        <v>1</v>
      </c>
      <c r="F9">
        <v>1</v>
      </c>
      <c r="G9">
        <v>1</v>
      </c>
      <c r="H9">
        <v>3</v>
      </c>
      <c r="I9" t="s">
        <v>27</v>
      </c>
      <c r="J9" t="s">
        <v>30</v>
      </c>
      <c r="K9" t="s">
        <v>28</v>
      </c>
      <c r="L9">
        <v>1348</v>
      </c>
      <c r="N9">
        <v>1009</v>
      </c>
      <c r="O9" t="s">
        <v>29</v>
      </c>
      <c r="P9" t="s">
        <v>29</v>
      </c>
      <c r="Q9">
        <v>1000</v>
      </c>
      <c r="W9">
        <v>0</v>
      </c>
      <c r="X9">
        <v>-304821490</v>
      </c>
      <c r="Y9">
        <v>0.47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0</v>
      </c>
      <c r="AP9">
        <v>0</v>
      </c>
      <c r="AQ9">
        <v>0</v>
      </c>
      <c r="AR9">
        <v>0</v>
      </c>
      <c r="AS9" t="s">
        <v>3</v>
      </c>
      <c r="AT9">
        <v>0.47</v>
      </c>
      <c r="AU9" t="s">
        <v>3</v>
      </c>
      <c r="AV9">
        <v>0</v>
      </c>
      <c r="AW9">
        <v>2</v>
      </c>
      <c r="AX9">
        <v>36171928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Y9*Source!I35</f>
        <v>0.18894</v>
      </c>
      <c r="CY9">
        <f>AA9</f>
        <v>0</v>
      </c>
      <c r="CZ9">
        <f>AE9</f>
        <v>0</v>
      </c>
      <c r="DA9">
        <f>AI9</f>
        <v>1</v>
      </c>
      <c r="DB9">
        <f t="shared" si="0"/>
        <v>0</v>
      </c>
      <c r="DC9">
        <f t="shared" si="1"/>
        <v>0</v>
      </c>
    </row>
    <row r="10" spans="1:107">
      <c r="A10">
        <f>ROW(Source!A37)</f>
        <v>37</v>
      </c>
      <c r="B10">
        <v>35806607</v>
      </c>
      <c r="C10">
        <v>35809646</v>
      </c>
      <c r="D10">
        <v>18408066</v>
      </c>
      <c r="E10">
        <v>1</v>
      </c>
      <c r="F10">
        <v>1</v>
      </c>
      <c r="G10">
        <v>1</v>
      </c>
      <c r="H10">
        <v>1</v>
      </c>
      <c r="I10" t="s">
        <v>591</v>
      </c>
      <c r="J10" t="s">
        <v>3</v>
      </c>
      <c r="K10" t="s">
        <v>592</v>
      </c>
      <c r="L10">
        <v>1369</v>
      </c>
      <c r="N10">
        <v>1013</v>
      </c>
      <c r="O10" t="s">
        <v>583</v>
      </c>
      <c r="P10" t="s">
        <v>583</v>
      </c>
      <c r="Q10">
        <v>1</v>
      </c>
      <c r="W10">
        <v>0</v>
      </c>
      <c r="X10">
        <v>-886480961</v>
      </c>
      <c r="Y10">
        <v>179.3</v>
      </c>
      <c r="AA10">
        <v>0</v>
      </c>
      <c r="AB10">
        <v>0</v>
      </c>
      <c r="AC10">
        <v>0</v>
      </c>
      <c r="AD10">
        <v>266.14</v>
      </c>
      <c r="AE10">
        <v>0</v>
      </c>
      <c r="AF10">
        <v>0</v>
      </c>
      <c r="AG10">
        <v>0</v>
      </c>
      <c r="AH10">
        <v>266.14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179.3</v>
      </c>
      <c r="AU10" t="s">
        <v>3</v>
      </c>
      <c r="AV10">
        <v>1</v>
      </c>
      <c r="AW10">
        <v>2</v>
      </c>
      <c r="AX10">
        <v>35809652</v>
      </c>
      <c r="AY10">
        <v>2</v>
      </c>
      <c r="AZ10">
        <v>131072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Y10*Source!I37</f>
        <v>1.7930000000000001</v>
      </c>
      <c r="CY10">
        <f>AD10</f>
        <v>266.14</v>
      </c>
      <c r="CZ10">
        <f>AH10</f>
        <v>266.14</v>
      </c>
      <c r="DA10">
        <f>AL10</f>
        <v>1</v>
      </c>
      <c r="DB10">
        <f t="shared" si="0"/>
        <v>47718.9</v>
      </c>
      <c r="DC10">
        <f t="shared" si="1"/>
        <v>0</v>
      </c>
    </row>
    <row r="11" spans="1:107">
      <c r="A11">
        <f>ROW(Source!A37)</f>
        <v>37</v>
      </c>
      <c r="B11">
        <v>35806607</v>
      </c>
      <c r="C11">
        <v>35809646</v>
      </c>
      <c r="D11">
        <v>121548</v>
      </c>
      <c r="E11">
        <v>1</v>
      </c>
      <c r="F11">
        <v>1</v>
      </c>
      <c r="G11">
        <v>1</v>
      </c>
      <c r="H11">
        <v>1</v>
      </c>
      <c r="I11" t="s">
        <v>34</v>
      </c>
      <c r="J11" t="s">
        <v>3</v>
      </c>
      <c r="K11" t="s">
        <v>584</v>
      </c>
      <c r="L11">
        <v>608254</v>
      </c>
      <c r="N11">
        <v>1013</v>
      </c>
      <c r="O11" t="s">
        <v>585</v>
      </c>
      <c r="P11" t="s">
        <v>585</v>
      </c>
      <c r="Q11">
        <v>1</v>
      </c>
      <c r="W11">
        <v>0</v>
      </c>
      <c r="X11">
        <v>-185737400</v>
      </c>
      <c r="Y11">
        <v>3.97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3.97</v>
      </c>
      <c r="AU11" t="s">
        <v>3</v>
      </c>
      <c r="AV11">
        <v>2</v>
      </c>
      <c r="AW11">
        <v>2</v>
      </c>
      <c r="AX11">
        <v>35809653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Y11*Source!I37</f>
        <v>3.9700000000000006E-2</v>
      </c>
      <c r="CY11">
        <f>AD11</f>
        <v>0</v>
      </c>
      <c r="CZ11">
        <f>AH11</f>
        <v>0</v>
      </c>
      <c r="DA11">
        <f>AL11</f>
        <v>1</v>
      </c>
      <c r="DB11">
        <f t="shared" si="0"/>
        <v>0</v>
      </c>
      <c r="DC11">
        <f t="shared" si="1"/>
        <v>0</v>
      </c>
    </row>
    <row r="12" spans="1:107">
      <c r="A12">
        <f>ROW(Source!A37)</f>
        <v>37</v>
      </c>
      <c r="B12">
        <v>35806607</v>
      </c>
      <c r="C12">
        <v>35809646</v>
      </c>
      <c r="D12">
        <v>29172710</v>
      </c>
      <c r="E12">
        <v>1</v>
      </c>
      <c r="F12">
        <v>1</v>
      </c>
      <c r="G12">
        <v>1</v>
      </c>
      <c r="H12">
        <v>2</v>
      </c>
      <c r="I12" t="s">
        <v>593</v>
      </c>
      <c r="J12" t="s">
        <v>594</v>
      </c>
      <c r="K12" t="s">
        <v>595</v>
      </c>
      <c r="L12">
        <v>1368</v>
      </c>
      <c r="N12">
        <v>1011</v>
      </c>
      <c r="O12" t="s">
        <v>589</v>
      </c>
      <c r="P12" t="s">
        <v>589</v>
      </c>
      <c r="Q12">
        <v>1</v>
      </c>
      <c r="W12">
        <v>0</v>
      </c>
      <c r="X12">
        <v>-1676841219</v>
      </c>
      <c r="Y12">
        <v>3.97</v>
      </c>
      <c r="AA12">
        <v>0</v>
      </c>
      <c r="AB12">
        <v>539.16</v>
      </c>
      <c r="AC12">
        <v>333.79</v>
      </c>
      <c r="AD12">
        <v>0</v>
      </c>
      <c r="AE12">
        <v>0</v>
      </c>
      <c r="AF12">
        <v>46.56</v>
      </c>
      <c r="AG12">
        <v>10.06</v>
      </c>
      <c r="AH12">
        <v>0</v>
      </c>
      <c r="AI12">
        <v>1</v>
      </c>
      <c r="AJ12">
        <v>11.58</v>
      </c>
      <c r="AK12">
        <v>33.18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3.97</v>
      </c>
      <c r="AU12" t="s">
        <v>3</v>
      </c>
      <c r="AV12">
        <v>0</v>
      </c>
      <c r="AW12">
        <v>2</v>
      </c>
      <c r="AX12">
        <v>35809654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Y12*Source!I37</f>
        <v>3.9700000000000006E-2</v>
      </c>
      <c r="CY12">
        <f>AB12</f>
        <v>539.16</v>
      </c>
      <c r="CZ12">
        <f>AF12</f>
        <v>46.56</v>
      </c>
      <c r="DA12">
        <f>AJ12</f>
        <v>11.58</v>
      </c>
      <c r="DB12">
        <f t="shared" si="0"/>
        <v>184.84</v>
      </c>
      <c r="DC12">
        <f t="shared" si="1"/>
        <v>39.94</v>
      </c>
    </row>
    <row r="13" spans="1:107">
      <c r="A13">
        <f>ROW(Source!A37)</f>
        <v>37</v>
      </c>
      <c r="B13">
        <v>35806607</v>
      </c>
      <c r="C13">
        <v>35809646</v>
      </c>
      <c r="D13">
        <v>29174533</v>
      </c>
      <c r="E13">
        <v>1</v>
      </c>
      <c r="F13">
        <v>1</v>
      </c>
      <c r="G13">
        <v>1</v>
      </c>
      <c r="H13">
        <v>2</v>
      </c>
      <c r="I13" t="s">
        <v>596</v>
      </c>
      <c r="J13" t="s">
        <v>597</v>
      </c>
      <c r="K13" t="s">
        <v>598</v>
      </c>
      <c r="L13">
        <v>1368</v>
      </c>
      <c r="N13">
        <v>1011</v>
      </c>
      <c r="O13" t="s">
        <v>589</v>
      </c>
      <c r="P13" t="s">
        <v>589</v>
      </c>
      <c r="Q13">
        <v>1</v>
      </c>
      <c r="W13">
        <v>0</v>
      </c>
      <c r="X13">
        <v>1235896746</v>
      </c>
      <c r="Y13">
        <v>7.93</v>
      </c>
      <c r="AA13">
        <v>0</v>
      </c>
      <c r="AB13">
        <v>5.0599999999999996</v>
      </c>
      <c r="AC13">
        <v>0</v>
      </c>
      <c r="AD13">
        <v>0</v>
      </c>
      <c r="AE13">
        <v>0</v>
      </c>
      <c r="AF13">
        <v>1.53</v>
      </c>
      <c r="AG13">
        <v>0</v>
      </c>
      <c r="AH13">
        <v>0</v>
      </c>
      <c r="AI13">
        <v>1</v>
      </c>
      <c r="AJ13">
        <v>3.31</v>
      </c>
      <c r="AK13">
        <v>33.18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7.93</v>
      </c>
      <c r="AU13" t="s">
        <v>3</v>
      </c>
      <c r="AV13">
        <v>0</v>
      </c>
      <c r="AW13">
        <v>2</v>
      </c>
      <c r="AX13">
        <v>35809655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Y13*Source!I37</f>
        <v>7.9299999999999995E-2</v>
      </c>
      <c r="CY13">
        <f>AB13</f>
        <v>5.0599999999999996</v>
      </c>
      <c r="CZ13">
        <f>AF13</f>
        <v>1.53</v>
      </c>
      <c r="DA13">
        <f>AJ13</f>
        <v>3.31</v>
      </c>
      <c r="DB13">
        <f t="shared" si="0"/>
        <v>12.13</v>
      </c>
      <c r="DC13">
        <f t="shared" si="1"/>
        <v>0</v>
      </c>
    </row>
    <row r="14" spans="1:107">
      <c r="A14">
        <f>ROW(Source!A37)</f>
        <v>37</v>
      </c>
      <c r="B14">
        <v>35806607</v>
      </c>
      <c r="C14">
        <v>35809646</v>
      </c>
      <c r="D14">
        <v>29164349</v>
      </c>
      <c r="E14">
        <v>1</v>
      </c>
      <c r="F14">
        <v>1</v>
      </c>
      <c r="G14">
        <v>1</v>
      </c>
      <c r="H14">
        <v>3</v>
      </c>
      <c r="I14" t="s">
        <v>27</v>
      </c>
      <c r="J14" t="s">
        <v>30</v>
      </c>
      <c r="K14" t="s">
        <v>28</v>
      </c>
      <c r="L14">
        <v>1348</v>
      </c>
      <c r="N14">
        <v>1009</v>
      </c>
      <c r="O14" t="s">
        <v>29</v>
      </c>
      <c r="P14" t="s">
        <v>29</v>
      </c>
      <c r="Q14">
        <v>1000</v>
      </c>
      <c r="W14">
        <v>0</v>
      </c>
      <c r="X14">
        <v>-304821490</v>
      </c>
      <c r="Y14">
        <v>10.5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0</v>
      </c>
      <c r="AP14">
        <v>0</v>
      </c>
      <c r="AQ14">
        <v>0</v>
      </c>
      <c r="AR14">
        <v>0</v>
      </c>
      <c r="AS14" t="s">
        <v>3</v>
      </c>
      <c r="AT14">
        <v>10.5</v>
      </c>
      <c r="AU14" t="s">
        <v>3</v>
      </c>
      <c r="AV14">
        <v>0</v>
      </c>
      <c r="AW14">
        <v>2</v>
      </c>
      <c r="AX14">
        <v>35809656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Y14*Source!I37</f>
        <v>0.105</v>
      </c>
      <c r="CY14">
        <f>AA14</f>
        <v>0</v>
      </c>
      <c r="CZ14">
        <f>AE14</f>
        <v>0</v>
      </c>
      <c r="DA14">
        <f>AI14</f>
        <v>1</v>
      </c>
      <c r="DB14">
        <f t="shared" si="0"/>
        <v>0</v>
      </c>
      <c r="DC14">
        <f t="shared" si="1"/>
        <v>0</v>
      </c>
    </row>
    <row r="15" spans="1:107">
      <c r="A15">
        <f>ROW(Source!A39)</f>
        <v>39</v>
      </c>
      <c r="B15">
        <v>35806607</v>
      </c>
      <c r="C15">
        <v>35809658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581</v>
      </c>
      <c r="J15" t="s">
        <v>3</v>
      </c>
      <c r="K15" t="s">
        <v>582</v>
      </c>
      <c r="L15">
        <v>1369</v>
      </c>
      <c r="N15">
        <v>1013</v>
      </c>
      <c r="O15" t="s">
        <v>583</v>
      </c>
      <c r="P15" t="s">
        <v>583</v>
      </c>
      <c r="Q15">
        <v>1</v>
      </c>
      <c r="W15">
        <v>0</v>
      </c>
      <c r="X15">
        <v>254330056</v>
      </c>
      <c r="Y15">
        <v>3.77</v>
      </c>
      <c r="AA15">
        <v>0</v>
      </c>
      <c r="AB15">
        <v>0</v>
      </c>
      <c r="AC15">
        <v>0</v>
      </c>
      <c r="AD15">
        <v>258.83999999999997</v>
      </c>
      <c r="AE15">
        <v>0</v>
      </c>
      <c r="AF15">
        <v>0</v>
      </c>
      <c r="AG15">
        <v>0</v>
      </c>
      <c r="AH15">
        <v>258.83999999999997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3.77</v>
      </c>
      <c r="AU15" t="s">
        <v>3</v>
      </c>
      <c r="AV15">
        <v>1</v>
      </c>
      <c r="AW15">
        <v>2</v>
      </c>
      <c r="AX15">
        <v>35809661</v>
      </c>
      <c r="AY15">
        <v>2</v>
      </c>
      <c r="AZ15">
        <v>131072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Y15*Source!I39</f>
        <v>0.98020000000000007</v>
      </c>
      <c r="CY15">
        <f>AD15</f>
        <v>258.83999999999997</v>
      </c>
      <c r="CZ15">
        <f>AH15</f>
        <v>258.83999999999997</v>
      </c>
      <c r="DA15">
        <f>AL15</f>
        <v>1</v>
      </c>
      <c r="DB15">
        <f t="shared" si="0"/>
        <v>975.83</v>
      </c>
      <c r="DC15">
        <f t="shared" si="1"/>
        <v>0</v>
      </c>
    </row>
    <row r="16" spans="1:107">
      <c r="A16">
        <f>ROW(Source!A39)</f>
        <v>39</v>
      </c>
      <c r="B16">
        <v>35806607</v>
      </c>
      <c r="C16">
        <v>35809658</v>
      </c>
      <c r="D16">
        <v>29164349</v>
      </c>
      <c r="E16">
        <v>1</v>
      </c>
      <c r="F16">
        <v>1</v>
      </c>
      <c r="G16">
        <v>1</v>
      </c>
      <c r="H16">
        <v>3</v>
      </c>
      <c r="I16" t="s">
        <v>27</v>
      </c>
      <c r="J16" t="s">
        <v>30</v>
      </c>
      <c r="K16" t="s">
        <v>28</v>
      </c>
      <c r="L16">
        <v>1348</v>
      </c>
      <c r="N16">
        <v>1009</v>
      </c>
      <c r="O16" t="s">
        <v>29</v>
      </c>
      <c r="P16" t="s">
        <v>29</v>
      </c>
      <c r="Q16">
        <v>1000</v>
      </c>
      <c r="W16">
        <v>0</v>
      </c>
      <c r="X16">
        <v>-304821490</v>
      </c>
      <c r="Y16">
        <v>0.11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0</v>
      </c>
      <c r="AP16">
        <v>0</v>
      </c>
      <c r="AQ16">
        <v>0</v>
      </c>
      <c r="AR16">
        <v>0</v>
      </c>
      <c r="AS16" t="s">
        <v>3</v>
      </c>
      <c r="AT16">
        <v>0.11</v>
      </c>
      <c r="AU16" t="s">
        <v>3</v>
      </c>
      <c r="AV16">
        <v>0</v>
      </c>
      <c r="AW16">
        <v>2</v>
      </c>
      <c r="AX16">
        <v>35809662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Y16*Source!I39</f>
        <v>2.86E-2</v>
      </c>
      <c r="CY16">
        <f>AA16</f>
        <v>0</v>
      </c>
      <c r="CZ16">
        <f>AE16</f>
        <v>0</v>
      </c>
      <c r="DA16">
        <f>AI16</f>
        <v>1</v>
      </c>
      <c r="DB16">
        <f t="shared" si="0"/>
        <v>0</v>
      </c>
      <c r="DC16">
        <f t="shared" si="1"/>
        <v>0</v>
      </c>
    </row>
    <row r="17" spans="1:107">
      <c r="A17">
        <f>ROW(Source!A41)</f>
        <v>41</v>
      </c>
      <c r="B17">
        <v>35806607</v>
      </c>
      <c r="C17">
        <v>35809664</v>
      </c>
      <c r="D17">
        <v>18406804</v>
      </c>
      <c r="E17">
        <v>1</v>
      </c>
      <c r="F17">
        <v>1</v>
      </c>
      <c r="G17">
        <v>1</v>
      </c>
      <c r="H17">
        <v>1</v>
      </c>
      <c r="I17" t="s">
        <v>581</v>
      </c>
      <c r="J17" t="s">
        <v>3</v>
      </c>
      <c r="K17" t="s">
        <v>582</v>
      </c>
      <c r="L17">
        <v>1369</v>
      </c>
      <c r="N17">
        <v>1013</v>
      </c>
      <c r="O17" t="s">
        <v>583</v>
      </c>
      <c r="P17" t="s">
        <v>583</v>
      </c>
      <c r="Q17">
        <v>1</v>
      </c>
      <c r="W17">
        <v>0</v>
      </c>
      <c r="X17">
        <v>254330056</v>
      </c>
      <c r="Y17">
        <v>5.84</v>
      </c>
      <c r="AA17">
        <v>0</v>
      </c>
      <c r="AB17">
        <v>0</v>
      </c>
      <c r="AC17">
        <v>0</v>
      </c>
      <c r="AD17">
        <v>258.83999999999997</v>
      </c>
      <c r="AE17">
        <v>0</v>
      </c>
      <c r="AF17">
        <v>0</v>
      </c>
      <c r="AG17">
        <v>0</v>
      </c>
      <c r="AH17">
        <v>258.83999999999997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5.84</v>
      </c>
      <c r="AU17" t="s">
        <v>3</v>
      </c>
      <c r="AV17">
        <v>1</v>
      </c>
      <c r="AW17">
        <v>2</v>
      </c>
      <c r="AX17">
        <v>35809666</v>
      </c>
      <c r="AY17">
        <v>2</v>
      </c>
      <c r="AZ17">
        <v>131072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Y17*Source!I41</f>
        <v>0.2336</v>
      </c>
      <c r="CY17">
        <f>AD17</f>
        <v>258.83999999999997</v>
      </c>
      <c r="CZ17">
        <f>AH17</f>
        <v>258.83999999999997</v>
      </c>
      <c r="DA17">
        <f>AL17</f>
        <v>1</v>
      </c>
      <c r="DB17">
        <f t="shared" si="0"/>
        <v>1511.63</v>
      </c>
      <c r="DC17">
        <f t="shared" si="1"/>
        <v>0</v>
      </c>
    </row>
    <row r="18" spans="1:107">
      <c r="A18">
        <f>ROW(Source!A42)</f>
        <v>42</v>
      </c>
      <c r="B18">
        <v>35806607</v>
      </c>
      <c r="C18">
        <v>35809667</v>
      </c>
      <c r="D18">
        <v>18406804</v>
      </c>
      <c r="E18">
        <v>1</v>
      </c>
      <c r="F18">
        <v>1</v>
      </c>
      <c r="G18">
        <v>1</v>
      </c>
      <c r="H18">
        <v>1</v>
      </c>
      <c r="I18" t="s">
        <v>581</v>
      </c>
      <c r="J18" t="s">
        <v>3</v>
      </c>
      <c r="K18" t="s">
        <v>582</v>
      </c>
      <c r="L18">
        <v>1369</v>
      </c>
      <c r="N18">
        <v>1013</v>
      </c>
      <c r="O18" t="s">
        <v>583</v>
      </c>
      <c r="P18" t="s">
        <v>583</v>
      </c>
      <c r="Q18">
        <v>1</v>
      </c>
      <c r="W18">
        <v>0</v>
      </c>
      <c r="X18">
        <v>254330056</v>
      </c>
      <c r="Y18">
        <v>9.64</v>
      </c>
      <c r="AA18">
        <v>0</v>
      </c>
      <c r="AB18">
        <v>0</v>
      </c>
      <c r="AC18">
        <v>0</v>
      </c>
      <c r="AD18">
        <v>258.83999999999997</v>
      </c>
      <c r="AE18">
        <v>0</v>
      </c>
      <c r="AF18">
        <v>0</v>
      </c>
      <c r="AG18">
        <v>0</v>
      </c>
      <c r="AH18">
        <v>258.83999999999997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9.64</v>
      </c>
      <c r="AU18" t="s">
        <v>3</v>
      </c>
      <c r="AV18">
        <v>1</v>
      </c>
      <c r="AW18">
        <v>2</v>
      </c>
      <c r="AX18">
        <v>35809671</v>
      </c>
      <c r="AY18">
        <v>2</v>
      </c>
      <c r="AZ18">
        <v>131072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Y18*Source!I42</f>
        <v>0.96400000000000008</v>
      </c>
      <c r="CY18">
        <f>AD18</f>
        <v>258.83999999999997</v>
      </c>
      <c r="CZ18">
        <f>AH18</f>
        <v>258.83999999999997</v>
      </c>
      <c r="DA18">
        <f>AL18</f>
        <v>1</v>
      </c>
      <c r="DB18">
        <f t="shared" si="0"/>
        <v>2495.2199999999998</v>
      </c>
      <c r="DC18">
        <f t="shared" si="1"/>
        <v>0</v>
      </c>
    </row>
    <row r="19" spans="1:107">
      <c r="A19">
        <f>ROW(Source!A42)</f>
        <v>42</v>
      </c>
      <c r="B19">
        <v>35806607</v>
      </c>
      <c r="C19">
        <v>35809667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34</v>
      </c>
      <c r="J19" t="s">
        <v>3</v>
      </c>
      <c r="K19" t="s">
        <v>584</v>
      </c>
      <c r="L19">
        <v>608254</v>
      </c>
      <c r="N19">
        <v>1013</v>
      </c>
      <c r="O19" t="s">
        <v>585</v>
      </c>
      <c r="P19" t="s">
        <v>585</v>
      </c>
      <c r="Q19">
        <v>1</v>
      </c>
      <c r="W19">
        <v>0</v>
      </c>
      <c r="X19">
        <v>-185737400</v>
      </c>
      <c r="Y19">
        <v>0.01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0.01</v>
      </c>
      <c r="AU19" t="s">
        <v>3</v>
      </c>
      <c r="AV19">
        <v>2</v>
      </c>
      <c r="AW19">
        <v>2</v>
      </c>
      <c r="AX19">
        <v>35809672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Y19*Source!I42</f>
        <v>1E-3</v>
      </c>
      <c r="CY19">
        <f>AD19</f>
        <v>0</v>
      </c>
      <c r="CZ19">
        <f>AH19</f>
        <v>0</v>
      </c>
      <c r="DA19">
        <f>AL19</f>
        <v>1</v>
      </c>
      <c r="DB19">
        <f t="shared" si="0"/>
        <v>0</v>
      </c>
      <c r="DC19">
        <f t="shared" si="1"/>
        <v>0</v>
      </c>
    </row>
    <row r="20" spans="1:107">
      <c r="A20">
        <f>ROW(Source!A42)</f>
        <v>42</v>
      </c>
      <c r="B20">
        <v>35806607</v>
      </c>
      <c r="C20">
        <v>35809667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586</v>
      </c>
      <c r="J20" t="s">
        <v>590</v>
      </c>
      <c r="K20" t="s">
        <v>588</v>
      </c>
      <c r="L20">
        <v>1368</v>
      </c>
      <c r="N20">
        <v>1011</v>
      </c>
      <c r="O20" t="s">
        <v>589</v>
      </c>
      <c r="P20" t="s">
        <v>589</v>
      </c>
      <c r="Q20">
        <v>1</v>
      </c>
      <c r="W20">
        <v>0</v>
      </c>
      <c r="X20">
        <v>-1302720870</v>
      </c>
      <c r="Y20">
        <v>0.01</v>
      </c>
      <c r="AA20">
        <v>0</v>
      </c>
      <c r="AB20">
        <v>466.71</v>
      </c>
      <c r="AC20">
        <v>447.93</v>
      </c>
      <c r="AD20">
        <v>0</v>
      </c>
      <c r="AE20">
        <v>0</v>
      </c>
      <c r="AF20">
        <v>31.26</v>
      </c>
      <c r="AG20">
        <v>13.5</v>
      </c>
      <c r="AH20">
        <v>0</v>
      </c>
      <c r="AI20">
        <v>1</v>
      </c>
      <c r="AJ20">
        <v>14.93</v>
      </c>
      <c r="AK20">
        <v>33.18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0.01</v>
      </c>
      <c r="AU20" t="s">
        <v>3</v>
      </c>
      <c r="AV20">
        <v>0</v>
      </c>
      <c r="AW20">
        <v>2</v>
      </c>
      <c r="AX20">
        <v>35809673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Y20*Source!I42</f>
        <v>1E-3</v>
      </c>
      <c r="CY20">
        <f>AB20</f>
        <v>466.71</v>
      </c>
      <c r="CZ20">
        <f>AF20</f>
        <v>31.26</v>
      </c>
      <c r="DA20">
        <f>AJ20</f>
        <v>14.93</v>
      </c>
      <c r="DB20">
        <f t="shared" si="0"/>
        <v>0.31</v>
      </c>
      <c r="DC20">
        <f t="shared" si="1"/>
        <v>0.14000000000000001</v>
      </c>
    </row>
    <row r="21" spans="1:107">
      <c r="A21">
        <f>ROW(Source!A43)</f>
        <v>43</v>
      </c>
      <c r="B21">
        <v>35806607</v>
      </c>
      <c r="C21">
        <v>35809674</v>
      </c>
      <c r="D21">
        <v>18408066</v>
      </c>
      <c r="E21">
        <v>1</v>
      </c>
      <c r="F21">
        <v>1</v>
      </c>
      <c r="G21">
        <v>1</v>
      </c>
      <c r="H21">
        <v>1</v>
      </c>
      <c r="I21" t="s">
        <v>591</v>
      </c>
      <c r="J21" t="s">
        <v>3</v>
      </c>
      <c r="K21" t="s">
        <v>592</v>
      </c>
      <c r="L21">
        <v>1369</v>
      </c>
      <c r="N21">
        <v>1013</v>
      </c>
      <c r="O21" t="s">
        <v>583</v>
      </c>
      <c r="P21" t="s">
        <v>583</v>
      </c>
      <c r="Q21">
        <v>1</v>
      </c>
      <c r="W21">
        <v>0</v>
      </c>
      <c r="X21">
        <v>-886480961</v>
      </c>
      <c r="Y21">
        <v>17.89</v>
      </c>
      <c r="AA21">
        <v>0</v>
      </c>
      <c r="AB21">
        <v>0</v>
      </c>
      <c r="AC21">
        <v>0</v>
      </c>
      <c r="AD21">
        <v>266.14</v>
      </c>
      <c r="AE21">
        <v>0</v>
      </c>
      <c r="AF21">
        <v>0</v>
      </c>
      <c r="AG21">
        <v>0</v>
      </c>
      <c r="AH21">
        <v>266.14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17.89</v>
      </c>
      <c r="AU21" t="s">
        <v>3</v>
      </c>
      <c r="AV21">
        <v>1</v>
      </c>
      <c r="AW21">
        <v>2</v>
      </c>
      <c r="AX21">
        <v>35809678</v>
      </c>
      <c r="AY21">
        <v>2</v>
      </c>
      <c r="AZ21">
        <v>131072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Y21*Source!I43</f>
        <v>0.71560000000000001</v>
      </c>
      <c r="CY21">
        <f>AD21</f>
        <v>266.14</v>
      </c>
      <c r="CZ21">
        <f>AH21</f>
        <v>266.14</v>
      </c>
      <c r="DA21">
        <f>AL21</f>
        <v>1</v>
      </c>
      <c r="DB21">
        <f t="shared" si="0"/>
        <v>4761.24</v>
      </c>
      <c r="DC21">
        <f t="shared" si="1"/>
        <v>0</v>
      </c>
    </row>
    <row r="22" spans="1:107">
      <c r="A22">
        <f>ROW(Source!A43)</f>
        <v>43</v>
      </c>
      <c r="B22">
        <v>35806607</v>
      </c>
      <c r="C22">
        <v>35809674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34</v>
      </c>
      <c r="J22" t="s">
        <v>3</v>
      </c>
      <c r="K22" t="s">
        <v>584</v>
      </c>
      <c r="L22">
        <v>608254</v>
      </c>
      <c r="N22">
        <v>1013</v>
      </c>
      <c r="O22" t="s">
        <v>585</v>
      </c>
      <c r="P22" t="s">
        <v>585</v>
      </c>
      <c r="Q22">
        <v>1</v>
      </c>
      <c r="W22">
        <v>0</v>
      </c>
      <c r="X22">
        <v>-185737400</v>
      </c>
      <c r="Y22">
        <v>0.08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0.08</v>
      </c>
      <c r="AU22" t="s">
        <v>3</v>
      </c>
      <c r="AV22">
        <v>2</v>
      </c>
      <c r="AW22">
        <v>2</v>
      </c>
      <c r="AX22">
        <v>35809679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Y22*Source!I43</f>
        <v>3.2000000000000002E-3</v>
      </c>
      <c r="CY22">
        <f>AD22</f>
        <v>0</v>
      </c>
      <c r="CZ22">
        <f>AH22</f>
        <v>0</v>
      </c>
      <c r="DA22">
        <f>AL22</f>
        <v>1</v>
      </c>
      <c r="DB22">
        <f t="shared" si="0"/>
        <v>0</v>
      </c>
      <c r="DC22">
        <f t="shared" si="1"/>
        <v>0</v>
      </c>
    </row>
    <row r="23" spans="1:107">
      <c r="A23">
        <f>ROW(Source!A43)</f>
        <v>43</v>
      </c>
      <c r="B23">
        <v>35806607</v>
      </c>
      <c r="C23">
        <v>35809674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586</v>
      </c>
      <c r="J23" t="s">
        <v>590</v>
      </c>
      <c r="K23" t="s">
        <v>588</v>
      </c>
      <c r="L23">
        <v>1368</v>
      </c>
      <c r="N23">
        <v>1011</v>
      </c>
      <c r="O23" t="s">
        <v>589</v>
      </c>
      <c r="P23" t="s">
        <v>589</v>
      </c>
      <c r="Q23">
        <v>1</v>
      </c>
      <c r="W23">
        <v>0</v>
      </c>
      <c r="X23">
        <v>-1302720870</v>
      </c>
      <c r="Y23">
        <v>0.08</v>
      </c>
      <c r="AA23">
        <v>0</v>
      </c>
      <c r="AB23">
        <v>466.71</v>
      </c>
      <c r="AC23">
        <v>447.93</v>
      </c>
      <c r="AD23">
        <v>0</v>
      </c>
      <c r="AE23">
        <v>0</v>
      </c>
      <c r="AF23">
        <v>31.26</v>
      </c>
      <c r="AG23">
        <v>13.5</v>
      </c>
      <c r="AH23">
        <v>0</v>
      </c>
      <c r="AI23">
        <v>1</v>
      </c>
      <c r="AJ23">
        <v>14.93</v>
      </c>
      <c r="AK23">
        <v>33.18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0.08</v>
      </c>
      <c r="AU23" t="s">
        <v>3</v>
      </c>
      <c r="AV23">
        <v>0</v>
      </c>
      <c r="AW23">
        <v>2</v>
      </c>
      <c r="AX23">
        <v>35809680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Y23*Source!I43</f>
        <v>3.2000000000000002E-3</v>
      </c>
      <c r="CY23">
        <f>AB23</f>
        <v>466.71</v>
      </c>
      <c r="CZ23">
        <f>AF23</f>
        <v>31.26</v>
      </c>
      <c r="DA23">
        <f>AJ23</f>
        <v>14.93</v>
      </c>
      <c r="DB23">
        <f t="shared" si="0"/>
        <v>2.5</v>
      </c>
      <c r="DC23">
        <f t="shared" si="1"/>
        <v>1.08</v>
      </c>
    </row>
    <row r="24" spans="1:107">
      <c r="A24">
        <f>ROW(Source!A44)</f>
        <v>44</v>
      </c>
      <c r="B24">
        <v>35806607</v>
      </c>
      <c r="C24">
        <v>36315453</v>
      </c>
      <c r="D24">
        <v>18408066</v>
      </c>
      <c r="E24">
        <v>1</v>
      </c>
      <c r="F24">
        <v>1</v>
      </c>
      <c r="G24">
        <v>1</v>
      </c>
      <c r="H24">
        <v>1</v>
      </c>
      <c r="I24" t="s">
        <v>591</v>
      </c>
      <c r="J24" t="s">
        <v>3</v>
      </c>
      <c r="K24" t="s">
        <v>592</v>
      </c>
      <c r="L24">
        <v>1369</v>
      </c>
      <c r="N24">
        <v>1013</v>
      </c>
      <c r="O24" t="s">
        <v>583</v>
      </c>
      <c r="P24" t="s">
        <v>583</v>
      </c>
      <c r="Q24">
        <v>1</v>
      </c>
      <c r="W24">
        <v>0</v>
      </c>
      <c r="X24">
        <v>-886480961</v>
      </c>
      <c r="Y24">
        <v>94.97</v>
      </c>
      <c r="AA24">
        <v>0</v>
      </c>
      <c r="AB24">
        <v>0</v>
      </c>
      <c r="AC24">
        <v>0</v>
      </c>
      <c r="AD24">
        <v>266.14</v>
      </c>
      <c r="AE24">
        <v>0</v>
      </c>
      <c r="AF24">
        <v>0</v>
      </c>
      <c r="AG24">
        <v>0</v>
      </c>
      <c r="AH24">
        <v>266.14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94.97</v>
      </c>
      <c r="AU24" t="s">
        <v>3</v>
      </c>
      <c r="AV24">
        <v>1</v>
      </c>
      <c r="AW24">
        <v>2</v>
      </c>
      <c r="AX24">
        <v>36315454</v>
      </c>
      <c r="AY24">
        <v>2</v>
      </c>
      <c r="AZ24">
        <v>131072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Y24*Source!I44</f>
        <v>0.94969999999999999</v>
      </c>
      <c r="CY24">
        <f>AD24</f>
        <v>266.14</v>
      </c>
      <c r="CZ24">
        <f>AH24</f>
        <v>266.14</v>
      </c>
      <c r="DA24">
        <f>AL24</f>
        <v>1</v>
      </c>
      <c r="DB24">
        <f t="shared" si="0"/>
        <v>25275.32</v>
      </c>
      <c r="DC24">
        <f t="shared" si="1"/>
        <v>0</v>
      </c>
    </row>
    <row r="25" spans="1:107">
      <c r="A25">
        <f>ROW(Source!A44)</f>
        <v>44</v>
      </c>
      <c r="B25">
        <v>35806607</v>
      </c>
      <c r="C25">
        <v>36315453</v>
      </c>
      <c r="D25">
        <v>29164349</v>
      </c>
      <c r="E25">
        <v>1</v>
      </c>
      <c r="F25">
        <v>1</v>
      </c>
      <c r="G25">
        <v>1</v>
      </c>
      <c r="H25">
        <v>3</v>
      </c>
      <c r="I25" t="s">
        <v>27</v>
      </c>
      <c r="J25" t="s">
        <v>80</v>
      </c>
      <c r="K25" t="s">
        <v>28</v>
      </c>
      <c r="L25">
        <v>1348</v>
      </c>
      <c r="N25">
        <v>1009</v>
      </c>
      <c r="O25" t="s">
        <v>29</v>
      </c>
      <c r="P25" t="s">
        <v>29</v>
      </c>
      <c r="Q25">
        <v>1000</v>
      </c>
      <c r="W25">
        <v>0</v>
      </c>
      <c r="X25">
        <v>1876412176</v>
      </c>
      <c r="Y25">
        <v>3.5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 t="s">
        <v>3</v>
      </c>
      <c r="AT25">
        <v>3.5</v>
      </c>
      <c r="AU25" t="s">
        <v>3</v>
      </c>
      <c r="AV25">
        <v>0</v>
      </c>
      <c r="AW25">
        <v>2</v>
      </c>
      <c r="AX25">
        <v>36315455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Y25*Source!I44</f>
        <v>3.5000000000000003E-2</v>
      </c>
      <c r="CY25">
        <f>AA25</f>
        <v>0</v>
      </c>
      <c r="CZ25">
        <f>AE25</f>
        <v>0</v>
      </c>
      <c r="DA25">
        <f>AI25</f>
        <v>1</v>
      </c>
      <c r="DB25">
        <f t="shared" si="0"/>
        <v>0</v>
      </c>
      <c r="DC25">
        <f t="shared" si="1"/>
        <v>0</v>
      </c>
    </row>
    <row r="26" spans="1:107">
      <c r="A26">
        <f>ROW(Source!A83)</f>
        <v>83</v>
      </c>
      <c r="B26">
        <v>35806607</v>
      </c>
      <c r="C26">
        <v>35821740</v>
      </c>
      <c r="D26">
        <v>18407150</v>
      </c>
      <c r="E26">
        <v>1</v>
      </c>
      <c r="F26">
        <v>1</v>
      </c>
      <c r="G26">
        <v>1</v>
      </c>
      <c r="H26">
        <v>1</v>
      </c>
      <c r="I26" t="s">
        <v>599</v>
      </c>
      <c r="J26" t="s">
        <v>3</v>
      </c>
      <c r="K26" t="s">
        <v>600</v>
      </c>
      <c r="L26">
        <v>1369</v>
      </c>
      <c r="N26">
        <v>1013</v>
      </c>
      <c r="O26" t="s">
        <v>583</v>
      </c>
      <c r="P26" t="s">
        <v>583</v>
      </c>
      <c r="Q26">
        <v>1</v>
      </c>
      <c r="W26">
        <v>0</v>
      </c>
      <c r="X26">
        <v>-931037793</v>
      </c>
      <c r="Y26">
        <v>24.368500000000001</v>
      </c>
      <c r="AA26">
        <v>0</v>
      </c>
      <c r="AB26">
        <v>0</v>
      </c>
      <c r="AC26">
        <v>0</v>
      </c>
      <c r="AD26">
        <v>283.07</v>
      </c>
      <c r="AE26">
        <v>0</v>
      </c>
      <c r="AF26">
        <v>0</v>
      </c>
      <c r="AG26">
        <v>0</v>
      </c>
      <c r="AH26">
        <v>283.07</v>
      </c>
      <c r="AI26">
        <v>1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1</v>
      </c>
      <c r="AQ26">
        <v>0</v>
      </c>
      <c r="AR26">
        <v>0</v>
      </c>
      <c r="AS26" t="s">
        <v>3</v>
      </c>
      <c r="AT26">
        <v>21.19</v>
      </c>
      <c r="AU26" t="s">
        <v>144</v>
      </c>
      <c r="AV26">
        <v>1</v>
      </c>
      <c r="AW26">
        <v>2</v>
      </c>
      <c r="AX26">
        <v>36171936</v>
      </c>
      <c r="AY26">
        <v>2</v>
      </c>
      <c r="AZ26">
        <v>131072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Y26*Source!I83</f>
        <v>1.0965825</v>
      </c>
      <c r="CY26">
        <f>AD26</f>
        <v>283.07</v>
      </c>
      <c r="CZ26">
        <f>AH26</f>
        <v>283.07</v>
      </c>
      <c r="DA26">
        <f>AL26</f>
        <v>1</v>
      </c>
      <c r="DB26">
        <f>ROUND((ROUND(AT26*CZ26,2)*1.15),2)</f>
        <v>6897.99</v>
      </c>
      <c r="DC26">
        <f>ROUND((ROUND(AT26*AG26,2)*1.15),2)</f>
        <v>0</v>
      </c>
    </row>
    <row r="27" spans="1:107">
      <c r="A27">
        <f>ROW(Source!A83)</f>
        <v>83</v>
      </c>
      <c r="B27">
        <v>35806607</v>
      </c>
      <c r="C27">
        <v>35821740</v>
      </c>
      <c r="D27">
        <v>121548</v>
      </c>
      <c r="E27">
        <v>1</v>
      </c>
      <c r="F27">
        <v>1</v>
      </c>
      <c r="G27">
        <v>1</v>
      </c>
      <c r="H27">
        <v>1</v>
      </c>
      <c r="I27" t="s">
        <v>34</v>
      </c>
      <c r="J27" t="s">
        <v>3</v>
      </c>
      <c r="K27" t="s">
        <v>584</v>
      </c>
      <c r="L27">
        <v>608254</v>
      </c>
      <c r="N27">
        <v>1013</v>
      </c>
      <c r="O27" t="s">
        <v>585</v>
      </c>
      <c r="P27" t="s">
        <v>585</v>
      </c>
      <c r="Q27">
        <v>1</v>
      </c>
      <c r="W27">
        <v>0</v>
      </c>
      <c r="X27">
        <v>-185737400</v>
      </c>
      <c r="Y27">
        <v>0.05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1</v>
      </c>
      <c r="AQ27">
        <v>0</v>
      </c>
      <c r="AR27">
        <v>0</v>
      </c>
      <c r="AS27" t="s">
        <v>3</v>
      </c>
      <c r="AT27">
        <v>0.04</v>
      </c>
      <c r="AU27" t="s">
        <v>143</v>
      </c>
      <c r="AV27">
        <v>2</v>
      </c>
      <c r="AW27">
        <v>2</v>
      </c>
      <c r="AX27">
        <v>36171937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Y27*Source!I83</f>
        <v>2.2499999999999998E-3</v>
      </c>
      <c r="CY27">
        <f>AD27</f>
        <v>0</v>
      </c>
      <c r="CZ27">
        <f>AH27</f>
        <v>0</v>
      </c>
      <c r="DA27">
        <f>AL27</f>
        <v>1</v>
      </c>
      <c r="DB27">
        <f>ROUND((ROUND(AT27*CZ27,2)*1.25),2)</f>
        <v>0</v>
      </c>
      <c r="DC27">
        <f>ROUND((ROUND(AT27*AG27,2)*1.25),2)</f>
        <v>0</v>
      </c>
    </row>
    <row r="28" spans="1:107">
      <c r="A28">
        <f>ROW(Source!A83)</f>
        <v>83</v>
      </c>
      <c r="B28">
        <v>35806607</v>
      </c>
      <c r="C28">
        <v>35821740</v>
      </c>
      <c r="D28">
        <v>29172556</v>
      </c>
      <c r="E28">
        <v>1</v>
      </c>
      <c r="F28">
        <v>1</v>
      </c>
      <c r="G28">
        <v>1</v>
      </c>
      <c r="H28">
        <v>2</v>
      </c>
      <c r="I28" t="s">
        <v>586</v>
      </c>
      <c r="J28" t="s">
        <v>590</v>
      </c>
      <c r="K28" t="s">
        <v>588</v>
      </c>
      <c r="L28">
        <v>1368</v>
      </c>
      <c r="N28">
        <v>1011</v>
      </c>
      <c r="O28" t="s">
        <v>589</v>
      </c>
      <c r="P28" t="s">
        <v>589</v>
      </c>
      <c r="Q28">
        <v>1</v>
      </c>
      <c r="W28">
        <v>0</v>
      </c>
      <c r="X28">
        <v>-1302720870</v>
      </c>
      <c r="Y28">
        <v>0.05</v>
      </c>
      <c r="AA28">
        <v>0</v>
      </c>
      <c r="AB28">
        <v>466.71</v>
      </c>
      <c r="AC28">
        <v>447.93</v>
      </c>
      <c r="AD28">
        <v>0</v>
      </c>
      <c r="AE28">
        <v>0</v>
      </c>
      <c r="AF28">
        <v>31.26</v>
      </c>
      <c r="AG28">
        <v>13.5</v>
      </c>
      <c r="AH28">
        <v>0</v>
      </c>
      <c r="AI28">
        <v>1</v>
      </c>
      <c r="AJ28">
        <v>14.93</v>
      </c>
      <c r="AK28">
        <v>33.18</v>
      </c>
      <c r="AL28">
        <v>1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0.04</v>
      </c>
      <c r="AU28" t="s">
        <v>143</v>
      </c>
      <c r="AV28">
        <v>0</v>
      </c>
      <c r="AW28">
        <v>2</v>
      </c>
      <c r="AX28">
        <v>36171938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Y28*Source!I83</f>
        <v>2.2499999999999998E-3</v>
      </c>
      <c r="CY28">
        <f>AB28</f>
        <v>466.71</v>
      </c>
      <c r="CZ28">
        <f>AF28</f>
        <v>31.26</v>
      </c>
      <c r="DA28">
        <f>AJ28</f>
        <v>14.93</v>
      </c>
      <c r="DB28">
        <f>ROUND((ROUND(AT28*CZ28,2)*1.25),2)</f>
        <v>1.56</v>
      </c>
      <c r="DC28">
        <f>ROUND((ROUND(AT28*AG28,2)*1.25),2)</f>
        <v>0.68</v>
      </c>
    </row>
    <row r="29" spans="1:107">
      <c r="A29">
        <f>ROW(Source!A83)</f>
        <v>83</v>
      </c>
      <c r="B29">
        <v>35806607</v>
      </c>
      <c r="C29">
        <v>35821740</v>
      </c>
      <c r="D29">
        <v>29174913</v>
      </c>
      <c r="E29">
        <v>1</v>
      </c>
      <c r="F29">
        <v>1</v>
      </c>
      <c r="G29">
        <v>1</v>
      </c>
      <c r="H29">
        <v>2</v>
      </c>
      <c r="I29" t="s">
        <v>601</v>
      </c>
      <c r="J29" t="s">
        <v>602</v>
      </c>
      <c r="K29" t="s">
        <v>603</v>
      </c>
      <c r="L29">
        <v>1368</v>
      </c>
      <c r="N29">
        <v>1011</v>
      </c>
      <c r="O29" t="s">
        <v>589</v>
      </c>
      <c r="P29" t="s">
        <v>589</v>
      </c>
      <c r="Q29">
        <v>1</v>
      </c>
      <c r="W29">
        <v>0</v>
      </c>
      <c r="X29">
        <v>458544584</v>
      </c>
      <c r="Y29">
        <v>0.1875</v>
      </c>
      <c r="AA29">
        <v>0</v>
      </c>
      <c r="AB29">
        <v>932.72</v>
      </c>
      <c r="AC29">
        <v>384.89</v>
      </c>
      <c r="AD29">
        <v>0</v>
      </c>
      <c r="AE29">
        <v>0</v>
      </c>
      <c r="AF29">
        <v>87.17</v>
      </c>
      <c r="AG29">
        <v>11.6</v>
      </c>
      <c r="AH29">
        <v>0</v>
      </c>
      <c r="AI29">
        <v>1</v>
      </c>
      <c r="AJ29">
        <v>10.7</v>
      </c>
      <c r="AK29">
        <v>33.18</v>
      </c>
      <c r="AL29">
        <v>1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0.15</v>
      </c>
      <c r="AU29" t="s">
        <v>143</v>
      </c>
      <c r="AV29">
        <v>0</v>
      </c>
      <c r="AW29">
        <v>2</v>
      </c>
      <c r="AX29">
        <v>36171939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Y29*Source!I83</f>
        <v>8.4375000000000006E-3</v>
      </c>
      <c r="CY29">
        <f>AB29</f>
        <v>932.72</v>
      </c>
      <c r="CZ29">
        <f>AF29</f>
        <v>87.17</v>
      </c>
      <c r="DA29">
        <f>AJ29</f>
        <v>10.7</v>
      </c>
      <c r="DB29">
        <f>ROUND((ROUND(AT29*CZ29,2)*1.25),2)</f>
        <v>16.350000000000001</v>
      </c>
      <c r="DC29">
        <f>ROUND((ROUND(AT29*AG29,2)*1.25),2)</f>
        <v>2.1800000000000002</v>
      </c>
    </row>
    <row r="30" spans="1:107">
      <c r="A30">
        <f>ROW(Source!A83)</f>
        <v>83</v>
      </c>
      <c r="B30">
        <v>35806607</v>
      </c>
      <c r="C30">
        <v>35821740</v>
      </c>
      <c r="D30">
        <v>29108696</v>
      </c>
      <c r="E30">
        <v>1</v>
      </c>
      <c r="F30">
        <v>1</v>
      </c>
      <c r="G30">
        <v>1</v>
      </c>
      <c r="H30">
        <v>3</v>
      </c>
      <c r="I30" t="s">
        <v>604</v>
      </c>
      <c r="J30" t="s">
        <v>605</v>
      </c>
      <c r="K30" t="s">
        <v>606</v>
      </c>
      <c r="L30">
        <v>1354</v>
      </c>
      <c r="N30">
        <v>1010</v>
      </c>
      <c r="O30" t="s">
        <v>258</v>
      </c>
      <c r="P30" t="s">
        <v>258</v>
      </c>
      <c r="Q30">
        <v>1</v>
      </c>
      <c r="W30">
        <v>0</v>
      </c>
      <c r="X30">
        <v>2109155817</v>
      </c>
      <c r="Y30">
        <v>56.6</v>
      </c>
      <c r="AA30">
        <v>310.51</v>
      </c>
      <c r="AB30">
        <v>0</v>
      </c>
      <c r="AC30">
        <v>0</v>
      </c>
      <c r="AD30">
        <v>0</v>
      </c>
      <c r="AE30">
        <v>67.209999999999994</v>
      </c>
      <c r="AF30">
        <v>0</v>
      </c>
      <c r="AG30">
        <v>0</v>
      </c>
      <c r="AH30">
        <v>0</v>
      </c>
      <c r="AI30">
        <v>4.62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56.6</v>
      </c>
      <c r="AU30" t="s">
        <v>3</v>
      </c>
      <c r="AV30">
        <v>0</v>
      </c>
      <c r="AW30">
        <v>2</v>
      </c>
      <c r="AX30">
        <v>36171940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Y30*Source!I83</f>
        <v>2.5470000000000002</v>
      </c>
      <c r="CY30">
        <f>AA30</f>
        <v>310.51</v>
      </c>
      <c r="CZ30">
        <f>AE30</f>
        <v>67.209999999999994</v>
      </c>
      <c r="DA30">
        <f>AI30</f>
        <v>4.62</v>
      </c>
      <c r="DB30">
        <f t="shared" ref="DB30:DB41" si="2">ROUND(ROUND(AT30*CZ30,2),2)</f>
        <v>3804.09</v>
      </c>
      <c r="DC30">
        <f t="shared" ref="DC30:DC41" si="3">ROUND(ROUND(AT30*AG30,2),2)</f>
        <v>0</v>
      </c>
    </row>
    <row r="31" spans="1:107">
      <c r="A31">
        <f>ROW(Source!A83)</f>
        <v>83</v>
      </c>
      <c r="B31">
        <v>35806607</v>
      </c>
      <c r="C31">
        <v>35821740</v>
      </c>
      <c r="D31">
        <v>29109722</v>
      </c>
      <c r="E31">
        <v>1</v>
      </c>
      <c r="F31">
        <v>1</v>
      </c>
      <c r="G31">
        <v>1</v>
      </c>
      <c r="H31">
        <v>3</v>
      </c>
      <c r="I31" t="s">
        <v>149</v>
      </c>
      <c r="J31" t="s">
        <v>152</v>
      </c>
      <c r="K31" t="s">
        <v>150</v>
      </c>
      <c r="L31">
        <v>1301</v>
      </c>
      <c r="N31">
        <v>1003</v>
      </c>
      <c r="O31" t="s">
        <v>151</v>
      </c>
      <c r="P31" t="s">
        <v>151</v>
      </c>
      <c r="Q31">
        <v>1</v>
      </c>
      <c r="W31">
        <v>0</v>
      </c>
      <c r="X31">
        <v>-1224981602</v>
      </c>
      <c r="Y31">
        <v>100</v>
      </c>
      <c r="AA31">
        <v>180.16</v>
      </c>
      <c r="AB31">
        <v>0</v>
      </c>
      <c r="AC31">
        <v>0</v>
      </c>
      <c r="AD31">
        <v>0</v>
      </c>
      <c r="AE31">
        <v>189.64</v>
      </c>
      <c r="AF31">
        <v>0</v>
      </c>
      <c r="AG31">
        <v>0</v>
      </c>
      <c r="AH31">
        <v>0</v>
      </c>
      <c r="AI31">
        <v>0.95</v>
      </c>
      <c r="AJ31">
        <v>1</v>
      </c>
      <c r="AK31">
        <v>1</v>
      </c>
      <c r="AL31">
        <v>1</v>
      </c>
      <c r="AN31">
        <v>0</v>
      </c>
      <c r="AO31">
        <v>0</v>
      </c>
      <c r="AP31">
        <v>0</v>
      </c>
      <c r="AQ31">
        <v>0</v>
      </c>
      <c r="AR31">
        <v>0</v>
      </c>
      <c r="AS31" t="s">
        <v>3</v>
      </c>
      <c r="AT31">
        <v>100</v>
      </c>
      <c r="AU31" t="s">
        <v>3</v>
      </c>
      <c r="AV31">
        <v>0</v>
      </c>
      <c r="AW31">
        <v>1</v>
      </c>
      <c r="AX31">
        <v>-1</v>
      </c>
      <c r="AY31">
        <v>0</v>
      </c>
      <c r="AZ31">
        <v>0</v>
      </c>
      <c r="BA31" t="s">
        <v>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Y31*Source!I83</f>
        <v>4.5</v>
      </c>
      <c r="CY31">
        <f>AA31</f>
        <v>180.16</v>
      </c>
      <c r="CZ31">
        <f>AE31</f>
        <v>189.64</v>
      </c>
      <c r="DA31">
        <f>AI31</f>
        <v>0.95</v>
      </c>
      <c r="DB31">
        <f t="shared" si="2"/>
        <v>18964</v>
      </c>
      <c r="DC31">
        <f t="shared" si="3"/>
        <v>0</v>
      </c>
    </row>
    <row r="32" spans="1:107">
      <c r="A32">
        <f>ROW(Source!A83)</f>
        <v>83</v>
      </c>
      <c r="B32">
        <v>35806607</v>
      </c>
      <c r="C32">
        <v>35821740</v>
      </c>
      <c r="D32">
        <v>29115197</v>
      </c>
      <c r="E32">
        <v>1</v>
      </c>
      <c r="F32">
        <v>1</v>
      </c>
      <c r="G32">
        <v>1</v>
      </c>
      <c r="H32">
        <v>3</v>
      </c>
      <c r="I32" t="s">
        <v>607</v>
      </c>
      <c r="J32" t="s">
        <v>608</v>
      </c>
      <c r="K32" t="s">
        <v>609</v>
      </c>
      <c r="L32">
        <v>1354</v>
      </c>
      <c r="N32">
        <v>1010</v>
      </c>
      <c r="O32" t="s">
        <v>258</v>
      </c>
      <c r="P32" t="s">
        <v>258</v>
      </c>
      <c r="Q32">
        <v>1</v>
      </c>
      <c r="W32">
        <v>0</v>
      </c>
      <c r="X32">
        <v>-1208533646</v>
      </c>
      <c r="Y32">
        <v>400</v>
      </c>
      <c r="AA32">
        <v>3.68</v>
      </c>
      <c r="AB32">
        <v>0</v>
      </c>
      <c r="AC32">
        <v>0</v>
      </c>
      <c r="AD32">
        <v>0</v>
      </c>
      <c r="AE32">
        <v>0.5</v>
      </c>
      <c r="AF32">
        <v>0</v>
      </c>
      <c r="AG32">
        <v>0</v>
      </c>
      <c r="AH32">
        <v>0</v>
      </c>
      <c r="AI32">
        <v>7.36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400</v>
      </c>
      <c r="AU32" t="s">
        <v>3</v>
      </c>
      <c r="AV32">
        <v>0</v>
      </c>
      <c r="AW32">
        <v>2</v>
      </c>
      <c r="AX32">
        <v>36171942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Y32*Source!I83</f>
        <v>18</v>
      </c>
      <c r="CY32">
        <f>AA32</f>
        <v>3.68</v>
      </c>
      <c r="CZ32">
        <f>AE32</f>
        <v>0.5</v>
      </c>
      <c r="DA32">
        <f>AI32</f>
        <v>7.36</v>
      </c>
      <c r="DB32">
        <f t="shared" si="2"/>
        <v>200</v>
      </c>
      <c r="DC32">
        <f t="shared" si="3"/>
        <v>0</v>
      </c>
    </row>
    <row r="33" spans="1:107">
      <c r="A33">
        <f>ROW(Source!A85)</f>
        <v>85</v>
      </c>
      <c r="B33">
        <v>35806607</v>
      </c>
      <c r="C33">
        <v>36315593</v>
      </c>
      <c r="D33">
        <v>18413230</v>
      </c>
      <c r="E33">
        <v>1</v>
      </c>
      <c r="F33">
        <v>1</v>
      </c>
      <c r="G33">
        <v>1</v>
      </c>
      <c r="H33">
        <v>1</v>
      </c>
      <c r="I33" t="s">
        <v>610</v>
      </c>
      <c r="J33" t="s">
        <v>3</v>
      </c>
      <c r="K33" t="s">
        <v>611</v>
      </c>
      <c r="L33">
        <v>1369</v>
      </c>
      <c r="N33">
        <v>1013</v>
      </c>
      <c r="O33" t="s">
        <v>583</v>
      </c>
      <c r="P33" t="s">
        <v>583</v>
      </c>
      <c r="Q33">
        <v>1</v>
      </c>
      <c r="W33">
        <v>0</v>
      </c>
      <c r="X33">
        <v>355262106</v>
      </c>
      <c r="Y33">
        <v>166.47</v>
      </c>
      <c r="AA33">
        <v>0</v>
      </c>
      <c r="AB33">
        <v>0</v>
      </c>
      <c r="AC33">
        <v>0</v>
      </c>
      <c r="AD33">
        <v>304.64</v>
      </c>
      <c r="AE33">
        <v>0</v>
      </c>
      <c r="AF33">
        <v>0</v>
      </c>
      <c r="AG33">
        <v>0</v>
      </c>
      <c r="AH33">
        <v>304.64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166.47</v>
      </c>
      <c r="AU33" t="s">
        <v>3</v>
      </c>
      <c r="AV33">
        <v>1</v>
      </c>
      <c r="AW33">
        <v>2</v>
      </c>
      <c r="AX33">
        <v>36315594</v>
      </c>
      <c r="AY33">
        <v>2</v>
      </c>
      <c r="AZ33">
        <v>131072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Y33*Source!I85</f>
        <v>5.9929199999999998</v>
      </c>
      <c r="CY33">
        <f>AD33</f>
        <v>304.64</v>
      </c>
      <c r="CZ33">
        <f>AH33</f>
        <v>304.64</v>
      </c>
      <c r="DA33">
        <f>AL33</f>
        <v>1</v>
      </c>
      <c r="DB33">
        <f t="shared" si="2"/>
        <v>50713.42</v>
      </c>
      <c r="DC33">
        <f t="shared" si="3"/>
        <v>0</v>
      </c>
    </row>
    <row r="34" spans="1:107">
      <c r="A34">
        <f>ROW(Source!A85)</f>
        <v>85</v>
      </c>
      <c r="B34">
        <v>35806607</v>
      </c>
      <c r="C34">
        <v>36315593</v>
      </c>
      <c r="D34">
        <v>121548</v>
      </c>
      <c r="E34">
        <v>1</v>
      </c>
      <c r="F34">
        <v>1</v>
      </c>
      <c r="G34">
        <v>1</v>
      </c>
      <c r="H34">
        <v>1</v>
      </c>
      <c r="I34" t="s">
        <v>34</v>
      </c>
      <c r="J34" t="s">
        <v>3</v>
      </c>
      <c r="K34" t="s">
        <v>584</v>
      </c>
      <c r="L34">
        <v>608254</v>
      </c>
      <c r="N34">
        <v>1013</v>
      </c>
      <c r="O34" t="s">
        <v>585</v>
      </c>
      <c r="P34" t="s">
        <v>585</v>
      </c>
      <c r="Q34">
        <v>1</v>
      </c>
      <c r="W34">
        <v>0</v>
      </c>
      <c r="X34">
        <v>-185737400</v>
      </c>
      <c r="Y34">
        <v>0.08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0.08</v>
      </c>
      <c r="AU34" t="s">
        <v>3</v>
      </c>
      <c r="AV34">
        <v>2</v>
      </c>
      <c r="AW34">
        <v>2</v>
      </c>
      <c r="AX34">
        <v>36315595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Y34*Source!I85</f>
        <v>2.8799999999999997E-3</v>
      </c>
      <c r="CY34">
        <f>AD34</f>
        <v>0</v>
      </c>
      <c r="CZ34">
        <f>AH34</f>
        <v>0</v>
      </c>
      <c r="DA34">
        <f>AL34</f>
        <v>1</v>
      </c>
      <c r="DB34">
        <f t="shared" si="2"/>
        <v>0</v>
      </c>
      <c r="DC34">
        <f t="shared" si="3"/>
        <v>0</v>
      </c>
    </row>
    <row r="35" spans="1:107">
      <c r="A35">
        <f>ROW(Source!A85)</f>
        <v>85</v>
      </c>
      <c r="B35">
        <v>35806607</v>
      </c>
      <c r="C35">
        <v>36315593</v>
      </c>
      <c r="D35">
        <v>29172556</v>
      </c>
      <c r="E35">
        <v>1</v>
      </c>
      <c r="F35">
        <v>1</v>
      </c>
      <c r="G35">
        <v>1</v>
      </c>
      <c r="H35">
        <v>2</v>
      </c>
      <c r="I35" t="s">
        <v>586</v>
      </c>
      <c r="J35" t="s">
        <v>587</v>
      </c>
      <c r="K35" t="s">
        <v>588</v>
      </c>
      <c r="L35">
        <v>1368</v>
      </c>
      <c r="N35">
        <v>1011</v>
      </c>
      <c r="O35" t="s">
        <v>589</v>
      </c>
      <c r="P35" t="s">
        <v>589</v>
      </c>
      <c r="Q35">
        <v>1</v>
      </c>
      <c r="W35">
        <v>0</v>
      </c>
      <c r="X35">
        <v>344519037</v>
      </c>
      <c r="Y35">
        <v>0.08</v>
      </c>
      <c r="AA35">
        <v>0</v>
      </c>
      <c r="AB35">
        <v>466.71</v>
      </c>
      <c r="AC35">
        <v>447.93</v>
      </c>
      <c r="AD35">
        <v>0</v>
      </c>
      <c r="AE35">
        <v>0</v>
      </c>
      <c r="AF35">
        <v>31.26</v>
      </c>
      <c r="AG35">
        <v>13.5</v>
      </c>
      <c r="AH35">
        <v>0</v>
      </c>
      <c r="AI35">
        <v>1</v>
      </c>
      <c r="AJ35">
        <v>14.93</v>
      </c>
      <c r="AK35">
        <v>33.18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0.08</v>
      </c>
      <c r="AU35" t="s">
        <v>3</v>
      </c>
      <c r="AV35">
        <v>0</v>
      </c>
      <c r="AW35">
        <v>2</v>
      </c>
      <c r="AX35">
        <v>36315596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Y35*Source!I85</f>
        <v>2.8799999999999997E-3</v>
      </c>
      <c r="CY35">
        <f>AB35</f>
        <v>466.71</v>
      </c>
      <c r="CZ35">
        <f>AF35</f>
        <v>31.26</v>
      </c>
      <c r="DA35">
        <f>AJ35</f>
        <v>14.93</v>
      </c>
      <c r="DB35">
        <f t="shared" si="2"/>
        <v>2.5</v>
      </c>
      <c r="DC35">
        <f t="shared" si="3"/>
        <v>1.08</v>
      </c>
    </row>
    <row r="36" spans="1:107">
      <c r="A36">
        <f>ROW(Source!A85)</f>
        <v>85</v>
      </c>
      <c r="B36">
        <v>35806607</v>
      </c>
      <c r="C36">
        <v>36315593</v>
      </c>
      <c r="D36">
        <v>29174591</v>
      </c>
      <c r="E36">
        <v>1</v>
      </c>
      <c r="F36">
        <v>1</v>
      </c>
      <c r="G36">
        <v>1</v>
      </c>
      <c r="H36">
        <v>2</v>
      </c>
      <c r="I36" t="s">
        <v>612</v>
      </c>
      <c r="J36" t="s">
        <v>613</v>
      </c>
      <c r="K36" t="s">
        <v>614</v>
      </c>
      <c r="L36">
        <v>1368</v>
      </c>
      <c r="N36">
        <v>1011</v>
      </c>
      <c r="O36" t="s">
        <v>589</v>
      </c>
      <c r="P36" t="s">
        <v>589</v>
      </c>
      <c r="Q36">
        <v>1</v>
      </c>
      <c r="W36">
        <v>0</v>
      </c>
      <c r="X36">
        <v>1042522176</v>
      </c>
      <c r="Y36">
        <v>0.26</v>
      </c>
      <c r="AA36">
        <v>0</v>
      </c>
      <c r="AB36">
        <v>9.4700000000000006</v>
      </c>
      <c r="AC36">
        <v>0</v>
      </c>
      <c r="AD36">
        <v>0</v>
      </c>
      <c r="AE36">
        <v>0</v>
      </c>
      <c r="AF36">
        <v>0.95</v>
      </c>
      <c r="AG36">
        <v>0</v>
      </c>
      <c r="AH36">
        <v>0</v>
      </c>
      <c r="AI36">
        <v>1</v>
      </c>
      <c r="AJ36">
        <v>9.9700000000000006</v>
      </c>
      <c r="AK36">
        <v>33.18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0.26</v>
      </c>
      <c r="AU36" t="s">
        <v>3</v>
      </c>
      <c r="AV36">
        <v>0</v>
      </c>
      <c r="AW36">
        <v>2</v>
      </c>
      <c r="AX36">
        <v>36315597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Y36*Source!I85</f>
        <v>9.3600000000000003E-3</v>
      </c>
      <c r="CY36">
        <f>AB36</f>
        <v>9.4700000000000006</v>
      </c>
      <c r="CZ36">
        <f>AF36</f>
        <v>0.95</v>
      </c>
      <c r="DA36">
        <f>AJ36</f>
        <v>9.9700000000000006</v>
      </c>
      <c r="DB36">
        <f t="shared" si="2"/>
        <v>0.25</v>
      </c>
      <c r="DC36">
        <f t="shared" si="3"/>
        <v>0</v>
      </c>
    </row>
    <row r="37" spans="1:107">
      <c r="A37">
        <f>ROW(Source!A85)</f>
        <v>85</v>
      </c>
      <c r="B37">
        <v>35806607</v>
      </c>
      <c r="C37">
        <v>36315593</v>
      </c>
      <c r="D37">
        <v>29174913</v>
      </c>
      <c r="E37">
        <v>1</v>
      </c>
      <c r="F37">
        <v>1</v>
      </c>
      <c r="G37">
        <v>1</v>
      </c>
      <c r="H37">
        <v>2</v>
      </c>
      <c r="I37" t="s">
        <v>601</v>
      </c>
      <c r="J37" t="s">
        <v>615</v>
      </c>
      <c r="K37" t="s">
        <v>603</v>
      </c>
      <c r="L37">
        <v>1368</v>
      </c>
      <c r="N37">
        <v>1011</v>
      </c>
      <c r="O37" t="s">
        <v>589</v>
      </c>
      <c r="P37" t="s">
        <v>589</v>
      </c>
      <c r="Q37">
        <v>1</v>
      </c>
      <c r="W37">
        <v>0</v>
      </c>
      <c r="X37">
        <v>1230759911</v>
      </c>
      <c r="Y37">
        <v>0.5</v>
      </c>
      <c r="AA37">
        <v>0</v>
      </c>
      <c r="AB37">
        <v>932.72</v>
      </c>
      <c r="AC37">
        <v>384.89</v>
      </c>
      <c r="AD37">
        <v>0</v>
      </c>
      <c r="AE37">
        <v>0</v>
      </c>
      <c r="AF37">
        <v>87.17</v>
      </c>
      <c r="AG37">
        <v>11.6</v>
      </c>
      <c r="AH37">
        <v>0</v>
      </c>
      <c r="AI37">
        <v>1</v>
      </c>
      <c r="AJ37">
        <v>10.7</v>
      </c>
      <c r="AK37">
        <v>33.18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0.5</v>
      </c>
      <c r="AU37" t="s">
        <v>3</v>
      </c>
      <c r="AV37">
        <v>0</v>
      </c>
      <c r="AW37">
        <v>2</v>
      </c>
      <c r="AX37">
        <v>36315598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Y37*Source!I85</f>
        <v>1.7999999999999999E-2</v>
      </c>
      <c r="CY37">
        <f>AB37</f>
        <v>932.72</v>
      </c>
      <c r="CZ37">
        <f>AF37</f>
        <v>87.17</v>
      </c>
      <c r="DA37">
        <f>AJ37</f>
        <v>10.7</v>
      </c>
      <c r="DB37">
        <f t="shared" si="2"/>
        <v>43.59</v>
      </c>
      <c r="DC37">
        <f t="shared" si="3"/>
        <v>5.8</v>
      </c>
    </row>
    <row r="38" spans="1:107">
      <c r="A38">
        <f>ROW(Source!A85)</f>
        <v>85</v>
      </c>
      <c r="B38">
        <v>35806607</v>
      </c>
      <c r="C38">
        <v>36315593</v>
      </c>
      <c r="D38">
        <v>29107800</v>
      </c>
      <c r="E38">
        <v>1</v>
      </c>
      <c r="F38">
        <v>1</v>
      </c>
      <c r="G38">
        <v>1</v>
      </c>
      <c r="H38">
        <v>3</v>
      </c>
      <c r="I38" t="s">
        <v>616</v>
      </c>
      <c r="J38" t="s">
        <v>617</v>
      </c>
      <c r="K38" t="s">
        <v>618</v>
      </c>
      <c r="L38">
        <v>1346</v>
      </c>
      <c r="N38">
        <v>1009</v>
      </c>
      <c r="O38" t="s">
        <v>170</v>
      </c>
      <c r="P38" t="s">
        <v>170</v>
      </c>
      <c r="Q38">
        <v>1</v>
      </c>
      <c r="W38">
        <v>0</v>
      </c>
      <c r="X38">
        <v>644139035</v>
      </c>
      <c r="Y38">
        <v>0.2</v>
      </c>
      <c r="AA38">
        <v>46.61</v>
      </c>
      <c r="AB38">
        <v>0</v>
      </c>
      <c r="AC38">
        <v>0</v>
      </c>
      <c r="AD38">
        <v>0</v>
      </c>
      <c r="AE38">
        <v>1.81</v>
      </c>
      <c r="AF38">
        <v>0</v>
      </c>
      <c r="AG38">
        <v>0</v>
      </c>
      <c r="AH38">
        <v>0</v>
      </c>
      <c r="AI38">
        <v>25.75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0</v>
      </c>
      <c r="AQ38">
        <v>0</v>
      </c>
      <c r="AR38">
        <v>0</v>
      </c>
      <c r="AS38" t="s">
        <v>3</v>
      </c>
      <c r="AT38">
        <v>0.2</v>
      </c>
      <c r="AU38" t="s">
        <v>3</v>
      </c>
      <c r="AV38">
        <v>0</v>
      </c>
      <c r="AW38">
        <v>2</v>
      </c>
      <c r="AX38">
        <v>36315599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Y38*Source!I85</f>
        <v>7.1999999999999998E-3</v>
      </c>
      <c r="CY38">
        <f>AA38</f>
        <v>46.61</v>
      </c>
      <c r="CZ38">
        <f>AE38</f>
        <v>1.81</v>
      </c>
      <c r="DA38">
        <f>AI38</f>
        <v>25.75</v>
      </c>
      <c r="DB38">
        <f t="shared" si="2"/>
        <v>0.36</v>
      </c>
      <c r="DC38">
        <f t="shared" si="3"/>
        <v>0</v>
      </c>
    </row>
    <row r="39" spans="1:107">
      <c r="A39">
        <f>ROW(Source!A85)</f>
        <v>85</v>
      </c>
      <c r="B39">
        <v>35806607</v>
      </c>
      <c r="C39">
        <v>36315593</v>
      </c>
      <c r="D39">
        <v>29109348</v>
      </c>
      <c r="E39">
        <v>1</v>
      </c>
      <c r="F39">
        <v>1</v>
      </c>
      <c r="G39">
        <v>1</v>
      </c>
      <c r="H39">
        <v>3</v>
      </c>
      <c r="I39" t="s">
        <v>168</v>
      </c>
      <c r="J39" t="s">
        <v>171</v>
      </c>
      <c r="K39" t="s">
        <v>169</v>
      </c>
      <c r="L39">
        <v>1346</v>
      </c>
      <c r="N39">
        <v>1009</v>
      </c>
      <c r="O39" t="s">
        <v>170</v>
      </c>
      <c r="P39" t="s">
        <v>170</v>
      </c>
      <c r="Q39">
        <v>1</v>
      </c>
      <c r="W39">
        <v>0</v>
      </c>
      <c r="X39">
        <v>-1800780702</v>
      </c>
      <c r="Y39">
        <v>8.8888890000000007</v>
      </c>
      <c r="AA39">
        <v>134.02000000000001</v>
      </c>
      <c r="AB39">
        <v>0</v>
      </c>
      <c r="AC39">
        <v>0</v>
      </c>
      <c r="AD39">
        <v>0</v>
      </c>
      <c r="AE39">
        <v>22.91</v>
      </c>
      <c r="AF39">
        <v>0</v>
      </c>
      <c r="AG39">
        <v>0</v>
      </c>
      <c r="AH39">
        <v>0</v>
      </c>
      <c r="AI39">
        <v>5.85</v>
      </c>
      <c r="AJ39">
        <v>1</v>
      </c>
      <c r="AK39">
        <v>1</v>
      </c>
      <c r="AL39">
        <v>1</v>
      </c>
      <c r="AN39">
        <v>0</v>
      </c>
      <c r="AO39">
        <v>0</v>
      </c>
      <c r="AP39">
        <v>0</v>
      </c>
      <c r="AQ39">
        <v>0</v>
      </c>
      <c r="AR39">
        <v>0</v>
      </c>
      <c r="AS39" t="s">
        <v>3</v>
      </c>
      <c r="AT39">
        <v>8.8888890000000007</v>
      </c>
      <c r="AU39" t="s">
        <v>3</v>
      </c>
      <c r="AV39">
        <v>0</v>
      </c>
      <c r="AW39">
        <v>1</v>
      </c>
      <c r="AX39">
        <v>-1</v>
      </c>
      <c r="AY39">
        <v>0</v>
      </c>
      <c r="AZ39">
        <v>0</v>
      </c>
      <c r="BA39" t="s">
        <v>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Y39*Source!I85</f>
        <v>0.320000004</v>
      </c>
      <c r="CY39">
        <f>AA39</f>
        <v>134.02000000000001</v>
      </c>
      <c r="CZ39">
        <f>AE39</f>
        <v>22.91</v>
      </c>
      <c r="DA39">
        <f>AI39</f>
        <v>5.85</v>
      </c>
      <c r="DB39">
        <f t="shared" si="2"/>
        <v>203.64</v>
      </c>
      <c r="DC39">
        <f t="shared" si="3"/>
        <v>0</v>
      </c>
    </row>
    <row r="40" spans="1:107">
      <c r="A40">
        <f>ROW(Source!A85)</f>
        <v>85</v>
      </c>
      <c r="B40">
        <v>35806607</v>
      </c>
      <c r="C40">
        <v>36315593</v>
      </c>
      <c r="D40">
        <v>29109411</v>
      </c>
      <c r="E40">
        <v>1</v>
      </c>
      <c r="F40">
        <v>1</v>
      </c>
      <c r="G40">
        <v>1</v>
      </c>
      <c r="H40">
        <v>3</v>
      </c>
      <c r="I40" t="s">
        <v>619</v>
      </c>
      <c r="J40" t="s">
        <v>620</v>
      </c>
      <c r="K40" t="s">
        <v>621</v>
      </c>
      <c r="L40">
        <v>1346</v>
      </c>
      <c r="N40">
        <v>1009</v>
      </c>
      <c r="O40" t="s">
        <v>170</v>
      </c>
      <c r="P40" t="s">
        <v>170</v>
      </c>
      <c r="Q40">
        <v>1</v>
      </c>
      <c r="W40">
        <v>0</v>
      </c>
      <c r="X40">
        <v>42272800</v>
      </c>
      <c r="Y40">
        <v>30</v>
      </c>
      <c r="AA40">
        <v>53.91</v>
      </c>
      <c r="AB40">
        <v>0</v>
      </c>
      <c r="AC40">
        <v>0</v>
      </c>
      <c r="AD40">
        <v>0</v>
      </c>
      <c r="AE40">
        <v>15.95</v>
      </c>
      <c r="AF40">
        <v>0</v>
      </c>
      <c r="AG40">
        <v>0</v>
      </c>
      <c r="AH40">
        <v>0</v>
      </c>
      <c r="AI40">
        <v>3.38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0</v>
      </c>
      <c r="AQ40">
        <v>0</v>
      </c>
      <c r="AR40">
        <v>0</v>
      </c>
      <c r="AS40" t="s">
        <v>3</v>
      </c>
      <c r="AT40">
        <v>30</v>
      </c>
      <c r="AU40" t="s">
        <v>3</v>
      </c>
      <c r="AV40">
        <v>0</v>
      </c>
      <c r="AW40">
        <v>2</v>
      </c>
      <c r="AX40">
        <v>36315600</v>
      </c>
      <c r="AY40">
        <v>1</v>
      </c>
      <c r="AZ40">
        <v>0</v>
      </c>
      <c r="BA40">
        <v>39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Y40*Source!I85</f>
        <v>1.0799999999999998</v>
      </c>
      <c r="CY40">
        <f>AA40</f>
        <v>53.91</v>
      </c>
      <c r="CZ40">
        <f>AE40</f>
        <v>15.95</v>
      </c>
      <c r="DA40">
        <f>AI40</f>
        <v>3.38</v>
      </c>
      <c r="DB40">
        <f t="shared" si="2"/>
        <v>478.5</v>
      </c>
      <c r="DC40">
        <f t="shared" si="3"/>
        <v>0</v>
      </c>
    </row>
    <row r="41" spans="1:107">
      <c r="A41">
        <f>ROW(Source!A85)</f>
        <v>85</v>
      </c>
      <c r="B41">
        <v>35806607</v>
      </c>
      <c r="C41">
        <v>36315593</v>
      </c>
      <c r="D41">
        <v>29109648</v>
      </c>
      <c r="E41">
        <v>1</v>
      </c>
      <c r="F41">
        <v>1</v>
      </c>
      <c r="G41">
        <v>1</v>
      </c>
      <c r="H41">
        <v>3</v>
      </c>
      <c r="I41" t="s">
        <v>163</v>
      </c>
      <c r="J41" t="s">
        <v>166</v>
      </c>
      <c r="K41" t="s">
        <v>164</v>
      </c>
      <c r="L41">
        <v>1327</v>
      </c>
      <c r="N41">
        <v>1005</v>
      </c>
      <c r="O41" t="s">
        <v>165</v>
      </c>
      <c r="P41" t="s">
        <v>165</v>
      </c>
      <c r="Q41">
        <v>1</v>
      </c>
      <c r="W41">
        <v>0</v>
      </c>
      <c r="X41">
        <v>80520630</v>
      </c>
      <c r="Y41">
        <v>105</v>
      </c>
      <c r="AA41">
        <v>226.72</v>
      </c>
      <c r="AB41">
        <v>0</v>
      </c>
      <c r="AC41">
        <v>0</v>
      </c>
      <c r="AD41">
        <v>0</v>
      </c>
      <c r="AE41">
        <v>377.87</v>
      </c>
      <c r="AF41">
        <v>0</v>
      </c>
      <c r="AG41">
        <v>0</v>
      </c>
      <c r="AH41">
        <v>0</v>
      </c>
      <c r="AI41">
        <v>0.6</v>
      </c>
      <c r="AJ41">
        <v>1</v>
      </c>
      <c r="AK41">
        <v>1</v>
      </c>
      <c r="AL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 t="s">
        <v>3</v>
      </c>
      <c r="AT41">
        <v>105</v>
      </c>
      <c r="AU41" t="s">
        <v>3</v>
      </c>
      <c r="AV41">
        <v>0</v>
      </c>
      <c r="AW41">
        <v>1</v>
      </c>
      <c r="AX41">
        <v>-1</v>
      </c>
      <c r="AY41">
        <v>0</v>
      </c>
      <c r="AZ41">
        <v>0</v>
      </c>
      <c r="BA41" t="s">
        <v>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Y41*Source!I85</f>
        <v>3.78</v>
      </c>
      <c r="CY41">
        <f>AA41</f>
        <v>226.72</v>
      </c>
      <c r="CZ41">
        <f>AE41</f>
        <v>377.87</v>
      </c>
      <c r="DA41">
        <f>AI41</f>
        <v>0.6</v>
      </c>
      <c r="DB41">
        <f t="shared" si="2"/>
        <v>39676.35</v>
      </c>
      <c r="DC41">
        <f t="shared" si="3"/>
        <v>0</v>
      </c>
    </row>
    <row r="42" spans="1:107">
      <c r="A42">
        <f>ROW(Source!A88)</f>
        <v>88</v>
      </c>
      <c r="B42">
        <v>35806607</v>
      </c>
      <c r="C42">
        <v>36324575</v>
      </c>
      <c r="D42">
        <v>18413230</v>
      </c>
      <c r="E42">
        <v>1</v>
      </c>
      <c r="F42">
        <v>1</v>
      </c>
      <c r="G42">
        <v>1</v>
      </c>
      <c r="H42">
        <v>1</v>
      </c>
      <c r="I42" t="s">
        <v>610</v>
      </c>
      <c r="J42" t="s">
        <v>3</v>
      </c>
      <c r="K42" t="s">
        <v>611</v>
      </c>
      <c r="L42">
        <v>1369</v>
      </c>
      <c r="N42">
        <v>1013</v>
      </c>
      <c r="O42" t="s">
        <v>583</v>
      </c>
      <c r="P42" t="s">
        <v>583</v>
      </c>
      <c r="Q42">
        <v>1</v>
      </c>
      <c r="W42">
        <v>0</v>
      </c>
      <c r="X42">
        <v>355262106</v>
      </c>
      <c r="Y42">
        <v>102.95949999999999</v>
      </c>
      <c r="AA42">
        <v>0</v>
      </c>
      <c r="AB42">
        <v>0</v>
      </c>
      <c r="AC42">
        <v>0</v>
      </c>
      <c r="AD42">
        <v>304.64</v>
      </c>
      <c r="AE42">
        <v>0</v>
      </c>
      <c r="AF42">
        <v>0</v>
      </c>
      <c r="AG42">
        <v>0</v>
      </c>
      <c r="AH42">
        <v>304.64</v>
      </c>
      <c r="AI42">
        <v>1</v>
      </c>
      <c r="AJ42">
        <v>1</v>
      </c>
      <c r="AK42">
        <v>1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89.53</v>
      </c>
      <c r="AU42" t="s">
        <v>144</v>
      </c>
      <c r="AV42">
        <v>1</v>
      </c>
      <c r="AW42">
        <v>2</v>
      </c>
      <c r="AX42">
        <v>36324576</v>
      </c>
      <c r="AY42">
        <v>2</v>
      </c>
      <c r="AZ42">
        <v>131072</v>
      </c>
      <c r="BA42">
        <v>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Y42*Source!I88</f>
        <v>2.0591900000000001</v>
      </c>
      <c r="CY42">
        <f>AD42</f>
        <v>304.64</v>
      </c>
      <c r="CZ42">
        <f>AH42</f>
        <v>304.64</v>
      </c>
      <c r="DA42">
        <f>AL42</f>
        <v>1</v>
      </c>
      <c r="DB42">
        <f>ROUND((ROUND(AT42*CZ42,2)*1.15),2)</f>
        <v>31365.58</v>
      </c>
      <c r="DC42">
        <f>ROUND((ROUND(AT42*AG42,2)*1.15),2)</f>
        <v>0</v>
      </c>
    </row>
    <row r="43" spans="1:107">
      <c r="A43">
        <f>ROW(Source!A88)</f>
        <v>88</v>
      </c>
      <c r="B43">
        <v>35806607</v>
      </c>
      <c r="C43">
        <v>36324575</v>
      </c>
      <c r="D43">
        <v>121548</v>
      </c>
      <c r="E43">
        <v>1</v>
      </c>
      <c r="F43">
        <v>1</v>
      </c>
      <c r="G43">
        <v>1</v>
      </c>
      <c r="H43">
        <v>1</v>
      </c>
      <c r="I43" t="s">
        <v>34</v>
      </c>
      <c r="J43" t="s">
        <v>3</v>
      </c>
      <c r="K43" t="s">
        <v>584</v>
      </c>
      <c r="L43">
        <v>608254</v>
      </c>
      <c r="N43">
        <v>1013</v>
      </c>
      <c r="O43" t="s">
        <v>585</v>
      </c>
      <c r="P43" t="s">
        <v>585</v>
      </c>
      <c r="Q43">
        <v>1</v>
      </c>
      <c r="W43">
        <v>0</v>
      </c>
      <c r="X43">
        <v>-185737400</v>
      </c>
      <c r="Y43">
        <v>12.112499999999999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9.69</v>
      </c>
      <c r="AU43" t="s">
        <v>143</v>
      </c>
      <c r="AV43">
        <v>2</v>
      </c>
      <c r="AW43">
        <v>2</v>
      </c>
      <c r="AX43">
        <v>36324577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Y43*Source!I88</f>
        <v>0.24224999999999999</v>
      </c>
      <c r="CY43">
        <f>AD43</f>
        <v>0</v>
      </c>
      <c r="CZ43">
        <f>AH43</f>
        <v>0</v>
      </c>
      <c r="DA43">
        <f>AL43</f>
        <v>1</v>
      </c>
      <c r="DB43">
        <f>ROUND((ROUND(AT43*CZ43,2)*1.25),2)</f>
        <v>0</v>
      </c>
      <c r="DC43">
        <f>ROUND((ROUND(AT43*AG43,2)*1.25),2)</f>
        <v>0</v>
      </c>
    </row>
    <row r="44" spans="1:107">
      <c r="A44">
        <f>ROW(Source!A88)</f>
        <v>88</v>
      </c>
      <c r="B44">
        <v>35806607</v>
      </c>
      <c r="C44">
        <v>36324575</v>
      </c>
      <c r="D44">
        <v>29172268</v>
      </c>
      <c r="E44">
        <v>1</v>
      </c>
      <c r="F44">
        <v>1</v>
      </c>
      <c r="G44">
        <v>1</v>
      </c>
      <c r="H44">
        <v>2</v>
      </c>
      <c r="I44" t="s">
        <v>622</v>
      </c>
      <c r="J44" t="s">
        <v>623</v>
      </c>
      <c r="K44" t="s">
        <v>624</v>
      </c>
      <c r="L44">
        <v>1368</v>
      </c>
      <c r="N44">
        <v>1011</v>
      </c>
      <c r="O44" t="s">
        <v>589</v>
      </c>
      <c r="P44" t="s">
        <v>589</v>
      </c>
      <c r="Q44">
        <v>1</v>
      </c>
      <c r="W44">
        <v>0</v>
      </c>
      <c r="X44">
        <v>-438066613</v>
      </c>
      <c r="Y44">
        <v>12.112499999999999</v>
      </c>
      <c r="AA44">
        <v>0</v>
      </c>
      <c r="AB44">
        <v>889.06</v>
      </c>
      <c r="AC44">
        <v>447.93</v>
      </c>
      <c r="AD44">
        <v>0</v>
      </c>
      <c r="AE44">
        <v>0</v>
      </c>
      <c r="AF44">
        <v>86.4</v>
      </c>
      <c r="AG44">
        <v>13.5</v>
      </c>
      <c r="AH44">
        <v>0</v>
      </c>
      <c r="AI44">
        <v>1</v>
      </c>
      <c r="AJ44">
        <v>10.29</v>
      </c>
      <c r="AK44">
        <v>33.18</v>
      </c>
      <c r="AL44">
        <v>1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9.69</v>
      </c>
      <c r="AU44" t="s">
        <v>143</v>
      </c>
      <c r="AV44">
        <v>0</v>
      </c>
      <c r="AW44">
        <v>2</v>
      </c>
      <c r="AX44">
        <v>36324578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Y44*Source!I88</f>
        <v>0.24224999999999999</v>
      </c>
      <c r="CY44">
        <f>AB44</f>
        <v>889.06</v>
      </c>
      <c r="CZ44">
        <f>AF44</f>
        <v>86.4</v>
      </c>
      <c r="DA44">
        <f>AJ44</f>
        <v>10.29</v>
      </c>
      <c r="DB44">
        <f>ROUND((ROUND(AT44*CZ44,2)*1.25),2)</f>
        <v>1046.53</v>
      </c>
      <c r="DC44">
        <f>ROUND((ROUND(AT44*AG44,2)*1.25),2)</f>
        <v>163.53</v>
      </c>
    </row>
    <row r="45" spans="1:107">
      <c r="A45">
        <f>ROW(Source!A88)</f>
        <v>88</v>
      </c>
      <c r="B45">
        <v>35806607</v>
      </c>
      <c r="C45">
        <v>36324575</v>
      </c>
      <c r="D45">
        <v>29174913</v>
      </c>
      <c r="E45">
        <v>1</v>
      </c>
      <c r="F45">
        <v>1</v>
      </c>
      <c r="G45">
        <v>1</v>
      </c>
      <c r="H45">
        <v>2</v>
      </c>
      <c r="I45" t="s">
        <v>601</v>
      </c>
      <c r="J45" t="s">
        <v>615</v>
      </c>
      <c r="K45" t="s">
        <v>603</v>
      </c>
      <c r="L45">
        <v>1368</v>
      </c>
      <c r="N45">
        <v>1011</v>
      </c>
      <c r="O45" t="s">
        <v>589</v>
      </c>
      <c r="P45" t="s">
        <v>589</v>
      </c>
      <c r="Q45">
        <v>1</v>
      </c>
      <c r="W45">
        <v>0</v>
      </c>
      <c r="X45">
        <v>1230759911</v>
      </c>
      <c r="Y45">
        <v>2.4874999999999998</v>
      </c>
      <c r="AA45">
        <v>0</v>
      </c>
      <c r="AB45">
        <v>932.72</v>
      </c>
      <c r="AC45">
        <v>384.89</v>
      </c>
      <c r="AD45">
        <v>0</v>
      </c>
      <c r="AE45">
        <v>0</v>
      </c>
      <c r="AF45">
        <v>87.17</v>
      </c>
      <c r="AG45">
        <v>11.6</v>
      </c>
      <c r="AH45">
        <v>0</v>
      </c>
      <c r="AI45">
        <v>1</v>
      </c>
      <c r="AJ45">
        <v>10.7</v>
      </c>
      <c r="AK45">
        <v>33.18</v>
      </c>
      <c r="AL45">
        <v>1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1.99</v>
      </c>
      <c r="AU45" t="s">
        <v>143</v>
      </c>
      <c r="AV45">
        <v>0</v>
      </c>
      <c r="AW45">
        <v>2</v>
      </c>
      <c r="AX45">
        <v>36324579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Y45*Source!I88</f>
        <v>4.9749999999999996E-2</v>
      </c>
      <c r="CY45">
        <f>AB45</f>
        <v>932.72</v>
      </c>
      <c r="CZ45">
        <f>AF45</f>
        <v>87.17</v>
      </c>
      <c r="DA45">
        <f>AJ45</f>
        <v>10.7</v>
      </c>
      <c r="DB45">
        <f>ROUND((ROUND(AT45*CZ45,2)*1.25),2)</f>
        <v>216.84</v>
      </c>
      <c r="DC45">
        <f>ROUND((ROUND(AT45*AG45,2)*1.25),2)</f>
        <v>28.85</v>
      </c>
    </row>
    <row r="46" spans="1:107">
      <c r="A46">
        <f>ROW(Source!A88)</f>
        <v>88</v>
      </c>
      <c r="B46">
        <v>35806607</v>
      </c>
      <c r="C46">
        <v>36324575</v>
      </c>
      <c r="D46">
        <v>29114836</v>
      </c>
      <c r="E46">
        <v>1</v>
      </c>
      <c r="F46">
        <v>1</v>
      </c>
      <c r="G46">
        <v>1</v>
      </c>
      <c r="H46">
        <v>3</v>
      </c>
      <c r="I46" t="s">
        <v>176</v>
      </c>
      <c r="J46" t="s">
        <v>179</v>
      </c>
      <c r="K46" t="s">
        <v>177</v>
      </c>
      <c r="L46">
        <v>1035</v>
      </c>
      <c r="N46">
        <v>1013</v>
      </c>
      <c r="O46" t="s">
        <v>178</v>
      </c>
      <c r="P46" t="s">
        <v>178</v>
      </c>
      <c r="Q46">
        <v>1</v>
      </c>
      <c r="W46">
        <v>0</v>
      </c>
      <c r="X46">
        <v>1837586053</v>
      </c>
      <c r="Y46">
        <v>50</v>
      </c>
      <c r="AA46">
        <v>196.01</v>
      </c>
      <c r="AB46">
        <v>0</v>
      </c>
      <c r="AC46">
        <v>0</v>
      </c>
      <c r="AD46">
        <v>0</v>
      </c>
      <c r="AE46">
        <v>94.69</v>
      </c>
      <c r="AF46">
        <v>0</v>
      </c>
      <c r="AG46">
        <v>0</v>
      </c>
      <c r="AH46">
        <v>0</v>
      </c>
      <c r="AI46">
        <v>2.0699999999999998</v>
      </c>
      <c r="AJ46">
        <v>1</v>
      </c>
      <c r="AK46">
        <v>1</v>
      </c>
      <c r="AL46">
        <v>1</v>
      </c>
      <c r="AN46">
        <v>0</v>
      </c>
      <c r="AO46">
        <v>0</v>
      </c>
      <c r="AP46">
        <v>0</v>
      </c>
      <c r="AQ46">
        <v>0</v>
      </c>
      <c r="AR46">
        <v>0</v>
      </c>
      <c r="AS46" t="s">
        <v>3</v>
      </c>
      <c r="AT46">
        <v>50</v>
      </c>
      <c r="AU46" t="s">
        <v>3</v>
      </c>
      <c r="AV46">
        <v>0</v>
      </c>
      <c r="AW46">
        <v>1</v>
      </c>
      <c r="AX46">
        <v>-1</v>
      </c>
      <c r="AY46">
        <v>0</v>
      </c>
      <c r="AZ46">
        <v>0</v>
      </c>
      <c r="BA46" t="s">
        <v>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Y46*Source!I88</f>
        <v>1</v>
      </c>
      <c r="CY46">
        <f t="shared" ref="CY46:CY53" si="4">AA46</f>
        <v>196.01</v>
      </c>
      <c r="CZ46">
        <f t="shared" ref="CZ46:CZ53" si="5">AE46</f>
        <v>94.69</v>
      </c>
      <c r="DA46">
        <f t="shared" ref="DA46:DA53" si="6">AI46</f>
        <v>2.0699999999999998</v>
      </c>
      <c r="DB46">
        <f t="shared" ref="DB46:DB53" si="7">ROUND(ROUND(AT46*CZ46,2),2)</f>
        <v>4734.5</v>
      </c>
      <c r="DC46">
        <f t="shared" ref="DC46:DC53" si="8">ROUND(ROUND(AT46*AG46,2),2)</f>
        <v>0</v>
      </c>
    </row>
    <row r="47" spans="1:107">
      <c r="A47">
        <f>ROW(Source!A88)</f>
        <v>88</v>
      </c>
      <c r="B47">
        <v>35806607</v>
      </c>
      <c r="C47">
        <v>36324575</v>
      </c>
      <c r="D47">
        <v>29112547</v>
      </c>
      <c r="E47">
        <v>1</v>
      </c>
      <c r="F47">
        <v>1</v>
      </c>
      <c r="G47">
        <v>1</v>
      </c>
      <c r="H47">
        <v>3</v>
      </c>
      <c r="I47" t="s">
        <v>625</v>
      </c>
      <c r="J47" t="s">
        <v>626</v>
      </c>
      <c r="K47" t="s">
        <v>627</v>
      </c>
      <c r="L47">
        <v>1346</v>
      </c>
      <c r="N47">
        <v>1009</v>
      </c>
      <c r="O47" t="s">
        <v>170</v>
      </c>
      <c r="P47" t="s">
        <v>170</v>
      </c>
      <c r="Q47">
        <v>1</v>
      </c>
      <c r="W47">
        <v>0</v>
      </c>
      <c r="X47">
        <v>61591711</v>
      </c>
      <c r="Y47">
        <v>37.5</v>
      </c>
      <c r="AA47">
        <v>71.819999999999993</v>
      </c>
      <c r="AB47">
        <v>0</v>
      </c>
      <c r="AC47">
        <v>0</v>
      </c>
      <c r="AD47">
        <v>0</v>
      </c>
      <c r="AE47">
        <v>10.26</v>
      </c>
      <c r="AF47">
        <v>0</v>
      </c>
      <c r="AG47">
        <v>0</v>
      </c>
      <c r="AH47">
        <v>0</v>
      </c>
      <c r="AI47">
        <v>7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37.5</v>
      </c>
      <c r="AU47" t="s">
        <v>3</v>
      </c>
      <c r="AV47">
        <v>0</v>
      </c>
      <c r="AW47">
        <v>2</v>
      </c>
      <c r="AX47">
        <v>36324580</v>
      </c>
      <c r="AY47">
        <v>1</v>
      </c>
      <c r="AZ47">
        <v>0</v>
      </c>
      <c r="BA47">
        <v>46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Y47*Source!I88</f>
        <v>0.75</v>
      </c>
      <c r="CY47">
        <f t="shared" si="4"/>
        <v>71.819999999999993</v>
      </c>
      <c r="CZ47">
        <f t="shared" si="5"/>
        <v>10.26</v>
      </c>
      <c r="DA47">
        <f t="shared" si="6"/>
        <v>7</v>
      </c>
      <c r="DB47">
        <f t="shared" si="7"/>
        <v>384.75</v>
      </c>
      <c r="DC47">
        <f t="shared" si="8"/>
        <v>0</v>
      </c>
    </row>
    <row r="48" spans="1:107">
      <c r="A48">
        <f>ROW(Source!A88)</f>
        <v>88</v>
      </c>
      <c r="B48">
        <v>35806607</v>
      </c>
      <c r="C48">
        <v>36324575</v>
      </c>
      <c r="D48">
        <v>29114332</v>
      </c>
      <c r="E48">
        <v>1</v>
      </c>
      <c r="F48">
        <v>1</v>
      </c>
      <c r="G48">
        <v>1</v>
      </c>
      <c r="H48">
        <v>3</v>
      </c>
      <c r="I48" t="s">
        <v>628</v>
      </c>
      <c r="J48" t="s">
        <v>629</v>
      </c>
      <c r="K48" t="s">
        <v>630</v>
      </c>
      <c r="L48">
        <v>1348</v>
      </c>
      <c r="N48">
        <v>1009</v>
      </c>
      <c r="O48" t="s">
        <v>29</v>
      </c>
      <c r="P48" t="s">
        <v>29</v>
      </c>
      <c r="Q48">
        <v>1000</v>
      </c>
      <c r="W48">
        <v>0</v>
      </c>
      <c r="X48">
        <v>1561117559</v>
      </c>
      <c r="Y48">
        <v>4.13E-3</v>
      </c>
      <c r="AA48">
        <v>54619.68</v>
      </c>
      <c r="AB48">
        <v>0</v>
      </c>
      <c r="AC48">
        <v>0</v>
      </c>
      <c r="AD48">
        <v>0</v>
      </c>
      <c r="AE48">
        <v>11978</v>
      </c>
      <c r="AF48">
        <v>0</v>
      </c>
      <c r="AG48">
        <v>0</v>
      </c>
      <c r="AH48">
        <v>0</v>
      </c>
      <c r="AI48">
        <v>4.5599999999999996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4.13E-3</v>
      </c>
      <c r="AU48" t="s">
        <v>3</v>
      </c>
      <c r="AV48">
        <v>0</v>
      </c>
      <c r="AW48">
        <v>2</v>
      </c>
      <c r="AX48">
        <v>36324581</v>
      </c>
      <c r="AY48">
        <v>1</v>
      </c>
      <c r="AZ48">
        <v>0</v>
      </c>
      <c r="BA48">
        <v>47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Y48*Source!I88</f>
        <v>8.2600000000000002E-5</v>
      </c>
      <c r="CY48">
        <f t="shared" si="4"/>
        <v>54619.68</v>
      </c>
      <c r="CZ48">
        <f t="shared" si="5"/>
        <v>11978</v>
      </c>
      <c r="DA48">
        <f t="shared" si="6"/>
        <v>4.5599999999999996</v>
      </c>
      <c r="DB48">
        <f t="shared" si="7"/>
        <v>49.47</v>
      </c>
      <c r="DC48">
        <f t="shared" si="8"/>
        <v>0</v>
      </c>
    </row>
    <row r="49" spans="1:107">
      <c r="A49">
        <f>ROW(Source!A88)</f>
        <v>88</v>
      </c>
      <c r="B49">
        <v>35806607</v>
      </c>
      <c r="C49">
        <v>36324575</v>
      </c>
      <c r="D49">
        <v>29107989</v>
      </c>
      <c r="E49">
        <v>1</v>
      </c>
      <c r="F49">
        <v>1</v>
      </c>
      <c r="G49">
        <v>1</v>
      </c>
      <c r="H49">
        <v>3</v>
      </c>
      <c r="I49" t="s">
        <v>631</v>
      </c>
      <c r="J49" t="s">
        <v>632</v>
      </c>
      <c r="K49" t="s">
        <v>633</v>
      </c>
      <c r="L49">
        <v>1296</v>
      </c>
      <c r="N49">
        <v>1002</v>
      </c>
      <c r="O49" t="s">
        <v>634</v>
      </c>
      <c r="P49" t="s">
        <v>634</v>
      </c>
      <c r="Q49">
        <v>1</v>
      </c>
      <c r="W49">
        <v>0</v>
      </c>
      <c r="X49">
        <v>-1612727988</v>
      </c>
      <c r="Y49">
        <v>32.4</v>
      </c>
      <c r="AA49">
        <v>162.62</v>
      </c>
      <c r="AB49">
        <v>0</v>
      </c>
      <c r="AC49">
        <v>0</v>
      </c>
      <c r="AD49">
        <v>0</v>
      </c>
      <c r="AE49">
        <v>47</v>
      </c>
      <c r="AF49">
        <v>0</v>
      </c>
      <c r="AG49">
        <v>0</v>
      </c>
      <c r="AH49">
        <v>0</v>
      </c>
      <c r="AI49">
        <v>3.46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32.4</v>
      </c>
      <c r="AU49" t="s">
        <v>3</v>
      </c>
      <c r="AV49">
        <v>0</v>
      </c>
      <c r="AW49">
        <v>2</v>
      </c>
      <c r="AX49">
        <v>36324582</v>
      </c>
      <c r="AY49">
        <v>1</v>
      </c>
      <c r="AZ49">
        <v>0</v>
      </c>
      <c r="BA49">
        <v>48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Y49*Source!I88</f>
        <v>0.64800000000000002</v>
      </c>
      <c r="CY49">
        <f t="shared" si="4"/>
        <v>162.62</v>
      </c>
      <c r="CZ49">
        <f t="shared" si="5"/>
        <v>47</v>
      </c>
      <c r="DA49">
        <f t="shared" si="6"/>
        <v>3.46</v>
      </c>
      <c r="DB49">
        <f t="shared" si="7"/>
        <v>1522.8</v>
      </c>
      <c r="DC49">
        <f t="shared" si="8"/>
        <v>0</v>
      </c>
    </row>
    <row r="50" spans="1:107">
      <c r="A50">
        <f>ROW(Source!A88)</f>
        <v>88</v>
      </c>
      <c r="B50">
        <v>35806607</v>
      </c>
      <c r="C50">
        <v>36324575</v>
      </c>
      <c r="D50">
        <v>29115642</v>
      </c>
      <c r="E50">
        <v>1</v>
      </c>
      <c r="F50">
        <v>1</v>
      </c>
      <c r="G50">
        <v>1</v>
      </c>
      <c r="H50">
        <v>3</v>
      </c>
      <c r="I50" t="s">
        <v>635</v>
      </c>
      <c r="J50" t="s">
        <v>636</v>
      </c>
      <c r="K50" t="s">
        <v>637</v>
      </c>
      <c r="L50">
        <v>1339</v>
      </c>
      <c r="N50">
        <v>1007</v>
      </c>
      <c r="O50" t="s">
        <v>638</v>
      </c>
      <c r="P50" t="s">
        <v>638</v>
      </c>
      <c r="Q50">
        <v>1</v>
      </c>
      <c r="W50">
        <v>0</v>
      </c>
      <c r="X50">
        <v>455834906</v>
      </c>
      <c r="Y50">
        <v>0.08</v>
      </c>
      <c r="AA50">
        <v>6171</v>
      </c>
      <c r="AB50">
        <v>0</v>
      </c>
      <c r="AC50">
        <v>0</v>
      </c>
      <c r="AD50">
        <v>0</v>
      </c>
      <c r="AE50">
        <v>1100</v>
      </c>
      <c r="AF50">
        <v>0</v>
      </c>
      <c r="AG50">
        <v>0</v>
      </c>
      <c r="AH50">
        <v>0</v>
      </c>
      <c r="AI50">
        <v>5.61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0.08</v>
      </c>
      <c r="AU50" t="s">
        <v>3</v>
      </c>
      <c r="AV50">
        <v>0</v>
      </c>
      <c r="AW50">
        <v>2</v>
      </c>
      <c r="AX50">
        <v>36324584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Y50*Source!I88</f>
        <v>1.6000000000000001E-3</v>
      </c>
      <c r="CY50">
        <f t="shared" si="4"/>
        <v>6171</v>
      </c>
      <c r="CZ50">
        <f t="shared" si="5"/>
        <v>1100</v>
      </c>
      <c r="DA50">
        <f t="shared" si="6"/>
        <v>5.61</v>
      </c>
      <c r="DB50">
        <f t="shared" si="7"/>
        <v>88</v>
      </c>
      <c r="DC50">
        <f t="shared" si="8"/>
        <v>0</v>
      </c>
    </row>
    <row r="51" spans="1:107">
      <c r="A51">
        <f>ROW(Source!A88)</f>
        <v>88</v>
      </c>
      <c r="B51">
        <v>35806607</v>
      </c>
      <c r="C51">
        <v>36324575</v>
      </c>
      <c r="D51">
        <v>29130561</v>
      </c>
      <c r="E51">
        <v>1</v>
      </c>
      <c r="F51">
        <v>1</v>
      </c>
      <c r="G51">
        <v>1</v>
      </c>
      <c r="H51">
        <v>3</v>
      </c>
      <c r="I51" t="s">
        <v>185</v>
      </c>
      <c r="J51" t="s">
        <v>187</v>
      </c>
      <c r="K51" t="s">
        <v>186</v>
      </c>
      <c r="L51">
        <v>1327</v>
      </c>
      <c r="N51">
        <v>1005</v>
      </c>
      <c r="O51" t="s">
        <v>165</v>
      </c>
      <c r="P51" t="s">
        <v>165</v>
      </c>
      <c r="Q51">
        <v>1</v>
      </c>
      <c r="W51">
        <v>1</v>
      </c>
      <c r="X51">
        <v>18916195</v>
      </c>
      <c r="Y51">
        <v>-100</v>
      </c>
      <c r="AA51">
        <v>1039.1400000000001</v>
      </c>
      <c r="AB51">
        <v>0</v>
      </c>
      <c r="AC51">
        <v>0</v>
      </c>
      <c r="AD51">
        <v>0</v>
      </c>
      <c r="AE51">
        <v>207</v>
      </c>
      <c r="AF51">
        <v>0</v>
      </c>
      <c r="AG51">
        <v>0</v>
      </c>
      <c r="AH51">
        <v>0</v>
      </c>
      <c r="AI51">
        <v>5.0199999999999996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-100</v>
      </c>
      <c r="AU51" t="s">
        <v>3</v>
      </c>
      <c r="AV51">
        <v>0</v>
      </c>
      <c r="AW51">
        <v>2</v>
      </c>
      <c r="AX51">
        <v>36324585</v>
      </c>
      <c r="AY51">
        <v>1</v>
      </c>
      <c r="AZ51">
        <v>6144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Y51*Source!I88</f>
        <v>-2</v>
      </c>
      <c r="CY51">
        <f t="shared" si="4"/>
        <v>1039.1400000000001</v>
      </c>
      <c r="CZ51">
        <f t="shared" si="5"/>
        <v>207</v>
      </c>
      <c r="DA51">
        <f t="shared" si="6"/>
        <v>5.0199999999999996</v>
      </c>
      <c r="DB51">
        <f t="shared" si="7"/>
        <v>-20700</v>
      </c>
      <c r="DC51">
        <f t="shared" si="8"/>
        <v>0</v>
      </c>
    </row>
    <row r="52" spans="1:107">
      <c r="A52">
        <f>ROW(Source!A88)</f>
        <v>88</v>
      </c>
      <c r="B52">
        <v>35806607</v>
      </c>
      <c r="C52">
        <v>36324575</v>
      </c>
      <c r="D52">
        <v>29130511</v>
      </c>
      <c r="E52">
        <v>1</v>
      </c>
      <c r="F52">
        <v>1</v>
      </c>
      <c r="G52">
        <v>1</v>
      </c>
      <c r="H52">
        <v>3</v>
      </c>
      <c r="I52" t="s">
        <v>181</v>
      </c>
      <c r="J52" t="s">
        <v>183</v>
      </c>
      <c r="K52" t="s">
        <v>182</v>
      </c>
      <c r="L52">
        <v>1327</v>
      </c>
      <c r="N52">
        <v>1005</v>
      </c>
      <c r="O52" t="s">
        <v>165</v>
      </c>
      <c r="P52" t="s">
        <v>165</v>
      </c>
      <c r="Q52">
        <v>1</v>
      </c>
      <c r="W52">
        <v>0</v>
      </c>
      <c r="X52">
        <v>-424580404</v>
      </c>
      <c r="Y52">
        <v>100</v>
      </c>
      <c r="AA52">
        <v>5361.04</v>
      </c>
      <c r="AB52">
        <v>0</v>
      </c>
      <c r="AC52">
        <v>0</v>
      </c>
      <c r="AD52">
        <v>0</v>
      </c>
      <c r="AE52">
        <v>2102.37</v>
      </c>
      <c r="AF52">
        <v>0</v>
      </c>
      <c r="AG52">
        <v>0</v>
      </c>
      <c r="AH52">
        <v>0</v>
      </c>
      <c r="AI52">
        <v>2.5499999999999998</v>
      </c>
      <c r="AJ52">
        <v>1</v>
      </c>
      <c r="AK52">
        <v>1</v>
      </c>
      <c r="AL52">
        <v>1</v>
      </c>
      <c r="AN52">
        <v>0</v>
      </c>
      <c r="AO52">
        <v>0</v>
      </c>
      <c r="AP52">
        <v>0</v>
      </c>
      <c r="AQ52">
        <v>0</v>
      </c>
      <c r="AR52">
        <v>0</v>
      </c>
      <c r="AS52" t="s">
        <v>3</v>
      </c>
      <c r="AT52">
        <v>100</v>
      </c>
      <c r="AU52" t="s">
        <v>3</v>
      </c>
      <c r="AV52">
        <v>0</v>
      </c>
      <c r="AW52">
        <v>1</v>
      </c>
      <c r="AX52">
        <v>-1</v>
      </c>
      <c r="AY52">
        <v>0</v>
      </c>
      <c r="AZ52">
        <v>0</v>
      </c>
      <c r="BA52" t="s">
        <v>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Y52*Source!I88</f>
        <v>2</v>
      </c>
      <c r="CY52">
        <f t="shared" si="4"/>
        <v>5361.04</v>
      </c>
      <c r="CZ52">
        <f t="shared" si="5"/>
        <v>2102.37</v>
      </c>
      <c r="DA52">
        <f t="shared" si="6"/>
        <v>2.5499999999999998</v>
      </c>
      <c r="DB52">
        <f t="shared" si="7"/>
        <v>210237</v>
      </c>
      <c r="DC52">
        <f t="shared" si="8"/>
        <v>0</v>
      </c>
    </row>
    <row r="53" spans="1:107">
      <c r="A53">
        <f>ROW(Source!A88)</f>
        <v>88</v>
      </c>
      <c r="B53">
        <v>35806607</v>
      </c>
      <c r="C53">
        <v>36324575</v>
      </c>
      <c r="D53">
        <v>29145217</v>
      </c>
      <c r="E53">
        <v>1</v>
      </c>
      <c r="F53">
        <v>1</v>
      </c>
      <c r="G53">
        <v>1</v>
      </c>
      <c r="H53">
        <v>3</v>
      </c>
      <c r="I53" t="s">
        <v>639</v>
      </c>
      <c r="J53" t="s">
        <v>640</v>
      </c>
      <c r="K53" t="s">
        <v>641</v>
      </c>
      <c r="L53">
        <v>1339</v>
      </c>
      <c r="N53">
        <v>1007</v>
      </c>
      <c r="O53" t="s">
        <v>638</v>
      </c>
      <c r="P53" t="s">
        <v>638</v>
      </c>
      <c r="Q53">
        <v>1</v>
      </c>
      <c r="W53">
        <v>0</v>
      </c>
      <c r="X53">
        <v>-879503420</v>
      </c>
      <c r="Y53">
        <v>0.105</v>
      </c>
      <c r="AA53">
        <v>3402.94</v>
      </c>
      <c r="AB53">
        <v>0</v>
      </c>
      <c r="AC53">
        <v>0</v>
      </c>
      <c r="AD53">
        <v>0</v>
      </c>
      <c r="AE53">
        <v>458</v>
      </c>
      <c r="AF53">
        <v>0</v>
      </c>
      <c r="AG53">
        <v>0</v>
      </c>
      <c r="AH53">
        <v>0</v>
      </c>
      <c r="AI53">
        <v>7.43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0.105</v>
      </c>
      <c r="AU53" t="s">
        <v>3</v>
      </c>
      <c r="AV53">
        <v>0</v>
      </c>
      <c r="AW53">
        <v>2</v>
      </c>
      <c r="AX53">
        <v>36324586</v>
      </c>
      <c r="AY53">
        <v>1</v>
      </c>
      <c r="AZ53">
        <v>0</v>
      </c>
      <c r="BA53">
        <v>52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Y53*Source!I88</f>
        <v>2.0999999999999999E-3</v>
      </c>
      <c r="CY53">
        <f t="shared" si="4"/>
        <v>3402.94</v>
      </c>
      <c r="CZ53">
        <f t="shared" si="5"/>
        <v>458</v>
      </c>
      <c r="DA53">
        <f t="shared" si="6"/>
        <v>7.43</v>
      </c>
      <c r="DB53">
        <f t="shared" si="7"/>
        <v>48.09</v>
      </c>
      <c r="DC53">
        <f t="shared" si="8"/>
        <v>0</v>
      </c>
    </row>
    <row r="54" spans="1:107">
      <c r="A54">
        <f>ROW(Source!A92)</f>
        <v>92</v>
      </c>
      <c r="B54">
        <v>35806607</v>
      </c>
      <c r="C54">
        <v>35821816</v>
      </c>
      <c r="D54">
        <v>18413230</v>
      </c>
      <c r="E54">
        <v>1</v>
      </c>
      <c r="F54">
        <v>1</v>
      </c>
      <c r="G54">
        <v>1</v>
      </c>
      <c r="H54">
        <v>1</v>
      </c>
      <c r="I54" t="s">
        <v>610</v>
      </c>
      <c r="J54" t="s">
        <v>3</v>
      </c>
      <c r="K54" t="s">
        <v>611</v>
      </c>
      <c r="L54">
        <v>1369</v>
      </c>
      <c r="N54">
        <v>1013</v>
      </c>
      <c r="O54" t="s">
        <v>583</v>
      </c>
      <c r="P54" t="s">
        <v>583</v>
      </c>
      <c r="Q54">
        <v>1</v>
      </c>
      <c r="W54">
        <v>0</v>
      </c>
      <c r="X54">
        <v>355262106</v>
      </c>
      <c r="Y54">
        <v>191.44049999999999</v>
      </c>
      <c r="AA54">
        <v>0</v>
      </c>
      <c r="AB54">
        <v>0</v>
      </c>
      <c r="AC54">
        <v>0</v>
      </c>
      <c r="AD54">
        <v>304.64</v>
      </c>
      <c r="AE54">
        <v>0</v>
      </c>
      <c r="AF54">
        <v>0</v>
      </c>
      <c r="AG54">
        <v>0</v>
      </c>
      <c r="AH54">
        <v>304.64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166.47</v>
      </c>
      <c r="AU54" t="s">
        <v>144</v>
      </c>
      <c r="AV54">
        <v>1</v>
      </c>
      <c r="AW54">
        <v>2</v>
      </c>
      <c r="AX54">
        <v>35821817</v>
      </c>
      <c r="AY54">
        <v>2</v>
      </c>
      <c r="AZ54">
        <v>131072</v>
      </c>
      <c r="BA54">
        <v>53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Y54*Source!I92</f>
        <v>6.8918579999999992</v>
      </c>
      <c r="CY54">
        <f>AD54</f>
        <v>304.64</v>
      </c>
      <c r="CZ54">
        <f>AH54</f>
        <v>304.64</v>
      </c>
      <c r="DA54">
        <f>AL54</f>
        <v>1</v>
      </c>
      <c r="DB54">
        <f>ROUND((ROUND(AT54*CZ54,2)*1.15),2)</f>
        <v>58320.43</v>
      </c>
      <c r="DC54">
        <f>ROUND((ROUND(AT54*AG54,2)*1.15),2)</f>
        <v>0</v>
      </c>
    </row>
    <row r="55" spans="1:107">
      <c r="A55">
        <f>ROW(Source!A92)</f>
        <v>92</v>
      </c>
      <c r="B55">
        <v>35806607</v>
      </c>
      <c r="C55">
        <v>35821816</v>
      </c>
      <c r="D55">
        <v>121548</v>
      </c>
      <c r="E55">
        <v>1</v>
      </c>
      <c r="F55">
        <v>1</v>
      </c>
      <c r="G55">
        <v>1</v>
      </c>
      <c r="H55">
        <v>1</v>
      </c>
      <c r="I55" t="s">
        <v>34</v>
      </c>
      <c r="J55" t="s">
        <v>3</v>
      </c>
      <c r="K55" t="s">
        <v>584</v>
      </c>
      <c r="L55">
        <v>608254</v>
      </c>
      <c r="N55">
        <v>1013</v>
      </c>
      <c r="O55" t="s">
        <v>585</v>
      </c>
      <c r="P55" t="s">
        <v>585</v>
      </c>
      <c r="Q55">
        <v>1</v>
      </c>
      <c r="W55">
        <v>0</v>
      </c>
      <c r="X55">
        <v>-185737400</v>
      </c>
      <c r="Y55">
        <v>0.1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0.08</v>
      </c>
      <c r="AU55" t="s">
        <v>143</v>
      </c>
      <c r="AV55">
        <v>2</v>
      </c>
      <c r="AW55">
        <v>2</v>
      </c>
      <c r="AX55">
        <v>35821818</v>
      </c>
      <c r="AY55">
        <v>1</v>
      </c>
      <c r="AZ55">
        <v>0</v>
      </c>
      <c r="BA55">
        <v>54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Y55*Source!I92</f>
        <v>3.5999999999999999E-3</v>
      </c>
      <c r="CY55">
        <f>AD55</f>
        <v>0</v>
      </c>
      <c r="CZ55">
        <f>AH55</f>
        <v>0</v>
      </c>
      <c r="DA55">
        <f>AL55</f>
        <v>1</v>
      </c>
      <c r="DB55">
        <f>ROUND((ROUND(AT55*CZ55,2)*1.25),2)</f>
        <v>0</v>
      </c>
      <c r="DC55">
        <f>ROUND((ROUND(AT55*AG55,2)*1.25),2)</f>
        <v>0</v>
      </c>
    </row>
    <row r="56" spans="1:107">
      <c r="A56">
        <f>ROW(Source!A92)</f>
        <v>92</v>
      </c>
      <c r="B56">
        <v>35806607</v>
      </c>
      <c r="C56">
        <v>35821816</v>
      </c>
      <c r="D56">
        <v>29172556</v>
      </c>
      <c r="E56">
        <v>1</v>
      </c>
      <c r="F56">
        <v>1</v>
      </c>
      <c r="G56">
        <v>1</v>
      </c>
      <c r="H56">
        <v>2</v>
      </c>
      <c r="I56" t="s">
        <v>586</v>
      </c>
      <c r="J56" t="s">
        <v>590</v>
      </c>
      <c r="K56" t="s">
        <v>588</v>
      </c>
      <c r="L56">
        <v>1368</v>
      </c>
      <c r="N56">
        <v>1011</v>
      </c>
      <c r="O56" t="s">
        <v>589</v>
      </c>
      <c r="P56" t="s">
        <v>589</v>
      </c>
      <c r="Q56">
        <v>1</v>
      </c>
      <c r="W56">
        <v>0</v>
      </c>
      <c r="X56">
        <v>-1302720870</v>
      </c>
      <c r="Y56">
        <v>0.1</v>
      </c>
      <c r="AA56">
        <v>0</v>
      </c>
      <c r="AB56">
        <v>466.71</v>
      </c>
      <c r="AC56">
        <v>447.93</v>
      </c>
      <c r="AD56">
        <v>0</v>
      </c>
      <c r="AE56">
        <v>0</v>
      </c>
      <c r="AF56">
        <v>31.26</v>
      </c>
      <c r="AG56">
        <v>13.5</v>
      </c>
      <c r="AH56">
        <v>0</v>
      </c>
      <c r="AI56">
        <v>1</v>
      </c>
      <c r="AJ56">
        <v>14.93</v>
      </c>
      <c r="AK56">
        <v>33.18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0.08</v>
      </c>
      <c r="AU56" t="s">
        <v>143</v>
      </c>
      <c r="AV56">
        <v>0</v>
      </c>
      <c r="AW56">
        <v>2</v>
      </c>
      <c r="AX56">
        <v>35821819</v>
      </c>
      <c r="AY56">
        <v>1</v>
      </c>
      <c r="AZ56">
        <v>0</v>
      </c>
      <c r="BA56">
        <v>55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Y56*Source!I92</f>
        <v>3.5999999999999999E-3</v>
      </c>
      <c r="CY56">
        <f>AB56</f>
        <v>466.71</v>
      </c>
      <c r="CZ56">
        <f>AF56</f>
        <v>31.26</v>
      </c>
      <c r="DA56">
        <f>AJ56</f>
        <v>14.93</v>
      </c>
      <c r="DB56">
        <f>ROUND((ROUND(AT56*CZ56,2)*1.25),2)</f>
        <v>3.13</v>
      </c>
      <c r="DC56">
        <f>ROUND((ROUND(AT56*AG56,2)*1.25),2)</f>
        <v>1.35</v>
      </c>
    </row>
    <row r="57" spans="1:107">
      <c r="A57">
        <f>ROW(Source!A92)</f>
        <v>92</v>
      </c>
      <c r="B57">
        <v>35806607</v>
      </c>
      <c r="C57">
        <v>35821816</v>
      </c>
      <c r="D57">
        <v>29174591</v>
      </c>
      <c r="E57">
        <v>1</v>
      </c>
      <c r="F57">
        <v>1</v>
      </c>
      <c r="G57">
        <v>1</v>
      </c>
      <c r="H57">
        <v>2</v>
      </c>
      <c r="I57" t="s">
        <v>612</v>
      </c>
      <c r="J57" t="s">
        <v>642</v>
      </c>
      <c r="K57" t="s">
        <v>614</v>
      </c>
      <c r="L57">
        <v>1368</v>
      </c>
      <c r="N57">
        <v>1011</v>
      </c>
      <c r="O57" t="s">
        <v>589</v>
      </c>
      <c r="P57" t="s">
        <v>589</v>
      </c>
      <c r="Q57">
        <v>1</v>
      </c>
      <c r="W57">
        <v>0</v>
      </c>
      <c r="X57">
        <v>1598042632</v>
      </c>
      <c r="Y57">
        <v>0.32500000000000001</v>
      </c>
      <c r="AA57">
        <v>0</v>
      </c>
      <c r="AB57">
        <v>9.4700000000000006</v>
      </c>
      <c r="AC57">
        <v>0</v>
      </c>
      <c r="AD57">
        <v>0</v>
      </c>
      <c r="AE57">
        <v>0</v>
      </c>
      <c r="AF57">
        <v>0.95</v>
      </c>
      <c r="AG57">
        <v>0</v>
      </c>
      <c r="AH57">
        <v>0</v>
      </c>
      <c r="AI57">
        <v>1</v>
      </c>
      <c r="AJ57">
        <v>9.9700000000000006</v>
      </c>
      <c r="AK57">
        <v>33.18</v>
      </c>
      <c r="AL57">
        <v>1</v>
      </c>
      <c r="AN57">
        <v>0</v>
      </c>
      <c r="AO57">
        <v>1</v>
      </c>
      <c r="AP57">
        <v>1</v>
      </c>
      <c r="AQ57">
        <v>0</v>
      </c>
      <c r="AR57">
        <v>0</v>
      </c>
      <c r="AS57" t="s">
        <v>3</v>
      </c>
      <c r="AT57">
        <v>0.26</v>
      </c>
      <c r="AU57" t="s">
        <v>143</v>
      </c>
      <c r="AV57">
        <v>0</v>
      </c>
      <c r="AW57">
        <v>2</v>
      </c>
      <c r="AX57">
        <v>35821820</v>
      </c>
      <c r="AY57">
        <v>1</v>
      </c>
      <c r="AZ57">
        <v>0</v>
      </c>
      <c r="BA57">
        <v>56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Y57*Source!I92</f>
        <v>1.17E-2</v>
      </c>
      <c r="CY57">
        <f>AB57</f>
        <v>9.4700000000000006</v>
      </c>
      <c r="CZ57">
        <f>AF57</f>
        <v>0.95</v>
      </c>
      <c r="DA57">
        <f>AJ57</f>
        <v>9.9700000000000006</v>
      </c>
      <c r="DB57">
        <f>ROUND((ROUND(AT57*CZ57,2)*1.25),2)</f>
        <v>0.31</v>
      </c>
      <c r="DC57">
        <f>ROUND((ROUND(AT57*AG57,2)*1.25),2)</f>
        <v>0</v>
      </c>
    </row>
    <row r="58" spans="1:107">
      <c r="A58">
        <f>ROW(Source!A92)</f>
        <v>92</v>
      </c>
      <c r="B58">
        <v>35806607</v>
      </c>
      <c r="C58">
        <v>35821816</v>
      </c>
      <c r="D58">
        <v>29174913</v>
      </c>
      <c r="E58">
        <v>1</v>
      </c>
      <c r="F58">
        <v>1</v>
      </c>
      <c r="G58">
        <v>1</v>
      </c>
      <c r="H58">
        <v>2</v>
      </c>
      <c r="I58" t="s">
        <v>601</v>
      </c>
      <c r="J58" t="s">
        <v>602</v>
      </c>
      <c r="K58" t="s">
        <v>603</v>
      </c>
      <c r="L58">
        <v>1368</v>
      </c>
      <c r="N58">
        <v>1011</v>
      </c>
      <c r="O58" t="s">
        <v>589</v>
      </c>
      <c r="P58" t="s">
        <v>589</v>
      </c>
      <c r="Q58">
        <v>1</v>
      </c>
      <c r="W58">
        <v>0</v>
      </c>
      <c r="X58">
        <v>458544584</v>
      </c>
      <c r="Y58">
        <v>0.625</v>
      </c>
      <c r="AA58">
        <v>0</v>
      </c>
      <c r="AB58">
        <v>932.72</v>
      </c>
      <c r="AC58">
        <v>384.89</v>
      </c>
      <c r="AD58">
        <v>0</v>
      </c>
      <c r="AE58">
        <v>0</v>
      </c>
      <c r="AF58">
        <v>87.17</v>
      </c>
      <c r="AG58">
        <v>11.6</v>
      </c>
      <c r="AH58">
        <v>0</v>
      </c>
      <c r="AI58">
        <v>1</v>
      </c>
      <c r="AJ58">
        <v>10.7</v>
      </c>
      <c r="AK58">
        <v>33.18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0.5</v>
      </c>
      <c r="AU58" t="s">
        <v>143</v>
      </c>
      <c r="AV58">
        <v>0</v>
      </c>
      <c r="AW58">
        <v>2</v>
      </c>
      <c r="AX58">
        <v>35821821</v>
      </c>
      <c r="AY58">
        <v>1</v>
      </c>
      <c r="AZ58">
        <v>0</v>
      </c>
      <c r="BA58">
        <v>57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Y58*Source!I92</f>
        <v>2.2499999999999999E-2</v>
      </c>
      <c r="CY58">
        <f>AB58</f>
        <v>932.72</v>
      </c>
      <c r="CZ58">
        <f>AF58</f>
        <v>87.17</v>
      </c>
      <c r="DA58">
        <f>AJ58</f>
        <v>10.7</v>
      </c>
      <c r="DB58">
        <f>ROUND((ROUND(AT58*CZ58,2)*1.25),2)</f>
        <v>54.49</v>
      </c>
      <c r="DC58">
        <f>ROUND((ROUND(AT58*AG58,2)*1.25),2)</f>
        <v>7.25</v>
      </c>
    </row>
    <row r="59" spans="1:107">
      <c r="A59">
        <f>ROW(Source!A92)</f>
        <v>92</v>
      </c>
      <c r="B59">
        <v>35806607</v>
      </c>
      <c r="C59">
        <v>35821816</v>
      </c>
      <c r="D59">
        <v>29107800</v>
      </c>
      <c r="E59">
        <v>1</v>
      </c>
      <c r="F59">
        <v>1</v>
      </c>
      <c r="G59">
        <v>1</v>
      </c>
      <c r="H59">
        <v>3</v>
      </c>
      <c r="I59" t="s">
        <v>616</v>
      </c>
      <c r="J59" t="s">
        <v>643</v>
      </c>
      <c r="K59" t="s">
        <v>618</v>
      </c>
      <c r="L59">
        <v>1346</v>
      </c>
      <c r="N59">
        <v>1009</v>
      </c>
      <c r="O59" t="s">
        <v>170</v>
      </c>
      <c r="P59" t="s">
        <v>170</v>
      </c>
      <c r="Q59">
        <v>1</v>
      </c>
      <c r="W59">
        <v>0</v>
      </c>
      <c r="X59">
        <v>-1570619850</v>
      </c>
      <c r="Y59">
        <v>0.2</v>
      </c>
      <c r="AA59">
        <v>46.61</v>
      </c>
      <c r="AB59">
        <v>0</v>
      </c>
      <c r="AC59">
        <v>0</v>
      </c>
      <c r="AD59">
        <v>0</v>
      </c>
      <c r="AE59">
        <v>1.81</v>
      </c>
      <c r="AF59">
        <v>0</v>
      </c>
      <c r="AG59">
        <v>0</v>
      </c>
      <c r="AH59">
        <v>0</v>
      </c>
      <c r="AI59">
        <v>25.75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0.2</v>
      </c>
      <c r="AU59" t="s">
        <v>3</v>
      </c>
      <c r="AV59">
        <v>0</v>
      </c>
      <c r="AW59">
        <v>2</v>
      </c>
      <c r="AX59">
        <v>35821822</v>
      </c>
      <c r="AY59">
        <v>1</v>
      </c>
      <c r="AZ59">
        <v>0</v>
      </c>
      <c r="BA59">
        <v>58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Y59*Source!I92</f>
        <v>7.1999999999999998E-3</v>
      </c>
      <c r="CY59">
        <f>AA59</f>
        <v>46.61</v>
      </c>
      <c r="CZ59">
        <f>AE59</f>
        <v>1.81</v>
      </c>
      <c r="DA59">
        <f>AI59</f>
        <v>25.75</v>
      </c>
      <c r="DB59">
        <f>ROUND(ROUND(AT59*CZ59,2),2)</f>
        <v>0.36</v>
      </c>
      <c r="DC59">
        <f>ROUND(ROUND(AT59*AG59,2),2)</f>
        <v>0</v>
      </c>
    </row>
    <row r="60" spans="1:107">
      <c r="A60">
        <f>ROW(Source!A92)</f>
        <v>92</v>
      </c>
      <c r="B60">
        <v>35806607</v>
      </c>
      <c r="C60">
        <v>35821816</v>
      </c>
      <c r="D60">
        <v>29109348</v>
      </c>
      <c r="E60">
        <v>1</v>
      </c>
      <c r="F60">
        <v>1</v>
      </c>
      <c r="G60">
        <v>1</v>
      </c>
      <c r="H60">
        <v>3</v>
      </c>
      <c r="I60" t="s">
        <v>168</v>
      </c>
      <c r="J60" t="s">
        <v>191</v>
      </c>
      <c r="K60" t="s">
        <v>169</v>
      </c>
      <c r="L60">
        <v>1346</v>
      </c>
      <c r="N60">
        <v>1009</v>
      </c>
      <c r="O60" t="s">
        <v>170</v>
      </c>
      <c r="P60" t="s">
        <v>170</v>
      </c>
      <c r="Q60">
        <v>1</v>
      </c>
      <c r="W60">
        <v>0</v>
      </c>
      <c r="X60">
        <v>-1686930993</v>
      </c>
      <c r="Y60">
        <v>8.8888890000000007</v>
      </c>
      <c r="AA60">
        <v>134.02000000000001</v>
      </c>
      <c r="AB60">
        <v>0</v>
      </c>
      <c r="AC60">
        <v>0</v>
      </c>
      <c r="AD60">
        <v>0</v>
      </c>
      <c r="AE60">
        <v>22.91</v>
      </c>
      <c r="AF60">
        <v>0</v>
      </c>
      <c r="AG60">
        <v>0</v>
      </c>
      <c r="AH60">
        <v>0</v>
      </c>
      <c r="AI60">
        <v>5.85</v>
      </c>
      <c r="AJ60">
        <v>1</v>
      </c>
      <c r="AK60">
        <v>1</v>
      </c>
      <c r="AL60">
        <v>1</v>
      </c>
      <c r="AN60">
        <v>0</v>
      </c>
      <c r="AO60">
        <v>0</v>
      </c>
      <c r="AP60">
        <v>0</v>
      </c>
      <c r="AQ60">
        <v>0</v>
      </c>
      <c r="AR60">
        <v>0</v>
      </c>
      <c r="AS60" t="s">
        <v>3</v>
      </c>
      <c r="AT60">
        <v>8.8888890000000007</v>
      </c>
      <c r="AU60" t="s">
        <v>3</v>
      </c>
      <c r="AV60">
        <v>0</v>
      </c>
      <c r="AW60">
        <v>1</v>
      </c>
      <c r="AX60">
        <v>-1</v>
      </c>
      <c r="AY60">
        <v>0</v>
      </c>
      <c r="AZ60">
        <v>0</v>
      </c>
      <c r="BA60" t="s">
        <v>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Y60*Source!I92</f>
        <v>0.320000004</v>
      </c>
      <c r="CY60">
        <f>AA60</f>
        <v>134.02000000000001</v>
      </c>
      <c r="CZ60">
        <f>AE60</f>
        <v>22.91</v>
      </c>
      <c r="DA60">
        <f>AI60</f>
        <v>5.85</v>
      </c>
      <c r="DB60">
        <f>ROUND(ROUND(AT60*CZ60,2),2)</f>
        <v>203.64</v>
      </c>
      <c r="DC60">
        <f>ROUND(ROUND(AT60*AG60,2),2)</f>
        <v>0</v>
      </c>
    </row>
    <row r="61" spans="1:107">
      <c r="A61">
        <f>ROW(Source!A92)</f>
        <v>92</v>
      </c>
      <c r="B61">
        <v>35806607</v>
      </c>
      <c r="C61">
        <v>35821816</v>
      </c>
      <c r="D61">
        <v>29109411</v>
      </c>
      <c r="E61">
        <v>1</v>
      </c>
      <c r="F61">
        <v>1</v>
      </c>
      <c r="G61">
        <v>1</v>
      </c>
      <c r="H61">
        <v>3</v>
      </c>
      <c r="I61" t="s">
        <v>619</v>
      </c>
      <c r="J61" t="s">
        <v>644</v>
      </c>
      <c r="K61" t="s">
        <v>621</v>
      </c>
      <c r="L61">
        <v>1346</v>
      </c>
      <c r="N61">
        <v>1009</v>
      </c>
      <c r="O61" t="s">
        <v>170</v>
      </c>
      <c r="P61" t="s">
        <v>170</v>
      </c>
      <c r="Q61">
        <v>1</v>
      </c>
      <c r="W61">
        <v>0</v>
      </c>
      <c r="X61">
        <v>-1130535485</v>
      </c>
      <c r="Y61">
        <v>30</v>
      </c>
      <c r="AA61">
        <v>53.91</v>
      </c>
      <c r="AB61">
        <v>0</v>
      </c>
      <c r="AC61">
        <v>0</v>
      </c>
      <c r="AD61">
        <v>0</v>
      </c>
      <c r="AE61">
        <v>15.95</v>
      </c>
      <c r="AF61">
        <v>0</v>
      </c>
      <c r="AG61">
        <v>0</v>
      </c>
      <c r="AH61">
        <v>0</v>
      </c>
      <c r="AI61">
        <v>3.38</v>
      </c>
      <c r="AJ61">
        <v>1</v>
      </c>
      <c r="AK61">
        <v>1</v>
      </c>
      <c r="AL61">
        <v>1</v>
      </c>
      <c r="AN61">
        <v>0</v>
      </c>
      <c r="AO61">
        <v>1</v>
      </c>
      <c r="AP61">
        <v>0</v>
      </c>
      <c r="AQ61">
        <v>0</v>
      </c>
      <c r="AR61">
        <v>0</v>
      </c>
      <c r="AS61" t="s">
        <v>3</v>
      </c>
      <c r="AT61">
        <v>30</v>
      </c>
      <c r="AU61" t="s">
        <v>3</v>
      </c>
      <c r="AV61">
        <v>0</v>
      </c>
      <c r="AW61">
        <v>2</v>
      </c>
      <c r="AX61">
        <v>35821823</v>
      </c>
      <c r="AY61">
        <v>1</v>
      </c>
      <c r="AZ61">
        <v>0</v>
      </c>
      <c r="BA61">
        <v>59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Y61*Source!I92</f>
        <v>1.0799999999999998</v>
      </c>
      <c r="CY61">
        <f>AA61</f>
        <v>53.91</v>
      </c>
      <c r="CZ61">
        <f>AE61</f>
        <v>15.95</v>
      </c>
      <c r="DA61">
        <f>AI61</f>
        <v>3.38</v>
      </c>
      <c r="DB61">
        <f>ROUND(ROUND(AT61*CZ61,2),2)</f>
        <v>478.5</v>
      </c>
      <c r="DC61">
        <f>ROUND(ROUND(AT61*AG61,2),2)</f>
        <v>0</v>
      </c>
    </row>
    <row r="62" spans="1:107">
      <c r="A62">
        <f>ROW(Source!A92)</f>
        <v>92</v>
      </c>
      <c r="B62">
        <v>35806607</v>
      </c>
      <c r="C62">
        <v>35821816</v>
      </c>
      <c r="D62">
        <v>29109648</v>
      </c>
      <c r="E62">
        <v>1</v>
      </c>
      <c r="F62">
        <v>1</v>
      </c>
      <c r="G62">
        <v>1</v>
      </c>
      <c r="H62">
        <v>3</v>
      </c>
      <c r="I62" t="s">
        <v>163</v>
      </c>
      <c r="J62" t="s">
        <v>189</v>
      </c>
      <c r="K62" t="s">
        <v>164</v>
      </c>
      <c r="L62">
        <v>1327</v>
      </c>
      <c r="N62">
        <v>1005</v>
      </c>
      <c r="O62" t="s">
        <v>165</v>
      </c>
      <c r="P62" t="s">
        <v>165</v>
      </c>
      <c r="Q62">
        <v>1</v>
      </c>
      <c r="W62">
        <v>0</v>
      </c>
      <c r="X62">
        <v>-1326923709</v>
      </c>
      <c r="Y62">
        <v>105</v>
      </c>
      <c r="AA62">
        <v>226.72</v>
      </c>
      <c r="AB62">
        <v>0</v>
      </c>
      <c r="AC62">
        <v>0</v>
      </c>
      <c r="AD62">
        <v>0</v>
      </c>
      <c r="AE62">
        <v>377.87</v>
      </c>
      <c r="AF62">
        <v>0</v>
      </c>
      <c r="AG62">
        <v>0</v>
      </c>
      <c r="AH62">
        <v>0</v>
      </c>
      <c r="AI62">
        <v>0.6</v>
      </c>
      <c r="AJ62">
        <v>1</v>
      </c>
      <c r="AK62">
        <v>1</v>
      </c>
      <c r="AL62">
        <v>1</v>
      </c>
      <c r="AN62">
        <v>0</v>
      </c>
      <c r="AO62">
        <v>0</v>
      </c>
      <c r="AP62">
        <v>0</v>
      </c>
      <c r="AQ62">
        <v>0</v>
      </c>
      <c r="AR62">
        <v>0</v>
      </c>
      <c r="AS62" t="s">
        <v>3</v>
      </c>
      <c r="AT62">
        <v>105</v>
      </c>
      <c r="AU62" t="s">
        <v>3</v>
      </c>
      <c r="AV62">
        <v>0</v>
      </c>
      <c r="AW62">
        <v>1</v>
      </c>
      <c r="AX62">
        <v>-1</v>
      </c>
      <c r="AY62">
        <v>0</v>
      </c>
      <c r="AZ62">
        <v>0</v>
      </c>
      <c r="BA62" t="s">
        <v>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Y62*Source!I92</f>
        <v>3.78</v>
      </c>
      <c r="CY62">
        <f>AA62</f>
        <v>226.72</v>
      </c>
      <c r="CZ62">
        <f>AE62</f>
        <v>377.87</v>
      </c>
      <c r="DA62">
        <f>AI62</f>
        <v>0.6</v>
      </c>
      <c r="DB62">
        <f>ROUND(ROUND(AT62*CZ62,2),2)</f>
        <v>39676.35</v>
      </c>
      <c r="DC62">
        <f>ROUND(ROUND(AT62*AG62,2),2)</f>
        <v>0</v>
      </c>
    </row>
    <row r="63" spans="1:107">
      <c r="A63">
        <f>ROW(Source!A95)</f>
        <v>95</v>
      </c>
      <c r="B63">
        <v>35806607</v>
      </c>
      <c r="C63">
        <v>35809700</v>
      </c>
      <c r="D63">
        <v>18407150</v>
      </c>
      <c r="E63">
        <v>1</v>
      </c>
      <c r="F63">
        <v>1</v>
      </c>
      <c r="G63">
        <v>1</v>
      </c>
      <c r="H63">
        <v>1</v>
      </c>
      <c r="I63" t="s">
        <v>599</v>
      </c>
      <c r="J63" t="s">
        <v>3</v>
      </c>
      <c r="K63" t="s">
        <v>600</v>
      </c>
      <c r="L63">
        <v>1369</v>
      </c>
      <c r="N63">
        <v>1013</v>
      </c>
      <c r="O63" t="s">
        <v>583</v>
      </c>
      <c r="P63" t="s">
        <v>583</v>
      </c>
      <c r="Q63">
        <v>1</v>
      </c>
      <c r="W63">
        <v>0</v>
      </c>
      <c r="X63">
        <v>-931037793</v>
      </c>
      <c r="Y63">
        <v>41.100999999999999</v>
      </c>
      <c r="AA63">
        <v>0</v>
      </c>
      <c r="AB63">
        <v>0</v>
      </c>
      <c r="AC63">
        <v>0</v>
      </c>
      <c r="AD63">
        <v>283.07</v>
      </c>
      <c r="AE63">
        <v>0</v>
      </c>
      <c r="AF63">
        <v>0</v>
      </c>
      <c r="AG63">
        <v>0</v>
      </c>
      <c r="AH63">
        <v>283.07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35.74</v>
      </c>
      <c r="AU63" t="s">
        <v>144</v>
      </c>
      <c r="AV63">
        <v>1</v>
      </c>
      <c r="AW63">
        <v>2</v>
      </c>
      <c r="AX63">
        <v>36171651</v>
      </c>
      <c r="AY63">
        <v>2</v>
      </c>
      <c r="AZ63">
        <v>131072</v>
      </c>
      <c r="BA63">
        <v>62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Y63*Source!I95</f>
        <v>16.4404</v>
      </c>
      <c r="CY63">
        <f>AD63</f>
        <v>283.07</v>
      </c>
      <c r="CZ63">
        <f>AH63</f>
        <v>283.07</v>
      </c>
      <c r="DA63">
        <f>AL63</f>
        <v>1</v>
      </c>
      <c r="DB63">
        <f>ROUND((ROUND(AT63*CZ63,2)*1.15),2)</f>
        <v>11634.46</v>
      </c>
      <c r="DC63">
        <f>ROUND((ROUND(AT63*AG63,2)*1.15),2)</f>
        <v>0</v>
      </c>
    </row>
    <row r="64" spans="1:107">
      <c r="A64">
        <f>ROW(Source!A95)</f>
        <v>95</v>
      </c>
      <c r="B64">
        <v>35806607</v>
      </c>
      <c r="C64">
        <v>35809700</v>
      </c>
      <c r="D64">
        <v>121548</v>
      </c>
      <c r="E64">
        <v>1</v>
      </c>
      <c r="F64">
        <v>1</v>
      </c>
      <c r="G64">
        <v>1</v>
      </c>
      <c r="H64">
        <v>1</v>
      </c>
      <c r="I64" t="s">
        <v>34</v>
      </c>
      <c r="J64" t="s">
        <v>3</v>
      </c>
      <c r="K64" t="s">
        <v>584</v>
      </c>
      <c r="L64">
        <v>608254</v>
      </c>
      <c r="N64">
        <v>1013</v>
      </c>
      <c r="O64" t="s">
        <v>585</v>
      </c>
      <c r="P64" t="s">
        <v>585</v>
      </c>
      <c r="Q64">
        <v>1</v>
      </c>
      <c r="W64">
        <v>0</v>
      </c>
      <c r="X64">
        <v>-185737400</v>
      </c>
      <c r="Y64">
        <v>0.22499999999999998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0.18</v>
      </c>
      <c r="AU64" t="s">
        <v>143</v>
      </c>
      <c r="AV64">
        <v>2</v>
      </c>
      <c r="AW64">
        <v>2</v>
      </c>
      <c r="AX64">
        <v>36171652</v>
      </c>
      <c r="AY64">
        <v>1</v>
      </c>
      <c r="AZ64">
        <v>0</v>
      </c>
      <c r="BA64">
        <v>63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Y64*Source!I95</f>
        <v>0.09</v>
      </c>
      <c r="CY64">
        <f>AD64</f>
        <v>0</v>
      </c>
      <c r="CZ64">
        <f>AH64</f>
        <v>0</v>
      </c>
      <c r="DA64">
        <f>AL64</f>
        <v>1</v>
      </c>
      <c r="DB64">
        <f>ROUND((ROUND(AT64*CZ64,2)*1.25),2)</f>
        <v>0</v>
      </c>
      <c r="DC64">
        <f>ROUND((ROUND(AT64*AG64,2)*1.25),2)</f>
        <v>0</v>
      </c>
    </row>
    <row r="65" spans="1:107">
      <c r="A65">
        <f>ROW(Source!A95)</f>
        <v>95</v>
      </c>
      <c r="B65">
        <v>35806607</v>
      </c>
      <c r="C65">
        <v>35809700</v>
      </c>
      <c r="D65">
        <v>29172556</v>
      </c>
      <c r="E65">
        <v>1</v>
      </c>
      <c r="F65">
        <v>1</v>
      </c>
      <c r="G65">
        <v>1</v>
      </c>
      <c r="H65">
        <v>2</v>
      </c>
      <c r="I65" t="s">
        <v>586</v>
      </c>
      <c r="J65" t="s">
        <v>590</v>
      </c>
      <c r="K65" t="s">
        <v>588</v>
      </c>
      <c r="L65">
        <v>1368</v>
      </c>
      <c r="N65">
        <v>1011</v>
      </c>
      <c r="O65" t="s">
        <v>589</v>
      </c>
      <c r="P65" t="s">
        <v>589</v>
      </c>
      <c r="Q65">
        <v>1</v>
      </c>
      <c r="W65">
        <v>0</v>
      </c>
      <c r="X65">
        <v>-1302720870</v>
      </c>
      <c r="Y65">
        <v>0.22499999999999998</v>
      </c>
      <c r="AA65">
        <v>0</v>
      </c>
      <c r="AB65">
        <v>466.71</v>
      </c>
      <c r="AC65">
        <v>447.93</v>
      </c>
      <c r="AD65">
        <v>0</v>
      </c>
      <c r="AE65">
        <v>0</v>
      </c>
      <c r="AF65">
        <v>31.26</v>
      </c>
      <c r="AG65">
        <v>13.5</v>
      </c>
      <c r="AH65">
        <v>0</v>
      </c>
      <c r="AI65">
        <v>1</v>
      </c>
      <c r="AJ65">
        <v>14.93</v>
      </c>
      <c r="AK65">
        <v>33.18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0.18</v>
      </c>
      <c r="AU65" t="s">
        <v>143</v>
      </c>
      <c r="AV65">
        <v>0</v>
      </c>
      <c r="AW65">
        <v>2</v>
      </c>
      <c r="AX65">
        <v>36171653</v>
      </c>
      <c r="AY65">
        <v>1</v>
      </c>
      <c r="AZ65">
        <v>0</v>
      </c>
      <c r="BA65">
        <v>64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Y65*Source!I95</f>
        <v>0.09</v>
      </c>
      <c r="CY65">
        <f>AB65</f>
        <v>466.71</v>
      </c>
      <c r="CZ65">
        <f>AF65</f>
        <v>31.26</v>
      </c>
      <c r="DA65">
        <f>AJ65</f>
        <v>14.93</v>
      </c>
      <c r="DB65">
        <f>ROUND((ROUND(AT65*CZ65,2)*1.25),2)</f>
        <v>7.04</v>
      </c>
      <c r="DC65">
        <f>ROUND((ROUND(AT65*AG65,2)*1.25),2)</f>
        <v>3.04</v>
      </c>
    </row>
    <row r="66" spans="1:107">
      <c r="A66">
        <f>ROW(Source!A95)</f>
        <v>95</v>
      </c>
      <c r="B66">
        <v>35806607</v>
      </c>
      <c r="C66">
        <v>35809700</v>
      </c>
      <c r="D66">
        <v>29174591</v>
      </c>
      <c r="E66">
        <v>1</v>
      </c>
      <c r="F66">
        <v>1</v>
      </c>
      <c r="G66">
        <v>1</v>
      </c>
      <c r="H66">
        <v>2</v>
      </c>
      <c r="I66" t="s">
        <v>612</v>
      </c>
      <c r="J66" t="s">
        <v>642</v>
      </c>
      <c r="K66" t="s">
        <v>614</v>
      </c>
      <c r="L66">
        <v>1368</v>
      </c>
      <c r="N66">
        <v>1011</v>
      </c>
      <c r="O66" t="s">
        <v>589</v>
      </c>
      <c r="P66" t="s">
        <v>589</v>
      </c>
      <c r="Q66">
        <v>1</v>
      </c>
      <c r="W66">
        <v>0</v>
      </c>
      <c r="X66">
        <v>1598042632</v>
      </c>
      <c r="Y66">
        <v>0.4</v>
      </c>
      <c r="AA66">
        <v>0</v>
      </c>
      <c r="AB66">
        <v>9.4700000000000006</v>
      </c>
      <c r="AC66">
        <v>0</v>
      </c>
      <c r="AD66">
        <v>0</v>
      </c>
      <c r="AE66">
        <v>0</v>
      </c>
      <c r="AF66">
        <v>0.95</v>
      </c>
      <c r="AG66">
        <v>0</v>
      </c>
      <c r="AH66">
        <v>0</v>
      </c>
      <c r="AI66">
        <v>1</v>
      </c>
      <c r="AJ66">
        <v>9.9700000000000006</v>
      </c>
      <c r="AK66">
        <v>33.18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0.32</v>
      </c>
      <c r="AU66" t="s">
        <v>143</v>
      </c>
      <c r="AV66">
        <v>0</v>
      </c>
      <c r="AW66">
        <v>2</v>
      </c>
      <c r="AX66">
        <v>36171654</v>
      </c>
      <c r="AY66">
        <v>1</v>
      </c>
      <c r="AZ66">
        <v>0</v>
      </c>
      <c r="BA66">
        <v>65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Y66*Source!I95</f>
        <v>0.16000000000000003</v>
      </c>
      <c r="CY66">
        <f>AB66</f>
        <v>9.4700000000000006</v>
      </c>
      <c r="CZ66">
        <f>AF66</f>
        <v>0.95</v>
      </c>
      <c r="DA66">
        <f>AJ66</f>
        <v>9.9700000000000006</v>
      </c>
      <c r="DB66">
        <f>ROUND((ROUND(AT66*CZ66,2)*1.25),2)</f>
        <v>0.38</v>
      </c>
      <c r="DC66">
        <f>ROUND((ROUND(AT66*AG66,2)*1.25),2)</f>
        <v>0</v>
      </c>
    </row>
    <row r="67" spans="1:107">
      <c r="A67">
        <f>ROW(Source!A95)</f>
        <v>95</v>
      </c>
      <c r="B67">
        <v>35806607</v>
      </c>
      <c r="C67">
        <v>35809700</v>
      </c>
      <c r="D67">
        <v>29174913</v>
      </c>
      <c r="E67">
        <v>1</v>
      </c>
      <c r="F67">
        <v>1</v>
      </c>
      <c r="G67">
        <v>1</v>
      </c>
      <c r="H67">
        <v>2</v>
      </c>
      <c r="I67" t="s">
        <v>601</v>
      </c>
      <c r="J67" t="s">
        <v>602</v>
      </c>
      <c r="K67" t="s">
        <v>603</v>
      </c>
      <c r="L67">
        <v>1368</v>
      </c>
      <c r="N67">
        <v>1011</v>
      </c>
      <c r="O67" t="s">
        <v>589</v>
      </c>
      <c r="P67" t="s">
        <v>589</v>
      </c>
      <c r="Q67">
        <v>1</v>
      </c>
      <c r="W67">
        <v>0</v>
      </c>
      <c r="X67">
        <v>458544584</v>
      </c>
      <c r="Y67">
        <v>0.32500000000000001</v>
      </c>
      <c r="AA67">
        <v>0</v>
      </c>
      <c r="AB67">
        <v>932.72</v>
      </c>
      <c r="AC67">
        <v>384.89</v>
      </c>
      <c r="AD67">
        <v>0</v>
      </c>
      <c r="AE67">
        <v>0</v>
      </c>
      <c r="AF67">
        <v>87.17</v>
      </c>
      <c r="AG67">
        <v>11.6</v>
      </c>
      <c r="AH67">
        <v>0</v>
      </c>
      <c r="AI67">
        <v>1</v>
      </c>
      <c r="AJ67">
        <v>10.7</v>
      </c>
      <c r="AK67">
        <v>33.18</v>
      </c>
      <c r="AL67">
        <v>1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0.26</v>
      </c>
      <c r="AU67" t="s">
        <v>143</v>
      </c>
      <c r="AV67">
        <v>0</v>
      </c>
      <c r="AW67">
        <v>2</v>
      </c>
      <c r="AX67">
        <v>36171655</v>
      </c>
      <c r="AY67">
        <v>1</v>
      </c>
      <c r="AZ67">
        <v>0</v>
      </c>
      <c r="BA67">
        <v>66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Y67*Source!I95</f>
        <v>0.13</v>
      </c>
      <c r="CY67">
        <f>AB67</f>
        <v>932.72</v>
      </c>
      <c r="CZ67">
        <f>AF67</f>
        <v>87.17</v>
      </c>
      <c r="DA67">
        <f>AJ67</f>
        <v>10.7</v>
      </c>
      <c r="DB67">
        <f>ROUND((ROUND(AT67*CZ67,2)*1.25),2)</f>
        <v>28.33</v>
      </c>
      <c r="DC67">
        <f>ROUND((ROUND(AT67*AG67,2)*1.25),2)</f>
        <v>3.78</v>
      </c>
    </row>
    <row r="68" spans="1:107">
      <c r="A68">
        <f>ROW(Source!A95)</f>
        <v>95</v>
      </c>
      <c r="B68">
        <v>35806607</v>
      </c>
      <c r="C68">
        <v>35809700</v>
      </c>
      <c r="D68">
        <v>29109162</v>
      </c>
      <c r="E68">
        <v>1</v>
      </c>
      <c r="F68">
        <v>1</v>
      </c>
      <c r="G68">
        <v>1</v>
      </c>
      <c r="H68">
        <v>3</v>
      </c>
      <c r="I68" t="s">
        <v>645</v>
      </c>
      <c r="J68" t="s">
        <v>646</v>
      </c>
      <c r="K68" t="s">
        <v>647</v>
      </c>
      <c r="L68">
        <v>1327</v>
      </c>
      <c r="N68">
        <v>1005</v>
      </c>
      <c r="O68" t="s">
        <v>165</v>
      </c>
      <c r="P68" t="s">
        <v>165</v>
      </c>
      <c r="Q68">
        <v>1</v>
      </c>
      <c r="W68">
        <v>0</v>
      </c>
      <c r="X68">
        <v>2002905425</v>
      </c>
      <c r="Y68">
        <v>21</v>
      </c>
      <c r="AA68">
        <v>33.75</v>
      </c>
      <c r="AB68">
        <v>0</v>
      </c>
      <c r="AC68">
        <v>0</v>
      </c>
      <c r="AD68">
        <v>0</v>
      </c>
      <c r="AE68">
        <v>5.71</v>
      </c>
      <c r="AF68">
        <v>0</v>
      </c>
      <c r="AG68">
        <v>0</v>
      </c>
      <c r="AH68">
        <v>0</v>
      </c>
      <c r="AI68">
        <v>5.91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21</v>
      </c>
      <c r="AU68" t="s">
        <v>3</v>
      </c>
      <c r="AV68">
        <v>0</v>
      </c>
      <c r="AW68">
        <v>2</v>
      </c>
      <c r="AX68">
        <v>36171656</v>
      </c>
      <c r="AY68">
        <v>1</v>
      </c>
      <c r="AZ68">
        <v>0</v>
      </c>
      <c r="BA68">
        <v>67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Y68*Source!I95</f>
        <v>8.4</v>
      </c>
      <c r="CY68">
        <f>AA68</f>
        <v>33.75</v>
      </c>
      <c r="CZ68">
        <f>AE68</f>
        <v>5.71</v>
      </c>
      <c r="DA68">
        <f>AI68</f>
        <v>5.91</v>
      </c>
      <c r="DB68">
        <f>ROUND(ROUND(AT68*CZ68,2),2)</f>
        <v>119.91</v>
      </c>
      <c r="DC68">
        <f>ROUND(ROUND(AT68*AG68,2),2)</f>
        <v>0</v>
      </c>
    </row>
    <row r="69" spans="1:107">
      <c r="A69">
        <f>ROW(Source!A95)</f>
        <v>95</v>
      </c>
      <c r="B69">
        <v>35806607</v>
      </c>
      <c r="C69">
        <v>35809700</v>
      </c>
      <c r="D69">
        <v>29131086</v>
      </c>
      <c r="E69">
        <v>1</v>
      </c>
      <c r="F69">
        <v>1</v>
      </c>
      <c r="G69">
        <v>1</v>
      </c>
      <c r="H69">
        <v>3</v>
      </c>
      <c r="I69" t="s">
        <v>648</v>
      </c>
      <c r="J69" t="s">
        <v>649</v>
      </c>
      <c r="K69" t="s">
        <v>650</v>
      </c>
      <c r="L69">
        <v>1339</v>
      </c>
      <c r="N69">
        <v>1007</v>
      </c>
      <c r="O69" t="s">
        <v>638</v>
      </c>
      <c r="P69" t="s">
        <v>638</v>
      </c>
      <c r="Q69">
        <v>1</v>
      </c>
      <c r="W69">
        <v>0</v>
      </c>
      <c r="X69">
        <v>135382931</v>
      </c>
      <c r="Y69">
        <v>0.82</v>
      </c>
      <c r="AA69">
        <v>6560.13</v>
      </c>
      <c r="AB69">
        <v>0</v>
      </c>
      <c r="AC69">
        <v>0</v>
      </c>
      <c r="AD69">
        <v>0</v>
      </c>
      <c r="AE69">
        <v>1970.01</v>
      </c>
      <c r="AF69">
        <v>0</v>
      </c>
      <c r="AG69">
        <v>0</v>
      </c>
      <c r="AH69">
        <v>0</v>
      </c>
      <c r="AI69">
        <v>3.33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0.82</v>
      </c>
      <c r="AU69" t="s">
        <v>3</v>
      </c>
      <c r="AV69">
        <v>0</v>
      </c>
      <c r="AW69">
        <v>2</v>
      </c>
      <c r="AX69">
        <v>36171657</v>
      </c>
      <c r="AY69">
        <v>1</v>
      </c>
      <c r="AZ69">
        <v>0</v>
      </c>
      <c r="BA69">
        <v>68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Y69*Source!I95</f>
        <v>0.32800000000000001</v>
      </c>
      <c r="CY69">
        <f>AA69</f>
        <v>6560.13</v>
      </c>
      <c r="CZ69">
        <f>AE69</f>
        <v>1970.01</v>
      </c>
      <c r="DA69">
        <f>AI69</f>
        <v>3.33</v>
      </c>
      <c r="DB69">
        <f>ROUND(ROUND(AT69*CZ69,2),2)</f>
        <v>1615.41</v>
      </c>
      <c r="DC69">
        <f>ROUND(ROUND(AT69*AG69,2),2)</f>
        <v>0</v>
      </c>
    </row>
    <row r="70" spans="1:107">
      <c r="A70">
        <f>ROW(Source!A96)</f>
        <v>96</v>
      </c>
      <c r="B70">
        <v>35806607</v>
      </c>
      <c r="C70">
        <v>35809727</v>
      </c>
      <c r="D70">
        <v>18407150</v>
      </c>
      <c r="E70">
        <v>1</v>
      </c>
      <c r="F70">
        <v>1</v>
      </c>
      <c r="G70">
        <v>1</v>
      </c>
      <c r="H70">
        <v>1</v>
      </c>
      <c r="I70" t="s">
        <v>599</v>
      </c>
      <c r="J70" t="s">
        <v>3</v>
      </c>
      <c r="K70" t="s">
        <v>600</v>
      </c>
      <c r="L70">
        <v>1369</v>
      </c>
      <c r="N70">
        <v>1013</v>
      </c>
      <c r="O70" t="s">
        <v>583</v>
      </c>
      <c r="P70" t="s">
        <v>583</v>
      </c>
      <c r="Q70">
        <v>1</v>
      </c>
      <c r="W70">
        <v>0</v>
      </c>
      <c r="X70">
        <v>-931037793</v>
      </c>
      <c r="Y70">
        <v>69.827999999999989</v>
      </c>
      <c r="AA70">
        <v>0</v>
      </c>
      <c r="AB70">
        <v>0</v>
      </c>
      <c r="AC70">
        <v>0</v>
      </c>
      <c r="AD70">
        <v>283.07</v>
      </c>
      <c r="AE70">
        <v>0</v>
      </c>
      <c r="AF70">
        <v>0</v>
      </c>
      <c r="AG70">
        <v>0</v>
      </c>
      <c r="AH70">
        <v>283.07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60.72</v>
      </c>
      <c r="AU70" t="s">
        <v>144</v>
      </c>
      <c r="AV70">
        <v>1</v>
      </c>
      <c r="AW70">
        <v>2</v>
      </c>
      <c r="AX70">
        <v>35809736</v>
      </c>
      <c r="AY70">
        <v>2</v>
      </c>
      <c r="AZ70">
        <v>131072</v>
      </c>
      <c r="BA70">
        <v>69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Y70*Source!I96</f>
        <v>27.931199999999997</v>
      </c>
      <c r="CY70">
        <f>AD70</f>
        <v>283.07</v>
      </c>
      <c r="CZ70">
        <f>AH70</f>
        <v>283.07</v>
      </c>
      <c r="DA70">
        <f>AL70</f>
        <v>1</v>
      </c>
      <c r="DB70">
        <f>ROUND((ROUND(AT70*CZ70,2)*1.15),2)</f>
        <v>19766.21</v>
      </c>
      <c r="DC70">
        <f>ROUND((ROUND(AT70*AG70,2)*1.15),2)</f>
        <v>0</v>
      </c>
    </row>
    <row r="71" spans="1:107">
      <c r="A71">
        <f>ROW(Source!A96)</f>
        <v>96</v>
      </c>
      <c r="B71">
        <v>35806607</v>
      </c>
      <c r="C71">
        <v>35809727</v>
      </c>
      <c r="D71">
        <v>121548</v>
      </c>
      <c r="E71">
        <v>1</v>
      </c>
      <c r="F71">
        <v>1</v>
      </c>
      <c r="G71">
        <v>1</v>
      </c>
      <c r="H71">
        <v>1</v>
      </c>
      <c r="I71" t="s">
        <v>34</v>
      </c>
      <c r="J71" t="s">
        <v>3</v>
      </c>
      <c r="K71" t="s">
        <v>584</v>
      </c>
      <c r="L71">
        <v>608254</v>
      </c>
      <c r="N71">
        <v>1013</v>
      </c>
      <c r="O71" t="s">
        <v>585</v>
      </c>
      <c r="P71" t="s">
        <v>585</v>
      </c>
      <c r="Q71">
        <v>1</v>
      </c>
      <c r="W71">
        <v>0</v>
      </c>
      <c r="X71">
        <v>-185737400</v>
      </c>
      <c r="Y71">
        <v>0.72499999999999998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0.57999999999999996</v>
      </c>
      <c r="AU71" t="s">
        <v>143</v>
      </c>
      <c r="AV71">
        <v>2</v>
      </c>
      <c r="AW71">
        <v>2</v>
      </c>
      <c r="AX71">
        <v>35809737</v>
      </c>
      <c r="AY71">
        <v>1</v>
      </c>
      <c r="AZ71">
        <v>0</v>
      </c>
      <c r="BA71">
        <v>70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Y71*Source!I96</f>
        <v>0.28999999999999998</v>
      </c>
      <c r="CY71">
        <f>AD71</f>
        <v>0</v>
      </c>
      <c r="CZ71">
        <f>AH71</f>
        <v>0</v>
      </c>
      <c r="DA71">
        <f>AL71</f>
        <v>1</v>
      </c>
      <c r="DB71">
        <f>ROUND((ROUND(AT71*CZ71,2)*1.25),2)</f>
        <v>0</v>
      </c>
      <c r="DC71">
        <f>ROUND((ROUND(AT71*AG71,2)*1.25),2)</f>
        <v>0</v>
      </c>
    </row>
    <row r="72" spans="1:107">
      <c r="A72">
        <f>ROW(Source!A96)</f>
        <v>96</v>
      </c>
      <c r="B72">
        <v>35806607</v>
      </c>
      <c r="C72">
        <v>35809727</v>
      </c>
      <c r="D72">
        <v>29172556</v>
      </c>
      <c r="E72">
        <v>1</v>
      </c>
      <c r="F72">
        <v>1</v>
      </c>
      <c r="G72">
        <v>1</v>
      </c>
      <c r="H72">
        <v>2</v>
      </c>
      <c r="I72" t="s">
        <v>586</v>
      </c>
      <c r="J72" t="s">
        <v>590</v>
      </c>
      <c r="K72" t="s">
        <v>588</v>
      </c>
      <c r="L72">
        <v>1368</v>
      </c>
      <c r="N72">
        <v>1011</v>
      </c>
      <c r="O72" t="s">
        <v>589</v>
      </c>
      <c r="P72" t="s">
        <v>589</v>
      </c>
      <c r="Q72">
        <v>1</v>
      </c>
      <c r="W72">
        <v>0</v>
      </c>
      <c r="X72">
        <v>-1302720870</v>
      </c>
      <c r="Y72">
        <v>0.72499999999999998</v>
      </c>
      <c r="AA72">
        <v>0</v>
      </c>
      <c r="AB72">
        <v>466.71</v>
      </c>
      <c r="AC72">
        <v>447.93</v>
      </c>
      <c r="AD72">
        <v>0</v>
      </c>
      <c r="AE72">
        <v>0</v>
      </c>
      <c r="AF72">
        <v>31.26</v>
      </c>
      <c r="AG72">
        <v>13.5</v>
      </c>
      <c r="AH72">
        <v>0</v>
      </c>
      <c r="AI72">
        <v>1</v>
      </c>
      <c r="AJ72">
        <v>14.93</v>
      </c>
      <c r="AK72">
        <v>33.18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0.57999999999999996</v>
      </c>
      <c r="AU72" t="s">
        <v>143</v>
      </c>
      <c r="AV72">
        <v>0</v>
      </c>
      <c r="AW72">
        <v>2</v>
      </c>
      <c r="AX72">
        <v>35809738</v>
      </c>
      <c r="AY72">
        <v>1</v>
      </c>
      <c r="AZ72">
        <v>0</v>
      </c>
      <c r="BA72">
        <v>71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Y72*Source!I96</f>
        <v>0.28999999999999998</v>
      </c>
      <c r="CY72">
        <f>AB72</f>
        <v>466.71</v>
      </c>
      <c r="CZ72">
        <f>AF72</f>
        <v>31.26</v>
      </c>
      <c r="DA72">
        <f>AJ72</f>
        <v>14.93</v>
      </c>
      <c r="DB72">
        <f>ROUND((ROUND(AT72*CZ72,2)*1.25),2)</f>
        <v>22.66</v>
      </c>
      <c r="DC72">
        <f>ROUND((ROUND(AT72*AG72,2)*1.25),2)</f>
        <v>9.7899999999999991</v>
      </c>
    </row>
    <row r="73" spans="1:107">
      <c r="A73">
        <f>ROW(Source!A96)</f>
        <v>96</v>
      </c>
      <c r="B73">
        <v>35806607</v>
      </c>
      <c r="C73">
        <v>35809727</v>
      </c>
      <c r="D73">
        <v>29174591</v>
      </c>
      <c r="E73">
        <v>1</v>
      </c>
      <c r="F73">
        <v>1</v>
      </c>
      <c r="G73">
        <v>1</v>
      </c>
      <c r="H73">
        <v>2</v>
      </c>
      <c r="I73" t="s">
        <v>612</v>
      </c>
      <c r="J73" t="s">
        <v>642</v>
      </c>
      <c r="K73" t="s">
        <v>614</v>
      </c>
      <c r="L73">
        <v>1368</v>
      </c>
      <c r="N73">
        <v>1011</v>
      </c>
      <c r="O73" t="s">
        <v>589</v>
      </c>
      <c r="P73" t="s">
        <v>589</v>
      </c>
      <c r="Q73">
        <v>1</v>
      </c>
      <c r="W73">
        <v>0</v>
      </c>
      <c r="X73">
        <v>1598042632</v>
      </c>
      <c r="Y73">
        <v>1.0249999999999999</v>
      </c>
      <c r="AA73">
        <v>0</v>
      </c>
      <c r="AB73">
        <v>9.4700000000000006</v>
      </c>
      <c r="AC73">
        <v>0</v>
      </c>
      <c r="AD73">
        <v>0</v>
      </c>
      <c r="AE73">
        <v>0</v>
      </c>
      <c r="AF73">
        <v>0.95</v>
      </c>
      <c r="AG73">
        <v>0</v>
      </c>
      <c r="AH73">
        <v>0</v>
      </c>
      <c r="AI73">
        <v>1</v>
      </c>
      <c r="AJ73">
        <v>9.9700000000000006</v>
      </c>
      <c r="AK73">
        <v>33.18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0.82</v>
      </c>
      <c r="AU73" t="s">
        <v>143</v>
      </c>
      <c r="AV73">
        <v>0</v>
      </c>
      <c r="AW73">
        <v>2</v>
      </c>
      <c r="AX73">
        <v>35809739</v>
      </c>
      <c r="AY73">
        <v>1</v>
      </c>
      <c r="AZ73">
        <v>0</v>
      </c>
      <c r="BA73">
        <v>72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Y73*Source!I96</f>
        <v>0.41</v>
      </c>
      <c r="CY73">
        <f>AB73</f>
        <v>9.4700000000000006</v>
      </c>
      <c r="CZ73">
        <f>AF73</f>
        <v>0.95</v>
      </c>
      <c r="DA73">
        <f>AJ73</f>
        <v>9.9700000000000006</v>
      </c>
      <c r="DB73">
        <f>ROUND((ROUND(AT73*CZ73,2)*1.25),2)</f>
        <v>0.98</v>
      </c>
      <c r="DC73">
        <f>ROUND((ROUND(AT73*AG73,2)*1.25),2)</f>
        <v>0</v>
      </c>
    </row>
    <row r="74" spans="1:107">
      <c r="A74">
        <f>ROW(Source!A96)</f>
        <v>96</v>
      </c>
      <c r="B74">
        <v>35806607</v>
      </c>
      <c r="C74">
        <v>35809727</v>
      </c>
      <c r="D74">
        <v>29174661</v>
      </c>
      <c r="E74">
        <v>1</v>
      </c>
      <c r="F74">
        <v>1</v>
      </c>
      <c r="G74">
        <v>1</v>
      </c>
      <c r="H74">
        <v>2</v>
      </c>
      <c r="I74" t="s">
        <v>651</v>
      </c>
      <c r="J74" t="s">
        <v>652</v>
      </c>
      <c r="K74" t="s">
        <v>653</v>
      </c>
      <c r="L74">
        <v>1368</v>
      </c>
      <c r="N74">
        <v>1011</v>
      </c>
      <c r="O74" t="s">
        <v>589</v>
      </c>
      <c r="P74" t="s">
        <v>589</v>
      </c>
      <c r="Q74">
        <v>1</v>
      </c>
      <c r="W74">
        <v>0</v>
      </c>
      <c r="X74">
        <v>-2115030577</v>
      </c>
      <c r="Y74">
        <v>3.375</v>
      </c>
      <c r="AA74">
        <v>0</v>
      </c>
      <c r="AB74">
        <v>25.44</v>
      </c>
      <c r="AC74">
        <v>0</v>
      </c>
      <c r="AD74">
        <v>0</v>
      </c>
      <c r="AE74">
        <v>0</v>
      </c>
      <c r="AF74">
        <v>2.09</v>
      </c>
      <c r="AG74">
        <v>0</v>
      </c>
      <c r="AH74">
        <v>0</v>
      </c>
      <c r="AI74">
        <v>1</v>
      </c>
      <c r="AJ74">
        <v>12.17</v>
      </c>
      <c r="AK74">
        <v>33.18</v>
      </c>
      <c r="AL74">
        <v>1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2.7</v>
      </c>
      <c r="AU74" t="s">
        <v>143</v>
      </c>
      <c r="AV74">
        <v>0</v>
      </c>
      <c r="AW74">
        <v>2</v>
      </c>
      <c r="AX74">
        <v>35809740</v>
      </c>
      <c r="AY74">
        <v>1</v>
      </c>
      <c r="AZ74">
        <v>0</v>
      </c>
      <c r="BA74">
        <v>73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Y74*Source!I96</f>
        <v>1.35</v>
      </c>
      <c r="CY74">
        <f>AB74</f>
        <v>25.44</v>
      </c>
      <c r="CZ74">
        <f>AF74</f>
        <v>2.09</v>
      </c>
      <c r="DA74">
        <f>AJ74</f>
        <v>12.17</v>
      </c>
      <c r="DB74">
        <f>ROUND((ROUND(AT74*CZ74,2)*1.25),2)</f>
        <v>7.05</v>
      </c>
      <c r="DC74">
        <f>ROUND((ROUND(AT74*AG74,2)*1.25),2)</f>
        <v>0</v>
      </c>
    </row>
    <row r="75" spans="1:107">
      <c r="A75">
        <f>ROW(Source!A96)</f>
        <v>96</v>
      </c>
      <c r="B75">
        <v>35806607</v>
      </c>
      <c r="C75">
        <v>35809727</v>
      </c>
      <c r="D75">
        <v>29174913</v>
      </c>
      <c r="E75">
        <v>1</v>
      </c>
      <c r="F75">
        <v>1</v>
      </c>
      <c r="G75">
        <v>1</v>
      </c>
      <c r="H75">
        <v>2</v>
      </c>
      <c r="I75" t="s">
        <v>601</v>
      </c>
      <c r="J75" t="s">
        <v>602</v>
      </c>
      <c r="K75" t="s">
        <v>603</v>
      </c>
      <c r="L75">
        <v>1368</v>
      </c>
      <c r="N75">
        <v>1011</v>
      </c>
      <c r="O75" t="s">
        <v>589</v>
      </c>
      <c r="P75" t="s">
        <v>589</v>
      </c>
      <c r="Q75">
        <v>1</v>
      </c>
      <c r="W75">
        <v>0</v>
      </c>
      <c r="X75">
        <v>458544584</v>
      </c>
      <c r="Y75">
        <v>1.05</v>
      </c>
      <c r="AA75">
        <v>0</v>
      </c>
      <c r="AB75">
        <v>932.72</v>
      </c>
      <c r="AC75">
        <v>384.89</v>
      </c>
      <c r="AD75">
        <v>0</v>
      </c>
      <c r="AE75">
        <v>0</v>
      </c>
      <c r="AF75">
        <v>87.17</v>
      </c>
      <c r="AG75">
        <v>11.6</v>
      </c>
      <c r="AH75">
        <v>0</v>
      </c>
      <c r="AI75">
        <v>1</v>
      </c>
      <c r="AJ75">
        <v>10.7</v>
      </c>
      <c r="AK75">
        <v>33.18</v>
      </c>
      <c r="AL75">
        <v>1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0.84</v>
      </c>
      <c r="AU75" t="s">
        <v>143</v>
      </c>
      <c r="AV75">
        <v>0</v>
      </c>
      <c r="AW75">
        <v>2</v>
      </c>
      <c r="AX75">
        <v>35809741</v>
      </c>
      <c r="AY75">
        <v>1</v>
      </c>
      <c r="AZ75">
        <v>0</v>
      </c>
      <c r="BA75">
        <v>74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Y75*Source!I96</f>
        <v>0.42000000000000004</v>
      </c>
      <c r="CY75">
        <f>AB75</f>
        <v>932.72</v>
      </c>
      <c r="CZ75">
        <f>AF75</f>
        <v>87.17</v>
      </c>
      <c r="DA75">
        <f>AJ75</f>
        <v>10.7</v>
      </c>
      <c r="DB75">
        <f>ROUND((ROUND(AT75*CZ75,2)*1.25),2)</f>
        <v>91.53</v>
      </c>
      <c r="DC75">
        <f>ROUND((ROUND(AT75*AG75,2)*1.25),2)</f>
        <v>12.18</v>
      </c>
    </row>
    <row r="76" spans="1:107">
      <c r="A76">
        <f>ROW(Source!A96)</f>
        <v>96</v>
      </c>
      <c r="B76">
        <v>35806607</v>
      </c>
      <c r="C76">
        <v>35809727</v>
      </c>
      <c r="D76">
        <v>29114332</v>
      </c>
      <c r="E76">
        <v>1</v>
      </c>
      <c r="F76">
        <v>1</v>
      </c>
      <c r="G76">
        <v>1</v>
      </c>
      <c r="H76">
        <v>3</v>
      </c>
      <c r="I76" t="s">
        <v>628</v>
      </c>
      <c r="J76" t="s">
        <v>654</v>
      </c>
      <c r="K76" t="s">
        <v>630</v>
      </c>
      <c r="L76">
        <v>1348</v>
      </c>
      <c r="N76">
        <v>1009</v>
      </c>
      <c r="O76" t="s">
        <v>29</v>
      </c>
      <c r="P76" t="s">
        <v>29</v>
      </c>
      <c r="Q76">
        <v>1000</v>
      </c>
      <c r="W76">
        <v>0</v>
      </c>
      <c r="X76">
        <v>233971917</v>
      </c>
      <c r="Y76">
        <v>1.23E-2</v>
      </c>
      <c r="AA76">
        <v>54619.68</v>
      </c>
      <c r="AB76">
        <v>0</v>
      </c>
      <c r="AC76">
        <v>0</v>
      </c>
      <c r="AD76">
        <v>0</v>
      </c>
      <c r="AE76">
        <v>11978</v>
      </c>
      <c r="AF76">
        <v>0</v>
      </c>
      <c r="AG76">
        <v>0</v>
      </c>
      <c r="AH76">
        <v>0</v>
      </c>
      <c r="AI76">
        <v>4.5599999999999996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1.23E-2</v>
      </c>
      <c r="AU76" t="s">
        <v>3</v>
      </c>
      <c r="AV76">
        <v>0</v>
      </c>
      <c r="AW76">
        <v>2</v>
      </c>
      <c r="AX76">
        <v>35809742</v>
      </c>
      <c r="AY76">
        <v>1</v>
      </c>
      <c r="AZ76">
        <v>0</v>
      </c>
      <c r="BA76">
        <v>75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Y76*Source!I96</f>
        <v>4.9200000000000008E-3</v>
      </c>
      <c r="CY76">
        <f>AA76</f>
        <v>54619.68</v>
      </c>
      <c r="CZ76">
        <f>AE76</f>
        <v>11978</v>
      </c>
      <c r="DA76">
        <f>AI76</f>
        <v>4.5599999999999996</v>
      </c>
      <c r="DB76">
        <f>ROUND(ROUND(AT76*CZ76,2),2)</f>
        <v>147.33000000000001</v>
      </c>
      <c r="DC76">
        <f>ROUND(ROUND(AT76*AG76,2),2)</f>
        <v>0</v>
      </c>
    </row>
    <row r="77" spans="1:107">
      <c r="A77">
        <f>ROW(Source!A96)</f>
        <v>96</v>
      </c>
      <c r="B77">
        <v>35806607</v>
      </c>
      <c r="C77">
        <v>35809727</v>
      </c>
      <c r="D77">
        <v>29130788</v>
      </c>
      <c r="E77">
        <v>1</v>
      </c>
      <c r="F77">
        <v>1</v>
      </c>
      <c r="G77">
        <v>1</v>
      </c>
      <c r="H77">
        <v>3</v>
      </c>
      <c r="I77" t="s">
        <v>655</v>
      </c>
      <c r="J77" t="s">
        <v>656</v>
      </c>
      <c r="K77" t="s">
        <v>657</v>
      </c>
      <c r="L77">
        <v>1339</v>
      </c>
      <c r="N77">
        <v>1007</v>
      </c>
      <c r="O77" t="s">
        <v>638</v>
      </c>
      <c r="P77" t="s">
        <v>638</v>
      </c>
      <c r="Q77">
        <v>1</v>
      </c>
      <c r="W77">
        <v>0</v>
      </c>
      <c r="X77">
        <v>23409818</v>
      </c>
      <c r="Y77">
        <v>2.88</v>
      </c>
      <c r="AA77">
        <v>14208.11</v>
      </c>
      <c r="AB77">
        <v>0</v>
      </c>
      <c r="AC77">
        <v>0</v>
      </c>
      <c r="AD77">
        <v>0</v>
      </c>
      <c r="AE77">
        <v>2156.0100000000002</v>
      </c>
      <c r="AF77">
        <v>0</v>
      </c>
      <c r="AG77">
        <v>0</v>
      </c>
      <c r="AH77">
        <v>0</v>
      </c>
      <c r="AI77">
        <v>6.59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2.88</v>
      </c>
      <c r="AU77" t="s">
        <v>3</v>
      </c>
      <c r="AV77">
        <v>0</v>
      </c>
      <c r="AW77">
        <v>2</v>
      </c>
      <c r="AX77">
        <v>35809743</v>
      </c>
      <c r="AY77">
        <v>1</v>
      </c>
      <c r="AZ77">
        <v>0</v>
      </c>
      <c r="BA77">
        <v>76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Y77*Source!I96</f>
        <v>1.1519999999999999</v>
      </c>
      <c r="CY77">
        <f>AA77</f>
        <v>14208.11</v>
      </c>
      <c r="CZ77">
        <f>AE77</f>
        <v>2156.0100000000002</v>
      </c>
      <c r="DA77">
        <f>AI77</f>
        <v>6.59</v>
      </c>
      <c r="DB77">
        <f>ROUND(ROUND(AT77*CZ77,2),2)</f>
        <v>6209.31</v>
      </c>
      <c r="DC77">
        <f>ROUND(ROUND(AT77*AG77,2),2)</f>
        <v>0</v>
      </c>
    </row>
    <row r="78" spans="1:107">
      <c r="A78">
        <f>ROW(Source!A97)</f>
        <v>97</v>
      </c>
      <c r="B78">
        <v>35806607</v>
      </c>
      <c r="C78">
        <v>35809744</v>
      </c>
      <c r="D78">
        <v>18408291</v>
      </c>
      <c r="E78">
        <v>1</v>
      </c>
      <c r="F78">
        <v>1</v>
      </c>
      <c r="G78">
        <v>1</v>
      </c>
      <c r="H78">
        <v>1</v>
      </c>
      <c r="I78" t="s">
        <v>658</v>
      </c>
      <c r="J78" t="s">
        <v>3</v>
      </c>
      <c r="K78" t="s">
        <v>659</v>
      </c>
      <c r="L78">
        <v>1369</v>
      </c>
      <c r="N78">
        <v>1013</v>
      </c>
      <c r="O78" t="s">
        <v>583</v>
      </c>
      <c r="P78" t="s">
        <v>583</v>
      </c>
      <c r="Q78">
        <v>1</v>
      </c>
      <c r="W78">
        <v>0</v>
      </c>
      <c r="X78">
        <v>1933892413</v>
      </c>
      <c r="Y78">
        <v>35.948999999999998</v>
      </c>
      <c r="AA78">
        <v>0</v>
      </c>
      <c r="AB78">
        <v>0</v>
      </c>
      <c r="AC78">
        <v>0</v>
      </c>
      <c r="AD78">
        <v>271.12</v>
      </c>
      <c r="AE78">
        <v>0</v>
      </c>
      <c r="AF78">
        <v>0</v>
      </c>
      <c r="AG78">
        <v>0</v>
      </c>
      <c r="AH78">
        <v>271.12</v>
      </c>
      <c r="AI78">
        <v>1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3</v>
      </c>
      <c r="AT78">
        <v>31.26</v>
      </c>
      <c r="AU78" t="s">
        <v>144</v>
      </c>
      <c r="AV78">
        <v>1</v>
      </c>
      <c r="AW78">
        <v>2</v>
      </c>
      <c r="AX78">
        <v>35809752</v>
      </c>
      <c r="AY78">
        <v>2</v>
      </c>
      <c r="AZ78">
        <v>131072</v>
      </c>
      <c r="BA78">
        <v>77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Y78*Source!I97</f>
        <v>14.3796</v>
      </c>
      <c r="CY78">
        <f>AD78</f>
        <v>271.12</v>
      </c>
      <c r="CZ78">
        <f>AH78</f>
        <v>271.12</v>
      </c>
      <c r="DA78">
        <f>AL78</f>
        <v>1</v>
      </c>
      <c r="DB78">
        <f>ROUND((ROUND(AT78*CZ78,2)*1.15),2)</f>
        <v>9746.49</v>
      </c>
      <c r="DC78">
        <f>ROUND((ROUND(AT78*AG78,2)*1.15),2)</f>
        <v>0</v>
      </c>
    </row>
    <row r="79" spans="1:107">
      <c r="A79">
        <f>ROW(Source!A97)</f>
        <v>97</v>
      </c>
      <c r="B79">
        <v>35806607</v>
      </c>
      <c r="C79">
        <v>35809744</v>
      </c>
      <c r="D79">
        <v>121548</v>
      </c>
      <c r="E79">
        <v>1</v>
      </c>
      <c r="F79">
        <v>1</v>
      </c>
      <c r="G79">
        <v>1</v>
      </c>
      <c r="H79">
        <v>1</v>
      </c>
      <c r="I79" t="s">
        <v>34</v>
      </c>
      <c r="J79" t="s">
        <v>3</v>
      </c>
      <c r="K79" t="s">
        <v>584</v>
      </c>
      <c r="L79">
        <v>608254</v>
      </c>
      <c r="N79">
        <v>1013</v>
      </c>
      <c r="O79" t="s">
        <v>585</v>
      </c>
      <c r="P79" t="s">
        <v>585</v>
      </c>
      <c r="Q79">
        <v>1</v>
      </c>
      <c r="W79">
        <v>0</v>
      </c>
      <c r="X79">
        <v>-185737400</v>
      </c>
      <c r="Y79">
        <v>8.375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1</v>
      </c>
      <c r="AQ79">
        <v>0</v>
      </c>
      <c r="AR79">
        <v>0</v>
      </c>
      <c r="AS79" t="s">
        <v>3</v>
      </c>
      <c r="AT79">
        <v>6.7</v>
      </c>
      <c r="AU79" t="s">
        <v>143</v>
      </c>
      <c r="AV79">
        <v>2</v>
      </c>
      <c r="AW79">
        <v>2</v>
      </c>
      <c r="AX79">
        <v>35809753</v>
      </c>
      <c r="AY79">
        <v>1</v>
      </c>
      <c r="AZ79">
        <v>0</v>
      </c>
      <c r="BA79">
        <v>78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Y79*Source!I97</f>
        <v>3.35</v>
      </c>
      <c r="CY79">
        <f>AD79</f>
        <v>0</v>
      </c>
      <c r="CZ79">
        <f>AH79</f>
        <v>0</v>
      </c>
      <c r="DA79">
        <f>AL79</f>
        <v>1</v>
      </c>
      <c r="DB79">
        <f>ROUND((ROUND(AT79*CZ79,2)*1.25),2)</f>
        <v>0</v>
      </c>
      <c r="DC79">
        <f>ROUND((ROUND(AT79*AG79,2)*1.25),2)</f>
        <v>0</v>
      </c>
    </row>
    <row r="80" spans="1:107">
      <c r="A80">
        <f>ROW(Source!A97)</f>
        <v>97</v>
      </c>
      <c r="B80">
        <v>35806607</v>
      </c>
      <c r="C80">
        <v>35809744</v>
      </c>
      <c r="D80">
        <v>29172710</v>
      </c>
      <c r="E80">
        <v>1</v>
      </c>
      <c r="F80">
        <v>1</v>
      </c>
      <c r="G80">
        <v>1</v>
      </c>
      <c r="H80">
        <v>2</v>
      </c>
      <c r="I80" t="s">
        <v>593</v>
      </c>
      <c r="J80" t="s">
        <v>594</v>
      </c>
      <c r="K80" t="s">
        <v>595</v>
      </c>
      <c r="L80">
        <v>1368</v>
      </c>
      <c r="N80">
        <v>1011</v>
      </c>
      <c r="O80" t="s">
        <v>589</v>
      </c>
      <c r="P80" t="s">
        <v>589</v>
      </c>
      <c r="Q80">
        <v>1</v>
      </c>
      <c r="W80">
        <v>0</v>
      </c>
      <c r="X80">
        <v>-1676841219</v>
      </c>
      <c r="Y80">
        <v>8.375</v>
      </c>
      <c r="AA80">
        <v>0</v>
      </c>
      <c r="AB80">
        <v>539.16</v>
      </c>
      <c r="AC80">
        <v>333.79</v>
      </c>
      <c r="AD80">
        <v>0</v>
      </c>
      <c r="AE80">
        <v>0</v>
      </c>
      <c r="AF80">
        <v>46.56</v>
      </c>
      <c r="AG80">
        <v>10.06</v>
      </c>
      <c r="AH80">
        <v>0</v>
      </c>
      <c r="AI80">
        <v>1</v>
      </c>
      <c r="AJ80">
        <v>11.58</v>
      </c>
      <c r="AK80">
        <v>33.18</v>
      </c>
      <c r="AL80">
        <v>1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6.7</v>
      </c>
      <c r="AU80" t="s">
        <v>143</v>
      </c>
      <c r="AV80">
        <v>0</v>
      </c>
      <c r="AW80">
        <v>2</v>
      </c>
      <c r="AX80">
        <v>35809754</v>
      </c>
      <c r="AY80">
        <v>1</v>
      </c>
      <c r="AZ80">
        <v>0</v>
      </c>
      <c r="BA80">
        <v>79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Y80*Source!I97</f>
        <v>3.35</v>
      </c>
      <c r="CY80">
        <f>AB80</f>
        <v>539.16</v>
      </c>
      <c r="CZ80">
        <f>AF80</f>
        <v>46.56</v>
      </c>
      <c r="DA80">
        <f>AJ80</f>
        <v>11.58</v>
      </c>
      <c r="DB80">
        <f>ROUND((ROUND(AT80*CZ80,2)*1.25),2)</f>
        <v>389.94</v>
      </c>
      <c r="DC80">
        <f>ROUND((ROUND(AT80*AG80,2)*1.25),2)</f>
        <v>84.25</v>
      </c>
    </row>
    <row r="81" spans="1:107">
      <c r="A81">
        <f>ROW(Source!A97)</f>
        <v>97</v>
      </c>
      <c r="B81">
        <v>35806607</v>
      </c>
      <c r="C81">
        <v>35809744</v>
      </c>
      <c r="D81">
        <v>29173472</v>
      </c>
      <c r="E81">
        <v>1</v>
      </c>
      <c r="F81">
        <v>1</v>
      </c>
      <c r="G81">
        <v>1</v>
      </c>
      <c r="H81">
        <v>2</v>
      </c>
      <c r="I81" t="s">
        <v>660</v>
      </c>
      <c r="J81" t="s">
        <v>661</v>
      </c>
      <c r="K81" t="s">
        <v>662</v>
      </c>
      <c r="L81">
        <v>1368</v>
      </c>
      <c r="N81">
        <v>1011</v>
      </c>
      <c r="O81" t="s">
        <v>589</v>
      </c>
      <c r="P81" t="s">
        <v>589</v>
      </c>
      <c r="Q81">
        <v>1</v>
      </c>
      <c r="W81">
        <v>0</v>
      </c>
      <c r="X81">
        <v>275932499</v>
      </c>
      <c r="Y81">
        <v>13.75</v>
      </c>
      <c r="AA81">
        <v>0</v>
      </c>
      <c r="AB81">
        <v>12.75</v>
      </c>
      <c r="AC81">
        <v>0</v>
      </c>
      <c r="AD81">
        <v>0</v>
      </c>
      <c r="AE81">
        <v>0</v>
      </c>
      <c r="AF81">
        <v>3</v>
      </c>
      <c r="AG81">
        <v>0</v>
      </c>
      <c r="AH81">
        <v>0</v>
      </c>
      <c r="AI81">
        <v>1</v>
      </c>
      <c r="AJ81">
        <v>4.25</v>
      </c>
      <c r="AK81">
        <v>33.18</v>
      </c>
      <c r="AL81">
        <v>1</v>
      </c>
      <c r="AN81">
        <v>0</v>
      </c>
      <c r="AO81">
        <v>1</v>
      </c>
      <c r="AP81">
        <v>1</v>
      </c>
      <c r="AQ81">
        <v>0</v>
      </c>
      <c r="AR81">
        <v>0</v>
      </c>
      <c r="AS81" t="s">
        <v>3</v>
      </c>
      <c r="AT81">
        <v>11</v>
      </c>
      <c r="AU81" t="s">
        <v>143</v>
      </c>
      <c r="AV81">
        <v>0</v>
      </c>
      <c r="AW81">
        <v>2</v>
      </c>
      <c r="AX81">
        <v>35809755</v>
      </c>
      <c r="AY81">
        <v>1</v>
      </c>
      <c r="AZ81">
        <v>0</v>
      </c>
      <c r="BA81">
        <v>80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Y81*Source!I97</f>
        <v>5.5</v>
      </c>
      <c r="CY81">
        <f>AB81</f>
        <v>12.75</v>
      </c>
      <c r="CZ81">
        <f>AF81</f>
        <v>3</v>
      </c>
      <c r="DA81">
        <f>AJ81</f>
        <v>4.25</v>
      </c>
      <c r="DB81">
        <f>ROUND((ROUND(AT81*CZ81,2)*1.25),2)</f>
        <v>41.25</v>
      </c>
      <c r="DC81">
        <f>ROUND((ROUND(AT81*AG81,2)*1.25),2)</f>
        <v>0</v>
      </c>
    </row>
    <row r="82" spans="1:107">
      <c r="A82">
        <f>ROW(Source!A97)</f>
        <v>97</v>
      </c>
      <c r="B82">
        <v>35806607</v>
      </c>
      <c r="C82">
        <v>35809744</v>
      </c>
      <c r="D82">
        <v>29174913</v>
      </c>
      <c r="E82">
        <v>1</v>
      </c>
      <c r="F82">
        <v>1</v>
      </c>
      <c r="G82">
        <v>1</v>
      </c>
      <c r="H82">
        <v>2</v>
      </c>
      <c r="I82" t="s">
        <v>601</v>
      </c>
      <c r="J82" t="s">
        <v>602</v>
      </c>
      <c r="K82" t="s">
        <v>603</v>
      </c>
      <c r="L82">
        <v>1368</v>
      </c>
      <c r="N82">
        <v>1011</v>
      </c>
      <c r="O82" t="s">
        <v>589</v>
      </c>
      <c r="P82" t="s">
        <v>589</v>
      </c>
      <c r="Q82">
        <v>1</v>
      </c>
      <c r="W82">
        <v>0</v>
      </c>
      <c r="X82">
        <v>458544584</v>
      </c>
      <c r="Y82">
        <v>0.4375</v>
      </c>
      <c r="AA82">
        <v>0</v>
      </c>
      <c r="AB82">
        <v>932.72</v>
      </c>
      <c r="AC82">
        <v>384.89</v>
      </c>
      <c r="AD82">
        <v>0</v>
      </c>
      <c r="AE82">
        <v>0</v>
      </c>
      <c r="AF82">
        <v>87.17</v>
      </c>
      <c r="AG82">
        <v>11.6</v>
      </c>
      <c r="AH82">
        <v>0</v>
      </c>
      <c r="AI82">
        <v>1</v>
      </c>
      <c r="AJ82">
        <v>10.7</v>
      </c>
      <c r="AK82">
        <v>33.18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0.35</v>
      </c>
      <c r="AU82" t="s">
        <v>143</v>
      </c>
      <c r="AV82">
        <v>0</v>
      </c>
      <c r="AW82">
        <v>2</v>
      </c>
      <c r="AX82">
        <v>35809756</v>
      </c>
      <c r="AY82">
        <v>1</v>
      </c>
      <c r="AZ82">
        <v>0</v>
      </c>
      <c r="BA82">
        <v>81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Y82*Source!I97</f>
        <v>0.17500000000000002</v>
      </c>
      <c r="CY82">
        <f>AB82</f>
        <v>932.72</v>
      </c>
      <c r="CZ82">
        <f>AF82</f>
        <v>87.17</v>
      </c>
      <c r="DA82">
        <f>AJ82</f>
        <v>10.7</v>
      </c>
      <c r="DB82">
        <f>ROUND((ROUND(AT82*CZ82,2)*1.25),2)</f>
        <v>38.14</v>
      </c>
      <c r="DC82">
        <f>ROUND((ROUND(AT82*AG82,2)*1.25),2)</f>
        <v>5.08</v>
      </c>
    </row>
    <row r="83" spans="1:107">
      <c r="A83">
        <f>ROW(Source!A97)</f>
        <v>97</v>
      </c>
      <c r="B83">
        <v>35806607</v>
      </c>
      <c r="C83">
        <v>35809744</v>
      </c>
      <c r="D83">
        <v>29114687</v>
      </c>
      <c r="E83">
        <v>1</v>
      </c>
      <c r="F83">
        <v>1</v>
      </c>
      <c r="G83">
        <v>1</v>
      </c>
      <c r="H83">
        <v>3</v>
      </c>
      <c r="I83" t="s">
        <v>663</v>
      </c>
      <c r="J83" t="s">
        <v>664</v>
      </c>
      <c r="K83" t="s">
        <v>665</v>
      </c>
      <c r="L83">
        <v>1348</v>
      </c>
      <c r="N83">
        <v>1009</v>
      </c>
      <c r="O83" t="s">
        <v>29</v>
      </c>
      <c r="P83" t="s">
        <v>29</v>
      </c>
      <c r="Q83">
        <v>1000</v>
      </c>
      <c r="W83">
        <v>0</v>
      </c>
      <c r="X83">
        <v>157955001</v>
      </c>
      <c r="Y83">
        <v>1.8E-3</v>
      </c>
      <c r="AA83">
        <v>105069.06</v>
      </c>
      <c r="AB83">
        <v>0</v>
      </c>
      <c r="AC83">
        <v>0</v>
      </c>
      <c r="AD83">
        <v>0</v>
      </c>
      <c r="AE83">
        <v>16974</v>
      </c>
      <c r="AF83">
        <v>0</v>
      </c>
      <c r="AG83">
        <v>0</v>
      </c>
      <c r="AH83">
        <v>0</v>
      </c>
      <c r="AI83">
        <v>6.19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0</v>
      </c>
      <c r="AQ83">
        <v>0</v>
      </c>
      <c r="AR83">
        <v>0</v>
      </c>
      <c r="AS83" t="s">
        <v>3</v>
      </c>
      <c r="AT83">
        <v>1.8E-3</v>
      </c>
      <c r="AU83" t="s">
        <v>3</v>
      </c>
      <c r="AV83">
        <v>0</v>
      </c>
      <c r="AW83">
        <v>2</v>
      </c>
      <c r="AX83">
        <v>35809757</v>
      </c>
      <c r="AY83">
        <v>1</v>
      </c>
      <c r="AZ83">
        <v>0</v>
      </c>
      <c r="BA83">
        <v>82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Y83*Source!I97</f>
        <v>7.2000000000000005E-4</v>
      </c>
      <c r="CY83">
        <f>AA83</f>
        <v>105069.06</v>
      </c>
      <c r="CZ83">
        <f>AE83</f>
        <v>16974</v>
      </c>
      <c r="DA83">
        <f>AI83</f>
        <v>6.19</v>
      </c>
      <c r="DB83">
        <f>ROUND(ROUND(AT83*CZ83,2),2)</f>
        <v>30.55</v>
      </c>
      <c r="DC83">
        <f>ROUND(ROUND(AT83*AG83,2),2)</f>
        <v>0</v>
      </c>
    </row>
    <row r="84" spans="1:107">
      <c r="A84">
        <f>ROW(Source!A97)</f>
        <v>97</v>
      </c>
      <c r="B84">
        <v>35806607</v>
      </c>
      <c r="C84">
        <v>35809744</v>
      </c>
      <c r="D84">
        <v>29115292</v>
      </c>
      <c r="E84">
        <v>1</v>
      </c>
      <c r="F84">
        <v>1</v>
      </c>
      <c r="G84">
        <v>1</v>
      </c>
      <c r="H84">
        <v>3</v>
      </c>
      <c r="I84" t="s">
        <v>666</v>
      </c>
      <c r="J84" t="s">
        <v>667</v>
      </c>
      <c r="K84" t="s">
        <v>668</v>
      </c>
      <c r="L84">
        <v>1339</v>
      </c>
      <c r="N84">
        <v>1007</v>
      </c>
      <c r="O84" t="s">
        <v>638</v>
      </c>
      <c r="P84" t="s">
        <v>638</v>
      </c>
      <c r="Q84">
        <v>1</v>
      </c>
      <c r="W84">
        <v>0</v>
      </c>
      <c r="X84">
        <v>582810497</v>
      </c>
      <c r="Y84">
        <v>1.24</v>
      </c>
      <c r="AA84">
        <v>29691.33</v>
      </c>
      <c r="AB84">
        <v>0</v>
      </c>
      <c r="AC84">
        <v>0</v>
      </c>
      <c r="AD84">
        <v>0</v>
      </c>
      <c r="AE84">
        <v>4478.33</v>
      </c>
      <c r="AF84">
        <v>0</v>
      </c>
      <c r="AG84">
        <v>0</v>
      </c>
      <c r="AH84">
        <v>0</v>
      </c>
      <c r="AI84">
        <v>6.63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 t="s">
        <v>3</v>
      </c>
      <c r="AT84">
        <v>1.24</v>
      </c>
      <c r="AU84" t="s">
        <v>3</v>
      </c>
      <c r="AV84">
        <v>0</v>
      </c>
      <c r="AW84">
        <v>2</v>
      </c>
      <c r="AX84">
        <v>35809758</v>
      </c>
      <c r="AY84">
        <v>1</v>
      </c>
      <c r="AZ84">
        <v>0</v>
      </c>
      <c r="BA84">
        <v>83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Y84*Source!I97</f>
        <v>0.496</v>
      </c>
      <c r="CY84">
        <f>AA84</f>
        <v>29691.33</v>
      </c>
      <c r="CZ84">
        <f>AE84</f>
        <v>4478.33</v>
      </c>
      <c r="DA84">
        <f>AI84</f>
        <v>6.63</v>
      </c>
      <c r="DB84">
        <f>ROUND(ROUND(AT84*CZ84,2),2)</f>
        <v>5553.13</v>
      </c>
      <c r="DC84">
        <f>ROUND(ROUND(AT84*AG84,2),2)</f>
        <v>0</v>
      </c>
    </row>
    <row r="85" spans="1:107">
      <c r="A85">
        <f>ROW(Source!A98)</f>
        <v>98</v>
      </c>
      <c r="B85">
        <v>35806607</v>
      </c>
      <c r="C85">
        <v>36171659</v>
      </c>
      <c r="D85">
        <v>31427882</v>
      </c>
      <c r="E85">
        <v>1</v>
      </c>
      <c r="F85">
        <v>1</v>
      </c>
      <c r="G85">
        <v>1</v>
      </c>
      <c r="H85">
        <v>1</v>
      </c>
      <c r="I85" t="s">
        <v>669</v>
      </c>
      <c r="J85" t="s">
        <v>3</v>
      </c>
      <c r="K85" t="s">
        <v>670</v>
      </c>
      <c r="L85">
        <v>1369</v>
      </c>
      <c r="N85">
        <v>1013</v>
      </c>
      <c r="O85" t="s">
        <v>583</v>
      </c>
      <c r="P85" t="s">
        <v>583</v>
      </c>
      <c r="Q85">
        <v>1</v>
      </c>
      <c r="W85">
        <v>0</v>
      </c>
      <c r="X85">
        <v>-573087009</v>
      </c>
      <c r="Y85">
        <v>52.048999999999992</v>
      </c>
      <c r="AA85">
        <v>0</v>
      </c>
      <c r="AB85">
        <v>0</v>
      </c>
      <c r="AC85">
        <v>0</v>
      </c>
      <c r="AD85">
        <v>283.07</v>
      </c>
      <c r="AE85">
        <v>0</v>
      </c>
      <c r="AF85">
        <v>0</v>
      </c>
      <c r="AG85">
        <v>0</v>
      </c>
      <c r="AH85">
        <v>283.07</v>
      </c>
      <c r="AI85">
        <v>1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45.26</v>
      </c>
      <c r="AU85" t="s">
        <v>144</v>
      </c>
      <c r="AV85">
        <v>1</v>
      </c>
      <c r="AW85">
        <v>2</v>
      </c>
      <c r="AX85">
        <v>36171660</v>
      </c>
      <c r="AY85">
        <v>2</v>
      </c>
      <c r="AZ85">
        <v>131072</v>
      </c>
      <c r="BA85">
        <v>84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Y85*Source!I98</f>
        <v>20.819599999999998</v>
      </c>
      <c r="CY85">
        <f>AD85</f>
        <v>283.07</v>
      </c>
      <c r="CZ85">
        <f>AH85</f>
        <v>283.07</v>
      </c>
      <c r="DA85">
        <f>AL85</f>
        <v>1</v>
      </c>
      <c r="DB85">
        <f>ROUND((ROUND(AT85*CZ85,2)*1.15),2)</f>
        <v>14733.51</v>
      </c>
      <c r="DC85">
        <f>ROUND((ROUND(AT85*AG85,2)*1.15),2)</f>
        <v>0</v>
      </c>
    </row>
    <row r="86" spans="1:107">
      <c r="A86">
        <f>ROW(Source!A98)</f>
        <v>98</v>
      </c>
      <c r="B86">
        <v>35806607</v>
      </c>
      <c r="C86">
        <v>36171659</v>
      </c>
      <c r="D86">
        <v>121548</v>
      </c>
      <c r="E86">
        <v>1</v>
      </c>
      <c r="F86">
        <v>1</v>
      </c>
      <c r="G86">
        <v>1</v>
      </c>
      <c r="H86">
        <v>1</v>
      </c>
      <c r="I86" t="s">
        <v>34</v>
      </c>
      <c r="J86" t="s">
        <v>3</v>
      </c>
      <c r="K86" t="s">
        <v>584</v>
      </c>
      <c r="L86">
        <v>608254</v>
      </c>
      <c r="N86">
        <v>1013</v>
      </c>
      <c r="O86" t="s">
        <v>585</v>
      </c>
      <c r="P86" t="s">
        <v>585</v>
      </c>
      <c r="Q86">
        <v>1</v>
      </c>
      <c r="W86">
        <v>0</v>
      </c>
      <c r="X86">
        <v>-185737400</v>
      </c>
      <c r="Y86">
        <v>0.05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0.04</v>
      </c>
      <c r="AU86" t="s">
        <v>143</v>
      </c>
      <c r="AV86">
        <v>2</v>
      </c>
      <c r="AW86">
        <v>2</v>
      </c>
      <c r="AX86">
        <v>36171661</v>
      </c>
      <c r="AY86">
        <v>1</v>
      </c>
      <c r="AZ86">
        <v>0</v>
      </c>
      <c r="BA86">
        <v>85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Y86*Source!I98</f>
        <v>2.0000000000000004E-2</v>
      </c>
      <c r="CY86">
        <f>AD86</f>
        <v>0</v>
      </c>
      <c r="CZ86">
        <f>AH86</f>
        <v>0</v>
      </c>
      <c r="DA86">
        <f>AL86</f>
        <v>1</v>
      </c>
      <c r="DB86">
        <f>ROUND((ROUND(AT86*CZ86,2)*1.25),2)</f>
        <v>0</v>
      </c>
      <c r="DC86">
        <f>ROUND((ROUND(AT86*AG86,2)*1.25),2)</f>
        <v>0</v>
      </c>
    </row>
    <row r="87" spans="1:107">
      <c r="A87">
        <f>ROW(Source!A98)</f>
        <v>98</v>
      </c>
      <c r="B87">
        <v>35806607</v>
      </c>
      <c r="C87">
        <v>36171659</v>
      </c>
      <c r="D87">
        <v>35554737</v>
      </c>
      <c r="E87">
        <v>1</v>
      </c>
      <c r="F87">
        <v>1</v>
      </c>
      <c r="G87">
        <v>1</v>
      </c>
      <c r="H87">
        <v>2</v>
      </c>
      <c r="I87" t="s">
        <v>586</v>
      </c>
      <c r="J87" t="s">
        <v>671</v>
      </c>
      <c r="K87" t="s">
        <v>588</v>
      </c>
      <c r="L87">
        <v>1368</v>
      </c>
      <c r="N87">
        <v>1011</v>
      </c>
      <c r="O87" t="s">
        <v>589</v>
      </c>
      <c r="P87" t="s">
        <v>589</v>
      </c>
      <c r="Q87">
        <v>1</v>
      </c>
      <c r="W87">
        <v>0</v>
      </c>
      <c r="X87">
        <v>290757077</v>
      </c>
      <c r="Y87">
        <v>0.05</v>
      </c>
      <c r="AA87">
        <v>0</v>
      </c>
      <c r="AB87">
        <v>466.71</v>
      </c>
      <c r="AC87">
        <v>447.93</v>
      </c>
      <c r="AD87">
        <v>0</v>
      </c>
      <c r="AE87">
        <v>0</v>
      </c>
      <c r="AF87">
        <v>31.26</v>
      </c>
      <c r="AG87">
        <v>13.5</v>
      </c>
      <c r="AH87">
        <v>0</v>
      </c>
      <c r="AI87">
        <v>1</v>
      </c>
      <c r="AJ87">
        <v>14.93</v>
      </c>
      <c r="AK87">
        <v>33.18</v>
      </c>
      <c r="AL87">
        <v>1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0.04</v>
      </c>
      <c r="AU87" t="s">
        <v>143</v>
      </c>
      <c r="AV87">
        <v>0</v>
      </c>
      <c r="AW87">
        <v>2</v>
      </c>
      <c r="AX87">
        <v>36171662</v>
      </c>
      <c r="AY87">
        <v>1</v>
      </c>
      <c r="AZ87">
        <v>0</v>
      </c>
      <c r="BA87">
        <v>86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Y87*Source!I98</f>
        <v>2.0000000000000004E-2</v>
      </c>
      <c r="CY87">
        <f>AB87</f>
        <v>466.71</v>
      </c>
      <c r="CZ87">
        <f>AF87</f>
        <v>31.26</v>
      </c>
      <c r="DA87">
        <f>AJ87</f>
        <v>14.93</v>
      </c>
      <c r="DB87">
        <f>ROUND((ROUND(AT87*CZ87,2)*1.25),2)</f>
        <v>1.56</v>
      </c>
      <c r="DC87">
        <f>ROUND((ROUND(AT87*AG87,2)*1.25),2)</f>
        <v>0.68</v>
      </c>
    </row>
    <row r="88" spans="1:107">
      <c r="A88">
        <f>ROW(Source!A98)</f>
        <v>98</v>
      </c>
      <c r="B88">
        <v>35806607</v>
      </c>
      <c r="C88">
        <v>36171659</v>
      </c>
      <c r="D88">
        <v>35555025</v>
      </c>
      <c r="E88">
        <v>1</v>
      </c>
      <c r="F88">
        <v>1</v>
      </c>
      <c r="G88">
        <v>1</v>
      </c>
      <c r="H88">
        <v>2</v>
      </c>
      <c r="I88" t="s">
        <v>672</v>
      </c>
      <c r="J88" t="s">
        <v>673</v>
      </c>
      <c r="K88" t="s">
        <v>674</v>
      </c>
      <c r="L88">
        <v>1368</v>
      </c>
      <c r="N88">
        <v>1011</v>
      </c>
      <c r="O88" t="s">
        <v>589</v>
      </c>
      <c r="P88" t="s">
        <v>589</v>
      </c>
      <c r="Q88">
        <v>1</v>
      </c>
      <c r="W88">
        <v>0</v>
      </c>
      <c r="X88">
        <v>269071542</v>
      </c>
      <c r="Y88">
        <v>1.6875</v>
      </c>
      <c r="AA88">
        <v>0</v>
      </c>
      <c r="AB88">
        <v>21.3</v>
      </c>
      <c r="AC88">
        <v>0</v>
      </c>
      <c r="AD88">
        <v>0</v>
      </c>
      <c r="AE88">
        <v>0</v>
      </c>
      <c r="AF88">
        <v>2.7</v>
      </c>
      <c r="AG88">
        <v>0</v>
      </c>
      <c r="AH88">
        <v>0</v>
      </c>
      <c r="AI88">
        <v>1</v>
      </c>
      <c r="AJ88">
        <v>7.89</v>
      </c>
      <c r="AK88">
        <v>33.18</v>
      </c>
      <c r="AL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 t="s">
        <v>3</v>
      </c>
      <c r="AT88">
        <v>1.35</v>
      </c>
      <c r="AU88" t="s">
        <v>143</v>
      </c>
      <c r="AV88">
        <v>0</v>
      </c>
      <c r="AW88">
        <v>2</v>
      </c>
      <c r="AX88">
        <v>36171663</v>
      </c>
      <c r="AY88">
        <v>1</v>
      </c>
      <c r="AZ88">
        <v>0</v>
      </c>
      <c r="BA88">
        <v>87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Y88*Source!I98</f>
        <v>0.67500000000000004</v>
      </c>
      <c r="CY88">
        <f>AB88</f>
        <v>21.3</v>
      </c>
      <c r="CZ88">
        <f>AF88</f>
        <v>2.7</v>
      </c>
      <c r="DA88">
        <f>AJ88</f>
        <v>7.89</v>
      </c>
      <c r="DB88">
        <f>ROUND((ROUND(AT88*CZ88,2)*1.25),2)</f>
        <v>4.5599999999999996</v>
      </c>
      <c r="DC88">
        <f>ROUND((ROUND(AT88*AG88,2)*1.25),2)</f>
        <v>0</v>
      </c>
    </row>
    <row r="89" spans="1:107">
      <c r="A89">
        <f>ROW(Source!A98)</f>
        <v>98</v>
      </c>
      <c r="B89">
        <v>35806607</v>
      </c>
      <c r="C89">
        <v>36171659</v>
      </c>
      <c r="D89">
        <v>35555088</v>
      </c>
      <c r="E89">
        <v>1</v>
      </c>
      <c r="F89">
        <v>1</v>
      </c>
      <c r="G89">
        <v>1</v>
      </c>
      <c r="H89">
        <v>2</v>
      </c>
      <c r="I89" t="s">
        <v>601</v>
      </c>
      <c r="J89" t="s">
        <v>675</v>
      </c>
      <c r="K89" t="s">
        <v>603</v>
      </c>
      <c r="L89">
        <v>1368</v>
      </c>
      <c r="N89">
        <v>1011</v>
      </c>
      <c r="O89" t="s">
        <v>589</v>
      </c>
      <c r="P89" t="s">
        <v>589</v>
      </c>
      <c r="Q89">
        <v>1</v>
      </c>
      <c r="W89">
        <v>0</v>
      </c>
      <c r="X89">
        <v>586434904</v>
      </c>
      <c r="Y89">
        <v>1.2500000000000001E-2</v>
      </c>
      <c r="AA89">
        <v>0</v>
      </c>
      <c r="AB89">
        <v>932.72</v>
      </c>
      <c r="AC89">
        <v>384.89</v>
      </c>
      <c r="AD89">
        <v>0</v>
      </c>
      <c r="AE89">
        <v>0</v>
      </c>
      <c r="AF89">
        <v>87.17</v>
      </c>
      <c r="AG89">
        <v>11.6</v>
      </c>
      <c r="AH89">
        <v>0</v>
      </c>
      <c r="AI89">
        <v>1</v>
      </c>
      <c r="AJ89">
        <v>10.7</v>
      </c>
      <c r="AK89">
        <v>33.18</v>
      </c>
      <c r="AL89">
        <v>1</v>
      </c>
      <c r="AN89">
        <v>0</v>
      </c>
      <c r="AO89">
        <v>1</v>
      </c>
      <c r="AP89">
        <v>1</v>
      </c>
      <c r="AQ89">
        <v>0</v>
      </c>
      <c r="AR89">
        <v>0</v>
      </c>
      <c r="AS89" t="s">
        <v>3</v>
      </c>
      <c r="AT89">
        <v>0.01</v>
      </c>
      <c r="AU89" t="s">
        <v>143</v>
      </c>
      <c r="AV89">
        <v>0</v>
      </c>
      <c r="AW89">
        <v>2</v>
      </c>
      <c r="AX89">
        <v>36171664</v>
      </c>
      <c r="AY89">
        <v>1</v>
      </c>
      <c r="AZ89">
        <v>0</v>
      </c>
      <c r="BA89">
        <v>88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Y89*Source!I98</f>
        <v>5.000000000000001E-3</v>
      </c>
      <c r="CY89">
        <f>AB89</f>
        <v>932.72</v>
      </c>
      <c r="CZ89">
        <f>AF89</f>
        <v>87.17</v>
      </c>
      <c r="DA89">
        <f>AJ89</f>
        <v>10.7</v>
      </c>
      <c r="DB89">
        <f>ROUND((ROUND(AT89*CZ89,2)*1.25),2)</f>
        <v>1.0900000000000001</v>
      </c>
      <c r="DC89">
        <f>ROUND((ROUND(AT89*AG89,2)*1.25),2)</f>
        <v>0.15</v>
      </c>
    </row>
    <row r="90" spans="1:107">
      <c r="A90">
        <f>ROW(Source!A98)</f>
        <v>98</v>
      </c>
      <c r="B90">
        <v>35806607</v>
      </c>
      <c r="C90">
        <v>36171659</v>
      </c>
      <c r="D90">
        <v>35552818</v>
      </c>
      <c r="E90">
        <v>1</v>
      </c>
      <c r="F90">
        <v>1</v>
      </c>
      <c r="G90">
        <v>1</v>
      </c>
      <c r="H90">
        <v>3</v>
      </c>
      <c r="I90" t="s">
        <v>676</v>
      </c>
      <c r="J90" t="s">
        <v>677</v>
      </c>
      <c r="K90" t="s">
        <v>678</v>
      </c>
      <c r="L90">
        <v>1308</v>
      </c>
      <c r="N90">
        <v>1003</v>
      </c>
      <c r="O90" t="s">
        <v>68</v>
      </c>
      <c r="P90" t="s">
        <v>68</v>
      </c>
      <c r="Q90">
        <v>100</v>
      </c>
      <c r="W90">
        <v>0</v>
      </c>
      <c r="X90">
        <v>-1755052483</v>
      </c>
      <c r="Y90">
        <v>0.68</v>
      </c>
      <c r="AA90">
        <v>528.80999999999995</v>
      </c>
      <c r="AB90">
        <v>0</v>
      </c>
      <c r="AC90">
        <v>0</v>
      </c>
      <c r="AD90">
        <v>0</v>
      </c>
      <c r="AE90">
        <v>99.4</v>
      </c>
      <c r="AF90">
        <v>0</v>
      </c>
      <c r="AG90">
        <v>0</v>
      </c>
      <c r="AH90">
        <v>0</v>
      </c>
      <c r="AI90">
        <v>5.32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0.68</v>
      </c>
      <c r="AU90" t="s">
        <v>3</v>
      </c>
      <c r="AV90">
        <v>0</v>
      </c>
      <c r="AW90">
        <v>2</v>
      </c>
      <c r="AX90">
        <v>36171665</v>
      </c>
      <c r="AY90">
        <v>1</v>
      </c>
      <c r="AZ90">
        <v>0</v>
      </c>
      <c r="BA90">
        <v>89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Y90*Source!I98</f>
        <v>0.27200000000000002</v>
      </c>
      <c r="CY90">
        <f>AA90</f>
        <v>528.80999999999995</v>
      </c>
      <c r="CZ90">
        <f>AE90</f>
        <v>99.4</v>
      </c>
      <c r="DA90">
        <f>AI90</f>
        <v>5.32</v>
      </c>
      <c r="DB90">
        <f>ROUND(ROUND(AT90*CZ90,2),2)</f>
        <v>67.59</v>
      </c>
      <c r="DC90">
        <f>ROUND(ROUND(AT90*AG90,2),2)</f>
        <v>0</v>
      </c>
    </row>
    <row r="91" spans="1:107">
      <c r="A91">
        <f>ROW(Source!A98)</f>
        <v>98</v>
      </c>
      <c r="B91">
        <v>35806607</v>
      </c>
      <c r="C91">
        <v>36171659</v>
      </c>
      <c r="D91">
        <v>29110964</v>
      </c>
      <c r="E91">
        <v>1</v>
      </c>
      <c r="F91">
        <v>1</v>
      </c>
      <c r="G91">
        <v>1</v>
      </c>
      <c r="H91">
        <v>3</v>
      </c>
      <c r="I91" t="s">
        <v>206</v>
      </c>
      <c r="J91" t="s">
        <v>208</v>
      </c>
      <c r="K91" t="s">
        <v>207</v>
      </c>
      <c r="L91">
        <v>1327</v>
      </c>
      <c r="N91">
        <v>1005</v>
      </c>
      <c r="O91" t="s">
        <v>165</v>
      </c>
      <c r="P91" t="s">
        <v>165</v>
      </c>
      <c r="Q91">
        <v>1</v>
      </c>
      <c r="W91">
        <v>0</v>
      </c>
      <c r="X91">
        <v>-100917442</v>
      </c>
      <c r="Y91">
        <v>102</v>
      </c>
      <c r="AA91">
        <v>516.15</v>
      </c>
      <c r="AB91">
        <v>0</v>
      </c>
      <c r="AC91">
        <v>0</v>
      </c>
      <c r="AD91">
        <v>0</v>
      </c>
      <c r="AE91">
        <v>82.19</v>
      </c>
      <c r="AF91">
        <v>0</v>
      </c>
      <c r="AG91">
        <v>0</v>
      </c>
      <c r="AH91">
        <v>0</v>
      </c>
      <c r="AI91">
        <v>6.28</v>
      </c>
      <c r="AJ91">
        <v>1</v>
      </c>
      <c r="AK91">
        <v>1</v>
      </c>
      <c r="AL91">
        <v>1</v>
      </c>
      <c r="AN91">
        <v>0</v>
      </c>
      <c r="AO91">
        <v>0</v>
      </c>
      <c r="AP91">
        <v>0</v>
      </c>
      <c r="AQ91">
        <v>0</v>
      </c>
      <c r="AR91">
        <v>0</v>
      </c>
      <c r="AS91" t="s">
        <v>3</v>
      </c>
      <c r="AT91">
        <v>102</v>
      </c>
      <c r="AU91" t="s">
        <v>3</v>
      </c>
      <c r="AV91">
        <v>0</v>
      </c>
      <c r="AW91">
        <v>1</v>
      </c>
      <c r="AX91">
        <v>-1</v>
      </c>
      <c r="AY91">
        <v>0</v>
      </c>
      <c r="AZ91">
        <v>0</v>
      </c>
      <c r="BA91" t="s">
        <v>3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Y91*Source!I98</f>
        <v>40.800000000000004</v>
      </c>
      <c r="CY91">
        <f>AA91</f>
        <v>516.15</v>
      </c>
      <c r="CZ91">
        <f>AE91</f>
        <v>82.19</v>
      </c>
      <c r="DA91">
        <f>AI91</f>
        <v>6.28</v>
      </c>
      <c r="DB91">
        <f>ROUND(ROUND(AT91*CZ91,2),2)</f>
        <v>8383.3799999999992</v>
      </c>
      <c r="DC91">
        <f>ROUND(ROUND(AT91*AG91,2),2)</f>
        <v>0</v>
      </c>
    </row>
    <row r="92" spans="1:107">
      <c r="A92">
        <f>ROW(Source!A98)</f>
        <v>98</v>
      </c>
      <c r="B92">
        <v>35806607</v>
      </c>
      <c r="C92">
        <v>36171659</v>
      </c>
      <c r="D92">
        <v>35553389</v>
      </c>
      <c r="E92">
        <v>1</v>
      </c>
      <c r="F92">
        <v>1</v>
      </c>
      <c r="G92">
        <v>1</v>
      </c>
      <c r="H92">
        <v>3</v>
      </c>
      <c r="I92" t="s">
        <v>679</v>
      </c>
      <c r="J92" t="s">
        <v>680</v>
      </c>
      <c r="K92" t="s">
        <v>681</v>
      </c>
      <c r="L92">
        <v>1346</v>
      </c>
      <c r="N92">
        <v>1009</v>
      </c>
      <c r="O92" t="s">
        <v>170</v>
      </c>
      <c r="P92" t="s">
        <v>170</v>
      </c>
      <c r="Q92">
        <v>1</v>
      </c>
      <c r="W92">
        <v>0</v>
      </c>
      <c r="X92">
        <v>-2074468820</v>
      </c>
      <c r="Y92">
        <v>27</v>
      </c>
      <c r="AA92">
        <v>207.8</v>
      </c>
      <c r="AB92">
        <v>0</v>
      </c>
      <c r="AC92">
        <v>0</v>
      </c>
      <c r="AD92">
        <v>0</v>
      </c>
      <c r="AE92">
        <v>26.71</v>
      </c>
      <c r="AF92">
        <v>0</v>
      </c>
      <c r="AG92">
        <v>0</v>
      </c>
      <c r="AH92">
        <v>0</v>
      </c>
      <c r="AI92">
        <v>7.78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27</v>
      </c>
      <c r="AU92" t="s">
        <v>3</v>
      </c>
      <c r="AV92">
        <v>0</v>
      </c>
      <c r="AW92">
        <v>2</v>
      </c>
      <c r="AX92">
        <v>36171667</v>
      </c>
      <c r="AY92">
        <v>1</v>
      </c>
      <c r="AZ92">
        <v>0</v>
      </c>
      <c r="BA92">
        <v>91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Y92*Source!I98</f>
        <v>10.8</v>
      </c>
      <c r="CY92">
        <f>AA92</f>
        <v>207.8</v>
      </c>
      <c r="CZ92">
        <f>AE92</f>
        <v>26.71</v>
      </c>
      <c r="DA92">
        <f>AI92</f>
        <v>7.78</v>
      </c>
      <c r="DB92">
        <f>ROUND(ROUND(AT92*CZ92,2),2)</f>
        <v>721.17</v>
      </c>
      <c r="DC92">
        <f>ROUND(ROUND(AT92*AG92,2),2)</f>
        <v>0</v>
      </c>
    </row>
    <row r="93" spans="1:107">
      <c r="A93">
        <f>ROW(Source!A100)</f>
        <v>100</v>
      </c>
      <c r="B93">
        <v>35806607</v>
      </c>
      <c r="C93">
        <v>35809777</v>
      </c>
      <c r="D93">
        <v>18413230</v>
      </c>
      <c r="E93">
        <v>1</v>
      </c>
      <c r="F93">
        <v>1</v>
      </c>
      <c r="G93">
        <v>1</v>
      </c>
      <c r="H93">
        <v>1</v>
      </c>
      <c r="I93" t="s">
        <v>610</v>
      </c>
      <c r="J93" t="s">
        <v>3</v>
      </c>
      <c r="K93" t="s">
        <v>611</v>
      </c>
      <c r="L93">
        <v>1369</v>
      </c>
      <c r="N93">
        <v>1013</v>
      </c>
      <c r="O93" t="s">
        <v>583</v>
      </c>
      <c r="P93" t="s">
        <v>583</v>
      </c>
      <c r="Q93">
        <v>1</v>
      </c>
      <c r="W93">
        <v>0</v>
      </c>
      <c r="X93">
        <v>355262106</v>
      </c>
      <c r="Y93">
        <v>7.6589999999999998</v>
      </c>
      <c r="AA93">
        <v>0</v>
      </c>
      <c r="AB93">
        <v>0</v>
      </c>
      <c r="AC93">
        <v>0</v>
      </c>
      <c r="AD93">
        <v>304.64</v>
      </c>
      <c r="AE93">
        <v>0</v>
      </c>
      <c r="AF93">
        <v>0</v>
      </c>
      <c r="AG93">
        <v>0</v>
      </c>
      <c r="AH93">
        <v>304.64</v>
      </c>
      <c r="AI93">
        <v>1</v>
      </c>
      <c r="AJ93">
        <v>1</v>
      </c>
      <c r="AK93">
        <v>1</v>
      </c>
      <c r="AL93">
        <v>1</v>
      </c>
      <c r="AN93">
        <v>0</v>
      </c>
      <c r="AO93">
        <v>1</v>
      </c>
      <c r="AP93">
        <v>1</v>
      </c>
      <c r="AQ93">
        <v>0</v>
      </c>
      <c r="AR93">
        <v>0</v>
      </c>
      <c r="AS93" t="s">
        <v>3</v>
      </c>
      <c r="AT93">
        <v>6.66</v>
      </c>
      <c r="AU93" t="s">
        <v>144</v>
      </c>
      <c r="AV93">
        <v>1</v>
      </c>
      <c r="AW93">
        <v>2</v>
      </c>
      <c r="AX93">
        <v>35809790</v>
      </c>
      <c r="AY93">
        <v>2</v>
      </c>
      <c r="AZ93">
        <v>131072</v>
      </c>
      <c r="BA93">
        <v>92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Y93*Source!I100</f>
        <v>2.06793</v>
      </c>
      <c r="CY93">
        <f>AD93</f>
        <v>304.64</v>
      </c>
      <c r="CZ93">
        <f>AH93</f>
        <v>304.64</v>
      </c>
      <c r="DA93">
        <f>AL93</f>
        <v>1</v>
      </c>
      <c r="DB93">
        <f>ROUND((ROUND(AT93*CZ93,2)*1.15),2)</f>
        <v>2333.2399999999998</v>
      </c>
      <c r="DC93">
        <f>ROUND((ROUND(AT93*AG93,2)*1.15),2)</f>
        <v>0</v>
      </c>
    </row>
    <row r="94" spans="1:107">
      <c r="A94">
        <f>ROW(Source!A100)</f>
        <v>100</v>
      </c>
      <c r="B94">
        <v>35806607</v>
      </c>
      <c r="C94">
        <v>35809777</v>
      </c>
      <c r="D94">
        <v>29173472</v>
      </c>
      <c r="E94">
        <v>1</v>
      </c>
      <c r="F94">
        <v>1</v>
      </c>
      <c r="G94">
        <v>1</v>
      </c>
      <c r="H94">
        <v>2</v>
      </c>
      <c r="I94" t="s">
        <v>660</v>
      </c>
      <c r="J94" t="s">
        <v>661</v>
      </c>
      <c r="K94" t="s">
        <v>662</v>
      </c>
      <c r="L94">
        <v>1368</v>
      </c>
      <c r="N94">
        <v>1011</v>
      </c>
      <c r="O94" t="s">
        <v>589</v>
      </c>
      <c r="P94" t="s">
        <v>589</v>
      </c>
      <c r="Q94">
        <v>1</v>
      </c>
      <c r="W94">
        <v>0</v>
      </c>
      <c r="X94">
        <v>275932499</v>
      </c>
      <c r="Y94">
        <v>2.5124999999999997</v>
      </c>
      <c r="AA94">
        <v>0</v>
      </c>
      <c r="AB94">
        <v>12.75</v>
      </c>
      <c r="AC94">
        <v>0</v>
      </c>
      <c r="AD94">
        <v>0</v>
      </c>
      <c r="AE94">
        <v>0</v>
      </c>
      <c r="AF94">
        <v>3</v>
      </c>
      <c r="AG94">
        <v>0</v>
      </c>
      <c r="AH94">
        <v>0</v>
      </c>
      <c r="AI94">
        <v>1</v>
      </c>
      <c r="AJ94">
        <v>4.25</v>
      </c>
      <c r="AK94">
        <v>33.18</v>
      </c>
      <c r="AL94">
        <v>1</v>
      </c>
      <c r="AN94">
        <v>0</v>
      </c>
      <c r="AO94">
        <v>1</v>
      </c>
      <c r="AP94">
        <v>1</v>
      </c>
      <c r="AQ94">
        <v>0</v>
      </c>
      <c r="AR94">
        <v>0</v>
      </c>
      <c r="AS94" t="s">
        <v>3</v>
      </c>
      <c r="AT94">
        <v>2.0099999999999998</v>
      </c>
      <c r="AU94" t="s">
        <v>143</v>
      </c>
      <c r="AV94">
        <v>0</v>
      </c>
      <c r="AW94">
        <v>2</v>
      </c>
      <c r="AX94">
        <v>35809791</v>
      </c>
      <c r="AY94">
        <v>1</v>
      </c>
      <c r="AZ94">
        <v>0</v>
      </c>
      <c r="BA94">
        <v>93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Y94*Source!I100</f>
        <v>0.67837499999999995</v>
      </c>
      <c r="CY94">
        <f>AB94</f>
        <v>12.75</v>
      </c>
      <c r="CZ94">
        <f>AF94</f>
        <v>3</v>
      </c>
      <c r="DA94">
        <f>AJ94</f>
        <v>4.25</v>
      </c>
      <c r="DB94">
        <f>ROUND((ROUND(AT94*CZ94,2)*1.25),2)</f>
        <v>7.54</v>
      </c>
      <c r="DC94">
        <f>ROUND((ROUND(AT94*AG94,2)*1.25),2)</f>
        <v>0</v>
      </c>
    </row>
    <row r="95" spans="1:107">
      <c r="A95">
        <f>ROW(Source!A100)</f>
        <v>100</v>
      </c>
      <c r="B95">
        <v>35806607</v>
      </c>
      <c r="C95">
        <v>35809777</v>
      </c>
      <c r="D95">
        <v>29174500</v>
      </c>
      <c r="E95">
        <v>1</v>
      </c>
      <c r="F95">
        <v>1</v>
      </c>
      <c r="G95">
        <v>1</v>
      </c>
      <c r="H95">
        <v>2</v>
      </c>
      <c r="I95" t="s">
        <v>682</v>
      </c>
      <c r="J95" t="s">
        <v>683</v>
      </c>
      <c r="K95" t="s">
        <v>684</v>
      </c>
      <c r="L95">
        <v>1368</v>
      </c>
      <c r="N95">
        <v>1011</v>
      </c>
      <c r="O95" t="s">
        <v>589</v>
      </c>
      <c r="P95" t="s">
        <v>589</v>
      </c>
      <c r="Q95">
        <v>1</v>
      </c>
      <c r="W95">
        <v>0</v>
      </c>
      <c r="X95">
        <v>-239831557</v>
      </c>
      <c r="Y95">
        <v>1.6625000000000001</v>
      </c>
      <c r="AA95">
        <v>0</v>
      </c>
      <c r="AB95">
        <v>7.33</v>
      </c>
      <c r="AC95">
        <v>0</v>
      </c>
      <c r="AD95">
        <v>0</v>
      </c>
      <c r="AE95">
        <v>0</v>
      </c>
      <c r="AF95">
        <v>1.95</v>
      </c>
      <c r="AG95">
        <v>0</v>
      </c>
      <c r="AH95">
        <v>0</v>
      </c>
      <c r="AI95">
        <v>1</v>
      </c>
      <c r="AJ95">
        <v>3.76</v>
      </c>
      <c r="AK95">
        <v>33.18</v>
      </c>
      <c r="AL95">
        <v>1</v>
      </c>
      <c r="AN95">
        <v>0</v>
      </c>
      <c r="AO95">
        <v>1</v>
      </c>
      <c r="AP95">
        <v>1</v>
      </c>
      <c r="AQ95">
        <v>0</v>
      </c>
      <c r="AR95">
        <v>0</v>
      </c>
      <c r="AS95" t="s">
        <v>3</v>
      </c>
      <c r="AT95">
        <v>1.33</v>
      </c>
      <c r="AU95" t="s">
        <v>143</v>
      </c>
      <c r="AV95">
        <v>0</v>
      </c>
      <c r="AW95">
        <v>2</v>
      </c>
      <c r="AX95">
        <v>35809792</v>
      </c>
      <c r="AY95">
        <v>1</v>
      </c>
      <c r="AZ95">
        <v>0</v>
      </c>
      <c r="BA95">
        <v>94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Y95*Source!I100</f>
        <v>0.44887500000000008</v>
      </c>
      <c r="CY95">
        <f>AB95</f>
        <v>7.33</v>
      </c>
      <c r="CZ95">
        <f>AF95</f>
        <v>1.95</v>
      </c>
      <c r="DA95">
        <f>AJ95</f>
        <v>3.76</v>
      </c>
      <c r="DB95">
        <f>ROUND((ROUND(AT95*CZ95,2)*1.25),2)</f>
        <v>3.24</v>
      </c>
      <c r="DC95">
        <f>ROUND((ROUND(AT95*AG95,2)*1.25),2)</f>
        <v>0</v>
      </c>
    </row>
    <row r="96" spans="1:107">
      <c r="A96">
        <f>ROW(Source!A100)</f>
        <v>100</v>
      </c>
      <c r="B96">
        <v>35806607</v>
      </c>
      <c r="C96">
        <v>35809777</v>
      </c>
      <c r="D96">
        <v>29174913</v>
      </c>
      <c r="E96">
        <v>1</v>
      </c>
      <c r="F96">
        <v>1</v>
      </c>
      <c r="G96">
        <v>1</v>
      </c>
      <c r="H96">
        <v>2</v>
      </c>
      <c r="I96" t="s">
        <v>601</v>
      </c>
      <c r="J96" t="s">
        <v>602</v>
      </c>
      <c r="K96" t="s">
        <v>603</v>
      </c>
      <c r="L96">
        <v>1368</v>
      </c>
      <c r="N96">
        <v>1011</v>
      </c>
      <c r="O96" t="s">
        <v>589</v>
      </c>
      <c r="P96" t="s">
        <v>589</v>
      </c>
      <c r="Q96">
        <v>1</v>
      </c>
      <c r="W96">
        <v>0</v>
      </c>
      <c r="X96">
        <v>458544584</v>
      </c>
      <c r="Y96">
        <v>3.7499999999999999E-2</v>
      </c>
      <c r="AA96">
        <v>0</v>
      </c>
      <c r="AB96">
        <v>932.72</v>
      </c>
      <c r="AC96">
        <v>384.89</v>
      </c>
      <c r="AD96">
        <v>0</v>
      </c>
      <c r="AE96">
        <v>0</v>
      </c>
      <c r="AF96">
        <v>87.17</v>
      </c>
      <c r="AG96">
        <v>11.6</v>
      </c>
      <c r="AH96">
        <v>0</v>
      </c>
      <c r="AI96">
        <v>1</v>
      </c>
      <c r="AJ96">
        <v>10.7</v>
      </c>
      <c r="AK96">
        <v>33.18</v>
      </c>
      <c r="AL96">
        <v>1</v>
      </c>
      <c r="AN96">
        <v>0</v>
      </c>
      <c r="AO96">
        <v>1</v>
      </c>
      <c r="AP96">
        <v>1</v>
      </c>
      <c r="AQ96">
        <v>0</v>
      </c>
      <c r="AR96">
        <v>0</v>
      </c>
      <c r="AS96" t="s">
        <v>3</v>
      </c>
      <c r="AT96">
        <v>0.03</v>
      </c>
      <c r="AU96" t="s">
        <v>143</v>
      </c>
      <c r="AV96">
        <v>0</v>
      </c>
      <c r="AW96">
        <v>2</v>
      </c>
      <c r="AX96">
        <v>35809793</v>
      </c>
      <c r="AY96">
        <v>1</v>
      </c>
      <c r="AZ96">
        <v>0</v>
      </c>
      <c r="BA96">
        <v>95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Y96*Source!I100</f>
        <v>1.0125E-2</v>
      </c>
      <c r="CY96">
        <f>AB96</f>
        <v>932.72</v>
      </c>
      <c r="CZ96">
        <f>AF96</f>
        <v>87.17</v>
      </c>
      <c r="DA96">
        <f>AJ96</f>
        <v>10.7</v>
      </c>
      <c r="DB96">
        <f>ROUND((ROUND(AT96*CZ96,2)*1.25),2)</f>
        <v>3.28</v>
      </c>
      <c r="DC96">
        <f>ROUND((ROUND(AT96*AG96,2)*1.25),2)</f>
        <v>0.44</v>
      </c>
    </row>
    <row r="97" spans="1:107">
      <c r="A97">
        <f>ROW(Source!A100)</f>
        <v>100</v>
      </c>
      <c r="B97">
        <v>35806607</v>
      </c>
      <c r="C97">
        <v>35809777</v>
      </c>
      <c r="D97">
        <v>29114471</v>
      </c>
      <c r="E97">
        <v>1</v>
      </c>
      <c r="F97">
        <v>1</v>
      </c>
      <c r="G97">
        <v>1</v>
      </c>
      <c r="H97">
        <v>3</v>
      </c>
      <c r="I97" t="s">
        <v>685</v>
      </c>
      <c r="J97" t="s">
        <v>686</v>
      </c>
      <c r="K97" t="s">
        <v>687</v>
      </c>
      <c r="L97">
        <v>1358</v>
      </c>
      <c r="N97">
        <v>1010</v>
      </c>
      <c r="O97" t="s">
        <v>498</v>
      </c>
      <c r="P97" t="s">
        <v>498</v>
      </c>
      <c r="Q97">
        <v>10</v>
      </c>
      <c r="W97">
        <v>0</v>
      </c>
      <c r="X97">
        <v>610395517</v>
      </c>
      <c r="Y97">
        <v>26.3</v>
      </c>
      <c r="AA97">
        <v>1.55</v>
      </c>
      <c r="AB97">
        <v>0</v>
      </c>
      <c r="AC97">
        <v>0</v>
      </c>
      <c r="AD97">
        <v>0</v>
      </c>
      <c r="AE97">
        <v>1.6</v>
      </c>
      <c r="AF97">
        <v>0</v>
      </c>
      <c r="AG97">
        <v>0</v>
      </c>
      <c r="AH97">
        <v>0</v>
      </c>
      <c r="AI97">
        <v>0.97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26.3</v>
      </c>
      <c r="AU97" t="s">
        <v>3</v>
      </c>
      <c r="AV97">
        <v>0</v>
      </c>
      <c r="AW97">
        <v>2</v>
      </c>
      <c r="AX97">
        <v>35809794</v>
      </c>
      <c r="AY97">
        <v>1</v>
      </c>
      <c r="AZ97">
        <v>0</v>
      </c>
      <c r="BA97">
        <v>96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Y97*Source!I100</f>
        <v>7.1010000000000009</v>
      </c>
      <c r="CY97">
        <f t="shared" ref="CY97:CY104" si="9">AA97</f>
        <v>1.55</v>
      </c>
      <c r="CZ97">
        <f t="shared" ref="CZ97:CZ104" si="10">AE97</f>
        <v>1.6</v>
      </c>
      <c r="DA97">
        <f t="shared" ref="DA97:DA104" si="11">AI97</f>
        <v>0.97</v>
      </c>
      <c r="DB97">
        <f t="shared" ref="DB97:DB104" si="12">ROUND(ROUND(AT97*CZ97,2),2)</f>
        <v>42.08</v>
      </c>
      <c r="DC97">
        <f t="shared" ref="DC97:DC104" si="13">ROUND(ROUND(AT97*AG97,2),2)</f>
        <v>0</v>
      </c>
    </row>
    <row r="98" spans="1:107">
      <c r="A98">
        <f>ROW(Source!A100)</f>
        <v>100</v>
      </c>
      <c r="B98">
        <v>35806607</v>
      </c>
      <c r="C98">
        <v>35809777</v>
      </c>
      <c r="D98">
        <v>29114305</v>
      </c>
      <c r="E98">
        <v>1</v>
      </c>
      <c r="F98">
        <v>1</v>
      </c>
      <c r="G98">
        <v>1</v>
      </c>
      <c r="H98">
        <v>3</v>
      </c>
      <c r="I98" t="s">
        <v>688</v>
      </c>
      <c r="J98" t="s">
        <v>689</v>
      </c>
      <c r="K98" t="s">
        <v>690</v>
      </c>
      <c r="L98">
        <v>1354</v>
      </c>
      <c r="N98">
        <v>1010</v>
      </c>
      <c r="O98" t="s">
        <v>258</v>
      </c>
      <c r="P98" t="s">
        <v>258</v>
      </c>
      <c r="Q98">
        <v>1</v>
      </c>
      <c r="W98">
        <v>0</v>
      </c>
      <c r="X98">
        <v>-1753782198</v>
      </c>
      <c r="Y98">
        <v>263</v>
      </c>
      <c r="AA98">
        <v>0.21</v>
      </c>
      <c r="AB98">
        <v>0</v>
      </c>
      <c r="AC98">
        <v>0</v>
      </c>
      <c r="AD98">
        <v>0</v>
      </c>
      <c r="AE98">
        <v>0.12</v>
      </c>
      <c r="AF98">
        <v>0</v>
      </c>
      <c r="AG98">
        <v>0</v>
      </c>
      <c r="AH98">
        <v>0</v>
      </c>
      <c r="AI98">
        <v>1.78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263</v>
      </c>
      <c r="AU98" t="s">
        <v>3</v>
      </c>
      <c r="AV98">
        <v>0</v>
      </c>
      <c r="AW98">
        <v>2</v>
      </c>
      <c r="AX98">
        <v>35809795</v>
      </c>
      <c r="AY98">
        <v>1</v>
      </c>
      <c r="AZ98">
        <v>0</v>
      </c>
      <c r="BA98">
        <v>97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Y98*Source!I100</f>
        <v>71.010000000000005</v>
      </c>
      <c r="CY98">
        <f t="shared" si="9"/>
        <v>0.21</v>
      </c>
      <c r="CZ98">
        <f t="shared" si="10"/>
        <v>0.12</v>
      </c>
      <c r="DA98">
        <f t="shared" si="11"/>
        <v>1.78</v>
      </c>
      <c r="DB98">
        <f t="shared" si="12"/>
        <v>31.56</v>
      </c>
      <c r="DC98">
        <f t="shared" si="13"/>
        <v>0</v>
      </c>
    </row>
    <row r="99" spans="1:107">
      <c r="A99">
        <f>ROW(Source!A100)</f>
        <v>100</v>
      </c>
      <c r="B99">
        <v>35806607</v>
      </c>
      <c r="C99">
        <v>35809777</v>
      </c>
      <c r="D99">
        <v>29111012</v>
      </c>
      <c r="E99">
        <v>1</v>
      </c>
      <c r="F99">
        <v>1</v>
      </c>
      <c r="G99">
        <v>1</v>
      </c>
      <c r="H99">
        <v>3</v>
      </c>
      <c r="I99" t="s">
        <v>691</v>
      </c>
      <c r="J99" t="s">
        <v>692</v>
      </c>
      <c r="K99" t="s">
        <v>693</v>
      </c>
      <c r="L99">
        <v>1354</v>
      </c>
      <c r="N99">
        <v>1010</v>
      </c>
      <c r="O99" t="s">
        <v>258</v>
      </c>
      <c r="P99" t="s">
        <v>258</v>
      </c>
      <c r="Q99">
        <v>1</v>
      </c>
      <c r="W99">
        <v>0</v>
      </c>
      <c r="X99">
        <v>-532370196</v>
      </c>
      <c r="Y99">
        <v>7</v>
      </c>
      <c r="AA99">
        <v>12.73</v>
      </c>
      <c r="AB99">
        <v>0</v>
      </c>
      <c r="AC99">
        <v>0</v>
      </c>
      <c r="AD99">
        <v>0</v>
      </c>
      <c r="AE99">
        <v>1.29</v>
      </c>
      <c r="AF99">
        <v>0</v>
      </c>
      <c r="AG99">
        <v>0</v>
      </c>
      <c r="AH99">
        <v>0</v>
      </c>
      <c r="AI99">
        <v>9.8699999999999992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7</v>
      </c>
      <c r="AU99" t="s">
        <v>3</v>
      </c>
      <c r="AV99">
        <v>0</v>
      </c>
      <c r="AW99">
        <v>2</v>
      </c>
      <c r="AX99">
        <v>35809796</v>
      </c>
      <c r="AY99">
        <v>1</v>
      </c>
      <c r="AZ99">
        <v>0</v>
      </c>
      <c r="BA99">
        <v>98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Y99*Source!I100</f>
        <v>1.8900000000000001</v>
      </c>
      <c r="CY99">
        <f t="shared" si="9"/>
        <v>12.73</v>
      </c>
      <c r="CZ99">
        <f t="shared" si="10"/>
        <v>1.29</v>
      </c>
      <c r="DA99">
        <f t="shared" si="11"/>
        <v>9.8699999999999992</v>
      </c>
      <c r="DB99">
        <f t="shared" si="12"/>
        <v>9.0299999999999994</v>
      </c>
      <c r="DC99">
        <f t="shared" si="13"/>
        <v>0</v>
      </c>
    </row>
    <row r="100" spans="1:107">
      <c r="A100">
        <f>ROW(Source!A100)</f>
        <v>100</v>
      </c>
      <c r="B100">
        <v>35806607</v>
      </c>
      <c r="C100">
        <v>35809777</v>
      </c>
      <c r="D100">
        <v>29111013</v>
      </c>
      <c r="E100">
        <v>1</v>
      </c>
      <c r="F100">
        <v>1</v>
      </c>
      <c r="G100">
        <v>1</v>
      </c>
      <c r="H100">
        <v>3</v>
      </c>
      <c r="I100" t="s">
        <v>694</v>
      </c>
      <c r="J100" t="s">
        <v>695</v>
      </c>
      <c r="K100" t="s">
        <v>696</v>
      </c>
      <c r="L100">
        <v>1354</v>
      </c>
      <c r="N100">
        <v>1010</v>
      </c>
      <c r="O100" t="s">
        <v>258</v>
      </c>
      <c r="P100" t="s">
        <v>258</v>
      </c>
      <c r="Q100">
        <v>1</v>
      </c>
      <c r="W100">
        <v>0</v>
      </c>
      <c r="X100">
        <v>-463883208</v>
      </c>
      <c r="Y100">
        <v>7</v>
      </c>
      <c r="AA100">
        <v>12.73</v>
      </c>
      <c r="AB100">
        <v>0</v>
      </c>
      <c r="AC100">
        <v>0</v>
      </c>
      <c r="AD100">
        <v>0</v>
      </c>
      <c r="AE100">
        <v>1.29</v>
      </c>
      <c r="AF100">
        <v>0</v>
      </c>
      <c r="AG100">
        <v>0</v>
      </c>
      <c r="AH100">
        <v>0</v>
      </c>
      <c r="AI100">
        <v>9.8699999999999992</v>
      </c>
      <c r="AJ100">
        <v>1</v>
      </c>
      <c r="AK100">
        <v>1</v>
      </c>
      <c r="AL100">
        <v>1</v>
      </c>
      <c r="AN100">
        <v>0</v>
      </c>
      <c r="AO100">
        <v>1</v>
      </c>
      <c r="AP100">
        <v>0</v>
      </c>
      <c r="AQ100">
        <v>0</v>
      </c>
      <c r="AR100">
        <v>0</v>
      </c>
      <c r="AS100" t="s">
        <v>3</v>
      </c>
      <c r="AT100">
        <v>7</v>
      </c>
      <c r="AU100" t="s">
        <v>3</v>
      </c>
      <c r="AV100">
        <v>0</v>
      </c>
      <c r="AW100">
        <v>2</v>
      </c>
      <c r="AX100">
        <v>35809797</v>
      </c>
      <c r="AY100">
        <v>1</v>
      </c>
      <c r="AZ100">
        <v>0</v>
      </c>
      <c r="BA100">
        <v>99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Y100*Source!I100</f>
        <v>1.8900000000000001</v>
      </c>
      <c r="CY100">
        <f t="shared" si="9"/>
        <v>12.73</v>
      </c>
      <c r="CZ100">
        <f t="shared" si="10"/>
        <v>1.29</v>
      </c>
      <c r="DA100">
        <f t="shared" si="11"/>
        <v>9.8699999999999992</v>
      </c>
      <c r="DB100">
        <f t="shared" si="12"/>
        <v>9.0299999999999994</v>
      </c>
      <c r="DC100">
        <f t="shared" si="13"/>
        <v>0</v>
      </c>
    </row>
    <row r="101" spans="1:107">
      <c r="A101">
        <f>ROW(Source!A100)</f>
        <v>100</v>
      </c>
      <c r="B101">
        <v>35806607</v>
      </c>
      <c r="C101">
        <v>35809777</v>
      </c>
      <c r="D101">
        <v>29111016</v>
      </c>
      <c r="E101">
        <v>1</v>
      </c>
      <c r="F101">
        <v>1</v>
      </c>
      <c r="G101">
        <v>1</v>
      </c>
      <c r="H101">
        <v>3</v>
      </c>
      <c r="I101" t="s">
        <v>697</v>
      </c>
      <c r="J101" t="s">
        <v>698</v>
      </c>
      <c r="K101" t="s">
        <v>699</v>
      </c>
      <c r="L101">
        <v>1354</v>
      </c>
      <c r="N101">
        <v>1010</v>
      </c>
      <c r="O101" t="s">
        <v>258</v>
      </c>
      <c r="P101" t="s">
        <v>258</v>
      </c>
      <c r="Q101">
        <v>1</v>
      </c>
      <c r="W101">
        <v>0</v>
      </c>
      <c r="X101">
        <v>-983964523</v>
      </c>
      <c r="Y101">
        <v>40</v>
      </c>
      <c r="AA101">
        <v>12.73</v>
      </c>
      <c r="AB101">
        <v>0</v>
      </c>
      <c r="AC101">
        <v>0</v>
      </c>
      <c r="AD101">
        <v>0</v>
      </c>
      <c r="AE101">
        <v>1.29</v>
      </c>
      <c r="AF101">
        <v>0</v>
      </c>
      <c r="AG101">
        <v>0</v>
      </c>
      <c r="AH101">
        <v>0</v>
      </c>
      <c r="AI101">
        <v>9.8699999999999992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40</v>
      </c>
      <c r="AU101" t="s">
        <v>3</v>
      </c>
      <c r="AV101">
        <v>0</v>
      </c>
      <c r="AW101">
        <v>2</v>
      </c>
      <c r="AX101">
        <v>35809798</v>
      </c>
      <c r="AY101">
        <v>1</v>
      </c>
      <c r="AZ101">
        <v>0</v>
      </c>
      <c r="BA101">
        <v>100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Y101*Source!I100</f>
        <v>10.8</v>
      </c>
      <c r="CY101">
        <f t="shared" si="9"/>
        <v>12.73</v>
      </c>
      <c r="CZ101">
        <f t="shared" si="10"/>
        <v>1.29</v>
      </c>
      <c r="DA101">
        <f t="shared" si="11"/>
        <v>9.8699999999999992</v>
      </c>
      <c r="DB101">
        <f t="shared" si="12"/>
        <v>51.6</v>
      </c>
      <c r="DC101">
        <f t="shared" si="13"/>
        <v>0</v>
      </c>
    </row>
    <row r="102" spans="1:107">
      <c r="A102">
        <f>ROW(Source!A100)</f>
        <v>100</v>
      </c>
      <c r="B102">
        <v>35806607</v>
      </c>
      <c r="C102">
        <v>35809777</v>
      </c>
      <c r="D102">
        <v>29111019</v>
      </c>
      <c r="E102">
        <v>1</v>
      </c>
      <c r="F102">
        <v>1</v>
      </c>
      <c r="G102">
        <v>1</v>
      </c>
      <c r="H102">
        <v>3</v>
      </c>
      <c r="I102" t="s">
        <v>700</v>
      </c>
      <c r="J102" t="s">
        <v>701</v>
      </c>
      <c r="K102" t="s">
        <v>702</v>
      </c>
      <c r="L102">
        <v>1354</v>
      </c>
      <c r="N102">
        <v>1010</v>
      </c>
      <c r="O102" t="s">
        <v>258</v>
      </c>
      <c r="P102" t="s">
        <v>258</v>
      </c>
      <c r="Q102">
        <v>1</v>
      </c>
      <c r="W102">
        <v>0</v>
      </c>
      <c r="X102">
        <v>395384367</v>
      </c>
      <c r="Y102">
        <v>8</v>
      </c>
      <c r="AA102">
        <v>8.67</v>
      </c>
      <c r="AB102">
        <v>0</v>
      </c>
      <c r="AC102">
        <v>0</v>
      </c>
      <c r="AD102">
        <v>0</v>
      </c>
      <c r="AE102">
        <v>0.63</v>
      </c>
      <c r="AF102">
        <v>0</v>
      </c>
      <c r="AG102">
        <v>0</v>
      </c>
      <c r="AH102">
        <v>0</v>
      </c>
      <c r="AI102">
        <v>13.76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8</v>
      </c>
      <c r="AU102" t="s">
        <v>3</v>
      </c>
      <c r="AV102">
        <v>0</v>
      </c>
      <c r="AW102">
        <v>2</v>
      </c>
      <c r="AX102">
        <v>35809799</v>
      </c>
      <c r="AY102">
        <v>1</v>
      </c>
      <c r="AZ102">
        <v>0</v>
      </c>
      <c r="BA102">
        <v>101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Y102*Source!I100</f>
        <v>2.16</v>
      </c>
      <c r="CY102">
        <f t="shared" si="9"/>
        <v>8.67</v>
      </c>
      <c r="CZ102">
        <f t="shared" si="10"/>
        <v>0.63</v>
      </c>
      <c r="DA102">
        <f t="shared" si="11"/>
        <v>13.76</v>
      </c>
      <c r="DB102">
        <f t="shared" si="12"/>
        <v>5.04</v>
      </c>
      <c r="DC102">
        <f t="shared" si="13"/>
        <v>0</v>
      </c>
    </row>
    <row r="103" spans="1:107">
      <c r="A103">
        <f>ROW(Source!A100)</f>
        <v>100</v>
      </c>
      <c r="B103">
        <v>35806607</v>
      </c>
      <c r="C103">
        <v>35809777</v>
      </c>
      <c r="D103">
        <v>29111018</v>
      </c>
      <c r="E103">
        <v>1</v>
      </c>
      <c r="F103">
        <v>1</v>
      </c>
      <c r="G103">
        <v>1</v>
      </c>
      <c r="H103">
        <v>3</v>
      </c>
      <c r="I103" t="s">
        <v>703</v>
      </c>
      <c r="J103" t="s">
        <v>704</v>
      </c>
      <c r="K103" t="s">
        <v>705</v>
      </c>
      <c r="L103">
        <v>1354</v>
      </c>
      <c r="N103">
        <v>1010</v>
      </c>
      <c r="O103" t="s">
        <v>258</v>
      </c>
      <c r="P103" t="s">
        <v>258</v>
      </c>
      <c r="Q103">
        <v>1</v>
      </c>
      <c r="W103">
        <v>0</v>
      </c>
      <c r="X103">
        <v>-1405133353</v>
      </c>
      <c r="Y103">
        <v>8</v>
      </c>
      <c r="AA103">
        <v>8.67</v>
      </c>
      <c r="AB103">
        <v>0</v>
      </c>
      <c r="AC103">
        <v>0</v>
      </c>
      <c r="AD103">
        <v>0</v>
      </c>
      <c r="AE103">
        <v>0.63</v>
      </c>
      <c r="AF103">
        <v>0</v>
      </c>
      <c r="AG103">
        <v>0</v>
      </c>
      <c r="AH103">
        <v>0</v>
      </c>
      <c r="AI103">
        <v>13.76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8</v>
      </c>
      <c r="AU103" t="s">
        <v>3</v>
      </c>
      <c r="AV103">
        <v>0</v>
      </c>
      <c r="AW103">
        <v>2</v>
      </c>
      <c r="AX103">
        <v>35809800</v>
      </c>
      <c r="AY103">
        <v>1</v>
      </c>
      <c r="AZ103">
        <v>0</v>
      </c>
      <c r="BA103">
        <v>102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Y103*Source!I100</f>
        <v>2.16</v>
      </c>
      <c r="CY103">
        <f t="shared" si="9"/>
        <v>8.67</v>
      </c>
      <c r="CZ103">
        <f t="shared" si="10"/>
        <v>0.63</v>
      </c>
      <c r="DA103">
        <f t="shared" si="11"/>
        <v>13.76</v>
      </c>
      <c r="DB103">
        <f t="shared" si="12"/>
        <v>5.04</v>
      </c>
      <c r="DC103">
        <f t="shared" si="13"/>
        <v>0</v>
      </c>
    </row>
    <row r="104" spans="1:107">
      <c r="A104">
        <f>ROW(Source!A100)</f>
        <v>100</v>
      </c>
      <c r="B104">
        <v>35806607</v>
      </c>
      <c r="C104">
        <v>35809777</v>
      </c>
      <c r="D104">
        <v>29110997</v>
      </c>
      <c r="E104">
        <v>1</v>
      </c>
      <c r="F104">
        <v>1</v>
      </c>
      <c r="G104">
        <v>1</v>
      </c>
      <c r="H104">
        <v>3</v>
      </c>
      <c r="I104" t="s">
        <v>706</v>
      </c>
      <c r="J104" t="s">
        <v>707</v>
      </c>
      <c r="K104" t="s">
        <v>708</v>
      </c>
      <c r="L104">
        <v>1301</v>
      </c>
      <c r="N104">
        <v>1003</v>
      </c>
      <c r="O104" t="s">
        <v>151</v>
      </c>
      <c r="P104" t="s">
        <v>151</v>
      </c>
      <c r="Q104">
        <v>1</v>
      </c>
      <c r="W104">
        <v>0</v>
      </c>
      <c r="X104">
        <v>1996222970</v>
      </c>
      <c r="Y104">
        <v>101</v>
      </c>
      <c r="AA104">
        <v>27.92</v>
      </c>
      <c r="AB104">
        <v>0</v>
      </c>
      <c r="AC104">
        <v>0</v>
      </c>
      <c r="AD104">
        <v>0</v>
      </c>
      <c r="AE104">
        <v>12.3</v>
      </c>
      <c r="AF104">
        <v>0</v>
      </c>
      <c r="AG104">
        <v>0</v>
      </c>
      <c r="AH104">
        <v>0</v>
      </c>
      <c r="AI104">
        <v>2.27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101</v>
      </c>
      <c r="AU104" t="s">
        <v>3</v>
      </c>
      <c r="AV104">
        <v>0</v>
      </c>
      <c r="AW104">
        <v>2</v>
      </c>
      <c r="AX104">
        <v>35809801</v>
      </c>
      <c r="AY104">
        <v>1</v>
      </c>
      <c r="AZ104">
        <v>0</v>
      </c>
      <c r="BA104">
        <v>103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Y104*Source!I100</f>
        <v>27.270000000000003</v>
      </c>
      <c r="CY104">
        <f t="shared" si="9"/>
        <v>27.92</v>
      </c>
      <c r="CZ104">
        <f t="shared" si="10"/>
        <v>12.3</v>
      </c>
      <c r="DA104">
        <f t="shared" si="11"/>
        <v>2.27</v>
      </c>
      <c r="DB104">
        <f t="shared" si="12"/>
        <v>1242.3</v>
      </c>
      <c r="DC104">
        <f t="shared" si="13"/>
        <v>0</v>
      </c>
    </row>
    <row r="105" spans="1:107">
      <c r="A105">
        <f>ROW(Source!A101)</f>
        <v>101</v>
      </c>
      <c r="B105">
        <v>35806607</v>
      </c>
      <c r="C105">
        <v>36324645</v>
      </c>
      <c r="D105">
        <v>18409850</v>
      </c>
      <c r="E105">
        <v>1</v>
      </c>
      <c r="F105">
        <v>1</v>
      </c>
      <c r="G105">
        <v>1</v>
      </c>
      <c r="H105">
        <v>1</v>
      </c>
      <c r="I105" t="s">
        <v>709</v>
      </c>
      <c r="J105" t="s">
        <v>3</v>
      </c>
      <c r="K105" t="s">
        <v>710</v>
      </c>
      <c r="L105">
        <v>1369</v>
      </c>
      <c r="N105">
        <v>1013</v>
      </c>
      <c r="O105" t="s">
        <v>583</v>
      </c>
      <c r="P105" t="s">
        <v>583</v>
      </c>
      <c r="Q105">
        <v>1</v>
      </c>
      <c r="W105">
        <v>0</v>
      </c>
      <c r="X105">
        <v>855544366</v>
      </c>
      <c r="Y105">
        <v>96.6</v>
      </c>
      <c r="AA105">
        <v>0</v>
      </c>
      <c r="AB105">
        <v>0</v>
      </c>
      <c r="AC105">
        <v>0</v>
      </c>
      <c r="AD105">
        <v>300.99</v>
      </c>
      <c r="AE105">
        <v>0</v>
      </c>
      <c r="AF105">
        <v>0</v>
      </c>
      <c r="AG105">
        <v>0</v>
      </c>
      <c r="AH105">
        <v>300.99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3</v>
      </c>
      <c r="AT105">
        <v>84</v>
      </c>
      <c r="AU105" t="s">
        <v>144</v>
      </c>
      <c r="AV105">
        <v>1</v>
      </c>
      <c r="AW105">
        <v>2</v>
      </c>
      <c r="AX105">
        <v>36324646</v>
      </c>
      <c r="AY105">
        <v>2</v>
      </c>
      <c r="AZ105">
        <v>131072</v>
      </c>
      <c r="BA105">
        <v>104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Y105*Source!I101</f>
        <v>72.643199999999993</v>
      </c>
      <c r="CY105">
        <f>AD105</f>
        <v>300.99</v>
      </c>
      <c r="CZ105">
        <f>AH105</f>
        <v>300.99</v>
      </c>
      <c r="DA105">
        <f>AL105</f>
        <v>1</v>
      </c>
      <c r="DB105">
        <f>ROUND((ROUND(AT105*CZ105,2)*1.15),2)</f>
        <v>29075.63</v>
      </c>
      <c r="DC105">
        <f>ROUND((ROUND(AT105*AG105,2)*1.15),2)</f>
        <v>0</v>
      </c>
    </row>
    <row r="106" spans="1:107">
      <c r="A106">
        <f>ROW(Source!A101)</f>
        <v>101</v>
      </c>
      <c r="B106">
        <v>35806607</v>
      </c>
      <c r="C106">
        <v>36324645</v>
      </c>
      <c r="D106">
        <v>29173472</v>
      </c>
      <c r="E106">
        <v>1</v>
      </c>
      <c r="F106">
        <v>1</v>
      </c>
      <c r="G106">
        <v>1</v>
      </c>
      <c r="H106">
        <v>2</v>
      </c>
      <c r="I106" t="s">
        <v>660</v>
      </c>
      <c r="J106" t="s">
        <v>711</v>
      </c>
      <c r="K106" t="s">
        <v>662</v>
      </c>
      <c r="L106">
        <v>1368</v>
      </c>
      <c r="N106">
        <v>1011</v>
      </c>
      <c r="O106" t="s">
        <v>589</v>
      </c>
      <c r="P106" t="s">
        <v>589</v>
      </c>
      <c r="Q106">
        <v>1</v>
      </c>
      <c r="W106">
        <v>0</v>
      </c>
      <c r="X106">
        <v>-1937814132</v>
      </c>
      <c r="Y106">
        <v>2.75</v>
      </c>
      <c r="AA106">
        <v>0</v>
      </c>
      <c r="AB106">
        <v>12.75</v>
      </c>
      <c r="AC106">
        <v>0</v>
      </c>
      <c r="AD106">
        <v>0</v>
      </c>
      <c r="AE106">
        <v>0</v>
      </c>
      <c r="AF106">
        <v>3</v>
      </c>
      <c r="AG106">
        <v>0</v>
      </c>
      <c r="AH106">
        <v>0</v>
      </c>
      <c r="AI106">
        <v>1</v>
      </c>
      <c r="AJ106">
        <v>4.25</v>
      </c>
      <c r="AK106">
        <v>33.18</v>
      </c>
      <c r="AL106">
        <v>1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2.2000000000000002</v>
      </c>
      <c r="AU106" t="s">
        <v>143</v>
      </c>
      <c r="AV106">
        <v>0</v>
      </c>
      <c r="AW106">
        <v>2</v>
      </c>
      <c r="AX106">
        <v>36324647</v>
      </c>
      <c r="AY106">
        <v>1</v>
      </c>
      <c r="AZ106">
        <v>0</v>
      </c>
      <c r="BA106">
        <v>105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Y106*Source!I101</f>
        <v>2.0680000000000001</v>
      </c>
      <c r="CY106">
        <f>AB106</f>
        <v>12.75</v>
      </c>
      <c r="CZ106">
        <f>AF106</f>
        <v>3</v>
      </c>
      <c r="DA106">
        <f>AJ106</f>
        <v>4.25</v>
      </c>
      <c r="DB106">
        <f>ROUND((ROUND(AT106*CZ106,2)*1.25),2)</f>
        <v>8.25</v>
      </c>
      <c r="DC106">
        <f>ROUND((ROUND(AT106*AG106,2)*1.25),2)</f>
        <v>0</v>
      </c>
    </row>
    <row r="107" spans="1:107">
      <c r="A107">
        <f>ROW(Source!A101)</f>
        <v>101</v>
      </c>
      <c r="B107">
        <v>35806607</v>
      </c>
      <c r="C107">
        <v>36324645</v>
      </c>
      <c r="D107">
        <v>29174538</v>
      </c>
      <c r="E107">
        <v>1</v>
      </c>
      <c r="F107">
        <v>1</v>
      </c>
      <c r="G107">
        <v>1</v>
      </c>
      <c r="H107">
        <v>2</v>
      </c>
      <c r="I107" t="s">
        <v>712</v>
      </c>
      <c r="J107" t="s">
        <v>713</v>
      </c>
      <c r="K107" t="s">
        <v>714</v>
      </c>
      <c r="L107">
        <v>1368</v>
      </c>
      <c r="N107">
        <v>1011</v>
      </c>
      <c r="O107" t="s">
        <v>589</v>
      </c>
      <c r="P107" t="s">
        <v>589</v>
      </c>
      <c r="Q107">
        <v>1</v>
      </c>
      <c r="W107">
        <v>0</v>
      </c>
      <c r="X107">
        <v>1535098105</v>
      </c>
      <c r="Y107">
        <v>0.21250000000000002</v>
      </c>
      <c r="AA107">
        <v>0</v>
      </c>
      <c r="AB107">
        <v>187.1</v>
      </c>
      <c r="AC107">
        <v>0</v>
      </c>
      <c r="AD107">
        <v>0</v>
      </c>
      <c r="AE107">
        <v>0</v>
      </c>
      <c r="AF107">
        <v>33.590000000000003</v>
      </c>
      <c r="AG107">
        <v>0</v>
      </c>
      <c r="AH107">
        <v>0</v>
      </c>
      <c r="AI107">
        <v>1</v>
      </c>
      <c r="AJ107">
        <v>5.57</v>
      </c>
      <c r="AK107">
        <v>33.18</v>
      </c>
      <c r="AL107">
        <v>1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0.17</v>
      </c>
      <c r="AU107" t="s">
        <v>143</v>
      </c>
      <c r="AV107">
        <v>0</v>
      </c>
      <c r="AW107">
        <v>2</v>
      </c>
      <c r="AX107">
        <v>36324648</v>
      </c>
      <c r="AY107">
        <v>1</v>
      </c>
      <c r="AZ107">
        <v>0</v>
      </c>
      <c r="BA107">
        <v>106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Y107*Source!I101</f>
        <v>0.15980000000000003</v>
      </c>
      <c r="CY107">
        <f>AB107</f>
        <v>187.1</v>
      </c>
      <c r="CZ107">
        <f>AF107</f>
        <v>33.590000000000003</v>
      </c>
      <c r="DA107">
        <f>AJ107</f>
        <v>5.57</v>
      </c>
      <c r="DB107">
        <f>ROUND((ROUND(AT107*CZ107,2)*1.25),2)</f>
        <v>7.14</v>
      </c>
      <c r="DC107">
        <f>ROUND((ROUND(AT107*AG107,2)*1.25),2)</f>
        <v>0</v>
      </c>
    </row>
    <row r="108" spans="1:107">
      <c r="A108">
        <f>ROW(Source!A101)</f>
        <v>101</v>
      </c>
      <c r="B108">
        <v>35806607</v>
      </c>
      <c r="C108">
        <v>36324645</v>
      </c>
      <c r="D108">
        <v>29174580</v>
      </c>
      <c r="E108">
        <v>1</v>
      </c>
      <c r="F108">
        <v>1</v>
      </c>
      <c r="G108">
        <v>1</v>
      </c>
      <c r="H108">
        <v>2</v>
      </c>
      <c r="I108" t="s">
        <v>715</v>
      </c>
      <c r="J108" t="s">
        <v>716</v>
      </c>
      <c r="K108" t="s">
        <v>717</v>
      </c>
      <c r="L108">
        <v>1368</v>
      </c>
      <c r="N108">
        <v>1011</v>
      </c>
      <c r="O108" t="s">
        <v>589</v>
      </c>
      <c r="P108" t="s">
        <v>589</v>
      </c>
      <c r="Q108">
        <v>1</v>
      </c>
      <c r="W108">
        <v>0</v>
      </c>
      <c r="X108">
        <v>-991672839</v>
      </c>
      <c r="Y108">
        <v>1.0874999999999999</v>
      </c>
      <c r="AA108">
        <v>0</v>
      </c>
      <c r="AB108">
        <v>31.87</v>
      </c>
      <c r="AC108">
        <v>0</v>
      </c>
      <c r="AD108">
        <v>0</v>
      </c>
      <c r="AE108">
        <v>0</v>
      </c>
      <c r="AF108">
        <v>2.08</v>
      </c>
      <c r="AG108">
        <v>0</v>
      </c>
      <c r="AH108">
        <v>0</v>
      </c>
      <c r="AI108">
        <v>1</v>
      </c>
      <c r="AJ108">
        <v>15.32</v>
      </c>
      <c r="AK108">
        <v>33.18</v>
      </c>
      <c r="AL108">
        <v>1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0.87</v>
      </c>
      <c r="AU108" t="s">
        <v>143</v>
      </c>
      <c r="AV108">
        <v>0</v>
      </c>
      <c r="AW108">
        <v>2</v>
      </c>
      <c r="AX108">
        <v>36324649</v>
      </c>
      <c r="AY108">
        <v>1</v>
      </c>
      <c r="AZ108">
        <v>0</v>
      </c>
      <c r="BA108">
        <v>107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Y108*Source!I101</f>
        <v>0.81779999999999997</v>
      </c>
      <c r="CY108">
        <f>AB108</f>
        <v>31.87</v>
      </c>
      <c r="CZ108">
        <f>AF108</f>
        <v>2.08</v>
      </c>
      <c r="DA108">
        <f>AJ108</f>
        <v>15.32</v>
      </c>
      <c r="DB108">
        <f>ROUND((ROUND(AT108*CZ108,2)*1.25),2)</f>
        <v>2.2599999999999998</v>
      </c>
      <c r="DC108">
        <f>ROUND((ROUND(AT108*AG108,2)*1.25),2)</f>
        <v>0</v>
      </c>
    </row>
    <row r="109" spans="1:107">
      <c r="A109">
        <f>ROW(Source!A101)</f>
        <v>101</v>
      </c>
      <c r="B109">
        <v>35806607</v>
      </c>
      <c r="C109">
        <v>36324645</v>
      </c>
      <c r="D109">
        <v>29109354</v>
      </c>
      <c r="E109">
        <v>1</v>
      </c>
      <c r="F109">
        <v>1</v>
      </c>
      <c r="G109">
        <v>1</v>
      </c>
      <c r="H109">
        <v>3</v>
      </c>
      <c r="I109" t="s">
        <v>718</v>
      </c>
      <c r="J109" t="s">
        <v>719</v>
      </c>
      <c r="K109" t="s">
        <v>720</v>
      </c>
      <c r="L109">
        <v>1346</v>
      </c>
      <c r="N109">
        <v>1009</v>
      </c>
      <c r="O109" t="s">
        <v>170</v>
      </c>
      <c r="P109" t="s">
        <v>170</v>
      </c>
      <c r="Q109">
        <v>1</v>
      </c>
      <c r="W109">
        <v>0</v>
      </c>
      <c r="X109">
        <v>-946734149</v>
      </c>
      <c r="Y109">
        <v>10</v>
      </c>
      <c r="AA109">
        <v>64.010000000000005</v>
      </c>
      <c r="AB109">
        <v>0</v>
      </c>
      <c r="AC109">
        <v>0</v>
      </c>
      <c r="AD109">
        <v>0</v>
      </c>
      <c r="AE109">
        <v>46.72</v>
      </c>
      <c r="AF109">
        <v>0</v>
      </c>
      <c r="AG109">
        <v>0</v>
      </c>
      <c r="AH109">
        <v>0</v>
      </c>
      <c r="AI109">
        <v>1.37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0</v>
      </c>
      <c r="AQ109">
        <v>0</v>
      </c>
      <c r="AR109">
        <v>0</v>
      </c>
      <c r="AS109" t="s">
        <v>3</v>
      </c>
      <c r="AT109">
        <v>10</v>
      </c>
      <c r="AU109" t="s">
        <v>3</v>
      </c>
      <c r="AV109">
        <v>0</v>
      </c>
      <c r="AW109">
        <v>2</v>
      </c>
      <c r="AX109">
        <v>36324650</v>
      </c>
      <c r="AY109">
        <v>1</v>
      </c>
      <c r="AZ109">
        <v>0</v>
      </c>
      <c r="BA109">
        <v>108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Y109*Source!I101</f>
        <v>7.52</v>
      </c>
      <c r="CY109">
        <f t="shared" ref="CY109:CY123" si="14">AA109</f>
        <v>64.010000000000005</v>
      </c>
      <c r="CZ109">
        <f t="shared" ref="CZ109:CZ123" si="15">AE109</f>
        <v>46.72</v>
      </c>
      <c r="DA109">
        <f t="shared" ref="DA109:DA123" si="16">AI109</f>
        <v>1.37</v>
      </c>
      <c r="DB109">
        <f t="shared" ref="DB109:DB123" si="17">ROUND(ROUND(AT109*CZ109,2),2)</f>
        <v>467.2</v>
      </c>
      <c r="DC109">
        <f t="shared" ref="DC109:DC123" si="18">ROUND(ROUND(AT109*AG109,2),2)</f>
        <v>0</v>
      </c>
    </row>
    <row r="110" spans="1:107">
      <c r="A110">
        <f>ROW(Source!A101)</f>
        <v>101</v>
      </c>
      <c r="B110">
        <v>35806607</v>
      </c>
      <c r="C110">
        <v>36324645</v>
      </c>
      <c r="D110">
        <v>29109414</v>
      </c>
      <c r="E110">
        <v>1</v>
      </c>
      <c r="F110">
        <v>1</v>
      </c>
      <c r="G110">
        <v>1</v>
      </c>
      <c r="H110">
        <v>3</v>
      </c>
      <c r="I110" t="s">
        <v>721</v>
      </c>
      <c r="J110" t="s">
        <v>722</v>
      </c>
      <c r="K110" t="s">
        <v>723</v>
      </c>
      <c r="L110">
        <v>1346</v>
      </c>
      <c r="N110">
        <v>1009</v>
      </c>
      <c r="O110" t="s">
        <v>170</v>
      </c>
      <c r="P110" t="s">
        <v>170</v>
      </c>
      <c r="Q110">
        <v>1</v>
      </c>
      <c r="W110">
        <v>0</v>
      </c>
      <c r="X110">
        <v>-562222557</v>
      </c>
      <c r="Y110">
        <v>137</v>
      </c>
      <c r="AA110">
        <v>10.1</v>
      </c>
      <c r="AB110">
        <v>0</v>
      </c>
      <c r="AC110">
        <v>0</v>
      </c>
      <c r="AD110">
        <v>0</v>
      </c>
      <c r="AE110">
        <v>1.58</v>
      </c>
      <c r="AF110">
        <v>0</v>
      </c>
      <c r="AG110">
        <v>0</v>
      </c>
      <c r="AH110">
        <v>0</v>
      </c>
      <c r="AI110">
        <v>6.39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137</v>
      </c>
      <c r="AU110" t="s">
        <v>3</v>
      </c>
      <c r="AV110">
        <v>0</v>
      </c>
      <c r="AW110">
        <v>2</v>
      </c>
      <c r="AX110">
        <v>36324651</v>
      </c>
      <c r="AY110">
        <v>1</v>
      </c>
      <c r="AZ110">
        <v>0</v>
      </c>
      <c r="BA110">
        <v>109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Y110*Source!I101</f>
        <v>103.024</v>
      </c>
      <c r="CY110">
        <f t="shared" si="14"/>
        <v>10.1</v>
      </c>
      <c r="CZ110">
        <f t="shared" si="15"/>
        <v>1.58</v>
      </c>
      <c r="DA110">
        <f t="shared" si="16"/>
        <v>6.39</v>
      </c>
      <c r="DB110">
        <f t="shared" si="17"/>
        <v>216.46</v>
      </c>
      <c r="DC110">
        <f t="shared" si="18"/>
        <v>0</v>
      </c>
    </row>
    <row r="111" spans="1:107">
      <c r="A111">
        <f>ROW(Source!A101)</f>
        <v>101</v>
      </c>
      <c r="B111">
        <v>35806607</v>
      </c>
      <c r="C111">
        <v>36324645</v>
      </c>
      <c r="D111">
        <v>29109781</v>
      </c>
      <c r="E111">
        <v>1</v>
      </c>
      <c r="F111">
        <v>1</v>
      </c>
      <c r="G111">
        <v>1</v>
      </c>
      <c r="H111">
        <v>3</v>
      </c>
      <c r="I111" t="s">
        <v>724</v>
      </c>
      <c r="J111" t="s">
        <v>725</v>
      </c>
      <c r="K111" t="s">
        <v>726</v>
      </c>
      <c r="L111">
        <v>1346</v>
      </c>
      <c r="N111">
        <v>1009</v>
      </c>
      <c r="O111" t="s">
        <v>170</v>
      </c>
      <c r="P111" t="s">
        <v>170</v>
      </c>
      <c r="Q111">
        <v>1</v>
      </c>
      <c r="W111">
        <v>0</v>
      </c>
      <c r="X111">
        <v>-1529888946</v>
      </c>
      <c r="Y111">
        <v>10</v>
      </c>
      <c r="AA111">
        <v>60.38</v>
      </c>
      <c r="AB111">
        <v>0</v>
      </c>
      <c r="AC111">
        <v>0</v>
      </c>
      <c r="AD111">
        <v>0</v>
      </c>
      <c r="AE111">
        <v>11.12</v>
      </c>
      <c r="AF111">
        <v>0</v>
      </c>
      <c r="AG111">
        <v>0</v>
      </c>
      <c r="AH111">
        <v>0</v>
      </c>
      <c r="AI111">
        <v>5.43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0</v>
      </c>
      <c r="AQ111">
        <v>0</v>
      </c>
      <c r="AR111">
        <v>0</v>
      </c>
      <c r="AS111" t="s">
        <v>3</v>
      </c>
      <c r="AT111">
        <v>10</v>
      </c>
      <c r="AU111" t="s">
        <v>3</v>
      </c>
      <c r="AV111">
        <v>0</v>
      </c>
      <c r="AW111">
        <v>2</v>
      </c>
      <c r="AX111">
        <v>36324652</v>
      </c>
      <c r="AY111">
        <v>1</v>
      </c>
      <c r="AZ111">
        <v>0</v>
      </c>
      <c r="BA111">
        <v>110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Y111*Source!I101</f>
        <v>7.52</v>
      </c>
      <c r="CY111">
        <f t="shared" si="14"/>
        <v>60.38</v>
      </c>
      <c r="CZ111">
        <f t="shared" si="15"/>
        <v>11.12</v>
      </c>
      <c r="DA111">
        <f t="shared" si="16"/>
        <v>5.43</v>
      </c>
      <c r="DB111">
        <f t="shared" si="17"/>
        <v>111.2</v>
      </c>
      <c r="DC111">
        <f t="shared" si="18"/>
        <v>0</v>
      </c>
    </row>
    <row r="112" spans="1:107">
      <c r="A112">
        <f>ROW(Source!A101)</f>
        <v>101</v>
      </c>
      <c r="B112">
        <v>35806607</v>
      </c>
      <c r="C112">
        <v>36324645</v>
      </c>
      <c r="D112">
        <v>29109782</v>
      </c>
      <c r="E112">
        <v>1</v>
      </c>
      <c r="F112">
        <v>1</v>
      </c>
      <c r="G112">
        <v>1</v>
      </c>
      <c r="H112">
        <v>3</v>
      </c>
      <c r="I112" t="s">
        <v>727</v>
      </c>
      <c r="J112" t="s">
        <v>728</v>
      </c>
      <c r="K112" t="s">
        <v>729</v>
      </c>
      <c r="L112">
        <v>1346</v>
      </c>
      <c r="N112">
        <v>1009</v>
      </c>
      <c r="O112" t="s">
        <v>170</v>
      </c>
      <c r="P112" t="s">
        <v>170</v>
      </c>
      <c r="Q112">
        <v>1</v>
      </c>
      <c r="W112">
        <v>0</v>
      </c>
      <c r="X112">
        <v>-936589070</v>
      </c>
      <c r="Y112">
        <v>69</v>
      </c>
      <c r="AA112">
        <v>16.309999999999999</v>
      </c>
      <c r="AB112">
        <v>0</v>
      </c>
      <c r="AC112">
        <v>0</v>
      </c>
      <c r="AD112">
        <v>0</v>
      </c>
      <c r="AE112">
        <v>4.3600000000000003</v>
      </c>
      <c r="AF112">
        <v>0</v>
      </c>
      <c r="AG112">
        <v>0</v>
      </c>
      <c r="AH112">
        <v>0</v>
      </c>
      <c r="AI112">
        <v>3.74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69</v>
      </c>
      <c r="AU112" t="s">
        <v>3</v>
      </c>
      <c r="AV112">
        <v>0</v>
      </c>
      <c r="AW112">
        <v>2</v>
      </c>
      <c r="AX112">
        <v>36324653</v>
      </c>
      <c r="AY112">
        <v>1</v>
      </c>
      <c r="AZ112">
        <v>0</v>
      </c>
      <c r="BA112">
        <v>111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Y112*Source!I101</f>
        <v>51.887999999999998</v>
      </c>
      <c r="CY112">
        <f t="shared" si="14"/>
        <v>16.309999999999999</v>
      </c>
      <c r="CZ112">
        <f t="shared" si="15"/>
        <v>4.3600000000000003</v>
      </c>
      <c r="DA112">
        <f t="shared" si="16"/>
        <v>3.74</v>
      </c>
      <c r="DB112">
        <f t="shared" si="17"/>
        <v>300.83999999999997</v>
      </c>
      <c r="DC112">
        <f t="shared" si="18"/>
        <v>0</v>
      </c>
    </row>
    <row r="113" spans="1:107">
      <c r="A113">
        <f>ROW(Source!A101)</f>
        <v>101</v>
      </c>
      <c r="B113">
        <v>35806607</v>
      </c>
      <c r="C113">
        <v>36324645</v>
      </c>
      <c r="D113">
        <v>29110699</v>
      </c>
      <c r="E113">
        <v>1</v>
      </c>
      <c r="F113">
        <v>1</v>
      </c>
      <c r="G113">
        <v>1</v>
      </c>
      <c r="H113">
        <v>3</v>
      </c>
      <c r="I113" t="s">
        <v>730</v>
      </c>
      <c r="J113" t="s">
        <v>731</v>
      </c>
      <c r="K113" t="s">
        <v>732</v>
      </c>
      <c r="L113">
        <v>1301</v>
      </c>
      <c r="N113">
        <v>1003</v>
      </c>
      <c r="O113" t="s">
        <v>151</v>
      </c>
      <c r="P113" t="s">
        <v>151</v>
      </c>
      <c r="Q113">
        <v>1</v>
      </c>
      <c r="W113">
        <v>0</v>
      </c>
      <c r="X113">
        <v>-1957188591</v>
      </c>
      <c r="Y113">
        <v>118</v>
      </c>
      <c r="AA113">
        <v>1.24</v>
      </c>
      <c r="AB113">
        <v>0</v>
      </c>
      <c r="AC113">
        <v>0</v>
      </c>
      <c r="AD113">
        <v>0</v>
      </c>
      <c r="AE113">
        <v>0.17</v>
      </c>
      <c r="AF113">
        <v>0</v>
      </c>
      <c r="AG113">
        <v>0</v>
      </c>
      <c r="AH113">
        <v>0</v>
      </c>
      <c r="AI113">
        <v>7.29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118</v>
      </c>
      <c r="AU113" t="s">
        <v>3</v>
      </c>
      <c r="AV113">
        <v>0</v>
      </c>
      <c r="AW113">
        <v>2</v>
      </c>
      <c r="AX113">
        <v>36324654</v>
      </c>
      <c r="AY113">
        <v>1</v>
      </c>
      <c r="AZ113">
        <v>0</v>
      </c>
      <c r="BA113">
        <v>112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Y113*Source!I101</f>
        <v>88.736000000000004</v>
      </c>
      <c r="CY113">
        <f t="shared" si="14"/>
        <v>1.24</v>
      </c>
      <c r="CZ113">
        <f t="shared" si="15"/>
        <v>0.17</v>
      </c>
      <c r="DA113">
        <f t="shared" si="16"/>
        <v>7.29</v>
      </c>
      <c r="DB113">
        <f t="shared" si="17"/>
        <v>20.059999999999999</v>
      </c>
      <c r="DC113">
        <f t="shared" si="18"/>
        <v>0</v>
      </c>
    </row>
    <row r="114" spans="1:107">
      <c r="A114">
        <f>ROW(Source!A101)</f>
        <v>101</v>
      </c>
      <c r="B114">
        <v>35806607</v>
      </c>
      <c r="C114">
        <v>36324645</v>
      </c>
      <c r="D114">
        <v>29110797</v>
      </c>
      <c r="E114">
        <v>1</v>
      </c>
      <c r="F114">
        <v>1</v>
      </c>
      <c r="G114">
        <v>1</v>
      </c>
      <c r="H114">
        <v>3</v>
      </c>
      <c r="I114" t="s">
        <v>733</v>
      </c>
      <c r="J114" t="s">
        <v>734</v>
      </c>
      <c r="K114" t="s">
        <v>735</v>
      </c>
      <c r="L114">
        <v>1308</v>
      </c>
      <c r="N114">
        <v>1003</v>
      </c>
      <c r="O114" t="s">
        <v>68</v>
      </c>
      <c r="P114" t="s">
        <v>68</v>
      </c>
      <c r="Q114">
        <v>100</v>
      </c>
      <c r="W114">
        <v>0</v>
      </c>
      <c r="X114">
        <v>-2072982832</v>
      </c>
      <c r="Y114">
        <v>0.8</v>
      </c>
      <c r="AA114">
        <v>1550.34</v>
      </c>
      <c r="AB114">
        <v>0</v>
      </c>
      <c r="AC114">
        <v>0</v>
      </c>
      <c r="AD114">
        <v>0</v>
      </c>
      <c r="AE114">
        <v>174</v>
      </c>
      <c r="AF114">
        <v>0</v>
      </c>
      <c r="AG114">
        <v>0</v>
      </c>
      <c r="AH114">
        <v>0</v>
      </c>
      <c r="AI114">
        <v>8.91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0.8</v>
      </c>
      <c r="AU114" t="s">
        <v>3</v>
      </c>
      <c r="AV114">
        <v>0</v>
      </c>
      <c r="AW114">
        <v>2</v>
      </c>
      <c r="AX114">
        <v>36324655</v>
      </c>
      <c r="AY114">
        <v>1</v>
      </c>
      <c r="AZ114">
        <v>0</v>
      </c>
      <c r="BA114">
        <v>113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Y114*Source!I101</f>
        <v>0.60160000000000002</v>
      </c>
      <c r="CY114">
        <f t="shared" si="14"/>
        <v>1550.34</v>
      </c>
      <c r="CZ114">
        <f t="shared" si="15"/>
        <v>174</v>
      </c>
      <c r="DA114">
        <f t="shared" si="16"/>
        <v>8.91</v>
      </c>
      <c r="DB114">
        <f t="shared" si="17"/>
        <v>139.19999999999999</v>
      </c>
      <c r="DC114">
        <f t="shared" si="18"/>
        <v>0</v>
      </c>
    </row>
    <row r="115" spans="1:107">
      <c r="A115">
        <f>ROW(Source!A101)</f>
        <v>101</v>
      </c>
      <c r="B115">
        <v>35806607</v>
      </c>
      <c r="C115">
        <v>36324645</v>
      </c>
      <c r="D115">
        <v>29110815</v>
      </c>
      <c r="E115">
        <v>1</v>
      </c>
      <c r="F115">
        <v>1</v>
      </c>
      <c r="G115">
        <v>1</v>
      </c>
      <c r="H115">
        <v>3</v>
      </c>
      <c r="I115" t="s">
        <v>736</v>
      </c>
      <c r="J115" t="s">
        <v>737</v>
      </c>
      <c r="K115" t="s">
        <v>738</v>
      </c>
      <c r="L115">
        <v>1301</v>
      </c>
      <c r="N115">
        <v>1003</v>
      </c>
      <c r="O115" t="s">
        <v>151</v>
      </c>
      <c r="P115" t="s">
        <v>151</v>
      </c>
      <c r="Q115">
        <v>1</v>
      </c>
      <c r="W115">
        <v>0</v>
      </c>
      <c r="X115">
        <v>1534161369</v>
      </c>
      <c r="Y115">
        <v>117</v>
      </c>
      <c r="AA115">
        <v>6.29</v>
      </c>
      <c r="AB115">
        <v>0</v>
      </c>
      <c r="AC115">
        <v>0</v>
      </c>
      <c r="AD115">
        <v>0</v>
      </c>
      <c r="AE115">
        <v>0.85</v>
      </c>
      <c r="AF115">
        <v>0</v>
      </c>
      <c r="AG115">
        <v>0</v>
      </c>
      <c r="AH115">
        <v>0</v>
      </c>
      <c r="AI115">
        <v>7.4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117</v>
      </c>
      <c r="AU115" t="s">
        <v>3</v>
      </c>
      <c r="AV115">
        <v>0</v>
      </c>
      <c r="AW115">
        <v>2</v>
      </c>
      <c r="AX115">
        <v>36324656</v>
      </c>
      <c r="AY115">
        <v>1</v>
      </c>
      <c r="AZ115">
        <v>0</v>
      </c>
      <c r="BA115">
        <v>114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Y115*Source!I101</f>
        <v>87.983999999999995</v>
      </c>
      <c r="CY115">
        <f t="shared" si="14"/>
        <v>6.29</v>
      </c>
      <c r="CZ115">
        <f t="shared" si="15"/>
        <v>0.85</v>
      </c>
      <c r="DA115">
        <f t="shared" si="16"/>
        <v>7.4</v>
      </c>
      <c r="DB115">
        <f t="shared" si="17"/>
        <v>99.45</v>
      </c>
      <c r="DC115">
        <f t="shared" si="18"/>
        <v>0</v>
      </c>
    </row>
    <row r="116" spans="1:107">
      <c r="A116">
        <f>ROW(Source!A101)</f>
        <v>101</v>
      </c>
      <c r="B116">
        <v>35806607</v>
      </c>
      <c r="C116">
        <v>36324645</v>
      </c>
      <c r="D116">
        <v>29111455</v>
      </c>
      <c r="E116">
        <v>1</v>
      </c>
      <c r="F116">
        <v>1</v>
      </c>
      <c r="G116">
        <v>1</v>
      </c>
      <c r="H116">
        <v>3</v>
      </c>
      <c r="I116" t="s">
        <v>219</v>
      </c>
      <c r="J116" t="s">
        <v>221</v>
      </c>
      <c r="K116" t="s">
        <v>220</v>
      </c>
      <c r="L116">
        <v>1327</v>
      </c>
      <c r="N116">
        <v>1005</v>
      </c>
      <c r="O116" t="s">
        <v>165</v>
      </c>
      <c r="P116" t="s">
        <v>165</v>
      </c>
      <c r="Q116">
        <v>1</v>
      </c>
      <c r="W116">
        <v>1</v>
      </c>
      <c r="X116">
        <v>1477604143</v>
      </c>
      <c r="Y116">
        <v>-225</v>
      </c>
      <c r="AA116">
        <v>73.790000000000006</v>
      </c>
      <c r="AB116">
        <v>0</v>
      </c>
      <c r="AC116">
        <v>0</v>
      </c>
      <c r="AD116">
        <v>0</v>
      </c>
      <c r="AE116">
        <v>15.06</v>
      </c>
      <c r="AF116">
        <v>0</v>
      </c>
      <c r="AG116">
        <v>0</v>
      </c>
      <c r="AH116">
        <v>0</v>
      </c>
      <c r="AI116">
        <v>4.9000000000000004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-225</v>
      </c>
      <c r="AU116" t="s">
        <v>3</v>
      </c>
      <c r="AV116">
        <v>0</v>
      </c>
      <c r="AW116">
        <v>2</v>
      </c>
      <c r="AX116">
        <v>36324657</v>
      </c>
      <c r="AY116">
        <v>1</v>
      </c>
      <c r="AZ116">
        <v>6144</v>
      </c>
      <c r="BA116">
        <v>115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Y116*Source!I101</f>
        <v>-169.2</v>
      </c>
      <c r="CY116">
        <f t="shared" si="14"/>
        <v>73.790000000000006</v>
      </c>
      <c r="CZ116">
        <f t="shared" si="15"/>
        <v>15.06</v>
      </c>
      <c r="DA116">
        <f t="shared" si="16"/>
        <v>4.9000000000000004</v>
      </c>
      <c r="DB116">
        <f t="shared" si="17"/>
        <v>-3388.5</v>
      </c>
      <c r="DC116">
        <f t="shared" si="18"/>
        <v>0</v>
      </c>
    </row>
    <row r="117" spans="1:107">
      <c r="A117">
        <f>ROW(Source!A101)</f>
        <v>101</v>
      </c>
      <c r="B117">
        <v>35806607</v>
      </c>
      <c r="C117">
        <v>36324645</v>
      </c>
      <c r="D117">
        <v>29114733</v>
      </c>
      <c r="E117">
        <v>1</v>
      </c>
      <c r="F117">
        <v>1</v>
      </c>
      <c r="G117">
        <v>1</v>
      </c>
      <c r="H117">
        <v>3</v>
      </c>
      <c r="I117" t="s">
        <v>739</v>
      </c>
      <c r="J117" t="s">
        <v>740</v>
      </c>
      <c r="K117" t="s">
        <v>741</v>
      </c>
      <c r="L117">
        <v>1355</v>
      </c>
      <c r="N117">
        <v>1010</v>
      </c>
      <c r="O117" t="s">
        <v>61</v>
      </c>
      <c r="P117" t="s">
        <v>61</v>
      </c>
      <c r="Q117">
        <v>100</v>
      </c>
      <c r="W117">
        <v>0</v>
      </c>
      <c r="X117">
        <v>-1181903992</v>
      </c>
      <c r="Y117">
        <v>7.9</v>
      </c>
      <c r="AA117">
        <v>29.82</v>
      </c>
      <c r="AB117">
        <v>0</v>
      </c>
      <c r="AC117">
        <v>0</v>
      </c>
      <c r="AD117">
        <v>0</v>
      </c>
      <c r="AE117">
        <v>2</v>
      </c>
      <c r="AF117">
        <v>0</v>
      </c>
      <c r="AG117">
        <v>0</v>
      </c>
      <c r="AH117">
        <v>0</v>
      </c>
      <c r="AI117">
        <v>14.91</v>
      </c>
      <c r="AJ117">
        <v>1</v>
      </c>
      <c r="AK117">
        <v>1</v>
      </c>
      <c r="AL117">
        <v>1</v>
      </c>
      <c r="AN117">
        <v>0</v>
      </c>
      <c r="AO117">
        <v>1</v>
      </c>
      <c r="AP117">
        <v>0</v>
      </c>
      <c r="AQ117">
        <v>0</v>
      </c>
      <c r="AR117">
        <v>0</v>
      </c>
      <c r="AS117" t="s">
        <v>3</v>
      </c>
      <c r="AT117">
        <v>7.9</v>
      </c>
      <c r="AU117" t="s">
        <v>3</v>
      </c>
      <c r="AV117">
        <v>0</v>
      </c>
      <c r="AW117">
        <v>2</v>
      </c>
      <c r="AX117">
        <v>36324658</v>
      </c>
      <c r="AY117">
        <v>1</v>
      </c>
      <c r="AZ117">
        <v>0</v>
      </c>
      <c r="BA117">
        <v>116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Y117*Source!I101</f>
        <v>5.9408000000000003</v>
      </c>
      <c r="CY117">
        <f t="shared" si="14"/>
        <v>29.82</v>
      </c>
      <c r="CZ117">
        <f t="shared" si="15"/>
        <v>2</v>
      </c>
      <c r="DA117">
        <f t="shared" si="16"/>
        <v>14.91</v>
      </c>
      <c r="DB117">
        <f t="shared" si="17"/>
        <v>15.8</v>
      </c>
      <c r="DC117">
        <f t="shared" si="18"/>
        <v>0</v>
      </c>
    </row>
    <row r="118" spans="1:107">
      <c r="A118">
        <f>ROW(Source!A101)</f>
        <v>101</v>
      </c>
      <c r="B118">
        <v>35806607</v>
      </c>
      <c r="C118">
        <v>36324645</v>
      </c>
      <c r="D118">
        <v>29114734</v>
      </c>
      <c r="E118">
        <v>1</v>
      </c>
      <c r="F118">
        <v>1</v>
      </c>
      <c r="G118">
        <v>1</v>
      </c>
      <c r="H118">
        <v>3</v>
      </c>
      <c r="I118" t="s">
        <v>742</v>
      </c>
      <c r="J118" t="s">
        <v>743</v>
      </c>
      <c r="K118" t="s">
        <v>744</v>
      </c>
      <c r="L118">
        <v>1355</v>
      </c>
      <c r="N118">
        <v>1010</v>
      </c>
      <c r="O118" t="s">
        <v>61</v>
      </c>
      <c r="P118" t="s">
        <v>61</v>
      </c>
      <c r="Q118">
        <v>100</v>
      </c>
      <c r="W118">
        <v>0</v>
      </c>
      <c r="X118">
        <v>-1764455655</v>
      </c>
      <c r="Y118">
        <v>18.440000000000001</v>
      </c>
      <c r="AA118">
        <v>37.65</v>
      </c>
      <c r="AB118">
        <v>0</v>
      </c>
      <c r="AC118">
        <v>0</v>
      </c>
      <c r="AD118">
        <v>0</v>
      </c>
      <c r="AE118">
        <v>3</v>
      </c>
      <c r="AF118">
        <v>0</v>
      </c>
      <c r="AG118">
        <v>0</v>
      </c>
      <c r="AH118">
        <v>0</v>
      </c>
      <c r="AI118">
        <v>12.55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0</v>
      </c>
      <c r="AQ118">
        <v>0</v>
      </c>
      <c r="AR118">
        <v>0</v>
      </c>
      <c r="AS118" t="s">
        <v>3</v>
      </c>
      <c r="AT118">
        <v>18.440000000000001</v>
      </c>
      <c r="AU118" t="s">
        <v>3</v>
      </c>
      <c r="AV118">
        <v>0</v>
      </c>
      <c r="AW118">
        <v>2</v>
      </c>
      <c r="AX118">
        <v>36324659</v>
      </c>
      <c r="AY118">
        <v>1</v>
      </c>
      <c r="AZ118">
        <v>0</v>
      </c>
      <c r="BA118">
        <v>117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Y118*Source!I101</f>
        <v>13.866880000000002</v>
      </c>
      <c r="CY118">
        <f t="shared" si="14"/>
        <v>37.65</v>
      </c>
      <c r="CZ118">
        <f t="shared" si="15"/>
        <v>3</v>
      </c>
      <c r="DA118">
        <f t="shared" si="16"/>
        <v>12.55</v>
      </c>
      <c r="DB118">
        <f t="shared" si="17"/>
        <v>55.32</v>
      </c>
      <c r="DC118">
        <f t="shared" si="18"/>
        <v>0</v>
      </c>
    </row>
    <row r="119" spans="1:107">
      <c r="A119">
        <f>ROW(Source!A101)</f>
        <v>101</v>
      </c>
      <c r="B119">
        <v>35806607</v>
      </c>
      <c r="C119">
        <v>36324645</v>
      </c>
      <c r="D119">
        <v>29114482</v>
      </c>
      <c r="E119">
        <v>1</v>
      </c>
      <c r="F119">
        <v>1</v>
      </c>
      <c r="G119">
        <v>1</v>
      </c>
      <c r="H119">
        <v>3</v>
      </c>
      <c r="I119" t="s">
        <v>745</v>
      </c>
      <c r="J119" t="s">
        <v>746</v>
      </c>
      <c r="K119" t="s">
        <v>747</v>
      </c>
      <c r="L119">
        <v>1355</v>
      </c>
      <c r="N119">
        <v>1010</v>
      </c>
      <c r="O119" t="s">
        <v>61</v>
      </c>
      <c r="P119" t="s">
        <v>61</v>
      </c>
      <c r="Q119">
        <v>100</v>
      </c>
      <c r="W119">
        <v>0</v>
      </c>
      <c r="X119">
        <v>62995597</v>
      </c>
      <c r="Y119">
        <v>1.49</v>
      </c>
      <c r="AA119">
        <v>33.18</v>
      </c>
      <c r="AB119">
        <v>0</v>
      </c>
      <c r="AC119">
        <v>0</v>
      </c>
      <c r="AD119">
        <v>0</v>
      </c>
      <c r="AE119">
        <v>7</v>
      </c>
      <c r="AF119">
        <v>0</v>
      </c>
      <c r="AG119">
        <v>0</v>
      </c>
      <c r="AH119">
        <v>0</v>
      </c>
      <c r="AI119">
        <v>4.74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0</v>
      </c>
      <c r="AQ119">
        <v>0</v>
      </c>
      <c r="AR119">
        <v>0</v>
      </c>
      <c r="AS119" t="s">
        <v>3</v>
      </c>
      <c r="AT119">
        <v>1.49</v>
      </c>
      <c r="AU119" t="s">
        <v>3</v>
      </c>
      <c r="AV119">
        <v>0</v>
      </c>
      <c r="AW119">
        <v>2</v>
      </c>
      <c r="AX119">
        <v>36324660</v>
      </c>
      <c r="AY119">
        <v>1</v>
      </c>
      <c r="AZ119">
        <v>0</v>
      </c>
      <c r="BA119">
        <v>118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Y119*Source!I101</f>
        <v>1.1204799999999999</v>
      </c>
      <c r="CY119">
        <f t="shared" si="14"/>
        <v>33.18</v>
      </c>
      <c r="CZ119">
        <f t="shared" si="15"/>
        <v>7</v>
      </c>
      <c r="DA119">
        <f t="shared" si="16"/>
        <v>4.74</v>
      </c>
      <c r="DB119">
        <f t="shared" si="17"/>
        <v>10.43</v>
      </c>
      <c r="DC119">
        <f t="shared" si="18"/>
        <v>0</v>
      </c>
    </row>
    <row r="120" spans="1:107">
      <c r="A120">
        <f>ROW(Source!A101)</f>
        <v>101</v>
      </c>
      <c r="B120">
        <v>35806607</v>
      </c>
      <c r="C120">
        <v>36324645</v>
      </c>
      <c r="D120">
        <v>29129584</v>
      </c>
      <c r="E120">
        <v>1</v>
      </c>
      <c r="F120">
        <v>1</v>
      </c>
      <c r="G120">
        <v>1</v>
      </c>
      <c r="H120">
        <v>3</v>
      </c>
      <c r="I120" t="s">
        <v>748</v>
      </c>
      <c r="J120" t="s">
        <v>749</v>
      </c>
      <c r="K120" t="s">
        <v>750</v>
      </c>
      <c r="L120">
        <v>1301</v>
      </c>
      <c r="N120">
        <v>1003</v>
      </c>
      <c r="O120" t="s">
        <v>151</v>
      </c>
      <c r="P120" t="s">
        <v>151</v>
      </c>
      <c r="Q120">
        <v>1</v>
      </c>
      <c r="W120">
        <v>0</v>
      </c>
      <c r="X120">
        <v>1352083009</v>
      </c>
      <c r="Y120">
        <v>86</v>
      </c>
      <c r="AA120">
        <v>53.07</v>
      </c>
      <c r="AB120">
        <v>0</v>
      </c>
      <c r="AC120">
        <v>0</v>
      </c>
      <c r="AD120">
        <v>0</v>
      </c>
      <c r="AE120">
        <v>7.22</v>
      </c>
      <c r="AF120">
        <v>0</v>
      </c>
      <c r="AG120">
        <v>0</v>
      </c>
      <c r="AH120">
        <v>0</v>
      </c>
      <c r="AI120">
        <v>7.35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86</v>
      </c>
      <c r="AU120" t="s">
        <v>3</v>
      </c>
      <c r="AV120">
        <v>0</v>
      </c>
      <c r="AW120">
        <v>2</v>
      </c>
      <c r="AX120">
        <v>36324661</v>
      </c>
      <c r="AY120">
        <v>1</v>
      </c>
      <c r="AZ120">
        <v>0</v>
      </c>
      <c r="BA120">
        <v>119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Y120*Source!I101</f>
        <v>64.671999999999997</v>
      </c>
      <c r="CY120">
        <f t="shared" si="14"/>
        <v>53.07</v>
      </c>
      <c r="CZ120">
        <f t="shared" si="15"/>
        <v>7.22</v>
      </c>
      <c r="DA120">
        <f t="shared" si="16"/>
        <v>7.35</v>
      </c>
      <c r="DB120">
        <f t="shared" si="17"/>
        <v>620.91999999999996</v>
      </c>
      <c r="DC120">
        <f t="shared" si="18"/>
        <v>0</v>
      </c>
    </row>
    <row r="121" spans="1:107">
      <c r="A121">
        <f>ROW(Source!A101)</f>
        <v>101</v>
      </c>
      <c r="B121">
        <v>35806607</v>
      </c>
      <c r="C121">
        <v>36324645</v>
      </c>
      <c r="D121">
        <v>29129619</v>
      </c>
      <c r="E121">
        <v>1</v>
      </c>
      <c r="F121">
        <v>1</v>
      </c>
      <c r="G121">
        <v>1</v>
      </c>
      <c r="H121">
        <v>3</v>
      </c>
      <c r="I121" t="s">
        <v>751</v>
      </c>
      <c r="J121" t="s">
        <v>752</v>
      </c>
      <c r="K121" t="s">
        <v>753</v>
      </c>
      <c r="L121">
        <v>1301</v>
      </c>
      <c r="N121">
        <v>1003</v>
      </c>
      <c r="O121" t="s">
        <v>151</v>
      </c>
      <c r="P121" t="s">
        <v>151</v>
      </c>
      <c r="Q121">
        <v>1</v>
      </c>
      <c r="W121">
        <v>0</v>
      </c>
      <c r="X121">
        <v>2532714</v>
      </c>
      <c r="Y121">
        <v>234</v>
      </c>
      <c r="AA121">
        <v>61.61</v>
      </c>
      <c r="AB121">
        <v>0</v>
      </c>
      <c r="AC121">
        <v>0</v>
      </c>
      <c r="AD121">
        <v>0</v>
      </c>
      <c r="AE121">
        <v>8.44</v>
      </c>
      <c r="AF121">
        <v>0</v>
      </c>
      <c r="AG121">
        <v>0</v>
      </c>
      <c r="AH121">
        <v>0</v>
      </c>
      <c r="AI121">
        <v>7.3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234</v>
      </c>
      <c r="AU121" t="s">
        <v>3</v>
      </c>
      <c r="AV121">
        <v>0</v>
      </c>
      <c r="AW121">
        <v>2</v>
      </c>
      <c r="AX121">
        <v>36324662</v>
      </c>
      <c r="AY121">
        <v>1</v>
      </c>
      <c r="AZ121">
        <v>0</v>
      </c>
      <c r="BA121">
        <v>120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Y121*Source!I101</f>
        <v>175.96799999999999</v>
      </c>
      <c r="CY121">
        <f t="shared" si="14"/>
        <v>61.61</v>
      </c>
      <c r="CZ121">
        <f t="shared" si="15"/>
        <v>8.44</v>
      </c>
      <c r="DA121">
        <f t="shared" si="16"/>
        <v>7.3</v>
      </c>
      <c r="DB121">
        <f t="shared" si="17"/>
        <v>1974.96</v>
      </c>
      <c r="DC121">
        <f t="shared" si="18"/>
        <v>0</v>
      </c>
    </row>
    <row r="122" spans="1:107">
      <c r="A122">
        <f>ROW(Source!A101)</f>
        <v>101</v>
      </c>
      <c r="B122">
        <v>35806607</v>
      </c>
      <c r="C122">
        <v>36324645</v>
      </c>
      <c r="D122">
        <v>29129715</v>
      </c>
      <c r="E122">
        <v>1</v>
      </c>
      <c r="F122">
        <v>1</v>
      </c>
      <c r="G122">
        <v>1</v>
      </c>
      <c r="H122">
        <v>3</v>
      </c>
      <c r="I122" t="s">
        <v>754</v>
      </c>
      <c r="J122" t="s">
        <v>755</v>
      </c>
      <c r="K122" t="s">
        <v>756</v>
      </c>
      <c r="L122">
        <v>1301</v>
      </c>
      <c r="N122">
        <v>1003</v>
      </c>
      <c r="O122" t="s">
        <v>151</v>
      </c>
      <c r="P122" t="s">
        <v>151</v>
      </c>
      <c r="Q122">
        <v>1</v>
      </c>
      <c r="W122">
        <v>0</v>
      </c>
      <c r="X122">
        <v>-284086167</v>
      </c>
      <c r="Y122">
        <v>37</v>
      </c>
      <c r="AA122">
        <v>31.71</v>
      </c>
      <c r="AB122">
        <v>0</v>
      </c>
      <c r="AC122">
        <v>0</v>
      </c>
      <c r="AD122">
        <v>0</v>
      </c>
      <c r="AE122">
        <v>6.33</v>
      </c>
      <c r="AF122">
        <v>0</v>
      </c>
      <c r="AG122">
        <v>0</v>
      </c>
      <c r="AH122">
        <v>0</v>
      </c>
      <c r="AI122">
        <v>5.01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37</v>
      </c>
      <c r="AU122" t="s">
        <v>3</v>
      </c>
      <c r="AV122">
        <v>0</v>
      </c>
      <c r="AW122">
        <v>2</v>
      </c>
      <c r="AX122">
        <v>36324663</v>
      </c>
      <c r="AY122">
        <v>1</v>
      </c>
      <c r="AZ122">
        <v>0</v>
      </c>
      <c r="BA122">
        <v>121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Y122*Source!I101</f>
        <v>27.824000000000002</v>
      </c>
      <c r="CY122">
        <f t="shared" si="14"/>
        <v>31.71</v>
      </c>
      <c r="CZ122">
        <f t="shared" si="15"/>
        <v>6.33</v>
      </c>
      <c r="DA122">
        <f t="shared" si="16"/>
        <v>5.01</v>
      </c>
      <c r="DB122">
        <f t="shared" si="17"/>
        <v>234.21</v>
      </c>
      <c r="DC122">
        <f t="shared" si="18"/>
        <v>0</v>
      </c>
    </row>
    <row r="123" spans="1:107">
      <c r="A123">
        <f>ROW(Source!A101)</f>
        <v>101</v>
      </c>
      <c r="B123">
        <v>35806607</v>
      </c>
      <c r="C123">
        <v>36324645</v>
      </c>
      <c r="D123">
        <v>29150040</v>
      </c>
      <c r="E123">
        <v>1</v>
      </c>
      <c r="F123">
        <v>1</v>
      </c>
      <c r="G123">
        <v>1</v>
      </c>
      <c r="H123">
        <v>3</v>
      </c>
      <c r="I123" t="s">
        <v>757</v>
      </c>
      <c r="J123" t="s">
        <v>758</v>
      </c>
      <c r="K123" t="s">
        <v>759</v>
      </c>
      <c r="L123">
        <v>1339</v>
      </c>
      <c r="N123">
        <v>1007</v>
      </c>
      <c r="O123" t="s">
        <v>638</v>
      </c>
      <c r="P123" t="s">
        <v>638</v>
      </c>
      <c r="Q123">
        <v>1</v>
      </c>
      <c r="W123">
        <v>0</v>
      </c>
      <c r="X123">
        <v>619799737</v>
      </c>
      <c r="Y123">
        <v>0.06</v>
      </c>
      <c r="AA123">
        <v>22.2</v>
      </c>
      <c r="AB123">
        <v>0</v>
      </c>
      <c r="AC123">
        <v>0</v>
      </c>
      <c r="AD123">
        <v>0</v>
      </c>
      <c r="AE123">
        <v>2.44</v>
      </c>
      <c r="AF123">
        <v>0</v>
      </c>
      <c r="AG123">
        <v>0</v>
      </c>
      <c r="AH123">
        <v>0</v>
      </c>
      <c r="AI123">
        <v>9.1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0.06</v>
      </c>
      <c r="AU123" t="s">
        <v>3</v>
      </c>
      <c r="AV123">
        <v>0</v>
      </c>
      <c r="AW123">
        <v>2</v>
      </c>
      <c r="AX123">
        <v>36324664</v>
      </c>
      <c r="AY123">
        <v>1</v>
      </c>
      <c r="AZ123">
        <v>0</v>
      </c>
      <c r="BA123">
        <v>122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Y123*Source!I101</f>
        <v>4.512E-2</v>
      </c>
      <c r="CY123">
        <f t="shared" si="14"/>
        <v>22.2</v>
      </c>
      <c r="CZ123">
        <f t="shared" si="15"/>
        <v>2.44</v>
      </c>
      <c r="DA123">
        <f t="shared" si="16"/>
        <v>9.1</v>
      </c>
      <c r="DB123">
        <f t="shared" si="17"/>
        <v>0.15</v>
      </c>
      <c r="DC123">
        <f t="shared" si="18"/>
        <v>0</v>
      </c>
    </row>
    <row r="124" spans="1:107">
      <c r="A124">
        <f>ROW(Source!A103)</f>
        <v>103</v>
      </c>
      <c r="B124">
        <v>35806607</v>
      </c>
      <c r="C124">
        <v>36324592</v>
      </c>
      <c r="D124">
        <v>18409850</v>
      </c>
      <c r="E124">
        <v>1</v>
      </c>
      <c r="F124">
        <v>1</v>
      </c>
      <c r="G124">
        <v>1</v>
      </c>
      <c r="H124">
        <v>1</v>
      </c>
      <c r="I124" t="s">
        <v>709</v>
      </c>
      <c r="J124" t="s">
        <v>3</v>
      </c>
      <c r="K124" t="s">
        <v>710</v>
      </c>
      <c r="L124">
        <v>1369</v>
      </c>
      <c r="N124">
        <v>1013</v>
      </c>
      <c r="O124" t="s">
        <v>583</v>
      </c>
      <c r="P124" t="s">
        <v>583</v>
      </c>
      <c r="Q124">
        <v>1</v>
      </c>
      <c r="W124">
        <v>0</v>
      </c>
      <c r="X124">
        <v>855544366</v>
      </c>
      <c r="Y124">
        <v>151.79999999999998</v>
      </c>
      <c r="AA124">
        <v>0</v>
      </c>
      <c r="AB124">
        <v>0</v>
      </c>
      <c r="AC124">
        <v>0</v>
      </c>
      <c r="AD124">
        <v>300.99</v>
      </c>
      <c r="AE124">
        <v>0</v>
      </c>
      <c r="AF124">
        <v>0</v>
      </c>
      <c r="AG124">
        <v>0</v>
      </c>
      <c r="AH124">
        <v>300.99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1</v>
      </c>
      <c r="AQ124">
        <v>0</v>
      </c>
      <c r="AR124">
        <v>0</v>
      </c>
      <c r="AS124" t="s">
        <v>3</v>
      </c>
      <c r="AT124">
        <v>132</v>
      </c>
      <c r="AU124" t="s">
        <v>144</v>
      </c>
      <c r="AV124">
        <v>1</v>
      </c>
      <c r="AW124">
        <v>2</v>
      </c>
      <c r="AX124">
        <v>36324593</v>
      </c>
      <c r="AY124">
        <v>2</v>
      </c>
      <c r="AZ124">
        <v>131072</v>
      </c>
      <c r="BA124">
        <v>123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Y124*Source!I103</f>
        <v>25.805999999999997</v>
      </c>
      <c r="CY124">
        <f>AD124</f>
        <v>300.99</v>
      </c>
      <c r="CZ124">
        <f>AH124</f>
        <v>300.99</v>
      </c>
      <c r="DA124">
        <f>AL124</f>
        <v>1</v>
      </c>
      <c r="DB124">
        <f>ROUND((ROUND(AT124*CZ124,2)*1.15),2)</f>
        <v>45690.28</v>
      </c>
      <c r="DC124">
        <f>ROUND((ROUND(AT124*AG124,2)*1.15),2)</f>
        <v>0</v>
      </c>
    </row>
    <row r="125" spans="1:107">
      <c r="A125">
        <f>ROW(Source!A103)</f>
        <v>103</v>
      </c>
      <c r="B125">
        <v>35806607</v>
      </c>
      <c r="C125">
        <v>36324592</v>
      </c>
      <c r="D125">
        <v>29173472</v>
      </c>
      <c r="E125">
        <v>1</v>
      </c>
      <c r="F125">
        <v>1</v>
      </c>
      <c r="G125">
        <v>1</v>
      </c>
      <c r="H125">
        <v>2</v>
      </c>
      <c r="I125" t="s">
        <v>660</v>
      </c>
      <c r="J125" t="s">
        <v>711</v>
      </c>
      <c r="K125" t="s">
        <v>662</v>
      </c>
      <c r="L125">
        <v>1368</v>
      </c>
      <c r="N125">
        <v>1011</v>
      </c>
      <c r="O125" t="s">
        <v>589</v>
      </c>
      <c r="P125" t="s">
        <v>589</v>
      </c>
      <c r="Q125">
        <v>1</v>
      </c>
      <c r="W125">
        <v>0</v>
      </c>
      <c r="X125">
        <v>-1937814132</v>
      </c>
      <c r="Y125">
        <v>5.0875000000000004</v>
      </c>
      <c r="AA125">
        <v>0</v>
      </c>
      <c r="AB125">
        <v>12.75</v>
      </c>
      <c r="AC125">
        <v>0</v>
      </c>
      <c r="AD125">
        <v>0</v>
      </c>
      <c r="AE125">
        <v>0</v>
      </c>
      <c r="AF125">
        <v>3</v>
      </c>
      <c r="AG125">
        <v>0</v>
      </c>
      <c r="AH125">
        <v>0</v>
      </c>
      <c r="AI125">
        <v>1</v>
      </c>
      <c r="AJ125">
        <v>4.25</v>
      </c>
      <c r="AK125">
        <v>33.18</v>
      </c>
      <c r="AL125">
        <v>1</v>
      </c>
      <c r="AN125">
        <v>0</v>
      </c>
      <c r="AO125">
        <v>1</v>
      </c>
      <c r="AP125">
        <v>1</v>
      </c>
      <c r="AQ125">
        <v>0</v>
      </c>
      <c r="AR125">
        <v>0</v>
      </c>
      <c r="AS125" t="s">
        <v>3</v>
      </c>
      <c r="AT125">
        <v>4.07</v>
      </c>
      <c r="AU125" t="s">
        <v>143</v>
      </c>
      <c r="AV125">
        <v>0</v>
      </c>
      <c r="AW125">
        <v>2</v>
      </c>
      <c r="AX125">
        <v>36324594</v>
      </c>
      <c r="AY125">
        <v>1</v>
      </c>
      <c r="AZ125">
        <v>0</v>
      </c>
      <c r="BA125">
        <v>124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Y125*Source!I103</f>
        <v>0.86487500000000017</v>
      </c>
      <c r="CY125">
        <f>AB125</f>
        <v>12.75</v>
      </c>
      <c r="CZ125">
        <f>AF125</f>
        <v>3</v>
      </c>
      <c r="DA125">
        <f>AJ125</f>
        <v>4.25</v>
      </c>
      <c r="DB125">
        <f>ROUND((ROUND(AT125*CZ125,2)*1.25),2)</f>
        <v>15.26</v>
      </c>
      <c r="DC125">
        <f>ROUND((ROUND(AT125*AG125,2)*1.25),2)</f>
        <v>0</v>
      </c>
    </row>
    <row r="126" spans="1:107">
      <c r="A126">
        <f>ROW(Source!A103)</f>
        <v>103</v>
      </c>
      <c r="B126">
        <v>35806607</v>
      </c>
      <c r="C126">
        <v>36324592</v>
      </c>
      <c r="D126">
        <v>29174538</v>
      </c>
      <c r="E126">
        <v>1</v>
      </c>
      <c r="F126">
        <v>1</v>
      </c>
      <c r="G126">
        <v>1</v>
      </c>
      <c r="H126">
        <v>2</v>
      </c>
      <c r="I126" t="s">
        <v>712</v>
      </c>
      <c r="J126" t="s">
        <v>713</v>
      </c>
      <c r="K126" t="s">
        <v>714</v>
      </c>
      <c r="L126">
        <v>1368</v>
      </c>
      <c r="N126">
        <v>1011</v>
      </c>
      <c r="O126" t="s">
        <v>589</v>
      </c>
      <c r="P126" t="s">
        <v>589</v>
      </c>
      <c r="Q126">
        <v>1</v>
      </c>
      <c r="W126">
        <v>0</v>
      </c>
      <c r="X126">
        <v>1535098105</v>
      </c>
      <c r="Y126">
        <v>0.125</v>
      </c>
      <c r="AA126">
        <v>0</v>
      </c>
      <c r="AB126">
        <v>187.1</v>
      </c>
      <c r="AC126">
        <v>0</v>
      </c>
      <c r="AD126">
        <v>0</v>
      </c>
      <c r="AE126">
        <v>0</v>
      </c>
      <c r="AF126">
        <v>33.590000000000003</v>
      </c>
      <c r="AG126">
        <v>0</v>
      </c>
      <c r="AH126">
        <v>0</v>
      </c>
      <c r="AI126">
        <v>1</v>
      </c>
      <c r="AJ126">
        <v>5.57</v>
      </c>
      <c r="AK126">
        <v>33.18</v>
      </c>
      <c r="AL126">
        <v>1</v>
      </c>
      <c r="AN126">
        <v>0</v>
      </c>
      <c r="AO126">
        <v>1</v>
      </c>
      <c r="AP126">
        <v>1</v>
      </c>
      <c r="AQ126">
        <v>0</v>
      </c>
      <c r="AR126">
        <v>0</v>
      </c>
      <c r="AS126" t="s">
        <v>3</v>
      </c>
      <c r="AT126">
        <v>0.1</v>
      </c>
      <c r="AU126" t="s">
        <v>143</v>
      </c>
      <c r="AV126">
        <v>0</v>
      </c>
      <c r="AW126">
        <v>2</v>
      </c>
      <c r="AX126">
        <v>36324595</v>
      </c>
      <c r="AY126">
        <v>1</v>
      </c>
      <c r="AZ126">
        <v>0</v>
      </c>
      <c r="BA126">
        <v>125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Y126*Source!I103</f>
        <v>2.1250000000000002E-2</v>
      </c>
      <c r="CY126">
        <f>AB126</f>
        <v>187.1</v>
      </c>
      <c r="CZ126">
        <f>AF126</f>
        <v>33.590000000000003</v>
      </c>
      <c r="DA126">
        <f>AJ126</f>
        <v>5.57</v>
      </c>
      <c r="DB126">
        <f>ROUND((ROUND(AT126*CZ126,2)*1.25),2)</f>
        <v>4.2</v>
      </c>
      <c r="DC126">
        <f>ROUND((ROUND(AT126*AG126,2)*1.25),2)</f>
        <v>0</v>
      </c>
    </row>
    <row r="127" spans="1:107">
      <c r="A127">
        <f>ROW(Source!A103)</f>
        <v>103</v>
      </c>
      <c r="B127">
        <v>35806607</v>
      </c>
      <c r="C127">
        <v>36324592</v>
      </c>
      <c r="D127">
        <v>29174580</v>
      </c>
      <c r="E127">
        <v>1</v>
      </c>
      <c r="F127">
        <v>1</v>
      </c>
      <c r="G127">
        <v>1</v>
      </c>
      <c r="H127">
        <v>2</v>
      </c>
      <c r="I127" t="s">
        <v>715</v>
      </c>
      <c r="J127" t="s">
        <v>716</v>
      </c>
      <c r="K127" t="s">
        <v>717</v>
      </c>
      <c r="L127">
        <v>1368</v>
      </c>
      <c r="N127">
        <v>1011</v>
      </c>
      <c r="O127" t="s">
        <v>589</v>
      </c>
      <c r="P127" t="s">
        <v>589</v>
      </c>
      <c r="Q127">
        <v>1</v>
      </c>
      <c r="W127">
        <v>0</v>
      </c>
      <c r="X127">
        <v>-991672839</v>
      </c>
      <c r="Y127">
        <v>0.75</v>
      </c>
      <c r="AA127">
        <v>0</v>
      </c>
      <c r="AB127">
        <v>31.87</v>
      </c>
      <c r="AC127">
        <v>0</v>
      </c>
      <c r="AD127">
        <v>0</v>
      </c>
      <c r="AE127">
        <v>0</v>
      </c>
      <c r="AF127">
        <v>2.08</v>
      </c>
      <c r="AG127">
        <v>0</v>
      </c>
      <c r="AH127">
        <v>0</v>
      </c>
      <c r="AI127">
        <v>1</v>
      </c>
      <c r="AJ127">
        <v>15.32</v>
      </c>
      <c r="AK127">
        <v>33.18</v>
      </c>
      <c r="AL127">
        <v>1</v>
      </c>
      <c r="AN127">
        <v>0</v>
      </c>
      <c r="AO127">
        <v>1</v>
      </c>
      <c r="AP127">
        <v>1</v>
      </c>
      <c r="AQ127">
        <v>0</v>
      </c>
      <c r="AR127">
        <v>0</v>
      </c>
      <c r="AS127" t="s">
        <v>3</v>
      </c>
      <c r="AT127">
        <v>0.6</v>
      </c>
      <c r="AU127" t="s">
        <v>143</v>
      </c>
      <c r="AV127">
        <v>0</v>
      </c>
      <c r="AW127">
        <v>2</v>
      </c>
      <c r="AX127">
        <v>36324596</v>
      </c>
      <c r="AY127">
        <v>1</v>
      </c>
      <c r="AZ127">
        <v>0</v>
      </c>
      <c r="BA127">
        <v>126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Y127*Source!I103</f>
        <v>0.1275</v>
      </c>
      <c r="CY127">
        <f>AB127</f>
        <v>31.87</v>
      </c>
      <c r="CZ127">
        <f>AF127</f>
        <v>2.08</v>
      </c>
      <c r="DA127">
        <f>AJ127</f>
        <v>15.32</v>
      </c>
      <c r="DB127">
        <f>ROUND((ROUND(AT127*CZ127,2)*1.25),2)</f>
        <v>1.56</v>
      </c>
      <c r="DC127">
        <f>ROUND((ROUND(AT127*AG127,2)*1.25),2)</f>
        <v>0</v>
      </c>
    </row>
    <row r="128" spans="1:107">
      <c r="A128">
        <f>ROW(Source!A103)</f>
        <v>103</v>
      </c>
      <c r="B128">
        <v>35806607</v>
      </c>
      <c r="C128">
        <v>36324592</v>
      </c>
      <c r="D128">
        <v>29109354</v>
      </c>
      <c r="E128">
        <v>1</v>
      </c>
      <c r="F128">
        <v>1</v>
      </c>
      <c r="G128">
        <v>1</v>
      </c>
      <c r="H128">
        <v>3</v>
      </c>
      <c r="I128" t="s">
        <v>718</v>
      </c>
      <c r="J128" t="s">
        <v>719</v>
      </c>
      <c r="K128" t="s">
        <v>720</v>
      </c>
      <c r="L128">
        <v>1346</v>
      </c>
      <c r="N128">
        <v>1009</v>
      </c>
      <c r="O128" t="s">
        <v>170</v>
      </c>
      <c r="P128" t="s">
        <v>170</v>
      </c>
      <c r="Q128">
        <v>1</v>
      </c>
      <c r="W128">
        <v>0</v>
      </c>
      <c r="X128">
        <v>-946734149</v>
      </c>
      <c r="Y128">
        <v>20</v>
      </c>
      <c r="AA128">
        <v>64.010000000000005</v>
      </c>
      <c r="AB128">
        <v>0</v>
      </c>
      <c r="AC128">
        <v>0</v>
      </c>
      <c r="AD128">
        <v>0</v>
      </c>
      <c r="AE128">
        <v>46.72</v>
      </c>
      <c r="AF128">
        <v>0</v>
      </c>
      <c r="AG128">
        <v>0</v>
      </c>
      <c r="AH128">
        <v>0</v>
      </c>
      <c r="AI128">
        <v>1.37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20</v>
      </c>
      <c r="AU128" t="s">
        <v>3</v>
      </c>
      <c r="AV128">
        <v>0</v>
      </c>
      <c r="AW128">
        <v>2</v>
      </c>
      <c r="AX128">
        <v>36324597</v>
      </c>
      <c r="AY128">
        <v>1</v>
      </c>
      <c r="AZ128">
        <v>0</v>
      </c>
      <c r="BA128">
        <v>127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Y128*Source!I103</f>
        <v>3.4000000000000004</v>
      </c>
      <c r="CY128">
        <f t="shared" ref="CY128:CY140" si="19">AA128</f>
        <v>64.010000000000005</v>
      </c>
      <c r="CZ128">
        <f t="shared" ref="CZ128:CZ140" si="20">AE128</f>
        <v>46.72</v>
      </c>
      <c r="DA128">
        <f t="shared" ref="DA128:DA140" si="21">AI128</f>
        <v>1.37</v>
      </c>
      <c r="DB128">
        <f t="shared" ref="DB128:DB140" si="22">ROUND(ROUND(AT128*CZ128,2),2)</f>
        <v>934.4</v>
      </c>
      <c r="DC128">
        <f t="shared" ref="DC128:DC140" si="23">ROUND(ROUND(AT128*AG128,2),2)</f>
        <v>0</v>
      </c>
    </row>
    <row r="129" spans="1:107">
      <c r="A129">
        <f>ROW(Source!A103)</f>
        <v>103</v>
      </c>
      <c r="B129">
        <v>35806607</v>
      </c>
      <c r="C129">
        <v>36324592</v>
      </c>
      <c r="D129">
        <v>29109781</v>
      </c>
      <c r="E129">
        <v>1</v>
      </c>
      <c r="F129">
        <v>1</v>
      </c>
      <c r="G129">
        <v>1</v>
      </c>
      <c r="H129">
        <v>3</v>
      </c>
      <c r="I129" t="s">
        <v>724</v>
      </c>
      <c r="J129" t="s">
        <v>725</v>
      </c>
      <c r="K129" t="s">
        <v>726</v>
      </c>
      <c r="L129">
        <v>1346</v>
      </c>
      <c r="N129">
        <v>1009</v>
      </c>
      <c r="O129" t="s">
        <v>170</v>
      </c>
      <c r="P129" t="s">
        <v>170</v>
      </c>
      <c r="Q129">
        <v>1</v>
      </c>
      <c r="W129">
        <v>0</v>
      </c>
      <c r="X129">
        <v>-1529888946</v>
      </c>
      <c r="Y129">
        <v>21</v>
      </c>
      <c r="AA129">
        <v>60.38</v>
      </c>
      <c r="AB129">
        <v>0</v>
      </c>
      <c r="AC129">
        <v>0</v>
      </c>
      <c r="AD129">
        <v>0</v>
      </c>
      <c r="AE129">
        <v>11.12</v>
      </c>
      <c r="AF129">
        <v>0</v>
      </c>
      <c r="AG129">
        <v>0</v>
      </c>
      <c r="AH129">
        <v>0</v>
      </c>
      <c r="AI129">
        <v>5.43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21</v>
      </c>
      <c r="AU129" t="s">
        <v>3</v>
      </c>
      <c r="AV129">
        <v>0</v>
      </c>
      <c r="AW129">
        <v>2</v>
      </c>
      <c r="AX129">
        <v>36324598</v>
      </c>
      <c r="AY129">
        <v>1</v>
      </c>
      <c r="AZ129">
        <v>0</v>
      </c>
      <c r="BA129">
        <v>128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Y129*Source!I103</f>
        <v>3.5700000000000003</v>
      </c>
      <c r="CY129">
        <f t="shared" si="19"/>
        <v>60.38</v>
      </c>
      <c r="CZ129">
        <f t="shared" si="20"/>
        <v>11.12</v>
      </c>
      <c r="DA129">
        <f t="shared" si="21"/>
        <v>5.43</v>
      </c>
      <c r="DB129">
        <f t="shared" si="22"/>
        <v>233.52</v>
      </c>
      <c r="DC129">
        <f t="shared" si="23"/>
        <v>0</v>
      </c>
    </row>
    <row r="130" spans="1:107">
      <c r="A130">
        <f>ROW(Source!A103)</f>
        <v>103</v>
      </c>
      <c r="B130">
        <v>35806607</v>
      </c>
      <c r="C130">
        <v>36324592</v>
      </c>
      <c r="D130">
        <v>29109782</v>
      </c>
      <c r="E130">
        <v>1</v>
      </c>
      <c r="F130">
        <v>1</v>
      </c>
      <c r="G130">
        <v>1</v>
      </c>
      <c r="H130">
        <v>3</v>
      </c>
      <c r="I130" t="s">
        <v>727</v>
      </c>
      <c r="J130" t="s">
        <v>728</v>
      </c>
      <c r="K130" t="s">
        <v>729</v>
      </c>
      <c r="L130">
        <v>1346</v>
      </c>
      <c r="N130">
        <v>1009</v>
      </c>
      <c r="O130" t="s">
        <v>170</v>
      </c>
      <c r="P130" t="s">
        <v>170</v>
      </c>
      <c r="Q130">
        <v>1</v>
      </c>
      <c r="W130">
        <v>0</v>
      </c>
      <c r="X130">
        <v>-936589070</v>
      </c>
      <c r="Y130">
        <v>149</v>
      </c>
      <c r="AA130">
        <v>16.309999999999999</v>
      </c>
      <c r="AB130">
        <v>0</v>
      </c>
      <c r="AC130">
        <v>0</v>
      </c>
      <c r="AD130">
        <v>0</v>
      </c>
      <c r="AE130">
        <v>4.3600000000000003</v>
      </c>
      <c r="AF130">
        <v>0</v>
      </c>
      <c r="AG130">
        <v>0</v>
      </c>
      <c r="AH130">
        <v>0</v>
      </c>
      <c r="AI130">
        <v>3.74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149</v>
      </c>
      <c r="AU130" t="s">
        <v>3</v>
      </c>
      <c r="AV130">
        <v>0</v>
      </c>
      <c r="AW130">
        <v>2</v>
      </c>
      <c r="AX130">
        <v>36324599</v>
      </c>
      <c r="AY130">
        <v>1</v>
      </c>
      <c r="AZ130">
        <v>0</v>
      </c>
      <c r="BA130">
        <v>129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Y130*Source!I103</f>
        <v>25.330000000000002</v>
      </c>
      <c r="CY130">
        <f t="shared" si="19"/>
        <v>16.309999999999999</v>
      </c>
      <c r="CZ130">
        <f t="shared" si="20"/>
        <v>4.3600000000000003</v>
      </c>
      <c r="DA130">
        <f t="shared" si="21"/>
        <v>3.74</v>
      </c>
      <c r="DB130">
        <f t="shared" si="22"/>
        <v>649.64</v>
      </c>
      <c r="DC130">
        <f t="shared" si="23"/>
        <v>0</v>
      </c>
    </row>
    <row r="131" spans="1:107">
      <c r="A131">
        <f>ROW(Source!A103)</f>
        <v>103</v>
      </c>
      <c r="B131">
        <v>35806607</v>
      </c>
      <c r="C131">
        <v>36324592</v>
      </c>
      <c r="D131">
        <v>29110699</v>
      </c>
      <c r="E131">
        <v>1</v>
      </c>
      <c r="F131">
        <v>1</v>
      </c>
      <c r="G131">
        <v>1</v>
      </c>
      <c r="H131">
        <v>3</v>
      </c>
      <c r="I131" t="s">
        <v>730</v>
      </c>
      <c r="J131" t="s">
        <v>731</v>
      </c>
      <c r="K131" t="s">
        <v>732</v>
      </c>
      <c r="L131">
        <v>1301</v>
      </c>
      <c r="N131">
        <v>1003</v>
      </c>
      <c r="O131" t="s">
        <v>151</v>
      </c>
      <c r="P131" t="s">
        <v>151</v>
      </c>
      <c r="Q131">
        <v>1</v>
      </c>
      <c r="W131">
        <v>0</v>
      </c>
      <c r="X131">
        <v>-1957188591</v>
      </c>
      <c r="Y131">
        <v>152</v>
      </c>
      <c r="AA131">
        <v>1.24</v>
      </c>
      <c r="AB131">
        <v>0</v>
      </c>
      <c r="AC131">
        <v>0</v>
      </c>
      <c r="AD131">
        <v>0</v>
      </c>
      <c r="AE131">
        <v>0.17</v>
      </c>
      <c r="AF131">
        <v>0</v>
      </c>
      <c r="AG131">
        <v>0</v>
      </c>
      <c r="AH131">
        <v>0</v>
      </c>
      <c r="AI131">
        <v>7.29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152</v>
      </c>
      <c r="AU131" t="s">
        <v>3</v>
      </c>
      <c r="AV131">
        <v>0</v>
      </c>
      <c r="AW131">
        <v>2</v>
      </c>
      <c r="AX131">
        <v>36324600</v>
      </c>
      <c r="AY131">
        <v>1</v>
      </c>
      <c r="AZ131">
        <v>0</v>
      </c>
      <c r="BA131">
        <v>130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Y131*Source!I103</f>
        <v>25.840000000000003</v>
      </c>
      <c r="CY131">
        <f t="shared" si="19"/>
        <v>1.24</v>
      </c>
      <c r="CZ131">
        <f t="shared" si="20"/>
        <v>0.17</v>
      </c>
      <c r="DA131">
        <f t="shared" si="21"/>
        <v>7.29</v>
      </c>
      <c r="DB131">
        <f t="shared" si="22"/>
        <v>25.84</v>
      </c>
      <c r="DC131">
        <f t="shared" si="23"/>
        <v>0</v>
      </c>
    </row>
    <row r="132" spans="1:107">
      <c r="A132">
        <f>ROW(Source!A103)</f>
        <v>103</v>
      </c>
      <c r="B132">
        <v>35806607</v>
      </c>
      <c r="C132">
        <v>36324592</v>
      </c>
      <c r="D132">
        <v>29110797</v>
      </c>
      <c r="E132">
        <v>1</v>
      </c>
      <c r="F132">
        <v>1</v>
      </c>
      <c r="G132">
        <v>1</v>
      </c>
      <c r="H132">
        <v>3</v>
      </c>
      <c r="I132" t="s">
        <v>733</v>
      </c>
      <c r="J132" t="s">
        <v>734</v>
      </c>
      <c r="K132" t="s">
        <v>735</v>
      </c>
      <c r="L132">
        <v>1308</v>
      </c>
      <c r="N132">
        <v>1003</v>
      </c>
      <c r="O132" t="s">
        <v>68</v>
      </c>
      <c r="P132" t="s">
        <v>68</v>
      </c>
      <c r="Q132">
        <v>100</v>
      </c>
      <c r="W132">
        <v>0</v>
      </c>
      <c r="X132">
        <v>-2072982832</v>
      </c>
      <c r="Y132">
        <v>1.77</v>
      </c>
      <c r="AA132">
        <v>1550.34</v>
      </c>
      <c r="AB132">
        <v>0</v>
      </c>
      <c r="AC132">
        <v>0</v>
      </c>
      <c r="AD132">
        <v>0</v>
      </c>
      <c r="AE132">
        <v>174</v>
      </c>
      <c r="AF132">
        <v>0</v>
      </c>
      <c r="AG132">
        <v>0</v>
      </c>
      <c r="AH132">
        <v>0</v>
      </c>
      <c r="AI132">
        <v>8.91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1.77</v>
      </c>
      <c r="AU132" t="s">
        <v>3</v>
      </c>
      <c r="AV132">
        <v>0</v>
      </c>
      <c r="AW132">
        <v>2</v>
      </c>
      <c r="AX132">
        <v>36324601</v>
      </c>
      <c r="AY132">
        <v>1</v>
      </c>
      <c r="AZ132">
        <v>0</v>
      </c>
      <c r="BA132">
        <v>131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Y132*Source!I103</f>
        <v>0.3009</v>
      </c>
      <c r="CY132">
        <f t="shared" si="19"/>
        <v>1550.34</v>
      </c>
      <c r="CZ132">
        <f t="shared" si="20"/>
        <v>174</v>
      </c>
      <c r="DA132">
        <f t="shared" si="21"/>
        <v>8.91</v>
      </c>
      <c r="DB132">
        <f t="shared" si="22"/>
        <v>307.98</v>
      </c>
      <c r="DC132">
        <f t="shared" si="23"/>
        <v>0</v>
      </c>
    </row>
    <row r="133" spans="1:107">
      <c r="A133">
        <f>ROW(Source!A103)</f>
        <v>103</v>
      </c>
      <c r="B133">
        <v>35806607</v>
      </c>
      <c r="C133">
        <v>36324592</v>
      </c>
      <c r="D133">
        <v>29110814</v>
      </c>
      <c r="E133">
        <v>1</v>
      </c>
      <c r="F133">
        <v>1</v>
      </c>
      <c r="G133">
        <v>1</v>
      </c>
      <c r="H133">
        <v>3</v>
      </c>
      <c r="I133" t="s">
        <v>760</v>
      </c>
      <c r="J133" t="s">
        <v>761</v>
      </c>
      <c r="K133" t="s">
        <v>762</v>
      </c>
      <c r="L133">
        <v>1301</v>
      </c>
      <c r="N133">
        <v>1003</v>
      </c>
      <c r="O133" t="s">
        <v>151</v>
      </c>
      <c r="P133" t="s">
        <v>151</v>
      </c>
      <c r="Q133">
        <v>1</v>
      </c>
      <c r="W133">
        <v>0</v>
      </c>
      <c r="X133">
        <v>781211409</v>
      </c>
      <c r="Y133">
        <v>126</v>
      </c>
      <c r="AA133">
        <v>4.5199999999999996</v>
      </c>
      <c r="AB133">
        <v>0</v>
      </c>
      <c r="AC133">
        <v>0</v>
      </c>
      <c r="AD133">
        <v>0</v>
      </c>
      <c r="AE133">
        <v>0.6</v>
      </c>
      <c r="AF133">
        <v>0</v>
      </c>
      <c r="AG133">
        <v>0</v>
      </c>
      <c r="AH133">
        <v>0</v>
      </c>
      <c r="AI133">
        <v>7.53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126</v>
      </c>
      <c r="AU133" t="s">
        <v>3</v>
      </c>
      <c r="AV133">
        <v>0</v>
      </c>
      <c r="AW133">
        <v>2</v>
      </c>
      <c r="AX133">
        <v>36324602</v>
      </c>
      <c r="AY133">
        <v>1</v>
      </c>
      <c r="AZ133">
        <v>0</v>
      </c>
      <c r="BA133">
        <v>132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Y133*Source!I103</f>
        <v>21.42</v>
      </c>
      <c r="CY133">
        <f t="shared" si="19"/>
        <v>4.5199999999999996</v>
      </c>
      <c r="CZ133">
        <f t="shared" si="20"/>
        <v>0.6</v>
      </c>
      <c r="DA133">
        <f t="shared" si="21"/>
        <v>7.53</v>
      </c>
      <c r="DB133">
        <f t="shared" si="22"/>
        <v>75.599999999999994</v>
      </c>
      <c r="DC133">
        <f t="shared" si="23"/>
        <v>0</v>
      </c>
    </row>
    <row r="134" spans="1:107">
      <c r="A134">
        <f>ROW(Source!A103)</f>
        <v>103</v>
      </c>
      <c r="B134">
        <v>35806607</v>
      </c>
      <c r="C134">
        <v>36324592</v>
      </c>
      <c r="D134">
        <v>29111455</v>
      </c>
      <c r="E134">
        <v>1</v>
      </c>
      <c r="F134">
        <v>1</v>
      </c>
      <c r="G134">
        <v>1</v>
      </c>
      <c r="H134">
        <v>3</v>
      </c>
      <c r="I134" t="s">
        <v>219</v>
      </c>
      <c r="J134" t="s">
        <v>221</v>
      </c>
      <c r="K134" t="s">
        <v>220</v>
      </c>
      <c r="L134">
        <v>1327</v>
      </c>
      <c r="N134">
        <v>1005</v>
      </c>
      <c r="O134" t="s">
        <v>165</v>
      </c>
      <c r="P134" t="s">
        <v>165</v>
      </c>
      <c r="Q134">
        <v>1</v>
      </c>
      <c r="W134">
        <v>1</v>
      </c>
      <c r="X134">
        <v>1477604143</v>
      </c>
      <c r="Y134">
        <v>-421</v>
      </c>
      <c r="AA134">
        <v>73.790000000000006</v>
      </c>
      <c r="AB134">
        <v>0</v>
      </c>
      <c r="AC134">
        <v>0</v>
      </c>
      <c r="AD134">
        <v>0</v>
      </c>
      <c r="AE134">
        <v>15.06</v>
      </c>
      <c r="AF134">
        <v>0</v>
      </c>
      <c r="AG134">
        <v>0</v>
      </c>
      <c r="AH134">
        <v>0</v>
      </c>
      <c r="AI134">
        <v>4.9000000000000004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-421</v>
      </c>
      <c r="AU134" t="s">
        <v>3</v>
      </c>
      <c r="AV134">
        <v>0</v>
      </c>
      <c r="AW134">
        <v>2</v>
      </c>
      <c r="AX134">
        <v>36324603</v>
      </c>
      <c r="AY134">
        <v>1</v>
      </c>
      <c r="AZ134">
        <v>6144</v>
      </c>
      <c r="BA134">
        <v>133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Y134*Source!I103</f>
        <v>-71.570000000000007</v>
      </c>
      <c r="CY134">
        <f t="shared" si="19"/>
        <v>73.790000000000006</v>
      </c>
      <c r="CZ134">
        <f t="shared" si="20"/>
        <v>15.06</v>
      </c>
      <c r="DA134">
        <f t="shared" si="21"/>
        <v>4.9000000000000004</v>
      </c>
      <c r="DB134">
        <f t="shared" si="22"/>
        <v>-6340.26</v>
      </c>
      <c r="DC134">
        <f t="shared" si="23"/>
        <v>0</v>
      </c>
    </row>
    <row r="135" spans="1:107">
      <c r="A135">
        <f>ROW(Source!A103)</f>
        <v>103</v>
      </c>
      <c r="B135">
        <v>35806607</v>
      </c>
      <c r="C135">
        <v>36324592</v>
      </c>
      <c r="D135">
        <v>29114733</v>
      </c>
      <c r="E135">
        <v>1</v>
      </c>
      <c r="F135">
        <v>1</v>
      </c>
      <c r="G135">
        <v>1</v>
      </c>
      <c r="H135">
        <v>3</v>
      </c>
      <c r="I135" t="s">
        <v>739</v>
      </c>
      <c r="J135" t="s">
        <v>740</v>
      </c>
      <c r="K135" t="s">
        <v>741</v>
      </c>
      <c r="L135">
        <v>1355</v>
      </c>
      <c r="N135">
        <v>1010</v>
      </c>
      <c r="O135" t="s">
        <v>61</v>
      </c>
      <c r="P135" t="s">
        <v>61</v>
      </c>
      <c r="Q135">
        <v>100</v>
      </c>
      <c r="W135">
        <v>0</v>
      </c>
      <c r="X135">
        <v>-1181903992</v>
      </c>
      <c r="Y135">
        <v>13.53</v>
      </c>
      <c r="AA135">
        <v>29.82</v>
      </c>
      <c r="AB135">
        <v>0</v>
      </c>
      <c r="AC135">
        <v>0</v>
      </c>
      <c r="AD135">
        <v>0</v>
      </c>
      <c r="AE135">
        <v>2</v>
      </c>
      <c r="AF135">
        <v>0</v>
      </c>
      <c r="AG135">
        <v>0</v>
      </c>
      <c r="AH135">
        <v>0</v>
      </c>
      <c r="AI135">
        <v>14.91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13.53</v>
      </c>
      <c r="AU135" t="s">
        <v>3</v>
      </c>
      <c r="AV135">
        <v>0</v>
      </c>
      <c r="AW135">
        <v>2</v>
      </c>
      <c r="AX135">
        <v>36324604</v>
      </c>
      <c r="AY135">
        <v>1</v>
      </c>
      <c r="AZ135">
        <v>0</v>
      </c>
      <c r="BA135">
        <v>134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Y135*Source!I103</f>
        <v>2.3001</v>
      </c>
      <c r="CY135">
        <f t="shared" si="19"/>
        <v>29.82</v>
      </c>
      <c r="CZ135">
        <f t="shared" si="20"/>
        <v>2</v>
      </c>
      <c r="DA135">
        <f t="shared" si="21"/>
        <v>14.91</v>
      </c>
      <c r="DB135">
        <f t="shared" si="22"/>
        <v>27.06</v>
      </c>
      <c r="DC135">
        <f t="shared" si="23"/>
        <v>0</v>
      </c>
    </row>
    <row r="136" spans="1:107">
      <c r="A136">
        <f>ROW(Source!A103)</f>
        <v>103</v>
      </c>
      <c r="B136">
        <v>35806607</v>
      </c>
      <c r="C136">
        <v>36324592</v>
      </c>
      <c r="D136">
        <v>29114734</v>
      </c>
      <c r="E136">
        <v>1</v>
      </c>
      <c r="F136">
        <v>1</v>
      </c>
      <c r="G136">
        <v>1</v>
      </c>
      <c r="H136">
        <v>3</v>
      </c>
      <c r="I136" t="s">
        <v>742</v>
      </c>
      <c r="J136" t="s">
        <v>743</v>
      </c>
      <c r="K136" t="s">
        <v>744</v>
      </c>
      <c r="L136">
        <v>1355</v>
      </c>
      <c r="N136">
        <v>1010</v>
      </c>
      <c r="O136" t="s">
        <v>61</v>
      </c>
      <c r="P136" t="s">
        <v>61</v>
      </c>
      <c r="Q136">
        <v>100</v>
      </c>
      <c r="W136">
        <v>0</v>
      </c>
      <c r="X136">
        <v>-1764455655</v>
      </c>
      <c r="Y136">
        <v>35.33</v>
      </c>
      <c r="AA136">
        <v>37.65</v>
      </c>
      <c r="AB136">
        <v>0</v>
      </c>
      <c r="AC136">
        <v>0</v>
      </c>
      <c r="AD136">
        <v>0</v>
      </c>
      <c r="AE136">
        <v>3</v>
      </c>
      <c r="AF136">
        <v>0</v>
      </c>
      <c r="AG136">
        <v>0</v>
      </c>
      <c r="AH136">
        <v>0</v>
      </c>
      <c r="AI136">
        <v>12.55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35.33</v>
      </c>
      <c r="AU136" t="s">
        <v>3</v>
      </c>
      <c r="AV136">
        <v>0</v>
      </c>
      <c r="AW136">
        <v>2</v>
      </c>
      <c r="AX136">
        <v>36324605</v>
      </c>
      <c r="AY136">
        <v>1</v>
      </c>
      <c r="AZ136">
        <v>0</v>
      </c>
      <c r="BA136">
        <v>135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Y136*Source!I103</f>
        <v>6.0061</v>
      </c>
      <c r="CY136">
        <f t="shared" si="19"/>
        <v>37.65</v>
      </c>
      <c r="CZ136">
        <f t="shared" si="20"/>
        <v>3</v>
      </c>
      <c r="DA136">
        <f t="shared" si="21"/>
        <v>12.55</v>
      </c>
      <c r="DB136">
        <f t="shared" si="22"/>
        <v>105.99</v>
      </c>
      <c r="DC136">
        <f t="shared" si="23"/>
        <v>0</v>
      </c>
    </row>
    <row r="137" spans="1:107">
      <c r="A137">
        <f>ROW(Source!A103)</f>
        <v>103</v>
      </c>
      <c r="B137">
        <v>35806607</v>
      </c>
      <c r="C137">
        <v>36324592</v>
      </c>
      <c r="D137">
        <v>29114482</v>
      </c>
      <c r="E137">
        <v>1</v>
      </c>
      <c r="F137">
        <v>1</v>
      </c>
      <c r="G137">
        <v>1</v>
      </c>
      <c r="H137">
        <v>3</v>
      </c>
      <c r="I137" t="s">
        <v>745</v>
      </c>
      <c r="J137" t="s">
        <v>746</v>
      </c>
      <c r="K137" t="s">
        <v>747</v>
      </c>
      <c r="L137">
        <v>1355</v>
      </c>
      <c r="N137">
        <v>1010</v>
      </c>
      <c r="O137" t="s">
        <v>61</v>
      </c>
      <c r="P137" t="s">
        <v>61</v>
      </c>
      <c r="Q137">
        <v>100</v>
      </c>
      <c r="W137">
        <v>0</v>
      </c>
      <c r="X137">
        <v>62995597</v>
      </c>
      <c r="Y137">
        <v>1.69</v>
      </c>
      <c r="AA137">
        <v>33.18</v>
      </c>
      <c r="AB137">
        <v>0</v>
      </c>
      <c r="AC137">
        <v>0</v>
      </c>
      <c r="AD137">
        <v>0</v>
      </c>
      <c r="AE137">
        <v>7</v>
      </c>
      <c r="AF137">
        <v>0</v>
      </c>
      <c r="AG137">
        <v>0</v>
      </c>
      <c r="AH137">
        <v>0</v>
      </c>
      <c r="AI137">
        <v>4.74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1.69</v>
      </c>
      <c r="AU137" t="s">
        <v>3</v>
      </c>
      <c r="AV137">
        <v>0</v>
      </c>
      <c r="AW137">
        <v>2</v>
      </c>
      <c r="AX137">
        <v>36324606</v>
      </c>
      <c r="AY137">
        <v>1</v>
      </c>
      <c r="AZ137">
        <v>0</v>
      </c>
      <c r="BA137">
        <v>136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Y137*Source!I103</f>
        <v>0.2873</v>
      </c>
      <c r="CY137">
        <f t="shared" si="19"/>
        <v>33.18</v>
      </c>
      <c r="CZ137">
        <f t="shared" si="20"/>
        <v>7</v>
      </c>
      <c r="DA137">
        <f t="shared" si="21"/>
        <v>4.74</v>
      </c>
      <c r="DB137">
        <f t="shared" si="22"/>
        <v>11.83</v>
      </c>
      <c r="DC137">
        <f t="shared" si="23"/>
        <v>0</v>
      </c>
    </row>
    <row r="138" spans="1:107">
      <c r="A138">
        <f>ROW(Source!A103)</f>
        <v>103</v>
      </c>
      <c r="B138">
        <v>35806607</v>
      </c>
      <c r="C138">
        <v>36324592</v>
      </c>
      <c r="D138">
        <v>29129580</v>
      </c>
      <c r="E138">
        <v>1</v>
      </c>
      <c r="F138">
        <v>1</v>
      </c>
      <c r="G138">
        <v>1</v>
      </c>
      <c r="H138">
        <v>3</v>
      </c>
      <c r="I138" t="s">
        <v>763</v>
      </c>
      <c r="J138" t="s">
        <v>764</v>
      </c>
      <c r="K138" t="s">
        <v>765</v>
      </c>
      <c r="L138">
        <v>1301</v>
      </c>
      <c r="N138">
        <v>1003</v>
      </c>
      <c r="O138" t="s">
        <v>151</v>
      </c>
      <c r="P138" t="s">
        <v>151</v>
      </c>
      <c r="Q138">
        <v>1</v>
      </c>
      <c r="W138">
        <v>0</v>
      </c>
      <c r="X138">
        <v>-1149950003</v>
      </c>
      <c r="Y138">
        <v>76</v>
      </c>
      <c r="AA138">
        <v>42.95</v>
      </c>
      <c r="AB138">
        <v>0</v>
      </c>
      <c r="AC138">
        <v>0</v>
      </c>
      <c r="AD138">
        <v>0</v>
      </c>
      <c r="AE138">
        <v>6.44</v>
      </c>
      <c r="AF138">
        <v>0</v>
      </c>
      <c r="AG138">
        <v>0</v>
      </c>
      <c r="AH138">
        <v>0</v>
      </c>
      <c r="AI138">
        <v>6.67</v>
      </c>
      <c r="AJ138">
        <v>1</v>
      </c>
      <c r="AK138">
        <v>1</v>
      </c>
      <c r="AL138">
        <v>1</v>
      </c>
      <c r="AN138">
        <v>0</v>
      </c>
      <c r="AO138">
        <v>1</v>
      </c>
      <c r="AP138">
        <v>0</v>
      </c>
      <c r="AQ138">
        <v>0</v>
      </c>
      <c r="AR138">
        <v>0</v>
      </c>
      <c r="AS138" t="s">
        <v>3</v>
      </c>
      <c r="AT138">
        <v>76</v>
      </c>
      <c r="AU138" t="s">
        <v>3</v>
      </c>
      <c r="AV138">
        <v>0</v>
      </c>
      <c r="AW138">
        <v>2</v>
      </c>
      <c r="AX138">
        <v>36324608</v>
      </c>
      <c r="AY138">
        <v>1</v>
      </c>
      <c r="AZ138">
        <v>0</v>
      </c>
      <c r="BA138">
        <v>138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Y138*Source!I103</f>
        <v>12.920000000000002</v>
      </c>
      <c r="CY138">
        <f t="shared" si="19"/>
        <v>42.95</v>
      </c>
      <c r="CZ138">
        <f t="shared" si="20"/>
        <v>6.44</v>
      </c>
      <c r="DA138">
        <f t="shared" si="21"/>
        <v>6.67</v>
      </c>
      <c r="DB138">
        <f t="shared" si="22"/>
        <v>489.44</v>
      </c>
      <c r="DC138">
        <f t="shared" si="23"/>
        <v>0</v>
      </c>
    </row>
    <row r="139" spans="1:107">
      <c r="A139">
        <f>ROW(Source!A103)</f>
        <v>103</v>
      </c>
      <c r="B139">
        <v>35806607</v>
      </c>
      <c r="C139">
        <v>36324592</v>
      </c>
      <c r="D139">
        <v>29129617</v>
      </c>
      <c r="E139">
        <v>1</v>
      </c>
      <c r="F139">
        <v>1</v>
      </c>
      <c r="G139">
        <v>1</v>
      </c>
      <c r="H139">
        <v>3</v>
      </c>
      <c r="I139" t="s">
        <v>766</v>
      </c>
      <c r="J139" t="s">
        <v>767</v>
      </c>
      <c r="K139" t="s">
        <v>768</v>
      </c>
      <c r="L139">
        <v>1301</v>
      </c>
      <c r="N139">
        <v>1003</v>
      </c>
      <c r="O139" t="s">
        <v>151</v>
      </c>
      <c r="P139" t="s">
        <v>151</v>
      </c>
      <c r="Q139">
        <v>1</v>
      </c>
      <c r="W139">
        <v>0</v>
      </c>
      <c r="X139">
        <v>-1898297911</v>
      </c>
      <c r="Y139">
        <v>204</v>
      </c>
      <c r="AA139">
        <v>52.99</v>
      </c>
      <c r="AB139">
        <v>0</v>
      </c>
      <c r="AC139">
        <v>0</v>
      </c>
      <c r="AD139">
        <v>0</v>
      </c>
      <c r="AE139">
        <v>7.18</v>
      </c>
      <c r="AF139">
        <v>0</v>
      </c>
      <c r="AG139">
        <v>0</v>
      </c>
      <c r="AH139">
        <v>0</v>
      </c>
      <c r="AI139">
        <v>7.38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3</v>
      </c>
      <c r="AT139">
        <v>204</v>
      </c>
      <c r="AU139" t="s">
        <v>3</v>
      </c>
      <c r="AV139">
        <v>0</v>
      </c>
      <c r="AW139">
        <v>2</v>
      </c>
      <c r="AX139">
        <v>36324609</v>
      </c>
      <c r="AY139">
        <v>1</v>
      </c>
      <c r="AZ139">
        <v>0</v>
      </c>
      <c r="BA139">
        <v>139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Y139*Source!I103</f>
        <v>34.68</v>
      </c>
      <c r="CY139">
        <f t="shared" si="19"/>
        <v>52.99</v>
      </c>
      <c r="CZ139">
        <f t="shared" si="20"/>
        <v>7.18</v>
      </c>
      <c r="DA139">
        <f t="shared" si="21"/>
        <v>7.38</v>
      </c>
      <c r="DB139">
        <f t="shared" si="22"/>
        <v>1464.72</v>
      </c>
      <c r="DC139">
        <f t="shared" si="23"/>
        <v>0</v>
      </c>
    </row>
    <row r="140" spans="1:107">
      <c r="A140">
        <f>ROW(Source!A103)</f>
        <v>103</v>
      </c>
      <c r="B140">
        <v>35806607</v>
      </c>
      <c r="C140">
        <v>36324592</v>
      </c>
      <c r="D140">
        <v>29150040</v>
      </c>
      <c r="E140">
        <v>1</v>
      </c>
      <c r="F140">
        <v>1</v>
      </c>
      <c r="G140">
        <v>1</v>
      </c>
      <c r="H140">
        <v>3</v>
      </c>
      <c r="I140" t="s">
        <v>757</v>
      </c>
      <c r="J140" t="s">
        <v>758</v>
      </c>
      <c r="K140" t="s">
        <v>759</v>
      </c>
      <c r="L140">
        <v>1339</v>
      </c>
      <c r="N140">
        <v>1007</v>
      </c>
      <c r="O140" t="s">
        <v>638</v>
      </c>
      <c r="P140" t="s">
        <v>638</v>
      </c>
      <c r="Q140">
        <v>1</v>
      </c>
      <c r="W140">
        <v>0</v>
      </c>
      <c r="X140">
        <v>619799737</v>
      </c>
      <c r="Y140">
        <v>0.13</v>
      </c>
      <c r="AA140">
        <v>22.2</v>
      </c>
      <c r="AB140">
        <v>0</v>
      </c>
      <c r="AC140">
        <v>0</v>
      </c>
      <c r="AD140">
        <v>0</v>
      </c>
      <c r="AE140">
        <v>2.44</v>
      </c>
      <c r="AF140">
        <v>0</v>
      </c>
      <c r="AG140">
        <v>0</v>
      </c>
      <c r="AH140">
        <v>0</v>
      </c>
      <c r="AI140">
        <v>9.1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0.13</v>
      </c>
      <c r="AU140" t="s">
        <v>3</v>
      </c>
      <c r="AV140">
        <v>0</v>
      </c>
      <c r="AW140">
        <v>2</v>
      </c>
      <c r="AX140">
        <v>36324610</v>
      </c>
      <c r="AY140">
        <v>1</v>
      </c>
      <c r="AZ140">
        <v>0</v>
      </c>
      <c r="BA140">
        <v>140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Y140*Source!I103</f>
        <v>2.2100000000000002E-2</v>
      </c>
      <c r="CY140">
        <f t="shared" si="19"/>
        <v>22.2</v>
      </c>
      <c r="CZ140">
        <f t="shared" si="20"/>
        <v>2.44</v>
      </c>
      <c r="DA140">
        <f t="shared" si="21"/>
        <v>9.1</v>
      </c>
      <c r="DB140">
        <f t="shared" si="22"/>
        <v>0.32</v>
      </c>
      <c r="DC140">
        <f t="shared" si="23"/>
        <v>0</v>
      </c>
    </row>
    <row r="141" spans="1:107">
      <c r="A141">
        <f>ROW(Source!A105)</f>
        <v>105</v>
      </c>
      <c r="B141">
        <v>35806607</v>
      </c>
      <c r="C141">
        <v>36316343</v>
      </c>
      <c r="D141">
        <v>18410280</v>
      </c>
      <c r="E141">
        <v>1</v>
      </c>
      <c r="F141">
        <v>1</v>
      </c>
      <c r="G141">
        <v>1</v>
      </c>
      <c r="H141">
        <v>1</v>
      </c>
      <c r="I141" t="s">
        <v>769</v>
      </c>
      <c r="J141" t="s">
        <v>3</v>
      </c>
      <c r="K141" t="s">
        <v>770</v>
      </c>
      <c r="L141">
        <v>1369</v>
      </c>
      <c r="N141">
        <v>1013</v>
      </c>
      <c r="O141" t="s">
        <v>583</v>
      </c>
      <c r="P141" t="s">
        <v>583</v>
      </c>
      <c r="Q141">
        <v>1</v>
      </c>
      <c r="W141">
        <v>0</v>
      </c>
      <c r="X141">
        <v>-464685602</v>
      </c>
      <c r="Y141">
        <v>13.788499999999999</v>
      </c>
      <c r="AA141">
        <v>0</v>
      </c>
      <c r="AB141">
        <v>0</v>
      </c>
      <c r="AC141">
        <v>0</v>
      </c>
      <c r="AD141">
        <v>315.58999999999997</v>
      </c>
      <c r="AE141">
        <v>0</v>
      </c>
      <c r="AF141">
        <v>0</v>
      </c>
      <c r="AG141">
        <v>0</v>
      </c>
      <c r="AH141">
        <v>315.58999999999997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11.99</v>
      </c>
      <c r="AU141" t="s">
        <v>144</v>
      </c>
      <c r="AV141">
        <v>1</v>
      </c>
      <c r="AW141">
        <v>2</v>
      </c>
      <c r="AX141">
        <v>36316344</v>
      </c>
      <c r="AY141">
        <v>2</v>
      </c>
      <c r="AZ141">
        <v>131072</v>
      </c>
      <c r="BA141">
        <v>141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Y141*Source!I105</f>
        <v>4.6880899999999999</v>
      </c>
      <c r="CY141">
        <f>AD141</f>
        <v>315.58999999999997</v>
      </c>
      <c r="CZ141">
        <f>AH141</f>
        <v>315.58999999999997</v>
      </c>
      <c r="DA141">
        <f>AL141</f>
        <v>1</v>
      </c>
      <c r="DB141">
        <f>ROUND((ROUND(AT141*CZ141,2)*1.15),2)</f>
        <v>4351.51</v>
      </c>
      <c r="DC141">
        <f>ROUND((ROUND(AT141*AG141,2)*1.15),2)</f>
        <v>0</v>
      </c>
    </row>
    <row r="142" spans="1:107">
      <c r="A142">
        <f>ROW(Source!A105)</f>
        <v>105</v>
      </c>
      <c r="B142">
        <v>35806607</v>
      </c>
      <c r="C142">
        <v>36316343</v>
      </c>
      <c r="D142">
        <v>121548</v>
      </c>
      <c r="E142">
        <v>1</v>
      </c>
      <c r="F142">
        <v>1</v>
      </c>
      <c r="G142">
        <v>1</v>
      </c>
      <c r="H142">
        <v>1</v>
      </c>
      <c r="I142" t="s">
        <v>34</v>
      </c>
      <c r="J142" t="s">
        <v>3</v>
      </c>
      <c r="K142" t="s">
        <v>584</v>
      </c>
      <c r="L142">
        <v>608254</v>
      </c>
      <c r="N142">
        <v>1013</v>
      </c>
      <c r="O142" t="s">
        <v>585</v>
      </c>
      <c r="P142" t="s">
        <v>585</v>
      </c>
      <c r="Q142">
        <v>1</v>
      </c>
      <c r="W142">
        <v>0</v>
      </c>
      <c r="X142">
        <v>-185737400</v>
      </c>
      <c r="Y142">
        <v>1.2500000000000001E-2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1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0.01</v>
      </c>
      <c r="AU142" t="s">
        <v>143</v>
      </c>
      <c r="AV142">
        <v>2</v>
      </c>
      <c r="AW142">
        <v>2</v>
      </c>
      <c r="AX142">
        <v>36316345</v>
      </c>
      <c r="AY142">
        <v>1</v>
      </c>
      <c r="AZ142">
        <v>0</v>
      </c>
      <c r="BA142">
        <v>142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Y142*Source!I105</f>
        <v>4.2500000000000003E-3</v>
      </c>
      <c r="CY142">
        <f>AD142</f>
        <v>0</v>
      </c>
      <c r="CZ142">
        <f>AH142</f>
        <v>0</v>
      </c>
      <c r="DA142">
        <f>AL142</f>
        <v>1</v>
      </c>
      <c r="DB142">
        <f>ROUND((ROUND(AT142*CZ142,2)*1.25),2)</f>
        <v>0</v>
      </c>
      <c r="DC142">
        <f>ROUND((ROUND(AT142*AG142,2)*1.25),2)</f>
        <v>0</v>
      </c>
    </row>
    <row r="143" spans="1:107">
      <c r="A143">
        <f>ROW(Source!A105)</f>
        <v>105</v>
      </c>
      <c r="B143">
        <v>35806607</v>
      </c>
      <c r="C143">
        <v>36316343</v>
      </c>
      <c r="D143">
        <v>29172556</v>
      </c>
      <c r="E143">
        <v>1</v>
      </c>
      <c r="F143">
        <v>1</v>
      </c>
      <c r="G143">
        <v>1</v>
      </c>
      <c r="H143">
        <v>2</v>
      </c>
      <c r="I143" t="s">
        <v>586</v>
      </c>
      <c r="J143" t="s">
        <v>587</v>
      </c>
      <c r="K143" t="s">
        <v>588</v>
      </c>
      <c r="L143">
        <v>1368</v>
      </c>
      <c r="N143">
        <v>1011</v>
      </c>
      <c r="O143" t="s">
        <v>589</v>
      </c>
      <c r="P143" t="s">
        <v>589</v>
      </c>
      <c r="Q143">
        <v>1</v>
      </c>
      <c r="W143">
        <v>0</v>
      </c>
      <c r="X143">
        <v>344519037</v>
      </c>
      <c r="Y143">
        <v>1.2500000000000001E-2</v>
      </c>
      <c r="AA143">
        <v>0</v>
      </c>
      <c r="AB143">
        <v>466.71</v>
      </c>
      <c r="AC143">
        <v>447.93</v>
      </c>
      <c r="AD143">
        <v>0</v>
      </c>
      <c r="AE143">
        <v>0</v>
      </c>
      <c r="AF143">
        <v>31.26</v>
      </c>
      <c r="AG143">
        <v>13.5</v>
      </c>
      <c r="AH143">
        <v>0</v>
      </c>
      <c r="AI143">
        <v>1</v>
      </c>
      <c r="AJ143">
        <v>14.93</v>
      </c>
      <c r="AK143">
        <v>33.18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0.01</v>
      </c>
      <c r="AU143" t="s">
        <v>143</v>
      </c>
      <c r="AV143">
        <v>0</v>
      </c>
      <c r="AW143">
        <v>2</v>
      </c>
      <c r="AX143">
        <v>36316346</v>
      </c>
      <c r="AY143">
        <v>1</v>
      </c>
      <c r="AZ143">
        <v>0</v>
      </c>
      <c r="BA143">
        <v>143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Y143*Source!I105</f>
        <v>4.2500000000000003E-3</v>
      </c>
      <c r="CY143">
        <f>AB143</f>
        <v>466.71</v>
      </c>
      <c r="CZ143">
        <f>AF143</f>
        <v>31.26</v>
      </c>
      <c r="DA143">
        <f>AJ143</f>
        <v>14.93</v>
      </c>
      <c r="DB143">
        <f>ROUND((ROUND(AT143*CZ143,2)*1.25),2)</f>
        <v>0.39</v>
      </c>
      <c r="DC143">
        <f>ROUND((ROUND(AT143*AG143,2)*1.25),2)</f>
        <v>0.18</v>
      </c>
    </row>
    <row r="144" spans="1:107">
      <c r="A144">
        <f>ROW(Source!A105)</f>
        <v>105</v>
      </c>
      <c r="B144">
        <v>35806607</v>
      </c>
      <c r="C144">
        <v>36316343</v>
      </c>
      <c r="D144">
        <v>29174913</v>
      </c>
      <c r="E144">
        <v>1</v>
      </c>
      <c r="F144">
        <v>1</v>
      </c>
      <c r="G144">
        <v>1</v>
      </c>
      <c r="H144">
        <v>2</v>
      </c>
      <c r="I144" t="s">
        <v>601</v>
      </c>
      <c r="J144" t="s">
        <v>615</v>
      </c>
      <c r="K144" t="s">
        <v>603</v>
      </c>
      <c r="L144">
        <v>1368</v>
      </c>
      <c r="N144">
        <v>1011</v>
      </c>
      <c r="O144" t="s">
        <v>589</v>
      </c>
      <c r="P144" t="s">
        <v>589</v>
      </c>
      <c r="Q144">
        <v>1</v>
      </c>
      <c r="W144">
        <v>0</v>
      </c>
      <c r="X144">
        <v>1230759911</v>
      </c>
      <c r="Y144">
        <v>3.7499999999999999E-2</v>
      </c>
      <c r="AA144">
        <v>0</v>
      </c>
      <c r="AB144">
        <v>932.72</v>
      </c>
      <c r="AC144">
        <v>384.89</v>
      </c>
      <c r="AD144">
        <v>0</v>
      </c>
      <c r="AE144">
        <v>0</v>
      </c>
      <c r="AF144">
        <v>87.17</v>
      </c>
      <c r="AG144">
        <v>11.6</v>
      </c>
      <c r="AH144">
        <v>0</v>
      </c>
      <c r="AI144">
        <v>1</v>
      </c>
      <c r="AJ144">
        <v>10.7</v>
      </c>
      <c r="AK144">
        <v>33.18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0.03</v>
      </c>
      <c r="AU144" t="s">
        <v>143</v>
      </c>
      <c r="AV144">
        <v>0</v>
      </c>
      <c r="AW144">
        <v>2</v>
      </c>
      <c r="AX144">
        <v>36316347</v>
      </c>
      <c r="AY144">
        <v>1</v>
      </c>
      <c r="AZ144">
        <v>0</v>
      </c>
      <c r="BA144">
        <v>144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Y144*Source!I105</f>
        <v>1.2750000000000001E-2</v>
      </c>
      <c r="CY144">
        <f>AB144</f>
        <v>932.72</v>
      </c>
      <c r="CZ144">
        <f>AF144</f>
        <v>87.17</v>
      </c>
      <c r="DA144">
        <f>AJ144</f>
        <v>10.7</v>
      </c>
      <c r="DB144">
        <f>ROUND((ROUND(AT144*CZ144,2)*1.25),2)</f>
        <v>3.28</v>
      </c>
      <c r="DC144">
        <f>ROUND((ROUND(AT144*AG144,2)*1.25),2)</f>
        <v>0.44</v>
      </c>
    </row>
    <row r="145" spans="1:107">
      <c r="A145">
        <f>ROW(Source!A105)</f>
        <v>105</v>
      </c>
      <c r="B145">
        <v>35806607</v>
      </c>
      <c r="C145">
        <v>36316343</v>
      </c>
      <c r="D145">
        <v>29107779</v>
      </c>
      <c r="E145">
        <v>1</v>
      </c>
      <c r="F145">
        <v>1</v>
      </c>
      <c r="G145">
        <v>1</v>
      </c>
      <c r="H145">
        <v>3</v>
      </c>
      <c r="I145" t="s">
        <v>771</v>
      </c>
      <c r="J145" t="s">
        <v>772</v>
      </c>
      <c r="K145" t="s">
        <v>773</v>
      </c>
      <c r="L145">
        <v>1327</v>
      </c>
      <c r="N145">
        <v>1005</v>
      </c>
      <c r="O145" t="s">
        <v>165</v>
      </c>
      <c r="P145" t="s">
        <v>165</v>
      </c>
      <c r="Q145">
        <v>1</v>
      </c>
      <c r="W145">
        <v>0</v>
      </c>
      <c r="X145">
        <v>-1827594923</v>
      </c>
      <c r="Y145">
        <v>4.4000000000000004</v>
      </c>
      <c r="AA145">
        <v>203.19</v>
      </c>
      <c r="AB145">
        <v>0</v>
      </c>
      <c r="AC145">
        <v>0</v>
      </c>
      <c r="AD145">
        <v>0</v>
      </c>
      <c r="AE145">
        <v>72.31</v>
      </c>
      <c r="AF145">
        <v>0</v>
      </c>
      <c r="AG145">
        <v>0</v>
      </c>
      <c r="AH145">
        <v>0</v>
      </c>
      <c r="AI145">
        <v>2.81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4.4000000000000004</v>
      </c>
      <c r="AU145" t="s">
        <v>3</v>
      </c>
      <c r="AV145">
        <v>0</v>
      </c>
      <c r="AW145">
        <v>2</v>
      </c>
      <c r="AX145">
        <v>36316348</v>
      </c>
      <c r="AY145">
        <v>1</v>
      </c>
      <c r="AZ145">
        <v>0</v>
      </c>
      <c r="BA145">
        <v>145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Y145*Source!I105</f>
        <v>1.4960000000000002</v>
      </c>
      <c r="CY145">
        <f>AA145</f>
        <v>203.19</v>
      </c>
      <c r="CZ145">
        <f>AE145</f>
        <v>72.31</v>
      </c>
      <c r="DA145">
        <f>AI145</f>
        <v>2.81</v>
      </c>
      <c r="DB145">
        <f>ROUND(ROUND(AT145*CZ145,2),2)</f>
        <v>318.16000000000003</v>
      </c>
      <c r="DC145">
        <f>ROUND(ROUND(AT145*AG145,2),2)</f>
        <v>0</v>
      </c>
    </row>
    <row r="146" spans="1:107">
      <c r="A146">
        <f>ROW(Source!A105)</f>
        <v>105</v>
      </c>
      <c r="B146">
        <v>35806607</v>
      </c>
      <c r="C146">
        <v>36316343</v>
      </c>
      <c r="D146">
        <v>29109795</v>
      </c>
      <c r="E146">
        <v>1</v>
      </c>
      <c r="F146">
        <v>1</v>
      </c>
      <c r="G146">
        <v>1</v>
      </c>
      <c r="H146">
        <v>3</v>
      </c>
      <c r="I146" t="s">
        <v>774</v>
      </c>
      <c r="J146" t="s">
        <v>775</v>
      </c>
      <c r="K146" t="s">
        <v>776</v>
      </c>
      <c r="L146">
        <v>1348</v>
      </c>
      <c r="N146">
        <v>1009</v>
      </c>
      <c r="O146" t="s">
        <v>29</v>
      </c>
      <c r="P146" t="s">
        <v>29</v>
      </c>
      <c r="Q146">
        <v>1000</v>
      </c>
      <c r="W146">
        <v>0</v>
      </c>
      <c r="X146">
        <v>-1330008606</v>
      </c>
      <c r="Y146">
        <v>2.9000000000000001E-2</v>
      </c>
      <c r="AA146">
        <v>22753.23</v>
      </c>
      <c r="AB146">
        <v>0</v>
      </c>
      <c r="AC146">
        <v>0</v>
      </c>
      <c r="AD146">
        <v>0</v>
      </c>
      <c r="AE146">
        <v>2898.5</v>
      </c>
      <c r="AF146">
        <v>0</v>
      </c>
      <c r="AG146">
        <v>0</v>
      </c>
      <c r="AH146">
        <v>0</v>
      </c>
      <c r="AI146">
        <v>7.85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2.9000000000000001E-2</v>
      </c>
      <c r="AU146" t="s">
        <v>3</v>
      </c>
      <c r="AV146">
        <v>0</v>
      </c>
      <c r="AW146">
        <v>2</v>
      </c>
      <c r="AX146">
        <v>36316349</v>
      </c>
      <c r="AY146">
        <v>1</v>
      </c>
      <c r="AZ146">
        <v>0</v>
      </c>
      <c r="BA146">
        <v>146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Y146*Source!I105</f>
        <v>9.8600000000000007E-3</v>
      </c>
      <c r="CY146">
        <f>AA146</f>
        <v>22753.23</v>
      </c>
      <c r="CZ146">
        <f>AE146</f>
        <v>2898.5</v>
      </c>
      <c r="DA146">
        <f>AI146</f>
        <v>7.85</v>
      </c>
      <c r="DB146">
        <f>ROUND(ROUND(AT146*CZ146,2),2)</f>
        <v>84.06</v>
      </c>
      <c r="DC146">
        <f>ROUND(ROUND(AT146*AG146,2),2)</f>
        <v>0</v>
      </c>
    </row>
    <row r="147" spans="1:107">
      <c r="A147">
        <f>ROW(Source!A105)</f>
        <v>105</v>
      </c>
      <c r="B147">
        <v>35806607</v>
      </c>
      <c r="C147">
        <v>36316343</v>
      </c>
      <c r="D147">
        <v>29107800</v>
      </c>
      <c r="E147">
        <v>1</v>
      </c>
      <c r="F147">
        <v>1</v>
      </c>
      <c r="G147">
        <v>1</v>
      </c>
      <c r="H147">
        <v>3</v>
      </c>
      <c r="I147" t="s">
        <v>616</v>
      </c>
      <c r="J147" t="s">
        <v>617</v>
      </c>
      <c r="K147" t="s">
        <v>618</v>
      </c>
      <c r="L147">
        <v>1346</v>
      </c>
      <c r="N147">
        <v>1009</v>
      </c>
      <c r="O147" t="s">
        <v>170</v>
      </c>
      <c r="P147" t="s">
        <v>170</v>
      </c>
      <c r="Q147">
        <v>1</v>
      </c>
      <c r="W147">
        <v>0</v>
      </c>
      <c r="X147">
        <v>644139035</v>
      </c>
      <c r="Y147">
        <v>0.15</v>
      </c>
      <c r="AA147">
        <v>46.61</v>
      </c>
      <c r="AB147">
        <v>0</v>
      </c>
      <c r="AC147">
        <v>0</v>
      </c>
      <c r="AD147">
        <v>0</v>
      </c>
      <c r="AE147">
        <v>1.81</v>
      </c>
      <c r="AF147">
        <v>0</v>
      </c>
      <c r="AG147">
        <v>0</v>
      </c>
      <c r="AH147">
        <v>0</v>
      </c>
      <c r="AI147">
        <v>25.75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0.15</v>
      </c>
      <c r="AU147" t="s">
        <v>3</v>
      </c>
      <c r="AV147">
        <v>0</v>
      </c>
      <c r="AW147">
        <v>2</v>
      </c>
      <c r="AX147">
        <v>36316350</v>
      </c>
      <c r="AY147">
        <v>1</v>
      </c>
      <c r="AZ147">
        <v>0</v>
      </c>
      <c r="BA147">
        <v>147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Y147*Source!I105</f>
        <v>5.1000000000000004E-2</v>
      </c>
      <c r="CY147">
        <f>AA147</f>
        <v>46.61</v>
      </c>
      <c r="CZ147">
        <f>AE147</f>
        <v>1.81</v>
      </c>
      <c r="DA147">
        <f>AI147</f>
        <v>25.75</v>
      </c>
      <c r="DB147">
        <f>ROUND(ROUND(AT147*CZ147,2),2)</f>
        <v>0.27</v>
      </c>
      <c r="DC147">
        <f>ROUND(ROUND(AT147*AG147,2),2)</f>
        <v>0</v>
      </c>
    </row>
    <row r="148" spans="1:107">
      <c r="A148">
        <f>ROW(Source!A106)</f>
        <v>106</v>
      </c>
      <c r="B148">
        <v>35806607</v>
      </c>
      <c r="C148">
        <v>36316351</v>
      </c>
      <c r="D148">
        <v>18406785</v>
      </c>
      <c r="E148">
        <v>1</v>
      </c>
      <c r="F148">
        <v>1</v>
      </c>
      <c r="G148">
        <v>1</v>
      </c>
      <c r="H148">
        <v>1</v>
      </c>
      <c r="I148" t="s">
        <v>777</v>
      </c>
      <c r="J148" t="s">
        <v>3</v>
      </c>
      <c r="K148" t="s">
        <v>778</v>
      </c>
      <c r="L148">
        <v>1369</v>
      </c>
      <c r="N148">
        <v>1013</v>
      </c>
      <c r="O148" t="s">
        <v>583</v>
      </c>
      <c r="P148" t="s">
        <v>583</v>
      </c>
      <c r="Q148">
        <v>1</v>
      </c>
      <c r="W148">
        <v>0</v>
      </c>
      <c r="X148">
        <v>645971194</v>
      </c>
      <c r="Y148">
        <v>37.639499999999991</v>
      </c>
      <c r="AA148">
        <v>0</v>
      </c>
      <c r="AB148">
        <v>0</v>
      </c>
      <c r="AC148">
        <v>0</v>
      </c>
      <c r="AD148">
        <v>294.02</v>
      </c>
      <c r="AE148">
        <v>0</v>
      </c>
      <c r="AF148">
        <v>0</v>
      </c>
      <c r="AG148">
        <v>0</v>
      </c>
      <c r="AH148">
        <v>294.02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32.729999999999997</v>
      </c>
      <c r="AU148" t="s">
        <v>144</v>
      </c>
      <c r="AV148">
        <v>1</v>
      </c>
      <c r="AW148">
        <v>2</v>
      </c>
      <c r="AX148">
        <v>36316352</v>
      </c>
      <c r="AY148">
        <v>2</v>
      </c>
      <c r="AZ148">
        <v>131072</v>
      </c>
      <c r="BA148">
        <v>148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Y148*Source!I106</f>
        <v>12.797429999999999</v>
      </c>
      <c r="CY148">
        <f>AD148</f>
        <v>294.02</v>
      </c>
      <c r="CZ148">
        <f>AH148</f>
        <v>294.02</v>
      </c>
      <c r="DA148">
        <f>AL148</f>
        <v>1</v>
      </c>
      <c r="DB148">
        <f>ROUND((ROUND(AT148*CZ148,2)*1.15),2)</f>
        <v>11066.76</v>
      </c>
      <c r="DC148">
        <f>ROUND((ROUND(AT148*AG148,2)*1.15),2)</f>
        <v>0</v>
      </c>
    </row>
    <row r="149" spans="1:107">
      <c r="A149">
        <f>ROW(Source!A106)</f>
        <v>106</v>
      </c>
      <c r="B149">
        <v>35806607</v>
      </c>
      <c r="C149">
        <v>36316351</v>
      </c>
      <c r="D149">
        <v>121548</v>
      </c>
      <c r="E149">
        <v>1</v>
      </c>
      <c r="F149">
        <v>1</v>
      </c>
      <c r="G149">
        <v>1</v>
      </c>
      <c r="H149">
        <v>1</v>
      </c>
      <c r="I149" t="s">
        <v>34</v>
      </c>
      <c r="J149" t="s">
        <v>3</v>
      </c>
      <c r="K149" t="s">
        <v>584</v>
      </c>
      <c r="L149">
        <v>608254</v>
      </c>
      <c r="N149">
        <v>1013</v>
      </c>
      <c r="O149" t="s">
        <v>585</v>
      </c>
      <c r="P149" t="s">
        <v>585</v>
      </c>
      <c r="Q149">
        <v>1</v>
      </c>
      <c r="W149">
        <v>0</v>
      </c>
      <c r="X149">
        <v>-185737400</v>
      </c>
      <c r="Y149">
        <v>1.2500000000000001E-2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0.01</v>
      </c>
      <c r="AU149" t="s">
        <v>143</v>
      </c>
      <c r="AV149">
        <v>2</v>
      </c>
      <c r="AW149">
        <v>2</v>
      </c>
      <c r="AX149">
        <v>36316353</v>
      </c>
      <c r="AY149">
        <v>1</v>
      </c>
      <c r="AZ149">
        <v>0</v>
      </c>
      <c r="BA149">
        <v>149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Y149*Source!I106</f>
        <v>4.2500000000000003E-3</v>
      </c>
      <c r="CY149">
        <f>AD149</f>
        <v>0</v>
      </c>
      <c r="CZ149">
        <f>AH149</f>
        <v>0</v>
      </c>
      <c r="DA149">
        <f>AL149</f>
        <v>1</v>
      </c>
      <c r="DB149">
        <f>ROUND((ROUND(AT149*CZ149,2)*1.25),2)</f>
        <v>0</v>
      </c>
      <c r="DC149">
        <f>ROUND((ROUND(AT149*AG149,2)*1.25),2)</f>
        <v>0</v>
      </c>
    </row>
    <row r="150" spans="1:107">
      <c r="A150">
        <f>ROW(Source!A106)</f>
        <v>106</v>
      </c>
      <c r="B150">
        <v>35806607</v>
      </c>
      <c r="C150">
        <v>36316351</v>
      </c>
      <c r="D150">
        <v>29172554</v>
      </c>
      <c r="E150">
        <v>1</v>
      </c>
      <c r="F150">
        <v>1</v>
      </c>
      <c r="G150">
        <v>1</v>
      </c>
      <c r="H150">
        <v>2</v>
      </c>
      <c r="I150" t="s">
        <v>779</v>
      </c>
      <c r="J150" t="s">
        <v>780</v>
      </c>
      <c r="K150" t="s">
        <v>781</v>
      </c>
      <c r="L150">
        <v>1368</v>
      </c>
      <c r="N150">
        <v>1011</v>
      </c>
      <c r="O150" t="s">
        <v>589</v>
      </c>
      <c r="P150" t="s">
        <v>589</v>
      </c>
      <c r="Q150">
        <v>1</v>
      </c>
      <c r="W150">
        <v>0</v>
      </c>
      <c r="X150">
        <v>-1902254956</v>
      </c>
      <c r="Y150">
        <v>1.2500000000000001E-2</v>
      </c>
      <c r="AA150">
        <v>0</v>
      </c>
      <c r="AB150">
        <v>429.56</v>
      </c>
      <c r="AC150">
        <v>384.89</v>
      </c>
      <c r="AD150">
        <v>0</v>
      </c>
      <c r="AE150">
        <v>0</v>
      </c>
      <c r="AF150">
        <v>27.66</v>
      </c>
      <c r="AG150">
        <v>11.6</v>
      </c>
      <c r="AH150">
        <v>0</v>
      </c>
      <c r="AI150">
        <v>1</v>
      </c>
      <c r="AJ150">
        <v>15.53</v>
      </c>
      <c r="AK150">
        <v>33.18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0.01</v>
      </c>
      <c r="AU150" t="s">
        <v>143</v>
      </c>
      <c r="AV150">
        <v>0</v>
      </c>
      <c r="AW150">
        <v>2</v>
      </c>
      <c r="AX150">
        <v>36316354</v>
      </c>
      <c r="AY150">
        <v>1</v>
      </c>
      <c r="AZ150">
        <v>0</v>
      </c>
      <c r="BA150">
        <v>150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Y150*Source!I106</f>
        <v>4.2500000000000003E-3</v>
      </c>
      <c r="CY150">
        <f>AB150</f>
        <v>429.56</v>
      </c>
      <c r="CZ150">
        <f>AF150</f>
        <v>27.66</v>
      </c>
      <c r="DA150">
        <f>AJ150</f>
        <v>15.53</v>
      </c>
      <c r="DB150">
        <f>ROUND((ROUND(AT150*CZ150,2)*1.25),2)</f>
        <v>0.35</v>
      </c>
      <c r="DC150">
        <f>ROUND((ROUND(AT150*AG150,2)*1.25),2)</f>
        <v>0.15</v>
      </c>
    </row>
    <row r="151" spans="1:107">
      <c r="A151">
        <f>ROW(Source!A106)</f>
        <v>106</v>
      </c>
      <c r="B151">
        <v>35806607</v>
      </c>
      <c r="C151">
        <v>36316351</v>
      </c>
      <c r="D151">
        <v>29174913</v>
      </c>
      <c r="E151">
        <v>1</v>
      </c>
      <c r="F151">
        <v>1</v>
      </c>
      <c r="G151">
        <v>1</v>
      </c>
      <c r="H151">
        <v>2</v>
      </c>
      <c r="I151" t="s">
        <v>601</v>
      </c>
      <c r="J151" t="s">
        <v>615</v>
      </c>
      <c r="K151" t="s">
        <v>603</v>
      </c>
      <c r="L151">
        <v>1368</v>
      </c>
      <c r="N151">
        <v>1011</v>
      </c>
      <c r="O151" t="s">
        <v>589</v>
      </c>
      <c r="P151" t="s">
        <v>589</v>
      </c>
      <c r="Q151">
        <v>1</v>
      </c>
      <c r="W151">
        <v>0</v>
      </c>
      <c r="X151">
        <v>1230759911</v>
      </c>
      <c r="Y151">
        <v>0.125</v>
      </c>
      <c r="AA151">
        <v>0</v>
      </c>
      <c r="AB151">
        <v>932.72</v>
      </c>
      <c r="AC151">
        <v>384.89</v>
      </c>
      <c r="AD151">
        <v>0</v>
      </c>
      <c r="AE151">
        <v>0</v>
      </c>
      <c r="AF151">
        <v>87.17</v>
      </c>
      <c r="AG151">
        <v>11.6</v>
      </c>
      <c r="AH151">
        <v>0</v>
      </c>
      <c r="AI151">
        <v>1</v>
      </c>
      <c r="AJ151">
        <v>10.7</v>
      </c>
      <c r="AK151">
        <v>33.18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0.1</v>
      </c>
      <c r="AU151" t="s">
        <v>143</v>
      </c>
      <c r="AV151">
        <v>0</v>
      </c>
      <c r="AW151">
        <v>2</v>
      </c>
      <c r="AX151">
        <v>36316355</v>
      </c>
      <c r="AY151">
        <v>1</v>
      </c>
      <c r="AZ151">
        <v>0</v>
      </c>
      <c r="BA151">
        <v>151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Y151*Source!I106</f>
        <v>4.2500000000000003E-2</v>
      </c>
      <c r="CY151">
        <f>AB151</f>
        <v>932.72</v>
      </c>
      <c r="CZ151">
        <f>AF151</f>
        <v>87.17</v>
      </c>
      <c r="DA151">
        <f>AJ151</f>
        <v>10.7</v>
      </c>
      <c r="DB151">
        <f>ROUND((ROUND(AT151*CZ151,2)*1.25),2)</f>
        <v>10.9</v>
      </c>
      <c r="DC151">
        <f>ROUND((ROUND(AT151*AG151,2)*1.25),2)</f>
        <v>1.45</v>
      </c>
    </row>
    <row r="152" spans="1:107">
      <c r="A152">
        <f>ROW(Source!A106)</f>
        <v>106</v>
      </c>
      <c r="B152">
        <v>35806607</v>
      </c>
      <c r="C152">
        <v>36316351</v>
      </c>
      <c r="D152">
        <v>29107779</v>
      </c>
      <c r="E152">
        <v>1</v>
      </c>
      <c r="F152">
        <v>1</v>
      </c>
      <c r="G152">
        <v>1</v>
      </c>
      <c r="H152">
        <v>3</v>
      </c>
      <c r="I152" t="s">
        <v>771</v>
      </c>
      <c r="J152" t="s">
        <v>772</v>
      </c>
      <c r="K152" t="s">
        <v>773</v>
      </c>
      <c r="L152">
        <v>1327</v>
      </c>
      <c r="N152">
        <v>1005</v>
      </c>
      <c r="O152" t="s">
        <v>165</v>
      </c>
      <c r="P152" t="s">
        <v>165</v>
      </c>
      <c r="Q152">
        <v>1</v>
      </c>
      <c r="W152">
        <v>0</v>
      </c>
      <c r="X152">
        <v>-1827594923</v>
      </c>
      <c r="Y152">
        <v>0.84</v>
      </c>
      <c r="AA152">
        <v>203.19</v>
      </c>
      <c r="AB152">
        <v>0</v>
      </c>
      <c r="AC152">
        <v>0</v>
      </c>
      <c r="AD152">
        <v>0</v>
      </c>
      <c r="AE152">
        <v>72.31</v>
      </c>
      <c r="AF152">
        <v>0</v>
      </c>
      <c r="AG152">
        <v>0</v>
      </c>
      <c r="AH152">
        <v>0</v>
      </c>
      <c r="AI152">
        <v>2.81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0.84</v>
      </c>
      <c r="AU152" t="s">
        <v>3</v>
      </c>
      <c r="AV152">
        <v>0</v>
      </c>
      <c r="AW152">
        <v>2</v>
      </c>
      <c r="AX152">
        <v>36316356</v>
      </c>
      <c r="AY152">
        <v>1</v>
      </c>
      <c r="AZ152">
        <v>0</v>
      </c>
      <c r="BA152">
        <v>152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Y152*Source!I106</f>
        <v>0.28560000000000002</v>
      </c>
      <c r="CY152">
        <f>AA152</f>
        <v>203.19</v>
      </c>
      <c r="CZ152">
        <f>AE152</f>
        <v>72.31</v>
      </c>
      <c r="DA152">
        <f>AI152</f>
        <v>2.81</v>
      </c>
      <c r="DB152">
        <f>ROUND(ROUND(AT152*CZ152,2),2)</f>
        <v>60.74</v>
      </c>
      <c r="DC152">
        <f>ROUND(ROUND(AT152*AG152,2),2)</f>
        <v>0</v>
      </c>
    </row>
    <row r="153" spans="1:107">
      <c r="A153">
        <f>ROW(Source!A106)</f>
        <v>106</v>
      </c>
      <c r="B153">
        <v>35806607</v>
      </c>
      <c r="C153">
        <v>36316351</v>
      </c>
      <c r="D153">
        <v>29107800</v>
      </c>
      <c r="E153">
        <v>1</v>
      </c>
      <c r="F153">
        <v>1</v>
      </c>
      <c r="G153">
        <v>1</v>
      </c>
      <c r="H153">
        <v>3</v>
      </c>
      <c r="I153" t="s">
        <v>616</v>
      </c>
      <c r="J153" t="s">
        <v>617</v>
      </c>
      <c r="K153" t="s">
        <v>618</v>
      </c>
      <c r="L153">
        <v>1346</v>
      </c>
      <c r="N153">
        <v>1009</v>
      </c>
      <c r="O153" t="s">
        <v>170</v>
      </c>
      <c r="P153" t="s">
        <v>170</v>
      </c>
      <c r="Q153">
        <v>1</v>
      </c>
      <c r="W153">
        <v>0</v>
      </c>
      <c r="X153">
        <v>644139035</v>
      </c>
      <c r="Y153">
        <v>0.31</v>
      </c>
      <c r="AA153">
        <v>46.61</v>
      </c>
      <c r="AB153">
        <v>0</v>
      </c>
      <c r="AC153">
        <v>0</v>
      </c>
      <c r="AD153">
        <v>0</v>
      </c>
      <c r="AE153">
        <v>1.81</v>
      </c>
      <c r="AF153">
        <v>0</v>
      </c>
      <c r="AG153">
        <v>0</v>
      </c>
      <c r="AH153">
        <v>0</v>
      </c>
      <c r="AI153">
        <v>25.75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0.31</v>
      </c>
      <c r="AU153" t="s">
        <v>3</v>
      </c>
      <c r="AV153">
        <v>0</v>
      </c>
      <c r="AW153">
        <v>2</v>
      </c>
      <c r="AX153">
        <v>36316357</v>
      </c>
      <c r="AY153">
        <v>1</v>
      </c>
      <c r="AZ153">
        <v>0</v>
      </c>
      <c r="BA153">
        <v>153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Y153*Source!I106</f>
        <v>0.10540000000000001</v>
      </c>
      <c r="CY153">
        <f>AA153</f>
        <v>46.61</v>
      </c>
      <c r="CZ153">
        <f>AE153</f>
        <v>1.81</v>
      </c>
      <c r="DA153">
        <f>AI153</f>
        <v>25.75</v>
      </c>
      <c r="DB153">
        <f>ROUND(ROUND(AT153*CZ153,2),2)</f>
        <v>0.56000000000000005</v>
      </c>
      <c r="DC153">
        <f>ROUND(ROUND(AT153*AG153,2),2)</f>
        <v>0</v>
      </c>
    </row>
    <row r="154" spans="1:107">
      <c r="A154">
        <f>ROW(Source!A106)</f>
        <v>106</v>
      </c>
      <c r="B154">
        <v>35806607</v>
      </c>
      <c r="C154">
        <v>36316351</v>
      </c>
      <c r="D154">
        <v>29110233</v>
      </c>
      <c r="E154">
        <v>1</v>
      </c>
      <c r="F154">
        <v>1</v>
      </c>
      <c r="G154">
        <v>1</v>
      </c>
      <c r="H154">
        <v>3</v>
      </c>
      <c r="I154" t="s">
        <v>782</v>
      </c>
      <c r="J154" t="s">
        <v>783</v>
      </c>
      <c r="K154" t="s">
        <v>784</v>
      </c>
      <c r="L154">
        <v>1348</v>
      </c>
      <c r="N154">
        <v>1009</v>
      </c>
      <c r="O154" t="s">
        <v>29</v>
      </c>
      <c r="P154" t="s">
        <v>29</v>
      </c>
      <c r="Q154">
        <v>1000</v>
      </c>
      <c r="W154">
        <v>0</v>
      </c>
      <c r="X154">
        <v>2076838230</v>
      </c>
      <c r="Y154">
        <v>0.03</v>
      </c>
      <c r="AA154">
        <v>43943.75</v>
      </c>
      <c r="AB154">
        <v>0</v>
      </c>
      <c r="AC154">
        <v>0</v>
      </c>
      <c r="AD154">
        <v>0</v>
      </c>
      <c r="AE154">
        <v>4615.9399999999996</v>
      </c>
      <c r="AF154">
        <v>0</v>
      </c>
      <c r="AG154">
        <v>0</v>
      </c>
      <c r="AH154">
        <v>0</v>
      </c>
      <c r="AI154">
        <v>9.52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0.03</v>
      </c>
      <c r="AU154" t="s">
        <v>3</v>
      </c>
      <c r="AV154">
        <v>0</v>
      </c>
      <c r="AW154">
        <v>2</v>
      </c>
      <c r="AX154">
        <v>36316358</v>
      </c>
      <c r="AY154">
        <v>1</v>
      </c>
      <c r="AZ154">
        <v>0</v>
      </c>
      <c r="BA154">
        <v>154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Y154*Source!I106</f>
        <v>1.0200000000000001E-2</v>
      </c>
      <c r="CY154">
        <f>AA154</f>
        <v>43943.75</v>
      </c>
      <c r="CZ154">
        <f>AE154</f>
        <v>4615.9399999999996</v>
      </c>
      <c r="DA154">
        <f>AI154</f>
        <v>9.52</v>
      </c>
      <c r="DB154">
        <f>ROUND(ROUND(AT154*CZ154,2),2)</f>
        <v>138.47999999999999</v>
      </c>
      <c r="DC154">
        <f>ROUND(ROUND(AT154*AG154,2),2)</f>
        <v>0</v>
      </c>
    </row>
    <row r="155" spans="1:107">
      <c r="A155">
        <f>ROW(Source!A106)</f>
        <v>106</v>
      </c>
      <c r="B155">
        <v>35806607</v>
      </c>
      <c r="C155">
        <v>36316351</v>
      </c>
      <c r="D155">
        <v>29109784</v>
      </c>
      <c r="E155">
        <v>1</v>
      </c>
      <c r="F155">
        <v>1</v>
      </c>
      <c r="G155">
        <v>1</v>
      </c>
      <c r="H155">
        <v>3</v>
      </c>
      <c r="I155" t="s">
        <v>785</v>
      </c>
      <c r="J155" t="s">
        <v>786</v>
      </c>
      <c r="K155" t="s">
        <v>787</v>
      </c>
      <c r="L155">
        <v>1348</v>
      </c>
      <c r="N155">
        <v>1009</v>
      </c>
      <c r="O155" t="s">
        <v>29</v>
      </c>
      <c r="P155" t="s">
        <v>29</v>
      </c>
      <c r="Q155">
        <v>1000</v>
      </c>
      <c r="W155">
        <v>0</v>
      </c>
      <c r="X155">
        <v>1268898367</v>
      </c>
      <c r="Y155">
        <v>5.0000000000000001E-3</v>
      </c>
      <c r="AA155">
        <v>47352.14</v>
      </c>
      <c r="AB155">
        <v>0</v>
      </c>
      <c r="AC155">
        <v>0</v>
      </c>
      <c r="AD155">
        <v>0</v>
      </c>
      <c r="AE155">
        <v>11927.49</v>
      </c>
      <c r="AF155">
        <v>0</v>
      </c>
      <c r="AG155">
        <v>0</v>
      </c>
      <c r="AH155">
        <v>0</v>
      </c>
      <c r="AI155">
        <v>3.97</v>
      </c>
      <c r="AJ155">
        <v>1</v>
      </c>
      <c r="AK155">
        <v>1</v>
      </c>
      <c r="AL155">
        <v>1</v>
      </c>
      <c r="AN155">
        <v>0</v>
      </c>
      <c r="AO155">
        <v>1</v>
      </c>
      <c r="AP155">
        <v>0</v>
      </c>
      <c r="AQ155">
        <v>0</v>
      </c>
      <c r="AR155">
        <v>0</v>
      </c>
      <c r="AS155" t="s">
        <v>3</v>
      </c>
      <c r="AT155">
        <v>5.0000000000000001E-3</v>
      </c>
      <c r="AU155" t="s">
        <v>3</v>
      </c>
      <c r="AV155">
        <v>0</v>
      </c>
      <c r="AW155">
        <v>2</v>
      </c>
      <c r="AX155">
        <v>36316359</v>
      </c>
      <c r="AY155">
        <v>1</v>
      </c>
      <c r="AZ155">
        <v>0</v>
      </c>
      <c r="BA155">
        <v>155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Y155*Source!I106</f>
        <v>1.7000000000000001E-3</v>
      </c>
      <c r="CY155">
        <f>AA155</f>
        <v>47352.14</v>
      </c>
      <c r="CZ155">
        <f>AE155</f>
        <v>11927.49</v>
      </c>
      <c r="DA155">
        <f>AI155</f>
        <v>3.97</v>
      </c>
      <c r="DB155">
        <f>ROUND(ROUND(AT155*CZ155,2),2)</f>
        <v>59.64</v>
      </c>
      <c r="DC155">
        <f>ROUND(ROUND(AT155*AG155,2),2)</f>
        <v>0</v>
      </c>
    </row>
    <row r="156" spans="1:107">
      <c r="A156">
        <f>ROW(Source!A106)</f>
        <v>106</v>
      </c>
      <c r="B156">
        <v>35806607</v>
      </c>
      <c r="C156">
        <v>36316351</v>
      </c>
      <c r="D156">
        <v>29109298</v>
      </c>
      <c r="E156">
        <v>1</v>
      </c>
      <c r="F156">
        <v>1</v>
      </c>
      <c r="G156">
        <v>1</v>
      </c>
      <c r="H156">
        <v>3</v>
      </c>
      <c r="I156" t="s">
        <v>788</v>
      </c>
      <c r="J156" t="s">
        <v>789</v>
      </c>
      <c r="K156" t="s">
        <v>790</v>
      </c>
      <c r="L156">
        <v>1346</v>
      </c>
      <c r="N156">
        <v>1009</v>
      </c>
      <c r="O156" t="s">
        <v>170</v>
      </c>
      <c r="P156" t="s">
        <v>170</v>
      </c>
      <c r="Q156">
        <v>1</v>
      </c>
      <c r="W156">
        <v>0</v>
      </c>
      <c r="X156">
        <v>-1042179355</v>
      </c>
      <c r="Y156">
        <v>20</v>
      </c>
      <c r="AA156">
        <v>104.38</v>
      </c>
      <c r="AB156">
        <v>0</v>
      </c>
      <c r="AC156">
        <v>0</v>
      </c>
      <c r="AD156">
        <v>0</v>
      </c>
      <c r="AE156">
        <v>15.26</v>
      </c>
      <c r="AF156">
        <v>0</v>
      </c>
      <c r="AG156">
        <v>0</v>
      </c>
      <c r="AH156">
        <v>0</v>
      </c>
      <c r="AI156">
        <v>6.84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20</v>
      </c>
      <c r="AU156" t="s">
        <v>3</v>
      </c>
      <c r="AV156">
        <v>0</v>
      </c>
      <c r="AW156">
        <v>2</v>
      </c>
      <c r="AX156">
        <v>36316360</v>
      </c>
      <c r="AY156">
        <v>1</v>
      </c>
      <c r="AZ156">
        <v>0</v>
      </c>
      <c r="BA156">
        <v>156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Y156*Source!I106</f>
        <v>6.8000000000000007</v>
      </c>
      <c r="CY156">
        <f>AA156</f>
        <v>104.38</v>
      </c>
      <c r="CZ156">
        <f>AE156</f>
        <v>15.26</v>
      </c>
      <c r="DA156">
        <f>AI156</f>
        <v>6.84</v>
      </c>
      <c r="DB156">
        <f>ROUND(ROUND(AT156*CZ156,2),2)</f>
        <v>305.2</v>
      </c>
      <c r="DC156">
        <f>ROUND(ROUND(AT156*AG156,2),2)</f>
        <v>0</v>
      </c>
    </row>
    <row r="157" spans="1:107">
      <c r="A157">
        <f>ROW(Source!A107)</f>
        <v>107</v>
      </c>
      <c r="B157">
        <v>35806607</v>
      </c>
      <c r="C157">
        <v>35809878</v>
      </c>
      <c r="D157">
        <v>18410244</v>
      </c>
      <c r="E157">
        <v>1</v>
      </c>
      <c r="F157">
        <v>1</v>
      </c>
      <c r="G157">
        <v>1</v>
      </c>
      <c r="H157">
        <v>1</v>
      </c>
      <c r="I157" t="s">
        <v>791</v>
      </c>
      <c r="J157" t="s">
        <v>3</v>
      </c>
      <c r="K157" t="s">
        <v>792</v>
      </c>
      <c r="L157">
        <v>1369</v>
      </c>
      <c r="N157">
        <v>1013</v>
      </c>
      <c r="O157" t="s">
        <v>583</v>
      </c>
      <c r="P157" t="s">
        <v>583</v>
      </c>
      <c r="Q157">
        <v>1</v>
      </c>
      <c r="W157">
        <v>0</v>
      </c>
      <c r="X157">
        <v>-1803619151</v>
      </c>
      <c r="Y157">
        <v>64.330999999999989</v>
      </c>
      <c r="AA157">
        <v>0</v>
      </c>
      <c r="AB157">
        <v>0</v>
      </c>
      <c r="AC157">
        <v>0</v>
      </c>
      <c r="AD157">
        <v>308.29000000000002</v>
      </c>
      <c r="AE157">
        <v>0</v>
      </c>
      <c r="AF157">
        <v>0</v>
      </c>
      <c r="AG157">
        <v>0</v>
      </c>
      <c r="AH157">
        <v>308.29000000000002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1</v>
      </c>
      <c r="AQ157">
        <v>0</v>
      </c>
      <c r="AR157">
        <v>0</v>
      </c>
      <c r="AS157" t="s">
        <v>3</v>
      </c>
      <c r="AT157">
        <v>55.94</v>
      </c>
      <c r="AU157" t="s">
        <v>144</v>
      </c>
      <c r="AV157">
        <v>1</v>
      </c>
      <c r="AW157">
        <v>2</v>
      </c>
      <c r="AX157">
        <v>35809886</v>
      </c>
      <c r="AY157">
        <v>2</v>
      </c>
      <c r="AZ157">
        <v>131072</v>
      </c>
      <c r="BA157">
        <v>157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Y157*Source!I107</f>
        <v>48.37691199999999</v>
      </c>
      <c r="CY157">
        <f>AD157</f>
        <v>308.29000000000002</v>
      </c>
      <c r="CZ157">
        <f>AH157</f>
        <v>308.29000000000002</v>
      </c>
      <c r="DA157">
        <f>AL157</f>
        <v>1</v>
      </c>
      <c r="DB157">
        <f>ROUND((ROUND(AT157*CZ157,2)*1.15),2)</f>
        <v>19832.599999999999</v>
      </c>
      <c r="DC157">
        <f>ROUND((ROUND(AT157*AG157,2)*1.15),2)</f>
        <v>0</v>
      </c>
    </row>
    <row r="158" spans="1:107">
      <c r="A158">
        <f>ROW(Source!A107)</f>
        <v>107</v>
      </c>
      <c r="B158">
        <v>35806607</v>
      </c>
      <c r="C158">
        <v>35809878</v>
      </c>
      <c r="D158">
        <v>121548</v>
      </c>
      <c r="E158">
        <v>1</v>
      </c>
      <c r="F158">
        <v>1</v>
      </c>
      <c r="G158">
        <v>1</v>
      </c>
      <c r="H158">
        <v>1</v>
      </c>
      <c r="I158" t="s">
        <v>34</v>
      </c>
      <c r="J158" t="s">
        <v>3</v>
      </c>
      <c r="K158" t="s">
        <v>584</v>
      </c>
      <c r="L158">
        <v>608254</v>
      </c>
      <c r="N158">
        <v>1013</v>
      </c>
      <c r="O158" t="s">
        <v>585</v>
      </c>
      <c r="P158" t="s">
        <v>585</v>
      </c>
      <c r="Q158">
        <v>1</v>
      </c>
      <c r="W158">
        <v>0</v>
      </c>
      <c r="X158">
        <v>-185737400</v>
      </c>
      <c r="Y158">
        <v>1.2500000000000001E-2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1</v>
      </c>
      <c r="AQ158">
        <v>0</v>
      </c>
      <c r="AR158">
        <v>0</v>
      </c>
      <c r="AS158" t="s">
        <v>3</v>
      </c>
      <c r="AT158">
        <v>0.01</v>
      </c>
      <c r="AU158" t="s">
        <v>143</v>
      </c>
      <c r="AV158">
        <v>2</v>
      </c>
      <c r="AW158">
        <v>2</v>
      </c>
      <c r="AX158">
        <v>35809887</v>
      </c>
      <c r="AY158">
        <v>1</v>
      </c>
      <c r="AZ158">
        <v>0</v>
      </c>
      <c r="BA158">
        <v>158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Y158*Source!I107</f>
        <v>9.4000000000000004E-3</v>
      </c>
      <c r="CY158">
        <f>AD158</f>
        <v>0</v>
      </c>
      <c r="CZ158">
        <f>AH158</f>
        <v>0</v>
      </c>
      <c r="DA158">
        <f>AL158</f>
        <v>1</v>
      </c>
      <c r="DB158">
        <f>ROUND((ROUND(AT158*CZ158,2)*1.25),2)</f>
        <v>0</v>
      </c>
      <c r="DC158">
        <f>ROUND((ROUND(AT158*AG158,2)*1.25),2)</f>
        <v>0</v>
      </c>
    </row>
    <row r="159" spans="1:107">
      <c r="A159">
        <f>ROW(Source!A107)</f>
        <v>107</v>
      </c>
      <c r="B159">
        <v>35806607</v>
      </c>
      <c r="C159">
        <v>35809878</v>
      </c>
      <c r="D159">
        <v>29172556</v>
      </c>
      <c r="E159">
        <v>1</v>
      </c>
      <c r="F159">
        <v>1</v>
      </c>
      <c r="G159">
        <v>1</v>
      </c>
      <c r="H159">
        <v>2</v>
      </c>
      <c r="I159" t="s">
        <v>586</v>
      </c>
      <c r="J159" t="s">
        <v>590</v>
      </c>
      <c r="K159" t="s">
        <v>588</v>
      </c>
      <c r="L159">
        <v>1368</v>
      </c>
      <c r="N159">
        <v>1011</v>
      </c>
      <c r="O159" t="s">
        <v>589</v>
      </c>
      <c r="P159" t="s">
        <v>589</v>
      </c>
      <c r="Q159">
        <v>1</v>
      </c>
      <c r="W159">
        <v>0</v>
      </c>
      <c r="X159">
        <v>-1302720870</v>
      </c>
      <c r="Y159">
        <v>1.2500000000000001E-2</v>
      </c>
      <c r="AA159">
        <v>0</v>
      </c>
      <c r="AB159">
        <v>466.71</v>
      </c>
      <c r="AC159">
        <v>447.93</v>
      </c>
      <c r="AD159">
        <v>0</v>
      </c>
      <c r="AE159">
        <v>0</v>
      </c>
      <c r="AF159">
        <v>31.26</v>
      </c>
      <c r="AG159">
        <v>13.5</v>
      </c>
      <c r="AH159">
        <v>0</v>
      </c>
      <c r="AI159">
        <v>1</v>
      </c>
      <c r="AJ159">
        <v>14.93</v>
      </c>
      <c r="AK159">
        <v>33.18</v>
      </c>
      <c r="AL159">
        <v>1</v>
      </c>
      <c r="AN159">
        <v>0</v>
      </c>
      <c r="AO159">
        <v>1</v>
      </c>
      <c r="AP159">
        <v>1</v>
      </c>
      <c r="AQ159">
        <v>0</v>
      </c>
      <c r="AR159">
        <v>0</v>
      </c>
      <c r="AS159" t="s">
        <v>3</v>
      </c>
      <c r="AT159">
        <v>0.01</v>
      </c>
      <c r="AU159" t="s">
        <v>143</v>
      </c>
      <c r="AV159">
        <v>0</v>
      </c>
      <c r="AW159">
        <v>2</v>
      </c>
      <c r="AX159">
        <v>35809888</v>
      </c>
      <c r="AY159">
        <v>1</v>
      </c>
      <c r="AZ159">
        <v>0</v>
      </c>
      <c r="BA159">
        <v>159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Y159*Source!I107</f>
        <v>9.4000000000000004E-3</v>
      </c>
      <c r="CY159">
        <f>AB159</f>
        <v>466.71</v>
      </c>
      <c r="CZ159">
        <f>AF159</f>
        <v>31.26</v>
      </c>
      <c r="DA159">
        <f>AJ159</f>
        <v>14.93</v>
      </c>
      <c r="DB159">
        <f>ROUND((ROUND(AT159*CZ159,2)*1.25),2)</f>
        <v>0.39</v>
      </c>
      <c r="DC159">
        <f>ROUND((ROUND(AT159*AG159,2)*1.25),2)</f>
        <v>0.18</v>
      </c>
    </row>
    <row r="160" spans="1:107">
      <c r="A160">
        <f>ROW(Source!A107)</f>
        <v>107</v>
      </c>
      <c r="B160">
        <v>35806607</v>
      </c>
      <c r="C160">
        <v>35809878</v>
      </c>
      <c r="D160">
        <v>29174913</v>
      </c>
      <c r="E160">
        <v>1</v>
      </c>
      <c r="F160">
        <v>1</v>
      </c>
      <c r="G160">
        <v>1</v>
      </c>
      <c r="H160">
        <v>2</v>
      </c>
      <c r="I160" t="s">
        <v>601</v>
      </c>
      <c r="J160" t="s">
        <v>602</v>
      </c>
      <c r="K160" t="s">
        <v>603</v>
      </c>
      <c r="L160">
        <v>1368</v>
      </c>
      <c r="N160">
        <v>1011</v>
      </c>
      <c r="O160" t="s">
        <v>589</v>
      </c>
      <c r="P160" t="s">
        <v>589</v>
      </c>
      <c r="Q160">
        <v>1</v>
      </c>
      <c r="W160">
        <v>0</v>
      </c>
      <c r="X160">
        <v>458544584</v>
      </c>
      <c r="Y160">
        <v>1.2500000000000001E-2</v>
      </c>
      <c r="AA160">
        <v>0</v>
      </c>
      <c r="AB160">
        <v>932.72</v>
      </c>
      <c r="AC160">
        <v>384.89</v>
      </c>
      <c r="AD160">
        <v>0</v>
      </c>
      <c r="AE160">
        <v>0</v>
      </c>
      <c r="AF160">
        <v>87.17</v>
      </c>
      <c r="AG160">
        <v>11.6</v>
      </c>
      <c r="AH160">
        <v>0</v>
      </c>
      <c r="AI160">
        <v>1</v>
      </c>
      <c r="AJ160">
        <v>10.7</v>
      </c>
      <c r="AK160">
        <v>33.18</v>
      </c>
      <c r="AL160">
        <v>1</v>
      </c>
      <c r="AN160">
        <v>0</v>
      </c>
      <c r="AO160">
        <v>1</v>
      </c>
      <c r="AP160">
        <v>1</v>
      </c>
      <c r="AQ160">
        <v>0</v>
      </c>
      <c r="AR160">
        <v>0</v>
      </c>
      <c r="AS160" t="s">
        <v>3</v>
      </c>
      <c r="AT160">
        <v>0.01</v>
      </c>
      <c r="AU160" t="s">
        <v>143</v>
      </c>
      <c r="AV160">
        <v>0</v>
      </c>
      <c r="AW160">
        <v>2</v>
      </c>
      <c r="AX160">
        <v>35809889</v>
      </c>
      <c r="AY160">
        <v>1</v>
      </c>
      <c r="AZ160">
        <v>0</v>
      </c>
      <c r="BA160">
        <v>160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Y160*Source!I107</f>
        <v>9.4000000000000004E-3</v>
      </c>
      <c r="CY160">
        <f>AB160</f>
        <v>932.72</v>
      </c>
      <c r="CZ160">
        <f>AF160</f>
        <v>87.17</v>
      </c>
      <c r="DA160">
        <f>AJ160</f>
        <v>10.7</v>
      </c>
      <c r="DB160">
        <f>ROUND((ROUND(AT160*CZ160,2)*1.25),2)</f>
        <v>1.0900000000000001</v>
      </c>
      <c r="DC160">
        <f>ROUND((ROUND(AT160*AG160,2)*1.25),2)</f>
        <v>0.15</v>
      </c>
    </row>
    <row r="161" spans="1:107">
      <c r="A161">
        <f>ROW(Source!A107)</f>
        <v>107</v>
      </c>
      <c r="B161">
        <v>35806607</v>
      </c>
      <c r="C161">
        <v>35809878</v>
      </c>
      <c r="D161">
        <v>29109386</v>
      </c>
      <c r="E161">
        <v>1</v>
      </c>
      <c r="F161">
        <v>1</v>
      </c>
      <c r="G161">
        <v>1</v>
      </c>
      <c r="H161">
        <v>3</v>
      </c>
      <c r="I161" t="s">
        <v>793</v>
      </c>
      <c r="J161" t="s">
        <v>794</v>
      </c>
      <c r="K161" t="s">
        <v>795</v>
      </c>
      <c r="L161">
        <v>1348</v>
      </c>
      <c r="N161">
        <v>1009</v>
      </c>
      <c r="O161" t="s">
        <v>29</v>
      </c>
      <c r="P161" t="s">
        <v>29</v>
      </c>
      <c r="Q161">
        <v>1000</v>
      </c>
      <c r="W161">
        <v>0</v>
      </c>
      <c r="X161">
        <v>-1262442712</v>
      </c>
      <c r="Y161">
        <v>3.4099999999999998E-2</v>
      </c>
      <c r="AA161">
        <v>55935.05</v>
      </c>
      <c r="AB161">
        <v>0</v>
      </c>
      <c r="AC161">
        <v>0</v>
      </c>
      <c r="AD161">
        <v>0</v>
      </c>
      <c r="AE161">
        <v>11300.01</v>
      </c>
      <c r="AF161">
        <v>0</v>
      </c>
      <c r="AG161">
        <v>0</v>
      </c>
      <c r="AH161">
        <v>0</v>
      </c>
      <c r="AI161">
        <v>4.95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3.4099999999999998E-2</v>
      </c>
      <c r="AU161" t="s">
        <v>3</v>
      </c>
      <c r="AV161">
        <v>0</v>
      </c>
      <c r="AW161">
        <v>2</v>
      </c>
      <c r="AX161">
        <v>35809890</v>
      </c>
      <c r="AY161">
        <v>1</v>
      </c>
      <c r="AZ161">
        <v>0</v>
      </c>
      <c r="BA161">
        <v>161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Y161*Source!I107</f>
        <v>2.5643199999999998E-2</v>
      </c>
      <c r="CY161">
        <f>AA161</f>
        <v>55935.05</v>
      </c>
      <c r="CZ161">
        <f>AE161</f>
        <v>11300.01</v>
      </c>
      <c r="DA161">
        <f>AI161</f>
        <v>4.95</v>
      </c>
      <c r="DB161">
        <f t="shared" ref="DB161:DB183" si="24">ROUND(ROUND(AT161*CZ161,2),2)</f>
        <v>385.33</v>
      </c>
      <c r="DC161">
        <f t="shared" ref="DC161:DC183" si="25">ROUND(ROUND(AT161*AG161,2),2)</f>
        <v>0</v>
      </c>
    </row>
    <row r="162" spans="1:107">
      <c r="A162">
        <f>ROW(Source!A107)</f>
        <v>107</v>
      </c>
      <c r="B162">
        <v>35806607</v>
      </c>
      <c r="C162">
        <v>35809878</v>
      </c>
      <c r="D162">
        <v>29107800</v>
      </c>
      <c r="E162">
        <v>1</v>
      </c>
      <c r="F162">
        <v>1</v>
      </c>
      <c r="G162">
        <v>1</v>
      </c>
      <c r="H162">
        <v>3</v>
      </c>
      <c r="I162" t="s">
        <v>616</v>
      </c>
      <c r="J162" t="s">
        <v>643</v>
      </c>
      <c r="K162" t="s">
        <v>618</v>
      </c>
      <c r="L162">
        <v>1346</v>
      </c>
      <c r="N162">
        <v>1009</v>
      </c>
      <c r="O162" t="s">
        <v>170</v>
      </c>
      <c r="P162" t="s">
        <v>170</v>
      </c>
      <c r="Q162">
        <v>1</v>
      </c>
      <c r="W162">
        <v>0</v>
      </c>
      <c r="X162">
        <v>-1570619850</v>
      </c>
      <c r="Y162">
        <v>0.01</v>
      </c>
      <c r="AA162">
        <v>46.61</v>
      </c>
      <c r="AB162">
        <v>0</v>
      </c>
      <c r="AC162">
        <v>0</v>
      </c>
      <c r="AD162">
        <v>0</v>
      </c>
      <c r="AE162">
        <v>1.81</v>
      </c>
      <c r="AF162">
        <v>0</v>
      </c>
      <c r="AG162">
        <v>0</v>
      </c>
      <c r="AH162">
        <v>0</v>
      </c>
      <c r="AI162">
        <v>25.75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0.01</v>
      </c>
      <c r="AU162" t="s">
        <v>3</v>
      </c>
      <c r="AV162">
        <v>0</v>
      </c>
      <c r="AW162">
        <v>2</v>
      </c>
      <c r="AX162">
        <v>35809891</v>
      </c>
      <c r="AY162">
        <v>1</v>
      </c>
      <c r="AZ162">
        <v>0</v>
      </c>
      <c r="BA162">
        <v>162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Y162*Source!I107</f>
        <v>7.5199999999999998E-3</v>
      </c>
      <c r="CY162">
        <f>AA162</f>
        <v>46.61</v>
      </c>
      <c r="CZ162">
        <f>AE162</f>
        <v>1.81</v>
      </c>
      <c r="DA162">
        <f>AI162</f>
        <v>25.75</v>
      </c>
      <c r="DB162">
        <f t="shared" si="24"/>
        <v>0.02</v>
      </c>
      <c r="DC162">
        <f t="shared" si="25"/>
        <v>0</v>
      </c>
    </row>
    <row r="163" spans="1:107">
      <c r="A163">
        <f>ROW(Source!A107)</f>
        <v>107</v>
      </c>
      <c r="B163">
        <v>35806607</v>
      </c>
      <c r="C163">
        <v>35809878</v>
      </c>
      <c r="D163">
        <v>29109603</v>
      </c>
      <c r="E163">
        <v>1</v>
      </c>
      <c r="F163">
        <v>1</v>
      </c>
      <c r="G163">
        <v>1</v>
      </c>
      <c r="H163">
        <v>3</v>
      </c>
      <c r="I163" t="s">
        <v>796</v>
      </c>
      <c r="J163" t="s">
        <v>797</v>
      </c>
      <c r="K163" t="s">
        <v>798</v>
      </c>
      <c r="L163">
        <v>1327</v>
      </c>
      <c r="N163">
        <v>1005</v>
      </c>
      <c r="O163" t="s">
        <v>165</v>
      </c>
      <c r="P163" t="s">
        <v>165</v>
      </c>
      <c r="Q163">
        <v>1</v>
      </c>
      <c r="W163">
        <v>0</v>
      </c>
      <c r="X163">
        <v>1399429038</v>
      </c>
      <c r="Y163">
        <v>112</v>
      </c>
      <c r="AA163">
        <v>54.06</v>
      </c>
      <c r="AB163">
        <v>0</v>
      </c>
      <c r="AC163">
        <v>0</v>
      </c>
      <c r="AD163">
        <v>0</v>
      </c>
      <c r="AE163">
        <v>55.16</v>
      </c>
      <c r="AF163">
        <v>0</v>
      </c>
      <c r="AG163">
        <v>0</v>
      </c>
      <c r="AH163">
        <v>0</v>
      </c>
      <c r="AI163">
        <v>0.98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112</v>
      </c>
      <c r="AU163" t="s">
        <v>3</v>
      </c>
      <c r="AV163">
        <v>0</v>
      </c>
      <c r="AW163">
        <v>2</v>
      </c>
      <c r="AX163">
        <v>35809892</v>
      </c>
      <c r="AY163">
        <v>1</v>
      </c>
      <c r="AZ163">
        <v>0</v>
      </c>
      <c r="BA163">
        <v>163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Y163*Source!I107</f>
        <v>84.224000000000004</v>
      </c>
      <c r="CY163">
        <f>AA163</f>
        <v>54.06</v>
      </c>
      <c r="CZ163">
        <f>AE163</f>
        <v>55.16</v>
      </c>
      <c r="DA163">
        <f>AI163</f>
        <v>0.98</v>
      </c>
      <c r="DB163">
        <f t="shared" si="24"/>
        <v>6177.92</v>
      </c>
      <c r="DC163">
        <f t="shared" si="25"/>
        <v>0</v>
      </c>
    </row>
    <row r="164" spans="1:107">
      <c r="A164">
        <f>ROW(Source!A108)</f>
        <v>108</v>
      </c>
      <c r="B164">
        <v>35806607</v>
      </c>
      <c r="C164">
        <v>35809893</v>
      </c>
      <c r="D164">
        <v>29364679</v>
      </c>
      <c r="E164">
        <v>1</v>
      </c>
      <c r="F164">
        <v>1</v>
      </c>
      <c r="G164">
        <v>1</v>
      </c>
      <c r="H164">
        <v>1</v>
      </c>
      <c r="I164" t="s">
        <v>799</v>
      </c>
      <c r="J164" t="s">
        <v>3</v>
      </c>
      <c r="K164" t="s">
        <v>800</v>
      </c>
      <c r="L164">
        <v>1369</v>
      </c>
      <c r="N164">
        <v>1013</v>
      </c>
      <c r="O164" t="s">
        <v>583</v>
      </c>
      <c r="P164" t="s">
        <v>583</v>
      </c>
      <c r="Q164">
        <v>1</v>
      </c>
      <c r="W164">
        <v>0</v>
      </c>
      <c r="X164">
        <v>931378261</v>
      </c>
      <c r="Y164">
        <v>30.48</v>
      </c>
      <c r="AA164">
        <v>0</v>
      </c>
      <c r="AB164">
        <v>0</v>
      </c>
      <c r="AC164">
        <v>0</v>
      </c>
      <c r="AD164">
        <v>329.2</v>
      </c>
      <c r="AE164">
        <v>0</v>
      </c>
      <c r="AF164">
        <v>0</v>
      </c>
      <c r="AG164">
        <v>0</v>
      </c>
      <c r="AH164">
        <v>329.2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30.48</v>
      </c>
      <c r="AU164" t="s">
        <v>3</v>
      </c>
      <c r="AV164">
        <v>1</v>
      </c>
      <c r="AW164">
        <v>2</v>
      </c>
      <c r="AX164">
        <v>35809906</v>
      </c>
      <c r="AY164">
        <v>2</v>
      </c>
      <c r="AZ164">
        <v>131072</v>
      </c>
      <c r="BA164">
        <v>164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Y164*Source!I108</f>
        <v>1.524</v>
      </c>
      <c r="CY164">
        <f>AD164</f>
        <v>329.2</v>
      </c>
      <c r="CZ164">
        <f>AH164</f>
        <v>329.2</v>
      </c>
      <c r="DA164">
        <f>AL164</f>
        <v>1</v>
      </c>
      <c r="DB164">
        <f t="shared" si="24"/>
        <v>10034.02</v>
      </c>
      <c r="DC164">
        <f t="shared" si="25"/>
        <v>0</v>
      </c>
    </row>
    <row r="165" spans="1:107">
      <c r="A165">
        <f>ROW(Source!A108)</f>
        <v>108</v>
      </c>
      <c r="B165">
        <v>35806607</v>
      </c>
      <c r="C165">
        <v>35809893</v>
      </c>
      <c r="D165">
        <v>121548</v>
      </c>
      <c r="E165">
        <v>1</v>
      </c>
      <c r="F165">
        <v>1</v>
      </c>
      <c r="G165">
        <v>1</v>
      </c>
      <c r="H165">
        <v>1</v>
      </c>
      <c r="I165" t="s">
        <v>34</v>
      </c>
      <c r="J165" t="s">
        <v>3</v>
      </c>
      <c r="K165" t="s">
        <v>584</v>
      </c>
      <c r="L165">
        <v>608254</v>
      </c>
      <c r="N165">
        <v>1013</v>
      </c>
      <c r="O165" t="s">
        <v>585</v>
      </c>
      <c r="P165" t="s">
        <v>585</v>
      </c>
      <c r="Q165">
        <v>1</v>
      </c>
      <c r="W165">
        <v>0</v>
      </c>
      <c r="X165">
        <v>-185737400</v>
      </c>
      <c r="Y165">
        <v>0.03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0.03</v>
      </c>
      <c r="AU165" t="s">
        <v>3</v>
      </c>
      <c r="AV165">
        <v>2</v>
      </c>
      <c r="AW165">
        <v>2</v>
      </c>
      <c r="AX165">
        <v>35809907</v>
      </c>
      <c r="AY165">
        <v>1</v>
      </c>
      <c r="AZ165">
        <v>0</v>
      </c>
      <c r="BA165">
        <v>165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Y165*Source!I108</f>
        <v>1.5E-3</v>
      </c>
      <c r="CY165">
        <f>AD165</f>
        <v>0</v>
      </c>
      <c r="CZ165">
        <f>AH165</f>
        <v>0</v>
      </c>
      <c r="DA165">
        <f>AL165</f>
        <v>1</v>
      </c>
      <c r="DB165">
        <f t="shared" si="24"/>
        <v>0</v>
      </c>
      <c r="DC165">
        <f t="shared" si="25"/>
        <v>0</v>
      </c>
    </row>
    <row r="166" spans="1:107">
      <c r="A166">
        <f>ROW(Source!A108)</f>
        <v>108</v>
      </c>
      <c r="B166">
        <v>35806607</v>
      </c>
      <c r="C166">
        <v>35809893</v>
      </c>
      <c r="D166">
        <v>29172362</v>
      </c>
      <c r="E166">
        <v>1</v>
      </c>
      <c r="F166">
        <v>1</v>
      </c>
      <c r="G166">
        <v>1</v>
      </c>
      <c r="H166">
        <v>2</v>
      </c>
      <c r="I166" t="s">
        <v>801</v>
      </c>
      <c r="J166" t="s">
        <v>802</v>
      </c>
      <c r="K166" t="s">
        <v>803</v>
      </c>
      <c r="L166">
        <v>1368</v>
      </c>
      <c r="N166">
        <v>1011</v>
      </c>
      <c r="O166" t="s">
        <v>589</v>
      </c>
      <c r="P166" t="s">
        <v>589</v>
      </c>
      <c r="Q166">
        <v>1</v>
      </c>
      <c r="W166">
        <v>0</v>
      </c>
      <c r="X166">
        <v>2071614860</v>
      </c>
      <c r="Y166">
        <v>0.03</v>
      </c>
      <c r="AA166">
        <v>0</v>
      </c>
      <c r="AB166">
        <v>1113.56</v>
      </c>
      <c r="AC166">
        <v>447.93</v>
      </c>
      <c r="AD166">
        <v>0</v>
      </c>
      <c r="AE166">
        <v>0</v>
      </c>
      <c r="AF166">
        <v>134.65</v>
      </c>
      <c r="AG166">
        <v>13.5</v>
      </c>
      <c r="AH166">
        <v>0</v>
      </c>
      <c r="AI166">
        <v>1</v>
      </c>
      <c r="AJ166">
        <v>8.27</v>
      </c>
      <c r="AK166">
        <v>33.18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0.03</v>
      </c>
      <c r="AU166" t="s">
        <v>3</v>
      </c>
      <c r="AV166">
        <v>0</v>
      </c>
      <c r="AW166">
        <v>2</v>
      </c>
      <c r="AX166">
        <v>35809908</v>
      </c>
      <c r="AY166">
        <v>1</v>
      </c>
      <c r="AZ166">
        <v>0</v>
      </c>
      <c r="BA166">
        <v>166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Y166*Source!I108</f>
        <v>1.5E-3</v>
      </c>
      <c r="CY166">
        <f>AB166</f>
        <v>1113.56</v>
      </c>
      <c r="CZ166">
        <f>AF166</f>
        <v>134.65</v>
      </c>
      <c r="DA166">
        <f>AJ166</f>
        <v>8.27</v>
      </c>
      <c r="DB166">
        <f t="shared" si="24"/>
        <v>4.04</v>
      </c>
      <c r="DC166">
        <f t="shared" si="25"/>
        <v>0.41</v>
      </c>
    </row>
    <row r="167" spans="1:107">
      <c r="A167">
        <f>ROW(Source!A108)</f>
        <v>108</v>
      </c>
      <c r="B167">
        <v>35806607</v>
      </c>
      <c r="C167">
        <v>35809893</v>
      </c>
      <c r="D167">
        <v>29174913</v>
      </c>
      <c r="E167">
        <v>1</v>
      </c>
      <c r="F167">
        <v>1</v>
      </c>
      <c r="G167">
        <v>1</v>
      </c>
      <c r="H167">
        <v>2</v>
      </c>
      <c r="I167" t="s">
        <v>601</v>
      </c>
      <c r="J167" t="s">
        <v>602</v>
      </c>
      <c r="K167" t="s">
        <v>603</v>
      </c>
      <c r="L167">
        <v>1368</v>
      </c>
      <c r="N167">
        <v>1011</v>
      </c>
      <c r="O167" t="s">
        <v>589</v>
      </c>
      <c r="P167" t="s">
        <v>589</v>
      </c>
      <c r="Q167">
        <v>1</v>
      </c>
      <c r="W167">
        <v>0</v>
      </c>
      <c r="X167">
        <v>458544584</v>
      </c>
      <c r="Y167">
        <v>0.02</v>
      </c>
      <c r="AA167">
        <v>0</v>
      </c>
      <c r="AB167">
        <v>932.72</v>
      </c>
      <c r="AC167">
        <v>384.89</v>
      </c>
      <c r="AD167">
        <v>0</v>
      </c>
      <c r="AE167">
        <v>0</v>
      </c>
      <c r="AF167">
        <v>87.17</v>
      </c>
      <c r="AG167">
        <v>11.6</v>
      </c>
      <c r="AH167">
        <v>0</v>
      </c>
      <c r="AI167">
        <v>1</v>
      </c>
      <c r="AJ167">
        <v>10.7</v>
      </c>
      <c r="AK167">
        <v>33.18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0.02</v>
      </c>
      <c r="AU167" t="s">
        <v>3</v>
      </c>
      <c r="AV167">
        <v>0</v>
      </c>
      <c r="AW167">
        <v>2</v>
      </c>
      <c r="AX167">
        <v>35809909</v>
      </c>
      <c r="AY167">
        <v>1</v>
      </c>
      <c r="AZ167">
        <v>0</v>
      </c>
      <c r="BA167">
        <v>167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Y167*Source!I108</f>
        <v>1E-3</v>
      </c>
      <c r="CY167">
        <f>AB167</f>
        <v>932.72</v>
      </c>
      <c r="CZ167">
        <f>AF167</f>
        <v>87.17</v>
      </c>
      <c r="DA167">
        <f>AJ167</f>
        <v>10.7</v>
      </c>
      <c r="DB167">
        <f t="shared" si="24"/>
        <v>1.74</v>
      </c>
      <c r="DC167">
        <f t="shared" si="25"/>
        <v>0.23</v>
      </c>
    </row>
    <row r="168" spans="1:107">
      <c r="A168">
        <f>ROW(Source!A108)</f>
        <v>108</v>
      </c>
      <c r="B168">
        <v>35806607</v>
      </c>
      <c r="C168">
        <v>35809893</v>
      </c>
      <c r="D168">
        <v>29114246</v>
      </c>
      <c r="E168">
        <v>1</v>
      </c>
      <c r="F168">
        <v>1</v>
      </c>
      <c r="G168">
        <v>1</v>
      </c>
      <c r="H168">
        <v>3</v>
      </c>
      <c r="I168" t="s">
        <v>804</v>
      </c>
      <c r="J168" t="s">
        <v>805</v>
      </c>
      <c r="K168" t="s">
        <v>806</v>
      </c>
      <c r="L168">
        <v>1346</v>
      </c>
      <c r="N168">
        <v>1009</v>
      </c>
      <c r="O168" t="s">
        <v>170</v>
      </c>
      <c r="P168" t="s">
        <v>170</v>
      </c>
      <c r="Q168">
        <v>1</v>
      </c>
      <c r="W168">
        <v>0</v>
      </c>
      <c r="X168">
        <v>-421273247</v>
      </c>
      <c r="Y168">
        <v>1.5</v>
      </c>
      <c r="AA168">
        <v>83.08</v>
      </c>
      <c r="AB168">
        <v>0</v>
      </c>
      <c r="AC168">
        <v>0</v>
      </c>
      <c r="AD168">
        <v>0</v>
      </c>
      <c r="AE168">
        <v>9.0399999999999991</v>
      </c>
      <c r="AF168">
        <v>0</v>
      </c>
      <c r="AG168">
        <v>0</v>
      </c>
      <c r="AH168">
        <v>0</v>
      </c>
      <c r="AI168">
        <v>9.19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1.5</v>
      </c>
      <c r="AU168" t="s">
        <v>3</v>
      </c>
      <c r="AV168">
        <v>0</v>
      </c>
      <c r="AW168">
        <v>2</v>
      </c>
      <c r="AX168">
        <v>35809910</v>
      </c>
      <c r="AY168">
        <v>1</v>
      </c>
      <c r="AZ168">
        <v>0</v>
      </c>
      <c r="BA168">
        <v>168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Y168*Source!I108</f>
        <v>7.5000000000000011E-2</v>
      </c>
      <c r="CY168">
        <f t="shared" ref="CY168:CY174" si="26">AA168</f>
        <v>83.08</v>
      </c>
      <c r="CZ168">
        <f t="shared" ref="CZ168:CZ174" si="27">AE168</f>
        <v>9.0399999999999991</v>
      </c>
      <c r="DA168">
        <f t="shared" ref="DA168:DA174" si="28">AI168</f>
        <v>9.19</v>
      </c>
      <c r="DB168">
        <f t="shared" si="24"/>
        <v>13.56</v>
      </c>
      <c r="DC168">
        <f t="shared" si="25"/>
        <v>0</v>
      </c>
    </row>
    <row r="169" spans="1:107">
      <c r="A169">
        <f>ROW(Source!A108)</f>
        <v>108</v>
      </c>
      <c r="B169">
        <v>35806607</v>
      </c>
      <c r="C169">
        <v>35809893</v>
      </c>
      <c r="D169">
        <v>29110838</v>
      </c>
      <c r="E169">
        <v>1</v>
      </c>
      <c r="F169">
        <v>1</v>
      </c>
      <c r="G169">
        <v>1</v>
      </c>
      <c r="H169">
        <v>3</v>
      </c>
      <c r="I169" t="s">
        <v>807</v>
      </c>
      <c r="J169" t="s">
        <v>808</v>
      </c>
      <c r="K169" t="s">
        <v>809</v>
      </c>
      <c r="L169">
        <v>1346</v>
      </c>
      <c r="N169">
        <v>1009</v>
      </c>
      <c r="O169" t="s">
        <v>170</v>
      </c>
      <c r="P169" t="s">
        <v>170</v>
      </c>
      <c r="Q169">
        <v>1</v>
      </c>
      <c r="W169">
        <v>0</v>
      </c>
      <c r="X169">
        <v>-667794164</v>
      </c>
      <c r="Y169">
        <v>0.42</v>
      </c>
      <c r="AA169">
        <v>100.04</v>
      </c>
      <c r="AB169">
        <v>0</v>
      </c>
      <c r="AC169">
        <v>0</v>
      </c>
      <c r="AD169">
        <v>0</v>
      </c>
      <c r="AE169">
        <v>30.5</v>
      </c>
      <c r="AF169">
        <v>0</v>
      </c>
      <c r="AG169">
        <v>0</v>
      </c>
      <c r="AH169">
        <v>0</v>
      </c>
      <c r="AI169">
        <v>3.28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0.42</v>
      </c>
      <c r="AU169" t="s">
        <v>3</v>
      </c>
      <c r="AV169">
        <v>0</v>
      </c>
      <c r="AW169">
        <v>2</v>
      </c>
      <c r="AX169">
        <v>35809911</v>
      </c>
      <c r="AY169">
        <v>1</v>
      </c>
      <c r="AZ169">
        <v>0</v>
      </c>
      <c r="BA169">
        <v>169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Y169*Source!I108</f>
        <v>2.1000000000000001E-2</v>
      </c>
      <c r="CY169">
        <f t="shared" si="26"/>
        <v>100.04</v>
      </c>
      <c r="CZ169">
        <f t="shared" si="27"/>
        <v>30.5</v>
      </c>
      <c r="DA169">
        <f t="shared" si="28"/>
        <v>3.28</v>
      </c>
      <c r="DB169">
        <f t="shared" si="24"/>
        <v>12.81</v>
      </c>
      <c r="DC169">
        <f t="shared" si="25"/>
        <v>0</v>
      </c>
    </row>
    <row r="170" spans="1:107">
      <c r="A170">
        <f>ROW(Source!A108)</f>
        <v>108</v>
      </c>
      <c r="B170">
        <v>35806607</v>
      </c>
      <c r="C170">
        <v>35809893</v>
      </c>
      <c r="D170">
        <v>29149204</v>
      </c>
      <c r="E170">
        <v>1</v>
      </c>
      <c r="F170">
        <v>1</v>
      </c>
      <c r="G170">
        <v>1</v>
      </c>
      <c r="H170">
        <v>3</v>
      </c>
      <c r="I170" t="s">
        <v>810</v>
      </c>
      <c r="J170" t="s">
        <v>811</v>
      </c>
      <c r="K170" t="s">
        <v>812</v>
      </c>
      <c r="L170">
        <v>1348</v>
      </c>
      <c r="N170">
        <v>1009</v>
      </c>
      <c r="O170" t="s">
        <v>29</v>
      </c>
      <c r="P170" t="s">
        <v>29</v>
      </c>
      <c r="Q170">
        <v>1000</v>
      </c>
      <c r="W170">
        <v>0</v>
      </c>
      <c r="X170">
        <v>-1132764130</v>
      </c>
      <c r="Y170">
        <v>3.15E-3</v>
      </c>
      <c r="AA170">
        <v>4978.46</v>
      </c>
      <c r="AB170">
        <v>0</v>
      </c>
      <c r="AC170">
        <v>0</v>
      </c>
      <c r="AD170">
        <v>0</v>
      </c>
      <c r="AE170">
        <v>729.98</v>
      </c>
      <c r="AF170">
        <v>0</v>
      </c>
      <c r="AG170">
        <v>0</v>
      </c>
      <c r="AH170">
        <v>0</v>
      </c>
      <c r="AI170">
        <v>6.82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3.15E-3</v>
      </c>
      <c r="AU170" t="s">
        <v>3</v>
      </c>
      <c r="AV170">
        <v>0</v>
      </c>
      <c r="AW170">
        <v>2</v>
      </c>
      <c r="AX170">
        <v>35809912</v>
      </c>
      <c r="AY170">
        <v>1</v>
      </c>
      <c r="AZ170">
        <v>0</v>
      </c>
      <c r="BA170">
        <v>170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Y170*Source!I108</f>
        <v>1.5750000000000001E-4</v>
      </c>
      <c r="CY170">
        <f t="shared" si="26"/>
        <v>4978.46</v>
      </c>
      <c r="CZ170">
        <f t="shared" si="27"/>
        <v>729.98</v>
      </c>
      <c r="DA170">
        <f t="shared" si="28"/>
        <v>6.82</v>
      </c>
      <c r="DB170">
        <f t="shared" si="24"/>
        <v>2.2999999999999998</v>
      </c>
      <c r="DC170">
        <f t="shared" si="25"/>
        <v>0</v>
      </c>
    </row>
    <row r="171" spans="1:107">
      <c r="A171">
        <f>ROW(Source!A108)</f>
        <v>108</v>
      </c>
      <c r="B171">
        <v>35806607</v>
      </c>
      <c r="C171">
        <v>35809893</v>
      </c>
      <c r="D171">
        <v>29156251</v>
      </c>
      <c r="E171">
        <v>1</v>
      </c>
      <c r="F171">
        <v>1</v>
      </c>
      <c r="G171">
        <v>1</v>
      </c>
      <c r="H171">
        <v>3</v>
      </c>
      <c r="I171" t="s">
        <v>256</v>
      </c>
      <c r="J171" t="s">
        <v>259</v>
      </c>
      <c r="K171" t="s">
        <v>257</v>
      </c>
      <c r="L171">
        <v>1354</v>
      </c>
      <c r="N171">
        <v>1010</v>
      </c>
      <c r="O171" t="s">
        <v>258</v>
      </c>
      <c r="P171" t="s">
        <v>258</v>
      </c>
      <c r="Q171">
        <v>1</v>
      </c>
      <c r="W171">
        <v>0</v>
      </c>
      <c r="X171">
        <v>-652224790</v>
      </c>
      <c r="Y171">
        <v>100</v>
      </c>
      <c r="AA171">
        <v>52.5</v>
      </c>
      <c r="AB171">
        <v>0</v>
      </c>
      <c r="AC171">
        <v>0</v>
      </c>
      <c r="AD171">
        <v>0</v>
      </c>
      <c r="AE171">
        <v>7.62</v>
      </c>
      <c r="AF171">
        <v>0</v>
      </c>
      <c r="AG171">
        <v>0</v>
      </c>
      <c r="AH171">
        <v>0</v>
      </c>
      <c r="AI171">
        <v>6.89</v>
      </c>
      <c r="AJ171">
        <v>1</v>
      </c>
      <c r="AK171">
        <v>1</v>
      </c>
      <c r="AL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 t="s">
        <v>3</v>
      </c>
      <c r="AT171">
        <v>100</v>
      </c>
      <c r="AU171" t="s">
        <v>3</v>
      </c>
      <c r="AV171">
        <v>0</v>
      </c>
      <c r="AW171">
        <v>1</v>
      </c>
      <c r="AX171">
        <v>-1</v>
      </c>
      <c r="AY171">
        <v>0</v>
      </c>
      <c r="AZ171">
        <v>0</v>
      </c>
      <c r="BA171" t="s">
        <v>3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Y171*Source!I108</f>
        <v>5</v>
      </c>
      <c r="CY171">
        <f t="shared" si="26"/>
        <v>52.5</v>
      </c>
      <c r="CZ171">
        <f t="shared" si="27"/>
        <v>7.62</v>
      </c>
      <c r="DA171">
        <f t="shared" si="28"/>
        <v>6.89</v>
      </c>
      <c r="DB171">
        <f t="shared" si="24"/>
        <v>762</v>
      </c>
      <c r="DC171">
        <f t="shared" si="25"/>
        <v>0</v>
      </c>
    </row>
    <row r="172" spans="1:107">
      <c r="A172">
        <f>ROW(Source!A108)</f>
        <v>108</v>
      </c>
      <c r="B172">
        <v>35806607</v>
      </c>
      <c r="C172">
        <v>35809893</v>
      </c>
      <c r="D172">
        <v>29156142</v>
      </c>
      <c r="E172">
        <v>1</v>
      </c>
      <c r="F172">
        <v>1</v>
      </c>
      <c r="G172">
        <v>1</v>
      </c>
      <c r="H172">
        <v>3</v>
      </c>
      <c r="I172" t="s">
        <v>251</v>
      </c>
      <c r="J172" t="s">
        <v>254</v>
      </c>
      <c r="K172" t="s">
        <v>252</v>
      </c>
      <c r="L172">
        <v>1356</v>
      </c>
      <c r="N172">
        <v>1010</v>
      </c>
      <c r="O172" t="s">
        <v>253</v>
      </c>
      <c r="P172" t="s">
        <v>253</v>
      </c>
      <c r="Q172">
        <v>1000</v>
      </c>
      <c r="W172">
        <v>0</v>
      </c>
      <c r="X172">
        <v>-1152774928</v>
      </c>
      <c r="Y172">
        <v>0.1</v>
      </c>
      <c r="AA172">
        <v>5115.96</v>
      </c>
      <c r="AB172">
        <v>0</v>
      </c>
      <c r="AC172">
        <v>0</v>
      </c>
      <c r="AD172">
        <v>0</v>
      </c>
      <c r="AE172">
        <v>1998.42</v>
      </c>
      <c r="AF172">
        <v>0</v>
      </c>
      <c r="AG172">
        <v>0</v>
      </c>
      <c r="AH172">
        <v>0</v>
      </c>
      <c r="AI172">
        <v>2.56</v>
      </c>
      <c r="AJ172">
        <v>1</v>
      </c>
      <c r="AK172">
        <v>1</v>
      </c>
      <c r="AL172">
        <v>1</v>
      </c>
      <c r="AN172">
        <v>0</v>
      </c>
      <c r="AO172">
        <v>0</v>
      </c>
      <c r="AP172">
        <v>0</v>
      </c>
      <c r="AQ172">
        <v>0</v>
      </c>
      <c r="AR172">
        <v>0</v>
      </c>
      <c r="AS172" t="s">
        <v>3</v>
      </c>
      <c r="AT172">
        <v>0.1</v>
      </c>
      <c r="AU172" t="s">
        <v>3</v>
      </c>
      <c r="AV172">
        <v>0</v>
      </c>
      <c r="AW172">
        <v>1</v>
      </c>
      <c r="AX172">
        <v>-1</v>
      </c>
      <c r="AY172">
        <v>0</v>
      </c>
      <c r="AZ172">
        <v>0</v>
      </c>
      <c r="BA172" t="s">
        <v>3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Y172*Source!I108</f>
        <v>5.000000000000001E-3</v>
      </c>
      <c r="CY172">
        <f t="shared" si="26"/>
        <v>5115.96</v>
      </c>
      <c r="CZ172">
        <f t="shared" si="27"/>
        <v>1998.42</v>
      </c>
      <c r="DA172">
        <f t="shared" si="28"/>
        <v>2.56</v>
      </c>
      <c r="DB172">
        <f t="shared" si="24"/>
        <v>199.84</v>
      </c>
      <c r="DC172">
        <f t="shared" si="25"/>
        <v>0</v>
      </c>
    </row>
    <row r="173" spans="1:107">
      <c r="A173">
        <f>ROW(Source!A108)</f>
        <v>108</v>
      </c>
      <c r="B173">
        <v>35806607</v>
      </c>
      <c r="C173">
        <v>35809893</v>
      </c>
      <c r="D173">
        <v>29170678</v>
      </c>
      <c r="E173">
        <v>1</v>
      </c>
      <c r="F173">
        <v>1</v>
      </c>
      <c r="G173">
        <v>1</v>
      </c>
      <c r="H173">
        <v>3</v>
      </c>
      <c r="I173" t="s">
        <v>813</v>
      </c>
      <c r="J173" t="s">
        <v>814</v>
      </c>
      <c r="K173" t="s">
        <v>815</v>
      </c>
      <c r="L173">
        <v>1354</v>
      </c>
      <c r="N173">
        <v>1010</v>
      </c>
      <c r="O173" t="s">
        <v>258</v>
      </c>
      <c r="P173" t="s">
        <v>258</v>
      </c>
      <c r="Q173">
        <v>1</v>
      </c>
      <c r="W173">
        <v>0</v>
      </c>
      <c r="X173">
        <v>-808655695</v>
      </c>
      <c r="Y173">
        <v>102</v>
      </c>
      <c r="AA173">
        <v>0.69</v>
      </c>
      <c r="AB173">
        <v>0</v>
      </c>
      <c r="AC173">
        <v>0</v>
      </c>
      <c r="AD173">
        <v>0</v>
      </c>
      <c r="AE173">
        <v>0.28000000000000003</v>
      </c>
      <c r="AF173">
        <v>0</v>
      </c>
      <c r="AG173">
        <v>0</v>
      </c>
      <c r="AH173">
        <v>0</v>
      </c>
      <c r="AI173">
        <v>2.46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102</v>
      </c>
      <c r="AU173" t="s">
        <v>3</v>
      </c>
      <c r="AV173">
        <v>0</v>
      </c>
      <c r="AW173">
        <v>2</v>
      </c>
      <c r="AX173">
        <v>35809913</v>
      </c>
      <c r="AY173">
        <v>1</v>
      </c>
      <c r="AZ173">
        <v>0</v>
      </c>
      <c r="BA173">
        <v>171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Y173*Source!I108</f>
        <v>5.1000000000000005</v>
      </c>
      <c r="CY173">
        <f t="shared" si="26"/>
        <v>0.69</v>
      </c>
      <c r="CZ173">
        <f t="shared" si="27"/>
        <v>0.28000000000000003</v>
      </c>
      <c r="DA173">
        <f t="shared" si="28"/>
        <v>2.46</v>
      </c>
      <c r="DB173">
        <f t="shared" si="24"/>
        <v>28.56</v>
      </c>
      <c r="DC173">
        <f t="shared" si="25"/>
        <v>0</v>
      </c>
    </row>
    <row r="174" spans="1:107">
      <c r="A174">
        <f>ROW(Source!A108)</f>
        <v>108</v>
      </c>
      <c r="B174">
        <v>35806607</v>
      </c>
      <c r="C174">
        <v>35809893</v>
      </c>
      <c r="D174">
        <v>29171808</v>
      </c>
      <c r="E174">
        <v>1</v>
      </c>
      <c r="F174">
        <v>1</v>
      </c>
      <c r="G174">
        <v>1</v>
      </c>
      <c r="H174">
        <v>3</v>
      </c>
      <c r="I174" t="s">
        <v>816</v>
      </c>
      <c r="J174" t="s">
        <v>817</v>
      </c>
      <c r="K174" t="s">
        <v>818</v>
      </c>
      <c r="L174">
        <v>1374</v>
      </c>
      <c r="N174">
        <v>1013</v>
      </c>
      <c r="O174" t="s">
        <v>819</v>
      </c>
      <c r="P174" t="s">
        <v>819</v>
      </c>
      <c r="Q174">
        <v>1</v>
      </c>
      <c r="W174">
        <v>0</v>
      </c>
      <c r="X174">
        <v>-915781824</v>
      </c>
      <c r="Y174">
        <v>6.05</v>
      </c>
      <c r="AA174">
        <v>1</v>
      </c>
      <c r="AB174">
        <v>0</v>
      </c>
      <c r="AC174">
        <v>0</v>
      </c>
      <c r="AD174">
        <v>0</v>
      </c>
      <c r="AE174">
        <v>1</v>
      </c>
      <c r="AF174">
        <v>0</v>
      </c>
      <c r="AG174">
        <v>0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6.05</v>
      </c>
      <c r="AU174" t="s">
        <v>3</v>
      </c>
      <c r="AV174">
        <v>0</v>
      </c>
      <c r="AW174">
        <v>2</v>
      </c>
      <c r="AX174">
        <v>35809914</v>
      </c>
      <c r="AY174">
        <v>1</v>
      </c>
      <c r="AZ174">
        <v>0</v>
      </c>
      <c r="BA174">
        <v>172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Y174*Source!I108</f>
        <v>0.30249999999999999</v>
      </c>
      <c r="CY174">
        <f t="shared" si="26"/>
        <v>1</v>
      </c>
      <c r="CZ174">
        <f t="shared" si="27"/>
        <v>1</v>
      </c>
      <c r="DA174">
        <f t="shared" si="28"/>
        <v>1</v>
      </c>
      <c r="DB174">
        <f t="shared" si="24"/>
        <v>6.05</v>
      </c>
      <c r="DC174">
        <f t="shared" si="25"/>
        <v>0</v>
      </c>
    </row>
    <row r="175" spans="1:107">
      <c r="A175">
        <f>ROW(Source!A111)</f>
        <v>111</v>
      </c>
      <c r="B175">
        <v>35806607</v>
      </c>
      <c r="C175">
        <v>35809918</v>
      </c>
      <c r="D175">
        <v>29364679</v>
      </c>
      <c r="E175">
        <v>1</v>
      </c>
      <c r="F175">
        <v>1</v>
      </c>
      <c r="G175">
        <v>1</v>
      </c>
      <c r="H175">
        <v>1</v>
      </c>
      <c r="I175" t="s">
        <v>799</v>
      </c>
      <c r="J175" t="s">
        <v>3</v>
      </c>
      <c r="K175" t="s">
        <v>800</v>
      </c>
      <c r="L175">
        <v>1369</v>
      </c>
      <c r="N175">
        <v>1013</v>
      </c>
      <c r="O175" t="s">
        <v>583</v>
      </c>
      <c r="P175" t="s">
        <v>583</v>
      </c>
      <c r="Q175">
        <v>1</v>
      </c>
      <c r="W175">
        <v>0</v>
      </c>
      <c r="X175">
        <v>931378261</v>
      </c>
      <c r="Y175">
        <v>26.24</v>
      </c>
      <c r="AA175">
        <v>0</v>
      </c>
      <c r="AB175">
        <v>0</v>
      </c>
      <c r="AC175">
        <v>0</v>
      </c>
      <c r="AD175">
        <v>329.2</v>
      </c>
      <c r="AE175">
        <v>0</v>
      </c>
      <c r="AF175">
        <v>0</v>
      </c>
      <c r="AG175">
        <v>0</v>
      </c>
      <c r="AH175">
        <v>329.2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26.24</v>
      </c>
      <c r="AU175" t="s">
        <v>3</v>
      </c>
      <c r="AV175">
        <v>1</v>
      </c>
      <c r="AW175">
        <v>2</v>
      </c>
      <c r="AX175">
        <v>35809928</v>
      </c>
      <c r="AY175">
        <v>2</v>
      </c>
      <c r="AZ175">
        <v>131072</v>
      </c>
      <c r="BA175">
        <v>173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Y175*Source!I111</f>
        <v>0.26239999999999997</v>
      </c>
      <c r="CY175">
        <f>AD175</f>
        <v>329.2</v>
      </c>
      <c r="CZ175">
        <f>AH175</f>
        <v>329.2</v>
      </c>
      <c r="DA175">
        <f>AL175</f>
        <v>1</v>
      </c>
      <c r="DB175">
        <f t="shared" si="24"/>
        <v>8638.2099999999991</v>
      </c>
      <c r="DC175">
        <f t="shared" si="25"/>
        <v>0</v>
      </c>
    </row>
    <row r="176" spans="1:107">
      <c r="A176">
        <f>ROW(Source!A111)</f>
        <v>111</v>
      </c>
      <c r="B176">
        <v>35806607</v>
      </c>
      <c r="C176">
        <v>35809918</v>
      </c>
      <c r="D176">
        <v>121548</v>
      </c>
      <c r="E176">
        <v>1</v>
      </c>
      <c r="F176">
        <v>1</v>
      </c>
      <c r="G176">
        <v>1</v>
      </c>
      <c r="H176">
        <v>1</v>
      </c>
      <c r="I176" t="s">
        <v>34</v>
      </c>
      <c r="J176" t="s">
        <v>3</v>
      </c>
      <c r="K176" t="s">
        <v>584</v>
      </c>
      <c r="L176">
        <v>608254</v>
      </c>
      <c r="N176">
        <v>1013</v>
      </c>
      <c r="O176" t="s">
        <v>585</v>
      </c>
      <c r="P176" t="s">
        <v>585</v>
      </c>
      <c r="Q176">
        <v>1</v>
      </c>
      <c r="W176">
        <v>0</v>
      </c>
      <c r="X176">
        <v>-185737400</v>
      </c>
      <c r="Y176">
        <v>0.03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0.03</v>
      </c>
      <c r="AU176" t="s">
        <v>3</v>
      </c>
      <c r="AV176">
        <v>2</v>
      </c>
      <c r="AW176">
        <v>2</v>
      </c>
      <c r="AX176">
        <v>35809929</v>
      </c>
      <c r="AY176">
        <v>1</v>
      </c>
      <c r="AZ176">
        <v>0</v>
      </c>
      <c r="BA176">
        <v>174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Y176*Source!I111</f>
        <v>2.9999999999999997E-4</v>
      </c>
      <c r="CY176">
        <f>AD176</f>
        <v>0</v>
      </c>
      <c r="CZ176">
        <f>AH176</f>
        <v>0</v>
      </c>
      <c r="DA176">
        <f>AL176</f>
        <v>1</v>
      </c>
      <c r="DB176">
        <f t="shared" si="24"/>
        <v>0</v>
      </c>
      <c r="DC176">
        <f t="shared" si="25"/>
        <v>0</v>
      </c>
    </row>
    <row r="177" spans="1:107">
      <c r="A177">
        <f>ROW(Source!A111)</f>
        <v>111</v>
      </c>
      <c r="B177">
        <v>35806607</v>
      </c>
      <c r="C177">
        <v>35809918</v>
      </c>
      <c r="D177">
        <v>29172362</v>
      </c>
      <c r="E177">
        <v>1</v>
      </c>
      <c r="F177">
        <v>1</v>
      </c>
      <c r="G177">
        <v>1</v>
      </c>
      <c r="H177">
        <v>2</v>
      </c>
      <c r="I177" t="s">
        <v>801</v>
      </c>
      <c r="J177" t="s">
        <v>802</v>
      </c>
      <c r="K177" t="s">
        <v>803</v>
      </c>
      <c r="L177">
        <v>1368</v>
      </c>
      <c r="N177">
        <v>1011</v>
      </c>
      <c r="O177" t="s">
        <v>589</v>
      </c>
      <c r="P177" t="s">
        <v>589</v>
      </c>
      <c r="Q177">
        <v>1</v>
      </c>
      <c r="W177">
        <v>0</v>
      </c>
      <c r="X177">
        <v>2071614860</v>
      </c>
      <c r="Y177">
        <v>0.03</v>
      </c>
      <c r="AA177">
        <v>0</v>
      </c>
      <c r="AB177">
        <v>1113.56</v>
      </c>
      <c r="AC177">
        <v>447.93</v>
      </c>
      <c r="AD177">
        <v>0</v>
      </c>
      <c r="AE177">
        <v>0</v>
      </c>
      <c r="AF177">
        <v>134.65</v>
      </c>
      <c r="AG177">
        <v>13.5</v>
      </c>
      <c r="AH177">
        <v>0</v>
      </c>
      <c r="AI177">
        <v>1</v>
      </c>
      <c r="AJ177">
        <v>8.27</v>
      </c>
      <c r="AK177">
        <v>33.18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0.03</v>
      </c>
      <c r="AU177" t="s">
        <v>3</v>
      </c>
      <c r="AV177">
        <v>0</v>
      </c>
      <c r="AW177">
        <v>2</v>
      </c>
      <c r="AX177">
        <v>35809930</v>
      </c>
      <c r="AY177">
        <v>1</v>
      </c>
      <c r="AZ177">
        <v>0</v>
      </c>
      <c r="BA177">
        <v>175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Y177*Source!I111</f>
        <v>2.9999999999999997E-4</v>
      </c>
      <c r="CY177">
        <f>AB177</f>
        <v>1113.56</v>
      </c>
      <c r="CZ177">
        <f>AF177</f>
        <v>134.65</v>
      </c>
      <c r="DA177">
        <f>AJ177</f>
        <v>8.27</v>
      </c>
      <c r="DB177">
        <f t="shared" si="24"/>
        <v>4.04</v>
      </c>
      <c r="DC177">
        <f t="shared" si="25"/>
        <v>0.41</v>
      </c>
    </row>
    <row r="178" spans="1:107">
      <c r="A178">
        <f>ROW(Source!A111)</f>
        <v>111</v>
      </c>
      <c r="B178">
        <v>35806607</v>
      </c>
      <c r="C178">
        <v>35809918</v>
      </c>
      <c r="D178">
        <v>29174913</v>
      </c>
      <c r="E178">
        <v>1</v>
      </c>
      <c r="F178">
        <v>1</v>
      </c>
      <c r="G178">
        <v>1</v>
      </c>
      <c r="H178">
        <v>2</v>
      </c>
      <c r="I178" t="s">
        <v>601</v>
      </c>
      <c r="J178" t="s">
        <v>602</v>
      </c>
      <c r="K178" t="s">
        <v>603</v>
      </c>
      <c r="L178">
        <v>1368</v>
      </c>
      <c r="N178">
        <v>1011</v>
      </c>
      <c r="O178" t="s">
        <v>589</v>
      </c>
      <c r="P178" t="s">
        <v>589</v>
      </c>
      <c r="Q178">
        <v>1</v>
      </c>
      <c r="W178">
        <v>0</v>
      </c>
      <c r="X178">
        <v>458544584</v>
      </c>
      <c r="Y178">
        <v>0.02</v>
      </c>
      <c r="AA178">
        <v>0</v>
      </c>
      <c r="AB178">
        <v>932.72</v>
      </c>
      <c r="AC178">
        <v>384.89</v>
      </c>
      <c r="AD178">
        <v>0</v>
      </c>
      <c r="AE178">
        <v>0</v>
      </c>
      <c r="AF178">
        <v>87.17</v>
      </c>
      <c r="AG178">
        <v>11.6</v>
      </c>
      <c r="AH178">
        <v>0</v>
      </c>
      <c r="AI178">
        <v>1</v>
      </c>
      <c r="AJ178">
        <v>10.7</v>
      </c>
      <c r="AK178">
        <v>33.18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0.02</v>
      </c>
      <c r="AU178" t="s">
        <v>3</v>
      </c>
      <c r="AV178">
        <v>0</v>
      </c>
      <c r="AW178">
        <v>2</v>
      </c>
      <c r="AX178">
        <v>35809931</v>
      </c>
      <c r="AY178">
        <v>1</v>
      </c>
      <c r="AZ178">
        <v>0</v>
      </c>
      <c r="BA178">
        <v>176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Y178*Source!I111</f>
        <v>2.0000000000000001E-4</v>
      </c>
      <c r="CY178">
        <f>AB178</f>
        <v>932.72</v>
      </c>
      <c r="CZ178">
        <f>AF178</f>
        <v>87.17</v>
      </c>
      <c r="DA178">
        <f>AJ178</f>
        <v>10.7</v>
      </c>
      <c r="DB178">
        <f t="shared" si="24"/>
        <v>1.74</v>
      </c>
      <c r="DC178">
        <f t="shared" si="25"/>
        <v>0.23</v>
      </c>
    </row>
    <row r="179" spans="1:107">
      <c r="A179">
        <f>ROW(Source!A111)</f>
        <v>111</v>
      </c>
      <c r="B179">
        <v>35806607</v>
      </c>
      <c r="C179">
        <v>35809918</v>
      </c>
      <c r="D179">
        <v>29149204</v>
      </c>
      <c r="E179">
        <v>1</v>
      </c>
      <c r="F179">
        <v>1</v>
      </c>
      <c r="G179">
        <v>1</v>
      </c>
      <c r="H179">
        <v>3</v>
      </c>
      <c r="I179" t="s">
        <v>810</v>
      </c>
      <c r="J179" t="s">
        <v>811</v>
      </c>
      <c r="K179" t="s">
        <v>812</v>
      </c>
      <c r="L179">
        <v>1348</v>
      </c>
      <c r="N179">
        <v>1009</v>
      </c>
      <c r="O179" t="s">
        <v>29</v>
      </c>
      <c r="P179" t="s">
        <v>29</v>
      </c>
      <c r="Q179">
        <v>1000</v>
      </c>
      <c r="W179">
        <v>0</v>
      </c>
      <c r="X179">
        <v>-1132764130</v>
      </c>
      <c r="Y179">
        <v>3.15E-3</v>
      </c>
      <c r="AA179">
        <v>4978.46</v>
      </c>
      <c r="AB179">
        <v>0</v>
      </c>
      <c r="AC179">
        <v>0</v>
      </c>
      <c r="AD179">
        <v>0</v>
      </c>
      <c r="AE179">
        <v>729.98</v>
      </c>
      <c r="AF179">
        <v>0</v>
      </c>
      <c r="AG179">
        <v>0</v>
      </c>
      <c r="AH179">
        <v>0</v>
      </c>
      <c r="AI179">
        <v>6.82</v>
      </c>
      <c r="AJ179">
        <v>1</v>
      </c>
      <c r="AK179">
        <v>1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3.15E-3</v>
      </c>
      <c r="AU179" t="s">
        <v>3</v>
      </c>
      <c r="AV179">
        <v>0</v>
      </c>
      <c r="AW179">
        <v>2</v>
      </c>
      <c r="AX179">
        <v>35809932</v>
      </c>
      <c r="AY179">
        <v>1</v>
      </c>
      <c r="AZ179">
        <v>0</v>
      </c>
      <c r="BA179">
        <v>177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Y179*Source!I111</f>
        <v>3.15E-5</v>
      </c>
      <c r="CY179">
        <f>AA179</f>
        <v>4978.46</v>
      </c>
      <c r="CZ179">
        <f>AE179</f>
        <v>729.98</v>
      </c>
      <c r="DA179">
        <f>AI179</f>
        <v>6.82</v>
      </c>
      <c r="DB179">
        <f t="shared" si="24"/>
        <v>2.2999999999999998</v>
      </c>
      <c r="DC179">
        <f t="shared" si="25"/>
        <v>0</v>
      </c>
    </row>
    <row r="180" spans="1:107">
      <c r="A180">
        <f>ROW(Source!A111)</f>
        <v>111</v>
      </c>
      <c r="B180">
        <v>35806607</v>
      </c>
      <c r="C180">
        <v>35809918</v>
      </c>
      <c r="D180">
        <v>29156142</v>
      </c>
      <c r="E180">
        <v>1</v>
      </c>
      <c r="F180">
        <v>1</v>
      </c>
      <c r="G180">
        <v>1</v>
      </c>
      <c r="H180">
        <v>3</v>
      </c>
      <c r="I180" t="s">
        <v>251</v>
      </c>
      <c r="J180" t="s">
        <v>254</v>
      </c>
      <c r="K180" t="s">
        <v>252</v>
      </c>
      <c r="L180">
        <v>1356</v>
      </c>
      <c r="N180">
        <v>1010</v>
      </c>
      <c r="O180" t="s">
        <v>253</v>
      </c>
      <c r="P180" t="s">
        <v>253</v>
      </c>
      <c r="Q180">
        <v>1000</v>
      </c>
      <c r="W180">
        <v>0</v>
      </c>
      <c r="X180">
        <v>-1152774928</v>
      </c>
      <c r="Y180">
        <v>0.1</v>
      </c>
      <c r="AA180">
        <v>5115.96</v>
      </c>
      <c r="AB180">
        <v>0</v>
      </c>
      <c r="AC180">
        <v>0</v>
      </c>
      <c r="AD180">
        <v>0</v>
      </c>
      <c r="AE180">
        <v>1998.42</v>
      </c>
      <c r="AF180">
        <v>0</v>
      </c>
      <c r="AG180">
        <v>0</v>
      </c>
      <c r="AH180">
        <v>0</v>
      </c>
      <c r="AI180">
        <v>2.56</v>
      </c>
      <c r="AJ180">
        <v>1</v>
      </c>
      <c r="AK180">
        <v>1</v>
      </c>
      <c r="AL180">
        <v>1</v>
      </c>
      <c r="AN180">
        <v>0</v>
      </c>
      <c r="AO180">
        <v>0</v>
      </c>
      <c r="AP180">
        <v>0</v>
      </c>
      <c r="AQ180">
        <v>0</v>
      </c>
      <c r="AR180">
        <v>0</v>
      </c>
      <c r="AS180" t="s">
        <v>3</v>
      </c>
      <c r="AT180">
        <v>0.1</v>
      </c>
      <c r="AU180" t="s">
        <v>3</v>
      </c>
      <c r="AV180">
        <v>0</v>
      </c>
      <c r="AW180">
        <v>1</v>
      </c>
      <c r="AX180">
        <v>-1</v>
      </c>
      <c r="AY180">
        <v>0</v>
      </c>
      <c r="AZ180">
        <v>0</v>
      </c>
      <c r="BA180" t="s">
        <v>3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Y180*Source!I111</f>
        <v>1E-3</v>
      </c>
      <c r="CY180">
        <f>AA180</f>
        <v>5115.96</v>
      </c>
      <c r="CZ180">
        <f>AE180</f>
        <v>1998.42</v>
      </c>
      <c r="DA180">
        <f>AI180</f>
        <v>2.56</v>
      </c>
      <c r="DB180">
        <f t="shared" si="24"/>
        <v>199.84</v>
      </c>
      <c r="DC180">
        <f t="shared" si="25"/>
        <v>0</v>
      </c>
    </row>
    <row r="181" spans="1:107">
      <c r="A181">
        <f>ROW(Source!A111)</f>
        <v>111</v>
      </c>
      <c r="B181">
        <v>35806607</v>
      </c>
      <c r="C181">
        <v>35809918</v>
      </c>
      <c r="D181">
        <v>29170678</v>
      </c>
      <c r="E181">
        <v>1</v>
      </c>
      <c r="F181">
        <v>1</v>
      </c>
      <c r="G181">
        <v>1</v>
      </c>
      <c r="H181">
        <v>3</v>
      </c>
      <c r="I181" t="s">
        <v>813</v>
      </c>
      <c r="J181" t="s">
        <v>814</v>
      </c>
      <c r="K181" t="s">
        <v>815</v>
      </c>
      <c r="L181">
        <v>1354</v>
      </c>
      <c r="N181">
        <v>1010</v>
      </c>
      <c r="O181" t="s">
        <v>258</v>
      </c>
      <c r="P181" t="s">
        <v>258</v>
      </c>
      <c r="Q181">
        <v>1</v>
      </c>
      <c r="W181">
        <v>0</v>
      </c>
      <c r="X181">
        <v>-808655695</v>
      </c>
      <c r="Y181">
        <v>102</v>
      </c>
      <c r="AA181">
        <v>0.69</v>
      </c>
      <c r="AB181">
        <v>0</v>
      </c>
      <c r="AC181">
        <v>0</v>
      </c>
      <c r="AD181">
        <v>0</v>
      </c>
      <c r="AE181">
        <v>0.28000000000000003</v>
      </c>
      <c r="AF181">
        <v>0</v>
      </c>
      <c r="AG181">
        <v>0</v>
      </c>
      <c r="AH181">
        <v>0</v>
      </c>
      <c r="AI181">
        <v>2.46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102</v>
      </c>
      <c r="AU181" t="s">
        <v>3</v>
      </c>
      <c r="AV181">
        <v>0</v>
      </c>
      <c r="AW181">
        <v>2</v>
      </c>
      <c r="AX181">
        <v>35809933</v>
      </c>
      <c r="AY181">
        <v>1</v>
      </c>
      <c r="AZ181">
        <v>0</v>
      </c>
      <c r="BA181">
        <v>178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Y181*Source!I111</f>
        <v>1.02</v>
      </c>
      <c r="CY181">
        <f>AA181</f>
        <v>0.69</v>
      </c>
      <c r="CZ181">
        <f>AE181</f>
        <v>0.28000000000000003</v>
      </c>
      <c r="DA181">
        <f>AI181</f>
        <v>2.46</v>
      </c>
      <c r="DB181">
        <f t="shared" si="24"/>
        <v>28.56</v>
      </c>
      <c r="DC181">
        <f t="shared" si="25"/>
        <v>0</v>
      </c>
    </row>
    <row r="182" spans="1:107">
      <c r="A182">
        <f>ROW(Source!A111)</f>
        <v>111</v>
      </c>
      <c r="B182">
        <v>35806607</v>
      </c>
      <c r="C182">
        <v>35809918</v>
      </c>
      <c r="D182">
        <v>29169278</v>
      </c>
      <c r="E182">
        <v>1</v>
      </c>
      <c r="F182">
        <v>1</v>
      </c>
      <c r="G182">
        <v>1</v>
      </c>
      <c r="H182">
        <v>3</v>
      </c>
      <c r="I182" t="s">
        <v>266</v>
      </c>
      <c r="J182" t="s">
        <v>268</v>
      </c>
      <c r="K182" t="s">
        <v>267</v>
      </c>
      <c r="L182">
        <v>1354</v>
      </c>
      <c r="N182">
        <v>1010</v>
      </c>
      <c r="O182" t="s">
        <v>258</v>
      </c>
      <c r="P182" t="s">
        <v>258</v>
      </c>
      <c r="Q182">
        <v>1</v>
      </c>
      <c r="W182">
        <v>0</v>
      </c>
      <c r="X182">
        <v>-1190793685</v>
      </c>
      <c r="Y182">
        <v>100</v>
      </c>
      <c r="AA182">
        <v>76.47</v>
      </c>
      <c r="AB182">
        <v>0</v>
      </c>
      <c r="AC182">
        <v>0</v>
      </c>
      <c r="AD182">
        <v>0</v>
      </c>
      <c r="AE182">
        <v>8.81</v>
      </c>
      <c r="AF182">
        <v>0</v>
      </c>
      <c r="AG182">
        <v>0</v>
      </c>
      <c r="AH182">
        <v>0</v>
      </c>
      <c r="AI182">
        <v>8.68</v>
      </c>
      <c r="AJ182">
        <v>1</v>
      </c>
      <c r="AK182">
        <v>1</v>
      </c>
      <c r="AL182">
        <v>1</v>
      </c>
      <c r="AN182">
        <v>0</v>
      </c>
      <c r="AO182">
        <v>0</v>
      </c>
      <c r="AP182">
        <v>0</v>
      </c>
      <c r="AQ182">
        <v>0</v>
      </c>
      <c r="AR182">
        <v>0</v>
      </c>
      <c r="AS182" t="s">
        <v>3</v>
      </c>
      <c r="AT182">
        <v>100</v>
      </c>
      <c r="AU182" t="s">
        <v>3</v>
      </c>
      <c r="AV182">
        <v>0</v>
      </c>
      <c r="AW182">
        <v>1</v>
      </c>
      <c r="AX182">
        <v>-1</v>
      </c>
      <c r="AY182">
        <v>0</v>
      </c>
      <c r="AZ182">
        <v>0</v>
      </c>
      <c r="BA182" t="s">
        <v>3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Y182*Source!I111</f>
        <v>1</v>
      </c>
      <c r="CY182">
        <f>AA182</f>
        <v>76.47</v>
      </c>
      <c r="CZ182">
        <f>AE182</f>
        <v>8.81</v>
      </c>
      <c r="DA182">
        <f>AI182</f>
        <v>8.68</v>
      </c>
      <c r="DB182">
        <f t="shared" si="24"/>
        <v>881</v>
      </c>
      <c r="DC182">
        <f t="shared" si="25"/>
        <v>0</v>
      </c>
    </row>
    <row r="183" spans="1:107">
      <c r="A183">
        <f>ROW(Source!A111)</f>
        <v>111</v>
      </c>
      <c r="B183">
        <v>35806607</v>
      </c>
      <c r="C183">
        <v>35809918</v>
      </c>
      <c r="D183">
        <v>29171808</v>
      </c>
      <c r="E183">
        <v>1</v>
      </c>
      <c r="F183">
        <v>1</v>
      </c>
      <c r="G183">
        <v>1</v>
      </c>
      <c r="H183">
        <v>3</v>
      </c>
      <c r="I183" t="s">
        <v>816</v>
      </c>
      <c r="J183" t="s">
        <v>817</v>
      </c>
      <c r="K183" t="s">
        <v>818</v>
      </c>
      <c r="L183">
        <v>1374</v>
      </c>
      <c r="N183">
        <v>1013</v>
      </c>
      <c r="O183" t="s">
        <v>819</v>
      </c>
      <c r="P183" t="s">
        <v>819</v>
      </c>
      <c r="Q183">
        <v>1</v>
      </c>
      <c r="W183">
        <v>0</v>
      </c>
      <c r="X183">
        <v>-915781824</v>
      </c>
      <c r="Y183">
        <v>5.21</v>
      </c>
      <c r="AA183">
        <v>1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5.21</v>
      </c>
      <c r="AU183" t="s">
        <v>3</v>
      </c>
      <c r="AV183">
        <v>0</v>
      </c>
      <c r="AW183">
        <v>2</v>
      </c>
      <c r="AX183">
        <v>35809934</v>
      </c>
      <c r="AY183">
        <v>1</v>
      </c>
      <c r="AZ183">
        <v>0</v>
      </c>
      <c r="BA183">
        <v>179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Y183*Source!I111</f>
        <v>5.21E-2</v>
      </c>
      <c r="CY183">
        <f>AA183</f>
        <v>1</v>
      </c>
      <c r="CZ183">
        <f>AE183</f>
        <v>1</v>
      </c>
      <c r="DA183">
        <f>AI183</f>
        <v>1</v>
      </c>
      <c r="DB183">
        <f t="shared" si="24"/>
        <v>5.21</v>
      </c>
      <c r="DC183">
        <f t="shared" si="25"/>
        <v>0</v>
      </c>
    </row>
    <row r="184" spans="1:107">
      <c r="A184">
        <f>ROW(Source!A114)</f>
        <v>114</v>
      </c>
      <c r="B184">
        <v>35806607</v>
      </c>
      <c r="C184">
        <v>36171676</v>
      </c>
      <c r="D184">
        <v>18409850</v>
      </c>
      <c r="E184">
        <v>1</v>
      </c>
      <c r="F184">
        <v>1</v>
      </c>
      <c r="G184">
        <v>1</v>
      </c>
      <c r="H184">
        <v>1</v>
      </c>
      <c r="I184" t="s">
        <v>709</v>
      </c>
      <c r="J184" t="s">
        <v>3</v>
      </c>
      <c r="K184" t="s">
        <v>710</v>
      </c>
      <c r="L184">
        <v>1369</v>
      </c>
      <c r="N184">
        <v>1013</v>
      </c>
      <c r="O184" t="s">
        <v>583</v>
      </c>
      <c r="P184" t="s">
        <v>583</v>
      </c>
      <c r="Q184">
        <v>1</v>
      </c>
      <c r="W184">
        <v>0</v>
      </c>
      <c r="X184">
        <v>855544366</v>
      </c>
      <c r="Y184">
        <v>105.8</v>
      </c>
      <c r="AA184">
        <v>0</v>
      </c>
      <c r="AB184">
        <v>0</v>
      </c>
      <c r="AC184">
        <v>0</v>
      </c>
      <c r="AD184">
        <v>300.99</v>
      </c>
      <c r="AE184">
        <v>0</v>
      </c>
      <c r="AF184">
        <v>0</v>
      </c>
      <c r="AG184">
        <v>0</v>
      </c>
      <c r="AH184">
        <v>300.99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3</v>
      </c>
      <c r="AT184">
        <v>92</v>
      </c>
      <c r="AU184" t="s">
        <v>144</v>
      </c>
      <c r="AV184">
        <v>1</v>
      </c>
      <c r="AW184">
        <v>2</v>
      </c>
      <c r="AX184">
        <v>36171677</v>
      </c>
      <c r="AY184">
        <v>2</v>
      </c>
      <c r="AZ184">
        <v>131072</v>
      </c>
      <c r="BA184">
        <v>180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Y184*Source!I114</f>
        <v>42.32</v>
      </c>
      <c r="CY184">
        <f>AD184</f>
        <v>300.99</v>
      </c>
      <c r="CZ184">
        <f>AH184</f>
        <v>300.99</v>
      </c>
      <c r="DA184">
        <f>AL184</f>
        <v>1</v>
      </c>
      <c r="DB184">
        <f>ROUND((ROUND(AT184*CZ184,2)*1.15),2)</f>
        <v>31844.74</v>
      </c>
      <c r="DC184">
        <f>ROUND((ROUND(AT184*AG184,2)*1.15),2)</f>
        <v>0</v>
      </c>
    </row>
    <row r="185" spans="1:107">
      <c r="A185">
        <f>ROW(Source!A114)</f>
        <v>114</v>
      </c>
      <c r="B185">
        <v>35806607</v>
      </c>
      <c r="C185">
        <v>36171676</v>
      </c>
      <c r="D185">
        <v>29173472</v>
      </c>
      <c r="E185">
        <v>1</v>
      </c>
      <c r="F185">
        <v>1</v>
      </c>
      <c r="G185">
        <v>1</v>
      </c>
      <c r="H185">
        <v>2</v>
      </c>
      <c r="I185" t="s">
        <v>660</v>
      </c>
      <c r="J185" t="s">
        <v>661</v>
      </c>
      <c r="K185" t="s">
        <v>662</v>
      </c>
      <c r="L185">
        <v>1368</v>
      </c>
      <c r="N185">
        <v>1011</v>
      </c>
      <c r="O185" t="s">
        <v>589</v>
      </c>
      <c r="P185" t="s">
        <v>589</v>
      </c>
      <c r="Q185">
        <v>1</v>
      </c>
      <c r="W185">
        <v>0</v>
      </c>
      <c r="X185">
        <v>275932499</v>
      </c>
      <c r="Y185">
        <v>2.5</v>
      </c>
      <c r="AA185">
        <v>0</v>
      </c>
      <c r="AB185">
        <v>12.75</v>
      </c>
      <c r="AC185">
        <v>0</v>
      </c>
      <c r="AD185">
        <v>0</v>
      </c>
      <c r="AE185">
        <v>0</v>
      </c>
      <c r="AF185">
        <v>3</v>
      </c>
      <c r="AG185">
        <v>0</v>
      </c>
      <c r="AH185">
        <v>0</v>
      </c>
      <c r="AI185">
        <v>1</v>
      </c>
      <c r="AJ185">
        <v>4.25</v>
      </c>
      <c r="AK185">
        <v>33.18</v>
      </c>
      <c r="AL185">
        <v>1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2</v>
      </c>
      <c r="AU185" t="s">
        <v>143</v>
      </c>
      <c r="AV185">
        <v>0</v>
      </c>
      <c r="AW185">
        <v>2</v>
      </c>
      <c r="AX185">
        <v>36171678</v>
      </c>
      <c r="AY185">
        <v>1</v>
      </c>
      <c r="AZ185">
        <v>0</v>
      </c>
      <c r="BA185">
        <v>181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Y185*Source!I114</f>
        <v>1</v>
      </c>
      <c r="CY185">
        <f>AB185</f>
        <v>12.75</v>
      </c>
      <c r="CZ185">
        <f>AF185</f>
        <v>3</v>
      </c>
      <c r="DA185">
        <f>AJ185</f>
        <v>4.25</v>
      </c>
      <c r="DB185">
        <f>ROUND((ROUND(AT185*CZ185,2)*1.25),2)</f>
        <v>7.5</v>
      </c>
      <c r="DC185">
        <f>ROUND((ROUND(AT185*AG185,2)*1.25),2)</f>
        <v>0</v>
      </c>
    </row>
    <row r="186" spans="1:107">
      <c r="A186">
        <f>ROW(Source!A114)</f>
        <v>114</v>
      </c>
      <c r="B186">
        <v>35806607</v>
      </c>
      <c r="C186">
        <v>36171676</v>
      </c>
      <c r="D186">
        <v>29174538</v>
      </c>
      <c r="E186">
        <v>1</v>
      </c>
      <c r="F186">
        <v>1</v>
      </c>
      <c r="G186">
        <v>1</v>
      </c>
      <c r="H186">
        <v>2</v>
      </c>
      <c r="I186" t="s">
        <v>712</v>
      </c>
      <c r="J186" t="s">
        <v>820</v>
      </c>
      <c r="K186" t="s">
        <v>714</v>
      </c>
      <c r="L186">
        <v>1368</v>
      </c>
      <c r="N186">
        <v>1011</v>
      </c>
      <c r="O186" t="s">
        <v>589</v>
      </c>
      <c r="P186" t="s">
        <v>589</v>
      </c>
      <c r="Q186">
        <v>1</v>
      </c>
      <c r="W186">
        <v>0</v>
      </c>
      <c r="X186">
        <v>1107538725</v>
      </c>
      <c r="Y186">
        <v>0.17500000000000002</v>
      </c>
      <c r="AA186">
        <v>0</v>
      </c>
      <c r="AB186">
        <v>187.1</v>
      </c>
      <c r="AC186">
        <v>0</v>
      </c>
      <c r="AD186">
        <v>0</v>
      </c>
      <c r="AE186">
        <v>0</v>
      </c>
      <c r="AF186">
        <v>33.590000000000003</v>
      </c>
      <c r="AG186">
        <v>0</v>
      </c>
      <c r="AH186">
        <v>0</v>
      </c>
      <c r="AI186">
        <v>1</v>
      </c>
      <c r="AJ186">
        <v>5.57</v>
      </c>
      <c r="AK186">
        <v>33.18</v>
      </c>
      <c r="AL186">
        <v>1</v>
      </c>
      <c r="AN186">
        <v>0</v>
      </c>
      <c r="AO186">
        <v>1</v>
      </c>
      <c r="AP186">
        <v>1</v>
      </c>
      <c r="AQ186">
        <v>0</v>
      </c>
      <c r="AR186">
        <v>0</v>
      </c>
      <c r="AS186" t="s">
        <v>3</v>
      </c>
      <c r="AT186">
        <v>0.14000000000000001</v>
      </c>
      <c r="AU186" t="s">
        <v>143</v>
      </c>
      <c r="AV186">
        <v>0</v>
      </c>
      <c r="AW186">
        <v>2</v>
      </c>
      <c r="AX186">
        <v>36171679</v>
      </c>
      <c r="AY186">
        <v>1</v>
      </c>
      <c r="AZ186">
        <v>0</v>
      </c>
      <c r="BA186">
        <v>182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Y186*Source!I114</f>
        <v>7.0000000000000007E-2</v>
      </c>
      <c r="CY186">
        <f>AB186</f>
        <v>187.1</v>
      </c>
      <c r="CZ186">
        <f>AF186</f>
        <v>33.590000000000003</v>
      </c>
      <c r="DA186">
        <f>AJ186</f>
        <v>5.57</v>
      </c>
      <c r="DB186">
        <f>ROUND((ROUND(AT186*CZ186,2)*1.25),2)</f>
        <v>5.88</v>
      </c>
      <c r="DC186">
        <f>ROUND((ROUND(AT186*AG186,2)*1.25),2)</f>
        <v>0</v>
      </c>
    </row>
    <row r="187" spans="1:107">
      <c r="A187">
        <f>ROW(Source!A114)</f>
        <v>114</v>
      </c>
      <c r="B187">
        <v>35806607</v>
      </c>
      <c r="C187">
        <v>36171676</v>
      </c>
      <c r="D187">
        <v>29174580</v>
      </c>
      <c r="E187">
        <v>1</v>
      </c>
      <c r="F187">
        <v>1</v>
      </c>
      <c r="G187">
        <v>1</v>
      </c>
      <c r="H187">
        <v>2</v>
      </c>
      <c r="I187" t="s">
        <v>715</v>
      </c>
      <c r="J187" t="s">
        <v>821</v>
      </c>
      <c r="K187" t="s">
        <v>717</v>
      </c>
      <c r="L187">
        <v>1368</v>
      </c>
      <c r="N187">
        <v>1011</v>
      </c>
      <c r="O187" t="s">
        <v>589</v>
      </c>
      <c r="P187" t="s">
        <v>589</v>
      </c>
      <c r="Q187">
        <v>1</v>
      </c>
      <c r="W187">
        <v>0</v>
      </c>
      <c r="X187">
        <v>-169468834</v>
      </c>
      <c r="Y187">
        <v>0.76249999999999996</v>
      </c>
      <c r="AA187">
        <v>0</v>
      </c>
      <c r="AB187">
        <v>31.87</v>
      </c>
      <c r="AC187">
        <v>0</v>
      </c>
      <c r="AD187">
        <v>0</v>
      </c>
      <c r="AE187">
        <v>0</v>
      </c>
      <c r="AF187">
        <v>2.08</v>
      </c>
      <c r="AG187">
        <v>0</v>
      </c>
      <c r="AH187">
        <v>0</v>
      </c>
      <c r="AI187">
        <v>1</v>
      </c>
      <c r="AJ187">
        <v>15.32</v>
      </c>
      <c r="AK187">
        <v>33.18</v>
      </c>
      <c r="AL187">
        <v>1</v>
      </c>
      <c r="AN187">
        <v>0</v>
      </c>
      <c r="AO187">
        <v>1</v>
      </c>
      <c r="AP187">
        <v>1</v>
      </c>
      <c r="AQ187">
        <v>0</v>
      </c>
      <c r="AR187">
        <v>0</v>
      </c>
      <c r="AS187" t="s">
        <v>3</v>
      </c>
      <c r="AT187">
        <v>0.61</v>
      </c>
      <c r="AU187" t="s">
        <v>143</v>
      </c>
      <c r="AV187">
        <v>0</v>
      </c>
      <c r="AW187">
        <v>2</v>
      </c>
      <c r="AX187">
        <v>36171680</v>
      </c>
      <c r="AY187">
        <v>1</v>
      </c>
      <c r="AZ187">
        <v>0</v>
      </c>
      <c r="BA187">
        <v>183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Y187*Source!I114</f>
        <v>0.30499999999999999</v>
      </c>
      <c r="CY187">
        <f>AB187</f>
        <v>31.87</v>
      </c>
      <c r="CZ187">
        <f>AF187</f>
        <v>2.08</v>
      </c>
      <c r="DA187">
        <f>AJ187</f>
        <v>15.32</v>
      </c>
      <c r="DB187">
        <f>ROUND((ROUND(AT187*CZ187,2)*1.25),2)</f>
        <v>1.59</v>
      </c>
      <c r="DC187">
        <f>ROUND((ROUND(AT187*AG187,2)*1.25),2)</f>
        <v>0</v>
      </c>
    </row>
    <row r="188" spans="1:107">
      <c r="A188">
        <f>ROW(Source!A114)</f>
        <v>114</v>
      </c>
      <c r="B188">
        <v>35806607</v>
      </c>
      <c r="C188">
        <v>36171676</v>
      </c>
      <c r="D188">
        <v>29109354</v>
      </c>
      <c r="E188">
        <v>1</v>
      </c>
      <c r="F188">
        <v>1</v>
      </c>
      <c r="G188">
        <v>1</v>
      </c>
      <c r="H188">
        <v>3</v>
      </c>
      <c r="I188" t="s">
        <v>718</v>
      </c>
      <c r="J188" t="s">
        <v>822</v>
      </c>
      <c r="K188" t="s">
        <v>720</v>
      </c>
      <c r="L188">
        <v>1346</v>
      </c>
      <c r="N188">
        <v>1009</v>
      </c>
      <c r="O188" t="s">
        <v>170</v>
      </c>
      <c r="P188" t="s">
        <v>170</v>
      </c>
      <c r="Q188">
        <v>1</v>
      </c>
      <c r="W188">
        <v>0</v>
      </c>
      <c r="X188">
        <v>-882693383</v>
      </c>
      <c r="Y188">
        <v>10</v>
      </c>
      <c r="AA188">
        <v>64.010000000000005</v>
      </c>
      <c r="AB188">
        <v>0</v>
      </c>
      <c r="AC188">
        <v>0</v>
      </c>
      <c r="AD188">
        <v>0</v>
      </c>
      <c r="AE188">
        <v>46.72</v>
      </c>
      <c r="AF188">
        <v>0</v>
      </c>
      <c r="AG188">
        <v>0</v>
      </c>
      <c r="AH188">
        <v>0</v>
      </c>
      <c r="AI188">
        <v>1.37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10</v>
      </c>
      <c r="AU188" t="s">
        <v>3</v>
      </c>
      <c r="AV188">
        <v>0</v>
      </c>
      <c r="AW188">
        <v>2</v>
      </c>
      <c r="AX188">
        <v>36171681</v>
      </c>
      <c r="AY188">
        <v>1</v>
      </c>
      <c r="AZ188">
        <v>0</v>
      </c>
      <c r="BA188">
        <v>184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Y188*Source!I114</f>
        <v>4</v>
      </c>
      <c r="CY188">
        <f t="shared" ref="CY188:CY200" si="29">AA188</f>
        <v>64.010000000000005</v>
      </c>
      <c r="CZ188">
        <f t="shared" ref="CZ188:CZ200" si="30">AE188</f>
        <v>46.72</v>
      </c>
      <c r="DA188">
        <f t="shared" ref="DA188:DA200" si="31">AI188</f>
        <v>1.37</v>
      </c>
      <c r="DB188">
        <f t="shared" ref="DB188:DB232" si="32">ROUND(ROUND(AT188*CZ188,2),2)</f>
        <v>467.2</v>
      </c>
      <c r="DC188">
        <f t="shared" ref="DC188:DC232" si="33">ROUND(ROUND(AT188*AG188,2),2)</f>
        <v>0</v>
      </c>
    </row>
    <row r="189" spans="1:107">
      <c r="A189">
        <f>ROW(Source!A114)</f>
        <v>114</v>
      </c>
      <c r="B189">
        <v>35806607</v>
      </c>
      <c r="C189">
        <v>36171676</v>
      </c>
      <c r="D189">
        <v>29109781</v>
      </c>
      <c r="E189">
        <v>1</v>
      </c>
      <c r="F189">
        <v>1</v>
      </c>
      <c r="G189">
        <v>1</v>
      </c>
      <c r="H189">
        <v>3</v>
      </c>
      <c r="I189" t="s">
        <v>724</v>
      </c>
      <c r="J189" t="s">
        <v>823</v>
      </c>
      <c r="K189" t="s">
        <v>726</v>
      </c>
      <c r="L189">
        <v>1346</v>
      </c>
      <c r="N189">
        <v>1009</v>
      </c>
      <c r="O189" t="s">
        <v>170</v>
      </c>
      <c r="P189" t="s">
        <v>170</v>
      </c>
      <c r="Q189">
        <v>1</v>
      </c>
      <c r="W189">
        <v>0</v>
      </c>
      <c r="X189">
        <v>-306339415</v>
      </c>
      <c r="Y189">
        <v>4</v>
      </c>
      <c r="AA189">
        <v>60.38</v>
      </c>
      <c r="AB189">
        <v>0</v>
      </c>
      <c r="AC189">
        <v>0</v>
      </c>
      <c r="AD189">
        <v>0</v>
      </c>
      <c r="AE189">
        <v>11.12</v>
      </c>
      <c r="AF189">
        <v>0</v>
      </c>
      <c r="AG189">
        <v>0</v>
      </c>
      <c r="AH189">
        <v>0</v>
      </c>
      <c r="AI189">
        <v>5.43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4</v>
      </c>
      <c r="AU189" t="s">
        <v>3</v>
      </c>
      <c r="AV189">
        <v>0</v>
      </c>
      <c r="AW189">
        <v>2</v>
      </c>
      <c r="AX189">
        <v>36171682</v>
      </c>
      <c r="AY189">
        <v>1</v>
      </c>
      <c r="AZ189">
        <v>0</v>
      </c>
      <c r="BA189">
        <v>185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Y189*Source!I114</f>
        <v>1.6</v>
      </c>
      <c r="CY189">
        <f t="shared" si="29"/>
        <v>60.38</v>
      </c>
      <c r="CZ189">
        <f t="shared" si="30"/>
        <v>11.12</v>
      </c>
      <c r="DA189">
        <f t="shared" si="31"/>
        <v>5.43</v>
      </c>
      <c r="DB189">
        <f t="shared" si="32"/>
        <v>44.48</v>
      </c>
      <c r="DC189">
        <f t="shared" si="33"/>
        <v>0</v>
      </c>
    </row>
    <row r="190" spans="1:107">
      <c r="A190">
        <f>ROW(Source!A114)</f>
        <v>114</v>
      </c>
      <c r="B190">
        <v>35806607</v>
      </c>
      <c r="C190">
        <v>36171676</v>
      </c>
      <c r="D190">
        <v>29109782</v>
      </c>
      <c r="E190">
        <v>1</v>
      </c>
      <c r="F190">
        <v>1</v>
      </c>
      <c r="G190">
        <v>1</v>
      </c>
      <c r="H190">
        <v>3</v>
      </c>
      <c r="I190" t="s">
        <v>727</v>
      </c>
      <c r="J190" t="s">
        <v>824</v>
      </c>
      <c r="K190" t="s">
        <v>729</v>
      </c>
      <c r="L190">
        <v>1346</v>
      </c>
      <c r="N190">
        <v>1009</v>
      </c>
      <c r="O190" t="s">
        <v>170</v>
      </c>
      <c r="P190" t="s">
        <v>170</v>
      </c>
      <c r="Q190">
        <v>1</v>
      </c>
      <c r="W190">
        <v>0</v>
      </c>
      <c r="X190">
        <v>-71279152</v>
      </c>
      <c r="Y190">
        <v>42</v>
      </c>
      <c r="AA190">
        <v>16.309999999999999</v>
      </c>
      <c r="AB190">
        <v>0</v>
      </c>
      <c r="AC190">
        <v>0</v>
      </c>
      <c r="AD190">
        <v>0</v>
      </c>
      <c r="AE190">
        <v>4.3600000000000003</v>
      </c>
      <c r="AF190">
        <v>0</v>
      </c>
      <c r="AG190">
        <v>0</v>
      </c>
      <c r="AH190">
        <v>0</v>
      </c>
      <c r="AI190">
        <v>3.74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42</v>
      </c>
      <c r="AU190" t="s">
        <v>3</v>
      </c>
      <c r="AV190">
        <v>0</v>
      </c>
      <c r="AW190">
        <v>2</v>
      </c>
      <c r="AX190">
        <v>36171683</v>
      </c>
      <c r="AY190">
        <v>1</v>
      </c>
      <c r="AZ190">
        <v>0</v>
      </c>
      <c r="BA190">
        <v>186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Y190*Source!I114</f>
        <v>16.8</v>
      </c>
      <c r="CY190">
        <f t="shared" si="29"/>
        <v>16.309999999999999</v>
      </c>
      <c r="CZ190">
        <f t="shared" si="30"/>
        <v>4.3600000000000003</v>
      </c>
      <c r="DA190">
        <f t="shared" si="31"/>
        <v>3.74</v>
      </c>
      <c r="DB190">
        <f t="shared" si="32"/>
        <v>183.12</v>
      </c>
      <c r="DC190">
        <f t="shared" si="33"/>
        <v>0</v>
      </c>
    </row>
    <row r="191" spans="1:107">
      <c r="A191">
        <f>ROW(Source!A114)</f>
        <v>114</v>
      </c>
      <c r="B191">
        <v>35806607</v>
      </c>
      <c r="C191">
        <v>36171676</v>
      </c>
      <c r="D191">
        <v>29110699</v>
      </c>
      <c r="E191">
        <v>1</v>
      </c>
      <c r="F191">
        <v>1</v>
      </c>
      <c r="G191">
        <v>1</v>
      </c>
      <c r="H191">
        <v>3</v>
      </c>
      <c r="I191" t="s">
        <v>730</v>
      </c>
      <c r="J191" t="s">
        <v>825</v>
      </c>
      <c r="K191" t="s">
        <v>732</v>
      </c>
      <c r="L191">
        <v>1301</v>
      </c>
      <c r="N191">
        <v>1003</v>
      </c>
      <c r="O191" t="s">
        <v>151</v>
      </c>
      <c r="P191" t="s">
        <v>151</v>
      </c>
      <c r="Q191">
        <v>1</v>
      </c>
      <c r="W191">
        <v>0</v>
      </c>
      <c r="X191">
        <v>1063889258</v>
      </c>
      <c r="Y191">
        <v>68</v>
      </c>
      <c r="AA191">
        <v>1.24</v>
      </c>
      <c r="AB191">
        <v>0</v>
      </c>
      <c r="AC191">
        <v>0</v>
      </c>
      <c r="AD191">
        <v>0</v>
      </c>
      <c r="AE191">
        <v>0.17</v>
      </c>
      <c r="AF191">
        <v>0</v>
      </c>
      <c r="AG191">
        <v>0</v>
      </c>
      <c r="AH191">
        <v>0</v>
      </c>
      <c r="AI191">
        <v>7.29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0</v>
      </c>
      <c r="AQ191">
        <v>0</v>
      </c>
      <c r="AR191">
        <v>0</v>
      </c>
      <c r="AS191" t="s">
        <v>3</v>
      </c>
      <c r="AT191">
        <v>68</v>
      </c>
      <c r="AU191" t="s">
        <v>3</v>
      </c>
      <c r="AV191">
        <v>0</v>
      </c>
      <c r="AW191">
        <v>2</v>
      </c>
      <c r="AX191">
        <v>36171684</v>
      </c>
      <c r="AY191">
        <v>1</v>
      </c>
      <c r="AZ191">
        <v>0</v>
      </c>
      <c r="BA191">
        <v>187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Y191*Source!I114</f>
        <v>27.200000000000003</v>
      </c>
      <c r="CY191">
        <f t="shared" si="29"/>
        <v>1.24</v>
      </c>
      <c r="CZ191">
        <f t="shared" si="30"/>
        <v>0.17</v>
      </c>
      <c r="DA191">
        <f t="shared" si="31"/>
        <v>7.29</v>
      </c>
      <c r="DB191">
        <f t="shared" si="32"/>
        <v>11.56</v>
      </c>
      <c r="DC191">
        <f t="shared" si="33"/>
        <v>0</v>
      </c>
    </row>
    <row r="192" spans="1:107">
      <c r="A192">
        <f>ROW(Source!A114)</f>
        <v>114</v>
      </c>
      <c r="B192">
        <v>35806607</v>
      </c>
      <c r="C192">
        <v>36171676</v>
      </c>
      <c r="D192">
        <v>29110797</v>
      </c>
      <c r="E192">
        <v>1</v>
      </c>
      <c r="F192">
        <v>1</v>
      </c>
      <c r="G192">
        <v>1</v>
      </c>
      <c r="H192">
        <v>3</v>
      </c>
      <c r="I192" t="s">
        <v>733</v>
      </c>
      <c r="J192" t="s">
        <v>826</v>
      </c>
      <c r="K192" t="s">
        <v>735</v>
      </c>
      <c r="L192">
        <v>1301</v>
      </c>
      <c r="N192">
        <v>1003</v>
      </c>
      <c r="O192" t="s">
        <v>151</v>
      </c>
      <c r="P192" t="s">
        <v>151</v>
      </c>
      <c r="Q192">
        <v>1</v>
      </c>
      <c r="W192">
        <v>0</v>
      </c>
      <c r="X192">
        <v>1919953005</v>
      </c>
      <c r="Y192">
        <v>135</v>
      </c>
      <c r="AA192">
        <v>15.5</v>
      </c>
      <c r="AB192">
        <v>0</v>
      </c>
      <c r="AC192">
        <v>0</v>
      </c>
      <c r="AD192">
        <v>0</v>
      </c>
      <c r="AE192">
        <v>1.74</v>
      </c>
      <c r="AF192">
        <v>0</v>
      </c>
      <c r="AG192">
        <v>0</v>
      </c>
      <c r="AH192">
        <v>0</v>
      </c>
      <c r="AI192">
        <v>8.91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135</v>
      </c>
      <c r="AU192" t="s">
        <v>3</v>
      </c>
      <c r="AV192">
        <v>0</v>
      </c>
      <c r="AW192">
        <v>2</v>
      </c>
      <c r="AX192">
        <v>36171685</v>
      </c>
      <c r="AY192">
        <v>1</v>
      </c>
      <c r="AZ192">
        <v>0</v>
      </c>
      <c r="BA192">
        <v>188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Y192*Source!I114</f>
        <v>54</v>
      </c>
      <c r="CY192">
        <f t="shared" si="29"/>
        <v>15.5</v>
      </c>
      <c r="CZ192">
        <f t="shared" si="30"/>
        <v>1.74</v>
      </c>
      <c r="DA192">
        <f t="shared" si="31"/>
        <v>8.91</v>
      </c>
      <c r="DB192">
        <f t="shared" si="32"/>
        <v>234.9</v>
      </c>
      <c r="DC192">
        <f t="shared" si="33"/>
        <v>0</v>
      </c>
    </row>
    <row r="193" spans="1:107">
      <c r="A193">
        <f>ROW(Source!A114)</f>
        <v>114</v>
      </c>
      <c r="B193">
        <v>35806607</v>
      </c>
      <c r="C193">
        <v>36171676</v>
      </c>
      <c r="D193">
        <v>29111455</v>
      </c>
      <c r="E193">
        <v>1</v>
      </c>
      <c r="F193">
        <v>1</v>
      </c>
      <c r="G193">
        <v>1</v>
      </c>
      <c r="H193">
        <v>3</v>
      </c>
      <c r="I193" t="s">
        <v>219</v>
      </c>
      <c r="J193" t="s">
        <v>275</v>
      </c>
      <c r="K193" t="s">
        <v>220</v>
      </c>
      <c r="L193">
        <v>1327</v>
      </c>
      <c r="N193">
        <v>1005</v>
      </c>
      <c r="O193" t="s">
        <v>165</v>
      </c>
      <c r="P193" t="s">
        <v>165</v>
      </c>
      <c r="Q193">
        <v>1</v>
      </c>
      <c r="W193">
        <v>1</v>
      </c>
      <c r="X193">
        <v>-1126346608</v>
      </c>
      <c r="Y193">
        <v>-112</v>
      </c>
      <c r="AA193">
        <v>73.790000000000006</v>
      </c>
      <c r="AB193">
        <v>0</v>
      </c>
      <c r="AC193">
        <v>0</v>
      </c>
      <c r="AD193">
        <v>0</v>
      </c>
      <c r="AE193">
        <v>15.06</v>
      </c>
      <c r="AF193">
        <v>0</v>
      </c>
      <c r="AG193">
        <v>0</v>
      </c>
      <c r="AH193">
        <v>0</v>
      </c>
      <c r="AI193">
        <v>4.9000000000000004</v>
      </c>
      <c r="AJ193">
        <v>1</v>
      </c>
      <c r="AK193">
        <v>1</v>
      </c>
      <c r="AL193">
        <v>1</v>
      </c>
      <c r="AN193">
        <v>0</v>
      </c>
      <c r="AO193">
        <v>1</v>
      </c>
      <c r="AP193">
        <v>0</v>
      </c>
      <c r="AQ193">
        <v>0</v>
      </c>
      <c r="AR193">
        <v>0</v>
      </c>
      <c r="AS193" t="s">
        <v>3</v>
      </c>
      <c r="AT193">
        <v>-112</v>
      </c>
      <c r="AU193" t="s">
        <v>3</v>
      </c>
      <c r="AV193">
        <v>0</v>
      </c>
      <c r="AW193">
        <v>2</v>
      </c>
      <c r="AX193">
        <v>36171686</v>
      </c>
      <c r="AY193">
        <v>1</v>
      </c>
      <c r="AZ193">
        <v>6144</v>
      </c>
      <c r="BA193">
        <v>189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Y193*Source!I114</f>
        <v>-44.800000000000004</v>
      </c>
      <c r="CY193">
        <f t="shared" si="29"/>
        <v>73.790000000000006</v>
      </c>
      <c r="CZ193">
        <f t="shared" si="30"/>
        <v>15.06</v>
      </c>
      <c r="DA193">
        <f t="shared" si="31"/>
        <v>4.9000000000000004</v>
      </c>
      <c r="DB193">
        <f t="shared" si="32"/>
        <v>-1686.72</v>
      </c>
      <c r="DC193">
        <f t="shared" si="33"/>
        <v>0</v>
      </c>
    </row>
    <row r="194" spans="1:107">
      <c r="A194">
        <f>ROW(Source!A114)</f>
        <v>114</v>
      </c>
      <c r="B194">
        <v>35806607</v>
      </c>
      <c r="C194">
        <v>36171676</v>
      </c>
      <c r="D194">
        <v>29114731</v>
      </c>
      <c r="E194">
        <v>1</v>
      </c>
      <c r="F194">
        <v>1</v>
      </c>
      <c r="G194">
        <v>1</v>
      </c>
      <c r="H194">
        <v>3</v>
      </c>
      <c r="I194" t="s">
        <v>827</v>
      </c>
      <c r="J194" t="s">
        <v>828</v>
      </c>
      <c r="K194" t="s">
        <v>829</v>
      </c>
      <c r="L194">
        <v>1354</v>
      </c>
      <c r="N194">
        <v>1010</v>
      </c>
      <c r="O194" t="s">
        <v>258</v>
      </c>
      <c r="P194" t="s">
        <v>258</v>
      </c>
      <c r="Q194">
        <v>1</v>
      </c>
      <c r="W194">
        <v>0</v>
      </c>
      <c r="X194">
        <v>-1463139681</v>
      </c>
      <c r="Y194">
        <v>426</v>
      </c>
      <c r="AA194">
        <v>0.22</v>
      </c>
      <c r="AB194">
        <v>0</v>
      </c>
      <c r="AC194">
        <v>0</v>
      </c>
      <c r="AD194">
        <v>0</v>
      </c>
      <c r="AE194">
        <v>0.02</v>
      </c>
      <c r="AF194">
        <v>0</v>
      </c>
      <c r="AG194">
        <v>0</v>
      </c>
      <c r="AH194">
        <v>0</v>
      </c>
      <c r="AI194">
        <v>10.89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426</v>
      </c>
      <c r="AU194" t="s">
        <v>3</v>
      </c>
      <c r="AV194">
        <v>0</v>
      </c>
      <c r="AW194">
        <v>2</v>
      </c>
      <c r="AX194">
        <v>36171687</v>
      </c>
      <c r="AY194">
        <v>1</v>
      </c>
      <c r="AZ194">
        <v>0</v>
      </c>
      <c r="BA194">
        <v>190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Y194*Source!I114</f>
        <v>170.4</v>
      </c>
      <c r="CY194">
        <f t="shared" si="29"/>
        <v>0.22</v>
      </c>
      <c r="CZ194">
        <f t="shared" si="30"/>
        <v>0.02</v>
      </c>
      <c r="DA194">
        <f t="shared" si="31"/>
        <v>10.89</v>
      </c>
      <c r="DB194">
        <f t="shared" si="32"/>
        <v>8.52</v>
      </c>
      <c r="DC194">
        <f t="shared" si="33"/>
        <v>0</v>
      </c>
    </row>
    <row r="195" spans="1:107">
      <c r="A195">
        <f>ROW(Source!A114)</f>
        <v>114</v>
      </c>
      <c r="B195">
        <v>35806607</v>
      </c>
      <c r="C195">
        <v>36171676</v>
      </c>
      <c r="D195">
        <v>29114733</v>
      </c>
      <c r="E195">
        <v>1</v>
      </c>
      <c r="F195">
        <v>1</v>
      </c>
      <c r="G195">
        <v>1</v>
      </c>
      <c r="H195">
        <v>3</v>
      </c>
      <c r="I195" t="s">
        <v>739</v>
      </c>
      <c r="J195" t="s">
        <v>830</v>
      </c>
      <c r="K195" t="s">
        <v>741</v>
      </c>
      <c r="L195">
        <v>1354</v>
      </c>
      <c r="N195">
        <v>1010</v>
      </c>
      <c r="O195" t="s">
        <v>258</v>
      </c>
      <c r="P195" t="s">
        <v>258</v>
      </c>
      <c r="Q195">
        <v>1</v>
      </c>
      <c r="W195">
        <v>0</v>
      </c>
      <c r="X195">
        <v>-1352915271</v>
      </c>
      <c r="Y195">
        <v>2014</v>
      </c>
      <c r="AA195">
        <v>0.3</v>
      </c>
      <c r="AB195">
        <v>0</v>
      </c>
      <c r="AC195">
        <v>0</v>
      </c>
      <c r="AD195">
        <v>0</v>
      </c>
      <c r="AE195">
        <v>0.02</v>
      </c>
      <c r="AF195">
        <v>0</v>
      </c>
      <c r="AG195">
        <v>0</v>
      </c>
      <c r="AH195">
        <v>0</v>
      </c>
      <c r="AI195">
        <v>14.91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2014</v>
      </c>
      <c r="AU195" t="s">
        <v>3</v>
      </c>
      <c r="AV195">
        <v>0</v>
      </c>
      <c r="AW195">
        <v>2</v>
      </c>
      <c r="AX195">
        <v>36171688</v>
      </c>
      <c r="AY195">
        <v>1</v>
      </c>
      <c r="AZ195">
        <v>0</v>
      </c>
      <c r="BA195">
        <v>191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Y195*Source!I114</f>
        <v>805.6</v>
      </c>
      <c r="CY195">
        <f t="shared" si="29"/>
        <v>0.3</v>
      </c>
      <c r="CZ195">
        <f t="shared" si="30"/>
        <v>0.02</v>
      </c>
      <c r="DA195">
        <f t="shared" si="31"/>
        <v>14.91</v>
      </c>
      <c r="DB195">
        <f t="shared" si="32"/>
        <v>40.28</v>
      </c>
      <c r="DC195">
        <f t="shared" si="33"/>
        <v>0</v>
      </c>
    </row>
    <row r="196" spans="1:107">
      <c r="A196">
        <f>ROW(Source!A114)</f>
        <v>114</v>
      </c>
      <c r="B196">
        <v>35806607</v>
      </c>
      <c r="C196">
        <v>36171676</v>
      </c>
      <c r="D196">
        <v>29114403</v>
      </c>
      <c r="E196">
        <v>1</v>
      </c>
      <c r="F196">
        <v>1</v>
      </c>
      <c r="G196">
        <v>1</v>
      </c>
      <c r="H196">
        <v>3</v>
      </c>
      <c r="I196" t="s">
        <v>831</v>
      </c>
      <c r="J196" t="s">
        <v>832</v>
      </c>
      <c r="K196" t="s">
        <v>833</v>
      </c>
      <c r="L196">
        <v>1354</v>
      </c>
      <c r="N196">
        <v>1010</v>
      </c>
      <c r="O196" t="s">
        <v>258</v>
      </c>
      <c r="P196" t="s">
        <v>258</v>
      </c>
      <c r="Q196">
        <v>1</v>
      </c>
      <c r="W196">
        <v>0</v>
      </c>
      <c r="X196">
        <v>310998176</v>
      </c>
      <c r="Y196">
        <v>183</v>
      </c>
      <c r="AA196">
        <v>0.61</v>
      </c>
      <c r="AB196">
        <v>0</v>
      </c>
      <c r="AC196">
        <v>0</v>
      </c>
      <c r="AD196">
        <v>0</v>
      </c>
      <c r="AE196">
        <v>0.68</v>
      </c>
      <c r="AF196">
        <v>0</v>
      </c>
      <c r="AG196">
        <v>0</v>
      </c>
      <c r="AH196">
        <v>0</v>
      </c>
      <c r="AI196">
        <v>0.9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183</v>
      </c>
      <c r="AU196" t="s">
        <v>3</v>
      </c>
      <c r="AV196">
        <v>0</v>
      </c>
      <c r="AW196">
        <v>2</v>
      </c>
      <c r="AX196">
        <v>36171689</v>
      </c>
      <c r="AY196">
        <v>1</v>
      </c>
      <c r="AZ196">
        <v>0</v>
      </c>
      <c r="BA196">
        <v>192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Y196*Source!I114</f>
        <v>73.2</v>
      </c>
      <c r="CY196">
        <f t="shared" si="29"/>
        <v>0.61</v>
      </c>
      <c r="CZ196">
        <f t="shared" si="30"/>
        <v>0.68</v>
      </c>
      <c r="DA196">
        <f t="shared" si="31"/>
        <v>0.9</v>
      </c>
      <c r="DB196">
        <f t="shared" si="32"/>
        <v>124.44</v>
      </c>
      <c r="DC196">
        <f t="shared" si="33"/>
        <v>0</v>
      </c>
    </row>
    <row r="197" spans="1:107">
      <c r="A197">
        <f>ROW(Source!A114)</f>
        <v>114</v>
      </c>
      <c r="B197">
        <v>35806607</v>
      </c>
      <c r="C197">
        <v>36171676</v>
      </c>
      <c r="D197">
        <v>29129600</v>
      </c>
      <c r="E197">
        <v>1</v>
      </c>
      <c r="F197">
        <v>1</v>
      </c>
      <c r="G197">
        <v>1</v>
      </c>
      <c r="H197">
        <v>3</v>
      </c>
      <c r="I197" t="s">
        <v>834</v>
      </c>
      <c r="J197" t="s">
        <v>835</v>
      </c>
      <c r="K197" t="s">
        <v>836</v>
      </c>
      <c r="L197">
        <v>1301</v>
      </c>
      <c r="N197">
        <v>1003</v>
      </c>
      <c r="O197" t="s">
        <v>151</v>
      </c>
      <c r="P197" t="s">
        <v>151</v>
      </c>
      <c r="Q197">
        <v>1</v>
      </c>
      <c r="W197">
        <v>0</v>
      </c>
      <c r="X197">
        <v>-382412684</v>
      </c>
      <c r="Y197">
        <v>390</v>
      </c>
      <c r="AA197">
        <v>41.73</v>
      </c>
      <c r="AB197">
        <v>0</v>
      </c>
      <c r="AC197">
        <v>0</v>
      </c>
      <c r="AD197">
        <v>0</v>
      </c>
      <c r="AE197">
        <v>5.74</v>
      </c>
      <c r="AF197">
        <v>0</v>
      </c>
      <c r="AG197">
        <v>0</v>
      </c>
      <c r="AH197">
        <v>0</v>
      </c>
      <c r="AI197">
        <v>7.27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390</v>
      </c>
      <c r="AU197" t="s">
        <v>3</v>
      </c>
      <c r="AV197">
        <v>0</v>
      </c>
      <c r="AW197">
        <v>2</v>
      </c>
      <c r="AX197">
        <v>36171690</v>
      </c>
      <c r="AY197">
        <v>1</v>
      </c>
      <c r="AZ197">
        <v>0</v>
      </c>
      <c r="BA197">
        <v>193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Y197*Source!I114</f>
        <v>156</v>
      </c>
      <c r="CY197">
        <f t="shared" si="29"/>
        <v>41.73</v>
      </c>
      <c r="CZ197">
        <f t="shared" si="30"/>
        <v>5.74</v>
      </c>
      <c r="DA197">
        <f t="shared" si="31"/>
        <v>7.27</v>
      </c>
      <c r="DB197">
        <f t="shared" si="32"/>
        <v>2238.6</v>
      </c>
      <c r="DC197">
        <f t="shared" si="33"/>
        <v>0</v>
      </c>
    </row>
    <row r="198" spans="1:107">
      <c r="A198">
        <f>ROW(Source!A114)</f>
        <v>114</v>
      </c>
      <c r="B198">
        <v>35806607</v>
      </c>
      <c r="C198">
        <v>36171676</v>
      </c>
      <c r="D198">
        <v>29129688</v>
      </c>
      <c r="E198">
        <v>1</v>
      </c>
      <c r="F198">
        <v>1</v>
      </c>
      <c r="G198">
        <v>1</v>
      </c>
      <c r="H198">
        <v>3</v>
      </c>
      <c r="I198" t="s">
        <v>837</v>
      </c>
      <c r="J198" t="s">
        <v>838</v>
      </c>
      <c r="K198" t="s">
        <v>839</v>
      </c>
      <c r="L198">
        <v>1354</v>
      </c>
      <c r="N198">
        <v>1010</v>
      </c>
      <c r="O198" t="s">
        <v>258</v>
      </c>
      <c r="P198" t="s">
        <v>258</v>
      </c>
      <c r="Q198">
        <v>1</v>
      </c>
      <c r="W198">
        <v>0</v>
      </c>
      <c r="X198">
        <v>75405298</v>
      </c>
      <c r="Y198">
        <v>183</v>
      </c>
      <c r="AA198">
        <v>9.7899999999999991</v>
      </c>
      <c r="AB198">
        <v>0</v>
      </c>
      <c r="AC198">
        <v>0</v>
      </c>
      <c r="AD198">
        <v>0</v>
      </c>
      <c r="AE198">
        <v>1.32</v>
      </c>
      <c r="AF198">
        <v>0</v>
      </c>
      <c r="AG198">
        <v>0</v>
      </c>
      <c r="AH198">
        <v>0</v>
      </c>
      <c r="AI198">
        <v>7.42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183</v>
      </c>
      <c r="AU198" t="s">
        <v>3</v>
      </c>
      <c r="AV198">
        <v>0</v>
      </c>
      <c r="AW198">
        <v>2</v>
      </c>
      <c r="AX198">
        <v>36171691</v>
      </c>
      <c r="AY198">
        <v>1</v>
      </c>
      <c r="AZ198">
        <v>0</v>
      </c>
      <c r="BA198">
        <v>194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Y198*Source!I114</f>
        <v>73.2</v>
      </c>
      <c r="CY198">
        <f t="shared" si="29"/>
        <v>9.7899999999999991</v>
      </c>
      <c r="CZ198">
        <f t="shared" si="30"/>
        <v>1.32</v>
      </c>
      <c r="DA198">
        <f t="shared" si="31"/>
        <v>7.42</v>
      </c>
      <c r="DB198">
        <f t="shared" si="32"/>
        <v>241.56</v>
      </c>
      <c r="DC198">
        <f t="shared" si="33"/>
        <v>0</v>
      </c>
    </row>
    <row r="199" spans="1:107">
      <c r="A199">
        <f>ROW(Source!A114)</f>
        <v>114</v>
      </c>
      <c r="B199">
        <v>35806607</v>
      </c>
      <c r="C199">
        <v>36171676</v>
      </c>
      <c r="D199">
        <v>29129706</v>
      </c>
      <c r="E199">
        <v>1</v>
      </c>
      <c r="F199">
        <v>1</v>
      </c>
      <c r="G199">
        <v>1</v>
      </c>
      <c r="H199">
        <v>3</v>
      </c>
      <c r="I199" t="s">
        <v>840</v>
      </c>
      <c r="J199" t="s">
        <v>841</v>
      </c>
      <c r="K199" t="s">
        <v>842</v>
      </c>
      <c r="L199">
        <v>1354</v>
      </c>
      <c r="N199">
        <v>1010</v>
      </c>
      <c r="O199" t="s">
        <v>258</v>
      </c>
      <c r="P199" t="s">
        <v>258</v>
      </c>
      <c r="Q199">
        <v>1</v>
      </c>
      <c r="W199">
        <v>0</v>
      </c>
      <c r="X199">
        <v>1041462968</v>
      </c>
      <c r="Y199">
        <v>368</v>
      </c>
      <c r="AA199">
        <v>5</v>
      </c>
      <c r="AB199">
        <v>0</v>
      </c>
      <c r="AC199">
        <v>0</v>
      </c>
      <c r="AD199">
        <v>0</v>
      </c>
      <c r="AE199">
        <v>0.69</v>
      </c>
      <c r="AF199">
        <v>0</v>
      </c>
      <c r="AG199">
        <v>0</v>
      </c>
      <c r="AH199">
        <v>0</v>
      </c>
      <c r="AI199">
        <v>7.25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368</v>
      </c>
      <c r="AU199" t="s">
        <v>3</v>
      </c>
      <c r="AV199">
        <v>0</v>
      </c>
      <c r="AW199">
        <v>2</v>
      </c>
      <c r="AX199">
        <v>36171692</v>
      </c>
      <c r="AY199">
        <v>1</v>
      </c>
      <c r="AZ199">
        <v>0</v>
      </c>
      <c r="BA199">
        <v>195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Y199*Source!I114</f>
        <v>147.20000000000002</v>
      </c>
      <c r="CY199">
        <f t="shared" si="29"/>
        <v>5</v>
      </c>
      <c r="CZ199">
        <f t="shared" si="30"/>
        <v>0.69</v>
      </c>
      <c r="DA199">
        <f t="shared" si="31"/>
        <v>7.25</v>
      </c>
      <c r="DB199">
        <f t="shared" si="32"/>
        <v>253.92</v>
      </c>
      <c r="DC199">
        <f t="shared" si="33"/>
        <v>0</v>
      </c>
    </row>
    <row r="200" spans="1:107">
      <c r="A200">
        <f>ROW(Source!A114)</f>
        <v>114</v>
      </c>
      <c r="B200">
        <v>35806607</v>
      </c>
      <c r="C200">
        <v>36171676</v>
      </c>
      <c r="D200">
        <v>29129711</v>
      </c>
      <c r="E200">
        <v>1</v>
      </c>
      <c r="F200">
        <v>1</v>
      </c>
      <c r="G200">
        <v>1</v>
      </c>
      <c r="H200">
        <v>3</v>
      </c>
      <c r="I200" t="s">
        <v>843</v>
      </c>
      <c r="J200" t="s">
        <v>844</v>
      </c>
      <c r="K200" t="s">
        <v>845</v>
      </c>
      <c r="L200">
        <v>1354</v>
      </c>
      <c r="N200">
        <v>1010</v>
      </c>
      <c r="O200" t="s">
        <v>258</v>
      </c>
      <c r="P200" t="s">
        <v>258</v>
      </c>
      <c r="Q200">
        <v>1</v>
      </c>
      <c r="W200">
        <v>0</v>
      </c>
      <c r="X200">
        <v>-452411934</v>
      </c>
      <c r="Y200">
        <v>69</v>
      </c>
      <c r="AA200">
        <v>4.54</v>
      </c>
      <c r="AB200">
        <v>0</v>
      </c>
      <c r="AC200">
        <v>0</v>
      </c>
      <c r="AD200">
        <v>0</v>
      </c>
      <c r="AE200">
        <v>0.62</v>
      </c>
      <c r="AF200">
        <v>0</v>
      </c>
      <c r="AG200">
        <v>0</v>
      </c>
      <c r="AH200">
        <v>0</v>
      </c>
      <c r="AI200">
        <v>7.32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69</v>
      </c>
      <c r="AU200" t="s">
        <v>3</v>
      </c>
      <c r="AV200">
        <v>0</v>
      </c>
      <c r="AW200">
        <v>2</v>
      </c>
      <c r="AX200">
        <v>36171693</v>
      </c>
      <c r="AY200">
        <v>1</v>
      </c>
      <c r="AZ200">
        <v>0</v>
      </c>
      <c r="BA200">
        <v>196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Y200*Source!I114</f>
        <v>27.6</v>
      </c>
      <c r="CY200">
        <f t="shared" si="29"/>
        <v>4.54</v>
      </c>
      <c r="CZ200">
        <f t="shared" si="30"/>
        <v>0.62</v>
      </c>
      <c r="DA200">
        <f t="shared" si="31"/>
        <v>7.32</v>
      </c>
      <c r="DB200">
        <f t="shared" si="32"/>
        <v>42.78</v>
      </c>
      <c r="DC200">
        <f t="shared" si="33"/>
        <v>0</v>
      </c>
    </row>
    <row r="201" spans="1:107">
      <c r="A201">
        <f>ROW(Source!A116)</f>
        <v>116</v>
      </c>
      <c r="B201">
        <v>35806607</v>
      </c>
      <c r="C201">
        <v>36316869</v>
      </c>
      <c r="D201">
        <v>29364679</v>
      </c>
      <c r="E201">
        <v>1</v>
      </c>
      <c r="F201">
        <v>1</v>
      </c>
      <c r="G201">
        <v>1</v>
      </c>
      <c r="H201">
        <v>1</v>
      </c>
      <c r="I201" t="s">
        <v>799</v>
      </c>
      <c r="J201" t="s">
        <v>3</v>
      </c>
      <c r="K201" t="s">
        <v>800</v>
      </c>
      <c r="L201">
        <v>1369</v>
      </c>
      <c r="N201">
        <v>1013</v>
      </c>
      <c r="O201" t="s">
        <v>583</v>
      </c>
      <c r="P201" t="s">
        <v>583</v>
      </c>
      <c r="Q201">
        <v>1</v>
      </c>
      <c r="W201">
        <v>0</v>
      </c>
      <c r="X201">
        <v>931378261</v>
      </c>
      <c r="Y201">
        <v>94.4</v>
      </c>
      <c r="AA201">
        <v>0</v>
      </c>
      <c r="AB201">
        <v>0</v>
      </c>
      <c r="AC201">
        <v>0</v>
      </c>
      <c r="AD201">
        <v>329.2</v>
      </c>
      <c r="AE201">
        <v>0</v>
      </c>
      <c r="AF201">
        <v>0</v>
      </c>
      <c r="AG201">
        <v>0</v>
      </c>
      <c r="AH201">
        <v>329.2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94.4</v>
      </c>
      <c r="AU201" t="s">
        <v>3</v>
      </c>
      <c r="AV201">
        <v>1</v>
      </c>
      <c r="AW201">
        <v>2</v>
      </c>
      <c r="AX201">
        <v>36316870</v>
      </c>
      <c r="AY201">
        <v>2</v>
      </c>
      <c r="AZ201">
        <v>131072</v>
      </c>
      <c r="BA201">
        <v>198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Y201*Source!I116</f>
        <v>5.6639999999999997</v>
      </c>
      <c r="CY201">
        <f>AD201</f>
        <v>329.2</v>
      </c>
      <c r="CZ201">
        <f>AH201</f>
        <v>329.2</v>
      </c>
      <c r="DA201">
        <f>AL201</f>
        <v>1</v>
      </c>
      <c r="DB201">
        <f t="shared" si="32"/>
        <v>31076.48</v>
      </c>
      <c r="DC201">
        <f t="shared" si="33"/>
        <v>0</v>
      </c>
    </row>
    <row r="202" spans="1:107">
      <c r="A202">
        <f>ROW(Source!A116)</f>
        <v>116</v>
      </c>
      <c r="B202">
        <v>35806607</v>
      </c>
      <c r="C202">
        <v>36316869</v>
      </c>
      <c r="D202">
        <v>121548</v>
      </c>
      <c r="E202">
        <v>1</v>
      </c>
      <c r="F202">
        <v>1</v>
      </c>
      <c r="G202">
        <v>1</v>
      </c>
      <c r="H202">
        <v>1</v>
      </c>
      <c r="I202" t="s">
        <v>34</v>
      </c>
      <c r="J202" t="s">
        <v>3</v>
      </c>
      <c r="K202" t="s">
        <v>584</v>
      </c>
      <c r="L202">
        <v>608254</v>
      </c>
      <c r="N202">
        <v>1013</v>
      </c>
      <c r="O202" t="s">
        <v>585</v>
      </c>
      <c r="P202" t="s">
        <v>585</v>
      </c>
      <c r="Q202">
        <v>1</v>
      </c>
      <c r="W202">
        <v>0</v>
      </c>
      <c r="X202">
        <v>-185737400</v>
      </c>
      <c r="Y202">
        <v>0.2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0.2</v>
      </c>
      <c r="AU202" t="s">
        <v>3</v>
      </c>
      <c r="AV202">
        <v>2</v>
      </c>
      <c r="AW202">
        <v>2</v>
      </c>
      <c r="AX202">
        <v>36316871</v>
      </c>
      <c r="AY202">
        <v>1</v>
      </c>
      <c r="AZ202">
        <v>0</v>
      </c>
      <c r="BA202">
        <v>199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Y202*Source!I116</f>
        <v>1.2E-2</v>
      </c>
      <c r="CY202">
        <f>AD202</f>
        <v>0</v>
      </c>
      <c r="CZ202">
        <f>AH202</f>
        <v>0</v>
      </c>
      <c r="DA202">
        <f>AL202</f>
        <v>1</v>
      </c>
      <c r="DB202">
        <f t="shared" si="32"/>
        <v>0</v>
      </c>
      <c r="DC202">
        <f t="shared" si="33"/>
        <v>0</v>
      </c>
    </row>
    <row r="203" spans="1:107">
      <c r="A203">
        <f>ROW(Source!A116)</f>
        <v>116</v>
      </c>
      <c r="B203">
        <v>35806607</v>
      </c>
      <c r="C203">
        <v>36316869</v>
      </c>
      <c r="D203">
        <v>29172362</v>
      </c>
      <c r="E203">
        <v>1</v>
      </c>
      <c r="F203">
        <v>1</v>
      </c>
      <c r="G203">
        <v>1</v>
      </c>
      <c r="H203">
        <v>2</v>
      </c>
      <c r="I203" t="s">
        <v>801</v>
      </c>
      <c r="J203" t="s">
        <v>846</v>
      </c>
      <c r="K203" t="s">
        <v>803</v>
      </c>
      <c r="L203">
        <v>1368</v>
      </c>
      <c r="N203">
        <v>1011</v>
      </c>
      <c r="O203" t="s">
        <v>589</v>
      </c>
      <c r="P203" t="s">
        <v>589</v>
      </c>
      <c r="Q203">
        <v>1</v>
      </c>
      <c r="W203">
        <v>0</v>
      </c>
      <c r="X203">
        <v>783836208</v>
      </c>
      <c r="Y203">
        <v>0.2</v>
      </c>
      <c r="AA203">
        <v>0</v>
      </c>
      <c r="AB203">
        <v>1113.56</v>
      </c>
      <c r="AC203">
        <v>447.93</v>
      </c>
      <c r="AD203">
        <v>0</v>
      </c>
      <c r="AE203">
        <v>0</v>
      </c>
      <c r="AF203">
        <v>134.65</v>
      </c>
      <c r="AG203">
        <v>13.5</v>
      </c>
      <c r="AH203">
        <v>0</v>
      </c>
      <c r="AI203">
        <v>1</v>
      </c>
      <c r="AJ203">
        <v>8.27</v>
      </c>
      <c r="AK203">
        <v>33.18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0.2</v>
      </c>
      <c r="AU203" t="s">
        <v>3</v>
      </c>
      <c r="AV203">
        <v>0</v>
      </c>
      <c r="AW203">
        <v>2</v>
      </c>
      <c r="AX203">
        <v>36316872</v>
      </c>
      <c r="AY203">
        <v>1</v>
      </c>
      <c r="AZ203">
        <v>0</v>
      </c>
      <c r="BA203">
        <v>200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Y203*Source!I116</f>
        <v>1.2E-2</v>
      </c>
      <c r="CY203">
        <f>AB203</f>
        <v>1113.56</v>
      </c>
      <c r="CZ203">
        <f>AF203</f>
        <v>134.65</v>
      </c>
      <c r="DA203">
        <f>AJ203</f>
        <v>8.27</v>
      </c>
      <c r="DB203">
        <f t="shared" si="32"/>
        <v>26.93</v>
      </c>
      <c r="DC203">
        <f t="shared" si="33"/>
        <v>2.7</v>
      </c>
    </row>
    <row r="204" spans="1:107">
      <c r="A204">
        <f>ROW(Source!A116)</f>
        <v>116</v>
      </c>
      <c r="B204">
        <v>35806607</v>
      </c>
      <c r="C204">
        <v>36316869</v>
      </c>
      <c r="D204">
        <v>29174913</v>
      </c>
      <c r="E204">
        <v>1</v>
      </c>
      <c r="F204">
        <v>1</v>
      </c>
      <c r="G204">
        <v>1</v>
      </c>
      <c r="H204">
        <v>2</v>
      </c>
      <c r="I204" t="s">
        <v>601</v>
      </c>
      <c r="J204" t="s">
        <v>615</v>
      </c>
      <c r="K204" t="s">
        <v>603</v>
      </c>
      <c r="L204">
        <v>1368</v>
      </c>
      <c r="N204">
        <v>1011</v>
      </c>
      <c r="O204" t="s">
        <v>589</v>
      </c>
      <c r="P204" t="s">
        <v>589</v>
      </c>
      <c r="Q204">
        <v>1</v>
      </c>
      <c r="W204">
        <v>0</v>
      </c>
      <c r="X204">
        <v>1230759911</v>
      </c>
      <c r="Y204">
        <v>0.2</v>
      </c>
      <c r="AA204">
        <v>0</v>
      </c>
      <c r="AB204">
        <v>932.72</v>
      </c>
      <c r="AC204">
        <v>384.89</v>
      </c>
      <c r="AD204">
        <v>0</v>
      </c>
      <c r="AE204">
        <v>0</v>
      </c>
      <c r="AF204">
        <v>87.17</v>
      </c>
      <c r="AG204">
        <v>11.6</v>
      </c>
      <c r="AH204">
        <v>0</v>
      </c>
      <c r="AI204">
        <v>1</v>
      </c>
      <c r="AJ204">
        <v>10.7</v>
      </c>
      <c r="AK204">
        <v>33.18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0.2</v>
      </c>
      <c r="AU204" t="s">
        <v>3</v>
      </c>
      <c r="AV204">
        <v>0</v>
      </c>
      <c r="AW204">
        <v>2</v>
      </c>
      <c r="AX204">
        <v>36316873</v>
      </c>
      <c r="AY204">
        <v>1</v>
      </c>
      <c r="AZ204">
        <v>0</v>
      </c>
      <c r="BA204">
        <v>201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Y204*Source!I116</f>
        <v>1.2E-2</v>
      </c>
      <c r="CY204">
        <f>AB204</f>
        <v>932.72</v>
      </c>
      <c r="CZ204">
        <f>AF204</f>
        <v>87.17</v>
      </c>
      <c r="DA204">
        <f>AJ204</f>
        <v>10.7</v>
      </c>
      <c r="DB204">
        <f t="shared" si="32"/>
        <v>17.43</v>
      </c>
      <c r="DC204">
        <f t="shared" si="33"/>
        <v>2.3199999999999998</v>
      </c>
    </row>
    <row r="205" spans="1:107">
      <c r="A205">
        <f>ROW(Source!A116)</f>
        <v>116</v>
      </c>
      <c r="B205">
        <v>35806607</v>
      </c>
      <c r="C205">
        <v>36316869</v>
      </c>
      <c r="D205">
        <v>29164111</v>
      </c>
      <c r="E205">
        <v>1</v>
      </c>
      <c r="F205">
        <v>1</v>
      </c>
      <c r="G205">
        <v>1</v>
      </c>
      <c r="H205">
        <v>3</v>
      </c>
      <c r="I205" t="s">
        <v>847</v>
      </c>
      <c r="J205" t="s">
        <v>848</v>
      </c>
      <c r="K205" t="s">
        <v>849</v>
      </c>
      <c r="L205">
        <v>1355</v>
      </c>
      <c r="N205">
        <v>1010</v>
      </c>
      <c r="O205" t="s">
        <v>61</v>
      </c>
      <c r="P205" t="s">
        <v>61</v>
      </c>
      <c r="Q205">
        <v>100</v>
      </c>
      <c r="W205">
        <v>0</v>
      </c>
      <c r="X205">
        <v>1318371980</v>
      </c>
      <c r="Y205">
        <v>1.02</v>
      </c>
      <c r="AA205">
        <v>783</v>
      </c>
      <c r="AB205">
        <v>0</v>
      </c>
      <c r="AC205">
        <v>0</v>
      </c>
      <c r="AD205">
        <v>0</v>
      </c>
      <c r="AE205">
        <v>100</v>
      </c>
      <c r="AF205">
        <v>0</v>
      </c>
      <c r="AG205">
        <v>0</v>
      </c>
      <c r="AH205">
        <v>0</v>
      </c>
      <c r="AI205">
        <v>7.83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1.02</v>
      </c>
      <c r="AU205" t="s">
        <v>3</v>
      </c>
      <c r="AV205">
        <v>0</v>
      </c>
      <c r="AW205">
        <v>2</v>
      </c>
      <c r="AX205">
        <v>36316874</v>
      </c>
      <c r="AY205">
        <v>1</v>
      </c>
      <c r="AZ205">
        <v>0</v>
      </c>
      <c r="BA205">
        <v>202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Y205*Source!I116</f>
        <v>6.1199999999999997E-2</v>
      </c>
      <c r="CY205">
        <f>AA205</f>
        <v>783</v>
      </c>
      <c r="CZ205">
        <f>AE205</f>
        <v>100</v>
      </c>
      <c r="DA205">
        <f>AI205</f>
        <v>7.83</v>
      </c>
      <c r="DB205">
        <f t="shared" si="32"/>
        <v>102</v>
      </c>
      <c r="DC205">
        <f t="shared" si="33"/>
        <v>0</v>
      </c>
    </row>
    <row r="206" spans="1:107">
      <c r="A206">
        <f>ROW(Source!A116)</f>
        <v>116</v>
      </c>
      <c r="B206">
        <v>35806607</v>
      </c>
      <c r="C206">
        <v>36316869</v>
      </c>
      <c r="D206">
        <v>29170288</v>
      </c>
      <c r="E206">
        <v>1</v>
      </c>
      <c r="F206">
        <v>1</v>
      </c>
      <c r="G206">
        <v>1</v>
      </c>
      <c r="H206">
        <v>3</v>
      </c>
      <c r="I206" t="s">
        <v>281</v>
      </c>
      <c r="J206" t="s">
        <v>283</v>
      </c>
      <c r="K206" t="s">
        <v>282</v>
      </c>
      <c r="L206">
        <v>1354</v>
      </c>
      <c r="N206">
        <v>1010</v>
      </c>
      <c r="O206" t="s">
        <v>258</v>
      </c>
      <c r="P206" t="s">
        <v>258</v>
      </c>
      <c r="Q206">
        <v>1</v>
      </c>
      <c r="W206">
        <v>0</v>
      </c>
      <c r="X206">
        <v>1246156436</v>
      </c>
      <c r="Y206">
        <v>100</v>
      </c>
      <c r="AA206">
        <v>54.36</v>
      </c>
      <c r="AB206">
        <v>0</v>
      </c>
      <c r="AC206">
        <v>0</v>
      </c>
      <c r="AD206">
        <v>0</v>
      </c>
      <c r="AE206">
        <v>15.27</v>
      </c>
      <c r="AF206">
        <v>0</v>
      </c>
      <c r="AG206">
        <v>0</v>
      </c>
      <c r="AH206">
        <v>0</v>
      </c>
      <c r="AI206">
        <v>3.56</v>
      </c>
      <c r="AJ206">
        <v>1</v>
      </c>
      <c r="AK206">
        <v>1</v>
      </c>
      <c r="AL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 t="s">
        <v>3</v>
      </c>
      <c r="AT206">
        <v>100</v>
      </c>
      <c r="AU206" t="s">
        <v>3</v>
      </c>
      <c r="AV206">
        <v>0</v>
      </c>
      <c r="AW206">
        <v>1</v>
      </c>
      <c r="AX206">
        <v>-1</v>
      </c>
      <c r="AY206">
        <v>0</v>
      </c>
      <c r="AZ206">
        <v>0</v>
      </c>
      <c r="BA206" t="s">
        <v>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Y206*Source!I116</f>
        <v>6</v>
      </c>
      <c r="CY206">
        <f>AA206</f>
        <v>54.36</v>
      </c>
      <c r="CZ206">
        <f>AE206</f>
        <v>15.27</v>
      </c>
      <c r="DA206">
        <f>AI206</f>
        <v>3.56</v>
      </c>
      <c r="DB206">
        <f t="shared" si="32"/>
        <v>1527</v>
      </c>
      <c r="DC206">
        <f t="shared" si="33"/>
        <v>0</v>
      </c>
    </row>
    <row r="207" spans="1:107">
      <c r="A207">
        <f>ROW(Source!A116)</f>
        <v>116</v>
      </c>
      <c r="B207">
        <v>35806607</v>
      </c>
      <c r="C207">
        <v>36316869</v>
      </c>
      <c r="D207">
        <v>29171808</v>
      </c>
      <c r="E207">
        <v>1</v>
      </c>
      <c r="F207">
        <v>1</v>
      </c>
      <c r="G207">
        <v>1</v>
      </c>
      <c r="H207">
        <v>3</v>
      </c>
      <c r="I207" t="s">
        <v>816</v>
      </c>
      <c r="J207" t="s">
        <v>817</v>
      </c>
      <c r="K207" t="s">
        <v>818</v>
      </c>
      <c r="L207">
        <v>1374</v>
      </c>
      <c r="N207">
        <v>1013</v>
      </c>
      <c r="O207" t="s">
        <v>819</v>
      </c>
      <c r="P207" t="s">
        <v>819</v>
      </c>
      <c r="Q207">
        <v>1</v>
      </c>
      <c r="W207">
        <v>0</v>
      </c>
      <c r="X207">
        <v>-915781824</v>
      </c>
      <c r="Y207">
        <v>18.73</v>
      </c>
      <c r="AA207">
        <v>1</v>
      </c>
      <c r="AB207">
        <v>0</v>
      </c>
      <c r="AC207">
        <v>0</v>
      </c>
      <c r="AD207">
        <v>0</v>
      </c>
      <c r="AE207">
        <v>1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18.73</v>
      </c>
      <c r="AU207" t="s">
        <v>3</v>
      </c>
      <c r="AV207">
        <v>0</v>
      </c>
      <c r="AW207">
        <v>2</v>
      </c>
      <c r="AX207">
        <v>36316875</v>
      </c>
      <c r="AY207">
        <v>1</v>
      </c>
      <c r="AZ207">
        <v>0</v>
      </c>
      <c r="BA207">
        <v>203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Y207*Source!I116</f>
        <v>1.1237999999999999</v>
      </c>
      <c r="CY207">
        <f>AA207</f>
        <v>1</v>
      </c>
      <c r="CZ207">
        <f>AE207</f>
        <v>1</v>
      </c>
      <c r="DA207">
        <f>AI207</f>
        <v>1</v>
      </c>
      <c r="DB207">
        <f t="shared" si="32"/>
        <v>18.73</v>
      </c>
      <c r="DC207">
        <f t="shared" si="33"/>
        <v>0</v>
      </c>
    </row>
    <row r="208" spans="1:107">
      <c r="A208">
        <f>ROW(Source!A191)</f>
        <v>191</v>
      </c>
      <c r="B208">
        <v>35806607</v>
      </c>
      <c r="C208">
        <v>35809978</v>
      </c>
      <c r="D208">
        <v>18406804</v>
      </c>
      <c r="E208">
        <v>1</v>
      </c>
      <c r="F208">
        <v>1</v>
      </c>
      <c r="G208">
        <v>1</v>
      </c>
      <c r="H208">
        <v>1</v>
      </c>
      <c r="I208" t="s">
        <v>581</v>
      </c>
      <c r="J208" t="s">
        <v>3</v>
      </c>
      <c r="K208" t="s">
        <v>582</v>
      </c>
      <c r="L208">
        <v>1369</v>
      </c>
      <c r="N208">
        <v>1013</v>
      </c>
      <c r="O208" t="s">
        <v>583</v>
      </c>
      <c r="P208" t="s">
        <v>583</v>
      </c>
      <c r="Q208">
        <v>1</v>
      </c>
      <c r="W208">
        <v>0</v>
      </c>
      <c r="X208">
        <v>254330056</v>
      </c>
      <c r="Y208">
        <v>7.67</v>
      </c>
      <c r="AA208">
        <v>0</v>
      </c>
      <c r="AB208">
        <v>0</v>
      </c>
      <c r="AC208">
        <v>0</v>
      </c>
      <c r="AD208">
        <v>258.83999999999997</v>
      </c>
      <c r="AE208">
        <v>0</v>
      </c>
      <c r="AF208">
        <v>0</v>
      </c>
      <c r="AG208">
        <v>0</v>
      </c>
      <c r="AH208">
        <v>258.83999999999997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7.67</v>
      </c>
      <c r="AU208" t="s">
        <v>3</v>
      </c>
      <c r="AV208">
        <v>1</v>
      </c>
      <c r="AW208">
        <v>2</v>
      </c>
      <c r="AX208">
        <v>36171930</v>
      </c>
      <c r="AY208">
        <v>2</v>
      </c>
      <c r="AZ208">
        <v>131072</v>
      </c>
      <c r="BA208">
        <v>204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Y208*Source!I191</f>
        <v>2.2473099999999997</v>
      </c>
      <c r="CY208">
        <f>AD208</f>
        <v>258.83999999999997</v>
      </c>
      <c r="CZ208">
        <f>AH208</f>
        <v>258.83999999999997</v>
      </c>
      <c r="DA208">
        <f>AL208</f>
        <v>1</v>
      </c>
      <c r="DB208">
        <f t="shared" si="32"/>
        <v>1985.3</v>
      </c>
      <c r="DC208">
        <f t="shared" si="33"/>
        <v>0</v>
      </c>
    </row>
    <row r="209" spans="1:107">
      <c r="A209">
        <f>ROW(Source!A191)</f>
        <v>191</v>
      </c>
      <c r="B209">
        <v>35806607</v>
      </c>
      <c r="C209">
        <v>35809978</v>
      </c>
      <c r="D209">
        <v>29164349</v>
      </c>
      <c r="E209">
        <v>1</v>
      </c>
      <c r="F209">
        <v>1</v>
      </c>
      <c r="G209">
        <v>1</v>
      </c>
      <c r="H209">
        <v>3</v>
      </c>
      <c r="I209" t="s">
        <v>27</v>
      </c>
      <c r="J209" t="s">
        <v>30</v>
      </c>
      <c r="K209" t="s">
        <v>28</v>
      </c>
      <c r="L209">
        <v>1348</v>
      </c>
      <c r="N209">
        <v>1009</v>
      </c>
      <c r="O209" t="s">
        <v>29</v>
      </c>
      <c r="P209" t="s">
        <v>29</v>
      </c>
      <c r="Q209">
        <v>1000</v>
      </c>
      <c r="W209">
        <v>0</v>
      </c>
      <c r="X209">
        <v>-304821490</v>
      </c>
      <c r="Y209">
        <v>0.7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1</v>
      </c>
      <c r="AJ209">
        <v>1</v>
      </c>
      <c r="AK209">
        <v>1</v>
      </c>
      <c r="AL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 t="s">
        <v>3</v>
      </c>
      <c r="AT209">
        <v>0.7</v>
      </c>
      <c r="AU209" t="s">
        <v>3</v>
      </c>
      <c r="AV209">
        <v>0</v>
      </c>
      <c r="AW209">
        <v>2</v>
      </c>
      <c r="AX209">
        <v>36171931</v>
      </c>
      <c r="AY209">
        <v>1</v>
      </c>
      <c r="AZ209">
        <v>0</v>
      </c>
      <c r="BA209">
        <v>205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Y209*Source!I191</f>
        <v>0.20509999999999998</v>
      </c>
      <c r="CY209">
        <f>AA209</f>
        <v>0</v>
      </c>
      <c r="CZ209">
        <f>AE209</f>
        <v>0</v>
      </c>
      <c r="DA209">
        <f>AI209</f>
        <v>1</v>
      </c>
      <c r="DB209">
        <f t="shared" si="32"/>
        <v>0</v>
      </c>
      <c r="DC209">
        <f t="shared" si="33"/>
        <v>0</v>
      </c>
    </row>
    <row r="210" spans="1:107">
      <c r="A210">
        <f>ROW(Source!A193)</f>
        <v>193</v>
      </c>
      <c r="B210">
        <v>35806607</v>
      </c>
      <c r="C210">
        <v>36316859</v>
      </c>
      <c r="D210">
        <v>18406804</v>
      </c>
      <c r="E210">
        <v>1</v>
      </c>
      <c r="F210">
        <v>1</v>
      </c>
      <c r="G210">
        <v>1</v>
      </c>
      <c r="H210">
        <v>1</v>
      </c>
      <c r="I210" t="s">
        <v>581</v>
      </c>
      <c r="J210" t="s">
        <v>3</v>
      </c>
      <c r="K210" t="s">
        <v>582</v>
      </c>
      <c r="L210">
        <v>1369</v>
      </c>
      <c r="N210">
        <v>1013</v>
      </c>
      <c r="O210" t="s">
        <v>583</v>
      </c>
      <c r="P210" t="s">
        <v>583</v>
      </c>
      <c r="Q210">
        <v>1</v>
      </c>
      <c r="W210">
        <v>0</v>
      </c>
      <c r="X210">
        <v>254330056</v>
      </c>
      <c r="Y210">
        <v>30.53</v>
      </c>
      <c r="AA210">
        <v>0</v>
      </c>
      <c r="AB210">
        <v>0</v>
      </c>
      <c r="AC210">
        <v>0</v>
      </c>
      <c r="AD210">
        <v>258.83999999999997</v>
      </c>
      <c r="AE210">
        <v>0</v>
      </c>
      <c r="AF210">
        <v>0</v>
      </c>
      <c r="AG210">
        <v>0</v>
      </c>
      <c r="AH210">
        <v>258.83999999999997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30.53</v>
      </c>
      <c r="AU210" t="s">
        <v>3</v>
      </c>
      <c r="AV210">
        <v>1</v>
      </c>
      <c r="AW210">
        <v>2</v>
      </c>
      <c r="AX210">
        <v>36316860</v>
      </c>
      <c r="AY210">
        <v>2</v>
      </c>
      <c r="AZ210">
        <v>131072</v>
      </c>
      <c r="BA210">
        <v>206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Y210*Source!I193</f>
        <v>8.94529</v>
      </c>
      <c r="CY210">
        <f>AD210</f>
        <v>258.83999999999997</v>
      </c>
      <c r="CZ210">
        <f>AH210</f>
        <v>258.83999999999997</v>
      </c>
      <c r="DA210">
        <f>AL210</f>
        <v>1</v>
      </c>
      <c r="DB210">
        <f t="shared" si="32"/>
        <v>7902.39</v>
      </c>
      <c r="DC210">
        <f t="shared" si="33"/>
        <v>0</v>
      </c>
    </row>
    <row r="211" spans="1:107">
      <c r="A211">
        <f>ROW(Source!A193)</f>
        <v>193</v>
      </c>
      <c r="B211">
        <v>35806607</v>
      </c>
      <c r="C211">
        <v>36316859</v>
      </c>
      <c r="D211">
        <v>121548</v>
      </c>
      <c r="E211">
        <v>1</v>
      </c>
      <c r="F211">
        <v>1</v>
      </c>
      <c r="G211">
        <v>1</v>
      </c>
      <c r="H211">
        <v>1</v>
      </c>
      <c r="I211" t="s">
        <v>34</v>
      </c>
      <c r="J211" t="s">
        <v>3</v>
      </c>
      <c r="K211" t="s">
        <v>584</v>
      </c>
      <c r="L211">
        <v>608254</v>
      </c>
      <c r="N211">
        <v>1013</v>
      </c>
      <c r="O211" t="s">
        <v>585</v>
      </c>
      <c r="P211" t="s">
        <v>585</v>
      </c>
      <c r="Q211">
        <v>1</v>
      </c>
      <c r="W211">
        <v>0</v>
      </c>
      <c r="X211">
        <v>-185737400</v>
      </c>
      <c r="Y211">
        <v>3.65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3.65</v>
      </c>
      <c r="AU211" t="s">
        <v>3</v>
      </c>
      <c r="AV211">
        <v>2</v>
      </c>
      <c r="AW211">
        <v>2</v>
      </c>
      <c r="AX211">
        <v>36316861</v>
      </c>
      <c r="AY211">
        <v>1</v>
      </c>
      <c r="AZ211">
        <v>0</v>
      </c>
      <c r="BA211">
        <v>207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Y211*Source!I193</f>
        <v>1.06945</v>
      </c>
      <c r="CY211">
        <f>AD211</f>
        <v>0</v>
      </c>
      <c r="CZ211">
        <f>AH211</f>
        <v>0</v>
      </c>
      <c r="DA211">
        <f>AL211</f>
        <v>1</v>
      </c>
      <c r="DB211">
        <f t="shared" si="32"/>
        <v>0</v>
      </c>
      <c r="DC211">
        <f t="shared" si="33"/>
        <v>0</v>
      </c>
    </row>
    <row r="212" spans="1:107">
      <c r="A212">
        <f>ROW(Source!A193)</f>
        <v>193</v>
      </c>
      <c r="B212">
        <v>35806607</v>
      </c>
      <c r="C212">
        <v>36316859</v>
      </c>
      <c r="D212">
        <v>29172556</v>
      </c>
      <c r="E212">
        <v>1</v>
      </c>
      <c r="F212">
        <v>1</v>
      </c>
      <c r="G212">
        <v>1</v>
      </c>
      <c r="H212">
        <v>2</v>
      </c>
      <c r="I212" t="s">
        <v>586</v>
      </c>
      <c r="J212" t="s">
        <v>587</v>
      </c>
      <c r="K212" t="s">
        <v>588</v>
      </c>
      <c r="L212">
        <v>1368</v>
      </c>
      <c r="N212">
        <v>1011</v>
      </c>
      <c r="O212" t="s">
        <v>589</v>
      </c>
      <c r="P212" t="s">
        <v>589</v>
      </c>
      <c r="Q212">
        <v>1</v>
      </c>
      <c r="W212">
        <v>0</v>
      </c>
      <c r="X212">
        <v>344519037</v>
      </c>
      <c r="Y212">
        <v>3.65</v>
      </c>
      <c r="AA212">
        <v>0</v>
      </c>
      <c r="AB212">
        <v>466.71</v>
      </c>
      <c r="AC212">
        <v>447.93</v>
      </c>
      <c r="AD212">
        <v>0</v>
      </c>
      <c r="AE212">
        <v>0</v>
      </c>
      <c r="AF212">
        <v>31.26</v>
      </c>
      <c r="AG212">
        <v>13.5</v>
      </c>
      <c r="AH212">
        <v>0</v>
      </c>
      <c r="AI212">
        <v>1</v>
      </c>
      <c r="AJ212">
        <v>14.93</v>
      </c>
      <c r="AK212">
        <v>33.18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3.65</v>
      </c>
      <c r="AU212" t="s">
        <v>3</v>
      </c>
      <c r="AV212">
        <v>0</v>
      </c>
      <c r="AW212">
        <v>2</v>
      </c>
      <c r="AX212">
        <v>36316862</v>
      </c>
      <c r="AY212">
        <v>1</v>
      </c>
      <c r="AZ212">
        <v>0</v>
      </c>
      <c r="BA212">
        <v>208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Y212*Source!I193</f>
        <v>1.06945</v>
      </c>
      <c r="CY212">
        <f>AB212</f>
        <v>466.71</v>
      </c>
      <c r="CZ212">
        <f>AF212</f>
        <v>31.26</v>
      </c>
      <c r="DA212">
        <f>AJ212</f>
        <v>14.93</v>
      </c>
      <c r="DB212">
        <f t="shared" si="32"/>
        <v>114.1</v>
      </c>
      <c r="DC212">
        <f t="shared" si="33"/>
        <v>49.28</v>
      </c>
    </row>
    <row r="213" spans="1:107">
      <c r="A213">
        <f>ROW(Source!A194)</f>
        <v>194</v>
      </c>
      <c r="B213">
        <v>35806607</v>
      </c>
      <c r="C213">
        <v>35809984</v>
      </c>
      <c r="D213">
        <v>18406804</v>
      </c>
      <c r="E213">
        <v>1</v>
      </c>
      <c r="F213">
        <v>1</v>
      </c>
      <c r="G213">
        <v>1</v>
      </c>
      <c r="H213">
        <v>1</v>
      </c>
      <c r="I213" t="s">
        <v>581</v>
      </c>
      <c r="J213" t="s">
        <v>3</v>
      </c>
      <c r="K213" t="s">
        <v>582</v>
      </c>
      <c r="L213">
        <v>1369</v>
      </c>
      <c r="N213">
        <v>1013</v>
      </c>
      <c r="O213" t="s">
        <v>583</v>
      </c>
      <c r="P213" t="s">
        <v>583</v>
      </c>
      <c r="Q213">
        <v>1</v>
      </c>
      <c r="W213">
        <v>0</v>
      </c>
      <c r="X213">
        <v>254330056</v>
      </c>
      <c r="Y213">
        <v>11.39</v>
      </c>
      <c r="AA213">
        <v>0</v>
      </c>
      <c r="AB213">
        <v>0</v>
      </c>
      <c r="AC213">
        <v>0</v>
      </c>
      <c r="AD213">
        <v>258.83999999999997</v>
      </c>
      <c r="AE213">
        <v>0</v>
      </c>
      <c r="AF213">
        <v>0</v>
      </c>
      <c r="AG213">
        <v>0</v>
      </c>
      <c r="AH213">
        <v>258.83999999999997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11.39</v>
      </c>
      <c r="AU213" t="s">
        <v>3</v>
      </c>
      <c r="AV213">
        <v>1</v>
      </c>
      <c r="AW213">
        <v>2</v>
      </c>
      <c r="AX213">
        <v>35809989</v>
      </c>
      <c r="AY213">
        <v>2</v>
      </c>
      <c r="AZ213">
        <v>131072</v>
      </c>
      <c r="BA213">
        <v>209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Y213*Source!I194</f>
        <v>3.3372700000000002</v>
      </c>
      <c r="CY213">
        <f>AD213</f>
        <v>258.83999999999997</v>
      </c>
      <c r="CZ213">
        <f>AH213</f>
        <v>258.83999999999997</v>
      </c>
      <c r="DA213">
        <f>AL213</f>
        <v>1</v>
      </c>
      <c r="DB213">
        <f t="shared" si="32"/>
        <v>2948.19</v>
      </c>
      <c r="DC213">
        <f t="shared" si="33"/>
        <v>0</v>
      </c>
    </row>
    <row r="214" spans="1:107">
      <c r="A214">
        <f>ROW(Source!A194)</f>
        <v>194</v>
      </c>
      <c r="B214">
        <v>35806607</v>
      </c>
      <c r="C214">
        <v>35809984</v>
      </c>
      <c r="D214">
        <v>121548</v>
      </c>
      <c r="E214">
        <v>1</v>
      </c>
      <c r="F214">
        <v>1</v>
      </c>
      <c r="G214">
        <v>1</v>
      </c>
      <c r="H214">
        <v>1</v>
      </c>
      <c r="I214" t="s">
        <v>34</v>
      </c>
      <c r="J214" t="s">
        <v>3</v>
      </c>
      <c r="K214" t="s">
        <v>584</v>
      </c>
      <c r="L214">
        <v>608254</v>
      </c>
      <c r="N214">
        <v>1013</v>
      </c>
      <c r="O214" t="s">
        <v>585</v>
      </c>
      <c r="P214" t="s">
        <v>585</v>
      </c>
      <c r="Q214">
        <v>1</v>
      </c>
      <c r="W214">
        <v>0</v>
      </c>
      <c r="X214">
        <v>-185737400</v>
      </c>
      <c r="Y214">
        <v>0.13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1</v>
      </c>
      <c r="AK214">
        <v>1</v>
      </c>
      <c r="AL214">
        <v>1</v>
      </c>
      <c r="AN214">
        <v>0</v>
      </c>
      <c r="AO214">
        <v>1</v>
      </c>
      <c r="AP214">
        <v>0</v>
      </c>
      <c r="AQ214">
        <v>0</v>
      </c>
      <c r="AR214">
        <v>0</v>
      </c>
      <c r="AS214" t="s">
        <v>3</v>
      </c>
      <c r="AT214">
        <v>0.13</v>
      </c>
      <c r="AU214" t="s">
        <v>3</v>
      </c>
      <c r="AV214">
        <v>2</v>
      </c>
      <c r="AW214">
        <v>2</v>
      </c>
      <c r="AX214">
        <v>35809990</v>
      </c>
      <c r="AY214">
        <v>1</v>
      </c>
      <c r="AZ214">
        <v>0</v>
      </c>
      <c r="BA214">
        <v>210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Y214*Source!I194</f>
        <v>3.8089999999999999E-2</v>
      </c>
      <c r="CY214">
        <f>AD214</f>
        <v>0</v>
      </c>
      <c r="CZ214">
        <f>AH214</f>
        <v>0</v>
      </c>
      <c r="DA214">
        <f>AL214</f>
        <v>1</v>
      </c>
      <c r="DB214">
        <f t="shared" si="32"/>
        <v>0</v>
      </c>
      <c r="DC214">
        <f t="shared" si="33"/>
        <v>0</v>
      </c>
    </row>
    <row r="215" spans="1:107">
      <c r="A215">
        <f>ROW(Source!A194)</f>
        <v>194</v>
      </c>
      <c r="B215">
        <v>35806607</v>
      </c>
      <c r="C215">
        <v>35809984</v>
      </c>
      <c r="D215">
        <v>29172556</v>
      </c>
      <c r="E215">
        <v>1</v>
      </c>
      <c r="F215">
        <v>1</v>
      </c>
      <c r="G215">
        <v>1</v>
      </c>
      <c r="H215">
        <v>2</v>
      </c>
      <c r="I215" t="s">
        <v>586</v>
      </c>
      <c r="J215" t="s">
        <v>590</v>
      </c>
      <c r="K215" t="s">
        <v>588</v>
      </c>
      <c r="L215">
        <v>1368</v>
      </c>
      <c r="N215">
        <v>1011</v>
      </c>
      <c r="O215" t="s">
        <v>589</v>
      </c>
      <c r="P215" t="s">
        <v>589</v>
      </c>
      <c r="Q215">
        <v>1</v>
      </c>
      <c r="W215">
        <v>0</v>
      </c>
      <c r="X215">
        <v>-1302720870</v>
      </c>
      <c r="Y215">
        <v>0.13</v>
      </c>
      <c r="AA215">
        <v>0</v>
      </c>
      <c r="AB215">
        <v>466.71</v>
      </c>
      <c r="AC215">
        <v>447.93</v>
      </c>
      <c r="AD215">
        <v>0</v>
      </c>
      <c r="AE215">
        <v>0</v>
      </c>
      <c r="AF215">
        <v>31.26</v>
      </c>
      <c r="AG215">
        <v>13.5</v>
      </c>
      <c r="AH215">
        <v>0</v>
      </c>
      <c r="AI215">
        <v>1</v>
      </c>
      <c r="AJ215">
        <v>14.93</v>
      </c>
      <c r="AK215">
        <v>33.18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0.13</v>
      </c>
      <c r="AU215" t="s">
        <v>3</v>
      </c>
      <c r="AV215">
        <v>0</v>
      </c>
      <c r="AW215">
        <v>2</v>
      </c>
      <c r="AX215">
        <v>35809991</v>
      </c>
      <c r="AY215">
        <v>1</v>
      </c>
      <c r="AZ215">
        <v>0</v>
      </c>
      <c r="BA215">
        <v>211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Y215*Source!I194</f>
        <v>3.8089999999999999E-2</v>
      </c>
      <c r="CY215">
        <f>AB215</f>
        <v>466.71</v>
      </c>
      <c r="CZ215">
        <f>AF215</f>
        <v>31.26</v>
      </c>
      <c r="DA215">
        <f>AJ215</f>
        <v>14.93</v>
      </c>
      <c r="DB215">
        <f t="shared" si="32"/>
        <v>4.0599999999999996</v>
      </c>
      <c r="DC215">
        <f t="shared" si="33"/>
        <v>1.76</v>
      </c>
    </row>
    <row r="216" spans="1:107">
      <c r="A216">
        <f>ROW(Source!A194)</f>
        <v>194</v>
      </c>
      <c r="B216">
        <v>35806607</v>
      </c>
      <c r="C216">
        <v>35809984</v>
      </c>
      <c r="D216">
        <v>29164349</v>
      </c>
      <c r="E216">
        <v>1</v>
      </c>
      <c r="F216">
        <v>1</v>
      </c>
      <c r="G216">
        <v>1</v>
      </c>
      <c r="H216">
        <v>3</v>
      </c>
      <c r="I216" t="s">
        <v>27</v>
      </c>
      <c r="J216" t="s">
        <v>30</v>
      </c>
      <c r="K216" t="s">
        <v>28</v>
      </c>
      <c r="L216">
        <v>1348</v>
      </c>
      <c r="N216">
        <v>1009</v>
      </c>
      <c r="O216" t="s">
        <v>29</v>
      </c>
      <c r="P216" t="s">
        <v>29</v>
      </c>
      <c r="Q216">
        <v>1000</v>
      </c>
      <c r="W216">
        <v>0</v>
      </c>
      <c r="X216">
        <v>-304821490</v>
      </c>
      <c r="Y216">
        <v>0.47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0</v>
      </c>
      <c r="AP216">
        <v>0</v>
      </c>
      <c r="AQ216">
        <v>0</v>
      </c>
      <c r="AR216">
        <v>0</v>
      </c>
      <c r="AS216" t="s">
        <v>3</v>
      </c>
      <c r="AT216">
        <v>0.47</v>
      </c>
      <c r="AU216" t="s">
        <v>3</v>
      </c>
      <c r="AV216">
        <v>0</v>
      </c>
      <c r="AW216">
        <v>2</v>
      </c>
      <c r="AX216">
        <v>35809992</v>
      </c>
      <c r="AY216">
        <v>1</v>
      </c>
      <c r="AZ216">
        <v>0</v>
      </c>
      <c r="BA216">
        <v>212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Y216*Source!I194</f>
        <v>0.13770999999999997</v>
      </c>
      <c r="CY216">
        <f>AA216</f>
        <v>0</v>
      </c>
      <c r="CZ216">
        <f>AE216</f>
        <v>0</v>
      </c>
      <c r="DA216">
        <f>AI216</f>
        <v>1</v>
      </c>
      <c r="DB216">
        <f t="shared" si="32"/>
        <v>0</v>
      </c>
      <c r="DC216">
        <f t="shared" si="33"/>
        <v>0</v>
      </c>
    </row>
    <row r="217" spans="1:107">
      <c r="A217">
        <f>ROW(Source!A196)</f>
        <v>196</v>
      </c>
      <c r="B217">
        <v>35806607</v>
      </c>
      <c r="C217">
        <v>35809994</v>
      </c>
      <c r="D217">
        <v>18406804</v>
      </c>
      <c r="E217">
        <v>1</v>
      </c>
      <c r="F217">
        <v>1</v>
      </c>
      <c r="G217">
        <v>1</v>
      </c>
      <c r="H217">
        <v>1</v>
      </c>
      <c r="I217" t="s">
        <v>581</v>
      </c>
      <c r="J217" t="s">
        <v>3</v>
      </c>
      <c r="K217" t="s">
        <v>582</v>
      </c>
      <c r="L217">
        <v>1369</v>
      </c>
      <c r="N217">
        <v>1013</v>
      </c>
      <c r="O217" t="s">
        <v>583</v>
      </c>
      <c r="P217" t="s">
        <v>583</v>
      </c>
      <c r="Q217">
        <v>1</v>
      </c>
      <c r="W217">
        <v>0</v>
      </c>
      <c r="X217">
        <v>254330056</v>
      </c>
      <c r="Y217">
        <v>3.77</v>
      </c>
      <c r="AA217">
        <v>0</v>
      </c>
      <c r="AB217">
        <v>0</v>
      </c>
      <c r="AC217">
        <v>0</v>
      </c>
      <c r="AD217">
        <v>258.83999999999997</v>
      </c>
      <c r="AE217">
        <v>0</v>
      </c>
      <c r="AF217">
        <v>0</v>
      </c>
      <c r="AG217">
        <v>0</v>
      </c>
      <c r="AH217">
        <v>258.83999999999997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3.77</v>
      </c>
      <c r="AU217" t="s">
        <v>3</v>
      </c>
      <c r="AV217">
        <v>1</v>
      </c>
      <c r="AW217">
        <v>2</v>
      </c>
      <c r="AX217">
        <v>35809997</v>
      </c>
      <c r="AY217">
        <v>2</v>
      </c>
      <c r="AZ217">
        <v>131072</v>
      </c>
      <c r="BA217">
        <v>213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Y217*Source!I196</f>
        <v>0.82940000000000003</v>
      </c>
      <c r="CY217">
        <f>AD217</f>
        <v>258.83999999999997</v>
      </c>
      <c r="CZ217">
        <f>AH217</f>
        <v>258.83999999999997</v>
      </c>
      <c r="DA217">
        <f>AL217</f>
        <v>1</v>
      </c>
      <c r="DB217">
        <f t="shared" si="32"/>
        <v>975.83</v>
      </c>
      <c r="DC217">
        <f t="shared" si="33"/>
        <v>0</v>
      </c>
    </row>
    <row r="218" spans="1:107">
      <c r="A218">
        <f>ROW(Source!A196)</f>
        <v>196</v>
      </c>
      <c r="B218">
        <v>35806607</v>
      </c>
      <c r="C218">
        <v>35809994</v>
      </c>
      <c r="D218">
        <v>29164349</v>
      </c>
      <c r="E218">
        <v>1</v>
      </c>
      <c r="F218">
        <v>1</v>
      </c>
      <c r="G218">
        <v>1</v>
      </c>
      <c r="H218">
        <v>3</v>
      </c>
      <c r="I218" t="s">
        <v>27</v>
      </c>
      <c r="J218" t="s">
        <v>30</v>
      </c>
      <c r="K218" t="s">
        <v>28</v>
      </c>
      <c r="L218">
        <v>1348</v>
      </c>
      <c r="N218">
        <v>1009</v>
      </c>
      <c r="O218" t="s">
        <v>29</v>
      </c>
      <c r="P218" t="s">
        <v>29</v>
      </c>
      <c r="Q218">
        <v>1000</v>
      </c>
      <c r="W218">
        <v>0</v>
      </c>
      <c r="X218">
        <v>-304821490</v>
      </c>
      <c r="Y218">
        <v>0.11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0</v>
      </c>
      <c r="AP218">
        <v>0</v>
      </c>
      <c r="AQ218">
        <v>0</v>
      </c>
      <c r="AR218">
        <v>0</v>
      </c>
      <c r="AS218" t="s">
        <v>3</v>
      </c>
      <c r="AT218">
        <v>0.11</v>
      </c>
      <c r="AU218" t="s">
        <v>3</v>
      </c>
      <c r="AV218">
        <v>0</v>
      </c>
      <c r="AW218">
        <v>2</v>
      </c>
      <c r="AX218">
        <v>35809998</v>
      </c>
      <c r="AY218">
        <v>1</v>
      </c>
      <c r="AZ218">
        <v>0</v>
      </c>
      <c r="BA218">
        <v>214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Y218*Source!I196</f>
        <v>2.4199999999999999E-2</v>
      </c>
      <c r="CY218">
        <f>AA218</f>
        <v>0</v>
      </c>
      <c r="CZ218">
        <f>AE218</f>
        <v>0</v>
      </c>
      <c r="DA218">
        <f>AI218</f>
        <v>1</v>
      </c>
      <c r="DB218">
        <f t="shared" si="32"/>
        <v>0</v>
      </c>
      <c r="DC218">
        <f t="shared" si="33"/>
        <v>0</v>
      </c>
    </row>
    <row r="219" spans="1:107">
      <c r="A219">
        <f>ROW(Source!A198)</f>
        <v>198</v>
      </c>
      <c r="B219">
        <v>35806607</v>
      </c>
      <c r="C219">
        <v>35810000</v>
      </c>
      <c r="D219">
        <v>18406804</v>
      </c>
      <c r="E219">
        <v>1</v>
      </c>
      <c r="F219">
        <v>1</v>
      </c>
      <c r="G219">
        <v>1</v>
      </c>
      <c r="H219">
        <v>1</v>
      </c>
      <c r="I219" t="s">
        <v>581</v>
      </c>
      <c r="J219" t="s">
        <v>3</v>
      </c>
      <c r="K219" t="s">
        <v>582</v>
      </c>
      <c r="L219">
        <v>1369</v>
      </c>
      <c r="N219">
        <v>1013</v>
      </c>
      <c r="O219" t="s">
        <v>583</v>
      </c>
      <c r="P219" t="s">
        <v>583</v>
      </c>
      <c r="Q219">
        <v>1</v>
      </c>
      <c r="W219">
        <v>0</v>
      </c>
      <c r="X219">
        <v>254330056</v>
      </c>
      <c r="Y219">
        <v>5.84</v>
      </c>
      <c r="AA219">
        <v>0</v>
      </c>
      <c r="AB219">
        <v>0</v>
      </c>
      <c r="AC219">
        <v>0</v>
      </c>
      <c r="AD219">
        <v>258.83999999999997</v>
      </c>
      <c r="AE219">
        <v>0</v>
      </c>
      <c r="AF219">
        <v>0</v>
      </c>
      <c r="AG219">
        <v>0</v>
      </c>
      <c r="AH219">
        <v>258.83999999999997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5.84</v>
      </c>
      <c r="AU219" t="s">
        <v>3</v>
      </c>
      <c r="AV219">
        <v>1</v>
      </c>
      <c r="AW219">
        <v>2</v>
      </c>
      <c r="AX219">
        <v>35810002</v>
      </c>
      <c r="AY219">
        <v>2</v>
      </c>
      <c r="AZ219">
        <v>131072</v>
      </c>
      <c r="BA219">
        <v>215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Y219*Source!I198</f>
        <v>0.2336</v>
      </c>
      <c r="CY219">
        <f>AD219</f>
        <v>258.83999999999997</v>
      </c>
      <c r="CZ219">
        <f>AH219</f>
        <v>258.83999999999997</v>
      </c>
      <c r="DA219">
        <f>AL219</f>
        <v>1</v>
      </c>
      <c r="DB219">
        <f t="shared" si="32"/>
        <v>1511.63</v>
      </c>
      <c r="DC219">
        <f t="shared" si="33"/>
        <v>0</v>
      </c>
    </row>
    <row r="220" spans="1:107">
      <c r="A220">
        <f>ROW(Source!A199)</f>
        <v>199</v>
      </c>
      <c r="B220">
        <v>35806607</v>
      </c>
      <c r="C220">
        <v>35810003</v>
      </c>
      <c r="D220">
        <v>18406804</v>
      </c>
      <c r="E220">
        <v>1</v>
      </c>
      <c r="F220">
        <v>1</v>
      </c>
      <c r="G220">
        <v>1</v>
      </c>
      <c r="H220">
        <v>1</v>
      </c>
      <c r="I220" t="s">
        <v>581</v>
      </c>
      <c r="J220" t="s">
        <v>3</v>
      </c>
      <c r="K220" t="s">
        <v>582</v>
      </c>
      <c r="L220">
        <v>1369</v>
      </c>
      <c r="N220">
        <v>1013</v>
      </c>
      <c r="O220" t="s">
        <v>583</v>
      </c>
      <c r="P220" t="s">
        <v>583</v>
      </c>
      <c r="Q220">
        <v>1</v>
      </c>
      <c r="W220">
        <v>0</v>
      </c>
      <c r="X220">
        <v>254330056</v>
      </c>
      <c r="Y220">
        <v>9.64</v>
      </c>
      <c r="AA220">
        <v>0</v>
      </c>
      <c r="AB220">
        <v>0</v>
      </c>
      <c r="AC220">
        <v>0</v>
      </c>
      <c r="AD220">
        <v>258.83999999999997</v>
      </c>
      <c r="AE220">
        <v>0</v>
      </c>
      <c r="AF220">
        <v>0</v>
      </c>
      <c r="AG220">
        <v>0</v>
      </c>
      <c r="AH220">
        <v>258.83999999999997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9.64</v>
      </c>
      <c r="AU220" t="s">
        <v>3</v>
      </c>
      <c r="AV220">
        <v>1</v>
      </c>
      <c r="AW220">
        <v>2</v>
      </c>
      <c r="AX220">
        <v>35810007</v>
      </c>
      <c r="AY220">
        <v>2</v>
      </c>
      <c r="AZ220">
        <v>131072</v>
      </c>
      <c r="BA220">
        <v>216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Y220*Source!I199</f>
        <v>1.446</v>
      </c>
      <c r="CY220">
        <f>AD220</f>
        <v>258.83999999999997</v>
      </c>
      <c r="CZ220">
        <f>AH220</f>
        <v>258.83999999999997</v>
      </c>
      <c r="DA220">
        <f>AL220</f>
        <v>1</v>
      </c>
      <c r="DB220">
        <f t="shared" si="32"/>
        <v>2495.2199999999998</v>
      </c>
      <c r="DC220">
        <f t="shared" si="33"/>
        <v>0</v>
      </c>
    </row>
    <row r="221" spans="1:107">
      <c r="A221">
        <f>ROW(Source!A199)</f>
        <v>199</v>
      </c>
      <c r="B221">
        <v>35806607</v>
      </c>
      <c r="C221">
        <v>35810003</v>
      </c>
      <c r="D221">
        <v>121548</v>
      </c>
      <c r="E221">
        <v>1</v>
      </c>
      <c r="F221">
        <v>1</v>
      </c>
      <c r="G221">
        <v>1</v>
      </c>
      <c r="H221">
        <v>1</v>
      </c>
      <c r="I221" t="s">
        <v>34</v>
      </c>
      <c r="J221" t="s">
        <v>3</v>
      </c>
      <c r="K221" t="s">
        <v>584</v>
      </c>
      <c r="L221">
        <v>608254</v>
      </c>
      <c r="N221">
        <v>1013</v>
      </c>
      <c r="O221" t="s">
        <v>585</v>
      </c>
      <c r="P221" t="s">
        <v>585</v>
      </c>
      <c r="Q221">
        <v>1</v>
      </c>
      <c r="W221">
        <v>0</v>
      </c>
      <c r="X221">
        <v>-185737400</v>
      </c>
      <c r="Y221">
        <v>0.01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1</v>
      </c>
      <c r="AK221">
        <v>1</v>
      </c>
      <c r="AL221">
        <v>1</v>
      </c>
      <c r="AN221">
        <v>0</v>
      </c>
      <c r="AO221">
        <v>1</v>
      </c>
      <c r="AP221">
        <v>0</v>
      </c>
      <c r="AQ221">
        <v>0</v>
      </c>
      <c r="AR221">
        <v>0</v>
      </c>
      <c r="AS221" t="s">
        <v>3</v>
      </c>
      <c r="AT221">
        <v>0.01</v>
      </c>
      <c r="AU221" t="s">
        <v>3</v>
      </c>
      <c r="AV221">
        <v>2</v>
      </c>
      <c r="AW221">
        <v>2</v>
      </c>
      <c r="AX221">
        <v>35810008</v>
      </c>
      <c r="AY221">
        <v>1</v>
      </c>
      <c r="AZ221">
        <v>0</v>
      </c>
      <c r="BA221">
        <v>217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Y221*Source!I199</f>
        <v>1.5E-3</v>
      </c>
      <c r="CY221">
        <f>AD221</f>
        <v>0</v>
      </c>
      <c r="CZ221">
        <f>AH221</f>
        <v>0</v>
      </c>
      <c r="DA221">
        <f>AL221</f>
        <v>1</v>
      </c>
      <c r="DB221">
        <f t="shared" si="32"/>
        <v>0</v>
      </c>
      <c r="DC221">
        <f t="shared" si="33"/>
        <v>0</v>
      </c>
    </row>
    <row r="222" spans="1:107">
      <c r="A222">
        <f>ROW(Source!A199)</f>
        <v>199</v>
      </c>
      <c r="B222">
        <v>35806607</v>
      </c>
      <c r="C222">
        <v>35810003</v>
      </c>
      <c r="D222">
        <v>29172556</v>
      </c>
      <c r="E222">
        <v>1</v>
      </c>
      <c r="F222">
        <v>1</v>
      </c>
      <c r="G222">
        <v>1</v>
      </c>
      <c r="H222">
        <v>2</v>
      </c>
      <c r="I222" t="s">
        <v>586</v>
      </c>
      <c r="J222" t="s">
        <v>590</v>
      </c>
      <c r="K222" t="s">
        <v>588</v>
      </c>
      <c r="L222">
        <v>1368</v>
      </c>
      <c r="N222">
        <v>1011</v>
      </c>
      <c r="O222" t="s">
        <v>589</v>
      </c>
      <c r="P222" t="s">
        <v>589</v>
      </c>
      <c r="Q222">
        <v>1</v>
      </c>
      <c r="W222">
        <v>0</v>
      </c>
      <c r="X222">
        <v>-1302720870</v>
      </c>
      <c r="Y222">
        <v>0.01</v>
      </c>
      <c r="AA222">
        <v>0</v>
      </c>
      <c r="AB222">
        <v>466.71</v>
      </c>
      <c r="AC222">
        <v>447.93</v>
      </c>
      <c r="AD222">
        <v>0</v>
      </c>
      <c r="AE222">
        <v>0</v>
      </c>
      <c r="AF222">
        <v>31.26</v>
      </c>
      <c r="AG222">
        <v>13.5</v>
      </c>
      <c r="AH222">
        <v>0</v>
      </c>
      <c r="AI222">
        <v>1</v>
      </c>
      <c r="AJ222">
        <v>14.93</v>
      </c>
      <c r="AK222">
        <v>33.18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0.01</v>
      </c>
      <c r="AU222" t="s">
        <v>3</v>
      </c>
      <c r="AV222">
        <v>0</v>
      </c>
      <c r="AW222">
        <v>2</v>
      </c>
      <c r="AX222">
        <v>35810009</v>
      </c>
      <c r="AY222">
        <v>1</v>
      </c>
      <c r="AZ222">
        <v>0</v>
      </c>
      <c r="BA222">
        <v>218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Y222*Source!I199</f>
        <v>1.5E-3</v>
      </c>
      <c r="CY222">
        <f>AB222</f>
        <v>466.71</v>
      </c>
      <c r="CZ222">
        <f>AF222</f>
        <v>31.26</v>
      </c>
      <c r="DA222">
        <f>AJ222</f>
        <v>14.93</v>
      </c>
      <c r="DB222">
        <f t="shared" si="32"/>
        <v>0.31</v>
      </c>
      <c r="DC222">
        <f t="shared" si="33"/>
        <v>0.14000000000000001</v>
      </c>
    </row>
    <row r="223" spans="1:107">
      <c r="A223">
        <f>ROW(Source!A200)</f>
        <v>200</v>
      </c>
      <c r="B223">
        <v>35806607</v>
      </c>
      <c r="C223">
        <v>35810010</v>
      </c>
      <c r="D223">
        <v>18408066</v>
      </c>
      <c r="E223">
        <v>1</v>
      </c>
      <c r="F223">
        <v>1</v>
      </c>
      <c r="G223">
        <v>1</v>
      </c>
      <c r="H223">
        <v>1</v>
      </c>
      <c r="I223" t="s">
        <v>591</v>
      </c>
      <c r="J223" t="s">
        <v>3</v>
      </c>
      <c r="K223" t="s">
        <v>592</v>
      </c>
      <c r="L223">
        <v>1369</v>
      </c>
      <c r="N223">
        <v>1013</v>
      </c>
      <c r="O223" t="s">
        <v>583</v>
      </c>
      <c r="P223" t="s">
        <v>583</v>
      </c>
      <c r="Q223">
        <v>1</v>
      </c>
      <c r="W223">
        <v>0</v>
      </c>
      <c r="X223">
        <v>-886480961</v>
      </c>
      <c r="Y223">
        <v>17.89</v>
      </c>
      <c r="AA223">
        <v>0</v>
      </c>
      <c r="AB223">
        <v>0</v>
      </c>
      <c r="AC223">
        <v>0</v>
      </c>
      <c r="AD223">
        <v>266.14</v>
      </c>
      <c r="AE223">
        <v>0</v>
      </c>
      <c r="AF223">
        <v>0</v>
      </c>
      <c r="AG223">
        <v>0</v>
      </c>
      <c r="AH223">
        <v>266.14</v>
      </c>
      <c r="AI223">
        <v>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17.89</v>
      </c>
      <c r="AU223" t="s">
        <v>3</v>
      </c>
      <c r="AV223">
        <v>1</v>
      </c>
      <c r="AW223">
        <v>2</v>
      </c>
      <c r="AX223">
        <v>35810014</v>
      </c>
      <c r="AY223">
        <v>2</v>
      </c>
      <c r="AZ223">
        <v>131072</v>
      </c>
      <c r="BA223">
        <v>219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Y223*Source!I200</f>
        <v>0.35780000000000001</v>
      </c>
      <c r="CY223">
        <f>AD223</f>
        <v>266.14</v>
      </c>
      <c r="CZ223">
        <f>AH223</f>
        <v>266.14</v>
      </c>
      <c r="DA223">
        <f>AL223</f>
        <v>1</v>
      </c>
      <c r="DB223">
        <f t="shared" si="32"/>
        <v>4761.24</v>
      </c>
      <c r="DC223">
        <f t="shared" si="33"/>
        <v>0</v>
      </c>
    </row>
    <row r="224" spans="1:107">
      <c r="A224">
        <f>ROW(Source!A200)</f>
        <v>200</v>
      </c>
      <c r="B224">
        <v>35806607</v>
      </c>
      <c r="C224">
        <v>35810010</v>
      </c>
      <c r="D224">
        <v>121548</v>
      </c>
      <c r="E224">
        <v>1</v>
      </c>
      <c r="F224">
        <v>1</v>
      </c>
      <c r="G224">
        <v>1</v>
      </c>
      <c r="H224">
        <v>1</v>
      </c>
      <c r="I224" t="s">
        <v>34</v>
      </c>
      <c r="J224" t="s">
        <v>3</v>
      </c>
      <c r="K224" t="s">
        <v>584</v>
      </c>
      <c r="L224">
        <v>608254</v>
      </c>
      <c r="N224">
        <v>1013</v>
      </c>
      <c r="O224" t="s">
        <v>585</v>
      </c>
      <c r="P224" t="s">
        <v>585</v>
      </c>
      <c r="Q224">
        <v>1</v>
      </c>
      <c r="W224">
        <v>0</v>
      </c>
      <c r="X224">
        <v>-185737400</v>
      </c>
      <c r="Y224">
        <v>0.08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0.08</v>
      </c>
      <c r="AU224" t="s">
        <v>3</v>
      </c>
      <c r="AV224">
        <v>2</v>
      </c>
      <c r="AW224">
        <v>2</v>
      </c>
      <c r="AX224">
        <v>35810015</v>
      </c>
      <c r="AY224">
        <v>1</v>
      </c>
      <c r="AZ224">
        <v>0</v>
      </c>
      <c r="BA224">
        <v>220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Y224*Source!I200</f>
        <v>1.6000000000000001E-3</v>
      </c>
      <c r="CY224">
        <f>AD224</f>
        <v>0</v>
      </c>
      <c r="CZ224">
        <f>AH224</f>
        <v>0</v>
      </c>
      <c r="DA224">
        <f>AL224</f>
        <v>1</v>
      </c>
      <c r="DB224">
        <f t="shared" si="32"/>
        <v>0</v>
      </c>
      <c r="DC224">
        <f t="shared" si="33"/>
        <v>0</v>
      </c>
    </row>
    <row r="225" spans="1:107">
      <c r="A225">
        <f>ROW(Source!A200)</f>
        <v>200</v>
      </c>
      <c r="B225">
        <v>35806607</v>
      </c>
      <c r="C225">
        <v>35810010</v>
      </c>
      <c r="D225">
        <v>29172556</v>
      </c>
      <c r="E225">
        <v>1</v>
      </c>
      <c r="F225">
        <v>1</v>
      </c>
      <c r="G225">
        <v>1</v>
      </c>
      <c r="H225">
        <v>2</v>
      </c>
      <c r="I225" t="s">
        <v>586</v>
      </c>
      <c r="J225" t="s">
        <v>590</v>
      </c>
      <c r="K225" t="s">
        <v>588</v>
      </c>
      <c r="L225">
        <v>1368</v>
      </c>
      <c r="N225">
        <v>1011</v>
      </c>
      <c r="O225" t="s">
        <v>589</v>
      </c>
      <c r="P225" t="s">
        <v>589</v>
      </c>
      <c r="Q225">
        <v>1</v>
      </c>
      <c r="W225">
        <v>0</v>
      </c>
      <c r="X225">
        <v>-1302720870</v>
      </c>
      <c r="Y225">
        <v>0.08</v>
      </c>
      <c r="AA225">
        <v>0</v>
      </c>
      <c r="AB225">
        <v>466.71</v>
      </c>
      <c r="AC225">
        <v>447.93</v>
      </c>
      <c r="AD225">
        <v>0</v>
      </c>
      <c r="AE225">
        <v>0</v>
      </c>
      <c r="AF225">
        <v>31.26</v>
      </c>
      <c r="AG225">
        <v>13.5</v>
      </c>
      <c r="AH225">
        <v>0</v>
      </c>
      <c r="AI225">
        <v>1</v>
      </c>
      <c r="AJ225">
        <v>14.93</v>
      </c>
      <c r="AK225">
        <v>33.18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0.08</v>
      </c>
      <c r="AU225" t="s">
        <v>3</v>
      </c>
      <c r="AV225">
        <v>0</v>
      </c>
      <c r="AW225">
        <v>2</v>
      </c>
      <c r="AX225">
        <v>35810016</v>
      </c>
      <c r="AY225">
        <v>1</v>
      </c>
      <c r="AZ225">
        <v>0</v>
      </c>
      <c r="BA225">
        <v>221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Y225*Source!I200</f>
        <v>1.6000000000000001E-3</v>
      </c>
      <c r="CY225">
        <f>AB225</f>
        <v>466.71</v>
      </c>
      <c r="CZ225">
        <f>AF225</f>
        <v>31.26</v>
      </c>
      <c r="DA225">
        <f>AJ225</f>
        <v>14.93</v>
      </c>
      <c r="DB225">
        <f t="shared" si="32"/>
        <v>2.5</v>
      </c>
      <c r="DC225">
        <f t="shared" si="33"/>
        <v>1.08</v>
      </c>
    </row>
    <row r="226" spans="1:107">
      <c r="A226">
        <f>ROW(Source!A201)</f>
        <v>201</v>
      </c>
      <c r="B226">
        <v>35806607</v>
      </c>
      <c r="C226">
        <v>36316863</v>
      </c>
      <c r="D226">
        <v>18408066</v>
      </c>
      <c r="E226">
        <v>1</v>
      </c>
      <c r="F226">
        <v>1</v>
      </c>
      <c r="G226">
        <v>1</v>
      </c>
      <c r="H226">
        <v>1</v>
      </c>
      <c r="I226" t="s">
        <v>591</v>
      </c>
      <c r="J226" t="s">
        <v>3</v>
      </c>
      <c r="K226" t="s">
        <v>592</v>
      </c>
      <c r="L226">
        <v>1369</v>
      </c>
      <c r="N226">
        <v>1013</v>
      </c>
      <c r="O226" t="s">
        <v>583</v>
      </c>
      <c r="P226" t="s">
        <v>583</v>
      </c>
      <c r="Q226">
        <v>1</v>
      </c>
      <c r="W226">
        <v>0</v>
      </c>
      <c r="X226">
        <v>-886480961</v>
      </c>
      <c r="Y226">
        <v>94.97</v>
      </c>
      <c r="AA226">
        <v>0</v>
      </c>
      <c r="AB226">
        <v>0</v>
      </c>
      <c r="AC226">
        <v>0</v>
      </c>
      <c r="AD226">
        <v>266.14</v>
      </c>
      <c r="AE226">
        <v>0</v>
      </c>
      <c r="AF226">
        <v>0</v>
      </c>
      <c r="AG226">
        <v>0</v>
      </c>
      <c r="AH226">
        <v>266.14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94.97</v>
      </c>
      <c r="AU226" t="s">
        <v>3</v>
      </c>
      <c r="AV226">
        <v>1</v>
      </c>
      <c r="AW226">
        <v>2</v>
      </c>
      <c r="AX226">
        <v>36316864</v>
      </c>
      <c r="AY226">
        <v>2</v>
      </c>
      <c r="AZ226">
        <v>131072</v>
      </c>
      <c r="BA226">
        <v>222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Y226*Source!I201</f>
        <v>1.42455</v>
      </c>
      <c r="CY226">
        <f>AD226</f>
        <v>266.14</v>
      </c>
      <c r="CZ226">
        <f>AH226</f>
        <v>266.14</v>
      </c>
      <c r="DA226">
        <f>AL226</f>
        <v>1</v>
      </c>
      <c r="DB226">
        <f t="shared" si="32"/>
        <v>25275.32</v>
      </c>
      <c r="DC226">
        <f t="shared" si="33"/>
        <v>0</v>
      </c>
    </row>
    <row r="227" spans="1:107">
      <c r="A227">
        <f>ROW(Source!A201)</f>
        <v>201</v>
      </c>
      <c r="B227">
        <v>35806607</v>
      </c>
      <c r="C227">
        <v>36316863</v>
      </c>
      <c r="D227">
        <v>29164349</v>
      </c>
      <c r="E227">
        <v>1</v>
      </c>
      <c r="F227">
        <v>1</v>
      </c>
      <c r="G227">
        <v>1</v>
      </c>
      <c r="H227">
        <v>3</v>
      </c>
      <c r="I227" t="s">
        <v>27</v>
      </c>
      <c r="J227" t="s">
        <v>80</v>
      </c>
      <c r="K227" t="s">
        <v>28</v>
      </c>
      <c r="L227">
        <v>1348</v>
      </c>
      <c r="N227">
        <v>1009</v>
      </c>
      <c r="O227" t="s">
        <v>29</v>
      </c>
      <c r="P227" t="s">
        <v>29</v>
      </c>
      <c r="Q227">
        <v>1000</v>
      </c>
      <c r="W227">
        <v>0</v>
      </c>
      <c r="X227">
        <v>1876412176</v>
      </c>
      <c r="Y227">
        <v>3.5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0</v>
      </c>
      <c r="AP227">
        <v>0</v>
      </c>
      <c r="AQ227">
        <v>0</v>
      </c>
      <c r="AR227">
        <v>0</v>
      </c>
      <c r="AS227" t="s">
        <v>3</v>
      </c>
      <c r="AT227">
        <v>3.5</v>
      </c>
      <c r="AU227" t="s">
        <v>3</v>
      </c>
      <c r="AV227">
        <v>0</v>
      </c>
      <c r="AW227">
        <v>2</v>
      </c>
      <c r="AX227">
        <v>36316865</v>
      </c>
      <c r="AY227">
        <v>1</v>
      </c>
      <c r="AZ227">
        <v>0</v>
      </c>
      <c r="BA227">
        <v>223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Y227*Source!I201</f>
        <v>5.2499999999999998E-2</v>
      </c>
      <c r="CY227">
        <f>AA227</f>
        <v>0</v>
      </c>
      <c r="CZ227">
        <f>AE227</f>
        <v>0</v>
      </c>
      <c r="DA227">
        <f>AI227</f>
        <v>1</v>
      </c>
      <c r="DB227">
        <f t="shared" si="32"/>
        <v>0</v>
      </c>
      <c r="DC227">
        <f t="shared" si="33"/>
        <v>0</v>
      </c>
    </row>
    <row r="228" spans="1:107">
      <c r="A228">
        <f>ROW(Source!A203)</f>
        <v>203</v>
      </c>
      <c r="B228">
        <v>35806607</v>
      </c>
      <c r="C228">
        <v>35810017</v>
      </c>
      <c r="D228">
        <v>18408066</v>
      </c>
      <c r="E228">
        <v>1</v>
      </c>
      <c r="F228">
        <v>1</v>
      </c>
      <c r="G228">
        <v>1</v>
      </c>
      <c r="H228">
        <v>1</v>
      </c>
      <c r="I228" t="s">
        <v>591</v>
      </c>
      <c r="J228" t="s">
        <v>3</v>
      </c>
      <c r="K228" t="s">
        <v>592</v>
      </c>
      <c r="L228">
        <v>1369</v>
      </c>
      <c r="N228">
        <v>1013</v>
      </c>
      <c r="O228" t="s">
        <v>583</v>
      </c>
      <c r="P228" t="s">
        <v>583</v>
      </c>
      <c r="Q228">
        <v>1</v>
      </c>
      <c r="W228">
        <v>0</v>
      </c>
      <c r="X228">
        <v>-886480961</v>
      </c>
      <c r="Y228">
        <v>179.3</v>
      </c>
      <c r="AA228">
        <v>0</v>
      </c>
      <c r="AB228">
        <v>0</v>
      </c>
      <c r="AC228">
        <v>0</v>
      </c>
      <c r="AD228">
        <v>266.14</v>
      </c>
      <c r="AE228">
        <v>0</v>
      </c>
      <c r="AF228">
        <v>0</v>
      </c>
      <c r="AG228">
        <v>0</v>
      </c>
      <c r="AH228">
        <v>266.14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179.3</v>
      </c>
      <c r="AU228" t="s">
        <v>3</v>
      </c>
      <c r="AV228">
        <v>1</v>
      </c>
      <c r="AW228">
        <v>2</v>
      </c>
      <c r="AX228">
        <v>35810023</v>
      </c>
      <c r="AY228">
        <v>2</v>
      </c>
      <c r="AZ228">
        <v>131072</v>
      </c>
      <c r="BA228">
        <v>224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Y228*Source!I203</f>
        <v>1.7930000000000001</v>
      </c>
      <c r="CY228">
        <f>AD228</f>
        <v>266.14</v>
      </c>
      <c r="CZ228">
        <f>AH228</f>
        <v>266.14</v>
      </c>
      <c r="DA228">
        <f>AL228</f>
        <v>1</v>
      </c>
      <c r="DB228">
        <f t="shared" si="32"/>
        <v>47718.9</v>
      </c>
      <c r="DC228">
        <f t="shared" si="33"/>
        <v>0</v>
      </c>
    </row>
    <row r="229" spans="1:107">
      <c r="A229">
        <f>ROW(Source!A203)</f>
        <v>203</v>
      </c>
      <c r="B229">
        <v>35806607</v>
      </c>
      <c r="C229">
        <v>35810017</v>
      </c>
      <c r="D229">
        <v>121548</v>
      </c>
      <c r="E229">
        <v>1</v>
      </c>
      <c r="F229">
        <v>1</v>
      </c>
      <c r="G229">
        <v>1</v>
      </c>
      <c r="H229">
        <v>1</v>
      </c>
      <c r="I229" t="s">
        <v>34</v>
      </c>
      <c r="J229" t="s">
        <v>3</v>
      </c>
      <c r="K229" t="s">
        <v>584</v>
      </c>
      <c r="L229">
        <v>608254</v>
      </c>
      <c r="N229">
        <v>1013</v>
      </c>
      <c r="O229" t="s">
        <v>585</v>
      </c>
      <c r="P229" t="s">
        <v>585</v>
      </c>
      <c r="Q229">
        <v>1</v>
      </c>
      <c r="W229">
        <v>0</v>
      </c>
      <c r="X229">
        <v>-185737400</v>
      </c>
      <c r="Y229">
        <v>3.97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3.97</v>
      </c>
      <c r="AU229" t="s">
        <v>3</v>
      </c>
      <c r="AV229">
        <v>2</v>
      </c>
      <c r="AW229">
        <v>2</v>
      </c>
      <c r="AX229">
        <v>35810024</v>
      </c>
      <c r="AY229">
        <v>1</v>
      </c>
      <c r="AZ229">
        <v>0</v>
      </c>
      <c r="BA229">
        <v>225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Y229*Source!I203</f>
        <v>3.9700000000000006E-2</v>
      </c>
      <c r="CY229">
        <f>AD229</f>
        <v>0</v>
      </c>
      <c r="CZ229">
        <f>AH229</f>
        <v>0</v>
      </c>
      <c r="DA229">
        <f>AL229</f>
        <v>1</v>
      </c>
      <c r="DB229">
        <f t="shared" si="32"/>
        <v>0</v>
      </c>
      <c r="DC229">
        <f t="shared" si="33"/>
        <v>0</v>
      </c>
    </row>
    <row r="230" spans="1:107">
      <c r="A230">
        <f>ROW(Source!A203)</f>
        <v>203</v>
      </c>
      <c r="B230">
        <v>35806607</v>
      </c>
      <c r="C230">
        <v>35810017</v>
      </c>
      <c r="D230">
        <v>29172710</v>
      </c>
      <c r="E230">
        <v>1</v>
      </c>
      <c r="F230">
        <v>1</v>
      </c>
      <c r="G230">
        <v>1</v>
      </c>
      <c r="H230">
        <v>2</v>
      </c>
      <c r="I230" t="s">
        <v>593</v>
      </c>
      <c r="J230" t="s">
        <v>594</v>
      </c>
      <c r="K230" t="s">
        <v>595</v>
      </c>
      <c r="L230">
        <v>1368</v>
      </c>
      <c r="N230">
        <v>1011</v>
      </c>
      <c r="O230" t="s">
        <v>589</v>
      </c>
      <c r="P230" t="s">
        <v>589</v>
      </c>
      <c r="Q230">
        <v>1</v>
      </c>
      <c r="W230">
        <v>0</v>
      </c>
      <c r="X230">
        <v>-1676841219</v>
      </c>
      <c r="Y230">
        <v>3.97</v>
      </c>
      <c r="AA230">
        <v>0</v>
      </c>
      <c r="AB230">
        <v>539.16</v>
      </c>
      <c r="AC230">
        <v>333.79</v>
      </c>
      <c r="AD230">
        <v>0</v>
      </c>
      <c r="AE230">
        <v>0</v>
      </c>
      <c r="AF230">
        <v>46.56</v>
      </c>
      <c r="AG230">
        <v>10.06</v>
      </c>
      <c r="AH230">
        <v>0</v>
      </c>
      <c r="AI230">
        <v>1</v>
      </c>
      <c r="AJ230">
        <v>11.58</v>
      </c>
      <c r="AK230">
        <v>33.18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3.97</v>
      </c>
      <c r="AU230" t="s">
        <v>3</v>
      </c>
      <c r="AV230">
        <v>0</v>
      </c>
      <c r="AW230">
        <v>2</v>
      </c>
      <c r="AX230">
        <v>35810025</v>
      </c>
      <c r="AY230">
        <v>1</v>
      </c>
      <c r="AZ230">
        <v>0</v>
      </c>
      <c r="BA230">
        <v>226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Y230*Source!I203</f>
        <v>3.9700000000000006E-2</v>
      </c>
      <c r="CY230">
        <f>AB230</f>
        <v>539.16</v>
      </c>
      <c r="CZ230">
        <f>AF230</f>
        <v>46.56</v>
      </c>
      <c r="DA230">
        <f>AJ230</f>
        <v>11.58</v>
      </c>
      <c r="DB230">
        <f t="shared" si="32"/>
        <v>184.84</v>
      </c>
      <c r="DC230">
        <f t="shared" si="33"/>
        <v>39.94</v>
      </c>
    </row>
    <row r="231" spans="1:107">
      <c r="A231">
        <f>ROW(Source!A203)</f>
        <v>203</v>
      </c>
      <c r="B231">
        <v>35806607</v>
      </c>
      <c r="C231">
        <v>35810017</v>
      </c>
      <c r="D231">
        <v>29174533</v>
      </c>
      <c r="E231">
        <v>1</v>
      </c>
      <c r="F231">
        <v>1</v>
      </c>
      <c r="G231">
        <v>1</v>
      </c>
      <c r="H231">
        <v>2</v>
      </c>
      <c r="I231" t="s">
        <v>596</v>
      </c>
      <c r="J231" t="s">
        <v>597</v>
      </c>
      <c r="K231" t="s">
        <v>598</v>
      </c>
      <c r="L231">
        <v>1368</v>
      </c>
      <c r="N231">
        <v>1011</v>
      </c>
      <c r="O231" t="s">
        <v>589</v>
      </c>
      <c r="P231" t="s">
        <v>589</v>
      </c>
      <c r="Q231">
        <v>1</v>
      </c>
      <c r="W231">
        <v>0</v>
      </c>
      <c r="X231">
        <v>1235896746</v>
      </c>
      <c r="Y231">
        <v>7.93</v>
      </c>
      <c r="AA231">
        <v>0</v>
      </c>
      <c r="AB231">
        <v>5.0599999999999996</v>
      </c>
      <c r="AC231">
        <v>0</v>
      </c>
      <c r="AD231">
        <v>0</v>
      </c>
      <c r="AE231">
        <v>0</v>
      </c>
      <c r="AF231">
        <v>1.53</v>
      </c>
      <c r="AG231">
        <v>0</v>
      </c>
      <c r="AH231">
        <v>0</v>
      </c>
      <c r="AI231">
        <v>1</v>
      </c>
      <c r="AJ231">
        <v>3.31</v>
      </c>
      <c r="AK231">
        <v>33.18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7.93</v>
      </c>
      <c r="AU231" t="s">
        <v>3</v>
      </c>
      <c r="AV231">
        <v>0</v>
      </c>
      <c r="AW231">
        <v>2</v>
      </c>
      <c r="AX231">
        <v>35810026</v>
      </c>
      <c r="AY231">
        <v>1</v>
      </c>
      <c r="AZ231">
        <v>0</v>
      </c>
      <c r="BA231">
        <v>227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Y231*Source!I203</f>
        <v>7.9299999999999995E-2</v>
      </c>
      <c r="CY231">
        <f>AB231</f>
        <v>5.0599999999999996</v>
      </c>
      <c r="CZ231">
        <f>AF231</f>
        <v>1.53</v>
      </c>
      <c r="DA231">
        <f>AJ231</f>
        <v>3.31</v>
      </c>
      <c r="DB231">
        <f t="shared" si="32"/>
        <v>12.13</v>
      </c>
      <c r="DC231">
        <f t="shared" si="33"/>
        <v>0</v>
      </c>
    </row>
    <row r="232" spans="1:107">
      <c r="A232">
        <f>ROW(Source!A203)</f>
        <v>203</v>
      </c>
      <c r="B232">
        <v>35806607</v>
      </c>
      <c r="C232">
        <v>35810017</v>
      </c>
      <c r="D232">
        <v>29164349</v>
      </c>
      <c r="E232">
        <v>1</v>
      </c>
      <c r="F232">
        <v>1</v>
      </c>
      <c r="G232">
        <v>1</v>
      </c>
      <c r="H232">
        <v>3</v>
      </c>
      <c r="I232" t="s">
        <v>27</v>
      </c>
      <c r="J232" t="s">
        <v>30</v>
      </c>
      <c r="K232" t="s">
        <v>28</v>
      </c>
      <c r="L232">
        <v>1348</v>
      </c>
      <c r="N232">
        <v>1009</v>
      </c>
      <c r="O232" t="s">
        <v>29</v>
      </c>
      <c r="P232" t="s">
        <v>29</v>
      </c>
      <c r="Q232">
        <v>1000</v>
      </c>
      <c r="W232">
        <v>0</v>
      </c>
      <c r="X232">
        <v>-304821490</v>
      </c>
      <c r="Y232">
        <v>10.5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0</v>
      </c>
      <c r="AP232">
        <v>0</v>
      </c>
      <c r="AQ232">
        <v>0</v>
      </c>
      <c r="AR232">
        <v>0</v>
      </c>
      <c r="AS232" t="s">
        <v>3</v>
      </c>
      <c r="AT232">
        <v>10.5</v>
      </c>
      <c r="AU232" t="s">
        <v>3</v>
      </c>
      <c r="AV232">
        <v>0</v>
      </c>
      <c r="AW232">
        <v>2</v>
      </c>
      <c r="AX232">
        <v>35810027</v>
      </c>
      <c r="AY232">
        <v>1</v>
      </c>
      <c r="AZ232">
        <v>0</v>
      </c>
      <c r="BA232">
        <v>228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Y232*Source!I203</f>
        <v>0.105</v>
      </c>
      <c r="CY232">
        <f>AA232</f>
        <v>0</v>
      </c>
      <c r="CZ232">
        <f>AE232</f>
        <v>0</v>
      </c>
      <c r="DA232">
        <f>AI232</f>
        <v>1</v>
      </c>
      <c r="DB232">
        <f t="shared" si="32"/>
        <v>0</v>
      </c>
      <c r="DC232">
        <f t="shared" si="33"/>
        <v>0</v>
      </c>
    </row>
    <row r="233" spans="1:107">
      <c r="A233">
        <f>ROW(Source!A242)</f>
        <v>242</v>
      </c>
      <c r="B233">
        <v>35806607</v>
      </c>
      <c r="C233">
        <v>35821837</v>
      </c>
      <c r="D233">
        <v>18407150</v>
      </c>
      <c r="E233">
        <v>1</v>
      </c>
      <c r="F233">
        <v>1</v>
      </c>
      <c r="G233">
        <v>1</v>
      </c>
      <c r="H233">
        <v>1</v>
      </c>
      <c r="I233" t="s">
        <v>599</v>
      </c>
      <c r="J233" t="s">
        <v>3</v>
      </c>
      <c r="K233" t="s">
        <v>600</v>
      </c>
      <c r="L233">
        <v>1369</v>
      </c>
      <c r="N233">
        <v>1013</v>
      </c>
      <c r="O233" t="s">
        <v>583</v>
      </c>
      <c r="P233" t="s">
        <v>583</v>
      </c>
      <c r="Q233">
        <v>1</v>
      </c>
      <c r="W233">
        <v>0</v>
      </c>
      <c r="X233">
        <v>-931037793</v>
      </c>
      <c r="Y233">
        <v>24.368500000000001</v>
      </c>
      <c r="AA233">
        <v>0</v>
      </c>
      <c r="AB233">
        <v>0</v>
      </c>
      <c r="AC233">
        <v>0</v>
      </c>
      <c r="AD233">
        <v>283.07</v>
      </c>
      <c r="AE233">
        <v>0</v>
      </c>
      <c r="AF233">
        <v>0</v>
      </c>
      <c r="AG233">
        <v>0</v>
      </c>
      <c r="AH233">
        <v>283.07</v>
      </c>
      <c r="AI233">
        <v>1</v>
      </c>
      <c r="AJ233">
        <v>1</v>
      </c>
      <c r="AK233">
        <v>1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21.19</v>
      </c>
      <c r="AU233" t="s">
        <v>144</v>
      </c>
      <c r="AV233">
        <v>1</v>
      </c>
      <c r="AW233">
        <v>2</v>
      </c>
      <c r="AX233">
        <v>35821838</v>
      </c>
      <c r="AY233">
        <v>2</v>
      </c>
      <c r="AZ233">
        <v>131072</v>
      </c>
      <c r="BA233">
        <v>229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Y233*Source!I242</f>
        <v>1.0965825</v>
      </c>
      <c r="CY233">
        <f>AD233</f>
        <v>283.07</v>
      </c>
      <c r="CZ233">
        <f>AH233</f>
        <v>283.07</v>
      </c>
      <c r="DA233">
        <f>AL233</f>
        <v>1</v>
      </c>
      <c r="DB233">
        <f>ROUND((ROUND(AT233*CZ233,2)*1.15),2)</f>
        <v>6897.99</v>
      </c>
      <c r="DC233">
        <f>ROUND((ROUND(AT233*AG233,2)*1.15),2)</f>
        <v>0</v>
      </c>
    </row>
    <row r="234" spans="1:107">
      <c r="A234">
        <f>ROW(Source!A242)</f>
        <v>242</v>
      </c>
      <c r="B234">
        <v>35806607</v>
      </c>
      <c r="C234">
        <v>35821837</v>
      </c>
      <c r="D234">
        <v>121548</v>
      </c>
      <c r="E234">
        <v>1</v>
      </c>
      <c r="F234">
        <v>1</v>
      </c>
      <c r="G234">
        <v>1</v>
      </c>
      <c r="H234">
        <v>1</v>
      </c>
      <c r="I234" t="s">
        <v>34</v>
      </c>
      <c r="J234" t="s">
        <v>3</v>
      </c>
      <c r="K234" t="s">
        <v>584</v>
      </c>
      <c r="L234">
        <v>608254</v>
      </c>
      <c r="N234">
        <v>1013</v>
      </c>
      <c r="O234" t="s">
        <v>585</v>
      </c>
      <c r="P234" t="s">
        <v>585</v>
      </c>
      <c r="Q234">
        <v>1</v>
      </c>
      <c r="W234">
        <v>0</v>
      </c>
      <c r="X234">
        <v>-185737400</v>
      </c>
      <c r="Y234">
        <v>0.05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0.04</v>
      </c>
      <c r="AU234" t="s">
        <v>143</v>
      </c>
      <c r="AV234">
        <v>2</v>
      </c>
      <c r="AW234">
        <v>2</v>
      </c>
      <c r="AX234">
        <v>35821839</v>
      </c>
      <c r="AY234">
        <v>1</v>
      </c>
      <c r="AZ234">
        <v>0</v>
      </c>
      <c r="BA234">
        <v>230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Y234*Source!I242</f>
        <v>2.2499999999999998E-3</v>
      </c>
      <c r="CY234">
        <f>AD234</f>
        <v>0</v>
      </c>
      <c r="CZ234">
        <f>AH234</f>
        <v>0</v>
      </c>
      <c r="DA234">
        <f>AL234</f>
        <v>1</v>
      </c>
      <c r="DB234">
        <f>ROUND((ROUND(AT234*CZ234,2)*1.25),2)</f>
        <v>0</v>
      </c>
      <c r="DC234">
        <f>ROUND((ROUND(AT234*AG234,2)*1.25),2)</f>
        <v>0</v>
      </c>
    </row>
    <row r="235" spans="1:107">
      <c r="A235">
        <f>ROW(Source!A242)</f>
        <v>242</v>
      </c>
      <c r="B235">
        <v>35806607</v>
      </c>
      <c r="C235">
        <v>35821837</v>
      </c>
      <c r="D235">
        <v>29172556</v>
      </c>
      <c r="E235">
        <v>1</v>
      </c>
      <c r="F235">
        <v>1</v>
      </c>
      <c r="G235">
        <v>1</v>
      </c>
      <c r="H235">
        <v>2</v>
      </c>
      <c r="I235" t="s">
        <v>586</v>
      </c>
      <c r="J235" t="s">
        <v>590</v>
      </c>
      <c r="K235" t="s">
        <v>588</v>
      </c>
      <c r="L235">
        <v>1368</v>
      </c>
      <c r="N235">
        <v>1011</v>
      </c>
      <c r="O235" t="s">
        <v>589</v>
      </c>
      <c r="P235" t="s">
        <v>589</v>
      </c>
      <c r="Q235">
        <v>1</v>
      </c>
      <c r="W235">
        <v>0</v>
      </c>
      <c r="X235">
        <v>-1302720870</v>
      </c>
      <c r="Y235">
        <v>0.05</v>
      </c>
      <c r="AA235">
        <v>0</v>
      </c>
      <c r="AB235">
        <v>466.71</v>
      </c>
      <c r="AC235">
        <v>447.93</v>
      </c>
      <c r="AD235">
        <v>0</v>
      </c>
      <c r="AE235">
        <v>0</v>
      </c>
      <c r="AF235">
        <v>31.26</v>
      </c>
      <c r="AG235">
        <v>13.5</v>
      </c>
      <c r="AH235">
        <v>0</v>
      </c>
      <c r="AI235">
        <v>1</v>
      </c>
      <c r="AJ235">
        <v>14.93</v>
      </c>
      <c r="AK235">
        <v>33.18</v>
      </c>
      <c r="AL235">
        <v>1</v>
      </c>
      <c r="AN235">
        <v>0</v>
      </c>
      <c r="AO235">
        <v>1</v>
      </c>
      <c r="AP235">
        <v>1</v>
      </c>
      <c r="AQ235">
        <v>0</v>
      </c>
      <c r="AR235">
        <v>0</v>
      </c>
      <c r="AS235" t="s">
        <v>3</v>
      </c>
      <c r="AT235">
        <v>0.04</v>
      </c>
      <c r="AU235" t="s">
        <v>143</v>
      </c>
      <c r="AV235">
        <v>0</v>
      </c>
      <c r="AW235">
        <v>2</v>
      </c>
      <c r="AX235">
        <v>35821840</v>
      </c>
      <c r="AY235">
        <v>1</v>
      </c>
      <c r="AZ235">
        <v>0</v>
      </c>
      <c r="BA235">
        <v>231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Y235*Source!I242</f>
        <v>2.2499999999999998E-3</v>
      </c>
      <c r="CY235">
        <f>AB235</f>
        <v>466.71</v>
      </c>
      <c r="CZ235">
        <f>AF235</f>
        <v>31.26</v>
      </c>
      <c r="DA235">
        <f>AJ235</f>
        <v>14.93</v>
      </c>
      <c r="DB235">
        <f>ROUND((ROUND(AT235*CZ235,2)*1.25),2)</f>
        <v>1.56</v>
      </c>
      <c r="DC235">
        <f>ROUND((ROUND(AT235*AG235,2)*1.25),2)</f>
        <v>0.68</v>
      </c>
    </row>
    <row r="236" spans="1:107">
      <c r="A236">
        <f>ROW(Source!A242)</f>
        <v>242</v>
      </c>
      <c r="B236">
        <v>35806607</v>
      </c>
      <c r="C236">
        <v>35821837</v>
      </c>
      <c r="D236">
        <v>29174913</v>
      </c>
      <c r="E236">
        <v>1</v>
      </c>
      <c r="F236">
        <v>1</v>
      </c>
      <c r="G236">
        <v>1</v>
      </c>
      <c r="H236">
        <v>2</v>
      </c>
      <c r="I236" t="s">
        <v>601</v>
      </c>
      <c r="J236" t="s">
        <v>602</v>
      </c>
      <c r="K236" t="s">
        <v>603</v>
      </c>
      <c r="L236">
        <v>1368</v>
      </c>
      <c r="N236">
        <v>1011</v>
      </c>
      <c r="O236" t="s">
        <v>589</v>
      </c>
      <c r="P236" t="s">
        <v>589</v>
      </c>
      <c r="Q236">
        <v>1</v>
      </c>
      <c r="W236">
        <v>0</v>
      </c>
      <c r="X236">
        <v>458544584</v>
      </c>
      <c r="Y236">
        <v>0.1875</v>
      </c>
      <c r="AA236">
        <v>0</v>
      </c>
      <c r="AB236">
        <v>932.72</v>
      </c>
      <c r="AC236">
        <v>384.89</v>
      </c>
      <c r="AD236">
        <v>0</v>
      </c>
      <c r="AE236">
        <v>0</v>
      </c>
      <c r="AF236">
        <v>87.17</v>
      </c>
      <c r="AG236">
        <v>11.6</v>
      </c>
      <c r="AH236">
        <v>0</v>
      </c>
      <c r="AI236">
        <v>1</v>
      </c>
      <c r="AJ236">
        <v>10.7</v>
      </c>
      <c r="AK236">
        <v>33.18</v>
      </c>
      <c r="AL236">
        <v>1</v>
      </c>
      <c r="AN236">
        <v>0</v>
      </c>
      <c r="AO236">
        <v>1</v>
      </c>
      <c r="AP236">
        <v>1</v>
      </c>
      <c r="AQ236">
        <v>0</v>
      </c>
      <c r="AR236">
        <v>0</v>
      </c>
      <c r="AS236" t="s">
        <v>3</v>
      </c>
      <c r="AT236">
        <v>0.15</v>
      </c>
      <c r="AU236" t="s">
        <v>143</v>
      </c>
      <c r="AV236">
        <v>0</v>
      </c>
      <c r="AW236">
        <v>2</v>
      </c>
      <c r="AX236">
        <v>35821841</v>
      </c>
      <c r="AY236">
        <v>1</v>
      </c>
      <c r="AZ236">
        <v>0</v>
      </c>
      <c r="BA236">
        <v>232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Y236*Source!I242</f>
        <v>8.4375000000000006E-3</v>
      </c>
      <c r="CY236">
        <f>AB236</f>
        <v>932.72</v>
      </c>
      <c r="CZ236">
        <f>AF236</f>
        <v>87.17</v>
      </c>
      <c r="DA236">
        <f>AJ236</f>
        <v>10.7</v>
      </c>
      <c r="DB236">
        <f>ROUND((ROUND(AT236*CZ236,2)*1.25),2)</f>
        <v>16.350000000000001</v>
      </c>
      <c r="DC236">
        <f>ROUND((ROUND(AT236*AG236,2)*1.25),2)</f>
        <v>2.1800000000000002</v>
      </c>
    </row>
    <row r="237" spans="1:107">
      <c r="A237">
        <f>ROW(Source!A242)</f>
        <v>242</v>
      </c>
      <c r="B237">
        <v>35806607</v>
      </c>
      <c r="C237">
        <v>35821837</v>
      </c>
      <c r="D237">
        <v>29108696</v>
      </c>
      <c r="E237">
        <v>1</v>
      </c>
      <c r="F237">
        <v>1</v>
      </c>
      <c r="G237">
        <v>1</v>
      </c>
      <c r="H237">
        <v>3</v>
      </c>
      <c r="I237" t="s">
        <v>604</v>
      </c>
      <c r="J237" t="s">
        <v>605</v>
      </c>
      <c r="K237" t="s">
        <v>606</v>
      </c>
      <c r="L237">
        <v>1354</v>
      </c>
      <c r="N237">
        <v>1010</v>
      </c>
      <c r="O237" t="s">
        <v>258</v>
      </c>
      <c r="P237" t="s">
        <v>258</v>
      </c>
      <c r="Q237">
        <v>1</v>
      </c>
      <c r="W237">
        <v>0</v>
      </c>
      <c r="X237">
        <v>2109155817</v>
      </c>
      <c r="Y237">
        <v>56.6</v>
      </c>
      <c r="AA237">
        <v>310.51</v>
      </c>
      <c r="AB237">
        <v>0</v>
      </c>
      <c r="AC237">
        <v>0</v>
      </c>
      <c r="AD237">
        <v>0</v>
      </c>
      <c r="AE237">
        <v>67.209999999999994</v>
      </c>
      <c r="AF237">
        <v>0</v>
      </c>
      <c r="AG237">
        <v>0</v>
      </c>
      <c r="AH237">
        <v>0</v>
      </c>
      <c r="AI237">
        <v>4.62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56.6</v>
      </c>
      <c r="AU237" t="s">
        <v>3</v>
      </c>
      <c r="AV237">
        <v>0</v>
      </c>
      <c r="AW237">
        <v>2</v>
      </c>
      <c r="AX237">
        <v>35821842</v>
      </c>
      <c r="AY237">
        <v>1</v>
      </c>
      <c r="AZ237">
        <v>0</v>
      </c>
      <c r="BA237">
        <v>233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Y237*Source!I242</f>
        <v>2.5470000000000002</v>
      </c>
      <c r="CY237">
        <f>AA237</f>
        <v>310.51</v>
      </c>
      <c r="CZ237">
        <f>AE237</f>
        <v>67.209999999999994</v>
      </c>
      <c r="DA237">
        <f>AI237</f>
        <v>4.62</v>
      </c>
      <c r="DB237">
        <f>ROUND(ROUND(AT237*CZ237,2),2)</f>
        <v>3804.09</v>
      </c>
      <c r="DC237">
        <f>ROUND(ROUND(AT237*AG237,2),2)</f>
        <v>0</v>
      </c>
    </row>
    <row r="238" spans="1:107">
      <c r="A238">
        <f>ROW(Source!A242)</f>
        <v>242</v>
      </c>
      <c r="B238">
        <v>35806607</v>
      </c>
      <c r="C238">
        <v>35821837</v>
      </c>
      <c r="D238">
        <v>29109722</v>
      </c>
      <c r="E238">
        <v>1</v>
      </c>
      <c r="F238">
        <v>1</v>
      </c>
      <c r="G238">
        <v>1</v>
      </c>
      <c r="H238">
        <v>3</v>
      </c>
      <c r="I238" t="s">
        <v>149</v>
      </c>
      <c r="J238" t="s">
        <v>152</v>
      </c>
      <c r="K238" t="s">
        <v>150</v>
      </c>
      <c r="L238">
        <v>1301</v>
      </c>
      <c r="N238">
        <v>1003</v>
      </c>
      <c r="O238" t="s">
        <v>151</v>
      </c>
      <c r="P238" t="s">
        <v>151</v>
      </c>
      <c r="Q238">
        <v>1</v>
      </c>
      <c r="W238">
        <v>0</v>
      </c>
      <c r="X238">
        <v>-1224981602</v>
      </c>
      <c r="Y238">
        <v>100</v>
      </c>
      <c r="AA238">
        <v>180.16</v>
      </c>
      <c r="AB238">
        <v>0</v>
      </c>
      <c r="AC238">
        <v>0</v>
      </c>
      <c r="AD238">
        <v>0</v>
      </c>
      <c r="AE238">
        <v>189.64</v>
      </c>
      <c r="AF238">
        <v>0</v>
      </c>
      <c r="AG238">
        <v>0</v>
      </c>
      <c r="AH238">
        <v>0</v>
      </c>
      <c r="AI238">
        <v>0.95</v>
      </c>
      <c r="AJ238">
        <v>1</v>
      </c>
      <c r="AK238">
        <v>1</v>
      </c>
      <c r="AL238">
        <v>1</v>
      </c>
      <c r="AN238">
        <v>0</v>
      </c>
      <c r="AO238">
        <v>0</v>
      </c>
      <c r="AP238">
        <v>0</v>
      </c>
      <c r="AQ238">
        <v>0</v>
      </c>
      <c r="AR238">
        <v>0</v>
      </c>
      <c r="AS238" t="s">
        <v>3</v>
      </c>
      <c r="AT238">
        <v>100</v>
      </c>
      <c r="AU238" t="s">
        <v>3</v>
      </c>
      <c r="AV238">
        <v>0</v>
      </c>
      <c r="AW238">
        <v>1</v>
      </c>
      <c r="AX238">
        <v>-1</v>
      </c>
      <c r="AY238">
        <v>0</v>
      </c>
      <c r="AZ238">
        <v>0</v>
      </c>
      <c r="BA238" t="s">
        <v>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Y238*Source!I242</f>
        <v>4.5</v>
      </c>
      <c r="CY238">
        <f>AA238</f>
        <v>180.16</v>
      </c>
      <c r="CZ238">
        <f>AE238</f>
        <v>189.64</v>
      </c>
      <c r="DA238">
        <f>AI238</f>
        <v>0.95</v>
      </c>
      <c r="DB238">
        <f>ROUND(ROUND(AT238*CZ238,2),2)</f>
        <v>18964</v>
      </c>
      <c r="DC238">
        <f>ROUND(ROUND(AT238*AG238,2),2)</f>
        <v>0</v>
      </c>
    </row>
    <row r="239" spans="1:107">
      <c r="A239">
        <f>ROW(Source!A242)</f>
        <v>242</v>
      </c>
      <c r="B239">
        <v>35806607</v>
      </c>
      <c r="C239">
        <v>35821837</v>
      </c>
      <c r="D239">
        <v>29115197</v>
      </c>
      <c r="E239">
        <v>1</v>
      </c>
      <c r="F239">
        <v>1</v>
      </c>
      <c r="G239">
        <v>1</v>
      </c>
      <c r="H239">
        <v>3</v>
      </c>
      <c r="I239" t="s">
        <v>607</v>
      </c>
      <c r="J239" t="s">
        <v>608</v>
      </c>
      <c r="K239" t="s">
        <v>609</v>
      </c>
      <c r="L239">
        <v>1354</v>
      </c>
      <c r="N239">
        <v>1010</v>
      </c>
      <c r="O239" t="s">
        <v>258</v>
      </c>
      <c r="P239" t="s">
        <v>258</v>
      </c>
      <c r="Q239">
        <v>1</v>
      </c>
      <c r="W239">
        <v>0</v>
      </c>
      <c r="X239">
        <v>-1208533646</v>
      </c>
      <c r="Y239">
        <v>400</v>
      </c>
      <c r="AA239">
        <v>3.68</v>
      </c>
      <c r="AB239">
        <v>0</v>
      </c>
      <c r="AC239">
        <v>0</v>
      </c>
      <c r="AD239">
        <v>0</v>
      </c>
      <c r="AE239">
        <v>0.5</v>
      </c>
      <c r="AF239">
        <v>0</v>
      </c>
      <c r="AG239">
        <v>0</v>
      </c>
      <c r="AH239">
        <v>0</v>
      </c>
      <c r="AI239">
        <v>7.36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400</v>
      </c>
      <c r="AU239" t="s">
        <v>3</v>
      </c>
      <c r="AV239">
        <v>0</v>
      </c>
      <c r="AW239">
        <v>2</v>
      </c>
      <c r="AX239">
        <v>35821844</v>
      </c>
      <c r="AY239">
        <v>1</v>
      </c>
      <c r="AZ239">
        <v>0</v>
      </c>
      <c r="BA239">
        <v>235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Y239*Source!I242</f>
        <v>18</v>
      </c>
      <c r="CY239">
        <f>AA239</f>
        <v>3.68</v>
      </c>
      <c r="CZ239">
        <f>AE239</f>
        <v>0.5</v>
      </c>
      <c r="DA239">
        <f>AI239</f>
        <v>7.36</v>
      </c>
      <c r="DB239">
        <f>ROUND(ROUND(AT239*CZ239,2),2)</f>
        <v>200</v>
      </c>
      <c r="DC239">
        <f>ROUND(ROUND(AT239*AG239,2),2)</f>
        <v>0</v>
      </c>
    </row>
    <row r="240" spans="1:107">
      <c r="A240">
        <f>ROW(Source!A244)</f>
        <v>244</v>
      </c>
      <c r="B240">
        <v>35806607</v>
      </c>
      <c r="C240">
        <v>35821850</v>
      </c>
      <c r="D240">
        <v>18413230</v>
      </c>
      <c r="E240">
        <v>1</v>
      </c>
      <c r="F240">
        <v>1</v>
      </c>
      <c r="G240">
        <v>1</v>
      </c>
      <c r="H240">
        <v>1</v>
      </c>
      <c r="I240" t="s">
        <v>610</v>
      </c>
      <c r="J240" t="s">
        <v>3</v>
      </c>
      <c r="K240" t="s">
        <v>611</v>
      </c>
      <c r="L240">
        <v>1369</v>
      </c>
      <c r="N240">
        <v>1013</v>
      </c>
      <c r="O240" t="s">
        <v>583</v>
      </c>
      <c r="P240" t="s">
        <v>583</v>
      </c>
      <c r="Q240">
        <v>1</v>
      </c>
      <c r="W240">
        <v>0</v>
      </c>
      <c r="X240">
        <v>355262106</v>
      </c>
      <c r="Y240">
        <v>191.44049999999999</v>
      </c>
      <c r="AA240">
        <v>0</v>
      </c>
      <c r="AB240">
        <v>0</v>
      </c>
      <c r="AC240">
        <v>0</v>
      </c>
      <c r="AD240">
        <v>304.64</v>
      </c>
      <c r="AE240">
        <v>0</v>
      </c>
      <c r="AF240">
        <v>0</v>
      </c>
      <c r="AG240">
        <v>0</v>
      </c>
      <c r="AH240">
        <v>304.64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1</v>
      </c>
      <c r="AQ240">
        <v>0</v>
      </c>
      <c r="AR240">
        <v>0</v>
      </c>
      <c r="AS240" t="s">
        <v>3</v>
      </c>
      <c r="AT240">
        <v>166.47</v>
      </c>
      <c r="AU240" t="s">
        <v>144</v>
      </c>
      <c r="AV240">
        <v>1</v>
      </c>
      <c r="AW240">
        <v>2</v>
      </c>
      <c r="AX240">
        <v>35821851</v>
      </c>
      <c r="AY240">
        <v>2</v>
      </c>
      <c r="AZ240">
        <v>131072</v>
      </c>
      <c r="BA240">
        <v>236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Y240*Source!I244</f>
        <v>6.8918579999999992</v>
      </c>
      <c r="CY240">
        <f>AD240</f>
        <v>304.64</v>
      </c>
      <c r="CZ240">
        <f>AH240</f>
        <v>304.64</v>
      </c>
      <c r="DA240">
        <f>AL240</f>
        <v>1</v>
      </c>
      <c r="DB240">
        <f>ROUND((ROUND(AT240*CZ240,2)*1.15),2)</f>
        <v>58320.43</v>
      </c>
      <c r="DC240">
        <f>ROUND((ROUND(AT240*AG240,2)*1.15),2)</f>
        <v>0</v>
      </c>
    </row>
    <row r="241" spans="1:107">
      <c r="A241">
        <f>ROW(Source!A244)</f>
        <v>244</v>
      </c>
      <c r="B241">
        <v>35806607</v>
      </c>
      <c r="C241">
        <v>35821850</v>
      </c>
      <c r="D241">
        <v>121548</v>
      </c>
      <c r="E241">
        <v>1</v>
      </c>
      <c r="F241">
        <v>1</v>
      </c>
      <c r="G241">
        <v>1</v>
      </c>
      <c r="H241">
        <v>1</v>
      </c>
      <c r="I241" t="s">
        <v>34</v>
      </c>
      <c r="J241" t="s">
        <v>3</v>
      </c>
      <c r="K241" t="s">
        <v>584</v>
      </c>
      <c r="L241">
        <v>608254</v>
      </c>
      <c r="N241">
        <v>1013</v>
      </c>
      <c r="O241" t="s">
        <v>585</v>
      </c>
      <c r="P241" t="s">
        <v>585</v>
      </c>
      <c r="Q241">
        <v>1</v>
      </c>
      <c r="W241">
        <v>0</v>
      </c>
      <c r="X241">
        <v>-185737400</v>
      </c>
      <c r="Y241">
        <v>0.1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1</v>
      </c>
      <c r="AQ241">
        <v>0</v>
      </c>
      <c r="AR241">
        <v>0</v>
      </c>
      <c r="AS241" t="s">
        <v>3</v>
      </c>
      <c r="AT241">
        <v>0.08</v>
      </c>
      <c r="AU241" t="s">
        <v>143</v>
      </c>
      <c r="AV241">
        <v>2</v>
      </c>
      <c r="AW241">
        <v>2</v>
      </c>
      <c r="AX241">
        <v>35821852</v>
      </c>
      <c r="AY241">
        <v>1</v>
      </c>
      <c r="AZ241">
        <v>0</v>
      </c>
      <c r="BA241">
        <v>237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Y241*Source!I244</f>
        <v>3.5999999999999999E-3</v>
      </c>
      <c r="CY241">
        <f>AD241</f>
        <v>0</v>
      </c>
      <c r="CZ241">
        <f>AH241</f>
        <v>0</v>
      </c>
      <c r="DA241">
        <f>AL241</f>
        <v>1</v>
      </c>
      <c r="DB241">
        <f>ROUND((ROUND(AT241*CZ241,2)*1.25),2)</f>
        <v>0</v>
      </c>
      <c r="DC241">
        <f>ROUND((ROUND(AT241*AG241,2)*1.25),2)</f>
        <v>0</v>
      </c>
    </row>
    <row r="242" spans="1:107">
      <c r="A242">
        <f>ROW(Source!A244)</f>
        <v>244</v>
      </c>
      <c r="B242">
        <v>35806607</v>
      </c>
      <c r="C242">
        <v>35821850</v>
      </c>
      <c r="D242">
        <v>29172556</v>
      </c>
      <c r="E242">
        <v>1</v>
      </c>
      <c r="F242">
        <v>1</v>
      </c>
      <c r="G242">
        <v>1</v>
      </c>
      <c r="H242">
        <v>2</v>
      </c>
      <c r="I242" t="s">
        <v>586</v>
      </c>
      <c r="J242" t="s">
        <v>590</v>
      </c>
      <c r="K242" t="s">
        <v>588</v>
      </c>
      <c r="L242">
        <v>1368</v>
      </c>
      <c r="N242">
        <v>1011</v>
      </c>
      <c r="O242" t="s">
        <v>589</v>
      </c>
      <c r="P242" t="s">
        <v>589</v>
      </c>
      <c r="Q242">
        <v>1</v>
      </c>
      <c r="W242">
        <v>0</v>
      </c>
      <c r="X242">
        <v>-1302720870</v>
      </c>
      <c r="Y242">
        <v>0.1</v>
      </c>
      <c r="AA242">
        <v>0</v>
      </c>
      <c r="AB242">
        <v>466.71</v>
      </c>
      <c r="AC242">
        <v>447.93</v>
      </c>
      <c r="AD242">
        <v>0</v>
      </c>
      <c r="AE242">
        <v>0</v>
      </c>
      <c r="AF242">
        <v>31.26</v>
      </c>
      <c r="AG242">
        <v>13.5</v>
      </c>
      <c r="AH242">
        <v>0</v>
      </c>
      <c r="AI242">
        <v>1</v>
      </c>
      <c r="AJ242">
        <v>14.93</v>
      </c>
      <c r="AK242">
        <v>33.18</v>
      </c>
      <c r="AL242">
        <v>1</v>
      </c>
      <c r="AN242">
        <v>0</v>
      </c>
      <c r="AO242">
        <v>1</v>
      </c>
      <c r="AP242">
        <v>1</v>
      </c>
      <c r="AQ242">
        <v>0</v>
      </c>
      <c r="AR242">
        <v>0</v>
      </c>
      <c r="AS242" t="s">
        <v>3</v>
      </c>
      <c r="AT242">
        <v>0.08</v>
      </c>
      <c r="AU242" t="s">
        <v>143</v>
      </c>
      <c r="AV242">
        <v>0</v>
      </c>
      <c r="AW242">
        <v>2</v>
      </c>
      <c r="AX242">
        <v>35821853</v>
      </c>
      <c r="AY242">
        <v>1</v>
      </c>
      <c r="AZ242">
        <v>0</v>
      </c>
      <c r="BA242">
        <v>238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Y242*Source!I244</f>
        <v>3.5999999999999999E-3</v>
      </c>
      <c r="CY242">
        <f>AB242</f>
        <v>466.71</v>
      </c>
      <c r="CZ242">
        <f>AF242</f>
        <v>31.26</v>
      </c>
      <c r="DA242">
        <f>AJ242</f>
        <v>14.93</v>
      </c>
      <c r="DB242">
        <f>ROUND((ROUND(AT242*CZ242,2)*1.25),2)</f>
        <v>3.13</v>
      </c>
      <c r="DC242">
        <f>ROUND((ROUND(AT242*AG242,2)*1.25),2)</f>
        <v>1.35</v>
      </c>
    </row>
    <row r="243" spans="1:107">
      <c r="A243">
        <f>ROW(Source!A244)</f>
        <v>244</v>
      </c>
      <c r="B243">
        <v>35806607</v>
      </c>
      <c r="C243">
        <v>35821850</v>
      </c>
      <c r="D243">
        <v>29174591</v>
      </c>
      <c r="E243">
        <v>1</v>
      </c>
      <c r="F243">
        <v>1</v>
      </c>
      <c r="G243">
        <v>1</v>
      </c>
      <c r="H243">
        <v>2</v>
      </c>
      <c r="I243" t="s">
        <v>612</v>
      </c>
      <c r="J243" t="s">
        <v>642</v>
      </c>
      <c r="K243" t="s">
        <v>614</v>
      </c>
      <c r="L243">
        <v>1368</v>
      </c>
      <c r="N243">
        <v>1011</v>
      </c>
      <c r="O243" t="s">
        <v>589</v>
      </c>
      <c r="P243" t="s">
        <v>589</v>
      </c>
      <c r="Q243">
        <v>1</v>
      </c>
      <c r="W243">
        <v>0</v>
      </c>
      <c r="X243">
        <v>1598042632</v>
      </c>
      <c r="Y243">
        <v>0.32500000000000001</v>
      </c>
      <c r="AA243">
        <v>0</v>
      </c>
      <c r="AB243">
        <v>9.4700000000000006</v>
      </c>
      <c r="AC243">
        <v>0</v>
      </c>
      <c r="AD243">
        <v>0</v>
      </c>
      <c r="AE243">
        <v>0</v>
      </c>
      <c r="AF243">
        <v>0.95</v>
      </c>
      <c r="AG243">
        <v>0</v>
      </c>
      <c r="AH243">
        <v>0</v>
      </c>
      <c r="AI243">
        <v>1</v>
      </c>
      <c r="AJ243">
        <v>9.9700000000000006</v>
      </c>
      <c r="AK243">
        <v>33.18</v>
      </c>
      <c r="AL243">
        <v>1</v>
      </c>
      <c r="AN243">
        <v>0</v>
      </c>
      <c r="AO243">
        <v>1</v>
      </c>
      <c r="AP243">
        <v>1</v>
      </c>
      <c r="AQ243">
        <v>0</v>
      </c>
      <c r="AR243">
        <v>0</v>
      </c>
      <c r="AS243" t="s">
        <v>3</v>
      </c>
      <c r="AT243">
        <v>0.26</v>
      </c>
      <c r="AU243" t="s">
        <v>143</v>
      </c>
      <c r="AV243">
        <v>0</v>
      </c>
      <c r="AW243">
        <v>2</v>
      </c>
      <c r="AX243">
        <v>35821854</v>
      </c>
      <c r="AY243">
        <v>1</v>
      </c>
      <c r="AZ243">
        <v>0</v>
      </c>
      <c r="BA243">
        <v>239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Y243*Source!I244</f>
        <v>1.17E-2</v>
      </c>
      <c r="CY243">
        <f>AB243</f>
        <v>9.4700000000000006</v>
      </c>
      <c r="CZ243">
        <f>AF243</f>
        <v>0.95</v>
      </c>
      <c r="DA243">
        <f>AJ243</f>
        <v>9.9700000000000006</v>
      </c>
      <c r="DB243">
        <f>ROUND((ROUND(AT243*CZ243,2)*1.25),2)</f>
        <v>0.31</v>
      </c>
      <c r="DC243">
        <f>ROUND((ROUND(AT243*AG243,2)*1.25),2)</f>
        <v>0</v>
      </c>
    </row>
    <row r="244" spans="1:107">
      <c r="A244">
        <f>ROW(Source!A244)</f>
        <v>244</v>
      </c>
      <c r="B244">
        <v>35806607</v>
      </c>
      <c r="C244">
        <v>35821850</v>
      </c>
      <c r="D244">
        <v>29174913</v>
      </c>
      <c r="E244">
        <v>1</v>
      </c>
      <c r="F244">
        <v>1</v>
      </c>
      <c r="G244">
        <v>1</v>
      </c>
      <c r="H244">
        <v>2</v>
      </c>
      <c r="I244" t="s">
        <v>601</v>
      </c>
      <c r="J244" t="s">
        <v>602</v>
      </c>
      <c r="K244" t="s">
        <v>603</v>
      </c>
      <c r="L244">
        <v>1368</v>
      </c>
      <c r="N244">
        <v>1011</v>
      </c>
      <c r="O244" t="s">
        <v>589</v>
      </c>
      <c r="P244" t="s">
        <v>589</v>
      </c>
      <c r="Q244">
        <v>1</v>
      </c>
      <c r="W244">
        <v>0</v>
      </c>
      <c r="X244">
        <v>458544584</v>
      </c>
      <c r="Y244">
        <v>0.625</v>
      </c>
      <c r="AA244">
        <v>0</v>
      </c>
      <c r="AB244">
        <v>932.72</v>
      </c>
      <c r="AC244">
        <v>384.89</v>
      </c>
      <c r="AD244">
        <v>0</v>
      </c>
      <c r="AE244">
        <v>0</v>
      </c>
      <c r="AF244">
        <v>87.17</v>
      </c>
      <c r="AG244">
        <v>11.6</v>
      </c>
      <c r="AH244">
        <v>0</v>
      </c>
      <c r="AI244">
        <v>1</v>
      </c>
      <c r="AJ244">
        <v>10.7</v>
      </c>
      <c r="AK244">
        <v>33.18</v>
      </c>
      <c r="AL244">
        <v>1</v>
      </c>
      <c r="AN244">
        <v>0</v>
      </c>
      <c r="AO244">
        <v>1</v>
      </c>
      <c r="AP244">
        <v>1</v>
      </c>
      <c r="AQ244">
        <v>0</v>
      </c>
      <c r="AR244">
        <v>0</v>
      </c>
      <c r="AS244" t="s">
        <v>3</v>
      </c>
      <c r="AT244">
        <v>0.5</v>
      </c>
      <c r="AU244" t="s">
        <v>143</v>
      </c>
      <c r="AV244">
        <v>0</v>
      </c>
      <c r="AW244">
        <v>2</v>
      </c>
      <c r="AX244">
        <v>35821855</v>
      </c>
      <c r="AY244">
        <v>1</v>
      </c>
      <c r="AZ244">
        <v>0</v>
      </c>
      <c r="BA244">
        <v>240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Y244*Source!I244</f>
        <v>2.2499999999999999E-2</v>
      </c>
      <c r="CY244">
        <f>AB244</f>
        <v>932.72</v>
      </c>
      <c r="CZ244">
        <f>AF244</f>
        <v>87.17</v>
      </c>
      <c r="DA244">
        <f>AJ244</f>
        <v>10.7</v>
      </c>
      <c r="DB244">
        <f>ROUND((ROUND(AT244*CZ244,2)*1.25),2)</f>
        <v>54.49</v>
      </c>
      <c r="DC244">
        <f>ROUND((ROUND(AT244*AG244,2)*1.25),2)</f>
        <v>7.25</v>
      </c>
    </row>
    <row r="245" spans="1:107">
      <c r="A245">
        <f>ROW(Source!A244)</f>
        <v>244</v>
      </c>
      <c r="B245">
        <v>35806607</v>
      </c>
      <c r="C245">
        <v>35821850</v>
      </c>
      <c r="D245">
        <v>29107800</v>
      </c>
      <c r="E245">
        <v>1</v>
      </c>
      <c r="F245">
        <v>1</v>
      </c>
      <c r="G245">
        <v>1</v>
      </c>
      <c r="H245">
        <v>3</v>
      </c>
      <c r="I245" t="s">
        <v>616</v>
      </c>
      <c r="J245" t="s">
        <v>643</v>
      </c>
      <c r="K245" t="s">
        <v>618</v>
      </c>
      <c r="L245">
        <v>1346</v>
      </c>
      <c r="N245">
        <v>1009</v>
      </c>
      <c r="O245" t="s">
        <v>170</v>
      </c>
      <c r="P245" t="s">
        <v>170</v>
      </c>
      <c r="Q245">
        <v>1</v>
      </c>
      <c r="W245">
        <v>0</v>
      </c>
      <c r="X245">
        <v>-1570619850</v>
      </c>
      <c r="Y245">
        <v>0.2</v>
      </c>
      <c r="AA245">
        <v>46.61</v>
      </c>
      <c r="AB245">
        <v>0</v>
      </c>
      <c r="AC245">
        <v>0</v>
      </c>
      <c r="AD245">
        <v>0</v>
      </c>
      <c r="AE245">
        <v>1.81</v>
      </c>
      <c r="AF245">
        <v>0</v>
      </c>
      <c r="AG245">
        <v>0</v>
      </c>
      <c r="AH245">
        <v>0</v>
      </c>
      <c r="AI245">
        <v>25.75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3</v>
      </c>
      <c r="AT245">
        <v>0.2</v>
      </c>
      <c r="AU245" t="s">
        <v>3</v>
      </c>
      <c r="AV245">
        <v>0</v>
      </c>
      <c r="AW245">
        <v>2</v>
      </c>
      <c r="AX245">
        <v>35821856</v>
      </c>
      <c r="AY245">
        <v>1</v>
      </c>
      <c r="AZ245">
        <v>0</v>
      </c>
      <c r="BA245">
        <v>241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Y245*Source!I244</f>
        <v>7.1999999999999998E-3</v>
      </c>
      <c r="CY245">
        <f>AA245</f>
        <v>46.61</v>
      </c>
      <c r="CZ245">
        <f>AE245</f>
        <v>1.81</v>
      </c>
      <c r="DA245">
        <f>AI245</f>
        <v>25.75</v>
      </c>
      <c r="DB245">
        <f>ROUND(ROUND(AT245*CZ245,2),2)</f>
        <v>0.36</v>
      </c>
      <c r="DC245">
        <f>ROUND(ROUND(AT245*AG245,2),2)</f>
        <v>0</v>
      </c>
    </row>
    <row r="246" spans="1:107">
      <c r="A246">
        <f>ROW(Source!A244)</f>
        <v>244</v>
      </c>
      <c r="B246">
        <v>35806607</v>
      </c>
      <c r="C246">
        <v>35821850</v>
      </c>
      <c r="D246">
        <v>29109348</v>
      </c>
      <c r="E246">
        <v>1</v>
      </c>
      <c r="F246">
        <v>1</v>
      </c>
      <c r="G246">
        <v>1</v>
      </c>
      <c r="H246">
        <v>3</v>
      </c>
      <c r="I246" t="s">
        <v>168</v>
      </c>
      <c r="J246" t="s">
        <v>191</v>
      </c>
      <c r="K246" t="s">
        <v>169</v>
      </c>
      <c r="L246">
        <v>1346</v>
      </c>
      <c r="N246">
        <v>1009</v>
      </c>
      <c r="O246" t="s">
        <v>170</v>
      </c>
      <c r="P246" t="s">
        <v>170</v>
      </c>
      <c r="Q246">
        <v>1</v>
      </c>
      <c r="W246">
        <v>0</v>
      </c>
      <c r="X246">
        <v>-1686930993</v>
      </c>
      <c r="Y246">
        <v>8.8888890000000007</v>
      </c>
      <c r="AA246">
        <v>134.02000000000001</v>
      </c>
      <c r="AB246">
        <v>0</v>
      </c>
      <c r="AC246">
        <v>0</v>
      </c>
      <c r="AD246">
        <v>0</v>
      </c>
      <c r="AE246">
        <v>22.91</v>
      </c>
      <c r="AF246">
        <v>0</v>
      </c>
      <c r="AG246">
        <v>0</v>
      </c>
      <c r="AH246">
        <v>0</v>
      </c>
      <c r="AI246">
        <v>5.85</v>
      </c>
      <c r="AJ246">
        <v>1</v>
      </c>
      <c r="AK246">
        <v>1</v>
      </c>
      <c r="AL246">
        <v>1</v>
      </c>
      <c r="AN246">
        <v>0</v>
      </c>
      <c r="AO246">
        <v>0</v>
      </c>
      <c r="AP246">
        <v>0</v>
      </c>
      <c r="AQ246">
        <v>0</v>
      </c>
      <c r="AR246">
        <v>0</v>
      </c>
      <c r="AS246" t="s">
        <v>3</v>
      </c>
      <c r="AT246">
        <v>8.8888890000000007</v>
      </c>
      <c r="AU246" t="s">
        <v>3</v>
      </c>
      <c r="AV246">
        <v>0</v>
      </c>
      <c r="AW246">
        <v>1</v>
      </c>
      <c r="AX246">
        <v>-1</v>
      </c>
      <c r="AY246">
        <v>0</v>
      </c>
      <c r="AZ246">
        <v>0</v>
      </c>
      <c r="BA246" t="s">
        <v>3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Y246*Source!I244</f>
        <v>0.320000004</v>
      </c>
      <c r="CY246">
        <f>AA246</f>
        <v>134.02000000000001</v>
      </c>
      <c r="CZ246">
        <f>AE246</f>
        <v>22.91</v>
      </c>
      <c r="DA246">
        <f>AI246</f>
        <v>5.85</v>
      </c>
      <c r="DB246">
        <f>ROUND(ROUND(AT246*CZ246,2),2)</f>
        <v>203.64</v>
      </c>
      <c r="DC246">
        <f>ROUND(ROUND(AT246*AG246,2),2)</f>
        <v>0</v>
      </c>
    </row>
    <row r="247" spans="1:107">
      <c r="A247">
        <f>ROW(Source!A244)</f>
        <v>244</v>
      </c>
      <c r="B247">
        <v>35806607</v>
      </c>
      <c r="C247">
        <v>35821850</v>
      </c>
      <c r="D247">
        <v>29109411</v>
      </c>
      <c r="E247">
        <v>1</v>
      </c>
      <c r="F247">
        <v>1</v>
      </c>
      <c r="G247">
        <v>1</v>
      </c>
      <c r="H247">
        <v>3</v>
      </c>
      <c r="I247" t="s">
        <v>619</v>
      </c>
      <c r="J247" t="s">
        <v>644</v>
      </c>
      <c r="K247" t="s">
        <v>621</v>
      </c>
      <c r="L247">
        <v>1346</v>
      </c>
      <c r="N247">
        <v>1009</v>
      </c>
      <c r="O247" t="s">
        <v>170</v>
      </c>
      <c r="P247" t="s">
        <v>170</v>
      </c>
      <c r="Q247">
        <v>1</v>
      </c>
      <c r="W247">
        <v>0</v>
      </c>
      <c r="X247">
        <v>-1130535485</v>
      </c>
      <c r="Y247">
        <v>30</v>
      </c>
      <c r="AA247">
        <v>53.91</v>
      </c>
      <c r="AB247">
        <v>0</v>
      </c>
      <c r="AC247">
        <v>0</v>
      </c>
      <c r="AD247">
        <v>0</v>
      </c>
      <c r="AE247">
        <v>15.95</v>
      </c>
      <c r="AF247">
        <v>0</v>
      </c>
      <c r="AG247">
        <v>0</v>
      </c>
      <c r="AH247">
        <v>0</v>
      </c>
      <c r="AI247">
        <v>3.38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30</v>
      </c>
      <c r="AU247" t="s">
        <v>3</v>
      </c>
      <c r="AV247">
        <v>0</v>
      </c>
      <c r="AW247">
        <v>2</v>
      </c>
      <c r="AX247">
        <v>35821857</v>
      </c>
      <c r="AY247">
        <v>1</v>
      </c>
      <c r="AZ247">
        <v>0</v>
      </c>
      <c r="BA247">
        <v>242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Y247*Source!I244</f>
        <v>1.0799999999999998</v>
      </c>
      <c r="CY247">
        <f>AA247</f>
        <v>53.91</v>
      </c>
      <c r="CZ247">
        <f>AE247</f>
        <v>15.95</v>
      </c>
      <c r="DA247">
        <f>AI247</f>
        <v>3.38</v>
      </c>
      <c r="DB247">
        <f>ROUND(ROUND(AT247*CZ247,2),2)</f>
        <v>478.5</v>
      </c>
      <c r="DC247">
        <f>ROUND(ROUND(AT247*AG247,2),2)</f>
        <v>0</v>
      </c>
    </row>
    <row r="248" spans="1:107">
      <c r="A248">
        <f>ROW(Source!A244)</f>
        <v>244</v>
      </c>
      <c r="B248">
        <v>35806607</v>
      </c>
      <c r="C248">
        <v>35821850</v>
      </c>
      <c r="D248">
        <v>29109648</v>
      </c>
      <c r="E248">
        <v>1</v>
      </c>
      <c r="F248">
        <v>1</v>
      </c>
      <c r="G248">
        <v>1</v>
      </c>
      <c r="H248">
        <v>3</v>
      </c>
      <c r="I248" t="s">
        <v>163</v>
      </c>
      <c r="J248" t="s">
        <v>189</v>
      </c>
      <c r="K248" t="s">
        <v>164</v>
      </c>
      <c r="L248">
        <v>1327</v>
      </c>
      <c r="N248">
        <v>1005</v>
      </c>
      <c r="O248" t="s">
        <v>165</v>
      </c>
      <c r="P248" t="s">
        <v>165</v>
      </c>
      <c r="Q248">
        <v>1</v>
      </c>
      <c r="W248">
        <v>0</v>
      </c>
      <c r="X248">
        <v>-1326923709</v>
      </c>
      <c r="Y248">
        <v>105</v>
      </c>
      <c r="AA248">
        <v>226.72</v>
      </c>
      <c r="AB248">
        <v>0</v>
      </c>
      <c r="AC248">
        <v>0</v>
      </c>
      <c r="AD248">
        <v>0</v>
      </c>
      <c r="AE248">
        <v>377.87</v>
      </c>
      <c r="AF248">
        <v>0</v>
      </c>
      <c r="AG248">
        <v>0</v>
      </c>
      <c r="AH248">
        <v>0</v>
      </c>
      <c r="AI248">
        <v>0.6</v>
      </c>
      <c r="AJ248">
        <v>1</v>
      </c>
      <c r="AK248">
        <v>1</v>
      </c>
      <c r="AL248">
        <v>1</v>
      </c>
      <c r="AN248">
        <v>0</v>
      </c>
      <c r="AO248">
        <v>0</v>
      </c>
      <c r="AP248">
        <v>0</v>
      </c>
      <c r="AQ248">
        <v>0</v>
      </c>
      <c r="AR248">
        <v>0</v>
      </c>
      <c r="AS248" t="s">
        <v>3</v>
      </c>
      <c r="AT248">
        <v>105</v>
      </c>
      <c r="AU248" t="s">
        <v>3</v>
      </c>
      <c r="AV248">
        <v>0</v>
      </c>
      <c r="AW248">
        <v>1</v>
      </c>
      <c r="AX248">
        <v>-1</v>
      </c>
      <c r="AY248">
        <v>0</v>
      </c>
      <c r="AZ248">
        <v>0</v>
      </c>
      <c r="BA248" t="s">
        <v>3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Y248*Source!I244</f>
        <v>3.78</v>
      </c>
      <c r="CY248">
        <f>AA248</f>
        <v>226.72</v>
      </c>
      <c r="CZ248">
        <f>AE248</f>
        <v>377.87</v>
      </c>
      <c r="DA248">
        <f>AI248</f>
        <v>0.6</v>
      </c>
      <c r="DB248">
        <f>ROUND(ROUND(AT248*CZ248,2),2)</f>
        <v>39676.35</v>
      </c>
      <c r="DC248">
        <f>ROUND(ROUND(AT248*AG248,2),2)</f>
        <v>0</v>
      </c>
    </row>
    <row r="249" spans="1:107">
      <c r="A249">
        <f>ROW(Source!A247)</f>
        <v>247</v>
      </c>
      <c r="B249">
        <v>35806607</v>
      </c>
      <c r="C249">
        <v>36324698</v>
      </c>
      <c r="D249">
        <v>18413230</v>
      </c>
      <c r="E249">
        <v>1</v>
      </c>
      <c r="F249">
        <v>1</v>
      </c>
      <c r="G249">
        <v>1</v>
      </c>
      <c r="H249">
        <v>1</v>
      </c>
      <c r="I249" t="s">
        <v>610</v>
      </c>
      <c r="J249" t="s">
        <v>3</v>
      </c>
      <c r="K249" t="s">
        <v>611</v>
      </c>
      <c r="L249">
        <v>1369</v>
      </c>
      <c r="N249">
        <v>1013</v>
      </c>
      <c r="O249" t="s">
        <v>583</v>
      </c>
      <c r="P249" t="s">
        <v>583</v>
      </c>
      <c r="Q249">
        <v>1</v>
      </c>
      <c r="W249">
        <v>0</v>
      </c>
      <c r="X249">
        <v>355262106</v>
      </c>
      <c r="Y249">
        <v>102.95949999999999</v>
      </c>
      <c r="AA249">
        <v>0</v>
      </c>
      <c r="AB249">
        <v>0</v>
      </c>
      <c r="AC249">
        <v>0</v>
      </c>
      <c r="AD249">
        <v>304.64</v>
      </c>
      <c r="AE249">
        <v>0</v>
      </c>
      <c r="AF249">
        <v>0</v>
      </c>
      <c r="AG249">
        <v>0</v>
      </c>
      <c r="AH249">
        <v>304.64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1</v>
      </c>
      <c r="AQ249">
        <v>0</v>
      </c>
      <c r="AR249">
        <v>0</v>
      </c>
      <c r="AS249" t="s">
        <v>3</v>
      </c>
      <c r="AT249">
        <v>89.53</v>
      </c>
      <c r="AU249" t="s">
        <v>144</v>
      </c>
      <c r="AV249">
        <v>1</v>
      </c>
      <c r="AW249">
        <v>2</v>
      </c>
      <c r="AX249">
        <v>36324699</v>
      </c>
      <c r="AY249">
        <v>2</v>
      </c>
      <c r="AZ249">
        <v>131072</v>
      </c>
      <c r="BA249">
        <v>245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Y249*Source!I247</f>
        <v>2.0591900000000001</v>
      </c>
      <c r="CY249">
        <f>AD249</f>
        <v>304.64</v>
      </c>
      <c r="CZ249">
        <f>AH249</f>
        <v>304.64</v>
      </c>
      <c r="DA249">
        <f>AL249</f>
        <v>1</v>
      </c>
      <c r="DB249">
        <f>ROUND((ROUND(AT249*CZ249,2)*1.15),2)</f>
        <v>31365.58</v>
      </c>
      <c r="DC249">
        <f>ROUND((ROUND(AT249*AG249,2)*1.15),2)</f>
        <v>0</v>
      </c>
    </row>
    <row r="250" spans="1:107">
      <c r="A250">
        <f>ROW(Source!A247)</f>
        <v>247</v>
      </c>
      <c r="B250">
        <v>35806607</v>
      </c>
      <c r="C250">
        <v>36324698</v>
      </c>
      <c r="D250">
        <v>121548</v>
      </c>
      <c r="E250">
        <v>1</v>
      </c>
      <c r="F250">
        <v>1</v>
      </c>
      <c r="G250">
        <v>1</v>
      </c>
      <c r="H250">
        <v>1</v>
      </c>
      <c r="I250" t="s">
        <v>34</v>
      </c>
      <c r="J250" t="s">
        <v>3</v>
      </c>
      <c r="K250" t="s">
        <v>584</v>
      </c>
      <c r="L250">
        <v>608254</v>
      </c>
      <c r="N250">
        <v>1013</v>
      </c>
      <c r="O250" t="s">
        <v>585</v>
      </c>
      <c r="P250" t="s">
        <v>585</v>
      </c>
      <c r="Q250">
        <v>1</v>
      </c>
      <c r="W250">
        <v>0</v>
      </c>
      <c r="X250">
        <v>-185737400</v>
      </c>
      <c r="Y250">
        <v>12.112499999999999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1</v>
      </c>
      <c r="AQ250">
        <v>0</v>
      </c>
      <c r="AR250">
        <v>0</v>
      </c>
      <c r="AS250" t="s">
        <v>3</v>
      </c>
      <c r="AT250">
        <v>9.69</v>
      </c>
      <c r="AU250" t="s">
        <v>143</v>
      </c>
      <c r="AV250">
        <v>2</v>
      </c>
      <c r="AW250">
        <v>2</v>
      </c>
      <c r="AX250">
        <v>36324700</v>
      </c>
      <c r="AY250">
        <v>1</v>
      </c>
      <c r="AZ250">
        <v>0</v>
      </c>
      <c r="BA250">
        <v>246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Y250*Source!I247</f>
        <v>0.24224999999999999</v>
      </c>
      <c r="CY250">
        <f>AD250</f>
        <v>0</v>
      </c>
      <c r="CZ250">
        <f>AH250</f>
        <v>0</v>
      </c>
      <c r="DA250">
        <f>AL250</f>
        <v>1</v>
      </c>
      <c r="DB250">
        <f>ROUND((ROUND(AT250*CZ250,2)*1.25),2)</f>
        <v>0</v>
      </c>
      <c r="DC250">
        <f>ROUND((ROUND(AT250*AG250,2)*1.25),2)</f>
        <v>0</v>
      </c>
    </row>
    <row r="251" spans="1:107">
      <c r="A251">
        <f>ROW(Source!A247)</f>
        <v>247</v>
      </c>
      <c r="B251">
        <v>35806607</v>
      </c>
      <c r="C251">
        <v>36324698</v>
      </c>
      <c r="D251">
        <v>29172268</v>
      </c>
      <c r="E251">
        <v>1</v>
      </c>
      <c r="F251">
        <v>1</v>
      </c>
      <c r="G251">
        <v>1</v>
      </c>
      <c r="H251">
        <v>2</v>
      </c>
      <c r="I251" t="s">
        <v>622</v>
      </c>
      <c r="J251" t="s">
        <v>623</v>
      </c>
      <c r="K251" t="s">
        <v>624</v>
      </c>
      <c r="L251">
        <v>1368</v>
      </c>
      <c r="N251">
        <v>1011</v>
      </c>
      <c r="O251" t="s">
        <v>589</v>
      </c>
      <c r="P251" t="s">
        <v>589</v>
      </c>
      <c r="Q251">
        <v>1</v>
      </c>
      <c r="W251">
        <v>0</v>
      </c>
      <c r="X251">
        <v>-438066613</v>
      </c>
      <c r="Y251">
        <v>12.112499999999999</v>
      </c>
      <c r="AA251">
        <v>0</v>
      </c>
      <c r="AB251">
        <v>889.06</v>
      </c>
      <c r="AC251">
        <v>447.93</v>
      </c>
      <c r="AD251">
        <v>0</v>
      </c>
      <c r="AE251">
        <v>0</v>
      </c>
      <c r="AF251">
        <v>86.4</v>
      </c>
      <c r="AG251">
        <v>13.5</v>
      </c>
      <c r="AH251">
        <v>0</v>
      </c>
      <c r="AI251">
        <v>1</v>
      </c>
      <c r="AJ251">
        <v>10.29</v>
      </c>
      <c r="AK251">
        <v>33.18</v>
      </c>
      <c r="AL251">
        <v>1</v>
      </c>
      <c r="AN251">
        <v>0</v>
      </c>
      <c r="AO251">
        <v>1</v>
      </c>
      <c r="AP251">
        <v>1</v>
      </c>
      <c r="AQ251">
        <v>0</v>
      </c>
      <c r="AR251">
        <v>0</v>
      </c>
      <c r="AS251" t="s">
        <v>3</v>
      </c>
      <c r="AT251">
        <v>9.69</v>
      </c>
      <c r="AU251" t="s">
        <v>143</v>
      </c>
      <c r="AV251">
        <v>0</v>
      </c>
      <c r="AW251">
        <v>2</v>
      </c>
      <c r="AX251">
        <v>36324701</v>
      </c>
      <c r="AY251">
        <v>1</v>
      </c>
      <c r="AZ251">
        <v>0</v>
      </c>
      <c r="BA251">
        <v>247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Y251*Source!I247</f>
        <v>0.24224999999999999</v>
      </c>
      <c r="CY251">
        <f>AB251</f>
        <v>889.06</v>
      </c>
      <c r="CZ251">
        <f>AF251</f>
        <v>86.4</v>
      </c>
      <c r="DA251">
        <f>AJ251</f>
        <v>10.29</v>
      </c>
      <c r="DB251">
        <f>ROUND((ROUND(AT251*CZ251,2)*1.25),2)</f>
        <v>1046.53</v>
      </c>
      <c r="DC251">
        <f>ROUND((ROUND(AT251*AG251,2)*1.25),2)</f>
        <v>163.53</v>
      </c>
    </row>
    <row r="252" spans="1:107">
      <c r="A252">
        <f>ROW(Source!A247)</f>
        <v>247</v>
      </c>
      <c r="B252">
        <v>35806607</v>
      </c>
      <c r="C252">
        <v>36324698</v>
      </c>
      <c r="D252">
        <v>29174913</v>
      </c>
      <c r="E252">
        <v>1</v>
      </c>
      <c r="F252">
        <v>1</v>
      </c>
      <c r="G252">
        <v>1</v>
      </c>
      <c r="H252">
        <v>2</v>
      </c>
      <c r="I252" t="s">
        <v>601</v>
      </c>
      <c r="J252" t="s">
        <v>615</v>
      </c>
      <c r="K252" t="s">
        <v>603</v>
      </c>
      <c r="L252">
        <v>1368</v>
      </c>
      <c r="N252">
        <v>1011</v>
      </c>
      <c r="O252" t="s">
        <v>589</v>
      </c>
      <c r="P252" t="s">
        <v>589</v>
      </c>
      <c r="Q252">
        <v>1</v>
      </c>
      <c r="W252">
        <v>0</v>
      </c>
      <c r="X252">
        <v>1230759911</v>
      </c>
      <c r="Y252">
        <v>2.4874999999999998</v>
      </c>
      <c r="AA252">
        <v>0</v>
      </c>
      <c r="AB252">
        <v>932.72</v>
      </c>
      <c r="AC252">
        <v>384.89</v>
      </c>
      <c r="AD252">
        <v>0</v>
      </c>
      <c r="AE252">
        <v>0</v>
      </c>
      <c r="AF252">
        <v>87.17</v>
      </c>
      <c r="AG252">
        <v>11.6</v>
      </c>
      <c r="AH252">
        <v>0</v>
      </c>
      <c r="AI252">
        <v>1</v>
      </c>
      <c r="AJ252">
        <v>10.7</v>
      </c>
      <c r="AK252">
        <v>33.18</v>
      </c>
      <c r="AL252">
        <v>1</v>
      </c>
      <c r="AN252">
        <v>0</v>
      </c>
      <c r="AO252">
        <v>1</v>
      </c>
      <c r="AP252">
        <v>1</v>
      </c>
      <c r="AQ252">
        <v>0</v>
      </c>
      <c r="AR252">
        <v>0</v>
      </c>
      <c r="AS252" t="s">
        <v>3</v>
      </c>
      <c r="AT252">
        <v>1.99</v>
      </c>
      <c r="AU252" t="s">
        <v>143</v>
      </c>
      <c r="AV252">
        <v>0</v>
      </c>
      <c r="AW252">
        <v>2</v>
      </c>
      <c r="AX252">
        <v>36324702</v>
      </c>
      <c r="AY252">
        <v>1</v>
      </c>
      <c r="AZ252">
        <v>0</v>
      </c>
      <c r="BA252">
        <v>248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Y252*Source!I247</f>
        <v>4.9749999999999996E-2</v>
      </c>
      <c r="CY252">
        <f>AB252</f>
        <v>932.72</v>
      </c>
      <c r="CZ252">
        <f>AF252</f>
        <v>87.17</v>
      </c>
      <c r="DA252">
        <f>AJ252</f>
        <v>10.7</v>
      </c>
      <c r="DB252">
        <f>ROUND((ROUND(AT252*CZ252,2)*1.25),2)</f>
        <v>216.84</v>
      </c>
      <c r="DC252">
        <f>ROUND((ROUND(AT252*AG252,2)*1.25),2)</f>
        <v>28.85</v>
      </c>
    </row>
    <row r="253" spans="1:107">
      <c r="A253">
        <f>ROW(Source!A247)</f>
        <v>247</v>
      </c>
      <c r="B253">
        <v>35806607</v>
      </c>
      <c r="C253">
        <v>36324698</v>
      </c>
      <c r="D253">
        <v>29114836</v>
      </c>
      <c r="E253">
        <v>1</v>
      </c>
      <c r="F253">
        <v>1</v>
      </c>
      <c r="G253">
        <v>1</v>
      </c>
      <c r="H253">
        <v>3</v>
      </c>
      <c r="I253" t="s">
        <v>176</v>
      </c>
      <c r="J253" t="s">
        <v>179</v>
      </c>
      <c r="K253" t="s">
        <v>177</v>
      </c>
      <c r="L253">
        <v>1035</v>
      </c>
      <c r="N253">
        <v>1013</v>
      </c>
      <c r="O253" t="s">
        <v>178</v>
      </c>
      <c r="P253" t="s">
        <v>178</v>
      </c>
      <c r="Q253">
        <v>1</v>
      </c>
      <c r="W253">
        <v>0</v>
      </c>
      <c r="X253">
        <v>1837586053</v>
      </c>
      <c r="Y253">
        <v>50</v>
      </c>
      <c r="AA253">
        <v>196.01</v>
      </c>
      <c r="AB253">
        <v>0</v>
      </c>
      <c r="AC253">
        <v>0</v>
      </c>
      <c r="AD253">
        <v>0</v>
      </c>
      <c r="AE253">
        <v>94.69</v>
      </c>
      <c r="AF253">
        <v>0</v>
      </c>
      <c r="AG253">
        <v>0</v>
      </c>
      <c r="AH253">
        <v>0</v>
      </c>
      <c r="AI253">
        <v>2.0699999999999998</v>
      </c>
      <c r="AJ253">
        <v>1</v>
      </c>
      <c r="AK253">
        <v>1</v>
      </c>
      <c r="AL253">
        <v>1</v>
      </c>
      <c r="AN253">
        <v>0</v>
      </c>
      <c r="AO253">
        <v>0</v>
      </c>
      <c r="AP253">
        <v>0</v>
      </c>
      <c r="AQ253">
        <v>0</v>
      </c>
      <c r="AR253">
        <v>0</v>
      </c>
      <c r="AS253" t="s">
        <v>3</v>
      </c>
      <c r="AT253">
        <v>50</v>
      </c>
      <c r="AU253" t="s">
        <v>3</v>
      </c>
      <c r="AV253">
        <v>0</v>
      </c>
      <c r="AW253">
        <v>1</v>
      </c>
      <c r="AX253">
        <v>-1</v>
      </c>
      <c r="AY253">
        <v>0</v>
      </c>
      <c r="AZ253">
        <v>0</v>
      </c>
      <c r="BA253" t="s">
        <v>3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Y253*Source!I247</f>
        <v>1</v>
      </c>
      <c r="CY253">
        <f t="shared" ref="CY253:CY260" si="34">AA253</f>
        <v>196.01</v>
      </c>
      <c r="CZ253">
        <f t="shared" ref="CZ253:CZ260" si="35">AE253</f>
        <v>94.69</v>
      </c>
      <c r="DA253">
        <f t="shared" ref="DA253:DA260" si="36">AI253</f>
        <v>2.0699999999999998</v>
      </c>
      <c r="DB253">
        <f t="shared" ref="DB253:DB260" si="37">ROUND(ROUND(AT253*CZ253,2),2)</f>
        <v>4734.5</v>
      </c>
      <c r="DC253">
        <f t="shared" ref="DC253:DC260" si="38">ROUND(ROUND(AT253*AG253,2),2)</f>
        <v>0</v>
      </c>
    </row>
    <row r="254" spans="1:107">
      <c r="A254">
        <f>ROW(Source!A247)</f>
        <v>247</v>
      </c>
      <c r="B254">
        <v>35806607</v>
      </c>
      <c r="C254">
        <v>36324698</v>
      </c>
      <c r="D254">
        <v>29112547</v>
      </c>
      <c r="E254">
        <v>1</v>
      </c>
      <c r="F254">
        <v>1</v>
      </c>
      <c r="G254">
        <v>1</v>
      </c>
      <c r="H254">
        <v>3</v>
      </c>
      <c r="I254" t="s">
        <v>625</v>
      </c>
      <c r="J254" t="s">
        <v>626</v>
      </c>
      <c r="K254" t="s">
        <v>627</v>
      </c>
      <c r="L254">
        <v>1346</v>
      </c>
      <c r="N254">
        <v>1009</v>
      </c>
      <c r="O254" t="s">
        <v>170</v>
      </c>
      <c r="P254" t="s">
        <v>170</v>
      </c>
      <c r="Q254">
        <v>1</v>
      </c>
      <c r="W254">
        <v>0</v>
      </c>
      <c r="X254">
        <v>61591711</v>
      </c>
      <c r="Y254">
        <v>37.5</v>
      </c>
      <c r="AA254">
        <v>71.819999999999993</v>
      </c>
      <c r="AB254">
        <v>0</v>
      </c>
      <c r="AC254">
        <v>0</v>
      </c>
      <c r="AD254">
        <v>0</v>
      </c>
      <c r="AE254">
        <v>10.26</v>
      </c>
      <c r="AF254">
        <v>0</v>
      </c>
      <c r="AG254">
        <v>0</v>
      </c>
      <c r="AH254">
        <v>0</v>
      </c>
      <c r="AI254">
        <v>7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37.5</v>
      </c>
      <c r="AU254" t="s">
        <v>3</v>
      </c>
      <c r="AV254">
        <v>0</v>
      </c>
      <c r="AW254">
        <v>2</v>
      </c>
      <c r="AX254">
        <v>36324703</v>
      </c>
      <c r="AY254">
        <v>1</v>
      </c>
      <c r="AZ254">
        <v>0</v>
      </c>
      <c r="BA254">
        <v>249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Y254*Source!I247</f>
        <v>0.75</v>
      </c>
      <c r="CY254">
        <f t="shared" si="34"/>
        <v>71.819999999999993</v>
      </c>
      <c r="CZ254">
        <f t="shared" si="35"/>
        <v>10.26</v>
      </c>
      <c r="DA254">
        <f t="shared" si="36"/>
        <v>7</v>
      </c>
      <c r="DB254">
        <f t="shared" si="37"/>
        <v>384.75</v>
      </c>
      <c r="DC254">
        <f t="shared" si="38"/>
        <v>0</v>
      </c>
    </row>
    <row r="255" spans="1:107">
      <c r="A255">
        <f>ROW(Source!A247)</f>
        <v>247</v>
      </c>
      <c r="B255">
        <v>35806607</v>
      </c>
      <c r="C255">
        <v>36324698</v>
      </c>
      <c r="D255">
        <v>29114332</v>
      </c>
      <c r="E255">
        <v>1</v>
      </c>
      <c r="F255">
        <v>1</v>
      </c>
      <c r="G255">
        <v>1</v>
      </c>
      <c r="H255">
        <v>3</v>
      </c>
      <c r="I255" t="s">
        <v>628</v>
      </c>
      <c r="J255" t="s">
        <v>629</v>
      </c>
      <c r="K255" t="s">
        <v>630</v>
      </c>
      <c r="L255">
        <v>1348</v>
      </c>
      <c r="N255">
        <v>1009</v>
      </c>
      <c r="O255" t="s">
        <v>29</v>
      </c>
      <c r="P255" t="s">
        <v>29</v>
      </c>
      <c r="Q255">
        <v>1000</v>
      </c>
      <c r="W255">
        <v>0</v>
      </c>
      <c r="X255">
        <v>1561117559</v>
      </c>
      <c r="Y255">
        <v>4.13E-3</v>
      </c>
      <c r="AA255">
        <v>54619.68</v>
      </c>
      <c r="AB255">
        <v>0</v>
      </c>
      <c r="AC255">
        <v>0</v>
      </c>
      <c r="AD255">
        <v>0</v>
      </c>
      <c r="AE255">
        <v>11978</v>
      </c>
      <c r="AF255">
        <v>0</v>
      </c>
      <c r="AG255">
        <v>0</v>
      </c>
      <c r="AH255">
        <v>0</v>
      </c>
      <c r="AI255">
        <v>4.5599999999999996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4.13E-3</v>
      </c>
      <c r="AU255" t="s">
        <v>3</v>
      </c>
      <c r="AV255">
        <v>0</v>
      </c>
      <c r="AW255">
        <v>2</v>
      </c>
      <c r="AX255">
        <v>36324704</v>
      </c>
      <c r="AY255">
        <v>1</v>
      </c>
      <c r="AZ255">
        <v>0</v>
      </c>
      <c r="BA255">
        <v>250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Y255*Source!I247</f>
        <v>8.2600000000000002E-5</v>
      </c>
      <c r="CY255">
        <f t="shared" si="34"/>
        <v>54619.68</v>
      </c>
      <c r="CZ255">
        <f t="shared" si="35"/>
        <v>11978</v>
      </c>
      <c r="DA255">
        <f t="shared" si="36"/>
        <v>4.5599999999999996</v>
      </c>
      <c r="DB255">
        <f t="shared" si="37"/>
        <v>49.47</v>
      </c>
      <c r="DC255">
        <f t="shared" si="38"/>
        <v>0</v>
      </c>
    </row>
    <row r="256" spans="1:107">
      <c r="A256">
        <f>ROW(Source!A247)</f>
        <v>247</v>
      </c>
      <c r="B256">
        <v>35806607</v>
      </c>
      <c r="C256">
        <v>36324698</v>
      </c>
      <c r="D256">
        <v>29107989</v>
      </c>
      <c r="E256">
        <v>1</v>
      </c>
      <c r="F256">
        <v>1</v>
      </c>
      <c r="G256">
        <v>1</v>
      </c>
      <c r="H256">
        <v>3</v>
      </c>
      <c r="I256" t="s">
        <v>631</v>
      </c>
      <c r="J256" t="s">
        <v>632</v>
      </c>
      <c r="K256" t="s">
        <v>633</v>
      </c>
      <c r="L256">
        <v>1296</v>
      </c>
      <c r="N256">
        <v>1002</v>
      </c>
      <c r="O256" t="s">
        <v>634</v>
      </c>
      <c r="P256" t="s">
        <v>634</v>
      </c>
      <c r="Q256">
        <v>1</v>
      </c>
      <c r="W256">
        <v>0</v>
      </c>
      <c r="X256">
        <v>-1612727988</v>
      </c>
      <c r="Y256">
        <v>32.4</v>
      </c>
      <c r="AA256">
        <v>162.62</v>
      </c>
      <c r="AB256">
        <v>0</v>
      </c>
      <c r="AC256">
        <v>0</v>
      </c>
      <c r="AD256">
        <v>0</v>
      </c>
      <c r="AE256">
        <v>47</v>
      </c>
      <c r="AF256">
        <v>0</v>
      </c>
      <c r="AG256">
        <v>0</v>
      </c>
      <c r="AH256">
        <v>0</v>
      </c>
      <c r="AI256">
        <v>3.46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32.4</v>
      </c>
      <c r="AU256" t="s">
        <v>3</v>
      </c>
      <c r="AV256">
        <v>0</v>
      </c>
      <c r="AW256">
        <v>2</v>
      </c>
      <c r="AX256">
        <v>36324705</v>
      </c>
      <c r="AY256">
        <v>1</v>
      </c>
      <c r="AZ256">
        <v>0</v>
      </c>
      <c r="BA256">
        <v>251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Y256*Source!I247</f>
        <v>0.64800000000000002</v>
      </c>
      <c r="CY256">
        <f t="shared" si="34"/>
        <v>162.62</v>
      </c>
      <c r="CZ256">
        <f t="shared" si="35"/>
        <v>47</v>
      </c>
      <c r="DA256">
        <f t="shared" si="36"/>
        <v>3.46</v>
      </c>
      <c r="DB256">
        <f t="shared" si="37"/>
        <v>1522.8</v>
      </c>
      <c r="DC256">
        <f t="shared" si="38"/>
        <v>0</v>
      </c>
    </row>
    <row r="257" spans="1:107">
      <c r="A257">
        <f>ROW(Source!A247)</f>
        <v>247</v>
      </c>
      <c r="B257">
        <v>35806607</v>
      </c>
      <c r="C257">
        <v>36324698</v>
      </c>
      <c r="D257">
        <v>29115642</v>
      </c>
      <c r="E257">
        <v>1</v>
      </c>
      <c r="F257">
        <v>1</v>
      </c>
      <c r="G257">
        <v>1</v>
      </c>
      <c r="H257">
        <v>3</v>
      </c>
      <c r="I257" t="s">
        <v>635</v>
      </c>
      <c r="J257" t="s">
        <v>636</v>
      </c>
      <c r="K257" t="s">
        <v>637</v>
      </c>
      <c r="L257">
        <v>1339</v>
      </c>
      <c r="N257">
        <v>1007</v>
      </c>
      <c r="O257" t="s">
        <v>638</v>
      </c>
      <c r="P257" t="s">
        <v>638</v>
      </c>
      <c r="Q257">
        <v>1</v>
      </c>
      <c r="W257">
        <v>0</v>
      </c>
      <c r="X257">
        <v>455834906</v>
      </c>
      <c r="Y257">
        <v>0.08</v>
      </c>
      <c r="AA257">
        <v>6171</v>
      </c>
      <c r="AB257">
        <v>0</v>
      </c>
      <c r="AC257">
        <v>0</v>
      </c>
      <c r="AD257">
        <v>0</v>
      </c>
      <c r="AE257">
        <v>1100</v>
      </c>
      <c r="AF257">
        <v>0</v>
      </c>
      <c r="AG257">
        <v>0</v>
      </c>
      <c r="AH257">
        <v>0</v>
      </c>
      <c r="AI257">
        <v>5.61</v>
      </c>
      <c r="AJ257">
        <v>1</v>
      </c>
      <c r="AK257">
        <v>1</v>
      </c>
      <c r="AL257">
        <v>1</v>
      </c>
      <c r="AN257">
        <v>0</v>
      </c>
      <c r="AO257">
        <v>1</v>
      </c>
      <c r="AP257">
        <v>0</v>
      </c>
      <c r="AQ257">
        <v>0</v>
      </c>
      <c r="AR257">
        <v>0</v>
      </c>
      <c r="AS257" t="s">
        <v>3</v>
      </c>
      <c r="AT257">
        <v>0.08</v>
      </c>
      <c r="AU257" t="s">
        <v>3</v>
      </c>
      <c r="AV257">
        <v>0</v>
      </c>
      <c r="AW257">
        <v>2</v>
      </c>
      <c r="AX257">
        <v>36324707</v>
      </c>
      <c r="AY257">
        <v>1</v>
      </c>
      <c r="AZ257">
        <v>0</v>
      </c>
      <c r="BA257">
        <v>253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Y257*Source!I247</f>
        <v>1.6000000000000001E-3</v>
      </c>
      <c r="CY257">
        <f t="shared" si="34"/>
        <v>6171</v>
      </c>
      <c r="CZ257">
        <f t="shared" si="35"/>
        <v>1100</v>
      </c>
      <c r="DA257">
        <f t="shared" si="36"/>
        <v>5.61</v>
      </c>
      <c r="DB257">
        <f t="shared" si="37"/>
        <v>88</v>
      </c>
      <c r="DC257">
        <f t="shared" si="38"/>
        <v>0</v>
      </c>
    </row>
    <row r="258" spans="1:107">
      <c r="A258">
        <f>ROW(Source!A247)</f>
        <v>247</v>
      </c>
      <c r="B258">
        <v>35806607</v>
      </c>
      <c r="C258">
        <v>36324698</v>
      </c>
      <c r="D258">
        <v>29130561</v>
      </c>
      <c r="E258">
        <v>1</v>
      </c>
      <c r="F258">
        <v>1</v>
      </c>
      <c r="G258">
        <v>1</v>
      </c>
      <c r="H258">
        <v>3</v>
      </c>
      <c r="I258" t="s">
        <v>185</v>
      </c>
      <c r="J258" t="s">
        <v>187</v>
      </c>
      <c r="K258" t="s">
        <v>186</v>
      </c>
      <c r="L258">
        <v>1327</v>
      </c>
      <c r="N258">
        <v>1005</v>
      </c>
      <c r="O258" t="s">
        <v>165</v>
      </c>
      <c r="P258" t="s">
        <v>165</v>
      </c>
      <c r="Q258">
        <v>1</v>
      </c>
      <c r="W258">
        <v>1</v>
      </c>
      <c r="X258">
        <v>18916195</v>
      </c>
      <c r="Y258">
        <v>-100</v>
      </c>
      <c r="AA258">
        <v>1039.1400000000001</v>
      </c>
      <c r="AB258">
        <v>0</v>
      </c>
      <c r="AC258">
        <v>0</v>
      </c>
      <c r="AD258">
        <v>0</v>
      </c>
      <c r="AE258">
        <v>207</v>
      </c>
      <c r="AF258">
        <v>0</v>
      </c>
      <c r="AG258">
        <v>0</v>
      </c>
      <c r="AH258">
        <v>0</v>
      </c>
      <c r="AI258">
        <v>5.0199999999999996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0</v>
      </c>
      <c r="AQ258">
        <v>0</v>
      </c>
      <c r="AR258">
        <v>0</v>
      </c>
      <c r="AS258" t="s">
        <v>3</v>
      </c>
      <c r="AT258">
        <v>-100</v>
      </c>
      <c r="AU258" t="s">
        <v>3</v>
      </c>
      <c r="AV258">
        <v>0</v>
      </c>
      <c r="AW258">
        <v>2</v>
      </c>
      <c r="AX258">
        <v>36324708</v>
      </c>
      <c r="AY258">
        <v>1</v>
      </c>
      <c r="AZ258">
        <v>6144</v>
      </c>
      <c r="BA258">
        <v>254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Y258*Source!I247</f>
        <v>-2</v>
      </c>
      <c r="CY258">
        <f t="shared" si="34"/>
        <v>1039.1400000000001</v>
      </c>
      <c r="CZ258">
        <f t="shared" si="35"/>
        <v>207</v>
      </c>
      <c r="DA258">
        <f t="shared" si="36"/>
        <v>5.0199999999999996</v>
      </c>
      <c r="DB258">
        <f t="shared" si="37"/>
        <v>-20700</v>
      </c>
      <c r="DC258">
        <f t="shared" si="38"/>
        <v>0</v>
      </c>
    </row>
    <row r="259" spans="1:107">
      <c r="A259">
        <f>ROW(Source!A247)</f>
        <v>247</v>
      </c>
      <c r="B259">
        <v>35806607</v>
      </c>
      <c r="C259">
        <v>36324698</v>
      </c>
      <c r="D259">
        <v>29130511</v>
      </c>
      <c r="E259">
        <v>1</v>
      </c>
      <c r="F259">
        <v>1</v>
      </c>
      <c r="G259">
        <v>1</v>
      </c>
      <c r="H259">
        <v>3</v>
      </c>
      <c r="I259" t="s">
        <v>181</v>
      </c>
      <c r="J259" t="s">
        <v>183</v>
      </c>
      <c r="K259" t="s">
        <v>182</v>
      </c>
      <c r="L259">
        <v>1327</v>
      </c>
      <c r="N259">
        <v>1005</v>
      </c>
      <c r="O259" t="s">
        <v>165</v>
      </c>
      <c r="P259" t="s">
        <v>165</v>
      </c>
      <c r="Q259">
        <v>1</v>
      </c>
      <c r="W259">
        <v>0</v>
      </c>
      <c r="X259">
        <v>-424580404</v>
      </c>
      <c r="Y259">
        <v>100</v>
      </c>
      <c r="AA259">
        <v>5361.04</v>
      </c>
      <c r="AB259">
        <v>0</v>
      </c>
      <c r="AC259">
        <v>0</v>
      </c>
      <c r="AD259">
        <v>0</v>
      </c>
      <c r="AE259">
        <v>2102.37</v>
      </c>
      <c r="AF259">
        <v>0</v>
      </c>
      <c r="AG259">
        <v>0</v>
      </c>
      <c r="AH259">
        <v>0</v>
      </c>
      <c r="AI259">
        <v>2.5499999999999998</v>
      </c>
      <c r="AJ259">
        <v>1</v>
      </c>
      <c r="AK259">
        <v>1</v>
      </c>
      <c r="AL259">
        <v>1</v>
      </c>
      <c r="AN259">
        <v>0</v>
      </c>
      <c r="AO259">
        <v>0</v>
      </c>
      <c r="AP259">
        <v>0</v>
      </c>
      <c r="AQ259">
        <v>0</v>
      </c>
      <c r="AR259">
        <v>0</v>
      </c>
      <c r="AS259" t="s">
        <v>3</v>
      </c>
      <c r="AT259">
        <v>100</v>
      </c>
      <c r="AU259" t="s">
        <v>3</v>
      </c>
      <c r="AV259">
        <v>0</v>
      </c>
      <c r="AW259">
        <v>1</v>
      </c>
      <c r="AX259">
        <v>-1</v>
      </c>
      <c r="AY259">
        <v>0</v>
      </c>
      <c r="AZ259">
        <v>0</v>
      </c>
      <c r="BA259" t="s">
        <v>3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Y259*Source!I247</f>
        <v>2</v>
      </c>
      <c r="CY259">
        <f t="shared" si="34"/>
        <v>5361.04</v>
      </c>
      <c r="CZ259">
        <f t="shared" si="35"/>
        <v>2102.37</v>
      </c>
      <c r="DA259">
        <f t="shared" si="36"/>
        <v>2.5499999999999998</v>
      </c>
      <c r="DB259">
        <f t="shared" si="37"/>
        <v>210237</v>
      </c>
      <c r="DC259">
        <f t="shared" si="38"/>
        <v>0</v>
      </c>
    </row>
    <row r="260" spans="1:107">
      <c r="A260">
        <f>ROW(Source!A247)</f>
        <v>247</v>
      </c>
      <c r="B260">
        <v>35806607</v>
      </c>
      <c r="C260">
        <v>36324698</v>
      </c>
      <c r="D260">
        <v>29145217</v>
      </c>
      <c r="E260">
        <v>1</v>
      </c>
      <c r="F260">
        <v>1</v>
      </c>
      <c r="G260">
        <v>1</v>
      </c>
      <c r="H260">
        <v>3</v>
      </c>
      <c r="I260" t="s">
        <v>639</v>
      </c>
      <c r="J260" t="s">
        <v>640</v>
      </c>
      <c r="K260" t="s">
        <v>641</v>
      </c>
      <c r="L260">
        <v>1339</v>
      </c>
      <c r="N260">
        <v>1007</v>
      </c>
      <c r="O260" t="s">
        <v>638</v>
      </c>
      <c r="P260" t="s">
        <v>638</v>
      </c>
      <c r="Q260">
        <v>1</v>
      </c>
      <c r="W260">
        <v>0</v>
      </c>
      <c r="X260">
        <v>-879503420</v>
      </c>
      <c r="Y260">
        <v>0.105</v>
      </c>
      <c r="AA260">
        <v>3402.94</v>
      </c>
      <c r="AB260">
        <v>0</v>
      </c>
      <c r="AC260">
        <v>0</v>
      </c>
      <c r="AD260">
        <v>0</v>
      </c>
      <c r="AE260">
        <v>458</v>
      </c>
      <c r="AF260">
        <v>0</v>
      </c>
      <c r="AG260">
        <v>0</v>
      </c>
      <c r="AH260">
        <v>0</v>
      </c>
      <c r="AI260">
        <v>7.43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0.105</v>
      </c>
      <c r="AU260" t="s">
        <v>3</v>
      </c>
      <c r="AV260">
        <v>0</v>
      </c>
      <c r="AW260">
        <v>2</v>
      </c>
      <c r="AX260">
        <v>36324709</v>
      </c>
      <c r="AY260">
        <v>1</v>
      </c>
      <c r="AZ260">
        <v>0</v>
      </c>
      <c r="BA260">
        <v>255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Y260*Source!I247</f>
        <v>2.0999999999999999E-3</v>
      </c>
      <c r="CY260">
        <f t="shared" si="34"/>
        <v>3402.94</v>
      </c>
      <c r="CZ260">
        <f t="shared" si="35"/>
        <v>458</v>
      </c>
      <c r="DA260">
        <f t="shared" si="36"/>
        <v>7.43</v>
      </c>
      <c r="DB260">
        <f t="shared" si="37"/>
        <v>48.09</v>
      </c>
      <c r="DC260">
        <f t="shared" si="38"/>
        <v>0</v>
      </c>
    </row>
    <row r="261" spans="1:107">
      <c r="A261">
        <f>ROW(Source!A251)</f>
        <v>251</v>
      </c>
      <c r="B261">
        <v>35806607</v>
      </c>
      <c r="C261">
        <v>35810054</v>
      </c>
      <c r="D261">
        <v>18407150</v>
      </c>
      <c r="E261">
        <v>1</v>
      </c>
      <c r="F261">
        <v>1</v>
      </c>
      <c r="G261">
        <v>1</v>
      </c>
      <c r="H261">
        <v>1</v>
      </c>
      <c r="I261" t="s">
        <v>599</v>
      </c>
      <c r="J261" t="s">
        <v>3</v>
      </c>
      <c r="K261" t="s">
        <v>600</v>
      </c>
      <c r="L261">
        <v>1369</v>
      </c>
      <c r="N261">
        <v>1013</v>
      </c>
      <c r="O261" t="s">
        <v>583</v>
      </c>
      <c r="P261" t="s">
        <v>583</v>
      </c>
      <c r="Q261">
        <v>1</v>
      </c>
      <c r="W261">
        <v>0</v>
      </c>
      <c r="X261">
        <v>-931037793</v>
      </c>
      <c r="Y261">
        <v>41.100999999999999</v>
      </c>
      <c r="AA261">
        <v>0</v>
      </c>
      <c r="AB261">
        <v>0</v>
      </c>
      <c r="AC261">
        <v>0</v>
      </c>
      <c r="AD261">
        <v>283.07</v>
      </c>
      <c r="AE261">
        <v>0</v>
      </c>
      <c r="AF261">
        <v>0</v>
      </c>
      <c r="AG261">
        <v>0</v>
      </c>
      <c r="AH261">
        <v>283.07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1</v>
      </c>
      <c r="AQ261">
        <v>0</v>
      </c>
      <c r="AR261">
        <v>0</v>
      </c>
      <c r="AS261" t="s">
        <v>3</v>
      </c>
      <c r="AT261">
        <v>35.74</v>
      </c>
      <c r="AU261" t="s">
        <v>144</v>
      </c>
      <c r="AV261">
        <v>1</v>
      </c>
      <c r="AW261">
        <v>2</v>
      </c>
      <c r="AX261">
        <v>36171702</v>
      </c>
      <c r="AY261">
        <v>2</v>
      </c>
      <c r="AZ261">
        <v>131072</v>
      </c>
      <c r="BA261">
        <v>256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Y261*Source!I251</f>
        <v>12.042592999999998</v>
      </c>
      <c r="CY261">
        <f>AD261</f>
        <v>283.07</v>
      </c>
      <c r="CZ261">
        <f>AH261</f>
        <v>283.07</v>
      </c>
      <c r="DA261">
        <f>AL261</f>
        <v>1</v>
      </c>
      <c r="DB261">
        <f>ROUND((ROUND(AT261*CZ261,2)*1.15),2)</f>
        <v>11634.46</v>
      </c>
      <c r="DC261">
        <f>ROUND((ROUND(AT261*AG261,2)*1.15),2)</f>
        <v>0</v>
      </c>
    </row>
    <row r="262" spans="1:107">
      <c r="A262">
        <f>ROW(Source!A251)</f>
        <v>251</v>
      </c>
      <c r="B262">
        <v>35806607</v>
      </c>
      <c r="C262">
        <v>35810054</v>
      </c>
      <c r="D262">
        <v>121548</v>
      </c>
      <c r="E262">
        <v>1</v>
      </c>
      <c r="F262">
        <v>1</v>
      </c>
      <c r="G262">
        <v>1</v>
      </c>
      <c r="H262">
        <v>1</v>
      </c>
      <c r="I262" t="s">
        <v>34</v>
      </c>
      <c r="J262" t="s">
        <v>3</v>
      </c>
      <c r="K262" t="s">
        <v>584</v>
      </c>
      <c r="L262">
        <v>608254</v>
      </c>
      <c r="N262">
        <v>1013</v>
      </c>
      <c r="O262" t="s">
        <v>585</v>
      </c>
      <c r="P262" t="s">
        <v>585</v>
      </c>
      <c r="Q262">
        <v>1</v>
      </c>
      <c r="W262">
        <v>0</v>
      </c>
      <c r="X262">
        <v>-185737400</v>
      </c>
      <c r="Y262">
        <v>0.22499999999999998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1</v>
      </c>
      <c r="AQ262">
        <v>0</v>
      </c>
      <c r="AR262">
        <v>0</v>
      </c>
      <c r="AS262" t="s">
        <v>3</v>
      </c>
      <c r="AT262">
        <v>0.18</v>
      </c>
      <c r="AU262" t="s">
        <v>143</v>
      </c>
      <c r="AV262">
        <v>2</v>
      </c>
      <c r="AW262">
        <v>2</v>
      </c>
      <c r="AX262">
        <v>36171703</v>
      </c>
      <c r="AY262">
        <v>1</v>
      </c>
      <c r="AZ262">
        <v>0</v>
      </c>
      <c r="BA262">
        <v>257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Y262*Source!I251</f>
        <v>6.5924999999999984E-2</v>
      </c>
      <c r="CY262">
        <f>AD262</f>
        <v>0</v>
      </c>
      <c r="CZ262">
        <f>AH262</f>
        <v>0</v>
      </c>
      <c r="DA262">
        <f>AL262</f>
        <v>1</v>
      </c>
      <c r="DB262">
        <f>ROUND((ROUND(AT262*CZ262,2)*1.25),2)</f>
        <v>0</v>
      </c>
      <c r="DC262">
        <f>ROUND((ROUND(AT262*AG262,2)*1.25),2)</f>
        <v>0</v>
      </c>
    </row>
    <row r="263" spans="1:107">
      <c r="A263">
        <f>ROW(Source!A251)</f>
        <v>251</v>
      </c>
      <c r="B263">
        <v>35806607</v>
      </c>
      <c r="C263">
        <v>35810054</v>
      </c>
      <c r="D263">
        <v>29172556</v>
      </c>
      <c r="E263">
        <v>1</v>
      </c>
      <c r="F263">
        <v>1</v>
      </c>
      <c r="G263">
        <v>1</v>
      </c>
      <c r="H263">
        <v>2</v>
      </c>
      <c r="I263" t="s">
        <v>586</v>
      </c>
      <c r="J263" t="s">
        <v>590</v>
      </c>
      <c r="K263" t="s">
        <v>588</v>
      </c>
      <c r="L263">
        <v>1368</v>
      </c>
      <c r="N263">
        <v>1011</v>
      </c>
      <c r="O263" t="s">
        <v>589</v>
      </c>
      <c r="P263" t="s">
        <v>589</v>
      </c>
      <c r="Q263">
        <v>1</v>
      </c>
      <c r="W263">
        <v>0</v>
      </c>
      <c r="X263">
        <v>-1302720870</v>
      </c>
      <c r="Y263">
        <v>0.22499999999999998</v>
      </c>
      <c r="AA263">
        <v>0</v>
      </c>
      <c r="AB263">
        <v>466.71</v>
      </c>
      <c r="AC263">
        <v>447.93</v>
      </c>
      <c r="AD263">
        <v>0</v>
      </c>
      <c r="AE263">
        <v>0</v>
      </c>
      <c r="AF263">
        <v>31.26</v>
      </c>
      <c r="AG263">
        <v>13.5</v>
      </c>
      <c r="AH263">
        <v>0</v>
      </c>
      <c r="AI263">
        <v>1</v>
      </c>
      <c r="AJ263">
        <v>14.93</v>
      </c>
      <c r="AK263">
        <v>33.18</v>
      </c>
      <c r="AL263">
        <v>1</v>
      </c>
      <c r="AN263">
        <v>0</v>
      </c>
      <c r="AO263">
        <v>1</v>
      </c>
      <c r="AP263">
        <v>1</v>
      </c>
      <c r="AQ263">
        <v>0</v>
      </c>
      <c r="AR263">
        <v>0</v>
      </c>
      <c r="AS263" t="s">
        <v>3</v>
      </c>
      <c r="AT263">
        <v>0.18</v>
      </c>
      <c r="AU263" t="s">
        <v>143</v>
      </c>
      <c r="AV263">
        <v>0</v>
      </c>
      <c r="AW263">
        <v>2</v>
      </c>
      <c r="AX263">
        <v>36171704</v>
      </c>
      <c r="AY263">
        <v>1</v>
      </c>
      <c r="AZ263">
        <v>0</v>
      </c>
      <c r="BA263">
        <v>258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Y263*Source!I251</f>
        <v>6.5924999999999984E-2</v>
      </c>
      <c r="CY263">
        <f>AB263</f>
        <v>466.71</v>
      </c>
      <c r="CZ263">
        <f>AF263</f>
        <v>31.26</v>
      </c>
      <c r="DA263">
        <f>AJ263</f>
        <v>14.93</v>
      </c>
      <c r="DB263">
        <f>ROUND((ROUND(AT263*CZ263,2)*1.25),2)</f>
        <v>7.04</v>
      </c>
      <c r="DC263">
        <f>ROUND((ROUND(AT263*AG263,2)*1.25),2)</f>
        <v>3.04</v>
      </c>
    </row>
    <row r="264" spans="1:107">
      <c r="A264">
        <f>ROW(Source!A251)</f>
        <v>251</v>
      </c>
      <c r="B264">
        <v>35806607</v>
      </c>
      <c r="C264">
        <v>35810054</v>
      </c>
      <c r="D264">
        <v>29174591</v>
      </c>
      <c r="E264">
        <v>1</v>
      </c>
      <c r="F264">
        <v>1</v>
      </c>
      <c r="G264">
        <v>1</v>
      </c>
      <c r="H264">
        <v>2</v>
      </c>
      <c r="I264" t="s">
        <v>612</v>
      </c>
      <c r="J264" t="s">
        <v>642</v>
      </c>
      <c r="K264" t="s">
        <v>614</v>
      </c>
      <c r="L264">
        <v>1368</v>
      </c>
      <c r="N264">
        <v>1011</v>
      </c>
      <c r="O264" t="s">
        <v>589</v>
      </c>
      <c r="P264" t="s">
        <v>589</v>
      </c>
      <c r="Q264">
        <v>1</v>
      </c>
      <c r="W264">
        <v>0</v>
      </c>
      <c r="X264">
        <v>1598042632</v>
      </c>
      <c r="Y264">
        <v>0.4</v>
      </c>
      <c r="AA264">
        <v>0</v>
      </c>
      <c r="AB264">
        <v>9.4700000000000006</v>
      </c>
      <c r="AC264">
        <v>0</v>
      </c>
      <c r="AD264">
        <v>0</v>
      </c>
      <c r="AE264">
        <v>0</v>
      </c>
      <c r="AF264">
        <v>0.95</v>
      </c>
      <c r="AG264">
        <v>0</v>
      </c>
      <c r="AH264">
        <v>0</v>
      </c>
      <c r="AI264">
        <v>1</v>
      </c>
      <c r="AJ264">
        <v>9.9700000000000006</v>
      </c>
      <c r="AK264">
        <v>33.18</v>
      </c>
      <c r="AL264">
        <v>1</v>
      </c>
      <c r="AN264">
        <v>0</v>
      </c>
      <c r="AO264">
        <v>1</v>
      </c>
      <c r="AP264">
        <v>1</v>
      </c>
      <c r="AQ264">
        <v>0</v>
      </c>
      <c r="AR264">
        <v>0</v>
      </c>
      <c r="AS264" t="s">
        <v>3</v>
      </c>
      <c r="AT264">
        <v>0.32</v>
      </c>
      <c r="AU264" t="s">
        <v>143</v>
      </c>
      <c r="AV264">
        <v>0</v>
      </c>
      <c r="AW264">
        <v>2</v>
      </c>
      <c r="AX264">
        <v>36171705</v>
      </c>
      <c r="AY264">
        <v>1</v>
      </c>
      <c r="AZ264">
        <v>0</v>
      </c>
      <c r="BA264">
        <v>259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Y264*Source!I251</f>
        <v>0.1172</v>
      </c>
      <c r="CY264">
        <f>AB264</f>
        <v>9.4700000000000006</v>
      </c>
      <c r="CZ264">
        <f>AF264</f>
        <v>0.95</v>
      </c>
      <c r="DA264">
        <f>AJ264</f>
        <v>9.9700000000000006</v>
      </c>
      <c r="DB264">
        <f>ROUND((ROUND(AT264*CZ264,2)*1.25),2)</f>
        <v>0.38</v>
      </c>
      <c r="DC264">
        <f>ROUND((ROUND(AT264*AG264,2)*1.25),2)</f>
        <v>0</v>
      </c>
    </row>
    <row r="265" spans="1:107">
      <c r="A265">
        <f>ROW(Source!A251)</f>
        <v>251</v>
      </c>
      <c r="B265">
        <v>35806607</v>
      </c>
      <c r="C265">
        <v>35810054</v>
      </c>
      <c r="D265">
        <v>29174913</v>
      </c>
      <c r="E265">
        <v>1</v>
      </c>
      <c r="F265">
        <v>1</v>
      </c>
      <c r="G265">
        <v>1</v>
      </c>
      <c r="H265">
        <v>2</v>
      </c>
      <c r="I265" t="s">
        <v>601</v>
      </c>
      <c r="J265" t="s">
        <v>602</v>
      </c>
      <c r="K265" t="s">
        <v>603</v>
      </c>
      <c r="L265">
        <v>1368</v>
      </c>
      <c r="N265">
        <v>1011</v>
      </c>
      <c r="O265" t="s">
        <v>589</v>
      </c>
      <c r="P265" t="s">
        <v>589</v>
      </c>
      <c r="Q265">
        <v>1</v>
      </c>
      <c r="W265">
        <v>0</v>
      </c>
      <c r="X265">
        <v>458544584</v>
      </c>
      <c r="Y265">
        <v>0.32500000000000001</v>
      </c>
      <c r="AA265">
        <v>0</v>
      </c>
      <c r="AB265">
        <v>932.72</v>
      </c>
      <c r="AC265">
        <v>384.89</v>
      </c>
      <c r="AD265">
        <v>0</v>
      </c>
      <c r="AE265">
        <v>0</v>
      </c>
      <c r="AF265">
        <v>87.17</v>
      </c>
      <c r="AG265">
        <v>11.6</v>
      </c>
      <c r="AH265">
        <v>0</v>
      </c>
      <c r="AI265">
        <v>1</v>
      </c>
      <c r="AJ265">
        <v>10.7</v>
      </c>
      <c r="AK265">
        <v>33.18</v>
      </c>
      <c r="AL265">
        <v>1</v>
      </c>
      <c r="AN265">
        <v>0</v>
      </c>
      <c r="AO265">
        <v>1</v>
      </c>
      <c r="AP265">
        <v>1</v>
      </c>
      <c r="AQ265">
        <v>0</v>
      </c>
      <c r="AR265">
        <v>0</v>
      </c>
      <c r="AS265" t="s">
        <v>3</v>
      </c>
      <c r="AT265">
        <v>0.26</v>
      </c>
      <c r="AU265" t="s">
        <v>143</v>
      </c>
      <c r="AV265">
        <v>0</v>
      </c>
      <c r="AW265">
        <v>2</v>
      </c>
      <c r="AX265">
        <v>36171706</v>
      </c>
      <c r="AY265">
        <v>1</v>
      </c>
      <c r="AZ265">
        <v>0</v>
      </c>
      <c r="BA265">
        <v>260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Y265*Source!I251</f>
        <v>9.5225000000000004E-2</v>
      </c>
      <c r="CY265">
        <f>AB265</f>
        <v>932.72</v>
      </c>
      <c r="CZ265">
        <f>AF265</f>
        <v>87.17</v>
      </c>
      <c r="DA265">
        <f>AJ265</f>
        <v>10.7</v>
      </c>
      <c r="DB265">
        <f>ROUND((ROUND(AT265*CZ265,2)*1.25),2)</f>
        <v>28.33</v>
      </c>
      <c r="DC265">
        <f>ROUND((ROUND(AT265*AG265,2)*1.25),2)</f>
        <v>3.78</v>
      </c>
    </row>
    <row r="266" spans="1:107">
      <c r="A266">
        <f>ROW(Source!A251)</f>
        <v>251</v>
      </c>
      <c r="B266">
        <v>35806607</v>
      </c>
      <c r="C266">
        <v>35810054</v>
      </c>
      <c r="D266">
        <v>29109162</v>
      </c>
      <c r="E266">
        <v>1</v>
      </c>
      <c r="F266">
        <v>1</v>
      </c>
      <c r="G266">
        <v>1</v>
      </c>
      <c r="H266">
        <v>3</v>
      </c>
      <c r="I266" t="s">
        <v>645</v>
      </c>
      <c r="J266" t="s">
        <v>646</v>
      </c>
      <c r="K266" t="s">
        <v>647</v>
      </c>
      <c r="L266">
        <v>1327</v>
      </c>
      <c r="N266">
        <v>1005</v>
      </c>
      <c r="O266" t="s">
        <v>165</v>
      </c>
      <c r="P266" t="s">
        <v>165</v>
      </c>
      <c r="Q266">
        <v>1</v>
      </c>
      <c r="W266">
        <v>0</v>
      </c>
      <c r="X266">
        <v>2002905425</v>
      </c>
      <c r="Y266">
        <v>21</v>
      </c>
      <c r="AA266">
        <v>33.75</v>
      </c>
      <c r="AB266">
        <v>0</v>
      </c>
      <c r="AC266">
        <v>0</v>
      </c>
      <c r="AD266">
        <v>0</v>
      </c>
      <c r="AE266">
        <v>5.71</v>
      </c>
      <c r="AF266">
        <v>0</v>
      </c>
      <c r="AG266">
        <v>0</v>
      </c>
      <c r="AH266">
        <v>0</v>
      </c>
      <c r="AI266">
        <v>5.91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21</v>
      </c>
      <c r="AU266" t="s">
        <v>3</v>
      </c>
      <c r="AV266">
        <v>0</v>
      </c>
      <c r="AW266">
        <v>2</v>
      </c>
      <c r="AX266">
        <v>36171707</v>
      </c>
      <c r="AY266">
        <v>1</v>
      </c>
      <c r="AZ266">
        <v>0</v>
      </c>
      <c r="BA266">
        <v>261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Y266*Source!I251</f>
        <v>6.1529999999999996</v>
      </c>
      <c r="CY266">
        <f>AA266</f>
        <v>33.75</v>
      </c>
      <c r="CZ266">
        <f>AE266</f>
        <v>5.71</v>
      </c>
      <c r="DA266">
        <f>AI266</f>
        <v>5.91</v>
      </c>
      <c r="DB266">
        <f>ROUND(ROUND(AT266*CZ266,2),2)</f>
        <v>119.91</v>
      </c>
      <c r="DC266">
        <f>ROUND(ROUND(AT266*AG266,2),2)</f>
        <v>0</v>
      </c>
    </row>
    <row r="267" spans="1:107">
      <c r="A267">
        <f>ROW(Source!A251)</f>
        <v>251</v>
      </c>
      <c r="B267">
        <v>35806607</v>
      </c>
      <c r="C267">
        <v>35810054</v>
      </c>
      <c r="D267">
        <v>29131086</v>
      </c>
      <c r="E267">
        <v>1</v>
      </c>
      <c r="F267">
        <v>1</v>
      </c>
      <c r="G267">
        <v>1</v>
      </c>
      <c r="H267">
        <v>3</v>
      </c>
      <c r="I267" t="s">
        <v>648</v>
      </c>
      <c r="J267" t="s">
        <v>649</v>
      </c>
      <c r="K267" t="s">
        <v>650</v>
      </c>
      <c r="L267">
        <v>1339</v>
      </c>
      <c r="N267">
        <v>1007</v>
      </c>
      <c r="O267" t="s">
        <v>638</v>
      </c>
      <c r="P267" t="s">
        <v>638</v>
      </c>
      <c r="Q267">
        <v>1</v>
      </c>
      <c r="W267">
        <v>0</v>
      </c>
      <c r="X267">
        <v>135382931</v>
      </c>
      <c r="Y267">
        <v>0.82</v>
      </c>
      <c r="AA267">
        <v>6560.13</v>
      </c>
      <c r="AB267">
        <v>0</v>
      </c>
      <c r="AC267">
        <v>0</v>
      </c>
      <c r="AD267">
        <v>0</v>
      </c>
      <c r="AE267">
        <v>1970.01</v>
      </c>
      <c r="AF267">
        <v>0</v>
      </c>
      <c r="AG267">
        <v>0</v>
      </c>
      <c r="AH267">
        <v>0</v>
      </c>
      <c r="AI267">
        <v>3.33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0.82</v>
      </c>
      <c r="AU267" t="s">
        <v>3</v>
      </c>
      <c r="AV267">
        <v>0</v>
      </c>
      <c r="AW267">
        <v>2</v>
      </c>
      <c r="AX267">
        <v>36171708</v>
      </c>
      <c r="AY267">
        <v>1</v>
      </c>
      <c r="AZ267">
        <v>0</v>
      </c>
      <c r="BA267">
        <v>262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Y267*Source!I251</f>
        <v>0.24025999999999997</v>
      </c>
      <c r="CY267">
        <f>AA267</f>
        <v>6560.13</v>
      </c>
      <c r="CZ267">
        <f>AE267</f>
        <v>1970.01</v>
      </c>
      <c r="DA267">
        <f>AI267</f>
        <v>3.33</v>
      </c>
      <c r="DB267">
        <f>ROUND(ROUND(AT267*CZ267,2),2)</f>
        <v>1615.41</v>
      </c>
      <c r="DC267">
        <f>ROUND(ROUND(AT267*AG267,2),2)</f>
        <v>0</v>
      </c>
    </row>
    <row r="268" spans="1:107">
      <c r="A268">
        <f>ROW(Source!A252)</f>
        <v>252</v>
      </c>
      <c r="B268">
        <v>35806607</v>
      </c>
      <c r="C268">
        <v>35810081</v>
      </c>
      <c r="D268">
        <v>18407150</v>
      </c>
      <c r="E268">
        <v>1</v>
      </c>
      <c r="F268">
        <v>1</v>
      </c>
      <c r="G268">
        <v>1</v>
      </c>
      <c r="H268">
        <v>1</v>
      </c>
      <c r="I268" t="s">
        <v>599</v>
      </c>
      <c r="J268" t="s">
        <v>3</v>
      </c>
      <c r="K268" t="s">
        <v>600</v>
      </c>
      <c r="L268">
        <v>1369</v>
      </c>
      <c r="N268">
        <v>1013</v>
      </c>
      <c r="O268" t="s">
        <v>583</v>
      </c>
      <c r="P268" t="s">
        <v>583</v>
      </c>
      <c r="Q268">
        <v>1</v>
      </c>
      <c r="W268">
        <v>0</v>
      </c>
      <c r="X268">
        <v>-931037793</v>
      </c>
      <c r="Y268">
        <v>69.827999999999989</v>
      </c>
      <c r="AA268">
        <v>0</v>
      </c>
      <c r="AB268">
        <v>0</v>
      </c>
      <c r="AC268">
        <v>0</v>
      </c>
      <c r="AD268">
        <v>283.07</v>
      </c>
      <c r="AE268">
        <v>0</v>
      </c>
      <c r="AF268">
        <v>0</v>
      </c>
      <c r="AG268">
        <v>0</v>
      </c>
      <c r="AH268">
        <v>283.07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1</v>
      </c>
      <c r="AQ268">
        <v>0</v>
      </c>
      <c r="AR268">
        <v>0</v>
      </c>
      <c r="AS268" t="s">
        <v>3</v>
      </c>
      <c r="AT268">
        <v>60.72</v>
      </c>
      <c r="AU268" t="s">
        <v>144</v>
      </c>
      <c r="AV268">
        <v>1</v>
      </c>
      <c r="AW268">
        <v>2</v>
      </c>
      <c r="AX268">
        <v>35810090</v>
      </c>
      <c r="AY268">
        <v>2</v>
      </c>
      <c r="AZ268">
        <v>131072</v>
      </c>
      <c r="BA268">
        <v>263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Y268*Source!I252</f>
        <v>20.459603999999995</v>
      </c>
      <c r="CY268">
        <f>AD268</f>
        <v>283.07</v>
      </c>
      <c r="CZ268">
        <f>AH268</f>
        <v>283.07</v>
      </c>
      <c r="DA268">
        <f>AL268</f>
        <v>1</v>
      </c>
      <c r="DB268">
        <f>ROUND((ROUND(AT268*CZ268,2)*1.15),2)</f>
        <v>19766.21</v>
      </c>
      <c r="DC268">
        <f>ROUND((ROUND(AT268*AG268,2)*1.15),2)</f>
        <v>0</v>
      </c>
    </row>
    <row r="269" spans="1:107">
      <c r="A269">
        <f>ROW(Source!A252)</f>
        <v>252</v>
      </c>
      <c r="B269">
        <v>35806607</v>
      </c>
      <c r="C269">
        <v>35810081</v>
      </c>
      <c r="D269">
        <v>121548</v>
      </c>
      <c r="E269">
        <v>1</v>
      </c>
      <c r="F269">
        <v>1</v>
      </c>
      <c r="G269">
        <v>1</v>
      </c>
      <c r="H269">
        <v>1</v>
      </c>
      <c r="I269" t="s">
        <v>34</v>
      </c>
      <c r="J269" t="s">
        <v>3</v>
      </c>
      <c r="K269" t="s">
        <v>584</v>
      </c>
      <c r="L269">
        <v>608254</v>
      </c>
      <c r="N269">
        <v>1013</v>
      </c>
      <c r="O269" t="s">
        <v>585</v>
      </c>
      <c r="P269" t="s">
        <v>585</v>
      </c>
      <c r="Q269">
        <v>1</v>
      </c>
      <c r="W269">
        <v>0</v>
      </c>
      <c r="X269">
        <v>-185737400</v>
      </c>
      <c r="Y269">
        <v>0.72499999999999998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1</v>
      </c>
      <c r="AQ269">
        <v>0</v>
      </c>
      <c r="AR269">
        <v>0</v>
      </c>
      <c r="AS269" t="s">
        <v>3</v>
      </c>
      <c r="AT269">
        <v>0.57999999999999996</v>
      </c>
      <c r="AU269" t="s">
        <v>143</v>
      </c>
      <c r="AV269">
        <v>2</v>
      </c>
      <c r="AW269">
        <v>2</v>
      </c>
      <c r="AX269">
        <v>35810091</v>
      </c>
      <c r="AY269">
        <v>1</v>
      </c>
      <c r="AZ269">
        <v>0</v>
      </c>
      <c r="BA269">
        <v>264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Y269*Source!I252</f>
        <v>0.21242499999999997</v>
      </c>
      <c r="CY269">
        <f>AD269</f>
        <v>0</v>
      </c>
      <c r="CZ269">
        <f>AH269</f>
        <v>0</v>
      </c>
      <c r="DA269">
        <f>AL269</f>
        <v>1</v>
      </c>
      <c r="DB269">
        <f>ROUND((ROUND(AT269*CZ269,2)*1.25),2)</f>
        <v>0</v>
      </c>
      <c r="DC269">
        <f>ROUND((ROUND(AT269*AG269,2)*1.25),2)</f>
        <v>0</v>
      </c>
    </row>
    <row r="270" spans="1:107">
      <c r="A270">
        <f>ROW(Source!A252)</f>
        <v>252</v>
      </c>
      <c r="B270">
        <v>35806607</v>
      </c>
      <c r="C270">
        <v>35810081</v>
      </c>
      <c r="D270">
        <v>29172556</v>
      </c>
      <c r="E270">
        <v>1</v>
      </c>
      <c r="F270">
        <v>1</v>
      </c>
      <c r="G270">
        <v>1</v>
      </c>
      <c r="H270">
        <v>2</v>
      </c>
      <c r="I270" t="s">
        <v>586</v>
      </c>
      <c r="J270" t="s">
        <v>590</v>
      </c>
      <c r="K270" t="s">
        <v>588</v>
      </c>
      <c r="L270">
        <v>1368</v>
      </c>
      <c r="N270">
        <v>1011</v>
      </c>
      <c r="O270" t="s">
        <v>589</v>
      </c>
      <c r="P270" t="s">
        <v>589</v>
      </c>
      <c r="Q270">
        <v>1</v>
      </c>
      <c r="W270">
        <v>0</v>
      </c>
      <c r="X270">
        <v>-1302720870</v>
      </c>
      <c r="Y270">
        <v>0.72499999999999998</v>
      </c>
      <c r="AA270">
        <v>0</v>
      </c>
      <c r="AB270">
        <v>466.71</v>
      </c>
      <c r="AC270">
        <v>447.93</v>
      </c>
      <c r="AD270">
        <v>0</v>
      </c>
      <c r="AE270">
        <v>0</v>
      </c>
      <c r="AF270">
        <v>31.26</v>
      </c>
      <c r="AG270">
        <v>13.5</v>
      </c>
      <c r="AH270">
        <v>0</v>
      </c>
      <c r="AI270">
        <v>1</v>
      </c>
      <c r="AJ270">
        <v>14.93</v>
      </c>
      <c r="AK270">
        <v>33.18</v>
      </c>
      <c r="AL270">
        <v>1</v>
      </c>
      <c r="AN270">
        <v>0</v>
      </c>
      <c r="AO270">
        <v>1</v>
      </c>
      <c r="AP270">
        <v>1</v>
      </c>
      <c r="AQ270">
        <v>0</v>
      </c>
      <c r="AR270">
        <v>0</v>
      </c>
      <c r="AS270" t="s">
        <v>3</v>
      </c>
      <c r="AT270">
        <v>0.57999999999999996</v>
      </c>
      <c r="AU270" t="s">
        <v>143</v>
      </c>
      <c r="AV270">
        <v>0</v>
      </c>
      <c r="AW270">
        <v>2</v>
      </c>
      <c r="AX270">
        <v>35810092</v>
      </c>
      <c r="AY270">
        <v>1</v>
      </c>
      <c r="AZ270">
        <v>0</v>
      </c>
      <c r="BA270">
        <v>265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Y270*Source!I252</f>
        <v>0.21242499999999997</v>
      </c>
      <c r="CY270">
        <f>AB270</f>
        <v>466.71</v>
      </c>
      <c r="CZ270">
        <f>AF270</f>
        <v>31.26</v>
      </c>
      <c r="DA270">
        <f>AJ270</f>
        <v>14.93</v>
      </c>
      <c r="DB270">
        <f>ROUND((ROUND(AT270*CZ270,2)*1.25),2)</f>
        <v>22.66</v>
      </c>
      <c r="DC270">
        <f>ROUND((ROUND(AT270*AG270,2)*1.25),2)</f>
        <v>9.7899999999999991</v>
      </c>
    </row>
    <row r="271" spans="1:107">
      <c r="A271">
        <f>ROW(Source!A252)</f>
        <v>252</v>
      </c>
      <c r="B271">
        <v>35806607</v>
      </c>
      <c r="C271">
        <v>35810081</v>
      </c>
      <c r="D271">
        <v>29174591</v>
      </c>
      <c r="E271">
        <v>1</v>
      </c>
      <c r="F271">
        <v>1</v>
      </c>
      <c r="G271">
        <v>1</v>
      </c>
      <c r="H271">
        <v>2</v>
      </c>
      <c r="I271" t="s">
        <v>612</v>
      </c>
      <c r="J271" t="s">
        <v>642</v>
      </c>
      <c r="K271" t="s">
        <v>614</v>
      </c>
      <c r="L271">
        <v>1368</v>
      </c>
      <c r="N271">
        <v>1011</v>
      </c>
      <c r="O271" t="s">
        <v>589</v>
      </c>
      <c r="P271" t="s">
        <v>589</v>
      </c>
      <c r="Q271">
        <v>1</v>
      </c>
      <c r="W271">
        <v>0</v>
      </c>
      <c r="X271">
        <v>1598042632</v>
      </c>
      <c r="Y271">
        <v>1.0249999999999999</v>
      </c>
      <c r="AA271">
        <v>0</v>
      </c>
      <c r="AB271">
        <v>9.4700000000000006</v>
      </c>
      <c r="AC271">
        <v>0</v>
      </c>
      <c r="AD271">
        <v>0</v>
      </c>
      <c r="AE271">
        <v>0</v>
      </c>
      <c r="AF271">
        <v>0.95</v>
      </c>
      <c r="AG271">
        <v>0</v>
      </c>
      <c r="AH271">
        <v>0</v>
      </c>
      <c r="AI271">
        <v>1</v>
      </c>
      <c r="AJ271">
        <v>9.9700000000000006</v>
      </c>
      <c r="AK271">
        <v>33.18</v>
      </c>
      <c r="AL271">
        <v>1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3</v>
      </c>
      <c r="AT271">
        <v>0.82</v>
      </c>
      <c r="AU271" t="s">
        <v>143</v>
      </c>
      <c r="AV271">
        <v>0</v>
      </c>
      <c r="AW271">
        <v>2</v>
      </c>
      <c r="AX271">
        <v>35810093</v>
      </c>
      <c r="AY271">
        <v>1</v>
      </c>
      <c r="AZ271">
        <v>0</v>
      </c>
      <c r="BA271">
        <v>266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Y271*Source!I252</f>
        <v>0.30032499999999995</v>
      </c>
      <c r="CY271">
        <f>AB271</f>
        <v>9.4700000000000006</v>
      </c>
      <c r="CZ271">
        <f>AF271</f>
        <v>0.95</v>
      </c>
      <c r="DA271">
        <f>AJ271</f>
        <v>9.9700000000000006</v>
      </c>
      <c r="DB271">
        <f>ROUND((ROUND(AT271*CZ271,2)*1.25),2)</f>
        <v>0.98</v>
      </c>
      <c r="DC271">
        <f>ROUND((ROUND(AT271*AG271,2)*1.25),2)</f>
        <v>0</v>
      </c>
    </row>
    <row r="272" spans="1:107">
      <c r="A272">
        <f>ROW(Source!A252)</f>
        <v>252</v>
      </c>
      <c r="B272">
        <v>35806607</v>
      </c>
      <c r="C272">
        <v>35810081</v>
      </c>
      <c r="D272">
        <v>29174661</v>
      </c>
      <c r="E272">
        <v>1</v>
      </c>
      <c r="F272">
        <v>1</v>
      </c>
      <c r="G272">
        <v>1</v>
      </c>
      <c r="H272">
        <v>2</v>
      </c>
      <c r="I272" t="s">
        <v>651</v>
      </c>
      <c r="J272" t="s">
        <v>652</v>
      </c>
      <c r="K272" t="s">
        <v>653</v>
      </c>
      <c r="L272">
        <v>1368</v>
      </c>
      <c r="N272">
        <v>1011</v>
      </c>
      <c r="O272" t="s">
        <v>589</v>
      </c>
      <c r="P272" t="s">
        <v>589</v>
      </c>
      <c r="Q272">
        <v>1</v>
      </c>
      <c r="W272">
        <v>0</v>
      </c>
      <c r="X272">
        <v>-2115030577</v>
      </c>
      <c r="Y272">
        <v>3.375</v>
      </c>
      <c r="AA272">
        <v>0</v>
      </c>
      <c r="AB272">
        <v>25.44</v>
      </c>
      <c r="AC272">
        <v>0</v>
      </c>
      <c r="AD272">
        <v>0</v>
      </c>
      <c r="AE272">
        <v>0</v>
      </c>
      <c r="AF272">
        <v>2.09</v>
      </c>
      <c r="AG272">
        <v>0</v>
      </c>
      <c r="AH272">
        <v>0</v>
      </c>
      <c r="AI272">
        <v>1</v>
      </c>
      <c r="AJ272">
        <v>12.17</v>
      </c>
      <c r="AK272">
        <v>33.18</v>
      </c>
      <c r="AL272">
        <v>1</v>
      </c>
      <c r="AN272">
        <v>0</v>
      </c>
      <c r="AO272">
        <v>1</v>
      </c>
      <c r="AP272">
        <v>1</v>
      </c>
      <c r="AQ272">
        <v>0</v>
      </c>
      <c r="AR272">
        <v>0</v>
      </c>
      <c r="AS272" t="s">
        <v>3</v>
      </c>
      <c r="AT272">
        <v>2.7</v>
      </c>
      <c r="AU272" t="s">
        <v>143</v>
      </c>
      <c r="AV272">
        <v>0</v>
      </c>
      <c r="AW272">
        <v>2</v>
      </c>
      <c r="AX272">
        <v>35810094</v>
      </c>
      <c r="AY272">
        <v>1</v>
      </c>
      <c r="AZ272">
        <v>0</v>
      </c>
      <c r="BA272">
        <v>267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Y272*Source!I252</f>
        <v>0.98887499999999995</v>
      </c>
      <c r="CY272">
        <f>AB272</f>
        <v>25.44</v>
      </c>
      <c r="CZ272">
        <f>AF272</f>
        <v>2.09</v>
      </c>
      <c r="DA272">
        <f>AJ272</f>
        <v>12.17</v>
      </c>
      <c r="DB272">
        <f>ROUND((ROUND(AT272*CZ272,2)*1.25),2)</f>
        <v>7.05</v>
      </c>
      <c r="DC272">
        <f>ROUND((ROUND(AT272*AG272,2)*1.25),2)</f>
        <v>0</v>
      </c>
    </row>
    <row r="273" spans="1:107">
      <c r="A273">
        <f>ROW(Source!A252)</f>
        <v>252</v>
      </c>
      <c r="B273">
        <v>35806607</v>
      </c>
      <c r="C273">
        <v>35810081</v>
      </c>
      <c r="D273">
        <v>29174913</v>
      </c>
      <c r="E273">
        <v>1</v>
      </c>
      <c r="F273">
        <v>1</v>
      </c>
      <c r="G273">
        <v>1</v>
      </c>
      <c r="H273">
        <v>2</v>
      </c>
      <c r="I273" t="s">
        <v>601</v>
      </c>
      <c r="J273" t="s">
        <v>602</v>
      </c>
      <c r="K273" t="s">
        <v>603</v>
      </c>
      <c r="L273">
        <v>1368</v>
      </c>
      <c r="N273">
        <v>1011</v>
      </c>
      <c r="O273" t="s">
        <v>589</v>
      </c>
      <c r="P273" t="s">
        <v>589</v>
      </c>
      <c r="Q273">
        <v>1</v>
      </c>
      <c r="W273">
        <v>0</v>
      </c>
      <c r="X273">
        <v>458544584</v>
      </c>
      <c r="Y273">
        <v>1.05</v>
      </c>
      <c r="AA273">
        <v>0</v>
      </c>
      <c r="AB273">
        <v>932.72</v>
      </c>
      <c r="AC273">
        <v>384.89</v>
      </c>
      <c r="AD273">
        <v>0</v>
      </c>
      <c r="AE273">
        <v>0</v>
      </c>
      <c r="AF273">
        <v>87.17</v>
      </c>
      <c r="AG273">
        <v>11.6</v>
      </c>
      <c r="AH273">
        <v>0</v>
      </c>
      <c r="AI273">
        <v>1</v>
      </c>
      <c r="AJ273">
        <v>10.7</v>
      </c>
      <c r="AK273">
        <v>33.18</v>
      </c>
      <c r="AL273">
        <v>1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0.84</v>
      </c>
      <c r="AU273" t="s">
        <v>143</v>
      </c>
      <c r="AV273">
        <v>0</v>
      </c>
      <c r="AW273">
        <v>2</v>
      </c>
      <c r="AX273">
        <v>35810095</v>
      </c>
      <c r="AY273">
        <v>1</v>
      </c>
      <c r="AZ273">
        <v>0</v>
      </c>
      <c r="BA273">
        <v>268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Y273*Source!I252</f>
        <v>0.30764999999999998</v>
      </c>
      <c r="CY273">
        <f>AB273</f>
        <v>932.72</v>
      </c>
      <c r="CZ273">
        <f>AF273</f>
        <v>87.17</v>
      </c>
      <c r="DA273">
        <f>AJ273</f>
        <v>10.7</v>
      </c>
      <c r="DB273">
        <f>ROUND((ROUND(AT273*CZ273,2)*1.25),2)</f>
        <v>91.53</v>
      </c>
      <c r="DC273">
        <f>ROUND((ROUND(AT273*AG273,2)*1.25),2)</f>
        <v>12.18</v>
      </c>
    </row>
    <row r="274" spans="1:107">
      <c r="A274">
        <f>ROW(Source!A252)</f>
        <v>252</v>
      </c>
      <c r="B274">
        <v>35806607</v>
      </c>
      <c r="C274">
        <v>35810081</v>
      </c>
      <c r="D274">
        <v>29114332</v>
      </c>
      <c r="E274">
        <v>1</v>
      </c>
      <c r="F274">
        <v>1</v>
      </c>
      <c r="G274">
        <v>1</v>
      </c>
      <c r="H274">
        <v>3</v>
      </c>
      <c r="I274" t="s">
        <v>628</v>
      </c>
      <c r="J274" t="s">
        <v>654</v>
      </c>
      <c r="K274" t="s">
        <v>630</v>
      </c>
      <c r="L274">
        <v>1348</v>
      </c>
      <c r="N274">
        <v>1009</v>
      </c>
      <c r="O274" t="s">
        <v>29</v>
      </c>
      <c r="P274" t="s">
        <v>29</v>
      </c>
      <c r="Q274">
        <v>1000</v>
      </c>
      <c r="W274">
        <v>0</v>
      </c>
      <c r="X274">
        <v>233971917</v>
      </c>
      <c r="Y274">
        <v>1.23E-2</v>
      </c>
      <c r="AA274">
        <v>54619.68</v>
      </c>
      <c r="AB274">
        <v>0</v>
      </c>
      <c r="AC274">
        <v>0</v>
      </c>
      <c r="AD274">
        <v>0</v>
      </c>
      <c r="AE274">
        <v>11978</v>
      </c>
      <c r="AF274">
        <v>0</v>
      </c>
      <c r="AG274">
        <v>0</v>
      </c>
      <c r="AH274">
        <v>0</v>
      </c>
      <c r="AI274">
        <v>4.5599999999999996</v>
      </c>
      <c r="AJ274">
        <v>1</v>
      </c>
      <c r="AK274">
        <v>1</v>
      </c>
      <c r="AL274">
        <v>1</v>
      </c>
      <c r="AN274">
        <v>0</v>
      </c>
      <c r="AO274">
        <v>1</v>
      </c>
      <c r="AP274">
        <v>0</v>
      </c>
      <c r="AQ274">
        <v>0</v>
      </c>
      <c r="AR274">
        <v>0</v>
      </c>
      <c r="AS274" t="s">
        <v>3</v>
      </c>
      <c r="AT274">
        <v>1.23E-2</v>
      </c>
      <c r="AU274" t="s">
        <v>3</v>
      </c>
      <c r="AV274">
        <v>0</v>
      </c>
      <c r="AW274">
        <v>2</v>
      </c>
      <c r="AX274">
        <v>35810096</v>
      </c>
      <c r="AY274">
        <v>1</v>
      </c>
      <c r="AZ274">
        <v>0</v>
      </c>
      <c r="BA274">
        <v>269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Y274*Source!I252</f>
        <v>3.6038999999999997E-3</v>
      </c>
      <c r="CY274">
        <f>AA274</f>
        <v>54619.68</v>
      </c>
      <c r="CZ274">
        <f>AE274</f>
        <v>11978</v>
      </c>
      <c r="DA274">
        <f>AI274</f>
        <v>4.5599999999999996</v>
      </c>
      <c r="DB274">
        <f>ROUND(ROUND(AT274*CZ274,2),2)</f>
        <v>147.33000000000001</v>
      </c>
      <c r="DC274">
        <f>ROUND(ROUND(AT274*AG274,2),2)</f>
        <v>0</v>
      </c>
    </row>
    <row r="275" spans="1:107">
      <c r="A275">
        <f>ROW(Source!A252)</f>
        <v>252</v>
      </c>
      <c r="B275">
        <v>35806607</v>
      </c>
      <c r="C275">
        <v>35810081</v>
      </c>
      <c r="D275">
        <v>29130788</v>
      </c>
      <c r="E275">
        <v>1</v>
      </c>
      <c r="F275">
        <v>1</v>
      </c>
      <c r="G275">
        <v>1</v>
      </c>
      <c r="H275">
        <v>3</v>
      </c>
      <c r="I275" t="s">
        <v>655</v>
      </c>
      <c r="J275" t="s">
        <v>656</v>
      </c>
      <c r="K275" t="s">
        <v>657</v>
      </c>
      <c r="L275">
        <v>1339</v>
      </c>
      <c r="N275">
        <v>1007</v>
      </c>
      <c r="O275" t="s">
        <v>638</v>
      </c>
      <c r="P275" t="s">
        <v>638</v>
      </c>
      <c r="Q275">
        <v>1</v>
      </c>
      <c r="W275">
        <v>0</v>
      </c>
      <c r="X275">
        <v>23409818</v>
      </c>
      <c r="Y275">
        <v>2.88</v>
      </c>
      <c r="AA275">
        <v>14208.11</v>
      </c>
      <c r="AB275">
        <v>0</v>
      </c>
      <c r="AC275">
        <v>0</v>
      </c>
      <c r="AD275">
        <v>0</v>
      </c>
      <c r="AE275">
        <v>2156.0100000000002</v>
      </c>
      <c r="AF275">
        <v>0</v>
      </c>
      <c r="AG275">
        <v>0</v>
      </c>
      <c r="AH275">
        <v>0</v>
      </c>
      <c r="AI275">
        <v>6.59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2.88</v>
      </c>
      <c r="AU275" t="s">
        <v>3</v>
      </c>
      <c r="AV275">
        <v>0</v>
      </c>
      <c r="AW275">
        <v>2</v>
      </c>
      <c r="AX275">
        <v>35810097</v>
      </c>
      <c r="AY275">
        <v>1</v>
      </c>
      <c r="AZ275">
        <v>0</v>
      </c>
      <c r="BA275">
        <v>270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Y275*Source!I252</f>
        <v>0.84383999999999992</v>
      </c>
      <c r="CY275">
        <f>AA275</f>
        <v>14208.11</v>
      </c>
      <c r="CZ275">
        <f>AE275</f>
        <v>2156.0100000000002</v>
      </c>
      <c r="DA275">
        <f>AI275</f>
        <v>6.59</v>
      </c>
      <c r="DB275">
        <f>ROUND(ROUND(AT275*CZ275,2),2)</f>
        <v>6209.31</v>
      </c>
      <c r="DC275">
        <f>ROUND(ROUND(AT275*AG275,2),2)</f>
        <v>0</v>
      </c>
    </row>
    <row r="276" spans="1:107">
      <c r="A276">
        <f>ROW(Source!A253)</f>
        <v>253</v>
      </c>
      <c r="B276">
        <v>35806607</v>
      </c>
      <c r="C276">
        <v>35810098</v>
      </c>
      <c r="D276">
        <v>18408291</v>
      </c>
      <c r="E276">
        <v>1</v>
      </c>
      <c r="F276">
        <v>1</v>
      </c>
      <c r="G276">
        <v>1</v>
      </c>
      <c r="H276">
        <v>1</v>
      </c>
      <c r="I276" t="s">
        <v>658</v>
      </c>
      <c r="J276" t="s">
        <v>3</v>
      </c>
      <c r="K276" t="s">
        <v>659</v>
      </c>
      <c r="L276">
        <v>1369</v>
      </c>
      <c r="N276">
        <v>1013</v>
      </c>
      <c r="O276" t="s">
        <v>583</v>
      </c>
      <c r="P276" t="s">
        <v>583</v>
      </c>
      <c r="Q276">
        <v>1</v>
      </c>
      <c r="W276">
        <v>0</v>
      </c>
      <c r="X276">
        <v>1933892413</v>
      </c>
      <c r="Y276">
        <v>35.948999999999998</v>
      </c>
      <c r="AA276">
        <v>0</v>
      </c>
      <c r="AB276">
        <v>0</v>
      </c>
      <c r="AC276">
        <v>0</v>
      </c>
      <c r="AD276">
        <v>271.12</v>
      </c>
      <c r="AE276">
        <v>0</v>
      </c>
      <c r="AF276">
        <v>0</v>
      </c>
      <c r="AG276">
        <v>0</v>
      </c>
      <c r="AH276">
        <v>271.12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1</v>
      </c>
      <c r="AQ276">
        <v>0</v>
      </c>
      <c r="AR276">
        <v>0</v>
      </c>
      <c r="AS276" t="s">
        <v>3</v>
      </c>
      <c r="AT276">
        <v>31.26</v>
      </c>
      <c r="AU276" t="s">
        <v>144</v>
      </c>
      <c r="AV276">
        <v>1</v>
      </c>
      <c r="AW276">
        <v>2</v>
      </c>
      <c r="AX276">
        <v>35810106</v>
      </c>
      <c r="AY276">
        <v>2</v>
      </c>
      <c r="AZ276">
        <v>131072</v>
      </c>
      <c r="BA276">
        <v>271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Y276*Source!I253</f>
        <v>10.533056999999999</v>
      </c>
      <c r="CY276">
        <f>AD276</f>
        <v>271.12</v>
      </c>
      <c r="CZ276">
        <f>AH276</f>
        <v>271.12</v>
      </c>
      <c r="DA276">
        <f>AL276</f>
        <v>1</v>
      </c>
      <c r="DB276">
        <f>ROUND((ROUND(AT276*CZ276,2)*1.15),2)</f>
        <v>9746.49</v>
      </c>
      <c r="DC276">
        <f>ROUND((ROUND(AT276*AG276,2)*1.15),2)</f>
        <v>0</v>
      </c>
    </row>
    <row r="277" spans="1:107">
      <c r="A277">
        <f>ROW(Source!A253)</f>
        <v>253</v>
      </c>
      <c r="B277">
        <v>35806607</v>
      </c>
      <c r="C277">
        <v>35810098</v>
      </c>
      <c r="D277">
        <v>121548</v>
      </c>
      <c r="E277">
        <v>1</v>
      </c>
      <c r="F277">
        <v>1</v>
      </c>
      <c r="G277">
        <v>1</v>
      </c>
      <c r="H277">
        <v>1</v>
      </c>
      <c r="I277" t="s">
        <v>34</v>
      </c>
      <c r="J277" t="s">
        <v>3</v>
      </c>
      <c r="K277" t="s">
        <v>584</v>
      </c>
      <c r="L277">
        <v>608254</v>
      </c>
      <c r="N277">
        <v>1013</v>
      </c>
      <c r="O277" t="s">
        <v>585</v>
      </c>
      <c r="P277" t="s">
        <v>585</v>
      </c>
      <c r="Q277">
        <v>1</v>
      </c>
      <c r="W277">
        <v>0</v>
      </c>
      <c r="X277">
        <v>-185737400</v>
      </c>
      <c r="Y277">
        <v>8.375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1</v>
      </c>
      <c r="AQ277">
        <v>0</v>
      </c>
      <c r="AR277">
        <v>0</v>
      </c>
      <c r="AS277" t="s">
        <v>3</v>
      </c>
      <c r="AT277">
        <v>6.7</v>
      </c>
      <c r="AU277" t="s">
        <v>143</v>
      </c>
      <c r="AV277">
        <v>2</v>
      </c>
      <c r="AW277">
        <v>2</v>
      </c>
      <c r="AX277">
        <v>35810107</v>
      </c>
      <c r="AY277">
        <v>1</v>
      </c>
      <c r="AZ277">
        <v>0</v>
      </c>
      <c r="BA277">
        <v>272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Y277*Source!I253</f>
        <v>2.453875</v>
      </c>
      <c r="CY277">
        <f>AD277</f>
        <v>0</v>
      </c>
      <c r="CZ277">
        <f>AH277</f>
        <v>0</v>
      </c>
      <c r="DA277">
        <f>AL277</f>
        <v>1</v>
      </c>
      <c r="DB277">
        <f>ROUND((ROUND(AT277*CZ277,2)*1.25),2)</f>
        <v>0</v>
      </c>
      <c r="DC277">
        <f>ROUND((ROUND(AT277*AG277,2)*1.25),2)</f>
        <v>0</v>
      </c>
    </row>
    <row r="278" spans="1:107">
      <c r="A278">
        <f>ROW(Source!A253)</f>
        <v>253</v>
      </c>
      <c r="B278">
        <v>35806607</v>
      </c>
      <c r="C278">
        <v>35810098</v>
      </c>
      <c r="D278">
        <v>29172710</v>
      </c>
      <c r="E278">
        <v>1</v>
      </c>
      <c r="F278">
        <v>1</v>
      </c>
      <c r="G278">
        <v>1</v>
      </c>
      <c r="H278">
        <v>2</v>
      </c>
      <c r="I278" t="s">
        <v>593</v>
      </c>
      <c r="J278" t="s">
        <v>594</v>
      </c>
      <c r="K278" t="s">
        <v>595</v>
      </c>
      <c r="L278">
        <v>1368</v>
      </c>
      <c r="N278">
        <v>1011</v>
      </c>
      <c r="O278" t="s">
        <v>589</v>
      </c>
      <c r="P278" t="s">
        <v>589</v>
      </c>
      <c r="Q278">
        <v>1</v>
      </c>
      <c r="W278">
        <v>0</v>
      </c>
      <c r="X278">
        <v>-1676841219</v>
      </c>
      <c r="Y278">
        <v>8.375</v>
      </c>
      <c r="AA278">
        <v>0</v>
      </c>
      <c r="AB278">
        <v>539.16</v>
      </c>
      <c r="AC278">
        <v>333.79</v>
      </c>
      <c r="AD278">
        <v>0</v>
      </c>
      <c r="AE278">
        <v>0</v>
      </c>
      <c r="AF278">
        <v>46.56</v>
      </c>
      <c r="AG278">
        <v>10.06</v>
      </c>
      <c r="AH278">
        <v>0</v>
      </c>
      <c r="AI278">
        <v>1</v>
      </c>
      <c r="AJ278">
        <v>11.58</v>
      </c>
      <c r="AK278">
        <v>33.18</v>
      </c>
      <c r="AL278">
        <v>1</v>
      </c>
      <c r="AN278">
        <v>0</v>
      </c>
      <c r="AO278">
        <v>1</v>
      </c>
      <c r="AP278">
        <v>1</v>
      </c>
      <c r="AQ278">
        <v>0</v>
      </c>
      <c r="AR278">
        <v>0</v>
      </c>
      <c r="AS278" t="s">
        <v>3</v>
      </c>
      <c r="AT278">
        <v>6.7</v>
      </c>
      <c r="AU278" t="s">
        <v>143</v>
      </c>
      <c r="AV278">
        <v>0</v>
      </c>
      <c r="AW278">
        <v>2</v>
      </c>
      <c r="AX278">
        <v>35810108</v>
      </c>
      <c r="AY278">
        <v>1</v>
      </c>
      <c r="AZ278">
        <v>0</v>
      </c>
      <c r="BA278">
        <v>273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Y278*Source!I253</f>
        <v>2.453875</v>
      </c>
      <c r="CY278">
        <f>AB278</f>
        <v>539.16</v>
      </c>
      <c r="CZ278">
        <f>AF278</f>
        <v>46.56</v>
      </c>
      <c r="DA278">
        <f>AJ278</f>
        <v>11.58</v>
      </c>
      <c r="DB278">
        <f>ROUND((ROUND(AT278*CZ278,2)*1.25),2)</f>
        <v>389.94</v>
      </c>
      <c r="DC278">
        <f>ROUND((ROUND(AT278*AG278,2)*1.25),2)</f>
        <v>84.25</v>
      </c>
    </row>
    <row r="279" spans="1:107">
      <c r="A279">
        <f>ROW(Source!A253)</f>
        <v>253</v>
      </c>
      <c r="B279">
        <v>35806607</v>
      </c>
      <c r="C279">
        <v>35810098</v>
      </c>
      <c r="D279">
        <v>29173472</v>
      </c>
      <c r="E279">
        <v>1</v>
      </c>
      <c r="F279">
        <v>1</v>
      </c>
      <c r="G279">
        <v>1</v>
      </c>
      <c r="H279">
        <v>2</v>
      </c>
      <c r="I279" t="s">
        <v>660</v>
      </c>
      <c r="J279" t="s">
        <v>661</v>
      </c>
      <c r="K279" t="s">
        <v>662</v>
      </c>
      <c r="L279">
        <v>1368</v>
      </c>
      <c r="N279">
        <v>1011</v>
      </c>
      <c r="O279" t="s">
        <v>589</v>
      </c>
      <c r="P279" t="s">
        <v>589</v>
      </c>
      <c r="Q279">
        <v>1</v>
      </c>
      <c r="W279">
        <v>0</v>
      </c>
      <c r="X279">
        <v>275932499</v>
      </c>
      <c r="Y279">
        <v>13.75</v>
      </c>
      <c r="AA279">
        <v>0</v>
      </c>
      <c r="AB279">
        <v>12.75</v>
      </c>
      <c r="AC279">
        <v>0</v>
      </c>
      <c r="AD279">
        <v>0</v>
      </c>
      <c r="AE279">
        <v>0</v>
      </c>
      <c r="AF279">
        <v>3</v>
      </c>
      <c r="AG279">
        <v>0</v>
      </c>
      <c r="AH279">
        <v>0</v>
      </c>
      <c r="AI279">
        <v>1</v>
      </c>
      <c r="AJ279">
        <v>4.25</v>
      </c>
      <c r="AK279">
        <v>33.18</v>
      </c>
      <c r="AL279">
        <v>1</v>
      </c>
      <c r="AN279">
        <v>0</v>
      </c>
      <c r="AO279">
        <v>1</v>
      </c>
      <c r="AP279">
        <v>1</v>
      </c>
      <c r="AQ279">
        <v>0</v>
      </c>
      <c r="AR279">
        <v>0</v>
      </c>
      <c r="AS279" t="s">
        <v>3</v>
      </c>
      <c r="AT279">
        <v>11</v>
      </c>
      <c r="AU279" t="s">
        <v>143</v>
      </c>
      <c r="AV279">
        <v>0</v>
      </c>
      <c r="AW279">
        <v>2</v>
      </c>
      <c r="AX279">
        <v>35810109</v>
      </c>
      <c r="AY279">
        <v>1</v>
      </c>
      <c r="AZ279">
        <v>0</v>
      </c>
      <c r="BA279">
        <v>274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Y279*Source!I253</f>
        <v>4.0287499999999996</v>
      </c>
      <c r="CY279">
        <f>AB279</f>
        <v>12.75</v>
      </c>
      <c r="CZ279">
        <f>AF279</f>
        <v>3</v>
      </c>
      <c r="DA279">
        <f>AJ279</f>
        <v>4.25</v>
      </c>
      <c r="DB279">
        <f>ROUND((ROUND(AT279*CZ279,2)*1.25),2)</f>
        <v>41.25</v>
      </c>
      <c r="DC279">
        <f>ROUND((ROUND(AT279*AG279,2)*1.25),2)</f>
        <v>0</v>
      </c>
    </row>
    <row r="280" spans="1:107">
      <c r="A280">
        <f>ROW(Source!A253)</f>
        <v>253</v>
      </c>
      <c r="B280">
        <v>35806607</v>
      </c>
      <c r="C280">
        <v>35810098</v>
      </c>
      <c r="D280">
        <v>29174913</v>
      </c>
      <c r="E280">
        <v>1</v>
      </c>
      <c r="F280">
        <v>1</v>
      </c>
      <c r="G280">
        <v>1</v>
      </c>
      <c r="H280">
        <v>2</v>
      </c>
      <c r="I280" t="s">
        <v>601</v>
      </c>
      <c r="J280" t="s">
        <v>602</v>
      </c>
      <c r="K280" t="s">
        <v>603</v>
      </c>
      <c r="L280">
        <v>1368</v>
      </c>
      <c r="N280">
        <v>1011</v>
      </c>
      <c r="O280" t="s">
        <v>589</v>
      </c>
      <c r="P280" t="s">
        <v>589</v>
      </c>
      <c r="Q280">
        <v>1</v>
      </c>
      <c r="W280">
        <v>0</v>
      </c>
      <c r="X280">
        <v>458544584</v>
      </c>
      <c r="Y280">
        <v>0.4375</v>
      </c>
      <c r="AA280">
        <v>0</v>
      </c>
      <c r="AB280">
        <v>932.72</v>
      </c>
      <c r="AC280">
        <v>384.89</v>
      </c>
      <c r="AD280">
        <v>0</v>
      </c>
      <c r="AE280">
        <v>0</v>
      </c>
      <c r="AF280">
        <v>87.17</v>
      </c>
      <c r="AG280">
        <v>11.6</v>
      </c>
      <c r="AH280">
        <v>0</v>
      </c>
      <c r="AI280">
        <v>1</v>
      </c>
      <c r="AJ280">
        <v>10.7</v>
      </c>
      <c r="AK280">
        <v>33.18</v>
      </c>
      <c r="AL280">
        <v>1</v>
      </c>
      <c r="AN280">
        <v>0</v>
      </c>
      <c r="AO280">
        <v>1</v>
      </c>
      <c r="AP280">
        <v>1</v>
      </c>
      <c r="AQ280">
        <v>0</v>
      </c>
      <c r="AR280">
        <v>0</v>
      </c>
      <c r="AS280" t="s">
        <v>3</v>
      </c>
      <c r="AT280">
        <v>0.35</v>
      </c>
      <c r="AU280" t="s">
        <v>143</v>
      </c>
      <c r="AV280">
        <v>0</v>
      </c>
      <c r="AW280">
        <v>2</v>
      </c>
      <c r="AX280">
        <v>35810110</v>
      </c>
      <c r="AY280">
        <v>1</v>
      </c>
      <c r="AZ280">
        <v>0</v>
      </c>
      <c r="BA280">
        <v>275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Y280*Source!I253</f>
        <v>0.12818749999999998</v>
      </c>
      <c r="CY280">
        <f>AB280</f>
        <v>932.72</v>
      </c>
      <c r="CZ280">
        <f>AF280</f>
        <v>87.17</v>
      </c>
      <c r="DA280">
        <f>AJ280</f>
        <v>10.7</v>
      </c>
      <c r="DB280">
        <f>ROUND((ROUND(AT280*CZ280,2)*1.25),2)</f>
        <v>38.14</v>
      </c>
      <c r="DC280">
        <f>ROUND((ROUND(AT280*AG280,2)*1.25),2)</f>
        <v>5.08</v>
      </c>
    </row>
    <row r="281" spans="1:107">
      <c r="A281">
        <f>ROW(Source!A253)</f>
        <v>253</v>
      </c>
      <c r="B281">
        <v>35806607</v>
      </c>
      <c r="C281">
        <v>35810098</v>
      </c>
      <c r="D281">
        <v>29114687</v>
      </c>
      <c r="E281">
        <v>1</v>
      </c>
      <c r="F281">
        <v>1</v>
      </c>
      <c r="G281">
        <v>1</v>
      </c>
      <c r="H281">
        <v>3</v>
      </c>
      <c r="I281" t="s">
        <v>663</v>
      </c>
      <c r="J281" t="s">
        <v>664</v>
      </c>
      <c r="K281" t="s">
        <v>665</v>
      </c>
      <c r="L281">
        <v>1348</v>
      </c>
      <c r="N281">
        <v>1009</v>
      </c>
      <c r="O281" t="s">
        <v>29</v>
      </c>
      <c r="P281" t="s">
        <v>29</v>
      </c>
      <c r="Q281">
        <v>1000</v>
      </c>
      <c r="W281">
        <v>0</v>
      </c>
      <c r="X281">
        <v>157955001</v>
      </c>
      <c r="Y281">
        <v>1.8E-3</v>
      </c>
      <c r="AA281">
        <v>105069.06</v>
      </c>
      <c r="AB281">
        <v>0</v>
      </c>
      <c r="AC281">
        <v>0</v>
      </c>
      <c r="AD281">
        <v>0</v>
      </c>
      <c r="AE281">
        <v>16974</v>
      </c>
      <c r="AF281">
        <v>0</v>
      </c>
      <c r="AG281">
        <v>0</v>
      </c>
      <c r="AH281">
        <v>0</v>
      </c>
      <c r="AI281">
        <v>6.19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1.8E-3</v>
      </c>
      <c r="AU281" t="s">
        <v>3</v>
      </c>
      <c r="AV281">
        <v>0</v>
      </c>
      <c r="AW281">
        <v>2</v>
      </c>
      <c r="AX281">
        <v>35810111</v>
      </c>
      <c r="AY281">
        <v>1</v>
      </c>
      <c r="AZ281">
        <v>0</v>
      </c>
      <c r="BA281">
        <v>276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Y281*Source!I253</f>
        <v>5.2739999999999992E-4</v>
      </c>
      <c r="CY281">
        <f>AA281</f>
        <v>105069.06</v>
      </c>
      <c r="CZ281">
        <f>AE281</f>
        <v>16974</v>
      </c>
      <c r="DA281">
        <f>AI281</f>
        <v>6.19</v>
      </c>
      <c r="DB281">
        <f>ROUND(ROUND(AT281*CZ281,2),2)</f>
        <v>30.55</v>
      </c>
      <c r="DC281">
        <f>ROUND(ROUND(AT281*AG281,2),2)</f>
        <v>0</v>
      </c>
    </row>
    <row r="282" spans="1:107">
      <c r="A282">
        <f>ROW(Source!A253)</f>
        <v>253</v>
      </c>
      <c r="B282">
        <v>35806607</v>
      </c>
      <c r="C282">
        <v>35810098</v>
      </c>
      <c r="D282">
        <v>29115292</v>
      </c>
      <c r="E282">
        <v>1</v>
      </c>
      <c r="F282">
        <v>1</v>
      </c>
      <c r="G282">
        <v>1</v>
      </c>
      <c r="H282">
        <v>3</v>
      </c>
      <c r="I282" t="s">
        <v>666</v>
      </c>
      <c r="J282" t="s">
        <v>667</v>
      </c>
      <c r="K282" t="s">
        <v>668</v>
      </c>
      <c r="L282">
        <v>1339</v>
      </c>
      <c r="N282">
        <v>1007</v>
      </c>
      <c r="O282" t="s">
        <v>638</v>
      </c>
      <c r="P282" t="s">
        <v>638</v>
      </c>
      <c r="Q282">
        <v>1</v>
      </c>
      <c r="W282">
        <v>0</v>
      </c>
      <c r="X282">
        <v>582810497</v>
      </c>
      <c r="Y282">
        <v>1.24</v>
      </c>
      <c r="AA282">
        <v>29691.33</v>
      </c>
      <c r="AB282">
        <v>0</v>
      </c>
      <c r="AC282">
        <v>0</v>
      </c>
      <c r="AD282">
        <v>0</v>
      </c>
      <c r="AE282">
        <v>4478.33</v>
      </c>
      <c r="AF282">
        <v>0</v>
      </c>
      <c r="AG282">
        <v>0</v>
      </c>
      <c r="AH282">
        <v>0</v>
      </c>
      <c r="AI282">
        <v>6.63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1.24</v>
      </c>
      <c r="AU282" t="s">
        <v>3</v>
      </c>
      <c r="AV282">
        <v>0</v>
      </c>
      <c r="AW282">
        <v>2</v>
      </c>
      <c r="AX282">
        <v>35810112</v>
      </c>
      <c r="AY282">
        <v>1</v>
      </c>
      <c r="AZ282">
        <v>0</v>
      </c>
      <c r="BA282">
        <v>277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Y282*Source!I253</f>
        <v>0.36331999999999998</v>
      </c>
      <c r="CY282">
        <f>AA282</f>
        <v>29691.33</v>
      </c>
      <c r="CZ282">
        <f>AE282</f>
        <v>4478.33</v>
      </c>
      <c r="DA282">
        <f>AI282</f>
        <v>6.63</v>
      </c>
      <c r="DB282">
        <f>ROUND(ROUND(AT282*CZ282,2),2)</f>
        <v>5553.13</v>
      </c>
      <c r="DC282">
        <f>ROUND(ROUND(AT282*AG282,2),2)</f>
        <v>0</v>
      </c>
    </row>
    <row r="283" spans="1:107">
      <c r="A283">
        <f>ROW(Source!A254)</f>
        <v>254</v>
      </c>
      <c r="B283">
        <v>35806607</v>
      </c>
      <c r="C283">
        <v>36171709</v>
      </c>
      <c r="D283">
        <v>31427882</v>
      </c>
      <c r="E283">
        <v>1</v>
      </c>
      <c r="F283">
        <v>1</v>
      </c>
      <c r="G283">
        <v>1</v>
      </c>
      <c r="H283">
        <v>1</v>
      </c>
      <c r="I283" t="s">
        <v>669</v>
      </c>
      <c r="J283" t="s">
        <v>3</v>
      </c>
      <c r="K283" t="s">
        <v>670</v>
      </c>
      <c r="L283">
        <v>1369</v>
      </c>
      <c r="N283">
        <v>1013</v>
      </c>
      <c r="O283" t="s">
        <v>583</v>
      </c>
      <c r="P283" t="s">
        <v>583</v>
      </c>
      <c r="Q283">
        <v>1</v>
      </c>
      <c r="W283">
        <v>0</v>
      </c>
      <c r="X283">
        <v>-573087009</v>
      </c>
      <c r="Y283">
        <v>52.048999999999992</v>
      </c>
      <c r="AA283">
        <v>0</v>
      </c>
      <c r="AB283">
        <v>0</v>
      </c>
      <c r="AC283">
        <v>0</v>
      </c>
      <c r="AD283">
        <v>283.07</v>
      </c>
      <c r="AE283">
        <v>0</v>
      </c>
      <c r="AF283">
        <v>0</v>
      </c>
      <c r="AG283">
        <v>0</v>
      </c>
      <c r="AH283">
        <v>283.07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1</v>
      </c>
      <c r="AQ283">
        <v>0</v>
      </c>
      <c r="AR283">
        <v>0</v>
      </c>
      <c r="AS283" t="s">
        <v>3</v>
      </c>
      <c r="AT283">
        <v>45.26</v>
      </c>
      <c r="AU283" t="s">
        <v>144</v>
      </c>
      <c r="AV283">
        <v>1</v>
      </c>
      <c r="AW283">
        <v>2</v>
      </c>
      <c r="AX283">
        <v>36171710</v>
      </c>
      <c r="AY283">
        <v>2</v>
      </c>
      <c r="AZ283">
        <v>131072</v>
      </c>
      <c r="BA283">
        <v>278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Y283*Source!I254</f>
        <v>15.250356999999997</v>
      </c>
      <c r="CY283">
        <f>AD283</f>
        <v>283.07</v>
      </c>
      <c r="CZ283">
        <f>AH283</f>
        <v>283.07</v>
      </c>
      <c r="DA283">
        <f>AL283</f>
        <v>1</v>
      </c>
      <c r="DB283">
        <f>ROUND((ROUND(AT283*CZ283,2)*1.15),2)</f>
        <v>14733.51</v>
      </c>
      <c r="DC283">
        <f>ROUND((ROUND(AT283*AG283,2)*1.15),2)</f>
        <v>0</v>
      </c>
    </row>
    <row r="284" spans="1:107">
      <c r="A284">
        <f>ROW(Source!A254)</f>
        <v>254</v>
      </c>
      <c r="B284">
        <v>35806607</v>
      </c>
      <c r="C284">
        <v>36171709</v>
      </c>
      <c r="D284">
        <v>121548</v>
      </c>
      <c r="E284">
        <v>1</v>
      </c>
      <c r="F284">
        <v>1</v>
      </c>
      <c r="G284">
        <v>1</v>
      </c>
      <c r="H284">
        <v>1</v>
      </c>
      <c r="I284" t="s">
        <v>34</v>
      </c>
      <c r="J284" t="s">
        <v>3</v>
      </c>
      <c r="K284" t="s">
        <v>584</v>
      </c>
      <c r="L284">
        <v>608254</v>
      </c>
      <c r="N284">
        <v>1013</v>
      </c>
      <c r="O284" t="s">
        <v>585</v>
      </c>
      <c r="P284" t="s">
        <v>585</v>
      </c>
      <c r="Q284">
        <v>1</v>
      </c>
      <c r="W284">
        <v>0</v>
      </c>
      <c r="X284">
        <v>-185737400</v>
      </c>
      <c r="Y284">
        <v>0.05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1</v>
      </c>
      <c r="AQ284">
        <v>0</v>
      </c>
      <c r="AR284">
        <v>0</v>
      </c>
      <c r="AS284" t="s">
        <v>3</v>
      </c>
      <c r="AT284">
        <v>0.04</v>
      </c>
      <c r="AU284" t="s">
        <v>143</v>
      </c>
      <c r="AV284">
        <v>2</v>
      </c>
      <c r="AW284">
        <v>2</v>
      </c>
      <c r="AX284">
        <v>36171711</v>
      </c>
      <c r="AY284">
        <v>1</v>
      </c>
      <c r="AZ284">
        <v>0</v>
      </c>
      <c r="BA284">
        <v>279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Y284*Source!I254</f>
        <v>1.465E-2</v>
      </c>
      <c r="CY284">
        <f>AD284</f>
        <v>0</v>
      </c>
      <c r="CZ284">
        <f>AH284</f>
        <v>0</v>
      </c>
      <c r="DA284">
        <f>AL284</f>
        <v>1</v>
      </c>
      <c r="DB284">
        <f>ROUND((ROUND(AT284*CZ284,2)*1.25),2)</f>
        <v>0</v>
      </c>
      <c r="DC284">
        <f>ROUND((ROUND(AT284*AG284,2)*1.25),2)</f>
        <v>0</v>
      </c>
    </row>
    <row r="285" spans="1:107">
      <c r="A285">
        <f>ROW(Source!A254)</f>
        <v>254</v>
      </c>
      <c r="B285">
        <v>35806607</v>
      </c>
      <c r="C285">
        <v>36171709</v>
      </c>
      <c r="D285">
        <v>35554737</v>
      </c>
      <c r="E285">
        <v>1</v>
      </c>
      <c r="F285">
        <v>1</v>
      </c>
      <c r="G285">
        <v>1</v>
      </c>
      <c r="H285">
        <v>2</v>
      </c>
      <c r="I285" t="s">
        <v>586</v>
      </c>
      <c r="J285" t="s">
        <v>671</v>
      </c>
      <c r="K285" t="s">
        <v>588</v>
      </c>
      <c r="L285">
        <v>1368</v>
      </c>
      <c r="N285">
        <v>1011</v>
      </c>
      <c r="O285" t="s">
        <v>589</v>
      </c>
      <c r="P285" t="s">
        <v>589</v>
      </c>
      <c r="Q285">
        <v>1</v>
      </c>
      <c r="W285">
        <v>0</v>
      </c>
      <c r="X285">
        <v>290757077</v>
      </c>
      <c r="Y285">
        <v>0.05</v>
      </c>
      <c r="AA285">
        <v>0</v>
      </c>
      <c r="AB285">
        <v>466.71</v>
      </c>
      <c r="AC285">
        <v>447.93</v>
      </c>
      <c r="AD285">
        <v>0</v>
      </c>
      <c r="AE285">
        <v>0</v>
      </c>
      <c r="AF285">
        <v>31.26</v>
      </c>
      <c r="AG285">
        <v>13.5</v>
      </c>
      <c r="AH285">
        <v>0</v>
      </c>
      <c r="AI285">
        <v>1</v>
      </c>
      <c r="AJ285">
        <v>14.93</v>
      </c>
      <c r="AK285">
        <v>33.18</v>
      </c>
      <c r="AL285">
        <v>1</v>
      </c>
      <c r="AN285">
        <v>0</v>
      </c>
      <c r="AO285">
        <v>1</v>
      </c>
      <c r="AP285">
        <v>1</v>
      </c>
      <c r="AQ285">
        <v>0</v>
      </c>
      <c r="AR285">
        <v>0</v>
      </c>
      <c r="AS285" t="s">
        <v>3</v>
      </c>
      <c r="AT285">
        <v>0.04</v>
      </c>
      <c r="AU285" t="s">
        <v>143</v>
      </c>
      <c r="AV285">
        <v>0</v>
      </c>
      <c r="AW285">
        <v>2</v>
      </c>
      <c r="AX285">
        <v>36171712</v>
      </c>
      <c r="AY285">
        <v>1</v>
      </c>
      <c r="AZ285">
        <v>0</v>
      </c>
      <c r="BA285">
        <v>280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Y285*Source!I254</f>
        <v>1.465E-2</v>
      </c>
      <c r="CY285">
        <f>AB285</f>
        <v>466.71</v>
      </c>
      <c r="CZ285">
        <f>AF285</f>
        <v>31.26</v>
      </c>
      <c r="DA285">
        <f>AJ285</f>
        <v>14.93</v>
      </c>
      <c r="DB285">
        <f>ROUND((ROUND(AT285*CZ285,2)*1.25),2)</f>
        <v>1.56</v>
      </c>
      <c r="DC285">
        <f>ROUND((ROUND(AT285*AG285,2)*1.25),2)</f>
        <v>0.68</v>
      </c>
    </row>
    <row r="286" spans="1:107">
      <c r="A286">
        <f>ROW(Source!A254)</f>
        <v>254</v>
      </c>
      <c r="B286">
        <v>35806607</v>
      </c>
      <c r="C286">
        <v>36171709</v>
      </c>
      <c r="D286">
        <v>35555025</v>
      </c>
      <c r="E286">
        <v>1</v>
      </c>
      <c r="F286">
        <v>1</v>
      </c>
      <c r="G286">
        <v>1</v>
      </c>
      <c r="H286">
        <v>2</v>
      </c>
      <c r="I286" t="s">
        <v>672</v>
      </c>
      <c r="J286" t="s">
        <v>673</v>
      </c>
      <c r="K286" t="s">
        <v>674</v>
      </c>
      <c r="L286">
        <v>1368</v>
      </c>
      <c r="N286">
        <v>1011</v>
      </c>
      <c r="O286" t="s">
        <v>589</v>
      </c>
      <c r="P286" t="s">
        <v>589</v>
      </c>
      <c r="Q286">
        <v>1</v>
      </c>
      <c r="W286">
        <v>0</v>
      </c>
      <c r="X286">
        <v>269071542</v>
      </c>
      <c r="Y286">
        <v>1.6875</v>
      </c>
      <c r="AA286">
        <v>0</v>
      </c>
      <c r="AB286">
        <v>21.3</v>
      </c>
      <c r="AC286">
        <v>0</v>
      </c>
      <c r="AD286">
        <v>0</v>
      </c>
      <c r="AE286">
        <v>0</v>
      </c>
      <c r="AF286">
        <v>2.7</v>
      </c>
      <c r="AG286">
        <v>0</v>
      </c>
      <c r="AH286">
        <v>0</v>
      </c>
      <c r="AI286">
        <v>1</v>
      </c>
      <c r="AJ286">
        <v>7.89</v>
      </c>
      <c r="AK286">
        <v>33.18</v>
      </c>
      <c r="AL286">
        <v>1</v>
      </c>
      <c r="AN286">
        <v>0</v>
      </c>
      <c r="AO286">
        <v>1</v>
      </c>
      <c r="AP286">
        <v>1</v>
      </c>
      <c r="AQ286">
        <v>0</v>
      </c>
      <c r="AR286">
        <v>0</v>
      </c>
      <c r="AS286" t="s">
        <v>3</v>
      </c>
      <c r="AT286">
        <v>1.35</v>
      </c>
      <c r="AU286" t="s">
        <v>143</v>
      </c>
      <c r="AV286">
        <v>0</v>
      </c>
      <c r="AW286">
        <v>2</v>
      </c>
      <c r="AX286">
        <v>36171713</v>
      </c>
      <c r="AY286">
        <v>1</v>
      </c>
      <c r="AZ286">
        <v>0</v>
      </c>
      <c r="BA286">
        <v>281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Y286*Source!I254</f>
        <v>0.49443749999999997</v>
      </c>
      <c r="CY286">
        <f>AB286</f>
        <v>21.3</v>
      </c>
      <c r="CZ286">
        <f>AF286</f>
        <v>2.7</v>
      </c>
      <c r="DA286">
        <f>AJ286</f>
        <v>7.89</v>
      </c>
      <c r="DB286">
        <f>ROUND((ROUND(AT286*CZ286,2)*1.25),2)</f>
        <v>4.5599999999999996</v>
      </c>
      <c r="DC286">
        <f>ROUND((ROUND(AT286*AG286,2)*1.25),2)</f>
        <v>0</v>
      </c>
    </row>
    <row r="287" spans="1:107">
      <c r="A287">
        <f>ROW(Source!A254)</f>
        <v>254</v>
      </c>
      <c r="B287">
        <v>35806607</v>
      </c>
      <c r="C287">
        <v>36171709</v>
      </c>
      <c r="D287">
        <v>35555088</v>
      </c>
      <c r="E287">
        <v>1</v>
      </c>
      <c r="F287">
        <v>1</v>
      </c>
      <c r="G287">
        <v>1</v>
      </c>
      <c r="H287">
        <v>2</v>
      </c>
      <c r="I287" t="s">
        <v>601</v>
      </c>
      <c r="J287" t="s">
        <v>675</v>
      </c>
      <c r="K287" t="s">
        <v>603</v>
      </c>
      <c r="L287">
        <v>1368</v>
      </c>
      <c r="N287">
        <v>1011</v>
      </c>
      <c r="O287" t="s">
        <v>589</v>
      </c>
      <c r="P287" t="s">
        <v>589</v>
      </c>
      <c r="Q287">
        <v>1</v>
      </c>
      <c r="W287">
        <v>0</v>
      </c>
      <c r="X287">
        <v>586434904</v>
      </c>
      <c r="Y287">
        <v>1.2500000000000001E-2</v>
      </c>
      <c r="AA287">
        <v>0</v>
      </c>
      <c r="AB287">
        <v>932.72</v>
      </c>
      <c r="AC287">
        <v>384.89</v>
      </c>
      <c r="AD287">
        <v>0</v>
      </c>
      <c r="AE287">
        <v>0</v>
      </c>
      <c r="AF287">
        <v>87.17</v>
      </c>
      <c r="AG287">
        <v>11.6</v>
      </c>
      <c r="AH287">
        <v>0</v>
      </c>
      <c r="AI287">
        <v>1</v>
      </c>
      <c r="AJ287">
        <v>10.7</v>
      </c>
      <c r="AK287">
        <v>33.18</v>
      </c>
      <c r="AL287">
        <v>1</v>
      </c>
      <c r="AN287">
        <v>0</v>
      </c>
      <c r="AO287">
        <v>1</v>
      </c>
      <c r="AP287">
        <v>1</v>
      </c>
      <c r="AQ287">
        <v>0</v>
      </c>
      <c r="AR287">
        <v>0</v>
      </c>
      <c r="AS287" t="s">
        <v>3</v>
      </c>
      <c r="AT287">
        <v>0.01</v>
      </c>
      <c r="AU287" t="s">
        <v>143</v>
      </c>
      <c r="AV287">
        <v>0</v>
      </c>
      <c r="AW287">
        <v>2</v>
      </c>
      <c r="AX287">
        <v>36171714</v>
      </c>
      <c r="AY287">
        <v>1</v>
      </c>
      <c r="AZ287">
        <v>0</v>
      </c>
      <c r="BA287">
        <v>282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Y287*Source!I254</f>
        <v>3.6625E-3</v>
      </c>
      <c r="CY287">
        <f>AB287</f>
        <v>932.72</v>
      </c>
      <c r="CZ287">
        <f>AF287</f>
        <v>87.17</v>
      </c>
      <c r="DA287">
        <f>AJ287</f>
        <v>10.7</v>
      </c>
      <c r="DB287">
        <f>ROUND((ROUND(AT287*CZ287,2)*1.25),2)</f>
        <v>1.0900000000000001</v>
      </c>
      <c r="DC287">
        <f>ROUND((ROUND(AT287*AG287,2)*1.25),2)</f>
        <v>0.15</v>
      </c>
    </row>
    <row r="288" spans="1:107">
      <c r="A288">
        <f>ROW(Source!A254)</f>
        <v>254</v>
      </c>
      <c r="B288">
        <v>35806607</v>
      </c>
      <c r="C288">
        <v>36171709</v>
      </c>
      <c r="D288">
        <v>35552818</v>
      </c>
      <c r="E288">
        <v>1</v>
      </c>
      <c r="F288">
        <v>1</v>
      </c>
      <c r="G288">
        <v>1</v>
      </c>
      <c r="H288">
        <v>3</v>
      </c>
      <c r="I288" t="s">
        <v>676</v>
      </c>
      <c r="J288" t="s">
        <v>677</v>
      </c>
      <c r="K288" t="s">
        <v>678</v>
      </c>
      <c r="L288">
        <v>1308</v>
      </c>
      <c r="N288">
        <v>1003</v>
      </c>
      <c r="O288" t="s">
        <v>68</v>
      </c>
      <c r="P288" t="s">
        <v>68</v>
      </c>
      <c r="Q288">
        <v>100</v>
      </c>
      <c r="W288">
        <v>0</v>
      </c>
      <c r="X288">
        <v>-1755052483</v>
      </c>
      <c r="Y288">
        <v>0.68</v>
      </c>
      <c r="AA288">
        <v>528.80999999999995</v>
      </c>
      <c r="AB288">
        <v>0</v>
      </c>
      <c r="AC288">
        <v>0</v>
      </c>
      <c r="AD288">
        <v>0</v>
      </c>
      <c r="AE288">
        <v>99.4</v>
      </c>
      <c r="AF288">
        <v>0</v>
      </c>
      <c r="AG288">
        <v>0</v>
      </c>
      <c r="AH288">
        <v>0</v>
      </c>
      <c r="AI288">
        <v>5.32</v>
      </c>
      <c r="AJ288">
        <v>1</v>
      </c>
      <c r="AK288">
        <v>1</v>
      </c>
      <c r="AL288">
        <v>1</v>
      </c>
      <c r="AN288">
        <v>0</v>
      </c>
      <c r="AO288">
        <v>1</v>
      </c>
      <c r="AP288">
        <v>0</v>
      </c>
      <c r="AQ288">
        <v>0</v>
      </c>
      <c r="AR288">
        <v>0</v>
      </c>
      <c r="AS288" t="s">
        <v>3</v>
      </c>
      <c r="AT288">
        <v>0.68</v>
      </c>
      <c r="AU288" t="s">
        <v>3</v>
      </c>
      <c r="AV288">
        <v>0</v>
      </c>
      <c r="AW288">
        <v>2</v>
      </c>
      <c r="AX288">
        <v>36171715</v>
      </c>
      <c r="AY288">
        <v>1</v>
      </c>
      <c r="AZ288">
        <v>0</v>
      </c>
      <c r="BA288">
        <v>283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Y288*Source!I254</f>
        <v>0.19924</v>
      </c>
      <c r="CY288">
        <f>AA288</f>
        <v>528.80999999999995</v>
      </c>
      <c r="CZ288">
        <f>AE288</f>
        <v>99.4</v>
      </c>
      <c r="DA288">
        <f>AI288</f>
        <v>5.32</v>
      </c>
      <c r="DB288">
        <f>ROUND(ROUND(AT288*CZ288,2),2)</f>
        <v>67.59</v>
      </c>
      <c r="DC288">
        <f>ROUND(ROUND(AT288*AG288,2),2)</f>
        <v>0</v>
      </c>
    </row>
    <row r="289" spans="1:107">
      <c r="A289">
        <f>ROW(Source!A254)</f>
        <v>254</v>
      </c>
      <c r="B289">
        <v>35806607</v>
      </c>
      <c r="C289">
        <v>36171709</v>
      </c>
      <c r="D289">
        <v>29110964</v>
      </c>
      <c r="E289">
        <v>1</v>
      </c>
      <c r="F289">
        <v>1</v>
      </c>
      <c r="G289">
        <v>1</v>
      </c>
      <c r="H289">
        <v>3</v>
      </c>
      <c r="I289" t="s">
        <v>206</v>
      </c>
      <c r="J289" t="s">
        <v>208</v>
      </c>
      <c r="K289" t="s">
        <v>207</v>
      </c>
      <c r="L289">
        <v>1327</v>
      </c>
      <c r="N289">
        <v>1005</v>
      </c>
      <c r="O289" t="s">
        <v>165</v>
      </c>
      <c r="P289" t="s">
        <v>165</v>
      </c>
      <c r="Q289">
        <v>1</v>
      </c>
      <c r="W289">
        <v>0</v>
      </c>
      <c r="X289">
        <v>-100917442</v>
      </c>
      <c r="Y289">
        <v>102</v>
      </c>
      <c r="AA289">
        <v>516.15</v>
      </c>
      <c r="AB289">
        <v>0</v>
      </c>
      <c r="AC289">
        <v>0</v>
      </c>
      <c r="AD289">
        <v>0</v>
      </c>
      <c r="AE289">
        <v>82.19</v>
      </c>
      <c r="AF289">
        <v>0</v>
      </c>
      <c r="AG289">
        <v>0</v>
      </c>
      <c r="AH289">
        <v>0</v>
      </c>
      <c r="AI289">
        <v>6.28</v>
      </c>
      <c r="AJ289">
        <v>1</v>
      </c>
      <c r="AK289">
        <v>1</v>
      </c>
      <c r="AL289">
        <v>1</v>
      </c>
      <c r="AN289">
        <v>0</v>
      </c>
      <c r="AO289">
        <v>0</v>
      </c>
      <c r="AP289">
        <v>0</v>
      </c>
      <c r="AQ289">
        <v>0</v>
      </c>
      <c r="AR289">
        <v>0</v>
      </c>
      <c r="AS289" t="s">
        <v>3</v>
      </c>
      <c r="AT289">
        <v>102</v>
      </c>
      <c r="AU289" t="s">
        <v>3</v>
      </c>
      <c r="AV289">
        <v>0</v>
      </c>
      <c r="AW289">
        <v>1</v>
      </c>
      <c r="AX289">
        <v>-1</v>
      </c>
      <c r="AY289">
        <v>0</v>
      </c>
      <c r="AZ289">
        <v>0</v>
      </c>
      <c r="BA289" t="s">
        <v>3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Y289*Source!I254</f>
        <v>29.885999999999999</v>
      </c>
      <c r="CY289">
        <f>AA289</f>
        <v>516.15</v>
      </c>
      <c r="CZ289">
        <f>AE289</f>
        <v>82.19</v>
      </c>
      <c r="DA289">
        <f>AI289</f>
        <v>6.28</v>
      </c>
      <c r="DB289">
        <f>ROUND(ROUND(AT289*CZ289,2),2)</f>
        <v>8383.3799999999992</v>
      </c>
      <c r="DC289">
        <f>ROUND(ROUND(AT289*AG289,2),2)</f>
        <v>0</v>
      </c>
    </row>
    <row r="290" spans="1:107">
      <c r="A290">
        <f>ROW(Source!A254)</f>
        <v>254</v>
      </c>
      <c r="B290">
        <v>35806607</v>
      </c>
      <c r="C290">
        <v>36171709</v>
      </c>
      <c r="D290">
        <v>35553389</v>
      </c>
      <c r="E290">
        <v>1</v>
      </c>
      <c r="F290">
        <v>1</v>
      </c>
      <c r="G290">
        <v>1</v>
      </c>
      <c r="H290">
        <v>3</v>
      </c>
      <c r="I290" t="s">
        <v>679</v>
      </c>
      <c r="J290" t="s">
        <v>680</v>
      </c>
      <c r="K290" t="s">
        <v>681</v>
      </c>
      <c r="L290">
        <v>1346</v>
      </c>
      <c r="N290">
        <v>1009</v>
      </c>
      <c r="O290" t="s">
        <v>170</v>
      </c>
      <c r="P290" t="s">
        <v>170</v>
      </c>
      <c r="Q290">
        <v>1</v>
      </c>
      <c r="W290">
        <v>0</v>
      </c>
      <c r="X290">
        <v>-2074468820</v>
      </c>
      <c r="Y290">
        <v>27</v>
      </c>
      <c r="AA290">
        <v>207.8</v>
      </c>
      <c r="AB290">
        <v>0</v>
      </c>
      <c r="AC290">
        <v>0</v>
      </c>
      <c r="AD290">
        <v>0</v>
      </c>
      <c r="AE290">
        <v>26.71</v>
      </c>
      <c r="AF290">
        <v>0</v>
      </c>
      <c r="AG290">
        <v>0</v>
      </c>
      <c r="AH290">
        <v>0</v>
      </c>
      <c r="AI290">
        <v>7.78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27</v>
      </c>
      <c r="AU290" t="s">
        <v>3</v>
      </c>
      <c r="AV290">
        <v>0</v>
      </c>
      <c r="AW290">
        <v>2</v>
      </c>
      <c r="AX290">
        <v>36171717</v>
      </c>
      <c r="AY290">
        <v>1</v>
      </c>
      <c r="AZ290">
        <v>0</v>
      </c>
      <c r="BA290">
        <v>285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Y290*Source!I254</f>
        <v>7.9109999999999996</v>
      </c>
      <c r="CY290">
        <f>AA290</f>
        <v>207.8</v>
      </c>
      <c r="CZ290">
        <f>AE290</f>
        <v>26.71</v>
      </c>
      <c r="DA290">
        <f>AI290</f>
        <v>7.78</v>
      </c>
      <c r="DB290">
        <f>ROUND(ROUND(AT290*CZ290,2),2)</f>
        <v>721.17</v>
      </c>
      <c r="DC290">
        <f>ROUND(ROUND(AT290*AG290,2),2)</f>
        <v>0</v>
      </c>
    </row>
    <row r="291" spans="1:107">
      <c r="A291">
        <f>ROW(Source!A256)</f>
        <v>256</v>
      </c>
      <c r="B291">
        <v>35806607</v>
      </c>
      <c r="C291">
        <v>35810131</v>
      </c>
      <c r="D291">
        <v>18413230</v>
      </c>
      <c r="E291">
        <v>1</v>
      </c>
      <c r="F291">
        <v>1</v>
      </c>
      <c r="G291">
        <v>1</v>
      </c>
      <c r="H291">
        <v>1</v>
      </c>
      <c r="I291" t="s">
        <v>610</v>
      </c>
      <c r="J291" t="s">
        <v>3</v>
      </c>
      <c r="K291" t="s">
        <v>611</v>
      </c>
      <c r="L291">
        <v>1369</v>
      </c>
      <c r="N291">
        <v>1013</v>
      </c>
      <c r="O291" t="s">
        <v>583</v>
      </c>
      <c r="P291" t="s">
        <v>583</v>
      </c>
      <c r="Q291">
        <v>1</v>
      </c>
      <c r="W291">
        <v>0</v>
      </c>
      <c r="X291">
        <v>355262106</v>
      </c>
      <c r="Y291">
        <v>7.6589999999999998</v>
      </c>
      <c r="AA291">
        <v>0</v>
      </c>
      <c r="AB291">
        <v>0</v>
      </c>
      <c r="AC291">
        <v>0</v>
      </c>
      <c r="AD291">
        <v>304.64</v>
      </c>
      <c r="AE291">
        <v>0</v>
      </c>
      <c r="AF291">
        <v>0</v>
      </c>
      <c r="AG291">
        <v>0</v>
      </c>
      <c r="AH291">
        <v>304.64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1</v>
      </c>
      <c r="AQ291">
        <v>0</v>
      </c>
      <c r="AR291">
        <v>0</v>
      </c>
      <c r="AS291" t="s">
        <v>3</v>
      </c>
      <c r="AT291">
        <v>6.66</v>
      </c>
      <c r="AU291" t="s">
        <v>144</v>
      </c>
      <c r="AV291">
        <v>1</v>
      </c>
      <c r="AW291">
        <v>2</v>
      </c>
      <c r="AX291">
        <v>35810144</v>
      </c>
      <c r="AY291">
        <v>2</v>
      </c>
      <c r="AZ291">
        <v>131072</v>
      </c>
      <c r="BA291">
        <v>286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Y291*Source!I256</f>
        <v>1.6849799999999999</v>
      </c>
      <c r="CY291">
        <f>AD291</f>
        <v>304.64</v>
      </c>
      <c r="CZ291">
        <f>AH291</f>
        <v>304.64</v>
      </c>
      <c r="DA291">
        <f>AL291</f>
        <v>1</v>
      </c>
      <c r="DB291">
        <f>ROUND((ROUND(AT291*CZ291,2)*1.15),2)</f>
        <v>2333.2399999999998</v>
      </c>
      <c r="DC291">
        <f>ROUND((ROUND(AT291*AG291,2)*1.15),2)</f>
        <v>0</v>
      </c>
    </row>
    <row r="292" spans="1:107">
      <c r="A292">
        <f>ROW(Source!A256)</f>
        <v>256</v>
      </c>
      <c r="B292">
        <v>35806607</v>
      </c>
      <c r="C292">
        <v>35810131</v>
      </c>
      <c r="D292">
        <v>29173472</v>
      </c>
      <c r="E292">
        <v>1</v>
      </c>
      <c r="F292">
        <v>1</v>
      </c>
      <c r="G292">
        <v>1</v>
      </c>
      <c r="H292">
        <v>2</v>
      </c>
      <c r="I292" t="s">
        <v>660</v>
      </c>
      <c r="J292" t="s">
        <v>661</v>
      </c>
      <c r="K292" t="s">
        <v>662</v>
      </c>
      <c r="L292">
        <v>1368</v>
      </c>
      <c r="N292">
        <v>1011</v>
      </c>
      <c r="O292" t="s">
        <v>589</v>
      </c>
      <c r="P292" t="s">
        <v>589</v>
      </c>
      <c r="Q292">
        <v>1</v>
      </c>
      <c r="W292">
        <v>0</v>
      </c>
      <c r="X292">
        <v>275932499</v>
      </c>
      <c r="Y292">
        <v>2.5124999999999997</v>
      </c>
      <c r="AA292">
        <v>0</v>
      </c>
      <c r="AB292">
        <v>12.75</v>
      </c>
      <c r="AC292">
        <v>0</v>
      </c>
      <c r="AD292">
        <v>0</v>
      </c>
      <c r="AE292">
        <v>0</v>
      </c>
      <c r="AF292">
        <v>3</v>
      </c>
      <c r="AG292">
        <v>0</v>
      </c>
      <c r="AH292">
        <v>0</v>
      </c>
      <c r="AI292">
        <v>1</v>
      </c>
      <c r="AJ292">
        <v>4.25</v>
      </c>
      <c r="AK292">
        <v>33.18</v>
      </c>
      <c r="AL292">
        <v>1</v>
      </c>
      <c r="AN292">
        <v>0</v>
      </c>
      <c r="AO292">
        <v>1</v>
      </c>
      <c r="AP292">
        <v>1</v>
      </c>
      <c r="AQ292">
        <v>0</v>
      </c>
      <c r="AR292">
        <v>0</v>
      </c>
      <c r="AS292" t="s">
        <v>3</v>
      </c>
      <c r="AT292">
        <v>2.0099999999999998</v>
      </c>
      <c r="AU292" t="s">
        <v>143</v>
      </c>
      <c r="AV292">
        <v>0</v>
      </c>
      <c r="AW292">
        <v>2</v>
      </c>
      <c r="AX292">
        <v>35810145</v>
      </c>
      <c r="AY292">
        <v>1</v>
      </c>
      <c r="AZ292">
        <v>0</v>
      </c>
      <c r="BA292">
        <v>287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Y292*Source!I256</f>
        <v>0.55274999999999996</v>
      </c>
      <c r="CY292">
        <f>AB292</f>
        <v>12.75</v>
      </c>
      <c r="CZ292">
        <f>AF292</f>
        <v>3</v>
      </c>
      <c r="DA292">
        <f>AJ292</f>
        <v>4.25</v>
      </c>
      <c r="DB292">
        <f>ROUND((ROUND(AT292*CZ292,2)*1.25),2)</f>
        <v>7.54</v>
      </c>
      <c r="DC292">
        <f>ROUND((ROUND(AT292*AG292,2)*1.25),2)</f>
        <v>0</v>
      </c>
    </row>
    <row r="293" spans="1:107">
      <c r="A293">
        <f>ROW(Source!A256)</f>
        <v>256</v>
      </c>
      <c r="B293">
        <v>35806607</v>
      </c>
      <c r="C293">
        <v>35810131</v>
      </c>
      <c r="D293">
        <v>29174500</v>
      </c>
      <c r="E293">
        <v>1</v>
      </c>
      <c r="F293">
        <v>1</v>
      </c>
      <c r="G293">
        <v>1</v>
      </c>
      <c r="H293">
        <v>2</v>
      </c>
      <c r="I293" t="s">
        <v>682</v>
      </c>
      <c r="J293" t="s">
        <v>683</v>
      </c>
      <c r="K293" t="s">
        <v>684</v>
      </c>
      <c r="L293">
        <v>1368</v>
      </c>
      <c r="N293">
        <v>1011</v>
      </c>
      <c r="O293" t="s">
        <v>589</v>
      </c>
      <c r="P293" t="s">
        <v>589</v>
      </c>
      <c r="Q293">
        <v>1</v>
      </c>
      <c r="W293">
        <v>0</v>
      </c>
      <c r="X293">
        <v>-239831557</v>
      </c>
      <c r="Y293">
        <v>1.6625000000000001</v>
      </c>
      <c r="AA293">
        <v>0</v>
      </c>
      <c r="AB293">
        <v>7.33</v>
      </c>
      <c r="AC293">
        <v>0</v>
      </c>
      <c r="AD293">
        <v>0</v>
      </c>
      <c r="AE293">
        <v>0</v>
      </c>
      <c r="AF293">
        <v>1.95</v>
      </c>
      <c r="AG293">
        <v>0</v>
      </c>
      <c r="AH293">
        <v>0</v>
      </c>
      <c r="AI293">
        <v>1</v>
      </c>
      <c r="AJ293">
        <v>3.76</v>
      </c>
      <c r="AK293">
        <v>33.18</v>
      </c>
      <c r="AL293">
        <v>1</v>
      </c>
      <c r="AN293">
        <v>0</v>
      </c>
      <c r="AO293">
        <v>1</v>
      </c>
      <c r="AP293">
        <v>1</v>
      </c>
      <c r="AQ293">
        <v>0</v>
      </c>
      <c r="AR293">
        <v>0</v>
      </c>
      <c r="AS293" t="s">
        <v>3</v>
      </c>
      <c r="AT293">
        <v>1.33</v>
      </c>
      <c r="AU293" t="s">
        <v>143</v>
      </c>
      <c r="AV293">
        <v>0</v>
      </c>
      <c r="AW293">
        <v>2</v>
      </c>
      <c r="AX293">
        <v>35810146</v>
      </c>
      <c r="AY293">
        <v>1</v>
      </c>
      <c r="AZ293">
        <v>0</v>
      </c>
      <c r="BA293">
        <v>288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Y293*Source!I256</f>
        <v>0.36575000000000002</v>
      </c>
      <c r="CY293">
        <f>AB293</f>
        <v>7.33</v>
      </c>
      <c r="CZ293">
        <f>AF293</f>
        <v>1.95</v>
      </c>
      <c r="DA293">
        <f>AJ293</f>
        <v>3.76</v>
      </c>
      <c r="DB293">
        <f>ROUND((ROUND(AT293*CZ293,2)*1.25),2)</f>
        <v>3.24</v>
      </c>
      <c r="DC293">
        <f>ROUND((ROUND(AT293*AG293,2)*1.25),2)</f>
        <v>0</v>
      </c>
    </row>
    <row r="294" spans="1:107">
      <c r="A294">
        <f>ROW(Source!A256)</f>
        <v>256</v>
      </c>
      <c r="B294">
        <v>35806607</v>
      </c>
      <c r="C294">
        <v>35810131</v>
      </c>
      <c r="D294">
        <v>29174913</v>
      </c>
      <c r="E294">
        <v>1</v>
      </c>
      <c r="F294">
        <v>1</v>
      </c>
      <c r="G294">
        <v>1</v>
      </c>
      <c r="H294">
        <v>2</v>
      </c>
      <c r="I294" t="s">
        <v>601</v>
      </c>
      <c r="J294" t="s">
        <v>602</v>
      </c>
      <c r="K294" t="s">
        <v>603</v>
      </c>
      <c r="L294">
        <v>1368</v>
      </c>
      <c r="N294">
        <v>1011</v>
      </c>
      <c r="O294" t="s">
        <v>589</v>
      </c>
      <c r="P294" t="s">
        <v>589</v>
      </c>
      <c r="Q294">
        <v>1</v>
      </c>
      <c r="W294">
        <v>0</v>
      </c>
      <c r="X294">
        <v>458544584</v>
      </c>
      <c r="Y294">
        <v>3.7499999999999999E-2</v>
      </c>
      <c r="AA294">
        <v>0</v>
      </c>
      <c r="AB294">
        <v>932.72</v>
      </c>
      <c r="AC294">
        <v>384.89</v>
      </c>
      <c r="AD294">
        <v>0</v>
      </c>
      <c r="AE294">
        <v>0</v>
      </c>
      <c r="AF294">
        <v>87.17</v>
      </c>
      <c r="AG294">
        <v>11.6</v>
      </c>
      <c r="AH294">
        <v>0</v>
      </c>
      <c r="AI294">
        <v>1</v>
      </c>
      <c r="AJ294">
        <v>10.7</v>
      </c>
      <c r="AK294">
        <v>33.18</v>
      </c>
      <c r="AL294">
        <v>1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0.03</v>
      </c>
      <c r="AU294" t="s">
        <v>143</v>
      </c>
      <c r="AV294">
        <v>0</v>
      </c>
      <c r="AW294">
        <v>2</v>
      </c>
      <c r="AX294">
        <v>35810147</v>
      </c>
      <c r="AY294">
        <v>1</v>
      </c>
      <c r="AZ294">
        <v>0</v>
      </c>
      <c r="BA294">
        <v>289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Y294*Source!I256</f>
        <v>8.2500000000000004E-3</v>
      </c>
      <c r="CY294">
        <f>AB294</f>
        <v>932.72</v>
      </c>
      <c r="CZ294">
        <f>AF294</f>
        <v>87.17</v>
      </c>
      <c r="DA294">
        <f>AJ294</f>
        <v>10.7</v>
      </c>
      <c r="DB294">
        <f>ROUND((ROUND(AT294*CZ294,2)*1.25),2)</f>
        <v>3.28</v>
      </c>
      <c r="DC294">
        <f>ROUND((ROUND(AT294*AG294,2)*1.25),2)</f>
        <v>0.44</v>
      </c>
    </row>
    <row r="295" spans="1:107">
      <c r="A295">
        <f>ROW(Source!A256)</f>
        <v>256</v>
      </c>
      <c r="B295">
        <v>35806607</v>
      </c>
      <c r="C295">
        <v>35810131</v>
      </c>
      <c r="D295">
        <v>29114471</v>
      </c>
      <c r="E295">
        <v>1</v>
      </c>
      <c r="F295">
        <v>1</v>
      </c>
      <c r="G295">
        <v>1</v>
      </c>
      <c r="H295">
        <v>3</v>
      </c>
      <c r="I295" t="s">
        <v>685</v>
      </c>
      <c r="J295" t="s">
        <v>686</v>
      </c>
      <c r="K295" t="s">
        <v>687</v>
      </c>
      <c r="L295">
        <v>1358</v>
      </c>
      <c r="N295">
        <v>1010</v>
      </c>
      <c r="O295" t="s">
        <v>498</v>
      </c>
      <c r="P295" t="s">
        <v>498</v>
      </c>
      <c r="Q295">
        <v>10</v>
      </c>
      <c r="W295">
        <v>0</v>
      </c>
      <c r="X295">
        <v>610395517</v>
      </c>
      <c r="Y295">
        <v>26.3</v>
      </c>
      <c r="AA295">
        <v>1.55</v>
      </c>
      <c r="AB295">
        <v>0</v>
      </c>
      <c r="AC295">
        <v>0</v>
      </c>
      <c r="AD295">
        <v>0</v>
      </c>
      <c r="AE295">
        <v>1.6</v>
      </c>
      <c r="AF295">
        <v>0</v>
      </c>
      <c r="AG295">
        <v>0</v>
      </c>
      <c r="AH295">
        <v>0</v>
      </c>
      <c r="AI295">
        <v>0.97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26.3</v>
      </c>
      <c r="AU295" t="s">
        <v>3</v>
      </c>
      <c r="AV295">
        <v>0</v>
      </c>
      <c r="AW295">
        <v>2</v>
      </c>
      <c r="AX295">
        <v>35810148</v>
      </c>
      <c r="AY295">
        <v>1</v>
      </c>
      <c r="AZ295">
        <v>0</v>
      </c>
      <c r="BA295">
        <v>290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Y295*Source!I256</f>
        <v>5.7860000000000005</v>
      </c>
      <c r="CY295">
        <f t="shared" ref="CY295:CY302" si="39">AA295</f>
        <v>1.55</v>
      </c>
      <c r="CZ295">
        <f t="shared" ref="CZ295:CZ302" si="40">AE295</f>
        <v>1.6</v>
      </c>
      <c r="DA295">
        <f t="shared" ref="DA295:DA302" si="41">AI295</f>
        <v>0.97</v>
      </c>
      <c r="DB295">
        <f t="shared" ref="DB295:DB302" si="42">ROUND(ROUND(AT295*CZ295,2),2)</f>
        <v>42.08</v>
      </c>
      <c r="DC295">
        <f t="shared" ref="DC295:DC302" si="43">ROUND(ROUND(AT295*AG295,2),2)</f>
        <v>0</v>
      </c>
    </row>
    <row r="296" spans="1:107">
      <c r="A296">
        <f>ROW(Source!A256)</f>
        <v>256</v>
      </c>
      <c r="B296">
        <v>35806607</v>
      </c>
      <c r="C296">
        <v>35810131</v>
      </c>
      <c r="D296">
        <v>29114305</v>
      </c>
      <c r="E296">
        <v>1</v>
      </c>
      <c r="F296">
        <v>1</v>
      </c>
      <c r="G296">
        <v>1</v>
      </c>
      <c r="H296">
        <v>3</v>
      </c>
      <c r="I296" t="s">
        <v>688</v>
      </c>
      <c r="J296" t="s">
        <v>689</v>
      </c>
      <c r="K296" t="s">
        <v>690</v>
      </c>
      <c r="L296">
        <v>1354</v>
      </c>
      <c r="N296">
        <v>1010</v>
      </c>
      <c r="O296" t="s">
        <v>258</v>
      </c>
      <c r="P296" t="s">
        <v>258</v>
      </c>
      <c r="Q296">
        <v>1</v>
      </c>
      <c r="W296">
        <v>0</v>
      </c>
      <c r="X296">
        <v>-1753782198</v>
      </c>
      <c r="Y296">
        <v>263</v>
      </c>
      <c r="AA296">
        <v>0.21</v>
      </c>
      <c r="AB296">
        <v>0</v>
      </c>
      <c r="AC296">
        <v>0</v>
      </c>
      <c r="AD296">
        <v>0</v>
      </c>
      <c r="AE296">
        <v>0.12</v>
      </c>
      <c r="AF296">
        <v>0</v>
      </c>
      <c r="AG296">
        <v>0</v>
      </c>
      <c r="AH296">
        <v>0</v>
      </c>
      <c r="AI296">
        <v>1.78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263</v>
      </c>
      <c r="AU296" t="s">
        <v>3</v>
      </c>
      <c r="AV296">
        <v>0</v>
      </c>
      <c r="AW296">
        <v>2</v>
      </c>
      <c r="AX296">
        <v>35810149</v>
      </c>
      <c r="AY296">
        <v>1</v>
      </c>
      <c r="AZ296">
        <v>0</v>
      </c>
      <c r="BA296">
        <v>291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Y296*Source!I256</f>
        <v>57.86</v>
      </c>
      <c r="CY296">
        <f t="shared" si="39"/>
        <v>0.21</v>
      </c>
      <c r="CZ296">
        <f t="shared" si="40"/>
        <v>0.12</v>
      </c>
      <c r="DA296">
        <f t="shared" si="41"/>
        <v>1.78</v>
      </c>
      <c r="DB296">
        <f t="shared" si="42"/>
        <v>31.56</v>
      </c>
      <c r="DC296">
        <f t="shared" si="43"/>
        <v>0</v>
      </c>
    </row>
    <row r="297" spans="1:107">
      <c r="A297">
        <f>ROW(Source!A256)</f>
        <v>256</v>
      </c>
      <c r="B297">
        <v>35806607</v>
      </c>
      <c r="C297">
        <v>35810131</v>
      </c>
      <c r="D297">
        <v>29111012</v>
      </c>
      <c r="E297">
        <v>1</v>
      </c>
      <c r="F297">
        <v>1</v>
      </c>
      <c r="G297">
        <v>1</v>
      </c>
      <c r="H297">
        <v>3</v>
      </c>
      <c r="I297" t="s">
        <v>691</v>
      </c>
      <c r="J297" t="s">
        <v>692</v>
      </c>
      <c r="K297" t="s">
        <v>693</v>
      </c>
      <c r="L297">
        <v>1354</v>
      </c>
      <c r="N297">
        <v>1010</v>
      </c>
      <c r="O297" t="s">
        <v>258</v>
      </c>
      <c r="P297" t="s">
        <v>258</v>
      </c>
      <c r="Q297">
        <v>1</v>
      </c>
      <c r="W297">
        <v>0</v>
      </c>
      <c r="X297">
        <v>-532370196</v>
      </c>
      <c r="Y297">
        <v>7</v>
      </c>
      <c r="AA297">
        <v>12.73</v>
      </c>
      <c r="AB297">
        <v>0</v>
      </c>
      <c r="AC297">
        <v>0</v>
      </c>
      <c r="AD297">
        <v>0</v>
      </c>
      <c r="AE297">
        <v>1.29</v>
      </c>
      <c r="AF297">
        <v>0</v>
      </c>
      <c r="AG297">
        <v>0</v>
      </c>
      <c r="AH297">
        <v>0</v>
      </c>
      <c r="AI297">
        <v>9.8699999999999992</v>
      </c>
      <c r="AJ297">
        <v>1</v>
      </c>
      <c r="AK297">
        <v>1</v>
      </c>
      <c r="AL297">
        <v>1</v>
      </c>
      <c r="AN297">
        <v>0</v>
      </c>
      <c r="AO297">
        <v>1</v>
      </c>
      <c r="AP297">
        <v>0</v>
      </c>
      <c r="AQ297">
        <v>0</v>
      </c>
      <c r="AR297">
        <v>0</v>
      </c>
      <c r="AS297" t="s">
        <v>3</v>
      </c>
      <c r="AT297">
        <v>7</v>
      </c>
      <c r="AU297" t="s">
        <v>3</v>
      </c>
      <c r="AV297">
        <v>0</v>
      </c>
      <c r="AW297">
        <v>2</v>
      </c>
      <c r="AX297">
        <v>35810150</v>
      </c>
      <c r="AY297">
        <v>1</v>
      </c>
      <c r="AZ297">
        <v>0</v>
      </c>
      <c r="BA297">
        <v>292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Y297*Source!I256</f>
        <v>1.54</v>
      </c>
      <c r="CY297">
        <f t="shared" si="39"/>
        <v>12.73</v>
      </c>
      <c r="CZ297">
        <f t="shared" si="40"/>
        <v>1.29</v>
      </c>
      <c r="DA297">
        <f t="shared" si="41"/>
        <v>9.8699999999999992</v>
      </c>
      <c r="DB297">
        <f t="shared" si="42"/>
        <v>9.0299999999999994</v>
      </c>
      <c r="DC297">
        <f t="shared" si="43"/>
        <v>0</v>
      </c>
    </row>
    <row r="298" spans="1:107">
      <c r="A298">
        <f>ROW(Source!A256)</f>
        <v>256</v>
      </c>
      <c r="B298">
        <v>35806607</v>
      </c>
      <c r="C298">
        <v>35810131</v>
      </c>
      <c r="D298">
        <v>29111013</v>
      </c>
      <c r="E298">
        <v>1</v>
      </c>
      <c r="F298">
        <v>1</v>
      </c>
      <c r="G298">
        <v>1</v>
      </c>
      <c r="H298">
        <v>3</v>
      </c>
      <c r="I298" t="s">
        <v>694</v>
      </c>
      <c r="J298" t="s">
        <v>695</v>
      </c>
      <c r="K298" t="s">
        <v>696</v>
      </c>
      <c r="L298">
        <v>1354</v>
      </c>
      <c r="N298">
        <v>1010</v>
      </c>
      <c r="O298" t="s">
        <v>258</v>
      </c>
      <c r="P298" t="s">
        <v>258</v>
      </c>
      <c r="Q298">
        <v>1</v>
      </c>
      <c r="W298">
        <v>0</v>
      </c>
      <c r="X298">
        <v>-463883208</v>
      </c>
      <c r="Y298">
        <v>7</v>
      </c>
      <c r="AA298">
        <v>12.73</v>
      </c>
      <c r="AB298">
        <v>0</v>
      </c>
      <c r="AC298">
        <v>0</v>
      </c>
      <c r="AD298">
        <v>0</v>
      </c>
      <c r="AE298">
        <v>1.29</v>
      </c>
      <c r="AF298">
        <v>0</v>
      </c>
      <c r="AG298">
        <v>0</v>
      </c>
      <c r="AH298">
        <v>0</v>
      </c>
      <c r="AI298">
        <v>9.8699999999999992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7</v>
      </c>
      <c r="AU298" t="s">
        <v>3</v>
      </c>
      <c r="AV298">
        <v>0</v>
      </c>
      <c r="AW298">
        <v>2</v>
      </c>
      <c r="AX298">
        <v>35810151</v>
      </c>
      <c r="AY298">
        <v>1</v>
      </c>
      <c r="AZ298">
        <v>0</v>
      </c>
      <c r="BA298">
        <v>293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Y298*Source!I256</f>
        <v>1.54</v>
      </c>
      <c r="CY298">
        <f t="shared" si="39"/>
        <v>12.73</v>
      </c>
      <c r="CZ298">
        <f t="shared" si="40"/>
        <v>1.29</v>
      </c>
      <c r="DA298">
        <f t="shared" si="41"/>
        <v>9.8699999999999992</v>
      </c>
      <c r="DB298">
        <f t="shared" si="42"/>
        <v>9.0299999999999994</v>
      </c>
      <c r="DC298">
        <f t="shared" si="43"/>
        <v>0</v>
      </c>
    </row>
    <row r="299" spans="1:107">
      <c r="A299">
        <f>ROW(Source!A256)</f>
        <v>256</v>
      </c>
      <c r="B299">
        <v>35806607</v>
      </c>
      <c r="C299">
        <v>35810131</v>
      </c>
      <c r="D299">
        <v>29111016</v>
      </c>
      <c r="E299">
        <v>1</v>
      </c>
      <c r="F299">
        <v>1</v>
      </c>
      <c r="G299">
        <v>1</v>
      </c>
      <c r="H299">
        <v>3</v>
      </c>
      <c r="I299" t="s">
        <v>697</v>
      </c>
      <c r="J299" t="s">
        <v>698</v>
      </c>
      <c r="K299" t="s">
        <v>699</v>
      </c>
      <c r="L299">
        <v>1354</v>
      </c>
      <c r="N299">
        <v>1010</v>
      </c>
      <c r="O299" t="s">
        <v>258</v>
      </c>
      <c r="P299" t="s">
        <v>258</v>
      </c>
      <c r="Q299">
        <v>1</v>
      </c>
      <c r="W299">
        <v>0</v>
      </c>
      <c r="X299">
        <v>-983964523</v>
      </c>
      <c r="Y299">
        <v>40</v>
      </c>
      <c r="AA299">
        <v>12.73</v>
      </c>
      <c r="AB299">
        <v>0</v>
      </c>
      <c r="AC299">
        <v>0</v>
      </c>
      <c r="AD299">
        <v>0</v>
      </c>
      <c r="AE299">
        <v>1.29</v>
      </c>
      <c r="AF299">
        <v>0</v>
      </c>
      <c r="AG299">
        <v>0</v>
      </c>
      <c r="AH299">
        <v>0</v>
      </c>
      <c r="AI299">
        <v>9.8699999999999992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40</v>
      </c>
      <c r="AU299" t="s">
        <v>3</v>
      </c>
      <c r="AV299">
        <v>0</v>
      </c>
      <c r="AW299">
        <v>2</v>
      </c>
      <c r="AX299">
        <v>35810152</v>
      </c>
      <c r="AY299">
        <v>1</v>
      </c>
      <c r="AZ299">
        <v>0</v>
      </c>
      <c r="BA299">
        <v>294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Y299*Source!I256</f>
        <v>8.8000000000000007</v>
      </c>
      <c r="CY299">
        <f t="shared" si="39"/>
        <v>12.73</v>
      </c>
      <c r="CZ299">
        <f t="shared" si="40"/>
        <v>1.29</v>
      </c>
      <c r="DA299">
        <f t="shared" si="41"/>
        <v>9.8699999999999992</v>
      </c>
      <c r="DB299">
        <f t="shared" si="42"/>
        <v>51.6</v>
      </c>
      <c r="DC299">
        <f t="shared" si="43"/>
        <v>0</v>
      </c>
    </row>
    <row r="300" spans="1:107">
      <c r="A300">
        <f>ROW(Source!A256)</f>
        <v>256</v>
      </c>
      <c r="B300">
        <v>35806607</v>
      </c>
      <c r="C300">
        <v>35810131</v>
      </c>
      <c r="D300">
        <v>29111019</v>
      </c>
      <c r="E300">
        <v>1</v>
      </c>
      <c r="F300">
        <v>1</v>
      </c>
      <c r="G300">
        <v>1</v>
      </c>
      <c r="H300">
        <v>3</v>
      </c>
      <c r="I300" t="s">
        <v>700</v>
      </c>
      <c r="J300" t="s">
        <v>701</v>
      </c>
      <c r="K300" t="s">
        <v>702</v>
      </c>
      <c r="L300">
        <v>1354</v>
      </c>
      <c r="N300">
        <v>1010</v>
      </c>
      <c r="O300" t="s">
        <v>258</v>
      </c>
      <c r="P300" t="s">
        <v>258</v>
      </c>
      <c r="Q300">
        <v>1</v>
      </c>
      <c r="W300">
        <v>0</v>
      </c>
      <c r="X300">
        <v>395384367</v>
      </c>
      <c r="Y300">
        <v>8</v>
      </c>
      <c r="AA300">
        <v>8.67</v>
      </c>
      <c r="AB300">
        <v>0</v>
      </c>
      <c r="AC300">
        <v>0</v>
      </c>
      <c r="AD300">
        <v>0</v>
      </c>
      <c r="AE300">
        <v>0.63</v>
      </c>
      <c r="AF300">
        <v>0</v>
      </c>
      <c r="AG300">
        <v>0</v>
      </c>
      <c r="AH300">
        <v>0</v>
      </c>
      <c r="AI300">
        <v>13.76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8</v>
      </c>
      <c r="AU300" t="s">
        <v>3</v>
      </c>
      <c r="AV300">
        <v>0</v>
      </c>
      <c r="AW300">
        <v>2</v>
      </c>
      <c r="AX300">
        <v>35810153</v>
      </c>
      <c r="AY300">
        <v>1</v>
      </c>
      <c r="AZ300">
        <v>0</v>
      </c>
      <c r="BA300">
        <v>295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Y300*Source!I256</f>
        <v>1.76</v>
      </c>
      <c r="CY300">
        <f t="shared" si="39"/>
        <v>8.67</v>
      </c>
      <c r="CZ300">
        <f t="shared" si="40"/>
        <v>0.63</v>
      </c>
      <c r="DA300">
        <f t="shared" si="41"/>
        <v>13.76</v>
      </c>
      <c r="DB300">
        <f t="shared" si="42"/>
        <v>5.04</v>
      </c>
      <c r="DC300">
        <f t="shared" si="43"/>
        <v>0</v>
      </c>
    </row>
    <row r="301" spans="1:107">
      <c r="A301">
        <f>ROW(Source!A256)</f>
        <v>256</v>
      </c>
      <c r="B301">
        <v>35806607</v>
      </c>
      <c r="C301">
        <v>35810131</v>
      </c>
      <c r="D301">
        <v>29111018</v>
      </c>
      <c r="E301">
        <v>1</v>
      </c>
      <c r="F301">
        <v>1</v>
      </c>
      <c r="G301">
        <v>1</v>
      </c>
      <c r="H301">
        <v>3</v>
      </c>
      <c r="I301" t="s">
        <v>703</v>
      </c>
      <c r="J301" t="s">
        <v>704</v>
      </c>
      <c r="K301" t="s">
        <v>705</v>
      </c>
      <c r="L301">
        <v>1354</v>
      </c>
      <c r="N301">
        <v>1010</v>
      </c>
      <c r="O301" t="s">
        <v>258</v>
      </c>
      <c r="P301" t="s">
        <v>258</v>
      </c>
      <c r="Q301">
        <v>1</v>
      </c>
      <c r="W301">
        <v>0</v>
      </c>
      <c r="X301">
        <v>-1405133353</v>
      </c>
      <c r="Y301">
        <v>8</v>
      </c>
      <c r="AA301">
        <v>8.67</v>
      </c>
      <c r="AB301">
        <v>0</v>
      </c>
      <c r="AC301">
        <v>0</v>
      </c>
      <c r="AD301">
        <v>0</v>
      </c>
      <c r="AE301">
        <v>0.63</v>
      </c>
      <c r="AF301">
        <v>0</v>
      </c>
      <c r="AG301">
        <v>0</v>
      </c>
      <c r="AH301">
        <v>0</v>
      </c>
      <c r="AI301">
        <v>13.76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8</v>
      </c>
      <c r="AU301" t="s">
        <v>3</v>
      </c>
      <c r="AV301">
        <v>0</v>
      </c>
      <c r="AW301">
        <v>2</v>
      </c>
      <c r="AX301">
        <v>35810154</v>
      </c>
      <c r="AY301">
        <v>1</v>
      </c>
      <c r="AZ301">
        <v>0</v>
      </c>
      <c r="BA301">
        <v>296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Y301*Source!I256</f>
        <v>1.76</v>
      </c>
      <c r="CY301">
        <f t="shared" si="39"/>
        <v>8.67</v>
      </c>
      <c r="CZ301">
        <f t="shared" si="40"/>
        <v>0.63</v>
      </c>
      <c r="DA301">
        <f t="shared" si="41"/>
        <v>13.76</v>
      </c>
      <c r="DB301">
        <f t="shared" si="42"/>
        <v>5.04</v>
      </c>
      <c r="DC301">
        <f t="shared" si="43"/>
        <v>0</v>
      </c>
    </row>
    <row r="302" spans="1:107">
      <c r="A302">
        <f>ROW(Source!A256)</f>
        <v>256</v>
      </c>
      <c r="B302">
        <v>35806607</v>
      </c>
      <c r="C302">
        <v>35810131</v>
      </c>
      <c r="D302">
        <v>29110997</v>
      </c>
      <c r="E302">
        <v>1</v>
      </c>
      <c r="F302">
        <v>1</v>
      </c>
      <c r="G302">
        <v>1</v>
      </c>
      <c r="H302">
        <v>3</v>
      </c>
      <c r="I302" t="s">
        <v>706</v>
      </c>
      <c r="J302" t="s">
        <v>707</v>
      </c>
      <c r="K302" t="s">
        <v>708</v>
      </c>
      <c r="L302">
        <v>1301</v>
      </c>
      <c r="N302">
        <v>1003</v>
      </c>
      <c r="O302" t="s">
        <v>151</v>
      </c>
      <c r="P302" t="s">
        <v>151</v>
      </c>
      <c r="Q302">
        <v>1</v>
      </c>
      <c r="W302">
        <v>0</v>
      </c>
      <c r="X302">
        <v>1996222970</v>
      </c>
      <c r="Y302">
        <v>101</v>
      </c>
      <c r="AA302">
        <v>27.92</v>
      </c>
      <c r="AB302">
        <v>0</v>
      </c>
      <c r="AC302">
        <v>0</v>
      </c>
      <c r="AD302">
        <v>0</v>
      </c>
      <c r="AE302">
        <v>12.3</v>
      </c>
      <c r="AF302">
        <v>0</v>
      </c>
      <c r="AG302">
        <v>0</v>
      </c>
      <c r="AH302">
        <v>0</v>
      </c>
      <c r="AI302">
        <v>2.27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101</v>
      </c>
      <c r="AU302" t="s">
        <v>3</v>
      </c>
      <c r="AV302">
        <v>0</v>
      </c>
      <c r="AW302">
        <v>2</v>
      </c>
      <c r="AX302">
        <v>35810155</v>
      </c>
      <c r="AY302">
        <v>1</v>
      </c>
      <c r="AZ302">
        <v>0</v>
      </c>
      <c r="BA302">
        <v>297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Y302*Source!I256</f>
        <v>22.22</v>
      </c>
      <c r="CY302">
        <f t="shared" si="39"/>
        <v>27.92</v>
      </c>
      <c r="CZ302">
        <f t="shared" si="40"/>
        <v>12.3</v>
      </c>
      <c r="DA302">
        <f t="shared" si="41"/>
        <v>2.27</v>
      </c>
      <c r="DB302">
        <f t="shared" si="42"/>
        <v>1242.3</v>
      </c>
      <c r="DC302">
        <f t="shared" si="43"/>
        <v>0</v>
      </c>
    </row>
    <row r="303" spans="1:107">
      <c r="A303">
        <f>ROW(Source!A257)</f>
        <v>257</v>
      </c>
      <c r="B303">
        <v>35806607</v>
      </c>
      <c r="C303">
        <v>35810195</v>
      </c>
      <c r="D303">
        <v>18409850</v>
      </c>
      <c r="E303">
        <v>1</v>
      </c>
      <c r="F303">
        <v>1</v>
      </c>
      <c r="G303">
        <v>1</v>
      </c>
      <c r="H303">
        <v>1</v>
      </c>
      <c r="I303" t="s">
        <v>709</v>
      </c>
      <c r="J303" t="s">
        <v>3</v>
      </c>
      <c r="K303" t="s">
        <v>710</v>
      </c>
      <c r="L303">
        <v>1369</v>
      </c>
      <c r="N303">
        <v>1013</v>
      </c>
      <c r="O303" t="s">
        <v>583</v>
      </c>
      <c r="P303" t="s">
        <v>583</v>
      </c>
      <c r="Q303">
        <v>1</v>
      </c>
      <c r="W303">
        <v>0</v>
      </c>
      <c r="X303">
        <v>855544366</v>
      </c>
      <c r="Y303">
        <v>96.6</v>
      </c>
      <c r="AA303">
        <v>0</v>
      </c>
      <c r="AB303">
        <v>0</v>
      </c>
      <c r="AC303">
        <v>0</v>
      </c>
      <c r="AD303">
        <v>300.99</v>
      </c>
      <c r="AE303">
        <v>0</v>
      </c>
      <c r="AF303">
        <v>0</v>
      </c>
      <c r="AG303">
        <v>0</v>
      </c>
      <c r="AH303">
        <v>300.99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1</v>
      </c>
      <c r="AQ303">
        <v>0</v>
      </c>
      <c r="AR303">
        <v>0</v>
      </c>
      <c r="AS303" t="s">
        <v>3</v>
      </c>
      <c r="AT303">
        <v>84</v>
      </c>
      <c r="AU303" t="s">
        <v>144</v>
      </c>
      <c r="AV303">
        <v>1</v>
      </c>
      <c r="AW303">
        <v>2</v>
      </c>
      <c r="AX303">
        <v>36316899</v>
      </c>
      <c r="AY303">
        <v>2</v>
      </c>
      <c r="AZ303">
        <v>131072</v>
      </c>
      <c r="BA303">
        <v>298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Y303*Source!I257</f>
        <v>62.596800000000002</v>
      </c>
      <c r="CY303">
        <f>AD303</f>
        <v>300.99</v>
      </c>
      <c r="CZ303">
        <f>AH303</f>
        <v>300.99</v>
      </c>
      <c r="DA303">
        <f>AL303</f>
        <v>1</v>
      </c>
      <c r="DB303">
        <f>ROUND((ROUND(AT303*CZ303,2)*1.15),2)</f>
        <v>29075.63</v>
      </c>
      <c r="DC303">
        <f>ROUND((ROUND(AT303*AG303,2)*1.15),2)</f>
        <v>0</v>
      </c>
    </row>
    <row r="304" spans="1:107">
      <c r="A304">
        <f>ROW(Source!A257)</f>
        <v>257</v>
      </c>
      <c r="B304">
        <v>35806607</v>
      </c>
      <c r="C304">
        <v>35810195</v>
      </c>
      <c r="D304">
        <v>29173472</v>
      </c>
      <c r="E304">
        <v>1</v>
      </c>
      <c r="F304">
        <v>1</v>
      </c>
      <c r="G304">
        <v>1</v>
      </c>
      <c r="H304">
        <v>2</v>
      </c>
      <c r="I304" t="s">
        <v>660</v>
      </c>
      <c r="J304" t="s">
        <v>711</v>
      </c>
      <c r="K304" t="s">
        <v>662</v>
      </c>
      <c r="L304">
        <v>1368</v>
      </c>
      <c r="N304">
        <v>1011</v>
      </c>
      <c r="O304" t="s">
        <v>589</v>
      </c>
      <c r="P304" t="s">
        <v>589</v>
      </c>
      <c r="Q304">
        <v>1</v>
      </c>
      <c r="W304">
        <v>0</v>
      </c>
      <c r="X304">
        <v>-1937814132</v>
      </c>
      <c r="Y304">
        <v>2.75</v>
      </c>
      <c r="AA304">
        <v>0</v>
      </c>
      <c r="AB304">
        <v>12.75</v>
      </c>
      <c r="AC304">
        <v>0</v>
      </c>
      <c r="AD304">
        <v>0</v>
      </c>
      <c r="AE304">
        <v>0</v>
      </c>
      <c r="AF304">
        <v>3</v>
      </c>
      <c r="AG304">
        <v>0</v>
      </c>
      <c r="AH304">
        <v>0</v>
      </c>
      <c r="AI304">
        <v>1</v>
      </c>
      <c r="AJ304">
        <v>4.25</v>
      </c>
      <c r="AK304">
        <v>33.18</v>
      </c>
      <c r="AL304">
        <v>1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3</v>
      </c>
      <c r="AT304">
        <v>2.2000000000000002</v>
      </c>
      <c r="AU304" t="s">
        <v>143</v>
      </c>
      <c r="AV304">
        <v>0</v>
      </c>
      <c r="AW304">
        <v>2</v>
      </c>
      <c r="AX304">
        <v>36316900</v>
      </c>
      <c r="AY304">
        <v>1</v>
      </c>
      <c r="AZ304">
        <v>0</v>
      </c>
      <c r="BA304">
        <v>299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Y304*Source!I257</f>
        <v>1.782</v>
      </c>
      <c r="CY304">
        <f>AB304</f>
        <v>12.75</v>
      </c>
      <c r="CZ304">
        <f>AF304</f>
        <v>3</v>
      </c>
      <c r="DA304">
        <f>AJ304</f>
        <v>4.25</v>
      </c>
      <c r="DB304">
        <f>ROUND((ROUND(AT304*CZ304,2)*1.25),2)</f>
        <v>8.25</v>
      </c>
      <c r="DC304">
        <f>ROUND((ROUND(AT304*AG304,2)*1.25),2)</f>
        <v>0</v>
      </c>
    </row>
    <row r="305" spans="1:107">
      <c r="A305">
        <f>ROW(Source!A257)</f>
        <v>257</v>
      </c>
      <c r="B305">
        <v>35806607</v>
      </c>
      <c r="C305">
        <v>35810195</v>
      </c>
      <c r="D305">
        <v>29174538</v>
      </c>
      <c r="E305">
        <v>1</v>
      </c>
      <c r="F305">
        <v>1</v>
      </c>
      <c r="G305">
        <v>1</v>
      </c>
      <c r="H305">
        <v>2</v>
      </c>
      <c r="I305" t="s">
        <v>712</v>
      </c>
      <c r="J305" t="s">
        <v>713</v>
      </c>
      <c r="K305" t="s">
        <v>714</v>
      </c>
      <c r="L305">
        <v>1368</v>
      </c>
      <c r="N305">
        <v>1011</v>
      </c>
      <c r="O305" t="s">
        <v>589</v>
      </c>
      <c r="P305" t="s">
        <v>589</v>
      </c>
      <c r="Q305">
        <v>1</v>
      </c>
      <c r="W305">
        <v>0</v>
      </c>
      <c r="X305">
        <v>1535098105</v>
      </c>
      <c r="Y305">
        <v>0.21250000000000002</v>
      </c>
      <c r="AA305">
        <v>0</v>
      </c>
      <c r="AB305">
        <v>187.1</v>
      </c>
      <c r="AC305">
        <v>0</v>
      </c>
      <c r="AD305">
        <v>0</v>
      </c>
      <c r="AE305">
        <v>0</v>
      </c>
      <c r="AF305">
        <v>33.590000000000003</v>
      </c>
      <c r="AG305">
        <v>0</v>
      </c>
      <c r="AH305">
        <v>0</v>
      </c>
      <c r="AI305">
        <v>1</v>
      </c>
      <c r="AJ305">
        <v>5.57</v>
      </c>
      <c r="AK305">
        <v>33.18</v>
      </c>
      <c r="AL305">
        <v>1</v>
      </c>
      <c r="AN305">
        <v>0</v>
      </c>
      <c r="AO305">
        <v>1</v>
      </c>
      <c r="AP305">
        <v>1</v>
      </c>
      <c r="AQ305">
        <v>0</v>
      </c>
      <c r="AR305">
        <v>0</v>
      </c>
      <c r="AS305" t="s">
        <v>3</v>
      </c>
      <c r="AT305">
        <v>0.17</v>
      </c>
      <c r="AU305" t="s">
        <v>143</v>
      </c>
      <c r="AV305">
        <v>0</v>
      </c>
      <c r="AW305">
        <v>2</v>
      </c>
      <c r="AX305">
        <v>36316901</v>
      </c>
      <c r="AY305">
        <v>1</v>
      </c>
      <c r="AZ305">
        <v>0</v>
      </c>
      <c r="BA305">
        <v>300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Y305*Source!I257</f>
        <v>0.13770000000000002</v>
      </c>
      <c r="CY305">
        <f>AB305</f>
        <v>187.1</v>
      </c>
      <c r="CZ305">
        <f>AF305</f>
        <v>33.590000000000003</v>
      </c>
      <c r="DA305">
        <f>AJ305</f>
        <v>5.57</v>
      </c>
      <c r="DB305">
        <f>ROUND((ROUND(AT305*CZ305,2)*1.25),2)</f>
        <v>7.14</v>
      </c>
      <c r="DC305">
        <f>ROUND((ROUND(AT305*AG305,2)*1.25),2)</f>
        <v>0</v>
      </c>
    </row>
    <row r="306" spans="1:107">
      <c r="A306">
        <f>ROW(Source!A257)</f>
        <v>257</v>
      </c>
      <c r="B306">
        <v>35806607</v>
      </c>
      <c r="C306">
        <v>35810195</v>
      </c>
      <c r="D306">
        <v>29174580</v>
      </c>
      <c r="E306">
        <v>1</v>
      </c>
      <c r="F306">
        <v>1</v>
      </c>
      <c r="G306">
        <v>1</v>
      </c>
      <c r="H306">
        <v>2</v>
      </c>
      <c r="I306" t="s">
        <v>715</v>
      </c>
      <c r="J306" t="s">
        <v>716</v>
      </c>
      <c r="K306" t="s">
        <v>717</v>
      </c>
      <c r="L306">
        <v>1368</v>
      </c>
      <c r="N306">
        <v>1011</v>
      </c>
      <c r="O306" t="s">
        <v>589</v>
      </c>
      <c r="P306" t="s">
        <v>589</v>
      </c>
      <c r="Q306">
        <v>1</v>
      </c>
      <c r="W306">
        <v>0</v>
      </c>
      <c r="X306">
        <v>-991672839</v>
      </c>
      <c r="Y306">
        <v>1.0874999999999999</v>
      </c>
      <c r="AA306">
        <v>0</v>
      </c>
      <c r="AB306">
        <v>31.87</v>
      </c>
      <c r="AC306">
        <v>0</v>
      </c>
      <c r="AD306">
        <v>0</v>
      </c>
      <c r="AE306">
        <v>0</v>
      </c>
      <c r="AF306">
        <v>2.08</v>
      </c>
      <c r="AG306">
        <v>0</v>
      </c>
      <c r="AH306">
        <v>0</v>
      </c>
      <c r="AI306">
        <v>1</v>
      </c>
      <c r="AJ306">
        <v>15.32</v>
      </c>
      <c r="AK306">
        <v>33.18</v>
      </c>
      <c r="AL306">
        <v>1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0.87</v>
      </c>
      <c r="AU306" t="s">
        <v>143</v>
      </c>
      <c r="AV306">
        <v>0</v>
      </c>
      <c r="AW306">
        <v>2</v>
      </c>
      <c r="AX306">
        <v>36316902</v>
      </c>
      <c r="AY306">
        <v>1</v>
      </c>
      <c r="AZ306">
        <v>0</v>
      </c>
      <c r="BA306">
        <v>301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Y306*Source!I257</f>
        <v>0.70469999999999999</v>
      </c>
      <c r="CY306">
        <f>AB306</f>
        <v>31.87</v>
      </c>
      <c r="CZ306">
        <f>AF306</f>
        <v>2.08</v>
      </c>
      <c r="DA306">
        <f>AJ306</f>
        <v>15.32</v>
      </c>
      <c r="DB306">
        <f>ROUND((ROUND(AT306*CZ306,2)*1.25),2)</f>
        <v>2.2599999999999998</v>
      </c>
      <c r="DC306">
        <f>ROUND((ROUND(AT306*AG306,2)*1.25),2)</f>
        <v>0</v>
      </c>
    </row>
    <row r="307" spans="1:107">
      <c r="A307">
        <f>ROW(Source!A257)</f>
        <v>257</v>
      </c>
      <c r="B307">
        <v>35806607</v>
      </c>
      <c r="C307">
        <v>35810195</v>
      </c>
      <c r="D307">
        <v>29109354</v>
      </c>
      <c r="E307">
        <v>1</v>
      </c>
      <c r="F307">
        <v>1</v>
      </c>
      <c r="G307">
        <v>1</v>
      </c>
      <c r="H307">
        <v>3</v>
      </c>
      <c r="I307" t="s">
        <v>718</v>
      </c>
      <c r="J307" t="s">
        <v>719</v>
      </c>
      <c r="K307" t="s">
        <v>720</v>
      </c>
      <c r="L307">
        <v>1346</v>
      </c>
      <c r="N307">
        <v>1009</v>
      </c>
      <c r="O307" t="s">
        <v>170</v>
      </c>
      <c r="P307" t="s">
        <v>170</v>
      </c>
      <c r="Q307">
        <v>1</v>
      </c>
      <c r="W307">
        <v>0</v>
      </c>
      <c r="X307">
        <v>-946734149</v>
      </c>
      <c r="Y307">
        <v>10</v>
      </c>
      <c r="AA307">
        <v>64.010000000000005</v>
      </c>
      <c r="AB307">
        <v>0</v>
      </c>
      <c r="AC307">
        <v>0</v>
      </c>
      <c r="AD307">
        <v>0</v>
      </c>
      <c r="AE307">
        <v>46.72</v>
      </c>
      <c r="AF307">
        <v>0</v>
      </c>
      <c r="AG307">
        <v>0</v>
      </c>
      <c r="AH307">
        <v>0</v>
      </c>
      <c r="AI307">
        <v>1.37</v>
      </c>
      <c r="AJ307">
        <v>1</v>
      </c>
      <c r="AK307">
        <v>1</v>
      </c>
      <c r="AL307">
        <v>1</v>
      </c>
      <c r="AN307">
        <v>0</v>
      </c>
      <c r="AO307">
        <v>1</v>
      </c>
      <c r="AP307">
        <v>0</v>
      </c>
      <c r="AQ307">
        <v>0</v>
      </c>
      <c r="AR307">
        <v>0</v>
      </c>
      <c r="AS307" t="s">
        <v>3</v>
      </c>
      <c r="AT307">
        <v>10</v>
      </c>
      <c r="AU307" t="s">
        <v>3</v>
      </c>
      <c r="AV307">
        <v>0</v>
      </c>
      <c r="AW307">
        <v>2</v>
      </c>
      <c r="AX307">
        <v>36316903</v>
      </c>
      <c r="AY307">
        <v>1</v>
      </c>
      <c r="AZ307">
        <v>0</v>
      </c>
      <c r="BA307">
        <v>302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Y307*Source!I257</f>
        <v>6.48</v>
      </c>
      <c r="CY307">
        <f t="shared" ref="CY307:CY321" si="44">AA307</f>
        <v>64.010000000000005</v>
      </c>
      <c r="CZ307">
        <f t="shared" ref="CZ307:CZ321" si="45">AE307</f>
        <v>46.72</v>
      </c>
      <c r="DA307">
        <f t="shared" ref="DA307:DA321" si="46">AI307</f>
        <v>1.37</v>
      </c>
      <c r="DB307">
        <f t="shared" ref="DB307:DB321" si="47">ROUND(ROUND(AT307*CZ307,2),2)</f>
        <v>467.2</v>
      </c>
      <c r="DC307">
        <f t="shared" ref="DC307:DC321" si="48">ROUND(ROUND(AT307*AG307,2),2)</f>
        <v>0</v>
      </c>
    </row>
    <row r="308" spans="1:107">
      <c r="A308">
        <f>ROW(Source!A257)</f>
        <v>257</v>
      </c>
      <c r="B308">
        <v>35806607</v>
      </c>
      <c r="C308">
        <v>35810195</v>
      </c>
      <c r="D308">
        <v>29109414</v>
      </c>
      <c r="E308">
        <v>1</v>
      </c>
      <c r="F308">
        <v>1</v>
      </c>
      <c r="G308">
        <v>1</v>
      </c>
      <c r="H308">
        <v>3</v>
      </c>
      <c r="I308" t="s">
        <v>721</v>
      </c>
      <c r="J308" t="s">
        <v>722</v>
      </c>
      <c r="K308" t="s">
        <v>723</v>
      </c>
      <c r="L308">
        <v>1346</v>
      </c>
      <c r="N308">
        <v>1009</v>
      </c>
      <c r="O308" t="s">
        <v>170</v>
      </c>
      <c r="P308" t="s">
        <v>170</v>
      </c>
      <c r="Q308">
        <v>1</v>
      </c>
      <c r="W308">
        <v>0</v>
      </c>
      <c r="X308">
        <v>-562222557</v>
      </c>
      <c r="Y308">
        <v>137</v>
      </c>
      <c r="AA308">
        <v>10.1</v>
      </c>
      <c r="AB308">
        <v>0</v>
      </c>
      <c r="AC308">
        <v>0</v>
      </c>
      <c r="AD308">
        <v>0</v>
      </c>
      <c r="AE308">
        <v>1.58</v>
      </c>
      <c r="AF308">
        <v>0</v>
      </c>
      <c r="AG308">
        <v>0</v>
      </c>
      <c r="AH308">
        <v>0</v>
      </c>
      <c r="AI308">
        <v>6.39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137</v>
      </c>
      <c r="AU308" t="s">
        <v>3</v>
      </c>
      <c r="AV308">
        <v>0</v>
      </c>
      <c r="AW308">
        <v>2</v>
      </c>
      <c r="AX308">
        <v>36316904</v>
      </c>
      <c r="AY308">
        <v>1</v>
      </c>
      <c r="AZ308">
        <v>0</v>
      </c>
      <c r="BA308">
        <v>303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Y308*Source!I257</f>
        <v>88.775999999999996</v>
      </c>
      <c r="CY308">
        <f t="shared" si="44"/>
        <v>10.1</v>
      </c>
      <c r="CZ308">
        <f t="shared" si="45"/>
        <v>1.58</v>
      </c>
      <c r="DA308">
        <f t="shared" si="46"/>
        <v>6.39</v>
      </c>
      <c r="DB308">
        <f t="shared" si="47"/>
        <v>216.46</v>
      </c>
      <c r="DC308">
        <f t="shared" si="48"/>
        <v>0</v>
      </c>
    </row>
    <row r="309" spans="1:107">
      <c r="A309">
        <f>ROW(Source!A257)</f>
        <v>257</v>
      </c>
      <c r="B309">
        <v>35806607</v>
      </c>
      <c r="C309">
        <v>35810195</v>
      </c>
      <c r="D309">
        <v>29109781</v>
      </c>
      <c r="E309">
        <v>1</v>
      </c>
      <c r="F309">
        <v>1</v>
      </c>
      <c r="G309">
        <v>1</v>
      </c>
      <c r="H309">
        <v>3</v>
      </c>
      <c r="I309" t="s">
        <v>724</v>
      </c>
      <c r="J309" t="s">
        <v>725</v>
      </c>
      <c r="K309" t="s">
        <v>726</v>
      </c>
      <c r="L309">
        <v>1346</v>
      </c>
      <c r="N309">
        <v>1009</v>
      </c>
      <c r="O309" t="s">
        <v>170</v>
      </c>
      <c r="P309" t="s">
        <v>170</v>
      </c>
      <c r="Q309">
        <v>1</v>
      </c>
      <c r="W309">
        <v>0</v>
      </c>
      <c r="X309">
        <v>-1529888946</v>
      </c>
      <c r="Y309">
        <v>10</v>
      </c>
      <c r="AA309">
        <v>60.38</v>
      </c>
      <c r="AB309">
        <v>0</v>
      </c>
      <c r="AC309">
        <v>0</v>
      </c>
      <c r="AD309">
        <v>0</v>
      </c>
      <c r="AE309">
        <v>11.12</v>
      </c>
      <c r="AF309">
        <v>0</v>
      </c>
      <c r="AG309">
        <v>0</v>
      </c>
      <c r="AH309">
        <v>0</v>
      </c>
      <c r="AI309">
        <v>5.43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10</v>
      </c>
      <c r="AU309" t="s">
        <v>3</v>
      </c>
      <c r="AV309">
        <v>0</v>
      </c>
      <c r="AW309">
        <v>2</v>
      </c>
      <c r="AX309">
        <v>36316905</v>
      </c>
      <c r="AY309">
        <v>1</v>
      </c>
      <c r="AZ309">
        <v>0</v>
      </c>
      <c r="BA309">
        <v>304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Y309*Source!I257</f>
        <v>6.48</v>
      </c>
      <c r="CY309">
        <f t="shared" si="44"/>
        <v>60.38</v>
      </c>
      <c r="CZ309">
        <f t="shared" si="45"/>
        <v>11.12</v>
      </c>
      <c r="DA309">
        <f t="shared" si="46"/>
        <v>5.43</v>
      </c>
      <c r="DB309">
        <f t="shared" si="47"/>
        <v>111.2</v>
      </c>
      <c r="DC309">
        <f t="shared" si="48"/>
        <v>0</v>
      </c>
    </row>
    <row r="310" spans="1:107">
      <c r="A310">
        <f>ROW(Source!A257)</f>
        <v>257</v>
      </c>
      <c r="B310">
        <v>35806607</v>
      </c>
      <c r="C310">
        <v>35810195</v>
      </c>
      <c r="D310">
        <v>29109782</v>
      </c>
      <c r="E310">
        <v>1</v>
      </c>
      <c r="F310">
        <v>1</v>
      </c>
      <c r="G310">
        <v>1</v>
      </c>
      <c r="H310">
        <v>3</v>
      </c>
      <c r="I310" t="s">
        <v>727</v>
      </c>
      <c r="J310" t="s">
        <v>728</v>
      </c>
      <c r="K310" t="s">
        <v>729</v>
      </c>
      <c r="L310">
        <v>1346</v>
      </c>
      <c r="N310">
        <v>1009</v>
      </c>
      <c r="O310" t="s">
        <v>170</v>
      </c>
      <c r="P310" t="s">
        <v>170</v>
      </c>
      <c r="Q310">
        <v>1</v>
      </c>
      <c r="W310">
        <v>0</v>
      </c>
      <c r="X310">
        <v>-936589070</v>
      </c>
      <c r="Y310">
        <v>69</v>
      </c>
      <c r="AA310">
        <v>16.309999999999999</v>
      </c>
      <c r="AB310">
        <v>0</v>
      </c>
      <c r="AC310">
        <v>0</v>
      </c>
      <c r="AD310">
        <v>0</v>
      </c>
      <c r="AE310">
        <v>4.3600000000000003</v>
      </c>
      <c r="AF310">
        <v>0</v>
      </c>
      <c r="AG310">
        <v>0</v>
      </c>
      <c r="AH310">
        <v>0</v>
      </c>
      <c r="AI310">
        <v>3.74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69</v>
      </c>
      <c r="AU310" t="s">
        <v>3</v>
      </c>
      <c r="AV310">
        <v>0</v>
      </c>
      <c r="AW310">
        <v>2</v>
      </c>
      <c r="AX310">
        <v>36316906</v>
      </c>
      <c r="AY310">
        <v>1</v>
      </c>
      <c r="AZ310">
        <v>0</v>
      </c>
      <c r="BA310">
        <v>305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Y310*Source!I257</f>
        <v>44.712000000000003</v>
      </c>
      <c r="CY310">
        <f t="shared" si="44"/>
        <v>16.309999999999999</v>
      </c>
      <c r="CZ310">
        <f t="shared" si="45"/>
        <v>4.3600000000000003</v>
      </c>
      <c r="DA310">
        <f t="shared" si="46"/>
        <v>3.74</v>
      </c>
      <c r="DB310">
        <f t="shared" si="47"/>
        <v>300.83999999999997</v>
      </c>
      <c r="DC310">
        <f t="shared" si="48"/>
        <v>0</v>
      </c>
    </row>
    <row r="311" spans="1:107">
      <c r="A311">
        <f>ROW(Source!A257)</f>
        <v>257</v>
      </c>
      <c r="B311">
        <v>35806607</v>
      </c>
      <c r="C311">
        <v>35810195</v>
      </c>
      <c r="D311">
        <v>29110699</v>
      </c>
      <c r="E311">
        <v>1</v>
      </c>
      <c r="F311">
        <v>1</v>
      </c>
      <c r="G311">
        <v>1</v>
      </c>
      <c r="H311">
        <v>3</v>
      </c>
      <c r="I311" t="s">
        <v>730</v>
      </c>
      <c r="J311" t="s">
        <v>731</v>
      </c>
      <c r="K311" t="s">
        <v>732</v>
      </c>
      <c r="L311">
        <v>1301</v>
      </c>
      <c r="N311">
        <v>1003</v>
      </c>
      <c r="O311" t="s">
        <v>151</v>
      </c>
      <c r="P311" t="s">
        <v>151</v>
      </c>
      <c r="Q311">
        <v>1</v>
      </c>
      <c r="W311">
        <v>0</v>
      </c>
      <c r="X311">
        <v>-1957188591</v>
      </c>
      <c r="Y311">
        <v>118</v>
      </c>
      <c r="AA311">
        <v>1.24</v>
      </c>
      <c r="AB311">
        <v>0</v>
      </c>
      <c r="AC311">
        <v>0</v>
      </c>
      <c r="AD311">
        <v>0</v>
      </c>
      <c r="AE311">
        <v>0.17</v>
      </c>
      <c r="AF311">
        <v>0</v>
      </c>
      <c r="AG311">
        <v>0</v>
      </c>
      <c r="AH311">
        <v>0</v>
      </c>
      <c r="AI311">
        <v>7.29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118</v>
      </c>
      <c r="AU311" t="s">
        <v>3</v>
      </c>
      <c r="AV311">
        <v>0</v>
      </c>
      <c r="AW311">
        <v>2</v>
      </c>
      <c r="AX311">
        <v>36316907</v>
      </c>
      <c r="AY311">
        <v>1</v>
      </c>
      <c r="AZ311">
        <v>0</v>
      </c>
      <c r="BA311">
        <v>306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Y311*Source!I257</f>
        <v>76.463999999999999</v>
      </c>
      <c r="CY311">
        <f t="shared" si="44"/>
        <v>1.24</v>
      </c>
      <c r="CZ311">
        <f t="shared" si="45"/>
        <v>0.17</v>
      </c>
      <c r="DA311">
        <f t="shared" si="46"/>
        <v>7.29</v>
      </c>
      <c r="DB311">
        <f t="shared" si="47"/>
        <v>20.059999999999999</v>
      </c>
      <c r="DC311">
        <f t="shared" si="48"/>
        <v>0</v>
      </c>
    </row>
    <row r="312" spans="1:107">
      <c r="A312">
        <f>ROW(Source!A257)</f>
        <v>257</v>
      </c>
      <c r="B312">
        <v>35806607</v>
      </c>
      <c r="C312">
        <v>35810195</v>
      </c>
      <c r="D312">
        <v>29110797</v>
      </c>
      <c r="E312">
        <v>1</v>
      </c>
      <c r="F312">
        <v>1</v>
      </c>
      <c r="G312">
        <v>1</v>
      </c>
      <c r="H312">
        <v>3</v>
      </c>
      <c r="I312" t="s">
        <v>733</v>
      </c>
      <c r="J312" t="s">
        <v>734</v>
      </c>
      <c r="K312" t="s">
        <v>735</v>
      </c>
      <c r="L312">
        <v>1308</v>
      </c>
      <c r="N312">
        <v>1003</v>
      </c>
      <c r="O312" t="s">
        <v>68</v>
      </c>
      <c r="P312" t="s">
        <v>68</v>
      </c>
      <c r="Q312">
        <v>100</v>
      </c>
      <c r="W312">
        <v>0</v>
      </c>
      <c r="X312">
        <v>-2072982832</v>
      </c>
      <c r="Y312">
        <v>0.8</v>
      </c>
      <c r="AA312">
        <v>1550.34</v>
      </c>
      <c r="AB312">
        <v>0</v>
      </c>
      <c r="AC312">
        <v>0</v>
      </c>
      <c r="AD312">
        <v>0</v>
      </c>
      <c r="AE312">
        <v>174</v>
      </c>
      <c r="AF312">
        <v>0</v>
      </c>
      <c r="AG312">
        <v>0</v>
      </c>
      <c r="AH312">
        <v>0</v>
      </c>
      <c r="AI312">
        <v>8.91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0.8</v>
      </c>
      <c r="AU312" t="s">
        <v>3</v>
      </c>
      <c r="AV312">
        <v>0</v>
      </c>
      <c r="AW312">
        <v>2</v>
      </c>
      <c r="AX312">
        <v>36316908</v>
      </c>
      <c r="AY312">
        <v>1</v>
      </c>
      <c r="AZ312">
        <v>0</v>
      </c>
      <c r="BA312">
        <v>307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Y312*Source!I257</f>
        <v>0.51840000000000008</v>
      </c>
      <c r="CY312">
        <f t="shared" si="44"/>
        <v>1550.34</v>
      </c>
      <c r="CZ312">
        <f t="shared" si="45"/>
        <v>174</v>
      </c>
      <c r="DA312">
        <f t="shared" si="46"/>
        <v>8.91</v>
      </c>
      <c r="DB312">
        <f t="shared" si="47"/>
        <v>139.19999999999999</v>
      </c>
      <c r="DC312">
        <f t="shared" si="48"/>
        <v>0</v>
      </c>
    </row>
    <row r="313" spans="1:107">
      <c r="A313">
        <f>ROW(Source!A257)</f>
        <v>257</v>
      </c>
      <c r="B313">
        <v>35806607</v>
      </c>
      <c r="C313">
        <v>35810195</v>
      </c>
      <c r="D313">
        <v>29110815</v>
      </c>
      <c r="E313">
        <v>1</v>
      </c>
      <c r="F313">
        <v>1</v>
      </c>
      <c r="G313">
        <v>1</v>
      </c>
      <c r="H313">
        <v>3</v>
      </c>
      <c r="I313" t="s">
        <v>736</v>
      </c>
      <c r="J313" t="s">
        <v>737</v>
      </c>
      <c r="K313" t="s">
        <v>738</v>
      </c>
      <c r="L313">
        <v>1301</v>
      </c>
      <c r="N313">
        <v>1003</v>
      </c>
      <c r="O313" t="s">
        <v>151</v>
      </c>
      <c r="P313" t="s">
        <v>151</v>
      </c>
      <c r="Q313">
        <v>1</v>
      </c>
      <c r="W313">
        <v>0</v>
      </c>
      <c r="X313">
        <v>1534161369</v>
      </c>
      <c r="Y313">
        <v>117</v>
      </c>
      <c r="AA313">
        <v>6.29</v>
      </c>
      <c r="AB313">
        <v>0</v>
      </c>
      <c r="AC313">
        <v>0</v>
      </c>
      <c r="AD313">
        <v>0</v>
      </c>
      <c r="AE313">
        <v>0.85</v>
      </c>
      <c r="AF313">
        <v>0</v>
      </c>
      <c r="AG313">
        <v>0</v>
      </c>
      <c r="AH313">
        <v>0</v>
      </c>
      <c r="AI313">
        <v>7.4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117</v>
      </c>
      <c r="AU313" t="s">
        <v>3</v>
      </c>
      <c r="AV313">
        <v>0</v>
      </c>
      <c r="AW313">
        <v>2</v>
      </c>
      <c r="AX313">
        <v>36316909</v>
      </c>
      <c r="AY313">
        <v>1</v>
      </c>
      <c r="AZ313">
        <v>0</v>
      </c>
      <c r="BA313">
        <v>308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Y313*Source!I257</f>
        <v>75.816000000000003</v>
      </c>
      <c r="CY313">
        <f t="shared" si="44"/>
        <v>6.29</v>
      </c>
      <c r="CZ313">
        <f t="shared" si="45"/>
        <v>0.85</v>
      </c>
      <c r="DA313">
        <f t="shared" si="46"/>
        <v>7.4</v>
      </c>
      <c r="DB313">
        <f t="shared" si="47"/>
        <v>99.45</v>
      </c>
      <c r="DC313">
        <f t="shared" si="48"/>
        <v>0</v>
      </c>
    </row>
    <row r="314" spans="1:107">
      <c r="A314">
        <f>ROW(Source!A257)</f>
        <v>257</v>
      </c>
      <c r="B314">
        <v>35806607</v>
      </c>
      <c r="C314">
        <v>35810195</v>
      </c>
      <c r="D314">
        <v>29111455</v>
      </c>
      <c r="E314">
        <v>1</v>
      </c>
      <c r="F314">
        <v>1</v>
      </c>
      <c r="G314">
        <v>1</v>
      </c>
      <c r="H314">
        <v>3</v>
      </c>
      <c r="I314" t="s">
        <v>219</v>
      </c>
      <c r="J314" t="s">
        <v>221</v>
      </c>
      <c r="K314" t="s">
        <v>220</v>
      </c>
      <c r="L314">
        <v>1327</v>
      </c>
      <c r="N314">
        <v>1005</v>
      </c>
      <c r="O314" t="s">
        <v>165</v>
      </c>
      <c r="P314" t="s">
        <v>165</v>
      </c>
      <c r="Q314">
        <v>1</v>
      </c>
      <c r="W314">
        <v>1</v>
      </c>
      <c r="X314">
        <v>1477604143</v>
      </c>
      <c r="Y314">
        <v>-225</v>
      </c>
      <c r="AA314">
        <v>73.790000000000006</v>
      </c>
      <c r="AB314">
        <v>0</v>
      </c>
      <c r="AC314">
        <v>0</v>
      </c>
      <c r="AD314">
        <v>0</v>
      </c>
      <c r="AE314">
        <v>15.06</v>
      </c>
      <c r="AF314">
        <v>0</v>
      </c>
      <c r="AG314">
        <v>0</v>
      </c>
      <c r="AH314">
        <v>0</v>
      </c>
      <c r="AI314">
        <v>4.9000000000000004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-225</v>
      </c>
      <c r="AU314" t="s">
        <v>3</v>
      </c>
      <c r="AV314">
        <v>0</v>
      </c>
      <c r="AW314">
        <v>2</v>
      </c>
      <c r="AX314">
        <v>36316910</v>
      </c>
      <c r="AY314">
        <v>1</v>
      </c>
      <c r="AZ314">
        <v>6144</v>
      </c>
      <c r="BA314">
        <v>309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Y314*Source!I257</f>
        <v>-145.80000000000001</v>
      </c>
      <c r="CY314">
        <f t="shared" si="44"/>
        <v>73.790000000000006</v>
      </c>
      <c r="CZ314">
        <f t="shared" si="45"/>
        <v>15.06</v>
      </c>
      <c r="DA314">
        <f t="shared" si="46"/>
        <v>4.9000000000000004</v>
      </c>
      <c r="DB314">
        <f t="shared" si="47"/>
        <v>-3388.5</v>
      </c>
      <c r="DC314">
        <f t="shared" si="48"/>
        <v>0</v>
      </c>
    </row>
    <row r="315" spans="1:107">
      <c r="A315">
        <f>ROW(Source!A257)</f>
        <v>257</v>
      </c>
      <c r="B315">
        <v>35806607</v>
      </c>
      <c r="C315">
        <v>35810195</v>
      </c>
      <c r="D315">
        <v>29114733</v>
      </c>
      <c r="E315">
        <v>1</v>
      </c>
      <c r="F315">
        <v>1</v>
      </c>
      <c r="G315">
        <v>1</v>
      </c>
      <c r="H315">
        <v>3</v>
      </c>
      <c r="I315" t="s">
        <v>739</v>
      </c>
      <c r="J315" t="s">
        <v>740</v>
      </c>
      <c r="K315" t="s">
        <v>741</v>
      </c>
      <c r="L315">
        <v>1355</v>
      </c>
      <c r="N315">
        <v>1010</v>
      </c>
      <c r="O315" t="s">
        <v>61</v>
      </c>
      <c r="P315" t="s">
        <v>61</v>
      </c>
      <c r="Q315">
        <v>100</v>
      </c>
      <c r="W315">
        <v>0</v>
      </c>
      <c r="X315">
        <v>-1181903992</v>
      </c>
      <c r="Y315">
        <v>7.9</v>
      </c>
      <c r="AA315">
        <v>29.82</v>
      </c>
      <c r="AB315">
        <v>0</v>
      </c>
      <c r="AC315">
        <v>0</v>
      </c>
      <c r="AD315">
        <v>0</v>
      </c>
      <c r="AE315">
        <v>2</v>
      </c>
      <c r="AF315">
        <v>0</v>
      </c>
      <c r="AG315">
        <v>0</v>
      </c>
      <c r="AH315">
        <v>0</v>
      </c>
      <c r="AI315">
        <v>14.91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7.9</v>
      </c>
      <c r="AU315" t="s">
        <v>3</v>
      </c>
      <c r="AV315">
        <v>0</v>
      </c>
      <c r="AW315">
        <v>2</v>
      </c>
      <c r="AX315">
        <v>36316911</v>
      </c>
      <c r="AY315">
        <v>1</v>
      </c>
      <c r="AZ315">
        <v>0</v>
      </c>
      <c r="BA315">
        <v>310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Y315*Source!I257</f>
        <v>5.1192000000000002</v>
      </c>
      <c r="CY315">
        <f t="shared" si="44"/>
        <v>29.82</v>
      </c>
      <c r="CZ315">
        <f t="shared" si="45"/>
        <v>2</v>
      </c>
      <c r="DA315">
        <f t="shared" si="46"/>
        <v>14.91</v>
      </c>
      <c r="DB315">
        <f t="shared" si="47"/>
        <v>15.8</v>
      </c>
      <c r="DC315">
        <f t="shared" si="48"/>
        <v>0</v>
      </c>
    </row>
    <row r="316" spans="1:107">
      <c r="A316">
        <f>ROW(Source!A257)</f>
        <v>257</v>
      </c>
      <c r="B316">
        <v>35806607</v>
      </c>
      <c r="C316">
        <v>35810195</v>
      </c>
      <c r="D316">
        <v>29114734</v>
      </c>
      <c r="E316">
        <v>1</v>
      </c>
      <c r="F316">
        <v>1</v>
      </c>
      <c r="G316">
        <v>1</v>
      </c>
      <c r="H316">
        <v>3</v>
      </c>
      <c r="I316" t="s">
        <v>742</v>
      </c>
      <c r="J316" t="s">
        <v>743</v>
      </c>
      <c r="K316" t="s">
        <v>744</v>
      </c>
      <c r="L316">
        <v>1355</v>
      </c>
      <c r="N316">
        <v>1010</v>
      </c>
      <c r="O316" t="s">
        <v>61</v>
      </c>
      <c r="P316" t="s">
        <v>61</v>
      </c>
      <c r="Q316">
        <v>100</v>
      </c>
      <c r="W316">
        <v>0</v>
      </c>
      <c r="X316">
        <v>-1764455655</v>
      </c>
      <c r="Y316">
        <v>18.440000000000001</v>
      </c>
      <c r="AA316">
        <v>37.65</v>
      </c>
      <c r="AB316">
        <v>0</v>
      </c>
      <c r="AC316">
        <v>0</v>
      </c>
      <c r="AD316">
        <v>0</v>
      </c>
      <c r="AE316">
        <v>3</v>
      </c>
      <c r="AF316">
        <v>0</v>
      </c>
      <c r="AG316">
        <v>0</v>
      </c>
      <c r="AH316">
        <v>0</v>
      </c>
      <c r="AI316">
        <v>12.55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18.440000000000001</v>
      </c>
      <c r="AU316" t="s">
        <v>3</v>
      </c>
      <c r="AV316">
        <v>0</v>
      </c>
      <c r="AW316">
        <v>2</v>
      </c>
      <c r="AX316">
        <v>36316912</v>
      </c>
      <c r="AY316">
        <v>1</v>
      </c>
      <c r="AZ316">
        <v>0</v>
      </c>
      <c r="BA316">
        <v>311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Y316*Source!I257</f>
        <v>11.949120000000001</v>
      </c>
      <c r="CY316">
        <f t="shared" si="44"/>
        <v>37.65</v>
      </c>
      <c r="CZ316">
        <f t="shared" si="45"/>
        <v>3</v>
      </c>
      <c r="DA316">
        <f t="shared" si="46"/>
        <v>12.55</v>
      </c>
      <c r="DB316">
        <f t="shared" si="47"/>
        <v>55.32</v>
      </c>
      <c r="DC316">
        <f t="shared" si="48"/>
        <v>0</v>
      </c>
    </row>
    <row r="317" spans="1:107">
      <c r="A317">
        <f>ROW(Source!A257)</f>
        <v>257</v>
      </c>
      <c r="B317">
        <v>35806607</v>
      </c>
      <c r="C317">
        <v>35810195</v>
      </c>
      <c r="D317">
        <v>29114482</v>
      </c>
      <c r="E317">
        <v>1</v>
      </c>
      <c r="F317">
        <v>1</v>
      </c>
      <c r="G317">
        <v>1</v>
      </c>
      <c r="H317">
        <v>3</v>
      </c>
      <c r="I317" t="s">
        <v>745</v>
      </c>
      <c r="J317" t="s">
        <v>746</v>
      </c>
      <c r="K317" t="s">
        <v>747</v>
      </c>
      <c r="L317">
        <v>1355</v>
      </c>
      <c r="N317">
        <v>1010</v>
      </c>
      <c r="O317" t="s">
        <v>61</v>
      </c>
      <c r="P317" t="s">
        <v>61</v>
      </c>
      <c r="Q317">
        <v>100</v>
      </c>
      <c r="W317">
        <v>0</v>
      </c>
      <c r="X317">
        <v>62995597</v>
      </c>
      <c r="Y317">
        <v>1.49</v>
      </c>
      <c r="AA317">
        <v>33.18</v>
      </c>
      <c r="AB317">
        <v>0</v>
      </c>
      <c r="AC317">
        <v>0</v>
      </c>
      <c r="AD317">
        <v>0</v>
      </c>
      <c r="AE317">
        <v>7</v>
      </c>
      <c r="AF317">
        <v>0</v>
      </c>
      <c r="AG317">
        <v>0</v>
      </c>
      <c r="AH317">
        <v>0</v>
      </c>
      <c r="AI317">
        <v>4.74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1.49</v>
      </c>
      <c r="AU317" t="s">
        <v>3</v>
      </c>
      <c r="AV317">
        <v>0</v>
      </c>
      <c r="AW317">
        <v>2</v>
      </c>
      <c r="AX317">
        <v>36316913</v>
      </c>
      <c r="AY317">
        <v>1</v>
      </c>
      <c r="AZ317">
        <v>0</v>
      </c>
      <c r="BA317">
        <v>312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Y317*Source!I257</f>
        <v>0.96552000000000004</v>
      </c>
      <c r="CY317">
        <f t="shared" si="44"/>
        <v>33.18</v>
      </c>
      <c r="CZ317">
        <f t="shared" si="45"/>
        <v>7</v>
      </c>
      <c r="DA317">
        <f t="shared" si="46"/>
        <v>4.74</v>
      </c>
      <c r="DB317">
        <f t="shared" si="47"/>
        <v>10.43</v>
      </c>
      <c r="DC317">
        <f t="shared" si="48"/>
        <v>0</v>
      </c>
    </row>
    <row r="318" spans="1:107">
      <c r="A318">
        <f>ROW(Source!A257)</f>
        <v>257</v>
      </c>
      <c r="B318">
        <v>35806607</v>
      </c>
      <c r="C318">
        <v>35810195</v>
      </c>
      <c r="D318">
        <v>29129584</v>
      </c>
      <c r="E318">
        <v>1</v>
      </c>
      <c r="F318">
        <v>1</v>
      </c>
      <c r="G318">
        <v>1</v>
      </c>
      <c r="H318">
        <v>3</v>
      </c>
      <c r="I318" t="s">
        <v>748</v>
      </c>
      <c r="J318" t="s">
        <v>749</v>
      </c>
      <c r="K318" t="s">
        <v>750</v>
      </c>
      <c r="L318">
        <v>1301</v>
      </c>
      <c r="N318">
        <v>1003</v>
      </c>
      <c r="O318" t="s">
        <v>151</v>
      </c>
      <c r="P318" t="s">
        <v>151</v>
      </c>
      <c r="Q318">
        <v>1</v>
      </c>
      <c r="W318">
        <v>0</v>
      </c>
      <c r="X318">
        <v>1352083009</v>
      </c>
      <c r="Y318">
        <v>86</v>
      </c>
      <c r="AA318">
        <v>53.07</v>
      </c>
      <c r="AB318">
        <v>0</v>
      </c>
      <c r="AC318">
        <v>0</v>
      </c>
      <c r="AD318">
        <v>0</v>
      </c>
      <c r="AE318">
        <v>7.22</v>
      </c>
      <c r="AF318">
        <v>0</v>
      </c>
      <c r="AG318">
        <v>0</v>
      </c>
      <c r="AH318">
        <v>0</v>
      </c>
      <c r="AI318">
        <v>7.35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86</v>
      </c>
      <c r="AU318" t="s">
        <v>3</v>
      </c>
      <c r="AV318">
        <v>0</v>
      </c>
      <c r="AW318">
        <v>2</v>
      </c>
      <c r="AX318">
        <v>36316914</v>
      </c>
      <c r="AY318">
        <v>1</v>
      </c>
      <c r="AZ318">
        <v>0</v>
      </c>
      <c r="BA318">
        <v>313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Y318*Source!I257</f>
        <v>55.728000000000002</v>
      </c>
      <c r="CY318">
        <f t="shared" si="44"/>
        <v>53.07</v>
      </c>
      <c r="CZ318">
        <f t="shared" si="45"/>
        <v>7.22</v>
      </c>
      <c r="DA318">
        <f t="shared" si="46"/>
        <v>7.35</v>
      </c>
      <c r="DB318">
        <f t="shared" si="47"/>
        <v>620.91999999999996</v>
      </c>
      <c r="DC318">
        <f t="shared" si="48"/>
        <v>0</v>
      </c>
    </row>
    <row r="319" spans="1:107">
      <c r="A319">
        <f>ROW(Source!A257)</f>
        <v>257</v>
      </c>
      <c r="B319">
        <v>35806607</v>
      </c>
      <c r="C319">
        <v>35810195</v>
      </c>
      <c r="D319">
        <v>29129619</v>
      </c>
      <c r="E319">
        <v>1</v>
      </c>
      <c r="F319">
        <v>1</v>
      </c>
      <c r="G319">
        <v>1</v>
      </c>
      <c r="H319">
        <v>3</v>
      </c>
      <c r="I319" t="s">
        <v>751</v>
      </c>
      <c r="J319" t="s">
        <v>752</v>
      </c>
      <c r="K319" t="s">
        <v>753</v>
      </c>
      <c r="L319">
        <v>1301</v>
      </c>
      <c r="N319">
        <v>1003</v>
      </c>
      <c r="O319" t="s">
        <v>151</v>
      </c>
      <c r="P319" t="s">
        <v>151</v>
      </c>
      <c r="Q319">
        <v>1</v>
      </c>
      <c r="W319">
        <v>0</v>
      </c>
      <c r="X319">
        <v>2532714</v>
      </c>
      <c r="Y319">
        <v>234</v>
      </c>
      <c r="AA319">
        <v>61.61</v>
      </c>
      <c r="AB319">
        <v>0</v>
      </c>
      <c r="AC319">
        <v>0</v>
      </c>
      <c r="AD319">
        <v>0</v>
      </c>
      <c r="AE319">
        <v>8.44</v>
      </c>
      <c r="AF319">
        <v>0</v>
      </c>
      <c r="AG319">
        <v>0</v>
      </c>
      <c r="AH319">
        <v>0</v>
      </c>
      <c r="AI319">
        <v>7.3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234</v>
      </c>
      <c r="AU319" t="s">
        <v>3</v>
      </c>
      <c r="AV319">
        <v>0</v>
      </c>
      <c r="AW319">
        <v>2</v>
      </c>
      <c r="AX319">
        <v>36316915</v>
      </c>
      <c r="AY319">
        <v>1</v>
      </c>
      <c r="AZ319">
        <v>0</v>
      </c>
      <c r="BA319">
        <v>314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Y319*Source!I257</f>
        <v>151.63200000000001</v>
      </c>
      <c r="CY319">
        <f t="shared" si="44"/>
        <v>61.61</v>
      </c>
      <c r="CZ319">
        <f t="shared" si="45"/>
        <v>8.44</v>
      </c>
      <c r="DA319">
        <f t="shared" si="46"/>
        <v>7.3</v>
      </c>
      <c r="DB319">
        <f t="shared" si="47"/>
        <v>1974.96</v>
      </c>
      <c r="DC319">
        <f t="shared" si="48"/>
        <v>0</v>
      </c>
    </row>
    <row r="320" spans="1:107">
      <c r="A320">
        <f>ROW(Source!A257)</f>
        <v>257</v>
      </c>
      <c r="B320">
        <v>35806607</v>
      </c>
      <c r="C320">
        <v>35810195</v>
      </c>
      <c r="D320">
        <v>29129715</v>
      </c>
      <c r="E320">
        <v>1</v>
      </c>
      <c r="F320">
        <v>1</v>
      </c>
      <c r="G320">
        <v>1</v>
      </c>
      <c r="H320">
        <v>3</v>
      </c>
      <c r="I320" t="s">
        <v>754</v>
      </c>
      <c r="J320" t="s">
        <v>755</v>
      </c>
      <c r="K320" t="s">
        <v>756</v>
      </c>
      <c r="L320">
        <v>1301</v>
      </c>
      <c r="N320">
        <v>1003</v>
      </c>
      <c r="O320" t="s">
        <v>151</v>
      </c>
      <c r="P320" t="s">
        <v>151</v>
      </c>
      <c r="Q320">
        <v>1</v>
      </c>
      <c r="W320">
        <v>0</v>
      </c>
      <c r="X320">
        <v>-284086167</v>
      </c>
      <c r="Y320">
        <v>37</v>
      </c>
      <c r="AA320">
        <v>31.71</v>
      </c>
      <c r="AB320">
        <v>0</v>
      </c>
      <c r="AC320">
        <v>0</v>
      </c>
      <c r="AD320">
        <v>0</v>
      </c>
      <c r="AE320">
        <v>6.33</v>
      </c>
      <c r="AF320">
        <v>0</v>
      </c>
      <c r="AG320">
        <v>0</v>
      </c>
      <c r="AH320">
        <v>0</v>
      </c>
      <c r="AI320">
        <v>5.01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37</v>
      </c>
      <c r="AU320" t="s">
        <v>3</v>
      </c>
      <c r="AV320">
        <v>0</v>
      </c>
      <c r="AW320">
        <v>2</v>
      </c>
      <c r="AX320">
        <v>36316916</v>
      </c>
      <c r="AY320">
        <v>1</v>
      </c>
      <c r="AZ320">
        <v>0</v>
      </c>
      <c r="BA320">
        <v>315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Y320*Source!I257</f>
        <v>23.975999999999999</v>
      </c>
      <c r="CY320">
        <f t="shared" si="44"/>
        <v>31.71</v>
      </c>
      <c r="CZ320">
        <f t="shared" si="45"/>
        <v>6.33</v>
      </c>
      <c r="DA320">
        <f t="shared" si="46"/>
        <v>5.01</v>
      </c>
      <c r="DB320">
        <f t="shared" si="47"/>
        <v>234.21</v>
      </c>
      <c r="DC320">
        <f t="shared" si="48"/>
        <v>0</v>
      </c>
    </row>
    <row r="321" spans="1:107">
      <c r="A321">
        <f>ROW(Source!A257)</f>
        <v>257</v>
      </c>
      <c r="B321">
        <v>35806607</v>
      </c>
      <c r="C321">
        <v>35810195</v>
      </c>
      <c r="D321">
        <v>29150040</v>
      </c>
      <c r="E321">
        <v>1</v>
      </c>
      <c r="F321">
        <v>1</v>
      </c>
      <c r="G321">
        <v>1</v>
      </c>
      <c r="H321">
        <v>3</v>
      </c>
      <c r="I321" t="s">
        <v>757</v>
      </c>
      <c r="J321" t="s">
        <v>758</v>
      </c>
      <c r="K321" t="s">
        <v>759</v>
      </c>
      <c r="L321">
        <v>1339</v>
      </c>
      <c r="N321">
        <v>1007</v>
      </c>
      <c r="O321" t="s">
        <v>638</v>
      </c>
      <c r="P321" t="s">
        <v>638</v>
      </c>
      <c r="Q321">
        <v>1</v>
      </c>
      <c r="W321">
        <v>0</v>
      </c>
      <c r="X321">
        <v>619799737</v>
      </c>
      <c r="Y321">
        <v>0.06</v>
      </c>
      <c r="AA321">
        <v>22.2</v>
      </c>
      <c r="AB321">
        <v>0</v>
      </c>
      <c r="AC321">
        <v>0</v>
      </c>
      <c r="AD321">
        <v>0</v>
      </c>
      <c r="AE321">
        <v>2.44</v>
      </c>
      <c r="AF321">
        <v>0</v>
      </c>
      <c r="AG321">
        <v>0</v>
      </c>
      <c r="AH321">
        <v>0</v>
      </c>
      <c r="AI321">
        <v>9.1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0.06</v>
      </c>
      <c r="AU321" t="s">
        <v>3</v>
      </c>
      <c r="AV321">
        <v>0</v>
      </c>
      <c r="AW321">
        <v>2</v>
      </c>
      <c r="AX321">
        <v>36316917</v>
      </c>
      <c r="AY321">
        <v>1</v>
      </c>
      <c r="AZ321">
        <v>0</v>
      </c>
      <c r="BA321">
        <v>316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Y321*Source!I257</f>
        <v>3.8879999999999998E-2</v>
      </c>
      <c r="CY321">
        <f t="shared" si="44"/>
        <v>22.2</v>
      </c>
      <c r="CZ321">
        <f t="shared" si="45"/>
        <v>2.44</v>
      </c>
      <c r="DA321">
        <f t="shared" si="46"/>
        <v>9.1</v>
      </c>
      <c r="DB321">
        <f t="shared" si="47"/>
        <v>0.15</v>
      </c>
      <c r="DC321">
        <f t="shared" si="48"/>
        <v>0</v>
      </c>
    </row>
    <row r="322" spans="1:107">
      <c r="A322">
        <f>ROW(Source!A259)</f>
        <v>259</v>
      </c>
      <c r="B322">
        <v>35806607</v>
      </c>
      <c r="C322">
        <v>35810232</v>
      </c>
      <c r="D322">
        <v>18410244</v>
      </c>
      <c r="E322">
        <v>1</v>
      </c>
      <c r="F322">
        <v>1</v>
      </c>
      <c r="G322">
        <v>1</v>
      </c>
      <c r="H322">
        <v>1</v>
      </c>
      <c r="I322" t="s">
        <v>791</v>
      </c>
      <c r="J322" t="s">
        <v>3</v>
      </c>
      <c r="K322" t="s">
        <v>792</v>
      </c>
      <c r="L322">
        <v>1369</v>
      </c>
      <c r="N322">
        <v>1013</v>
      </c>
      <c r="O322" t="s">
        <v>583</v>
      </c>
      <c r="P322" t="s">
        <v>583</v>
      </c>
      <c r="Q322">
        <v>1</v>
      </c>
      <c r="W322">
        <v>0</v>
      </c>
      <c r="X322">
        <v>-1803619151</v>
      </c>
      <c r="Y322">
        <v>64.330999999999989</v>
      </c>
      <c r="AA322">
        <v>0</v>
      </c>
      <c r="AB322">
        <v>0</v>
      </c>
      <c r="AC322">
        <v>0</v>
      </c>
      <c r="AD322">
        <v>308.29000000000002</v>
      </c>
      <c r="AE322">
        <v>0</v>
      </c>
      <c r="AF322">
        <v>0</v>
      </c>
      <c r="AG322">
        <v>0</v>
      </c>
      <c r="AH322">
        <v>308.29000000000002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55.94</v>
      </c>
      <c r="AU322" t="s">
        <v>144</v>
      </c>
      <c r="AV322">
        <v>1</v>
      </c>
      <c r="AW322">
        <v>2</v>
      </c>
      <c r="AX322">
        <v>35810240</v>
      </c>
      <c r="AY322">
        <v>2</v>
      </c>
      <c r="AZ322">
        <v>131072</v>
      </c>
      <c r="BA322">
        <v>317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Y322*Source!I259</f>
        <v>41.686487999999997</v>
      </c>
      <c r="CY322">
        <f>AD322</f>
        <v>308.29000000000002</v>
      </c>
      <c r="CZ322">
        <f>AH322</f>
        <v>308.29000000000002</v>
      </c>
      <c r="DA322">
        <f>AL322</f>
        <v>1</v>
      </c>
      <c r="DB322">
        <f>ROUND((ROUND(AT322*CZ322,2)*1.15),2)</f>
        <v>19832.599999999999</v>
      </c>
      <c r="DC322">
        <f>ROUND((ROUND(AT322*AG322,2)*1.15),2)</f>
        <v>0</v>
      </c>
    </row>
    <row r="323" spans="1:107">
      <c r="A323">
        <f>ROW(Source!A259)</f>
        <v>259</v>
      </c>
      <c r="B323">
        <v>35806607</v>
      </c>
      <c r="C323">
        <v>35810232</v>
      </c>
      <c r="D323">
        <v>121548</v>
      </c>
      <c r="E323">
        <v>1</v>
      </c>
      <c r="F323">
        <v>1</v>
      </c>
      <c r="G323">
        <v>1</v>
      </c>
      <c r="H323">
        <v>1</v>
      </c>
      <c r="I323" t="s">
        <v>34</v>
      </c>
      <c r="J323" t="s">
        <v>3</v>
      </c>
      <c r="K323" t="s">
        <v>584</v>
      </c>
      <c r="L323">
        <v>608254</v>
      </c>
      <c r="N323">
        <v>1013</v>
      </c>
      <c r="O323" t="s">
        <v>585</v>
      </c>
      <c r="P323" t="s">
        <v>585</v>
      </c>
      <c r="Q323">
        <v>1</v>
      </c>
      <c r="W323">
        <v>0</v>
      </c>
      <c r="X323">
        <v>-185737400</v>
      </c>
      <c r="Y323">
        <v>1.2500000000000001E-2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1</v>
      </c>
      <c r="AQ323">
        <v>0</v>
      </c>
      <c r="AR323">
        <v>0</v>
      </c>
      <c r="AS323" t="s">
        <v>3</v>
      </c>
      <c r="AT323">
        <v>0.01</v>
      </c>
      <c r="AU323" t="s">
        <v>143</v>
      </c>
      <c r="AV323">
        <v>2</v>
      </c>
      <c r="AW323">
        <v>2</v>
      </c>
      <c r="AX323">
        <v>35810241</v>
      </c>
      <c r="AY323">
        <v>1</v>
      </c>
      <c r="AZ323">
        <v>0</v>
      </c>
      <c r="BA323">
        <v>318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Y323*Source!I259</f>
        <v>8.1000000000000013E-3</v>
      </c>
      <c r="CY323">
        <f>AD323</f>
        <v>0</v>
      </c>
      <c r="CZ323">
        <f>AH323</f>
        <v>0</v>
      </c>
      <c r="DA323">
        <f>AL323</f>
        <v>1</v>
      </c>
      <c r="DB323">
        <f>ROUND((ROUND(AT323*CZ323,2)*1.25),2)</f>
        <v>0</v>
      </c>
      <c r="DC323">
        <f>ROUND((ROUND(AT323*AG323,2)*1.25),2)</f>
        <v>0</v>
      </c>
    </row>
    <row r="324" spans="1:107">
      <c r="A324">
        <f>ROW(Source!A259)</f>
        <v>259</v>
      </c>
      <c r="B324">
        <v>35806607</v>
      </c>
      <c r="C324">
        <v>35810232</v>
      </c>
      <c r="D324">
        <v>29172556</v>
      </c>
      <c r="E324">
        <v>1</v>
      </c>
      <c r="F324">
        <v>1</v>
      </c>
      <c r="G324">
        <v>1</v>
      </c>
      <c r="H324">
        <v>2</v>
      </c>
      <c r="I324" t="s">
        <v>586</v>
      </c>
      <c r="J324" t="s">
        <v>590</v>
      </c>
      <c r="K324" t="s">
        <v>588</v>
      </c>
      <c r="L324">
        <v>1368</v>
      </c>
      <c r="N324">
        <v>1011</v>
      </c>
      <c r="O324" t="s">
        <v>589</v>
      </c>
      <c r="P324" t="s">
        <v>589</v>
      </c>
      <c r="Q324">
        <v>1</v>
      </c>
      <c r="W324">
        <v>0</v>
      </c>
      <c r="X324">
        <v>-1302720870</v>
      </c>
      <c r="Y324">
        <v>1.2500000000000001E-2</v>
      </c>
      <c r="AA324">
        <v>0</v>
      </c>
      <c r="AB324">
        <v>466.71</v>
      </c>
      <c r="AC324">
        <v>447.93</v>
      </c>
      <c r="AD324">
        <v>0</v>
      </c>
      <c r="AE324">
        <v>0</v>
      </c>
      <c r="AF324">
        <v>31.26</v>
      </c>
      <c r="AG324">
        <v>13.5</v>
      </c>
      <c r="AH324">
        <v>0</v>
      </c>
      <c r="AI324">
        <v>1</v>
      </c>
      <c r="AJ324">
        <v>14.93</v>
      </c>
      <c r="AK324">
        <v>33.18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0.01</v>
      </c>
      <c r="AU324" t="s">
        <v>143</v>
      </c>
      <c r="AV324">
        <v>0</v>
      </c>
      <c r="AW324">
        <v>2</v>
      </c>
      <c r="AX324">
        <v>35810242</v>
      </c>
      <c r="AY324">
        <v>1</v>
      </c>
      <c r="AZ324">
        <v>0</v>
      </c>
      <c r="BA324">
        <v>319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Y324*Source!I259</f>
        <v>8.1000000000000013E-3</v>
      </c>
      <c r="CY324">
        <f>AB324</f>
        <v>466.71</v>
      </c>
      <c r="CZ324">
        <f>AF324</f>
        <v>31.26</v>
      </c>
      <c r="DA324">
        <f>AJ324</f>
        <v>14.93</v>
      </c>
      <c r="DB324">
        <f>ROUND((ROUND(AT324*CZ324,2)*1.25),2)</f>
        <v>0.39</v>
      </c>
      <c r="DC324">
        <f>ROUND((ROUND(AT324*AG324,2)*1.25),2)</f>
        <v>0.18</v>
      </c>
    </row>
    <row r="325" spans="1:107">
      <c r="A325">
        <f>ROW(Source!A259)</f>
        <v>259</v>
      </c>
      <c r="B325">
        <v>35806607</v>
      </c>
      <c r="C325">
        <v>35810232</v>
      </c>
      <c r="D325">
        <v>29174913</v>
      </c>
      <c r="E325">
        <v>1</v>
      </c>
      <c r="F325">
        <v>1</v>
      </c>
      <c r="G325">
        <v>1</v>
      </c>
      <c r="H325">
        <v>2</v>
      </c>
      <c r="I325" t="s">
        <v>601</v>
      </c>
      <c r="J325" t="s">
        <v>602</v>
      </c>
      <c r="K325" t="s">
        <v>603</v>
      </c>
      <c r="L325">
        <v>1368</v>
      </c>
      <c r="N325">
        <v>1011</v>
      </c>
      <c r="O325" t="s">
        <v>589</v>
      </c>
      <c r="P325" t="s">
        <v>589</v>
      </c>
      <c r="Q325">
        <v>1</v>
      </c>
      <c r="W325">
        <v>0</v>
      </c>
      <c r="X325">
        <v>458544584</v>
      </c>
      <c r="Y325">
        <v>1.2500000000000001E-2</v>
      </c>
      <c r="AA325">
        <v>0</v>
      </c>
      <c r="AB325">
        <v>932.72</v>
      </c>
      <c r="AC325">
        <v>384.89</v>
      </c>
      <c r="AD325">
        <v>0</v>
      </c>
      <c r="AE325">
        <v>0</v>
      </c>
      <c r="AF325">
        <v>87.17</v>
      </c>
      <c r="AG325">
        <v>11.6</v>
      </c>
      <c r="AH325">
        <v>0</v>
      </c>
      <c r="AI325">
        <v>1</v>
      </c>
      <c r="AJ325">
        <v>10.7</v>
      </c>
      <c r="AK325">
        <v>33.18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0.01</v>
      </c>
      <c r="AU325" t="s">
        <v>143</v>
      </c>
      <c r="AV325">
        <v>0</v>
      </c>
      <c r="AW325">
        <v>2</v>
      </c>
      <c r="AX325">
        <v>35810243</v>
      </c>
      <c r="AY325">
        <v>1</v>
      </c>
      <c r="AZ325">
        <v>0</v>
      </c>
      <c r="BA325">
        <v>320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Y325*Source!I259</f>
        <v>8.1000000000000013E-3</v>
      </c>
      <c r="CY325">
        <f>AB325</f>
        <v>932.72</v>
      </c>
      <c r="CZ325">
        <f>AF325</f>
        <v>87.17</v>
      </c>
      <c r="DA325">
        <f>AJ325</f>
        <v>10.7</v>
      </c>
      <c r="DB325">
        <f>ROUND((ROUND(AT325*CZ325,2)*1.25),2)</f>
        <v>1.0900000000000001</v>
      </c>
      <c r="DC325">
        <f>ROUND((ROUND(AT325*AG325,2)*1.25),2)</f>
        <v>0.15</v>
      </c>
    </row>
    <row r="326" spans="1:107">
      <c r="A326">
        <f>ROW(Source!A259)</f>
        <v>259</v>
      </c>
      <c r="B326">
        <v>35806607</v>
      </c>
      <c r="C326">
        <v>35810232</v>
      </c>
      <c r="D326">
        <v>29109386</v>
      </c>
      <c r="E326">
        <v>1</v>
      </c>
      <c r="F326">
        <v>1</v>
      </c>
      <c r="G326">
        <v>1</v>
      </c>
      <c r="H326">
        <v>3</v>
      </c>
      <c r="I326" t="s">
        <v>793</v>
      </c>
      <c r="J326" t="s">
        <v>794</v>
      </c>
      <c r="K326" t="s">
        <v>795</v>
      </c>
      <c r="L326">
        <v>1348</v>
      </c>
      <c r="N326">
        <v>1009</v>
      </c>
      <c r="O326" t="s">
        <v>29</v>
      </c>
      <c r="P326" t="s">
        <v>29</v>
      </c>
      <c r="Q326">
        <v>1000</v>
      </c>
      <c r="W326">
        <v>0</v>
      </c>
      <c r="X326">
        <v>-1262442712</v>
      </c>
      <c r="Y326">
        <v>3.4099999999999998E-2</v>
      </c>
      <c r="AA326">
        <v>55935.05</v>
      </c>
      <c r="AB326">
        <v>0</v>
      </c>
      <c r="AC326">
        <v>0</v>
      </c>
      <c r="AD326">
        <v>0</v>
      </c>
      <c r="AE326">
        <v>11300.01</v>
      </c>
      <c r="AF326">
        <v>0</v>
      </c>
      <c r="AG326">
        <v>0</v>
      </c>
      <c r="AH326">
        <v>0</v>
      </c>
      <c r="AI326">
        <v>4.95</v>
      </c>
      <c r="AJ326">
        <v>1</v>
      </c>
      <c r="AK326">
        <v>1</v>
      </c>
      <c r="AL326">
        <v>1</v>
      </c>
      <c r="AN326">
        <v>0</v>
      </c>
      <c r="AO326">
        <v>1</v>
      </c>
      <c r="AP326">
        <v>0</v>
      </c>
      <c r="AQ326">
        <v>0</v>
      </c>
      <c r="AR326">
        <v>0</v>
      </c>
      <c r="AS326" t="s">
        <v>3</v>
      </c>
      <c r="AT326">
        <v>3.4099999999999998E-2</v>
      </c>
      <c r="AU326" t="s">
        <v>3</v>
      </c>
      <c r="AV326">
        <v>0</v>
      </c>
      <c r="AW326">
        <v>2</v>
      </c>
      <c r="AX326">
        <v>35810244</v>
      </c>
      <c r="AY326">
        <v>1</v>
      </c>
      <c r="AZ326">
        <v>0</v>
      </c>
      <c r="BA326">
        <v>321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Y326*Source!I259</f>
        <v>2.20968E-2</v>
      </c>
      <c r="CY326">
        <f>AA326</f>
        <v>55935.05</v>
      </c>
      <c r="CZ326">
        <f>AE326</f>
        <v>11300.01</v>
      </c>
      <c r="DA326">
        <f>AI326</f>
        <v>4.95</v>
      </c>
      <c r="DB326">
        <f t="shared" ref="DB326:DB348" si="49">ROUND(ROUND(AT326*CZ326,2),2)</f>
        <v>385.33</v>
      </c>
      <c r="DC326">
        <f t="shared" ref="DC326:DC348" si="50">ROUND(ROUND(AT326*AG326,2),2)</f>
        <v>0</v>
      </c>
    </row>
    <row r="327" spans="1:107">
      <c r="A327">
        <f>ROW(Source!A259)</f>
        <v>259</v>
      </c>
      <c r="B327">
        <v>35806607</v>
      </c>
      <c r="C327">
        <v>35810232</v>
      </c>
      <c r="D327">
        <v>29107800</v>
      </c>
      <c r="E327">
        <v>1</v>
      </c>
      <c r="F327">
        <v>1</v>
      </c>
      <c r="G327">
        <v>1</v>
      </c>
      <c r="H327">
        <v>3</v>
      </c>
      <c r="I327" t="s">
        <v>616</v>
      </c>
      <c r="J327" t="s">
        <v>643</v>
      </c>
      <c r="K327" t="s">
        <v>618</v>
      </c>
      <c r="L327">
        <v>1346</v>
      </c>
      <c r="N327">
        <v>1009</v>
      </c>
      <c r="O327" t="s">
        <v>170</v>
      </c>
      <c r="P327" t="s">
        <v>170</v>
      </c>
      <c r="Q327">
        <v>1</v>
      </c>
      <c r="W327">
        <v>0</v>
      </c>
      <c r="X327">
        <v>-1570619850</v>
      </c>
      <c r="Y327">
        <v>0.01</v>
      </c>
      <c r="AA327">
        <v>46.61</v>
      </c>
      <c r="AB327">
        <v>0</v>
      </c>
      <c r="AC327">
        <v>0</v>
      </c>
      <c r="AD327">
        <v>0</v>
      </c>
      <c r="AE327">
        <v>1.81</v>
      </c>
      <c r="AF327">
        <v>0</v>
      </c>
      <c r="AG327">
        <v>0</v>
      </c>
      <c r="AH327">
        <v>0</v>
      </c>
      <c r="AI327">
        <v>25.75</v>
      </c>
      <c r="AJ327">
        <v>1</v>
      </c>
      <c r="AK327">
        <v>1</v>
      </c>
      <c r="AL327">
        <v>1</v>
      </c>
      <c r="AN327">
        <v>0</v>
      </c>
      <c r="AO327">
        <v>1</v>
      </c>
      <c r="AP327">
        <v>0</v>
      </c>
      <c r="AQ327">
        <v>0</v>
      </c>
      <c r="AR327">
        <v>0</v>
      </c>
      <c r="AS327" t="s">
        <v>3</v>
      </c>
      <c r="AT327">
        <v>0.01</v>
      </c>
      <c r="AU327" t="s">
        <v>3</v>
      </c>
      <c r="AV327">
        <v>0</v>
      </c>
      <c r="AW327">
        <v>2</v>
      </c>
      <c r="AX327">
        <v>35810245</v>
      </c>
      <c r="AY327">
        <v>1</v>
      </c>
      <c r="AZ327">
        <v>0</v>
      </c>
      <c r="BA327">
        <v>322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Y327*Source!I259</f>
        <v>6.4800000000000005E-3</v>
      </c>
      <c r="CY327">
        <f>AA327</f>
        <v>46.61</v>
      </c>
      <c r="CZ327">
        <f>AE327</f>
        <v>1.81</v>
      </c>
      <c r="DA327">
        <f>AI327</f>
        <v>25.75</v>
      </c>
      <c r="DB327">
        <f t="shared" si="49"/>
        <v>0.02</v>
      </c>
      <c r="DC327">
        <f t="shared" si="50"/>
        <v>0</v>
      </c>
    </row>
    <row r="328" spans="1:107">
      <c r="A328">
        <f>ROW(Source!A259)</f>
        <v>259</v>
      </c>
      <c r="B328">
        <v>35806607</v>
      </c>
      <c r="C328">
        <v>35810232</v>
      </c>
      <c r="D328">
        <v>29109603</v>
      </c>
      <c r="E328">
        <v>1</v>
      </c>
      <c r="F328">
        <v>1</v>
      </c>
      <c r="G328">
        <v>1</v>
      </c>
      <c r="H328">
        <v>3</v>
      </c>
      <c r="I328" t="s">
        <v>796</v>
      </c>
      <c r="J328" t="s">
        <v>797</v>
      </c>
      <c r="K328" t="s">
        <v>798</v>
      </c>
      <c r="L328">
        <v>1327</v>
      </c>
      <c r="N328">
        <v>1005</v>
      </c>
      <c r="O328" t="s">
        <v>165</v>
      </c>
      <c r="P328" t="s">
        <v>165</v>
      </c>
      <c r="Q328">
        <v>1</v>
      </c>
      <c r="W328">
        <v>0</v>
      </c>
      <c r="X328">
        <v>1399429038</v>
      </c>
      <c r="Y328">
        <v>112</v>
      </c>
      <c r="AA328">
        <v>54.06</v>
      </c>
      <c r="AB328">
        <v>0</v>
      </c>
      <c r="AC328">
        <v>0</v>
      </c>
      <c r="AD328">
        <v>0</v>
      </c>
      <c r="AE328">
        <v>55.16</v>
      </c>
      <c r="AF328">
        <v>0</v>
      </c>
      <c r="AG328">
        <v>0</v>
      </c>
      <c r="AH328">
        <v>0</v>
      </c>
      <c r="AI328">
        <v>0.98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112</v>
      </c>
      <c r="AU328" t="s">
        <v>3</v>
      </c>
      <c r="AV328">
        <v>0</v>
      </c>
      <c r="AW328">
        <v>2</v>
      </c>
      <c r="AX328">
        <v>35810246</v>
      </c>
      <c r="AY328">
        <v>1</v>
      </c>
      <c r="AZ328">
        <v>0</v>
      </c>
      <c r="BA328">
        <v>323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Y328*Source!I259</f>
        <v>72.576000000000008</v>
      </c>
      <c r="CY328">
        <f>AA328</f>
        <v>54.06</v>
      </c>
      <c r="CZ328">
        <f>AE328</f>
        <v>55.16</v>
      </c>
      <c r="DA328">
        <f>AI328</f>
        <v>0.98</v>
      </c>
      <c r="DB328">
        <f t="shared" si="49"/>
        <v>6177.92</v>
      </c>
      <c r="DC328">
        <f t="shared" si="50"/>
        <v>0</v>
      </c>
    </row>
    <row r="329" spans="1:107">
      <c r="A329">
        <f>ROW(Source!A260)</f>
        <v>260</v>
      </c>
      <c r="B329">
        <v>35806607</v>
      </c>
      <c r="C329">
        <v>35810247</v>
      </c>
      <c r="D329">
        <v>29364679</v>
      </c>
      <c r="E329">
        <v>1</v>
      </c>
      <c r="F329">
        <v>1</v>
      </c>
      <c r="G329">
        <v>1</v>
      </c>
      <c r="H329">
        <v>1</v>
      </c>
      <c r="I329" t="s">
        <v>799</v>
      </c>
      <c r="J329" t="s">
        <v>3</v>
      </c>
      <c r="K329" t="s">
        <v>800</v>
      </c>
      <c r="L329">
        <v>1369</v>
      </c>
      <c r="N329">
        <v>1013</v>
      </c>
      <c r="O329" t="s">
        <v>583</v>
      </c>
      <c r="P329" t="s">
        <v>583</v>
      </c>
      <c r="Q329">
        <v>1</v>
      </c>
      <c r="W329">
        <v>0</v>
      </c>
      <c r="X329">
        <v>931378261</v>
      </c>
      <c r="Y329">
        <v>30.48</v>
      </c>
      <c r="AA329">
        <v>0</v>
      </c>
      <c r="AB329">
        <v>0</v>
      </c>
      <c r="AC329">
        <v>0</v>
      </c>
      <c r="AD329">
        <v>329.2</v>
      </c>
      <c r="AE329">
        <v>0</v>
      </c>
      <c r="AF329">
        <v>0</v>
      </c>
      <c r="AG329">
        <v>0</v>
      </c>
      <c r="AH329">
        <v>329.2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30.48</v>
      </c>
      <c r="AU329" t="s">
        <v>3</v>
      </c>
      <c r="AV329">
        <v>1</v>
      </c>
      <c r="AW329">
        <v>2</v>
      </c>
      <c r="AX329">
        <v>35810260</v>
      </c>
      <c r="AY329">
        <v>2</v>
      </c>
      <c r="AZ329">
        <v>131072</v>
      </c>
      <c r="BA329">
        <v>324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Y329*Source!I260</f>
        <v>1.2192000000000001</v>
      </c>
      <c r="CY329">
        <f>AD329</f>
        <v>329.2</v>
      </c>
      <c r="CZ329">
        <f>AH329</f>
        <v>329.2</v>
      </c>
      <c r="DA329">
        <f>AL329</f>
        <v>1</v>
      </c>
      <c r="DB329">
        <f t="shared" si="49"/>
        <v>10034.02</v>
      </c>
      <c r="DC329">
        <f t="shared" si="50"/>
        <v>0</v>
      </c>
    </row>
    <row r="330" spans="1:107">
      <c r="A330">
        <f>ROW(Source!A260)</f>
        <v>260</v>
      </c>
      <c r="B330">
        <v>35806607</v>
      </c>
      <c r="C330">
        <v>35810247</v>
      </c>
      <c r="D330">
        <v>121548</v>
      </c>
      <c r="E330">
        <v>1</v>
      </c>
      <c r="F330">
        <v>1</v>
      </c>
      <c r="G330">
        <v>1</v>
      </c>
      <c r="H330">
        <v>1</v>
      </c>
      <c r="I330" t="s">
        <v>34</v>
      </c>
      <c r="J330" t="s">
        <v>3</v>
      </c>
      <c r="K330" t="s">
        <v>584</v>
      </c>
      <c r="L330">
        <v>608254</v>
      </c>
      <c r="N330">
        <v>1013</v>
      </c>
      <c r="O330" t="s">
        <v>585</v>
      </c>
      <c r="P330" t="s">
        <v>585</v>
      </c>
      <c r="Q330">
        <v>1</v>
      </c>
      <c r="W330">
        <v>0</v>
      </c>
      <c r="X330">
        <v>-185737400</v>
      </c>
      <c r="Y330">
        <v>0.03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0.03</v>
      </c>
      <c r="AU330" t="s">
        <v>3</v>
      </c>
      <c r="AV330">
        <v>2</v>
      </c>
      <c r="AW330">
        <v>2</v>
      </c>
      <c r="AX330">
        <v>35810261</v>
      </c>
      <c r="AY330">
        <v>1</v>
      </c>
      <c r="AZ330">
        <v>0</v>
      </c>
      <c r="BA330">
        <v>325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Y330*Source!I260</f>
        <v>1.1999999999999999E-3</v>
      </c>
      <c r="CY330">
        <f>AD330</f>
        <v>0</v>
      </c>
      <c r="CZ330">
        <f>AH330</f>
        <v>0</v>
      </c>
      <c r="DA330">
        <f>AL330</f>
        <v>1</v>
      </c>
      <c r="DB330">
        <f t="shared" si="49"/>
        <v>0</v>
      </c>
      <c r="DC330">
        <f t="shared" si="50"/>
        <v>0</v>
      </c>
    </row>
    <row r="331" spans="1:107">
      <c r="A331">
        <f>ROW(Source!A260)</f>
        <v>260</v>
      </c>
      <c r="B331">
        <v>35806607</v>
      </c>
      <c r="C331">
        <v>35810247</v>
      </c>
      <c r="D331">
        <v>29172362</v>
      </c>
      <c r="E331">
        <v>1</v>
      </c>
      <c r="F331">
        <v>1</v>
      </c>
      <c r="G331">
        <v>1</v>
      </c>
      <c r="H331">
        <v>2</v>
      </c>
      <c r="I331" t="s">
        <v>801</v>
      </c>
      <c r="J331" t="s">
        <v>802</v>
      </c>
      <c r="K331" t="s">
        <v>803</v>
      </c>
      <c r="L331">
        <v>1368</v>
      </c>
      <c r="N331">
        <v>1011</v>
      </c>
      <c r="O331" t="s">
        <v>589</v>
      </c>
      <c r="P331" t="s">
        <v>589</v>
      </c>
      <c r="Q331">
        <v>1</v>
      </c>
      <c r="W331">
        <v>0</v>
      </c>
      <c r="X331">
        <v>2071614860</v>
      </c>
      <c r="Y331">
        <v>0.03</v>
      </c>
      <c r="AA331">
        <v>0</v>
      </c>
      <c r="AB331">
        <v>1113.56</v>
      </c>
      <c r="AC331">
        <v>447.93</v>
      </c>
      <c r="AD331">
        <v>0</v>
      </c>
      <c r="AE331">
        <v>0</v>
      </c>
      <c r="AF331">
        <v>134.65</v>
      </c>
      <c r="AG331">
        <v>13.5</v>
      </c>
      <c r="AH331">
        <v>0</v>
      </c>
      <c r="AI331">
        <v>1</v>
      </c>
      <c r="AJ331">
        <v>8.27</v>
      </c>
      <c r="AK331">
        <v>33.18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0.03</v>
      </c>
      <c r="AU331" t="s">
        <v>3</v>
      </c>
      <c r="AV331">
        <v>0</v>
      </c>
      <c r="AW331">
        <v>2</v>
      </c>
      <c r="AX331">
        <v>35810262</v>
      </c>
      <c r="AY331">
        <v>1</v>
      </c>
      <c r="AZ331">
        <v>0</v>
      </c>
      <c r="BA331">
        <v>326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Y331*Source!I260</f>
        <v>1.1999999999999999E-3</v>
      </c>
      <c r="CY331">
        <f>AB331</f>
        <v>1113.56</v>
      </c>
      <c r="CZ331">
        <f>AF331</f>
        <v>134.65</v>
      </c>
      <c r="DA331">
        <f>AJ331</f>
        <v>8.27</v>
      </c>
      <c r="DB331">
        <f t="shared" si="49"/>
        <v>4.04</v>
      </c>
      <c r="DC331">
        <f t="shared" si="50"/>
        <v>0.41</v>
      </c>
    </row>
    <row r="332" spans="1:107">
      <c r="A332">
        <f>ROW(Source!A260)</f>
        <v>260</v>
      </c>
      <c r="B332">
        <v>35806607</v>
      </c>
      <c r="C332">
        <v>35810247</v>
      </c>
      <c r="D332">
        <v>29174913</v>
      </c>
      <c r="E332">
        <v>1</v>
      </c>
      <c r="F332">
        <v>1</v>
      </c>
      <c r="G332">
        <v>1</v>
      </c>
      <c r="H332">
        <v>2</v>
      </c>
      <c r="I332" t="s">
        <v>601</v>
      </c>
      <c r="J332" t="s">
        <v>602</v>
      </c>
      <c r="K332" t="s">
        <v>603</v>
      </c>
      <c r="L332">
        <v>1368</v>
      </c>
      <c r="N332">
        <v>1011</v>
      </c>
      <c r="O332" t="s">
        <v>589</v>
      </c>
      <c r="P332" t="s">
        <v>589</v>
      </c>
      <c r="Q332">
        <v>1</v>
      </c>
      <c r="W332">
        <v>0</v>
      </c>
      <c r="X332">
        <v>458544584</v>
      </c>
      <c r="Y332">
        <v>0.02</v>
      </c>
      <c r="AA332">
        <v>0</v>
      </c>
      <c r="AB332">
        <v>932.72</v>
      </c>
      <c r="AC332">
        <v>384.89</v>
      </c>
      <c r="AD332">
        <v>0</v>
      </c>
      <c r="AE332">
        <v>0</v>
      </c>
      <c r="AF332">
        <v>87.17</v>
      </c>
      <c r="AG332">
        <v>11.6</v>
      </c>
      <c r="AH332">
        <v>0</v>
      </c>
      <c r="AI332">
        <v>1</v>
      </c>
      <c r="AJ332">
        <v>10.7</v>
      </c>
      <c r="AK332">
        <v>33.18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0.02</v>
      </c>
      <c r="AU332" t="s">
        <v>3</v>
      </c>
      <c r="AV332">
        <v>0</v>
      </c>
      <c r="AW332">
        <v>2</v>
      </c>
      <c r="AX332">
        <v>35810263</v>
      </c>
      <c r="AY332">
        <v>1</v>
      </c>
      <c r="AZ332">
        <v>0</v>
      </c>
      <c r="BA332">
        <v>327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Y332*Source!I260</f>
        <v>8.0000000000000004E-4</v>
      </c>
      <c r="CY332">
        <f>AB332</f>
        <v>932.72</v>
      </c>
      <c r="CZ332">
        <f>AF332</f>
        <v>87.17</v>
      </c>
      <c r="DA332">
        <f>AJ332</f>
        <v>10.7</v>
      </c>
      <c r="DB332">
        <f t="shared" si="49"/>
        <v>1.74</v>
      </c>
      <c r="DC332">
        <f t="shared" si="50"/>
        <v>0.23</v>
      </c>
    </row>
    <row r="333" spans="1:107">
      <c r="A333">
        <f>ROW(Source!A260)</f>
        <v>260</v>
      </c>
      <c r="B333">
        <v>35806607</v>
      </c>
      <c r="C333">
        <v>35810247</v>
      </c>
      <c r="D333">
        <v>29114246</v>
      </c>
      <c r="E333">
        <v>1</v>
      </c>
      <c r="F333">
        <v>1</v>
      </c>
      <c r="G333">
        <v>1</v>
      </c>
      <c r="H333">
        <v>3</v>
      </c>
      <c r="I333" t="s">
        <v>804</v>
      </c>
      <c r="J333" t="s">
        <v>805</v>
      </c>
      <c r="K333" t="s">
        <v>806</v>
      </c>
      <c r="L333">
        <v>1346</v>
      </c>
      <c r="N333">
        <v>1009</v>
      </c>
      <c r="O333" t="s">
        <v>170</v>
      </c>
      <c r="P333" t="s">
        <v>170</v>
      </c>
      <c r="Q333">
        <v>1</v>
      </c>
      <c r="W333">
        <v>0</v>
      </c>
      <c r="X333">
        <v>-421273247</v>
      </c>
      <c r="Y333">
        <v>1.5</v>
      </c>
      <c r="AA333">
        <v>83.08</v>
      </c>
      <c r="AB333">
        <v>0</v>
      </c>
      <c r="AC333">
        <v>0</v>
      </c>
      <c r="AD333">
        <v>0</v>
      </c>
      <c r="AE333">
        <v>9.0399999999999991</v>
      </c>
      <c r="AF333">
        <v>0</v>
      </c>
      <c r="AG333">
        <v>0</v>
      </c>
      <c r="AH333">
        <v>0</v>
      </c>
      <c r="AI333">
        <v>9.19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1.5</v>
      </c>
      <c r="AU333" t="s">
        <v>3</v>
      </c>
      <c r="AV333">
        <v>0</v>
      </c>
      <c r="AW333">
        <v>2</v>
      </c>
      <c r="AX333">
        <v>35810264</v>
      </c>
      <c r="AY333">
        <v>1</v>
      </c>
      <c r="AZ333">
        <v>0</v>
      </c>
      <c r="BA333">
        <v>328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Y333*Source!I260</f>
        <v>0.06</v>
      </c>
      <c r="CY333">
        <f t="shared" ref="CY333:CY339" si="51">AA333</f>
        <v>83.08</v>
      </c>
      <c r="CZ333">
        <f t="shared" ref="CZ333:CZ339" si="52">AE333</f>
        <v>9.0399999999999991</v>
      </c>
      <c r="DA333">
        <f t="shared" ref="DA333:DA339" si="53">AI333</f>
        <v>9.19</v>
      </c>
      <c r="DB333">
        <f t="shared" si="49"/>
        <v>13.56</v>
      </c>
      <c r="DC333">
        <f t="shared" si="50"/>
        <v>0</v>
      </c>
    </row>
    <row r="334" spans="1:107">
      <c r="A334">
        <f>ROW(Source!A260)</f>
        <v>260</v>
      </c>
      <c r="B334">
        <v>35806607</v>
      </c>
      <c r="C334">
        <v>35810247</v>
      </c>
      <c r="D334">
        <v>29110838</v>
      </c>
      <c r="E334">
        <v>1</v>
      </c>
      <c r="F334">
        <v>1</v>
      </c>
      <c r="G334">
        <v>1</v>
      </c>
      <c r="H334">
        <v>3</v>
      </c>
      <c r="I334" t="s">
        <v>807</v>
      </c>
      <c r="J334" t="s">
        <v>808</v>
      </c>
      <c r="K334" t="s">
        <v>809</v>
      </c>
      <c r="L334">
        <v>1346</v>
      </c>
      <c r="N334">
        <v>1009</v>
      </c>
      <c r="O334" t="s">
        <v>170</v>
      </c>
      <c r="P334" t="s">
        <v>170</v>
      </c>
      <c r="Q334">
        <v>1</v>
      </c>
      <c r="W334">
        <v>0</v>
      </c>
      <c r="X334">
        <v>-667794164</v>
      </c>
      <c r="Y334">
        <v>0.42</v>
      </c>
      <c r="AA334">
        <v>100.04</v>
      </c>
      <c r="AB334">
        <v>0</v>
      </c>
      <c r="AC334">
        <v>0</v>
      </c>
      <c r="AD334">
        <v>0</v>
      </c>
      <c r="AE334">
        <v>30.5</v>
      </c>
      <c r="AF334">
        <v>0</v>
      </c>
      <c r="AG334">
        <v>0</v>
      </c>
      <c r="AH334">
        <v>0</v>
      </c>
      <c r="AI334">
        <v>3.28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0.42</v>
      </c>
      <c r="AU334" t="s">
        <v>3</v>
      </c>
      <c r="AV334">
        <v>0</v>
      </c>
      <c r="AW334">
        <v>2</v>
      </c>
      <c r="AX334">
        <v>35810265</v>
      </c>
      <c r="AY334">
        <v>1</v>
      </c>
      <c r="AZ334">
        <v>0</v>
      </c>
      <c r="BA334">
        <v>329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Y334*Source!I260</f>
        <v>1.6799999999999999E-2</v>
      </c>
      <c r="CY334">
        <f t="shared" si="51"/>
        <v>100.04</v>
      </c>
      <c r="CZ334">
        <f t="shared" si="52"/>
        <v>30.5</v>
      </c>
      <c r="DA334">
        <f t="shared" si="53"/>
        <v>3.28</v>
      </c>
      <c r="DB334">
        <f t="shared" si="49"/>
        <v>12.81</v>
      </c>
      <c r="DC334">
        <f t="shared" si="50"/>
        <v>0</v>
      </c>
    </row>
    <row r="335" spans="1:107">
      <c r="A335">
        <f>ROW(Source!A260)</f>
        <v>260</v>
      </c>
      <c r="B335">
        <v>35806607</v>
      </c>
      <c r="C335">
        <v>35810247</v>
      </c>
      <c r="D335">
        <v>29149204</v>
      </c>
      <c r="E335">
        <v>1</v>
      </c>
      <c r="F335">
        <v>1</v>
      </c>
      <c r="G335">
        <v>1</v>
      </c>
      <c r="H335">
        <v>3</v>
      </c>
      <c r="I335" t="s">
        <v>810</v>
      </c>
      <c r="J335" t="s">
        <v>811</v>
      </c>
      <c r="K335" t="s">
        <v>812</v>
      </c>
      <c r="L335">
        <v>1348</v>
      </c>
      <c r="N335">
        <v>1009</v>
      </c>
      <c r="O335" t="s">
        <v>29</v>
      </c>
      <c r="P335" t="s">
        <v>29</v>
      </c>
      <c r="Q335">
        <v>1000</v>
      </c>
      <c r="W335">
        <v>0</v>
      </c>
      <c r="X335">
        <v>-1132764130</v>
      </c>
      <c r="Y335">
        <v>3.15E-3</v>
      </c>
      <c r="AA335">
        <v>4978.46</v>
      </c>
      <c r="AB335">
        <v>0</v>
      </c>
      <c r="AC335">
        <v>0</v>
      </c>
      <c r="AD335">
        <v>0</v>
      </c>
      <c r="AE335">
        <v>729.98</v>
      </c>
      <c r="AF335">
        <v>0</v>
      </c>
      <c r="AG335">
        <v>0</v>
      </c>
      <c r="AH335">
        <v>0</v>
      </c>
      <c r="AI335">
        <v>6.82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3.15E-3</v>
      </c>
      <c r="AU335" t="s">
        <v>3</v>
      </c>
      <c r="AV335">
        <v>0</v>
      </c>
      <c r="AW335">
        <v>2</v>
      </c>
      <c r="AX335">
        <v>35810266</v>
      </c>
      <c r="AY335">
        <v>1</v>
      </c>
      <c r="AZ335">
        <v>0</v>
      </c>
      <c r="BA335">
        <v>330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Y335*Source!I260</f>
        <v>1.26E-4</v>
      </c>
      <c r="CY335">
        <f t="shared" si="51"/>
        <v>4978.46</v>
      </c>
      <c r="CZ335">
        <f t="shared" si="52"/>
        <v>729.98</v>
      </c>
      <c r="DA335">
        <f t="shared" si="53"/>
        <v>6.82</v>
      </c>
      <c r="DB335">
        <f t="shared" si="49"/>
        <v>2.2999999999999998</v>
      </c>
      <c r="DC335">
        <f t="shared" si="50"/>
        <v>0</v>
      </c>
    </row>
    <row r="336" spans="1:107">
      <c r="A336">
        <f>ROW(Source!A260)</f>
        <v>260</v>
      </c>
      <c r="B336">
        <v>35806607</v>
      </c>
      <c r="C336">
        <v>35810247</v>
      </c>
      <c r="D336">
        <v>29156251</v>
      </c>
      <c r="E336">
        <v>1</v>
      </c>
      <c r="F336">
        <v>1</v>
      </c>
      <c r="G336">
        <v>1</v>
      </c>
      <c r="H336">
        <v>3</v>
      </c>
      <c r="I336" t="s">
        <v>256</v>
      </c>
      <c r="J336" t="s">
        <v>259</v>
      </c>
      <c r="K336" t="s">
        <v>257</v>
      </c>
      <c r="L336">
        <v>1354</v>
      </c>
      <c r="N336">
        <v>1010</v>
      </c>
      <c r="O336" t="s">
        <v>258</v>
      </c>
      <c r="P336" t="s">
        <v>258</v>
      </c>
      <c r="Q336">
        <v>1</v>
      </c>
      <c r="W336">
        <v>0</v>
      </c>
      <c r="X336">
        <v>-652224790</v>
      </c>
      <c r="Y336">
        <v>100</v>
      </c>
      <c r="AA336">
        <v>52.5</v>
      </c>
      <c r="AB336">
        <v>0</v>
      </c>
      <c r="AC336">
        <v>0</v>
      </c>
      <c r="AD336">
        <v>0</v>
      </c>
      <c r="AE336">
        <v>7.62</v>
      </c>
      <c r="AF336">
        <v>0</v>
      </c>
      <c r="AG336">
        <v>0</v>
      </c>
      <c r="AH336">
        <v>0</v>
      </c>
      <c r="AI336">
        <v>6.89</v>
      </c>
      <c r="AJ336">
        <v>1</v>
      </c>
      <c r="AK336">
        <v>1</v>
      </c>
      <c r="AL336">
        <v>1</v>
      </c>
      <c r="AN336">
        <v>0</v>
      </c>
      <c r="AO336">
        <v>0</v>
      </c>
      <c r="AP336">
        <v>0</v>
      </c>
      <c r="AQ336">
        <v>0</v>
      </c>
      <c r="AR336">
        <v>0</v>
      </c>
      <c r="AS336" t="s">
        <v>3</v>
      </c>
      <c r="AT336">
        <v>100</v>
      </c>
      <c r="AU336" t="s">
        <v>3</v>
      </c>
      <c r="AV336">
        <v>0</v>
      </c>
      <c r="AW336">
        <v>1</v>
      </c>
      <c r="AX336">
        <v>-1</v>
      </c>
      <c r="AY336">
        <v>0</v>
      </c>
      <c r="AZ336">
        <v>0</v>
      </c>
      <c r="BA336" t="s">
        <v>3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Y336*Source!I260</f>
        <v>4</v>
      </c>
      <c r="CY336">
        <f t="shared" si="51"/>
        <v>52.5</v>
      </c>
      <c r="CZ336">
        <f t="shared" si="52"/>
        <v>7.62</v>
      </c>
      <c r="DA336">
        <f t="shared" si="53"/>
        <v>6.89</v>
      </c>
      <c r="DB336">
        <f t="shared" si="49"/>
        <v>762</v>
      </c>
      <c r="DC336">
        <f t="shared" si="50"/>
        <v>0</v>
      </c>
    </row>
    <row r="337" spans="1:107">
      <c r="A337">
        <f>ROW(Source!A260)</f>
        <v>260</v>
      </c>
      <c r="B337">
        <v>35806607</v>
      </c>
      <c r="C337">
        <v>35810247</v>
      </c>
      <c r="D337">
        <v>29156142</v>
      </c>
      <c r="E337">
        <v>1</v>
      </c>
      <c r="F337">
        <v>1</v>
      </c>
      <c r="G337">
        <v>1</v>
      </c>
      <c r="H337">
        <v>3</v>
      </c>
      <c r="I337" t="s">
        <v>251</v>
      </c>
      <c r="J337" t="s">
        <v>254</v>
      </c>
      <c r="K337" t="s">
        <v>252</v>
      </c>
      <c r="L337">
        <v>1356</v>
      </c>
      <c r="N337">
        <v>1010</v>
      </c>
      <c r="O337" t="s">
        <v>253</v>
      </c>
      <c r="P337" t="s">
        <v>253</v>
      </c>
      <c r="Q337">
        <v>1000</v>
      </c>
      <c r="W337">
        <v>0</v>
      </c>
      <c r="X337">
        <v>-1152774928</v>
      </c>
      <c r="Y337">
        <v>0.1</v>
      </c>
      <c r="AA337">
        <v>5115.96</v>
      </c>
      <c r="AB337">
        <v>0</v>
      </c>
      <c r="AC337">
        <v>0</v>
      </c>
      <c r="AD337">
        <v>0</v>
      </c>
      <c r="AE337">
        <v>1998.42</v>
      </c>
      <c r="AF337">
        <v>0</v>
      </c>
      <c r="AG337">
        <v>0</v>
      </c>
      <c r="AH337">
        <v>0</v>
      </c>
      <c r="AI337">
        <v>2.56</v>
      </c>
      <c r="AJ337">
        <v>1</v>
      </c>
      <c r="AK337">
        <v>1</v>
      </c>
      <c r="AL337">
        <v>1</v>
      </c>
      <c r="AN337">
        <v>0</v>
      </c>
      <c r="AO337">
        <v>0</v>
      </c>
      <c r="AP337">
        <v>0</v>
      </c>
      <c r="AQ337">
        <v>0</v>
      </c>
      <c r="AR337">
        <v>0</v>
      </c>
      <c r="AS337" t="s">
        <v>3</v>
      </c>
      <c r="AT337">
        <v>0.1</v>
      </c>
      <c r="AU337" t="s">
        <v>3</v>
      </c>
      <c r="AV337">
        <v>0</v>
      </c>
      <c r="AW337">
        <v>1</v>
      </c>
      <c r="AX337">
        <v>-1</v>
      </c>
      <c r="AY337">
        <v>0</v>
      </c>
      <c r="AZ337">
        <v>0</v>
      </c>
      <c r="BA337" t="s">
        <v>3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Y337*Source!I260</f>
        <v>4.0000000000000001E-3</v>
      </c>
      <c r="CY337">
        <f t="shared" si="51"/>
        <v>5115.96</v>
      </c>
      <c r="CZ337">
        <f t="shared" si="52"/>
        <v>1998.42</v>
      </c>
      <c r="DA337">
        <f t="shared" si="53"/>
        <v>2.56</v>
      </c>
      <c r="DB337">
        <f t="shared" si="49"/>
        <v>199.84</v>
      </c>
      <c r="DC337">
        <f t="shared" si="50"/>
        <v>0</v>
      </c>
    </row>
    <row r="338" spans="1:107">
      <c r="A338">
        <f>ROW(Source!A260)</f>
        <v>260</v>
      </c>
      <c r="B338">
        <v>35806607</v>
      </c>
      <c r="C338">
        <v>35810247</v>
      </c>
      <c r="D338">
        <v>29170678</v>
      </c>
      <c r="E338">
        <v>1</v>
      </c>
      <c r="F338">
        <v>1</v>
      </c>
      <c r="G338">
        <v>1</v>
      </c>
      <c r="H338">
        <v>3</v>
      </c>
      <c r="I338" t="s">
        <v>813</v>
      </c>
      <c r="J338" t="s">
        <v>814</v>
      </c>
      <c r="K338" t="s">
        <v>815</v>
      </c>
      <c r="L338">
        <v>1354</v>
      </c>
      <c r="N338">
        <v>1010</v>
      </c>
      <c r="O338" t="s">
        <v>258</v>
      </c>
      <c r="P338" t="s">
        <v>258</v>
      </c>
      <c r="Q338">
        <v>1</v>
      </c>
      <c r="W338">
        <v>0</v>
      </c>
      <c r="X338">
        <v>-808655695</v>
      </c>
      <c r="Y338">
        <v>102</v>
      </c>
      <c r="AA338">
        <v>0.69</v>
      </c>
      <c r="AB338">
        <v>0</v>
      </c>
      <c r="AC338">
        <v>0</v>
      </c>
      <c r="AD338">
        <v>0</v>
      </c>
      <c r="AE338">
        <v>0.28000000000000003</v>
      </c>
      <c r="AF338">
        <v>0</v>
      </c>
      <c r="AG338">
        <v>0</v>
      </c>
      <c r="AH338">
        <v>0</v>
      </c>
      <c r="AI338">
        <v>2.46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102</v>
      </c>
      <c r="AU338" t="s">
        <v>3</v>
      </c>
      <c r="AV338">
        <v>0</v>
      </c>
      <c r="AW338">
        <v>2</v>
      </c>
      <c r="AX338">
        <v>35810267</v>
      </c>
      <c r="AY338">
        <v>1</v>
      </c>
      <c r="AZ338">
        <v>0</v>
      </c>
      <c r="BA338">
        <v>331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Y338*Source!I260</f>
        <v>4.08</v>
      </c>
      <c r="CY338">
        <f t="shared" si="51"/>
        <v>0.69</v>
      </c>
      <c r="CZ338">
        <f t="shared" si="52"/>
        <v>0.28000000000000003</v>
      </c>
      <c r="DA338">
        <f t="shared" si="53"/>
        <v>2.46</v>
      </c>
      <c r="DB338">
        <f t="shared" si="49"/>
        <v>28.56</v>
      </c>
      <c r="DC338">
        <f t="shared" si="50"/>
        <v>0</v>
      </c>
    </row>
    <row r="339" spans="1:107">
      <c r="A339">
        <f>ROW(Source!A260)</f>
        <v>260</v>
      </c>
      <c r="B339">
        <v>35806607</v>
      </c>
      <c r="C339">
        <v>35810247</v>
      </c>
      <c r="D339">
        <v>29171808</v>
      </c>
      <c r="E339">
        <v>1</v>
      </c>
      <c r="F339">
        <v>1</v>
      </c>
      <c r="G339">
        <v>1</v>
      </c>
      <c r="H339">
        <v>3</v>
      </c>
      <c r="I339" t="s">
        <v>816</v>
      </c>
      <c r="J339" t="s">
        <v>817</v>
      </c>
      <c r="K339" t="s">
        <v>818</v>
      </c>
      <c r="L339">
        <v>1374</v>
      </c>
      <c r="N339">
        <v>1013</v>
      </c>
      <c r="O339" t="s">
        <v>819</v>
      </c>
      <c r="P339" t="s">
        <v>819</v>
      </c>
      <c r="Q339">
        <v>1</v>
      </c>
      <c r="W339">
        <v>0</v>
      </c>
      <c r="X339">
        <v>-915781824</v>
      </c>
      <c r="Y339">
        <v>6.05</v>
      </c>
      <c r="AA339">
        <v>1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6.05</v>
      </c>
      <c r="AU339" t="s">
        <v>3</v>
      </c>
      <c r="AV339">
        <v>0</v>
      </c>
      <c r="AW339">
        <v>2</v>
      </c>
      <c r="AX339">
        <v>35810268</v>
      </c>
      <c r="AY339">
        <v>1</v>
      </c>
      <c r="AZ339">
        <v>0</v>
      </c>
      <c r="BA339">
        <v>332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Y339*Source!I260</f>
        <v>0.24199999999999999</v>
      </c>
      <c r="CY339">
        <f t="shared" si="51"/>
        <v>1</v>
      </c>
      <c r="CZ339">
        <f t="shared" si="52"/>
        <v>1</v>
      </c>
      <c r="DA339">
        <f t="shared" si="53"/>
        <v>1</v>
      </c>
      <c r="DB339">
        <f t="shared" si="49"/>
        <v>6.05</v>
      </c>
      <c r="DC339">
        <f t="shared" si="50"/>
        <v>0</v>
      </c>
    </row>
    <row r="340" spans="1:107">
      <c r="A340">
        <f>ROW(Source!A263)</f>
        <v>263</v>
      </c>
      <c r="B340">
        <v>35806607</v>
      </c>
      <c r="C340">
        <v>35810272</v>
      </c>
      <c r="D340">
        <v>29364679</v>
      </c>
      <c r="E340">
        <v>1</v>
      </c>
      <c r="F340">
        <v>1</v>
      </c>
      <c r="G340">
        <v>1</v>
      </c>
      <c r="H340">
        <v>1</v>
      </c>
      <c r="I340" t="s">
        <v>799</v>
      </c>
      <c r="J340" t="s">
        <v>3</v>
      </c>
      <c r="K340" t="s">
        <v>800</v>
      </c>
      <c r="L340">
        <v>1369</v>
      </c>
      <c r="N340">
        <v>1013</v>
      </c>
      <c r="O340" t="s">
        <v>583</v>
      </c>
      <c r="P340" t="s">
        <v>583</v>
      </c>
      <c r="Q340">
        <v>1</v>
      </c>
      <c r="W340">
        <v>0</v>
      </c>
      <c r="X340">
        <v>931378261</v>
      </c>
      <c r="Y340">
        <v>26.24</v>
      </c>
      <c r="AA340">
        <v>0</v>
      </c>
      <c r="AB340">
        <v>0</v>
      </c>
      <c r="AC340">
        <v>0</v>
      </c>
      <c r="AD340">
        <v>329.2</v>
      </c>
      <c r="AE340">
        <v>0</v>
      </c>
      <c r="AF340">
        <v>0</v>
      </c>
      <c r="AG340">
        <v>0</v>
      </c>
      <c r="AH340">
        <v>329.2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26.24</v>
      </c>
      <c r="AU340" t="s">
        <v>3</v>
      </c>
      <c r="AV340">
        <v>1</v>
      </c>
      <c r="AW340">
        <v>2</v>
      </c>
      <c r="AX340">
        <v>35810282</v>
      </c>
      <c r="AY340">
        <v>2</v>
      </c>
      <c r="AZ340">
        <v>131072</v>
      </c>
      <c r="BA340">
        <v>333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Y340*Source!I263</f>
        <v>0.26239999999999997</v>
      </c>
      <c r="CY340">
        <f>AD340</f>
        <v>329.2</v>
      </c>
      <c r="CZ340">
        <f>AH340</f>
        <v>329.2</v>
      </c>
      <c r="DA340">
        <f>AL340</f>
        <v>1</v>
      </c>
      <c r="DB340">
        <f t="shared" si="49"/>
        <v>8638.2099999999991</v>
      </c>
      <c r="DC340">
        <f t="shared" si="50"/>
        <v>0</v>
      </c>
    </row>
    <row r="341" spans="1:107">
      <c r="A341">
        <f>ROW(Source!A263)</f>
        <v>263</v>
      </c>
      <c r="B341">
        <v>35806607</v>
      </c>
      <c r="C341">
        <v>35810272</v>
      </c>
      <c r="D341">
        <v>121548</v>
      </c>
      <c r="E341">
        <v>1</v>
      </c>
      <c r="F341">
        <v>1</v>
      </c>
      <c r="G341">
        <v>1</v>
      </c>
      <c r="H341">
        <v>1</v>
      </c>
      <c r="I341" t="s">
        <v>34</v>
      </c>
      <c r="J341" t="s">
        <v>3</v>
      </c>
      <c r="K341" t="s">
        <v>584</v>
      </c>
      <c r="L341">
        <v>608254</v>
      </c>
      <c r="N341">
        <v>1013</v>
      </c>
      <c r="O341" t="s">
        <v>585</v>
      </c>
      <c r="P341" t="s">
        <v>585</v>
      </c>
      <c r="Q341">
        <v>1</v>
      </c>
      <c r="W341">
        <v>0</v>
      </c>
      <c r="X341">
        <v>-185737400</v>
      </c>
      <c r="Y341">
        <v>0.03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0.03</v>
      </c>
      <c r="AU341" t="s">
        <v>3</v>
      </c>
      <c r="AV341">
        <v>2</v>
      </c>
      <c r="AW341">
        <v>2</v>
      </c>
      <c r="AX341">
        <v>35810283</v>
      </c>
      <c r="AY341">
        <v>1</v>
      </c>
      <c r="AZ341">
        <v>0</v>
      </c>
      <c r="BA341">
        <v>334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Y341*Source!I263</f>
        <v>2.9999999999999997E-4</v>
      </c>
      <c r="CY341">
        <f>AD341</f>
        <v>0</v>
      </c>
      <c r="CZ341">
        <f>AH341</f>
        <v>0</v>
      </c>
      <c r="DA341">
        <f>AL341</f>
        <v>1</v>
      </c>
      <c r="DB341">
        <f t="shared" si="49"/>
        <v>0</v>
      </c>
      <c r="DC341">
        <f t="shared" si="50"/>
        <v>0</v>
      </c>
    </row>
    <row r="342" spans="1:107">
      <c r="A342">
        <f>ROW(Source!A263)</f>
        <v>263</v>
      </c>
      <c r="B342">
        <v>35806607</v>
      </c>
      <c r="C342">
        <v>35810272</v>
      </c>
      <c r="D342">
        <v>29172362</v>
      </c>
      <c r="E342">
        <v>1</v>
      </c>
      <c r="F342">
        <v>1</v>
      </c>
      <c r="G342">
        <v>1</v>
      </c>
      <c r="H342">
        <v>2</v>
      </c>
      <c r="I342" t="s">
        <v>801</v>
      </c>
      <c r="J342" t="s">
        <v>802</v>
      </c>
      <c r="K342" t="s">
        <v>803</v>
      </c>
      <c r="L342">
        <v>1368</v>
      </c>
      <c r="N342">
        <v>1011</v>
      </c>
      <c r="O342" t="s">
        <v>589</v>
      </c>
      <c r="P342" t="s">
        <v>589</v>
      </c>
      <c r="Q342">
        <v>1</v>
      </c>
      <c r="W342">
        <v>0</v>
      </c>
      <c r="X342">
        <v>2071614860</v>
      </c>
      <c r="Y342">
        <v>0.03</v>
      </c>
      <c r="AA342">
        <v>0</v>
      </c>
      <c r="AB342">
        <v>1113.56</v>
      </c>
      <c r="AC342">
        <v>447.93</v>
      </c>
      <c r="AD342">
        <v>0</v>
      </c>
      <c r="AE342">
        <v>0</v>
      </c>
      <c r="AF342">
        <v>134.65</v>
      </c>
      <c r="AG342">
        <v>13.5</v>
      </c>
      <c r="AH342">
        <v>0</v>
      </c>
      <c r="AI342">
        <v>1</v>
      </c>
      <c r="AJ342">
        <v>8.27</v>
      </c>
      <c r="AK342">
        <v>33.18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0.03</v>
      </c>
      <c r="AU342" t="s">
        <v>3</v>
      </c>
      <c r="AV342">
        <v>0</v>
      </c>
      <c r="AW342">
        <v>2</v>
      </c>
      <c r="AX342">
        <v>35810284</v>
      </c>
      <c r="AY342">
        <v>1</v>
      </c>
      <c r="AZ342">
        <v>0</v>
      </c>
      <c r="BA342">
        <v>335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Y342*Source!I263</f>
        <v>2.9999999999999997E-4</v>
      </c>
      <c r="CY342">
        <f>AB342</f>
        <v>1113.56</v>
      </c>
      <c r="CZ342">
        <f>AF342</f>
        <v>134.65</v>
      </c>
      <c r="DA342">
        <f>AJ342</f>
        <v>8.27</v>
      </c>
      <c r="DB342">
        <f t="shared" si="49"/>
        <v>4.04</v>
      </c>
      <c r="DC342">
        <f t="shared" si="50"/>
        <v>0.41</v>
      </c>
    </row>
    <row r="343" spans="1:107">
      <c r="A343">
        <f>ROW(Source!A263)</f>
        <v>263</v>
      </c>
      <c r="B343">
        <v>35806607</v>
      </c>
      <c r="C343">
        <v>35810272</v>
      </c>
      <c r="D343">
        <v>29174913</v>
      </c>
      <c r="E343">
        <v>1</v>
      </c>
      <c r="F343">
        <v>1</v>
      </c>
      <c r="G343">
        <v>1</v>
      </c>
      <c r="H343">
        <v>2</v>
      </c>
      <c r="I343" t="s">
        <v>601</v>
      </c>
      <c r="J343" t="s">
        <v>602</v>
      </c>
      <c r="K343" t="s">
        <v>603</v>
      </c>
      <c r="L343">
        <v>1368</v>
      </c>
      <c r="N343">
        <v>1011</v>
      </c>
      <c r="O343" t="s">
        <v>589</v>
      </c>
      <c r="P343" t="s">
        <v>589</v>
      </c>
      <c r="Q343">
        <v>1</v>
      </c>
      <c r="W343">
        <v>0</v>
      </c>
      <c r="X343">
        <v>458544584</v>
      </c>
      <c r="Y343">
        <v>0.02</v>
      </c>
      <c r="AA343">
        <v>0</v>
      </c>
      <c r="AB343">
        <v>932.72</v>
      </c>
      <c r="AC343">
        <v>384.89</v>
      </c>
      <c r="AD343">
        <v>0</v>
      </c>
      <c r="AE343">
        <v>0</v>
      </c>
      <c r="AF343">
        <v>87.17</v>
      </c>
      <c r="AG343">
        <v>11.6</v>
      </c>
      <c r="AH343">
        <v>0</v>
      </c>
      <c r="AI343">
        <v>1</v>
      </c>
      <c r="AJ343">
        <v>10.7</v>
      </c>
      <c r="AK343">
        <v>33.18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0.02</v>
      </c>
      <c r="AU343" t="s">
        <v>3</v>
      </c>
      <c r="AV343">
        <v>0</v>
      </c>
      <c r="AW343">
        <v>2</v>
      </c>
      <c r="AX343">
        <v>35810285</v>
      </c>
      <c r="AY343">
        <v>1</v>
      </c>
      <c r="AZ343">
        <v>0</v>
      </c>
      <c r="BA343">
        <v>336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Y343*Source!I263</f>
        <v>2.0000000000000001E-4</v>
      </c>
      <c r="CY343">
        <f>AB343</f>
        <v>932.72</v>
      </c>
      <c r="CZ343">
        <f>AF343</f>
        <v>87.17</v>
      </c>
      <c r="DA343">
        <f>AJ343</f>
        <v>10.7</v>
      </c>
      <c r="DB343">
        <f t="shared" si="49"/>
        <v>1.74</v>
      </c>
      <c r="DC343">
        <f t="shared" si="50"/>
        <v>0.23</v>
      </c>
    </row>
    <row r="344" spans="1:107">
      <c r="A344">
        <f>ROW(Source!A263)</f>
        <v>263</v>
      </c>
      <c r="B344">
        <v>35806607</v>
      </c>
      <c r="C344">
        <v>35810272</v>
      </c>
      <c r="D344">
        <v>29149204</v>
      </c>
      <c r="E344">
        <v>1</v>
      </c>
      <c r="F344">
        <v>1</v>
      </c>
      <c r="G344">
        <v>1</v>
      </c>
      <c r="H344">
        <v>3</v>
      </c>
      <c r="I344" t="s">
        <v>810</v>
      </c>
      <c r="J344" t="s">
        <v>811</v>
      </c>
      <c r="K344" t="s">
        <v>812</v>
      </c>
      <c r="L344">
        <v>1348</v>
      </c>
      <c r="N344">
        <v>1009</v>
      </c>
      <c r="O344" t="s">
        <v>29</v>
      </c>
      <c r="P344" t="s">
        <v>29</v>
      </c>
      <c r="Q344">
        <v>1000</v>
      </c>
      <c r="W344">
        <v>0</v>
      </c>
      <c r="X344">
        <v>-1132764130</v>
      </c>
      <c r="Y344">
        <v>3.15E-3</v>
      </c>
      <c r="AA344">
        <v>4978.46</v>
      </c>
      <c r="AB344">
        <v>0</v>
      </c>
      <c r="AC344">
        <v>0</v>
      </c>
      <c r="AD344">
        <v>0</v>
      </c>
      <c r="AE344">
        <v>729.98</v>
      </c>
      <c r="AF344">
        <v>0</v>
      </c>
      <c r="AG344">
        <v>0</v>
      </c>
      <c r="AH344">
        <v>0</v>
      </c>
      <c r="AI344">
        <v>6.82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3.15E-3</v>
      </c>
      <c r="AU344" t="s">
        <v>3</v>
      </c>
      <c r="AV344">
        <v>0</v>
      </c>
      <c r="AW344">
        <v>2</v>
      </c>
      <c r="AX344">
        <v>35810286</v>
      </c>
      <c r="AY344">
        <v>1</v>
      </c>
      <c r="AZ344">
        <v>0</v>
      </c>
      <c r="BA344">
        <v>337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Y344*Source!I263</f>
        <v>3.15E-5</v>
      </c>
      <c r="CY344">
        <f>AA344</f>
        <v>4978.46</v>
      </c>
      <c r="CZ344">
        <f>AE344</f>
        <v>729.98</v>
      </c>
      <c r="DA344">
        <f>AI344</f>
        <v>6.82</v>
      </c>
      <c r="DB344">
        <f t="shared" si="49"/>
        <v>2.2999999999999998</v>
      </c>
      <c r="DC344">
        <f t="shared" si="50"/>
        <v>0</v>
      </c>
    </row>
    <row r="345" spans="1:107">
      <c r="A345">
        <f>ROW(Source!A263)</f>
        <v>263</v>
      </c>
      <c r="B345">
        <v>35806607</v>
      </c>
      <c r="C345">
        <v>35810272</v>
      </c>
      <c r="D345">
        <v>29156142</v>
      </c>
      <c r="E345">
        <v>1</v>
      </c>
      <c r="F345">
        <v>1</v>
      </c>
      <c r="G345">
        <v>1</v>
      </c>
      <c r="H345">
        <v>3</v>
      </c>
      <c r="I345" t="s">
        <v>251</v>
      </c>
      <c r="J345" t="s">
        <v>254</v>
      </c>
      <c r="K345" t="s">
        <v>252</v>
      </c>
      <c r="L345">
        <v>1356</v>
      </c>
      <c r="N345">
        <v>1010</v>
      </c>
      <c r="O345" t="s">
        <v>253</v>
      </c>
      <c r="P345" t="s">
        <v>253</v>
      </c>
      <c r="Q345">
        <v>1000</v>
      </c>
      <c r="W345">
        <v>0</v>
      </c>
      <c r="X345">
        <v>-1152774928</v>
      </c>
      <c r="Y345">
        <v>0.1</v>
      </c>
      <c r="AA345">
        <v>5115.96</v>
      </c>
      <c r="AB345">
        <v>0</v>
      </c>
      <c r="AC345">
        <v>0</v>
      </c>
      <c r="AD345">
        <v>0</v>
      </c>
      <c r="AE345">
        <v>1998.42</v>
      </c>
      <c r="AF345">
        <v>0</v>
      </c>
      <c r="AG345">
        <v>0</v>
      </c>
      <c r="AH345">
        <v>0</v>
      </c>
      <c r="AI345">
        <v>2.56</v>
      </c>
      <c r="AJ345">
        <v>1</v>
      </c>
      <c r="AK345">
        <v>1</v>
      </c>
      <c r="AL345">
        <v>1</v>
      </c>
      <c r="AN345">
        <v>0</v>
      </c>
      <c r="AO345">
        <v>0</v>
      </c>
      <c r="AP345">
        <v>0</v>
      </c>
      <c r="AQ345">
        <v>0</v>
      </c>
      <c r="AR345">
        <v>0</v>
      </c>
      <c r="AS345" t="s">
        <v>3</v>
      </c>
      <c r="AT345">
        <v>0.1</v>
      </c>
      <c r="AU345" t="s">
        <v>3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Y345*Source!I263</f>
        <v>1E-3</v>
      </c>
      <c r="CY345">
        <f>AA345</f>
        <v>5115.96</v>
      </c>
      <c r="CZ345">
        <f>AE345</f>
        <v>1998.42</v>
      </c>
      <c r="DA345">
        <f>AI345</f>
        <v>2.56</v>
      </c>
      <c r="DB345">
        <f t="shared" si="49"/>
        <v>199.84</v>
      </c>
      <c r="DC345">
        <f t="shared" si="50"/>
        <v>0</v>
      </c>
    </row>
    <row r="346" spans="1:107">
      <c r="A346">
        <f>ROW(Source!A263)</f>
        <v>263</v>
      </c>
      <c r="B346">
        <v>35806607</v>
      </c>
      <c r="C346">
        <v>35810272</v>
      </c>
      <c r="D346">
        <v>29170678</v>
      </c>
      <c r="E346">
        <v>1</v>
      </c>
      <c r="F346">
        <v>1</v>
      </c>
      <c r="G346">
        <v>1</v>
      </c>
      <c r="H346">
        <v>3</v>
      </c>
      <c r="I346" t="s">
        <v>813</v>
      </c>
      <c r="J346" t="s">
        <v>814</v>
      </c>
      <c r="K346" t="s">
        <v>815</v>
      </c>
      <c r="L346">
        <v>1354</v>
      </c>
      <c r="N346">
        <v>1010</v>
      </c>
      <c r="O346" t="s">
        <v>258</v>
      </c>
      <c r="P346" t="s">
        <v>258</v>
      </c>
      <c r="Q346">
        <v>1</v>
      </c>
      <c r="W346">
        <v>0</v>
      </c>
      <c r="X346">
        <v>-808655695</v>
      </c>
      <c r="Y346">
        <v>102</v>
      </c>
      <c r="AA346">
        <v>0.69</v>
      </c>
      <c r="AB346">
        <v>0</v>
      </c>
      <c r="AC346">
        <v>0</v>
      </c>
      <c r="AD346">
        <v>0</v>
      </c>
      <c r="AE346">
        <v>0.28000000000000003</v>
      </c>
      <c r="AF346">
        <v>0</v>
      </c>
      <c r="AG346">
        <v>0</v>
      </c>
      <c r="AH346">
        <v>0</v>
      </c>
      <c r="AI346">
        <v>2.46</v>
      </c>
      <c r="AJ346">
        <v>1</v>
      </c>
      <c r="AK346">
        <v>1</v>
      </c>
      <c r="AL346">
        <v>1</v>
      </c>
      <c r="AN346">
        <v>0</v>
      </c>
      <c r="AO346">
        <v>1</v>
      </c>
      <c r="AP346">
        <v>0</v>
      </c>
      <c r="AQ346">
        <v>0</v>
      </c>
      <c r="AR346">
        <v>0</v>
      </c>
      <c r="AS346" t="s">
        <v>3</v>
      </c>
      <c r="AT346">
        <v>102</v>
      </c>
      <c r="AU346" t="s">
        <v>3</v>
      </c>
      <c r="AV346">
        <v>0</v>
      </c>
      <c r="AW346">
        <v>2</v>
      </c>
      <c r="AX346">
        <v>35810287</v>
      </c>
      <c r="AY346">
        <v>1</v>
      </c>
      <c r="AZ346">
        <v>0</v>
      </c>
      <c r="BA346">
        <v>338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Y346*Source!I263</f>
        <v>1.02</v>
      </c>
      <c r="CY346">
        <f>AA346</f>
        <v>0.69</v>
      </c>
      <c r="CZ346">
        <f>AE346</f>
        <v>0.28000000000000003</v>
      </c>
      <c r="DA346">
        <f>AI346</f>
        <v>2.46</v>
      </c>
      <c r="DB346">
        <f t="shared" si="49"/>
        <v>28.56</v>
      </c>
      <c r="DC346">
        <f t="shared" si="50"/>
        <v>0</v>
      </c>
    </row>
    <row r="347" spans="1:107">
      <c r="A347">
        <f>ROW(Source!A263)</f>
        <v>263</v>
      </c>
      <c r="B347">
        <v>35806607</v>
      </c>
      <c r="C347">
        <v>35810272</v>
      </c>
      <c r="D347">
        <v>29169278</v>
      </c>
      <c r="E347">
        <v>1</v>
      </c>
      <c r="F347">
        <v>1</v>
      </c>
      <c r="G347">
        <v>1</v>
      </c>
      <c r="H347">
        <v>3</v>
      </c>
      <c r="I347" t="s">
        <v>266</v>
      </c>
      <c r="J347" t="s">
        <v>268</v>
      </c>
      <c r="K347" t="s">
        <v>267</v>
      </c>
      <c r="L347">
        <v>1354</v>
      </c>
      <c r="N347">
        <v>1010</v>
      </c>
      <c r="O347" t="s">
        <v>258</v>
      </c>
      <c r="P347" t="s">
        <v>258</v>
      </c>
      <c r="Q347">
        <v>1</v>
      </c>
      <c r="W347">
        <v>0</v>
      </c>
      <c r="X347">
        <v>-1190793685</v>
      </c>
      <c r="Y347">
        <v>100</v>
      </c>
      <c r="AA347">
        <v>76.47</v>
      </c>
      <c r="AB347">
        <v>0</v>
      </c>
      <c r="AC347">
        <v>0</v>
      </c>
      <c r="AD347">
        <v>0</v>
      </c>
      <c r="AE347">
        <v>8.81</v>
      </c>
      <c r="AF347">
        <v>0</v>
      </c>
      <c r="AG347">
        <v>0</v>
      </c>
      <c r="AH347">
        <v>0</v>
      </c>
      <c r="AI347">
        <v>8.68</v>
      </c>
      <c r="AJ347">
        <v>1</v>
      </c>
      <c r="AK347">
        <v>1</v>
      </c>
      <c r="AL347">
        <v>1</v>
      </c>
      <c r="AN347">
        <v>0</v>
      </c>
      <c r="AO347">
        <v>0</v>
      </c>
      <c r="AP347">
        <v>0</v>
      </c>
      <c r="AQ347">
        <v>0</v>
      </c>
      <c r="AR347">
        <v>0</v>
      </c>
      <c r="AS347" t="s">
        <v>3</v>
      </c>
      <c r="AT347">
        <v>100</v>
      </c>
      <c r="AU347" t="s">
        <v>3</v>
      </c>
      <c r="AV347">
        <v>0</v>
      </c>
      <c r="AW347">
        <v>1</v>
      </c>
      <c r="AX347">
        <v>-1</v>
      </c>
      <c r="AY347">
        <v>0</v>
      </c>
      <c r="AZ347">
        <v>0</v>
      </c>
      <c r="BA347" t="s">
        <v>3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Y347*Source!I263</f>
        <v>1</v>
      </c>
      <c r="CY347">
        <f>AA347</f>
        <v>76.47</v>
      </c>
      <c r="CZ347">
        <f>AE347</f>
        <v>8.81</v>
      </c>
      <c r="DA347">
        <f>AI347</f>
        <v>8.68</v>
      </c>
      <c r="DB347">
        <f t="shared" si="49"/>
        <v>881</v>
      </c>
      <c r="DC347">
        <f t="shared" si="50"/>
        <v>0</v>
      </c>
    </row>
    <row r="348" spans="1:107">
      <c r="A348">
        <f>ROW(Source!A263)</f>
        <v>263</v>
      </c>
      <c r="B348">
        <v>35806607</v>
      </c>
      <c r="C348">
        <v>35810272</v>
      </c>
      <c r="D348">
        <v>29171808</v>
      </c>
      <c r="E348">
        <v>1</v>
      </c>
      <c r="F348">
        <v>1</v>
      </c>
      <c r="G348">
        <v>1</v>
      </c>
      <c r="H348">
        <v>3</v>
      </c>
      <c r="I348" t="s">
        <v>816</v>
      </c>
      <c r="J348" t="s">
        <v>817</v>
      </c>
      <c r="K348" t="s">
        <v>818</v>
      </c>
      <c r="L348">
        <v>1374</v>
      </c>
      <c r="N348">
        <v>1013</v>
      </c>
      <c r="O348" t="s">
        <v>819</v>
      </c>
      <c r="P348" t="s">
        <v>819</v>
      </c>
      <c r="Q348">
        <v>1</v>
      </c>
      <c r="W348">
        <v>0</v>
      </c>
      <c r="X348">
        <v>-915781824</v>
      </c>
      <c r="Y348">
        <v>5.21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5.21</v>
      </c>
      <c r="AU348" t="s">
        <v>3</v>
      </c>
      <c r="AV348">
        <v>0</v>
      </c>
      <c r="AW348">
        <v>2</v>
      </c>
      <c r="AX348">
        <v>35810288</v>
      </c>
      <c r="AY348">
        <v>1</v>
      </c>
      <c r="AZ348">
        <v>0</v>
      </c>
      <c r="BA348">
        <v>339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Y348*Source!I263</f>
        <v>5.21E-2</v>
      </c>
      <c r="CY348">
        <f>AA348</f>
        <v>1</v>
      </c>
      <c r="CZ348">
        <f>AE348</f>
        <v>1</v>
      </c>
      <c r="DA348">
        <f>AI348</f>
        <v>1</v>
      </c>
      <c r="DB348">
        <f t="shared" si="49"/>
        <v>5.21</v>
      </c>
      <c r="DC348">
        <f t="shared" si="50"/>
        <v>0</v>
      </c>
    </row>
    <row r="349" spans="1:107">
      <c r="A349">
        <f>ROW(Source!A266)</f>
        <v>266</v>
      </c>
      <c r="B349">
        <v>35806607</v>
      </c>
      <c r="C349">
        <v>36171721</v>
      </c>
      <c r="D349">
        <v>18409850</v>
      </c>
      <c r="E349">
        <v>1</v>
      </c>
      <c r="F349">
        <v>1</v>
      </c>
      <c r="G349">
        <v>1</v>
      </c>
      <c r="H349">
        <v>1</v>
      </c>
      <c r="I349" t="s">
        <v>709</v>
      </c>
      <c r="J349" t="s">
        <v>3</v>
      </c>
      <c r="K349" t="s">
        <v>710</v>
      </c>
      <c r="L349">
        <v>1369</v>
      </c>
      <c r="N349">
        <v>1013</v>
      </c>
      <c r="O349" t="s">
        <v>583</v>
      </c>
      <c r="P349" t="s">
        <v>583</v>
      </c>
      <c r="Q349">
        <v>1</v>
      </c>
      <c r="W349">
        <v>0</v>
      </c>
      <c r="X349">
        <v>855544366</v>
      </c>
      <c r="Y349">
        <v>105.8</v>
      </c>
      <c r="AA349">
        <v>0</v>
      </c>
      <c r="AB349">
        <v>0</v>
      </c>
      <c r="AC349">
        <v>0</v>
      </c>
      <c r="AD349">
        <v>300.99</v>
      </c>
      <c r="AE349">
        <v>0</v>
      </c>
      <c r="AF349">
        <v>0</v>
      </c>
      <c r="AG349">
        <v>0</v>
      </c>
      <c r="AH349">
        <v>300.99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92</v>
      </c>
      <c r="AU349" t="s">
        <v>144</v>
      </c>
      <c r="AV349">
        <v>1</v>
      </c>
      <c r="AW349">
        <v>2</v>
      </c>
      <c r="AX349">
        <v>36171722</v>
      </c>
      <c r="AY349">
        <v>2</v>
      </c>
      <c r="AZ349">
        <v>131072</v>
      </c>
      <c r="BA349">
        <v>340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Y349*Source!I266</f>
        <v>30.999399999999998</v>
      </c>
      <c r="CY349">
        <f>AD349</f>
        <v>300.99</v>
      </c>
      <c r="CZ349">
        <f>AH349</f>
        <v>300.99</v>
      </c>
      <c r="DA349">
        <f>AL349</f>
        <v>1</v>
      </c>
      <c r="DB349">
        <f>ROUND((ROUND(AT349*CZ349,2)*1.15),2)</f>
        <v>31844.74</v>
      </c>
      <c r="DC349">
        <f>ROUND((ROUND(AT349*AG349,2)*1.15),2)</f>
        <v>0</v>
      </c>
    </row>
    <row r="350" spans="1:107">
      <c r="A350">
        <f>ROW(Source!A266)</f>
        <v>266</v>
      </c>
      <c r="B350">
        <v>35806607</v>
      </c>
      <c r="C350">
        <v>36171721</v>
      </c>
      <c r="D350">
        <v>29173472</v>
      </c>
      <c r="E350">
        <v>1</v>
      </c>
      <c r="F350">
        <v>1</v>
      </c>
      <c r="G350">
        <v>1</v>
      </c>
      <c r="H350">
        <v>2</v>
      </c>
      <c r="I350" t="s">
        <v>660</v>
      </c>
      <c r="J350" t="s">
        <v>661</v>
      </c>
      <c r="K350" t="s">
        <v>662</v>
      </c>
      <c r="L350">
        <v>1368</v>
      </c>
      <c r="N350">
        <v>1011</v>
      </c>
      <c r="O350" t="s">
        <v>589</v>
      </c>
      <c r="P350" t="s">
        <v>589</v>
      </c>
      <c r="Q350">
        <v>1</v>
      </c>
      <c r="W350">
        <v>0</v>
      </c>
      <c r="X350">
        <v>275932499</v>
      </c>
      <c r="Y350">
        <v>2.5</v>
      </c>
      <c r="AA350">
        <v>0</v>
      </c>
      <c r="AB350">
        <v>12.75</v>
      </c>
      <c r="AC350">
        <v>0</v>
      </c>
      <c r="AD350">
        <v>0</v>
      </c>
      <c r="AE350">
        <v>0</v>
      </c>
      <c r="AF350">
        <v>3</v>
      </c>
      <c r="AG350">
        <v>0</v>
      </c>
      <c r="AH350">
        <v>0</v>
      </c>
      <c r="AI350">
        <v>1</v>
      </c>
      <c r="AJ350">
        <v>4.25</v>
      </c>
      <c r="AK350">
        <v>33.18</v>
      </c>
      <c r="AL350">
        <v>1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2</v>
      </c>
      <c r="AU350" t="s">
        <v>143</v>
      </c>
      <c r="AV350">
        <v>0</v>
      </c>
      <c r="AW350">
        <v>2</v>
      </c>
      <c r="AX350">
        <v>36171723</v>
      </c>
      <c r="AY350">
        <v>1</v>
      </c>
      <c r="AZ350">
        <v>0</v>
      </c>
      <c r="BA350">
        <v>341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Y350*Source!I266</f>
        <v>0.73249999999999993</v>
      </c>
      <c r="CY350">
        <f>AB350</f>
        <v>12.75</v>
      </c>
      <c r="CZ350">
        <f>AF350</f>
        <v>3</v>
      </c>
      <c r="DA350">
        <f>AJ350</f>
        <v>4.25</v>
      </c>
      <c r="DB350">
        <f>ROUND((ROUND(AT350*CZ350,2)*1.25),2)</f>
        <v>7.5</v>
      </c>
      <c r="DC350">
        <f>ROUND((ROUND(AT350*AG350,2)*1.25),2)</f>
        <v>0</v>
      </c>
    </row>
    <row r="351" spans="1:107">
      <c r="A351">
        <f>ROW(Source!A266)</f>
        <v>266</v>
      </c>
      <c r="B351">
        <v>35806607</v>
      </c>
      <c r="C351">
        <v>36171721</v>
      </c>
      <c r="D351">
        <v>29174538</v>
      </c>
      <c r="E351">
        <v>1</v>
      </c>
      <c r="F351">
        <v>1</v>
      </c>
      <c r="G351">
        <v>1</v>
      </c>
      <c r="H351">
        <v>2</v>
      </c>
      <c r="I351" t="s">
        <v>712</v>
      </c>
      <c r="J351" t="s">
        <v>820</v>
      </c>
      <c r="K351" t="s">
        <v>714</v>
      </c>
      <c r="L351">
        <v>1368</v>
      </c>
      <c r="N351">
        <v>1011</v>
      </c>
      <c r="O351" t="s">
        <v>589</v>
      </c>
      <c r="P351" t="s">
        <v>589</v>
      </c>
      <c r="Q351">
        <v>1</v>
      </c>
      <c r="W351">
        <v>0</v>
      </c>
      <c r="X351">
        <v>1107538725</v>
      </c>
      <c r="Y351">
        <v>0.17500000000000002</v>
      </c>
      <c r="AA351">
        <v>0</v>
      </c>
      <c r="AB351">
        <v>187.1</v>
      </c>
      <c r="AC351">
        <v>0</v>
      </c>
      <c r="AD351">
        <v>0</v>
      </c>
      <c r="AE351">
        <v>0</v>
      </c>
      <c r="AF351">
        <v>33.590000000000003</v>
      </c>
      <c r="AG351">
        <v>0</v>
      </c>
      <c r="AH351">
        <v>0</v>
      </c>
      <c r="AI351">
        <v>1</v>
      </c>
      <c r="AJ351">
        <v>5.57</v>
      </c>
      <c r="AK351">
        <v>33.18</v>
      </c>
      <c r="AL351">
        <v>1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0.14000000000000001</v>
      </c>
      <c r="AU351" t="s">
        <v>143</v>
      </c>
      <c r="AV351">
        <v>0</v>
      </c>
      <c r="AW351">
        <v>2</v>
      </c>
      <c r="AX351">
        <v>36171724</v>
      </c>
      <c r="AY351">
        <v>1</v>
      </c>
      <c r="AZ351">
        <v>0</v>
      </c>
      <c r="BA351">
        <v>342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Y351*Source!I266</f>
        <v>5.1275000000000001E-2</v>
      </c>
      <c r="CY351">
        <f>AB351</f>
        <v>187.1</v>
      </c>
      <c r="CZ351">
        <f>AF351</f>
        <v>33.590000000000003</v>
      </c>
      <c r="DA351">
        <f>AJ351</f>
        <v>5.57</v>
      </c>
      <c r="DB351">
        <f>ROUND((ROUND(AT351*CZ351,2)*1.25),2)</f>
        <v>5.88</v>
      </c>
      <c r="DC351">
        <f>ROUND((ROUND(AT351*AG351,2)*1.25),2)</f>
        <v>0</v>
      </c>
    </row>
    <row r="352" spans="1:107">
      <c r="A352">
        <f>ROW(Source!A266)</f>
        <v>266</v>
      </c>
      <c r="B352">
        <v>35806607</v>
      </c>
      <c r="C352">
        <v>36171721</v>
      </c>
      <c r="D352">
        <v>29174580</v>
      </c>
      <c r="E352">
        <v>1</v>
      </c>
      <c r="F352">
        <v>1</v>
      </c>
      <c r="G352">
        <v>1</v>
      </c>
      <c r="H352">
        <v>2</v>
      </c>
      <c r="I352" t="s">
        <v>715</v>
      </c>
      <c r="J352" t="s">
        <v>821</v>
      </c>
      <c r="K352" t="s">
        <v>717</v>
      </c>
      <c r="L352">
        <v>1368</v>
      </c>
      <c r="N352">
        <v>1011</v>
      </c>
      <c r="O352" t="s">
        <v>589</v>
      </c>
      <c r="P352" t="s">
        <v>589</v>
      </c>
      <c r="Q352">
        <v>1</v>
      </c>
      <c r="W352">
        <v>0</v>
      </c>
      <c r="X352">
        <v>-169468834</v>
      </c>
      <c r="Y352">
        <v>0.76249999999999996</v>
      </c>
      <c r="AA352">
        <v>0</v>
      </c>
      <c r="AB352">
        <v>31.87</v>
      </c>
      <c r="AC352">
        <v>0</v>
      </c>
      <c r="AD352">
        <v>0</v>
      </c>
      <c r="AE352">
        <v>0</v>
      </c>
      <c r="AF352">
        <v>2.08</v>
      </c>
      <c r="AG352">
        <v>0</v>
      </c>
      <c r="AH352">
        <v>0</v>
      </c>
      <c r="AI352">
        <v>1</v>
      </c>
      <c r="AJ352">
        <v>15.32</v>
      </c>
      <c r="AK352">
        <v>33.18</v>
      </c>
      <c r="AL352">
        <v>1</v>
      </c>
      <c r="AN352">
        <v>0</v>
      </c>
      <c r="AO352">
        <v>1</v>
      </c>
      <c r="AP352">
        <v>1</v>
      </c>
      <c r="AQ352">
        <v>0</v>
      </c>
      <c r="AR352">
        <v>0</v>
      </c>
      <c r="AS352" t="s">
        <v>3</v>
      </c>
      <c r="AT352">
        <v>0.61</v>
      </c>
      <c r="AU352" t="s">
        <v>143</v>
      </c>
      <c r="AV352">
        <v>0</v>
      </c>
      <c r="AW352">
        <v>2</v>
      </c>
      <c r="AX352">
        <v>36171725</v>
      </c>
      <c r="AY352">
        <v>1</v>
      </c>
      <c r="AZ352">
        <v>0</v>
      </c>
      <c r="BA352">
        <v>343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Y352*Source!I266</f>
        <v>0.22341249999999999</v>
      </c>
      <c r="CY352">
        <f>AB352</f>
        <v>31.87</v>
      </c>
      <c r="CZ352">
        <f>AF352</f>
        <v>2.08</v>
      </c>
      <c r="DA352">
        <f>AJ352</f>
        <v>15.32</v>
      </c>
      <c r="DB352">
        <f>ROUND((ROUND(AT352*CZ352,2)*1.25),2)</f>
        <v>1.59</v>
      </c>
      <c r="DC352">
        <f>ROUND((ROUND(AT352*AG352,2)*1.25),2)</f>
        <v>0</v>
      </c>
    </row>
    <row r="353" spans="1:107">
      <c r="A353">
        <f>ROW(Source!A266)</f>
        <v>266</v>
      </c>
      <c r="B353">
        <v>35806607</v>
      </c>
      <c r="C353">
        <v>36171721</v>
      </c>
      <c r="D353">
        <v>29109354</v>
      </c>
      <c r="E353">
        <v>1</v>
      </c>
      <c r="F353">
        <v>1</v>
      </c>
      <c r="G353">
        <v>1</v>
      </c>
      <c r="H353">
        <v>3</v>
      </c>
      <c r="I353" t="s">
        <v>718</v>
      </c>
      <c r="J353" t="s">
        <v>822</v>
      </c>
      <c r="K353" t="s">
        <v>720</v>
      </c>
      <c r="L353">
        <v>1346</v>
      </c>
      <c r="N353">
        <v>1009</v>
      </c>
      <c r="O353" t="s">
        <v>170</v>
      </c>
      <c r="P353" t="s">
        <v>170</v>
      </c>
      <c r="Q353">
        <v>1</v>
      </c>
      <c r="W353">
        <v>0</v>
      </c>
      <c r="X353">
        <v>-882693383</v>
      </c>
      <c r="Y353">
        <v>10</v>
      </c>
      <c r="AA353">
        <v>64.010000000000005</v>
      </c>
      <c r="AB353">
        <v>0</v>
      </c>
      <c r="AC353">
        <v>0</v>
      </c>
      <c r="AD353">
        <v>0</v>
      </c>
      <c r="AE353">
        <v>46.72</v>
      </c>
      <c r="AF353">
        <v>0</v>
      </c>
      <c r="AG353">
        <v>0</v>
      </c>
      <c r="AH353">
        <v>0</v>
      </c>
      <c r="AI353">
        <v>1.37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10</v>
      </c>
      <c r="AU353" t="s">
        <v>3</v>
      </c>
      <c r="AV353">
        <v>0</v>
      </c>
      <c r="AW353">
        <v>2</v>
      </c>
      <c r="AX353">
        <v>36171726</v>
      </c>
      <c r="AY353">
        <v>1</v>
      </c>
      <c r="AZ353">
        <v>0</v>
      </c>
      <c r="BA353">
        <v>344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Y353*Source!I266</f>
        <v>2.9299999999999997</v>
      </c>
      <c r="CY353">
        <f t="shared" ref="CY353:CY365" si="54">AA353</f>
        <v>64.010000000000005</v>
      </c>
      <c r="CZ353">
        <f t="shared" ref="CZ353:CZ365" si="55">AE353</f>
        <v>46.72</v>
      </c>
      <c r="DA353">
        <f t="shared" ref="DA353:DA365" si="56">AI353</f>
        <v>1.37</v>
      </c>
      <c r="DB353">
        <f t="shared" ref="DB353:DB397" si="57">ROUND(ROUND(AT353*CZ353,2),2)</f>
        <v>467.2</v>
      </c>
      <c r="DC353">
        <f t="shared" ref="DC353:DC397" si="58">ROUND(ROUND(AT353*AG353,2),2)</f>
        <v>0</v>
      </c>
    </row>
    <row r="354" spans="1:107">
      <c r="A354">
        <f>ROW(Source!A266)</f>
        <v>266</v>
      </c>
      <c r="B354">
        <v>35806607</v>
      </c>
      <c r="C354">
        <v>36171721</v>
      </c>
      <c r="D354">
        <v>29109781</v>
      </c>
      <c r="E354">
        <v>1</v>
      </c>
      <c r="F354">
        <v>1</v>
      </c>
      <c r="G354">
        <v>1</v>
      </c>
      <c r="H354">
        <v>3</v>
      </c>
      <c r="I354" t="s">
        <v>724</v>
      </c>
      <c r="J354" t="s">
        <v>823</v>
      </c>
      <c r="K354" t="s">
        <v>726</v>
      </c>
      <c r="L354">
        <v>1346</v>
      </c>
      <c r="N354">
        <v>1009</v>
      </c>
      <c r="O354" t="s">
        <v>170</v>
      </c>
      <c r="P354" t="s">
        <v>170</v>
      </c>
      <c r="Q354">
        <v>1</v>
      </c>
      <c r="W354">
        <v>0</v>
      </c>
      <c r="X354">
        <v>-306339415</v>
      </c>
      <c r="Y354">
        <v>4</v>
      </c>
      <c r="AA354">
        <v>60.38</v>
      </c>
      <c r="AB354">
        <v>0</v>
      </c>
      <c r="AC354">
        <v>0</v>
      </c>
      <c r="AD354">
        <v>0</v>
      </c>
      <c r="AE354">
        <v>11.12</v>
      </c>
      <c r="AF354">
        <v>0</v>
      </c>
      <c r="AG354">
        <v>0</v>
      </c>
      <c r="AH354">
        <v>0</v>
      </c>
      <c r="AI354">
        <v>5.43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4</v>
      </c>
      <c r="AU354" t="s">
        <v>3</v>
      </c>
      <c r="AV354">
        <v>0</v>
      </c>
      <c r="AW354">
        <v>2</v>
      </c>
      <c r="AX354">
        <v>36171727</v>
      </c>
      <c r="AY354">
        <v>1</v>
      </c>
      <c r="AZ354">
        <v>0</v>
      </c>
      <c r="BA354">
        <v>345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Y354*Source!I266</f>
        <v>1.1719999999999999</v>
      </c>
      <c r="CY354">
        <f t="shared" si="54"/>
        <v>60.38</v>
      </c>
      <c r="CZ354">
        <f t="shared" si="55"/>
        <v>11.12</v>
      </c>
      <c r="DA354">
        <f t="shared" si="56"/>
        <v>5.43</v>
      </c>
      <c r="DB354">
        <f t="shared" si="57"/>
        <v>44.48</v>
      </c>
      <c r="DC354">
        <f t="shared" si="58"/>
        <v>0</v>
      </c>
    </row>
    <row r="355" spans="1:107">
      <c r="A355">
        <f>ROW(Source!A266)</f>
        <v>266</v>
      </c>
      <c r="B355">
        <v>35806607</v>
      </c>
      <c r="C355">
        <v>36171721</v>
      </c>
      <c r="D355">
        <v>29109782</v>
      </c>
      <c r="E355">
        <v>1</v>
      </c>
      <c r="F355">
        <v>1</v>
      </c>
      <c r="G355">
        <v>1</v>
      </c>
      <c r="H355">
        <v>3</v>
      </c>
      <c r="I355" t="s">
        <v>727</v>
      </c>
      <c r="J355" t="s">
        <v>824</v>
      </c>
      <c r="K355" t="s">
        <v>729</v>
      </c>
      <c r="L355">
        <v>1346</v>
      </c>
      <c r="N355">
        <v>1009</v>
      </c>
      <c r="O355" t="s">
        <v>170</v>
      </c>
      <c r="P355" t="s">
        <v>170</v>
      </c>
      <c r="Q355">
        <v>1</v>
      </c>
      <c r="W355">
        <v>0</v>
      </c>
      <c r="X355">
        <v>-71279152</v>
      </c>
      <c r="Y355">
        <v>42</v>
      </c>
      <c r="AA355">
        <v>16.309999999999999</v>
      </c>
      <c r="AB355">
        <v>0</v>
      </c>
      <c r="AC355">
        <v>0</v>
      </c>
      <c r="AD355">
        <v>0</v>
      </c>
      <c r="AE355">
        <v>4.3600000000000003</v>
      </c>
      <c r="AF355">
        <v>0</v>
      </c>
      <c r="AG355">
        <v>0</v>
      </c>
      <c r="AH355">
        <v>0</v>
      </c>
      <c r="AI355">
        <v>3.74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42</v>
      </c>
      <c r="AU355" t="s">
        <v>3</v>
      </c>
      <c r="AV355">
        <v>0</v>
      </c>
      <c r="AW355">
        <v>2</v>
      </c>
      <c r="AX355">
        <v>36171728</v>
      </c>
      <c r="AY355">
        <v>1</v>
      </c>
      <c r="AZ355">
        <v>0</v>
      </c>
      <c r="BA355">
        <v>346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Y355*Source!I266</f>
        <v>12.305999999999999</v>
      </c>
      <c r="CY355">
        <f t="shared" si="54"/>
        <v>16.309999999999999</v>
      </c>
      <c r="CZ355">
        <f t="shared" si="55"/>
        <v>4.3600000000000003</v>
      </c>
      <c r="DA355">
        <f t="shared" si="56"/>
        <v>3.74</v>
      </c>
      <c r="DB355">
        <f t="shared" si="57"/>
        <v>183.12</v>
      </c>
      <c r="DC355">
        <f t="shared" si="58"/>
        <v>0</v>
      </c>
    </row>
    <row r="356" spans="1:107">
      <c r="A356">
        <f>ROW(Source!A266)</f>
        <v>266</v>
      </c>
      <c r="B356">
        <v>35806607</v>
      </c>
      <c r="C356">
        <v>36171721</v>
      </c>
      <c r="D356">
        <v>29110699</v>
      </c>
      <c r="E356">
        <v>1</v>
      </c>
      <c r="F356">
        <v>1</v>
      </c>
      <c r="G356">
        <v>1</v>
      </c>
      <c r="H356">
        <v>3</v>
      </c>
      <c r="I356" t="s">
        <v>730</v>
      </c>
      <c r="J356" t="s">
        <v>825</v>
      </c>
      <c r="K356" t="s">
        <v>732</v>
      </c>
      <c r="L356">
        <v>1301</v>
      </c>
      <c r="N356">
        <v>1003</v>
      </c>
      <c r="O356" t="s">
        <v>151</v>
      </c>
      <c r="P356" t="s">
        <v>151</v>
      </c>
      <c r="Q356">
        <v>1</v>
      </c>
      <c r="W356">
        <v>0</v>
      </c>
      <c r="X356">
        <v>1063889258</v>
      </c>
      <c r="Y356">
        <v>68</v>
      </c>
      <c r="AA356">
        <v>1.24</v>
      </c>
      <c r="AB356">
        <v>0</v>
      </c>
      <c r="AC356">
        <v>0</v>
      </c>
      <c r="AD356">
        <v>0</v>
      </c>
      <c r="AE356">
        <v>0.17</v>
      </c>
      <c r="AF356">
        <v>0</v>
      </c>
      <c r="AG356">
        <v>0</v>
      </c>
      <c r="AH356">
        <v>0</v>
      </c>
      <c r="AI356">
        <v>7.29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68</v>
      </c>
      <c r="AU356" t="s">
        <v>3</v>
      </c>
      <c r="AV356">
        <v>0</v>
      </c>
      <c r="AW356">
        <v>2</v>
      </c>
      <c r="AX356">
        <v>36171729</v>
      </c>
      <c r="AY356">
        <v>1</v>
      </c>
      <c r="AZ356">
        <v>0</v>
      </c>
      <c r="BA356">
        <v>347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Y356*Source!I266</f>
        <v>19.923999999999999</v>
      </c>
      <c r="CY356">
        <f t="shared" si="54"/>
        <v>1.24</v>
      </c>
      <c r="CZ356">
        <f t="shared" si="55"/>
        <v>0.17</v>
      </c>
      <c r="DA356">
        <f t="shared" si="56"/>
        <v>7.29</v>
      </c>
      <c r="DB356">
        <f t="shared" si="57"/>
        <v>11.56</v>
      </c>
      <c r="DC356">
        <f t="shared" si="58"/>
        <v>0</v>
      </c>
    </row>
    <row r="357" spans="1:107">
      <c r="A357">
        <f>ROW(Source!A266)</f>
        <v>266</v>
      </c>
      <c r="B357">
        <v>35806607</v>
      </c>
      <c r="C357">
        <v>36171721</v>
      </c>
      <c r="D357">
        <v>29110797</v>
      </c>
      <c r="E357">
        <v>1</v>
      </c>
      <c r="F357">
        <v>1</v>
      </c>
      <c r="G357">
        <v>1</v>
      </c>
      <c r="H357">
        <v>3</v>
      </c>
      <c r="I357" t="s">
        <v>733</v>
      </c>
      <c r="J357" t="s">
        <v>826</v>
      </c>
      <c r="K357" t="s">
        <v>735</v>
      </c>
      <c r="L357">
        <v>1301</v>
      </c>
      <c r="N357">
        <v>1003</v>
      </c>
      <c r="O357" t="s">
        <v>151</v>
      </c>
      <c r="P357" t="s">
        <v>151</v>
      </c>
      <c r="Q357">
        <v>1</v>
      </c>
      <c r="W357">
        <v>0</v>
      </c>
      <c r="X357">
        <v>1919953005</v>
      </c>
      <c r="Y357">
        <v>135</v>
      </c>
      <c r="AA357">
        <v>15.5</v>
      </c>
      <c r="AB357">
        <v>0</v>
      </c>
      <c r="AC357">
        <v>0</v>
      </c>
      <c r="AD357">
        <v>0</v>
      </c>
      <c r="AE357">
        <v>1.74</v>
      </c>
      <c r="AF357">
        <v>0</v>
      </c>
      <c r="AG357">
        <v>0</v>
      </c>
      <c r="AH357">
        <v>0</v>
      </c>
      <c r="AI357">
        <v>8.91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135</v>
      </c>
      <c r="AU357" t="s">
        <v>3</v>
      </c>
      <c r="AV357">
        <v>0</v>
      </c>
      <c r="AW357">
        <v>2</v>
      </c>
      <c r="AX357">
        <v>36171730</v>
      </c>
      <c r="AY357">
        <v>1</v>
      </c>
      <c r="AZ357">
        <v>0</v>
      </c>
      <c r="BA357">
        <v>348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Y357*Source!I266</f>
        <v>39.555</v>
      </c>
      <c r="CY357">
        <f t="shared" si="54"/>
        <v>15.5</v>
      </c>
      <c r="CZ357">
        <f t="shared" si="55"/>
        <v>1.74</v>
      </c>
      <c r="DA357">
        <f t="shared" si="56"/>
        <v>8.91</v>
      </c>
      <c r="DB357">
        <f t="shared" si="57"/>
        <v>234.9</v>
      </c>
      <c r="DC357">
        <f t="shared" si="58"/>
        <v>0</v>
      </c>
    </row>
    <row r="358" spans="1:107">
      <c r="A358">
        <f>ROW(Source!A266)</f>
        <v>266</v>
      </c>
      <c r="B358">
        <v>35806607</v>
      </c>
      <c r="C358">
        <v>36171721</v>
      </c>
      <c r="D358">
        <v>29111455</v>
      </c>
      <c r="E358">
        <v>1</v>
      </c>
      <c r="F358">
        <v>1</v>
      </c>
      <c r="G358">
        <v>1</v>
      </c>
      <c r="H358">
        <v>3</v>
      </c>
      <c r="I358" t="s">
        <v>219</v>
      </c>
      <c r="J358" t="s">
        <v>275</v>
      </c>
      <c r="K358" t="s">
        <v>220</v>
      </c>
      <c r="L358">
        <v>1327</v>
      </c>
      <c r="N358">
        <v>1005</v>
      </c>
      <c r="O358" t="s">
        <v>165</v>
      </c>
      <c r="P358" t="s">
        <v>165</v>
      </c>
      <c r="Q358">
        <v>1</v>
      </c>
      <c r="W358">
        <v>1</v>
      </c>
      <c r="X358">
        <v>-1126346608</v>
      </c>
      <c r="Y358">
        <v>-112</v>
      </c>
      <c r="AA358">
        <v>73.790000000000006</v>
      </c>
      <c r="AB358">
        <v>0</v>
      </c>
      <c r="AC358">
        <v>0</v>
      </c>
      <c r="AD358">
        <v>0</v>
      </c>
      <c r="AE358">
        <v>15.06</v>
      </c>
      <c r="AF358">
        <v>0</v>
      </c>
      <c r="AG358">
        <v>0</v>
      </c>
      <c r="AH358">
        <v>0</v>
      </c>
      <c r="AI358">
        <v>4.9000000000000004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-112</v>
      </c>
      <c r="AU358" t="s">
        <v>3</v>
      </c>
      <c r="AV358">
        <v>0</v>
      </c>
      <c r="AW358">
        <v>2</v>
      </c>
      <c r="AX358">
        <v>36171731</v>
      </c>
      <c r="AY358">
        <v>1</v>
      </c>
      <c r="AZ358">
        <v>6144</v>
      </c>
      <c r="BA358">
        <v>349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Y358*Source!I266</f>
        <v>-32.815999999999995</v>
      </c>
      <c r="CY358">
        <f t="shared" si="54"/>
        <v>73.790000000000006</v>
      </c>
      <c r="CZ358">
        <f t="shared" si="55"/>
        <v>15.06</v>
      </c>
      <c r="DA358">
        <f t="shared" si="56"/>
        <v>4.9000000000000004</v>
      </c>
      <c r="DB358">
        <f t="shared" si="57"/>
        <v>-1686.72</v>
      </c>
      <c r="DC358">
        <f t="shared" si="58"/>
        <v>0</v>
      </c>
    </row>
    <row r="359" spans="1:107">
      <c r="A359">
        <f>ROW(Source!A266)</f>
        <v>266</v>
      </c>
      <c r="B359">
        <v>35806607</v>
      </c>
      <c r="C359">
        <v>36171721</v>
      </c>
      <c r="D359">
        <v>29114731</v>
      </c>
      <c r="E359">
        <v>1</v>
      </c>
      <c r="F359">
        <v>1</v>
      </c>
      <c r="G359">
        <v>1</v>
      </c>
      <c r="H359">
        <v>3</v>
      </c>
      <c r="I359" t="s">
        <v>827</v>
      </c>
      <c r="J359" t="s">
        <v>828</v>
      </c>
      <c r="K359" t="s">
        <v>829</v>
      </c>
      <c r="L359">
        <v>1354</v>
      </c>
      <c r="N359">
        <v>1010</v>
      </c>
      <c r="O359" t="s">
        <v>258</v>
      </c>
      <c r="P359" t="s">
        <v>258</v>
      </c>
      <c r="Q359">
        <v>1</v>
      </c>
      <c r="W359">
        <v>0</v>
      </c>
      <c r="X359">
        <v>-1463139681</v>
      </c>
      <c r="Y359">
        <v>426</v>
      </c>
      <c r="AA359">
        <v>0.22</v>
      </c>
      <c r="AB359">
        <v>0</v>
      </c>
      <c r="AC359">
        <v>0</v>
      </c>
      <c r="AD359">
        <v>0</v>
      </c>
      <c r="AE359">
        <v>0.02</v>
      </c>
      <c r="AF359">
        <v>0</v>
      </c>
      <c r="AG359">
        <v>0</v>
      </c>
      <c r="AH359">
        <v>0</v>
      </c>
      <c r="AI359">
        <v>10.89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426</v>
      </c>
      <c r="AU359" t="s">
        <v>3</v>
      </c>
      <c r="AV359">
        <v>0</v>
      </c>
      <c r="AW359">
        <v>2</v>
      </c>
      <c r="AX359">
        <v>36171732</v>
      </c>
      <c r="AY359">
        <v>1</v>
      </c>
      <c r="AZ359">
        <v>0</v>
      </c>
      <c r="BA359">
        <v>350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Y359*Source!I266</f>
        <v>124.818</v>
      </c>
      <c r="CY359">
        <f t="shared" si="54"/>
        <v>0.22</v>
      </c>
      <c r="CZ359">
        <f t="shared" si="55"/>
        <v>0.02</v>
      </c>
      <c r="DA359">
        <f t="shared" si="56"/>
        <v>10.89</v>
      </c>
      <c r="DB359">
        <f t="shared" si="57"/>
        <v>8.52</v>
      </c>
      <c r="DC359">
        <f t="shared" si="58"/>
        <v>0</v>
      </c>
    </row>
    <row r="360" spans="1:107">
      <c r="A360">
        <f>ROW(Source!A266)</f>
        <v>266</v>
      </c>
      <c r="B360">
        <v>35806607</v>
      </c>
      <c r="C360">
        <v>36171721</v>
      </c>
      <c r="D360">
        <v>29114733</v>
      </c>
      <c r="E360">
        <v>1</v>
      </c>
      <c r="F360">
        <v>1</v>
      </c>
      <c r="G360">
        <v>1</v>
      </c>
      <c r="H360">
        <v>3</v>
      </c>
      <c r="I360" t="s">
        <v>739</v>
      </c>
      <c r="J360" t="s">
        <v>830</v>
      </c>
      <c r="K360" t="s">
        <v>741</v>
      </c>
      <c r="L360">
        <v>1354</v>
      </c>
      <c r="N360">
        <v>1010</v>
      </c>
      <c r="O360" t="s">
        <v>258</v>
      </c>
      <c r="P360" t="s">
        <v>258</v>
      </c>
      <c r="Q360">
        <v>1</v>
      </c>
      <c r="W360">
        <v>0</v>
      </c>
      <c r="X360">
        <v>-1352915271</v>
      </c>
      <c r="Y360">
        <v>2014</v>
      </c>
      <c r="AA360">
        <v>0.3</v>
      </c>
      <c r="AB360">
        <v>0</v>
      </c>
      <c r="AC360">
        <v>0</v>
      </c>
      <c r="AD360">
        <v>0</v>
      </c>
      <c r="AE360">
        <v>0.02</v>
      </c>
      <c r="AF360">
        <v>0</v>
      </c>
      <c r="AG360">
        <v>0</v>
      </c>
      <c r="AH360">
        <v>0</v>
      </c>
      <c r="AI360">
        <v>14.91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2014</v>
      </c>
      <c r="AU360" t="s">
        <v>3</v>
      </c>
      <c r="AV360">
        <v>0</v>
      </c>
      <c r="AW360">
        <v>2</v>
      </c>
      <c r="AX360">
        <v>36171733</v>
      </c>
      <c r="AY360">
        <v>1</v>
      </c>
      <c r="AZ360">
        <v>0</v>
      </c>
      <c r="BA360">
        <v>351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Y360*Source!I266</f>
        <v>590.10199999999998</v>
      </c>
      <c r="CY360">
        <f t="shared" si="54"/>
        <v>0.3</v>
      </c>
      <c r="CZ360">
        <f t="shared" si="55"/>
        <v>0.02</v>
      </c>
      <c r="DA360">
        <f t="shared" si="56"/>
        <v>14.91</v>
      </c>
      <c r="DB360">
        <f t="shared" si="57"/>
        <v>40.28</v>
      </c>
      <c r="DC360">
        <f t="shared" si="58"/>
        <v>0</v>
      </c>
    </row>
    <row r="361" spans="1:107">
      <c r="A361">
        <f>ROW(Source!A266)</f>
        <v>266</v>
      </c>
      <c r="B361">
        <v>35806607</v>
      </c>
      <c r="C361">
        <v>36171721</v>
      </c>
      <c r="D361">
        <v>29114403</v>
      </c>
      <c r="E361">
        <v>1</v>
      </c>
      <c r="F361">
        <v>1</v>
      </c>
      <c r="G361">
        <v>1</v>
      </c>
      <c r="H361">
        <v>3</v>
      </c>
      <c r="I361" t="s">
        <v>831</v>
      </c>
      <c r="J361" t="s">
        <v>832</v>
      </c>
      <c r="K361" t="s">
        <v>833</v>
      </c>
      <c r="L361">
        <v>1354</v>
      </c>
      <c r="N361">
        <v>1010</v>
      </c>
      <c r="O361" t="s">
        <v>258</v>
      </c>
      <c r="P361" t="s">
        <v>258</v>
      </c>
      <c r="Q361">
        <v>1</v>
      </c>
      <c r="W361">
        <v>0</v>
      </c>
      <c r="X361">
        <v>310998176</v>
      </c>
      <c r="Y361">
        <v>183</v>
      </c>
      <c r="AA361">
        <v>0.61</v>
      </c>
      <c r="AB361">
        <v>0</v>
      </c>
      <c r="AC361">
        <v>0</v>
      </c>
      <c r="AD361">
        <v>0</v>
      </c>
      <c r="AE361">
        <v>0.68</v>
      </c>
      <c r="AF361">
        <v>0</v>
      </c>
      <c r="AG361">
        <v>0</v>
      </c>
      <c r="AH361">
        <v>0</v>
      </c>
      <c r="AI361">
        <v>0.9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183</v>
      </c>
      <c r="AU361" t="s">
        <v>3</v>
      </c>
      <c r="AV361">
        <v>0</v>
      </c>
      <c r="AW361">
        <v>2</v>
      </c>
      <c r="AX361">
        <v>36171734</v>
      </c>
      <c r="AY361">
        <v>1</v>
      </c>
      <c r="AZ361">
        <v>0</v>
      </c>
      <c r="BA361">
        <v>352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Y361*Source!I266</f>
        <v>53.619</v>
      </c>
      <c r="CY361">
        <f t="shared" si="54"/>
        <v>0.61</v>
      </c>
      <c r="CZ361">
        <f t="shared" si="55"/>
        <v>0.68</v>
      </c>
      <c r="DA361">
        <f t="shared" si="56"/>
        <v>0.9</v>
      </c>
      <c r="DB361">
        <f t="shared" si="57"/>
        <v>124.44</v>
      </c>
      <c r="DC361">
        <f t="shared" si="58"/>
        <v>0</v>
      </c>
    </row>
    <row r="362" spans="1:107">
      <c r="A362">
        <f>ROW(Source!A266)</f>
        <v>266</v>
      </c>
      <c r="B362">
        <v>35806607</v>
      </c>
      <c r="C362">
        <v>36171721</v>
      </c>
      <c r="D362">
        <v>29129600</v>
      </c>
      <c r="E362">
        <v>1</v>
      </c>
      <c r="F362">
        <v>1</v>
      </c>
      <c r="G362">
        <v>1</v>
      </c>
      <c r="H362">
        <v>3</v>
      </c>
      <c r="I362" t="s">
        <v>834</v>
      </c>
      <c r="J362" t="s">
        <v>835</v>
      </c>
      <c r="K362" t="s">
        <v>836</v>
      </c>
      <c r="L362">
        <v>1301</v>
      </c>
      <c r="N362">
        <v>1003</v>
      </c>
      <c r="O362" t="s">
        <v>151</v>
      </c>
      <c r="P362" t="s">
        <v>151</v>
      </c>
      <c r="Q362">
        <v>1</v>
      </c>
      <c r="W362">
        <v>0</v>
      </c>
      <c r="X362">
        <v>-382412684</v>
      </c>
      <c r="Y362">
        <v>390</v>
      </c>
      <c r="AA362">
        <v>41.73</v>
      </c>
      <c r="AB362">
        <v>0</v>
      </c>
      <c r="AC362">
        <v>0</v>
      </c>
      <c r="AD362">
        <v>0</v>
      </c>
      <c r="AE362">
        <v>5.74</v>
      </c>
      <c r="AF362">
        <v>0</v>
      </c>
      <c r="AG362">
        <v>0</v>
      </c>
      <c r="AH362">
        <v>0</v>
      </c>
      <c r="AI362">
        <v>7.27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390</v>
      </c>
      <c r="AU362" t="s">
        <v>3</v>
      </c>
      <c r="AV362">
        <v>0</v>
      </c>
      <c r="AW362">
        <v>2</v>
      </c>
      <c r="AX362">
        <v>36171735</v>
      </c>
      <c r="AY362">
        <v>1</v>
      </c>
      <c r="AZ362">
        <v>0</v>
      </c>
      <c r="BA362">
        <v>353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Y362*Source!I266</f>
        <v>114.27</v>
      </c>
      <c r="CY362">
        <f t="shared" si="54"/>
        <v>41.73</v>
      </c>
      <c r="CZ362">
        <f t="shared" si="55"/>
        <v>5.74</v>
      </c>
      <c r="DA362">
        <f t="shared" si="56"/>
        <v>7.27</v>
      </c>
      <c r="DB362">
        <f t="shared" si="57"/>
        <v>2238.6</v>
      </c>
      <c r="DC362">
        <f t="shared" si="58"/>
        <v>0</v>
      </c>
    </row>
    <row r="363" spans="1:107">
      <c r="A363">
        <f>ROW(Source!A266)</f>
        <v>266</v>
      </c>
      <c r="B363">
        <v>35806607</v>
      </c>
      <c r="C363">
        <v>36171721</v>
      </c>
      <c r="D363">
        <v>29129688</v>
      </c>
      <c r="E363">
        <v>1</v>
      </c>
      <c r="F363">
        <v>1</v>
      </c>
      <c r="G363">
        <v>1</v>
      </c>
      <c r="H363">
        <v>3</v>
      </c>
      <c r="I363" t="s">
        <v>837</v>
      </c>
      <c r="J363" t="s">
        <v>838</v>
      </c>
      <c r="K363" t="s">
        <v>839</v>
      </c>
      <c r="L363">
        <v>1354</v>
      </c>
      <c r="N363">
        <v>1010</v>
      </c>
      <c r="O363" t="s">
        <v>258</v>
      </c>
      <c r="P363" t="s">
        <v>258</v>
      </c>
      <c r="Q363">
        <v>1</v>
      </c>
      <c r="W363">
        <v>0</v>
      </c>
      <c r="X363">
        <v>75405298</v>
      </c>
      <c r="Y363">
        <v>183</v>
      </c>
      <c r="AA363">
        <v>9.7899999999999991</v>
      </c>
      <c r="AB363">
        <v>0</v>
      </c>
      <c r="AC363">
        <v>0</v>
      </c>
      <c r="AD363">
        <v>0</v>
      </c>
      <c r="AE363">
        <v>1.32</v>
      </c>
      <c r="AF363">
        <v>0</v>
      </c>
      <c r="AG363">
        <v>0</v>
      </c>
      <c r="AH363">
        <v>0</v>
      </c>
      <c r="AI363">
        <v>7.42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183</v>
      </c>
      <c r="AU363" t="s">
        <v>3</v>
      </c>
      <c r="AV363">
        <v>0</v>
      </c>
      <c r="AW363">
        <v>2</v>
      </c>
      <c r="AX363">
        <v>36171736</v>
      </c>
      <c r="AY363">
        <v>1</v>
      </c>
      <c r="AZ363">
        <v>0</v>
      </c>
      <c r="BA363">
        <v>354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Y363*Source!I266</f>
        <v>53.619</v>
      </c>
      <c r="CY363">
        <f t="shared" si="54"/>
        <v>9.7899999999999991</v>
      </c>
      <c r="CZ363">
        <f t="shared" si="55"/>
        <v>1.32</v>
      </c>
      <c r="DA363">
        <f t="shared" si="56"/>
        <v>7.42</v>
      </c>
      <c r="DB363">
        <f t="shared" si="57"/>
        <v>241.56</v>
      </c>
      <c r="DC363">
        <f t="shared" si="58"/>
        <v>0</v>
      </c>
    </row>
    <row r="364" spans="1:107">
      <c r="A364">
        <f>ROW(Source!A266)</f>
        <v>266</v>
      </c>
      <c r="B364">
        <v>35806607</v>
      </c>
      <c r="C364">
        <v>36171721</v>
      </c>
      <c r="D364">
        <v>29129706</v>
      </c>
      <c r="E364">
        <v>1</v>
      </c>
      <c r="F364">
        <v>1</v>
      </c>
      <c r="G364">
        <v>1</v>
      </c>
      <c r="H364">
        <v>3</v>
      </c>
      <c r="I364" t="s">
        <v>840</v>
      </c>
      <c r="J364" t="s">
        <v>841</v>
      </c>
      <c r="K364" t="s">
        <v>842</v>
      </c>
      <c r="L364">
        <v>1354</v>
      </c>
      <c r="N364">
        <v>1010</v>
      </c>
      <c r="O364" t="s">
        <v>258</v>
      </c>
      <c r="P364" t="s">
        <v>258</v>
      </c>
      <c r="Q364">
        <v>1</v>
      </c>
      <c r="W364">
        <v>0</v>
      </c>
      <c r="X364">
        <v>1041462968</v>
      </c>
      <c r="Y364">
        <v>368</v>
      </c>
      <c r="AA364">
        <v>5</v>
      </c>
      <c r="AB364">
        <v>0</v>
      </c>
      <c r="AC364">
        <v>0</v>
      </c>
      <c r="AD364">
        <v>0</v>
      </c>
      <c r="AE364">
        <v>0.69</v>
      </c>
      <c r="AF364">
        <v>0</v>
      </c>
      <c r="AG364">
        <v>0</v>
      </c>
      <c r="AH364">
        <v>0</v>
      </c>
      <c r="AI364">
        <v>7.25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368</v>
      </c>
      <c r="AU364" t="s">
        <v>3</v>
      </c>
      <c r="AV364">
        <v>0</v>
      </c>
      <c r="AW364">
        <v>2</v>
      </c>
      <c r="AX364">
        <v>36171737</v>
      </c>
      <c r="AY364">
        <v>1</v>
      </c>
      <c r="AZ364">
        <v>0</v>
      </c>
      <c r="BA364">
        <v>355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Y364*Source!I266</f>
        <v>107.824</v>
      </c>
      <c r="CY364">
        <f t="shared" si="54"/>
        <v>5</v>
      </c>
      <c r="CZ364">
        <f t="shared" si="55"/>
        <v>0.69</v>
      </c>
      <c r="DA364">
        <f t="shared" si="56"/>
        <v>7.25</v>
      </c>
      <c r="DB364">
        <f t="shared" si="57"/>
        <v>253.92</v>
      </c>
      <c r="DC364">
        <f t="shared" si="58"/>
        <v>0</v>
      </c>
    </row>
    <row r="365" spans="1:107">
      <c r="A365">
        <f>ROW(Source!A266)</f>
        <v>266</v>
      </c>
      <c r="B365">
        <v>35806607</v>
      </c>
      <c r="C365">
        <v>36171721</v>
      </c>
      <c r="D365">
        <v>29129711</v>
      </c>
      <c r="E365">
        <v>1</v>
      </c>
      <c r="F365">
        <v>1</v>
      </c>
      <c r="G365">
        <v>1</v>
      </c>
      <c r="H365">
        <v>3</v>
      </c>
      <c r="I365" t="s">
        <v>843</v>
      </c>
      <c r="J365" t="s">
        <v>844</v>
      </c>
      <c r="K365" t="s">
        <v>845</v>
      </c>
      <c r="L365">
        <v>1354</v>
      </c>
      <c r="N365">
        <v>1010</v>
      </c>
      <c r="O365" t="s">
        <v>258</v>
      </c>
      <c r="P365" t="s">
        <v>258</v>
      </c>
      <c r="Q365">
        <v>1</v>
      </c>
      <c r="W365">
        <v>0</v>
      </c>
      <c r="X365">
        <v>-452411934</v>
      </c>
      <c r="Y365">
        <v>69</v>
      </c>
      <c r="AA365">
        <v>4.54</v>
      </c>
      <c r="AB365">
        <v>0</v>
      </c>
      <c r="AC365">
        <v>0</v>
      </c>
      <c r="AD365">
        <v>0</v>
      </c>
      <c r="AE365">
        <v>0.62</v>
      </c>
      <c r="AF365">
        <v>0</v>
      </c>
      <c r="AG365">
        <v>0</v>
      </c>
      <c r="AH365">
        <v>0</v>
      </c>
      <c r="AI365">
        <v>7.32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69</v>
      </c>
      <c r="AU365" t="s">
        <v>3</v>
      </c>
      <c r="AV365">
        <v>0</v>
      </c>
      <c r="AW365">
        <v>2</v>
      </c>
      <c r="AX365">
        <v>36171738</v>
      </c>
      <c r="AY365">
        <v>1</v>
      </c>
      <c r="AZ365">
        <v>0</v>
      </c>
      <c r="BA365">
        <v>356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Y365*Source!I266</f>
        <v>20.216999999999999</v>
      </c>
      <c r="CY365">
        <f t="shared" si="54"/>
        <v>4.54</v>
      </c>
      <c r="CZ365">
        <f t="shared" si="55"/>
        <v>0.62</v>
      </c>
      <c r="DA365">
        <f t="shared" si="56"/>
        <v>7.32</v>
      </c>
      <c r="DB365">
        <f t="shared" si="57"/>
        <v>42.78</v>
      </c>
      <c r="DC365">
        <f t="shared" si="58"/>
        <v>0</v>
      </c>
    </row>
    <row r="366" spans="1:107">
      <c r="A366">
        <f>ROW(Source!A268)</f>
        <v>268</v>
      </c>
      <c r="B366">
        <v>35806607</v>
      </c>
      <c r="C366">
        <v>36126998</v>
      </c>
      <c r="D366">
        <v>29364679</v>
      </c>
      <c r="E366">
        <v>1</v>
      </c>
      <c r="F366">
        <v>1</v>
      </c>
      <c r="G366">
        <v>1</v>
      </c>
      <c r="H366">
        <v>1</v>
      </c>
      <c r="I366" t="s">
        <v>799</v>
      </c>
      <c r="J366" t="s">
        <v>3</v>
      </c>
      <c r="K366" t="s">
        <v>800</v>
      </c>
      <c r="L366">
        <v>1369</v>
      </c>
      <c r="N366">
        <v>1013</v>
      </c>
      <c r="O366" t="s">
        <v>583</v>
      </c>
      <c r="P366" t="s">
        <v>583</v>
      </c>
      <c r="Q366">
        <v>1</v>
      </c>
      <c r="W366">
        <v>0</v>
      </c>
      <c r="X366">
        <v>931378261</v>
      </c>
      <c r="Y366">
        <v>94.4</v>
      </c>
      <c r="AA366">
        <v>0</v>
      </c>
      <c r="AB366">
        <v>0</v>
      </c>
      <c r="AC366">
        <v>0</v>
      </c>
      <c r="AD366">
        <v>329.2</v>
      </c>
      <c r="AE366">
        <v>0</v>
      </c>
      <c r="AF366">
        <v>0</v>
      </c>
      <c r="AG366">
        <v>0</v>
      </c>
      <c r="AH366">
        <v>329.2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94.4</v>
      </c>
      <c r="AU366" t="s">
        <v>3</v>
      </c>
      <c r="AV366">
        <v>1</v>
      </c>
      <c r="AW366">
        <v>2</v>
      </c>
      <c r="AX366">
        <v>36316932</v>
      </c>
      <c r="AY366">
        <v>2</v>
      </c>
      <c r="AZ366">
        <v>131072</v>
      </c>
      <c r="BA366">
        <v>358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Y366*Source!I268</f>
        <v>5.6639999999999997</v>
      </c>
      <c r="CY366">
        <f>AD366</f>
        <v>329.2</v>
      </c>
      <c r="CZ366">
        <f>AH366</f>
        <v>329.2</v>
      </c>
      <c r="DA366">
        <f>AL366</f>
        <v>1</v>
      </c>
      <c r="DB366">
        <f t="shared" si="57"/>
        <v>31076.48</v>
      </c>
      <c r="DC366">
        <f t="shared" si="58"/>
        <v>0</v>
      </c>
    </row>
    <row r="367" spans="1:107">
      <c r="A367">
        <f>ROW(Source!A268)</f>
        <v>268</v>
      </c>
      <c r="B367">
        <v>35806607</v>
      </c>
      <c r="C367">
        <v>36126998</v>
      </c>
      <c r="D367">
        <v>121548</v>
      </c>
      <c r="E367">
        <v>1</v>
      </c>
      <c r="F367">
        <v>1</v>
      </c>
      <c r="G367">
        <v>1</v>
      </c>
      <c r="H367">
        <v>1</v>
      </c>
      <c r="I367" t="s">
        <v>34</v>
      </c>
      <c r="J367" t="s">
        <v>3</v>
      </c>
      <c r="K367" t="s">
        <v>584</v>
      </c>
      <c r="L367">
        <v>608254</v>
      </c>
      <c r="N367">
        <v>1013</v>
      </c>
      <c r="O367" t="s">
        <v>585</v>
      </c>
      <c r="P367" t="s">
        <v>585</v>
      </c>
      <c r="Q367">
        <v>1</v>
      </c>
      <c r="W367">
        <v>0</v>
      </c>
      <c r="X367">
        <v>-185737400</v>
      </c>
      <c r="Y367">
        <v>0.2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0.2</v>
      </c>
      <c r="AU367" t="s">
        <v>3</v>
      </c>
      <c r="AV367">
        <v>2</v>
      </c>
      <c r="AW367">
        <v>2</v>
      </c>
      <c r="AX367">
        <v>36316933</v>
      </c>
      <c r="AY367">
        <v>1</v>
      </c>
      <c r="AZ367">
        <v>0</v>
      </c>
      <c r="BA367">
        <v>359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Y367*Source!I268</f>
        <v>1.2E-2</v>
      </c>
      <c r="CY367">
        <f>AD367</f>
        <v>0</v>
      </c>
      <c r="CZ367">
        <f>AH367</f>
        <v>0</v>
      </c>
      <c r="DA367">
        <f>AL367</f>
        <v>1</v>
      </c>
      <c r="DB367">
        <f t="shared" si="57"/>
        <v>0</v>
      </c>
      <c r="DC367">
        <f t="shared" si="58"/>
        <v>0</v>
      </c>
    </row>
    <row r="368" spans="1:107">
      <c r="A368">
        <f>ROW(Source!A268)</f>
        <v>268</v>
      </c>
      <c r="B368">
        <v>35806607</v>
      </c>
      <c r="C368">
        <v>36126998</v>
      </c>
      <c r="D368">
        <v>29172362</v>
      </c>
      <c r="E368">
        <v>1</v>
      </c>
      <c r="F368">
        <v>1</v>
      </c>
      <c r="G368">
        <v>1</v>
      </c>
      <c r="H368">
        <v>2</v>
      </c>
      <c r="I368" t="s">
        <v>801</v>
      </c>
      <c r="J368" t="s">
        <v>846</v>
      </c>
      <c r="K368" t="s">
        <v>803</v>
      </c>
      <c r="L368">
        <v>1368</v>
      </c>
      <c r="N368">
        <v>1011</v>
      </c>
      <c r="O368" t="s">
        <v>589</v>
      </c>
      <c r="P368" t="s">
        <v>589</v>
      </c>
      <c r="Q368">
        <v>1</v>
      </c>
      <c r="W368">
        <v>0</v>
      </c>
      <c r="X368">
        <v>783836208</v>
      </c>
      <c r="Y368">
        <v>0.2</v>
      </c>
      <c r="AA368">
        <v>0</v>
      </c>
      <c r="AB368">
        <v>1113.56</v>
      </c>
      <c r="AC368">
        <v>447.93</v>
      </c>
      <c r="AD368">
        <v>0</v>
      </c>
      <c r="AE368">
        <v>0</v>
      </c>
      <c r="AF368">
        <v>134.65</v>
      </c>
      <c r="AG368">
        <v>13.5</v>
      </c>
      <c r="AH368">
        <v>0</v>
      </c>
      <c r="AI368">
        <v>1</v>
      </c>
      <c r="AJ368">
        <v>8.27</v>
      </c>
      <c r="AK368">
        <v>33.18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0.2</v>
      </c>
      <c r="AU368" t="s">
        <v>3</v>
      </c>
      <c r="AV368">
        <v>0</v>
      </c>
      <c r="AW368">
        <v>2</v>
      </c>
      <c r="AX368">
        <v>36316934</v>
      </c>
      <c r="AY368">
        <v>1</v>
      </c>
      <c r="AZ368">
        <v>0</v>
      </c>
      <c r="BA368">
        <v>360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Y368*Source!I268</f>
        <v>1.2E-2</v>
      </c>
      <c r="CY368">
        <f>AB368</f>
        <v>1113.56</v>
      </c>
      <c r="CZ368">
        <f>AF368</f>
        <v>134.65</v>
      </c>
      <c r="DA368">
        <f>AJ368</f>
        <v>8.27</v>
      </c>
      <c r="DB368">
        <f t="shared" si="57"/>
        <v>26.93</v>
      </c>
      <c r="DC368">
        <f t="shared" si="58"/>
        <v>2.7</v>
      </c>
    </row>
    <row r="369" spans="1:107">
      <c r="A369">
        <f>ROW(Source!A268)</f>
        <v>268</v>
      </c>
      <c r="B369">
        <v>35806607</v>
      </c>
      <c r="C369">
        <v>36126998</v>
      </c>
      <c r="D369">
        <v>29174913</v>
      </c>
      <c r="E369">
        <v>1</v>
      </c>
      <c r="F369">
        <v>1</v>
      </c>
      <c r="G369">
        <v>1</v>
      </c>
      <c r="H369">
        <v>2</v>
      </c>
      <c r="I369" t="s">
        <v>601</v>
      </c>
      <c r="J369" t="s">
        <v>615</v>
      </c>
      <c r="K369" t="s">
        <v>603</v>
      </c>
      <c r="L369">
        <v>1368</v>
      </c>
      <c r="N369">
        <v>1011</v>
      </c>
      <c r="O369" t="s">
        <v>589</v>
      </c>
      <c r="P369" t="s">
        <v>589</v>
      </c>
      <c r="Q369">
        <v>1</v>
      </c>
      <c r="W369">
        <v>0</v>
      </c>
      <c r="X369">
        <v>1230759911</v>
      </c>
      <c r="Y369">
        <v>0.2</v>
      </c>
      <c r="AA369">
        <v>0</v>
      </c>
      <c r="AB369">
        <v>932.72</v>
      </c>
      <c r="AC369">
        <v>384.89</v>
      </c>
      <c r="AD369">
        <v>0</v>
      </c>
      <c r="AE369">
        <v>0</v>
      </c>
      <c r="AF369">
        <v>87.17</v>
      </c>
      <c r="AG369">
        <v>11.6</v>
      </c>
      <c r="AH369">
        <v>0</v>
      </c>
      <c r="AI369">
        <v>1</v>
      </c>
      <c r="AJ369">
        <v>10.7</v>
      </c>
      <c r="AK369">
        <v>33.18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0.2</v>
      </c>
      <c r="AU369" t="s">
        <v>3</v>
      </c>
      <c r="AV369">
        <v>0</v>
      </c>
      <c r="AW369">
        <v>2</v>
      </c>
      <c r="AX369">
        <v>36316935</v>
      </c>
      <c r="AY369">
        <v>1</v>
      </c>
      <c r="AZ369">
        <v>0</v>
      </c>
      <c r="BA369">
        <v>361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Y369*Source!I268</f>
        <v>1.2E-2</v>
      </c>
      <c r="CY369">
        <f>AB369</f>
        <v>932.72</v>
      </c>
      <c r="CZ369">
        <f>AF369</f>
        <v>87.17</v>
      </c>
      <c r="DA369">
        <f>AJ369</f>
        <v>10.7</v>
      </c>
      <c r="DB369">
        <f t="shared" si="57"/>
        <v>17.43</v>
      </c>
      <c r="DC369">
        <f t="shared" si="58"/>
        <v>2.3199999999999998</v>
      </c>
    </row>
    <row r="370" spans="1:107">
      <c r="A370">
        <f>ROW(Source!A268)</f>
        <v>268</v>
      </c>
      <c r="B370">
        <v>35806607</v>
      </c>
      <c r="C370">
        <v>36126998</v>
      </c>
      <c r="D370">
        <v>29164111</v>
      </c>
      <c r="E370">
        <v>1</v>
      </c>
      <c r="F370">
        <v>1</v>
      </c>
      <c r="G370">
        <v>1</v>
      </c>
      <c r="H370">
        <v>3</v>
      </c>
      <c r="I370" t="s">
        <v>847</v>
      </c>
      <c r="J370" t="s">
        <v>848</v>
      </c>
      <c r="K370" t="s">
        <v>849</v>
      </c>
      <c r="L370">
        <v>1355</v>
      </c>
      <c r="N370">
        <v>1010</v>
      </c>
      <c r="O370" t="s">
        <v>61</v>
      </c>
      <c r="P370" t="s">
        <v>61</v>
      </c>
      <c r="Q370">
        <v>100</v>
      </c>
      <c r="W370">
        <v>0</v>
      </c>
      <c r="X370">
        <v>1318371980</v>
      </c>
      <c r="Y370">
        <v>1.02</v>
      </c>
      <c r="AA370">
        <v>783</v>
      </c>
      <c r="AB370">
        <v>0</v>
      </c>
      <c r="AC370">
        <v>0</v>
      </c>
      <c r="AD370">
        <v>0</v>
      </c>
      <c r="AE370">
        <v>100</v>
      </c>
      <c r="AF370">
        <v>0</v>
      </c>
      <c r="AG370">
        <v>0</v>
      </c>
      <c r="AH370">
        <v>0</v>
      </c>
      <c r="AI370">
        <v>7.83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1.02</v>
      </c>
      <c r="AU370" t="s">
        <v>3</v>
      </c>
      <c r="AV370">
        <v>0</v>
      </c>
      <c r="AW370">
        <v>2</v>
      </c>
      <c r="AX370">
        <v>36316936</v>
      </c>
      <c r="AY370">
        <v>1</v>
      </c>
      <c r="AZ370">
        <v>0</v>
      </c>
      <c r="BA370">
        <v>362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Y370*Source!I268</f>
        <v>6.1199999999999997E-2</v>
      </c>
      <c r="CY370">
        <f>AA370</f>
        <v>783</v>
      </c>
      <c r="CZ370">
        <f>AE370</f>
        <v>100</v>
      </c>
      <c r="DA370">
        <f>AI370</f>
        <v>7.83</v>
      </c>
      <c r="DB370">
        <f t="shared" si="57"/>
        <v>102</v>
      </c>
      <c r="DC370">
        <f t="shared" si="58"/>
        <v>0</v>
      </c>
    </row>
    <row r="371" spans="1:107">
      <c r="A371">
        <f>ROW(Source!A268)</f>
        <v>268</v>
      </c>
      <c r="B371">
        <v>35806607</v>
      </c>
      <c r="C371">
        <v>36126998</v>
      </c>
      <c r="D371">
        <v>29170288</v>
      </c>
      <c r="E371">
        <v>1</v>
      </c>
      <c r="F371">
        <v>1</v>
      </c>
      <c r="G371">
        <v>1</v>
      </c>
      <c r="H371">
        <v>3</v>
      </c>
      <c r="I371" t="s">
        <v>281</v>
      </c>
      <c r="J371" t="s">
        <v>283</v>
      </c>
      <c r="K371" t="s">
        <v>282</v>
      </c>
      <c r="L371">
        <v>1354</v>
      </c>
      <c r="N371">
        <v>1010</v>
      </c>
      <c r="O371" t="s">
        <v>258</v>
      </c>
      <c r="P371" t="s">
        <v>258</v>
      </c>
      <c r="Q371">
        <v>1</v>
      </c>
      <c r="W371">
        <v>0</v>
      </c>
      <c r="X371">
        <v>1246156436</v>
      </c>
      <c r="Y371">
        <v>100</v>
      </c>
      <c r="AA371">
        <v>54.36</v>
      </c>
      <c r="AB371">
        <v>0</v>
      </c>
      <c r="AC371">
        <v>0</v>
      </c>
      <c r="AD371">
        <v>0</v>
      </c>
      <c r="AE371">
        <v>15.27</v>
      </c>
      <c r="AF371">
        <v>0</v>
      </c>
      <c r="AG371">
        <v>0</v>
      </c>
      <c r="AH371">
        <v>0</v>
      </c>
      <c r="AI371">
        <v>3.56</v>
      </c>
      <c r="AJ371">
        <v>1</v>
      </c>
      <c r="AK371">
        <v>1</v>
      </c>
      <c r="AL371">
        <v>1</v>
      </c>
      <c r="AN371">
        <v>0</v>
      </c>
      <c r="AO371">
        <v>0</v>
      </c>
      <c r="AP371">
        <v>0</v>
      </c>
      <c r="AQ371">
        <v>0</v>
      </c>
      <c r="AR371">
        <v>0</v>
      </c>
      <c r="AS371" t="s">
        <v>3</v>
      </c>
      <c r="AT371">
        <v>100</v>
      </c>
      <c r="AU371" t="s">
        <v>3</v>
      </c>
      <c r="AV371">
        <v>0</v>
      </c>
      <c r="AW371">
        <v>1</v>
      </c>
      <c r="AX371">
        <v>-1</v>
      </c>
      <c r="AY371">
        <v>0</v>
      </c>
      <c r="AZ371">
        <v>0</v>
      </c>
      <c r="BA371" t="s">
        <v>3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Y371*Source!I268</f>
        <v>6</v>
      </c>
      <c r="CY371">
        <f>AA371</f>
        <v>54.36</v>
      </c>
      <c r="CZ371">
        <f>AE371</f>
        <v>15.27</v>
      </c>
      <c r="DA371">
        <f>AI371</f>
        <v>3.56</v>
      </c>
      <c r="DB371">
        <f t="shared" si="57"/>
        <v>1527</v>
      </c>
      <c r="DC371">
        <f t="shared" si="58"/>
        <v>0</v>
      </c>
    </row>
    <row r="372" spans="1:107">
      <c r="A372">
        <f>ROW(Source!A268)</f>
        <v>268</v>
      </c>
      <c r="B372">
        <v>35806607</v>
      </c>
      <c r="C372">
        <v>36126998</v>
      </c>
      <c r="D372">
        <v>29171808</v>
      </c>
      <c r="E372">
        <v>1</v>
      </c>
      <c r="F372">
        <v>1</v>
      </c>
      <c r="G372">
        <v>1</v>
      </c>
      <c r="H372">
        <v>3</v>
      </c>
      <c r="I372" t="s">
        <v>816</v>
      </c>
      <c r="J372" t="s">
        <v>817</v>
      </c>
      <c r="K372" t="s">
        <v>818</v>
      </c>
      <c r="L372">
        <v>1374</v>
      </c>
      <c r="N372">
        <v>1013</v>
      </c>
      <c r="O372" t="s">
        <v>819</v>
      </c>
      <c r="P372" t="s">
        <v>819</v>
      </c>
      <c r="Q372">
        <v>1</v>
      </c>
      <c r="W372">
        <v>0</v>
      </c>
      <c r="X372">
        <v>-915781824</v>
      </c>
      <c r="Y372">
        <v>18.73</v>
      </c>
      <c r="AA372">
        <v>1</v>
      </c>
      <c r="AB372">
        <v>0</v>
      </c>
      <c r="AC372">
        <v>0</v>
      </c>
      <c r="AD372">
        <v>0</v>
      </c>
      <c r="AE372">
        <v>1</v>
      </c>
      <c r="AF372">
        <v>0</v>
      </c>
      <c r="AG372">
        <v>0</v>
      </c>
      <c r="AH372">
        <v>0</v>
      </c>
      <c r="AI372">
        <v>1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18.73</v>
      </c>
      <c r="AU372" t="s">
        <v>3</v>
      </c>
      <c r="AV372">
        <v>0</v>
      </c>
      <c r="AW372">
        <v>2</v>
      </c>
      <c r="AX372">
        <v>36316937</v>
      </c>
      <c r="AY372">
        <v>1</v>
      </c>
      <c r="AZ372">
        <v>0</v>
      </c>
      <c r="BA372">
        <v>363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Y372*Source!I268</f>
        <v>1.1237999999999999</v>
      </c>
      <c r="CY372">
        <f>AA372</f>
        <v>1</v>
      </c>
      <c r="CZ372">
        <f>AE372</f>
        <v>1</v>
      </c>
      <c r="DA372">
        <f>AI372</f>
        <v>1</v>
      </c>
      <c r="DB372">
        <f t="shared" si="57"/>
        <v>18.73</v>
      </c>
      <c r="DC372">
        <f t="shared" si="58"/>
        <v>0</v>
      </c>
    </row>
    <row r="373" spans="1:107">
      <c r="A373">
        <f>ROW(Source!A343)</f>
        <v>343</v>
      </c>
      <c r="B373">
        <v>35806607</v>
      </c>
      <c r="C373">
        <v>35810329</v>
      </c>
      <c r="D373">
        <v>18406804</v>
      </c>
      <c r="E373">
        <v>1</v>
      </c>
      <c r="F373">
        <v>1</v>
      </c>
      <c r="G373">
        <v>1</v>
      </c>
      <c r="H373">
        <v>1</v>
      </c>
      <c r="I373" t="s">
        <v>581</v>
      </c>
      <c r="J373" t="s">
        <v>3</v>
      </c>
      <c r="K373" t="s">
        <v>582</v>
      </c>
      <c r="L373">
        <v>1369</v>
      </c>
      <c r="N373">
        <v>1013</v>
      </c>
      <c r="O373" t="s">
        <v>583</v>
      </c>
      <c r="P373" t="s">
        <v>583</v>
      </c>
      <c r="Q373">
        <v>1</v>
      </c>
      <c r="W373">
        <v>0</v>
      </c>
      <c r="X373">
        <v>254330056</v>
      </c>
      <c r="Y373">
        <v>7.67</v>
      </c>
      <c r="AA373">
        <v>0</v>
      </c>
      <c r="AB373">
        <v>0</v>
      </c>
      <c r="AC373">
        <v>0</v>
      </c>
      <c r="AD373">
        <v>258.83999999999997</v>
      </c>
      <c r="AE373">
        <v>0</v>
      </c>
      <c r="AF373">
        <v>0</v>
      </c>
      <c r="AG373">
        <v>0</v>
      </c>
      <c r="AH373">
        <v>258.83999999999997</v>
      </c>
      <c r="AI373">
        <v>1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7.67</v>
      </c>
      <c r="AU373" t="s">
        <v>3</v>
      </c>
      <c r="AV373">
        <v>1</v>
      </c>
      <c r="AW373">
        <v>2</v>
      </c>
      <c r="AX373">
        <v>36171933</v>
      </c>
      <c r="AY373">
        <v>2</v>
      </c>
      <c r="AZ373">
        <v>131072</v>
      </c>
      <c r="BA373">
        <v>364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Y373*Source!I343</f>
        <v>2.7611999999999997</v>
      </c>
      <c r="CY373">
        <f>AD373</f>
        <v>258.83999999999997</v>
      </c>
      <c r="CZ373">
        <f>AH373</f>
        <v>258.83999999999997</v>
      </c>
      <c r="DA373">
        <f>AL373</f>
        <v>1</v>
      </c>
      <c r="DB373">
        <f t="shared" si="57"/>
        <v>1985.3</v>
      </c>
      <c r="DC373">
        <f t="shared" si="58"/>
        <v>0</v>
      </c>
    </row>
    <row r="374" spans="1:107">
      <c r="A374">
        <f>ROW(Source!A343)</f>
        <v>343</v>
      </c>
      <c r="B374">
        <v>35806607</v>
      </c>
      <c r="C374">
        <v>35810329</v>
      </c>
      <c r="D374">
        <v>29164349</v>
      </c>
      <c r="E374">
        <v>1</v>
      </c>
      <c r="F374">
        <v>1</v>
      </c>
      <c r="G374">
        <v>1</v>
      </c>
      <c r="H374">
        <v>3</v>
      </c>
      <c r="I374" t="s">
        <v>27</v>
      </c>
      <c r="J374" t="s">
        <v>30</v>
      </c>
      <c r="K374" t="s">
        <v>28</v>
      </c>
      <c r="L374">
        <v>1348</v>
      </c>
      <c r="N374">
        <v>1009</v>
      </c>
      <c r="O374" t="s">
        <v>29</v>
      </c>
      <c r="P374" t="s">
        <v>29</v>
      </c>
      <c r="Q374">
        <v>1000</v>
      </c>
      <c r="W374">
        <v>0</v>
      </c>
      <c r="X374">
        <v>-304821490</v>
      </c>
      <c r="Y374">
        <v>0.7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0</v>
      </c>
      <c r="AP374">
        <v>0</v>
      </c>
      <c r="AQ374">
        <v>0</v>
      </c>
      <c r="AR374">
        <v>0</v>
      </c>
      <c r="AS374" t="s">
        <v>3</v>
      </c>
      <c r="AT374">
        <v>0.7</v>
      </c>
      <c r="AU374" t="s">
        <v>3</v>
      </c>
      <c r="AV374">
        <v>0</v>
      </c>
      <c r="AW374">
        <v>2</v>
      </c>
      <c r="AX374">
        <v>36171934</v>
      </c>
      <c r="AY374">
        <v>1</v>
      </c>
      <c r="AZ374">
        <v>0</v>
      </c>
      <c r="BA374">
        <v>365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Y374*Source!I343</f>
        <v>0.252</v>
      </c>
      <c r="CY374">
        <f>AA374</f>
        <v>0</v>
      </c>
      <c r="CZ374">
        <f>AE374</f>
        <v>0</v>
      </c>
      <c r="DA374">
        <f>AI374</f>
        <v>1</v>
      </c>
      <c r="DB374">
        <f t="shared" si="57"/>
        <v>0</v>
      </c>
      <c r="DC374">
        <f t="shared" si="58"/>
        <v>0</v>
      </c>
    </row>
    <row r="375" spans="1:107">
      <c r="A375">
        <f>ROW(Source!A345)</f>
        <v>345</v>
      </c>
      <c r="B375">
        <v>35806607</v>
      </c>
      <c r="C375">
        <v>36316940</v>
      </c>
      <c r="D375">
        <v>18406804</v>
      </c>
      <c r="E375">
        <v>1</v>
      </c>
      <c r="F375">
        <v>1</v>
      </c>
      <c r="G375">
        <v>1</v>
      </c>
      <c r="H375">
        <v>1</v>
      </c>
      <c r="I375" t="s">
        <v>581</v>
      </c>
      <c r="J375" t="s">
        <v>3</v>
      </c>
      <c r="K375" t="s">
        <v>582</v>
      </c>
      <c r="L375">
        <v>1369</v>
      </c>
      <c r="N375">
        <v>1013</v>
      </c>
      <c r="O375" t="s">
        <v>583</v>
      </c>
      <c r="P375" t="s">
        <v>583</v>
      </c>
      <c r="Q375">
        <v>1</v>
      </c>
      <c r="W375">
        <v>0</v>
      </c>
      <c r="X375">
        <v>254330056</v>
      </c>
      <c r="Y375">
        <v>30.53</v>
      </c>
      <c r="AA375">
        <v>0</v>
      </c>
      <c r="AB375">
        <v>0</v>
      </c>
      <c r="AC375">
        <v>0</v>
      </c>
      <c r="AD375">
        <v>258.83999999999997</v>
      </c>
      <c r="AE375">
        <v>0</v>
      </c>
      <c r="AF375">
        <v>0</v>
      </c>
      <c r="AG375">
        <v>0</v>
      </c>
      <c r="AH375">
        <v>258.83999999999997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30.53</v>
      </c>
      <c r="AU375" t="s">
        <v>3</v>
      </c>
      <c r="AV375">
        <v>1</v>
      </c>
      <c r="AW375">
        <v>2</v>
      </c>
      <c r="AX375">
        <v>36316941</v>
      </c>
      <c r="AY375">
        <v>2</v>
      </c>
      <c r="AZ375">
        <v>131072</v>
      </c>
      <c r="BA375">
        <v>366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Y375*Source!I345</f>
        <v>10.9908</v>
      </c>
      <c r="CY375">
        <f>AD375</f>
        <v>258.83999999999997</v>
      </c>
      <c r="CZ375">
        <f>AH375</f>
        <v>258.83999999999997</v>
      </c>
      <c r="DA375">
        <f>AL375</f>
        <v>1</v>
      </c>
      <c r="DB375">
        <f t="shared" si="57"/>
        <v>7902.39</v>
      </c>
      <c r="DC375">
        <f t="shared" si="58"/>
        <v>0</v>
      </c>
    </row>
    <row r="376" spans="1:107">
      <c r="A376">
        <f>ROW(Source!A345)</f>
        <v>345</v>
      </c>
      <c r="B376">
        <v>35806607</v>
      </c>
      <c r="C376">
        <v>36316940</v>
      </c>
      <c r="D376">
        <v>121548</v>
      </c>
      <c r="E376">
        <v>1</v>
      </c>
      <c r="F376">
        <v>1</v>
      </c>
      <c r="G376">
        <v>1</v>
      </c>
      <c r="H376">
        <v>1</v>
      </c>
      <c r="I376" t="s">
        <v>34</v>
      </c>
      <c r="J376" t="s">
        <v>3</v>
      </c>
      <c r="K376" t="s">
        <v>584</v>
      </c>
      <c r="L376">
        <v>608254</v>
      </c>
      <c r="N376">
        <v>1013</v>
      </c>
      <c r="O376" t="s">
        <v>585</v>
      </c>
      <c r="P376" t="s">
        <v>585</v>
      </c>
      <c r="Q376">
        <v>1</v>
      </c>
      <c r="W376">
        <v>0</v>
      </c>
      <c r="X376">
        <v>-185737400</v>
      </c>
      <c r="Y376">
        <v>3.65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3.65</v>
      </c>
      <c r="AU376" t="s">
        <v>3</v>
      </c>
      <c r="AV376">
        <v>2</v>
      </c>
      <c r="AW376">
        <v>2</v>
      </c>
      <c r="AX376">
        <v>36316942</v>
      </c>
      <c r="AY376">
        <v>1</v>
      </c>
      <c r="AZ376">
        <v>0</v>
      </c>
      <c r="BA376">
        <v>367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Y376*Source!I345</f>
        <v>1.3139999999999998</v>
      </c>
      <c r="CY376">
        <f>AD376</f>
        <v>0</v>
      </c>
      <c r="CZ376">
        <f>AH376</f>
        <v>0</v>
      </c>
      <c r="DA376">
        <f>AL376</f>
        <v>1</v>
      </c>
      <c r="DB376">
        <f t="shared" si="57"/>
        <v>0</v>
      </c>
      <c r="DC376">
        <f t="shared" si="58"/>
        <v>0</v>
      </c>
    </row>
    <row r="377" spans="1:107">
      <c r="A377">
        <f>ROW(Source!A345)</f>
        <v>345</v>
      </c>
      <c r="B377">
        <v>35806607</v>
      </c>
      <c r="C377">
        <v>36316940</v>
      </c>
      <c r="D377">
        <v>29172556</v>
      </c>
      <c r="E377">
        <v>1</v>
      </c>
      <c r="F377">
        <v>1</v>
      </c>
      <c r="G377">
        <v>1</v>
      </c>
      <c r="H377">
        <v>2</v>
      </c>
      <c r="I377" t="s">
        <v>586</v>
      </c>
      <c r="J377" t="s">
        <v>587</v>
      </c>
      <c r="K377" t="s">
        <v>588</v>
      </c>
      <c r="L377">
        <v>1368</v>
      </c>
      <c r="N377">
        <v>1011</v>
      </c>
      <c r="O377" t="s">
        <v>589</v>
      </c>
      <c r="P377" t="s">
        <v>589</v>
      </c>
      <c r="Q377">
        <v>1</v>
      </c>
      <c r="W377">
        <v>0</v>
      </c>
      <c r="X377">
        <v>344519037</v>
      </c>
      <c r="Y377">
        <v>3.65</v>
      </c>
      <c r="AA377">
        <v>0</v>
      </c>
      <c r="AB377">
        <v>466.71</v>
      </c>
      <c r="AC377">
        <v>447.93</v>
      </c>
      <c r="AD377">
        <v>0</v>
      </c>
      <c r="AE377">
        <v>0</v>
      </c>
      <c r="AF377">
        <v>31.26</v>
      </c>
      <c r="AG377">
        <v>13.5</v>
      </c>
      <c r="AH377">
        <v>0</v>
      </c>
      <c r="AI377">
        <v>1</v>
      </c>
      <c r="AJ377">
        <v>14.93</v>
      </c>
      <c r="AK377">
        <v>33.18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3.65</v>
      </c>
      <c r="AU377" t="s">
        <v>3</v>
      </c>
      <c r="AV377">
        <v>0</v>
      </c>
      <c r="AW377">
        <v>2</v>
      </c>
      <c r="AX377">
        <v>36316943</v>
      </c>
      <c r="AY377">
        <v>1</v>
      </c>
      <c r="AZ377">
        <v>0</v>
      </c>
      <c r="BA377">
        <v>368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Y377*Source!I345</f>
        <v>1.3139999999999998</v>
      </c>
      <c r="CY377">
        <f>AB377</f>
        <v>466.71</v>
      </c>
      <c r="CZ377">
        <f>AF377</f>
        <v>31.26</v>
      </c>
      <c r="DA377">
        <f>AJ377</f>
        <v>14.93</v>
      </c>
      <c r="DB377">
        <f t="shared" si="57"/>
        <v>114.1</v>
      </c>
      <c r="DC377">
        <f t="shared" si="58"/>
        <v>49.28</v>
      </c>
    </row>
    <row r="378" spans="1:107">
      <c r="A378">
        <f>ROW(Source!A346)</f>
        <v>346</v>
      </c>
      <c r="B378">
        <v>35806607</v>
      </c>
      <c r="C378">
        <v>35810335</v>
      </c>
      <c r="D378">
        <v>18406804</v>
      </c>
      <c r="E378">
        <v>1</v>
      </c>
      <c r="F378">
        <v>1</v>
      </c>
      <c r="G378">
        <v>1</v>
      </c>
      <c r="H378">
        <v>1</v>
      </c>
      <c r="I378" t="s">
        <v>581</v>
      </c>
      <c r="J378" t="s">
        <v>3</v>
      </c>
      <c r="K378" t="s">
        <v>582</v>
      </c>
      <c r="L378">
        <v>1369</v>
      </c>
      <c r="N378">
        <v>1013</v>
      </c>
      <c r="O378" t="s">
        <v>583</v>
      </c>
      <c r="P378" t="s">
        <v>583</v>
      </c>
      <c r="Q378">
        <v>1</v>
      </c>
      <c r="W378">
        <v>0</v>
      </c>
      <c r="X378">
        <v>254330056</v>
      </c>
      <c r="Y378">
        <v>11.39</v>
      </c>
      <c r="AA378">
        <v>0</v>
      </c>
      <c r="AB378">
        <v>0</v>
      </c>
      <c r="AC378">
        <v>0</v>
      </c>
      <c r="AD378">
        <v>258.83999999999997</v>
      </c>
      <c r="AE378">
        <v>0</v>
      </c>
      <c r="AF378">
        <v>0</v>
      </c>
      <c r="AG378">
        <v>0</v>
      </c>
      <c r="AH378">
        <v>258.83999999999997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11.39</v>
      </c>
      <c r="AU378" t="s">
        <v>3</v>
      </c>
      <c r="AV378">
        <v>1</v>
      </c>
      <c r="AW378">
        <v>2</v>
      </c>
      <c r="AX378">
        <v>35810340</v>
      </c>
      <c r="AY378">
        <v>2</v>
      </c>
      <c r="AZ378">
        <v>131072</v>
      </c>
      <c r="BA378">
        <v>369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Y378*Source!I346</f>
        <v>4.1004000000000005</v>
      </c>
      <c r="CY378">
        <f>AD378</f>
        <v>258.83999999999997</v>
      </c>
      <c r="CZ378">
        <f>AH378</f>
        <v>258.83999999999997</v>
      </c>
      <c r="DA378">
        <f>AL378</f>
        <v>1</v>
      </c>
      <c r="DB378">
        <f t="shared" si="57"/>
        <v>2948.19</v>
      </c>
      <c r="DC378">
        <f t="shared" si="58"/>
        <v>0</v>
      </c>
    </row>
    <row r="379" spans="1:107">
      <c r="A379">
        <f>ROW(Source!A346)</f>
        <v>346</v>
      </c>
      <c r="B379">
        <v>35806607</v>
      </c>
      <c r="C379">
        <v>35810335</v>
      </c>
      <c r="D379">
        <v>121548</v>
      </c>
      <c r="E379">
        <v>1</v>
      </c>
      <c r="F379">
        <v>1</v>
      </c>
      <c r="G379">
        <v>1</v>
      </c>
      <c r="H379">
        <v>1</v>
      </c>
      <c r="I379" t="s">
        <v>34</v>
      </c>
      <c r="J379" t="s">
        <v>3</v>
      </c>
      <c r="K379" t="s">
        <v>584</v>
      </c>
      <c r="L379">
        <v>608254</v>
      </c>
      <c r="N379">
        <v>1013</v>
      </c>
      <c r="O379" t="s">
        <v>585</v>
      </c>
      <c r="P379" t="s">
        <v>585</v>
      </c>
      <c r="Q379">
        <v>1</v>
      </c>
      <c r="W379">
        <v>0</v>
      </c>
      <c r="X379">
        <v>-185737400</v>
      </c>
      <c r="Y379">
        <v>0.13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0.13</v>
      </c>
      <c r="AU379" t="s">
        <v>3</v>
      </c>
      <c r="AV379">
        <v>2</v>
      </c>
      <c r="AW379">
        <v>2</v>
      </c>
      <c r="AX379">
        <v>35810341</v>
      </c>
      <c r="AY379">
        <v>1</v>
      </c>
      <c r="AZ379">
        <v>0</v>
      </c>
      <c r="BA379">
        <v>370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Y379*Source!I346</f>
        <v>4.6800000000000001E-2</v>
      </c>
      <c r="CY379">
        <f>AD379</f>
        <v>0</v>
      </c>
      <c r="CZ379">
        <f>AH379</f>
        <v>0</v>
      </c>
      <c r="DA379">
        <f>AL379</f>
        <v>1</v>
      </c>
      <c r="DB379">
        <f t="shared" si="57"/>
        <v>0</v>
      </c>
      <c r="DC379">
        <f t="shared" si="58"/>
        <v>0</v>
      </c>
    </row>
    <row r="380" spans="1:107">
      <c r="A380">
        <f>ROW(Source!A346)</f>
        <v>346</v>
      </c>
      <c r="B380">
        <v>35806607</v>
      </c>
      <c r="C380">
        <v>35810335</v>
      </c>
      <c r="D380">
        <v>29172556</v>
      </c>
      <c r="E380">
        <v>1</v>
      </c>
      <c r="F380">
        <v>1</v>
      </c>
      <c r="G380">
        <v>1</v>
      </c>
      <c r="H380">
        <v>2</v>
      </c>
      <c r="I380" t="s">
        <v>586</v>
      </c>
      <c r="J380" t="s">
        <v>590</v>
      </c>
      <c r="K380" t="s">
        <v>588</v>
      </c>
      <c r="L380">
        <v>1368</v>
      </c>
      <c r="N380">
        <v>1011</v>
      </c>
      <c r="O380" t="s">
        <v>589</v>
      </c>
      <c r="P380" t="s">
        <v>589</v>
      </c>
      <c r="Q380">
        <v>1</v>
      </c>
      <c r="W380">
        <v>0</v>
      </c>
      <c r="X380">
        <v>-1302720870</v>
      </c>
      <c r="Y380">
        <v>0.13</v>
      </c>
      <c r="AA380">
        <v>0</v>
      </c>
      <c r="AB380">
        <v>466.71</v>
      </c>
      <c r="AC380">
        <v>447.93</v>
      </c>
      <c r="AD380">
        <v>0</v>
      </c>
      <c r="AE380">
        <v>0</v>
      </c>
      <c r="AF380">
        <v>31.26</v>
      </c>
      <c r="AG380">
        <v>13.5</v>
      </c>
      <c r="AH380">
        <v>0</v>
      </c>
      <c r="AI380">
        <v>1</v>
      </c>
      <c r="AJ380">
        <v>14.93</v>
      </c>
      <c r="AK380">
        <v>33.18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0.13</v>
      </c>
      <c r="AU380" t="s">
        <v>3</v>
      </c>
      <c r="AV380">
        <v>0</v>
      </c>
      <c r="AW380">
        <v>2</v>
      </c>
      <c r="AX380">
        <v>35810342</v>
      </c>
      <c r="AY380">
        <v>1</v>
      </c>
      <c r="AZ380">
        <v>0</v>
      </c>
      <c r="BA380">
        <v>371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Y380*Source!I346</f>
        <v>4.6800000000000001E-2</v>
      </c>
      <c r="CY380">
        <f>AB380</f>
        <v>466.71</v>
      </c>
      <c r="CZ380">
        <f>AF380</f>
        <v>31.26</v>
      </c>
      <c r="DA380">
        <f>AJ380</f>
        <v>14.93</v>
      </c>
      <c r="DB380">
        <f t="shared" si="57"/>
        <v>4.0599999999999996</v>
      </c>
      <c r="DC380">
        <f t="shared" si="58"/>
        <v>1.76</v>
      </c>
    </row>
    <row r="381" spans="1:107">
      <c r="A381">
        <f>ROW(Source!A346)</f>
        <v>346</v>
      </c>
      <c r="B381">
        <v>35806607</v>
      </c>
      <c r="C381">
        <v>35810335</v>
      </c>
      <c r="D381">
        <v>29164349</v>
      </c>
      <c r="E381">
        <v>1</v>
      </c>
      <c r="F381">
        <v>1</v>
      </c>
      <c r="G381">
        <v>1</v>
      </c>
      <c r="H381">
        <v>3</v>
      </c>
      <c r="I381" t="s">
        <v>27</v>
      </c>
      <c r="J381" t="s">
        <v>30</v>
      </c>
      <c r="K381" t="s">
        <v>28</v>
      </c>
      <c r="L381">
        <v>1348</v>
      </c>
      <c r="N381">
        <v>1009</v>
      </c>
      <c r="O381" t="s">
        <v>29</v>
      </c>
      <c r="P381" t="s">
        <v>29</v>
      </c>
      <c r="Q381">
        <v>1000</v>
      </c>
      <c r="W381">
        <v>0</v>
      </c>
      <c r="X381">
        <v>-304821490</v>
      </c>
      <c r="Y381">
        <v>0.47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 t="s">
        <v>3</v>
      </c>
      <c r="AT381">
        <v>0.47</v>
      </c>
      <c r="AU381" t="s">
        <v>3</v>
      </c>
      <c r="AV381">
        <v>0</v>
      </c>
      <c r="AW381">
        <v>2</v>
      </c>
      <c r="AX381">
        <v>35810343</v>
      </c>
      <c r="AY381">
        <v>1</v>
      </c>
      <c r="AZ381">
        <v>0</v>
      </c>
      <c r="BA381">
        <v>372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Y381*Source!I346</f>
        <v>0.16919999999999999</v>
      </c>
      <c r="CY381">
        <f>AA381</f>
        <v>0</v>
      </c>
      <c r="CZ381">
        <f>AE381</f>
        <v>0</v>
      </c>
      <c r="DA381">
        <f>AI381</f>
        <v>1</v>
      </c>
      <c r="DB381">
        <f t="shared" si="57"/>
        <v>0</v>
      </c>
      <c r="DC381">
        <f t="shared" si="58"/>
        <v>0</v>
      </c>
    </row>
    <row r="382" spans="1:107">
      <c r="A382">
        <f>ROW(Source!A348)</f>
        <v>348</v>
      </c>
      <c r="B382">
        <v>35806607</v>
      </c>
      <c r="C382">
        <v>35810345</v>
      </c>
      <c r="D382">
        <v>18406804</v>
      </c>
      <c r="E382">
        <v>1</v>
      </c>
      <c r="F382">
        <v>1</v>
      </c>
      <c r="G382">
        <v>1</v>
      </c>
      <c r="H382">
        <v>1</v>
      </c>
      <c r="I382" t="s">
        <v>581</v>
      </c>
      <c r="J382" t="s">
        <v>3</v>
      </c>
      <c r="K382" t="s">
        <v>582</v>
      </c>
      <c r="L382">
        <v>1369</v>
      </c>
      <c r="N382">
        <v>1013</v>
      </c>
      <c r="O382" t="s">
        <v>583</v>
      </c>
      <c r="P382" t="s">
        <v>583</v>
      </c>
      <c r="Q382">
        <v>1</v>
      </c>
      <c r="W382">
        <v>0</v>
      </c>
      <c r="X382">
        <v>254330056</v>
      </c>
      <c r="Y382">
        <v>3.77</v>
      </c>
      <c r="AA382">
        <v>0</v>
      </c>
      <c r="AB382">
        <v>0</v>
      </c>
      <c r="AC382">
        <v>0</v>
      </c>
      <c r="AD382">
        <v>258.83999999999997</v>
      </c>
      <c r="AE382">
        <v>0</v>
      </c>
      <c r="AF382">
        <v>0</v>
      </c>
      <c r="AG382">
        <v>0</v>
      </c>
      <c r="AH382">
        <v>258.83999999999997</v>
      </c>
      <c r="AI382">
        <v>1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3.77</v>
      </c>
      <c r="AU382" t="s">
        <v>3</v>
      </c>
      <c r="AV382">
        <v>1</v>
      </c>
      <c r="AW382">
        <v>2</v>
      </c>
      <c r="AX382">
        <v>35810348</v>
      </c>
      <c r="AY382">
        <v>2</v>
      </c>
      <c r="AZ382">
        <v>131072</v>
      </c>
      <c r="BA382">
        <v>373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Y382*Source!I348</f>
        <v>0.90479999999999994</v>
      </c>
      <c r="CY382">
        <f>AD382</f>
        <v>258.83999999999997</v>
      </c>
      <c r="CZ382">
        <f>AH382</f>
        <v>258.83999999999997</v>
      </c>
      <c r="DA382">
        <f>AL382</f>
        <v>1</v>
      </c>
      <c r="DB382">
        <f t="shared" si="57"/>
        <v>975.83</v>
      </c>
      <c r="DC382">
        <f t="shared" si="58"/>
        <v>0</v>
      </c>
    </row>
    <row r="383" spans="1:107">
      <c r="A383">
        <f>ROW(Source!A348)</f>
        <v>348</v>
      </c>
      <c r="B383">
        <v>35806607</v>
      </c>
      <c r="C383">
        <v>35810345</v>
      </c>
      <c r="D383">
        <v>29164349</v>
      </c>
      <c r="E383">
        <v>1</v>
      </c>
      <c r="F383">
        <v>1</v>
      </c>
      <c r="G383">
        <v>1</v>
      </c>
      <c r="H383">
        <v>3</v>
      </c>
      <c r="I383" t="s">
        <v>27</v>
      </c>
      <c r="J383" t="s">
        <v>30</v>
      </c>
      <c r="K383" t="s">
        <v>28</v>
      </c>
      <c r="L383">
        <v>1348</v>
      </c>
      <c r="N383">
        <v>1009</v>
      </c>
      <c r="O383" t="s">
        <v>29</v>
      </c>
      <c r="P383" t="s">
        <v>29</v>
      </c>
      <c r="Q383">
        <v>1000</v>
      </c>
      <c r="W383">
        <v>0</v>
      </c>
      <c r="X383">
        <v>-304821490</v>
      </c>
      <c r="Y383">
        <v>0.11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1</v>
      </c>
      <c r="AJ383">
        <v>1</v>
      </c>
      <c r="AK383">
        <v>1</v>
      </c>
      <c r="AL383">
        <v>1</v>
      </c>
      <c r="AN383">
        <v>0</v>
      </c>
      <c r="AO383">
        <v>0</v>
      </c>
      <c r="AP383">
        <v>0</v>
      </c>
      <c r="AQ383">
        <v>0</v>
      </c>
      <c r="AR383">
        <v>0</v>
      </c>
      <c r="AS383" t="s">
        <v>3</v>
      </c>
      <c r="AT383">
        <v>0.11</v>
      </c>
      <c r="AU383" t="s">
        <v>3</v>
      </c>
      <c r="AV383">
        <v>0</v>
      </c>
      <c r="AW383">
        <v>2</v>
      </c>
      <c r="AX383">
        <v>35810349</v>
      </c>
      <c r="AY383">
        <v>1</v>
      </c>
      <c r="AZ383">
        <v>0</v>
      </c>
      <c r="BA383">
        <v>374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Y383*Source!I348</f>
        <v>2.64E-2</v>
      </c>
      <c r="CY383">
        <f>AA383</f>
        <v>0</v>
      </c>
      <c r="CZ383">
        <f>AE383</f>
        <v>0</v>
      </c>
      <c r="DA383">
        <f>AI383</f>
        <v>1</v>
      </c>
      <c r="DB383">
        <f t="shared" si="57"/>
        <v>0</v>
      </c>
      <c r="DC383">
        <f t="shared" si="58"/>
        <v>0</v>
      </c>
    </row>
    <row r="384" spans="1:107">
      <c r="A384">
        <f>ROW(Source!A350)</f>
        <v>350</v>
      </c>
      <c r="B384">
        <v>35806607</v>
      </c>
      <c r="C384">
        <v>35810351</v>
      </c>
      <c r="D384">
        <v>18406804</v>
      </c>
      <c r="E384">
        <v>1</v>
      </c>
      <c r="F384">
        <v>1</v>
      </c>
      <c r="G384">
        <v>1</v>
      </c>
      <c r="H384">
        <v>1</v>
      </c>
      <c r="I384" t="s">
        <v>581</v>
      </c>
      <c r="J384" t="s">
        <v>3</v>
      </c>
      <c r="K384" t="s">
        <v>582</v>
      </c>
      <c r="L384">
        <v>1369</v>
      </c>
      <c r="N384">
        <v>1013</v>
      </c>
      <c r="O384" t="s">
        <v>583</v>
      </c>
      <c r="P384" t="s">
        <v>583</v>
      </c>
      <c r="Q384">
        <v>1</v>
      </c>
      <c r="W384">
        <v>0</v>
      </c>
      <c r="X384">
        <v>254330056</v>
      </c>
      <c r="Y384">
        <v>5.84</v>
      </c>
      <c r="AA384">
        <v>0</v>
      </c>
      <c r="AB384">
        <v>0</v>
      </c>
      <c r="AC384">
        <v>0</v>
      </c>
      <c r="AD384">
        <v>258.83999999999997</v>
      </c>
      <c r="AE384">
        <v>0</v>
      </c>
      <c r="AF384">
        <v>0</v>
      </c>
      <c r="AG384">
        <v>0</v>
      </c>
      <c r="AH384">
        <v>258.83999999999997</v>
      </c>
      <c r="AI384">
        <v>1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5.84</v>
      </c>
      <c r="AU384" t="s">
        <v>3</v>
      </c>
      <c r="AV384">
        <v>1</v>
      </c>
      <c r="AW384">
        <v>2</v>
      </c>
      <c r="AX384">
        <v>35810353</v>
      </c>
      <c r="AY384">
        <v>2</v>
      </c>
      <c r="AZ384">
        <v>131072</v>
      </c>
      <c r="BA384">
        <v>375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Y384*Source!I350</f>
        <v>0.2336</v>
      </c>
      <c r="CY384">
        <f>AD384</f>
        <v>258.83999999999997</v>
      </c>
      <c r="CZ384">
        <f>AH384</f>
        <v>258.83999999999997</v>
      </c>
      <c r="DA384">
        <f>AL384</f>
        <v>1</v>
      </c>
      <c r="DB384">
        <f t="shared" si="57"/>
        <v>1511.63</v>
      </c>
      <c r="DC384">
        <f t="shared" si="58"/>
        <v>0</v>
      </c>
    </row>
    <row r="385" spans="1:107">
      <c r="A385">
        <f>ROW(Source!A351)</f>
        <v>351</v>
      </c>
      <c r="B385">
        <v>35806607</v>
      </c>
      <c r="C385">
        <v>35810354</v>
      </c>
      <c r="D385">
        <v>18406804</v>
      </c>
      <c r="E385">
        <v>1</v>
      </c>
      <c r="F385">
        <v>1</v>
      </c>
      <c r="G385">
        <v>1</v>
      </c>
      <c r="H385">
        <v>1</v>
      </c>
      <c r="I385" t="s">
        <v>581</v>
      </c>
      <c r="J385" t="s">
        <v>3</v>
      </c>
      <c r="K385" t="s">
        <v>582</v>
      </c>
      <c r="L385">
        <v>1369</v>
      </c>
      <c r="N385">
        <v>1013</v>
      </c>
      <c r="O385" t="s">
        <v>583</v>
      </c>
      <c r="P385" t="s">
        <v>583</v>
      </c>
      <c r="Q385">
        <v>1</v>
      </c>
      <c r="W385">
        <v>0</v>
      </c>
      <c r="X385">
        <v>254330056</v>
      </c>
      <c r="Y385">
        <v>9.64</v>
      </c>
      <c r="AA385">
        <v>0</v>
      </c>
      <c r="AB385">
        <v>0</v>
      </c>
      <c r="AC385">
        <v>0</v>
      </c>
      <c r="AD385">
        <v>258.83999999999997</v>
      </c>
      <c r="AE385">
        <v>0</v>
      </c>
      <c r="AF385">
        <v>0</v>
      </c>
      <c r="AG385">
        <v>0</v>
      </c>
      <c r="AH385">
        <v>258.83999999999997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9.64</v>
      </c>
      <c r="AU385" t="s">
        <v>3</v>
      </c>
      <c r="AV385">
        <v>1</v>
      </c>
      <c r="AW385">
        <v>2</v>
      </c>
      <c r="AX385">
        <v>35810358</v>
      </c>
      <c r="AY385">
        <v>2</v>
      </c>
      <c r="AZ385">
        <v>131072</v>
      </c>
      <c r="BA385">
        <v>376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Y385*Source!I351</f>
        <v>1.9280000000000002</v>
      </c>
      <c r="CY385">
        <f>AD385</f>
        <v>258.83999999999997</v>
      </c>
      <c r="CZ385">
        <f>AH385</f>
        <v>258.83999999999997</v>
      </c>
      <c r="DA385">
        <f>AL385</f>
        <v>1</v>
      </c>
      <c r="DB385">
        <f t="shared" si="57"/>
        <v>2495.2199999999998</v>
      </c>
      <c r="DC385">
        <f t="shared" si="58"/>
        <v>0</v>
      </c>
    </row>
    <row r="386" spans="1:107">
      <c r="A386">
        <f>ROW(Source!A351)</f>
        <v>351</v>
      </c>
      <c r="B386">
        <v>35806607</v>
      </c>
      <c r="C386">
        <v>35810354</v>
      </c>
      <c r="D386">
        <v>121548</v>
      </c>
      <c r="E386">
        <v>1</v>
      </c>
      <c r="F386">
        <v>1</v>
      </c>
      <c r="G386">
        <v>1</v>
      </c>
      <c r="H386">
        <v>1</v>
      </c>
      <c r="I386" t="s">
        <v>34</v>
      </c>
      <c r="J386" t="s">
        <v>3</v>
      </c>
      <c r="K386" t="s">
        <v>584</v>
      </c>
      <c r="L386">
        <v>608254</v>
      </c>
      <c r="N386">
        <v>1013</v>
      </c>
      <c r="O386" t="s">
        <v>585</v>
      </c>
      <c r="P386" t="s">
        <v>585</v>
      </c>
      <c r="Q386">
        <v>1</v>
      </c>
      <c r="W386">
        <v>0</v>
      </c>
      <c r="X386">
        <v>-185737400</v>
      </c>
      <c r="Y386">
        <v>0.01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0.01</v>
      </c>
      <c r="AU386" t="s">
        <v>3</v>
      </c>
      <c r="AV386">
        <v>2</v>
      </c>
      <c r="AW386">
        <v>2</v>
      </c>
      <c r="AX386">
        <v>35810359</v>
      </c>
      <c r="AY386">
        <v>1</v>
      </c>
      <c r="AZ386">
        <v>0</v>
      </c>
      <c r="BA386">
        <v>377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Y386*Source!I351</f>
        <v>2E-3</v>
      </c>
      <c r="CY386">
        <f>AD386</f>
        <v>0</v>
      </c>
      <c r="CZ386">
        <f>AH386</f>
        <v>0</v>
      </c>
      <c r="DA386">
        <f>AL386</f>
        <v>1</v>
      </c>
      <c r="DB386">
        <f t="shared" si="57"/>
        <v>0</v>
      </c>
      <c r="DC386">
        <f t="shared" si="58"/>
        <v>0</v>
      </c>
    </row>
    <row r="387" spans="1:107">
      <c r="A387">
        <f>ROW(Source!A351)</f>
        <v>351</v>
      </c>
      <c r="B387">
        <v>35806607</v>
      </c>
      <c r="C387">
        <v>35810354</v>
      </c>
      <c r="D387">
        <v>29172556</v>
      </c>
      <c r="E387">
        <v>1</v>
      </c>
      <c r="F387">
        <v>1</v>
      </c>
      <c r="G387">
        <v>1</v>
      </c>
      <c r="H387">
        <v>2</v>
      </c>
      <c r="I387" t="s">
        <v>586</v>
      </c>
      <c r="J387" t="s">
        <v>590</v>
      </c>
      <c r="K387" t="s">
        <v>588</v>
      </c>
      <c r="L387">
        <v>1368</v>
      </c>
      <c r="N387">
        <v>1011</v>
      </c>
      <c r="O387" t="s">
        <v>589</v>
      </c>
      <c r="P387" t="s">
        <v>589</v>
      </c>
      <c r="Q387">
        <v>1</v>
      </c>
      <c r="W387">
        <v>0</v>
      </c>
      <c r="X387">
        <v>-1302720870</v>
      </c>
      <c r="Y387">
        <v>0.01</v>
      </c>
      <c r="AA387">
        <v>0</v>
      </c>
      <c r="AB387">
        <v>466.71</v>
      </c>
      <c r="AC387">
        <v>447.93</v>
      </c>
      <c r="AD387">
        <v>0</v>
      </c>
      <c r="AE387">
        <v>0</v>
      </c>
      <c r="AF387">
        <v>31.26</v>
      </c>
      <c r="AG387">
        <v>13.5</v>
      </c>
      <c r="AH387">
        <v>0</v>
      </c>
      <c r="AI387">
        <v>1</v>
      </c>
      <c r="AJ387">
        <v>14.93</v>
      </c>
      <c r="AK387">
        <v>33.18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0.01</v>
      </c>
      <c r="AU387" t="s">
        <v>3</v>
      </c>
      <c r="AV387">
        <v>0</v>
      </c>
      <c r="AW387">
        <v>2</v>
      </c>
      <c r="AX387">
        <v>35810360</v>
      </c>
      <c r="AY387">
        <v>1</v>
      </c>
      <c r="AZ387">
        <v>0</v>
      </c>
      <c r="BA387">
        <v>378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Y387*Source!I351</f>
        <v>2E-3</v>
      </c>
      <c r="CY387">
        <f>AB387</f>
        <v>466.71</v>
      </c>
      <c r="CZ387">
        <f>AF387</f>
        <v>31.26</v>
      </c>
      <c r="DA387">
        <f>AJ387</f>
        <v>14.93</v>
      </c>
      <c r="DB387">
        <f t="shared" si="57"/>
        <v>0.31</v>
      </c>
      <c r="DC387">
        <f t="shared" si="58"/>
        <v>0.14000000000000001</v>
      </c>
    </row>
    <row r="388" spans="1:107">
      <c r="A388">
        <f>ROW(Source!A352)</f>
        <v>352</v>
      </c>
      <c r="B388">
        <v>35806607</v>
      </c>
      <c r="C388">
        <v>35810361</v>
      </c>
      <c r="D388">
        <v>18408066</v>
      </c>
      <c r="E388">
        <v>1</v>
      </c>
      <c r="F388">
        <v>1</v>
      </c>
      <c r="G388">
        <v>1</v>
      </c>
      <c r="H388">
        <v>1</v>
      </c>
      <c r="I388" t="s">
        <v>591</v>
      </c>
      <c r="J388" t="s">
        <v>3</v>
      </c>
      <c r="K388" t="s">
        <v>592</v>
      </c>
      <c r="L388">
        <v>1369</v>
      </c>
      <c r="N388">
        <v>1013</v>
      </c>
      <c r="O388" t="s">
        <v>583</v>
      </c>
      <c r="P388" t="s">
        <v>583</v>
      </c>
      <c r="Q388">
        <v>1</v>
      </c>
      <c r="W388">
        <v>0</v>
      </c>
      <c r="X388">
        <v>-886480961</v>
      </c>
      <c r="Y388">
        <v>17.89</v>
      </c>
      <c r="AA388">
        <v>0</v>
      </c>
      <c r="AB388">
        <v>0</v>
      </c>
      <c r="AC388">
        <v>0</v>
      </c>
      <c r="AD388">
        <v>266.14</v>
      </c>
      <c r="AE388">
        <v>0</v>
      </c>
      <c r="AF388">
        <v>0</v>
      </c>
      <c r="AG388">
        <v>0</v>
      </c>
      <c r="AH388">
        <v>266.14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17.89</v>
      </c>
      <c r="AU388" t="s">
        <v>3</v>
      </c>
      <c r="AV388">
        <v>1</v>
      </c>
      <c r="AW388">
        <v>2</v>
      </c>
      <c r="AX388">
        <v>35810365</v>
      </c>
      <c r="AY388">
        <v>2</v>
      </c>
      <c r="AZ388">
        <v>131072</v>
      </c>
      <c r="BA388">
        <v>379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Y388*Source!I352</f>
        <v>0.35780000000000001</v>
      </c>
      <c r="CY388">
        <f>AD388</f>
        <v>266.14</v>
      </c>
      <c r="CZ388">
        <f>AH388</f>
        <v>266.14</v>
      </c>
      <c r="DA388">
        <f>AL388</f>
        <v>1</v>
      </c>
      <c r="DB388">
        <f t="shared" si="57"/>
        <v>4761.24</v>
      </c>
      <c r="DC388">
        <f t="shared" si="58"/>
        <v>0</v>
      </c>
    </row>
    <row r="389" spans="1:107">
      <c r="A389">
        <f>ROW(Source!A352)</f>
        <v>352</v>
      </c>
      <c r="B389">
        <v>35806607</v>
      </c>
      <c r="C389">
        <v>35810361</v>
      </c>
      <c r="D389">
        <v>121548</v>
      </c>
      <c r="E389">
        <v>1</v>
      </c>
      <c r="F389">
        <v>1</v>
      </c>
      <c r="G389">
        <v>1</v>
      </c>
      <c r="H389">
        <v>1</v>
      </c>
      <c r="I389" t="s">
        <v>34</v>
      </c>
      <c r="J389" t="s">
        <v>3</v>
      </c>
      <c r="K389" t="s">
        <v>584</v>
      </c>
      <c r="L389">
        <v>608254</v>
      </c>
      <c r="N389">
        <v>1013</v>
      </c>
      <c r="O389" t="s">
        <v>585</v>
      </c>
      <c r="P389" t="s">
        <v>585</v>
      </c>
      <c r="Q389">
        <v>1</v>
      </c>
      <c r="W389">
        <v>0</v>
      </c>
      <c r="X389">
        <v>-185737400</v>
      </c>
      <c r="Y389">
        <v>0.08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0.08</v>
      </c>
      <c r="AU389" t="s">
        <v>3</v>
      </c>
      <c r="AV389">
        <v>2</v>
      </c>
      <c r="AW389">
        <v>2</v>
      </c>
      <c r="AX389">
        <v>35810366</v>
      </c>
      <c r="AY389">
        <v>1</v>
      </c>
      <c r="AZ389">
        <v>0</v>
      </c>
      <c r="BA389">
        <v>380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Y389*Source!I352</f>
        <v>1.6000000000000001E-3</v>
      </c>
      <c r="CY389">
        <f>AD389</f>
        <v>0</v>
      </c>
      <c r="CZ389">
        <f>AH389</f>
        <v>0</v>
      </c>
      <c r="DA389">
        <f>AL389</f>
        <v>1</v>
      </c>
      <c r="DB389">
        <f t="shared" si="57"/>
        <v>0</v>
      </c>
      <c r="DC389">
        <f t="shared" si="58"/>
        <v>0</v>
      </c>
    </row>
    <row r="390" spans="1:107">
      <c r="A390">
        <f>ROW(Source!A352)</f>
        <v>352</v>
      </c>
      <c r="B390">
        <v>35806607</v>
      </c>
      <c r="C390">
        <v>35810361</v>
      </c>
      <c r="D390">
        <v>29172556</v>
      </c>
      <c r="E390">
        <v>1</v>
      </c>
      <c r="F390">
        <v>1</v>
      </c>
      <c r="G390">
        <v>1</v>
      </c>
      <c r="H390">
        <v>2</v>
      </c>
      <c r="I390" t="s">
        <v>586</v>
      </c>
      <c r="J390" t="s">
        <v>590</v>
      </c>
      <c r="K390" t="s">
        <v>588</v>
      </c>
      <c r="L390">
        <v>1368</v>
      </c>
      <c r="N390">
        <v>1011</v>
      </c>
      <c r="O390" t="s">
        <v>589</v>
      </c>
      <c r="P390" t="s">
        <v>589</v>
      </c>
      <c r="Q390">
        <v>1</v>
      </c>
      <c r="W390">
        <v>0</v>
      </c>
      <c r="X390">
        <v>-1302720870</v>
      </c>
      <c r="Y390">
        <v>0.08</v>
      </c>
      <c r="AA390">
        <v>0</v>
      </c>
      <c r="AB390">
        <v>466.71</v>
      </c>
      <c r="AC390">
        <v>447.93</v>
      </c>
      <c r="AD390">
        <v>0</v>
      </c>
      <c r="AE390">
        <v>0</v>
      </c>
      <c r="AF390">
        <v>31.26</v>
      </c>
      <c r="AG390">
        <v>13.5</v>
      </c>
      <c r="AH390">
        <v>0</v>
      </c>
      <c r="AI390">
        <v>1</v>
      </c>
      <c r="AJ390">
        <v>14.93</v>
      </c>
      <c r="AK390">
        <v>33.18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0.08</v>
      </c>
      <c r="AU390" t="s">
        <v>3</v>
      </c>
      <c r="AV390">
        <v>0</v>
      </c>
      <c r="AW390">
        <v>2</v>
      </c>
      <c r="AX390">
        <v>35810367</v>
      </c>
      <c r="AY390">
        <v>1</v>
      </c>
      <c r="AZ390">
        <v>0</v>
      </c>
      <c r="BA390">
        <v>381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Y390*Source!I352</f>
        <v>1.6000000000000001E-3</v>
      </c>
      <c r="CY390">
        <f>AB390</f>
        <v>466.71</v>
      </c>
      <c r="CZ390">
        <f>AF390</f>
        <v>31.26</v>
      </c>
      <c r="DA390">
        <f>AJ390</f>
        <v>14.93</v>
      </c>
      <c r="DB390">
        <f t="shared" si="57"/>
        <v>2.5</v>
      </c>
      <c r="DC390">
        <f t="shared" si="58"/>
        <v>1.08</v>
      </c>
    </row>
    <row r="391" spans="1:107">
      <c r="A391">
        <f>ROW(Source!A353)</f>
        <v>353</v>
      </c>
      <c r="B391">
        <v>35806607</v>
      </c>
      <c r="C391">
        <v>36316944</v>
      </c>
      <c r="D391">
        <v>18408066</v>
      </c>
      <c r="E391">
        <v>1</v>
      </c>
      <c r="F391">
        <v>1</v>
      </c>
      <c r="G391">
        <v>1</v>
      </c>
      <c r="H391">
        <v>1</v>
      </c>
      <c r="I391" t="s">
        <v>591</v>
      </c>
      <c r="J391" t="s">
        <v>3</v>
      </c>
      <c r="K391" t="s">
        <v>592</v>
      </c>
      <c r="L391">
        <v>1369</v>
      </c>
      <c r="N391">
        <v>1013</v>
      </c>
      <c r="O391" t="s">
        <v>583</v>
      </c>
      <c r="P391" t="s">
        <v>583</v>
      </c>
      <c r="Q391">
        <v>1</v>
      </c>
      <c r="W391">
        <v>0</v>
      </c>
      <c r="X391">
        <v>-886480961</v>
      </c>
      <c r="Y391">
        <v>94.97</v>
      </c>
      <c r="AA391">
        <v>0</v>
      </c>
      <c r="AB391">
        <v>0</v>
      </c>
      <c r="AC391">
        <v>0</v>
      </c>
      <c r="AD391">
        <v>266.14</v>
      </c>
      <c r="AE391">
        <v>0</v>
      </c>
      <c r="AF391">
        <v>0</v>
      </c>
      <c r="AG391">
        <v>0</v>
      </c>
      <c r="AH391">
        <v>266.14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94.97</v>
      </c>
      <c r="AU391" t="s">
        <v>3</v>
      </c>
      <c r="AV391">
        <v>1</v>
      </c>
      <c r="AW391">
        <v>2</v>
      </c>
      <c r="AX391">
        <v>36316945</v>
      </c>
      <c r="AY391">
        <v>2</v>
      </c>
      <c r="AZ391">
        <v>131072</v>
      </c>
      <c r="BA391">
        <v>382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Y391*Source!I353</f>
        <v>1.42455</v>
      </c>
      <c r="CY391">
        <f>AD391</f>
        <v>266.14</v>
      </c>
      <c r="CZ391">
        <f>AH391</f>
        <v>266.14</v>
      </c>
      <c r="DA391">
        <f>AL391</f>
        <v>1</v>
      </c>
      <c r="DB391">
        <f t="shared" si="57"/>
        <v>25275.32</v>
      </c>
      <c r="DC391">
        <f t="shared" si="58"/>
        <v>0</v>
      </c>
    </row>
    <row r="392" spans="1:107">
      <c r="A392">
        <f>ROW(Source!A353)</f>
        <v>353</v>
      </c>
      <c r="B392">
        <v>35806607</v>
      </c>
      <c r="C392">
        <v>36316944</v>
      </c>
      <c r="D392">
        <v>29164349</v>
      </c>
      <c r="E392">
        <v>1</v>
      </c>
      <c r="F392">
        <v>1</v>
      </c>
      <c r="G392">
        <v>1</v>
      </c>
      <c r="H392">
        <v>3</v>
      </c>
      <c r="I392" t="s">
        <v>27</v>
      </c>
      <c r="J392" t="s">
        <v>80</v>
      </c>
      <c r="K392" t="s">
        <v>28</v>
      </c>
      <c r="L392">
        <v>1348</v>
      </c>
      <c r="N392">
        <v>1009</v>
      </c>
      <c r="O392" t="s">
        <v>29</v>
      </c>
      <c r="P392" t="s">
        <v>29</v>
      </c>
      <c r="Q392">
        <v>1000</v>
      </c>
      <c r="W392">
        <v>0</v>
      </c>
      <c r="X392">
        <v>1876412176</v>
      </c>
      <c r="Y392">
        <v>3.5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</v>
      </c>
      <c r="AJ392">
        <v>1</v>
      </c>
      <c r="AK392">
        <v>1</v>
      </c>
      <c r="AL392">
        <v>1</v>
      </c>
      <c r="AN392">
        <v>0</v>
      </c>
      <c r="AO392">
        <v>0</v>
      </c>
      <c r="AP392">
        <v>0</v>
      </c>
      <c r="AQ392">
        <v>0</v>
      </c>
      <c r="AR392">
        <v>0</v>
      </c>
      <c r="AS392" t="s">
        <v>3</v>
      </c>
      <c r="AT392">
        <v>3.5</v>
      </c>
      <c r="AU392" t="s">
        <v>3</v>
      </c>
      <c r="AV392">
        <v>0</v>
      </c>
      <c r="AW392">
        <v>2</v>
      </c>
      <c r="AX392">
        <v>36316946</v>
      </c>
      <c r="AY392">
        <v>1</v>
      </c>
      <c r="AZ392">
        <v>0</v>
      </c>
      <c r="BA392">
        <v>383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Y392*Source!I353</f>
        <v>5.2499999999999998E-2</v>
      </c>
      <c r="CY392">
        <f>AA392</f>
        <v>0</v>
      </c>
      <c r="CZ392">
        <f>AE392</f>
        <v>0</v>
      </c>
      <c r="DA392">
        <f>AI392</f>
        <v>1</v>
      </c>
      <c r="DB392">
        <f t="shared" si="57"/>
        <v>0</v>
      </c>
      <c r="DC392">
        <f t="shared" si="58"/>
        <v>0</v>
      </c>
    </row>
    <row r="393" spans="1:107">
      <c r="A393">
        <f>ROW(Source!A355)</f>
        <v>355</v>
      </c>
      <c r="B393">
        <v>35806607</v>
      </c>
      <c r="C393">
        <v>35810368</v>
      </c>
      <c r="D393">
        <v>18408066</v>
      </c>
      <c r="E393">
        <v>1</v>
      </c>
      <c r="F393">
        <v>1</v>
      </c>
      <c r="G393">
        <v>1</v>
      </c>
      <c r="H393">
        <v>1</v>
      </c>
      <c r="I393" t="s">
        <v>591</v>
      </c>
      <c r="J393" t="s">
        <v>3</v>
      </c>
      <c r="K393" t="s">
        <v>592</v>
      </c>
      <c r="L393">
        <v>1369</v>
      </c>
      <c r="N393">
        <v>1013</v>
      </c>
      <c r="O393" t="s">
        <v>583</v>
      </c>
      <c r="P393" t="s">
        <v>583</v>
      </c>
      <c r="Q393">
        <v>1</v>
      </c>
      <c r="W393">
        <v>0</v>
      </c>
      <c r="X393">
        <v>-886480961</v>
      </c>
      <c r="Y393">
        <v>179.3</v>
      </c>
      <c r="AA393">
        <v>0</v>
      </c>
      <c r="AB393">
        <v>0</v>
      </c>
      <c r="AC393">
        <v>0</v>
      </c>
      <c r="AD393">
        <v>266.14</v>
      </c>
      <c r="AE393">
        <v>0</v>
      </c>
      <c r="AF393">
        <v>0</v>
      </c>
      <c r="AG393">
        <v>0</v>
      </c>
      <c r="AH393">
        <v>266.14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179.3</v>
      </c>
      <c r="AU393" t="s">
        <v>3</v>
      </c>
      <c r="AV393">
        <v>1</v>
      </c>
      <c r="AW393">
        <v>2</v>
      </c>
      <c r="AX393">
        <v>35810374</v>
      </c>
      <c r="AY393">
        <v>2</v>
      </c>
      <c r="AZ393">
        <v>131072</v>
      </c>
      <c r="BA393">
        <v>384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Y393*Source!I355</f>
        <v>1.7930000000000001</v>
      </c>
      <c r="CY393">
        <f>AD393</f>
        <v>266.14</v>
      </c>
      <c r="CZ393">
        <f>AH393</f>
        <v>266.14</v>
      </c>
      <c r="DA393">
        <f>AL393</f>
        <v>1</v>
      </c>
      <c r="DB393">
        <f t="shared" si="57"/>
        <v>47718.9</v>
      </c>
      <c r="DC393">
        <f t="shared" si="58"/>
        <v>0</v>
      </c>
    </row>
    <row r="394" spans="1:107">
      <c r="A394">
        <f>ROW(Source!A355)</f>
        <v>355</v>
      </c>
      <c r="B394">
        <v>35806607</v>
      </c>
      <c r="C394">
        <v>35810368</v>
      </c>
      <c r="D394">
        <v>121548</v>
      </c>
      <c r="E394">
        <v>1</v>
      </c>
      <c r="F394">
        <v>1</v>
      </c>
      <c r="G394">
        <v>1</v>
      </c>
      <c r="H394">
        <v>1</v>
      </c>
      <c r="I394" t="s">
        <v>34</v>
      </c>
      <c r="J394" t="s">
        <v>3</v>
      </c>
      <c r="K394" t="s">
        <v>584</v>
      </c>
      <c r="L394">
        <v>608254</v>
      </c>
      <c r="N394">
        <v>1013</v>
      </c>
      <c r="O394" t="s">
        <v>585</v>
      </c>
      <c r="P394" t="s">
        <v>585</v>
      </c>
      <c r="Q394">
        <v>1</v>
      </c>
      <c r="W394">
        <v>0</v>
      </c>
      <c r="X394">
        <v>-185737400</v>
      </c>
      <c r="Y394">
        <v>3.97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3.97</v>
      </c>
      <c r="AU394" t="s">
        <v>3</v>
      </c>
      <c r="AV394">
        <v>2</v>
      </c>
      <c r="AW394">
        <v>2</v>
      </c>
      <c r="AX394">
        <v>35810375</v>
      </c>
      <c r="AY394">
        <v>1</v>
      </c>
      <c r="AZ394">
        <v>0</v>
      </c>
      <c r="BA394">
        <v>385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Y394*Source!I355</f>
        <v>3.9700000000000006E-2</v>
      </c>
      <c r="CY394">
        <f>AD394</f>
        <v>0</v>
      </c>
      <c r="CZ394">
        <f>AH394</f>
        <v>0</v>
      </c>
      <c r="DA394">
        <f>AL394</f>
        <v>1</v>
      </c>
      <c r="DB394">
        <f t="shared" si="57"/>
        <v>0</v>
      </c>
      <c r="DC394">
        <f t="shared" si="58"/>
        <v>0</v>
      </c>
    </row>
    <row r="395" spans="1:107">
      <c r="A395">
        <f>ROW(Source!A355)</f>
        <v>355</v>
      </c>
      <c r="B395">
        <v>35806607</v>
      </c>
      <c r="C395">
        <v>35810368</v>
      </c>
      <c r="D395">
        <v>29172710</v>
      </c>
      <c r="E395">
        <v>1</v>
      </c>
      <c r="F395">
        <v>1</v>
      </c>
      <c r="G395">
        <v>1</v>
      </c>
      <c r="H395">
        <v>2</v>
      </c>
      <c r="I395" t="s">
        <v>593</v>
      </c>
      <c r="J395" t="s">
        <v>594</v>
      </c>
      <c r="K395" t="s">
        <v>595</v>
      </c>
      <c r="L395">
        <v>1368</v>
      </c>
      <c r="N395">
        <v>1011</v>
      </c>
      <c r="O395" t="s">
        <v>589</v>
      </c>
      <c r="P395" t="s">
        <v>589</v>
      </c>
      <c r="Q395">
        <v>1</v>
      </c>
      <c r="W395">
        <v>0</v>
      </c>
      <c r="X395">
        <v>-1676841219</v>
      </c>
      <c r="Y395">
        <v>3.97</v>
      </c>
      <c r="AA395">
        <v>0</v>
      </c>
      <c r="AB395">
        <v>539.16</v>
      </c>
      <c r="AC395">
        <v>333.79</v>
      </c>
      <c r="AD395">
        <v>0</v>
      </c>
      <c r="AE395">
        <v>0</v>
      </c>
      <c r="AF395">
        <v>46.56</v>
      </c>
      <c r="AG395">
        <v>10.06</v>
      </c>
      <c r="AH395">
        <v>0</v>
      </c>
      <c r="AI395">
        <v>1</v>
      </c>
      <c r="AJ395">
        <v>11.58</v>
      </c>
      <c r="AK395">
        <v>33.18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3.97</v>
      </c>
      <c r="AU395" t="s">
        <v>3</v>
      </c>
      <c r="AV395">
        <v>0</v>
      </c>
      <c r="AW395">
        <v>2</v>
      </c>
      <c r="AX395">
        <v>35810376</v>
      </c>
      <c r="AY395">
        <v>1</v>
      </c>
      <c r="AZ395">
        <v>0</v>
      </c>
      <c r="BA395">
        <v>386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Y395*Source!I355</f>
        <v>3.9700000000000006E-2</v>
      </c>
      <c r="CY395">
        <f>AB395</f>
        <v>539.16</v>
      </c>
      <c r="CZ395">
        <f>AF395</f>
        <v>46.56</v>
      </c>
      <c r="DA395">
        <f>AJ395</f>
        <v>11.58</v>
      </c>
      <c r="DB395">
        <f t="shared" si="57"/>
        <v>184.84</v>
      </c>
      <c r="DC395">
        <f t="shared" si="58"/>
        <v>39.94</v>
      </c>
    </row>
    <row r="396" spans="1:107">
      <c r="A396">
        <f>ROW(Source!A355)</f>
        <v>355</v>
      </c>
      <c r="B396">
        <v>35806607</v>
      </c>
      <c r="C396">
        <v>35810368</v>
      </c>
      <c r="D396">
        <v>29174533</v>
      </c>
      <c r="E396">
        <v>1</v>
      </c>
      <c r="F396">
        <v>1</v>
      </c>
      <c r="G396">
        <v>1</v>
      </c>
      <c r="H396">
        <v>2</v>
      </c>
      <c r="I396" t="s">
        <v>596</v>
      </c>
      <c r="J396" t="s">
        <v>597</v>
      </c>
      <c r="K396" t="s">
        <v>598</v>
      </c>
      <c r="L396">
        <v>1368</v>
      </c>
      <c r="N396">
        <v>1011</v>
      </c>
      <c r="O396" t="s">
        <v>589</v>
      </c>
      <c r="P396" t="s">
        <v>589</v>
      </c>
      <c r="Q396">
        <v>1</v>
      </c>
      <c r="W396">
        <v>0</v>
      </c>
      <c r="X396">
        <v>1235896746</v>
      </c>
      <c r="Y396">
        <v>7.93</v>
      </c>
      <c r="AA396">
        <v>0</v>
      </c>
      <c r="AB396">
        <v>5.0599999999999996</v>
      </c>
      <c r="AC396">
        <v>0</v>
      </c>
      <c r="AD396">
        <v>0</v>
      </c>
      <c r="AE396">
        <v>0</v>
      </c>
      <c r="AF396">
        <v>1.53</v>
      </c>
      <c r="AG396">
        <v>0</v>
      </c>
      <c r="AH396">
        <v>0</v>
      </c>
      <c r="AI396">
        <v>1</v>
      </c>
      <c r="AJ396">
        <v>3.31</v>
      </c>
      <c r="AK396">
        <v>33.18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7.93</v>
      </c>
      <c r="AU396" t="s">
        <v>3</v>
      </c>
      <c r="AV396">
        <v>0</v>
      </c>
      <c r="AW396">
        <v>2</v>
      </c>
      <c r="AX396">
        <v>35810377</v>
      </c>
      <c r="AY396">
        <v>1</v>
      </c>
      <c r="AZ396">
        <v>0</v>
      </c>
      <c r="BA396">
        <v>387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Y396*Source!I355</f>
        <v>7.9299999999999995E-2</v>
      </c>
      <c r="CY396">
        <f>AB396</f>
        <v>5.0599999999999996</v>
      </c>
      <c r="CZ396">
        <f>AF396</f>
        <v>1.53</v>
      </c>
      <c r="DA396">
        <f>AJ396</f>
        <v>3.31</v>
      </c>
      <c r="DB396">
        <f t="shared" si="57"/>
        <v>12.13</v>
      </c>
      <c r="DC396">
        <f t="shared" si="58"/>
        <v>0</v>
      </c>
    </row>
    <row r="397" spans="1:107">
      <c r="A397">
        <f>ROW(Source!A355)</f>
        <v>355</v>
      </c>
      <c r="B397">
        <v>35806607</v>
      </c>
      <c r="C397">
        <v>35810368</v>
      </c>
      <c r="D397">
        <v>29164349</v>
      </c>
      <c r="E397">
        <v>1</v>
      </c>
      <c r="F397">
        <v>1</v>
      </c>
      <c r="G397">
        <v>1</v>
      </c>
      <c r="H397">
        <v>3</v>
      </c>
      <c r="I397" t="s">
        <v>27</v>
      </c>
      <c r="J397" t="s">
        <v>30</v>
      </c>
      <c r="K397" t="s">
        <v>28</v>
      </c>
      <c r="L397">
        <v>1348</v>
      </c>
      <c r="N397">
        <v>1009</v>
      </c>
      <c r="O397" t="s">
        <v>29</v>
      </c>
      <c r="P397" t="s">
        <v>29</v>
      </c>
      <c r="Q397">
        <v>1000</v>
      </c>
      <c r="W397">
        <v>0</v>
      </c>
      <c r="X397">
        <v>-304821490</v>
      </c>
      <c r="Y397">
        <v>10.5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0</v>
      </c>
      <c r="AP397">
        <v>0</v>
      </c>
      <c r="AQ397">
        <v>0</v>
      </c>
      <c r="AR397">
        <v>0</v>
      </c>
      <c r="AS397" t="s">
        <v>3</v>
      </c>
      <c r="AT397">
        <v>10.5</v>
      </c>
      <c r="AU397" t="s">
        <v>3</v>
      </c>
      <c r="AV397">
        <v>0</v>
      </c>
      <c r="AW397">
        <v>2</v>
      </c>
      <c r="AX397">
        <v>35810378</v>
      </c>
      <c r="AY397">
        <v>1</v>
      </c>
      <c r="AZ397">
        <v>0</v>
      </c>
      <c r="BA397">
        <v>388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Y397*Source!I355</f>
        <v>0.105</v>
      </c>
      <c r="CY397">
        <f>AA397</f>
        <v>0</v>
      </c>
      <c r="CZ397">
        <f>AE397</f>
        <v>0</v>
      </c>
      <c r="DA397">
        <f>AI397</f>
        <v>1</v>
      </c>
      <c r="DB397">
        <f t="shared" si="57"/>
        <v>0</v>
      </c>
      <c r="DC397">
        <f t="shared" si="58"/>
        <v>0</v>
      </c>
    </row>
    <row r="398" spans="1:107">
      <c r="A398">
        <f>ROW(Source!A394)</f>
        <v>394</v>
      </c>
      <c r="B398">
        <v>35806607</v>
      </c>
      <c r="C398">
        <v>35821862</v>
      </c>
      <c r="D398">
        <v>18407150</v>
      </c>
      <c r="E398">
        <v>1</v>
      </c>
      <c r="F398">
        <v>1</v>
      </c>
      <c r="G398">
        <v>1</v>
      </c>
      <c r="H398">
        <v>1</v>
      </c>
      <c r="I398" t="s">
        <v>599</v>
      </c>
      <c r="J398" t="s">
        <v>3</v>
      </c>
      <c r="K398" t="s">
        <v>600</v>
      </c>
      <c r="L398">
        <v>1369</v>
      </c>
      <c r="N398">
        <v>1013</v>
      </c>
      <c r="O398" t="s">
        <v>583</v>
      </c>
      <c r="P398" t="s">
        <v>583</v>
      </c>
      <c r="Q398">
        <v>1</v>
      </c>
      <c r="W398">
        <v>0</v>
      </c>
      <c r="X398">
        <v>-931037793</v>
      </c>
      <c r="Y398">
        <v>24.368500000000001</v>
      </c>
      <c r="AA398">
        <v>0</v>
      </c>
      <c r="AB398">
        <v>0</v>
      </c>
      <c r="AC398">
        <v>0</v>
      </c>
      <c r="AD398">
        <v>283.07</v>
      </c>
      <c r="AE398">
        <v>0</v>
      </c>
      <c r="AF398">
        <v>0</v>
      </c>
      <c r="AG398">
        <v>0</v>
      </c>
      <c r="AH398">
        <v>283.07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21.19</v>
      </c>
      <c r="AU398" t="s">
        <v>144</v>
      </c>
      <c r="AV398">
        <v>1</v>
      </c>
      <c r="AW398">
        <v>2</v>
      </c>
      <c r="AX398">
        <v>35821863</v>
      </c>
      <c r="AY398">
        <v>2</v>
      </c>
      <c r="AZ398">
        <v>131072</v>
      </c>
      <c r="BA398">
        <v>389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Y398*Source!I394</f>
        <v>1.0965825</v>
      </c>
      <c r="CY398">
        <f>AD398</f>
        <v>283.07</v>
      </c>
      <c r="CZ398">
        <f>AH398</f>
        <v>283.07</v>
      </c>
      <c r="DA398">
        <f>AL398</f>
        <v>1</v>
      </c>
      <c r="DB398">
        <f>ROUND((ROUND(AT398*CZ398,2)*1.15),2)</f>
        <v>6897.99</v>
      </c>
      <c r="DC398">
        <f>ROUND((ROUND(AT398*AG398,2)*1.15),2)</f>
        <v>0</v>
      </c>
    </row>
    <row r="399" spans="1:107">
      <c r="A399">
        <f>ROW(Source!A394)</f>
        <v>394</v>
      </c>
      <c r="B399">
        <v>35806607</v>
      </c>
      <c r="C399">
        <v>35821862</v>
      </c>
      <c r="D399">
        <v>121548</v>
      </c>
      <c r="E399">
        <v>1</v>
      </c>
      <c r="F399">
        <v>1</v>
      </c>
      <c r="G399">
        <v>1</v>
      </c>
      <c r="H399">
        <v>1</v>
      </c>
      <c r="I399" t="s">
        <v>34</v>
      </c>
      <c r="J399" t="s">
        <v>3</v>
      </c>
      <c r="K399" t="s">
        <v>584</v>
      </c>
      <c r="L399">
        <v>608254</v>
      </c>
      <c r="N399">
        <v>1013</v>
      </c>
      <c r="O399" t="s">
        <v>585</v>
      </c>
      <c r="P399" t="s">
        <v>585</v>
      </c>
      <c r="Q399">
        <v>1</v>
      </c>
      <c r="W399">
        <v>0</v>
      </c>
      <c r="X399">
        <v>-185737400</v>
      </c>
      <c r="Y399">
        <v>0.05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0.04</v>
      </c>
      <c r="AU399" t="s">
        <v>143</v>
      </c>
      <c r="AV399">
        <v>2</v>
      </c>
      <c r="AW399">
        <v>2</v>
      </c>
      <c r="AX399">
        <v>35821864</v>
      </c>
      <c r="AY399">
        <v>1</v>
      </c>
      <c r="AZ399">
        <v>0</v>
      </c>
      <c r="BA399">
        <v>390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Y399*Source!I394</f>
        <v>2.2499999999999998E-3</v>
      </c>
      <c r="CY399">
        <f>AD399</f>
        <v>0</v>
      </c>
      <c r="CZ399">
        <f>AH399</f>
        <v>0</v>
      </c>
      <c r="DA399">
        <f>AL399</f>
        <v>1</v>
      </c>
      <c r="DB399">
        <f>ROUND((ROUND(AT399*CZ399,2)*1.25),2)</f>
        <v>0</v>
      </c>
      <c r="DC399">
        <f>ROUND((ROUND(AT399*AG399,2)*1.25),2)</f>
        <v>0</v>
      </c>
    </row>
    <row r="400" spans="1:107">
      <c r="A400">
        <f>ROW(Source!A394)</f>
        <v>394</v>
      </c>
      <c r="B400">
        <v>35806607</v>
      </c>
      <c r="C400">
        <v>35821862</v>
      </c>
      <c r="D400">
        <v>29172556</v>
      </c>
      <c r="E400">
        <v>1</v>
      </c>
      <c r="F400">
        <v>1</v>
      </c>
      <c r="G400">
        <v>1</v>
      </c>
      <c r="H400">
        <v>2</v>
      </c>
      <c r="I400" t="s">
        <v>586</v>
      </c>
      <c r="J400" t="s">
        <v>590</v>
      </c>
      <c r="K400" t="s">
        <v>588</v>
      </c>
      <c r="L400">
        <v>1368</v>
      </c>
      <c r="N400">
        <v>1011</v>
      </c>
      <c r="O400" t="s">
        <v>589</v>
      </c>
      <c r="P400" t="s">
        <v>589</v>
      </c>
      <c r="Q400">
        <v>1</v>
      </c>
      <c r="W400">
        <v>0</v>
      </c>
      <c r="X400">
        <v>-1302720870</v>
      </c>
      <c r="Y400">
        <v>0.05</v>
      </c>
      <c r="AA400">
        <v>0</v>
      </c>
      <c r="AB400">
        <v>466.71</v>
      </c>
      <c r="AC400">
        <v>447.93</v>
      </c>
      <c r="AD400">
        <v>0</v>
      </c>
      <c r="AE400">
        <v>0</v>
      </c>
      <c r="AF400">
        <v>31.26</v>
      </c>
      <c r="AG400">
        <v>13.5</v>
      </c>
      <c r="AH400">
        <v>0</v>
      </c>
      <c r="AI400">
        <v>1</v>
      </c>
      <c r="AJ400">
        <v>14.93</v>
      </c>
      <c r="AK400">
        <v>33.18</v>
      </c>
      <c r="AL400">
        <v>1</v>
      </c>
      <c r="AN400">
        <v>0</v>
      </c>
      <c r="AO400">
        <v>1</v>
      </c>
      <c r="AP400">
        <v>1</v>
      </c>
      <c r="AQ400">
        <v>0</v>
      </c>
      <c r="AR400">
        <v>0</v>
      </c>
      <c r="AS400" t="s">
        <v>3</v>
      </c>
      <c r="AT400">
        <v>0.04</v>
      </c>
      <c r="AU400" t="s">
        <v>143</v>
      </c>
      <c r="AV400">
        <v>0</v>
      </c>
      <c r="AW400">
        <v>2</v>
      </c>
      <c r="AX400">
        <v>35821865</v>
      </c>
      <c r="AY400">
        <v>1</v>
      </c>
      <c r="AZ400">
        <v>0</v>
      </c>
      <c r="BA400">
        <v>391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Y400*Source!I394</f>
        <v>2.2499999999999998E-3</v>
      </c>
      <c r="CY400">
        <f>AB400</f>
        <v>466.71</v>
      </c>
      <c r="CZ400">
        <f>AF400</f>
        <v>31.26</v>
      </c>
      <c r="DA400">
        <f>AJ400</f>
        <v>14.93</v>
      </c>
      <c r="DB400">
        <f>ROUND((ROUND(AT400*CZ400,2)*1.25),2)</f>
        <v>1.56</v>
      </c>
      <c r="DC400">
        <f>ROUND((ROUND(AT400*AG400,2)*1.25),2)</f>
        <v>0.68</v>
      </c>
    </row>
    <row r="401" spans="1:107">
      <c r="A401">
        <f>ROW(Source!A394)</f>
        <v>394</v>
      </c>
      <c r="B401">
        <v>35806607</v>
      </c>
      <c r="C401">
        <v>35821862</v>
      </c>
      <c r="D401">
        <v>29174913</v>
      </c>
      <c r="E401">
        <v>1</v>
      </c>
      <c r="F401">
        <v>1</v>
      </c>
      <c r="G401">
        <v>1</v>
      </c>
      <c r="H401">
        <v>2</v>
      </c>
      <c r="I401" t="s">
        <v>601</v>
      </c>
      <c r="J401" t="s">
        <v>602</v>
      </c>
      <c r="K401" t="s">
        <v>603</v>
      </c>
      <c r="L401">
        <v>1368</v>
      </c>
      <c r="N401">
        <v>1011</v>
      </c>
      <c r="O401" t="s">
        <v>589</v>
      </c>
      <c r="P401" t="s">
        <v>589</v>
      </c>
      <c r="Q401">
        <v>1</v>
      </c>
      <c r="W401">
        <v>0</v>
      </c>
      <c r="X401">
        <v>458544584</v>
      </c>
      <c r="Y401">
        <v>0.1875</v>
      </c>
      <c r="AA401">
        <v>0</v>
      </c>
      <c r="AB401">
        <v>932.72</v>
      </c>
      <c r="AC401">
        <v>384.89</v>
      </c>
      <c r="AD401">
        <v>0</v>
      </c>
      <c r="AE401">
        <v>0</v>
      </c>
      <c r="AF401">
        <v>87.17</v>
      </c>
      <c r="AG401">
        <v>11.6</v>
      </c>
      <c r="AH401">
        <v>0</v>
      </c>
      <c r="AI401">
        <v>1</v>
      </c>
      <c r="AJ401">
        <v>10.7</v>
      </c>
      <c r="AK401">
        <v>33.18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0.15</v>
      </c>
      <c r="AU401" t="s">
        <v>143</v>
      </c>
      <c r="AV401">
        <v>0</v>
      </c>
      <c r="AW401">
        <v>2</v>
      </c>
      <c r="AX401">
        <v>35821866</v>
      </c>
      <c r="AY401">
        <v>1</v>
      </c>
      <c r="AZ401">
        <v>0</v>
      </c>
      <c r="BA401">
        <v>392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Y401*Source!I394</f>
        <v>8.4375000000000006E-3</v>
      </c>
      <c r="CY401">
        <f>AB401</f>
        <v>932.72</v>
      </c>
      <c r="CZ401">
        <f>AF401</f>
        <v>87.17</v>
      </c>
      <c r="DA401">
        <f>AJ401</f>
        <v>10.7</v>
      </c>
      <c r="DB401">
        <f>ROUND((ROUND(AT401*CZ401,2)*1.25),2)</f>
        <v>16.350000000000001</v>
      </c>
      <c r="DC401">
        <f>ROUND((ROUND(AT401*AG401,2)*1.25),2)</f>
        <v>2.1800000000000002</v>
      </c>
    </row>
    <row r="402" spans="1:107">
      <c r="A402">
        <f>ROW(Source!A394)</f>
        <v>394</v>
      </c>
      <c r="B402">
        <v>35806607</v>
      </c>
      <c r="C402">
        <v>35821862</v>
      </c>
      <c r="D402">
        <v>29108696</v>
      </c>
      <c r="E402">
        <v>1</v>
      </c>
      <c r="F402">
        <v>1</v>
      </c>
      <c r="G402">
        <v>1</v>
      </c>
      <c r="H402">
        <v>3</v>
      </c>
      <c r="I402" t="s">
        <v>604</v>
      </c>
      <c r="J402" t="s">
        <v>605</v>
      </c>
      <c r="K402" t="s">
        <v>606</v>
      </c>
      <c r="L402">
        <v>1354</v>
      </c>
      <c r="N402">
        <v>1010</v>
      </c>
      <c r="O402" t="s">
        <v>258</v>
      </c>
      <c r="P402" t="s">
        <v>258</v>
      </c>
      <c r="Q402">
        <v>1</v>
      </c>
      <c r="W402">
        <v>0</v>
      </c>
      <c r="X402">
        <v>2109155817</v>
      </c>
      <c r="Y402">
        <v>56.6</v>
      </c>
      <c r="AA402">
        <v>310.51</v>
      </c>
      <c r="AB402">
        <v>0</v>
      </c>
      <c r="AC402">
        <v>0</v>
      </c>
      <c r="AD402">
        <v>0</v>
      </c>
      <c r="AE402">
        <v>67.209999999999994</v>
      </c>
      <c r="AF402">
        <v>0</v>
      </c>
      <c r="AG402">
        <v>0</v>
      </c>
      <c r="AH402">
        <v>0</v>
      </c>
      <c r="AI402">
        <v>4.62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56.6</v>
      </c>
      <c r="AU402" t="s">
        <v>3</v>
      </c>
      <c r="AV402">
        <v>0</v>
      </c>
      <c r="AW402">
        <v>2</v>
      </c>
      <c r="AX402">
        <v>35821867</v>
      </c>
      <c r="AY402">
        <v>1</v>
      </c>
      <c r="AZ402">
        <v>0</v>
      </c>
      <c r="BA402">
        <v>393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Y402*Source!I394</f>
        <v>2.5470000000000002</v>
      </c>
      <c r="CY402">
        <f>AA402</f>
        <v>310.51</v>
      </c>
      <c r="CZ402">
        <f>AE402</f>
        <v>67.209999999999994</v>
      </c>
      <c r="DA402">
        <f>AI402</f>
        <v>4.62</v>
      </c>
      <c r="DB402">
        <f>ROUND(ROUND(AT402*CZ402,2),2)</f>
        <v>3804.09</v>
      </c>
      <c r="DC402">
        <f>ROUND(ROUND(AT402*AG402,2),2)</f>
        <v>0</v>
      </c>
    </row>
    <row r="403" spans="1:107">
      <c r="A403">
        <f>ROW(Source!A394)</f>
        <v>394</v>
      </c>
      <c r="B403">
        <v>35806607</v>
      </c>
      <c r="C403">
        <v>35821862</v>
      </c>
      <c r="D403">
        <v>29109722</v>
      </c>
      <c r="E403">
        <v>1</v>
      </c>
      <c r="F403">
        <v>1</v>
      </c>
      <c r="G403">
        <v>1</v>
      </c>
      <c r="H403">
        <v>3</v>
      </c>
      <c r="I403" t="s">
        <v>149</v>
      </c>
      <c r="J403" t="s">
        <v>152</v>
      </c>
      <c r="K403" t="s">
        <v>150</v>
      </c>
      <c r="L403">
        <v>1301</v>
      </c>
      <c r="N403">
        <v>1003</v>
      </c>
      <c r="O403" t="s">
        <v>151</v>
      </c>
      <c r="P403" t="s">
        <v>151</v>
      </c>
      <c r="Q403">
        <v>1</v>
      </c>
      <c r="W403">
        <v>0</v>
      </c>
      <c r="X403">
        <v>-1224981602</v>
      </c>
      <c r="Y403">
        <v>100</v>
      </c>
      <c r="AA403">
        <v>180.16</v>
      </c>
      <c r="AB403">
        <v>0</v>
      </c>
      <c r="AC403">
        <v>0</v>
      </c>
      <c r="AD403">
        <v>0</v>
      </c>
      <c r="AE403">
        <v>189.64</v>
      </c>
      <c r="AF403">
        <v>0</v>
      </c>
      <c r="AG403">
        <v>0</v>
      </c>
      <c r="AH403">
        <v>0</v>
      </c>
      <c r="AI403">
        <v>0.95</v>
      </c>
      <c r="AJ403">
        <v>1</v>
      </c>
      <c r="AK403">
        <v>1</v>
      </c>
      <c r="AL403">
        <v>1</v>
      </c>
      <c r="AN403">
        <v>0</v>
      </c>
      <c r="AO403">
        <v>0</v>
      </c>
      <c r="AP403">
        <v>0</v>
      </c>
      <c r="AQ403">
        <v>0</v>
      </c>
      <c r="AR403">
        <v>0</v>
      </c>
      <c r="AS403" t="s">
        <v>3</v>
      </c>
      <c r="AT403">
        <v>100</v>
      </c>
      <c r="AU403" t="s">
        <v>3</v>
      </c>
      <c r="AV403">
        <v>0</v>
      </c>
      <c r="AW403">
        <v>1</v>
      </c>
      <c r="AX403">
        <v>-1</v>
      </c>
      <c r="AY403">
        <v>0</v>
      </c>
      <c r="AZ403">
        <v>0</v>
      </c>
      <c r="BA403" t="s">
        <v>3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Y403*Source!I394</f>
        <v>4.5</v>
      </c>
      <c r="CY403">
        <f>AA403</f>
        <v>180.16</v>
      </c>
      <c r="CZ403">
        <f>AE403</f>
        <v>189.64</v>
      </c>
      <c r="DA403">
        <f>AI403</f>
        <v>0.95</v>
      </c>
      <c r="DB403">
        <f>ROUND(ROUND(AT403*CZ403,2),2)</f>
        <v>18964</v>
      </c>
      <c r="DC403">
        <f>ROUND(ROUND(AT403*AG403,2),2)</f>
        <v>0</v>
      </c>
    </row>
    <row r="404" spans="1:107">
      <c r="A404">
        <f>ROW(Source!A394)</f>
        <v>394</v>
      </c>
      <c r="B404">
        <v>35806607</v>
      </c>
      <c r="C404">
        <v>35821862</v>
      </c>
      <c r="D404">
        <v>29115197</v>
      </c>
      <c r="E404">
        <v>1</v>
      </c>
      <c r="F404">
        <v>1</v>
      </c>
      <c r="G404">
        <v>1</v>
      </c>
      <c r="H404">
        <v>3</v>
      </c>
      <c r="I404" t="s">
        <v>607</v>
      </c>
      <c r="J404" t="s">
        <v>608</v>
      </c>
      <c r="K404" t="s">
        <v>609</v>
      </c>
      <c r="L404">
        <v>1354</v>
      </c>
      <c r="N404">
        <v>1010</v>
      </c>
      <c r="O404" t="s">
        <v>258</v>
      </c>
      <c r="P404" t="s">
        <v>258</v>
      </c>
      <c r="Q404">
        <v>1</v>
      </c>
      <c r="W404">
        <v>0</v>
      </c>
      <c r="X404">
        <v>-1208533646</v>
      </c>
      <c r="Y404">
        <v>400</v>
      </c>
      <c r="AA404">
        <v>3.68</v>
      </c>
      <c r="AB404">
        <v>0</v>
      </c>
      <c r="AC404">
        <v>0</v>
      </c>
      <c r="AD404">
        <v>0</v>
      </c>
      <c r="AE404">
        <v>0.5</v>
      </c>
      <c r="AF404">
        <v>0</v>
      </c>
      <c r="AG404">
        <v>0</v>
      </c>
      <c r="AH404">
        <v>0</v>
      </c>
      <c r="AI404">
        <v>7.36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400</v>
      </c>
      <c r="AU404" t="s">
        <v>3</v>
      </c>
      <c r="AV404">
        <v>0</v>
      </c>
      <c r="AW404">
        <v>2</v>
      </c>
      <c r="AX404">
        <v>35821869</v>
      </c>
      <c r="AY404">
        <v>1</v>
      </c>
      <c r="AZ404">
        <v>0</v>
      </c>
      <c r="BA404">
        <v>395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Y404*Source!I394</f>
        <v>18</v>
      </c>
      <c r="CY404">
        <f>AA404</f>
        <v>3.68</v>
      </c>
      <c r="CZ404">
        <f>AE404</f>
        <v>0.5</v>
      </c>
      <c r="DA404">
        <f>AI404</f>
        <v>7.36</v>
      </c>
      <c r="DB404">
        <f>ROUND(ROUND(AT404*CZ404,2),2)</f>
        <v>200</v>
      </c>
      <c r="DC404">
        <f>ROUND(ROUND(AT404*AG404,2),2)</f>
        <v>0</v>
      </c>
    </row>
    <row r="405" spans="1:107">
      <c r="A405">
        <f>ROW(Source!A396)</f>
        <v>396</v>
      </c>
      <c r="B405">
        <v>35806607</v>
      </c>
      <c r="C405">
        <v>35821873</v>
      </c>
      <c r="D405">
        <v>18413230</v>
      </c>
      <c r="E405">
        <v>1</v>
      </c>
      <c r="F405">
        <v>1</v>
      </c>
      <c r="G405">
        <v>1</v>
      </c>
      <c r="H405">
        <v>1</v>
      </c>
      <c r="I405" t="s">
        <v>610</v>
      </c>
      <c r="J405" t="s">
        <v>3</v>
      </c>
      <c r="K405" t="s">
        <v>611</v>
      </c>
      <c r="L405">
        <v>1369</v>
      </c>
      <c r="N405">
        <v>1013</v>
      </c>
      <c r="O405" t="s">
        <v>583</v>
      </c>
      <c r="P405" t="s">
        <v>583</v>
      </c>
      <c r="Q405">
        <v>1</v>
      </c>
      <c r="W405">
        <v>0</v>
      </c>
      <c r="X405">
        <v>355262106</v>
      </c>
      <c r="Y405">
        <v>191.44049999999999</v>
      </c>
      <c r="AA405">
        <v>0</v>
      </c>
      <c r="AB405">
        <v>0</v>
      </c>
      <c r="AC405">
        <v>0</v>
      </c>
      <c r="AD405">
        <v>304.64</v>
      </c>
      <c r="AE405">
        <v>0</v>
      </c>
      <c r="AF405">
        <v>0</v>
      </c>
      <c r="AG405">
        <v>0</v>
      </c>
      <c r="AH405">
        <v>304.64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1</v>
      </c>
      <c r="AQ405">
        <v>0</v>
      </c>
      <c r="AR405">
        <v>0</v>
      </c>
      <c r="AS405" t="s">
        <v>3</v>
      </c>
      <c r="AT405">
        <v>166.47</v>
      </c>
      <c r="AU405" t="s">
        <v>144</v>
      </c>
      <c r="AV405">
        <v>1</v>
      </c>
      <c r="AW405">
        <v>2</v>
      </c>
      <c r="AX405">
        <v>35821874</v>
      </c>
      <c r="AY405">
        <v>2</v>
      </c>
      <c r="AZ405">
        <v>131072</v>
      </c>
      <c r="BA405">
        <v>396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Y405*Source!I396</f>
        <v>6.8918579999999992</v>
      </c>
      <c r="CY405">
        <f>AD405</f>
        <v>304.64</v>
      </c>
      <c r="CZ405">
        <f>AH405</f>
        <v>304.64</v>
      </c>
      <c r="DA405">
        <f>AL405</f>
        <v>1</v>
      </c>
      <c r="DB405">
        <f>ROUND((ROUND(AT405*CZ405,2)*1.15),2)</f>
        <v>58320.43</v>
      </c>
      <c r="DC405">
        <f>ROUND((ROUND(AT405*AG405,2)*1.15),2)</f>
        <v>0</v>
      </c>
    </row>
    <row r="406" spans="1:107">
      <c r="A406">
        <f>ROW(Source!A396)</f>
        <v>396</v>
      </c>
      <c r="B406">
        <v>35806607</v>
      </c>
      <c r="C406">
        <v>35821873</v>
      </c>
      <c r="D406">
        <v>121548</v>
      </c>
      <c r="E406">
        <v>1</v>
      </c>
      <c r="F406">
        <v>1</v>
      </c>
      <c r="G406">
        <v>1</v>
      </c>
      <c r="H406">
        <v>1</v>
      </c>
      <c r="I406" t="s">
        <v>34</v>
      </c>
      <c r="J406" t="s">
        <v>3</v>
      </c>
      <c r="K406" t="s">
        <v>584</v>
      </c>
      <c r="L406">
        <v>608254</v>
      </c>
      <c r="N406">
        <v>1013</v>
      </c>
      <c r="O406" t="s">
        <v>585</v>
      </c>
      <c r="P406" t="s">
        <v>585</v>
      </c>
      <c r="Q406">
        <v>1</v>
      </c>
      <c r="W406">
        <v>0</v>
      </c>
      <c r="X406">
        <v>-185737400</v>
      </c>
      <c r="Y406">
        <v>0.1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1</v>
      </c>
      <c r="AQ406">
        <v>0</v>
      </c>
      <c r="AR406">
        <v>0</v>
      </c>
      <c r="AS406" t="s">
        <v>3</v>
      </c>
      <c r="AT406">
        <v>0.08</v>
      </c>
      <c r="AU406" t="s">
        <v>143</v>
      </c>
      <c r="AV406">
        <v>2</v>
      </c>
      <c r="AW406">
        <v>2</v>
      </c>
      <c r="AX406">
        <v>35821875</v>
      </c>
      <c r="AY406">
        <v>1</v>
      </c>
      <c r="AZ406">
        <v>0</v>
      </c>
      <c r="BA406">
        <v>397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Y406*Source!I396</f>
        <v>3.5999999999999999E-3</v>
      </c>
      <c r="CY406">
        <f>AD406</f>
        <v>0</v>
      </c>
      <c r="CZ406">
        <f>AH406</f>
        <v>0</v>
      </c>
      <c r="DA406">
        <f>AL406</f>
        <v>1</v>
      </c>
      <c r="DB406">
        <f>ROUND((ROUND(AT406*CZ406,2)*1.25),2)</f>
        <v>0</v>
      </c>
      <c r="DC406">
        <f>ROUND((ROUND(AT406*AG406,2)*1.25),2)</f>
        <v>0</v>
      </c>
    </row>
    <row r="407" spans="1:107">
      <c r="A407">
        <f>ROW(Source!A396)</f>
        <v>396</v>
      </c>
      <c r="B407">
        <v>35806607</v>
      </c>
      <c r="C407">
        <v>35821873</v>
      </c>
      <c r="D407">
        <v>29172556</v>
      </c>
      <c r="E407">
        <v>1</v>
      </c>
      <c r="F407">
        <v>1</v>
      </c>
      <c r="G407">
        <v>1</v>
      </c>
      <c r="H407">
        <v>2</v>
      </c>
      <c r="I407" t="s">
        <v>586</v>
      </c>
      <c r="J407" t="s">
        <v>590</v>
      </c>
      <c r="K407" t="s">
        <v>588</v>
      </c>
      <c r="L407">
        <v>1368</v>
      </c>
      <c r="N407">
        <v>1011</v>
      </c>
      <c r="O407" t="s">
        <v>589</v>
      </c>
      <c r="P407" t="s">
        <v>589</v>
      </c>
      <c r="Q407">
        <v>1</v>
      </c>
      <c r="W407">
        <v>0</v>
      </c>
      <c r="X407">
        <v>-1302720870</v>
      </c>
      <c r="Y407">
        <v>0.1</v>
      </c>
      <c r="AA407">
        <v>0</v>
      </c>
      <c r="AB407">
        <v>466.71</v>
      </c>
      <c r="AC407">
        <v>447.93</v>
      </c>
      <c r="AD407">
        <v>0</v>
      </c>
      <c r="AE407">
        <v>0</v>
      </c>
      <c r="AF407">
        <v>31.26</v>
      </c>
      <c r="AG407">
        <v>13.5</v>
      </c>
      <c r="AH407">
        <v>0</v>
      </c>
      <c r="AI407">
        <v>1</v>
      </c>
      <c r="AJ407">
        <v>14.93</v>
      </c>
      <c r="AK407">
        <v>33.18</v>
      </c>
      <c r="AL407">
        <v>1</v>
      </c>
      <c r="AN407">
        <v>0</v>
      </c>
      <c r="AO407">
        <v>1</v>
      </c>
      <c r="AP407">
        <v>1</v>
      </c>
      <c r="AQ407">
        <v>0</v>
      </c>
      <c r="AR407">
        <v>0</v>
      </c>
      <c r="AS407" t="s">
        <v>3</v>
      </c>
      <c r="AT407">
        <v>0.08</v>
      </c>
      <c r="AU407" t="s">
        <v>143</v>
      </c>
      <c r="AV407">
        <v>0</v>
      </c>
      <c r="AW407">
        <v>2</v>
      </c>
      <c r="AX407">
        <v>35821876</v>
      </c>
      <c r="AY407">
        <v>1</v>
      </c>
      <c r="AZ407">
        <v>0</v>
      </c>
      <c r="BA407">
        <v>398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Y407*Source!I396</f>
        <v>3.5999999999999999E-3</v>
      </c>
      <c r="CY407">
        <f>AB407</f>
        <v>466.71</v>
      </c>
      <c r="CZ407">
        <f>AF407</f>
        <v>31.26</v>
      </c>
      <c r="DA407">
        <f>AJ407</f>
        <v>14.93</v>
      </c>
      <c r="DB407">
        <f>ROUND((ROUND(AT407*CZ407,2)*1.25),2)</f>
        <v>3.13</v>
      </c>
      <c r="DC407">
        <f>ROUND((ROUND(AT407*AG407,2)*1.25),2)</f>
        <v>1.35</v>
      </c>
    </row>
    <row r="408" spans="1:107">
      <c r="A408">
        <f>ROW(Source!A396)</f>
        <v>396</v>
      </c>
      <c r="B408">
        <v>35806607</v>
      </c>
      <c r="C408">
        <v>35821873</v>
      </c>
      <c r="D408">
        <v>29174591</v>
      </c>
      <c r="E408">
        <v>1</v>
      </c>
      <c r="F408">
        <v>1</v>
      </c>
      <c r="G408">
        <v>1</v>
      </c>
      <c r="H408">
        <v>2</v>
      </c>
      <c r="I408" t="s">
        <v>612</v>
      </c>
      <c r="J408" t="s">
        <v>642</v>
      </c>
      <c r="K408" t="s">
        <v>614</v>
      </c>
      <c r="L408">
        <v>1368</v>
      </c>
      <c r="N408">
        <v>1011</v>
      </c>
      <c r="O408" t="s">
        <v>589</v>
      </c>
      <c r="P408" t="s">
        <v>589</v>
      </c>
      <c r="Q408">
        <v>1</v>
      </c>
      <c r="W408">
        <v>0</v>
      </c>
      <c r="X408">
        <v>1598042632</v>
      </c>
      <c r="Y408">
        <v>0.32500000000000001</v>
      </c>
      <c r="AA408">
        <v>0</v>
      </c>
      <c r="AB408">
        <v>9.4700000000000006</v>
      </c>
      <c r="AC408">
        <v>0</v>
      </c>
      <c r="AD408">
        <v>0</v>
      </c>
      <c r="AE408">
        <v>0</v>
      </c>
      <c r="AF408">
        <v>0.95</v>
      </c>
      <c r="AG408">
        <v>0</v>
      </c>
      <c r="AH408">
        <v>0</v>
      </c>
      <c r="AI408">
        <v>1</v>
      </c>
      <c r="AJ408">
        <v>9.9700000000000006</v>
      </c>
      <c r="AK408">
        <v>33.18</v>
      </c>
      <c r="AL408">
        <v>1</v>
      </c>
      <c r="AN408">
        <v>0</v>
      </c>
      <c r="AO408">
        <v>1</v>
      </c>
      <c r="AP408">
        <v>1</v>
      </c>
      <c r="AQ408">
        <v>0</v>
      </c>
      <c r="AR408">
        <v>0</v>
      </c>
      <c r="AS408" t="s">
        <v>3</v>
      </c>
      <c r="AT408">
        <v>0.26</v>
      </c>
      <c r="AU408" t="s">
        <v>143</v>
      </c>
      <c r="AV408">
        <v>0</v>
      </c>
      <c r="AW408">
        <v>2</v>
      </c>
      <c r="AX408">
        <v>35821877</v>
      </c>
      <c r="AY408">
        <v>1</v>
      </c>
      <c r="AZ408">
        <v>0</v>
      </c>
      <c r="BA408">
        <v>399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Y408*Source!I396</f>
        <v>1.17E-2</v>
      </c>
      <c r="CY408">
        <f>AB408</f>
        <v>9.4700000000000006</v>
      </c>
      <c r="CZ408">
        <f>AF408</f>
        <v>0.95</v>
      </c>
      <c r="DA408">
        <f>AJ408</f>
        <v>9.9700000000000006</v>
      </c>
      <c r="DB408">
        <f>ROUND((ROUND(AT408*CZ408,2)*1.25),2)</f>
        <v>0.31</v>
      </c>
      <c r="DC408">
        <f>ROUND((ROUND(AT408*AG408,2)*1.25),2)</f>
        <v>0</v>
      </c>
    </row>
    <row r="409" spans="1:107">
      <c r="A409">
        <f>ROW(Source!A396)</f>
        <v>396</v>
      </c>
      <c r="B409">
        <v>35806607</v>
      </c>
      <c r="C409">
        <v>35821873</v>
      </c>
      <c r="D409">
        <v>29174913</v>
      </c>
      <c r="E409">
        <v>1</v>
      </c>
      <c r="F409">
        <v>1</v>
      </c>
      <c r="G409">
        <v>1</v>
      </c>
      <c r="H409">
        <v>2</v>
      </c>
      <c r="I409" t="s">
        <v>601</v>
      </c>
      <c r="J409" t="s">
        <v>602</v>
      </c>
      <c r="K409" t="s">
        <v>603</v>
      </c>
      <c r="L409">
        <v>1368</v>
      </c>
      <c r="N409">
        <v>1011</v>
      </c>
      <c r="O409" t="s">
        <v>589</v>
      </c>
      <c r="P409" t="s">
        <v>589</v>
      </c>
      <c r="Q409">
        <v>1</v>
      </c>
      <c r="W409">
        <v>0</v>
      </c>
      <c r="X409">
        <v>458544584</v>
      </c>
      <c r="Y409">
        <v>0.625</v>
      </c>
      <c r="AA409">
        <v>0</v>
      </c>
      <c r="AB409">
        <v>932.72</v>
      </c>
      <c r="AC409">
        <v>384.89</v>
      </c>
      <c r="AD409">
        <v>0</v>
      </c>
      <c r="AE409">
        <v>0</v>
      </c>
      <c r="AF409">
        <v>87.17</v>
      </c>
      <c r="AG409">
        <v>11.6</v>
      </c>
      <c r="AH409">
        <v>0</v>
      </c>
      <c r="AI409">
        <v>1</v>
      </c>
      <c r="AJ409">
        <v>10.7</v>
      </c>
      <c r="AK409">
        <v>33.18</v>
      </c>
      <c r="AL409">
        <v>1</v>
      </c>
      <c r="AN409">
        <v>0</v>
      </c>
      <c r="AO409">
        <v>1</v>
      </c>
      <c r="AP409">
        <v>1</v>
      </c>
      <c r="AQ409">
        <v>0</v>
      </c>
      <c r="AR409">
        <v>0</v>
      </c>
      <c r="AS409" t="s">
        <v>3</v>
      </c>
      <c r="AT409">
        <v>0.5</v>
      </c>
      <c r="AU409" t="s">
        <v>143</v>
      </c>
      <c r="AV409">
        <v>0</v>
      </c>
      <c r="AW409">
        <v>2</v>
      </c>
      <c r="AX409">
        <v>35821878</v>
      </c>
      <c r="AY409">
        <v>1</v>
      </c>
      <c r="AZ409">
        <v>0</v>
      </c>
      <c r="BA409">
        <v>400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Y409*Source!I396</f>
        <v>2.2499999999999999E-2</v>
      </c>
      <c r="CY409">
        <f>AB409</f>
        <v>932.72</v>
      </c>
      <c r="CZ409">
        <f>AF409</f>
        <v>87.17</v>
      </c>
      <c r="DA409">
        <f>AJ409</f>
        <v>10.7</v>
      </c>
      <c r="DB409">
        <f>ROUND((ROUND(AT409*CZ409,2)*1.25),2)</f>
        <v>54.49</v>
      </c>
      <c r="DC409">
        <f>ROUND((ROUND(AT409*AG409,2)*1.25),2)</f>
        <v>7.25</v>
      </c>
    </row>
    <row r="410" spans="1:107">
      <c r="A410">
        <f>ROW(Source!A396)</f>
        <v>396</v>
      </c>
      <c r="B410">
        <v>35806607</v>
      </c>
      <c r="C410">
        <v>35821873</v>
      </c>
      <c r="D410">
        <v>29107800</v>
      </c>
      <c r="E410">
        <v>1</v>
      </c>
      <c r="F410">
        <v>1</v>
      </c>
      <c r="G410">
        <v>1</v>
      </c>
      <c r="H410">
        <v>3</v>
      </c>
      <c r="I410" t="s">
        <v>616</v>
      </c>
      <c r="J410" t="s">
        <v>643</v>
      </c>
      <c r="K410" t="s">
        <v>618</v>
      </c>
      <c r="L410">
        <v>1346</v>
      </c>
      <c r="N410">
        <v>1009</v>
      </c>
      <c r="O410" t="s">
        <v>170</v>
      </c>
      <c r="P410" t="s">
        <v>170</v>
      </c>
      <c r="Q410">
        <v>1</v>
      </c>
      <c r="W410">
        <v>0</v>
      </c>
      <c r="X410">
        <v>-1570619850</v>
      </c>
      <c r="Y410">
        <v>0.2</v>
      </c>
      <c r="AA410">
        <v>46.61</v>
      </c>
      <c r="AB410">
        <v>0</v>
      </c>
      <c r="AC410">
        <v>0</v>
      </c>
      <c r="AD410">
        <v>0</v>
      </c>
      <c r="AE410">
        <v>1.81</v>
      </c>
      <c r="AF410">
        <v>0</v>
      </c>
      <c r="AG410">
        <v>0</v>
      </c>
      <c r="AH410">
        <v>0</v>
      </c>
      <c r="AI410">
        <v>25.75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0.2</v>
      </c>
      <c r="AU410" t="s">
        <v>3</v>
      </c>
      <c r="AV410">
        <v>0</v>
      </c>
      <c r="AW410">
        <v>2</v>
      </c>
      <c r="AX410">
        <v>35821879</v>
      </c>
      <c r="AY410">
        <v>1</v>
      </c>
      <c r="AZ410">
        <v>0</v>
      </c>
      <c r="BA410">
        <v>401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Y410*Source!I396</f>
        <v>7.1999999999999998E-3</v>
      </c>
      <c r="CY410">
        <f>AA410</f>
        <v>46.61</v>
      </c>
      <c r="CZ410">
        <f>AE410</f>
        <v>1.81</v>
      </c>
      <c r="DA410">
        <f>AI410</f>
        <v>25.75</v>
      </c>
      <c r="DB410">
        <f t="shared" ref="DB410:DB425" si="59">ROUND(ROUND(AT410*CZ410,2),2)</f>
        <v>0.36</v>
      </c>
      <c r="DC410">
        <f t="shared" ref="DC410:DC425" si="60">ROUND(ROUND(AT410*AG410,2),2)</f>
        <v>0</v>
      </c>
    </row>
    <row r="411" spans="1:107">
      <c r="A411">
        <f>ROW(Source!A396)</f>
        <v>396</v>
      </c>
      <c r="B411">
        <v>35806607</v>
      </c>
      <c r="C411">
        <v>35821873</v>
      </c>
      <c r="D411">
        <v>29109348</v>
      </c>
      <c r="E411">
        <v>1</v>
      </c>
      <c r="F411">
        <v>1</v>
      </c>
      <c r="G411">
        <v>1</v>
      </c>
      <c r="H411">
        <v>3</v>
      </c>
      <c r="I411" t="s">
        <v>168</v>
      </c>
      <c r="J411" t="s">
        <v>191</v>
      </c>
      <c r="K411" t="s">
        <v>169</v>
      </c>
      <c r="L411">
        <v>1346</v>
      </c>
      <c r="N411">
        <v>1009</v>
      </c>
      <c r="O411" t="s">
        <v>170</v>
      </c>
      <c r="P411" t="s">
        <v>170</v>
      </c>
      <c r="Q411">
        <v>1</v>
      </c>
      <c r="W411">
        <v>0</v>
      </c>
      <c r="X411">
        <v>-1686930993</v>
      </c>
      <c r="Y411">
        <v>8.8888890000000007</v>
      </c>
      <c r="AA411">
        <v>134.02000000000001</v>
      </c>
      <c r="AB411">
        <v>0</v>
      </c>
      <c r="AC411">
        <v>0</v>
      </c>
      <c r="AD411">
        <v>0</v>
      </c>
      <c r="AE411">
        <v>22.91</v>
      </c>
      <c r="AF411">
        <v>0</v>
      </c>
      <c r="AG411">
        <v>0</v>
      </c>
      <c r="AH411">
        <v>0</v>
      </c>
      <c r="AI411">
        <v>5.85</v>
      </c>
      <c r="AJ411">
        <v>1</v>
      </c>
      <c r="AK411">
        <v>1</v>
      </c>
      <c r="AL411">
        <v>1</v>
      </c>
      <c r="AN411">
        <v>0</v>
      </c>
      <c r="AO411">
        <v>0</v>
      </c>
      <c r="AP411">
        <v>0</v>
      </c>
      <c r="AQ411">
        <v>0</v>
      </c>
      <c r="AR411">
        <v>0</v>
      </c>
      <c r="AS411" t="s">
        <v>3</v>
      </c>
      <c r="AT411">
        <v>8.8888890000000007</v>
      </c>
      <c r="AU411" t="s">
        <v>3</v>
      </c>
      <c r="AV411">
        <v>0</v>
      </c>
      <c r="AW411">
        <v>1</v>
      </c>
      <c r="AX411">
        <v>-1</v>
      </c>
      <c r="AY411">
        <v>0</v>
      </c>
      <c r="AZ411">
        <v>0</v>
      </c>
      <c r="BA411" t="s">
        <v>3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Y411*Source!I396</f>
        <v>0.320000004</v>
      </c>
      <c r="CY411">
        <f>AA411</f>
        <v>134.02000000000001</v>
      </c>
      <c r="CZ411">
        <f>AE411</f>
        <v>22.91</v>
      </c>
      <c r="DA411">
        <f>AI411</f>
        <v>5.85</v>
      </c>
      <c r="DB411">
        <f t="shared" si="59"/>
        <v>203.64</v>
      </c>
      <c r="DC411">
        <f t="shared" si="60"/>
        <v>0</v>
      </c>
    </row>
    <row r="412" spans="1:107">
      <c r="A412">
        <f>ROW(Source!A396)</f>
        <v>396</v>
      </c>
      <c r="B412">
        <v>35806607</v>
      </c>
      <c r="C412">
        <v>35821873</v>
      </c>
      <c r="D412">
        <v>29109411</v>
      </c>
      <c r="E412">
        <v>1</v>
      </c>
      <c r="F412">
        <v>1</v>
      </c>
      <c r="G412">
        <v>1</v>
      </c>
      <c r="H412">
        <v>3</v>
      </c>
      <c r="I412" t="s">
        <v>619</v>
      </c>
      <c r="J412" t="s">
        <v>644</v>
      </c>
      <c r="K412" t="s">
        <v>621</v>
      </c>
      <c r="L412">
        <v>1346</v>
      </c>
      <c r="N412">
        <v>1009</v>
      </c>
      <c r="O412" t="s">
        <v>170</v>
      </c>
      <c r="P412" t="s">
        <v>170</v>
      </c>
      <c r="Q412">
        <v>1</v>
      </c>
      <c r="W412">
        <v>0</v>
      </c>
      <c r="X412">
        <v>-1130535485</v>
      </c>
      <c r="Y412">
        <v>30</v>
      </c>
      <c r="AA412">
        <v>53.91</v>
      </c>
      <c r="AB412">
        <v>0</v>
      </c>
      <c r="AC412">
        <v>0</v>
      </c>
      <c r="AD412">
        <v>0</v>
      </c>
      <c r="AE412">
        <v>15.95</v>
      </c>
      <c r="AF412">
        <v>0</v>
      </c>
      <c r="AG412">
        <v>0</v>
      </c>
      <c r="AH412">
        <v>0</v>
      </c>
      <c r="AI412">
        <v>3.38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30</v>
      </c>
      <c r="AU412" t="s">
        <v>3</v>
      </c>
      <c r="AV412">
        <v>0</v>
      </c>
      <c r="AW412">
        <v>2</v>
      </c>
      <c r="AX412">
        <v>35821880</v>
      </c>
      <c r="AY412">
        <v>1</v>
      </c>
      <c r="AZ412">
        <v>0</v>
      </c>
      <c r="BA412">
        <v>402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Y412*Source!I396</f>
        <v>1.0799999999999998</v>
      </c>
      <c r="CY412">
        <f>AA412</f>
        <v>53.91</v>
      </c>
      <c r="CZ412">
        <f>AE412</f>
        <v>15.95</v>
      </c>
      <c r="DA412">
        <f>AI412</f>
        <v>3.38</v>
      </c>
      <c r="DB412">
        <f t="shared" si="59"/>
        <v>478.5</v>
      </c>
      <c r="DC412">
        <f t="shared" si="60"/>
        <v>0</v>
      </c>
    </row>
    <row r="413" spans="1:107">
      <c r="A413">
        <f>ROW(Source!A396)</f>
        <v>396</v>
      </c>
      <c r="B413">
        <v>35806607</v>
      </c>
      <c r="C413">
        <v>35821873</v>
      </c>
      <c r="D413">
        <v>29109648</v>
      </c>
      <c r="E413">
        <v>1</v>
      </c>
      <c r="F413">
        <v>1</v>
      </c>
      <c r="G413">
        <v>1</v>
      </c>
      <c r="H413">
        <v>3</v>
      </c>
      <c r="I413" t="s">
        <v>163</v>
      </c>
      <c r="J413" t="s">
        <v>189</v>
      </c>
      <c r="K413" t="s">
        <v>164</v>
      </c>
      <c r="L413">
        <v>1327</v>
      </c>
      <c r="N413">
        <v>1005</v>
      </c>
      <c r="O413" t="s">
        <v>165</v>
      </c>
      <c r="P413" t="s">
        <v>165</v>
      </c>
      <c r="Q413">
        <v>1</v>
      </c>
      <c r="W413">
        <v>0</v>
      </c>
      <c r="X413">
        <v>-1326923709</v>
      </c>
      <c r="Y413">
        <v>105</v>
      </c>
      <c r="AA413">
        <v>226.72</v>
      </c>
      <c r="AB413">
        <v>0</v>
      </c>
      <c r="AC413">
        <v>0</v>
      </c>
      <c r="AD413">
        <v>0</v>
      </c>
      <c r="AE413">
        <v>377.87</v>
      </c>
      <c r="AF413">
        <v>0</v>
      </c>
      <c r="AG413">
        <v>0</v>
      </c>
      <c r="AH413">
        <v>0</v>
      </c>
      <c r="AI413">
        <v>0.6</v>
      </c>
      <c r="AJ413">
        <v>1</v>
      </c>
      <c r="AK413">
        <v>1</v>
      </c>
      <c r="AL413">
        <v>1</v>
      </c>
      <c r="AN413">
        <v>0</v>
      </c>
      <c r="AO413">
        <v>0</v>
      </c>
      <c r="AP413">
        <v>0</v>
      </c>
      <c r="AQ413">
        <v>0</v>
      </c>
      <c r="AR413">
        <v>0</v>
      </c>
      <c r="AS413" t="s">
        <v>3</v>
      </c>
      <c r="AT413">
        <v>105</v>
      </c>
      <c r="AU413" t="s">
        <v>3</v>
      </c>
      <c r="AV413">
        <v>0</v>
      </c>
      <c r="AW413">
        <v>1</v>
      </c>
      <c r="AX413">
        <v>-1</v>
      </c>
      <c r="AY413">
        <v>0</v>
      </c>
      <c r="AZ413">
        <v>0</v>
      </c>
      <c r="BA413" t="s">
        <v>3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Y413*Source!I396</f>
        <v>3.78</v>
      </c>
      <c r="CY413">
        <f>AA413</f>
        <v>226.72</v>
      </c>
      <c r="CZ413">
        <f>AE413</f>
        <v>377.87</v>
      </c>
      <c r="DA413">
        <f>AI413</f>
        <v>0.6</v>
      </c>
      <c r="DB413">
        <f t="shared" si="59"/>
        <v>39676.35</v>
      </c>
      <c r="DC413">
        <f t="shared" si="60"/>
        <v>0</v>
      </c>
    </row>
    <row r="414" spans="1:107">
      <c r="A414">
        <f>ROW(Source!A399)</f>
        <v>399</v>
      </c>
      <c r="B414">
        <v>35806607</v>
      </c>
      <c r="C414">
        <v>36324715</v>
      </c>
      <c r="D414">
        <v>18413230</v>
      </c>
      <c r="E414">
        <v>1</v>
      </c>
      <c r="F414">
        <v>1</v>
      </c>
      <c r="G414">
        <v>1</v>
      </c>
      <c r="H414">
        <v>1</v>
      </c>
      <c r="I414" t="s">
        <v>610</v>
      </c>
      <c r="J414" t="s">
        <v>3</v>
      </c>
      <c r="K414" t="s">
        <v>611</v>
      </c>
      <c r="L414">
        <v>1369</v>
      </c>
      <c r="N414">
        <v>1013</v>
      </c>
      <c r="O414" t="s">
        <v>583</v>
      </c>
      <c r="P414" t="s">
        <v>583</v>
      </c>
      <c r="Q414">
        <v>1</v>
      </c>
      <c r="W414">
        <v>0</v>
      </c>
      <c r="X414">
        <v>355262106</v>
      </c>
      <c r="Y414">
        <v>89.53</v>
      </c>
      <c r="AA414">
        <v>0</v>
      </c>
      <c r="AB414">
        <v>0</v>
      </c>
      <c r="AC414">
        <v>0</v>
      </c>
      <c r="AD414">
        <v>304.64</v>
      </c>
      <c r="AE414">
        <v>0</v>
      </c>
      <c r="AF414">
        <v>0</v>
      </c>
      <c r="AG414">
        <v>0</v>
      </c>
      <c r="AH414">
        <v>304.64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89.53</v>
      </c>
      <c r="AU414" t="s">
        <v>3</v>
      </c>
      <c r="AV414">
        <v>1</v>
      </c>
      <c r="AW414">
        <v>2</v>
      </c>
      <c r="AX414">
        <v>36324716</v>
      </c>
      <c r="AY414">
        <v>2</v>
      </c>
      <c r="AZ414">
        <v>131072</v>
      </c>
      <c r="BA414">
        <v>405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Y414*Source!I399</f>
        <v>1.7906</v>
      </c>
      <c r="CY414">
        <f>AD414</f>
        <v>304.64</v>
      </c>
      <c r="CZ414">
        <f>AH414</f>
        <v>304.64</v>
      </c>
      <c r="DA414">
        <f>AL414</f>
        <v>1</v>
      </c>
      <c r="DB414">
        <f t="shared" si="59"/>
        <v>27274.42</v>
      </c>
      <c r="DC414">
        <f t="shared" si="60"/>
        <v>0</v>
      </c>
    </row>
    <row r="415" spans="1:107">
      <c r="A415">
        <f>ROW(Source!A399)</f>
        <v>399</v>
      </c>
      <c r="B415">
        <v>35806607</v>
      </c>
      <c r="C415">
        <v>36324715</v>
      </c>
      <c r="D415">
        <v>121548</v>
      </c>
      <c r="E415">
        <v>1</v>
      </c>
      <c r="F415">
        <v>1</v>
      </c>
      <c r="G415">
        <v>1</v>
      </c>
      <c r="H415">
        <v>1</v>
      </c>
      <c r="I415" t="s">
        <v>34</v>
      </c>
      <c r="J415" t="s">
        <v>3</v>
      </c>
      <c r="K415" t="s">
        <v>584</v>
      </c>
      <c r="L415">
        <v>608254</v>
      </c>
      <c r="N415">
        <v>1013</v>
      </c>
      <c r="O415" t="s">
        <v>585</v>
      </c>
      <c r="P415" t="s">
        <v>585</v>
      </c>
      <c r="Q415">
        <v>1</v>
      </c>
      <c r="W415">
        <v>0</v>
      </c>
      <c r="X415">
        <v>-185737400</v>
      </c>
      <c r="Y415">
        <v>9.69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9.69</v>
      </c>
      <c r="AU415" t="s">
        <v>3</v>
      </c>
      <c r="AV415">
        <v>2</v>
      </c>
      <c r="AW415">
        <v>2</v>
      </c>
      <c r="AX415">
        <v>36324717</v>
      </c>
      <c r="AY415">
        <v>1</v>
      </c>
      <c r="AZ415">
        <v>0</v>
      </c>
      <c r="BA415">
        <v>406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Y415*Source!I399</f>
        <v>0.1938</v>
      </c>
      <c r="CY415">
        <f>AD415</f>
        <v>0</v>
      </c>
      <c r="CZ415">
        <f>AH415</f>
        <v>0</v>
      </c>
      <c r="DA415">
        <f>AL415</f>
        <v>1</v>
      </c>
      <c r="DB415">
        <f t="shared" si="59"/>
        <v>0</v>
      </c>
      <c r="DC415">
        <f t="shared" si="60"/>
        <v>0</v>
      </c>
    </row>
    <row r="416" spans="1:107">
      <c r="A416">
        <f>ROW(Source!A399)</f>
        <v>399</v>
      </c>
      <c r="B416">
        <v>35806607</v>
      </c>
      <c r="C416">
        <v>36324715</v>
      </c>
      <c r="D416">
        <v>29172268</v>
      </c>
      <c r="E416">
        <v>1</v>
      </c>
      <c r="F416">
        <v>1</v>
      </c>
      <c r="G416">
        <v>1</v>
      </c>
      <c r="H416">
        <v>2</v>
      </c>
      <c r="I416" t="s">
        <v>622</v>
      </c>
      <c r="J416" t="s">
        <v>623</v>
      </c>
      <c r="K416" t="s">
        <v>624</v>
      </c>
      <c r="L416">
        <v>1368</v>
      </c>
      <c r="N416">
        <v>1011</v>
      </c>
      <c r="O416" t="s">
        <v>589</v>
      </c>
      <c r="P416" t="s">
        <v>589</v>
      </c>
      <c r="Q416">
        <v>1</v>
      </c>
      <c r="W416">
        <v>0</v>
      </c>
      <c r="X416">
        <v>-438066613</v>
      </c>
      <c r="Y416">
        <v>9.69</v>
      </c>
      <c r="AA416">
        <v>0</v>
      </c>
      <c r="AB416">
        <v>889.06</v>
      </c>
      <c r="AC416">
        <v>447.93</v>
      </c>
      <c r="AD416">
        <v>0</v>
      </c>
      <c r="AE416">
        <v>0</v>
      </c>
      <c r="AF416">
        <v>86.4</v>
      </c>
      <c r="AG416">
        <v>13.5</v>
      </c>
      <c r="AH416">
        <v>0</v>
      </c>
      <c r="AI416">
        <v>1</v>
      </c>
      <c r="AJ416">
        <v>10.29</v>
      </c>
      <c r="AK416">
        <v>33.18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9.69</v>
      </c>
      <c r="AU416" t="s">
        <v>3</v>
      </c>
      <c r="AV416">
        <v>0</v>
      </c>
      <c r="AW416">
        <v>2</v>
      </c>
      <c r="AX416">
        <v>36324718</v>
      </c>
      <c r="AY416">
        <v>1</v>
      </c>
      <c r="AZ416">
        <v>0</v>
      </c>
      <c r="BA416">
        <v>407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Y416*Source!I399</f>
        <v>0.1938</v>
      </c>
      <c r="CY416">
        <f>AB416</f>
        <v>889.06</v>
      </c>
      <c r="CZ416">
        <f>AF416</f>
        <v>86.4</v>
      </c>
      <c r="DA416">
        <f>AJ416</f>
        <v>10.29</v>
      </c>
      <c r="DB416">
        <f t="shared" si="59"/>
        <v>837.22</v>
      </c>
      <c r="DC416">
        <f t="shared" si="60"/>
        <v>130.82</v>
      </c>
    </row>
    <row r="417" spans="1:107">
      <c r="A417">
        <f>ROW(Source!A399)</f>
        <v>399</v>
      </c>
      <c r="B417">
        <v>35806607</v>
      </c>
      <c r="C417">
        <v>36324715</v>
      </c>
      <c r="D417">
        <v>29174913</v>
      </c>
      <c r="E417">
        <v>1</v>
      </c>
      <c r="F417">
        <v>1</v>
      </c>
      <c r="G417">
        <v>1</v>
      </c>
      <c r="H417">
        <v>2</v>
      </c>
      <c r="I417" t="s">
        <v>601</v>
      </c>
      <c r="J417" t="s">
        <v>615</v>
      </c>
      <c r="K417" t="s">
        <v>603</v>
      </c>
      <c r="L417">
        <v>1368</v>
      </c>
      <c r="N417">
        <v>1011</v>
      </c>
      <c r="O417" t="s">
        <v>589</v>
      </c>
      <c r="P417" t="s">
        <v>589</v>
      </c>
      <c r="Q417">
        <v>1</v>
      </c>
      <c r="W417">
        <v>0</v>
      </c>
      <c r="X417">
        <v>1230759911</v>
      </c>
      <c r="Y417">
        <v>1.99</v>
      </c>
      <c r="AA417">
        <v>0</v>
      </c>
      <c r="AB417">
        <v>932.72</v>
      </c>
      <c r="AC417">
        <v>384.89</v>
      </c>
      <c r="AD417">
        <v>0</v>
      </c>
      <c r="AE417">
        <v>0</v>
      </c>
      <c r="AF417">
        <v>87.17</v>
      </c>
      <c r="AG417">
        <v>11.6</v>
      </c>
      <c r="AH417">
        <v>0</v>
      </c>
      <c r="AI417">
        <v>1</v>
      </c>
      <c r="AJ417">
        <v>10.7</v>
      </c>
      <c r="AK417">
        <v>33.18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1.99</v>
      </c>
      <c r="AU417" t="s">
        <v>3</v>
      </c>
      <c r="AV417">
        <v>0</v>
      </c>
      <c r="AW417">
        <v>2</v>
      </c>
      <c r="AX417">
        <v>36324719</v>
      </c>
      <c r="AY417">
        <v>1</v>
      </c>
      <c r="AZ417">
        <v>0</v>
      </c>
      <c r="BA417">
        <v>408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Y417*Source!I399</f>
        <v>3.9800000000000002E-2</v>
      </c>
      <c r="CY417">
        <f>AB417</f>
        <v>932.72</v>
      </c>
      <c r="CZ417">
        <f>AF417</f>
        <v>87.17</v>
      </c>
      <c r="DA417">
        <f>AJ417</f>
        <v>10.7</v>
      </c>
      <c r="DB417">
        <f t="shared" si="59"/>
        <v>173.47</v>
      </c>
      <c r="DC417">
        <f t="shared" si="60"/>
        <v>23.08</v>
      </c>
    </row>
    <row r="418" spans="1:107">
      <c r="A418">
        <f>ROW(Source!A399)</f>
        <v>399</v>
      </c>
      <c r="B418">
        <v>35806607</v>
      </c>
      <c r="C418">
        <v>36324715</v>
      </c>
      <c r="D418">
        <v>29114836</v>
      </c>
      <c r="E418">
        <v>1</v>
      </c>
      <c r="F418">
        <v>1</v>
      </c>
      <c r="G418">
        <v>1</v>
      </c>
      <c r="H418">
        <v>3</v>
      </c>
      <c r="I418" t="s">
        <v>176</v>
      </c>
      <c r="J418" t="s">
        <v>179</v>
      </c>
      <c r="K418" t="s">
        <v>177</v>
      </c>
      <c r="L418">
        <v>1035</v>
      </c>
      <c r="N418">
        <v>1013</v>
      </c>
      <c r="O418" t="s">
        <v>178</v>
      </c>
      <c r="P418" t="s">
        <v>178</v>
      </c>
      <c r="Q418">
        <v>1</v>
      </c>
      <c r="W418">
        <v>0</v>
      </c>
      <c r="X418">
        <v>1837586053</v>
      </c>
      <c r="Y418">
        <v>50</v>
      </c>
      <c r="AA418">
        <v>196.01</v>
      </c>
      <c r="AB418">
        <v>0</v>
      </c>
      <c r="AC418">
        <v>0</v>
      </c>
      <c r="AD418">
        <v>0</v>
      </c>
      <c r="AE418">
        <v>94.69</v>
      </c>
      <c r="AF418">
        <v>0</v>
      </c>
      <c r="AG418">
        <v>0</v>
      </c>
      <c r="AH418">
        <v>0</v>
      </c>
      <c r="AI418">
        <v>2.0699999999999998</v>
      </c>
      <c r="AJ418">
        <v>1</v>
      </c>
      <c r="AK418">
        <v>1</v>
      </c>
      <c r="AL418">
        <v>1</v>
      </c>
      <c r="AN418">
        <v>0</v>
      </c>
      <c r="AO418">
        <v>0</v>
      </c>
      <c r="AP418">
        <v>0</v>
      </c>
      <c r="AQ418">
        <v>0</v>
      </c>
      <c r="AR418">
        <v>0</v>
      </c>
      <c r="AS418" t="s">
        <v>3</v>
      </c>
      <c r="AT418">
        <v>50</v>
      </c>
      <c r="AU418" t="s">
        <v>3</v>
      </c>
      <c r="AV418">
        <v>0</v>
      </c>
      <c r="AW418">
        <v>1</v>
      </c>
      <c r="AX418">
        <v>-1</v>
      </c>
      <c r="AY418">
        <v>0</v>
      </c>
      <c r="AZ418">
        <v>0</v>
      </c>
      <c r="BA418" t="s">
        <v>3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Y418*Source!I399</f>
        <v>1</v>
      </c>
      <c r="CY418">
        <f t="shared" ref="CY418:CY425" si="61">AA418</f>
        <v>196.01</v>
      </c>
      <c r="CZ418">
        <f t="shared" ref="CZ418:CZ425" si="62">AE418</f>
        <v>94.69</v>
      </c>
      <c r="DA418">
        <f t="shared" ref="DA418:DA425" si="63">AI418</f>
        <v>2.0699999999999998</v>
      </c>
      <c r="DB418">
        <f t="shared" si="59"/>
        <v>4734.5</v>
      </c>
      <c r="DC418">
        <f t="shared" si="60"/>
        <v>0</v>
      </c>
    </row>
    <row r="419" spans="1:107">
      <c r="A419">
        <f>ROW(Source!A399)</f>
        <v>399</v>
      </c>
      <c r="B419">
        <v>35806607</v>
      </c>
      <c r="C419">
        <v>36324715</v>
      </c>
      <c r="D419">
        <v>29112547</v>
      </c>
      <c r="E419">
        <v>1</v>
      </c>
      <c r="F419">
        <v>1</v>
      </c>
      <c r="G419">
        <v>1</v>
      </c>
      <c r="H419">
        <v>3</v>
      </c>
      <c r="I419" t="s">
        <v>625</v>
      </c>
      <c r="J419" t="s">
        <v>626</v>
      </c>
      <c r="K419" t="s">
        <v>627</v>
      </c>
      <c r="L419">
        <v>1346</v>
      </c>
      <c r="N419">
        <v>1009</v>
      </c>
      <c r="O419" t="s">
        <v>170</v>
      </c>
      <c r="P419" t="s">
        <v>170</v>
      </c>
      <c r="Q419">
        <v>1</v>
      </c>
      <c r="W419">
        <v>0</v>
      </c>
      <c r="X419">
        <v>61591711</v>
      </c>
      <c r="Y419">
        <v>37.5</v>
      </c>
      <c r="AA419">
        <v>71.819999999999993</v>
      </c>
      <c r="AB419">
        <v>0</v>
      </c>
      <c r="AC419">
        <v>0</v>
      </c>
      <c r="AD419">
        <v>0</v>
      </c>
      <c r="AE419">
        <v>10.26</v>
      </c>
      <c r="AF419">
        <v>0</v>
      </c>
      <c r="AG419">
        <v>0</v>
      </c>
      <c r="AH419">
        <v>0</v>
      </c>
      <c r="AI419">
        <v>7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37.5</v>
      </c>
      <c r="AU419" t="s">
        <v>3</v>
      </c>
      <c r="AV419">
        <v>0</v>
      </c>
      <c r="AW419">
        <v>2</v>
      </c>
      <c r="AX419">
        <v>36324720</v>
      </c>
      <c r="AY419">
        <v>1</v>
      </c>
      <c r="AZ419">
        <v>0</v>
      </c>
      <c r="BA419">
        <v>409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Y419*Source!I399</f>
        <v>0.75</v>
      </c>
      <c r="CY419">
        <f t="shared" si="61"/>
        <v>71.819999999999993</v>
      </c>
      <c r="CZ419">
        <f t="shared" si="62"/>
        <v>10.26</v>
      </c>
      <c r="DA419">
        <f t="shared" si="63"/>
        <v>7</v>
      </c>
      <c r="DB419">
        <f t="shared" si="59"/>
        <v>384.75</v>
      </c>
      <c r="DC419">
        <f t="shared" si="60"/>
        <v>0</v>
      </c>
    </row>
    <row r="420" spans="1:107">
      <c r="A420">
        <f>ROW(Source!A399)</f>
        <v>399</v>
      </c>
      <c r="B420">
        <v>35806607</v>
      </c>
      <c r="C420">
        <v>36324715</v>
      </c>
      <c r="D420">
        <v>29114332</v>
      </c>
      <c r="E420">
        <v>1</v>
      </c>
      <c r="F420">
        <v>1</v>
      </c>
      <c r="G420">
        <v>1</v>
      </c>
      <c r="H420">
        <v>3</v>
      </c>
      <c r="I420" t="s">
        <v>628</v>
      </c>
      <c r="J420" t="s">
        <v>629</v>
      </c>
      <c r="K420" t="s">
        <v>630</v>
      </c>
      <c r="L420">
        <v>1348</v>
      </c>
      <c r="N420">
        <v>1009</v>
      </c>
      <c r="O420" t="s">
        <v>29</v>
      </c>
      <c r="P420" t="s">
        <v>29</v>
      </c>
      <c r="Q420">
        <v>1000</v>
      </c>
      <c r="W420">
        <v>0</v>
      </c>
      <c r="X420">
        <v>1561117559</v>
      </c>
      <c r="Y420">
        <v>4.13E-3</v>
      </c>
      <c r="AA420">
        <v>54619.68</v>
      </c>
      <c r="AB420">
        <v>0</v>
      </c>
      <c r="AC420">
        <v>0</v>
      </c>
      <c r="AD420">
        <v>0</v>
      </c>
      <c r="AE420">
        <v>11978</v>
      </c>
      <c r="AF420">
        <v>0</v>
      </c>
      <c r="AG420">
        <v>0</v>
      </c>
      <c r="AH420">
        <v>0</v>
      </c>
      <c r="AI420">
        <v>4.5599999999999996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4.13E-3</v>
      </c>
      <c r="AU420" t="s">
        <v>3</v>
      </c>
      <c r="AV420">
        <v>0</v>
      </c>
      <c r="AW420">
        <v>2</v>
      </c>
      <c r="AX420">
        <v>36324721</v>
      </c>
      <c r="AY420">
        <v>1</v>
      </c>
      <c r="AZ420">
        <v>0</v>
      </c>
      <c r="BA420">
        <v>410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Y420*Source!I399</f>
        <v>8.2600000000000002E-5</v>
      </c>
      <c r="CY420">
        <f t="shared" si="61"/>
        <v>54619.68</v>
      </c>
      <c r="CZ420">
        <f t="shared" si="62"/>
        <v>11978</v>
      </c>
      <c r="DA420">
        <f t="shared" si="63"/>
        <v>4.5599999999999996</v>
      </c>
      <c r="DB420">
        <f t="shared" si="59"/>
        <v>49.47</v>
      </c>
      <c r="DC420">
        <f t="shared" si="60"/>
        <v>0</v>
      </c>
    </row>
    <row r="421" spans="1:107">
      <c r="A421">
        <f>ROW(Source!A399)</f>
        <v>399</v>
      </c>
      <c r="B421">
        <v>35806607</v>
      </c>
      <c r="C421">
        <v>36324715</v>
      </c>
      <c r="D421">
        <v>29107989</v>
      </c>
      <c r="E421">
        <v>1</v>
      </c>
      <c r="F421">
        <v>1</v>
      </c>
      <c r="G421">
        <v>1</v>
      </c>
      <c r="H421">
        <v>3</v>
      </c>
      <c r="I421" t="s">
        <v>631</v>
      </c>
      <c r="J421" t="s">
        <v>632</v>
      </c>
      <c r="K421" t="s">
        <v>633</v>
      </c>
      <c r="L421">
        <v>1296</v>
      </c>
      <c r="N421">
        <v>1002</v>
      </c>
      <c r="O421" t="s">
        <v>634</v>
      </c>
      <c r="P421" t="s">
        <v>634</v>
      </c>
      <c r="Q421">
        <v>1</v>
      </c>
      <c r="W421">
        <v>0</v>
      </c>
      <c r="X421">
        <v>-1612727988</v>
      </c>
      <c r="Y421">
        <v>32.4</v>
      </c>
      <c r="AA421">
        <v>162.62</v>
      </c>
      <c r="AB421">
        <v>0</v>
      </c>
      <c r="AC421">
        <v>0</v>
      </c>
      <c r="AD421">
        <v>0</v>
      </c>
      <c r="AE421">
        <v>47</v>
      </c>
      <c r="AF421">
        <v>0</v>
      </c>
      <c r="AG421">
        <v>0</v>
      </c>
      <c r="AH421">
        <v>0</v>
      </c>
      <c r="AI421">
        <v>3.46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32.4</v>
      </c>
      <c r="AU421" t="s">
        <v>3</v>
      </c>
      <c r="AV421">
        <v>0</v>
      </c>
      <c r="AW421">
        <v>2</v>
      </c>
      <c r="AX421">
        <v>36324722</v>
      </c>
      <c r="AY421">
        <v>1</v>
      </c>
      <c r="AZ421">
        <v>0</v>
      </c>
      <c r="BA421">
        <v>411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Y421*Source!I399</f>
        <v>0.64800000000000002</v>
      </c>
      <c r="CY421">
        <f t="shared" si="61"/>
        <v>162.62</v>
      </c>
      <c r="CZ421">
        <f t="shared" si="62"/>
        <v>47</v>
      </c>
      <c r="DA421">
        <f t="shared" si="63"/>
        <v>3.46</v>
      </c>
      <c r="DB421">
        <f t="shared" si="59"/>
        <v>1522.8</v>
      </c>
      <c r="DC421">
        <f t="shared" si="60"/>
        <v>0</v>
      </c>
    </row>
    <row r="422" spans="1:107">
      <c r="A422">
        <f>ROW(Source!A399)</f>
        <v>399</v>
      </c>
      <c r="B422">
        <v>35806607</v>
      </c>
      <c r="C422">
        <v>36324715</v>
      </c>
      <c r="D422">
        <v>29115642</v>
      </c>
      <c r="E422">
        <v>1</v>
      </c>
      <c r="F422">
        <v>1</v>
      </c>
      <c r="G422">
        <v>1</v>
      </c>
      <c r="H422">
        <v>3</v>
      </c>
      <c r="I422" t="s">
        <v>635</v>
      </c>
      <c r="J422" t="s">
        <v>636</v>
      </c>
      <c r="K422" t="s">
        <v>637</v>
      </c>
      <c r="L422">
        <v>1339</v>
      </c>
      <c r="N422">
        <v>1007</v>
      </c>
      <c r="O422" t="s">
        <v>638</v>
      </c>
      <c r="P422" t="s">
        <v>638</v>
      </c>
      <c r="Q422">
        <v>1</v>
      </c>
      <c r="W422">
        <v>0</v>
      </c>
      <c r="X422">
        <v>455834906</v>
      </c>
      <c r="Y422">
        <v>0.08</v>
      </c>
      <c r="AA422">
        <v>6171</v>
      </c>
      <c r="AB422">
        <v>0</v>
      </c>
      <c r="AC422">
        <v>0</v>
      </c>
      <c r="AD422">
        <v>0</v>
      </c>
      <c r="AE422">
        <v>1100</v>
      </c>
      <c r="AF422">
        <v>0</v>
      </c>
      <c r="AG422">
        <v>0</v>
      </c>
      <c r="AH422">
        <v>0</v>
      </c>
      <c r="AI422">
        <v>5.61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0.08</v>
      </c>
      <c r="AU422" t="s">
        <v>3</v>
      </c>
      <c r="AV422">
        <v>0</v>
      </c>
      <c r="AW422">
        <v>2</v>
      </c>
      <c r="AX422">
        <v>36324724</v>
      </c>
      <c r="AY422">
        <v>1</v>
      </c>
      <c r="AZ422">
        <v>0</v>
      </c>
      <c r="BA422">
        <v>413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Y422*Source!I399</f>
        <v>1.6000000000000001E-3</v>
      </c>
      <c r="CY422">
        <f t="shared" si="61"/>
        <v>6171</v>
      </c>
      <c r="CZ422">
        <f t="shared" si="62"/>
        <v>1100</v>
      </c>
      <c r="DA422">
        <f t="shared" si="63"/>
        <v>5.61</v>
      </c>
      <c r="DB422">
        <f t="shared" si="59"/>
        <v>88</v>
      </c>
      <c r="DC422">
        <f t="shared" si="60"/>
        <v>0</v>
      </c>
    </row>
    <row r="423" spans="1:107">
      <c r="A423">
        <f>ROW(Source!A399)</f>
        <v>399</v>
      </c>
      <c r="B423">
        <v>35806607</v>
      </c>
      <c r="C423">
        <v>36324715</v>
      </c>
      <c r="D423">
        <v>29130561</v>
      </c>
      <c r="E423">
        <v>1</v>
      </c>
      <c r="F423">
        <v>1</v>
      </c>
      <c r="G423">
        <v>1</v>
      </c>
      <c r="H423">
        <v>3</v>
      </c>
      <c r="I423" t="s">
        <v>185</v>
      </c>
      <c r="J423" t="s">
        <v>187</v>
      </c>
      <c r="K423" t="s">
        <v>186</v>
      </c>
      <c r="L423">
        <v>1327</v>
      </c>
      <c r="N423">
        <v>1005</v>
      </c>
      <c r="O423" t="s">
        <v>165</v>
      </c>
      <c r="P423" t="s">
        <v>165</v>
      </c>
      <c r="Q423">
        <v>1</v>
      </c>
      <c r="W423">
        <v>1</v>
      </c>
      <c r="X423">
        <v>18916195</v>
      </c>
      <c r="Y423">
        <v>-100</v>
      </c>
      <c r="AA423">
        <v>1039.1400000000001</v>
      </c>
      <c r="AB423">
        <v>0</v>
      </c>
      <c r="AC423">
        <v>0</v>
      </c>
      <c r="AD423">
        <v>0</v>
      </c>
      <c r="AE423">
        <v>207</v>
      </c>
      <c r="AF423">
        <v>0</v>
      </c>
      <c r="AG423">
        <v>0</v>
      </c>
      <c r="AH423">
        <v>0</v>
      </c>
      <c r="AI423">
        <v>5.0199999999999996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-100</v>
      </c>
      <c r="AU423" t="s">
        <v>3</v>
      </c>
      <c r="AV423">
        <v>0</v>
      </c>
      <c r="AW423">
        <v>2</v>
      </c>
      <c r="AX423">
        <v>36324725</v>
      </c>
      <c r="AY423">
        <v>1</v>
      </c>
      <c r="AZ423">
        <v>6144</v>
      </c>
      <c r="BA423">
        <v>414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Y423*Source!I399</f>
        <v>-2</v>
      </c>
      <c r="CY423">
        <f t="shared" si="61"/>
        <v>1039.1400000000001</v>
      </c>
      <c r="CZ423">
        <f t="shared" si="62"/>
        <v>207</v>
      </c>
      <c r="DA423">
        <f t="shared" si="63"/>
        <v>5.0199999999999996</v>
      </c>
      <c r="DB423">
        <f t="shared" si="59"/>
        <v>-20700</v>
      </c>
      <c r="DC423">
        <f t="shared" si="60"/>
        <v>0</v>
      </c>
    </row>
    <row r="424" spans="1:107">
      <c r="A424">
        <f>ROW(Source!A399)</f>
        <v>399</v>
      </c>
      <c r="B424">
        <v>35806607</v>
      </c>
      <c r="C424">
        <v>36324715</v>
      </c>
      <c r="D424">
        <v>29130511</v>
      </c>
      <c r="E424">
        <v>1</v>
      </c>
      <c r="F424">
        <v>1</v>
      </c>
      <c r="G424">
        <v>1</v>
      </c>
      <c r="H424">
        <v>3</v>
      </c>
      <c r="I424" t="s">
        <v>181</v>
      </c>
      <c r="J424" t="s">
        <v>183</v>
      </c>
      <c r="K424" t="s">
        <v>182</v>
      </c>
      <c r="L424">
        <v>1327</v>
      </c>
      <c r="N424">
        <v>1005</v>
      </c>
      <c r="O424" t="s">
        <v>165</v>
      </c>
      <c r="P424" t="s">
        <v>165</v>
      </c>
      <c r="Q424">
        <v>1</v>
      </c>
      <c r="W424">
        <v>0</v>
      </c>
      <c r="X424">
        <v>-424580404</v>
      </c>
      <c r="Y424">
        <v>100</v>
      </c>
      <c r="AA424">
        <v>5361.04</v>
      </c>
      <c r="AB424">
        <v>0</v>
      </c>
      <c r="AC424">
        <v>0</v>
      </c>
      <c r="AD424">
        <v>0</v>
      </c>
      <c r="AE424">
        <v>2102.37</v>
      </c>
      <c r="AF424">
        <v>0</v>
      </c>
      <c r="AG424">
        <v>0</v>
      </c>
      <c r="AH424">
        <v>0</v>
      </c>
      <c r="AI424">
        <v>2.5499999999999998</v>
      </c>
      <c r="AJ424">
        <v>1</v>
      </c>
      <c r="AK424">
        <v>1</v>
      </c>
      <c r="AL424">
        <v>1</v>
      </c>
      <c r="AN424">
        <v>0</v>
      </c>
      <c r="AO424">
        <v>0</v>
      </c>
      <c r="AP424">
        <v>0</v>
      </c>
      <c r="AQ424">
        <v>0</v>
      </c>
      <c r="AR424">
        <v>0</v>
      </c>
      <c r="AS424" t="s">
        <v>3</v>
      </c>
      <c r="AT424">
        <v>100</v>
      </c>
      <c r="AU424" t="s">
        <v>3</v>
      </c>
      <c r="AV424">
        <v>0</v>
      </c>
      <c r="AW424">
        <v>1</v>
      </c>
      <c r="AX424">
        <v>-1</v>
      </c>
      <c r="AY424">
        <v>0</v>
      </c>
      <c r="AZ424">
        <v>0</v>
      </c>
      <c r="BA424" t="s">
        <v>3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Y424*Source!I399</f>
        <v>2</v>
      </c>
      <c r="CY424">
        <f t="shared" si="61"/>
        <v>5361.04</v>
      </c>
      <c r="CZ424">
        <f t="shared" si="62"/>
        <v>2102.37</v>
      </c>
      <c r="DA424">
        <f t="shared" si="63"/>
        <v>2.5499999999999998</v>
      </c>
      <c r="DB424">
        <f t="shared" si="59"/>
        <v>210237</v>
      </c>
      <c r="DC424">
        <f t="shared" si="60"/>
        <v>0</v>
      </c>
    </row>
    <row r="425" spans="1:107">
      <c r="A425">
        <f>ROW(Source!A399)</f>
        <v>399</v>
      </c>
      <c r="B425">
        <v>35806607</v>
      </c>
      <c r="C425">
        <v>36324715</v>
      </c>
      <c r="D425">
        <v>29145217</v>
      </c>
      <c r="E425">
        <v>1</v>
      </c>
      <c r="F425">
        <v>1</v>
      </c>
      <c r="G425">
        <v>1</v>
      </c>
      <c r="H425">
        <v>3</v>
      </c>
      <c r="I425" t="s">
        <v>639</v>
      </c>
      <c r="J425" t="s">
        <v>640</v>
      </c>
      <c r="K425" t="s">
        <v>641</v>
      </c>
      <c r="L425">
        <v>1339</v>
      </c>
      <c r="N425">
        <v>1007</v>
      </c>
      <c r="O425" t="s">
        <v>638</v>
      </c>
      <c r="P425" t="s">
        <v>638</v>
      </c>
      <c r="Q425">
        <v>1</v>
      </c>
      <c r="W425">
        <v>0</v>
      </c>
      <c r="X425">
        <v>-879503420</v>
      </c>
      <c r="Y425">
        <v>0.105</v>
      </c>
      <c r="AA425">
        <v>3402.94</v>
      </c>
      <c r="AB425">
        <v>0</v>
      </c>
      <c r="AC425">
        <v>0</v>
      </c>
      <c r="AD425">
        <v>0</v>
      </c>
      <c r="AE425">
        <v>458</v>
      </c>
      <c r="AF425">
        <v>0</v>
      </c>
      <c r="AG425">
        <v>0</v>
      </c>
      <c r="AH425">
        <v>0</v>
      </c>
      <c r="AI425">
        <v>7.43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0.105</v>
      </c>
      <c r="AU425" t="s">
        <v>3</v>
      </c>
      <c r="AV425">
        <v>0</v>
      </c>
      <c r="AW425">
        <v>2</v>
      </c>
      <c r="AX425">
        <v>36324726</v>
      </c>
      <c r="AY425">
        <v>1</v>
      </c>
      <c r="AZ425">
        <v>0</v>
      </c>
      <c r="BA425">
        <v>415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Y425*Source!I399</f>
        <v>2.0999999999999999E-3</v>
      </c>
      <c r="CY425">
        <f t="shared" si="61"/>
        <v>3402.94</v>
      </c>
      <c r="CZ425">
        <f t="shared" si="62"/>
        <v>458</v>
      </c>
      <c r="DA425">
        <f t="shared" si="63"/>
        <v>7.43</v>
      </c>
      <c r="DB425">
        <f t="shared" si="59"/>
        <v>48.09</v>
      </c>
      <c r="DC425">
        <f t="shared" si="60"/>
        <v>0</v>
      </c>
    </row>
    <row r="426" spans="1:107">
      <c r="A426">
        <f>ROW(Source!A403)</f>
        <v>403</v>
      </c>
      <c r="B426">
        <v>35806607</v>
      </c>
      <c r="C426">
        <v>35810399</v>
      </c>
      <c r="D426">
        <v>18407150</v>
      </c>
      <c r="E426">
        <v>1</v>
      </c>
      <c r="F426">
        <v>1</v>
      </c>
      <c r="G426">
        <v>1</v>
      </c>
      <c r="H426">
        <v>1</v>
      </c>
      <c r="I426" t="s">
        <v>599</v>
      </c>
      <c r="J426" t="s">
        <v>3</v>
      </c>
      <c r="K426" t="s">
        <v>600</v>
      </c>
      <c r="L426">
        <v>1369</v>
      </c>
      <c r="N426">
        <v>1013</v>
      </c>
      <c r="O426" t="s">
        <v>583</v>
      </c>
      <c r="P426" t="s">
        <v>583</v>
      </c>
      <c r="Q426">
        <v>1</v>
      </c>
      <c r="W426">
        <v>0</v>
      </c>
      <c r="X426">
        <v>-931037793</v>
      </c>
      <c r="Y426">
        <v>41.100999999999999</v>
      </c>
      <c r="AA426">
        <v>0</v>
      </c>
      <c r="AB426">
        <v>0</v>
      </c>
      <c r="AC426">
        <v>0</v>
      </c>
      <c r="AD426">
        <v>283.07</v>
      </c>
      <c r="AE426">
        <v>0</v>
      </c>
      <c r="AF426">
        <v>0</v>
      </c>
      <c r="AG426">
        <v>0</v>
      </c>
      <c r="AH426">
        <v>283.07</v>
      </c>
      <c r="AI426">
        <v>1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1</v>
      </c>
      <c r="AQ426">
        <v>0</v>
      </c>
      <c r="AR426">
        <v>0</v>
      </c>
      <c r="AS426" t="s">
        <v>3</v>
      </c>
      <c r="AT426">
        <v>35.74</v>
      </c>
      <c r="AU426" t="s">
        <v>144</v>
      </c>
      <c r="AV426">
        <v>1</v>
      </c>
      <c r="AW426">
        <v>2</v>
      </c>
      <c r="AX426">
        <v>36171748</v>
      </c>
      <c r="AY426">
        <v>2</v>
      </c>
      <c r="AZ426">
        <v>131072</v>
      </c>
      <c r="BA426">
        <v>416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Y426*Source!I403</f>
        <v>14.79636</v>
      </c>
      <c r="CY426">
        <f>AD426</f>
        <v>283.07</v>
      </c>
      <c r="CZ426">
        <f>AH426</f>
        <v>283.07</v>
      </c>
      <c r="DA426">
        <f>AL426</f>
        <v>1</v>
      </c>
      <c r="DB426">
        <f>ROUND((ROUND(AT426*CZ426,2)*1.15),2)</f>
        <v>11634.46</v>
      </c>
      <c r="DC426">
        <f>ROUND((ROUND(AT426*AG426,2)*1.15),2)</f>
        <v>0</v>
      </c>
    </row>
    <row r="427" spans="1:107">
      <c r="A427">
        <f>ROW(Source!A403)</f>
        <v>403</v>
      </c>
      <c r="B427">
        <v>35806607</v>
      </c>
      <c r="C427">
        <v>35810399</v>
      </c>
      <c r="D427">
        <v>121548</v>
      </c>
      <c r="E427">
        <v>1</v>
      </c>
      <c r="F427">
        <v>1</v>
      </c>
      <c r="G427">
        <v>1</v>
      </c>
      <c r="H427">
        <v>1</v>
      </c>
      <c r="I427" t="s">
        <v>34</v>
      </c>
      <c r="J427" t="s">
        <v>3</v>
      </c>
      <c r="K427" t="s">
        <v>584</v>
      </c>
      <c r="L427">
        <v>608254</v>
      </c>
      <c r="N427">
        <v>1013</v>
      </c>
      <c r="O427" t="s">
        <v>585</v>
      </c>
      <c r="P427" t="s">
        <v>585</v>
      </c>
      <c r="Q427">
        <v>1</v>
      </c>
      <c r="W427">
        <v>0</v>
      </c>
      <c r="X427">
        <v>-185737400</v>
      </c>
      <c r="Y427">
        <v>0.22499999999999998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1</v>
      </c>
      <c r="AQ427">
        <v>0</v>
      </c>
      <c r="AR427">
        <v>0</v>
      </c>
      <c r="AS427" t="s">
        <v>3</v>
      </c>
      <c r="AT427">
        <v>0.18</v>
      </c>
      <c r="AU427" t="s">
        <v>143</v>
      </c>
      <c r="AV427">
        <v>2</v>
      </c>
      <c r="AW427">
        <v>2</v>
      </c>
      <c r="AX427">
        <v>36171749</v>
      </c>
      <c r="AY427">
        <v>1</v>
      </c>
      <c r="AZ427">
        <v>0</v>
      </c>
      <c r="BA427">
        <v>417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Y427*Source!I403</f>
        <v>8.0999999999999989E-2</v>
      </c>
      <c r="CY427">
        <f>AD427</f>
        <v>0</v>
      </c>
      <c r="CZ427">
        <f>AH427</f>
        <v>0</v>
      </c>
      <c r="DA427">
        <f>AL427</f>
        <v>1</v>
      </c>
      <c r="DB427">
        <f>ROUND((ROUND(AT427*CZ427,2)*1.25),2)</f>
        <v>0</v>
      </c>
      <c r="DC427">
        <f>ROUND((ROUND(AT427*AG427,2)*1.25),2)</f>
        <v>0</v>
      </c>
    </row>
    <row r="428" spans="1:107">
      <c r="A428">
        <f>ROW(Source!A403)</f>
        <v>403</v>
      </c>
      <c r="B428">
        <v>35806607</v>
      </c>
      <c r="C428">
        <v>35810399</v>
      </c>
      <c r="D428">
        <v>29172556</v>
      </c>
      <c r="E428">
        <v>1</v>
      </c>
      <c r="F428">
        <v>1</v>
      </c>
      <c r="G428">
        <v>1</v>
      </c>
      <c r="H428">
        <v>2</v>
      </c>
      <c r="I428" t="s">
        <v>586</v>
      </c>
      <c r="J428" t="s">
        <v>590</v>
      </c>
      <c r="K428" t="s">
        <v>588</v>
      </c>
      <c r="L428">
        <v>1368</v>
      </c>
      <c r="N428">
        <v>1011</v>
      </c>
      <c r="O428" t="s">
        <v>589</v>
      </c>
      <c r="P428" t="s">
        <v>589</v>
      </c>
      <c r="Q428">
        <v>1</v>
      </c>
      <c r="W428">
        <v>0</v>
      </c>
      <c r="X428">
        <v>-1302720870</v>
      </c>
      <c r="Y428">
        <v>0.22499999999999998</v>
      </c>
      <c r="AA428">
        <v>0</v>
      </c>
      <c r="AB428">
        <v>466.71</v>
      </c>
      <c r="AC428">
        <v>447.93</v>
      </c>
      <c r="AD428">
        <v>0</v>
      </c>
      <c r="AE428">
        <v>0</v>
      </c>
      <c r="AF428">
        <v>31.26</v>
      </c>
      <c r="AG428">
        <v>13.5</v>
      </c>
      <c r="AH428">
        <v>0</v>
      </c>
      <c r="AI428">
        <v>1</v>
      </c>
      <c r="AJ428">
        <v>14.93</v>
      </c>
      <c r="AK428">
        <v>33.18</v>
      </c>
      <c r="AL428">
        <v>1</v>
      </c>
      <c r="AN428">
        <v>0</v>
      </c>
      <c r="AO428">
        <v>1</v>
      </c>
      <c r="AP428">
        <v>1</v>
      </c>
      <c r="AQ428">
        <v>0</v>
      </c>
      <c r="AR428">
        <v>0</v>
      </c>
      <c r="AS428" t="s">
        <v>3</v>
      </c>
      <c r="AT428">
        <v>0.18</v>
      </c>
      <c r="AU428" t="s">
        <v>143</v>
      </c>
      <c r="AV428">
        <v>0</v>
      </c>
      <c r="AW428">
        <v>2</v>
      </c>
      <c r="AX428">
        <v>36171750</v>
      </c>
      <c r="AY428">
        <v>1</v>
      </c>
      <c r="AZ428">
        <v>0</v>
      </c>
      <c r="BA428">
        <v>418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Y428*Source!I403</f>
        <v>8.0999999999999989E-2</v>
      </c>
      <c r="CY428">
        <f>AB428</f>
        <v>466.71</v>
      </c>
      <c r="CZ428">
        <f>AF428</f>
        <v>31.26</v>
      </c>
      <c r="DA428">
        <f>AJ428</f>
        <v>14.93</v>
      </c>
      <c r="DB428">
        <f>ROUND((ROUND(AT428*CZ428,2)*1.25),2)</f>
        <v>7.04</v>
      </c>
      <c r="DC428">
        <f>ROUND((ROUND(AT428*AG428,2)*1.25),2)</f>
        <v>3.04</v>
      </c>
    </row>
    <row r="429" spans="1:107">
      <c r="A429">
        <f>ROW(Source!A403)</f>
        <v>403</v>
      </c>
      <c r="B429">
        <v>35806607</v>
      </c>
      <c r="C429">
        <v>35810399</v>
      </c>
      <c r="D429">
        <v>29174591</v>
      </c>
      <c r="E429">
        <v>1</v>
      </c>
      <c r="F429">
        <v>1</v>
      </c>
      <c r="G429">
        <v>1</v>
      </c>
      <c r="H429">
        <v>2</v>
      </c>
      <c r="I429" t="s">
        <v>612</v>
      </c>
      <c r="J429" t="s">
        <v>642</v>
      </c>
      <c r="K429" t="s">
        <v>614</v>
      </c>
      <c r="L429">
        <v>1368</v>
      </c>
      <c r="N429">
        <v>1011</v>
      </c>
      <c r="O429" t="s">
        <v>589</v>
      </c>
      <c r="P429" t="s">
        <v>589</v>
      </c>
      <c r="Q429">
        <v>1</v>
      </c>
      <c r="W429">
        <v>0</v>
      </c>
      <c r="X429">
        <v>1598042632</v>
      </c>
      <c r="Y429">
        <v>0.4</v>
      </c>
      <c r="AA429">
        <v>0</v>
      </c>
      <c r="AB429">
        <v>9.4700000000000006</v>
      </c>
      <c r="AC429">
        <v>0</v>
      </c>
      <c r="AD429">
        <v>0</v>
      </c>
      <c r="AE429">
        <v>0</v>
      </c>
      <c r="AF429">
        <v>0.95</v>
      </c>
      <c r="AG429">
        <v>0</v>
      </c>
      <c r="AH429">
        <v>0</v>
      </c>
      <c r="AI429">
        <v>1</v>
      </c>
      <c r="AJ429">
        <v>9.9700000000000006</v>
      </c>
      <c r="AK429">
        <v>33.18</v>
      </c>
      <c r="AL429">
        <v>1</v>
      </c>
      <c r="AN429">
        <v>0</v>
      </c>
      <c r="AO429">
        <v>1</v>
      </c>
      <c r="AP429">
        <v>1</v>
      </c>
      <c r="AQ429">
        <v>0</v>
      </c>
      <c r="AR429">
        <v>0</v>
      </c>
      <c r="AS429" t="s">
        <v>3</v>
      </c>
      <c r="AT429">
        <v>0.32</v>
      </c>
      <c r="AU429" t="s">
        <v>143</v>
      </c>
      <c r="AV429">
        <v>0</v>
      </c>
      <c r="AW429">
        <v>2</v>
      </c>
      <c r="AX429">
        <v>36171751</v>
      </c>
      <c r="AY429">
        <v>1</v>
      </c>
      <c r="AZ429">
        <v>0</v>
      </c>
      <c r="BA429">
        <v>419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Y429*Source!I403</f>
        <v>0.14399999999999999</v>
      </c>
      <c r="CY429">
        <f>AB429</f>
        <v>9.4700000000000006</v>
      </c>
      <c r="CZ429">
        <f>AF429</f>
        <v>0.95</v>
      </c>
      <c r="DA429">
        <f>AJ429</f>
        <v>9.9700000000000006</v>
      </c>
      <c r="DB429">
        <f>ROUND((ROUND(AT429*CZ429,2)*1.25),2)</f>
        <v>0.38</v>
      </c>
      <c r="DC429">
        <f>ROUND((ROUND(AT429*AG429,2)*1.25),2)</f>
        <v>0</v>
      </c>
    </row>
    <row r="430" spans="1:107">
      <c r="A430">
        <f>ROW(Source!A403)</f>
        <v>403</v>
      </c>
      <c r="B430">
        <v>35806607</v>
      </c>
      <c r="C430">
        <v>35810399</v>
      </c>
      <c r="D430">
        <v>29174913</v>
      </c>
      <c r="E430">
        <v>1</v>
      </c>
      <c r="F430">
        <v>1</v>
      </c>
      <c r="G430">
        <v>1</v>
      </c>
      <c r="H430">
        <v>2</v>
      </c>
      <c r="I430" t="s">
        <v>601</v>
      </c>
      <c r="J430" t="s">
        <v>602</v>
      </c>
      <c r="K430" t="s">
        <v>603</v>
      </c>
      <c r="L430">
        <v>1368</v>
      </c>
      <c r="N430">
        <v>1011</v>
      </c>
      <c r="O430" t="s">
        <v>589</v>
      </c>
      <c r="P430" t="s">
        <v>589</v>
      </c>
      <c r="Q430">
        <v>1</v>
      </c>
      <c r="W430">
        <v>0</v>
      </c>
      <c r="X430">
        <v>458544584</v>
      </c>
      <c r="Y430">
        <v>0.32500000000000001</v>
      </c>
      <c r="AA430">
        <v>0</v>
      </c>
      <c r="AB430">
        <v>932.72</v>
      </c>
      <c r="AC430">
        <v>384.89</v>
      </c>
      <c r="AD430">
        <v>0</v>
      </c>
      <c r="AE430">
        <v>0</v>
      </c>
      <c r="AF430">
        <v>87.17</v>
      </c>
      <c r="AG430">
        <v>11.6</v>
      </c>
      <c r="AH430">
        <v>0</v>
      </c>
      <c r="AI430">
        <v>1</v>
      </c>
      <c r="AJ430">
        <v>10.7</v>
      </c>
      <c r="AK430">
        <v>33.18</v>
      </c>
      <c r="AL430">
        <v>1</v>
      </c>
      <c r="AN430">
        <v>0</v>
      </c>
      <c r="AO430">
        <v>1</v>
      </c>
      <c r="AP430">
        <v>1</v>
      </c>
      <c r="AQ430">
        <v>0</v>
      </c>
      <c r="AR430">
        <v>0</v>
      </c>
      <c r="AS430" t="s">
        <v>3</v>
      </c>
      <c r="AT430">
        <v>0.26</v>
      </c>
      <c r="AU430" t="s">
        <v>143</v>
      </c>
      <c r="AV430">
        <v>0</v>
      </c>
      <c r="AW430">
        <v>2</v>
      </c>
      <c r="AX430">
        <v>36171752</v>
      </c>
      <c r="AY430">
        <v>1</v>
      </c>
      <c r="AZ430">
        <v>0</v>
      </c>
      <c r="BA430">
        <v>420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Y430*Source!I403</f>
        <v>0.11699999999999999</v>
      </c>
      <c r="CY430">
        <f>AB430</f>
        <v>932.72</v>
      </c>
      <c r="CZ430">
        <f>AF430</f>
        <v>87.17</v>
      </c>
      <c r="DA430">
        <f>AJ430</f>
        <v>10.7</v>
      </c>
      <c r="DB430">
        <f>ROUND((ROUND(AT430*CZ430,2)*1.25),2)</f>
        <v>28.33</v>
      </c>
      <c r="DC430">
        <f>ROUND((ROUND(AT430*AG430,2)*1.25),2)</f>
        <v>3.78</v>
      </c>
    </row>
    <row r="431" spans="1:107">
      <c r="A431">
        <f>ROW(Source!A403)</f>
        <v>403</v>
      </c>
      <c r="B431">
        <v>35806607</v>
      </c>
      <c r="C431">
        <v>35810399</v>
      </c>
      <c r="D431">
        <v>29109162</v>
      </c>
      <c r="E431">
        <v>1</v>
      </c>
      <c r="F431">
        <v>1</v>
      </c>
      <c r="G431">
        <v>1</v>
      </c>
      <c r="H431">
        <v>3</v>
      </c>
      <c r="I431" t="s">
        <v>645</v>
      </c>
      <c r="J431" t="s">
        <v>646</v>
      </c>
      <c r="K431" t="s">
        <v>647</v>
      </c>
      <c r="L431">
        <v>1327</v>
      </c>
      <c r="N431">
        <v>1005</v>
      </c>
      <c r="O431" t="s">
        <v>165</v>
      </c>
      <c r="P431" t="s">
        <v>165</v>
      </c>
      <c r="Q431">
        <v>1</v>
      </c>
      <c r="W431">
        <v>0</v>
      </c>
      <c r="X431">
        <v>2002905425</v>
      </c>
      <c r="Y431">
        <v>21</v>
      </c>
      <c r="AA431">
        <v>33.75</v>
      </c>
      <c r="AB431">
        <v>0</v>
      </c>
      <c r="AC431">
        <v>0</v>
      </c>
      <c r="AD431">
        <v>0</v>
      </c>
      <c r="AE431">
        <v>5.71</v>
      </c>
      <c r="AF431">
        <v>0</v>
      </c>
      <c r="AG431">
        <v>0</v>
      </c>
      <c r="AH431">
        <v>0</v>
      </c>
      <c r="AI431">
        <v>5.91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21</v>
      </c>
      <c r="AU431" t="s">
        <v>3</v>
      </c>
      <c r="AV431">
        <v>0</v>
      </c>
      <c r="AW431">
        <v>2</v>
      </c>
      <c r="AX431">
        <v>36171753</v>
      </c>
      <c r="AY431">
        <v>1</v>
      </c>
      <c r="AZ431">
        <v>0</v>
      </c>
      <c r="BA431">
        <v>421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Y431*Source!I403</f>
        <v>7.56</v>
      </c>
      <c r="CY431">
        <f>AA431</f>
        <v>33.75</v>
      </c>
      <c r="CZ431">
        <f>AE431</f>
        <v>5.71</v>
      </c>
      <c r="DA431">
        <f>AI431</f>
        <v>5.91</v>
      </c>
      <c r="DB431">
        <f>ROUND(ROUND(AT431*CZ431,2),2)</f>
        <v>119.91</v>
      </c>
      <c r="DC431">
        <f>ROUND(ROUND(AT431*AG431,2),2)</f>
        <v>0</v>
      </c>
    </row>
    <row r="432" spans="1:107">
      <c r="A432">
        <f>ROW(Source!A403)</f>
        <v>403</v>
      </c>
      <c r="B432">
        <v>35806607</v>
      </c>
      <c r="C432">
        <v>35810399</v>
      </c>
      <c r="D432">
        <v>29131086</v>
      </c>
      <c r="E432">
        <v>1</v>
      </c>
      <c r="F432">
        <v>1</v>
      </c>
      <c r="G432">
        <v>1</v>
      </c>
      <c r="H432">
        <v>3</v>
      </c>
      <c r="I432" t="s">
        <v>648</v>
      </c>
      <c r="J432" t="s">
        <v>649</v>
      </c>
      <c r="K432" t="s">
        <v>650</v>
      </c>
      <c r="L432">
        <v>1339</v>
      </c>
      <c r="N432">
        <v>1007</v>
      </c>
      <c r="O432" t="s">
        <v>638</v>
      </c>
      <c r="P432" t="s">
        <v>638</v>
      </c>
      <c r="Q432">
        <v>1</v>
      </c>
      <c r="W432">
        <v>0</v>
      </c>
      <c r="X432">
        <v>135382931</v>
      </c>
      <c r="Y432">
        <v>0.82</v>
      </c>
      <c r="AA432">
        <v>6560.13</v>
      </c>
      <c r="AB432">
        <v>0</v>
      </c>
      <c r="AC432">
        <v>0</v>
      </c>
      <c r="AD432">
        <v>0</v>
      </c>
      <c r="AE432">
        <v>1970.01</v>
      </c>
      <c r="AF432">
        <v>0</v>
      </c>
      <c r="AG432">
        <v>0</v>
      </c>
      <c r="AH432">
        <v>0</v>
      </c>
      <c r="AI432">
        <v>3.33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0.82</v>
      </c>
      <c r="AU432" t="s">
        <v>3</v>
      </c>
      <c r="AV432">
        <v>0</v>
      </c>
      <c r="AW432">
        <v>2</v>
      </c>
      <c r="AX432">
        <v>36171754</v>
      </c>
      <c r="AY432">
        <v>1</v>
      </c>
      <c r="AZ432">
        <v>0</v>
      </c>
      <c r="BA432">
        <v>422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Y432*Source!I403</f>
        <v>0.29519999999999996</v>
      </c>
      <c r="CY432">
        <f>AA432</f>
        <v>6560.13</v>
      </c>
      <c r="CZ432">
        <f>AE432</f>
        <v>1970.01</v>
      </c>
      <c r="DA432">
        <f>AI432</f>
        <v>3.33</v>
      </c>
      <c r="DB432">
        <f>ROUND(ROUND(AT432*CZ432,2),2)</f>
        <v>1615.41</v>
      </c>
      <c r="DC432">
        <f>ROUND(ROUND(AT432*AG432,2),2)</f>
        <v>0</v>
      </c>
    </row>
    <row r="433" spans="1:107">
      <c r="A433">
        <f>ROW(Source!A404)</f>
        <v>404</v>
      </c>
      <c r="B433">
        <v>35806607</v>
      </c>
      <c r="C433">
        <v>35810426</v>
      </c>
      <c r="D433">
        <v>18407150</v>
      </c>
      <c r="E433">
        <v>1</v>
      </c>
      <c r="F433">
        <v>1</v>
      </c>
      <c r="G433">
        <v>1</v>
      </c>
      <c r="H433">
        <v>1</v>
      </c>
      <c r="I433" t="s">
        <v>599</v>
      </c>
      <c r="J433" t="s">
        <v>3</v>
      </c>
      <c r="K433" t="s">
        <v>600</v>
      </c>
      <c r="L433">
        <v>1369</v>
      </c>
      <c r="N433">
        <v>1013</v>
      </c>
      <c r="O433" t="s">
        <v>583</v>
      </c>
      <c r="P433" t="s">
        <v>583</v>
      </c>
      <c r="Q433">
        <v>1</v>
      </c>
      <c r="W433">
        <v>0</v>
      </c>
      <c r="X433">
        <v>-931037793</v>
      </c>
      <c r="Y433">
        <v>69.827999999999989</v>
      </c>
      <c r="AA433">
        <v>0</v>
      </c>
      <c r="AB433">
        <v>0</v>
      </c>
      <c r="AC433">
        <v>0</v>
      </c>
      <c r="AD433">
        <v>283.07</v>
      </c>
      <c r="AE433">
        <v>0</v>
      </c>
      <c r="AF433">
        <v>0</v>
      </c>
      <c r="AG433">
        <v>0</v>
      </c>
      <c r="AH433">
        <v>283.07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1</v>
      </c>
      <c r="AQ433">
        <v>0</v>
      </c>
      <c r="AR433">
        <v>0</v>
      </c>
      <c r="AS433" t="s">
        <v>3</v>
      </c>
      <c r="AT433">
        <v>60.72</v>
      </c>
      <c r="AU433" t="s">
        <v>144</v>
      </c>
      <c r="AV433">
        <v>1</v>
      </c>
      <c r="AW433">
        <v>2</v>
      </c>
      <c r="AX433">
        <v>35810435</v>
      </c>
      <c r="AY433">
        <v>2</v>
      </c>
      <c r="AZ433">
        <v>131072</v>
      </c>
      <c r="BA433">
        <v>423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Y433*Source!I404</f>
        <v>25.138079999999995</v>
      </c>
      <c r="CY433">
        <f>AD433</f>
        <v>283.07</v>
      </c>
      <c r="CZ433">
        <f>AH433</f>
        <v>283.07</v>
      </c>
      <c r="DA433">
        <f>AL433</f>
        <v>1</v>
      </c>
      <c r="DB433">
        <f>ROUND((ROUND(AT433*CZ433,2)*1.15),2)</f>
        <v>19766.21</v>
      </c>
      <c r="DC433">
        <f>ROUND((ROUND(AT433*AG433,2)*1.15),2)</f>
        <v>0</v>
      </c>
    </row>
    <row r="434" spans="1:107">
      <c r="A434">
        <f>ROW(Source!A404)</f>
        <v>404</v>
      </c>
      <c r="B434">
        <v>35806607</v>
      </c>
      <c r="C434">
        <v>35810426</v>
      </c>
      <c r="D434">
        <v>121548</v>
      </c>
      <c r="E434">
        <v>1</v>
      </c>
      <c r="F434">
        <v>1</v>
      </c>
      <c r="G434">
        <v>1</v>
      </c>
      <c r="H434">
        <v>1</v>
      </c>
      <c r="I434" t="s">
        <v>34</v>
      </c>
      <c r="J434" t="s">
        <v>3</v>
      </c>
      <c r="K434" t="s">
        <v>584</v>
      </c>
      <c r="L434">
        <v>608254</v>
      </c>
      <c r="N434">
        <v>1013</v>
      </c>
      <c r="O434" t="s">
        <v>585</v>
      </c>
      <c r="P434" t="s">
        <v>585</v>
      </c>
      <c r="Q434">
        <v>1</v>
      </c>
      <c r="W434">
        <v>0</v>
      </c>
      <c r="X434">
        <v>-185737400</v>
      </c>
      <c r="Y434">
        <v>0.72499999999999998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1</v>
      </c>
      <c r="AQ434">
        <v>0</v>
      </c>
      <c r="AR434">
        <v>0</v>
      </c>
      <c r="AS434" t="s">
        <v>3</v>
      </c>
      <c r="AT434">
        <v>0.57999999999999996</v>
      </c>
      <c r="AU434" t="s">
        <v>143</v>
      </c>
      <c r="AV434">
        <v>2</v>
      </c>
      <c r="AW434">
        <v>2</v>
      </c>
      <c r="AX434">
        <v>35810436</v>
      </c>
      <c r="AY434">
        <v>1</v>
      </c>
      <c r="AZ434">
        <v>0</v>
      </c>
      <c r="BA434">
        <v>424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Y434*Source!I404</f>
        <v>0.26100000000000001</v>
      </c>
      <c r="CY434">
        <f>AD434</f>
        <v>0</v>
      </c>
      <c r="CZ434">
        <f>AH434</f>
        <v>0</v>
      </c>
      <c r="DA434">
        <f>AL434</f>
        <v>1</v>
      </c>
      <c r="DB434">
        <f>ROUND((ROUND(AT434*CZ434,2)*1.25),2)</f>
        <v>0</v>
      </c>
      <c r="DC434">
        <f>ROUND((ROUND(AT434*AG434,2)*1.25),2)</f>
        <v>0</v>
      </c>
    </row>
    <row r="435" spans="1:107">
      <c r="A435">
        <f>ROW(Source!A404)</f>
        <v>404</v>
      </c>
      <c r="B435">
        <v>35806607</v>
      </c>
      <c r="C435">
        <v>35810426</v>
      </c>
      <c r="D435">
        <v>29172556</v>
      </c>
      <c r="E435">
        <v>1</v>
      </c>
      <c r="F435">
        <v>1</v>
      </c>
      <c r="G435">
        <v>1</v>
      </c>
      <c r="H435">
        <v>2</v>
      </c>
      <c r="I435" t="s">
        <v>586</v>
      </c>
      <c r="J435" t="s">
        <v>590</v>
      </c>
      <c r="K435" t="s">
        <v>588</v>
      </c>
      <c r="L435">
        <v>1368</v>
      </c>
      <c r="N435">
        <v>1011</v>
      </c>
      <c r="O435" t="s">
        <v>589</v>
      </c>
      <c r="P435" t="s">
        <v>589</v>
      </c>
      <c r="Q435">
        <v>1</v>
      </c>
      <c r="W435">
        <v>0</v>
      </c>
      <c r="X435">
        <v>-1302720870</v>
      </c>
      <c r="Y435">
        <v>0.72499999999999998</v>
      </c>
      <c r="AA435">
        <v>0</v>
      </c>
      <c r="AB435">
        <v>466.71</v>
      </c>
      <c r="AC435">
        <v>447.93</v>
      </c>
      <c r="AD435">
        <v>0</v>
      </c>
      <c r="AE435">
        <v>0</v>
      </c>
      <c r="AF435">
        <v>31.26</v>
      </c>
      <c r="AG435">
        <v>13.5</v>
      </c>
      <c r="AH435">
        <v>0</v>
      </c>
      <c r="AI435">
        <v>1</v>
      </c>
      <c r="AJ435">
        <v>14.93</v>
      </c>
      <c r="AK435">
        <v>33.18</v>
      </c>
      <c r="AL435">
        <v>1</v>
      </c>
      <c r="AN435">
        <v>0</v>
      </c>
      <c r="AO435">
        <v>1</v>
      </c>
      <c r="AP435">
        <v>1</v>
      </c>
      <c r="AQ435">
        <v>0</v>
      </c>
      <c r="AR435">
        <v>0</v>
      </c>
      <c r="AS435" t="s">
        <v>3</v>
      </c>
      <c r="AT435">
        <v>0.57999999999999996</v>
      </c>
      <c r="AU435" t="s">
        <v>143</v>
      </c>
      <c r="AV435">
        <v>0</v>
      </c>
      <c r="AW435">
        <v>2</v>
      </c>
      <c r="AX435">
        <v>35810437</v>
      </c>
      <c r="AY435">
        <v>1</v>
      </c>
      <c r="AZ435">
        <v>0</v>
      </c>
      <c r="BA435">
        <v>425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Y435*Source!I404</f>
        <v>0.26100000000000001</v>
      </c>
      <c r="CY435">
        <f>AB435</f>
        <v>466.71</v>
      </c>
      <c r="CZ435">
        <f>AF435</f>
        <v>31.26</v>
      </c>
      <c r="DA435">
        <f>AJ435</f>
        <v>14.93</v>
      </c>
      <c r="DB435">
        <f>ROUND((ROUND(AT435*CZ435,2)*1.25),2)</f>
        <v>22.66</v>
      </c>
      <c r="DC435">
        <f>ROUND((ROUND(AT435*AG435,2)*1.25),2)</f>
        <v>9.7899999999999991</v>
      </c>
    </row>
    <row r="436" spans="1:107">
      <c r="A436">
        <f>ROW(Source!A404)</f>
        <v>404</v>
      </c>
      <c r="B436">
        <v>35806607</v>
      </c>
      <c r="C436">
        <v>35810426</v>
      </c>
      <c r="D436">
        <v>29174591</v>
      </c>
      <c r="E436">
        <v>1</v>
      </c>
      <c r="F436">
        <v>1</v>
      </c>
      <c r="G436">
        <v>1</v>
      </c>
      <c r="H436">
        <v>2</v>
      </c>
      <c r="I436" t="s">
        <v>612</v>
      </c>
      <c r="J436" t="s">
        <v>642</v>
      </c>
      <c r="K436" t="s">
        <v>614</v>
      </c>
      <c r="L436">
        <v>1368</v>
      </c>
      <c r="N436">
        <v>1011</v>
      </c>
      <c r="O436" t="s">
        <v>589</v>
      </c>
      <c r="P436" t="s">
        <v>589</v>
      </c>
      <c r="Q436">
        <v>1</v>
      </c>
      <c r="W436">
        <v>0</v>
      </c>
      <c r="X436">
        <v>1598042632</v>
      </c>
      <c r="Y436">
        <v>1.0249999999999999</v>
      </c>
      <c r="AA436">
        <v>0</v>
      </c>
      <c r="AB436">
        <v>9.4700000000000006</v>
      </c>
      <c r="AC436">
        <v>0</v>
      </c>
      <c r="AD436">
        <v>0</v>
      </c>
      <c r="AE436">
        <v>0</v>
      </c>
      <c r="AF436">
        <v>0.95</v>
      </c>
      <c r="AG436">
        <v>0</v>
      </c>
      <c r="AH436">
        <v>0</v>
      </c>
      <c r="AI436">
        <v>1</v>
      </c>
      <c r="AJ436">
        <v>9.9700000000000006</v>
      </c>
      <c r="AK436">
        <v>33.18</v>
      </c>
      <c r="AL436">
        <v>1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3</v>
      </c>
      <c r="AT436">
        <v>0.82</v>
      </c>
      <c r="AU436" t="s">
        <v>143</v>
      </c>
      <c r="AV436">
        <v>0</v>
      </c>
      <c r="AW436">
        <v>2</v>
      </c>
      <c r="AX436">
        <v>35810438</v>
      </c>
      <c r="AY436">
        <v>1</v>
      </c>
      <c r="AZ436">
        <v>0</v>
      </c>
      <c r="BA436">
        <v>426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Y436*Source!I404</f>
        <v>0.36899999999999994</v>
      </c>
      <c r="CY436">
        <f>AB436</f>
        <v>9.4700000000000006</v>
      </c>
      <c r="CZ436">
        <f>AF436</f>
        <v>0.95</v>
      </c>
      <c r="DA436">
        <f>AJ436</f>
        <v>9.9700000000000006</v>
      </c>
      <c r="DB436">
        <f>ROUND((ROUND(AT436*CZ436,2)*1.25),2)</f>
        <v>0.98</v>
      </c>
      <c r="DC436">
        <f>ROUND((ROUND(AT436*AG436,2)*1.25),2)</f>
        <v>0</v>
      </c>
    </row>
    <row r="437" spans="1:107">
      <c r="A437">
        <f>ROW(Source!A404)</f>
        <v>404</v>
      </c>
      <c r="B437">
        <v>35806607</v>
      </c>
      <c r="C437">
        <v>35810426</v>
      </c>
      <c r="D437">
        <v>29174661</v>
      </c>
      <c r="E437">
        <v>1</v>
      </c>
      <c r="F437">
        <v>1</v>
      </c>
      <c r="G437">
        <v>1</v>
      </c>
      <c r="H437">
        <v>2</v>
      </c>
      <c r="I437" t="s">
        <v>651</v>
      </c>
      <c r="J437" t="s">
        <v>652</v>
      </c>
      <c r="K437" t="s">
        <v>653</v>
      </c>
      <c r="L437">
        <v>1368</v>
      </c>
      <c r="N437">
        <v>1011</v>
      </c>
      <c r="O437" t="s">
        <v>589</v>
      </c>
      <c r="P437" t="s">
        <v>589</v>
      </c>
      <c r="Q437">
        <v>1</v>
      </c>
      <c r="W437">
        <v>0</v>
      </c>
      <c r="X437">
        <v>-2115030577</v>
      </c>
      <c r="Y437">
        <v>3.375</v>
      </c>
      <c r="AA437">
        <v>0</v>
      </c>
      <c r="AB437">
        <v>25.44</v>
      </c>
      <c r="AC437">
        <v>0</v>
      </c>
      <c r="AD437">
        <v>0</v>
      </c>
      <c r="AE437">
        <v>0</v>
      </c>
      <c r="AF437">
        <v>2.09</v>
      </c>
      <c r="AG437">
        <v>0</v>
      </c>
      <c r="AH437">
        <v>0</v>
      </c>
      <c r="AI437">
        <v>1</v>
      </c>
      <c r="AJ437">
        <v>12.17</v>
      </c>
      <c r="AK437">
        <v>33.18</v>
      </c>
      <c r="AL437">
        <v>1</v>
      </c>
      <c r="AN437">
        <v>0</v>
      </c>
      <c r="AO437">
        <v>1</v>
      </c>
      <c r="AP437">
        <v>1</v>
      </c>
      <c r="AQ437">
        <v>0</v>
      </c>
      <c r="AR437">
        <v>0</v>
      </c>
      <c r="AS437" t="s">
        <v>3</v>
      </c>
      <c r="AT437">
        <v>2.7</v>
      </c>
      <c r="AU437" t="s">
        <v>143</v>
      </c>
      <c r="AV437">
        <v>0</v>
      </c>
      <c r="AW437">
        <v>2</v>
      </c>
      <c r="AX437">
        <v>35810439</v>
      </c>
      <c r="AY437">
        <v>1</v>
      </c>
      <c r="AZ437">
        <v>0</v>
      </c>
      <c r="BA437">
        <v>427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Y437*Source!I404</f>
        <v>1.2149999999999999</v>
      </c>
      <c r="CY437">
        <f>AB437</f>
        <v>25.44</v>
      </c>
      <c r="CZ437">
        <f>AF437</f>
        <v>2.09</v>
      </c>
      <c r="DA437">
        <f>AJ437</f>
        <v>12.17</v>
      </c>
      <c r="DB437">
        <f>ROUND((ROUND(AT437*CZ437,2)*1.25),2)</f>
        <v>7.05</v>
      </c>
      <c r="DC437">
        <f>ROUND((ROUND(AT437*AG437,2)*1.25),2)</f>
        <v>0</v>
      </c>
    </row>
    <row r="438" spans="1:107">
      <c r="A438">
        <f>ROW(Source!A404)</f>
        <v>404</v>
      </c>
      <c r="B438">
        <v>35806607</v>
      </c>
      <c r="C438">
        <v>35810426</v>
      </c>
      <c r="D438">
        <v>29174913</v>
      </c>
      <c r="E438">
        <v>1</v>
      </c>
      <c r="F438">
        <v>1</v>
      </c>
      <c r="G438">
        <v>1</v>
      </c>
      <c r="H438">
        <v>2</v>
      </c>
      <c r="I438" t="s">
        <v>601</v>
      </c>
      <c r="J438" t="s">
        <v>602</v>
      </c>
      <c r="K438" t="s">
        <v>603</v>
      </c>
      <c r="L438">
        <v>1368</v>
      </c>
      <c r="N438">
        <v>1011</v>
      </c>
      <c r="O438" t="s">
        <v>589</v>
      </c>
      <c r="P438" t="s">
        <v>589</v>
      </c>
      <c r="Q438">
        <v>1</v>
      </c>
      <c r="W438">
        <v>0</v>
      </c>
      <c r="X438">
        <v>458544584</v>
      </c>
      <c r="Y438">
        <v>1.05</v>
      </c>
      <c r="AA438">
        <v>0</v>
      </c>
      <c r="AB438">
        <v>932.72</v>
      </c>
      <c r="AC438">
        <v>384.89</v>
      </c>
      <c r="AD438">
        <v>0</v>
      </c>
      <c r="AE438">
        <v>0</v>
      </c>
      <c r="AF438">
        <v>87.17</v>
      </c>
      <c r="AG438">
        <v>11.6</v>
      </c>
      <c r="AH438">
        <v>0</v>
      </c>
      <c r="AI438">
        <v>1</v>
      </c>
      <c r="AJ438">
        <v>10.7</v>
      </c>
      <c r="AK438">
        <v>33.18</v>
      </c>
      <c r="AL438">
        <v>1</v>
      </c>
      <c r="AN438">
        <v>0</v>
      </c>
      <c r="AO438">
        <v>1</v>
      </c>
      <c r="AP438">
        <v>1</v>
      </c>
      <c r="AQ438">
        <v>0</v>
      </c>
      <c r="AR438">
        <v>0</v>
      </c>
      <c r="AS438" t="s">
        <v>3</v>
      </c>
      <c r="AT438">
        <v>0.84</v>
      </c>
      <c r="AU438" t="s">
        <v>143</v>
      </c>
      <c r="AV438">
        <v>0</v>
      </c>
      <c r="AW438">
        <v>2</v>
      </c>
      <c r="AX438">
        <v>35810440</v>
      </c>
      <c r="AY438">
        <v>1</v>
      </c>
      <c r="AZ438">
        <v>0</v>
      </c>
      <c r="BA438">
        <v>428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Y438*Source!I404</f>
        <v>0.378</v>
      </c>
      <c r="CY438">
        <f>AB438</f>
        <v>932.72</v>
      </c>
      <c r="CZ438">
        <f>AF438</f>
        <v>87.17</v>
      </c>
      <c r="DA438">
        <f>AJ438</f>
        <v>10.7</v>
      </c>
      <c r="DB438">
        <f>ROUND((ROUND(AT438*CZ438,2)*1.25),2)</f>
        <v>91.53</v>
      </c>
      <c r="DC438">
        <f>ROUND((ROUND(AT438*AG438,2)*1.25),2)</f>
        <v>12.18</v>
      </c>
    </row>
    <row r="439" spans="1:107">
      <c r="A439">
        <f>ROW(Source!A404)</f>
        <v>404</v>
      </c>
      <c r="B439">
        <v>35806607</v>
      </c>
      <c r="C439">
        <v>35810426</v>
      </c>
      <c r="D439">
        <v>29114332</v>
      </c>
      <c r="E439">
        <v>1</v>
      </c>
      <c r="F439">
        <v>1</v>
      </c>
      <c r="G439">
        <v>1</v>
      </c>
      <c r="H439">
        <v>3</v>
      </c>
      <c r="I439" t="s">
        <v>628</v>
      </c>
      <c r="J439" t="s">
        <v>654</v>
      </c>
      <c r="K439" t="s">
        <v>630</v>
      </c>
      <c r="L439">
        <v>1348</v>
      </c>
      <c r="N439">
        <v>1009</v>
      </c>
      <c r="O439" t="s">
        <v>29</v>
      </c>
      <c r="P439" t="s">
        <v>29</v>
      </c>
      <c r="Q439">
        <v>1000</v>
      </c>
      <c r="W439">
        <v>0</v>
      </c>
      <c r="X439">
        <v>233971917</v>
      </c>
      <c r="Y439">
        <v>1.23E-2</v>
      </c>
      <c r="AA439">
        <v>54619.68</v>
      </c>
      <c r="AB439">
        <v>0</v>
      </c>
      <c r="AC439">
        <v>0</v>
      </c>
      <c r="AD439">
        <v>0</v>
      </c>
      <c r="AE439">
        <v>11978</v>
      </c>
      <c r="AF439">
        <v>0</v>
      </c>
      <c r="AG439">
        <v>0</v>
      </c>
      <c r="AH439">
        <v>0</v>
      </c>
      <c r="AI439">
        <v>4.5599999999999996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1.23E-2</v>
      </c>
      <c r="AU439" t="s">
        <v>3</v>
      </c>
      <c r="AV439">
        <v>0</v>
      </c>
      <c r="AW439">
        <v>2</v>
      </c>
      <c r="AX439">
        <v>35810441</v>
      </c>
      <c r="AY439">
        <v>1</v>
      </c>
      <c r="AZ439">
        <v>0</v>
      </c>
      <c r="BA439">
        <v>429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Y439*Source!I404</f>
        <v>4.4279999999999996E-3</v>
      </c>
      <c r="CY439">
        <f>AA439</f>
        <v>54619.68</v>
      </c>
      <c r="CZ439">
        <f>AE439</f>
        <v>11978</v>
      </c>
      <c r="DA439">
        <f>AI439</f>
        <v>4.5599999999999996</v>
      </c>
      <c r="DB439">
        <f>ROUND(ROUND(AT439*CZ439,2),2)</f>
        <v>147.33000000000001</v>
      </c>
      <c r="DC439">
        <f>ROUND(ROUND(AT439*AG439,2),2)</f>
        <v>0</v>
      </c>
    </row>
    <row r="440" spans="1:107">
      <c r="A440">
        <f>ROW(Source!A404)</f>
        <v>404</v>
      </c>
      <c r="B440">
        <v>35806607</v>
      </c>
      <c r="C440">
        <v>35810426</v>
      </c>
      <c r="D440">
        <v>29130788</v>
      </c>
      <c r="E440">
        <v>1</v>
      </c>
      <c r="F440">
        <v>1</v>
      </c>
      <c r="G440">
        <v>1</v>
      </c>
      <c r="H440">
        <v>3</v>
      </c>
      <c r="I440" t="s">
        <v>655</v>
      </c>
      <c r="J440" t="s">
        <v>656</v>
      </c>
      <c r="K440" t="s">
        <v>657</v>
      </c>
      <c r="L440">
        <v>1339</v>
      </c>
      <c r="N440">
        <v>1007</v>
      </c>
      <c r="O440" t="s">
        <v>638</v>
      </c>
      <c r="P440" t="s">
        <v>638</v>
      </c>
      <c r="Q440">
        <v>1</v>
      </c>
      <c r="W440">
        <v>0</v>
      </c>
      <c r="X440">
        <v>23409818</v>
      </c>
      <c r="Y440">
        <v>2.88</v>
      </c>
      <c r="AA440">
        <v>14208.11</v>
      </c>
      <c r="AB440">
        <v>0</v>
      </c>
      <c r="AC440">
        <v>0</v>
      </c>
      <c r="AD440">
        <v>0</v>
      </c>
      <c r="AE440">
        <v>2156.0100000000002</v>
      </c>
      <c r="AF440">
        <v>0</v>
      </c>
      <c r="AG440">
        <v>0</v>
      </c>
      <c r="AH440">
        <v>0</v>
      </c>
      <c r="AI440">
        <v>6.59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2.88</v>
      </c>
      <c r="AU440" t="s">
        <v>3</v>
      </c>
      <c r="AV440">
        <v>0</v>
      </c>
      <c r="AW440">
        <v>2</v>
      </c>
      <c r="AX440">
        <v>35810442</v>
      </c>
      <c r="AY440">
        <v>1</v>
      </c>
      <c r="AZ440">
        <v>0</v>
      </c>
      <c r="BA440">
        <v>430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Y440*Source!I404</f>
        <v>1.0367999999999999</v>
      </c>
      <c r="CY440">
        <f>AA440</f>
        <v>14208.11</v>
      </c>
      <c r="CZ440">
        <f>AE440</f>
        <v>2156.0100000000002</v>
      </c>
      <c r="DA440">
        <f>AI440</f>
        <v>6.59</v>
      </c>
      <c r="DB440">
        <f>ROUND(ROUND(AT440*CZ440,2),2)</f>
        <v>6209.31</v>
      </c>
      <c r="DC440">
        <f>ROUND(ROUND(AT440*AG440,2),2)</f>
        <v>0</v>
      </c>
    </row>
    <row r="441" spans="1:107">
      <c r="A441">
        <f>ROW(Source!A405)</f>
        <v>405</v>
      </c>
      <c r="B441">
        <v>35806607</v>
      </c>
      <c r="C441">
        <v>35810443</v>
      </c>
      <c r="D441">
        <v>18408291</v>
      </c>
      <c r="E441">
        <v>1</v>
      </c>
      <c r="F441">
        <v>1</v>
      </c>
      <c r="G441">
        <v>1</v>
      </c>
      <c r="H441">
        <v>1</v>
      </c>
      <c r="I441" t="s">
        <v>658</v>
      </c>
      <c r="J441" t="s">
        <v>3</v>
      </c>
      <c r="K441" t="s">
        <v>659</v>
      </c>
      <c r="L441">
        <v>1369</v>
      </c>
      <c r="N441">
        <v>1013</v>
      </c>
      <c r="O441" t="s">
        <v>583</v>
      </c>
      <c r="P441" t="s">
        <v>583</v>
      </c>
      <c r="Q441">
        <v>1</v>
      </c>
      <c r="W441">
        <v>0</v>
      </c>
      <c r="X441">
        <v>1933892413</v>
      </c>
      <c r="Y441">
        <v>35.948999999999998</v>
      </c>
      <c r="AA441">
        <v>0</v>
      </c>
      <c r="AB441">
        <v>0</v>
      </c>
      <c r="AC441">
        <v>0</v>
      </c>
      <c r="AD441">
        <v>271.12</v>
      </c>
      <c r="AE441">
        <v>0</v>
      </c>
      <c r="AF441">
        <v>0</v>
      </c>
      <c r="AG441">
        <v>0</v>
      </c>
      <c r="AH441">
        <v>271.12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1</v>
      </c>
      <c r="AQ441">
        <v>0</v>
      </c>
      <c r="AR441">
        <v>0</v>
      </c>
      <c r="AS441" t="s">
        <v>3</v>
      </c>
      <c r="AT441">
        <v>31.26</v>
      </c>
      <c r="AU441" t="s">
        <v>144</v>
      </c>
      <c r="AV441">
        <v>1</v>
      </c>
      <c r="AW441">
        <v>2</v>
      </c>
      <c r="AX441">
        <v>35810451</v>
      </c>
      <c r="AY441">
        <v>2</v>
      </c>
      <c r="AZ441">
        <v>131072</v>
      </c>
      <c r="BA441">
        <v>431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Y441*Source!I405</f>
        <v>12.94164</v>
      </c>
      <c r="CY441">
        <f>AD441</f>
        <v>271.12</v>
      </c>
      <c r="CZ441">
        <f>AH441</f>
        <v>271.12</v>
      </c>
      <c r="DA441">
        <f>AL441</f>
        <v>1</v>
      </c>
      <c r="DB441">
        <f>ROUND((ROUND(AT441*CZ441,2)*1.15),2)</f>
        <v>9746.49</v>
      </c>
      <c r="DC441">
        <f>ROUND((ROUND(AT441*AG441,2)*1.15),2)</f>
        <v>0</v>
      </c>
    </row>
    <row r="442" spans="1:107">
      <c r="A442">
        <f>ROW(Source!A405)</f>
        <v>405</v>
      </c>
      <c r="B442">
        <v>35806607</v>
      </c>
      <c r="C442">
        <v>35810443</v>
      </c>
      <c r="D442">
        <v>121548</v>
      </c>
      <c r="E442">
        <v>1</v>
      </c>
      <c r="F442">
        <v>1</v>
      </c>
      <c r="G442">
        <v>1</v>
      </c>
      <c r="H442">
        <v>1</v>
      </c>
      <c r="I442" t="s">
        <v>34</v>
      </c>
      <c r="J442" t="s">
        <v>3</v>
      </c>
      <c r="K442" t="s">
        <v>584</v>
      </c>
      <c r="L442">
        <v>608254</v>
      </c>
      <c r="N442">
        <v>1013</v>
      </c>
      <c r="O442" t="s">
        <v>585</v>
      </c>
      <c r="P442" t="s">
        <v>585</v>
      </c>
      <c r="Q442">
        <v>1</v>
      </c>
      <c r="W442">
        <v>0</v>
      </c>
      <c r="X442">
        <v>-185737400</v>
      </c>
      <c r="Y442">
        <v>8.375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1</v>
      </c>
      <c r="AQ442">
        <v>0</v>
      </c>
      <c r="AR442">
        <v>0</v>
      </c>
      <c r="AS442" t="s">
        <v>3</v>
      </c>
      <c r="AT442">
        <v>6.7</v>
      </c>
      <c r="AU442" t="s">
        <v>143</v>
      </c>
      <c r="AV442">
        <v>2</v>
      </c>
      <c r="AW442">
        <v>2</v>
      </c>
      <c r="AX442">
        <v>35810452</v>
      </c>
      <c r="AY442">
        <v>1</v>
      </c>
      <c r="AZ442">
        <v>0</v>
      </c>
      <c r="BA442">
        <v>432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Y442*Source!I405</f>
        <v>3.0149999999999997</v>
      </c>
      <c r="CY442">
        <f>AD442</f>
        <v>0</v>
      </c>
      <c r="CZ442">
        <f>AH442</f>
        <v>0</v>
      </c>
      <c r="DA442">
        <f>AL442</f>
        <v>1</v>
      </c>
      <c r="DB442">
        <f>ROUND((ROUND(AT442*CZ442,2)*1.25),2)</f>
        <v>0</v>
      </c>
      <c r="DC442">
        <f>ROUND((ROUND(AT442*AG442,2)*1.25),2)</f>
        <v>0</v>
      </c>
    </row>
    <row r="443" spans="1:107">
      <c r="A443">
        <f>ROW(Source!A405)</f>
        <v>405</v>
      </c>
      <c r="B443">
        <v>35806607</v>
      </c>
      <c r="C443">
        <v>35810443</v>
      </c>
      <c r="D443">
        <v>29172710</v>
      </c>
      <c r="E443">
        <v>1</v>
      </c>
      <c r="F443">
        <v>1</v>
      </c>
      <c r="G443">
        <v>1</v>
      </c>
      <c r="H443">
        <v>2</v>
      </c>
      <c r="I443" t="s">
        <v>593</v>
      </c>
      <c r="J443" t="s">
        <v>594</v>
      </c>
      <c r="K443" t="s">
        <v>595</v>
      </c>
      <c r="L443">
        <v>1368</v>
      </c>
      <c r="N443">
        <v>1011</v>
      </c>
      <c r="O443" t="s">
        <v>589</v>
      </c>
      <c r="P443" t="s">
        <v>589</v>
      </c>
      <c r="Q443">
        <v>1</v>
      </c>
      <c r="W443">
        <v>0</v>
      </c>
      <c r="X443">
        <v>-1676841219</v>
      </c>
      <c r="Y443">
        <v>8.375</v>
      </c>
      <c r="AA443">
        <v>0</v>
      </c>
      <c r="AB443">
        <v>539.16</v>
      </c>
      <c r="AC443">
        <v>333.79</v>
      </c>
      <c r="AD443">
        <v>0</v>
      </c>
      <c r="AE443">
        <v>0</v>
      </c>
      <c r="AF443">
        <v>46.56</v>
      </c>
      <c r="AG443">
        <v>10.06</v>
      </c>
      <c r="AH443">
        <v>0</v>
      </c>
      <c r="AI443">
        <v>1</v>
      </c>
      <c r="AJ443">
        <v>11.58</v>
      </c>
      <c r="AK443">
        <v>33.18</v>
      </c>
      <c r="AL443">
        <v>1</v>
      </c>
      <c r="AN443">
        <v>0</v>
      </c>
      <c r="AO443">
        <v>1</v>
      </c>
      <c r="AP443">
        <v>1</v>
      </c>
      <c r="AQ443">
        <v>0</v>
      </c>
      <c r="AR443">
        <v>0</v>
      </c>
      <c r="AS443" t="s">
        <v>3</v>
      </c>
      <c r="AT443">
        <v>6.7</v>
      </c>
      <c r="AU443" t="s">
        <v>143</v>
      </c>
      <c r="AV443">
        <v>0</v>
      </c>
      <c r="AW443">
        <v>2</v>
      </c>
      <c r="AX443">
        <v>35810453</v>
      </c>
      <c r="AY443">
        <v>1</v>
      </c>
      <c r="AZ443">
        <v>0</v>
      </c>
      <c r="BA443">
        <v>433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Y443*Source!I405</f>
        <v>3.0149999999999997</v>
      </c>
      <c r="CY443">
        <f>AB443</f>
        <v>539.16</v>
      </c>
      <c r="CZ443">
        <f>AF443</f>
        <v>46.56</v>
      </c>
      <c r="DA443">
        <f>AJ443</f>
        <v>11.58</v>
      </c>
      <c r="DB443">
        <f>ROUND((ROUND(AT443*CZ443,2)*1.25),2)</f>
        <v>389.94</v>
      </c>
      <c r="DC443">
        <f>ROUND((ROUND(AT443*AG443,2)*1.25),2)</f>
        <v>84.25</v>
      </c>
    </row>
    <row r="444" spans="1:107">
      <c r="A444">
        <f>ROW(Source!A405)</f>
        <v>405</v>
      </c>
      <c r="B444">
        <v>35806607</v>
      </c>
      <c r="C444">
        <v>35810443</v>
      </c>
      <c r="D444">
        <v>29173472</v>
      </c>
      <c r="E444">
        <v>1</v>
      </c>
      <c r="F444">
        <v>1</v>
      </c>
      <c r="G444">
        <v>1</v>
      </c>
      <c r="H444">
        <v>2</v>
      </c>
      <c r="I444" t="s">
        <v>660</v>
      </c>
      <c r="J444" t="s">
        <v>661</v>
      </c>
      <c r="K444" t="s">
        <v>662</v>
      </c>
      <c r="L444">
        <v>1368</v>
      </c>
      <c r="N444">
        <v>1011</v>
      </c>
      <c r="O444" t="s">
        <v>589</v>
      </c>
      <c r="P444" t="s">
        <v>589</v>
      </c>
      <c r="Q444">
        <v>1</v>
      </c>
      <c r="W444">
        <v>0</v>
      </c>
      <c r="X444">
        <v>275932499</v>
      </c>
      <c r="Y444">
        <v>13.75</v>
      </c>
      <c r="AA444">
        <v>0</v>
      </c>
      <c r="AB444">
        <v>12.75</v>
      </c>
      <c r="AC444">
        <v>0</v>
      </c>
      <c r="AD444">
        <v>0</v>
      </c>
      <c r="AE444">
        <v>0</v>
      </c>
      <c r="AF444">
        <v>3</v>
      </c>
      <c r="AG444">
        <v>0</v>
      </c>
      <c r="AH444">
        <v>0</v>
      </c>
      <c r="AI444">
        <v>1</v>
      </c>
      <c r="AJ444">
        <v>4.25</v>
      </c>
      <c r="AK444">
        <v>33.18</v>
      </c>
      <c r="AL444">
        <v>1</v>
      </c>
      <c r="AN444">
        <v>0</v>
      </c>
      <c r="AO444">
        <v>1</v>
      </c>
      <c r="AP444">
        <v>1</v>
      </c>
      <c r="AQ444">
        <v>0</v>
      </c>
      <c r="AR444">
        <v>0</v>
      </c>
      <c r="AS444" t="s">
        <v>3</v>
      </c>
      <c r="AT444">
        <v>11</v>
      </c>
      <c r="AU444" t="s">
        <v>143</v>
      </c>
      <c r="AV444">
        <v>0</v>
      </c>
      <c r="AW444">
        <v>2</v>
      </c>
      <c r="AX444">
        <v>35810454</v>
      </c>
      <c r="AY444">
        <v>1</v>
      </c>
      <c r="AZ444">
        <v>0</v>
      </c>
      <c r="BA444">
        <v>434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Y444*Source!I405</f>
        <v>4.95</v>
      </c>
      <c r="CY444">
        <f>AB444</f>
        <v>12.75</v>
      </c>
      <c r="CZ444">
        <f>AF444</f>
        <v>3</v>
      </c>
      <c r="DA444">
        <f>AJ444</f>
        <v>4.25</v>
      </c>
      <c r="DB444">
        <f>ROUND((ROUND(AT444*CZ444,2)*1.25),2)</f>
        <v>41.25</v>
      </c>
      <c r="DC444">
        <f>ROUND((ROUND(AT444*AG444,2)*1.25),2)</f>
        <v>0</v>
      </c>
    </row>
    <row r="445" spans="1:107">
      <c r="A445">
        <f>ROW(Source!A405)</f>
        <v>405</v>
      </c>
      <c r="B445">
        <v>35806607</v>
      </c>
      <c r="C445">
        <v>35810443</v>
      </c>
      <c r="D445">
        <v>29174913</v>
      </c>
      <c r="E445">
        <v>1</v>
      </c>
      <c r="F445">
        <v>1</v>
      </c>
      <c r="G445">
        <v>1</v>
      </c>
      <c r="H445">
        <v>2</v>
      </c>
      <c r="I445" t="s">
        <v>601</v>
      </c>
      <c r="J445" t="s">
        <v>602</v>
      </c>
      <c r="K445" t="s">
        <v>603</v>
      </c>
      <c r="L445">
        <v>1368</v>
      </c>
      <c r="N445">
        <v>1011</v>
      </c>
      <c r="O445" t="s">
        <v>589</v>
      </c>
      <c r="P445" t="s">
        <v>589</v>
      </c>
      <c r="Q445">
        <v>1</v>
      </c>
      <c r="W445">
        <v>0</v>
      </c>
      <c r="X445">
        <v>458544584</v>
      </c>
      <c r="Y445">
        <v>0.4375</v>
      </c>
      <c r="AA445">
        <v>0</v>
      </c>
      <c r="AB445">
        <v>932.72</v>
      </c>
      <c r="AC445">
        <v>384.89</v>
      </c>
      <c r="AD445">
        <v>0</v>
      </c>
      <c r="AE445">
        <v>0</v>
      </c>
      <c r="AF445">
        <v>87.17</v>
      </c>
      <c r="AG445">
        <v>11.6</v>
      </c>
      <c r="AH445">
        <v>0</v>
      </c>
      <c r="AI445">
        <v>1</v>
      </c>
      <c r="AJ445">
        <v>10.7</v>
      </c>
      <c r="AK445">
        <v>33.18</v>
      </c>
      <c r="AL445">
        <v>1</v>
      </c>
      <c r="AN445">
        <v>0</v>
      </c>
      <c r="AO445">
        <v>1</v>
      </c>
      <c r="AP445">
        <v>1</v>
      </c>
      <c r="AQ445">
        <v>0</v>
      </c>
      <c r="AR445">
        <v>0</v>
      </c>
      <c r="AS445" t="s">
        <v>3</v>
      </c>
      <c r="AT445">
        <v>0.35</v>
      </c>
      <c r="AU445" t="s">
        <v>143</v>
      </c>
      <c r="AV445">
        <v>0</v>
      </c>
      <c r="AW445">
        <v>2</v>
      </c>
      <c r="AX445">
        <v>35810455</v>
      </c>
      <c r="AY445">
        <v>1</v>
      </c>
      <c r="AZ445">
        <v>0</v>
      </c>
      <c r="BA445">
        <v>435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Y445*Source!I405</f>
        <v>0.1575</v>
      </c>
      <c r="CY445">
        <f>AB445</f>
        <v>932.72</v>
      </c>
      <c r="CZ445">
        <f>AF445</f>
        <v>87.17</v>
      </c>
      <c r="DA445">
        <f>AJ445</f>
        <v>10.7</v>
      </c>
      <c r="DB445">
        <f>ROUND((ROUND(AT445*CZ445,2)*1.25),2)</f>
        <v>38.14</v>
      </c>
      <c r="DC445">
        <f>ROUND((ROUND(AT445*AG445,2)*1.25),2)</f>
        <v>5.08</v>
      </c>
    </row>
    <row r="446" spans="1:107">
      <c r="A446">
        <f>ROW(Source!A405)</f>
        <v>405</v>
      </c>
      <c r="B446">
        <v>35806607</v>
      </c>
      <c r="C446">
        <v>35810443</v>
      </c>
      <c r="D446">
        <v>29114687</v>
      </c>
      <c r="E446">
        <v>1</v>
      </c>
      <c r="F446">
        <v>1</v>
      </c>
      <c r="G446">
        <v>1</v>
      </c>
      <c r="H446">
        <v>3</v>
      </c>
      <c r="I446" t="s">
        <v>663</v>
      </c>
      <c r="J446" t="s">
        <v>664</v>
      </c>
      <c r="K446" t="s">
        <v>665</v>
      </c>
      <c r="L446">
        <v>1348</v>
      </c>
      <c r="N446">
        <v>1009</v>
      </c>
      <c r="O446" t="s">
        <v>29</v>
      </c>
      <c r="P446" t="s">
        <v>29</v>
      </c>
      <c r="Q446">
        <v>1000</v>
      </c>
      <c r="W446">
        <v>0</v>
      </c>
      <c r="X446">
        <v>157955001</v>
      </c>
      <c r="Y446">
        <v>1.8E-3</v>
      </c>
      <c r="AA446">
        <v>105069.06</v>
      </c>
      <c r="AB446">
        <v>0</v>
      </c>
      <c r="AC446">
        <v>0</v>
      </c>
      <c r="AD446">
        <v>0</v>
      </c>
      <c r="AE446">
        <v>16974</v>
      </c>
      <c r="AF446">
        <v>0</v>
      </c>
      <c r="AG446">
        <v>0</v>
      </c>
      <c r="AH446">
        <v>0</v>
      </c>
      <c r="AI446">
        <v>6.19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1.8E-3</v>
      </c>
      <c r="AU446" t="s">
        <v>3</v>
      </c>
      <c r="AV446">
        <v>0</v>
      </c>
      <c r="AW446">
        <v>2</v>
      </c>
      <c r="AX446">
        <v>35810456</v>
      </c>
      <c r="AY446">
        <v>1</v>
      </c>
      <c r="AZ446">
        <v>0</v>
      </c>
      <c r="BA446">
        <v>436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Y446*Source!I405</f>
        <v>6.4799999999999992E-4</v>
      </c>
      <c r="CY446">
        <f>AA446</f>
        <v>105069.06</v>
      </c>
      <c r="CZ446">
        <f>AE446</f>
        <v>16974</v>
      </c>
      <c r="DA446">
        <f>AI446</f>
        <v>6.19</v>
      </c>
      <c r="DB446">
        <f>ROUND(ROUND(AT446*CZ446,2),2)</f>
        <v>30.55</v>
      </c>
      <c r="DC446">
        <f>ROUND(ROUND(AT446*AG446,2),2)</f>
        <v>0</v>
      </c>
    </row>
    <row r="447" spans="1:107">
      <c r="A447">
        <f>ROW(Source!A405)</f>
        <v>405</v>
      </c>
      <c r="B447">
        <v>35806607</v>
      </c>
      <c r="C447">
        <v>35810443</v>
      </c>
      <c r="D447">
        <v>29115292</v>
      </c>
      <c r="E447">
        <v>1</v>
      </c>
      <c r="F447">
        <v>1</v>
      </c>
      <c r="G447">
        <v>1</v>
      </c>
      <c r="H447">
        <v>3</v>
      </c>
      <c r="I447" t="s">
        <v>666</v>
      </c>
      <c r="J447" t="s">
        <v>667</v>
      </c>
      <c r="K447" t="s">
        <v>668</v>
      </c>
      <c r="L447">
        <v>1339</v>
      </c>
      <c r="N447">
        <v>1007</v>
      </c>
      <c r="O447" t="s">
        <v>638</v>
      </c>
      <c r="P447" t="s">
        <v>638</v>
      </c>
      <c r="Q447">
        <v>1</v>
      </c>
      <c r="W447">
        <v>0</v>
      </c>
      <c r="X447">
        <v>582810497</v>
      </c>
      <c r="Y447">
        <v>1.24</v>
      </c>
      <c r="AA447">
        <v>29691.33</v>
      </c>
      <c r="AB447">
        <v>0</v>
      </c>
      <c r="AC447">
        <v>0</v>
      </c>
      <c r="AD447">
        <v>0</v>
      </c>
      <c r="AE447">
        <v>4478.33</v>
      </c>
      <c r="AF447">
        <v>0</v>
      </c>
      <c r="AG447">
        <v>0</v>
      </c>
      <c r="AH447">
        <v>0</v>
      </c>
      <c r="AI447">
        <v>6.63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1.24</v>
      </c>
      <c r="AU447" t="s">
        <v>3</v>
      </c>
      <c r="AV447">
        <v>0</v>
      </c>
      <c r="AW447">
        <v>2</v>
      </c>
      <c r="AX447">
        <v>35810457</v>
      </c>
      <c r="AY447">
        <v>1</v>
      </c>
      <c r="AZ447">
        <v>0</v>
      </c>
      <c r="BA447">
        <v>437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Y447*Source!I405</f>
        <v>0.44639999999999996</v>
      </c>
      <c r="CY447">
        <f>AA447</f>
        <v>29691.33</v>
      </c>
      <c r="CZ447">
        <f>AE447</f>
        <v>4478.33</v>
      </c>
      <c r="DA447">
        <f>AI447</f>
        <v>6.63</v>
      </c>
      <c r="DB447">
        <f>ROUND(ROUND(AT447*CZ447,2),2)</f>
        <v>5553.13</v>
      </c>
      <c r="DC447">
        <f>ROUND(ROUND(AT447*AG447,2),2)</f>
        <v>0</v>
      </c>
    </row>
    <row r="448" spans="1:107">
      <c r="A448">
        <f>ROW(Source!A406)</f>
        <v>406</v>
      </c>
      <c r="B448">
        <v>35806607</v>
      </c>
      <c r="C448">
        <v>36171755</v>
      </c>
      <c r="D448">
        <v>31427882</v>
      </c>
      <c r="E448">
        <v>1</v>
      </c>
      <c r="F448">
        <v>1</v>
      </c>
      <c r="G448">
        <v>1</v>
      </c>
      <c r="H448">
        <v>1</v>
      </c>
      <c r="I448" t="s">
        <v>669</v>
      </c>
      <c r="J448" t="s">
        <v>3</v>
      </c>
      <c r="K448" t="s">
        <v>670</v>
      </c>
      <c r="L448">
        <v>1369</v>
      </c>
      <c r="N448">
        <v>1013</v>
      </c>
      <c r="O448" t="s">
        <v>583</v>
      </c>
      <c r="P448" t="s">
        <v>583</v>
      </c>
      <c r="Q448">
        <v>1</v>
      </c>
      <c r="W448">
        <v>0</v>
      </c>
      <c r="X448">
        <v>-573087009</v>
      </c>
      <c r="Y448">
        <v>52.048999999999992</v>
      </c>
      <c r="AA448">
        <v>0</v>
      </c>
      <c r="AB448">
        <v>0</v>
      </c>
      <c r="AC448">
        <v>0</v>
      </c>
      <c r="AD448">
        <v>283.07</v>
      </c>
      <c r="AE448">
        <v>0</v>
      </c>
      <c r="AF448">
        <v>0</v>
      </c>
      <c r="AG448">
        <v>0</v>
      </c>
      <c r="AH448">
        <v>283.07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1</v>
      </c>
      <c r="AQ448">
        <v>0</v>
      </c>
      <c r="AR448">
        <v>0</v>
      </c>
      <c r="AS448" t="s">
        <v>3</v>
      </c>
      <c r="AT448">
        <v>45.26</v>
      </c>
      <c r="AU448" t="s">
        <v>144</v>
      </c>
      <c r="AV448">
        <v>1</v>
      </c>
      <c r="AW448">
        <v>2</v>
      </c>
      <c r="AX448">
        <v>36171756</v>
      </c>
      <c r="AY448">
        <v>2</v>
      </c>
      <c r="AZ448">
        <v>131072</v>
      </c>
      <c r="BA448">
        <v>438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Y448*Source!I406</f>
        <v>18.737639999999995</v>
      </c>
      <c r="CY448">
        <f>AD448</f>
        <v>283.07</v>
      </c>
      <c r="CZ448">
        <f>AH448</f>
        <v>283.07</v>
      </c>
      <c r="DA448">
        <f>AL448</f>
        <v>1</v>
      </c>
      <c r="DB448">
        <f>ROUND((ROUND(AT448*CZ448,2)*1.15),2)</f>
        <v>14733.51</v>
      </c>
      <c r="DC448">
        <f>ROUND((ROUND(AT448*AG448,2)*1.15),2)</f>
        <v>0</v>
      </c>
    </row>
    <row r="449" spans="1:107">
      <c r="A449">
        <f>ROW(Source!A406)</f>
        <v>406</v>
      </c>
      <c r="B449">
        <v>35806607</v>
      </c>
      <c r="C449">
        <v>36171755</v>
      </c>
      <c r="D449">
        <v>121548</v>
      </c>
      <c r="E449">
        <v>1</v>
      </c>
      <c r="F449">
        <v>1</v>
      </c>
      <c r="G449">
        <v>1</v>
      </c>
      <c r="H449">
        <v>1</v>
      </c>
      <c r="I449" t="s">
        <v>34</v>
      </c>
      <c r="J449" t="s">
        <v>3</v>
      </c>
      <c r="K449" t="s">
        <v>584</v>
      </c>
      <c r="L449">
        <v>608254</v>
      </c>
      <c r="N449">
        <v>1013</v>
      </c>
      <c r="O449" t="s">
        <v>585</v>
      </c>
      <c r="P449" t="s">
        <v>585</v>
      </c>
      <c r="Q449">
        <v>1</v>
      </c>
      <c r="W449">
        <v>0</v>
      </c>
      <c r="X449">
        <v>-185737400</v>
      </c>
      <c r="Y449">
        <v>0.05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0.04</v>
      </c>
      <c r="AU449" t="s">
        <v>143</v>
      </c>
      <c r="AV449">
        <v>2</v>
      </c>
      <c r="AW449">
        <v>2</v>
      </c>
      <c r="AX449">
        <v>36171757</v>
      </c>
      <c r="AY449">
        <v>1</v>
      </c>
      <c r="AZ449">
        <v>0</v>
      </c>
      <c r="BA449">
        <v>439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Y449*Source!I406</f>
        <v>1.7999999999999999E-2</v>
      </c>
      <c r="CY449">
        <f>AD449</f>
        <v>0</v>
      </c>
      <c r="CZ449">
        <f>AH449</f>
        <v>0</v>
      </c>
      <c r="DA449">
        <f>AL449</f>
        <v>1</v>
      </c>
      <c r="DB449">
        <f>ROUND((ROUND(AT449*CZ449,2)*1.25),2)</f>
        <v>0</v>
      </c>
      <c r="DC449">
        <f>ROUND((ROUND(AT449*AG449,2)*1.25),2)</f>
        <v>0</v>
      </c>
    </row>
    <row r="450" spans="1:107">
      <c r="A450">
        <f>ROW(Source!A406)</f>
        <v>406</v>
      </c>
      <c r="B450">
        <v>35806607</v>
      </c>
      <c r="C450">
        <v>36171755</v>
      </c>
      <c r="D450">
        <v>35554737</v>
      </c>
      <c r="E450">
        <v>1</v>
      </c>
      <c r="F450">
        <v>1</v>
      </c>
      <c r="G450">
        <v>1</v>
      </c>
      <c r="H450">
        <v>2</v>
      </c>
      <c r="I450" t="s">
        <v>586</v>
      </c>
      <c r="J450" t="s">
        <v>671</v>
      </c>
      <c r="K450" t="s">
        <v>588</v>
      </c>
      <c r="L450">
        <v>1368</v>
      </c>
      <c r="N450">
        <v>1011</v>
      </c>
      <c r="O450" t="s">
        <v>589</v>
      </c>
      <c r="P450" t="s">
        <v>589</v>
      </c>
      <c r="Q450">
        <v>1</v>
      </c>
      <c r="W450">
        <v>0</v>
      </c>
      <c r="X450">
        <v>290757077</v>
      </c>
      <c r="Y450">
        <v>0.05</v>
      </c>
      <c r="AA450">
        <v>0</v>
      </c>
      <c r="AB450">
        <v>466.71</v>
      </c>
      <c r="AC450">
        <v>447.93</v>
      </c>
      <c r="AD450">
        <v>0</v>
      </c>
      <c r="AE450">
        <v>0</v>
      </c>
      <c r="AF450">
        <v>31.26</v>
      </c>
      <c r="AG450">
        <v>13.5</v>
      </c>
      <c r="AH450">
        <v>0</v>
      </c>
      <c r="AI450">
        <v>1</v>
      </c>
      <c r="AJ450">
        <v>14.93</v>
      </c>
      <c r="AK450">
        <v>33.18</v>
      </c>
      <c r="AL450">
        <v>1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0.04</v>
      </c>
      <c r="AU450" t="s">
        <v>143</v>
      </c>
      <c r="AV450">
        <v>0</v>
      </c>
      <c r="AW450">
        <v>2</v>
      </c>
      <c r="AX450">
        <v>36171758</v>
      </c>
      <c r="AY450">
        <v>1</v>
      </c>
      <c r="AZ450">
        <v>0</v>
      </c>
      <c r="BA450">
        <v>440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Y450*Source!I406</f>
        <v>1.7999999999999999E-2</v>
      </c>
      <c r="CY450">
        <f>AB450</f>
        <v>466.71</v>
      </c>
      <c r="CZ450">
        <f>AF450</f>
        <v>31.26</v>
      </c>
      <c r="DA450">
        <f>AJ450</f>
        <v>14.93</v>
      </c>
      <c r="DB450">
        <f>ROUND((ROUND(AT450*CZ450,2)*1.25),2)</f>
        <v>1.56</v>
      </c>
      <c r="DC450">
        <f>ROUND((ROUND(AT450*AG450,2)*1.25),2)</f>
        <v>0.68</v>
      </c>
    </row>
    <row r="451" spans="1:107">
      <c r="A451">
        <f>ROW(Source!A406)</f>
        <v>406</v>
      </c>
      <c r="B451">
        <v>35806607</v>
      </c>
      <c r="C451">
        <v>36171755</v>
      </c>
      <c r="D451">
        <v>35555025</v>
      </c>
      <c r="E451">
        <v>1</v>
      </c>
      <c r="F451">
        <v>1</v>
      </c>
      <c r="G451">
        <v>1</v>
      </c>
      <c r="H451">
        <v>2</v>
      </c>
      <c r="I451" t="s">
        <v>672</v>
      </c>
      <c r="J451" t="s">
        <v>673</v>
      </c>
      <c r="K451" t="s">
        <v>674</v>
      </c>
      <c r="L451">
        <v>1368</v>
      </c>
      <c r="N451">
        <v>1011</v>
      </c>
      <c r="O451" t="s">
        <v>589</v>
      </c>
      <c r="P451" t="s">
        <v>589</v>
      </c>
      <c r="Q451">
        <v>1</v>
      </c>
      <c r="W451">
        <v>0</v>
      </c>
      <c r="X451">
        <v>269071542</v>
      </c>
      <c r="Y451">
        <v>1.6875</v>
      </c>
      <c r="AA451">
        <v>0</v>
      </c>
      <c r="AB451">
        <v>21.3</v>
      </c>
      <c r="AC451">
        <v>0</v>
      </c>
      <c r="AD451">
        <v>0</v>
      </c>
      <c r="AE451">
        <v>0</v>
      </c>
      <c r="AF451">
        <v>2.7</v>
      </c>
      <c r="AG451">
        <v>0</v>
      </c>
      <c r="AH451">
        <v>0</v>
      </c>
      <c r="AI451">
        <v>1</v>
      </c>
      <c r="AJ451">
        <v>7.89</v>
      </c>
      <c r="AK451">
        <v>33.18</v>
      </c>
      <c r="AL451">
        <v>1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1.35</v>
      </c>
      <c r="AU451" t="s">
        <v>143</v>
      </c>
      <c r="AV451">
        <v>0</v>
      </c>
      <c r="AW451">
        <v>2</v>
      </c>
      <c r="AX451">
        <v>36171759</v>
      </c>
      <c r="AY451">
        <v>1</v>
      </c>
      <c r="AZ451">
        <v>0</v>
      </c>
      <c r="BA451">
        <v>441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Y451*Source!I406</f>
        <v>0.60749999999999993</v>
      </c>
      <c r="CY451">
        <f>AB451</f>
        <v>21.3</v>
      </c>
      <c r="CZ451">
        <f>AF451</f>
        <v>2.7</v>
      </c>
      <c r="DA451">
        <f>AJ451</f>
        <v>7.89</v>
      </c>
      <c r="DB451">
        <f>ROUND((ROUND(AT451*CZ451,2)*1.25),2)</f>
        <v>4.5599999999999996</v>
      </c>
      <c r="DC451">
        <f>ROUND((ROUND(AT451*AG451,2)*1.25),2)</f>
        <v>0</v>
      </c>
    </row>
    <row r="452" spans="1:107">
      <c r="A452">
        <f>ROW(Source!A406)</f>
        <v>406</v>
      </c>
      <c r="B452">
        <v>35806607</v>
      </c>
      <c r="C452">
        <v>36171755</v>
      </c>
      <c r="D452">
        <v>35555088</v>
      </c>
      <c r="E452">
        <v>1</v>
      </c>
      <c r="F452">
        <v>1</v>
      </c>
      <c r="G452">
        <v>1</v>
      </c>
      <c r="H452">
        <v>2</v>
      </c>
      <c r="I452" t="s">
        <v>601</v>
      </c>
      <c r="J452" t="s">
        <v>675</v>
      </c>
      <c r="K452" t="s">
        <v>603</v>
      </c>
      <c r="L452">
        <v>1368</v>
      </c>
      <c r="N452">
        <v>1011</v>
      </c>
      <c r="O452" t="s">
        <v>589</v>
      </c>
      <c r="P452" t="s">
        <v>589</v>
      </c>
      <c r="Q452">
        <v>1</v>
      </c>
      <c r="W452">
        <v>0</v>
      </c>
      <c r="X452">
        <v>586434904</v>
      </c>
      <c r="Y452">
        <v>1.2500000000000001E-2</v>
      </c>
      <c r="AA452">
        <v>0</v>
      </c>
      <c r="AB452">
        <v>932.72</v>
      </c>
      <c r="AC452">
        <v>384.89</v>
      </c>
      <c r="AD452">
        <v>0</v>
      </c>
      <c r="AE452">
        <v>0</v>
      </c>
      <c r="AF452">
        <v>87.17</v>
      </c>
      <c r="AG452">
        <v>11.6</v>
      </c>
      <c r="AH452">
        <v>0</v>
      </c>
      <c r="AI452">
        <v>1</v>
      </c>
      <c r="AJ452">
        <v>10.7</v>
      </c>
      <c r="AK452">
        <v>33.18</v>
      </c>
      <c r="AL452">
        <v>1</v>
      </c>
      <c r="AN452">
        <v>0</v>
      </c>
      <c r="AO452">
        <v>1</v>
      </c>
      <c r="AP452">
        <v>1</v>
      </c>
      <c r="AQ452">
        <v>0</v>
      </c>
      <c r="AR452">
        <v>0</v>
      </c>
      <c r="AS452" t="s">
        <v>3</v>
      </c>
      <c r="AT452">
        <v>0.01</v>
      </c>
      <c r="AU452" t="s">
        <v>143</v>
      </c>
      <c r="AV452">
        <v>0</v>
      </c>
      <c r="AW452">
        <v>2</v>
      </c>
      <c r="AX452">
        <v>36171760</v>
      </c>
      <c r="AY452">
        <v>1</v>
      </c>
      <c r="AZ452">
        <v>0</v>
      </c>
      <c r="BA452">
        <v>442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Y452*Source!I406</f>
        <v>4.4999999999999997E-3</v>
      </c>
      <c r="CY452">
        <f>AB452</f>
        <v>932.72</v>
      </c>
      <c r="CZ452">
        <f>AF452</f>
        <v>87.17</v>
      </c>
      <c r="DA452">
        <f>AJ452</f>
        <v>10.7</v>
      </c>
      <c r="DB452">
        <f>ROUND((ROUND(AT452*CZ452,2)*1.25),2)</f>
        <v>1.0900000000000001</v>
      </c>
      <c r="DC452">
        <f>ROUND((ROUND(AT452*AG452,2)*1.25),2)</f>
        <v>0.15</v>
      </c>
    </row>
    <row r="453" spans="1:107">
      <c r="A453">
        <f>ROW(Source!A406)</f>
        <v>406</v>
      </c>
      <c r="B453">
        <v>35806607</v>
      </c>
      <c r="C453">
        <v>36171755</v>
      </c>
      <c r="D453">
        <v>35552818</v>
      </c>
      <c r="E453">
        <v>1</v>
      </c>
      <c r="F453">
        <v>1</v>
      </c>
      <c r="G453">
        <v>1</v>
      </c>
      <c r="H453">
        <v>3</v>
      </c>
      <c r="I453" t="s">
        <v>676</v>
      </c>
      <c r="J453" t="s">
        <v>677</v>
      </c>
      <c r="K453" t="s">
        <v>678</v>
      </c>
      <c r="L453">
        <v>1308</v>
      </c>
      <c r="N453">
        <v>1003</v>
      </c>
      <c r="O453" t="s">
        <v>68</v>
      </c>
      <c r="P453" t="s">
        <v>68</v>
      </c>
      <c r="Q453">
        <v>100</v>
      </c>
      <c r="W453">
        <v>0</v>
      </c>
      <c r="X453">
        <v>-1755052483</v>
      </c>
      <c r="Y453">
        <v>0.68</v>
      </c>
      <c r="AA453">
        <v>528.80999999999995</v>
      </c>
      <c r="AB453">
        <v>0</v>
      </c>
      <c r="AC453">
        <v>0</v>
      </c>
      <c r="AD453">
        <v>0</v>
      </c>
      <c r="AE453">
        <v>99.4</v>
      </c>
      <c r="AF453">
        <v>0</v>
      </c>
      <c r="AG453">
        <v>0</v>
      </c>
      <c r="AH453">
        <v>0</v>
      </c>
      <c r="AI453">
        <v>5.32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0.68</v>
      </c>
      <c r="AU453" t="s">
        <v>3</v>
      </c>
      <c r="AV453">
        <v>0</v>
      </c>
      <c r="AW453">
        <v>2</v>
      </c>
      <c r="AX453">
        <v>36171761</v>
      </c>
      <c r="AY453">
        <v>1</v>
      </c>
      <c r="AZ453">
        <v>0</v>
      </c>
      <c r="BA453">
        <v>443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Y453*Source!I406</f>
        <v>0.24480000000000002</v>
      </c>
      <c r="CY453">
        <f>AA453</f>
        <v>528.80999999999995</v>
      </c>
      <c r="CZ453">
        <f>AE453</f>
        <v>99.4</v>
      </c>
      <c r="DA453">
        <f>AI453</f>
        <v>5.32</v>
      </c>
      <c r="DB453">
        <f>ROUND(ROUND(AT453*CZ453,2),2)</f>
        <v>67.59</v>
      </c>
      <c r="DC453">
        <f>ROUND(ROUND(AT453*AG453,2),2)</f>
        <v>0</v>
      </c>
    </row>
    <row r="454" spans="1:107">
      <c r="A454">
        <f>ROW(Source!A406)</f>
        <v>406</v>
      </c>
      <c r="B454">
        <v>35806607</v>
      </c>
      <c r="C454">
        <v>36171755</v>
      </c>
      <c r="D454">
        <v>29110964</v>
      </c>
      <c r="E454">
        <v>1</v>
      </c>
      <c r="F454">
        <v>1</v>
      </c>
      <c r="G454">
        <v>1</v>
      </c>
      <c r="H454">
        <v>3</v>
      </c>
      <c r="I454" t="s">
        <v>206</v>
      </c>
      <c r="J454" t="s">
        <v>208</v>
      </c>
      <c r="K454" t="s">
        <v>207</v>
      </c>
      <c r="L454">
        <v>1327</v>
      </c>
      <c r="N454">
        <v>1005</v>
      </c>
      <c r="O454" t="s">
        <v>165</v>
      </c>
      <c r="P454" t="s">
        <v>165</v>
      </c>
      <c r="Q454">
        <v>1</v>
      </c>
      <c r="W454">
        <v>0</v>
      </c>
      <c r="X454">
        <v>-100917442</v>
      </c>
      <c r="Y454">
        <v>102</v>
      </c>
      <c r="AA454">
        <v>516.15</v>
      </c>
      <c r="AB454">
        <v>0</v>
      </c>
      <c r="AC454">
        <v>0</v>
      </c>
      <c r="AD454">
        <v>0</v>
      </c>
      <c r="AE454">
        <v>82.19</v>
      </c>
      <c r="AF454">
        <v>0</v>
      </c>
      <c r="AG454">
        <v>0</v>
      </c>
      <c r="AH454">
        <v>0</v>
      </c>
      <c r="AI454">
        <v>6.28</v>
      </c>
      <c r="AJ454">
        <v>1</v>
      </c>
      <c r="AK454">
        <v>1</v>
      </c>
      <c r="AL454">
        <v>1</v>
      </c>
      <c r="AN454">
        <v>0</v>
      </c>
      <c r="AO454">
        <v>0</v>
      </c>
      <c r="AP454">
        <v>0</v>
      </c>
      <c r="AQ454">
        <v>0</v>
      </c>
      <c r="AR454">
        <v>0</v>
      </c>
      <c r="AS454" t="s">
        <v>3</v>
      </c>
      <c r="AT454">
        <v>102</v>
      </c>
      <c r="AU454" t="s">
        <v>3</v>
      </c>
      <c r="AV454">
        <v>0</v>
      </c>
      <c r="AW454">
        <v>1</v>
      </c>
      <c r="AX454">
        <v>-1</v>
      </c>
      <c r="AY454">
        <v>0</v>
      </c>
      <c r="AZ454">
        <v>0</v>
      </c>
      <c r="BA454" t="s">
        <v>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Y454*Source!I406</f>
        <v>36.72</v>
      </c>
      <c r="CY454">
        <f>AA454</f>
        <v>516.15</v>
      </c>
      <c r="CZ454">
        <f>AE454</f>
        <v>82.19</v>
      </c>
      <c r="DA454">
        <f>AI454</f>
        <v>6.28</v>
      </c>
      <c r="DB454">
        <f>ROUND(ROUND(AT454*CZ454,2),2)</f>
        <v>8383.3799999999992</v>
      </c>
      <c r="DC454">
        <f>ROUND(ROUND(AT454*AG454,2),2)</f>
        <v>0</v>
      </c>
    </row>
    <row r="455" spans="1:107">
      <c r="A455">
        <f>ROW(Source!A406)</f>
        <v>406</v>
      </c>
      <c r="B455">
        <v>35806607</v>
      </c>
      <c r="C455">
        <v>36171755</v>
      </c>
      <c r="D455">
        <v>35553389</v>
      </c>
      <c r="E455">
        <v>1</v>
      </c>
      <c r="F455">
        <v>1</v>
      </c>
      <c r="G455">
        <v>1</v>
      </c>
      <c r="H455">
        <v>3</v>
      </c>
      <c r="I455" t="s">
        <v>679</v>
      </c>
      <c r="J455" t="s">
        <v>680</v>
      </c>
      <c r="K455" t="s">
        <v>681</v>
      </c>
      <c r="L455">
        <v>1346</v>
      </c>
      <c r="N455">
        <v>1009</v>
      </c>
      <c r="O455" t="s">
        <v>170</v>
      </c>
      <c r="P455" t="s">
        <v>170</v>
      </c>
      <c r="Q455">
        <v>1</v>
      </c>
      <c r="W455">
        <v>0</v>
      </c>
      <c r="X455">
        <v>-2074468820</v>
      </c>
      <c r="Y455">
        <v>27</v>
      </c>
      <c r="AA455">
        <v>207.8</v>
      </c>
      <c r="AB455">
        <v>0</v>
      </c>
      <c r="AC455">
        <v>0</v>
      </c>
      <c r="AD455">
        <v>0</v>
      </c>
      <c r="AE455">
        <v>26.71</v>
      </c>
      <c r="AF455">
        <v>0</v>
      </c>
      <c r="AG455">
        <v>0</v>
      </c>
      <c r="AH455">
        <v>0</v>
      </c>
      <c r="AI455">
        <v>7.78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27</v>
      </c>
      <c r="AU455" t="s">
        <v>3</v>
      </c>
      <c r="AV455">
        <v>0</v>
      </c>
      <c r="AW455">
        <v>2</v>
      </c>
      <c r="AX455">
        <v>36171763</v>
      </c>
      <c r="AY455">
        <v>1</v>
      </c>
      <c r="AZ455">
        <v>0</v>
      </c>
      <c r="BA455">
        <v>445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Y455*Source!I406</f>
        <v>9.7199999999999989</v>
      </c>
      <c r="CY455">
        <f>AA455</f>
        <v>207.8</v>
      </c>
      <c r="CZ455">
        <f>AE455</f>
        <v>26.71</v>
      </c>
      <c r="DA455">
        <f>AI455</f>
        <v>7.78</v>
      </c>
      <c r="DB455">
        <f>ROUND(ROUND(AT455*CZ455,2),2)</f>
        <v>721.17</v>
      </c>
      <c r="DC455">
        <f>ROUND(ROUND(AT455*AG455,2),2)</f>
        <v>0</v>
      </c>
    </row>
    <row r="456" spans="1:107">
      <c r="A456">
        <f>ROW(Source!A408)</f>
        <v>408</v>
      </c>
      <c r="B456">
        <v>35806607</v>
      </c>
      <c r="C456">
        <v>35810476</v>
      </c>
      <c r="D456">
        <v>18413230</v>
      </c>
      <c r="E456">
        <v>1</v>
      </c>
      <c r="F456">
        <v>1</v>
      </c>
      <c r="G456">
        <v>1</v>
      </c>
      <c r="H456">
        <v>1</v>
      </c>
      <c r="I456" t="s">
        <v>610</v>
      </c>
      <c r="J456" t="s">
        <v>3</v>
      </c>
      <c r="K456" t="s">
        <v>611</v>
      </c>
      <c r="L456">
        <v>1369</v>
      </c>
      <c r="N456">
        <v>1013</v>
      </c>
      <c r="O456" t="s">
        <v>583</v>
      </c>
      <c r="P456" t="s">
        <v>583</v>
      </c>
      <c r="Q456">
        <v>1</v>
      </c>
      <c r="W456">
        <v>0</v>
      </c>
      <c r="X456">
        <v>355262106</v>
      </c>
      <c r="Y456">
        <v>7.6589999999999998</v>
      </c>
      <c r="AA456">
        <v>0</v>
      </c>
      <c r="AB456">
        <v>0</v>
      </c>
      <c r="AC456">
        <v>0</v>
      </c>
      <c r="AD456">
        <v>304.64</v>
      </c>
      <c r="AE456">
        <v>0</v>
      </c>
      <c r="AF456">
        <v>0</v>
      </c>
      <c r="AG456">
        <v>0</v>
      </c>
      <c r="AH456">
        <v>304.64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1</v>
      </c>
      <c r="AQ456">
        <v>0</v>
      </c>
      <c r="AR456">
        <v>0</v>
      </c>
      <c r="AS456" t="s">
        <v>3</v>
      </c>
      <c r="AT456">
        <v>6.66</v>
      </c>
      <c r="AU456" t="s">
        <v>144</v>
      </c>
      <c r="AV456">
        <v>1</v>
      </c>
      <c r="AW456">
        <v>2</v>
      </c>
      <c r="AX456">
        <v>35810489</v>
      </c>
      <c r="AY456">
        <v>2</v>
      </c>
      <c r="AZ456">
        <v>131072</v>
      </c>
      <c r="BA456">
        <v>446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Y456*Source!I408</f>
        <v>1.8381599999999998</v>
      </c>
      <c r="CY456">
        <f>AD456</f>
        <v>304.64</v>
      </c>
      <c r="CZ456">
        <f>AH456</f>
        <v>304.64</v>
      </c>
      <c r="DA456">
        <f>AL456</f>
        <v>1</v>
      </c>
      <c r="DB456">
        <f>ROUND((ROUND(AT456*CZ456,2)*1.15),2)</f>
        <v>2333.2399999999998</v>
      </c>
      <c r="DC456">
        <f>ROUND((ROUND(AT456*AG456,2)*1.15),2)</f>
        <v>0</v>
      </c>
    </row>
    <row r="457" spans="1:107">
      <c r="A457">
        <f>ROW(Source!A408)</f>
        <v>408</v>
      </c>
      <c r="B457">
        <v>35806607</v>
      </c>
      <c r="C457">
        <v>35810476</v>
      </c>
      <c r="D457">
        <v>29173472</v>
      </c>
      <c r="E457">
        <v>1</v>
      </c>
      <c r="F457">
        <v>1</v>
      </c>
      <c r="G457">
        <v>1</v>
      </c>
      <c r="H457">
        <v>2</v>
      </c>
      <c r="I457" t="s">
        <v>660</v>
      </c>
      <c r="J457" t="s">
        <v>661</v>
      </c>
      <c r="K457" t="s">
        <v>662</v>
      </c>
      <c r="L457">
        <v>1368</v>
      </c>
      <c r="N457">
        <v>1011</v>
      </c>
      <c r="O457" t="s">
        <v>589</v>
      </c>
      <c r="P457" t="s">
        <v>589</v>
      </c>
      <c r="Q457">
        <v>1</v>
      </c>
      <c r="W457">
        <v>0</v>
      </c>
      <c r="X457">
        <v>275932499</v>
      </c>
      <c r="Y457">
        <v>2.5124999999999997</v>
      </c>
      <c r="AA457">
        <v>0</v>
      </c>
      <c r="AB457">
        <v>12.75</v>
      </c>
      <c r="AC457">
        <v>0</v>
      </c>
      <c r="AD457">
        <v>0</v>
      </c>
      <c r="AE457">
        <v>0</v>
      </c>
      <c r="AF457">
        <v>3</v>
      </c>
      <c r="AG457">
        <v>0</v>
      </c>
      <c r="AH457">
        <v>0</v>
      </c>
      <c r="AI457">
        <v>1</v>
      </c>
      <c r="AJ457">
        <v>4.25</v>
      </c>
      <c r="AK457">
        <v>33.18</v>
      </c>
      <c r="AL457">
        <v>1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3</v>
      </c>
      <c r="AT457">
        <v>2.0099999999999998</v>
      </c>
      <c r="AU457" t="s">
        <v>143</v>
      </c>
      <c r="AV457">
        <v>0</v>
      </c>
      <c r="AW457">
        <v>2</v>
      </c>
      <c r="AX457">
        <v>35810490</v>
      </c>
      <c r="AY457">
        <v>1</v>
      </c>
      <c r="AZ457">
        <v>0</v>
      </c>
      <c r="BA457">
        <v>447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Y457*Source!I408</f>
        <v>0.60299999999999987</v>
      </c>
      <c r="CY457">
        <f>AB457</f>
        <v>12.75</v>
      </c>
      <c r="CZ457">
        <f>AF457</f>
        <v>3</v>
      </c>
      <c r="DA457">
        <f>AJ457</f>
        <v>4.25</v>
      </c>
      <c r="DB457">
        <f>ROUND((ROUND(AT457*CZ457,2)*1.25),2)</f>
        <v>7.54</v>
      </c>
      <c r="DC457">
        <f>ROUND((ROUND(AT457*AG457,2)*1.25),2)</f>
        <v>0</v>
      </c>
    </row>
    <row r="458" spans="1:107">
      <c r="A458">
        <f>ROW(Source!A408)</f>
        <v>408</v>
      </c>
      <c r="B458">
        <v>35806607</v>
      </c>
      <c r="C458">
        <v>35810476</v>
      </c>
      <c r="D458">
        <v>29174500</v>
      </c>
      <c r="E458">
        <v>1</v>
      </c>
      <c r="F458">
        <v>1</v>
      </c>
      <c r="G458">
        <v>1</v>
      </c>
      <c r="H458">
        <v>2</v>
      </c>
      <c r="I458" t="s">
        <v>682</v>
      </c>
      <c r="J458" t="s">
        <v>683</v>
      </c>
      <c r="K458" t="s">
        <v>684</v>
      </c>
      <c r="L458">
        <v>1368</v>
      </c>
      <c r="N458">
        <v>1011</v>
      </c>
      <c r="O458" t="s">
        <v>589</v>
      </c>
      <c r="P458" t="s">
        <v>589</v>
      </c>
      <c r="Q458">
        <v>1</v>
      </c>
      <c r="W458">
        <v>0</v>
      </c>
      <c r="X458">
        <v>-239831557</v>
      </c>
      <c r="Y458">
        <v>1.6625000000000001</v>
      </c>
      <c r="AA458">
        <v>0</v>
      </c>
      <c r="AB458">
        <v>7.33</v>
      </c>
      <c r="AC458">
        <v>0</v>
      </c>
      <c r="AD458">
        <v>0</v>
      </c>
      <c r="AE458">
        <v>0</v>
      </c>
      <c r="AF458">
        <v>1.95</v>
      </c>
      <c r="AG458">
        <v>0</v>
      </c>
      <c r="AH458">
        <v>0</v>
      </c>
      <c r="AI458">
        <v>1</v>
      </c>
      <c r="AJ458">
        <v>3.76</v>
      </c>
      <c r="AK458">
        <v>33.18</v>
      </c>
      <c r="AL458">
        <v>1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1.33</v>
      </c>
      <c r="AU458" t="s">
        <v>143</v>
      </c>
      <c r="AV458">
        <v>0</v>
      </c>
      <c r="AW458">
        <v>2</v>
      </c>
      <c r="AX458">
        <v>35810491</v>
      </c>
      <c r="AY458">
        <v>1</v>
      </c>
      <c r="AZ458">
        <v>0</v>
      </c>
      <c r="BA458">
        <v>448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Y458*Source!I408</f>
        <v>0.39900000000000002</v>
      </c>
      <c r="CY458">
        <f>AB458</f>
        <v>7.33</v>
      </c>
      <c r="CZ458">
        <f>AF458</f>
        <v>1.95</v>
      </c>
      <c r="DA458">
        <f>AJ458</f>
        <v>3.76</v>
      </c>
      <c r="DB458">
        <f>ROUND((ROUND(AT458*CZ458,2)*1.25),2)</f>
        <v>3.24</v>
      </c>
      <c r="DC458">
        <f>ROUND((ROUND(AT458*AG458,2)*1.25),2)</f>
        <v>0</v>
      </c>
    </row>
    <row r="459" spans="1:107">
      <c r="A459">
        <f>ROW(Source!A408)</f>
        <v>408</v>
      </c>
      <c r="B459">
        <v>35806607</v>
      </c>
      <c r="C459">
        <v>35810476</v>
      </c>
      <c r="D459">
        <v>29174913</v>
      </c>
      <c r="E459">
        <v>1</v>
      </c>
      <c r="F459">
        <v>1</v>
      </c>
      <c r="G459">
        <v>1</v>
      </c>
      <c r="H459">
        <v>2</v>
      </c>
      <c r="I459" t="s">
        <v>601</v>
      </c>
      <c r="J459" t="s">
        <v>602</v>
      </c>
      <c r="K459" t="s">
        <v>603</v>
      </c>
      <c r="L459">
        <v>1368</v>
      </c>
      <c r="N459">
        <v>1011</v>
      </c>
      <c r="O459" t="s">
        <v>589</v>
      </c>
      <c r="P459" t="s">
        <v>589</v>
      </c>
      <c r="Q459">
        <v>1</v>
      </c>
      <c r="W459">
        <v>0</v>
      </c>
      <c r="X459">
        <v>458544584</v>
      </c>
      <c r="Y459">
        <v>3.7499999999999999E-2</v>
      </c>
      <c r="AA459">
        <v>0</v>
      </c>
      <c r="AB459">
        <v>932.72</v>
      </c>
      <c r="AC459">
        <v>384.89</v>
      </c>
      <c r="AD459">
        <v>0</v>
      </c>
      <c r="AE459">
        <v>0</v>
      </c>
      <c r="AF459">
        <v>87.17</v>
      </c>
      <c r="AG459">
        <v>11.6</v>
      </c>
      <c r="AH459">
        <v>0</v>
      </c>
      <c r="AI459">
        <v>1</v>
      </c>
      <c r="AJ459">
        <v>10.7</v>
      </c>
      <c r="AK459">
        <v>33.18</v>
      </c>
      <c r="AL459">
        <v>1</v>
      </c>
      <c r="AN459">
        <v>0</v>
      </c>
      <c r="AO459">
        <v>1</v>
      </c>
      <c r="AP459">
        <v>1</v>
      </c>
      <c r="AQ459">
        <v>0</v>
      </c>
      <c r="AR459">
        <v>0</v>
      </c>
      <c r="AS459" t="s">
        <v>3</v>
      </c>
      <c r="AT459">
        <v>0.03</v>
      </c>
      <c r="AU459" t="s">
        <v>143</v>
      </c>
      <c r="AV459">
        <v>0</v>
      </c>
      <c r="AW459">
        <v>2</v>
      </c>
      <c r="AX459">
        <v>35810492</v>
      </c>
      <c r="AY459">
        <v>1</v>
      </c>
      <c r="AZ459">
        <v>0</v>
      </c>
      <c r="BA459">
        <v>449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Y459*Source!I408</f>
        <v>8.9999999999999993E-3</v>
      </c>
      <c r="CY459">
        <f>AB459</f>
        <v>932.72</v>
      </c>
      <c r="CZ459">
        <f>AF459</f>
        <v>87.17</v>
      </c>
      <c r="DA459">
        <f>AJ459</f>
        <v>10.7</v>
      </c>
      <c r="DB459">
        <f>ROUND((ROUND(AT459*CZ459,2)*1.25),2)</f>
        <v>3.28</v>
      </c>
      <c r="DC459">
        <f>ROUND((ROUND(AT459*AG459,2)*1.25),2)</f>
        <v>0.44</v>
      </c>
    </row>
    <row r="460" spans="1:107">
      <c r="A460">
        <f>ROW(Source!A408)</f>
        <v>408</v>
      </c>
      <c r="B460">
        <v>35806607</v>
      </c>
      <c r="C460">
        <v>35810476</v>
      </c>
      <c r="D460">
        <v>29114471</v>
      </c>
      <c r="E460">
        <v>1</v>
      </c>
      <c r="F460">
        <v>1</v>
      </c>
      <c r="G460">
        <v>1</v>
      </c>
      <c r="H460">
        <v>3</v>
      </c>
      <c r="I460" t="s">
        <v>685</v>
      </c>
      <c r="J460" t="s">
        <v>686</v>
      </c>
      <c r="K460" t="s">
        <v>687</v>
      </c>
      <c r="L460">
        <v>1358</v>
      </c>
      <c r="N460">
        <v>1010</v>
      </c>
      <c r="O460" t="s">
        <v>498</v>
      </c>
      <c r="P460" t="s">
        <v>498</v>
      </c>
      <c r="Q460">
        <v>10</v>
      </c>
      <c r="W460">
        <v>0</v>
      </c>
      <c r="X460">
        <v>610395517</v>
      </c>
      <c r="Y460">
        <v>26.3</v>
      </c>
      <c r="AA460">
        <v>1.55</v>
      </c>
      <c r="AB460">
        <v>0</v>
      </c>
      <c r="AC460">
        <v>0</v>
      </c>
      <c r="AD460">
        <v>0</v>
      </c>
      <c r="AE460">
        <v>1.6</v>
      </c>
      <c r="AF460">
        <v>0</v>
      </c>
      <c r="AG460">
        <v>0</v>
      </c>
      <c r="AH460">
        <v>0</v>
      </c>
      <c r="AI460">
        <v>0.97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26.3</v>
      </c>
      <c r="AU460" t="s">
        <v>3</v>
      </c>
      <c r="AV460">
        <v>0</v>
      </c>
      <c r="AW460">
        <v>2</v>
      </c>
      <c r="AX460">
        <v>35810493</v>
      </c>
      <c r="AY460">
        <v>1</v>
      </c>
      <c r="AZ460">
        <v>0</v>
      </c>
      <c r="BA460">
        <v>450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Y460*Source!I408</f>
        <v>6.3120000000000003</v>
      </c>
      <c r="CY460">
        <f t="shared" ref="CY460:CY467" si="64">AA460</f>
        <v>1.55</v>
      </c>
      <c r="CZ460">
        <f t="shared" ref="CZ460:CZ467" si="65">AE460</f>
        <v>1.6</v>
      </c>
      <c r="DA460">
        <f t="shared" ref="DA460:DA467" si="66">AI460</f>
        <v>0.97</v>
      </c>
      <c r="DB460">
        <f t="shared" ref="DB460:DB467" si="67">ROUND(ROUND(AT460*CZ460,2),2)</f>
        <v>42.08</v>
      </c>
      <c r="DC460">
        <f t="shared" ref="DC460:DC467" si="68">ROUND(ROUND(AT460*AG460,2),2)</f>
        <v>0</v>
      </c>
    </row>
    <row r="461" spans="1:107">
      <c r="A461">
        <f>ROW(Source!A408)</f>
        <v>408</v>
      </c>
      <c r="B461">
        <v>35806607</v>
      </c>
      <c r="C461">
        <v>35810476</v>
      </c>
      <c r="D461">
        <v>29114305</v>
      </c>
      <c r="E461">
        <v>1</v>
      </c>
      <c r="F461">
        <v>1</v>
      </c>
      <c r="G461">
        <v>1</v>
      </c>
      <c r="H461">
        <v>3</v>
      </c>
      <c r="I461" t="s">
        <v>688</v>
      </c>
      <c r="J461" t="s">
        <v>689</v>
      </c>
      <c r="K461" t="s">
        <v>690</v>
      </c>
      <c r="L461">
        <v>1354</v>
      </c>
      <c r="N461">
        <v>1010</v>
      </c>
      <c r="O461" t="s">
        <v>258</v>
      </c>
      <c r="P461" t="s">
        <v>258</v>
      </c>
      <c r="Q461">
        <v>1</v>
      </c>
      <c r="W461">
        <v>0</v>
      </c>
      <c r="X461">
        <v>-1753782198</v>
      </c>
      <c r="Y461">
        <v>263</v>
      </c>
      <c r="AA461">
        <v>0.21</v>
      </c>
      <c r="AB461">
        <v>0</v>
      </c>
      <c r="AC461">
        <v>0</v>
      </c>
      <c r="AD461">
        <v>0</v>
      </c>
      <c r="AE461">
        <v>0.12</v>
      </c>
      <c r="AF461">
        <v>0</v>
      </c>
      <c r="AG461">
        <v>0</v>
      </c>
      <c r="AH461">
        <v>0</v>
      </c>
      <c r="AI461">
        <v>1.78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263</v>
      </c>
      <c r="AU461" t="s">
        <v>3</v>
      </c>
      <c r="AV461">
        <v>0</v>
      </c>
      <c r="AW461">
        <v>2</v>
      </c>
      <c r="AX461">
        <v>35810494</v>
      </c>
      <c r="AY461">
        <v>1</v>
      </c>
      <c r="AZ461">
        <v>0</v>
      </c>
      <c r="BA461">
        <v>451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Y461*Source!I408</f>
        <v>63.12</v>
      </c>
      <c r="CY461">
        <f t="shared" si="64"/>
        <v>0.21</v>
      </c>
      <c r="CZ461">
        <f t="shared" si="65"/>
        <v>0.12</v>
      </c>
      <c r="DA461">
        <f t="shared" si="66"/>
        <v>1.78</v>
      </c>
      <c r="DB461">
        <f t="shared" si="67"/>
        <v>31.56</v>
      </c>
      <c r="DC461">
        <f t="shared" si="68"/>
        <v>0</v>
      </c>
    </row>
    <row r="462" spans="1:107">
      <c r="A462">
        <f>ROW(Source!A408)</f>
        <v>408</v>
      </c>
      <c r="B462">
        <v>35806607</v>
      </c>
      <c r="C462">
        <v>35810476</v>
      </c>
      <c r="D462">
        <v>29111012</v>
      </c>
      <c r="E462">
        <v>1</v>
      </c>
      <c r="F462">
        <v>1</v>
      </c>
      <c r="G462">
        <v>1</v>
      </c>
      <c r="H462">
        <v>3</v>
      </c>
      <c r="I462" t="s">
        <v>691</v>
      </c>
      <c r="J462" t="s">
        <v>692</v>
      </c>
      <c r="K462" t="s">
        <v>693</v>
      </c>
      <c r="L462">
        <v>1354</v>
      </c>
      <c r="N462">
        <v>1010</v>
      </c>
      <c r="O462" t="s">
        <v>258</v>
      </c>
      <c r="P462" t="s">
        <v>258</v>
      </c>
      <c r="Q462">
        <v>1</v>
      </c>
      <c r="W462">
        <v>0</v>
      </c>
      <c r="X462">
        <v>-532370196</v>
      </c>
      <c r="Y462">
        <v>7</v>
      </c>
      <c r="AA462">
        <v>12.73</v>
      </c>
      <c r="AB462">
        <v>0</v>
      </c>
      <c r="AC462">
        <v>0</v>
      </c>
      <c r="AD462">
        <v>0</v>
      </c>
      <c r="AE462">
        <v>1.29</v>
      </c>
      <c r="AF462">
        <v>0</v>
      </c>
      <c r="AG462">
        <v>0</v>
      </c>
      <c r="AH462">
        <v>0</v>
      </c>
      <c r="AI462">
        <v>9.8699999999999992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7</v>
      </c>
      <c r="AU462" t="s">
        <v>3</v>
      </c>
      <c r="AV462">
        <v>0</v>
      </c>
      <c r="AW462">
        <v>2</v>
      </c>
      <c r="AX462">
        <v>35810495</v>
      </c>
      <c r="AY462">
        <v>1</v>
      </c>
      <c r="AZ462">
        <v>0</v>
      </c>
      <c r="BA462">
        <v>452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Y462*Source!I408</f>
        <v>1.68</v>
      </c>
      <c r="CY462">
        <f t="shared" si="64"/>
        <v>12.73</v>
      </c>
      <c r="CZ462">
        <f t="shared" si="65"/>
        <v>1.29</v>
      </c>
      <c r="DA462">
        <f t="shared" si="66"/>
        <v>9.8699999999999992</v>
      </c>
      <c r="DB462">
        <f t="shared" si="67"/>
        <v>9.0299999999999994</v>
      </c>
      <c r="DC462">
        <f t="shared" si="68"/>
        <v>0</v>
      </c>
    </row>
    <row r="463" spans="1:107">
      <c r="A463">
        <f>ROW(Source!A408)</f>
        <v>408</v>
      </c>
      <c r="B463">
        <v>35806607</v>
      </c>
      <c r="C463">
        <v>35810476</v>
      </c>
      <c r="D463">
        <v>29111013</v>
      </c>
      <c r="E463">
        <v>1</v>
      </c>
      <c r="F463">
        <v>1</v>
      </c>
      <c r="G463">
        <v>1</v>
      </c>
      <c r="H463">
        <v>3</v>
      </c>
      <c r="I463" t="s">
        <v>694</v>
      </c>
      <c r="J463" t="s">
        <v>695</v>
      </c>
      <c r="K463" t="s">
        <v>696</v>
      </c>
      <c r="L463">
        <v>1354</v>
      </c>
      <c r="N463">
        <v>1010</v>
      </c>
      <c r="O463" t="s">
        <v>258</v>
      </c>
      <c r="P463" t="s">
        <v>258</v>
      </c>
      <c r="Q463">
        <v>1</v>
      </c>
      <c r="W463">
        <v>0</v>
      </c>
      <c r="X463">
        <v>-463883208</v>
      </c>
      <c r="Y463">
        <v>7</v>
      </c>
      <c r="AA463">
        <v>12.73</v>
      </c>
      <c r="AB463">
        <v>0</v>
      </c>
      <c r="AC463">
        <v>0</v>
      </c>
      <c r="AD463">
        <v>0</v>
      </c>
      <c r="AE463">
        <v>1.29</v>
      </c>
      <c r="AF463">
        <v>0</v>
      </c>
      <c r="AG463">
        <v>0</v>
      </c>
      <c r="AH463">
        <v>0</v>
      </c>
      <c r="AI463">
        <v>9.8699999999999992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7</v>
      </c>
      <c r="AU463" t="s">
        <v>3</v>
      </c>
      <c r="AV463">
        <v>0</v>
      </c>
      <c r="AW463">
        <v>2</v>
      </c>
      <c r="AX463">
        <v>35810496</v>
      </c>
      <c r="AY463">
        <v>1</v>
      </c>
      <c r="AZ463">
        <v>0</v>
      </c>
      <c r="BA463">
        <v>453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Y463*Source!I408</f>
        <v>1.68</v>
      </c>
      <c r="CY463">
        <f t="shared" si="64"/>
        <v>12.73</v>
      </c>
      <c r="CZ463">
        <f t="shared" si="65"/>
        <v>1.29</v>
      </c>
      <c r="DA463">
        <f t="shared" si="66"/>
        <v>9.8699999999999992</v>
      </c>
      <c r="DB463">
        <f t="shared" si="67"/>
        <v>9.0299999999999994</v>
      </c>
      <c r="DC463">
        <f t="shared" si="68"/>
        <v>0</v>
      </c>
    </row>
    <row r="464" spans="1:107">
      <c r="A464">
        <f>ROW(Source!A408)</f>
        <v>408</v>
      </c>
      <c r="B464">
        <v>35806607</v>
      </c>
      <c r="C464">
        <v>35810476</v>
      </c>
      <c r="D464">
        <v>29111016</v>
      </c>
      <c r="E464">
        <v>1</v>
      </c>
      <c r="F464">
        <v>1</v>
      </c>
      <c r="G464">
        <v>1</v>
      </c>
      <c r="H464">
        <v>3</v>
      </c>
      <c r="I464" t="s">
        <v>697</v>
      </c>
      <c r="J464" t="s">
        <v>698</v>
      </c>
      <c r="K464" t="s">
        <v>699</v>
      </c>
      <c r="L464">
        <v>1354</v>
      </c>
      <c r="N464">
        <v>1010</v>
      </c>
      <c r="O464" t="s">
        <v>258</v>
      </c>
      <c r="P464" t="s">
        <v>258</v>
      </c>
      <c r="Q464">
        <v>1</v>
      </c>
      <c r="W464">
        <v>0</v>
      </c>
      <c r="X464">
        <v>-983964523</v>
      </c>
      <c r="Y464">
        <v>40</v>
      </c>
      <c r="AA464">
        <v>12.73</v>
      </c>
      <c r="AB464">
        <v>0</v>
      </c>
      <c r="AC464">
        <v>0</v>
      </c>
      <c r="AD464">
        <v>0</v>
      </c>
      <c r="AE464">
        <v>1.29</v>
      </c>
      <c r="AF464">
        <v>0</v>
      </c>
      <c r="AG464">
        <v>0</v>
      </c>
      <c r="AH464">
        <v>0</v>
      </c>
      <c r="AI464">
        <v>9.8699999999999992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40</v>
      </c>
      <c r="AU464" t="s">
        <v>3</v>
      </c>
      <c r="AV464">
        <v>0</v>
      </c>
      <c r="AW464">
        <v>2</v>
      </c>
      <c r="AX464">
        <v>35810497</v>
      </c>
      <c r="AY464">
        <v>1</v>
      </c>
      <c r="AZ464">
        <v>0</v>
      </c>
      <c r="BA464">
        <v>454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Y464*Source!I408</f>
        <v>9.6</v>
      </c>
      <c r="CY464">
        <f t="shared" si="64"/>
        <v>12.73</v>
      </c>
      <c r="CZ464">
        <f t="shared" si="65"/>
        <v>1.29</v>
      </c>
      <c r="DA464">
        <f t="shared" si="66"/>
        <v>9.8699999999999992</v>
      </c>
      <c r="DB464">
        <f t="shared" si="67"/>
        <v>51.6</v>
      </c>
      <c r="DC464">
        <f t="shared" si="68"/>
        <v>0</v>
      </c>
    </row>
    <row r="465" spans="1:107">
      <c r="A465">
        <f>ROW(Source!A408)</f>
        <v>408</v>
      </c>
      <c r="B465">
        <v>35806607</v>
      </c>
      <c r="C465">
        <v>35810476</v>
      </c>
      <c r="D465">
        <v>29111019</v>
      </c>
      <c r="E465">
        <v>1</v>
      </c>
      <c r="F465">
        <v>1</v>
      </c>
      <c r="G465">
        <v>1</v>
      </c>
      <c r="H465">
        <v>3</v>
      </c>
      <c r="I465" t="s">
        <v>700</v>
      </c>
      <c r="J465" t="s">
        <v>701</v>
      </c>
      <c r="K465" t="s">
        <v>702</v>
      </c>
      <c r="L465">
        <v>1354</v>
      </c>
      <c r="N465">
        <v>1010</v>
      </c>
      <c r="O465" t="s">
        <v>258</v>
      </c>
      <c r="P465" t="s">
        <v>258</v>
      </c>
      <c r="Q465">
        <v>1</v>
      </c>
      <c r="W465">
        <v>0</v>
      </c>
      <c r="X465">
        <v>395384367</v>
      </c>
      <c r="Y465">
        <v>8</v>
      </c>
      <c r="AA465">
        <v>8.67</v>
      </c>
      <c r="AB465">
        <v>0</v>
      </c>
      <c r="AC465">
        <v>0</v>
      </c>
      <c r="AD465">
        <v>0</v>
      </c>
      <c r="AE465">
        <v>0.63</v>
      </c>
      <c r="AF465">
        <v>0</v>
      </c>
      <c r="AG465">
        <v>0</v>
      </c>
      <c r="AH465">
        <v>0</v>
      </c>
      <c r="AI465">
        <v>13.76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8</v>
      </c>
      <c r="AU465" t="s">
        <v>3</v>
      </c>
      <c r="AV465">
        <v>0</v>
      </c>
      <c r="AW465">
        <v>2</v>
      </c>
      <c r="AX465">
        <v>35810498</v>
      </c>
      <c r="AY465">
        <v>1</v>
      </c>
      <c r="AZ465">
        <v>0</v>
      </c>
      <c r="BA465">
        <v>455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Y465*Source!I408</f>
        <v>1.92</v>
      </c>
      <c r="CY465">
        <f t="shared" si="64"/>
        <v>8.67</v>
      </c>
      <c r="CZ465">
        <f t="shared" si="65"/>
        <v>0.63</v>
      </c>
      <c r="DA465">
        <f t="shared" si="66"/>
        <v>13.76</v>
      </c>
      <c r="DB465">
        <f t="shared" si="67"/>
        <v>5.04</v>
      </c>
      <c r="DC465">
        <f t="shared" si="68"/>
        <v>0</v>
      </c>
    </row>
    <row r="466" spans="1:107">
      <c r="A466">
        <f>ROW(Source!A408)</f>
        <v>408</v>
      </c>
      <c r="B466">
        <v>35806607</v>
      </c>
      <c r="C466">
        <v>35810476</v>
      </c>
      <c r="D466">
        <v>29111018</v>
      </c>
      <c r="E466">
        <v>1</v>
      </c>
      <c r="F466">
        <v>1</v>
      </c>
      <c r="G466">
        <v>1</v>
      </c>
      <c r="H466">
        <v>3</v>
      </c>
      <c r="I466" t="s">
        <v>703</v>
      </c>
      <c r="J466" t="s">
        <v>704</v>
      </c>
      <c r="K466" t="s">
        <v>705</v>
      </c>
      <c r="L466">
        <v>1354</v>
      </c>
      <c r="N466">
        <v>1010</v>
      </c>
      <c r="O466" t="s">
        <v>258</v>
      </c>
      <c r="P466" t="s">
        <v>258</v>
      </c>
      <c r="Q466">
        <v>1</v>
      </c>
      <c r="W466">
        <v>0</v>
      </c>
      <c r="X466">
        <v>-1405133353</v>
      </c>
      <c r="Y466">
        <v>8</v>
      </c>
      <c r="AA466">
        <v>8.67</v>
      </c>
      <c r="AB466">
        <v>0</v>
      </c>
      <c r="AC466">
        <v>0</v>
      </c>
      <c r="AD466">
        <v>0</v>
      </c>
      <c r="AE466">
        <v>0.63</v>
      </c>
      <c r="AF466">
        <v>0</v>
      </c>
      <c r="AG466">
        <v>0</v>
      </c>
      <c r="AH466">
        <v>0</v>
      </c>
      <c r="AI466">
        <v>13.76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8</v>
      </c>
      <c r="AU466" t="s">
        <v>3</v>
      </c>
      <c r="AV466">
        <v>0</v>
      </c>
      <c r="AW466">
        <v>2</v>
      </c>
      <c r="AX466">
        <v>35810499</v>
      </c>
      <c r="AY466">
        <v>1</v>
      </c>
      <c r="AZ466">
        <v>0</v>
      </c>
      <c r="BA466">
        <v>456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Y466*Source!I408</f>
        <v>1.92</v>
      </c>
      <c r="CY466">
        <f t="shared" si="64"/>
        <v>8.67</v>
      </c>
      <c r="CZ466">
        <f t="shared" si="65"/>
        <v>0.63</v>
      </c>
      <c r="DA466">
        <f t="shared" si="66"/>
        <v>13.76</v>
      </c>
      <c r="DB466">
        <f t="shared" si="67"/>
        <v>5.04</v>
      </c>
      <c r="DC466">
        <f t="shared" si="68"/>
        <v>0</v>
      </c>
    </row>
    <row r="467" spans="1:107">
      <c r="A467">
        <f>ROW(Source!A408)</f>
        <v>408</v>
      </c>
      <c r="B467">
        <v>35806607</v>
      </c>
      <c r="C467">
        <v>35810476</v>
      </c>
      <c r="D467">
        <v>29110997</v>
      </c>
      <c r="E467">
        <v>1</v>
      </c>
      <c r="F467">
        <v>1</v>
      </c>
      <c r="G467">
        <v>1</v>
      </c>
      <c r="H467">
        <v>3</v>
      </c>
      <c r="I467" t="s">
        <v>706</v>
      </c>
      <c r="J467" t="s">
        <v>707</v>
      </c>
      <c r="K467" t="s">
        <v>708</v>
      </c>
      <c r="L467">
        <v>1301</v>
      </c>
      <c r="N467">
        <v>1003</v>
      </c>
      <c r="O467" t="s">
        <v>151</v>
      </c>
      <c r="P467" t="s">
        <v>151</v>
      </c>
      <c r="Q467">
        <v>1</v>
      </c>
      <c r="W467">
        <v>0</v>
      </c>
      <c r="X467">
        <v>1996222970</v>
      </c>
      <c r="Y467">
        <v>101</v>
      </c>
      <c r="AA467">
        <v>27.92</v>
      </c>
      <c r="AB467">
        <v>0</v>
      </c>
      <c r="AC467">
        <v>0</v>
      </c>
      <c r="AD467">
        <v>0</v>
      </c>
      <c r="AE467">
        <v>12.3</v>
      </c>
      <c r="AF467">
        <v>0</v>
      </c>
      <c r="AG467">
        <v>0</v>
      </c>
      <c r="AH467">
        <v>0</v>
      </c>
      <c r="AI467">
        <v>2.27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101</v>
      </c>
      <c r="AU467" t="s">
        <v>3</v>
      </c>
      <c r="AV467">
        <v>0</v>
      </c>
      <c r="AW467">
        <v>2</v>
      </c>
      <c r="AX467">
        <v>35810500</v>
      </c>
      <c r="AY467">
        <v>1</v>
      </c>
      <c r="AZ467">
        <v>0</v>
      </c>
      <c r="BA467">
        <v>457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Y467*Source!I408</f>
        <v>24.24</v>
      </c>
      <c r="CY467">
        <f t="shared" si="64"/>
        <v>27.92</v>
      </c>
      <c r="CZ467">
        <f t="shared" si="65"/>
        <v>12.3</v>
      </c>
      <c r="DA467">
        <f t="shared" si="66"/>
        <v>2.27</v>
      </c>
      <c r="DB467">
        <f t="shared" si="67"/>
        <v>1242.3</v>
      </c>
      <c r="DC467">
        <f t="shared" si="68"/>
        <v>0</v>
      </c>
    </row>
    <row r="468" spans="1:107">
      <c r="A468">
        <f>ROW(Source!A409)</f>
        <v>409</v>
      </c>
      <c r="B468">
        <v>35806607</v>
      </c>
      <c r="C468">
        <v>35810540</v>
      </c>
      <c r="D468">
        <v>18409850</v>
      </c>
      <c r="E468">
        <v>1</v>
      </c>
      <c r="F468">
        <v>1</v>
      </c>
      <c r="G468">
        <v>1</v>
      </c>
      <c r="H468">
        <v>1</v>
      </c>
      <c r="I468" t="s">
        <v>709</v>
      </c>
      <c r="J468" t="s">
        <v>3</v>
      </c>
      <c r="K468" t="s">
        <v>710</v>
      </c>
      <c r="L468">
        <v>1369</v>
      </c>
      <c r="N468">
        <v>1013</v>
      </c>
      <c r="O468" t="s">
        <v>583</v>
      </c>
      <c r="P468" t="s">
        <v>583</v>
      </c>
      <c r="Q468">
        <v>1</v>
      </c>
      <c r="W468">
        <v>0</v>
      </c>
      <c r="X468">
        <v>855544366</v>
      </c>
      <c r="Y468">
        <v>96.6</v>
      </c>
      <c r="AA468">
        <v>0</v>
      </c>
      <c r="AB468">
        <v>0</v>
      </c>
      <c r="AC468">
        <v>0</v>
      </c>
      <c r="AD468">
        <v>300.99</v>
      </c>
      <c r="AE468">
        <v>0</v>
      </c>
      <c r="AF468">
        <v>0</v>
      </c>
      <c r="AG468">
        <v>0</v>
      </c>
      <c r="AH468">
        <v>300.99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1</v>
      </c>
      <c r="AQ468">
        <v>0</v>
      </c>
      <c r="AR468">
        <v>0</v>
      </c>
      <c r="AS468" t="s">
        <v>3</v>
      </c>
      <c r="AT468">
        <v>84</v>
      </c>
      <c r="AU468" t="s">
        <v>144</v>
      </c>
      <c r="AV468">
        <v>1</v>
      </c>
      <c r="AW468">
        <v>2</v>
      </c>
      <c r="AX468">
        <v>36316950</v>
      </c>
      <c r="AY468">
        <v>2</v>
      </c>
      <c r="AZ468">
        <v>131072</v>
      </c>
      <c r="BA468">
        <v>458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Y468*Source!I409</f>
        <v>73.802399999999992</v>
      </c>
      <c r="CY468">
        <f>AD468</f>
        <v>300.99</v>
      </c>
      <c r="CZ468">
        <f>AH468</f>
        <v>300.99</v>
      </c>
      <c r="DA468">
        <f>AL468</f>
        <v>1</v>
      </c>
      <c r="DB468">
        <f>ROUND((ROUND(AT468*CZ468,2)*1.15),2)</f>
        <v>29075.63</v>
      </c>
      <c r="DC468">
        <f>ROUND((ROUND(AT468*AG468,2)*1.15),2)</f>
        <v>0</v>
      </c>
    </row>
    <row r="469" spans="1:107">
      <c r="A469">
        <f>ROW(Source!A409)</f>
        <v>409</v>
      </c>
      <c r="B469">
        <v>35806607</v>
      </c>
      <c r="C469">
        <v>35810540</v>
      </c>
      <c r="D469">
        <v>29173472</v>
      </c>
      <c r="E469">
        <v>1</v>
      </c>
      <c r="F469">
        <v>1</v>
      </c>
      <c r="G469">
        <v>1</v>
      </c>
      <c r="H469">
        <v>2</v>
      </c>
      <c r="I469" t="s">
        <v>660</v>
      </c>
      <c r="J469" t="s">
        <v>711</v>
      </c>
      <c r="K469" t="s">
        <v>662</v>
      </c>
      <c r="L469">
        <v>1368</v>
      </c>
      <c r="N469">
        <v>1011</v>
      </c>
      <c r="O469" t="s">
        <v>589</v>
      </c>
      <c r="P469" t="s">
        <v>589</v>
      </c>
      <c r="Q469">
        <v>1</v>
      </c>
      <c r="W469">
        <v>0</v>
      </c>
      <c r="X469">
        <v>-1937814132</v>
      </c>
      <c r="Y469">
        <v>2.75</v>
      </c>
      <c r="AA469">
        <v>0</v>
      </c>
      <c r="AB469">
        <v>12.75</v>
      </c>
      <c r="AC469">
        <v>0</v>
      </c>
      <c r="AD469">
        <v>0</v>
      </c>
      <c r="AE469">
        <v>0</v>
      </c>
      <c r="AF469">
        <v>3</v>
      </c>
      <c r="AG469">
        <v>0</v>
      </c>
      <c r="AH469">
        <v>0</v>
      </c>
      <c r="AI469">
        <v>1</v>
      </c>
      <c r="AJ469">
        <v>4.25</v>
      </c>
      <c r="AK469">
        <v>33.18</v>
      </c>
      <c r="AL469">
        <v>1</v>
      </c>
      <c r="AN469">
        <v>0</v>
      </c>
      <c r="AO469">
        <v>1</v>
      </c>
      <c r="AP469">
        <v>1</v>
      </c>
      <c r="AQ469">
        <v>0</v>
      </c>
      <c r="AR469">
        <v>0</v>
      </c>
      <c r="AS469" t="s">
        <v>3</v>
      </c>
      <c r="AT469">
        <v>2.2000000000000002</v>
      </c>
      <c r="AU469" t="s">
        <v>143</v>
      </c>
      <c r="AV469">
        <v>0</v>
      </c>
      <c r="AW469">
        <v>2</v>
      </c>
      <c r="AX469">
        <v>36316951</v>
      </c>
      <c r="AY469">
        <v>1</v>
      </c>
      <c r="AZ469">
        <v>0</v>
      </c>
      <c r="BA469">
        <v>459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Y469*Source!I409</f>
        <v>2.101</v>
      </c>
      <c r="CY469">
        <f>AB469</f>
        <v>12.75</v>
      </c>
      <c r="CZ469">
        <f>AF469</f>
        <v>3</v>
      </c>
      <c r="DA469">
        <f>AJ469</f>
        <v>4.25</v>
      </c>
      <c r="DB469">
        <f>ROUND((ROUND(AT469*CZ469,2)*1.25),2)</f>
        <v>8.25</v>
      </c>
      <c r="DC469">
        <f>ROUND((ROUND(AT469*AG469,2)*1.25),2)</f>
        <v>0</v>
      </c>
    </row>
    <row r="470" spans="1:107">
      <c r="A470">
        <f>ROW(Source!A409)</f>
        <v>409</v>
      </c>
      <c r="B470">
        <v>35806607</v>
      </c>
      <c r="C470">
        <v>35810540</v>
      </c>
      <c r="D470">
        <v>29174538</v>
      </c>
      <c r="E470">
        <v>1</v>
      </c>
      <c r="F470">
        <v>1</v>
      </c>
      <c r="G470">
        <v>1</v>
      </c>
      <c r="H470">
        <v>2</v>
      </c>
      <c r="I470" t="s">
        <v>712</v>
      </c>
      <c r="J470" t="s">
        <v>713</v>
      </c>
      <c r="K470" t="s">
        <v>714</v>
      </c>
      <c r="L470">
        <v>1368</v>
      </c>
      <c r="N470">
        <v>1011</v>
      </c>
      <c r="O470" t="s">
        <v>589</v>
      </c>
      <c r="P470" t="s">
        <v>589</v>
      </c>
      <c r="Q470">
        <v>1</v>
      </c>
      <c r="W470">
        <v>0</v>
      </c>
      <c r="X470">
        <v>1535098105</v>
      </c>
      <c r="Y470">
        <v>0.21250000000000002</v>
      </c>
      <c r="AA470">
        <v>0</v>
      </c>
      <c r="AB470">
        <v>187.1</v>
      </c>
      <c r="AC470">
        <v>0</v>
      </c>
      <c r="AD470">
        <v>0</v>
      </c>
      <c r="AE470">
        <v>0</v>
      </c>
      <c r="AF470">
        <v>33.590000000000003</v>
      </c>
      <c r="AG470">
        <v>0</v>
      </c>
      <c r="AH470">
        <v>0</v>
      </c>
      <c r="AI470">
        <v>1</v>
      </c>
      <c r="AJ470">
        <v>5.57</v>
      </c>
      <c r="AK470">
        <v>33.18</v>
      </c>
      <c r="AL470">
        <v>1</v>
      </c>
      <c r="AN470">
        <v>0</v>
      </c>
      <c r="AO470">
        <v>1</v>
      </c>
      <c r="AP470">
        <v>1</v>
      </c>
      <c r="AQ470">
        <v>0</v>
      </c>
      <c r="AR470">
        <v>0</v>
      </c>
      <c r="AS470" t="s">
        <v>3</v>
      </c>
      <c r="AT470">
        <v>0.17</v>
      </c>
      <c r="AU470" t="s">
        <v>143</v>
      </c>
      <c r="AV470">
        <v>0</v>
      </c>
      <c r="AW470">
        <v>2</v>
      </c>
      <c r="AX470">
        <v>36316952</v>
      </c>
      <c r="AY470">
        <v>1</v>
      </c>
      <c r="AZ470">
        <v>0</v>
      </c>
      <c r="BA470">
        <v>460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Y470*Source!I409</f>
        <v>0.16235000000000002</v>
      </c>
      <c r="CY470">
        <f>AB470</f>
        <v>187.1</v>
      </c>
      <c r="CZ470">
        <f>AF470</f>
        <v>33.590000000000003</v>
      </c>
      <c r="DA470">
        <f>AJ470</f>
        <v>5.57</v>
      </c>
      <c r="DB470">
        <f>ROUND((ROUND(AT470*CZ470,2)*1.25),2)</f>
        <v>7.14</v>
      </c>
      <c r="DC470">
        <f>ROUND((ROUND(AT470*AG470,2)*1.25),2)</f>
        <v>0</v>
      </c>
    </row>
    <row r="471" spans="1:107">
      <c r="A471">
        <f>ROW(Source!A409)</f>
        <v>409</v>
      </c>
      <c r="B471">
        <v>35806607</v>
      </c>
      <c r="C471">
        <v>35810540</v>
      </c>
      <c r="D471">
        <v>29174580</v>
      </c>
      <c r="E471">
        <v>1</v>
      </c>
      <c r="F471">
        <v>1</v>
      </c>
      <c r="G471">
        <v>1</v>
      </c>
      <c r="H471">
        <v>2</v>
      </c>
      <c r="I471" t="s">
        <v>715</v>
      </c>
      <c r="J471" t="s">
        <v>716</v>
      </c>
      <c r="K471" t="s">
        <v>717</v>
      </c>
      <c r="L471">
        <v>1368</v>
      </c>
      <c r="N471">
        <v>1011</v>
      </c>
      <c r="O471" t="s">
        <v>589</v>
      </c>
      <c r="P471" t="s">
        <v>589</v>
      </c>
      <c r="Q471">
        <v>1</v>
      </c>
      <c r="W471">
        <v>0</v>
      </c>
      <c r="X471">
        <v>-991672839</v>
      </c>
      <c r="Y471">
        <v>1.0874999999999999</v>
      </c>
      <c r="AA471">
        <v>0</v>
      </c>
      <c r="AB471">
        <v>31.87</v>
      </c>
      <c r="AC471">
        <v>0</v>
      </c>
      <c r="AD471">
        <v>0</v>
      </c>
      <c r="AE471">
        <v>0</v>
      </c>
      <c r="AF471">
        <v>2.08</v>
      </c>
      <c r="AG471">
        <v>0</v>
      </c>
      <c r="AH471">
        <v>0</v>
      </c>
      <c r="AI471">
        <v>1</v>
      </c>
      <c r="AJ471">
        <v>15.32</v>
      </c>
      <c r="AK471">
        <v>33.18</v>
      </c>
      <c r="AL471">
        <v>1</v>
      </c>
      <c r="AN471">
        <v>0</v>
      </c>
      <c r="AO471">
        <v>1</v>
      </c>
      <c r="AP471">
        <v>1</v>
      </c>
      <c r="AQ471">
        <v>0</v>
      </c>
      <c r="AR471">
        <v>0</v>
      </c>
      <c r="AS471" t="s">
        <v>3</v>
      </c>
      <c r="AT471">
        <v>0.87</v>
      </c>
      <c r="AU471" t="s">
        <v>143</v>
      </c>
      <c r="AV471">
        <v>0</v>
      </c>
      <c r="AW471">
        <v>2</v>
      </c>
      <c r="AX471">
        <v>36316953</v>
      </c>
      <c r="AY471">
        <v>1</v>
      </c>
      <c r="AZ471">
        <v>0</v>
      </c>
      <c r="BA471">
        <v>461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Y471*Source!I409</f>
        <v>0.83084999999999998</v>
      </c>
      <c r="CY471">
        <f>AB471</f>
        <v>31.87</v>
      </c>
      <c r="CZ471">
        <f>AF471</f>
        <v>2.08</v>
      </c>
      <c r="DA471">
        <f>AJ471</f>
        <v>15.32</v>
      </c>
      <c r="DB471">
        <f>ROUND((ROUND(AT471*CZ471,2)*1.25),2)</f>
        <v>2.2599999999999998</v>
      </c>
      <c r="DC471">
        <f>ROUND((ROUND(AT471*AG471,2)*1.25),2)</f>
        <v>0</v>
      </c>
    </row>
    <row r="472" spans="1:107">
      <c r="A472">
        <f>ROW(Source!A409)</f>
        <v>409</v>
      </c>
      <c r="B472">
        <v>35806607</v>
      </c>
      <c r="C472">
        <v>35810540</v>
      </c>
      <c r="D472">
        <v>29109354</v>
      </c>
      <c r="E472">
        <v>1</v>
      </c>
      <c r="F472">
        <v>1</v>
      </c>
      <c r="G472">
        <v>1</v>
      </c>
      <c r="H472">
        <v>3</v>
      </c>
      <c r="I472" t="s">
        <v>718</v>
      </c>
      <c r="J472" t="s">
        <v>719</v>
      </c>
      <c r="K472" t="s">
        <v>720</v>
      </c>
      <c r="L472">
        <v>1346</v>
      </c>
      <c r="N472">
        <v>1009</v>
      </c>
      <c r="O472" t="s">
        <v>170</v>
      </c>
      <c r="P472" t="s">
        <v>170</v>
      </c>
      <c r="Q472">
        <v>1</v>
      </c>
      <c r="W472">
        <v>0</v>
      </c>
      <c r="X472">
        <v>-946734149</v>
      </c>
      <c r="Y472">
        <v>10</v>
      </c>
      <c r="AA472">
        <v>64.010000000000005</v>
      </c>
      <c r="AB472">
        <v>0</v>
      </c>
      <c r="AC472">
        <v>0</v>
      </c>
      <c r="AD472">
        <v>0</v>
      </c>
      <c r="AE472">
        <v>46.72</v>
      </c>
      <c r="AF472">
        <v>0</v>
      </c>
      <c r="AG472">
        <v>0</v>
      </c>
      <c r="AH472">
        <v>0</v>
      </c>
      <c r="AI472">
        <v>1.37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10</v>
      </c>
      <c r="AU472" t="s">
        <v>3</v>
      </c>
      <c r="AV472">
        <v>0</v>
      </c>
      <c r="AW472">
        <v>2</v>
      </c>
      <c r="AX472">
        <v>36316954</v>
      </c>
      <c r="AY472">
        <v>1</v>
      </c>
      <c r="AZ472">
        <v>0</v>
      </c>
      <c r="BA472">
        <v>462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Y472*Source!I409</f>
        <v>7.6400000000000006</v>
      </c>
      <c r="CY472">
        <f t="shared" ref="CY472:CY486" si="69">AA472</f>
        <v>64.010000000000005</v>
      </c>
      <c r="CZ472">
        <f t="shared" ref="CZ472:CZ486" si="70">AE472</f>
        <v>46.72</v>
      </c>
      <c r="DA472">
        <f t="shared" ref="DA472:DA486" si="71">AI472</f>
        <v>1.37</v>
      </c>
      <c r="DB472">
        <f t="shared" ref="DB472:DB486" si="72">ROUND(ROUND(AT472*CZ472,2),2)</f>
        <v>467.2</v>
      </c>
      <c r="DC472">
        <f t="shared" ref="DC472:DC486" si="73">ROUND(ROUND(AT472*AG472,2),2)</f>
        <v>0</v>
      </c>
    </row>
    <row r="473" spans="1:107">
      <c r="A473">
        <f>ROW(Source!A409)</f>
        <v>409</v>
      </c>
      <c r="B473">
        <v>35806607</v>
      </c>
      <c r="C473">
        <v>35810540</v>
      </c>
      <c r="D473">
        <v>29109414</v>
      </c>
      <c r="E473">
        <v>1</v>
      </c>
      <c r="F473">
        <v>1</v>
      </c>
      <c r="G473">
        <v>1</v>
      </c>
      <c r="H473">
        <v>3</v>
      </c>
      <c r="I473" t="s">
        <v>721</v>
      </c>
      <c r="J473" t="s">
        <v>722</v>
      </c>
      <c r="K473" t="s">
        <v>723</v>
      </c>
      <c r="L473">
        <v>1346</v>
      </c>
      <c r="N473">
        <v>1009</v>
      </c>
      <c r="O473" t="s">
        <v>170</v>
      </c>
      <c r="P473" t="s">
        <v>170</v>
      </c>
      <c r="Q473">
        <v>1</v>
      </c>
      <c r="W473">
        <v>0</v>
      </c>
      <c r="X473">
        <v>-562222557</v>
      </c>
      <c r="Y473">
        <v>137</v>
      </c>
      <c r="AA473">
        <v>10.1</v>
      </c>
      <c r="AB473">
        <v>0</v>
      </c>
      <c r="AC473">
        <v>0</v>
      </c>
      <c r="AD473">
        <v>0</v>
      </c>
      <c r="AE473">
        <v>1.58</v>
      </c>
      <c r="AF473">
        <v>0</v>
      </c>
      <c r="AG473">
        <v>0</v>
      </c>
      <c r="AH473">
        <v>0</v>
      </c>
      <c r="AI473">
        <v>6.39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137</v>
      </c>
      <c r="AU473" t="s">
        <v>3</v>
      </c>
      <c r="AV473">
        <v>0</v>
      </c>
      <c r="AW473">
        <v>2</v>
      </c>
      <c r="AX473">
        <v>36316955</v>
      </c>
      <c r="AY473">
        <v>1</v>
      </c>
      <c r="AZ473">
        <v>0</v>
      </c>
      <c r="BA473">
        <v>463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Y473*Source!I409</f>
        <v>104.66800000000001</v>
      </c>
      <c r="CY473">
        <f t="shared" si="69"/>
        <v>10.1</v>
      </c>
      <c r="CZ473">
        <f t="shared" si="70"/>
        <v>1.58</v>
      </c>
      <c r="DA473">
        <f t="shared" si="71"/>
        <v>6.39</v>
      </c>
      <c r="DB473">
        <f t="shared" si="72"/>
        <v>216.46</v>
      </c>
      <c r="DC473">
        <f t="shared" si="73"/>
        <v>0</v>
      </c>
    </row>
    <row r="474" spans="1:107">
      <c r="A474">
        <f>ROW(Source!A409)</f>
        <v>409</v>
      </c>
      <c r="B474">
        <v>35806607</v>
      </c>
      <c r="C474">
        <v>35810540</v>
      </c>
      <c r="D474">
        <v>29109781</v>
      </c>
      <c r="E474">
        <v>1</v>
      </c>
      <c r="F474">
        <v>1</v>
      </c>
      <c r="G474">
        <v>1</v>
      </c>
      <c r="H474">
        <v>3</v>
      </c>
      <c r="I474" t="s">
        <v>724</v>
      </c>
      <c r="J474" t="s">
        <v>725</v>
      </c>
      <c r="K474" t="s">
        <v>726</v>
      </c>
      <c r="L474">
        <v>1346</v>
      </c>
      <c r="N474">
        <v>1009</v>
      </c>
      <c r="O474" t="s">
        <v>170</v>
      </c>
      <c r="P474" t="s">
        <v>170</v>
      </c>
      <c r="Q474">
        <v>1</v>
      </c>
      <c r="W474">
        <v>0</v>
      </c>
      <c r="X474">
        <v>-1529888946</v>
      </c>
      <c r="Y474">
        <v>10</v>
      </c>
      <c r="AA474">
        <v>60.38</v>
      </c>
      <c r="AB474">
        <v>0</v>
      </c>
      <c r="AC474">
        <v>0</v>
      </c>
      <c r="AD474">
        <v>0</v>
      </c>
      <c r="AE474">
        <v>11.12</v>
      </c>
      <c r="AF474">
        <v>0</v>
      </c>
      <c r="AG474">
        <v>0</v>
      </c>
      <c r="AH474">
        <v>0</v>
      </c>
      <c r="AI474">
        <v>5.43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10</v>
      </c>
      <c r="AU474" t="s">
        <v>3</v>
      </c>
      <c r="AV474">
        <v>0</v>
      </c>
      <c r="AW474">
        <v>2</v>
      </c>
      <c r="AX474">
        <v>36316956</v>
      </c>
      <c r="AY474">
        <v>1</v>
      </c>
      <c r="AZ474">
        <v>0</v>
      </c>
      <c r="BA474">
        <v>464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Y474*Source!I409</f>
        <v>7.6400000000000006</v>
      </c>
      <c r="CY474">
        <f t="shared" si="69"/>
        <v>60.38</v>
      </c>
      <c r="CZ474">
        <f t="shared" si="70"/>
        <v>11.12</v>
      </c>
      <c r="DA474">
        <f t="shared" si="71"/>
        <v>5.43</v>
      </c>
      <c r="DB474">
        <f t="shared" si="72"/>
        <v>111.2</v>
      </c>
      <c r="DC474">
        <f t="shared" si="73"/>
        <v>0</v>
      </c>
    </row>
    <row r="475" spans="1:107">
      <c r="A475">
        <f>ROW(Source!A409)</f>
        <v>409</v>
      </c>
      <c r="B475">
        <v>35806607</v>
      </c>
      <c r="C475">
        <v>35810540</v>
      </c>
      <c r="D475">
        <v>29109782</v>
      </c>
      <c r="E475">
        <v>1</v>
      </c>
      <c r="F475">
        <v>1</v>
      </c>
      <c r="G475">
        <v>1</v>
      </c>
      <c r="H475">
        <v>3</v>
      </c>
      <c r="I475" t="s">
        <v>727</v>
      </c>
      <c r="J475" t="s">
        <v>728</v>
      </c>
      <c r="K475" t="s">
        <v>729</v>
      </c>
      <c r="L475">
        <v>1346</v>
      </c>
      <c r="N475">
        <v>1009</v>
      </c>
      <c r="O475" t="s">
        <v>170</v>
      </c>
      <c r="P475" t="s">
        <v>170</v>
      </c>
      <c r="Q475">
        <v>1</v>
      </c>
      <c r="W475">
        <v>0</v>
      </c>
      <c r="X475">
        <v>-936589070</v>
      </c>
      <c r="Y475">
        <v>69</v>
      </c>
      <c r="AA475">
        <v>16.309999999999999</v>
      </c>
      <c r="AB475">
        <v>0</v>
      </c>
      <c r="AC475">
        <v>0</v>
      </c>
      <c r="AD475">
        <v>0</v>
      </c>
      <c r="AE475">
        <v>4.3600000000000003</v>
      </c>
      <c r="AF475">
        <v>0</v>
      </c>
      <c r="AG475">
        <v>0</v>
      </c>
      <c r="AH475">
        <v>0</v>
      </c>
      <c r="AI475">
        <v>3.74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69</v>
      </c>
      <c r="AU475" t="s">
        <v>3</v>
      </c>
      <c r="AV475">
        <v>0</v>
      </c>
      <c r="AW475">
        <v>2</v>
      </c>
      <c r="AX475">
        <v>36316957</v>
      </c>
      <c r="AY475">
        <v>1</v>
      </c>
      <c r="AZ475">
        <v>0</v>
      </c>
      <c r="BA475">
        <v>465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Y475*Source!I409</f>
        <v>52.716000000000001</v>
      </c>
      <c r="CY475">
        <f t="shared" si="69"/>
        <v>16.309999999999999</v>
      </c>
      <c r="CZ475">
        <f t="shared" si="70"/>
        <v>4.3600000000000003</v>
      </c>
      <c r="DA475">
        <f t="shared" si="71"/>
        <v>3.74</v>
      </c>
      <c r="DB475">
        <f t="shared" si="72"/>
        <v>300.83999999999997</v>
      </c>
      <c r="DC475">
        <f t="shared" si="73"/>
        <v>0</v>
      </c>
    </row>
    <row r="476" spans="1:107">
      <c r="A476">
        <f>ROW(Source!A409)</f>
        <v>409</v>
      </c>
      <c r="B476">
        <v>35806607</v>
      </c>
      <c r="C476">
        <v>35810540</v>
      </c>
      <c r="D476">
        <v>29110699</v>
      </c>
      <c r="E476">
        <v>1</v>
      </c>
      <c r="F476">
        <v>1</v>
      </c>
      <c r="G476">
        <v>1</v>
      </c>
      <c r="H476">
        <v>3</v>
      </c>
      <c r="I476" t="s">
        <v>730</v>
      </c>
      <c r="J476" t="s">
        <v>731</v>
      </c>
      <c r="K476" t="s">
        <v>732</v>
      </c>
      <c r="L476">
        <v>1301</v>
      </c>
      <c r="N476">
        <v>1003</v>
      </c>
      <c r="O476" t="s">
        <v>151</v>
      </c>
      <c r="P476" t="s">
        <v>151</v>
      </c>
      <c r="Q476">
        <v>1</v>
      </c>
      <c r="W476">
        <v>0</v>
      </c>
      <c r="X476">
        <v>-1957188591</v>
      </c>
      <c r="Y476">
        <v>118</v>
      </c>
      <c r="AA476">
        <v>1.24</v>
      </c>
      <c r="AB476">
        <v>0</v>
      </c>
      <c r="AC476">
        <v>0</v>
      </c>
      <c r="AD476">
        <v>0</v>
      </c>
      <c r="AE476">
        <v>0.17</v>
      </c>
      <c r="AF476">
        <v>0</v>
      </c>
      <c r="AG476">
        <v>0</v>
      </c>
      <c r="AH476">
        <v>0</v>
      </c>
      <c r="AI476">
        <v>7.29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118</v>
      </c>
      <c r="AU476" t="s">
        <v>3</v>
      </c>
      <c r="AV476">
        <v>0</v>
      </c>
      <c r="AW476">
        <v>2</v>
      </c>
      <c r="AX476">
        <v>36316958</v>
      </c>
      <c r="AY476">
        <v>1</v>
      </c>
      <c r="AZ476">
        <v>0</v>
      </c>
      <c r="BA476">
        <v>466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Y476*Source!I409</f>
        <v>90.152000000000001</v>
      </c>
      <c r="CY476">
        <f t="shared" si="69"/>
        <v>1.24</v>
      </c>
      <c r="CZ476">
        <f t="shared" si="70"/>
        <v>0.17</v>
      </c>
      <c r="DA476">
        <f t="shared" si="71"/>
        <v>7.29</v>
      </c>
      <c r="DB476">
        <f t="shared" si="72"/>
        <v>20.059999999999999</v>
      </c>
      <c r="DC476">
        <f t="shared" si="73"/>
        <v>0</v>
      </c>
    </row>
    <row r="477" spans="1:107">
      <c r="A477">
        <f>ROW(Source!A409)</f>
        <v>409</v>
      </c>
      <c r="B477">
        <v>35806607</v>
      </c>
      <c r="C477">
        <v>35810540</v>
      </c>
      <c r="D477">
        <v>29110797</v>
      </c>
      <c r="E477">
        <v>1</v>
      </c>
      <c r="F477">
        <v>1</v>
      </c>
      <c r="G477">
        <v>1</v>
      </c>
      <c r="H477">
        <v>3</v>
      </c>
      <c r="I477" t="s">
        <v>733</v>
      </c>
      <c r="J477" t="s">
        <v>734</v>
      </c>
      <c r="K477" t="s">
        <v>735</v>
      </c>
      <c r="L477">
        <v>1308</v>
      </c>
      <c r="N477">
        <v>1003</v>
      </c>
      <c r="O477" t="s">
        <v>68</v>
      </c>
      <c r="P477" t="s">
        <v>68</v>
      </c>
      <c r="Q477">
        <v>100</v>
      </c>
      <c r="W477">
        <v>0</v>
      </c>
      <c r="X477">
        <v>-2072982832</v>
      </c>
      <c r="Y477">
        <v>0.8</v>
      </c>
      <c r="AA477">
        <v>1550.34</v>
      </c>
      <c r="AB477">
        <v>0</v>
      </c>
      <c r="AC477">
        <v>0</v>
      </c>
      <c r="AD477">
        <v>0</v>
      </c>
      <c r="AE477">
        <v>174</v>
      </c>
      <c r="AF477">
        <v>0</v>
      </c>
      <c r="AG477">
        <v>0</v>
      </c>
      <c r="AH477">
        <v>0</v>
      </c>
      <c r="AI477">
        <v>8.91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0.8</v>
      </c>
      <c r="AU477" t="s">
        <v>3</v>
      </c>
      <c r="AV477">
        <v>0</v>
      </c>
      <c r="AW477">
        <v>2</v>
      </c>
      <c r="AX477">
        <v>36316959</v>
      </c>
      <c r="AY477">
        <v>1</v>
      </c>
      <c r="AZ477">
        <v>0</v>
      </c>
      <c r="BA477">
        <v>467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Y477*Source!I409</f>
        <v>0.61120000000000008</v>
      </c>
      <c r="CY477">
        <f t="shared" si="69"/>
        <v>1550.34</v>
      </c>
      <c r="CZ477">
        <f t="shared" si="70"/>
        <v>174</v>
      </c>
      <c r="DA477">
        <f t="shared" si="71"/>
        <v>8.91</v>
      </c>
      <c r="DB477">
        <f t="shared" si="72"/>
        <v>139.19999999999999</v>
      </c>
      <c r="DC477">
        <f t="shared" si="73"/>
        <v>0</v>
      </c>
    </row>
    <row r="478" spans="1:107">
      <c r="A478">
        <f>ROW(Source!A409)</f>
        <v>409</v>
      </c>
      <c r="B478">
        <v>35806607</v>
      </c>
      <c r="C478">
        <v>35810540</v>
      </c>
      <c r="D478">
        <v>29110815</v>
      </c>
      <c r="E478">
        <v>1</v>
      </c>
      <c r="F478">
        <v>1</v>
      </c>
      <c r="G478">
        <v>1</v>
      </c>
      <c r="H478">
        <v>3</v>
      </c>
      <c r="I478" t="s">
        <v>736</v>
      </c>
      <c r="J478" t="s">
        <v>737</v>
      </c>
      <c r="K478" t="s">
        <v>738</v>
      </c>
      <c r="L478">
        <v>1301</v>
      </c>
      <c r="N478">
        <v>1003</v>
      </c>
      <c r="O478" t="s">
        <v>151</v>
      </c>
      <c r="P478" t="s">
        <v>151</v>
      </c>
      <c r="Q478">
        <v>1</v>
      </c>
      <c r="W478">
        <v>0</v>
      </c>
      <c r="X478">
        <v>1534161369</v>
      </c>
      <c r="Y478">
        <v>117</v>
      </c>
      <c r="AA478">
        <v>6.29</v>
      </c>
      <c r="AB478">
        <v>0</v>
      </c>
      <c r="AC478">
        <v>0</v>
      </c>
      <c r="AD478">
        <v>0</v>
      </c>
      <c r="AE478">
        <v>0.85</v>
      </c>
      <c r="AF478">
        <v>0</v>
      </c>
      <c r="AG478">
        <v>0</v>
      </c>
      <c r="AH478">
        <v>0</v>
      </c>
      <c r="AI478">
        <v>7.4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117</v>
      </c>
      <c r="AU478" t="s">
        <v>3</v>
      </c>
      <c r="AV478">
        <v>0</v>
      </c>
      <c r="AW478">
        <v>2</v>
      </c>
      <c r="AX478">
        <v>36316960</v>
      </c>
      <c r="AY478">
        <v>1</v>
      </c>
      <c r="AZ478">
        <v>0</v>
      </c>
      <c r="BA478">
        <v>468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Y478*Source!I409</f>
        <v>89.388000000000005</v>
      </c>
      <c r="CY478">
        <f t="shared" si="69"/>
        <v>6.29</v>
      </c>
      <c r="CZ478">
        <f t="shared" si="70"/>
        <v>0.85</v>
      </c>
      <c r="DA478">
        <f t="shared" si="71"/>
        <v>7.4</v>
      </c>
      <c r="DB478">
        <f t="shared" si="72"/>
        <v>99.45</v>
      </c>
      <c r="DC478">
        <f t="shared" si="73"/>
        <v>0</v>
      </c>
    </row>
    <row r="479" spans="1:107">
      <c r="A479">
        <f>ROW(Source!A409)</f>
        <v>409</v>
      </c>
      <c r="B479">
        <v>35806607</v>
      </c>
      <c r="C479">
        <v>35810540</v>
      </c>
      <c r="D479">
        <v>29111455</v>
      </c>
      <c r="E479">
        <v>1</v>
      </c>
      <c r="F479">
        <v>1</v>
      </c>
      <c r="G479">
        <v>1</v>
      </c>
      <c r="H479">
        <v>3</v>
      </c>
      <c r="I479" t="s">
        <v>219</v>
      </c>
      <c r="J479" t="s">
        <v>221</v>
      </c>
      <c r="K479" t="s">
        <v>220</v>
      </c>
      <c r="L479">
        <v>1327</v>
      </c>
      <c r="N479">
        <v>1005</v>
      </c>
      <c r="O479" t="s">
        <v>165</v>
      </c>
      <c r="P479" t="s">
        <v>165</v>
      </c>
      <c r="Q479">
        <v>1</v>
      </c>
      <c r="W479">
        <v>1</v>
      </c>
      <c r="X479">
        <v>1477604143</v>
      </c>
      <c r="Y479">
        <v>-225</v>
      </c>
      <c r="AA479">
        <v>73.790000000000006</v>
      </c>
      <c r="AB479">
        <v>0</v>
      </c>
      <c r="AC479">
        <v>0</v>
      </c>
      <c r="AD479">
        <v>0</v>
      </c>
      <c r="AE479">
        <v>15.06</v>
      </c>
      <c r="AF479">
        <v>0</v>
      </c>
      <c r="AG479">
        <v>0</v>
      </c>
      <c r="AH479">
        <v>0</v>
      </c>
      <c r="AI479">
        <v>4.9000000000000004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-225</v>
      </c>
      <c r="AU479" t="s">
        <v>3</v>
      </c>
      <c r="AV479">
        <v>0</v>
      </c>
      <c r="AW479">
        <v>2</v>
      </c>
      <c r="AX479">
        <v>36316961</v>
      </c>
      <c r="AY479">
        <v>1</v>
      </c>
      <c r="AZ479">
        <v>6144</v>
      </c>
      <c r="BA479">
        <v>469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Y479*Source!I409</f>
        <v>-171.9</v>
      </c>
      <c r="CY479">
        <f t="shared" si="69"/>
        <v>73.790000000000006</v>
      </c>
      <c r="CZ479">
        <f t="shared" si="70"/>
        <v>15.06</v>
      </c>
      <c r="DA479">
        <f t="shared" si="71"/>
        <v>4.9000000000000004</v>
      </c>
      <c r="DB479">
        <f t="shared" si="72"/>
        <v>-3388.5</v>
      </c>
      <c r="DC479">
        <f t="shared" si="73"/>
        <v>0</v>
      </c>
    </row>
    <row r="480" spans="1:107">
      <c r="A480">
        <f>ROW(Source!A409)</f>
        <v>409</v>
      </c>
      <c r="B480">
        <v>35806607</v>
      </c>
      <c r="C480">
        <v>35810540</v>
      </c>
      <c r="D480">
        <v>29114733</v>
      </c>
      <c r="E480">
        <v>1</v>
      </c>
      <c r="F480">
        <v>1</v>
      </c>
      <c r="G480">
        <v>1</v>
      </c>
      <c r="H480">
        <v>3</v>
      </c>
      <c r="I480" t="s">
        <v>739</v>
      </c>
      <c r="J480" t="s">
        <v>740</v>
      </c>
      <c r="K480" t="s">
        <v>741</v>
      </c>
      <c r="L480">
        <v>1355</v>
      </c>
      <c r="N480">
        <v>1010</v>
      </c>
      <c r="O480" t="s">
        <v>61</v>
      </c>
      <c r="P480" t="s">
        <v>61</v>
      </c>
      <c r="Q480">
        <v>100</v>
      </c>
      <c r="W480">
        <v>0</v>
      </c>
      <c r="X480">
        <v>-1181903992</v>
      </c>
      <c r="Y480">
        <v>7.9</v>
      </c>
      <c r="AA480">
        <v>29.82</v>
      </c>
      <c r="AB480">
        <v>0</v>
      </c>
      <c r="AC480">
        <v>0</v>
      </c>
      <c r="AD480">
        <v>0</v>
      </c>
      <c r="AE480">
        <v>2</v>
      </c>
      <c r="AF480">
        <v>0</v>
      </c>
      <c r="AG480">
        <v>0</v>
      </c>
      <c r="AH480">
        <v>0</v>
      </c>
      <c r="AI480">
        <v>14.91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7.9</v>
      </c>
      <c r="AU480" t="s">
        <v>3</v>
      </c>
      <c r="AV480">
        <v>0</v>
      </c>
      <c r="AW480">
        <v>2</v>
      </c>
      <c r="AX480">
        <v>36316962</v>
      </c>
      <c r="AY480">
        <v>1</v>
      </c>
      <c r="AZ480">
        <v>0</v>
      </c>
      <c r="BA480">
        <v>470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Y480*Source!I409</f>
        <v>6.0356000000000005</v>
      </c>
      <c r="CY480">
        <f t="shared" si="69"/>
        <v>29.82</v>
      </c>
      <c r="CZ480">
        <f t="shared" si="70"/>
        <v>2</v>
      </c>
      <c r="DA480">
        <f t="shared" si="71"/>
        <v>14.91</v>
      </c>
      <c r="DB480">
        <f t="shared" si="72"/>
        <v>15.8</v>
      </c>
      <c r="DC480">
        <f t="shared" si="73"/>
        <v>0</v>
      </c>
    </row>
    <row r="481" spans="1:107">
      <c r="A481">
        <f>ROW(Source!A409)</f>
        <v>409</v>
      </c>
      <c r="B481">
        <v>35806607</v>
      </c>
      <c r="C481">
        <v>35810540</v>
      </c>
      <c r="D481">
        <v>29114734</v>
      </c>
      <c r="E481">
        <v>1</v>
      </c>
      <c r="F481">
        <v>1</v>
      </c>
      <c r="G481">
        <v>1</v>
      </c>
      <c r="H481">
        <v>3</v>
      </c>
      <c r="I481" t="s">
        <v>742</v>
      </c>
      <c r="J481" t="s">
        <v>743</v>
      </c>
      <c r="K481" t="s">
        <v>744</v>
      </c>
      <c r="L481">
        <v>1355</v>
      </c>
      <c r="N481">
        <v>1010</v>
      </c>
      <c r="O481" t="s">
        <v>61</v>
      </c>
      <c r="P481" t="s">
        <v>61</v>
      </c>
      <c r="Q481">
        <v>100</v>
      </c>
      <c r="W481">
        <v>0</v>
      </c>
      <c r="X481">
        <v>-1764455655</v>
      </c>
      <c r="Y481">
        <v>18.440000000000001</v>
      </c>
      <c r="AA481">
        <v>37.65</v>
      </c>
      <c r="AB481">
        <v>0</v>
      </c>
      <c r="AC481">
        <v>0</v>
      </c>
      <c r="AD481">
        <v>0</v>
      </c>
      <c r="AE481">
        <v>3</v>
      </c>
      <c r="AF481">
        <v>0</v>
      </c>
      <c r="AG481">
        <v>0</v>
      </c>
      <c r="AH481">
        <v>0</v>
      </c>
      <c r="AI481">
        <v>12.55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18.440000000000001</v>
      </c>
      <c r="AU481" t="s">
        <v>3</v>
      </c>
      <c r="AV481">
        <v>0</v>
      </c>
      <c r="AW481">
        <v>2</v>
      </c>
      <c r="AX481">
        <v>36316963</v>
      </c>
      <c r="AY481">
        <v>1</v>
      </c>
      <c r="AZ481">
        <v>0</v>
      </c>
      <c r="BA481">
        <v>471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Y481*Source!I409</f>
        <v>14.088160000000002</v>
      </c>
      <c r="CY481">
        <f t="shared" si="69"/>
        <v>37.65</v>
      </c>
      <c r="CZ481">
        <f t="shared" si="70"/>
        <v>3</v>
      </c>
      <c r="DA481">
        <f t="shared" si="71"/>
        <v>12.55</v>
      </c>
      <c r="DB481">
        <f t="shared" si="72"/>
        <v>55.32</v>
      </c>
      <c r="DC481">
        <f t="shared" si="73"/>
        <v>0</v>
      </c>
    </row>
    <row r="482" spans="1:107">
      <c r="A482">
        <f>ROW(Source!A409)</f>
        <v>409</v>
      </c>
      <c r="B482">
        <v>35806607</v>
      </c>
      <c r="C482">
        <v>35810540</v>
      </c>
      <c r="D482">
        <v>29114482</v>
      </c>
      <c r="E482">
        <v>1</v>
      </c>
      <c r="F482">
        <v>1</v>
      </c>
      <c r="G482">
        <v>1</v>
      </c>
      <c r="H482">
        <v>3</v>
      </c>
      <c r="I482" t="s">
        <v>745</v>
      </c>
      <c r="J482" t="s">
        <v>746</v>
      </c>
      <c r="K482" t="s">
        <v>747</v>
      </c>
      <c r="L482">
        <v>1355</v>
      </c>
      <c r="N482">
        <v>1010</v>
      </c>
      <c r="O482" t="s">
        <v>61</v>
      </c>
      <c r="P482" t="s">
        <v>61</v>
      </c>
      <c r="Q482">
        <v>100</v>
      </c>
      <c r="W482">
        <v>0</v>
      </c>
      <c r="X482">
        <v>62995597</v>
      </c>
      <c r="Y482">
        <v>1.49</v>
      </c>
      <c r="AA482">
        <v>33.18</v>
      </c>
      <c r="AB482">
        <v>0</v>
      </c>
      <c r="AC482">
        <v>0</v>
      </c>
      <c r="AD482">
        <v>0</v>
      </c>
      <c r="AE482">
        <v>7</v>
      </c>
      <c r="AF482">
        <v>0</v>
      </c>
      <c r="AG482">
        <v>0</v>
      </c>
      <c r="AH482">
        <v>0</v>
      </c>
      <c r="AI482">
        <v>4.74</v>
      </c>
      <c r="AJ482">
        <v>1</v>
      </c>
      <c r="AK482">
        <v>1</v>
      </c>
      <c r="AL482">
        <v>1</v>
      </c>
      <c r="AN482">
        <v>0</v>
      </c>
      <c r="AO482">
        <v>1</v>
      </c>
      <c r="AP482">
        <v>0</v>
      </c>
      <c r="AQ482">
        <v>0</v>
      </c>
      <c r="AR482">
        <v>0</v>
      </c>
      <c r="AS482" t="s">
        <v>3</v>
      </c>
      <c r="AT482">
        <v>1.49</v>
      </c>
      <c r="AU482" t="s">
        <v>3</v>
      </c>
      <c r="AV482">
        <v>0</v>
      </c>
      <c r="AW482">
        <v>2</v>
      </c>
      <c r="AX482">
        <v>36316964</v>
      </c>
      <c r="AY482">
        <v>1</v>
      </c>
      <c r="AZ482">
        <v>0</v>
      </c>
      <c r="BA482">
        <v>472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Y482*Source!I409</f>
        <v>1.13836</v>
      </c>
      <c r="CY482">
        <f t="shared" si="69"/>
        <v>33.18</v>
      </c>
      <c r="CZ482">
        <f t="shared" si="70"/>
        <v>7</v>
      </c>
      <c r="DA482">
        <f t="shared" si="71"/>
        <v>4.74</v>
      </c>
      <c r="DB482">
        <f t="shared" si="72"/>
        <v>10.43</v>
      </c>
      <c r="DC482">
        <f t="shared" si="73"/>
        <v>0</v>
      </c>
    </row>
    <row r="483" spans="1:107">
      <c r="A483">
        <f>ROW(Source!A409)</f>
        <v>409</v>
      </c>
      <c r="B483">
        <v>35806607</v>
      </c>
      <c r="C483">
        <v>35810540</v>
      </c>
      <c r="D483">
        <v>29129584</v>
      </c>
      <c r="E483">
        <v>1</v>
      </c>
      <c r="F483">
        <v>1</v>
      </c>
      <c r="G483">
        <v>1</v>
      </c>
      <c r="H483">
        <v>3</v>
      </c>
      <c r="I483" t="s">
        <v>748</v>
      </c>
      <c r="J483" t="s">
        <v>749</v>
      </c>
      <c r="K483" t="s">
        <v>750</v>
      </c>
      <c r="L483">
        <v>1301</v>
      </c>
      <c r="N483">
        <v>1003</v>
      </c>
      <c r="O483" t="s">
        <v>151</v>
      </c>
      <c r="P483" t="s">
        <v>151</v>
      </c>
      <c r="Q483">
        <v>1</v>
      </c>
      <c r="W483">
        <v>0</v>
      </c>
      <c r="X483">
        <v>1352083009</v>
      </c>
      <c r="Y483">
        <v>86</v>
      </c>
      <c r="AA483">
        <v>53.07</v>
      </c>
      <c r="AB483">
        <v>0</v>
      </c>
      <c r="AC483">
        <v>0</v>
      </c>
      <c r="AD483">
        <v>0</v>
      </c>
      <c r="AE483">
        <v>7.22</v>
      </c>
      <c r="AF483">
        <v>0</v>
      </c>
      <c r="AG483">
        <v>0</v>
      </c>
      <c r="AH483">
        <v>0</v>
      </c>
      <c r="AI483">
        <v>7.35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3</v>
      </c>
      <c r="AT483">
        <v>86</v>
      </c>
      <c r="AU483" t="s">
        <v>3</v>
      </c>
      <c r="AV483">
        <v>0</v>
      </c>
      <c r="AW483">
        <v>2</v>
      </c>
      <c r="AX483">
        <v>36316965</v>
      </c>
      <c r="AY483">
        <v>1</v>
      </c>
      <c r="AZ483">
        <v>0</v>
      </c>
      <c r="BA483">
        <v>473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Y483*Source!I409</f>
        <v>65.704000000000008</v>
      </c>
      <c r="CY483">
        <f t="shared" si="69"/>
        <v>53.07</v>
      </c>
      <c r="CZ483">
        <f t="shared" si="70"/>
        <v>7.22</v>
      </c>
      <c r="DA483">
        <f t="shared" si="71"/>
        <v>7.35</v>
      </c>
      <c r="DB483">
        <f t="shared" si="72"/>
        <v>620.91999999999996</v>
      </c>
      <c r="DC483">
        <f t="shared" si="73"/>
        <v>0</v>
      </c>
    </row>
    <row r="484" spans="1:107">
      <c r="A484">
        <f>ROW(Source!A409)</f>
        <v>409</v>
      </c>
      <c r="B484">
        <v>35806607</v>
      </c>
      <c r="C484">
        <v>35810540</v>
      </c>
      <c r="D484">
        <v>29129619</v>
      </c>
      <c r="E484">
        <v>1</v>
      </c>
      <c r="F484">
        <v>1</v>
      </c>
      <c r="G484">
        <v>1</v>
      </c>
      <c r="H484">
        <v>3</v>
      </c>
      <c r="I484" t="s">
        <v>751</v>
      </c>
      <c r="J484" t="s">
        <v>752</v>
      </c>
      <c r="K484" t="s">
        <v>753</v>
      </c>
      <c r="L484">
        <v>1301</v>
      </c>
      <c r="N484">
        <v>1003</v>
      </c>
      <c r="O484" t="s">
        <v>151</v>
      </c>
      <c r="P484" t="s">
        <v>151</v>
      </c>
      <c r="Q484">
        <v>1</v>
      </c>
      <c r="W484">
        <v>0</v>
      </c>
      <c r="X484">
        <v>2532714</v>
      </c>
      <c r="Y484">
        <v>234</v>
      </c>
      <c r="AA484">
        <v>61.61</v>
      </c>
      <c r="AB484">
        <v>0</v>
      </c>
      <c r="AC484">
        <v>0</v>
      </c>
      <c r="AD484">
        <v>0</v>
      </c>
      <c r="AE484">
        <v>8.44</v>
      </c>
      <c r="AF484">
        <v>0</v>
      </c>
      <c r="AG484">
        <v>0</v>
      </c>
      <c r="AH484">
        <v>0</v>
      </c>
      <c r="AI484">
        <v>7.3</v>
      </c>
      <c r="AJ484">
        <v>1</v>
      </c>
      <c r="AK484">
        <v>1</v>
      </c>
      <c r="AL484">
        <v>1</v>
      </c>
      <c r="AN484">
        <v>0</v>
      </c>
      <c r="AO484">
        <v>1</v>
      </c>
      <c r="AP484">
        <v>0</v>
      </c>
      <c r="AQ484">
        <v>0</v>
      </c>
      <c r="AR484">
        <v>0</v>
      </c>
      <c r="AS484" t="s">
        <v>3</v>
      </c>
      <c r="AT484">
        <v>234</v>
      </c>
      <c r="AU484" t="s">
        <v>3</v>
      </c>
      <c r="AV484">
        <v>0</v>
      </c>
      <c r="AW484">
        <v>2</v>
      </c>
      <c r="AX484">
        <v>36316966</v>
      </c>
      <c r="AY484">
        <v>1</v>
      </c>
      <c r="AZ484">
        <v>0</v>
      </c>
      <c r="BA484">
        <v>474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Y484*Source!I409</f>
        <v>178.77600000000001</v>
      </c>
      <c r="CY484">
        <f t="shared" si="69"/>
        <v>61.61</v>
      </c>
      <c r="CZ484">
        <f t="shared" si="70"/>
        <v>8.44</v>
      </c>
      <c r="DA484">
        <f t="shared" si="71"/>
        <v>7.3</v>
      </c>
      <c r="DB484">
        <f t="shared" si="72"/>
        <v>1974.96</v>
      </c>
      <c r="DC484">
        <f t="shared" si="73"/>
        <v>0</v>
      </c>
    </row>
    <row r="485" spans="1:107">
      <c r="A485">
        <f>ROW(Source!A409)</f>
        <v>409</v>
      </c>
      <c r="B485">
        <v>35806607</v>
      </c>
      <c r="C485">
        <v>35810540</v>
      </c>
      <c r="D485">
        <v>29129715</v>
      </c>
      <c r="E485">
        <v>1</v>
      </c>
      <c r="F485">
        <v>1</v>
      </c>
      <c r="G485">
        <v>1</v>
      </c>
      <c r="H485">
        <v>3</v>
      </c>
      <c r="I485" t="s">
        <v>754</v>
      </c>
      <c r="J485" t="s">
        <v>755</v>
      </c>
      <c r="K485" t="s">
        <v>756</v>
      </c>
      <c r="L485">
        <v>1301</v>
      </c>
      <c r="N485">
        <v>1003</v>
      </c>
      <c r="O485" t="s">
        <v>151</v>
      </c>
      <c r="P485" t="s">
        <v>151</v>
      </c>
      <c r="Q485">
        <v>1</v>
      </c>
      <c r="W485">
        <v>0</v>
      </c>
      <c r="X485">
        <v>-284086167</v>
      </c>
      <c r="Y485">
        <v>37</v>
      </c>
      <c r="AA485">
        <v>31.71</v>
      </c>
      <c r="AB485">
        <v>0</v>
      </c>
      <c r="AC485">
        <v>0</v>
      </c>
      <c r="AD485">
        <v>0</v>
      </c>
      <c r="AE485">
        <v>6.33</v>
      </c>
      <c r="AF485">
        <v>0</v>
      </c>
      <c r="AG485">
        <v>0</v>
      </c>
      <c r="AH485">
        <v>0</v>
      </c>
      <c r="AI485">
        <v>5.01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37</v>
      </c>
      <c r="AU485" t="s">
        <v>3</v>
      </c>
      <c r="AV485">
        <v>0</v>
      </c>
      <c r="AW485">
        <v>2</v>
      </c>
      <c r="AX485">
        <v>36316967</v>
      </c>
      <c r="AY485">
        <v>1</v>
      </c>
      <c r="AZ485">
        <v>0</v>
      </c>
      <c r="BA485">
        <v>475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Y485*Source!I409</f>
        <v>28.268000000000001</v>
      </c>
      <c r="CY485">
        <f t="shared" si="69"/>
        <v>31.71</v>
      </c>
      <c r="CZ485">
        <f t="shared" si="70"/>
        <v>6.33</v>
      </c>
      <c r="DA485">
        <f t="shared" si="71"/>
        <v>5.01</v>
      </c>
      <c r="DB485">
        <f t="shared" si="72"/>
        <v>234.21</v>
      </c>
      <c r="DC485">
        <f t="shared" si="73"/>
        <v>0</v>
      </c>
    </row>
    <row r="486" spans="1:107">
      <c r="A486">
        <f>ROW(Source!A409)</f>
        <v>409</v>
      </c>
      <c r="B486">
        <v>35806607</v>
      </c>
      <c r="C486">
        <v>35810540</v>
      </c>
      <c r="D486">
        <v>29150040</v>
      </c>
      <c r="E486">
        <v>1</v>
      </c>
      <c r="F486">
        <v>1</v>
      </c>
      <c r="G486">
        <v>1</v>
      </c>
      <c r="H486">
        <v>3</v>
      </c>
      <c r="I486" t="s">
        <v>757</v>
      </c>
      <c r="J486" t="s">
        <v>758</v>
      </c>
      <c r="K486" t="s">
        <v>759</v>
      </c>
      <c r="L486">
        <v>1339</v>
      </c>
      <c r="N486">
        <v>1007</v>
      </c>
      <c r="O486" t="s">
        <v>638</v>
      </c>
      <c r="P486" t="s">
        <v>638</v>
      </c>
      <c r="Q486">
        <v>1</v>
      </c>
      <c r="W486">
        <v>0</v>
      </c>
      <c r="X486">
        <v>619799737</v>
      </c>
      <c r="Y486">
        <v>0.06</v>
      </c>
      <c r="AA486">
        <v>22.2</v>
      </c>
      <c r="AB486">
        <v>0</v>
      </c>
      <c r="AC486">
        <v>0</v>
      </c>
      <c r="AD486">
        <v>0</v>
      </c>
      <c r="AE486">
        <v>2.44</v>
      </c>
      <c r="AF486">
        <v>0</v>
      </c>
      <c r="AG486">
        <v>0</v>
      </c>
      <c r="AH486">
        <v>0</v>
      </c>
      <c r="AI486">
        <v>9.1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0.06</v>
      </c>
      <c r="AU486" t="s">
        <v>3</v>
      </c>
      <c r="AV486">
        <v>0</v>
      </c>
      <c r="AW486">
        <v>2</v>
      </c>
      <c r="AX486">
        <v>36316968</v>
      </c>
      <c r="AY486">
        <v>1</v>
      </c>
      <c r="AZ486">
        <v>0</v>
      </c>
      <c r="BA486">
        <v>476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Y486*Source!I409</f>
        <v>4.5839999999999999E-2</v>
      </c>
      <c r="CY486">
        <f t="shared" si="69"/>
        <v>22.2</v>
      </c>
      <c r="CZ486">
        <f t="shared" si="70"/>
        <v>2.44</v>
      </c>
      <c r="DA486">
        <f t="shared" si="71"/>
        <v>9.1</v>
      </c>
      <c r="DB486">
        <f t="shared" si="72"/>
        <v>0.15</v>
      </c>
      <c r="DC486">
        <f t="shared" si="73"/>
        <v>0</v>
      </c>
    </row>
    <row r="487" spans="1:107">
      <c r="A487">
        <f>ROW(Source!A411)</f>
        <v>411</v>
      </c>
      <c r="B487">
        <v>35806607</v>
      </c>
      <c r="C487">
        <v>36324735</v>
      </c>
      <c r="D487">
        <v>18409850</v>
      </c>
      <c r="E487">
        <v>1</v>
      </c>
      <c r="F487">
        <v>1</v>
      </c>
      <c r="G487">
        <v>1</v>
      </c>
      <c r="H487">
        <v>1</v>
      </c>
      <c r="I487" t="s">
        <v>709</v>
      </c>
      <c r="J487" t="s">
        <v>3</v>
      </c>
      <c r="K487" t="s">
        <v>710</v>
      </c>
      <c r="L487">
        <v>1369</v>
      </c>
      <c r="N487">
        <v>1013</v>
      </c>
      <c r="O487" t="s">
        <v>583</v>
      </c>
      <c r="P487" t="s">
        <v>583</v>
      </c>
      <c r="Q487">
        <v>1</v>
      </c>
      <c r="W487">
        <v>0</v>
      </c>
      <c r="X487">
        <v>855544366</v>
      </c>
      <c r="Y487">
        <v>151.79999999999998</v>
      </c>
      <c r="AA487">
        <v>0</v>
      </c>
      <c r="AB487">
        <v>0</v>
      </c>
      <c r="AC487">
        <v>0</v>
      </c>
      <c r="AD487">
        <v>300.99</v>
      </c>
      <c r="AE487">
        <v>0</v>
      </c>
      <c r="AF487">
        <v>0</v>
      </c>
      <c r="AG487">
        <v>0</v>
      </c>
      <c r="AH487">
        <v>300.99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1</v>
      </c>
      <c r="AQ487">
        <v>0</v>
      </c>
      <c r="AR487">
        <v>0</v>
      </c>
      <c r="AS487" t="s">
        <v>3</v>
      </c>
      <c r="AT487">
        <v>132</v>
      </c>
      <c r="AU487" t="s">
        <v>144</v>
      </c>
      <c r="AV487">
        <v>1</v>
      </c>
      <c r="AW487">
        <v>2</v>
      </c>
      <c r="AX487">
        <v>36324736</v>
      </c>
      <c r="AY487">
        <v>2</v>
      </c>
      <c r="AZ487">
        <v>131072</v>
      </c>
      <c r="BA487">
        <v>477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Y487*Source!I411</f>
        <v>24.895199999999999</v>
      </c>
      <c r="CY487">
        <f>AD487</f>
        <v>300.99</v>
      </c>
      <c r="CZ487">
        <f>AH487</f>
        <v>300.99</v>
      </c>
      <c r="DA487">
        <f>AL487</f>
        <v>1</v>
      </c>
      <c r="DB487">
        <f>ROUND((ROUND(AT487*CZ487,2)*1.15),2)</f>
        <v>45690.28</v>
      </c>
      <c r="DC487">
        <f>ROUND((ROUND(AT487*AG487,2)*1.15),2)</f>
        <v>0</v>
      </c>
    </row>
    <row r="488" spans="1:107">
      <c r="A488">
        <f>ROW(Source!A411)</f>
        <v>411</v>
      </c>
      <c r="B488">
        <v>35806607</v>
      </c>
      <c r="C488">
        <v>36324735</v>
      </c>
      <c r="D488">
        <v>29173472</v>
      </c>
      <c r="E488">
        <v>1</v>
      </c>
      <c r="F488">
        <v>1</v>
      </c>
      <c r="G488">
        <v>1</v>
      </c>
      <c r="H488">
        <v>2</v>
      </c>
      <c r="I488" t="s">
        <v>660</v>
      </c>
      <c r="J488" t="s">
        <v>711</v>
      </c>
      <c r="K488" t="s">
        <v>662</v>
      </c>
      <c r="L488">
        <v>1368</v>
      </c>
      <c r="N488">
        <v>1011</v>
      </c>
      <c r="O488" t="s">
        <v>589</v>
      </c>
      <c r="P488" t="s">
        <v>589</v>
      </c>
      <c r="Q488">
        <v>1</v>
      </c>
      <c r="W488">
        <v>0</v>
      </c>
      <c r="X488">
        <v>-1937814132</v>
      </c>
      <c r="Y488">
        <v>5.0875000000000004</v>
      </c>
      <c r="AA488">
        <v>0</v>
      </c>
      <c r="AB488">
        <v>12.75</v>
      </c>
      <c r="AC488">
        <v>0</v>
      </c>
      <c r="AD488">
        <v>0</v>
      </c>
      <c r="AE488">
        <v>0</v>
      </c>
      <c r="AF488">
        <v>3</v>
      </c>
      <c r="AG488">
        <v>0</v>
      </c>
      <c r="AH488">
        <v>0</v>
      </c>
      <c r="AI488">
        <v>1</v>
      </c>
      <c r="AJ488">
        <v>4.25</v>
      </c>
      <c r="AK488">
        <v>33.18</v>
      </c>
      <c r="AL488">
        <v>1</v>
      </c>
      <c r="AN488">
        <v>0</v>
      </c>
      <c r="AO488">
        <v>1</v>
      </c>
      <c r="AP488">
        <v>1</v>
      </c>
      <c r="AQ488">
        <v>0</v>
      </c>
      <c r="AR488">
        <v>0</v>
      </c>
      <c r="AS488" t="s">
        <v>3</v>
      </c>
      <c r="AT488">
        <v>4.07</v>
      </c>
      <c r="AU488" t="s">
        <v>143</v>
      </c>
      <c r="AV488">
        <v>0</v>
      </c>
      <c r="AW488">
        <v>2</v>
      </c>
      <c r="AX488">
        <v>36324737</v>
      </c>
      <c r="AY488">
        <v>1</v>
      </c>
      <c r="AZ488">
        <v>0</v>
      </c>
      <c r="BA488">
        <v>478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Y488*Source!I411</f>
        <v>0.83435000000000015</v>
      </c>
      <c r="CY488">
        <f>AB488</f>
        <v>12.75</v>
      </c>
      <c r="CZ488">
        <f>AF488</f>
        <v>3</v>
      </c>
      <c r="DA488">
        <f>AJ488</f>
        <v>4.25</v>
      </c>
      <c r="DB488">
        <f>ROUND((ROUND(AT488*CZ488,2)*1.25),2)</f>
        <v>15.26</v>
      </c>
      <c r="DC488">
        <f>ROUND((ROUND(AT488*AG488,2)*1.25),2)</f>
        <v>0</v>
      </c>
    </row>
    <row r="489" spans="1:107">
      <c r="A489">
        <f>ROW(Source!A411)</f>
        <v>411</v>
      </c>
      <c r="B489">
        <v>35806607</v>
      </c>
      <c r="C489">
        <v>36324735</v>
      </c>
      <c r="D489">
        <v>29174538</v>
      </c>
      <c r="E489">
        <v>1</v>
      </c>
      <c r="F489">
        <v>1</v>
      </c>
      <c r="G489">
        <v>1</v>
      </c>
      <c r="H489">
        <v>2</v>
      </c>
      <c r="I489" t="s">
        <v>712</v>
      </c>
      <c r="J489" t="s">
        <v>713</v>
      </c>
      <c r="K489" t="s">
        <v>714</v>
      </c>
      <c r="L489">
        <v>1368</v>
      </c>
      <c r="N489">
        <v>1011</v>
      </c>
      <c r="O489" t="s">
        <v>589</v>
      </c>
      <c r="P489" t="s">
        <v>589</v>
      </c>
      <c r="Q489">
        <v>1</v>
      </c>
      <c r="W489">
        <v>0</v>
      </c>
      <c r="X489">
        <v>1535098105</v>
      </c>
      <c r="Y489">
        <v>0.125</v>
      </c>
      <c r="AA489">
        <v>0</v>
      </c>
      <c r="AB489">
        <v>187.1</v>
      </c>
      <c r="AC489">
        <v>0</v>
      </c>
      <c r="AD489">
        <v>0</v>
      </c>
      <c r="AE489">
        <v>0</v>
      </c>
      <c r="AF489">
        <v>33.590000000000003</v>
      </c>
      <c r="AG489">
        <v>0</v>
      </c>
      <c r="AH489">
        <v>0</v>
      </c>
      <c r="AI489">
        <v>1</v>
      </c>
      <c r="AJ489">
        <v>5.57</v>
      </c>
      <c r="AK489">
        <v>33.18</v>
      </c>
      <c r="AL489">
        <v>1</v>
      </c>
      <c r="AN489">
        <v>0</v>
      </c>
      <c r="AO489">
        <v>1</v>
      </c>
      <c r="AP489">
        <v>1</v>
      </c>
      <c r="AQ489">
        <v>0</v>
      </c>
      <c r="AR489">
        <v>0</v>
      </c>
      <c r="AS489" t="s">
        <v>3</v>
      </c>
      <c r="AT489">
        <v>0.1</v>
      </c>
      <c r="AU489" t="s">
        <v>143</v>
      </c>
      <c r="AV489">
        <v>0</v>
      </c>
      <c r="AW489">
        <v>2</v>
      </c>
      <c r="AX489">
        <v>36324738</v>
      </c>
      <c r="AY489">
        <v>1</v>
      </c>
      <c r="AZ489">
        <v>0</v>
      </c>
      <c r="BA489">
        <v>479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Y489*Source!I411</f>
        <v>2.0500000000000001E-2</v>
      </c>
      <c r="CY489">
        <f>AB489</f>
        <v>187.1</v>
      </c>
      <c r="CZ489">
        <f>AF489</f>
        <v>33.590000000000003</v>
      </c>
      <c r="DA489">
        <f>AJ489</f>
        <v>5.57</v>
      </c>
      <c r="DB489">
        <f>ROUND((ROUND(AT489*CZ489,2)*1.25),2)</f>
        <v>4.2</v>
      </c>
      <c r="DC489">
        <f>ROUND((ROUND(AT489*AG489,2)*1.25),2)</f>
        <v>0</v>
      </c>
    </row>
    <row r="490" spans="1:107">
      <c r="A490">
        <f>ROW(Source!A411)</f>
        <v>411</v>
      </c>
      <c r="B490">
        <v>35806607</v>
      </c>
      <c r="C490">
        <v>36324735</v>
      </c>
      <c r="D490">
        <v>29174580</v>
      </c>
      <c r="E490">
        <v>1</v>
      </c>
      <c r="F490">
        <v>1</v>
      </c>
      <c r="G490">
        <v>1</v>
      </c>
      <c r="H490">
        <v>2</v>
      </c>
      <c r="I490" t="s">
        <v>715</v>
      </c>
      <c r="J490" t="s">
        <v>716</v>
      </c>
      <c r="K490" t="s">
        <v>717</v>
      </c>
      <c r="L490">
        <v>1368</v>
      </c>
      <c r="N490">
        <v>1011</v>
      </c>
      <c r="O490" t="s">
        <v>589</v>
      </c>
      <c r="P490" t="s">
        <v>589</v>
      </c>
      <c r="Q490">
        <v>1</v>
      </c>
      <c r="W490">
        <v>0</v>
      </c>
      <c r="X490">
        <v>-991672839</v>
      </c>
      <c r="Y490">
        <v>0.75</v>
      </c>
      <c r="AA490">
        <v>0</v>
      </c>
      <c r="AB490">
        <v>31.87</v>
      </c>
      <c r="AC490">
        <v>0</v>
      </c>
      <c r="AD490">
        <v>0</v>
      </c>
      <c r="AE490">
        <v>0</v>
      </c>
      <c r="AF490">
        <v>2.08</v>
      </c>
      <c r="AG490">
        <v>0</v>
      </c>
      <c r="AH490">
        <v>0</v>
      </c>
      <c r="AI490">
        <v>1</v>
      </c>
      <c r="AJ490">
        <v>15.32</v>
      </c>
      <c r="AK490">
        <v>33.18</v>
      </c>
      <c r="AL490">
        <v>1</v>
      </c>
      <c r="AN490">
        <v>0</v>
      </c>
      <c r="AO490">
        <v>1</v>
      </c>
      <c r="AP490">
        <v>1</v>
      </c>
      <c r="AQ490">
        <v>0</v>
      </c>
      <c r="AR490">
        <v>0</v>
      </c>
      <c r="AS490" t="s">
        <v>3</v>
      </c>
      <c r="AT490">
        <v>0.6</v>
      </c>
      <c r="AU490" t="s">
        <v>143</v>
      </c>
      <c r="AV490">
        <v>0</v>
      </c>
      <c r="AW490">
        <v>2</v>
      </c>
      <c r="AX490">
        <v>36324739</v>
      </c>
      <c r="AY490">
        <v>1</v>
      </c>
      <c r="AZ490">
        <v>0</v>
      </c>
      <c r="BA490">
        <v>480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Y490*Source!I411</f>
        <v>0.123</v>
      </c>
      <c r="CY490">
        <f>AB490</f>
        <v>31.87</v>
      </c>
      <c r="CZ490">
        <f>AF490</f>
        <v>2.08</v>
      </c>
      <c r="DA490">
        <f>AJ490</f>
        <v>15.32</v>
      </c>
      <c r="DB490">
        <f>ROUND((ROUND(AT490*CZ490,2)*1.25),2)</f>
        <v>1.56</v>
      </c>
      <c r="DC490">
        <f>ROUND((ROUND(AT490*AG490,2)*1.25),2)</f>
        <v>0</v>
      </c>
    </row>
    <row r="491" spans="1:107">
      <c r="A491">
        <f>ROW(Source!A411)</f>
        <v>411</v>
      </c>
      <c r="B491">
        <v>35806607</v>
      </c>
      <c r="C491">
        <v>36324735</v>
      </c>
      <c r="D491">
        <v>29109354</v>
      </c>
      <c r="E491">
        <v>1</v>
      </c>
      <c r="F491">
        <v>1</v>
      </c>
      <c r="G491">
        <v>1</v>
      </c>
      <c r="H491">
        <v>3</v>
      </c>
      <c r="I491" t="s">
        <v>718</v>
      </c>
      <c r="J491" t="s">
        <v>719</v>
      </c>
      <c r="K491" t="s">
        <v>720</v>
      </c>
      <c r="L491">
        <v>1346</v>
      </c>
      <c r="N491">
        <v>1009</v>
      </c>
      <c r="O491" t="s">
        <v>170</v>
      </c>
      <c r="P491" t="s">
        <v>170</v>
      </c>
      <c r="Q491">
        <v>1</v>
      </c>
      <c r="W491">
        <v>0</v>
      </c>
      <c r="X491">
        <v>-946734149</v>
      </c>
      <c r="Y491">
        <v>20</v>
      </c>
      <c r="AA491">
        <v>64.010000000000005</v>
      </c>
      <c r="AB491">
        <v>0</v>
      </c>
      <c r="AC491">
        <v>0</v>
      </c>
      <c r="AD491">
        <v>0</v>
      </c>
      <c r="AE491">
        <v>46.72</v>
      </c>
      <c r="AF491">
        <v>0</v>
      </c>
      <c r="AG491">
        <v>0</v>
      </c>
      <c r="AH491">
        <v>0</v>
      </c>
      <c r="AI491">
        <v>1.37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20</v>
      </c>
      <c r="AU491" t="s">
        <v>3</v>
      </c>
      <c r="AV491">
        <v>0</v>
      </c>
      <c r="AW491">
        <v>2</v>
      </c>
      <c r="AX491">
        <v>36324740</v>
      </c>
      <c r="AY491">
        <v>1</v>
      </c>
      <c r="AZ491">
        <v>0</v>
      </c>
      <c r="BA491">
        <v>481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Y491*Source!I411</f>
        <v>3.2800000000000002</v>
      </c>
      <c r="CY491">
        <f t="shared" ref="CY491:CY503" si="74">AA491</f>
        <v>64.010000000000005</v>
      </c>
      <c r="CZ491">
        <f t="shared" ref="CZ491:CZ503" si="75">AE491</f>
        <v>46.72</v>
      </c>
      <c r="DA491">
        <f t="shared" ref="DA491:DA503" si="76">AI491</f>
        <v>1.37</v>
      </c>
      <c r="DB491">
        <f t="shared" ref="DB491:DB519" si="77">ROUND(ROUND(AT491*CZ491,2),2)</f>
        <v>934.4</v>
      </c>
      <c r="DC491">
        <f t="shared" ref="DC491:DC519" si="78">ROUND(ROUND(AT491*AG491,2),2)</f>
        <v>0</v>
      </c>
    </row>
    <row r="492" spans="1:107">
      <c r="A492">
        <f>ROW(Source!A411)</f>
        <v>411</v>
      </c>
      <c r="B492">
        <v>35806607</v>
      </c>
      <c r="C492">
        <v>36324735</v>
      </c>
      <c r="D492">
        <v>29109781</v>
      </c>
      <c r="E492">
        <v>1</v>
      </c>
      <c r="F492">
        <v>1</v>
      </c>
      <c r="G492">
        <v>1</v>
      </c>
      <c r="H492">
        <v>3</v>
      </c>
      <c r="I492" t="s">
        <v>724</v>
      </c>
      <c r="J492" t="s">
        <v>725</v>
      </c>
      <c r="K492" t="s">
        <v>726</v>
      </c>
      <c r="L492">
        <v>1346</v>
      </c>
      <c r="N492">
        <v>1009</v>
      </c>
      <c r="O492" t="s">
        <v>170</v>
      </c>
      <c r="P492" t="s">
        <v>170</v>
      </c>
      <c r="Q492">
        <v>1</v>
      </c>
      <c r="W492">
        <v>0</v>
      </c>
      <c r="X492">
        <v>-1529888946</v>
      </c>
      <c r="Y492">
        <v>21</v>
      </c>
      <c r="AA492">
        <v>60.38</v>
      </c>
      <c r="AB492">
        <v>0</v>
      </c>
      <c r="AC492">
        <v>0</v>
      </c>
      <c r="AD492">
        <v>0</v>
      </c>
      <c r="AE492">
        <v>11.12</v>
      </c>
      <c r="AF492">
        <v>0</v>
      </c>
      <c r="AG492">
        <v>0</v>
      </c>
      <c r="AH492">
        <v>0</v>
      </c>
      <c r="AI492">
        <v>5.43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21</v>
      </c>
      <c r="AU492" t="s">
        <v>3</v>
      </c>
      <c r="AV492">
        <v>0</v>
      </c>
      <c r="AW492">
        <v>2</v>
      </c>
      <c r="AX492">
        <v>36324741</v>
      </c>
      <c r="AY492">
        <v>1</v>
      </c>
      <c r="AZ492">
        <v>0</v>
      </c>
      <c r="BA492">
        <v>482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Y492*Source!I411</f>
        <v>3.444</v>
      </c>
      <c r="CY492">
        <f t="shared" si="74"/>
        <v>60.38</v>
      </c>
      <c r="CZ492">
        <f t="shared" si="75"/>
        <v>11.12</v>
      </c>
      <c r="DA492">
        <f t="shared" si="76"/>
        <v>5.43</v>
      </c>
      <c r="DB492">
        <f t="shared" si="77"/>
        <v>233.52</v>
      </c>
      <c r="DC492">
        <f t="shared" si="78"/>
        <v>0</v>
      </c>
    </row>
    <row r="493" spans="1:107">
      <c r="A493">
        <f>ROW(Source!A411)</f>
        <v>411</v>
      </c>
      <c r="B493">
        <v>35806607</v>
      </c>
      <c r="C493">
        <v>36324735</v>
      </c>
      <c r="D493">
        <v>29109782</v>
      </c>
      <c r="E493">
        <v>1</v>
      </c>
      <c r="F493">
        <v>1</v>
      </c>
      <c r="G493">
        <v>1</v>
      </c>
      <c r="H493">
        <v>3</v>
      </c>
      <c r="I493" t="s">
        <v>727</v>
      </c>
      <c r="J493" t="s">
        <v>728</v>
      </c>
      <c r="K493" t="s">
        <v>729</v>
      </c>
      <c r="L493">
        <v>1346</v>
      </c>
      <c r="N493">
        <v>1009</v>
      </c>
      <c r="O493" t="s">
        <v>170</v>
      </c>
      <c r="P493" t="s">
        <v>170</v>
      </c>
      <c r="Q493">
        <v>1</v>
      </c>
      <c r="W493">
        <v>0</v>
      </c>
      <c r="X493">
        <v>-936589070</v>
      </c>
      <c r="Y493">
        <v>149</v>
      </c>
      <c r="AA493">
        <v>16.309999999999999</v>
      </c>
      <c r="AB493">
        <v>0</v>
      </c>
      <c r="AC493">
        <v>0</v>
      </c>
      <c r="AD493">
        <v>0</v>
      </c>
      <c r="AE493">
        <v>4.3600000000000003</v>
      </c>
      <c r="AF493">
        <v>0</v>
      </c>
      <c r="AG493">
        <v>0</v>
      </c>
      <c r="AH493">
        <v>0</v>
      </c>
      <c r="AI493">
        <v>3.74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149</v>
      </c>
      <c r="AU493" t="s">
        <v>3</v>
      </c>
      <c r="AV493">
        <v>0</v>
      </c>
      <c r="AW493">
        <v>2</v>
      </c>
      <c r="AX493">
        <v>36324742</v>
      </c>
      <c r="AY493">
        <v>1</v>
      </c>
      <c r="AZ493">
        <v>0</v>
      </c>
      <c r="BA493">
        <v>483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Y493*Source!I411</f>
        <v>24.436</v>
      </c>
      <c r="CY493">
        <f t="shared" si="74"/>
        <v>16.309999999999999</v>
      </c>
      <c r="CZ493">
        <f t="shared" si="75"/>
        <v>4.3600000000000003</v>
      </c>
      <c r="DA493">
        <f t="shared" si="76"/>
        <v>3.74</v>
      </c>
      <c r="DB493">
        <f t="shared" si="77"/>
        <v>649.64</v>
      </c>
      <c r="DC493">
        <f t="shared" si="78"/>
        <v>0</v>
      </c>
    </row>
    <row r="494" spans="1:107">
      <c r="A494">
        <f>ROW(Source!A411)</f>
        <v>411</v>
      </c>
      <c r="B494">
        <v>35806607</v>
      </c>
      <c r="C494">
        <v>36324735</v>
      </c>
      <c r="D494">
        <v>29110699</v>
      </c>
      <c r="E494">
        <v>1</v>
      </c>
      <c r="F494">
        <v>1</v>
      </c>
      <c r="G494">
        <v>1</v>
      </c>
      <c r="H494">
        <v>3</v>
      </c>
      <c r="I494" t="s">
        <v>730</v>
      </c>
      <c r="J494" t="s">
        <v>731</v>
      </c>
      <c r="K494" t="s">
        <v>732</v>
      </c>
      <c r="L494">
        <v>1301</v>
      </c>
      <c r="N494">
        <v>1003</v>
      </c>
      <c r="O494" t="s">
        <v>151</v>
      </c>
      <c r="P494" t="s">
        <v>151</v>
      </c>
      <c r="Q494">
        <v>1</v>
      </c>
      <c r="W494">
        <v>0</v>
      </c>
      <c r="X494">
        <v>-1957188591</v>
      </c>
      <c r="Y494">
        <v>152</v>
      </c>
      <c r="AA494">
        <v>1.24</v>
      </c>
      <c r="AB494">
        <v>0</v>
      </c>
      <c r="AC494">
        <v>0</v>
      </c>
      <c r="AD494">
        <v>0</v>
      </c>
      <c r="AE494">
        <v>0.17</v>
      </c>
      <c r="AF494">
        <v>0</v>
      </c>
      <c r="AG494">
        <v>0</v>
      </c>
      <c r="AH494">
        <v>0</v>
      </c>
      <c r="AI494">
        <v>7.29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152</v>
      </c>
      <c r="AU494" t="s">
        <v>3</v>
      </c>
      <c r="AV494">
        <v>0</v>
      </c>
      <c r="AW494">
        <v>2</v>
      </c>
      <c r="AX494">
        <v>36324743</v>
      </c>
      <c r="AY494">
        <v>1</v>
      </c>
      <c r="AZ494">
        <v>0</v>
      </c>
      <c r="BA494">
        <v>484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Y494*Source!I411</f>
        <v>24.928000000000001</v>
      </c>
      <c r="CY494">
        <f t="shared" si="74"/>
        <v>1.24</v>
      </c>
      <c r="CZ494">
        <f t="shared" si="75"/>
        <v>0.17</v>
      </c>
      <c r="DA494">
        <f t="shared" si="76"/>
        <v>7.29</v>
      </c>
      <c r="DB494">
        <f t="shared" si="77"/>
        <v>25.84</v>
      </c>
      <c r="DC494">
        <f t="shared" si="78"/>
        <v>0</v>
      </c>
    </row>
    <row r="495" spans="1:107">
      <c r="A495">
        <f>ROW(Source!A411)</f>
        <v>411</v>
      </c>
      <c r="B495">
        <v>35806607</v>
      </c>
      <c r="C495">
        <v>36324735</v>
      </c>
      <c r="D495">
        <v>29110797</v>
      </c>
      <c r="E495">
        <v>1</v>
      </c>
      <c r="F495">
        <v>1</v>
      </c>
      <c r="G495">
        <v>1</v>
      </c>
      <c r="H495">
        <v>3</v>
      </c>
      <c r="I495" t="s">
        <v>733</v>
      </c>
      <c r="J495" t="s">
        <v>734</v>
      </c>
      <c r="K495" t="s">
        <v>735</v>
      </c>
      <c r="L495">
        <v>1308</v>
      </c>
      <c r="N495">
        <v>1003</v>
      </c>
      <c r="O495" t="s">
        <v>68</v>
      </c>
      <c r="P495" t="s">
        <v>68</v>
      </c>
      <c r="Q495">
        <v>100</v>
      </c>
      <c r="W495">
        <v>0</v>
      </c>
      <c r="X495">
        <v>-2072982832</v>
      </c>
      <c r="Y495">
        <v>1.77</v>
      </c>
      <c r="AA495">
        <v>1550.34</v>
      </c>
      <c r="AB495">
        <v>0</v>
      </c>
      <c r="AC495">
        <v>0</v>
      </c>
      <c r="AD495">
        <v>0</v>
      </c>
      <c r="AE495">
        <v>174</v>
      </c>
      <c r="AF495">
        <v>0</v>
      </c>
      <c r="AG495">
        <v>0</v>
      </c>
      <c r="AH495">
        <v>0</v>
      </c>
      <c r="AI495">
        <v>8.91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1.77</v>
      </c>
      <c r="AU495" t="s">
        <v>3</v>
      </c>
      <c r="AV495">
        <v>0</v>
      </c>
      <c r="AW495">
        <v>2</v>
      </c>
      <c r="AX495">
        <v>36324744</v>
      </c>
      <c r="AY495">
        <v>1</v>
      </c>
      <c r="AZ495">
        <v>0</v>
      </c>
      <c r="BA495">
        <v>485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Y495*Source!I411</f>
        <v>0.29028000000000004</v>
      </c>
      <c r="CY495">
        <f t="shared" si="74"/>
        <v>1550.34</v>
      </c>
      <c r="CZ495">
        <f t="shared" si="75"/>
        <v>174</v>
      </c>
      <c r="DA495">
        <f t="shared" si="76"/>
        <v>8.91</v>
      </c>
      <c r="DB495">
        <f t="shared" si="77"/>
        <v>307.98</v>
      </c>
      <c r="DC495">
        <f t="shared" si="78"/>
        <v>0</v>
      </c>
    </row>
    <row r="496" spans="1:107">
      <c r="A496">
        <f>ROW(Source!A411)</f>
        <v>411</v>
      </c>
      <c r="B496">
        <v>35806607</v>
      </c>
      <c r="C496">
        <v>36324735</v>
      </c>
      <c r="D496">
        <v>29110814</v>
      </c>
      <c r="E496">
        <v>1</v>
      </c>
      <c r="F496">
        <v>1</v>
      </c>
      <c r="G496">
        <v>1</v>
      </c>
      <c r="H496">
        <v>3</v>
      </c>
      <c r="I496" t="s">
        <v>760</v>
      </c>
      <c r="J496" t="s">
        <v>761</v>
      </c>
      <c r="K496" t="s">
        <v>762</v>
      </c>
      <c r="L496">
        <v>1301</v>
      </c>
      <c r="N496">
        <v>1003</v>
      </c>
      <c r="O496" t="s">
        <v>151</v>
      </c>
      <c r="P496" t="s">
        <v>151</v>
      </c>
      <c r="Q496">
        <v>1</v>
      </c>
      <c r="W496">
        <v>0</v>
      </c>
      <c r="X496">
        <v>781211409</v>
      </c>
      <c r="Y496">
        <v>126</v>
      </c>
      <c r="AA496">
        <v>4.5199999999999996</v>
      </c>
      <c r="AB496">
        <v>0</v>
      </c>
      <c r="AC496">
        <v>0</v>
      </c>
      <c r="AD496">
        <v>0</v>
      </c>
      <c r="AE496">
        <v>0.6</v>
      </c>
      <c r="AF496">
        <v>0</v>
      </c>
      <c r="AG496">
        <v>0</v>
      </c>
      <c r="AH496">
        <v>0</v>
      </c>
      <c r="AI496">
        <v>7.53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126</v>
      </c>
      <c r="AU496" t="s">
        <v>3</v>
      </c>
      <c r="AV496">
        <v>0</v>
      </c>
      <c r="AW496">
        <v>2</v>
      </c>
      <c r="AX496">
        <v>36324745</v>
      </c>
      <c r="AY496">
        <v>1</v>
      </c>
      <c r="AZ496">
        <v>0</v>
      </c>
      <c r="BA496">
        <v>486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Y496*Source!I411</f>
        <v>20.664000000000001</v>
      </c>
      <c r="CY496">
        <f t="shared" si="74"/>
        <v>4.5199999999999996</v>
      </c>
      <c r="CZ496">
        <f t="shared" si="75"/>
        <v>0.6</v>
      </c>
      <c r="DA496">
        <f t="shared" si="76"/>
        <v>7.53</v>
      </c>
      <c r="DB496">
        <f t="shared" si="77"/>
        <v>75.599999999999994</v>
      </c>
      <c r="DC496">
        <f t="shared" si="78"/>
        <v>0</v>
      </c>
    </row>
    <row r="497" spans="1:107">
      <c r="A497">
        <f>ROW(Source!A411)</f>
        <v>411</v>
      </c>
      <c r="B497">
        <v>35806607</v>
      </c>
      <c r="C497">
        <v>36324735</v>
      </c>
      <c r="D497">
        <v>29111455</v>
      </c>
      <c r="E497">
        <v>1</v>
      </c>
      <c r="F497">
        <v>1</v>
      </c>
      <c r="G497">
        <v>1</v>
      </c>
      <c r="H497">
        <v>3</v>
      </c>
      <c r="I497" t="s">
        <v>219</v>
      </c>
      <c r="J497" t="s">
        <v>221</v>
      </c>
      <c r="K497" t="s">
        <v>220</v>
      </c>
      <c r="L497">
        <v>1327</v>
      </c>
      <c r="N497">
        <v>1005</v>
      </c>
      <c r="O497" t="s">
        <v>165</v>
      </c>
      <c r="P497" t="s">
        <v>165</v>
      </c>
      <c r="Q497">
        <v>1</v>
      </c>
      <c r="W497">
        <v>1</v>
      </c>
      <c r="X497">
        <v>1477604143</v>
      </c>
      <c r="Y497">
        <v>-421</v>
      </c>
      <c r="AA497">
        <v>73.790000000000006</v>
      </c>
      <c r="AB497">
        <v>0</v>
      </c>
      <c r="AC497">
        <v>0</v>
      </c>
      <c r="AD497">
        <v>0</v>
      </c>
      <c r="AE497">
        <v>15.06</v>
      </c>
      <c r="AF497">
        <v>0</v>
      </c>
      <c r="AG497">
        <v>0</v>
      </c>
      <c r="AH497">
        <v>0</v>
      </c>
      <c r="AI497">
        <v>4.9000000000000004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-421</v>
      </c>
      <c r="AU497" t="s">
        <v>3</v>
      </c>
      <c r="AV497">
        <v>0</v>
      </c>
      <c r="AW497">
        <v>2</v>
      </c>
      <c r="AX497">
        <v>36324746</v>
      </c>
      <c r="AY497">
        <v>1</v>
      </c>
      <c r="AZ497">
        <v>6144</v>
      </c>
      <c r="BA497">
        <v>487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Y497*Source!I411</f>
        <v>-69.043999999999997</v>
      </c>
      <c r="CY497">
        <f t="shared" si="74"/>
        <v>73.790000000000006</v>
      </c>
      <c r="CZ497">
        <f t="shared" si="75"/>
        <v>15.06</v>
      </c>
      <c r="DA497">
        <f t="shared" si="76"/>
        <v>4.9000000000000004</v>
      </c>
      <c r="DB497">
        <f t="shared" si="77"/>
        <v>-6340.26</v>
      </c>
      <c r="DC497">
        <f t="shared" si="78"/>
        <v>0</v>
      </c>
    </row>
    <row r="498" spans="1:107">
      <c r="A498">
        <f>ROW(Source!A411)</f>
        <v>411</v>
      </c>
      <c r="B498">
        <v>35806607</v>
      </c>
      <c r="C498">
        <v>36324735</v>
      </c>
      <c r="D498">
        <v>29114733</v>
      </c>
      <c r="E498">
        <v>1</v>
      </c>
      <c r="F498">
        <v>1</v>
      </c>
      <c r="G498">
        <v>1</v>
      </c>
      <c r="H498">
        <v>3</v>
      </c>
      <c r="I498" t="s">
        <v>739</v>
      </c>
      <c r="J498" t="s">
        <v>740</v>
      </c>
      <c r="K498" t="s">
        <v>741</v>
      </c>
      <c r="L498">
        <v>1355</v>
      </c>
      <c r="N498">
        <v>1010</v>
      </c>
      <c r="O498" t="s">
        <v>61</v>
      </c>
      <c r="P498" t="s">
        <v>61</v>
      </c>
      <c r="Q498">
        <v>100</v>
      </c>
      <c r="W498">
        <v>0</v>
      </c>
      <c r="X498">
        <v>-1181903992</v>
      </c>
      <c r="Y498">
        <v>13.53</v>
      </c>
      <c r="AA498">
        <v>29.82</v>
      </c>
      <c r="AB498">
        <v>0</v>
      </c>
      <c r="AC498">
        <v>0</v>
      </c>
      <c r="AD498">
        <v>0</v>
      </c>
      <c r="AE498">
        <v>2</v>
      </c>
      <c r="AF498">
        <v>0</v>
      </c>
      <c r="AG498">
        <v>0</v>
      </c>
      <c r="AH498">
        <v>0</v>
      </c>
      <c r="AI498">
        <v>14.91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13.53</v>
      </c>
      <c r="AU498" t="s">
        <v>3</v>
      </c>
      <c r="AV498">
        <v>0</v>
      </c>
      <c r="AW498">
        <v>2</v>
      </c>
      <c r="AX498">
        <v>36324747</v>
      </c>
      <c r="AY498">
        <v>1</v>
      </c>
      <c r="AZ498">
        <v>0</v>
      </c>
      <c r="BA498">
        <v>488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Y498*Source!I411</f>
        <v>2.2189199999999998</v>
      </c>
      <c r="CY498">
        <f t="shared" si="74"/>
        <v>29.82</v>
      </c>
      <c r="CZ498">
        <f t="shared" si="75"/>
        <v>2</v>
      </c>
      <c r="DA498">
        <f t="shared" si="76"/>
        <v>14.91</v>
      </c>
      <c r="DB498">
        <f t="shared" si="77"/>
        <v>27.06</v>
      </c>
      <c r="DC498">
        <f t="shared" si="78"/>
        <v>0</v>
      </c>
    </row>
    <row r="499" spans="1:107">
      <c r="A499">
        <f>ROW(Source!A411)</f>
        <v>411</v>
      </c>
      <c r="B499">
        <v>35806607</v>
      </c>
      <c r="C499">
        <v>36324735</v>
      </c>
      <c r="D499">
        <v>29114734</v>
      </c>
      <c r="E499">
        <v>1</v>
      </c>
      <c r="F499">
        <v>1</v>
      </c>
      <c r="G499">
        <v>1</v>
      </c>
      <c r="H499">
        <v>3</v>
      </c>
      <c r="I499" t="s">
        <v>742</v>
      </c>
      <c r="J499" t="s">
        <v>743</v>
      </c>
      <c r="K499" t="s">
        <v>744</v>
      </c>
      <c r="L499">
        <v>1355</v>
      </c>
      <c r="N499">
        <v>1010</v>
      </c>
      <c r="O499" t="s">
        <v>61</v>
      </c>
      <c r="P499" t="s">
        <v>61</v>
      </c>
      <c r="Q499">
        <v>100</v>
      </c>
      <c r="W499">
        <v>0</v>
      </c>
      <c r="X499">
        <v>-1764455655</v>
      </c>
      <c r="Y499">
        <v>35.33</v>
      </c>
      <c r="AA499">
        <v>37.65</v>
      </c>
      <c r="AB499">
        <v>0</v>
      </c>
      <c r="AC499">
        <v>0</v>
      </c>
      <c r="AD499">
        <v>0</v>
      </c>
      <c r="AE499">
        <v>3</v>
      </c>
      <c r="AF499">
        <v>0</v>
      </c>
      <c r="AG499">
        <v>0</v>
      </c>
      <c r="AH499">
        <v>0</v>
      </c>
      <c r="AI499">
        <v>12.55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35.33</v>
      </c>
      <c r="AU499" t="s">
        <v>3</v>
      </c>
      <c r="AV499">
        <v>0</v>
      </c>
      <c r="AW499">
        <v>2</v>
      </c>
      <c r="AX499">
        <v>36324748</v>
      </c>
      <c r="AY499">
        <v>1</v>
      </c>
      <c r="AZ499">
        <v>0</v>
      </c>
      <c r="BA499">
        <v>489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Y499*Source!I411</f>
        <v>5.7941200000000004</v>
      </c>
      <c r="CY499">
        <f t="shared" si="74"/>
        <v>37.65</v>
      </c>
      <c r="CZ499">
        <f t="shared" si="75"/>
        <v>3</v>
      </c>
      <c r="DA499">
        <f t="shared" si="76"/>
        <v>12.55</v>
      </c>
      <c r="DB499">
        <f t="shared" si="77"/>
        <v>105.99</v>
      </c>
      <c r="DC499">
        <f t="shared" si="78"/>
        <v>0</v>
      </c>
    </row>
    <row r="500" spans="1:107">
      <c r="A500">
        <f>ROW(Source!A411)</f>
        <v>411</v>
      </c>
      <c r="B500">
        <v>35806607</v>
      </c>
      <c r="C500">
        <v>36324735</v>
      </c>
      <c r="D500">
        <v>29114482</v>
      </c>
      <c r="E500">
        <v>1</v>
      </c>
      <c r="F500">
        <v>1</v>
      </c>
      <c r="G500">
        <v>1</v>
      </c>
      <c r="H500">
        <v>3</v>
      </c>
      <c r="I500" t="s">
        <v>745</v>
      </c>
      <c r="J500" t="s">
        <v>746</v>
      </c>
      <c r="K500" t="s">
        <v>747</v>
      </c>
      <c r="L500">
        <v>1355</v>
      </c>
      <c r="N500">
        <v>1010</v>
      </c>
      <c r="O500" t="s">
        <v>61</v>
      </c>
      <c r="P500" t="s">
        <v>61</v>
      </c>
      <c r="Q500">
        <v>100</v>
      </c>
      <c r="W500">
        <v>0</v>
      </c>
      <c r="X500">
        <v>62995597</v>
      </c>
      <c r="Y500">
        <v>1.69</v>
      </c>
      <c r="AA500">
        <v>33.18</v>
      </c>
      <c r="AB500">
        <v>0</v>
      </c>
      <c r="AC500">
        <v>0</v>
      </c>
      <c r="AD500">
        <v>0</v>
      </c>
      <c r="AE500">
        <v>7</v>
      </c>
      <c r="AF500">
        <v>0</v>
      </c>
      <c r="AG500">
        <v>0</v>
      </c>
      <c r="AH500">
        <v>0</v>
      </c>
      <c r="AI500">
        <v>4.74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1.69</v>
      </c>
      <c r="AU500" t="s">
        <v>3</v>
      </c>
      <c r="AV500">
        <v>0</v>
      </c>
      <c r="AW500">
        <v>2</v>
      </c>
      <c r="AX500">
        <v>36324749</v>
      </c>
      <c r="AY500">
        <v>1</v>
      </c>
      <c r="AZ500">
        <v>0</v>
      </c>
      <c r="BA500">
        <v>490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Y500*Source!I411</f>
        <v>0.27716000000000002</v>
      </c>
      <c r="CY500">
        <f t="shared" si="74"/>
        <v>33.18</v>
      </c>
      <c r="CZ500">
        <f t="shared" si="75"/>
        <v>7</v>
      </c>
      <c r="DA500">
        <f t="shared" si="76"/>
        <v>4.74</v>
      </c>
      <c r="DB500">
        <f t="shared" si="77"/>
        <v>11.83</v>
      </c>
      <c r="DC500">
        <f t="shared" si="78"/>
        <v>0</v>
      </c>
    </row>
    <row r="501" spans="1:107">
      <c r="A501">
        <f>ROW(Source!A411)</f>
        <v>411</v>
      </c>
      <c r="B501">
        <v>35806607</v>
      </c>
      <c r="C501">
        <v>36324735</v>
      </c>
      <c r="D501">
        <v>29129580</v>
      </c>
      <c r="E501">
        <v>1</v>
      </c>
      <c r="F501">
        <v>1</v>
      </c>
      <c r="G501">
        <v>1</v>
      </c>
      <c r="H501">
        <v>3</v>
      </c>
      <c r="I501" t="s">
        <v>763</v>
      </c>
      <c r="J501" t="s">
        <v>764</v>
      </c>
      <c r="K501" t="s">
        <v>765</v>
      </c>
      <c r="L501">
        <v>1301</v>
      </c>
      <c r="N501">
        <v>1003</v>
      </c>
      <c r="O501" t="s">
        <v>151</v>
      </c>
      <c r="P501" t="s">
        <v>151</v>
      </c>
      <c r="Q501">
        <v>1</v>
      </c>
      <c r="W501">
        <v>0</v>
      </c>
      <c r="X501">
        <v>-1149950003</v>
      </c>
      <c r="Y501">
        <v>76</v>
      </c>
      <c r="AA501">
        <v>42.95</v>
      </c>
      <c r="AB501">
        <v>0</v>
      </c>
      <c r="AC501">
        <v>0</v>
      </c>
      <c r="AD501">
        <v>0</v>
      </c>
      <c r="AE501">
        <v>6.44</v>
      </c>
      <c r="AF501">
        <v>0</v>
      </c>
      <c r="AG501">
        <v>0</v>
      </c>
      <c r="AH501">
        <v>0</v>
      </c>
      <c r="AI501">
        <v>6.67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76</v>
      </c>
      <c r="AU501" t="s">
        <v>3</v>
      </c>
      <c r="AV501">
        <v>0</v>
      </c>
      <c r="AW501">
        <v>2</v>
      </c>
      <c r="AX501">
        <v>36324751</v>
      </c>
      <c r="AY501">
        <v>1</v>
      </c>
      <c r="AZ501">
        <v>0</v>
      </c>
      <c r="BA501">
        <v>492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Y501*Source!I411</f>
        <v>12.464</v>
      </c>
      <c r="CY501">
        <f t="shared" si="74"/>
        <v>42.95</v>
      </c>
      <c r="CZ501">
        <f t="shared" si="75"/>
        <v>6.44</v>
      </c>
      <c r="DA501">
        <f t="shared" si="76"/>
        <v>6.67</v>
      </c>
      <c r="DB501">
        <f t="shared" si="77"/>
        <v>489.44</v>
      </c>
      <c r="DC501">
        <f t="shared" si="78"/>
        <v>0</v>
      </c>
    </row>
    <row r="502" spans="1:107">
      <c r="A502">
        <f>ROW(Source!A411)</f>
        <v>411</v>
      </c>
      <c r="B502">
        <v>35806607</v>
      </c>
      <c r="C502">
        <v>36324735</v>
      </c>
      <c r="D502">
        <v>29129617</v>
      </c>
      <c r="E502">
        <v>1</v>
      </c>
      <c r="F502">
        <v>1</v>
      </c>
      <c r="G502">
        <v>1</v>
      </c>
      <c r="H502">
        <v>3</v>
      </c>
      <c r="I502" t="s">
        <v>766</v>
      </c>
      <c r="J502" t="s">
        <v>767</v>
      </c>
      <c r="K502" t="s">
        <v>768</v>
      </c>
      <c r="L502">
        <v>1301</v>
      </c>
      <c r="N502">
        <v>1003</v>
      </c>
      <c r="O502" t="s">
        <v>151</v>
      </c>
      <c r="P502" t="s">
        <v>151</v>
      </c>
      <c r="Q502">
        <v>1</v>
      </c>
      <c r="W502">
        <v>0</v>
      </c>
      <c r="X502">
        <v>-1898297911</v>
      </c>
      <c r="Y502">
        <v>204</v>
      </c>
      <c r="AA502">
        <v>52.99</v>
      </c>
      <c r="AB502">
        <v>0</v>
      </c>
      <c r="AC502">
        <v>0</v>
      </c>
      <c r="AD502">
        <v>0</v>
      </c>
      <c r="AE502">
        <v>7.18</v>
      </c>
      <c r="AF502">
        <v>0</v>
      </c>
      <c r="AG502">
        <v>0</v>
      </c>
      <c r="AH502">
        <v>0</v>
      </c>
      <c r="AI502">
        <v>7.38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204</v>
      </c>
      <c r="AU502" t="s">
        <v>3</v>
      </c>
      <c r="AV502">
        <v>0</v>
      </c>
      <c r="AW502">
        <v>2</v>
      </c>
      <c r="AX502">
        <v>36324752</v>
      </c>
      <c r="AY502">
        <v>1</v>
      </c>
      <c r="AZ502">
        <v>0</v>
      </c>
      <c r="BA502">
        <v>493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Y502*Source!I411</f>
        <v>33.456000000000003</v>
      </c>
      <c r="CY502">
        <f t="shared" si="74"/>
        <v>52.99</v>
      </c>
      <c r="CZ502">
        <f t="shared" si="75"/>
        <v>7.18</v>
      </c>
      <c r="DA502">
        <f t="shared" si="76"/>
        <v>7.38</v>
      </c>
      <c r="DB502">
        <f t="shared" si="77"/>
        <v>1464.72</v>
      </c>
      <c r="DC502">
        <f t="shared" si="78"/>
        <v>0</v>
      </c>
    </row>
    <row r="503" spans="1:107">
      <c r="A503">
        <f>ROW(Source!A411)</f>
        <v>411</v>
      </c>
      <c r="B503">
        <v>35806607</v>
      </c>
      <c r="C503">
        <v>36324735</v>
      </c>
      <c r="D503">
        <v>29150040</v>
      </c>
      <c r="E503">
        <v>1</v>
      </c>
      <c r="F503">
        <v>1</v>
      </c>
      <c r="G503">
        <v>1</v>
      </c>
      <c r="H503">
        <v>3</v>
      </c>
      <c r="I503" t="s">
        <v>757</v>
      </c>
      <c r="J503" t="s">
        <v>758</v>
      </c>
      <c r="K503" t="s">
        <v>759</v>
      </c>
      <c r="L503">
        <v>1339</v>
      </c>
      <c r="N503">
        <v>1007</v>
      </c>
      <c r="O503" t="s">
        <v>638</v>
      </c>
      <c r="P503" t="s">
        <v>638</v>
      </c>
      <c r="Q503">
        <v>1</v>
      </c>
      <c r="W503">
        <v>0</v>
      </c>
      <c r="X503">
        <v>619799737</v>
      </c>
      <c r="Y503">
        <v>0.13</v>
      </c>
      <c r="AA503">
        <v>22.2</v>
      </c>
      <c r="AB503">
        <v>0</v>
      </c>
      <c r="AC503">
        <v>0</v>
      </c>
      <c r="AD503">
        <v>0</v>
      </c>
      <c r="AE503">
        <v>2.44</v>
      </c>
      <c r="AF503">
        <v>0</v>
      </c>
      <c r="AG503">
        <v>0</v>
      </c>
      <c r="AH503">
        <v>0</v>
      </c>
      <c r="AI503">
        <v>9.1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0.13</v>
      </c>
      <c r="AU503" t="s">
        <v>3</v>
      </c>
      <c r="AV503">
        <v>0</v>
      </c>
      <c r="AW503">
        <v>2</v>
      </c>
      <c r="AX503">
        <v>36324753</v>
      </c>
      <c r="AY503">
        <v>1</v>
      </c>
      <c r="AZ503">
        <v>0</v>
      </c>
      <c r="BA503">
        <v>494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Y503*Source!I411</f>
        <v>2.1320000000000002E-2</v>
      </c>
      <c r="CY503">
        <f t="shared" si="74"/>
        <v>22.2</v>
      </c>
      <c r="CZ503">
        <f t="shared" si="75"/>
        <v>2.44</v>
      </c>
      <c r="DA503">
        <f t="shared" si="76"/>
        <v>9.1</v>
      </c>
      <c r="DB503">
        <f t="shared" si="77"/>
        <v>0.32</v>
      </c>
      <c r="DC503">
        <f t="shared" si="78"/>
        <v>0</v>
      </c>
    </row>
    <row r="504" spans="1:107">
      <c r="A504">
        <f>ROW(Source!A413)</f>
        <v>413</v>
      </c>
      <c r="B504">
        <v>35806607</v>
      </c>
      <c r="C504">
        <v>36316970</v>
      </c>
      <c r="D504">
        <v>18410280</v>
      </c>
      <c r="E504">
        <v>1</v>
      </c>
      <c r="F504">
        <v>1</v>
      </c>
      <c r="G504">
        <v>1</v>
      </c>
      <c r="H504">
        <v>1</v>
      </c>
      <c r="I504" t="s">
        <v>769</v>
      </c>
      <c r="J504" t="s">
        <v>3</v>
      </c>
      <c r="K504" t="s">
        <v>770</v>
      </c>
      <c r="L504">
        <v>1369</v>
      </c>
      <c r="N504">
        <v>1013</v>
      </c>
      <c r="O504" t="s">
        <v>583</v>
      </c>
      <c r="P504" t="s">
        <v>583</v>
      </c>
      <c r="Q504">
        <v>1</v>
      </c>
      <c r="W504">
        <v>0</v>
      </c>
      <c r="X504">
        <v>-464685602</v>
      </c>
      <c r="Y504">
        <v>11.99</v>
      </c>
      <c r="AA504">
        <v>0</v>
      </c>
      <c r="AB504">
        <v>0</v>
      </c>
      <c r="AC504">
        <v>0</v>
      </c>
      <c r="AD504">
        <v>315.58999999999997</v>
      </c>
      <c r="AE504">
        <v>0</v>
      </c>
      <c r="AF504">
        <v>0</v>
      </c>
      <c r="AG504">
        <v>0</v>
      </c>
      <c r="AH504">
        <v>315.58999999999997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11.99</v>
      </c>
      <c r="AU504" t="s">
        <v>3</v>
      </c>
      <c r="AV504">
        <v>1</v>
      </c>
      <c r="AW504">
        <v>2</v>
      </c>
      <c r="AX504">
        <v>36316972</v>
      </c>
      <c r="AY504">
        <v>2</v>
      </c>
      <c r="AZ504">
        <v>131072</v>
      </c>
      <c r="BA504">
        <v>495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Y504*Source!I413</f>
        <v>3.9327200000000002</v>
      </c>
      <c r="CY504">
        <f>AD504</f>
        <v>315.58999999999997</v>
      </c>
      <c r="CZ504">
        <f>AH504</f>
        <v>315.58999999999997</v>
      </c>
      <c r="DA504">
        <f>AL504</f>
        <v>1</v>
      </c>
      <c r="DB504">
        <f t="shared" si="77"/>
        <v>3783.92</v>
      </c>
      <c r="DC504">
        <f t="shared" si="78"/>
        <v>0</v>
      </c>
    </row>
    <row r="505" spans="1:107">
      <c r="A505">
        <f>ROW(Source!A413)</f>
        <v>413</v>
      </c>
      <c r="B505">
        <v>35806607</v>
      </c>
      <c r="C505">
        <v>36316970</v>
      </c>
      <c r="D505">
        <v>121548</v>
      </c>
      <c r="E505">
        <v>1</v>
      </c>
      <c r="F505">
        <v>1</v>
      </c>
      <c r="G505">
        <v>1</v>
      </c>
      <c r="H505">
        <v>1</v>
      </c>
      <c r="I505" t="s">
        <v>34</v>
      </c>
      <c r="J505" t="s">
        <v>3</v>
      </c>
      <c r="K505" t="s">
        <v>584</v>
      </c>
      <c r="L505">
        <v>608254</v>
      </c>
      <c r="N505">
        <v>1013</v>
      </c>
      <c r="O505" t="s">
        <v>585</v>
      </c>
      <c r="P505" t="s">
        <v>585</v>
      </c>
      <c r="Q505">
        <v>1</v>
      </c>
      <c r="W505">
        <v>0</v>
      </c>
      <c r="X505">
        <v>-185737400</v>
      </c>
      <c r="Y505">
        <v>0.01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0.01</v>
      </c>
      <c r="AU505" t="s">
        <v>3</v>
      </c>
      <c r="AV505">
        <v>2</v>
      </c>
      <c r="AW505">
        <v>2</v>
      </c>
      <c r="AX505">
        <v>36316973</v>
      </c>
      <c r="AY505">
        <v>1</v>
      </c>
      <c r="AZ505">
        <v>0</v>
      </c>
      <c r="BA505">
        <v>496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Y505*Source!I413</f>
        <v>3.2800000000000004E-3</v>
      </c>
      <c r="CY505">
        <f>AD505</f>
        <v>0</v>
      </c>
      <c r="CZ505">
        <f>AH505</f>
        <v>0</v>
      </c>
      <c r="DA505">
        <f>AL505</f>
        <v>1</v>
      </c>
      <c r="DB505">
        <f t="shared" si="77"/>
        <v>0</v>
      </c>
      <c r="DC505">
        <f t="shared" si="78"/>
        <v>0</v>
      </c>
    </row>
    <row r="506" spans="1:107">
      <c r="A506">
        <f>ROW(Source!A413)</f>
        <v>413</v>
      </c>
      <c r="B506">
        <v>35806607</v>
      </c>
      <c r="C506">
        <v>36316970</v>
      </c>
      <c r="D506">
        <v>29172556</v>
      </c>
      <c r="E506">
        <v>1</v>
      </c>
      <c r="F506">
        <v>1</v>
      </c>
      <c r="G506">
        <v>1</v>
      </c>
      <c r="H506">
        <v>2</v>
      </c>
      <c r="I506" t="s">
        <v>586</v>
      </c>
      <c r="J506" t="s">
        <v>587</v>
      </c>
      <c r="K506" t="s">
        <v>588</v>
      </c>
      <c r="L506">
        <v>1368</v>
      </c>
      <c r="N506">
        <v>1011</v>
      </c>
      <c r="O506" t="s">
        <v>589</v>
      </c>
      <c r="P506" t="s">
        <v>589</v>
      </c>
      <c r="Q506">
        <v>1</v>
      </c>
      <c r="W506">
        <v>0</v>
      </c>
      <c r="X506">
        <v>344519037</v>
      </c>
      <c r="Y506">
        <v>0.01</v>
      </c>
      <c r="AA506">
        <v>0</v>
      </c>
      <c r="AB506">
        <v>466.71</v>
      </c>
      <c r="AC506">
        <v>447.93</v>
      </c>
      <c r="AD506">
        <v>0</v>
      </c>
      <c r="AE506">
        <v>0</v>
      </c>
      <c r="AF506">
        <v>31.26</v>
      </c>
      <c r="AG506">
        <v>13.5</v>
      </c>
      <c r="AH506">
        <v>0</v>
      </c>
      <c r="AI506">
        <v>1</v>
      </c>
      <c r="AJ506">
        <v>14.93</v>
      </c>
      <c r="AK506">
        <v>33.18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0.01</v>
      </c>
      <c r="AU506" t="s">
        <v>3</v>
      </c>
      <c r="AV506">
        <v>0</v>
      </c>
      <c r="AW506">
        <v>2</v>
      </c>
      <c r="AX506">
        <v>36316974</v>
      </c>
      <c r="AY506">
        <v>1</v>
      </c>
      <c r="AZ506">
        <v>0</v>
      </c>
      <c r="BA506">
        <v>497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Y506*Source!I413</f>
        <v>3.2800000000000004E-3</v>
      </c>
      <c r="CY506">
        <f>AB506</f>
        <v>466.71</v>
      </c>
      <c r="CZ506">
        <f>AF506</f>
        <v>31.26</v>
      </c>
      <c r="DA506">
        <f>AJ506</f>
        <v>14.93</v>
      </c>
      <c r="DB506">
        <f t="shared" si="77"/>
        <v>0.31</v>
      </c>
      <c r="DC506">
        <f t="shared" si="78"/>
        <v>0.14000000000000001</v>
      </c>
    </row>
    <row r="507" spans="1:107">
      <c r="A507">
        <f>ROW(Source!A413)</f>
        <v>413</v>
      </c>
      <c r="B507">
        <v>35806607</v>
      </c>
      <c r="C507">
        <v>36316970</v>
      </c>
      <c r="D507">
        <v>29174913</v>
      </c>
      <c r="E507">
        <v>1</v>
      </c>
      <c r="F507">
        <v>1</v>
      </c>
      <c r="G507">
        <v>1</v>
      </c>
      <c r="H507">
        <v>2</v>
      </c>
      <c r="I507" t="s">
        <v>601</v>
      </c>
      <c r="J507" t="s">
        <v>615</v>
      </c>
      <c r="K507" t="s">
        <v>603</v>
      </c>
      <c r="L507">
        <v>1368</v>
      </c>
      <c r="N507">
        <v>1011</v>
      </c>
      <c r="O507" t="s">
        <v>589</v>
      </c>
      <c r="P507" t="s">
        <v>589</v>
      </c>
      <c r="Q507">
        <v>1</v>
      </c>
      <c r="W507">
        <v>0</v>
      </c>
      <c r="X507">
        <v>1230759911</v>
      </c>
      <c r="Y507">
        <v>0.03</v>
      </c>
      <c r="AA507">
        <v>0</v>
      </c>
      <c r="AB507">
        <v>932.72</v>
      </c>
      <c r="AC507">
        <v>384.89</v>
      </c>
      <c r="AD507">
        <v>0</v>
      </c>
      <c r="AE507">
        <v>0</v>
      </c>
      <c r="AF507">
        <v>87.17</v>
      </c>
      <c r="AG507">
        <v>11.6</v>
      </c>
      <c r="AH507">
        <v>0</v>
      </c>
      <c r="AI507">
        <v>1</v>
      </c>
      <c r="AJ507">
        <v>10.7</v>
      </c>
      <c r="AK507">
        <v>33.18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0.03</v>
      </c>
      <c r="AU507" t="s">
        <v>3</v>
      </c>
      <c r="AV507">
        <v>0</v>
      </c>
      <c r="AW507">
        <v>2</v>
      </c>
      <c r="AX507">
        <v>36316975</v>
      </c>
      <c r="AY507">
        <v>1</v>
      </c>
      <c r="AZ507">
        <v>0</v>
      </c>
      <c r="BA507">
        <v>498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Y507*Source!I413</f>
        <v>9.8399999999999998E-3</v>
      </c>
      <c r="CY507">
        <f>AB507</f>
        <v>932.72</v>
      </c>
      <c r="CZ507">
        <f>AF507</f>
        <v>87.17</v>
      </c>
      <c r="DA507">
        <f>AJ507</f>
        <v>10.7</v>
      </c>
      <c r="DB507">
        <f t="shared" si="77"/>
        <v>2.62</v>
      </c>
      <c r="DC507">
        <f t="shared" si="78"/>
        <v>0.35</v>
      </c>
    </row>
    <row r="508" spans="1:107">
      <c r="A508">
        <f>ROW(Source!A413)</f>
        <v>413</v>
      </c>
      <c r="B508">
        <v>35806607</v>
      </c>
      <c r="C508">
        <v>36316970</v>
      </c>
      <c r="D508">
        <v>29107779</v>
      </c>
      <c r="E508">
        <v>1</v>
      </c>
      <c r="F508">
        <v>1</v>
      </c>
      <c r="G508">
        <v>1</v>
      </c>
      <c r="H508">
        <v>3</v>
      </c>
      <c r="I508" t="s">
        <v>771</v>
      </c>
      <c r="J508" t="s">
        <v>772</v>
      </c>
      <c r="K508" t="s">
        <v>773</v>
      </c>
      <c r="L508">
        <v>1327</v>
      </c>
      <c r="N508">
        <v>1005</v>
      </c>
      <c r="O508" t="s">
        <v>165</v>
      </c>
      <c r="P508" t="s">
        <v>165</v>
      </c>
      <c r="Q508">
        <v>1</v>
      </c>
      <c r="W508">
        <v>0</v>
      </c>
      <c r="X508">
        <v>-1827594923</v>
      </c>
      <c r="Y508">
        <v>4.4000000000000004</v>
      </c>
      <c r="AA508">
        <v>203.19</v>
      </c>
      <c r="AB508">
        <v>0</v>
      </c>
      <c r="AC508">
        <v>0</v>
      </c>
      <c r="AD508">
        <v>0</v>
      </c>
      <c r="AE508">
        <v>72.31</v>
      </c>
      <c r="AF508">
        <v>0</v>
      </c>
      <c r="AG508">
        <v>0</v>
      </c>
      <c r="AH508">
        <v>0</v>
      </c>
      <c r="AI508">
        <v>2.81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4.4000000000000004</v>
      </c>
      <c r="AU508" t="s">
        <v>3</v>
      </c>
      <c r="AV508">
        <v>0</v>
      </c>
      <c r="AW508">
        <v>2</v>
      </c>
      <c r="AX508">
        <v>36316976</v>
      </c>
      <c r="AY508">
        <v>1</v>
      </c>
      <c r="AZ508">
        <v>0</v>
      </c>
      <c r="BA508">
        <v>499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Y508*Source!I413</f>
        <v>1.4432000000000003</v>
      </c>
      <c r="CY508">
        <f>AA508</f>
        <v>203.19</v>
      </c>
      <c r="CZ508">
        <f>AE508</f>
        <v>72.31</v>
      </c>
      <c r="DA508">
        <f>AI508</f>
        <v>2.81</v>
      </c>
      <c r="DB508">
        <f t="shared" si="77"/>
        <v>318.16000000000003</v>
      </c>
      <c r="DC508">
        <f t="shared" si="78"/>
        <v>0</v>
      </c>
    </row>
    <row r="509" spans="1:107">
      <c r="A509">
        <f>ROW(Source!A413)</f>
        <v>413</v>
      </c>
      <c r="B509">
        <v>35806607</v>
      </c>
      <c r="C509">
        <v>36316970</v>
      </c>
      <c r="D509">
        <v>29109795</v>
      </c>
      <c r="E509">
        <v>1</v>
      </c>
      <c r="F509">
        <v>1</v>
      </c>
      <c r="G509">
        <v>1</v>
      </c>
      <c r="H509">
        <v>3</v>
      </c>
      <c r="I509" t="s">
        <v>774</v>
      </c>
      <c r="J509" t="s">
        <v>775</v>
      </c>
      <c r="K509" t="s">
        <v>776</v>
      </c>
      <c r="L509">
        <v>1348</v>
      </c>
      <c r="N509">
        <v>1009</v>
      </c>
      <c r="O509" t="s">
        <v>29</v>
      </c>
      <c r="P509" t="s">
        <v>29</v>
      </c>
      <c r="Q509">
        <v>1000</v>
      </c>
      <c r="W509">
        <v>0</v>
      </c>
      <c r="X509">
        <v>-1330008606</v>
      </c>
      <c r="Y509">
        <v>2.9000000000000001E-2</v>
      </c>
      <c r="AA509">
        <v>22753.23</v>
      </c>
      <c r="AB509">
        <v>0</v>
      </c>
      <c r="AC509">
        <v>0</v>
      </c>
      <c r="AD509">
        <v>0</v>
      </c>
      <c r="AE509">
        <v>2898.5</v>
      </c>
      <c r="AF509">
        <v>0</v>
      </c>
      <c r="AG509">
        <v>0</v>
      </c>
      <c r="AH509">
        <v>0</v>
      </c>
      <c r="AI509">
        <v>7.85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2.9000000000000001E-2</v>
      </c>
      <c r="AU509" t="s">
        <v>3</v>
      </c>
      <c r="AV509">
        <v>0</v>
      </c>
      <c r="AW509">
        <v>2</v>
      </c>
      <c r="AX509">
        <v>36316977</v>
      </c>
      <c r="AY509">
        <v>1</v>
      </c>
      <c r="AZ509">
        <v>0</v>
      </c>
      <c r="BA509">
        <v>500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Y509*Source!I413</f>
        <v>9.5120000000000014E-3</v>
      </c>
      <c r="CY509">
        <f>AA509</f>
        <v>22753.23</v>
      </c>
      <c r="CZ509">
        <f>AE509</f>
        <v>2898.5</v>
      </c>
      <c r="DA509">
        <f>AI509</f>
        <v>7.85</v>
      </c>
      <c r="DB509">
        <f t="shared" si="77"/>
        <v>84.06</v>
      </c>
      <c r="DC509">
        <f t="shared" si="78"/>
        <v>0</v>
      </c>
    </row>
    <row r="510" spans="1:107">
      <c r="A510">
        <f>ROW(Source!A413)</f>
        <v>413</v>
      </c>
      <c r="B510">
        <v>35806607</v>
      </c>
      <c r="C510">
        <v>36316970</v>
      </c>
      <c r="D510">
        <v>29107800</v>
      </c>
      <c r="E510">
        <v>1</v>
      </c>
      <c r="F510">
        <v>1</v>
      </c>
      <c r="G510">
        <v>1</v>
      </c>
      <c r="H510">
        <v>3</v>
      </c>
      <c r="I510" t="s">
        <v>616</v>
      </c>
      <c r="J510" t="s">
        <v>617</v>
      </c>
      <c r="K510" t="s">
        <v>618</v>
      </c>
      <c r="L510">
        <v>1346</v>
      </c>
      <c r="N510">
        <v>1009</v>
      </c>
      <c r="O510" t="s">
        <v>170</v>
      </c>
      <c r="P510" t="s">
        <v>170</v>
      </c>
      <c r="Q510">
        <v>1</v>
      </c>
      <c r="W510">
        <v>0</v>
      </c>
      <c r="X510">
        <v>644139035</v>
      </c>
      <c r="Y510">
        <v>0.15</v>
      </c>
      <c r="AA510">
        <v>46.61</v>
      </c>
      <c r="AB510">
        <v>0</v>
      </c>
      <c r="AC510">
        <v>0</v>
      </c>
      <c r="AD510">
        <v>0</v>
      </c>
      <c r="AE510">
        <v>1.81</v>
      </c>
      <c r="AF510">
        <v>0</v>
      </c>
      <c r="AG510">
        <v>0</v>
      </c>
      <c r="AH510">
        <v>0</v>
      </c>
      <c r="AI510">
        <v>25.75</v>
      </c>
      <c r="AJ510">
        <v>1</v>
      </c>
      <c r="AK510">
        <v>1</v>
      </c>
      <c r="AL510">
        <v>1</v>
      </c>
      <c r="AN510">
        <v>0</v>
      </c>
      <c r="AO510">
        <v>1</v>
      </c>
      <c r="AP510">
        <v>0</v>
      </c>
      <c r="AQ510">
        <v>0</v>
      </c>
      <c r="AR510">
        <v>0</v>
      </c>
      <c r="AS510" t="s">
        <v>3</v>
      </c>
      <c r="AT510">
        <v>0.15</v>
      </c>
      <c r="AU510" t="s">
        <v>3</v>
      </c>
      <c r="AV510">
        <v>0</v>
      </c>
      <c r="AW510">
        <v>2</v>
      </c>
      <c r="AX510">
        <v>36316978</v>
      </c>
      <c r="AY510">
        <v>1</v>
      </c>
      <c r="AZ510">
        <v>0</v>
      </c>
      <c r="BA510">
        <v>501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Y510*Source!I413</f>
        <v>4.9200000000000001E-2</v>
      </c>
      <c r="CY510">
        <f>AA510</f>
        <v>46.61</v>
      </c>
      <c r="CZ510">
        <f>AE510</f>
        <v>1.81</v>
      </c>
      <c r="DA510">
        <f>AI510</f>
        <v>25.75</v>
      </c>
      <c r="DB510">
        <f t="shared" si="77"/>
        <v>0.27</v>
      </c>
      <c r="DC510">
        <f t="shared" si="78"/>
        <v>0</v>
      </c>
    </row>
    <row r="511" spans="1:107">
      <c r="A511">
        <f>ROW(Source!A414)</f>
        <v>414</v>
      </c>
      <c r="B511">
        <v>35806607</v>
      </c>
      <c r="C511">
        <v>36316971</v>
      </c>
      <c r="D511">
        <v>18406785</v>
      </c>
      <c r="E511">
        <v>1</v>
      </c>
      <c r="F511">
        <v>1</v>
      </c>
      <c r="G511">
        <v>1</v>
      </c>
      <c r="H511">
        <v>1</v>
      </c>
      <c r="I511" t="s">
        <v>777</v>
      </c>
      <c r="J511" t="s">
        <v>3</v>
      </c>
      <c r="K511" t="s">
        <v>778</v>
      </c>
      <c r="L511">
        <v>1369</v>
      </c>
      <c r="N511">
        <v>1013</v>
      </c>
      <c r="O511" t="s">
        <v>583</v>
      </c>
      <c r="P511" t="s">
        <v>583</v>
      </c>
      <c r="Q511">
        <v>1</v>
      </c>
      <c r="W511">
        <v>0</v>
      </c>
      <c r="X511">
        <v>645971194</v>
      </c>
      <c r="Y511">
        <v>32.729999999999997</v>
      </c>
      <c r="AA511">
        <v>0</v>
      </c>
      <c r="AB511">
        <v>0</v>
      </c>
      <c r="AC511">
        <v>0</v>
      </c>
      <c r="AD511">
        <v>294.02</v>
      </c>
      <c r="AE511">
        <v>0</v>
      </c>
      <c r="AF511">
        <v>0</v>
      </c>
      <c r="AG511">
        <v>0</v>
      </c>
      <c r="AH511">
        <v>294.02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0</v>
      </c>
      <c r="AQ511">
        <v>0</v>
      </c>
      <c r="AR511">
        <v>0</v>
      </c>
      <c r="AS511" t="s">
        <v>3</v>
      </c>
      <c r="AT511">
        <v>32.729999999999997</v>
      </c>
      <c r="AU511" t="s">
        <v>3</v>
      </c>
      <c r="AV511">
        <v>1</v>
      </c>
      <c r="AW511">
        <v>2</v>
      </c>
      <c r="AX511">
        <v>36316979</v>
      </c>
      <c r="AY511">
        <v>2</v>
      </c>
      <c r="AZ511">
        <v>131072</v>
      </c>
      <c r="BA511">
        <v>502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Y511*Source!I414</f>
        <v>10.735439999999999</v>
      </c>
      <c r="CY511">
        <f>AD511</f>
        <v>294.02</v>
      </c>
      <c r="CZ511">
        <f>AH511</f>
        <v>294.02</v>
      </c>
      <c r="DA511">
        <f>AL511</f>
        <v>1</v>
      </c>
      <c r="DB511">
        <f t="shared" si="77"/>
        <v>9623.27</v>
      </c>
      <c r="DC511">
        <f t="shared" si="78"/>
        <v>0</v>
      </c>
    </row>
    <row r="512" spans="1:107">
      <c r="A512">
        <f>ROW(Source!A414)</f>
        <v>414</v>
      </c>
      <c r="B512">
        <v>35806607</v>
      </c>
      <c r="C512">
        <v>36316971</v>
      </c>
      <c r="D512">
        <v>121548</v>
      </c>
      <c r="E512">
        <v>1</v>
      </c>
      <c r="F512">
        <v>1</v>
      </c>
      <c r="G512">
        <v>1</v>
      </c>
      <c r="H512">
        <v>1</v>
      </c>
      <c r="I512" t="s">
        <v>34</v>
      </c>
      <c r="J512" t="s">
        <v>3</v>
      </c>
      <c r="K512" t="s">
        <v>584</v>
      </c>
      <c r="L512">
        <v>608254</v>
      </c>
      <c r="N512">
        <v>1013</v>
      </c>
      <c r="O512" t="s">
        <v>585</v>
      </c>
      <c r="P512" t="s">
        <v>585</v>
      </c>
      <c r="Q512">
        <v>1</v>
      </c>
      <c r="W512">
        <v>0</v>
      </c>
      <c r="X512">
        <v>-185737400</v>
      </c>
      <c r="Y512">
        <v>0.01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0.01</v>
      </c>
      <c r="AU512" t="s">
        <v>3</v>
      </c>
      <c r="AV512">
        <v>2</v>
      </c>
      <c r="AW512">
        <v>2</v>
      </c>
      <c r="AX512">
        <v>36316980</v>
      </c>
      <c r="AY512">
        <v>1</v>
      </c>
      <c r="AZ512">
        <v>0</v>
      </c>
      <c r="BA512">
        <v>503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Y512*Source!I414</f>
        <v>3.2800000000000004E-3</v>
      </c>
      <c r="CY512">
        <f>AD512</f>
        <v>0</v>
      </c>
      <c r="CZ512">
        <f>AH512</f>
        <v>0</v>
      </c>
      <c r="DA512">
        <f>AL512</f>
        <v>1</v>
      </c>
      <c r="DB512">
        <f t="shared" si="77"/>
        <v>0</v>
      </c>
      <c r="DC512">
        <f t="shared" si="78"/>
        <v>0</v>
      </c>
    </row>
    <row r="513" spans="1:107">
      <c r="A513">
        <f>ROW(Source!A414)</f>
        <v>414</v>
      </c>
      <c r="B513">
        <v>35806607</v>
      </c>
      <c r="C513">
        <v>36316971</v>
      </c>
      <c r="D513">
        <v>29172554</v>
      </c>
      <c r="E513">
        <v>1</v>
      </c>
      <c r="F513">
        <v>1</v>
      </c>
      <c r="G513">
        <v>1</v>
      </c>
      <c r="H513">
        <v>2</v>
      </c>
      <c r="I513" t="s">
        <v>779</v>
      </c>
      <c r="J513" t="s">
        <v>780</v>
      </c>
      <c r="K513" t="s">
        <v>781</v>
      </c>
      <c r="L513">
        <v>1368</v>
      </c>
      <c r="N513">
        <v>1011</v>
      </c>
      <c r="O513" t="s">
        <v>589</v>
      </c>
      <c r="P513" t="s">
        <v>589</v>
      </c>
      <c r="Q513">
        <v>1</v>
      </c>
      <c r="W513">
        <v>0</v>
      </c>
      <c r="X513">
        <v>-1902254956</v>
      </c>
      <c r="Y513">
        <v>0.01</v>
      </c>
      <c r="AA513">
        <v>0</v>
      </c>
      <c r="AB513">
        <v>429.56</v>
      </c>
      <c r="AC513">
        <v>384.89</v>
      </c>
      <c r="AD513">
        <v>0</v>
      </c>
      <c r="AE513">
        <v>0</v>
      </c>
      <c r="AF513">
        <v>27.66</v>
      </c>
      <c r="AG513">
        <v>11.6</v>
      </c>
      <c r="AH513">
        <v>0</v>
      </c>
      <c r="AI513">
        <v>1</v>
      </c>
      <c r="AJ513">
        <v>15.53</v>
      </c>
      <c r="AK513">
        <v>33.18</v>
      </c>
      <c r="AL513">
        <v>1</v>
      </c>
      <c r="AN513">
        <v>0</v>
      </c>
      <c r="AO513">
        <v>1</v>
      </c>
      <c r="AP513">
        <v>0</v>
      </c>
      <c r="AQ513">
        <v>0</v>
      </c>
      <c r="AR513">
        <v>0</v>
      </c>
      <c r="AS513" t="s">
        <v>3</v>
      </c>
      <c r="AT513">
        <v>0.01</v>
      </c>
      <c r="AU513" t="s">
        <v>3</v>
      </c>
      <c r="AV513">
        <v>0</v>
      </c>
      <c r="AW513">
        <v>2</v>
      </c>
      <c r="AX513">
        <v>36316981</v>
      </c>
      <c r="AY513">
        <v>1</v>
      </c>
      <c r="AZ513">
        <v>0</v>
      </c>
      <c r="BA513">
        <v>504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Y513*Source!I414</f>
        <v>3.2800000000000004E-3</v>
      </c>
      <c r="CY513">
        <f>AB513</f>
        <v>429.56</v>
      </c>
      <c r="CZ513">
        <f>AF513</f>
        <v>27.66</v>
      </c>
      <c r="DA513">
        <f>AJ513</f>
        <v>15.53</v>
      </c>
      <c r="DB513">
        <f t="shared" si="77"/>
        <v>0.28000000000000003</v>
      </c>
      <c r="DC513">
        <f t="shared" si="78"/>
        <v>0.12</v>
      </c>
    </row>
    <row r="514" spans="1:107">
      <c r="A514">
        <f>ROW(Source!A414)</f>
        <v>414</v>
      </c>
      <c r="B514">
        <v>35806607</v>
      </c>
      <c r="C514">
        <v>36316971</v>
      </c>
      <c r="D514">
        <v>29174913</v>
      </c>
      <c r="E514">
        <v>1</v>
      </c>
      <c r="F514">
        <v>1</v>
      </c>
      <c r="G514">
        <v>1</v>
      </c>
      <c r="H514">
        <v>2</v>
      </c>
      <c r="I514" t="s">
        <v>601</v>
      </c>
      <c r="J514" t="s">
        <v>615</v>
      </c>
      <c r="K514" t="s">
        <v>603</v>
      </c>
      <c r="L514">
        <v>1368</v>
      </c>
      <c r="N514">
        <v>1011</v>
      </c>
      <c r="O514" t="s">
        <v>589</v>
      </c>
      <c r="P514" t="s">
        <v>589</v>
      </c>
      <c r="Q514">
        <v>1</v>
      </c>
      <c r="W514">
        <v>0</v>
      </c>
      <c r="X514">
        <v>1230759911</v>
      </c>
      <c r="Y514">
        <v>0.1</v>
      </c>
      <c r="AA514">
        <v>0</v>
      </c>
      <c r="AB514">
        <v>932.72</v>
      </c>
      <c r="AC514">
        <v>384.89</v>
      </c>
      <c r="AD514">
        <v>0</v>
      </c>
      <c r="AE514">
        <v>0</v>
      </c>
      <c r="AF514">
        <v>87.17</v>
      </c>
      <c r="AG514">
        <v>11.6</v>
      </c>
      <c r="AH514">
        <v>0</v>
      </c>
      <c r="AI514">
        <v>1</v>
      </c>
      <c r="AJ514">
        <v>10.7</v>
      </c>
      <c r="AK514">
        <v>33.18</v>
      </c>
      <c r="AL514">
        <v>1</v>
      </c>
      <c r="AN514">
        <v>0</v>
      </c>
      <c r="AO514">
        <v>1</v>
      </c>
      <c r="AP514">
        <v>0</v>
      </c>
      <c r="AQ514">
        <v>0</v>
      </c>
      <c r="AR514">
        <v>0</v>
      </c>
      <c r="AS514" t="s">
        <v>3</v>
      </c>
      <c r="AT514">
        <v>0.1</v>
      </c>
      <c r="AU514" t="s">
        <v>3</v>
      </c>
      <c r="AV514">
        <v>0</v>
      </c>
      <c r="AW514">
        <v>2</v>
      </c>
      <c r="AX514">
        <v>36316982</v>
      </c>
      <c r="AY514">
        <v>1</v>
      </c>
      <c r="AZ514">
        <v>0</v>
      </c>
      <c r="BA514">
        <v>505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Y514*Source!I414</f>
        <v>3.2800000000000003E-2</v>
      </c>
      <c r="CY514">
        <f>AB514</f>
        <v>932.72</v>
      </c>
      <c r="CZ514">
        <f>AF514</f>
        <v>87.17</v>
      </c>
      <c r="DA514">
        <f>AJ514</f>
        <v>10.7</v>
      </c>
      <c r="DB514">
        <f t="shared" si="77"/>
        <v>8.7200000000000006</v>
      </c>
      <c r="DC514">
        <f t="shared" si="78"/>
        <v>1.1599999999999999</v>
      </c>
    </row>
    <row r="515" spans="1:107">
      <c r="A515">
        <f>ROW(Source!A414)</f>
        <v>414</v>
      </c>
      <c r="B515">
        <v>35806607</v>
      </c>
      <c r="C515">
        <v>36316971</v>
      </c>
      <c r="D515">
        <v>29107779</v>
      </c>
      <c r="E515">
        <v>1</v>
      </c>
      <c r="F515">
        <v>1</v>
      </c>
      <c r="G515">
        <v>1</v>
      </c>
      <c r="H515">
        <v>3</v>
      </c>
      <c r="I515" t="s">
        <v>771</v>
      </c>
      <c r="J515" t="s">
        <v>772</v>
      </c>
      <c r="K515" t="s">
        <v>773</v>
      </c>
      <c r="L515">
        <v>1327</v>
      </c>
      <c r="N515">
        <v>1005</v>
      </c>
      <c r="O515" t="s">
        <v>165</v>
      </c>
      <c r="P515" t="s">
        <v>165</v>
      </c>
      <c r="Q515">
        <v>1</v>
      </c>
      <c r="W515">
        <v>0</v>
      </c>
      <c r="X515">
        <v>-1827594923</v>
      </c>
      <c r="Y515">
        <v>0.84</v>
      </c>
      <c r="AA515">
        <v>203.19</v>
      </c>
      <c r="AB515">
        <v>0</v>
      </c>
      <c r="AC515">
        <v>0</v>
      </c>
      <c r="AD515">
        <v>0</v>
      </c>
      <c r="AE515">
        <v>72.31</v>
      </c>
      <c r="AF515">
        <v>0</v>
      </c>
      <c r="AG515">
        <v>0</v>
      </c>
      <c r="AH515">
        <v>0</v>
      </c>
      <c r="AI515">
        <v>2.81</v>
      </c>
      <c r="AJ515">
        <v>1</v>
      </c>
      <c r="AK515">
        <v>1</v>
      </c>
      <c r="AL515">
        <v>1</v>
      </c>
      <c r="AN515">
        <v>0</v>
      </c>
      <c r="AO515">
        <v>1</v>
      </c>
      <c r="AP515">
        <v>0</v>
      </c>
      <c r="AQ515">
        <v>0</v>
      </c>
      <c r="AR515">
        <v>0</v>
      </c>
      <c r="AS515" t="s">
        <v>3</v>
      </c>
      <c r="AT515">
        <v>0.84</v>
      </c>
      <c r="AU515" t="s">
        <v>3</v>
      </c>
      <c r="AV515">
        <v>0</v>
      </c>
      <c r="AW515">
        <v>2</v>
      </c>
      <c r="AX515">
        <v>36316983</v>
      </c>
      <c r="AY515">
        <v>1</v>
      </c>
      <c r="AZ515">
        <v>0</v>
      </c>
      <c r="BA515">
        <v>506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Y515*Source!I414</f>
        <v>0.27551999999999999</v>
      </c>
      <c r="CY515">
        <f>AA515</f>
        <v>203.19</v>
      </c>
      <c r="CZ515">
        <f>AE515</f>
        <v>72.31</v>
      </c>
      <c r="DA515">
        <f>AI515</f>
        <v>2.81</v>
      </c>
      <c r="DB515">
        <f t="shared" si="77"/>
        <v>60.74</v>
      </c>
      <c r="DC515">
        <f t="shared" si="78"/>
        <v>0</v>
      </c>
    </row>
    <row r="516" spans="1:107">
      <c r="A516">
        <f>ROW(Source!A414)</f>
        <v>414</v>
      </c>
      <c r="B516">
        <v>35806607</v>
      </c>
      <c r="C516">
        <v>36316971</v>
      </c>
      <c r="D516">
        <v>29107800</v>
      </c>
      <c r="E516">
        <v>1</v>
      </c>
      <c r="F516">
        <v>1</v>
      </c>
      <c r="G516">
        <v>1</v>
      </c>
      <c r="H516">
        <v>3</v>
      </c>
      <c r="I516" t="s">
        <v>616</v>
      </c>
      <c r="J516" t="s">
        <v>617</v>
      </c>
      <c r="K516" t="s">
        <v>618</v>
      </c>
      <c r="L516">
        <v>1346</v>
      </c>
      <c r="N516">
        <v>1009</v>
      </c>
      <c r="O516" t="s">
        <v>170</v>
      </c>
      <c r="P516" t="s">
        <v>170</v>
      </c>
      <c r="Q516">
        <v>1</v>
      </c>
      <c r="W516">
        <v>0</v>
      </c>
      <c r="X516">
        <v>644139035</v>
      </c>
      <c r="Y516">
        <v>0.31</v>
      </c>
      <c r="AA516">
        <v>46.61</v>
      </c>
      <c r="AB516">
        <v>0</v>
      </c>
      <c r="AC516">
        <v>0</v>
      </c>
      <c r="AD516">
        <v>0</v>
      </c>
      <c r="AE516">
        <v>1.81</v>
      </c>
      <c r="AF516">
        <v>0</v>
      </c>
      <c r="AG516">
        <v>0</v>
      </c>
      <c r="AH516">
        <v>0</v>
      </c>
      <c r="AI516">
        <v>25.75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0.31</v>
      </c>
      <c r="AU516" t="s">
        <v>3</v>
      </c>
      <c r="AV516">
        <v>0</v>
      </c>
      <c r="AW516">
        <v>2</v>
      </c>
      <c r="AX516">
        <v>36316984</v>
      </c>
      <c r="AY516">
        <v>1</v>
      </c>
      <c r="AZ516">
        <v>0</v>
      </c>
      <c r="BA516">
        <v>507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Y516*Source!I414</f>
        <v>0.10168000000000001</v>
      </c>
      <c r="CY516">
        <f>AA516</f>
        <v>46.61</v>
      </c>
      <c r="CZ516">
        <f>AE516</f>
        <v>1.81</v>
      </c>
      <c r="DA516">
        <f>AI516</f>
        <v>25.75</v>
      </c>
      <c r="DB516">
        <f t="shared" si="77"/>
        <v>0.56000000000000005</v>
      </c>
      <c r="DC516">
        <f t="shared" si="78"/>
        <v>0</v>
      </c>
    </row>
    <row r="517" spans="1:107">
      <c r="A517">
        <f>ROW(Source!A414)</f>
        <v>414</v>
      </c>
      <c r="B517">
        <v>35806607</v>
      </c>
      <c r="C517">
        <v>36316971</v>
      </c>
      <c r="D517">
        <v>29110233</v>
      </c>
      <c r="E517">
        <v>1</v>
      </c>
      <c r="F517">
        <v>1</v>
      </c>
      <c r="G517">
        <v>1</v>
      </c>
      <c r="H517">
        <v>3</v>
      </c>
      <c r="I517" t="s">
        <v>782</v>
      </c>
      <c r="J517" t="s">
        <v>783</v>
      </c>
      <c r="K517" t="s">
        <v>784</v>
      </c>
      <c r="L517">
        <v>1348</v>
      </c>
      <c r="N517">
        <v>1009</v>
      </c>
      <c r="O517" t="s">
        <v>29</v>
      </c>
      <c r="P517" t="s">
        <v>29</v>
      </c>
      <c r="Q517">
        <v>1000</v>
      </c>
      <c r="W517">
        <v>0</v>
      </c>
      <c r="X517">
        <v>2076838230</v>
      </c>
      <c r="Y517">
        <v>0.03</v>
      </c>
      <c r="AA517">
        <v>43943.75</v>
      </c>
      <c r="AB517">
        <v>0</v>
      </c>
      <c r="AC517">
        <v>0</v>
      </c>
      <c r="AD517">
        <v>0</v>
      </c>
      <c r="AE517">
        <v>4615.9399999999996</v>
      </c>
      <c r="AF517">
        <v>0</v>
      </c>
      <c r="AG517">
        <v>0</v>
      </c>
      <c r="AH517">
        <v>0</v>
      </c>
      <c r="AI517">
        <v>9.52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0.03</v>
      </c>
      <c r="AU517" t="s">
        <v>3</v>
      </c>
      <c r="AV517">
        <v>0</v>
      </c>
      <c r="AW517">
        <v>2</v>
      </c>
      <c r="AX517">
        <v>36316985</v>
      </c>
      <c r="AY517">
        <v>1</v>
      </c>
      <c r="AZ517">
        <v>0</v>
      </c>
      <c r="BA517">
        <v>508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Y517*Source!I414</f>
        <v>9.8399999999999998E-3</v>
      </c>
      <c r="CY517">
        <f>AA517</f>
        <v>43943.75</v>
      </c>
      <c r="CZ517">
        <f>AE517</f>
        <v>4615.9399999999996</v>
      </c>
      <c r="DA517">
        <f>AI517</f>
        <v>9.52</v>
      </c>
      <c r="DB517">
        <f t="shared" si="77"/>
        <v>138.47999999999999</v>
      </c>
      <c r="DC517">
        <f t="shared" si="78"/>
        <v>0</v>
      </c>
    </row>
    <row r="518" spans="1:107">
      <c r="A518">
        <f>ROW(Source!A414)</f>
        <v>414</v>
      </c>
      <c r="B518">
        <v>35806607</v>
      </c>
      <c r="C518">
        <v>36316971</v>
      </c>
      <c r="D518">
        <v>29109784</v>
      </c>
      <c r="E518">
        <v>1</v>
      </c>
      <c r="F518">
        <v>1</v>
      </c>
      <c r="G518">
        <v>1</v>
      </c>
      <c r="H518">
        <v>3</v>
      </c>
      <c r="I518" t="s">
        <v>785</v>
      </c>
      <c r="J518" t="s">
        <v>786</v>
      </c>
      <c r="K518" t="s">
        <v>787</v>
      </c>
      <c r="L518">
        <v>1348</v>
      </c>
      <c r="N518">
        <v>1009</v>
      </c>
      <c r="O518" t="s">
        <v>29</v>
      </c>
      <c r="P518" t="s">
        <v>29</v>
      </c>
      <c r="Q518">
        <v>1000</v>
      </c>
      <c r="W518">
        <v>0</v>
      </c>
      <c r="X518">
        <v>1268898367</v>
      </c>
      <c r="Y518">
        <v>5.0000000000000001E-3</v>
      </c>
      <c r="AA518">
        <v>47352.14</v>
      </c>
      <c r="AB518">
        <v>0</v>
      </c>
      <c r="AC518">
        <v>0</v>
      </c>
      <c r="AD518">
        <v>0</v>
      </c>
      <c r="AE518">
        <v>11927.49</v>
      </c>
      <c r="AF518">
        <v>0</v>
      </c>
      <c r="AG518">
        <v>0</v>
      </c>
      <c r="AH518">
        <v>0</v>
      </c>
      <c r="AI518">
        <v>3.97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5.0000000000000001E-3</v>
      </c>
      <c r="AU518" t="s">
        <v>3</v>
      </c>
      <c r="AV518">
        <v>0</v>
      </c>
      <c r="AW518">
        <v>2</v>
      </c>
      <c r="AX518">
        <v>36316986</v>
      </c>
      <c r="AY518">
        <v>1</v>
      </c>
      <c r="AZ518">
        <v>0</v>
      </c>
      <c r="BA518">
        <v>509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Y518*Source!I414</f>
        <v>1.6400000000000002E-3</v>
      </c>
      <c r="CY518">
        <f>AA518</f>
        <v>47352.14</v>
      </c>
      <c r="CZ518">
        <f>AE518</f>
        <v>11927.49</v>
      </c>
      <c r="DA518">
        <f>AI518</f>
        <v>3.97</v>
      </c>
      <c r="DB518">
        <f t="shared" si="77"/>
        <v>59.64</v>
      </c>
      <c r="DC518">
        <f t="shared" si="78"/>
        <v>0</v>
      </c>
    </row>
    <row r="519" spans="1:107">
      <c r="A519">
        <f>ROW(Source!A414)</f>
        <v>414</v>
      </c>
      <c r="B519">
        <v>35806607</v>
      </c>
      <c r="C519">
        <v>36316971</v>
      </c>
      <c r="D519">
        <v>29109298</v>
      </c>
      <c r="E519">
        <v>1</v>
      </c>
      <c r="F519">
        <v>1</v>
      </c>
      <c r="G519">
        <v>1</v>
      </c>
      <c r="H519">
        <v>3</v>
      </c>
      <c r="I519" t="s">
        <v>788</v>
      </c>
      <c r="J519" t="s">
        <v>789</v>
      </c>
      <c r="K519" t="s">
        <v>790</v>
      </c>
      <c r="L519">
        <v>1346</v>
      </c>
      <c r="N519">
        <v>1009</v>
      </c>
      <c r="O519" t="s">
        <v>170</v>
      </c>
      <c r="P519" t="s">
        <v>170</v>
      </c>
      <c r="Q519">
        <v>1</v>
      </c>
      <c r="W519">
        <v>0</v>
      </c>
      <c r="X519">
        <v>-1042179355</v>
      </c>
      <c r="Y519">
        <v>20</v>
      </c>
      <c r="AA519">
        <v>104.38</v>
      </c>
      <c r="AB519">
        <v>0</v>
      </c>
      <c r="AC519">
        <v>0</v>
      </c>
      <c r="AD519">
        <v>0</v>
      </c>
      <c r="AE519">
        <v>15.26</v>
      </c>
      <c r="AF519">
        <v>0</v>
      </c>
      <c r="AG519">
        <v>0</v>
      </c>
      <c r="AH519">
        <v>0</v>
      </c>
      <c r="AI519">
        <v>6.84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20</v>
      </c>
      <c r="AU519" t="s">
        <v>3</v>
      </c>
      <c r="AV519">
        <v>0</v>
      </c>
      <c r="AW519">
        <v>2</v>
      </c>
      <c r="AX519">
        <v>36316987</v>
      </c>
      <c r="AY519">
        <v>1</v>
      </c>
      <c r="AZ519">
        <v>0</v>
      </c>
      <c r="BA519">
        <v>510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Y519*Source!I414</f>
        <v>6.5600000000000005</v>
      </c>
      <c r="CY519">
        <f>AA519</f>
        <v>104.38</v>
      </c>
      <c r="CZ519">
        <f>AE519</f>
        <v>15.26</v>
      </c>
      <c r="DA519">
        <f>AI519</f>
        <v>6.84</v>
      </c>
      <c r="DB519">
        <f t="shared" si="77"/>
        <v>305.2</v>
      </c>
      <c r="DC519">
        <f t="shared" si="78"/>
        <v>0</v>
      </c>
    </row>
    <row r="520" spans="1:107">
      <c r="A520">
        <f>ROW(Source!A415)</f>
        <v>415</v>
      </c>
      <c r="B520">
        <v>35806607</v>
      </c>
      <c r="C520">
        <v>35810577</v>
      </c>
      <c r="D520">
        <v>18410244</v>
      </c>
      <c r="E520">
        <v>1</v>
      </c>
      <c r="F520">
        <v>1</v>
      </c>
      <c r="G520">
        <v>1</v>
      </c>
      <c r="H520">
        <v>1</v>
      </c>
      <c r="I520" t="s">
        <v>791</v>
      </c>
      <c r="J520" t="s">
        <v>3</v>
      </c>
      <c r="K520" t="s">
        <v>792</v>
      </c>
      <c r="L520">
        <v>1369</v>
      </c>
      <c r="N520">
        <v>1013</v>
      </c>
      <c r="O520" t="s">
        <v>583</v>
      </c>
      <c r="P520" t="s">
        <v>583</v>
      </c>
      <c r="Q520">
        <v>1</v>
      </c>
      <c r="W520">
        <v>0</v>
      </c>
      <c r="X520">
        <v>-1803619151</v>
      </c>
      <c r="Y520">
        <v>64.330999999999989</v>
      </c>
      <c r="AA520">
        <v>0</v>
      </c>
      <c r="AB520">
        <v>0</v>
      </c>
      <c r="AC520">
        <v>0</v>
      </c>
      <c r="AD520">
        <v>308.29000000000002</v>
      </c>
      <c r="AE520">
        <v>0</v>
      </c>
      <c r="AF520">
        <v>0</v>
      </c>
      <c r="AG520">
        <v>0</v>
      </c>
      <c r="AH520">
        <v>308.29000000000002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1</v>
      </c>
      <c r="AQ520">
        <v>0</v>
      </c>
      <c r="AR520">
        <v>0</v>
      </c>
      <c r="AS520" t="s">
        <v>3</v>
      </c>
      <c r="AT520">
        <v>55.94</v>
      </c>
      <c r="AU520" t="s">
        <v>144</v>
      </c>
      <c r="AV520">
        <v>1</v>
      </c>
      <c r="AW520">
        <v>2</v>
      </c>
      <c r="AX520">
        <v>35810585</v>
      </c>
      <c r="AY520">
        <v>2</v>
      </c>
      <c r="AZ520">
        <v>131072</v>
      </c>
      <c r="BA520">
        <v>511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Y520*Source!I415</f>
        <v>49.148883999999995</v>
      </c>
      <c r="CY520">
        <f>AD520</f>
        <v>308.29000000000002</v>
      </c>
      <c r="CZ520">
        <f>AH520</f>
        <v>308.29000000000002</v>
      </c>
      <c r="DA520">
        <f>AL520</f>
        <v>1</v>
      </c>
      <c r="DB520">
        <f>ROUND((ROUND(AT520*CZ520,2)*1.15),2)</f>
        <v>19832.599999999999</v>
      </c>
      <c r="DC520">
        <f>ROUND((ROUND(AT520*AG520,2)*1.15),2)</f>
        <v>0</v>
      </c>
    </row>
    <row r="521" spans="1:107">
      <c r="A521">
        <f>ROW(Source!A415)</f>
        <v>415</v>
      </c>
      <c r="B521">
        <v>35806607</v>
      </c>
      <c r="C521">
        <v>35810577</v>
      </c>
      <c r="D521">
        <v>121548</v>
      </c>
      <c r="E521">
        <v>1</v>
      </c>
      <c r="F521">
        <v>1</v>
      </c>
      <c r="G521">
        <v>1</v>
      </c>
      <c r="H521">
        <v>1</v>
      </c>
      <c r="I521" t="s">
        <v>34</v>
      </c>
      <c r="J521" t="s">
        <v>3</v>
      </c>
      <c r="K521" t="s">
        <v>584</v>
      </c>
      <c r="L521">
        <v>608254</v>
      </c>
      <c r="N521">
        <v>1013</v>
      </c>
      <c r="O521" t="s">
        <v>585</v>
      </c>
      <c r="P521" t="s">
        <v>585</v>
      </c>
      <c r="Q521">
        <v>1</v>
      </c>
      <c r="W521">
        <v>0</v>
      </c>
      <c r="X521">
        <v>-185737400</v>
      </c>
      <c r="Y521">
        <v>1.2500000000000001E-2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1</v>
      </c>
      <c r="AQ521">
        <v>0</v>
      </c>
      <c r="AR521">
        <v>0</v>
      </c>
      <c r="AS521" t="s">
        <v>3</v>
      </c>
      <c r="AT521">
        <v>0.01</v>
      </c>
      <c r="AU521" t="s">
        <v>143</v>
      </c>
      <c r="AV521">
        <v>2</v>
      </c>
      <c r="AW521">
        <v>2</v>
      </c>
      <c r="AX521">
        <v>35810586</v>
      </c>
      <c r="AY521">
        <v>1</v>
      </c>
      <c r="AZ521">
        <v>0</v>
      </c>
      <c r="BA521">
        <v>512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Y521*Source!I415</f>
        <v>9.5500000000000012E-3</v>
      </c>
      <c r="CY521">
        <f>AD521</f>
        <v>0</v>
      </c>
      <c r="CZ521">
        <f>AH521</f>
        <v>0</v>
      </c>
      <c r="DA521">
        <f>AL521</f>
        <v>1</v>
      </c>
      <c r="DB521">
        <f>ROUND((ROUND(AT521*CZ521,2)*1.25),2)</f>
        <v>0</v>
      </c>
      <c r="DC521">
        <f>ROUND((ROUND(AT521*AG521,2)*1.25),2)</f>
        <v>0</v>
      </c>
    </row>
    <row r="522" spans="1:107">
      <c r="A522">
        <f>ROW(Source!A415)</f>
        <v>415</v>
      </c>
      <c r="B522">
        <v>35806607</v>
      </c>
      <c r="C522">
        <v>35810577</v>
      </c>
      <c r="D522">
        <v>29172556</v>
      </c>
      <c r="E522">
        <v>1</v>
      </c>
      <c r="F522">
        <v>1</v>
      </c>
      <c r="G522">
        <v>1</v>
      </c>
      <c r="H522">
        <v>2</v>
      </c>
      <c r="I522" t="s">
        <v>586</v>
      </c>
      <c r="J522" t="s">
        <v>590</v>
      </c>
      <c r="K522" t="s">
        <v>588</v>
      </c>
      <c r="L522">
        <v>1368</v>
      </c>
      <c r="N522">
        <v>1011</v>
      </c>
      <c r="O522" t="s">
        <v>589</v>
      </c>
      <c r="P522" t="s">
        <v>589</v>
      </c>
      <c r="Q522">
        <v>1</v>
      </c>
      <c r="W522">
        <v>0</v>
      </c>
      <c r="X522">
        <v>-1302720870</v>
      </c>
      <c r="Y522">
        <v>1.2500000000000001E-2</v>
      </c>
      <c r="AA522">
        <v>0</v>
      </c>
      <c r="AB522">
        <v>466.71</v>
      </c>
      <c r="AC522">
        <v>447.93</v>
      </c>
      <c r="AD522">
        <v>0</v>
      </c>
      <c r="AE522">
        <v>0</v>
      </c>
      <c r="AF522">
        <v>31.26</v>
      </c>
      <c r="AG522">
        <v>13.5</v>
      </c>
      <c r="AH522">
        <v>0</v>
      </c>
      <c r="AI522">
        <v>1</v>
      </c>
      <c r="AJ522">
        <v>14.93</v>
      </c>
      <c r="AK522">
        <v>33.18</v>
      </c>
      <c r="AL522">
        <v>1</v>
      </c>
      <c r="AN522">
        <v>0</v>
      </c>
      <c r="AO522">
        <v>1</v>
      </c>
      <c r="AP522">
        <v>1</v>
      </c>
      <c r="AQ522">
        <v>0</v>
      </c>
      <c r="AR522">
        <v>0</v>
      </c>
      <c r="AS522" t="s">
        <v>3</v>
      </c>
      <c r="AT522">
        <v>0.01</v>
      </c>
      <c r="AU522" t="s">
        <v>143</v>
      </c>
      <c r="AV522">
        <v>0</v>
      </c>
      <c r="AW522">
        <v>2</v>
      </c>
      <c r="AX522">
        <v>35810587</v>
      </c>
      <c r="AY522">
        <v>1</v>
      </c>
      <c r="AZ522">
        <v>0</v>
      </c>
      <c r="BA522">
        <v>513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Y522*Source!I415</f>
        <v>9.5500000000000012E-3</v>
      </c>
      <c r="CY522">
        <f>AB522</f>
        <v>466.71</v>
      </c>
      <c r="CZ522">
        <f>AF522</f>
        <v>31.26</v>
      </c>
      <c r="DA522">
        <f>AJ522</f>
        <v>14.93</v>
      </c>
      <c r="DB522">
        <f>ROUND((ROUND(AT522*CZ522,2)*1.25),2)</f>
        <v>0.39</v>
      </c>
      <c r="DC522">
        <f>ROUND((ROUND(AT522*AG522,2)*1.25),2)</f>
        <v>0.18</v>
      </c>
    </row>
    <row r="523" spans="1:107">
      <c r="A523">
        <f>ROW(Source!A415)</f>
        <v>415</v>
      </c>
      <c r="B523">
        <v>35806607</v>
      </c>
      <c r="C523">
        <v>35810577</v>
      </c>
      <c r="D523">
        <v>29174913</v>
      </c>
      <c r="E523">
        <v>1</v>
      </c>
      <c r="F523">
        <v>1</v>
      </c>
      <c r="G523">
        <v>1</v>
      </c>
      <c r="H523">
        <v>2</v>
      </c>
      <c r="I523" t="s">
        <v>601</v>
      </c>
      <c r="J523" t="s">
        <v>602</v>
      </c>
      <c r="K523" t="s">
        <v>603</v>
      </c>
      <c r="L523">
        <v>1368</v>
      </c>
      <c r="N523">
        <v>1011</v>
      </c>
      <c r="O523" t="s">
        <v>589</v>
      </c>
      <c r="P523" t="s">
        <v>589</v>
      </c>
      <c r="Q523">
        <v>1</v>
      </c>
      <c r="W523">
        <v>0</v>
      </c>
      <c r="X523">
        <v>458544584</v>
      </c>
      <c r="Y523">
        <v>1.2500000000000001E-2</v>
      </c>
      <c r="AA523">
        <v>0</v>
      </c>
      <c r="AB523">
        <v>932.72</v>
      </c>
      <c r="AC523">
        <v>384.89</v>
      </c>
      <c r="AD523">
        <v>0</v>
      </c>
      <c r="AE523">
        <v>0</v>
      </c>
      <c r="AF523">
        <v>87.17</v>
      </c>
      <c r="AG523">
        <v>11.6</v>
      </c>
      <c r="AH523">
        <v>0</v>
      </c>
      <c r="AI523">
        <v>1</v>
      </c>
      <c r="AJ523">
        <v>10.7</v>
      </c>
      <c r="AK523">
        <v>33.18</v>
      </c>
      <c r="AL523">
        <v>1</v>
      </c>
      <c r="AN523">
        <v>0</v>
      </c>
      <c r="AO523">
        <v>1</v>
      </c>
      <c r="AP523">
        <v>1</v>
      </c>
      <c r="AQ523">
        <v>0</v>
      </c>
      <c r="AR523">
        <v>0</v>
      </c>
      <c r="AS523" t="s">
        <v>3</v>
      </c>
      <c r="AT523">
        <v>0.01</v>
      </c>
      <c r="AU523" t="s">
        <v>143</v>
      </c>
      <c r="AV523">
        <v>0</v>
      </c>
      <c r="AW523">
        <v>2</v>
      </c>
      <c r="AX523">
        <v>35810588</v>
      </c>
      <c r="AY523">
        <v>1</v>
      </c>
      <c r="AZ523">
        <v>0</v>
      </c>
      <c r="BA523">
        <v>514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Y523*Source!I415</f>
        <v>9.5500000000000012E-3</v>
      </c>
      <c r="CY523">
        <f>AB523</f>
        <v>932.72</v>
      </c>
      <c r="CZ523">
        <f>AF523</f>
        <v>87.17</v>
      </c>
      <c r="DA523">
        <f>AJ523</f>
        <v>10.7</v>
      </c>
      <c r="DB523">
        <f>ROUND((ROUND(AT523*CZ523,2)*1.25),2)</f>
        <v>1.0900000000000001</v>
      </c>
      <c r="DC523">
        <f>ROUND((ROUND(AT523*AG523,2)*1.25),2)</f>
        <v>0.15</v>
      </c>
    </row>
    <row r="524" spans="1:107">
      <c r="A524">
        <f>ROW(Source!A415)</f>
        <v>415</v>
      </c>
      <c r="B524">
        <v>35806607</v>
      </c>
      <c r="C524">
        <v>35810577</v>
      </c>
      <c r="D524">
        <v>29109386</v>
      </c>
      <c r="E524">
        <v>1</v>
      </c>
      <c r="F524">
        <v>1</v>
      </c>
      <c r="G524">
        <v>1</v>
      </c>
      <c r="H524">
        <v>3</v>
      </c>
      <c r="I524" t="s">
        <v>793</v>
      </c>
      <c r="J524" t="s">
        <v>794</v>
      </c>
      <c r="K524" t="s">
        <v>795</v>
      </c>
      <c r="L524">
        <v>1348</v>
      </c>
      <c r="N524">
        <v>1009</v>
      </c>
      <c r="O524" t="s">
        <v>29</v>
      </c>
      <c r="P524" t="s">
        <v>29</v>
      </c>
      <c r="Q524">
        <v>1000</v>
      </c>
      <c r="W524">
        <v>0</v>
      </c>
      <c r="X524">
        <v>-1262442712</v>
      </c>
      <c r="Y524">
        <v>3.4099999999999998E-2</v>
      </c>
      <c r="AA524">
        <v>55935.05</v>
      </c>
      <c r="AB524">
        <v>0</v>
      </c>
      <c r="AC524">
        <v>0</v>
      </c>
      <c r="AD524">
        <v>0</v>
      </c>
      <c r="AE524">
        <v>11300.01</v>
      </c>
      <c r="AF524">
        <v>0</v>
      </c>
      <c r="AG524">
        <v>0</v>
      </c>
      <c r="AH524">
        <v>0</v>
      </c>
      <c r="AI524">
        <v>4.95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3.4099999999999998E-2</v>
      </c>
      <c r="AU524" t="s">
        <v>3</v>
      </c>
      <c r="AV524">
        <v>0</v>
      </c>
      <c r="AW524">
        <v>2</v>
      </c>
      <c r="AX524">
        <v>35810589</v>
      </c>
      <c r="AY524">
        <v>1</v>
      </c>
      <c r="AZ524">
        <v>0</v>
      </c>
      <c r="BA524">
        <v>515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Y524*Source!I415</f>
        <v>2.60524E-2</v>
      </c>
      <c r="CY524">
        <f>AA524</f>
        <v>55935.05</v>
      </c>
      <c r="CZ524">
        <f>AE524</f>
        <v>11300.01</v>
      </c>
      <c r="DA524">
        <f>AI524</f>
        <v>4.95</v>
      </c>
      <c r="DB524">
        <f t="shared" ref="DB524:DB546" si="79">ROUND(ROUND(AT524*CZ524,2),2)</f>
        <v>385.33</v>
      </c>
      <c r="DC524">
        <f t="shared" ref="DC524:DC546" si="80">ROUND(ROUND(AT524*AG524,2),2)</f>
        <v>0</v>
      </c>
    </row>
    <row r="525" spans="1:107">
      <c r="A525">
        <f>ROW(Source!A415)</f>
        <v>415</v>
      </c>
      <c r="B525">
        <v>35806607</v>
      </c>
      <c r="C525">
        <v>35810577</v>
      </c>
      <c r="D525">
        <v>29107800</v>
      </c>
      <c r="E525">
        <v>1</v>
      </c>
      <c r="F525">
        <v>1</v>
      </c>
      <c r="G525">
        <v>1</v>
      </c>
      <c r="H525">
        <v>3</v>
      </c>
      <c r="I525" t="s">
        <v>616</v>
      </c>
      <c r="J525" t="s">
        <v>643</v>
      </c>
      <c r="K525" t="s">
        <v>618</v>
      </c>
      <c r="L525">
        <v>1346</v>
      </c>
      <c r="N525">
        <v>1009</v>
      </c>
      <c r="O525" t="s">
        <v>170</v>
      </c>
      <c r="P525" t="s">
        <v>170</v>
      </c>
      <c r="Q525">
        <v>1</v>
      </c>
      <c r="W525">
        <v>0</v>
      </c>
      <c r="X525">
        <v>-1570619850</v>
      </c>
      <c r="Y525">
        <v>0.01</v>
      </c>
      <c r="AA525">
        <v>46.61</v>
      </c>
      <c r="AB525">
        <v>0</v>
      </c>
      <c r="AC525">
        <v>0</v>
      </c>
      <c r="AD525">
        <v>0</v>
      </c>
      <c r="AE525">
        <v>1.81</v>
      </c>
      <c r="AF525">
        <v>0</v>
      </c>
      <c r="AG525">
        <v>0</v>
      </c>
      <c r="AH525">
        <v>0</v>
      </c>
      <c r="AI525">
        <v>25.75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0.01</v>
      </c>
      <c r="AU525" t="s">
        <v>3</v>
      </c>
      <c r="AV525">
        <v>0</v>
      </c>
      <c r="AW525">
        <v>2</v>
      </c>
      <c r="AX525">
        <v>35810590</v>
      </c>
      <c r="AY525">
        <v>1</v>
      </c>
      <c r="AZ525">
        <v>0</v>
      </c>
      <c r="BA525">
        <v>516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Y525*Source!I415</f>
        <v>7.6400000000000001E-3</v>
      </c>
      <c r="CY525">
        <f>AA525</f>
        <v>46.61</v>
      </c>
      <c r="CZ525">
        <f>AE525</f>
        <v>1.81</v>
      </c>
      <c r="DA525">
        <f>AI525</f>
        <v>25.75</v>
      </c>
      <c r="DB525">
        <f t="shared" si="79"/>
        <v>0.02</v>
      </c>
      <c r="DC525">
        <f t="shared" si="80"/>
        <v>0</v>
      </c>
    </row>
    <row r="526" spans="1:107">
      <c r="A526">
        <f>ROW(Source!A415)</f>
        <v>415</v>
      </c>
      <c r="B526">
        <v>35806607</v>
      </c>
      <c r="C526">
        <v>35810577</v>
      </c>
      <c r="D526">
        <v>29109603</v>
      </c>
      <c r="E526">
        <v>1</v>
      </c>
      <c r="F526">
        <v>1</v>
      </c>
      <c r="G526">
        <v>1</v>
      </c>
      <c r="H526">
        <v>3</v>
      </c>
      <c r="I526" t="s">
        <v>796</v>
      </c>
      <c r="J526" t="s">
        <v>797</v>
      </c>
      <c r="K526" t="s">
        <v>798</v>
      </c>
      <c r="L526">
        <v>1327</v>
      </c>
      <c r="N526">
        <v>1005</v>
      </c>
      <c r="O526" t="s">
        <v>165</v>
      </c>
      <c r="P526" t="s">
        <v>165</v>
      </c>
      <c r="Q526">
        <v>1</v>
      </c>
      <c r="W526">
        <v>0</v>
      </c>
      <c r="X526">
        <v>1399429038</v>
      </c>
      <c r="Y526">
        <v>112</v>
      </c>
      <c r="AA526">
        <v>54.06</v>
      </c>
      <c r="AB526">
        <v>0</v>
      </c>
      <c r="AC526">
        <v>0</v>
      </c>
      <c r="AD526">
        <v>0</v>
      </c>
      <c r="AE526">
        <v>55.16</v>
      </c>
      <c r="AF526">
        <v>0</v>
      </c>
      <c r="AG526">
        <v>0</v>
      </c>
      <c r="AH526">
        <v>0</v>
      </c>
      <c r="AI526">
        <v>0.98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112</v>
      </c>
      <c r="AU526" t="s">
        <v>3</v>
      </c>
      <c r="AV526">
        <v>0</v>
      </c>
      <c r="AW526">
        <v>2</v>
      </c>
      <c r="AX526">
        <v>35810591</v>
      </c>
      <c r="AY526">
        <v>1</v>
      </c>
      <c r="AZ526">
        <v>0</v>
      </c>
      <c r="BA526">
        <v>517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Y526*Source!I415</f>
        <v>85.567999999999998</v>
      </c>
      <c r="CY526">
        <f>AA526</f>
        <v>54.06</v>
      </c>
      <c r="CZ526">
        <f>AE526</f>
        <v>55.16</v>
      </c>
      <c r="DA526">
        <f>AI526</f>
        <v>0.98</v>
      </c>
      <c r="DB526">
        <f t="shared" si="79"/>
        <v>6177.92</v>
      </c>
      <c r="DC526">
        <f t="shared" si="80"/>
        <v>0</v>
      </c>
    </row>
    <row r="527" spans="1:107">
      <c r="A527">
        <f>ROW(Source!A416)</f>
        <v>416</v>
      </c>
      <c r="B527">
        <v>35806607</v>
      </c>
      <c r="C527">
        <v>35810592</v>
      </c>
      <c r="D527">
        <v>29364679</v>
      </c>
      <c r="E527">
        <v>1</v>
      </c>
      <c r="F527">
        <v>1</v>
      </c>
      <c r="G527">
        <v>1</v>
      </c>
      <c r="H527">
        <v>1</v>
      </c>
      <c r="I527" t="s">
        <v>799</v>
      </c>
      <c r="J527" t="s">
        <v>3</v>
      </c>
      <c r="K527" t="s">
        <v>800</v>
      </c>
      <c r="L527">
        <v>1369</v>
      </c>
      <c r="N527">
        <v>1013</v>
      </c>
      <c r="O527" t="s">
        <v>583</v>
      </c>
      <c r="P527" t="s">
        <v>583</v>
      </c>
      <c r="Q527">
        <v>1</v>
      </c>
      <c r="W527">
        <v>0</v>
      </c>
      <c r="X527">
        <v>931378261</v>
      </c>
      <c r="Y527">
        <v>30.48</v>
      </c>
      <c r="AA527">
        <v>0</v>
      </c>
      <c r="AB527">
        <v>0</v>
      </c>
      <c r="AC527">
        <v>0</v>
      </c>
      <c r="AD527">
        <v>329.2</v>
      </c>
      <c r="AE527">
        <v>0</v>
      </c>
      <c r="AF527">
        <v>0</v>
      </c>
      <c r="AG527">
        <v>0</v>
      </c>
      <c r="AH527">
        <v>329.2</v>
      </c>
      <c r="AI527">
        <v>1</v>
      </c>
      <c r="AJ527">
        <v>1</v>
      </c>
      <c r="AK527">
        <v>1</v>
      </c>
      <c r="AL527">
        <v>1</v>
      </c>
      <c r="AN527">
        <v>0</v>
      </c>
      <c r="AO527">
        <v>1</v>
      </c>
      <c r="AP527">
        <v>0</v>
      </c>
      <c r="AQ527">
        <v>0</v>
      </c>
      <c r="AR527">
        <v>0</v>
      </c>
      <c r="AS527" t="s">
        <v>3</v>
      </c>
      <c r="AT527">
        <v>30.48</v>
      </c>
      <c r="AU527" t="s">
        <v>3</v>
      </c>
      <c r="AV527">
        <v>1</v>
      </c>
      <c r="AW527">
        <v>2</v>
      </c>
      <c r="AX527">
        <v>35810605</v>
      </c>
      <c r="AY527">
        <v>2</v>
      </c>
      <c r="AZ527">
        <v>131072</v>
      </c>
      <c r="BA527">
        <v>518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Y527*Source!I416</f>
        <v>1.524</v>
      </c>
      <c r="CY527">
        <f>AD527</f>
        <v>329.2</v>
      </c>
      <c r="CZ527">
        <f>AH527</f>
        <v>329.2</v>
      </c>
      <c r="DA527">
        <f>AL527</f>
        <v>1</v>
      </c>
      <c r="DB527">
        <f t="shared" si="79"/>
        <v>10034.02</v>
      </c>
      <c r="DC527">
        <f t="shared" si="80"/>
        <v>0</v>
      </c>
    </row>
    <row r="528" spans="1:107">
      <c r="A528">
        <f>ROW(Source!A416)</f>
        <v>416</v>
      </c>
      <c r="B528">
        <v>35806607</v>
      </c>
      <c r="C528">
        <v>35810592</v>
      </c>
      <c r="D528">
        <v>121548</v>
      </c>
      <c r="E528">
        <v>1</v>
      </c>
      <c r="F528">
        <v>1</v>
      </c>
      <c r="G528">
        <v>1</v>
      </c>
      <c r="H528">
        <v>1</v>
      </c>
      <c r="I528" t="s">
        <v>34</v>
      </c>
      <c r="J528" t="s">
        <v>3</v>
      </c>
      <c r="K528" t="s">
        <v>584</v>
      </c>
      <c r="L528">
        <v>608254</v>
      </c>
      <c r="N528">
        <v>1013</v>
      </c>
      <c r="O528" t="s">
        <v>585</v>
      </c>
      <c r="P528" t="s">
        <v>585</v>
      </c>
      <c r="Q528">
        <v>1</v>
      </c>
      <c r="W528">
        <v>0</v>
      </c>
      <c r="X528">
        <v>-185737400</v>
      </c>
      <c r="Y528">
        <v>0.03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0.03</v>
      </c>
      <c r="AU528" t="s">
        <v>3</v>
      </c>
      <c r="AV528">
        <v>2</v>
      </c>
      <c r="AW528">
        <v>2</v>
      </c>
      <c r="AX528">
        <v>35810606</v>
      </c>
      <c r="AY528">
        <v>1</v>
      </c>
      <c r="AZ528">
        <v>0</v>
      </c>
      <c r="BA528">
        <v>519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Y528*Source!I416</f>
        <v>1.5E-3</v>
      </c>
      <c r="CY528">
        <f>AD528</f>
        <v>0</v>
      </c>
      <c r="CZ528">
        <f>AH528</f>
        <v>0</v>
      </c>
      <c r="DA528">
        <f>AL528</f>
        <v>1</v>
      </c>
      <c r="DB528">
        <f t="shared" si="79"/>
        <v>0</v>
      </c>
      <c r="DC528">
        <f t="shared" si="80"/>
        <v>0</v>
      </c>
    </row>
    <row r="529" spans="1:107">
      <c r="A529">
        <f>ROW(Source!A416)</f>
        <v>416</v>
      </c>
      <c r="B529">
        <v>35806607</v>
      </c>
      <c r="C529">
        <v>35810592</v>
      </c>
      <c r="D529">
        <v>29172362</v>
      </c>
      <c r="E529">
        <v>1</v>
      </c>
      <c r="F529">
        <v>1</v>
      </c>
      <c r="G529">
        <v>1</v>
      </c>
      <c r="H529">
        <v>2</v>
      </c>
      <c r="I529" t="s">
        <v>801</v>
      </c>
      <c r="J529" t="s">
        <v>802</v>
      </c>
      <c r="K529" t="s">
        <v>803</v>
      </c>
      <c r="L529">
        <v>1368</v>
      </c>
      <c r="N529">
        <v>1011</v>
      </c>
      <c r="O529" t="s">
        <v>589</v>
      </c>
      <c r="P529" t="s">
        <v>589</v>
      </c>
      <c r="Q529">
        <v>1</v>
      </c>
      <c r="W529">
        <v>0</v>
      </c>
      <c r="X529">
        <v>2071614860</v>
      </c>
      <c r="Y529">
        <v>0.03</v>
      </c>
      <c r="AA529">
        <v>0</v>
      </c>
      <c r="AB529">
        <v>1113.56</v>
      </c>
      <c r="AC529">
        <v>447.93</v>
      </c>
      <c r="AD529">
        <v>0</v>
      </c>
      <c r="AE529">
        <v>0</v>
      </c>
      <c r="AF529">
        <v>134.65</v>
      </c>
      <c r="AG529">
        <v>13.5</v>
      </c>
      <c r="AH529">
        <v>0</v>
      </c>
      <c r="AI529">
        <v>1</v>
      </c>
      <c r="AJ529">
        <v>8.27</v>
      </c>
      <c r="AK529">
        <v>33.18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0.03</v>
      </c>
      <c r="AU529" t="s">
        <v>3</v>
      </c>
      <c r="AV529">
        <v>0</v>
      </c>
      <c r="AW529">
        <v>2</v>
      </c>
      <c r="AX529">
        <v>35810607</v>
      </c>
      <c r="AY529">
        <v>1</v>
      </c>
      <c r="AZ529">
        <v>0</v>
      </c>
      <c r="BA529">
        <v>520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Y529*Source!I416</f>
        <v>1.5E-3</v>
      </c>
      <c r="CY529">
        <f>AB529</f>
        <v>1113.56</v>
      </c>
      <c r="CZ529">
        <f>AF529</f>
        <v>134.65</v>
      </c>
      <c r="DA529">
        <f>AJ529</f>
        <v>8.27</v>
      </c>
      <c r="DB529">
        <f t="shared" si="79"/>
        <v>4.04</v>
      </c>
      <c r="DC529">
        <f t="shared" si="80"/>
        <v>0.41</v>
      </c>
    </row>
    <row r="530" spans="1:107">
      <c r="A530">
        <f>ROW(Source!A416)</f>
        <v>416</v>
      </c>
      <c r="B530">
        <v>35806607</v>
      </c>
      <c r="C530">
        <v>35810592</v>
      </c>
      <c r="D530">
        <v>29174913</v>
      </c>
      <c r="E530">
        <v>1</v>
      </c>
      <c r="F530">
        <v>1</v>
      </c>
      <c r="G530">
        <v>1</v>
      </c>
      <c r="H530">
        <v>2</v>
      </c>
      <c r="I530" t="s">
        <v>601</v>
      </c>
      <c r="J530" t="s">
        <v>602</v>
      </c>
      <c r="K530" t="s">
        <v>603</v>
      </c>
      <c r="L530">
        <v>1368</v>
      </c>
      <c r="N530">
        <v>1011</v>
      </c>
      <c r="O530" t="s">
        <v>589</v>
      </c>
      <c r="P530" t="s">
        <v>589</v>
      </c>
      <c r="Q530">
        <v>1</v>
      </c>
      <c r="W530">
        <v>0</v>
      </c>
      <c r="X530">
        <v>458544584</v>
      </c>
      <c r="Y530">
        <v>0.02</v>
      </c>
      <c r="AA530">
        <v>0</v>
      </c>
      <c r="AB530">
        <v>932.72</v>
      </c>
      <c r="AC530">
        <v>384.89</v>
      </c>
      <c r="AD530">
        <v>0</v>
      </c>
      <c r="AE530">
        <v>0</v>
      </c>
      <c r="AF530">
        <v>87.17</v>
      </c>
      <c r="AG530">
        <v>11.6</v>
      </c>
      <c r="AH530">
        <v>0</v>
      </c>
      <c r="AI530">
        <v>1</v>
      </c>
      <c r="AJ530">
        <v>10.7</v>
      </c>
      <c r="AK530">
        <v>33.18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0.02</v>
      </c>
      <c r="AU530" t="s">
        <v>3</v>
      </c>
      <c r="AV530">
        <v>0</v>
      </c>
      <c r="AW530">
        <v>2</v>
      </c>
      <c r="AX530">
        <v>35810608</v>
      </c>
      <c r="AY530">
        <v>1</v>
      </c>
      <c r="AZ530">
        <v>0</v>
      </c>
      <c r="BA530">
        <v>521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Y530*Source!I416</f>
        <v>1E-3</v>
      </c>
      <c r="CY530">
        <f>AB530</f>
        <v>932.72</v>
      </c>
      <c r="CZ530">
        <f>AF530</f>
        <v>87.17</v>
      </c>
      <c r="DA530">
        <f>AJ530</f>
        <v>10.7</v>
      </c>
      <c r="DB530">
        <f t="shared" si="79"/>
        <v>1.74</v>
      </c>
      <c r="DC530">
        <f t="shared" si="80"/>
        <v>0.23</v>
      </c>
    </row>
    <row r="531" spans="1:107">
      <c r="A531">
        <f>ROW(Source!A416)</f>
        <v>416</v>
      </c>
      <c r="B531">
        <v>35806607</v>
      </c>
      <c r="C531">
        <v>35810592</v>
      </c>
      <c r="D531">
        <v>29114246</v>
      </c>
      <c r="E531">
        <v>1</v>
      </c>
      <c r="F531">
        <v>1</v>
      </c>
      <c r="G531">
        <v>1</v>
      </c>
      <c r="H531">
        <v>3</v>
      </c>
      <c r="I531" t="s">
        <v>804</v>
      </c>
      <c r="J531" t="s">
        <v>805</v>
      </c>
      <c r="K531" t="s">
        <v>806</v>
      </c>
      <c r="L531">
        <v>1346</v>
      </c>
      <c r="N531">
        <v>1009</v>
      </c>
      <c r="O531" t="s">
        <v>170</v>
      </c>
      <c r="P531" t="s">
        <v>170</v>
      </c>
      <c r="Q531">
        <v>1</v>
      </c>
      <c r="W531">
        <v>0</v>
      </c>
      <c r="X531">
        <v>-421273247</v>
      </c>
      <c r="Y531">
        <v>1.5</v>
      </c>
      <c r="AA531">
        <v>83.08</v>
      </c>
      <c r="AB531">
        <v>0</v>
      </c>
      <c r="AC531">
        <v>0</v>
      </c>
      <c r="AD531">
        <v>0</v>
      </c>
      <c r="AE531">
        <v>9.0399999999999991</v>
      </c>
      <c r="AF531">
        <v>0</v>
      </c>
      <c r="AG531">
        <v>0</v>
      </c>
      <c r="AH531">
        <v>0</v>
      </c>
      <c r="AI531">
        <v>9.19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1.5</v>
      </c>
      <c r="AU531" t="s">
        <v>3</v>
      </c>
      <c r="AV531">
        <v>0</v>
      </c>
      <c r="AW531">
        <v>2</v>
      </c>
      <c r="AX531">
        <v>35810609</v>
      </c>
      <c r="AY531">
        <v>1</v>
      </c>
      <c r="AZ531">
        <v>0</v>
      </c>
      <c r="BA531">
        <v>522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Y531*Source!I416</f>
        <v>7.5000000000000011E-2</v>
      </c>
      <c r="CY531">
        <f t="shared" ref="CY531:CY537" si="81">AA531</f>
        <v>83.08</v>
      </c>
      <c r="CZ531">
        <f t="shared" ref="CZ531:CZ537" si="82">AE531</f>
        <v>9.0399999999999991</v>
      </c>
      <c r="DA531">
        <f t="shared" ref="DA531:DA537" si="83">AI531</f>
        <v>9.19</v>
      </c>
      <c r="DB531">
        <f t="shared" si="79"/>
        <v>13.56</v>
      </c>
      <c r="DC531">
        <f t="shared" si="80"/>
        <v>0</v>
      </c>
    </row>
    <row r="532" spans="1:107">
      <c r="A532">
        <f>ROW(Source!A416)</f>
        <v>416</v>
      </c>
      <c r="B532">
        <v>35806607</v>
      </c>
      <c r="C532">
        <v>35810592</v>
      </c>
      <c r="D532">
        <v>29110838</v>
      </c>
      <c r="E532">
        <v>1</v>
      </c>
      <c r="F532">
        <v>1</v>
      </c>
      <c r="G532">
        <v>1</v>
      </c>
      <c r="H532">
        <v>3</v>
      </c>
      <c r="I532" t="s">
        <v>807</v>
      </c>
      <c r="J532" t="s">
        <v>808</v>
      </c>
      <c r="K532" t="s">
        <v>809</v>
      </c>
      <c r="L532">
        <v>1346</v>
      </c>
      <c r="N532">
        <v>1009</v>
      </c>
      <c r="O532" t="s">
        <v>170</v>
      </c>
      <c r="P532" t="s">
        <v>170</v>
      </c>
      <c r="Q532">
        <v>1</v>
      </c>
      <c r="W532">
        <v>0</v>
      </c>
      <c r="X532">
        <v>-667794164</v>
      </c>
      <c r="Y532">
        <v>0.42</v>
      </c>
      <c r="AA532">
        <v>100.04</v>
      </c>
      <c r="AB532">
        <v>0</v>
      </c>
      <c r="AC532">
        <v>0</v>
      </c>
      <c r="AD532">
        <v>0</v>
      </c>
      <c r="AE532">
        <v>30.5</v>
      </c>
      <c r="AF532">
        <v>0</v>
      </c>
      <c r="AG532">
        <v>0</v>
      </c>
      <c r="AH532">
        <v>0</v>
      </c>
      <c r="AI532">
        <v>3.28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0.42</v>
      </c>
      <c r="AU532" t="s">
        <v>3</v>
      </c>
      <c r="AV532">
        <v>0</v>
      </c>
      <c r="AW532">
        <v>2</v>
      </c>
      <c r="AX532">
        <v>35810610</v>
      </c>
      <c r="AY532">
        <v>1</v>
      </c>
      <c r="AZ532">
        <v>0</v>
      </c>
      <c r="BA532">
        <v>523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Y532*Source!I416</f>
        <v>2.1000000000000001E-2</v>
      </c>
      <c r="CY532">
        <f t="shared" si="81"/>
        <v>100.04</v>
      </c>
      <c r="CZ532">
        <f t="shared" si="82"/>
        <v>30.5</v>
      </c>
      <c r="DA532">
        <f t="shared" si="83"/>
        <v>3.28</v>
      </c>
      <c r="DB532">
        <f t="shared" si="79"/>
        <v>12.81</v>
      </c>
      <c r="DC532">
        <f t="shared" si="80"/>
        <v>0</v>
      </c>
    </row>
    <row r="533" spans="1:107">
      <c r="A533">
        <f>ROW(Source!A416)</f>
        <v>416</v>
      </c>
      <c r="B533">
        <v>35806607</v>
      </c>
      <c r="C533">
        <v>35810592</v>
      </c>
      <c r="D533">
        <v>29149204</v>
      </c>
      <c r="E533">
        <v>1</v>
      </c>
      <c r="F533">
        <v>1</v>
      </c>
      <c r="G533">
        <v>1</v>
      </c>
      <c r="H533">
        <v>3</v>
      </c>
      <c r="I533" t="s">
        <v>810</v>
      </c>
      <c r="J533" t="s">
        <v>811</v>
      </c>
      <c r="K533" t="s">
        <v>812</v>
      </c>
      <c r="L533">
        <v>1348</v>
      </c>
      <c r="N533">
        <v>1009</v>
      </c>
      <c r="O533" t="s">
        <v>29</v>
      </c>
      <c r="P533" t="s">
        <v>29</v>
      </c>
      <c r="Q533">
        <v>1000</v>
      </c>
      <c r="W533">
        <v>0</v>
      </c>
      <c r="X533">
        <v>-1132764130</v>
      </c>
      <c r="Y533">
        <v>3.15E-3</v>
      </c>
      <c r="AA533">
        <v>4978.46</v>
      </c>
      <c r="AB533">
        <v>0</v>
      </c>
      <c r="AC533">
        <v>0</v>
      </c>
      <c r="AD533">
        <v>0</v>
      </c>
      <c r="AE533">
        <v>729.98</v>
      </c>
      <c r="AF533">
        <v>0</v>
      </c>
      <c r="AG533">
        <v>0</v>
      </c>
      <c r="AH533">
        <v>0</v>
      </c>
      <c r="AI533">
        <v>6.82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3.15E-3</v>
      </c>
      <c r="AU533" t="s">
        <v>3</v>
      </c>
      <c r="AV533">
        <v>0</v>
      </c>
      <c r="AW533">
        <v>2</v>
      </c>
      <c r="AX533">
        <v>35810611</v>
      </c>
      <c r="AY533">
        <v>1</v>
      </c>
      <c r="AZ533">
        <v>0</v>
      </c>
      <c r="BA533">
        <v>524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Y533*Source!I416</f>
        <v>1.5750000000000001E-4</v>
      </c>
      <c r="CY533">
        <f t="shared" si="81"/>
        <v>4978.46</v>
      </c>
      <c r="CZ533">
        <f t="shared" si="82"/>
        <v>729.98</v>
      </c>
      <c r="DA533">
        <f t="shared" si="83"/>
        <v>6.82</v>
      </c>
      <c r="DB533">
        <f t="shared" si="79"/>
        <v>2.2999999999999998</v>
      </c>
      <c r="DC533">
        <f t="shared" si="80"/>
        <v>0</v>
      </c>
    </row>
    <row r="534" spans="1:107">
      <c r="A534">
        <f>ROW(Source!A416)</f>
        <v>416</v>
      </c>
      <c r="B534">
        <v>35806607</v>
      </c>
      <c r="C534">
        <v>35810592</v>
      </c>
      <c r="D534">
        <v>29156251</v>
      </c>
      <c r="E534">
        <v>1</v>
      </c>
      <c r="F534">
        <v>1</v>
      </c>
      <c r="G534">
        <v>1</v>
      </c>
      <c r="H534">
        <v>3</v>
      </c>
      <c r="I534" t="s">
        <v>256</v>
      </c>
      <c r="J534" t="s">
        <v>259</v>
      </c>
      <c r="K534" t="s">
        <v>257</v>
      </c>
      <c r="L534">
        <v>1354</v>
      </c>
      <c r="N534">
        <v>1010</v>
      </c>
      <c r="O534" t="s">
        <v>258</v>
      </c>
      <c r="P534" t="s">
        <v>258</v>
      </c>
      <c r="Q534">
        <v>1</v>
      </c>
      <c r="W534">
        <v>0</v>
      </c>
      <c r="X534">
        <v>-652224790</v>
      </c>
      <c r="Y534">
        <v>100</v>
      </c>
      <c r="AA534">
        <v>52.5</v>
      </c>
      <c r="AB534">
        <v>0</v>
      </c>
      <c r="AC534">
        <v>0</v>
      </c>
      <c r="AD534">
        <v>0</v>
      </c>
      <c r="AE534">
        <v>7.62</v>
      </c>
      <c r="AF534">
        <v>0</v>
      </c>
      <c r="AG534">
        <v>0</v>
      </c>
      <c r="AH534">
        <v>0</v>
      </c>
      <c r="AI534">
        <v>6.89</v>
      </c>
      <c r="AJ534">
        <v>1</v>
      </c>
      <c r="AK534">
        <v>1</v>
      </c>
      <c r="AL534">
        <v>1</v>
      </c>
      <c r="AN534">
        <v>0</v>
      </c>
      <c r="AO534">
        <v>0</v>
      </c>
      <c r="AP534">
        <v>0</v>
      </c>
      <c r="AQ534">
        <v>0</v>
      </c>
      <c r="AR534">
        <v>0</v>
      </c>
      <c r="AS534" t="s">
        <v>3</v>
      </c>
      <c r="AT534">
        <v>100</v>
      </c>
      <c r="AU534" t="s">
        <v>3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3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Y534*Source!I416</f>
        <v>5</v>
      </c>
      <c r="CY534">
        <f t="shared" si="81"/>
        <v>52.5</v>
      </c>
      <c r="CZ534">
        <f t="shared" si="82"/>
        <v>7.62</v>
      </c>
      <c r="DA534">
        <f t="shared" si="83"/>
        <v>6.89</v>
      </c>
      <c r="DB534">
        <f t="shared" si="79"/>
        <v>762</v>
      </c>
      <c r="DC534">
        <f t="shared" si="80"/>
        <v>0</v>
      </c>
    </row>
    <row r="535" spans="1:107">
      <c r="A535">
        <f>ROW(Source!A416)</f>
        <v>416</v>
      </c>
      <c r="B535">
        <v>35806607</v>
      </c>
      <c r="C535">
        <v>35810592</v>
      </c>
      <c r="D535">
        <v>29156142</v>
      </c>
      <c r="E535">
        <v>1</v>
      </c>
      <c r="F535">
        <v>1</v>
      </c>
      <c r="G535">
        <v>1</v>
      </c>
      <c r="H535">
        <v>3</v>
      </c>
      <c r="I535" t="s">
        <v>251</v>
      </c>
      <c r="J535" t="s">
        <v>254</v>
      </c>
      <c r="K535" t="s">
        <v>252</v>
      </c>
      <c r="L535">
        <v>1356</v>
      </c>
      <c r="N535">
        <v>1010</v>
      </c>
      <c r="O535" t="s">
        <v>253</v>
      </c>
      <c r="P535" t="s">
        <v>253</v>
      </c>
      <c r="Q535">
        <v>1000</v>
      </c>
      <c r="W535">
        <v>0</v>
      </c>
      <c r="X535">
        <v>-1152774928</v>
      </c>
      <c r="Y535">
        <v>0.1</v>
      </c>
      <c r="AA535">
        <v>5115.96</v>
      </c>
      <c r="AB535">
        <v>0</v>
      </c>
      <c r="AC535">
        <v>0</v>
      </c>
      <c r="AD535">
        <v>0</v>
      </c>
      <c r="AE535">
        <v>1998.42</v>
      </c>
      <c r="AF535">
        <v>0</v>
      </c>
      <c r="AG535">
        <v>0</v>
      </c>
      <c r="AH535">
        <v>0</v>
      </c>
      <c r="AI535">
        <v>2.56</v>
      </c>
      <c r="AJ535">
        <v>1</v>
      </c>
      <c r="AK535">
        <v>1</v>
      </c>
      <c r="AL535">
        <v>1</v>
      </c>
      <c r="AN535">
        <v>0</v>
      </c>
      <c r="AO535">
        <v>0</v>
      </c>
      <c r="AP535">
        <v>0</v>
      </c>
      <c r="AQ535">
        <v>0</v>
      </c>
      <c r="AR535">
        <v>0</v>
      </c>
      <c r="AS535" t="s">
        <v>3</v>
      </c>
      <c r="AT535">
        <v>0.1</v>
      </c>
      <c r="AU535" t="s">
        <v>3</v>
      </c>
      <c r="AV535">
        <v>0</v>
      </c>
      <c r="AW535">
        <v>1</v>
      </c>
      <c r="AX535">
        <v>-1</v>
      </c>
      <c r="AY535">
        <v>0</v>
      </c>
      <c r="AZ535">
        <v>0</v>
      </c>
      <c r="BA535" t="s">
        <v>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Y535*Source!I416</f>
        <v>5.000000000000001E-3</v>
      </c>
      <c r="CY535">
        <f t="shared" si="81"/>
        <v>5115.96</v>
      </c>
      <c r="CZ535">
        <f t="shared" si="82"/>
        <v>1998.42</v>
      </c>
      <c r="DA535">
        <f t="shared" si="83"/>
        <v>2.56</v>
      </c>
      <c r="DB535">
        <f t="shared" si="79"/>
        <v>199.84</v>
      </c>
      <c r="DC535">
        <f t="shared" si="80"/>
        <v>0</v>
      </c>
    </row>
    <row r="536" spans="1:107">
      <c r="A536">
        <f>ROW(Source!A416)</f>
        <v>416</v>
      </c>
      <c r="B536">
        <v>35806607</v>
      </c>
      <c r="C536">
        <v>35810592</v>
      </c>
      <c r="D536">
        <v>29170678</v>
      </c>
      <c r="E536">
        <v>1</v>
      </c>
      <c r="F536">
        <v>1</v>
      </c>
      <c r="G536">
        <v>1</v>
      </c>
      <c r="H536">
        <v>3</v>
      </c>
      <c r="I536" t="s">
        <v>813</v>
      </c>
      <c r="J536" t="s">
        <v>814</v>
      </c>
      <c r="K536" t="s">
        <v>815</v>
      </c>
      <c r="L536">
        <v>1354</v>
      </c>
      <c r="N536">
        <v>1010</v>
      </c>
      <c r="O536" t="s">
        <v>258</v>
      </c>
      <c r="P536" t="s">
        <v>258</v>
      </c>
      <c r="Q536">
        <v>1</v>
      </c>
      <c r="W536">
        <v>0</v>
      </c>
      <c r="X536">
        <v>-808655695</v>
      </c>
      <c r="Y536">
        <v>102</v>
      </c>
      <c r="AA536">
        <v>0.69</v>
      </c>
      <c r="AB536">
        <v>0</v>
      </c>
      <c r="AC536">
        <v>0</v>
      </c>
      <c r="AD536">
        <v>0</v>
      </c>
      <c r="AE536">
        <v>0.28000000000000003</v>
      </c>
      <c r="AF536">
        <v>0</v>
      </c>
      <c r="AG536">
        <v>0</v>
      </c>
      <c r="AH536">
        <v>0</v>
      </c>
      <c r="AI536">
        <v>2.46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102</v>
      </c>
      <c r="AU536" t="s">
        <v>3</v>
      </c>
      <c r="AV536">
        <v>0</v>
      </c>
      <c r="AW536">
        <v>2</v>
      </c>
      <c r="AX536">
        <v>35810612</v>
      </c>
      <c r="AY536">
        <v>1</v>
      </c>
      <c r="AZ536">
        <v>0</v>
      </c>
      <c r="BA536">
        <v>525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Y536*Source!I416</f>
        <v>5.1000000000000005</v>
      </c>
      <c r="CY536">
        <f t="shared" si="81"/>
        <v>0.69</v>
      </c>
      <c r="CZ536">
        <f t="shared" si="82"/>
        <v>0.28000000000000003</v>
      </c>
      <c r="DA536">
        <f t="shared" si="83"/>
        <v>2.46</v>
      </c>
      <c r="DB536">
        <f t="shared" si="79"/>
        <v>28.56</v>
      </c>
      <c r="DC536">
        <f t="shared" si="80"/>
        <v>0</v>
      </c>
    </row>
    <row r="537" spans="1:107">
      <c r="A537">
        <f>ROW(Source!A416)</f>
        <v>416</v>
      </c>
      <c r="B537">
        <v>35806607</v>
      </c>
      <c r="C537">
        <v>35810592</v>
      </c>
      <c r="D537">
        <v>29171808</v>
      </c>
      <c r="E537">
        <v>1</v>
      </c>
      <c r="F537">
        <v>1</v>
      </c>
      <c r="G537">
        <v>1</v>
      </c>
      <c r="H537">
        <v>3</v>
      </c>
      <c r="I537" t="s">
        <v>816</v>
      </c>
      <c r="J537" t="s">
        <v>817</v>
      </c>
      <c r="K537" t="s">
        <v>818</v>
      </c>
      <c r="L537">
        <v>1374</v>
      </c>
      <c r="N537">
        <v>1013</v>
      </c>
      <c r="O537" t="s">
        <v>819</v>
      </c>
      <c r="P537" t="s">
        <v>819</v>
      </c>
      <c r="Q537">
        <v>1</v>
      </c>
      <c r="W537">
        <v>0</v>
      </c>
      <c r="X537">
        <v>-915781824</v>
      </c>
      <c r="Y537">
        <v>6.05</v>
      </c>
      <c r="AA537">
        <v>1</v>
      </c>
      <c r="AB537">
        <v>0</v>
      </c>
      <c r="AC537">
        <v>0</v>
      </c>
      <c r="AD537">
        <v>0</v>
      </c>
      <c r="AE537">
        <v>1</v>
      </c>
      <c r="AF537">
        <v>0</v>
      </c>
      <c r="AG537">
        <v>0</v>
      </c>
      <c r="AH537">
        <v>0</v>
      </c>
      <c r="AI537">
        <v>1</v>
      </c>
      <c r="AJ537">
        <v>1</v>
      </c>
      <c r="AK537">
        <v>1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6.05</v>
      </c>
      <c r="AU537" t="s">
        <v>3</v>
      </c>
      <c r="AV537">
        <v>0</v>
      </c>
      <c r="AW537">
        <v>2</v>
      </c>
      <c r="AX537">
        <v>35810613</v>
      </c>
      <c r="AY537">
        <v>1</v>
      </c>
      <c r="AZ537">
        <v>0</v>
      </c>
      <c r="BA537">
        <v>526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Y537*Source!I416</f>
        <v>0.30249999999999999</v>
      </c>
      <c r="CY537">
        <f t="shared" si="81"/>
        <v>1</v>
      </c>
      <c r="CZ537">
        <f t="shared" si="82"/>
        <v>1</v>
      </c>
      <c r="DA537">
        <f t="shared" si="83"/>
        <v>1</v>
      </c>
      <c r="DB537">
        <f t="shared" si="79"/>
        <v>6.05</v>
      </c>
      <c r="DC537">
        <f t="shared" si="80"/>
        <v>0</v>
      </c>
    </row>
    <row r="538" spans="1:107">
      <c r="A538">
        <f>ROW(Source!A419)</f>
        <v>419</v>
      </c>
      <c r="B538">
        <v>35806607</v>
      </c>
      <c r="C538">
        <v>35810617</v>
      </c>
      <c r="D538">
        <v>29364679</v>
      </c>
      <c r="E538">
        <v>1</v>
      </c>
      <c r="F538">
        <v>1</v>
      </c>
      <c r="G538">
        <v>1</v>
      </c>
      <c r="H538">
        <v>1</v>
      </c>
      <c r="I538" t="s">
        <v>799</v>
      </c>
      <c r="J538" t="s">
        <v>3</v>
      </c>
      <c r="K538" t="s">
        <v>800</v>
      </c>
      <c r="L538">
        <v>1369</v>
      </c>
      <c r="N538">
        <v>1013</v>
      </c>
      <c r="O538" t="s">
        <v>583</v>
      </c>
      <c r="P538" t="s">
        <v>583</v>
      </c>
      <c r="Q538">
        <v>1</v>
      </c>
      <c r="W538">
        <v>0</v>
      </c>
      <c r="X538">
        <v>931378261</v>
      </c>
      <c r="Y538">
        <v>26.24</v>
      </c>
      <c r="AA538">
        <v>0</v>
      </c>
      <c r="AB538">
        <v>0</v>
      </c>
      <c r="AC538">
        <v>0</v>
      </c>
      <c r="AD538">
        <v>329.2</v>
      </c>
      <c r="AE538">
        <v>0</v>
      </c>
      <c r="AF538">
        <v>0</v>
      </c>
      <c r="AG538">
        <v>0</v>
      </c>
      <c r="AH538">
        <v>329.2</v>
      </c>
      <c r="AI538">
        <v>1</v>
      </c>
      <c r="AJ538">
        <v>1</v>
      </c>
      <c r="AK538">
        <v>1</v>
      </c>
      <c r="AL538">
        <v>1</v>
      </c>
      <c r="AN538">
        <v>0</v>
      </c>
      <c r="AO538">
        <v>1</v>
      </c>
      <c r="AP538">
        <v>0</v>
      </c>
      <c r="AQ538">
        <v>0</v>
      </c>
      <c r="AR538">
        <v>0</v>
      </c>
      <c r="AS538" t="s">
        <v>3</v>
      </c>
      <c r="AT538">
        <v>26.24</v>
      </c>
      <c r="AU538" t="s">
        <v>3</v>
      </c>
      <c r="AV538">
        <v>1</v>
      </c>
      <c r="AW538">
        <v>2</v>
      </c>
      <c r="AX538">
        <v>35810627</v>
      </c>
      <c r="AY538">
        <v>2</v>
      </c>
      <c r="AZ538">
        <v>131072</v>
      </c>
      <c r="BA538">
        <v>527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Y538*Source!I419</f>
        <v>0.26239999999999997</v>
      </c>
      <c r="CY538">
        <f>AD538</f>
        <v>329.2</v>
      </c>
      <c r="CZ538">
        <f>AH538</f>
        <v>329.2</v>
      </c>
      <c r="DA538">
        <f>AL538</f>
        <v>1</v>
      </c>
      <c r="DB538">
        <f t="shared" si="79"/>
        <v>8638.2099999999991</v>
      </c>
      <c r="DC538">
        <f t="shared" si="80"/>
        <v>0</v>
      </c>
    </row>
    <row r="539" spans="1:107">
      <c r="A539">
        <f>ROW(Source!A419)</f>
        <v>419</v>
      </c>
      <c r="B539">
        <v>35806607</v>
      </c>
      <c r="C539">
        <v>35810617</v>
      </c>
      <c r="D539">
        <v>121548</v>
      </c>
      <c r="E539">
        <v>1</v>
      </c>
      <c r="F539">
        <v>1</v>
      </c>
      <c r="G539">
        <v>1</v>
      </c>
      <c r="H539">
        <v>1</v>
      </c>
      <c r="I539" t="s">
        <v>34</v>
      </c>
      <c r="J539" t="s">
        <v>3</v>
      </c>
      <c r="K539" t="s">
        <v>584</v>
      </c>
      <c r="L539">
        <v>608254</v>
      </c>
      <c r="N539">
        <v>1013</v>
      </c>
      <c r="O539" t="s">
        <v>585</v>
      </c>
      <c r="P539" t="s">
        <v>585</v>
      </c>
      <c r="Q539">
        <v>1</v>
      </c>
      <c r="W539">
        <v>0</v>
      </c>
      <c r="X539">
        <v>-185737400</v>
      </c>
      <c r="Y539">
        <v>0.03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</v>
      </c>
      <c r="AJ539">
        <v>1</v>
      </c>
      <c r="AK539">
        <v>1</v>
      </c>
      <c r="AL539">
        <v>1</v>
      </c>
      <c r="AN539">
        <v>0</v>
      </c>
      <c r="AO539">
        <v>1</v>
      </c>
      <c r="AP539">
        <v>0</v>
      </c>
      <c r="AQ539">
        <v>0</v>
      </c>
      <c r="AR539">
        <v>0</v>
      </c>
      <c r="AS539" t="s">
        <v>3</v>
      </c>
      <c r="AT539">
        <v>0.03</v>
      </c>
      <c r="AU539" t="s">
        <v>3</v>
      </c>
      <c r="AV539">
        <v>2</v>
      </c>
      <c r="AW539">
        <v>2</v>
      </c>
      <c r="AX539">
        <v>35810628</v>
      </c>
      <c r="AY539">
        <v>1</v>
      </c>
      <c r="AZ539">
        <v>0</v>
      </c>
      <c r="BA539">
        <v>528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Y539*Source!I419</f>
        <v>2.9999999999999997E-4</v>
      </c>
      <c r="CY539">
        <f>AD539</f>
        <v>0</v>
      </c>
      <c r="CZ539">
        <f>AH539</f>
        <v>0</v>
      </c>
      <c r="DA539">
        <f>AL539</f>
        <v>1</v>
      </c>
      <c r="DB539">
        <f t="shared" si="79"/>
        <v>0</v>
      </c>
      <c r="DC539">
        <f t="shared" si="80"/>
        <v>0</v>
      </c>
    </row>
    <row r="540" spans="1:107">
      <c r="A540">
        <f>ROW(Source!A419)</f>
        <v>419</v>
      </c>
      <c r="B540">
        <v>35806607</v>
      </c>
      <c r="C540">
        <v>35810617</v>
      </c>
      <c r="D540">
        <v>29172362</v>
      </c>
      <c r="E540">
        <v>1</v>
      </c>
      <c r="F540">
        <v>1</v>
      </c>
      <c r="G540">
        <v>1</v>
      </c>
      <c r="H540">
        <v>2</v>
      </c>
      <c r="I540" t="s">
        <v>801</v>
      </c>
      <c r="J540" t="s">
        <v>802</v>
      </c>
      <c r="K540" t="s">
        <v>803</v>
      </c>
      <c r="L540">
        <v>1368</v>
      </c>
      <c r="N540">
        <v>1011</v>
      </c>
      <c r="O540" t="s">
        <v>589</v>
      </c>
      <c r="P540" t="s">
        <v>589</v>
      </c>
      <c r="Q540">
        <v>1</v>
      </c>
      <c r="W540">
        <v>0</v>
      </c>
      <c r="X540">
        <v>2071614860</v>
      </c>
      <c r="Y540">
        <v>0.03</v>
      </c>
      <c r="AA540">
        <v>0</v>
      </c>
      <c r="AB540">
        <v>1113.56</v>
      </c>
      <c r="AC540">
        <v>447.93</v>
      </c>
      <c r="AD540">
        <v>0</v>
      </c>
      <c r="AE540">
        <v>0</v>
      </c>
      <c r="AF540">
        <v>134.65</v>
      </c>
      <c r="AG540">
        <v>13.5</v>
      </c>
      <c r="AH540">
        <v>0</v>
      </c>
      <c r="AI540">
        <v>1</v>
      </c>
      <c r="AJ540">
        <v>8.27</v>
      </c>
      <c r="AK540">
        <v>33.18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0.03</v>
      </c>
      <c r="AU540" t="s">
        <v>3</v>
      </c>
      <c r="AV540">
        <v>0</v>
      </c>
      <c r="AW540">
        <v>2</v>
      </c>
      <c r="AX540">
        <v>35810629</v>
      </c>
      <c r="AY540">
        <v>1</v>
      </c>
      <c r="AZ540">
        <v>0</v>
      </c>
      <c r="BA540">
        <v>529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Y540*Source!I419</f>
        <v>2.9999999999999997E-4</v>
      </c>
      <c r="CY540">
        <f>AB540</f>
        <v>1113.56</v>
      </c>
      <c r="CZ540">
        <f>AF540</f>
        <v>134.65</v>
      </c>
      <c r="DA540">
        <f>AJ540</f>
        <v>8.27</v>
      </c>
      <c r="DB540">
        <f t="shared" si="79"/>
        <v>4.04</v>
      </c>
      <c r="DC540">
        <f t="shared" si="80"/>
        <v>0.41</v>
      </c>
    </row>
    <row r="541" spans="1:107">
      <c r="A541">
        <f>ROW(Source!A419)</f>
        <v>419</v>
      </c>
      <c r="B541">
        <v>35806607</v>
      </c>
      <c r="C541">
        <v>35810617</v>
      </c>
      <c r="D541">
        <v>29174913</v>
      </c>
      <c r="E541">
        <v>1</v>
      </c>
      <c r="F541">
        <v>1</v>
      </c>
      <c r="G541">
        <v>1</v>
      </c>
      <c r="H541">
        <v>2</v>
      </c>
      <c r="I541" t="s">
        <v>601</v>
      </c>
      <c r="J541" t="s">
        <v>602</v>
      </c>
      <c r="K541" t="s">
        <v>603</v>
      </c>
      <c r="L541">
        <v>1368</v>
      </c>
      <c r="N541">
        <v>1011</v>
      </c>
      <c r="O541" t="s">
        <v>589</v>
      </c>
      <c r="P541" t="s">
        <v>589</v>
      </c>
      <c r="Q541">
        <v>1</v>
      </c>
      <c r="W541">
        <v>0</v>
      </c>
      <c r="X541">
        <v>458544584</v>
      </c>
      <c r="Y541">
        <v>0.02</v>
      </c>
      <c r="AA541">
        <v>0</v>
      </c>
      <c r="AB541">
        <v>932.72</v>
      </c>
      <c r="AC541">
        <v>384.89</v>
      </c>
      <c r="AD541">
        <v>0</v>
      </c>
      <c r="AE541">
        <v>0</v>
      </c>
      <c r="AF541">
        <v>87.17</v>
      </c>
      <c r="AG541">
        <v>11.6</v>
      </c>
      <c r="AH541">
        <v>0</v>
      </c>
      <c r="AI541">
        <v>1</v>
      </c>
      <c r="AJ541">
        <v>10.7</v>
      </c>
      <c r="AK541">
        <v>33.18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0.02</v>
      </c>
      <c r="AU541" t="s">
        <v>3</v>
      </c>
      <c r="AV541">
        <v>0</v>
      </c>
      <c r="AW541">
        <v>2</v>
      </c>
      <c r="AX541">
        <v>35810630</v>
      </c>
      <c r="AY541">
        <v>1</v>
      </c>
      <c r="AZ541">
        <v>0</v>
      </c>
      <c r="BA541">
        <v>530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Y541*Source!I419</f>
        <v>2.0000000000000001E-4</v>
      </c>
      <c r="CY541">
        <f>AB541</f>
        <v>932.72</v>
      </c>
      <c r="CZ541">
        <f>AF541</f>
        <v>87.17</v>
      </c>
      <c r="DA541">
        <f>AJ541</f>
        <v>10.7</v>
      </c>
      <c r="DB541">
        <f t="shared" si="79"/>
        <v>1.74</v>
      </c>
      <c r="DC541">
        <f t="shared" si="80"/>
        <v>0.23</v>
      </c>
    </row>
    <row r="542" spans="1:107">
      <c r="A542">
        <f>ROW(Source!A419)</f>
        <v>419</v>
      </c>
      <c r="B542">
        <v>35806607</v>
      </c>
      <c r="C542">
        <v>35810617</v>
      </c>
      <c r="D542">
        <v>29149204</v>
      </c>
      <c r="E542">
        <v>1</v>
      </c>
      <c r="F542">
        <v>1</v>
      </c>
      <c r="G542">
        <v>1</v>
      </c>
      <c r="H542">
        <v>3</v>
      </c>
      <c r="I542" t="s">
        <v>810</v>
      </c>
      <c r="J542" t="s">
        <v>811</v>
      </c>
      <c r="K542" t="s">
        <v>812</v>
      </c>
      <c r="L542">
        <v>1348</v>
      </c>
      <c r="N542">
        <v>1009</v>
      </c>
      <c r="O542" t="s">
        <v>29</v>
      </c>
      <c r="P542" t="s">
        <v>29</v>
      </c>
      <c r="Q542">
        <v>1000</v>
      </c>
      <c r="W542">
        <v>0</v>
      </c>
      <c r="X542">
        <v>-1132764130</v>
      </c>
      <c r="Y542">
        <v>3.15E-3</v>
      </c>
      <c r="AA542">
        <v>4978.46</v>
      </c>
      <c r="AB542">
        <v>0</v>
      </c>
      <c r="AC542">
        <v>0</v>
      </c>
      <c r="AD542">
        <v>0</v>
      </c>
      <c r="AE542">
        <v>729.98</v>
      </c>
      <c r="AF542">
        <v>0</v>
      </c>
      <c r="AG542">
        <v>0</v>
      </c>
      <c r="AH542">
        <v>0</v>
      </c>
      <c r="AI542">
        <v>6.82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3.15E-3</v>
      </c>
      <c r="AU542" t="s">
        <v>3</v>
      </c>
      <c r="AV542">
        <v>0</v>
      </c>
      <c r="AW542">
        <v>2</v>
      </c>
      <c r="AX542">
        <v>35810631</v>
      </c>
      <c r="AY542">
        <v>1</v>
      </c>
      <c r="AZ542">
        <v>0</v>
      </c>
      <c r="BA542">
        <v>531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Y542*Source!I419</f>
        <v>3.15E-5</v>
      </c>
      <c r="CY542">
        <f>AA542</f>
        <v>4978.46</v>
      </c>
      <c r="CZ542">
        <f>AE542</f>
        <v>729.98</v>
      </c>
      <c r="DA542">
        <f>AI542</f>
        <v>6.82</v>
      </c>
      <c r="DB542">
        <f t="shared" si="79"/>
        <v>2.2999999999999998</v>
      </c>
      <c r="DC542">
        <f t="shared" si="80"/>
        <v>0</v>
      </c>
    </row>
    <row r="543" spans="1:107">
      <c r="A543">
        <f>ROW(Source!A419)</f>
        <v>419</v>
      </c>
      <c r="B543">
        <v>35806607</v>
      </c>
      <c r="C543">
        <v>35810617</v>
      </c>
      <c r="D543">
        <v>29156142</v>
      </c>
      <c r="E543">
        <v>1</v>
      </c>
      <c r="F543">
        <v>1</v>
      </c>
      <c r="G543">
        <v>1</v>
      </c>
      <c r="H543">
        <v>3</v>
      </c>
      <c r="I543" t="s">
        <v>251</v>
      </c>
      <c r="J543" t="s">
        <v>254</v>
      </c>
      <c r="K543" t="s">
        <v>252</v>
      </c>
      <c r="L543">
        <v>1356</v>
      </c>
      <c r="N543">
        <v>1010</v>
      </c>
      <c r="O543" t="s">
        <v>253</v>
      </c>
      <c r="P543" t="s">
        <v>253</v>
      </c>
      <c r="Q543">
        <v>1000</v>
      </c>
      <c r="W543">
        <v>0</v>
      </c>
      <c r="X543">
        <v>-1152774928</v>
      </c>
      <c r="Y543">
        <v>100</v>
      </c>
      <c r="AA543">
        <v>5115.96</v>
      </c>
      <c r="AB543">
        <v>0</v>
      </c>
      <c r="AC543">
        <v>0</v>
      </c>
      <c r="AD543">
        <v>0</v>
      </c>
      <c r="AE543">
        <v>1998.42</v>
      </c>
      <c r="AF543">
        <v>0</v>
      </c>
      <c r="AG543">
        <v>0</v>
      </c>
      <c r="AH543">
        <v>0</v>
      </c>
      <c r="AI543">
        <v>2.56</v>
      </c>
      <c r="AJ543">
        <v>1</v>
      </c>
      <c r="AK543">
        <v>1</v>
      </c>
      <c r="AL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3</v>
      </c>
      <c r="AT543">
        <v>100</v>
      </c>
      <c r="AU543" t="s">
        <v>3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Y543*Source!I419</f>
        <v>1</v>
      </c>
      <c r="CY543">
        <f>AA543</f>
        <v>5115.96</v>
      </c>
      <c r="CZ543">
        <f>AE543</f>
        <v>1998.42</v>
      </c>
      <c r="DA543">
        <f>AI543</f>
        <v>2.56</v>
      </c>
      <c r="DB543">
        <f t="shared" si="79"/>
        <v>199842</v>
      </c>
      <c r="DC543">
        <f t="shared" si="80"/>
        <v>0</v>
      </c>
    </row>
    <row r="544" spans="1:107">
      <c r="A544">
        <f>ROW(Source!A419)</f>
        <v>419</v>
      </c>
      <c r="B544">
        <v>35806607</v>
      </c>
      <c r="C544">
        <v>35810617</v>
      </c>
      <c r="D544">
        <v>29170678</v>
      </c>
      <c r="E544">
        <v>1</v>
      </c>
      <c r="F544">
        <v>1</v>
      </c>
      <c r="G544">
        <v>1</v>
      </c>
      <c r="H544">
        <v>3</v>
      </c>
      <c r="I544" t="s">
        <v>813</v>
      </c>
      <c r="J544" t="s">
        <v>814</v>
      </c>
      <c r="K544" t="s">
        <v>815</v>
      </c>
      <c r="L544">
        <v>1354</v>
      </c>
      <c r="N544">
        <v>1010</v>
      </c>
      <c r="O544" t="s">
        <v>258</v>
      </c>
      <c r="P544" t="s">
        <v>258</v>
      </c>
      <c r="Q544">
        <v>1</v>
      </c>
      <c r="W544">
        <v>0</v>
      </c>
      <c r="X544">
        <v>-808655695</v>
      </c>
      <c r="Y544">
        <v>102</v>
      </c>
      <c r="AA544">
        <v>0.69</v>
      </c>
      <c r="AB544">
        <v>0</v>
      </c>
      <c r="AC544">
        <v>0</v>
      </c>
      <c r="AD544">
        <v>0</v>
      </c>
      <c r="AE544">
        <v>0.28000000000000003</v>
      </c>
      <c r="AF544">
        <v>0</v>
      </c>
      <c r="AG544">
        <v>0</v>
      </c>
      <c r="AH544">
        <v>0</v>
      </c>
      <c r="AI544">
        <v>2.46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102</v>
      </c>
      <c r="AU544" t="s">
        <v>3</v>
      </c>
      <c r="AV544">
        <v>0</v>
      </c>
      <c r="AW544">
        <v>2</v>
      </c>
      <c r="AX544">
        <v>35810632</v>
      </c>
      <c r="AY544">
        <v>1</v>
      </c>
      <c r="AZ544">
        <v>0</v>
      </c>
      <c r="BA544">
        <v>532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Y544*Source!I419</f>
        <v>1.02</v>
      </c>
      <c r="CY544">
        <f>AA544</f>
        <v>0.69</v>
      </c>
      <c r="CZ544">
        <f>AE544</f>
        <v>0.28000000000000003</v>
      </c>
      <c r="DA544">
        <f>AI544</f>
        <v>2.46</v>
      </c>
      <c r="DB544">
        <f t="shared" si="79"/>
        <v>28.56</v>
      </c>
      <c r="DC544">
        <f t="shared" si="80"/>
        <v>0</v>
      </c>
    </row>
    <row r="545" spans="1:107">
      <c r="A545">
        <f>ROW(Source!A419)</f>
        <v>419</v>
      </c>
      <c r="B545">
        <v>35806607</v>
      </c>
      <c r="C545">
        <v>35810617</v>
      </c>
      <c r="D545">
        <v>29169278</v>
      </c>
      <c r="E545">
        <v>1</v>
      </c>
      <c r="F545">
        <v>1</v>
      </c>
      <c r="G545">
        <v>1</v>
      </c>
      <c r="H545">
        <v>3</v>
      </c>
      <c r="I545" t="s">
        <v>266</v>
      </c>
      <c r="J545" t="s">
        <v>268</v>
      </c>
      <c r="K545" t="s">
        <v>267</v>
      </c>
      <c r="L545">
        <v>1354</v>
      </c>
      <c r="N545">
        <v>1010</v>
      </c>
      <c r="O545" t="s">
        <v>258</v>
      </c>
      <c r="P545" t="s">
        <v>258</v>
      </c>
      <c r="Q545">
        <v>1</v>
      </c>
      <c r="W545">
        <v>0</v>
      </c>
      <c r="X545">
        <v>-1190793685</v>
      </c>
      <c r="Y545">
        <v>100</v>
      </c>
      <c r="AA545">
        <v>76.47</v>
      </c>
      <c r="AB545">
        <v>0</v>
      </c>
      <c r="AC545">
        <v>0</v>
      </c>
      <c r="AD545">
        <v>0</v>
      </c>
      <c r="AE545">
        <v>8.81</v>
      </c>
      <c r="AF545">
        <v>0</v>
      </c>
      <c r="AG545">
        <v>0</v>
      </c>
      <c r="AH545">
        <v>0</v>
      </c>
      <c r="AI545">
        <v>8.68</v>
      </c>
      <c r="AJ545">
        <v>1</v>
      </c>
      <c r="AK545">
        <v>1</v>
      </c>
      <c r="AL545">
        <v>1</v>
      </c>
      <c r="AN545">
        <v>0</v>
      </c>
      <c r="AO545">
        <v>0</v>
      </c>
      <c r="AP545">
        <v>0</v>
      </c>
      <c r="AQ545">
        <v>0</v>
      </c>
      <c r="AR545">
        <v>0</v>
      </c>
      <c r="AS545" t="s">
        <v>3</v>
      </c>
      <c r="AT545">
        <v>100</v>
      </c>
      <c r="AU545" t="s">
        <v>3</v>
      </c>
      <c r="AV545">
        <v>0</v>
      </c>
      <c r="AW545">
        <v>1</v>
      </c>
      <c r="AX545">
        <v>-1</v>
      </c>
      <c r="AY545">
        <v>0</v>
      </c>
      <c r="AZ545">
        <v>0</v>
      </c>
      <c r="BA545" t="s">
        <v>3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Y545*Source!I419</f>
        <v>1</v>
      </c>
      <c r="CY545">
        <f>AA545</f>
        <v>76.47</v>
      </c>
      <c r="CZ545">
        <f>AE545</f>
        <v>8.81</v>
      </c>
      <c r="DA545">
        <f>AI545</f>
        <v>8.68</v>
      </c>
      <c r="DB545">
        <f t="shared" si="79"/>
        <v>881</v>
      </c>
      <c r="DC545">
        <f t="shared" si="80"/>
        <v>0</v>
      </c>
    </row>
    <row r="546" spans="1:107">
      <c r="A546">
        <f>ROW(Source!A419)</f>
        <v>419</v>
      </c>
      <c r="B546">
        <v>35806607</v>
      </c>
      <c r="C546">
        <v>35810617</v>
      </c>
      <c r="D546">
        <v>29171808</v>
      </c>
      <c r="E546">
        <v>1</v>
      </c>
      <c r="F546">
        <v>1</v>
      </c>
      <c r="G546">
        <v>1</v>
      </c>
      <c r="H546">
        <v>3</v>
      </c>
      <c r="I546" t="s">
        <v>816</v>
      </c>
      <c r="J546" t="s">
        <v>817</v>
      </c>
      <c r="K546" t="s">
        <v>818</v>
      </c>
      <c r="L546">
        <v>1374</v>
      </c>
      <c r="N546">
        <v>1013</v>
      </c>
      <c r="O546" t="s">
        <v>819</v>
      </c>
      <c r="P546" t="s">
        <v>819</v>
      </c>
      <c r="Q546">
        <v>1</v>
      </c>
      <c r="W546">
        <v>0</v>
      </c>
      <c r="X546">
        <v>-915781824</v>
      </c>
      <c r="Y546">
        <v>5.21</v>
      </c>
      <c r="AA546">
        <v>1</v>
      </c>
      <c r="AB546">
        <v>0</v>
      </c>
      <c r="AC546">
        <v>0</v>
      </c>
      <c r="AD546">
        <v>0</v>
      </c>
      <c r="AE546">
        <v>1</v>
      </c>
      <c r="AF546">
        <v>0</v>
      </c>
      <c r="AG546">
        <v>0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5.21</v>
      </c>
      <c r="AU546" t="s">
        <v>3</v>
      </c>
      <c r="AV546">
        <v>0</v>
      </c>
      <c r="AW546">
        <v>2</v>
      </c>
      <c r="AX546">
        <v>35810633</v>
      </c>
      <c r="AY546">
        <v>1</v>
      </c>
      <c r="AZ546">
        <v>0</v>
      </c>
      <c r="BA546">
        <v>533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Y546*Source!I419</f>
        <v>5.21E-2</v>
      </c>
      <c r="CY546">
        <f>AA546</f>
        <v>1</v>
      </c>
      <c r="CZ546">
        <f>AE546</f>
        <v>1</v>
      </c>
      <c r="DA546">
        <f>AI546</f>
        <v>1</v>
      </c>
      <c r="DB546">
        <f t="shared" si="79"/>
        <v>5.21</v>
      </c>
      <c r="DC546">
        <f t="shared" si="80"/>
        <v>0</v>
      </c>
    </row>
    <row r="547" spans="1:107">
      <c r="A547">
        <f>ROW(Source!A422)</f>
        <v>422</v>
      </c>
      <c r="B547">
        <v>35806607</v>
      </c>
      <c r="C547">
        <v>36171767</v>
      </c>
      <c r="D547">
        <v>18409850</v>
      </c>
      <c r="E547">
        <v>1</v>
      </c>
      <c r="F547">
        <v>1</v>
      </c>
      <c r="G547">
        <v>1</v>
      </c>
      <c r="H547">
        <v>1</v>
      </c>
      <c r="I547" t="s">
        <v>709</v>
      </c>
      <c r="J547" t="s">
        <v>3</v>
      </c>
      <c r="K547" t="s">
        <v>710</v>
      </c>
      <c r="L547">
        <v>1369</v>
      </c>
      <c r="N547">
        <v>1013</v>
      </c>
      <c r="O547" t="s">
        <v>583</v>
      </c>
      <c r="P547" t="s">
        <v>583</v>
      </c>
      <c r="Q547">
        <v>1</v>
      </c>
      <c r="W547">
        <v>0</v>
      </c>
      <c r="X547">
        <v>855544366</v>
      </c>
      <c r="Y547">
        <v>105.8</v>
      </c>
      <c r="AA547">
        <v>0</v>
      </c>
      <c r="AB547">
        <v>0</v>
      </c>
      <c r="AC547">
        <v>0</v>
      </c>
      <c r="AD547">
        <v>300.99</v>
      </c>
      <c r="AE547">
        <v>0</v>
      </c>
      <c r="AF547">
        <v>0</v>
      </c>
      <c r="AG547">
        <v>0</v>
      </c>
      <c r="AH547">
        <v>300.99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1</v>
      </c>
      <c r="AQ547">
        <v>0</v>
      </c>
      <c r="AR547">
        <v>0</v>
      </c>
      <c r="AS547" t="s">
        <v>3</v>
      </c>
      <c r="AT547">
        <v>92</v>
      </c>
      <c r="AU547" t="s">
        <v>144</v>
      </c>
      <c r="AV547">
        <v>1</v>
      </c>
      <c r="AW547">
        <v>2</v>
      </c>
      <c r="AX547">
        <v>36171768</v>
      </c>
      <c r="AY547">
        <v>2</v>
      </c>
      <c r="AZ547">
        <v>131072</v>
      </c>
      <c r="BA547">
        <v>534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Y547*Source!I422</f>
        <v>37.876399999999997</v>
      </c>
      <c r="CY547">
        <f>AD547</f>
        <v>300.99</v>
      </c>
      <c r="CZ547">
        <f>AH547</f>
        <v>300.99</v>
      </c>
      <c r="DA547">
        <f>AL547</f>
        <v>1</v>
      </c>
      <c r="DB547">
        <f>ROUND((ROUND(AT547*CZ547,2)*1.15),2)</f>
        <v>31844.74</v>
      </c>
      <c r="DC547">
        <f>ROUND((ROUND(AT547*AG547,2)*1.15),2)</f>
        <v>0</v>
      </c>
    </row>
    <row r="548" spans="1:107">
      <c r="A548">
        <f>ROW(Source!A422)</f>
        <v>422</v>
      </c>
      <c r="B548">
        <v>35806607</v>
      </c>
      <c r="C548">
        <v>36171767</v>
      </c>
      <c r="D548">
        <v>29173472</v>
      </c>
      <c r="E548">
        <v>1</v>
      </c>
      <c r="F548">
        <v>1</v>
      </c>
      <c r="G548">
        <v>1</v>
      </c>
      <c r="H548">
        <v>2</v>
      </c>
      <c r="I548" t="s">
        <v>660</v>
      </c>
      <c r="J548" t="s">
        <v>661</v>
      </c>
      <c r="K548" t="s">
        <v>662</v>
      </c>
      <c r="L548">
        <v>1368</v>
      </c>
      <c r="N548">
        <v>1011</v>
      </c>
      <c r="O548" t="s">
        <v>589</v>
      </c>
      <c r="P548" t="s">
        <v>589</v>
      </c>
      <c r="Q548">
        <v>1</v>
      </c>
      <c r="W548">
        <v>0</v>
      </c>
      <c r="X548">
        <v>275932499</v>
      </c>
      <c r="Y548">
        <v>2.5</v>
      </c>
      <c r="AA548">
        <v>0</v>
      </c>
      <c r="AB548">
        <v>12.75</v>
      </c>
      <c r="AC548">
        <v>0</v>
      </c>
      <c r="AD548">
        <v>0</v>
      </c>
      <c r="AE548">
        <v>0</v>
      </c>
      <c r="AF548">
        <v>3</v>
      </c>
      <c r="AG548">
        <v>0</v>
      </c>
      <c r="AH548">
        <v>0</v>
      </c>
      <c r="AI548">
        <v>1</v>
      </c>
      <c r="AJ548">
        <v>4.25</v>
      </c>
      <c r="AK548">
        <v>33.18</v>
      </c>
      <c r="AL548">
        <v>1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2</v>
      </c>
      <c r="AU548" t="s">
        <v>143</v>
      </c>
      <c r="AV548">
        <v>0</v>
      </c>
      <c r="AW548">
        <v>2</v>
      </c>
      <c r="AX548">
        <v>36171769</v>
      </c>
      <c r="AY548">
        <v>1</v>
      </c>
      <c r="AZ548">
        <v>0</v>
      </c>
      <c r="BA548">
        <v>535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Y548*Source!I422</f>
        <v>0.89500000000000002</v>
      </c>
      <c r="CY548">
        <f>AB548</f>
        <v>12.75</v>
      </c>
      <c r="CZ548">
        <f>AF548</f>
        <v>3</v>
      </c>
      <c r="DA548">
        <f>AJ548</f>
        <v>4.25</v>
      </c>
      <c r="DB548">
        <f>ROUND((ROUND(AT548*CZ548,2)*1.25),2)</f>
        <v>7.5</v>
      </c>
      <c r="DC548">
        <f>ROUND((ROUND(AT548*AG548,2)*1.25),2)</f>
        <v>0</v>
      </c>
    </row>
    <row r="549" spans="1:107">
      <c r="A549">
        <f>ROW(Source!A422)</f>
        <v>422</v>
      </c>
      <c r="B549">
        <v>35806607</v>
      </c>
      <c r="C549">
        <v>36171767</v>
      </c>
      <c r="D549">
        <v>29174538</v>
      </c>
      <c r="E549">
        <v>1</v>
      </c>
      <c r="F549">
        <v>1</v>
      </c>
      <c r="G549">
        <v>1</v>
      </c>
      <c r="H549">
        <v>2</v>
      </c>
      <c r="I549" t="s">
        <v>712</v>
      </c>
      <c r="J549" t="s">
        <v>820</v>
      </c>
      <c r="K549" t="s">
        <v>714</v>
      </c>
      <c r="L549">
        <v>1368</v>
      </c>
      <c r="N549">
        <v>1011</v>
      </c>
      <c r="O549" t="s">
        <v>589</v>
      </c>
      <c r="P549" t="s">
        <v>589</v>
      </c>
      <c r="Q549">
        <v>1</v>
      </c>
      <c r="W549">
        <v>0</v>
      </c>
      <c r="X549">
        <v>1107538725</v>
      </c>
      <c r="Y549">
        <v>0.17500000000000002</v>
      </c>
      <c r="AA549">
        <v>0</v>
      </c>
      <c r="AB549">
        <v>187.1</v>
      </c>
      <c r="AC549">
        <v>0</v>
      </c>
      <c r="AD549">
        <v>0</v>
      </c>
      <c r="AE549">
        <v>0</v>
      </c>
      <c r="AF549">
        <v>33.590000000000003</v>
      </c>
      <c r="AG549">
        <v>0</v>
      </c>
      <c r="AH549">
        <v>0</v>
      </c>
      <c r="AI549">
        <v>1</v>
      </c>
      <c r="AJ549">
        <v>5.57</v>
      </c>
      <c r="AK549">
        <v>33.18</v>
      </c>
      <c r="AL549">
        <v>1</v>
      </c>
      <c r="AN549">
        <v>0</v>
      </c>
      <c r="AO549">
        <v>1</v>
      </c>
      <c r="AP549">
        <v>1</v>
      </c>
      <c r="AQ549">
        <v>0</v>
      </c>
      <c r="AR549">
        <v>0</v>
      </c>
      <c r="AS549" t="s">
        <v>3</v>
      </c>
      <c r="AT549">
        <v>0.14000000000000001</v>
      </c>
      <c r="AU549" t="s">
        <v>143</v>
      </c>
      <c r="AV549">
        <v>0</v>
      </c>
      <c r="AW549">
        <v>2</v>
      </c>
      <c r="AX549">
        <v>36171770</v>
      </c>
      <c r="AY549">
        <v>1</v>
      </c>
      <c r="AZ549">
        <v>0</v>
      </c>
      <c r="BA549">
        <v>536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Y549*Source!I422</f>
        <v>6.2649999999999997E-2</v>
      </c>
      <c r="CY549">
        <f>AB549</f>
        <v>187.1</v>
      </c>
      <c r="CZ549">
        <f>AF549</f>
        <v>33.590000000000003</v>
      </c>
      <c r="DA549">
        <f>AJ549</f>
        <v>5.57</v>
      </c>
      <c r="DB549">
        <f>ROUND((ROUND(AT549*CZ549,2)*1.25),2)</f>
        <v>5.88</v>
      </c>
      <c r="DC549">
        <f>ROUND((ROUND(AT549*AG549,2)*1.25),2)</f>
        <v>0</v>
      </c>
    </row>
    <row r="550" spans="1:107">
      <c r="A550">
        <f>ROW(Source!A422)</f>
        <v>422</v>
      </c>
      <c r="B550">
        <v>35806607</v>
      </c>
      <c r="C550">
        <v>36171767</v>
      </c>
      <c r="D550">
        <v>29174580</v>
      </c>
      <c r="E550">
        <v>1</v>
      </c>
      <c r="F550">
        <v>1</v>
      </c>
      <c r="G550">
        <v>1</v>
      </c>
      <c r="H550">
        <v>2</v>
      </c>
      <c r="I550" t="s">
        <v>715</v>
      </c>
      <c r="J550" t="s">
        <v>821</v>
      </c>
      <c r="K550" t="s">
        <v>717</v>
      </c>
      <c r="L550">
        <v>1368</v>
      </c>
      <c r="N550">
        <v>1011</v>
      </c>
      <c r="O550" t="s">
        <v>589</v>
      </c>
      <c r="P550" t="s">
        <v>589</v>
      </c>
      <c r="Q550">
        <v>1</v>
      </c>
      <c r="W550">
        <v>0</v>
      </c>
      <c r="X550">
        <v>-169468834</v>
      </c>
      <c r="Y550">
        <v>0.76249999999999996</v>
      </c>
      <c r="AA550">
        <v>0</v>
      </c>
      <c r="AB550">
        <v>31.87</v>
      </c>
      <c r="AC550">
        <v>0</v>
      </c>
      <c r="AD550">
        <v>0</v>
      </c>
      <c r="AE550">
        <v>0</v>
      </c>
      <c r="AF550">
        <v>2.08</v>
      </c>
      <c r="AG550">
        <v>0</v>
      </c>
      <c r="AH550">
        <v>0</v>
      </c>
      <c r="AI550">
        <v>1</v>
      </c>
      <c r="AJ550">
        <v>15.32</v>
      </c>
      <c r="AK550">
        <v>33.18</v>
      </c>
      <c r="AL550">
        <v>1</v>
      </c>
      <c r="AN550">
        <v>0</v>
      </c>
      <c r="AO550">
        <v>1</v>
      </c>
      <c r="AP550">
        <v>1</v>
      </c>
      <c r="AQ550">
        <v>0</v>
      </c>
      <c r="AR550">
        <v>0</v>
      </c>
      <c r="AS550" t="s">
        <v>3</v>
      </c>
      <c r="AT550">
        <v>0.61</v>
      </c>
      <c r="AU550" t="s">
        <v>143</v>
      </c>
      <c r="AV550">
        <v>0</v>
      </c>
      <c r="AW550">
        <v>2</v>
      </c>
      <c r="AX550">
        <v>36171771</v>
      </c>
      <c r="AY550">
        <v>1</v>
      </c>
      <c r="AZ550">
        <v>0</v>
      </c>
      <c r="BA550">
        <v>537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Y550*Source!I422</f>
        <v>0.27297499999999997</v>
      </c>
      <c r="CY550">
        <f>AB550</f>
        <v>31.87</v>
      </c>
      <c r="CZ550">
        <f>AF550</f>
        <v>2.08</v>
      </c>
      <c r="DA550">
        <f>AJ550</f>
        <v>15.32</v>
      </c>
      <c r="DB550">
        <f>ROUND((ROUND(AT550*CZ550,2)*1.25),2)</f>
        <v>1.59</v>
      </c>
      <c r="DC550">
        <f>ROUND((ROUND(AT550*AG550,2)*1.25),2)</f>
        <v>0</v>
      </c>
    </row>
    <row r="551" spans="1:107">
      <c r="A551">
        <f>ROW(Source!A422)</f>
        <v>422</v>
      </c>
      <c r="B551">
        <v>35806607</v>
      </c>
      <c r="C551">
        <v>36171767</v>
      </c>
      <c r="D551">
        <v>29109354</v>
      </c>
      <c r="E551">
        <v>1</v>
      </c>
      <c r="F551">
        <v>1</v>
      </c>
      <c r="G551">
        <v>1</v>
      </c>
      <c r="H551">
        <v>3</v>
      </c>
      <c r="I551" t="s">
        <v>718</v>
      </c>
      <c r="J551" t="s">
        <v>822</v>
      </c>
      <c r="K551" t="s">
        <v>720</v>
      </c>
      <c r="L551">
        <v>1346</v>
      </c>
      <c r="N551">
        <v>1009</v>
      </c>
      <c r="O551" t="s">
        <v>170</v>
      </c>
      <c r="P551" t="s">
        <v>170</v>
      </c>
      <c r="Q551">
        <v>1</v>
      </c>
      <c r="W551">
        <v>0</v>
      </c>
      <c r="X551">
        <v>-882693383</v>
      </c>
      <c r="Y551">
        <v>10</v>
      </c>
      <c r="AA551">
        <v>64.010000000000005</v>
      </c>
      <c r="AB551">
        <v>0</v>
      </c>
      <c r="AC551">
        <v>0</v>
      </c>
      <c r="AD551">
        <v>0</v>
      </c>
      <c r="AE551">
        <v>46.72</v>
      </c>
      <c r="AF551">
        <v>0</v>
      </c>
      <c r="AG551">
        <v>0</v>
      </c>
      <c r="AH551">
        <v>0</v>
      </c>
      <c r="AI551">
        <v>1.37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10</v>
      </c>
      <c r="AU551" t="s">
        <v>3</v>
      </c>
      <c r="AV551">
        <v>0</v>
      </c>
      <c r="AW551">
        <v>2</v>
      </c>
      <c r="AX551">
        <v>36171772</v>
      </c>
      <c r="AY551">
        <v>1</v>
      </c>
      <c r="AZ551">
        <v>0</v>
      </c>
      <c r="BA551">
        <v>538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Y551*Source!I422</f>
        <v>3.58</v>
      </c>
      <c r="CY551">
        <f t="shared" ref="CY551:CY563" si="84">AA551</f>
        <v>64.010000000000005</v>
      </c>
      <c r="CZ551">
        <f t="shared" ref="CZ551:CZ563" si="85">AE551</f>
        <v>46.72</v>
      </c>
      <c r="DA551">
        <f t="shared" ref="DA551:DA563" si="86">AI551</f>
        <v>1.37</v>
      </c>
      <c r="DB551">
        <f t="shared" ref="DB551:DB595" si="87">ROUND(ROUND(AT551*CZ551,2),2)</f>
        <v>467.2</v>
      </c>
      <c r="DC551">
        <f t="shared" ref="DC551:DC595" si="88">ROUND(ROUND(AT551*AG551,2),2)</f>
        <v>0</v>
      </c>
    </row>
    <row r="552" spans="1:107">
      <c r="A552">
        <f>ROW(Source!A422)</f>
        <v>422</v>
      </c>
      <c r="B552">
        <v>35806607</v>
      </c>
      <c r="C552">
        <v>36171767</v>
      </c>
      <c r="D552">
        <v>29109781</v>
      </c>
      <c r="E552">
        <v>1</v>
      </c>
      <c r="F552">
        <v>1</v>
      </c>
      <c r="G552">
        <v>1</v>
      </c>
      <c r="H552">
        <v>3</v>
      </c>
      <c r="I552" t="s">
        <v>724</v>
      </c>
      <c r="J552" t="s">
        <v>823</v>
      </c>
      <c r="K552" t="s">
        <v>726</v>
      </c>
      <c r="L552">
        <v>1346</v>
      </c>
      <c r="N552">
        <v>1009</v>
      </c>
      <c r="O552" t="s">
        <v>170</v>
      </c>
      <c r="P552" t="s">
        <v>170</v>
      </c>
      <c r="Q552">
        <v>1</v>
      </c>
      <c r="W552">
        <v>0</v>
      </c>
      <c r="X552">
        <v>-306339415</v>
      </c>
      <c r="Y552">
        <v>4</v>
      </c>
      <c r="AA552">
        <v>60.38</v>
      </c>
      <c r="AB552">
        <v>0</v>
      </c>
      <c r="AC552">
        <v>0</v>
      </c>
      <c r="AD552">
        <v>0</v>
      </c>
      <c r="AE552">
        <v>11.12</v>
      </c>
      <c r="AF552">
        <v>0</v>
      </c>
      <c r="AG552">
        <v>0</v>
      </c>
      <c r="AH552">
        <v>0</v>
      </c>
      <c r="AI552">
        <v>5.43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4</v>
      </c>
      <c r="AU552" t="s">
        <v>3</v>
      </c>
      <c r="AV552">
        <v>0</v>
      </c>
      <c r="AW552">
        <v>2</v>
      </c>
      <c r="AX552">
        <v>36171773</v>
      </c>
      <c r="AY552">
        <v>1</v>
      </c>
      <c r="AZ552">
        <v>0</v>
      </c>
      <c r="BA552">
        <v>539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Y552*Source!I422</f>
        <v>1.4319999999999999</v>
      </c>
      <c r="CY552">
        <f t="shared" si="84"/>
        <v>60.38</v>
      </c>
      <c r="CZ552">
        <f t="shared" si="85"/>
        <v>11.12</v>
      </c>
      <c r="DA552">
        <f t="shared" si="86"/>
        <v>5.43</v>
      </c>
      <c r="DB552">
        <f t="shared" si="87"/>
        <v>44.48</v>
      </c>
      <c r="DC552">
        <f t="shared" si="88"/>
        <v>0</v>
      </c>
    </row>
    <row r="553" spans="1:107">
      <c r="A553">
        <f>ROW(Source!A422)</f>
        <v>422</v>
      </c>
      <c r="B553">
        <v>35806607</v>
      </c>
      <c r="C553">
        <v>36171767</v>
      </c>
      <c r="D553">
        <v>29109782</v>
      </c>
      <c r="E553">
        <v>1</v>
      </c>
      <c r="F553">
        <v>1</v>
      </c>
      <c r="G553">
        <v>1</v>
      </c>
      <c r="H553">
        <v>3</v>
      </c>
      <c r="I553" t="s">
        <v>727</v>
      </c>
      <c r="J553" t="s">
        <v>824</v>
      </c>
      <c r="K553" t="s">
        <v>729</v>
      </c>
      <c r="L553">
        <v>1346</v>
      </c>
      <c r="N553">
        <v>1009</v>
      </c>
      <c r="O553" t="s">
        <v>170</v>
      </c>
      <c r="P553" t="s">
        <v>170</v>
      </c>
      <c r="Q553">
        <v>1</v>
      </c>
      <c r="W553">
        <v>0</v>
      </c>
      <c r="X553">
        <v>-71279152</v>
      </c>
      <c r="Y553">
        <v>42</v>
      </c>
      <c r="AA553">
        <v>16.309999999999999</v>
      </c>
      <c r="AB553">
        <v>0</v>
      </c>
      <c r="AC553">
        <v>0</v>
      </c>
      <c r="AD553">
        <v>0</v>
      </c>
      <c r="AE553">
        <v>4.3600000000000003</v>
      </c>
      <c r="AF553">
        <v>0</v>
      </c>
      <c r="AG553">
        <v>0</v>
      </c>
      <c r="AH553">
        <v>0</v>
      </c>
      <c r="AI553">
        <v>3.74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42</v>
      </c>
      <c r="AU553" t="s">
        <v>3</v>
      </c>
      <c r="AV553">
        <v>0</v>
      </c>
      <c r="AW553">
        <v>2</v>
      </c>
      <c r="AX553">
        <v>36171774</v>
      </c>
      <c r="AY553">
        <v>1</v>
      </c>
      <c r="AZ553">
        <v>0</v>
      </c>
      <c r="BA553">
        <v>540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Y553*Source!I422</f>
        <v>15.036</v>
      </c>
      <c r="CY553">
        <f t="shared" si="84"/>
        <v>16.309999999999999</v>
      </c>
      <c r="CZ553">
        <f t="shared" si="85"/>
        <v>4.3600000000000003</v>
      </c>
      <c r="DA553">
        <f t="shared" si="86"/>
        <v>3.74</v>
      </c>
      <c r="DB553">
        <f t="shared" si="87"/>
        <v>183.12</v>
      </c>
      <c r="DC553">
        <f t="shared" si="88"/>
        <v>0</v>
      </c>
    </row>
    <row r="554" spans="1:107">
      <c r="A554">
        <f>ROW(Source!A422)</f>
        <v>422</v>
      </c>
      <c r="B554">
        <v>35806607</v>
      </c>
      <c r="C554">
        <v>36171767</v>
      </c>
      <c r="D554">
        <v>29110699</v>
      </c>
      <c r="E554">
        <v>1</v>
      </c>
      <c r="F554">
        <v>1</v>
      </c>
      <c r="G554">
        <v>1</v>
      </c>
      <c r="H554">
        <v>3</v>
      </c>
      <c r="I554" t="s">
        <v>730</v>
      </c>
      <c r="J554" t="s">
        <v>825</v>
      </c>
      <c r="K554" t="s">
        <v>732</v>
      </c>
      <c r="L554">
        <v>1301</v>
      </c>
      <c r="N554">
        <v>1003</v>
      </c>
      <c r="O554" t="s">
        <v>151</v>
      </c>
      <c r="P554" t="s">
        <v>151</v>
      </c>
      <c r="Q554">
        <v>1</v>
      </c>
      <c r="W554">
        <v>0</v>
      </c>
      <c r="X554">
        <v>1063889258</v>
      </c>
      <c r="Y554">
        <v>68</v>
      </c>
      <c r="AA554">
        <v>1.24</v>
      </c>
      <c r="AB554">
        <v>0</v>
      </c>
      <c r="AC554">
        <v>0</v>
      </c>
      <c r="AD554">
        <v>0</v>
      </c>
      <c r="AE554">
        <v>0.17</v>
      </c>
      <c r="AF554">
        <v>0</v>
      </c>
      <c r="AG554">
        <v>0</v>
      </c>
      <c r="AH554">
        <v>0</v>
      </c>
      <c r="AI554">
        <v>7.29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68</v>
      </c>
      <c r="AU554" t="s">
        <v>3</v>
      </c>
      <c r="AV554">
        <v>0</v>
      </c>
      <c r="AW554">
        <v>2</v>
      </c>
      <c r="AX554">
        <v>36171775</v>
      </c>
      <c r="AY554">
        <v>1</v>
      </c>
      <c r="AZ554">
        <v>0</v>
      </c>
      <c r="BA554">
        <v>541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Y554*Source!I422</f>
        <v>24.343999999999998</v>
      </c>
      <c r="CY554">
        <f t="shared" si="84"/>
        <v>1.24</v>
      </c>
      <c r="CZ554">
        <f t="shared" si="85"/>
        <v>0.17</v>
      </c>
      <c r="DA554">
        <f t="shared" si="86"/>
        <v>7.29</v>
      </c>
      <c r="DB554">
        <f t="shared" si="87"/>
        <v>11.56</v>
      </c>
      <c r="DC554">
        <f t="shared" si="88"/>
        <v>0</v>
      </c>
    </row>
    <row r="555" spans="1:107">
      <c r="A555">
        <f>ROW(Source!A422)</f>
        <v>422</v>
      </c>
      <c r="B555">
        <v>35806607</v>
      </c>
      <c r="C555">
        <v>36171767</v>
      </c>
      <c r="D555">
        <v>29110797</v>
      </c>
      <c r="E555">
        <v>1</v>
      </c>
      <c r="F555">
        <v>1</v>
      </c>
      <c r="G555">
        <v>1</v>
      </c>
      <c r="H555">
        <v>3</v>
      </c>
      <c r="I555" t="s">
        <v>733</v>
      </c>
      <c r="J555" t="s">
        <v>826</v>
      </c>
      <c r="K555" t="s">
        <v>735</v>
      </c>
      <c r="L555">
        <v>1301</v>
      </c>
      <c r="N555">
        <v>1003</v>
      </c>
      <c r="O555" t="s">
        <v>151</v>
      </c>
      <c r="P555" t="s">
        <v>151</v>
      </c>
      <c r="Q555">
        <v>1</v>
      </c>
      <c r="W555">
        <v>0</v>
      </c>
      <c r="X555">
        <v>1919953005</v>
      </c>
      <c r="Y555">
        <v>135</v>
      </c>
      <c r="AA555">
        <v>15.5</v>
      </c>
      <c r="AB555">
        <v>0</v>
      </c>
      <c r="AC555">
        <v>0</v>
      </c>
      <c r="AD555">
        <v>0</v>
      </c>
      <c r="AE555">
        <v>1.74</v>
      </c>
      <c r="AF555">
        <v>0</v>
      </c>
      <c r="AG555">
        <v>0</v>
      </c>
      <c r="AH555">
        <v>0</v>
      </c>
      <c r="AI555">
        <v>8.91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135</v>
      </c>
      <c r="AU555" t="s">
        <v>3</v>
      </c>
      <c r="AV555">
        <v>0</v>
      </c>
      <c r="AW555">
        <v>2</v>
      </c>
      <c r="AX555">
        <v>36171776</v>
      </c>
      <c r="AY555">
        <v>1</v>
      </c>
      <c r="AZ555">
        <v>0</v>
      </c>
      <c r="BA555">
        <v>542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Y555*Source!I422</f>
        <v>48.33</v>
      </c>
      <c r="CY555">
        <f t="shared" si="84"/>
        <v>15.5</v>
      </c>
      <c r="CZ555">
        <f t="shared" si="85"/>
        <v>1.74</v>
      </c>
      <c r="DA555">
        <f t="shared" si="86"/>
        <v>8.91</v>
      </c>
      <c r="DB555">
        <f t="shared" si="87"/>
        <v>234.9</v>
      </c>
      <c r="DC555">
        <f t="shared" si="88"/>
        <v>0</v>
      </c>
    </row>
    <row r="556" spans="1:107">
      <c r="A556">
        <f>ROW(Source!A422)</f>
        <v>422</v>
      </c>
      <c r="B556">
        <v>35806607</v>
      </c>
      <c r="C556">
        <v>36171767</v>
      </c>
      <c r="D556">
        <v>29111455</v>
      </c>
      <c r="E556">
        <v>1</v>
      </c>
      <c r="F556">
        <v>1</v>
      </c>
      <c r="G556">
        <v>1</v>
      </c>
      <c r="H556">
        <v>3</v>
      </c>
      <c r="I556" t="s">
        <v>219</v>
      </c>
      <c r="J556" t="s">
        <v>275</v>
      </c>
      <c r="K556" t="s">
        <v>220</v>
      </c>
      <c r="L556">
        <v>1327</v>
      </c>
      <c r="N556">
        <v>1005</v>
      </c>
      <c r="O556" t="s">
        <v>165</v>
      </c>
      <c r="P556" t="s">
        <v>165</v>
      </c>
      <c r="Q556">
        <v>1</v>
      </c>
      <c r="W556">
        <v>1</v>
      </c>
      <c r="X556">
        <v>-1126346608</v>
      </c>
      <c r="Y556">
        <v>-112</v>
      </c>
      <c r="AA556">
        <v>73.790000000000006</v>
      </c>
      <c r="AB556">
        <v>0</v>
      </c>
      <c r="AC556">
        <v>0</v>
      </c>
      <c r="AD556">
        <v>0</v>
      </c>
      <c r="AE556">
        <v>15.06</v>
      </c>
      <c r="AF556">
        <v>0</v>
      </c>
      <c r="AG556">
        <v>0</v>
      </c>
      <c r="AH556">
        <v>0</v>
      </c>
      <c r="AI556">
        <v>4.9000000000000004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-112</v>
      </c>
      <c r="AU556" t="s">
        <v>3</v>
      </c>
      <c r="AV556">
        <v>0</v>
      </c>
      <c r="AW556">
        <v>2</v>
      </c>
      <c r="AX556">
        <v>36171777</v>
      </c>
      <c r="AY556">
        <v>1</v>
      </c>
      <c r="AZ556">
        <v>6144</v>
      </c>
      <c r="BA556">
        <v>543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Y556*Source!I422</f>
        <v>-40.095999999999997</v>
      </c>
      <c r="CY556">
        <f t="shared" si="84"/>
        <v>73.790000000000006</v>
      </c>
      <c r="CZ556">
        <f t="shared" si="85"/>
        <v>15.06</v>
      </c>
      <c r="DA556">
        <f t="shared" si="86"/>
        <v>4.9000000000000004</v>
      </c>
      <c r="DB556">
        <f t="shared" si="87"/>
        <v>-1686.72</v>
      </c>
      <c r="DC556">
        <f t="shared" si="88"/>
        <v>0</v>
      </c>
    </row>
    <row r="557" spans="1:107">
      <c r="A557">
        <f>ROW(Source!A422)</f>
        <v>422</v>
      </c>
      <c r="B557">
        <v>35806607</v>
      </c>
      <c r="C557">
        <v>36171767</v>
      </c>
      <c r="D557">
        <v>29114731</v>
      </c>
      <c r="E557">
        <v>1</v>
      </c>
      <c r="F557">
        <v>1</v>
      </c>
      <c r="G557">
        <v>1</v>
      </c>
      <c r="H557">
        <v>3</v>
      </c>
      <c r="I557" t="s">
        <v>827</v>
      </c>
      <c r="J557" t="s">
        <v>828</v>
      </c>
      <c r="K557" t="s">
        <v>829</v>
      </c>
      <c r="L557">
        <v>1354</v>
      </c>
      <c r="N557">
        <v>1010</v>
      </c>
      <c r="O557" t="s">
        <v>258</v>
      </c>
      <c r="P557" t="s">
        <v>258</v>
      </c>
      <c r="Q557">
        <v>1</v>
      </c>
      <c r="W557">
        <v>0</v>
      </c>
      <c r="X557">
        <v>-1463139681</v>
      </c>
      <c r="Y557">
        <v>426</v>
      </c>
      <c r="AA557">
        <v>0.22</v>
      </c>
      <c r="AB557">
        <v>0</v>
      </c>
      <c r="AC557">
        <v>0</v>
      </c>
      <c r="AD557">
        <v>0</v>
      </c>
      <c r="AE557">
        <v>0.02</v>
      </c>
      <c r="AF557">
        <v>0</v>
      </c>
      <c r="AG557">
        <v>0</v>
      </c>
      <c r="AH557">
        <v>0</v>
      </c>
      <c r="AI557">
        <v>10.89</v>
      </c>
      <c r="AJ557">
        <v>1</v>
      </c>
      <c r="AK557">
        <v>1</v>
      </c>
      <c r="AL557">
        <v>1</v>
      </c>
      <c r="AN557">
        <v>0</v>
      </c>
      <c r="AO557">
        <v>1</v>
      </c>
      <c r="AP557">
        <v>0</v>
      </c>
      <c r="AQ557">
        <v>0</v>
      </c>
      <c r="AR557">
        <v>0</v>
      </c>
      <c r="AS557" t="s">
        <v>3</v>
      </c>
      <c r="AT557">
        <v>426</v>
      </c>
      <c r="AU557" t="s">
        <v>3</v>
      </c>
      <c r="AV557">
        <v>0</v>
      </c>
      <c r="AW557">
        <v>2</v>
      </c>
      <c r="AX557">
        <v>36171778</v>
      </c>
      <c r="AY557">
        <v>1</v>
      </c>
      <c r="AZ557">
        <v>0</v>
      </c>
      <c r="BA557">
        <v>544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Y557*Source!I422</f>
        <v>152.50799999999998</v>
      </c>
      <c r="CY557">
        <f t="shared" si="84"/>
        <v>0.22</v>
      </c>
      <c r="CZ557">
        <f t="shared" si="85"/>
        <v>0.02</v>
      </c>
      <c r="DA557">
        <f t="shared" si="86"/>
        <v>10.89</v>
      </c>
      <c r="DB557">
        <f t="shared" si="87"/>
        <v>8.52</v>
      </c>
      <c r="DC557">
        <f t="shared" si="88"/>
        <v>0</v>
      </c>
    </row>
    <row r="558" spans="1:107">
      <c r="A558">
        <f>ROW(Source!A422)</f>
        <v>422</v>
      </c>
      <c r="B558">
        <v>35806607</v>
      </c>
      <c r="C558">
        <v>36171767</v>
      </c>
      <c r="D558">
        <v>29114733</v>
      </c>
      <c r="E558">
        <v>1</v>
      </c>
      <c r="F558">
        <v>1</v>
      </c>
      <c r="G558">
        <v>1</v>
      </c>
      <c r="H558">
        <v>3</v>
      </c>
      <c r="I558" t="s">
        <v>739</v>
      </c>
      <c r="J558" t="s">
        <v>830</v>
      </c>
      <c r="K558" t="s">
        <v>741</v>
      </c>
      <c r="L558">
        <v>1354</v>
      </c>
      <c r="N558">
        <v>1010</v>
      </c>
      <c r="O558" t="s">
        <v>258</v>
      </c>
      <c r="P558" t="s">
        <v>258</v>
      </c>
      <c r="Q558">
        <v>1</v>
      </c>
      <c r="W558">
        <v>0</v>
      </c>
      <c r="X558">
        <v>-1352915271</v>
      </c>
      <c r="Y558">
        <v>2014</v>
      </c>
      <c r="AA558">
        <v>0.3</v>
      </c>
      <c r="AB558">
        <v>0</v>
      </c>
      <c r="AC558">
        <v>0</v>
      </c>
      <c r="AD558">
        <v>0</v>
      </c>
      <c r="AE558">
        <v>0.02</v>
      </c>
      <c r="AF558">
        <v>0</v>
      </c>
      <c r="AG558">
        <v>0</v>
      </c>
      <c r="AH558">
        <v>0</v>
      </c>
      <c r="AI558">
        <v>14.91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2014</v>
      </c>
      <c r="AU558" t="s">
        <v>3</v>
      </c>
      <c r="AV558">
        <v>0</v>
      </c>
      <c r="AW558">
        <v>2</v>
      </c>
      <c r="AX558">
        <v>36171779</v>
      </c>
      <c r="AY558">
        <v>1</v>
      </c>
      <c r="AZ558">
        <v>0</v>
      </c>
      <c r="BA558">
        <v>545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Y558*Source!I422</f>
        <v>721.01199999999994</v>
      </c>
      <c r="CY558">
        <f t="shared" si="84"/>
        <v>0.3</v>
      </c>
      <c r="CZ558">
        <f t="shared" si="85"/>
        <v>0.02</v>
      </c>
      <c r="DA558">
        <f t="shared" si="86"/>
        <v>14.91</v>
      </c>
      <c r="DB558">
        <f t="shared" si="87"/>
        <v>40.28</v>
      </c>
      <c r="DC558">
        <f t="shared" si="88"/>
        <v>0</v>
      </c>
    </row>
    <row r="559" spans="1:107">
      <c r="A559">
        <f>ROW(Source!A422)</f>
        <v>422</v>
      </c>
      <c r="B559">
        <v>35806607</v>
      </c>
      <c r="C559">
        <v>36171767</v>
      </c>
      <c r="D559">
        <v>29114403</v>
      </c>
      <c r="E559">
        <v>1</v>
      </c>
      <c r="F559">
        <v>1</v>
      </c>
      <c r="G559">
        <v>1</v>
      </c>
      <c r="H559">
        <v>3</v>
      </c>
      <c r="I559" t="s">
        <v>831</v>
      </c>
      <c r="J559" t="s">
        <v>832</v>
      </c>
      <c r="K559" t="s">
        <v>833</v>
      </c>
      <c r="L559">
        <v>1354</v>
      </c>
      <c r="N559">
        <v>1010</v>
      </c>
      <c r="O559" t="s">
        <v>258</v>
      </c>
      <c r="P559" t="s">
        <v>258</v>
      </c>
      <c r="Q559">
        <v>1</v>
      </c>
      <c r="W559">
        <v>0</v>
      </c>
      <c r="X559">
        <v>310998176</v>
      </c>
      <c r="Y559">
        <v>183</v>
      </c>
      <c r="AA559">
        <v>0.61</v>
      </c>
      <c r="AB559">
        <v>0</v>
      </c>
      <c r="AC559">
        <v>0</v>
      </c>
      <c r="AD559">
        <v>0</v>
      </c>
      <c r="AE559">
        <v>0.68</v>
      </c>
      <c r="AF559">
        <v>0</v>
      </c>
      <c r="AG559">
        <v>0</v>
      </c>
      <c r="AH559">
        <v>0</v>
      </c>
      <c r="AI559">
        <v>0.9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183</v>
      </c>
      <c r="AU559" t="s">
        <v>3</v>
      </c>
      <c r="AV559">
        <v>0</v>
      </c>
      <c r="AW559">
        <v>2</v>
      </c>
      <c r="AX559">
        <v>36171780</v>
      </c>
      <c r="AY559">
        <v>1</v>
      </c>
      <c r="AZ559">
        <v>0</v>
      </c>
      <c r="BA559">
        <v>546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Y559*Source!I422</f>
        <v>65.513999999999996</v>
      </c>
      <c r="CY559">
        <f t="shared" si="84"/>
        <v>0.61</v>
      </c>
      <c r="CZ559">
        <f t="shared" si="85"/>
        <v>0.68</v>
      </c>
      <c r="DA559">
        <f t="shared" si="86"/>
        <v>0.9</v>
      </c>
      <c r="DB559">
        <f t="shared" si="87"/>
        <v>124.44</v>
      </c>
      <c r="DC559">
        <f t="shared" si="88"/>
        <v>0</v>
      </c>
    </row>
    <row r="560" spans="1:107">
      <c r="A560">
        <f>ROW(Source!A422)</f>
        <v>422</v>
      </c>
      <c r="B560">
        <v>35806607</v>
      </c>
      <c r="C560">
        <v>36171767</v>
      </c>
      <c r="D560">
        <v>29129600</v>
      </c>
      <c r="E560">
        <v>1</v>
      </c>
      <c r="F560">
        <v>1</v>
      </c>
      <c r="G560">
        <v>1</v>
      </c>
      <c r="H560">
        <v>3</v>
      </c>
      <c r="I560" t="s">
        <v>834</v>
      </c>
      <c r="J560" t="s">
        <v>835</v>
      </c>
      <c r="K560" t="s">
        <v>836</v>
      </c>
      <c r="L560">
        <v>1301</v>
      </c>
      <c r="N560">
        <v>1003</v>
      </c>
      <c r="O560" t="s">
        <v>151</v>
      </c>
      <c r="P560" t="s">
        <v>151</v>
      </c>
      <c r="Q560">
        <v>1</v>
      </c>
      <c r="W560">
        <v>0</v>
      </c>
      <c r="X560">
        <v>-382412684</v>
      </c>
      <c r="Y560">
        <v>390</v>
      </c>
      <c r="AA560">
        <v>41.73</v>
      </c>
      <c r="AB560">
        <v>0</v>
      </c>
      <c r="AC560">
        <v>0</v>
      </c>
      <c r="AD560">
        <v>0</v>
      </c>
      <c r="AE560">
        <v>5.74</v>
      </c>
      <c r="AF560">
        <v>0</v>
      </c>
      <c r="AG560">
        <v>0</v>
      </c>
      <c r="AH560">
        <v>0</v>
      </c>
      <c r="AI560">
        <v>7.27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390</v>
      </c>
      <c r="AU560" t="s">
        <v>3</v>
      </c>
      <c r="AV560">
        <v>0</v>
      </c>
      <c r="AW560">
        <v>2</v>
      </c>
      <c r="AX560">
        <v>36171781</v>
      </c>
      <c r="AY560">
        <v>1</v>
      </c>
      <c r="AZ560">
        <v>0</v>
      </c>
      <c r="BA560">
        <v>547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Y560*Source!I422</f>
        <v>139.62</v>
      </c>
      <c r="CY560">
        <f t="shared" si="84"/>
        <v>41.73</v>
      </c>
      <c r="CZ560">
        <f t="shared" si="85"/>
        <v>5.74</v>
      </c>
      <c r="DA560">
        <f t="shared" si="86"/>
        <v>7.27</v>
      </c>
      <c r="DB560">
        <f t="shared" si="87"/>
        <v>2238.6</v>
      </c>
      <c r="DC560">
        <f t="shared" si="88"/>
        <v>0</v>
      </c>
    </row>
    <row r="561" spans="1:107">
      <c r="A561">
        <f>ROW(Source!A422)</f>
        <v>422</v>
      </c>
      <c r="B561">
        <v>35806607</v>
      </c>
      <c r="C561">
        <v>36171767</v>
      </c>
      <c r="D561">
        <v>29129688</v>
      </c>
      <c r="E561">
        <v>1</v>
      </c>
      <c r="F561">
        <v>1</v>
      </c>
      <c r="G561">
        <v>1</v>
      </c>
      <c r="H561">
        <v>3</v>
      </c>
      <c r="I561" t="s">
        <v>837</v>
      </c>
      <c r="J561" t="s">
        <v>838</v>
      </c>
      <c r="K561" t="s">
        <v>839</v>
      </c>
      <c r="L561">
        <v>1354</v>
      </c>
      <c r="N561">
        <v>1010</v>
      </c>
      <c r="O561" t="s">
        <v>258</v>
      </c>
      <c r="P561" t="s">
        <v>258</v>
      </c>
      <c r="Q561">
        <v>1</v>
      </c>
      <c r="W561">
        <v>0</v>
      </c>
      <c r="X561">
        <v>75405298</v>
      </c>
      <c r="Y561">
        <v>183</v>
      </c>
      <c r="AA561">
        <v>9.7899999999999991</v>
      </c>
      <c r="AB561">
        <v>0</v>
      </c>
      <c r="AC561">
        <v>0</v>
      </c>
      <c r="AD561">
        <v>0</v>
      </c>
      <c r="AE561">
        <v>1.32</v>
      </c>
      <c r="AF561">
        <v>0</v>
      </c>
      <c r="AG561">
        <v>0</v>
      </c>
      <c r="AH561">
        <v>0</v>
      </c>
      <c r="AI561">
        <v>7.42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183</v>
      </c>
      <c r="AU561" t="s">
        <v>3</v>
      </c>
      <c r="AV561">
        <v>0</v>
      </c>
      <c r="AW561">
        <v>2</v>
      </c>
      <c r="AX561">
        <v>36171782</v>
      </c>
      <c r="AY561">
        <v>1</v>
      </c>
      <c r="AZ561">
        <v>0</v>
      </c>
      <c r="BA561">
        <v>548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Y561*Source!I422</f>
        <v>65.513999999999996</v>
      </c>
      <c r="CY561">
        <f t="shared" si="84"/>
        <v>9.7899999999999991</v>
      </c>
      <c r="CZ561">
        <f t="shared" si="85"/>
        <v>1.32</v>
      </c>
      <c r="DA561">
        <f t="shared" si="86"/>
        <v>7.42</v>
      </c>
      <c r="DB561">
        <f t="shared" si="87"/>
        <v>241.56</v>
      </c>
      <c r="DC561">
        <f t="shared" si="88"/>
        <v>0</v>
      </c>
    </row>
    <row r="562" spans="1:107">
      <c r="A562">
        <f>ROW(Source!A422)</f>
        <v>422</v>
      </c>
      <c r="B562">
        <v>35806607</v>
      </c>
      <c r="C562">
        <v>36171767</v>
      </c>
      <c r="D562">
        <v>29129706</v>
      </c>
      <c r="E562">
        <v>1</v>
      </c>
      <c r="F562">
        <v>1</v>
      </c>
      <c r="G562">
        <v>1</v>
      </c>
      <c r="H562">
        <v>3</v>
      </c>
      <c r="I562" t="s">
        <v>840</v>
      </c>
      <c r="J562" t="s">
        <v>841</v>
      </c>
      <c r="K562" t="s">
        <v>842</v>
      </c>
      <c r="L562">
        <v>1354</v>
      </c>
      <c r="N562">
        <v>1010</v>
      </c>
      <c r="O562" t="s">
        <v>258</v>
      </c>
      <c r="P562" t="s">
        <v>258</v>
      </c>
      <c r="Q562">
        <v>1</v>
      </c>
      <c r="W562">
        <v>0</v>
      </c>
      <c r="X562">
        <v>1041462968</v>
      </c>
      <c r="Y562">
        <v>368</v>
      </c>
      <c r="AA562">
        <v>5</v>
      </c>
      <c r="AB562">
        <v>0</v>
      </c>
      <c r="AC562">
        <v>0</v>
      </c>
      <c r="AD562">
        <v>0</v>
      </c>
      <c r="AE562">
        <v>0.69</v>
      </c>
      <c r="AF562">
        <v>0</v>
      </c>
      <c r="AG562">
        <v>0</v>
      </c>
      <c r="AH562">
        <v>0</v>
      </c>
      <c r="AI562">
        <v>7.25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368</v>
      </c>
      <c r="AU562" t="s">
        <v>3</v>
      </c>
      <c r="AV562">
        <v>0</v>
      </c>
      <c r="AW562">
        <v>2</v>
      </c>
      <c r="AX562">
        <v>36171783</v>
      </c>
      <c r="AY562">
        <v>1</v>
      </c>
      <c r="AZ562">
        <v>0</v>
      </c>
      <c r="BA562">
        <v>549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Y562*Source!I422</f>
        <v>131.744</v>
      </c>
      <c r="CY562">
        <f t="shared" si="84"/>
        <v>5</v>
      </c>
      <c r="CZ562">
        <f t="shared" si="85"/>
        <v>0.69</v>
      </c>
      <c r="DA562">
        <f t="shared" si="86"/>
        <v>7.25</v>
      </c>
      <c r="DB562">
        <f t="shared" si="87"/>
        <v>253.92</v>
      </c>
      <c r="DC562">
        <f t="shared" si="88"/>
        <v>0</v>
      </c>
    </row>
    <row r="563" spans="1:107">
      <c r="A563">
        <f>ROW(Source!A422)</f>
        <v>422</v>
      </c>
      <c r="B563">
        <v>35806607</v>
      </c>
      <c r="C563">
        <v>36171767</v>
      </c>
      <c r="D563">
        <v>29129711</v>
      </c>
      <c r="E563">
        <v>1</v>
      </c>
      <c r="F563">
        <v>1</v>
      </c>
      <c r="G563">
        <v>1</v>
      </c>
      <c r="H563">
        <v>3</v>
      </c>
      <c r="I563" t="s">
        <v>843</v>
      </c>
      <c r="J563" t="s">
        <v>844</v>
      </c>
      <c r="K563" t="s">
        <v>845</v>
      </c>
      <c r="L563">
        <v>1354</v>
      </c>
      <c r="N563">
        <v>1010</v>
      </c>
      <c r="O563" t="s">
        <v>258</v>
      </c>
      <c r="P563" t="s">
        <v>258</v>
      </c>
      <c r="Q563">
        <v>1</v>
      </c>
      <c r="W563">
        <v>0</v>
      </c>
      <c r="X563">
        <v>-452411934</v>
      </c>
      <c r="Y563">
        <v>69</v>
      </c>
      <c r="AA563">
        <v>4.54</v>
      </c>
      <c r="AB563">
        <v>0</v>
      </c>
      <c r="AC563">
        <v>0</v>
      </c>
      <c r="AD563">
        <v>0</v>
      </c>
      <c r="AE563">
        <v>0.62</v>
      </c>
      <c r="AF563">
        <v>0</v>
      </c>
      <c r="AG563">
        <v>0</v>
      </c>
      <c r="AH563">
        <v>0</v>
      </c>
      <c r="AI563">
        <v>7.32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69</v>
      </c>
      <c r="AU563" t="s">
        <v>3</v>
      </c>
      <c r="AV563">
        <v>0</v>
      </c>
      <c r="AW563">
        <v>2</v>
      </c>
      <c r="AX563">
        <v>36171784</v>
      </c>
      <c r="AY563">
        <v>1</v>
      </c>
      <c r="AZ563">
        <v>0</v>
      </c>
      <c r="BA563">
        <v>550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Y563*Source!I422</f>
        <v>24.701999999999998</v>
      </c>
      <c r="CY563">
        <f t="shared" si="84"/>
        <v>4.54</v>
      </c>
      <c r="CZ563">
        <f t="shared" si="85"/>
        <v>0.62</v>
      </c>
      <c r="DA563">
        <f t="shared" si="86"/>
        <v>7.32</v>
      </c>
      <c r="DB563">
        <f t="shared" si="87"/>
        <v>42.78</v>
      </c>
      <c r="DC563">
        <f t="shared" si="88"/>
        <v>0</v>
      </c>
    </row>
    <row r="564" spans="1:107">
      <c r="A564">
        <f>ROW(Source!A424)</f>
        <v>424</v>
      </c>
      <c r="B564">
        <v>35806607</v>
      </c>
      <c r="C564">
        <v>36127032</v>
      </c>
      <c r="D564">
        <v>29364679</v>
      </c>
      <c r="E564">
        <v>1</v>
      </c>
      <c r="F564">
        <v>1</v>
      </c>
      <c r="G564">
        <v>1</v>
      </c>
      <c r="H564">
        <v>1</v>
      </c>
      <c r="I564" t="s">
        <v>799</v>
      </c>
      <c r="J564" t="s">
        <v>3</v>
      </c>
      <c r="K564" t="s">
        <v>800</v>
      </c>
      <c r="L564">
        <v>1369</v>
      </c>
      <c r="N564">
        <v>1013</v>
      </c>
      <c r="O564" t="s">
        <v>583</v>
      </c>
      <c r="P564" t="s">
        <v>583</v>
      </c>
      <c r="Q564">
        <v>1</v>
      </c>
      <c r="W564">
        <v>0</v>
      </c>
      <c r="X564">
        <v>931378261</v>
      </c>
      <c r="Y564">
        <v>94.4</v>
      </c>
      <c r="AA564">
        <v>0</v>
      </c>
      <c r="AB564">
        <v>0</v>
      </c>
      <c r="AC564">
        <v>0</v>
      </c>
      <c r="AD564">
        <v>329.2</v>
      </c>
      <c r="AE564">
        <v>0</v>
      </c>
      <c r="AF564">
        <v>0</v>
      </c>
      <c r="AG564">
        <v>0</v>
      </c>
      <c r="AH564">
        <v>329.2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94.4</v>
      </c>
      <c r="AU564" t="s">
        <v>3</v>
      </c>
      <c r="AV564">
        <v>1</v>
      </c>
      <c r="AW564">
        <v>2</v>
      </c>
      <c r="AX564">
        <v>36317001</v>
      </c>
      <c r="AY564">
        <v>2</v>
      </c>
      <c r="AZ564">
        <v>131072</v>
      </c>
      <c r="BA564">
        <v>552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Y564*Source!I424</f>
        <v>5.6639999999999997</v>
      </c>
      <c r="CY564">
        <f>AD564</f>
        <v>329.2</v>
      </c>
      <c r="CZ564">
        <f>AH564</f>
        <v>329.2</v>
      </c>
      <c r="DA564">
        <f>AL564</f>
        <v>1</v>
      </c>
      <c r="DB564">
        <f t="shared" si="87"/>
        <v>31076.48</v>
      </c>
      <c r="DC564">
        <f t="shared" si="88"/>
        <v>0</v>
      </c>
    </row>
    <row r="565" spans="1:107">
      <c r="A565">
        <f>ROW(Source!A424)</f>
        <v>424</v>
      </c>
      <c r="B565">
        <v>35806607</v>
      </c>
      <c r="C565">
        <v>36127032</v>
      </c>
      <c r="D565">
        <v>121548</v>
      </c>
      <c r="E565">
        <v>1</v>
      </c>
      <c r="F565">
        <v>1</v>
      </c>
      <c r="G565">
        <v>1</v>
      </c>
      <c r="H565">
        <v>1</v>
      </c>
      <c r="I565" t="s">
        <v>34</v>
      </c>
      <c r="J565" t="s">
        <v>3</v>
      </c>
      <c r="K565" t="s">
        <v>584</v>
      </c>
      <c r="L565">
        <v>608254</v>
      </c>
      <c r="N565">
        <v>1013</v>
      </c>
      <c r="O565" t="s">
        <v>585</v>
      </c>
      <c r="P565" t="s">
        <v>585</v>
      </c>
      <c r="Q565">
        <v>1</v>
      </c>
      <c r="W565">
        <v>0</v>
      </c>
      <c r="X565">
        <v>-185737400</v>
      </c>
      <c r="Y565">
        <v>0.2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0.2</v>
      </c>
      <c r="AU565" t="s">
        <v>3</v>
      </c>
      <c r="AV565">
        <v>2</v>
      </c>
      <c r="AW565">
        <v>2</v>
      </c>
      <c r="AX565">
        <v>36317002</v>
      </c>
      <c r="AY565">
        <v>1</v>
      </c>
      <c r="AZ565">
        <v>0</v>
      </c>
      <c r="BA565">
        <v>553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Y565*Source!I424</f>
        <v>1.2E-2</v>
      </c>
      <c r="CY565">
        <f>AD565</f>
        <v>0</v>
      </c>
      <c r="CZ565">
        <f>AH565</f>
        <v>0</v>
      </c>
      <c r="DA565">
        <f>AL565</f>
        <v>1</v>
      </c>
      <c r="DB565">
        <f t="shared" si="87"/>
        <v>0</v>
      </c>
      <c r="DC565">
        <f t="shared" si="88"/>
        <v>0</v>
      </c>
    </row>
    <row r="566" spans="1:107">
      <c r="A566">
        <f>ROW(Source!A424)</f>
        <v>424</v>
      </c>
      <c r="B566">
        <v>35806607</v>
      </c>
      <c r="C566">
        <v>36127032</v>
      </c>
      <c r="D566">
        <v>29172362</v>
      </c>
      <c r="E566">
        <v>1</v>
      </c>
      <c r="F566">
        <v>1</v>
      </c>
      <c r="G566">
        <v>1</v>
      </c>
      <c r="H566">
        <v>2</v>
      </c>
      <c r="I566" t="s">
        <v>801</v>
      </c>
      <c r="J566" t="s">
        <v>846</v>
      </c>
      <c r="K566" t="s">
        <v>803</v>
      </c>
      <c r="L566">
        <v>1368</v>
      </c>
      <c r="N566">
        <v>1011</v>
      </c>
      <c r="O566" t="s">
        <v>589</v>
      </c>
      <c r="P566" t="s">
        <v>589</v>
      </c>
      <c r="Q566">
        <v>1</v>
      </c>
      <c r="W566">
        <v>0</v>
      </c>
      <c r="X566">
        <v>783836208</v>
      </c>
      <c r="Y566">
        <v>0.2</v>
      </c>
      <c r="AA566">
        <v>0</v>
      </c>
      <c r="AB566">
        <v>1113.56</v>
      </c>
      <c r="AC566">
        <v>447.93</v>
      </c>
      <c r="AD566">
        <v>0</v>
      </c>
      <c r="AE566">
        <v>0</v>
      </c>
      <c r="AF566">
        <v>134.65</v>
      </c>
      <c r="AG566">
        <v>13.5</v>
      </c>
      <c r="AH566">
        <v>0</v>
      </c>
      <c r="AI566">
        <v>1</v>
      </c>
      <c r="AJ566">
        <v>8.27</v>
      </c>
      <c r="AK566">
        <v>33.18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0.2</v>
      </c>
      <c r="AU566" t="s">
        <v>3</v>
      </c>
      <c r="AV566">
        <v>0</v>
      </c>
      <c r="AW566">
        <v>2</v>
      </c>
      <c r="AX566">
        <v>36317003</v>
      </c>
      <c r="AY566">
        <v>1</v>
      </c>
      <c r="AZ566">
        <v>0</v>
      </c>
      <c r="BA566">
        <v>554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Y566*Source!I424</f>
        <v>1.2E-2</v>
      </c>
      <c r="CY566">
        <f>AB566</f>
        <v>1113.56</v>
      </c>
      <c r="CZ566">
        <f>AF566</f>
        <v>134.65</v>
      </c>
      <c r="DA566">
        <f>AJ566</f>
        <v>8.27</v>
      </c>
      <c r="DB566">
        <f t="shared" si="87"/>
        <v>26.93</v>
      </c>
      <c r="DC566">
        <f t="shared" si="88"/>
        <v>2.7</v>
      </c>
    </row>
    <row r="567" spans="1:107">
      <c r="A567">
        <f>ROW(Source!A424)</f>
        <v>424</v>
      </c>
      <c r="B567">
        <v>35806607</v>
      </c>
      <c r="C567">
        <v>36127032</v>
      </c>
      <c r="D567">
        <v>29174913</v>
      </c>
      <c r="E567">
        <v>1</v>
      </c>
      <c r="F567">
        <v>1</v>
      </c>
      <c r="G567">
        <v>1</v>
      </c>
      <c r="H567">
        <v>2</v>
      </c>
      <c r="I567" t="s">
        <v>601</v>
      </c>
      <c r="J567" t="s">
        <v>615</v>
      </c>
      <c r="K567" t="s">
        <v>603</v>
      </c>
      <c r="L567">
        <v>1368</v>
      </c>
      <c r="N567">
        <v>1011</v>
      </c>
      <c r="O567" t="s">
        <v>589</v>
      </c>
      <c r="P567" t="s">
        <v>589</v>
      </c>
      <c r="Q567">
        <v>1</v>
      </c>
      <c r="W567">
        <v>0</v>
      </c>
      <c r="X567">
        <v>1230759911</v>
      </c>
      <c r="Y567">
        <v>0.2</v>
      </c>
      <c r="AA567">
        <v>0</v>
      </c>
      <c r="AB567">
        <v>932.72</v>
      </c>
      <c r="AC567">
        <v>384.89</v>
      </c>
      <c r="AD567">
        <v>0</v>
      </c>
      <c r="AE567">
        <v>0</v>
      </c>
      <c r="AF567">
        <v>87.17</v>
      </c>
      <c r="AG567">
        <v>11.6</v>
      </c>
      <c r="AH567">
        <v>0</v>
      </c>
      <c r="AI567">
        <v>1</v>
      </c>
      <c r="AJ567">
        <v>10.7</v>
      </c>
      <c r="AK567">
        <v>33.18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0.2</v>
      </c>
      <c r="AU567" t="s">
        <v>3</v>
      </c>
      <c r="AV567">
        <v>0</v>
      </c>
      <c r="AW567">
        <v>2</v>
      </c>
      <c r="AX567">
        <v>36317004</v>
      </c>
      <c r="AY567">
        <v>1</v>
      </c>
      <c r="AZ567">
        <v>0</v>
      </c>
      <c r="BA567">
        <v>555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Y567*Source!I424</f>
        <v>1.2E-2</v>
      </c>
      <c r="CY567">
        <f>AB567</f>
        <v>932.72</v>
      </c>
      <c r="CZ567">
        <f>AF567</f>
        <v>87.17</v>
      </c>
      <c r="DA567">
        <f>AJ567</f>
        <v>10.7</v>
      </c>
      <c r="DB567">
        <f t="shared" si="87"/>
        <v>17.43</v>
      </c>
      <c r="DC567">
        <f t="shared" si="88"/>
        <v>2.3199999999999998</v>
      </c>
    </row>
    <row r="568" spans="1:107">
      <c r="A568">
        <f>ROW(Source!A424)</f>
        <v>424</v>
      </c>
      <c r="B568">
        <v>35806607</v>
      </c>
      <c r="C568">
        <v>36127032</v>
      </c>
      <c r="D568">
        <v>29164111</v>
      </c>
      <c r="E568">
        <v>1</v>
      </c>
      <c r="F568">
        <v>1</v>
      </c>
      <c r="G568">
        <v>1</v>
      </c>
      <c r="H568">
        <v>3</v>
      </c>
      <c r="I568" t="s">
        <v>847</v>
      </c>
      <c r="J568" t="s">
        <v>848</v>
      </c>
      <c r="K568" t="s">
        <v>849</v>
      </c>
      <c r="L568">
        <v>1355</v>
      </c>
      <c r="N568">
        <v>1010</v>
      </c>
      <c r="O568" t="s">
        <v>61</v>
      </c>
      <c r="P568" t="s">
        <v>61</v>
      </c>
      <c r="Q568">
        <v>100</v>
      </c>
      <c r="W568">
        <v>0</v>
      </c>
      <c r="X568">
        <v>1318371980</v>
      </c>
      <c r="Y568">
        <v>1.02</v>
      </c>
      <c r="AA568">
        <v>783</v>
      </c>
      <c r="AB568">
        <v>0</v>
      </c>
      <c r="AC568">
        <v>0</v>
      </c>
      <c r="AD568">
        <v>0</v>
      </c>
      <c r="AE568">
        <v>100</v>
      </c>
      <c r="AF568">
        <v>0</v>
      </c>
      <c r="AG568">
        <v>0</v>
      </c>
      <c r="AH568">
        <v>0</v>
      </c>
      <c r="AI568">
        <v>7.83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1.02</v>
      </c>
      <c r="AU568" t="s">
        <v>3</v>
      </c>
      <c r="AV568">
        <v>0</v>
      </c>
      <c r="AW568">
        <v>2</v>
      </c>
      <c r="AX568">
        <v>36317005</v>
      </c>
      <c r="AY568">
        <v>1</v>
      </c>
      <c r="AZ568">
        <v>0</v>
      </c>
      <c r="BA568">
        <v>556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Y568*Source!I424</f>
        <v>6.1199999999999997E-2</v>
      </c>
      <c r="CY568">
        <f>AA568</f>
        <v>783</v>
      </c>
      <c r="CZ568">
        <f>AE568</f>
        <v>100</v>
      </c>
      <c r="DA568">
        <f>AI568</f>
        <v>7.83</v>
      </c>
      <c r="DB568">
        <f t="shared" si="87"/>
        <v>102</v>
      </c>
      <c r="DC568">
        <f t="shared" si="88"/>
        <v>0</v>
      </c>
    </row>
    <row r="569" spans="1:107">
      <c r="A569">
        <f>ROW(Source!A424)</f>
        <v>424</v>
      </c>
      <c r="B569">
        <v>35806607</v>
      </c>
      <c r="C569">
        <v>36127032</v>
      </c>
      <c r="D569">
        <v>29170288</v>
      </c>
      <c r="E569">
        <v>1</v>
      </c>
      <c r="F569">
        <v>1</v>
      </c>
      <c r="G569">
        <v>1</v>
      </c>
      <c r="H569">
        <v>3</v>
      </c>
      <c r="I569" t="s">
        <v>281</v>
      </c>
      <c r="J569" t="s">
        <v>283</v>
      </c>
      <c r="K569" t="s">
        <v>282</v>
      </c>
      <c r="L569">
        <v>1354</v>
      </c>
      <c r="N569">
        <v>1010</v>
      </c>
      <c r="O569" t="s">
        <v>258</v>
      </c>
      <c r="P569" t="s">
        <v>258</v>
      </c>
      <c r="Q569">
        <v>1</v>
      </c>
      <c r="W569">
        <v>0</v>
      </c>
      <c r="X569">
        <v>1246156436</v>
      </c>
      <c r="Y569">
        <v>100</v>
      </c>
      <c r="AA569">
        <v>54.36</v>
      </c>
      <c r="AB569">
        <v>0</v>
      </c>
      <c r="AC569">
        <v>0</v>
      </c>
      <c r="AD569">
        <v>0</v>
      </c>
      <c r="AE569">
        <v>15.27</v>
      </c>
      <c r="AF569">
        <v>0</v>
      </c>
      <c r="AG569">
        <v>0</v>
      </c>
      <c r="AH569">
        <v>0</v>
      </c>
      <c r="AI569">
        <v>3.56</v>
      </c>
      <c r="AJ569">
        <v>1</v>
      </c>
      <c r="AK569">
        <v>1</v>
      </c>
      <c r="AL569">
        <v>1</v>
      </c>
      <c r="AN569">
        <v>0</v>
      </c>
      <c r="AO569">
        <v>0</v>
      </c>
      <c r="AP569">
        <v>0</v>
      </c>
      <c r="AQ569">
        <v>0</v>
      </c>
      <c r="AR569">
        <v>0</v>
      </c>
      <c r="AS569" t="s">
        <v>3</v>
      </c>
      <c r="AT569">
        <v>100</v>
      </c>
      <c r="AU569" t="s">
        <v>3</v>
      </c>
      <c r="AV569">
        <v>0</v>
      </c>
      <c r="AW569">
        <v>1</v>
      </c>
      <c r="AX569">
        <v>-1</v>
      </c>
      <c r="AY569">
        <v>0</v>
      </c>
      <c r="AZ569">
        <v>0</v>
      </c>
      <c r="BA569" t="s">
        <v>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Y569*Source!I424</f>
        <v>6</v>
      </c>
      <c r="CY569">
        <f>AA569</f>
        <v>54.36</v>
      </c>
      <c r="CZ569">
        <f>AE569</f>
        <v>15.27</v>
      </c>
      <c r="DA569">
        <f>AI569</f>
        <v>3.56</v>
      </c>
      <c r="DB569">
        <f t="shared" si="87"/>
        <v>1527</v>
      </c>
      <c r="DC569">
        <f t="shared" si="88"/>
        <v>0</v>
      </c>
    </row>
    <row r="570" spans="1:107">
      <c r="A570">
        <f>ROW(Source!A424)</f>
        <v>424</v>
      </c>
      <c r="B570">
        <v>35806607</v>
      </c>
      <c r="C570">
        <v>36127032</v>
      </c>
      <c r="D570">
        <v>29171808</v>
      </c>
      <c r="E570">
        <v>1</v>
      </c>
      <c r="F570">
        <v>1</v>
      </c>
      <c r="G570">
        <v>1</v>
      </c>
      <c r="H570">
        <v>3</v>
      </c>
      <c r="I570" t="s">
        <v>816</v>
      </c>
      <c r="J570" t="s">
        <v>817</v>
      </c>
      <c r="K570" t="s">
        <v>818</v>
      </c>
      <c r="L570">
        <v>1374</v>
      </c>
      <c r="N570">
        <v>1013</v>
      </c>
      <c r="O570" t="s">
        <v>819</v>
      </c>
      <c r="P570" t="s">
        <v>819</v>
      </c>
      <c r="Q570">
        <v>1</v>
      </c>
      <c r="W570">
        <v>0</v>
      </c>
      <c r="X570">
        <v>-915781824</v>
      </c>
      <c r="Y570">
        <v>18.73</v>
      </c>
      <c r="AA570">
        <v>1</v>
      </c>
      <c r="AB570">
        <v>0</v>
      </c>
      <c r="AC570">
        <v>0</v>
      </c>
      <c r="AD570">
        <v>0</v>
      </c>
      <c r="AE570">
        <v>1</v>
      </c>
      <c r="AF570">
        <v>0</v>
      </c>
      <c r="AG570">
        <v>0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18.73</v>
      </c>
      <c r="AU570" t="s">
        <v>3</v>
      </c>
      <c r="AV570">
        <v>0</v>
      </c>
      <c r="AW570">
        <v>2</v>
      </c>
      <c r="AX570">
        <v>36317006</v>
      </c>
      <c r="AY570">
        <v>1</v>
      </c>
      <c r="AZ570">
        <v>0</v>
      </c>
      <c r="BA570">
        <v>557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Y570*Source!I424</f>
        <v>1.1237999999999999</v>
      </c>
      <c r="CY570">
        <f>AA570</f>
        <v>1</v>
      </c>
      <c r="CZ570">
        <f>AE570</f>
        <v>1</v>
      </c>
      <c r="DA570">
        <f>AI570</f>
        <v>1</v>
      </c>
      <c r="DB570">
        <f t="shared" si="87"/>
        <v>18.73</v>
      </c>
      <c r="DC570">
        <f t="shared" si="88"/>
        <v>0</v>
      </c>
    </row>
    <row r="571" spans="1:107">
      <c r="A571">
        <f>ROW(Source!A499)</f>
        <v>499</v>
      </c>
      <c r="B571">
        <v>35806607</v>
      </c>
      <c r="C571">
        <v>35810674</v>
      </c>
      <c r="D571">
        <v>18406804</v>
      </c>
      <c r="E571">
        <v>1</v>
      </c>
      <c r="F571">
        <v>1</v>
      </c>
      <c r="G571">
        <v>1</v>
      </c>
      <c r="H571">
        <v>1</v>
      </c>
      <c r="I571" t="s">
        <v>581</v>
      </c>
      <c r="J571" t="s">
        <v>3</v>
      </c>
      <c r="K571" t="s">
        <v>582</v>
      </c>
      <c r="L571">
        <v>1369</v>
      </c>
      <c r="N571">
        <v>1013</v>
      </c>
      <c r="O571" t="s">
        <v>583</v>
      </c>
      <c r="P571" t="s">
        <v>583</v>
      </c>
      <c r="Q571">
        <v>1</v>
      </c>
      <c r="W571">
        <v>0</v>
      </c>
      <c r="X571">
        <v>254330056</v>
      </c>
      <c r="Y571">
        <v>7.67</v>
      </c>
      <c r="AA571">
        <v>0</v>
      </c>
      <c r="AB571">
        <v>0</v>
      </c>
      <c r="AC571">
        <v>0</v>
      </c>
      <c r="AD571">
        <v>258.83999999999997</v>
      </c>
      <c r="AE571">
        <v>0</v>
      </c>
      <c r="AF571">
        <v>0</v>
      </c>
      <c r="AG571">
        <v>0</v>
      </c>
      <c r="AH571">
        <v>258.83999999999997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7.67</v>
      </c>
      <c r="AU571" t="s">
        <v>3</v>
      </c>
      <c r="AV571">
        <v>1</v>
      </c>
      <c r="AW571">
        <v>2</v>
      </c>
      <c r="AX571">
        <v>35810677</v>
      </c>
      <c r="AY571">
        <v>2</v>
      </c>
      <c r="AZ571">
        <v>131072</v>
      </c>
      <c r="BA571">
        <v>558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Y571*Source!I499</f>
        <v>2.0325500000000001</v>
      </c>
      <c r="CY571">
        <f>AD571</f>
        <v>258.83999999999997</v>
      </c>
      <c r="CZ571">
        <f>AH571</f>
        <v>258.83999999999997</v>
      </c>
      <c r="DA571">
        <f>AL571</f>
        <v>1</v>
      </c>
      <c r="DB571">
        <f t="shared" si="87"/>
        <v>1985.3</v>
      </c>
      <c r="DC571">
        <f t="shared" si="88"/>
        <v>0</v>
      </c>
    </row>
    <row r="572" spans="1:107">
      <c r="A572">
        <f>ROW(Source!A499)</f>
        <v>499</v>
      </c>
      <c r="B572">
        <v>35806607</v>
      </c>
      <c r="C572">
        <v>35810674</v>
      </c>
      <c r="D572">
        <v>29164349</v>
      </c>
      <c r="E572">
        <v>1</v>
      </c>
      <c r="F572">
        <v>1</v>
      </c>
      <c r="G572">
        <v>1</v>
      </c>
      <c r="H572">
        <v>3</v>
      </c>
      <c r="I572" t="s">
        <v>27</v>
      </c>
      <c r="J572" t="s">
        <v>30</v>
      </c>
      <c r="K572" t="s">
        <v>28</v>
      </c>
      <c r="L572">
        <v>1348</v>
      </c>
      <c r="N572">
        <v>1009</v>
      </c>
      <c r="O572" t="s">
        <v>29</v>
      </c>
      <c r="P572" t="s">
        <v>29</v>
      </c>
      <c r="Q572">
        <v>1000</v>
      </c>
      <c r="W572">
        <v>0</v>
      </c>
      <c r="X572">
        <v>-304821490</v>
      </c>
      <c r="Y572">
        <v>0.7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0</v>
      </c>
      <c r="AP572">
        <v>0</v>
      </c>
      <c r="AQ572">
        <v>0</v>
      </c>
      <c r="AR572">
        <v>0</v>
      </c>
      <c r="AS572" t="s">
        <v>3</v>
      </c>
      <c r="AT572">
        <v>0.7</v>
      </c>
      <c r="AU572" t="s">
        <v>3</v>
      </c>
      <c r="AV572">
        <v>0</v>
      </c>
      <c r="AW572">
        <v>2</v>
      </c>
      <c r="AX572">
        <v>35810678</v>
      </c>
      <c r="AY572">
        <v>1</v>
      </c>
      <c r="AZ572">
        <v>0</v>
      </c>
      <c r="BA572">
        <v>559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Y572*Source!I499</f>
        <v>0.1855</v>
      </c>
      <c r="CY572">
        <f>AA572</f>
        <v>0</v>
      </c>
      <c r="CZ572">
        <f>AE572</f>
        <v>0</v>
      </c>
      <c r="DA572">
        <f>AI572</f>
        <v>1</v>
      </c>
      <c r="DB572">
        <f t="shared" si="87"/>
        <v>0</v>
      </c>
      <c r="DC572">
        <f t="shared" si="88"/>
        <v>0</v>
      </c>
    </row>
    <row r="573" spans="1:107">
      <c r="A573">
        <f>ROW(Source!A501)</f>
        <v>501</v>
      </c>
      <c r="B573">
        <v>35806607</v>
      </c>
      <c r="C573">
        <v>36317009</v>
      </c>
      <c r="D573">
        <v>18406804</v>
      </c>
      <c r="E573">
        <v>1</v>
      </c>
      <c r="F573">
        <v>1</v>
      </c>
      <c r="G573">
        <v>1</v>
      </c>
      <c r="H573">
        <v>1</v>
      </c>
      <c r="I573" t="s">
        <v>581</v>
      </c>
      <c r="J573" t="s">
        <v>3</v>
      </c>
      <c r="K573" t="s">
        <v>582</v>
      </c>
      <c r="L573">
        <v>1369</v>
      </c>
      <c r="N573">
        <v>1013</v>
      </c>
      <c r="O573" t="s">
        <v>583</v>
      </c>
      <c r="P573" t="s">
        <v>583</v>
      </c>
      <c r="Q573">
        <v>1</v>
      </c>
      <c r="W573">
        <v>0</v>
      </c>
      <c r="X573">
        <v>254330056</v>
      </c>
      <c r="Y573">
        <v>30.53</v>
      </c>
      <c r="AA573">
        <v>0</v>
      </c>
      <c r="AB573">
        <v>0</v>
      </c>
      <c r="AC573">
        <v>0</v>
      </c>
      <c r="AD573">
        <v>258.83999999999997</v>
      </c>
      <c r="AE573">
        <v>0</v>
      </c>
      <c r="AF573">
        <v>0</v>
      </c>
      <c r="AG573">
        <v>0</v>
      </c>
      <c r="AH573">
        <v>258.83999999999997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30.53</v>
      </c>
      <c r="AU573" t="s">
        <v>3</v>
      </c>
      <c r="AV573">
        <v>1</v>
      </c>
      <c r="AW573">
        <v>2</v>
      </c>
      <c r="AX573">
        <v>36317010</v>
      </c>
      <c r="AY573">
        <v>2</v>
      </c>
      <c r="AZ573">
        <v>131072</v>
      </c>
      <c r="BA573">
        <v>560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Y573*Source!I501</f>
        <v>8.0904500000000006</v>
      </c>
      <c r="CY573">
        <f>AD573</f>
        <v>258.83999999999997</v>
      </c>
      <c r="CZ573">
        <f>AH573</f>
        <v>258.83999999999997</v>
      </c>
      <c r="DA573">
        <f>AL573</f>
        <v>1</v>
      </c>
      <c r="DB573">
        <f t="shared" si="87"/>
        <v>7902.39</v>
      </c>
      <c r="DC573">
        <f t="shared" si="88"/>
        <v>0</v>
      </c>
    </row>
    <row r="574" spans="1:107">
      <c r="A574">
        <f>ROW(Source!A501)</f>
        <v>501</v>
      </c>
      <c r="B574">
        <v>35806607</v>
      </c>
      <c r="C574">
        <v>36317009</v>
      </c>
      <c r="D574">
        <v>121548</v>
      </c>
      <c r="E574">
        <v>1</v>
      </c>
      <c r="F574">
        <v>1</v>
      </c>
      <c r="G574">
        <v>1</v>
      </c>
      <c r="H574">
        <v>1</v>
      </c>
      <c r="I574" t="s">
        <v>34</v>
      </c>
      <c r="J574" t="s">
        <v>3</v>
      </c>
      <c r="K574" t="s">
        <v>584</v>
      </c>
      <c r="L574">
        <v>608254</v>
      </c>
      <c r="N574">
        <v>1013</v>
      </c>
      <c r="O574" t="s">
        <v>585</v>
      </c>
      <c r="P574" t="s">
        <v>585</v>
      </c>
      <c r="Q574">
        <v>1</v>
      </c>
      <c r="W574">
        <v>0</v>
      </c>
      <c r="X574">
        <v>-185737400</v>
      </c>
      <c r="Y574">
        <v>3.65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3.65</v>
      </c>
      <c r="AU574" t="s">
        <v>3</v>
      </c>
      <c r="AV574">
        <v>2</v>
      </c>
      <c r="AW574">
        <v>2</v>
      </c>
      <c r="AX574">
        <v>36317011</v>
      </c>
      <c r="AY574">
        <v>1</v>
      </c>
      <c r="AZ574">
        <v>0</v>
      </c>
      <c r="BA574">
        <v>561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Y574*Source!I501</f>
        <v>0.96725000000000005</v>
      </c>
      <c r="CY574">
        <f>AD574</f>
        <v>0</v>
      </c>
      <c r="CZ574">
        <f>AH574</f>
        <v>0</v>
      </c>
      <c r="DA574">
        <f>AL574</f>
        <v>1</v>
      </c>
      <c r="DB574">
        <f t="shared" si="87"/>
        <v>0</v>
      </c>
      <c r="DC574">
        <f t="shared" si="88"/>
        <v>0</v>
      </c>
    </row>
    <row r="575" spans="1:107">
      <c r="A575">
        <f>ROW(Source!A501)</f>
        <v>501</v>
      </c>
      <c r="B575">
        <v>35806607</v>
      </c>
      <c r="C575">
        <v>36317009</v>
      </c>
      <c r="D575">
        <v>29172556</v>
      </c>
      <c r="E575">
        <v>1</v>
      </c>
      <c r="F575">
        <v>1</v>
      </c>
      <c r="G575">
        <v>1</v>
      </c>
      <c r="H575">
        <v>2</v>
      </c>
      <c r="I575" t="s">
        <v>586</v>
      </c>
      <c r="J575" t="s">
        <v>587</v>
      </c>
      <c r="K575" t="s">
        <v>588</v>
      </c>
      <c r="L575">
        <v>1368</v>
      </c>
      <c r="N575">
        <v>1011</v>
      </c>
      <c r="O575" t="s">
        <v>589</v>
      </c>
      <c r="P575" t="s">
        <v>589</v>
      </c>
      <c r="Q575">
        <v>1</v>
      </c>
      <c r="W575">
        <v>0</v>
      </c>
      <c r="X575">
        <v>344519037</v>
      </c>
      <c r="Y575">
        <v>3.65</v>
      </c>
      <c r="AA575">
        <v>0</v>
      </c>
      <c r="AB575">
        <v>466.71</v>
      </c>
      <c r="AC575">
        <v>447.93</v>
      </c>
      <c r="AD575">
        <v>0</v>
      </c>
      <c r="AE575">
        <v>0</v>
      </c>
      <c r="AF575">
        <v>31.26</v>
      </c>
      <c r="AG575">
        <v>13.5</v>
      </c>
      <c r="AH575">
        <v>0</v>
      </c>
      <c r="AI575">
        <v>1</v>
      </c>
      <c r="AJ575">
        <v>14.93</v>
      </c>
      <c r="AK575">
        <v>33.18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3.65</v>
      </c>
      <c r="AU575" t="s">
        <v>3</v>
      </c>
      <c r="AV575">
        <v>0</v>
      </c>
      <c r="AW575">
        <v>2</v>
      </c>
      <c r="AX575">
        <v>36317012</v>
      </c>
      <c r="AY575">
        <v>1</v>
      </c>
      <c r="AZ575">
        <v>0</v>
      </c>
      <c r="BA575">
        <v>562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Y575*Source!I501</f>
        <v>0.96725000000000005</v>
      </c>
      <c r="CY575">
        <f>AB575</f>
        <v>466.71</v>
      </c>
      <c r="CZ575">
        <f>AF575</f>
        <v>31.26</v>
      </c>
      <c r="DA575">
        <f>AJ575</f>
        <v>14.93</v>
      </c>
      <c r="DB575">
        <f t="shared" si="87"/>
        <v>114.1</v>
      </c>
      <c r="DC575">
        <f t="shared" si="88"/>
        <v>49.28</v>
      </c>
    </row>
    <row r="576" spans="1:107">
      <c r="A576">
        <f>ROW(Source!A502)</f>
        <v>502</v>
      </c>
      <c r="B576">
        <v>35806607</v>
      </c>
      <c r="C576">
        <v>35810680</v>
      </c>
      <c r="D576">
        <v>18406804</v>
      </c>
      <c r="E576">
        <v>1</v>
      </c>
      <c r="F576">
        <v>1</v>
      </c>
      <c r="G576">
        <v>1</v>
      </c>
      <c r="H576">
        <v>1</v>
      </c>
      <c r="I576" t="s">
        <v>581</v>
      </c>
      <c r="J576" t="s">
        <v>3</v>
      </c>
      <c r="K576" t="s">
        <v>582</v>
      </c>
      <c r="L576">
        <v>1369</v>
      </c>
      <c r="N576">
        <v>1013</v>
      </c>
      <c r="O576" t="s">
        <v>583</v>
      </c>
      <c r="P576" t="s">
        <v>583</v>
      </c>
      <c r="Q576">
        <v>1</v>
      </c>
      <c r="W576">
        <v>0</v>
      </c>
      <c r="X576">
        <v>254330056</v>
      </c>
      <c r="Y576">
        <v>11.39</v>
      </c>
      <c r="AA576">
        <v>0</v>
      </c>
      <c r="AB576">
        <v>0</v>
      </c>
      <c r="AC576">
        <v>0</v>
      </c>
      <c r="AD576">
        <v>258.83999999999997</v>
      </c>
      <c r="AE576">
        <v>0</v>
      </c>
      <c r="AF576">
        <v>0</v>
      </c>
      <c r="AG576">
        <v>0</v>
      </c>
      <c r="AH576">
        <v>258.83999999999997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11.39</v>
      </c>
      <c r="AU576" t="s">
        <v>3</v>
      </c>
      <c r="AV576">
        <v>1</v>
      </c>
      <c r="AW576">
        <v>2</v>
      </c>
      <c r="AX576">
        <v>35810685</v>
      </c>
      <c r="AY576">
        <v>2</v>
      </c>
      <c r="AZ576">
        <v>131072</v>
      </c>
      <c r="BA576">
        <v>563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Y576*Source!I502</f>
        <v>3.0183500000000003</v>
      </c>
      <c r="CY576">
        <f>AD576</f>
        <v>258.83999999999997</v>
      </c>
      <c r="CZ576">
        <f>AH576</f>
        <v>258.83999999999997</v>
      </c>
      <c r="DA576">
        <f>AL576</f>
        <v>1</v>
      </c>
      <c r="DB576">
        <f t="shared" si="87"/>
        <v>2948.19</v>
      </c>
      <c r="DC576">
        <f t="shared" si="88"/>
        <v>0</v>
      </c>
    </row>
    <row r="577" spans="1:107">
      <c r="A577">
        <f>ROW(Source!A502)</f>
        <v>502</v>
      </c>
      <c r="B577">
        <v>35806607</v>
      </c>
      <c r="C577">
        <v>35810680</v>
      </c>
      <c r="D577">
        <v>121548</v>
      </c>
      <c r="E577">
        <v>1</v>
      </c>
      <c r="F577">
        <v>1</v>
      </c>
      <c r="G577">
        <v>1</v>
      </c>
      <c r="H577">
        <v>1</v>
      </c>
      <c r="I577" t="s">
        <v>34</v>
      </c>
      <c r="J577" t="s">
        <v>3</v>
      </c>
      <c r="K577" t="s">
        <v>584</v>
      </c>
      <c r="L577">
        <v>608254</v>
      </c>
      <c r="N577">
        <v>1013</v>
      </c>
      <c r="O577" t="s">
        <v>585</v>
      </c>
      <c r="P577" t="s">
        <v>585</v>
      </c>
      <c r="Q577">
        <v>1</v>
      </c>
      <c r="W577">
        <v>0</v>
      </c>
      <c r="X577">
        <v>-185737400</v>
      </c>
      <c r="Y577">
        <v>0.13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0.13</v>
      </c>
      <c r="AU577" t="s">
        <v>3</v>
      </c>
      <c r="AV577">
        <v>2</v>
      </c>
      <c r="AW577">
        <v>2</v>
      </c>
      <c r="AX577">
        <v>35810686</v>
      </c>
      <c r="AY577">
        <v>1</v>
      </c>
      <c r="AZ577">
        <v>0</v>
      </c>
      <c r="BA577">
        <v>564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Y577*Source!I502</f>
        <v>3.4450000000000001E-2</v>
      </c>
      <c r="CY577">
        <f>AD577</f>
        <v>0</v>
      </c>
      <c r="CZ577">
        <f>AH577</f>
        <v>0</v>
      </c>
      <c r="DA577">
        <f>AL577</f>
        <v>1</v>
      </c>
      <c r="DB577">
        <f t="shared" si="87"/>
        <v>0</v>
      </c>
      <c r="DC577">
        <f t="shared" si="88"/>
        <v>0</v>
      </c>
    </row>
    <row r="578" spans="1:107">
      <c r="A578">
        <f>ROW(Source!A502)</f>
        <v>502</v>
      </c>
      <c r="B578">
        <v>35806607</v>
      </c>
      <c r="C578">
        <v>35810680</v>
      </c>
      <c r="D578">
        <v>29172556</v>
      </c>
      <c r="E578">
        <v>1</v>
      </c>
      <c r="F578">
        <v>1</v>
      </c>
      <c r="G578">
        <v>1</v>
      </c>
      <c r="H578">
        <v>2</v>
      </c>
      <c r="I578" t="s">
        <v>586</v>
      </c>
      <c r="J578" t="s">
        <v>590</v>
      </c>
      <c r="K578" t="s">
        <v>588</v>
      </c>
      <c r="L578">
        <v>1368</v>
      </c>
      <c r="N578">
        <v>1011</v>
      </c>
      <c r="O578" t="s">
        <v>589</v>
      </c>
      <c r="P578" t="s">
        <v>589</v>
      </c>
      <c r="Q578">
        <v>1</v>
      </c>
      <c r="W578">
        <v>0</v>
      </c>
      <c r="X578">
        <v>-1302720870</v>
      </c>
      <c r="Y578">
        <v>0.13</v>
      </c>
      <c r="AA578">
        <v>0</v>
      </c>
      <c r="AB578">
        <v>466.71</v>
      </c>
      <c r="AC578">
        <v>447.93</v>
      </c>
      <c r="AD578">
        <v>0</v>
      </c>
      <c r="AE578">
        <v>0</v>
      </c>
      <c r="AF578">
        <v>31.26</v>
      </c>
      <c r="AG578">
        <v>13.5</v>
      </c>
      <c r="AH578">
        <v>0</v>
      </c>
      <c r="AI578">
        <v>1</v>
      </c>
      <c r="AJ578">
        <v>14.93</v>
      </c>
      <c r="AK578">
        <v>33.18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3</v>
      </c>
      <c r="AT578">
        <v>0.13</v>
      </c>
      <c r="AU578" t="s">
        <v>3</v>
      </c>
      <c r="AV578">
        <v>0</v>
      </c>
      <c r="AW578">
        <v>2</v>
      </c>
      <c r="AX578">
        <v>35810687</v>
      </c>
      <c r="AY578">
        <v>1</v>
      </c>
      <c r="AZ578">
        <v>0</v>
      </c>
      <c r="BA578">
        <v>565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Y578*Source!I502</f>
        <v>3.4450000000000001E-2</v>
      </c>
      <c r="CY578">
        <f>AB578</f>
        <v>466.71</v>
      </c>
      <c r="CZ578">
        <f>AF578</f>
        <v>31.26</v>
      </c>
      <c r="DA578">
        <f>AJ578</f>
        <v>14.93</v>
      </c>
      <c r="DB578">
        <f t="shared" si="87"/>
        <v>4.0599999999999996</v>
      </c>
      <c r="DC578">
        <f t="shared" si="88"/>
        <v>1.76</v>
      </c>
    </row>
    <row r="579" spans="1:107">
      <c r="A579">
        <f>ROW(Source!A502)</f>
        <v>502</v>
      </c>
      <c r="B579">
        <v>35806607</v>
      </c>
      <c r="C579">
        <v>35810680</v>
      </c>
      <c r="D579">
        <v>29164349</v>
      </c>
      <c r="E579">
        <v>1</v>
      </c>
      <c r="F579">
        <v>1</v>
      </c>
      <c r="G579">
        <v>1</v>
      </c>
      <c r="H579">
        <v>3</v>
      </c>
      <c r="I579" t="s">
        <v>27</v>
      </c>
      <c r="J579" t="s">
        <v>30</v>
      </c>
      <c r="K579" t="s">
        <v>28</v>
      </c>
      <c r="L579">
        <v>1348</v>
      </c>
      <c r="N579">
        <v>1009</v>
      </c>
      <c r="O579" t="s">
        <v>29</v>
      </c>
      <c r="P579" t="s">
        <v>29</v>
      </c>
      <c r="Q579">
        <v>1000</v>
      </c>
      <c r="W579">
        <v>0</v>
      </c>
      <c r="X579">
        <v>-304821490</v>
      </c>
      <c r="Y579">
        <v>0.47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 t="s">
        <v>3</v>
      </c>
      <c r="AT579">
        <v>0.47</v>
      </c>
      <c r="AU579" t="s">
        <v>3</v>
      </c>
      <c r="AV579">
        <v>0</v>
      </c>
      <c r="AW579">
        <v>2</v>
      </c>
      <c r="AX579">
        <v>35810688</v>
      </c>
      <c r="AY579">
        <v>1</v>
      </c>
      <c r="AZ579">
        <v>0</v>
      </c>
      <c r="BA579">
        <v>566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Y579*Source!I502</f>
        <v>0.12454999999999999</v>
      </c>
      <c r="CY579">
        <f>AA579</f>
        <v>0</v>
      </c>
      <c r="CZ579">
        <f>AE579</f>
        <v>0</v>
      </c>
      <c r="DA579">
        <f>AI579</f>
        <v>1</v>
      </c>
      <c r="DB579">
        <f t="shared" si="87"/>
        <v>0</v>
      </c>
      <c r="DC579">
        <f t="shared" si="88"/>
        <v>0</v>
      </c>
    </row>
    <row r="580" spans="1:107">
      <c r="A580">
        <f>ROW(Source!A504)</f>
        <v>504</v>
      </c>
      <c r="B580">
        <v>35806607</v>
      </c>
      <c r="C580">
        <v>35810690</v>
      </c>
      <c r="D580">
        <v>18406804</v>
      </c>
      <c r="E580">
        <v>1</v>
      </c>
      <c r="F580">
        <v>1</v>
      </c>
      <c r="G580">
        <v>1</v>
      </c>
      <c r="H580">
        <v>1</v>
      </c>
      <c r="I580" t="s">
        <v>581</v>
      </c>
      <c r="J580" t="s">
        <v>3</v>
      </c>
      <c r="K580" t="s">
        <v>582</v>
      </c>
      <c r="L580">
        <v>1369</v>
      </c>
      <c r="N580">
        <v>1013</v>
      </c>
      <c r="O580" t="s">
        <v>583</v>
      </c>
      <c r="P580" t="s">
        <v>583</v>
      </c>
      <c r="Q580">
        <v>1</v>
      </c>
      <c r="W580">
        <v>0</v>
      </c>
      <c r="X580">
        <v>254330056</v>
      </c>
      <c r="Y580">
        <v>3.77</v>
      </c>
      <c r="AA580">
        <v>0</v>
      </c>
      <c r="AB580">
        <v>0</v>
      </c>
      <c r="AC580">
        <v>0</v>
      </c>
      <c r="AD580">
        <v>258.83999999999997</v>
      </c>
      <c r="AE580">
        <v>0</v>
      </c>
      <c r="AF580">
        <v>0</v>
      </c>
      <c r="AG580">
        <v>0</v>
      </c>
      <c r="AH580">
        <v>258.83999999999997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3.77</v>
      </c>
      <c r="AU580" t="s">
        <v>3</v>
      </c>
      <c r="AV580">
        <v>1</v>
      </c>
      <c r="AW580">
        <v>2</v>
      </c>
      <c r="AX580">
        <v>35810693</v>
      </c>
      <c r="AY580">
        <v>2</v>
      </c>
      <c r="AZ580">
        <v>131072</v>
      </c>
      <c r="BA580">
        <v>567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Y580*Source!I504</f>
        <v>0.754</v>
      </c>
      <c r="CY580">
        <f>AD580</f>
        <v>258.83999999999997</v>
      </c>
      <c r="CZ580">
        <f>AH580</f>
        <v>258.83999999999997</v>
      </c>
      <c r="DA580">
        <f>AL580</f>
        <v>1</v>
      </c>
      <c r="DB580">
        <f t="shared" si="87"/>
        <v>975.83</v>
      </c>
      <c r="DC580">
        <f t="shared" si="88"/>
        <v>0</v>
      </c>
    </row>
    <row r="581" spans="1:107">
      <c r="A581">
        <f>ROW(Source!A504)</f>
        <v>504</v>
      </c>
      <c r="B581">
        <v>35806607</v>
      </c>
      <c r="C581">
        <v>35810690</v>
      </c>
      <c r="D581">
        <v>29164349</v>
      </c>
      <c r="E581">
        <v>1</v>
      </c>
      <c r="F581">
        <v>1</v>
      </c>
      <c r="G581">
        <v>1</v>
      </c>
      <c r="H581">
        <v>3</v>
      </c>
      <c r="I581" t="s">
        <v>27</v>
      </c>
      <c r="J581" t="s">
        <v>30</v>
      </c>
      <c r="K581" t="s">
        <v>28</v>
      </c>
      <c r="L581">
        <v>1348</v>
      </c>
      <c r="N581">
        <v>1009</v>
      </c>
      <c r="O581" t="s">
        <v>29</v>
      </c>
      <c r="P581" t="s">
        <v>29</v>
      </c>
      <c r="Q581">
        <v>1000</v>
      </c>
      <c r="W581">
        <v>0</v>
      </c>
      <c r="X581">
        <v>-304821490</v>
      </c>
      <c r="Y581">
        <v>0.11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0</v>
      </c>
      <c r="AP581">
        <v>0</v>
      </c>
      <c r="AQ581">
        <v>0</v>
      </c>
      <c r="AR581">
        <v>0</v>
      </c>
      <c r="AS581" t="s">
        <v>3</v>
      </c>
      <c r="AT581">
        <v>0.11</v>
      </c>
      <c r="AU581" t="s">
        <v>3</v>
      </c>
      <c r="AV581">
        <v>0</v>
      </c>
      <c r="AW581">
        <v>2</v>
      </c>
      <c r="AX581">
        <v>35810694</v>
      </c>
      <c r="AY581">
        <v>1</v>
      </c>
      <c r="AZ581">
        <v>0</v>
      </c>
      <c r="BA581">
        <v>568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Y581*Source!I504</f>
        <v>2.2000000000000002E-2</v>
      </c>
      <c r="CY581">
        <f>AA581</f>
        <v>0</v>
      </c>
      <c r="CZ581">
        <f>AE581</f>
        <v>0</v>
      </c>
      <c r="DA581">
        <f>AI581</f>
        <v>1</v>
      </c>
      <c r="DB581">
        <f t="shared" si="87"/>
        <v>0</v>
      </c>
      <c r="DC581">
        <f t="shared" si="88"/>
        <v>0</v>
      </c>
    </row>
    <row r="582" spans="1:107">
      <c r="A582">
        <f>ROW(Source!A506)</f>
        <v>506</v>
      </c>
      <c r="B582">
        <v>35806607</v>
      </c>
      <c r="C582">
        <v>35810696</v>
      </c>
      <c r="D582">
        <v>18406804</v>
      </c>
      <c r="E582">
        <v>1</v>
      </c>
      <c r="F582">
        <v>1</v>
      </c>
      <c r="G582">
        <v>1</v>
      </c>
      <c r="H582">
        <v>1</v>
      </c>
      <c r="I582" t="s">
        <v>581</v>
      </c>
      <c r="J582" t="s">
        <v>3</v>
      </c>
      <c r="K582" t="s">
        <v>582</v>
      </c>
      <c r="L582">
        <v>1369</v>
      </c>
      <c r="N582">
        <v>1013</v>
      </c>
      <c r="O582" t="s">
        <v>583</v>
      </c>
      <c r="P582" t="s">
        <v>583</v>
      </c>
      <c r="Q582">
        <v>1</v>
      </c>
      <c r="W582">
        <v>0</v>
      </c>
      <c r="X582">
        <v>254330056</v>
      </c>
      <c r="Y582">
        <v>5.84</v>
      </c>
      <c r="AA582">
        <v>0</v>
      </c>
      <c r="AB582">
        <v>0</v>
      </c>
      <c r="AC582">
        <v>0</v>
      </c>
      <c r="AD582">
        <v>258.83999999999997</v>
      </c>
      <c r="AE582">
        <v>0</v>
      </c>
      <c r="AF582">
        <v>0</v>
      </c>
      <c r="AG582">
        <v>0</v>
      </c>
      <c r="AH582">
        <v>258.83999999999997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0</v>
      </c>
      <c r="AQ582">
        <v>0</v>
      </c>
      <c r="AR582">
        <v>0</v>
      </c>
      <c r="AS582" t="s">
        <v>3</v>
      </c>
      <c r="AT582">
        <v>5.84</v>
      </c>
      <c r="AU582" t="s">
        <v>3</v>
      </c>
      <c r="AV582">
        <v>1</v>
      </c>
      <c r="AW582">
        <v>2</v>
      </c>
      <c r="AX582">
        <v>35810698</v>
      </c>
      <c r="AY582">
        <v>2</v>
      </c>
      <c r="AZ582">
        <v>131072</v>
      </c>
      <c r="BA582">
        <v>569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Y582*Source!I506</f>
        <v>0.2336</v>
      </c>
      <c r="CY582">
        <f>AD582</f>
        <v>258.83999999999997</v>
      </c>
      <c r="CZ582">
        <f>AH582</f>
        <v>258.83999999999997</v>
      </c>
      <c r="DA582">
        <f>AL582</f>
        <v>1</v>
      </c>
      <c r="DB582">
        <f t="shared" si="87"/>
        <v>1511.63</v>
      </c>
      <c r="DC582">
        <f t="shared" si="88"/>
        <v>0</v>
      </c>
    </row>
    <row r="583" spans="1:107">
      <c r="A583">
        <f>ROW(Source!A507)</f>
        <v>507</v>
      </c>
      <c r="B583">
        <v>35806607</v>
      </c>
      <c r="C583">
        <v>35810699</v>
      </c>
      <c r="D583">
        <v>18406804</v>
      </c>
      <c r="E583">
        <v>1</v>
      </c>
      <c r="F583">
        <v>1</v>
      </c>
      <c r="G583">
        <v>1</v>
      </c>
      <c r="H583">
        <v>1</v>
      </c>
      <c r="I583" t="s">
        <v>581</v>
      </c>
      <c r="J583" t="s">
        <v>3</v>
      </c>
      <c r="K583" t="s">
        <v>582</v>
      </c>
      <c r="L583">
        <v>1369</v>
      </c>
      <c r="N583">
        <v>1013</v>
      </c>
      <c r="O583" t="s">
        <v>583</v>
      </c>
      <c r="P583" t="s">
        <v>583</v>
      </c>
      <c r="Q583">
        <v>1</v>
      </c>
      <c r="W583">
        <v>0</v>
      </c>
      <c r="X583">
        <v>254330056</v>
      </c>
      <c r="Y583">
        <v>9.64</v>
      </c>
      <c r="AA583">
        <v>0</v>
      </c>
      <c r="AB583">
        <v>0</v>
      </c>
      <c r="AC583">
        <v>0</v>
      </c>
      <c r="AD583">
        <v>258.83999999999997</v>
      </c>
      <c r="AE583">
        <v>0</v>
      </c>
      <c r="AF583">
        <v>0</v>
      </c>
      <c r="AG583">
        <v>0</v>
      </c>
      <c r="AH583">
        <v>258.83999999999997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0</v>
      </c>
      <c r="AQ583">
        <v>0</v>
      </c>
      <c r="AR583">
        <v>0</v>
      </c>
      <c r="AS583" t="s">
        <v>3</v>
      </c>
      <c r="AT583">
        <v>9.64</v>
      </c>
      <c r="AU583" t="s">
        <v>3</v>
      </c>
      <c r="AV583">
        <v>1</v>
      </c>
      <c r="AW583">
        <v>2</v>
      </c>
      <c r="AX583">
        <v>35810703</v>
      </c>
      <c r="AY583">
        <v>2</v>
      </c>
      <c r="AZ583">
        <v>131072</v>
      </c>
      <c r="BA583">
        <v>570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Y583*Source!I507</f>
        <v>1.446</v>
      </c>
      <c r="CY583">
        <f>AD583</f>
        <v>258.83999999999997</v>
      </c>
      <c r="CZ583">
        <f>AH583</f>
        <v>258.83999999999997</v>
      </c>
      <c r="DA583">
        <f>AL583</f>
        <v>1</v>
      </c>
      <c r="DB583">
        <f t="shared" si="87"/>
        <v>2495.2199999999998</v>
      </c>
      <c r="DC583">
        <f t="shared" si="88"/>
        <v>0</v>
      </c>
    </row>
    <row r="584" spans="1:107">
      <c r="A584">
        <f>ROW(Source!A507)</f>
        <v>507</v>
      </c>
      <c r="B584">
        <v>35806607</v>
      </c>
      <c r="C584">
        <v>35810699</v>
      </c>
      <c r="D584">
        <v>121548</v>
      </c>
      <c r="E584">
        <v>1</v>
      </c>
      <c r="F584">
        <v>1</v>
      </c>
      <c r="G584">
        <v>1</v>
      </c>
      <c r="H584">
        <v>1</v>
      </c>
      <c r="I584" t="s">
        <v>34</v>
      </c>
      <c r="J584" t="s">
        <v>3</v>
      </c>
      <c r="K584" t="s">
        <v>584</v>
      </c>
      <c r="L584">
        <v>608254</v>
      </c>
      <c r="N584">
        <v>1013</v>
      </c>
      <c r="O584" t="s">
        <v>585</v>
      </c>
      <c r="P584" t="s">
        <v>585</v>
      </c>
      <c r="Q584">
        <v>1</v>
      </c>
      <c r="W584">
        <v>0</v>
      </c>
      <c r="X584">
        <v>-185737400</v>
      </c>
      <c r="Y584">
        <v>0.01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0.01</v>
      </c>
      <c r="AU584" t="s">
        <v>3</v>
      </c>
      <c r="AV584">
        <v>2</v>
      </c>
      <c r="AW584">
        <v>2</v>
      </c>
      <c r="AX584">
        <v>35810704</v>
      </c>
      <c r="AY584">
        <v>1</v>
      </c>
      <c r="AZ584">
        <v>0</v>
      </c>
      <c r="BA584">
        <v>571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Y584*Source!I507</f>
        <v>1.5E-3</v>
      </c>
      <c r="CY584">
        <f>AD584</f>
        <v>0</v>
      </c>
      <c r="CZ584">
        <f>AH584</f>
        <v>0</v>
      </c>
      <c r="DA584">
        <f>AL584</f>
        <v>1</v>
      </c>
      <c r="DB584">
        <f t="shared" si="87"/>
        <v>0</v>
      </c>
      <c r="DC584">
        <f t="shared" si="88"/>
        <v>0</v>
      </c>
    </row>
    <row r="585" spans="1:107">
      <c r="A585">
        <f>ROW(Source!A507)</f>
        <v>507</v>
      </c>
      <c r="B585">
        <v>35806607</v>
      </c>
      <c r="C585">
        <v>35810699</v>
      </c>
      <c r="D585">
        <v>29172556</v>
      </c>
      <c r="E585">
        <v>1</v>
      </c>
      <c r="F585">
        <v>1</v>
      </c>
      <c r="G585">
        <v>1</v>
      </c>
      <c r="H585">
        <v>2</v>
      </c>
      <c r="I585" t="s">
        <v>586</v>
      </c>
      <c r="J585" t="s">
        <v>590</v>
      </c>
      <c r="K585" t="s">
        <v>588</v>
      </c>
      <c r="L585">
        <v>1368</v>
      </c>
      <c r="N585">
        <v>1011</v>
      </c>
      <c r="O585" t="s">
        <v>589</v>
      </c>
      <c r="P585" t="s">
        <v>589</v>
      </c>
      <c r="Q585">
        <v>1</v>
      </c>
      <c r="W585">
        <v>0</v>
      </c>
      <c r="X585">
        <v>-1302720870</v>
      </c>
      <c r="Y585">
        <v>0.01</v>
      </c>
      <c r="AA585">
        <v>0</v>
      </c>
      <c r="AB585">
        <v>466.71</v>
      </c>
      <c r="AC585">
        <v>447.93</v>
      </c>
      <c r="AD585">
        <v>0</v>
      </c>
      <c r="AE585">
        <v>0</v>
      </c>
      <c r="AF585">
        <v>31.26</v>
      </c>
      <c r="AG585">
        <v>13.5</v>
      </c>
      <c r="AH585">
        <v>0</v>
      </c>
      <c r="AI585">
        <v>1</v>
      </c>
      <c r="AJ585">
        <v>14.93</v>
      </c>
      <c r="AK585">
        <v>33.18</v>
      </c>
      <c r="AL585">
        <v>1</v>
      </c>
      <c r="AN585">
        <v>0</v>
      </c>
      <c r="AO585">
        <v>1</v>
      </c>
      <c r="AP585">
        <v>0</v>
      </c>
      <c r="AQ585">
        <v>0</v>
      </c>
      <c r="AR585">
        <v>0</v>
      </c>
      <c r="AS585" t="s">
        <v>3</v>
      </c>
      <c r="AT585">
        <v>0.01</v>
      </c>
      <c r="AU585" t="s">
        <v>3</v>
      </c>
      <c r="AV585">
        <v>0</v>
      </c>
      <c r="AW585">
        <v>2</v>
      </c>
      <c r="AX585">
        <v>35810705</v>
      </c>
      <c r="AY585">
        <v>1</v>
      </c>
      <c r="AZ585">
        <v>0</v>
      </c>
      <c r="BA585">
        <v>572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Y585*Source!I507</f>
        <v>1.5E-3</v>
      </c>
      <c r="CY585">
        <f>AB585</f>
        <v>466.71</v>
      </c>
      <c r="CZ585">
        <f>AF585</f>
        <v>31.26</v>
      </c>
      <c r="DA585">
        <f>AJ585</f>
        <v>14.93</v>
      </c>
      <c r="DB585">
        <f t="shared" si="87"/>
        <v>0.31</v>
      </c>
      <c r="DC585">
        <f t="shared" si="88"/>
        <v>0.14000000000000001</v>
      </c>
    </row>
    <row r="586" spans="1:107">
      <c r="A586">
        <f>ROW(Source!A508)</f>
        <v>508</v>
      </c>
      <c r="B586">
        <v>35806607</v>
      </c>
      <c r="C586">
        <v>35810706</v>
      </c>
      <c r="D586">
        <v>18408066</v>
      </c>
      <c r="E586">
        <v>1</v>
      </c>
      <c r="F586">
        <v>1</v>
      </c>
      <c r="G586">
        <v>1</v>
      </c>
      <c r="H586">
        <v>1</v>
      </c>
      <c r="I586" t="s">
        <v>591</v>
      </c>
      <c r="J586" t="s">
        <v>3</v>
      </c>
      <c r="K586" t="s">
        <v>592</v>
      </c>
      <c r="L586">
        <v>1369</v>
      </c>
      <c r="N586">
        <v>1013</v>
      </c>
      <c r="O586" t="s">
        <v>583</v>
      </c>
      <c r="P586" t="s">
        <v>583</v>
      </c>
      <c r="Q586">
        <v>1</v>
      </c>
      <c r="W586">
        <v>0</v>
      </c>
      <c r="X586">
        <v>-886480961</v>
      </c>
      <c r="Y586">
        <v>17.89</v>
      </c>
      <c r="AA586">
        <v>0</v>
      </c>
      <c r="AB586">
        <v>0</v>
      </c>
      <c r="AC586">
        <v>0</v>
      </c>
      <c r="AD586">
        <v>266.14</v>
      </c>
      <c r="AE586">
        <v>0</v>
      </c>
      <c r="AF586">
        <v>0</v>
      </c>
      <c r="AG586">
        <v>0</v>
      </c>
      <c r="AH586">
        <v>266.14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0</v>
      </c>
      <c r="AQ586">
        <v>0</v>
      </c>
      <c r="AR586">
        <v>0</v>
      </c>
      <c r="AS586" t="s">
        <v>3</v>
      </c>
      <c r="AT586">
        <v>17.89</v>
      </c>
      <c r="AU586" t="s">
        <v>3</v>
      </c>
      <c r="AV586">
        <v>1</v>
      </c>
      <c r="AW586">
        <v>2</v>
      </c>
      <c r="AX586">
        <v>35810710</v>
      </c>
      <c r="AY586">
        <v>2</v>
      </c>
      <c r="AZ586">
        <v>131072</v>
      </c>
      <c r="BA586">
        <v>573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Y586*Source!I508</f>
        <v>0.35780000000000001</v>
      </c>
      <c r="CY586">
        <f>AD586</f>
        <v>266.14</v>
      </c>
      <c r="CZ586">
        <f>AH586</f>
        <v>266.14</v>
      </c>
      <c r="DA586">
        <f>AL586</f>
        <v>1</v>
      </c>
      <c r="DB586">
        <f t="shared" si="87"/>
        <v>4761.24</v>
      </c>
      <c r="DC586">
        <f t="shared" si="88"/>
        <v>0</v>
      </c>
    </row>
    <row r="587" spans="1:107">
      <c r="A587">
        <f>ROW(Source!A508)</f>
        <v>508</v>
      </c>
      <c r="B587">
        <v>35806607</v>
      </c>
      <c r="C587">
        <v>35810706</v>
      </c>
      <c r="D587">
        <v>121548</v>
      </c>
      <c r="E587">
        <v>1</v>
      </c>
      <c r="F587">
        <v>1</v>
      </c>
      <c r="G587">
        <v>1</v>
      </c>
      <c r="H587">
        <v>1</v>
      </c>
      <c r="I587" t="s">
        <v>34</v>
      </c>
      <c r="J587" t="s">
        <v>3</v>
      </c>
      <c r="K587" t="s">
        <v>584</v>
      </c>
      <c r="L587">
        <v>608254</v>
      </c>
      <c r="N587">
        <v>1013</v>
      </c>
      <c r="O587" t="s">
        <v>585</v>
      </c>
      <c r="P587" t="s">
        <v>585</v>
      </c>
      <c r="Q587">
        <v>1</v>
      </c>
      <c r="W587">
        <v>0</v>
      </c>
      <c r="X587">
        <v>-185737400</v>
      </c>
      <c r="Y587">
        <v>0.08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1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0.08</v>
      </c>
      <c r="AU587" t="s">
        <v>3</v>
      </c>
      <c r="AV587">
        <v>2</v>
      </c>
      <c r="AW587">
        <v>2</v>
      </c>
      <c r="AX587">
        <v>35810711</v>
      </c>
      <c r="AY587">
        <v>1</v>
      </c>
      <c r="AZ587">
        <v>0</v>
      </c>
      <c r="BA587">
        <v>574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Y587*Source!I508</f>
        <v>1.6000000000000001E-3</v>
      </c>
      <c r="CY587">
        <f>AD587</f>
        <v>0</v>
      </c>
      <c r="CZ587">
        <f>AH587</f>
        <v>0</v>
      </c>
      <c r="DA587">
        <f>AL587</f>
        <v>1</v>
      </c>
      <c r="DB587">
        <f t="shared" si="87"/>
        <v>0</v>
      </c>
      <c r="DC587">
        <f t="shared" si="88"/>
        <v>0</v>
      </c>
    </row>
    <row r="588" spans="1:107">
      <c r="A588">
        <f>ROW(Source!A508)</f>
        <v>508</v>
      </c>
      <c r="B588">
        <v>35806607</v>
      </c>
      <c r="C588">
        <v>35810706</v>
      </c>
      <c r="D588">
        <v>29172556</v>
      </c>
      <c r="E588">
        <v>1</v>
      </c>
      <c r="F588">
        <v>1</v>
      </c>
      <c r="G588">
        <v>1</v>
      </c>
      <c r="H588">
        <v>2</v>
      </c>
      <c r="I588" t="s">
        <v>586</v>
      </c>
      <c r="J588" t="s">
        <v>590</v>
      </c>
      <c r="K588" t="s">
        <v>588</v>
      </c>
      <c r="L588">
        <v>1368</v>
      </c>
      <c r="N588">
        <v>1011</v>
      </c>
      <c r="O588" t="s">
        <v>589</v>
      </c>
      <c r="P588" t="s">
        <v>589</v>
      </c>
      <c r="Q588">
        <v>1</v>
      </c>
      <c r="W588">
        <v>0</v>
      </c>
      <c r="X588">
        <v>-1302720870</v>
      </c>
      <c r="Y588">
        <v>0.08</v>
      </c>
      <c r="AA588">
        <v>0</v>
      </c>
      <c r="AB588">
        <v>466.71</v>
      </c>
      <c r="AC588">
        <v>447.93</v>
      </c>
      <c r="AD588">
        <v>0</v>
      </c>
      <c r="AE588">
        <v>0</v>
      </c>
      <c r="AF588">
        <v>31.26</v>
      </c>
      <c r="AG588">
        <v>13.5</v>
      </c>
      <c r="AH588">
        <v>0</v>
      </c>
      <c r="AI588">
        <v>1</v>
      </c>
      <c r="AJ588">
        <v>14.93</v>
      </c>
      <c r="AK588">
        <v>33.18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0.08</v>
      </c>
      <c r="AU588" t="s">
        <v>3</v>
      </c>
      <c r="AV588">
        <v>0</v>
      </c>
      <c r="AW588">
        <v>2</v>
      </c>
      <c r="AX588">
        <v>35810712</v>
      </c>
      <c r="AY588">
        <v>1</v>
      </c>
      <c r="AZ588">
        <v>0</v>
      </c>
      <c r="BA588">
        <v>575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Y588*Source!I508</f>
        <v>1.6000000000000001E-3</v>
      </c>
      <c r="CY588">
        <f>AB588</f>
        <v>466.71</v>
      </c>
      <c r="CZ588">
        <f>AF588</f>
        <v>31.26</v>
      </c>
      <c r="DA588">
        <f>AJ588</f>
        <v>14.93</v>
      </c>
      <c r="DB588">
        <f t="shared" si="87"/>
        <v>2.5</v>
      </c>
      <c r="DC588">
        <f t="shared" si="88"/>
        <v>1.08</v>
      </c>
    </row>
    <row r="589" spans="1:107">
      <c r="A589">
        <f>ROW(Source!A509)</f>
        <v>509</v>
      </c>
      <c r="B589">
        <v>35806607</v>
      </c>
      <c r="C589">
        <v>36317013</v>
      </c>
      <c r="D589">
        <v>18408066</v>
      </c>
      <c r="E589">
        <v>1</v>
      </c>
      <c r="F589">
        <v>1</v>
      </c>
      <c r="G589">
        <v>1</v>
      </c>
      <c r="H589">
        <v>1</v>
      </c>
      <c r="I589" t="s">
        <v>591</v>
      </c>
      <c r="J589" t="s">
        <v>3</v>
      </c>
      <c r="K589" t="s">
        <v>592</v>
      </c>
      <c r="L589">
        <v>1369</v>
      </c>
      <c r="N589">
        <v>1013</v>
      </c>
      <c r="O589" t="s">
        <v>583</v>
      </c>
      <c r="P589" t="s">
        <v>583</v>
      </c>
      <c r="Q589">
        <v>1</v>
      </c>
      <c r="W589">
        <v>0</v>
      </c>
      <c r="X589">
        <v>-886480961</v>
      </c>
      <c r="Y589">
        <v>94.97</v>
      </c>
      <c r="AA589">
        <v>0</v>
      </c>
      <c r="AB589">
        <v>0</v>
      </c>
      <c r="AC589">
        <v>0</v>
      </c>
      <c r="AD589">
        <v>266.14</v>
      </c>
      <c r="AE589">
        <v>0</v>
      </c>
      <c r="AF589">
        <v>0</v>
      </c>
      <c r="AG589">
        <v>0</v>
      </c>
      <c r="AH589">
        <v>266.14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94.97</v>
      </c>
      <c r="AU589" t="s">
        <v>3</v>
      </c>
      <c r="AV589">
        <v>1</v>
      </c>
      <c r="AW589">
        <v>2</v>
      </c>
      <c r="AX589">
        <v>36317014</v>
      </c>
      <c r="AY589">
        <v>2</v>
      </c>
      <c r="AZ589">
        <v>131072</v>
      </c>
      <c r="BA589">
        <v>576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Y589*Source!I509</f>
        <v>0.94969999999999999</v>
      </c>
      <c r="CY589">
        <f>AD589</f>
        <v>266.14</v>
      </c>
      <c r="CZ589">
        <f>AH589</f>
        <v>266.14</v>
      </c>
      <c r="DA589">
        <f>AL589</f>
        <v>1</v>
      </c>
      <c r="DB589">
        <f t="shared" si="87"/>
        <v>25275.32</v>
      </c>
      <c r="DC589">
        <f t="shared" si="88"/>
        <v>0</v>
      </c>
    </row>
    <row r="590" spans="1:107">
      <c r="A590">
        <f>ROW(Source!A509)</f>
        <v>509</v>
      </c>
      <c r="B590">
        <v>35806607</v>
      </c>
      <c r="C590">
        <v>36317013</v>
      </c>
      <c r="D590">
        <v>29164349</v>
      </c>
      <c r="E590">
        <v>1</v>
      </c>
      <c r="F590">
        <v>1</v>
      </c>
      <c r="G590">
        <v>1</v>
      </c>
      <c r="H590">
        <v>3</v>
      </c>
      <c r="I590" t="s">
        <v>27</v>
      </c>
      <c r="J590" t="s">
        <v>80</v>
      </c>
      <c r="K590" t="s">
        <v>28</v>
      </c>
      <c r="L590">
        <v>1348</v>
      </c>
      <c r="N590">
        <v>1009</v>
      </c>
      <c r="O590" t="s">
        <v>29</v>
      </c>
      <c r="P590" t="s">
        <v>29</v>
      </c>
      <c r="Q590">
        <v>1000</v>
      </c>
      <c r="W590">
        <v>0</v>
      </c>
      <c r="X590">
        <v>1876412176</v>
      </c>
      <c r="Y590">
        <v>3.5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0</v>
      </c>
      <c r="AP590">
        <v>0</v>
      </c>
      <c r="AQ590">
        <v>0</v>
      </c>
      <c r="AR590">
        <v>0</v>
      </c>
      <c r="AS590" t="s">
        <v>3</v>
      </c>
      <c r="AT590">
        <v>3.5</v>
      </c>
      <c r="AU590" t="s">
        <v>3</v>
      </c>
      <c r="AV590">
        <v>0</v>
      </c>
      <c r="AW590">
        <v>2</v>
      </c>
      <c r="AX590">
        <v>36317015</v>
      </c>
      <c r="AY590">
        <v>1</v>
      </c>
      <c r="AZ590">
        <v>0</v>
      </c>
      <c r="BA590">
        <v>577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Y590*Source!I509</f>
        <v>3.5000000000000003E-2</v>
      </c>
      <c r="CY590">
        <f>AA590</f>
        <v>0</v>
      </c>
      <c r="CZ590">
        <f>AE590</f>
        <v>0</v>
      </c>
      <c r="DA590">
        <f>AI590</f>
        <v>1</v>
      </c>
      <c r="DB590">
        <f t="shared" si="87"/>
        <v>0</v>
      </c>
      <c r="DC590">
        <f t="shared" si="88"/>
        <v>0</v>
      </c>
    </row>
    <row r="591" spans="1:107">
      <c r="A591">
        <f>ROW(Source!A511)</f>
        <v>511</v>
      </c>
      <c r="B591">
        <v>35806607</v>
      </c>
      <c r="C591">
        <v>35810713</v>
      </c>
      <c r="D591">
        <v>18408066</v>
      </c>
      <c r="E591">
        <v>1</v>
      </c>
      <c r="F591">
        <v>1</v>
      </c>
      <c r="G591">
        <v>1</v>
      </c>
      <c r="H591">
        <v>1</v>
      </c>
      <c r="I591" t="s">
        <v>591</v>
      </c>
      <c r="J591" t="s">
        <v>3</v>
      </c>
      <c r="K591" t="s">
        <v>592</v>
      </c>
      <c r="L591">
        <v>1369</v>
      </c>
      <c r="N591">
        <v>1013</v>
      </c>
      <c r="O591" t="s">
        <v>583</v>
      </c>
      <c r="P591" t="s">
        <v>583</v>
      </c>
      <c r="Q591">
        <v>1</v>
      </c>
      <c r="W591">
        <v>0</v>
      </c>
      <c r="X591">
        <v>-886480961</v>
      </c>
      <c r="Y591">
        <v>179.3</v>
      </c>
      <c r="AA591">
        <v>0</v>
      </c>
      <c r="AB591">
        <v>0</v>
      </c>
      <c r="AC591">
        <v>0</v>
      </c>
      <c r="AD591">
        <v>266.14</v>
      </c>
      <c r="AE591">
        <v>0</v>
      </c>
      <c r="AF591">
        <v>0</v>
      </c>
      <c r="AG591">
        <v>0</v>
      </c>
      <c r="AH591">
        <v>266.14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179.3</v>
      </c>
      <c r="AU591" t="s">
        <v>3</v>
      </c>
      <c r="AV591">
        <v>1</v>
      </c>
      <c r="AW591">
        <v>2</v>
      </c>
      <c r="AX591">
        <v>35810719</v>
      </c>
      <c r="AY591">
        <v>2</v>
      </c>
      <c r="AZ591">
        <v>131072</v>
      </c>
      <c r="BA591">
        <v>578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Y591*Source!I511</f>
        <v>1.7930000000000001</v>
      </c>
      <c r="CY591">
        <f>AD591</f>
        <v>266.14</v>
      </c>
      <c r="CZ591">
        <f>AH591</f>
        <v>266.14</v>
      </c>
      <c r="DA591">
        <f>AL591</f>
        <v>1</v>
      </c>
      <c r="DB591">
        <f t="shared" si="87"/>
        <v>47718.9</v>
      </c>
      <c r="DC591">
        <f t="shared" si="88"/>
        <v>0</v>
      </c>
    </row>
    <row r="592" spans="1:107">
      <c r="A592">
        <f>ROW(Source!A511)</f>
        <v>511</v>
      </c>
      <c r="B592">
        <v>35806607</v>
      </c>
      <c r="C592">
        <v>35810713</v>
      </c>
      <c r="D592">
        <v>121548</v>
      </c>
      <c r="E592">
        <v>1</v>
      </c>
      <c r="F592">
        <v>1</v>
      </c>
      <c r="G592">
        <v>1</v>
      </c>
      <c r="H592">
        <v>1</v>
      </c>
      <c r="I592" t="s">
        <v>34</v>
      </c>
      <c r="J592" t="s">
        <v>3</v>
      </c>
      <c r="K592" t="s">
        <v>584</v>
      </c>
      <c r="L592">
        <v>608254</v>
      </c>
      <c r="N592">
        <v>1013</v>
      </c>
      <c r="O592" t="s">
        <v>585</v>
      </c>
      <c r="P592" t="s">
        <v>585</v>
      </c>
      <c r="Q592">
        <v>1</v>
      </c>
      <c r="W592">
        <v>0</v>
      </c>
      <c r="X592">
        <v>-185737400</v>
      </c>
      <c r="Y592">
        <v>3.97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3.97</v>
      </c>
      <c r="AU592" t="s">
        <v>3</v>
      </c>
      <c r="AV592">
        <v>2</v>
      </c>
      <c r="AW592">
        <v>2</v>
      </c>
      <c r="AX592">
        <v>35810720</v>
      </c>
      <c r="AY592">
        <v>1</v>
      </c>
      <c r="AZ592">
        <v>0</v>
      </c>
      <c r="BA592">
        <v>579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Y592*Source!I511</f>
        <v>3.9700000000000006E-2</v>
      </c>
      <c r="CY592">
        <f>AD592</f>
        <v>0</v>
      </c>
      <c r="CZ592">
        <f>AH592</f>
        <v>0</v>
      </c>
      <c r="DA592">
        <f>AL592</f>
        <v>1</v>
      </c>
      <c r="DB592">
        <f t="shared" si="87"/>
        <v>0</v>
      </c>
      <c r="DC592">
        <f t="shared" si="88"/>
        <v>0</v>
      </c>
    </row>
    <row r="593" spans="1:107">
      <c r="A593">
        <f>ROW(Source!A511)</f>
        <v>511</v>
      </c>
      <c r="B593">
        <v>35806607</v>
      </c>
      <c r="C593">
        <v>35810713</v>
      </c>
      <c r="D593">
        <v>29172710</v>
      </c>
      <c r="E593">
        <v>1</v>
      </c>
      <c r="F593">
        <v>1</v>
      </c>
      <c r="G593">
        <v>1</v>
      </c>
      <c r="H593">
        <v>2</v>
      </c>
      <c r="I593" t="s">
        <v>593</v>
      </c>
      <c r="J593" t="s">
        <v>594</v>
      </c>
      <c r="K593" t="s">
        <v>595</v>
      </c>
      <c r="L593">
        <v>1368</v>
      </c>
      <c r="N593">
        <v>1011</v>
      </c>
      <c r="O593" t="s">
        <v>589</v>
      </c>
      <c r="P593" t="s">
        <v>589</v>
      </c>
      <c r="Q593">
        <v>1</v>
      </c>
      <c r="W593">
        <v>0</v>
      </c>
      <c r="X593">
        <v>-1676841219</v>
      </c>
      <c r="Y593">
        <v>3.97</v>
      </c>
      <c r="AA593">
        <v>0</v>
      </c>
      <c r="AB593">
        <v>539.16</v>
      </c>
      <c r="AC593">
        <v>333.79</v>
      </c>
      <c r="AD593">
        <v>0</v>
      </c>
      <c r="AE593">
        <v>0</v>
      </c>
      <c r="AF593">
        <v>46.56</v>
      </c>
      <c r="AG593">
        <v>10.06</v>
      </c>
      <c r="AH593">
        <v>0</v>
      </c>
      <c r="AI593">
        <v>1</v>
      </c>
      <c r="AJ593">
        <v>11.58</v>
      </c>
      <c r="AK593">
        <v>33.18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3.97</v>
      </c>
      <c r="AU593" t="s">
        <v>3</v>
      </c>
      <c r="AV593">
        <v>0</v>
      </c>
      <c r="AW593">
        <v>2</v>
      </c>
      <c r="AX593">
        <v>35810721</v>
      </c>
      <c r="AY593">
        <v>1</v>
      </c>
      <c r="AZ593">
        <v>0</v>
      </c>
      <c r="BA593">
        <v>580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Y593*Source!I511</f>
        <v>3.9700000000000006E-2</v>
      </c>
      <c r="CY593">
        <f>AB593</f>
        <v>539.16</v>
      </c>
      <c r="CZ593">
        <f>AF593</f>
        <v>46.56</v>
      </c>
      <c r="DA593">
        <f>AJ593</f>
        <v>11.58</v>
      </c>
      <c r="DB593">
        <f t="shared" si="87"/>
        <v>184.84</v>
      </c>
      <c r="DC593">
        <f t="shared" si="88"/>
        <v>39.94</v>
      </c>
    </row>
    <row r="594" spans="1:107">
      <c r="A594">
        <f>ROW(Source!A511)</f>
        <v>511</v>
      </c>
      <c r="B594">
        <v>35806607</v>
      </c>
      <c r="C594">
        <v>35810713</v>
      </c>
      <c r="D594">
        <v>29174533</v>
      </c>
      <c r="E594">
        <v>1</v>
      </c>
      <c r="F594">
        <v>1</v>
      </c>
      <c r="G594">
        <v>1</v>
      </c>
      <c r="H594">
        <v>2</v>
      </c>
      <c r="I594" t="s">
        <v>596</v>
      </c>
      <c r="J594" t="s">
        <v>597</v>
      </c>
      <c r="K594" t="s">
        <v>598</v>
      </c>
      <c r="L594">
        <v>1368</v>
      </c>
      <c r="N594">
        <v>1011</v>
      </c>
      <c r="O594" t="s">
        <v>589</v>
      </c>
      <c r="P594" t="s">
        <v>589</v>
      </c>
      <c r="Q594">
        <v>1</v>
      </c>
      <c r="W594">
        <v>0</v>
      </c>
      <c r="X594">
        <v>1235896746</v>
      </c>
      <c r="Y594">
        <v>7.93</v>
      </c>
      <c r="AA594">
        <v>0</v>
      </c>
      <c r="AB594">
        <v>5.0599999999999996</v>
      </c>
      <c r="AC594">
        <v>0</v>
      </c>
      <c r="AD594">
        <v>0</v>
      </c>
      <c r="AE594">
        <v>0</v>
      </c>
      <c r="AF594">
        <v>1.53</v>
      </c>
      <c r="AG594">
        <v>0</v>
      </c>
      <c r="AH594">
        <v>0</v>
      </c>
      <c r="AI594">
        <v>1</v>
      </c>
      <c r="AJ594">
        <v>3.31</v>
      </c>
      <c r="AK594">
        <v>33.18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7.93</v>
      </c>
      <c r="AU594" t="s">
        <v>3</v>
      </c>
      <c r="AV594">
        <v>0</v>
      </c>
      <c r="AW594">
        <v>2</v>
      </c>
      <c r="AX594">
        <v>35810722</v>
      </c>
      <c r="AY594">
        <v>1</v>
      </c>
      <c r="AZ594">
        <v>0</v>
      </c>
      <c r="BA594">
        <v>581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Y594*Source!I511</f>
        <v>7.9299999999999995E-2</v>
      </c>
      <c r="CY594">
        <f>AB594</f>
        <v>5.0599999999999996</v>
      </c>
      <c r="CZ594">
        <f>AF594</f>
        <v>1.53</v>
      </c>
      <c r="DA594">
        <f>AJ594</f>
        <v>3.31</v>
      </c>
      <c r="DB594">
        <f t="shared" si="87"/>
        <v>12.13</v>
      </c>
      <c r="DC594">
        <f t="shared" si="88"/>
        <v>0</v>
      </c>
    </row>
    <row r="595" spans="1:107">
      <c r="A595">
        <f>ROW(Source!A511)</f>
        <v>511</v>
      </c>
      <c r="B595">
        <v>35806607</v>
      </c>
      <c r="C595">
        <v>35810713</v>
      </c>
      <c r="D595">
        <v>29164349</v>
      </c>
      <c r="E595">
        <v>1</v>
      </c>
      <c r="F595">
        <v>1</v>
      </c>
      <c r="G595">
        <v>1</v>
      </c>
      <c r="H595">
        <v>3</v>
      </c>
      <c r="I595" t="s">
        <v>27</v>
      </c>
      <c r="J595" t="s">
        <v>30</v>
      </c>
      <c r="K595" t="s">
        <v>28</v>
      </c>
      <c r="L595">
        <v>1348</v>
      </c>
      <c r="N595">
        <v>1009</v>
      </c>
      <c r="O595" t="s">
        <v>29</v>
      </c>
      <c r="P595" t="s">
        <v>29</v>
      </c>
      <c r="Q595">
        <v>1000</v>
      </c>
      <c r="W595">
        <v>0</v>
      </c>
      <c r="X595">
        <v>-304821490</v>
      </c>
      <c r="Y595">
        <v>10.5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0</v>
      </c>
      <c r="AP595">
        <v>0</v>
      </c>
      <c r="AQ595">
        <v>0</v>
      </c>
      <c r="AR595">
        <v>0</v>
      </c>
      <c r="AS595" t="s">
        <v>3</v>
      </c>
      <c r="AT595">
        <v>10.5</v>
      </c>
      <c r="AU595" t="s">
        <v>3</v>
      </c>
      <c r="AV595">
        <v>0</v>
      </c>
      <c r="AW595">
        <v>2</v>
      </c>
      <c r="AX595">
        <v>35810723</v>
      </c>
      <c r="AY595">
        <v>1</v>
      </c>
      <c r="AZ595">
        <v>0</v>
      </c>
      <c r="BA595">
        <v>582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Y595*Source!I511</f>
        <v>0.105</v>
      </c>
      <c r="CY595">
        <f>AA595</f>
        <v>0</v>
      </c>
      <c r="CZ595">
        <f>AE595</f>
        <v>0</v>
      </c>
      <c r="DA595">
        <f>AI595</f>
        <v>1</v>
      </c>
      <c r="DB595">
        <f t="shared" si="87"/>
        <v>0</v>
      </c>
      <c r="DC595">
        <f t="shared" si="88"/>
        <v>0</v>
      </c>
    </row>
    <row r="596" spans="1:107">
      <c r="A596">
        <f>ROW(Source!A550)</f>
        <v>550</v>
      </c>
      <c r="B596">
        <v>35806607</v>
      </c>
      <c r="C596">
        <v>35821885</v>
      </c>
      <c r="D596">
        <v>18407150</v>
      </c>
      <c r="E596">
        <v>1</v>
      </c>
      <c r="F596">
        <v>1</v>
      </c>
      <c r="G596">
        <v>1</v>
      </c>
      <c r="H596">
        <v>1</v>
      </c>
      <c r="I596" t="s">
        <v>599</v>
      </c>
      <c r="J596" t="s">
        <v>3</v>
      </c>
      <c r="K596" t="s">
        <v>600</v>
      </c>
      <c r="L596">
        <v>1369</v>
      </c>
      <c r="N596">
        <v>1013</v>
      </c>
      <c r="O596" t="s">
        <v>583</v>
      </c>
      <c r="P596" t="s">
        <v>583</v>
      </c>
      <c r="Q596">
        <v>1</v>
      </c>
      <c r="W596">
        <v>0</v>
      </c>
      <c r="X596">
        <v>-931037793</v>
      </c>
      <c r="Y596">
        <v>24.368500000000001</v>
      </c>
      <c r="AA596">
        <v>0</v>
      </c>
      <c r="AB596">
        <v>0</v>
      </c>
      <c r="AC596">
        <v>0</v>
      </c>
      <c r="AD596">
        <v>283.07</v>
      </c>
      <c r="AE596">
        <v>0</v>
      </c>
      <c r="AF596">
        <v>0</v>
      </c>
      <c r="AG596">
        <v>0</v>
      </c>
      <c r="AH596">
        <v>283.07</v>
      </c>
      <c r="AI596">
        <v>1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1</v>
      </c>
      <c r="AQ596">
        <v>0</v>
      </c>
      <c r="AR596">
        <v>0</v>
      </c>
      <c r="AS596" t="s">
        <v>3</v>
      </c>
      <c r="AT596">
        <v>21.19</v>
      </c>
      <c r="AU596" t="s">
        <v>144</v>
      </c>
      <c r="AV596">
        <v>1</v>
      </c>
      <c r="AW596">
        <v>2</v>
      </c>
      <c r="AX596">
        <v>35821886</v>
      </c>
      <c r="AY596">
        <v>2</v>
      </c>
      <c r="AZ596">
        <v>131072</v>
      </c>
      <c r="BA596">
        <v>583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Y596*Source!I550</f>
        <v>0.73105500000000001</v>
      </c>
      <c r="CY596">
        <f>AD596</f>
        <v>283.07</v>
      </c>
      <c r="CZ596">
        <f>AH596</f>
        <v>283.07</v>
      </c>
      <c r="DA596">
        <f>AL596</f>
        <v>1</v>
      </c>
      <c r="DB596">
        <f>ROUND((ROUND(AT596*CZ596,2)*1.15),2)</f>
        <v>6897.99</v>
      </c>
      <c r="DC596">
        <f>ROUND((ROUND(AT596*AG596,2)*1.15),2)</f>
        <v>0</v>
      </c>
    </row>
    <row r="597" spans="1:107">
      <c r="A597">
        <f>ROW(Source!A550)</f>
        <v>550</v>
      </c>
      <c r="B597">
        <v>35806607</v>
      </c>
      <c r="C597">
        <v>35821885</v>
      </c>
      <c r="D597">
        <v>121548</v>
      </c>
      <c r="E597">
        <v>1</v>
      </c>
      <c r="F597">
        <v>1</v>
      </c>
      <c r="G597">
        <v>1</v>
      </c>
      <c r="H597">
        <v>1</v>
      </c>
      <c r="I597" t="s">
        <v>34</v>
      </c>
      <c r="J597" t="s">
        <v>3</v>
      </c>
      <c r="K597" t="s">
        <v>584</v>
      </c>
      <c r="L597">
        <v>608254</v>
      </c>
      <c r="N597">
        <v>1013</v>
      </c>
      <c r="O597" t="s">
        <v>585</v>
      </c>
      <c r="P597" t="s">
        <v>585</v>
      </c>
      <c r="Q597">
        <v>1</v>
      </c>
      <c r="W597">
        <v>0</v>
      </c>
      <c r="X597">
        <v>-185737400</v>
      </c>
      <c r="Y597">
        <v>0.05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1</v>
      </c>
      <c r="AQ597">
        <v>0</v>
      </c>
      <c r="AR597">
        <v>0</v>
      </c>
      <c r="AS597" t="s">
        <v>3</v>
      </c>
      <c r="AT597">
        <v>0.04</v>
      </c>
      <c r="AU597" t="s">
        <v>143</v>
      </c>
      <c r="AV597">
        <v>2</v>
      </c>
      <c r="AW597">
        <v>2</v>
      </c>
      <c r="AX597">
        <v>35821887</v>
      </c>
      <c r="AY597">
        <v>1</v>
      </c>
      <c r="AZ597">
        <v>0</v>
      </c>
      <c r="BA597">
        <v>584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Y597*Source!I550</f>
        <v>1.5E-3</v>
      </c>
      <c r="CY597">
        <f>AD597</f>
        <v>0</v>
      </c>
      <c r="CZ597">
        <f>AH597</f>
        <v>0</v>
      </c>
      <c r="DA597">
        <f>AL597</f>
        <v>1</v>
      </c>
      <c r="DB597">
        <f>ROUND((ROUND(AT597*CZ597,2)*1.25),2)</f>
        <v>0</v>
      </c>
      <c r="DC597">
        <f>ROUND((ROUND(AT597*AG597,2)*1.25),2)</f>
        <v>0</v>
      </c>
    </row>
    <row r="598" spans="1:107">
      <c r="A598">
        <f>ROW(Source!A550)</f>
        <v>550</v>
      </c>
      <c r="B598">
        <v>35806607</v>
      </c>
      <c r="C598">
        <v>35821885</v>
      </c>
      <c r="D598">
        <v>29172556</v>
      </c>
      <c r="E598">
        <v>1</v>
      </c>
      <c r="F598">
        <v>1</v>
      </c>
      <c r="G598">
        <v>1</v>
      </c>
      <c r="H598">
        <v>2</v>
      </c>
      <c r="I598" t="s">
        <v>586</v>
      </c>
      <c r="J598" t="s">
        <v>590</v>
      </c>
      <c r="K598" t="s">
        <v>588</v>
      </c>
      <c r="L598">
        <v>1368</v>
      </c>
      <c r="N598">
        <v>1011</v>
      </c>
      <c r="O598" t="s">
        <v>589</v>
      </c>
      <c r="P598" t="s">
        <v>589</v>
      </c>
      <c r="Q598">
        <v>1</v>
      </c>
      <c r="W598">
        <v>0</v>
      </c>
      <c r="X598">
        <v>-1302720870</v>
      </c>
      <c r="Y598">
        <v>0.05</v>
      </c>
      <c r="AA598">
        <v>0</v>
      </c>
      <c r="AB598">
        <v>466.71</v>
      </c>
      <c r="AC598">
        <v>447.93</v>
      </c>
      <c r="AD598">
        <v>0</v>
      </c>
      <c r="AE598">
        <v>0</v>
      </c>
      <c r="AF598">
        <v>31.26</v>
      </c>
      <c r="AG598">
        <v>13.5</v>
      </c>
      <c r="AH598">
        <v>0</v>
      </c>
      <c r="AI598">
        <v>1</v>
      </c>
      <c r="AJ598">
        <v>14.93</v>
      </c>
      <c r="AK598">
        <v>33.18</v>
      </c>
      <c r="AL598">
        <v>1</v>
      </c>
      <c r="AN598">
        <v>0</v>
      </c>
      <c r="AO598">
        <v>1</v>
      </c>
      <c r="AP598">
        <v>1</v>
      </c>
      <c r="AQ598">
        <v>0</v>
      </c>
      <c r="AR598">
        <v>0</v>
      </c>
      <c r="AS598" t="s">
        <v>3</v>
      </c>
      <c r="AT598">
        <v>0.04</v>
      </c>
      <c r="AU598" t="s">
        <v>143</v>
      </c>
      <c r="AV598">
        <v>0</v>
      </c>
      <c r="AW598">
        <v>2</v>
      </c>
      <c r="AX598">
        <v>35821888</v>
      </c>
      <c r="AY598">
        <v>1</v>
      </c>
      <c r="AZ598">
        <v>0</v>
      </c>
      <c r="BA598">
        <v>585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Y598*Source!I550</f>
        <v>1.5E-3</v>
      </c>
      <c r="CY598">
        <f>AB598</f>
        <v>466.71</v>
      </c>
      <c r="CZ598">
        <f>AF598</f>
        <v>31.26</v>
      </c>
      <c r="DA598">
        <f>AJ598</f>
        <v>14.93</v>
      </c>
      <c r="DB598">
        <f>ROUND((ROUND(AT598*CZ598,2)*1.25),2)</f>
        <v>1.56</v>
      </c>
      <c r="DC598">
        <f>ROUND((ROUND(AT598*AG598,2)*1.25),2)</f>
        <v>0.68</v>
      </c>
    </row>
    <row r="599" spans="1:107">
      <c r="A599">
        <f>ROW(Source!A550)</f>
        <v>550</v>
      </c>
      <c r="B599">
        <v>35806607</v>
      </c>
      <c r="C599">
        <v>35821885</v>
      </c>
      <c r="D599">
        <v>29174913</v>
      </c>
      <c r="E599">
        <v>1</v>
      </c>
      <c r="F599">
        <v>1</v>
      </c>
      <c r="G599">
        <v>1</v>
      </c>
      <c r="H599">
        <v>2</v>
      </c>
      <c r="I599" t="s">
        <v>601</v>
      </c>
      <c r="J599" t="s">
        <v>602</v>
      </c>
      <c r="K599" t="s">
        <v>603</v>
      </c>
      <c r="L599">
        <v>1368</v>
      </c>
      <c r="N599">
        <v>1011</v>
      </c>
      <c r="O599" t="s">
        <v>589</v>
      </c>
      <c r="P599" t="s">
        <v>589</v>
      </c>
      <c r="Q599">
        <v>1</v>
      </c>
      <c r="W599">
        <v>0</v>
      </c>
      <c r="X599">
        <v>458544584</v>
      </c>
      <c r="Y599">
        <v>0.1875</v>
      </c>
      <c r="AA599">
        <v>0</v>
      </c>
      <c r="AB599">
        <v>932.72</v>
      </c>
      <c r="AC599">
        <v>384.89</v>
      </c>
      <c r="AD599">
        <v>0</v>
      </c>
      <c r="AE599">
        <v>0</v>
      </c>
      <c r="AF599">
        <v>87.17</v>
      </c>
      <c r="AG599">
        <v>11.6</v>
      </c>
      <c r="AH599">
        <v>0</v>
      </c>
      <c r="AI599">
        <v>1</v>
      </c>
      <c r="AJ599">
        <v>10.7</v>
      </c>
      <c r="AK599">
        <v>33.18</v>
      </c>
      <c r="AL599">
        <v>1</v>
      </c>
      <c r="AN599">
        <v>0</v>
      </c>
      <c r="AO599">
        <v>1</v>
      </c>
      <c r="AP599">
        <v>1</v>
      </c>
      <c r="AQ599">
        <v>0</v>
      </c>
      <c r="AR599">
        <v>0</v>
      </c>
      <c r="AS599" t="s">
        <v>3</v>
      </c>
      <c r="AT599">
        <v>0.15</v>
      </c>
      <c r="AU599" t="s">
        <v>143</v>
      </c>
      <c r="AV599">
        <v>0</v>
      </c>
      <c r="AW599">
        <v>2</v>
      </c>
      <c r="AX599">
        <v>35821889</v>
      </c>
      <c r="AY599">
        <v>1</v>
      </c>
      <c r="AZ599">
        <v>0</v>
      </c>
      <c r="BA599">
        <v>586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Y599*Source!I550</f>
        <v>5.6249999999999998E-3</v>
      </c>
      <c r="CY599">
        <f>AB599</f>
        <v>932.72</v>
      </c>
      <c r="CZ599">
        <f>AF599</f>
        <v>87.17</v>
      </c>
      <c r="DA599">
        <f>AJ599</f>
        <v>10.7</v>
      </c>
      <c r="DB599">
        <f>ROUND((ROUND(AT599*CZ599,2)*1.25),2)</f>
        <v>16.350000000000001</v>
      </c>
      <c r="DC599">
        <f>ROUND((ROUND(AT599*AG599,2)*1.25),2)</f>
        <v>2.1800000000000002</v>
      </c>
    </row>
    <row r="600" spans="1:107">
      <c r="A600">
        <f>ROW(Source!A550)</f>
        <v>550</v>
      </c>
      <c r="B600">
        <v>35806607</v>
      </c>
      <c r="C600">
        <v>35821885</v>
      </c>
      <c r="D600">
        <v>29108696</v>
      </c>
      <c r="E600">
        <v>1</v>
      </c>
      <c r="F600">
        <v>1</v>
      </c>
      <c r="G600">
        <v>1</v>
      </c>
      <c r="H600">
        <v>3</v>
      </c>
      <c r="I600" t="s">
        <v>604</v>
      </c>
      <c r="J600" t="s">
        <v>605</v>
      </c>
      <c r="K600" t="s">
        <v>606</v>
      </c>
      <c r="L600">
        <v>1354</v>
      </c>
      <c r="N600">
        <v>1010</v>
      </c>
      <c r="O600" t="s">
        <v>258</v>
      </c>
      <c r="P600" t="s">
        <v>258</v>
      </c>
      <c r="Q600">
        <v>1</v>
      </c>
      <c r="W600">
        <v>0</v>
      </c>
      <c r="X600">
        <v>2109155817</v>
      </c>
      <c r="Y600">
        <v>56.6</v>
      </c>
      <c r="AA600">
        <v>310.51</v>
      </c>
      <c r="AB600">
        <v>0</v>
      </c>
      <c r="AC600">
        <v>0</v>
      </c>
      <c r="AD600">
        <v>0</v>
      </c>
      <c r="AE600">
        <v>67.209999999999994</v>
      </c>
      <c r="AF600">
        <v>0</v>
      </c>
      <c r="AG600">
        <v>0</v>
      </c>
      <c r="AH600">
        <v>0</v>
      </c>
      <c r="AI600">
        <v>4.62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56.6</v>
      </c>
      <c r="AU600" t="s">
        <v>3</v>
      </c>
      <c r="AV600">
        <v>0</v>
      </c>
      <c r="AW600">
        <v>2</v>
      </c>
      <c r="AX600">
        <v>35821890</v>
      </c>
      <c r="AY600">
        <v>1</v>
      </c>
      <c r="AZ600">
        <v>0</v>
      </c>
      <c r="BA600">
        <v>587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Y600*Source!I550</f>
        <v>1.698</v>
      </c>
      <c r="CY600">
        <f>AA600</f>
        <v>310.51</v>
      </c>
      <c r="CZ600">
        <f>AE600</f>
        <v>67.209999999999994</v>
      </c>
      <c r="DA600">
        <f>AI600</f>
        <v>4.62</v>
      </c>
      <c r="DB600">
        <f>ROUND(ROUND(AT600*CZ600,2),2)</f>
        <v>3804.09</v>
      </c>
      <c r="DC600">
        <f>ROUND(ROUND(AT600*AG600,2),2)</f>
        <v>0</v>
      </c>
    </row>
    <row r="601" spans="1:107">
      <c r="A601">
        <f>ROW(Source!A550)</f>
        <v>550</v>
      </c>
      <c r="B601">
        <v>35806607</v>
      </c>
      <c r="C601">
        <v>35821885</v>
      </c>
      <c r="D601">
        <v>29109722</v>
      </c>
      <c r="E601">
        <v>1</v>
      </c>
      <c r="F601">
        <v>1</v>
      </c>
      <c r="G601">
        <v>1</v>
      </c>
      <c r="H601">
        <v>3</v>
      </c>
      <c r="I601" t="s">
        <v>149</v>
      </c>
      <c r="J601" t="s">
        <v>152</v>
      </c>
      <c r="K601" t="s">
        <v>150</v>
      </c>
      <c r="L601">
        <v>1301</v>
      </c>
      <c r="N601">
        <v>1003</v>
      </c>
      <c r="O601" t="s">
        <v>151</v>
      </c>
      <c r="P601" t="s">
        <v>151</v>
      </c>
      <c r="Q601">
        <v>1</v>
      </c>
      <c r="W601">
        <v>0</v>
      </c>
      <c r="X601">
        <v>-1224981602</v>
      </c>
      <c r="Y601">
        <v>100</v>
      </c>
      <c r="AA601">
        <v>180.16</v>
      </c>
      <c r="AB601">
        <v>0</v>
      </c>
      <c r="AC601">
        <v>0</v>
      </c>
      <c r="AD601">
        <v>0</v>
      </c>
      <c r="AE601">
        <v>189.64</v>
      </c>
      <c r="AF601">
        <v>0</v>
      </c>
      <c r="AG601">
        <v>0</v>
      </c>
      <c r="AH601">
        <v>0</v>
      </c>
      <c r="AI601">
        <v>0.95</v>
      </c>
      <c r="AJ601">
        <v>1</v>
      </c>
      <c r="AK601">
        <v>1</v>
      </c>
      <c r="AL601">
        <v>1</v>
      </c>
      <c r="AN601">
        <v>0</v>
      </c>
      <c r="AO601">
        <v>0</v>
      </c>
      <c r="AP601">
        <v>0</v>
      </c>
      <c r="AQ601">
        <v>0</v>
      </c>
      <c r="AR601">
        <v>0</v>
      </c>
      <c r="AS601" t="s">
        <v>3</v>
      </c>
      <c r="AT601">
        <v>100</v>
      </c>
      <c r="AU601" t="s">
        <v>3</v>
      </c>
      <c r="AV601">
        <v>0</v>
      </c>
      <c r="AW601">
        <v>1</v>
      </c>
      <c r="AX601">
        <v>-1</v>
      </c>
      <c r="AY601">
        <v>0</v>
      </c>
      <c r="AZ601">
        <v>0</v>
      </c>
      <c r="BA601" t="s">
        <v>3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Y601*Source!I550</f>
        <v>3</v>
      </c>
      <c r="CY601">
        <f>AA601</f>
        <v>180.16</v>
      </c>
      <c r="CZ601">
        <f>AE601</f>
        <v>189.64</v>
      </c>
      <c r="DA601">
        <f>AI601</f>
        <v>0.95</v>
      </c>
      <c r="DB601">
        <f>ROUND(ROUND(AT601*CZ601,2),2)</f>
        <v>18964</v>
      </c>
      <c r="DC601">
        <f>ROUND(ROUND(AT601*AG601,2),2)</f>
        <v>0</v>
      </c>
    </row>
    <row r="602" spans="1:107">
      <c r="A602">
        <f>ROW(Source!A550)</f>
        <v>550</v>
      </c>
      <c r="B602">
        <v>35806607</v>
      </c>
      <c r="C602">
        <v>35821885</v>
      </c>
      <c r="D602">
        <v>29115197</v>
      </c>
      <c r="E602">
        <v>1</v>
      </c>
      <c r="F602">
        <v>1</v>
      </c>
      <c r="G602">
        <v>1</v>
      </c>
      <c r="H602">
        <v>3</v>
      </c>
      <c r="I602" t="s">
        <v>607</v>
      </c>
      <c r="J602" t="s">
        <v>608</v>
      </c>
      <c r="K602" t="s">
        <v>609</v>
      </c>
      <c r="L602">
        <v>1354</v>
      </c>
      <c r="N602">
        <v>1010</v>
      </c>
      <c r="O602" t="s">
        <v>258</v>
      </c>
      <c r="P602" t="s">
        <v>258</v>
      </c>
      <c r="Q602">
        <v>1</v>
      </c>
      <c r="W602">
        <v>0</v>
      </c>
      <c r="X602">
        <v>-1208533646</v>
      </c>
      <c r="Y602">
        <v>400</v>
      </c>
      <c r="AA602">
        <v>3.68</v>
      </c>
      <c r="AB602">
        <v>0</v>
      </c>
      <c r="AC602">
        <v>0</v>
      </c>
      <c r="AD602">
        <v>0</v>
      </c>
      <c r="AE602">
        <v>0.5</v>
      </c>
      <c r="AF602">
        <v>0</v>
      </c>
      <c r="AG602">
        <v>0</v>
      </c>
      <c r="AH602">
        <v>0</v>
      </c>
      <c r="AI602">
        <v>7.36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400</v>
      </c>
      <c r="AU602" t="s">
        <v>3</v>
      </c>
      <c r="AV602">
        <v>0</v>
      </c>
      <c r="AW602">
        <v>2</v>
      </c>
      <c r="AX602">
        <v>35821892</v>
      </c>
      <c r="AY602">
        <v>1</v>
      </c>
      <c r="AZ602">
        <v>0</v>
      </c>
      <c r="BA602">
        <v>589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Y602*Source!I550</f>
        <v>12</v>
      </c>
      <c r="CY602">
        <f>AA602</f>
        <v>3.68</v>
      </c>
      <c r="CZ602">
        <f>AE602</f>
        <v>0.5</v>
      </c>
      <c r="DA602">
        <f>AI602</f>
        <v>7.36</v>
      </c>
      <c r="DB602">
        <f>ROUND(ROUND(AT602*CZ602,2),2)</f>
        <v>200</v>
      </c>
      <c r="DC602">
        <f>ROUND(ROUND(AT602*AG602,2),2)</f>
        <v>0</v>
      </c>
    </row>
    <row r="603" spans="1:107">
      <c r="A603">
        <f>ROW(Source!A552)</f>
        <v>552</v>
      </c>
      <c r="B603">
        <v>35806607</v>
      </c>
      <c r="C603">
        <v>35821896</v>
      </c>
      <c r="D603">
        <v>18413230</v>
      </c>
      <c r="E603">
        <v>1</v>
      </c>
      <c r="F603">
        <v>1</v>
      </c>
      <c r="G603">
        <v>1</v>
      </c>
      <c r="H603">
        <v>1</v>
      </c>
      <c r="I603" t="s">
        <v>610</v>
      </c>
      <c r="J603" t="s">
        <v>3</v>
      </c>
      <c r="K603" t="s">
        <v>611</v>
      </c>
      <c r="L603">
        <v>1369</v>
      </c>
      <c r="N603">
        <v>1013</v>
      </c>
      <c r="O603" t="s">
        <v>583</v>
      </c>
      <c r="P603" t="s">
        <v>583</v>
      </c>
      <c r="Q603">
        <v>1</v>
      </c>
      <c r="W603">
        <v>0</v>
      </c>
      <c r="X603">
        <v>355262106</v>
      </c>
      <c r="Y603">
        <v>191.44049999999999</v>
      </c>
      <c r="AA603">
        <v>0</v>
      </c>
      <c r="AB603">
        <v>0</v>
      </c>
      <c r="AC603">
        <v>0</v>
      </c>
      <c r="AD603">
        <v>304.64</v>
      </c>
      <c r="AE603">
        <v>0</v>
      </c>
      <c r="AF603">
        <v>0</v>
      </c>
      <c r="AG603">
        <v>0</v>
      </c>
      <c r="AH603">
        <v>304.64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1</v>
      </c>
      <c r="AQ603">
        <v>0</v>
      </c>
      <c r="AR603">
        <v>0</v>
      </c>
      <c r="AS603" t="s">
        <v>3</v>
      </c>
      <c r="AT603">
        <v>166.47</v>
      </c>
      <c r="AU603" t="s">
        <v>144</v>
      </c>
      <c r="AV603">
        <v>1</v>
      </c>
      <c r="AW603">
        <v>2</v>
      </c>
      <c r="AX603">
        <v>35821897</v>
      </c>
      <c r="AY603">
        <v>2</v>
      </c>
      <c r="AZ603">
        <v>131072</v>
      </c>
      <c r="BA603">
        <v>590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Y603*Source!I552</f>
        <v>4.5945719999999994</v>
      </c>
      <c r="CY603">
        <f>AD603</f>
        <v>304.64</v>
      </c>
      <c r="CZ603">
        <f>AH603</f>
        <v>304.64</v>
      </c>
      <c r="DA603">
        <f>AL603</f>
        <v>1</v>
      </c>
      <c r="DB603">
        <f>ROUND((ROUND(AT603*CZ603,2)*1.15),2)</f>
        <v>58320.43</v>
      </c>
      <c r="DC603">
        <f>ROUND((ROUND(AT603*AG603,2)*1.15),2)</f>
        <v>0</v>
      </c>
    </row>
    <row r="604" spans="1:107">
      <c r="A604">
        <f>ROW(Source!A552)</f>
        <v>552</v>
      </c>
      <c r="B604">
        <v>35806607</v>
      </c>
      <c r="C604">
        <v>35821896</v>
      </c>
      <c r="D604">
        <v>121548</v>
      </c>
      <c r="E604">
        <v>1</v>
      </c>
      <c r="F604">
        <v>1</v>
      </c>
      <c r="G604">
        <v>1</v>
      </c>
      <c r="H604">
        <v>1</v>
      </c>
      <c r="I604" t="s">
        <v>34</v>
      </c>
      <c r="J604" t="s">
        <v>3</v>
      </c>
      <c r="K604" t="s">
        <v>584</v>
      </c>
      <c r="L604">
        <v>608254</v>
      </c>
      <c r="N604">
        <v>1013</v>
      </c>
      <c r="O604" t="s">
        <v>585</v>
      </c>
      <c r="P604" t="s">
        <v>585</v>
      </c>
      <c r="Q604">
        <v>1</v>
      </c>
      <c r="W604">
        <v>0</v>
      </c>
      <c r="X604">
        <v>-185737400</v>
      </c>
      <c r="Y604">
        <v>0.1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0.08</v>
      </c>
      <c r="AU604" t="s">
        <v>143</v>
      </c>
      <c r="AV604">
        <v>2</v>
      </c>
      <c r="AW604">
        <v>2</v>
      </c>
      <c r="AX604">
        <v>35821898</v>
      </c>
      <c r="AY604">
        <v>1</v>
      </c>
      <c r="AZ604">
        <v>0</v>
      </c>
      <c r="BA604">
        <v>591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Y604*Source!I552</f>
        <v>2.4000000000000002E-3</v>
      </c>
      <c r="CY604">
        <f>AD604</f>
        <v>0</v>
      </c>
      <c r="CZ604">
        <f>AH604</f>
        <v>0</v>
      </c>
      <c r="DA604">
        <f>AL604</f>
        <v>1</v>
      </c>
      <c r="DB604">
        <f>ROUND((ROUND(AT604*CZ604,2)*1.25),2)</f>
        <v>0</v>
      </c>
      <c r="DC604">
        <f>ROUND((ROUND(AT604*AG604,2)*1.25),2)</f>
        <v>0</v>
      </c>
    </row>
    <row r="605" spans="1:107">
      <c r="A605">
        <f>ROW(Source!A552)</f>
        <v>552</v>
      </c>
      <c r="B605">
        <v>35806607</v>
      </c>
      <c r="C605">
        <v>35821896</v>
      </c>
      <c r="D605">
        <v>29172556</v>
      </c>
      <c r="E605">
        <v>1</v>
      </c>
      <c r="F605">
        <v>1</v>
      </c>
      <c r="G605">
        <v>1</v>
      </c>
      <c r="H605">
        <v>2</v>
      </c>
      <c r="I605" t="s">
        <v>586</v>
      </c>
      <c r="J605" t="s">
        <v>590</v>
      </c>
      <c r="K605" t="s">
        <v>588</v>
      </c>
      <c r="L605">
        <v>1368</v>
      </c>
      <c r="N605">
        <v>1011</v>
      </c>
      <c r="O605" t="s">
        <v>589</v>
      </c>
      <c r="P605" t="s">
        <v>589</v>
      </c>
      <c r="Q605">
        <v>1</v>
      </c>
      <c r="W605">
        <v>0</v>
      </c>
      <c r="X605">
        <v>-1302720870</v>
      </c>
      <c r="Y605">
        <v>0.1</v>
      </c>
      <c r="AA605">
        <v>0</v>
      </c>
      <c r="AB605">
        <v>466.71</v>
      </c>
      <c r="AC605">
        <v>447.93</v>
      </c>
      <c r="AD605">
        <v>0</v>
      </c>
      <c r="AE605">
        <v>0</v>
      </c>
      <c r="AF605">
        <v>31.26</v>
      </c>
      <c r="AG605">
        <v>13.5</v>
      </c>
      <c r="AH605">
        <v>0</v>
      </c>
      <c r="AI605">
        <v>1</v>
      </c>
      <c r="AJ605">
        <v>14.93</v>
      </c>
      <c r="AK605">
        <v>33.18</v>
      </c>
      <c r="AL605">
        <v>1</v>
      </c>
      <c r="AN605">
        <v>0</v>
      </c>
      <c r="AO605">
        <v>1</v>
      </c>
      <c r="AP605">
        <v>1</v>
      </c>
      <c r="AQ605">
        <v>0</v>
      </c>
      <c r="AR605">
        <v>0</v>
      </c>
      <c r="AS605" t="s">
        <v>3</v>
      </c>
      <c r="AT605">
        <v>0.08</v>
      </c>
      <c r="AU605" t="s">
        <v>143</v>
      </c>
      <c r="AV605">
        <v>0</v>
      </c>
      <c r="AW605">
        <v>2</v>
      </c>
      <c r="AX605">
        <v>35821899</v>
      </c>
      <c r="AY605">
        <v>1</v>
      </c>
      <c r="AZ605">
        <v>0</v>
      </c>
      <c r="BA605">
        <v>592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Y605*Source!I552</f>
        <v>2.4000000000000002E-3</v>
      </c>
      <c r="CY605">
        <f>AB605</f>
        <v>466.71</v>
      </c>
      <c r="CZ605">
        <f>AF605</f>
        <v>31.26</v>
      </c>
      <c r="DA605">
        <f>AJ605</f>
        <v>14.93</v>
      </c>
      <c r="DB605">
        <f>ROUND((ROUND(AT605*CZ605,2)*1.25),2)</f>
        <v>3.13</v>
      </c>
      <c r="DC605">
        <f>ROUND((ROUND(AT605*AG605,2)*1.25),2)</f>
        <v>1.35</v>
      </c>
    </row>
    <row r="606" spans="1:107">
      <c r="A606">
        <f>ROW(Source!A552)</f>
        <v>552</v>
      </c>
      <c r="B606">
        <v>35806607</v>
      </c>
      <c r="C606">
        <v>35821896</v>
      </c>
      <c r="D606">
        <v>29174591</v>
      </c>
      <c r="E606">
        <v>1</v>
      </c>
      <c r="F606">
        <v>1</v>
      </c>
      <c r="G606">
        <v>1</v>
      </c>
      <c r="H606">
        <v>2</v>
      </c>
      <c r="I606" t="s">
        <v>612</v>
      </c>
      <c r="J606" t="s">
        <v>642</v>
      </c>
      <c r="K606" t="s">
        <v>614</v>
      </c>
      <c r="L606">
        <v>1368</v>
      </c>
      <c r="N606">
        <v>1011</v>
      </c>
      <c r="O606" t="s">
        <v>589</v>
      </c>
      <c r="P606" t="s">
        <v>589</v>
      </c>
      <c r="Q606">
        <v>1</v>
      </c>
      <c r="W606">
        <v>0</v>
      </c>
      <c r="X606">
        <v>1598042632</v>
      </c>
      <c r="Y606">
        <v>0.32500000000000001</v>
      </c>
      <c r="AA606">
        <v>0</v>
      </c>
      <c r="AB606">
        <v>9.4700000000000006</v>
      </c>
      <c r="AC606">
        <v>0</v>
      </c>
      <c r="AD606">
        <v>0</v>
      </c>
      <c r="AE606">
        <v>0</v>
      </c>
      <c r="AF606">
        <v>0.95</v>
      </c>
      <c r="AG606">
        <v>0</v>
      </c>
      <c r="AH606">
        <v>0</v>
      </c>
      <c r="AI606">
        <v>1</v>
      </c>
      <c r="AJ606">
        <v>9.9700000000000006</v>
      </c>
      <c r="AK606">
        <v>33.18</v>
      </c>
      <c r="AL606">
        <v>1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0.26</v>
      </c>
      <c r="AU606" t="s">
        <v>143</v>
      </c>
      <c r="AV606">
        <v>0</v>
      </c>
      <c r="AW606">
        <v>2</v>
      </c>
      <c r="AX606">
        <v>35821900</v>
      </c>
      <c r="AY606">
        <v>1</v>
      </c>
      <c r="AZ606">
        <v>0</v>
      </c>
      <c r="BA606">
        <v>593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Y606*Source!I552</f>
        <v>7.8000000000000005E-3</v>
      </c>
      <c r="CY606">
        <f>AB606</f>
        <v>9.4700000000000006</v>
      </c>
      <c r="CZ606">
        <f>AF606</f>
        <v>0.95</v>
      </c>
      <c r="DA606">
        <f>AJ606</f>
        <v>9.9700000000000006</v>
      </c>
      <c r="DB606">
        <f>ROUND((ROUND(AT606*CZ606,2)*1.25),2)</f>
        <v>0.31</v>
      </c>
      <c r="DC606">
        <f>ROUND((ROUND(AT606*AG606,2)*1.25),2)</f>
        <v>0</v>
      </c>
    </row>
    <row r="607" spans="1:107">
      <c r="A607">
        <f>ROW(Source!A552)</f>
        <v>552</v>
      </c>
      <c r="B607">
        <v>35806607</v>
      </c>
      <c r="C607">
        <v>35821896</v>
      </c>
      <c r="D607">
        <v>29174913</v>
      </c>
      <c r="E607">
        <v>1</v>
      </c>
      <c r="F607">
        <v>1</v>
      </c>
      <c r="G607">
        <v>1</v>
      </c>
      <c r="H607">
        <v>2</v>
      </c>
      <c r="I607" t="s">
        <v>601</v>
      </c>
      <c r="J607" t="s">
        <v>602</v>
      </c>
      <c r="K607" t="s">
        <v>603</v>
      </c>
      <c r="L607">
        <v>1368</v>
      </c>
      <c r="N607">
        <v>1011</v>
      </c>
      <c r="O607" t="s">
        <v>589</v>
      </c>
      <c r="P607" t="s">
        <v>589</v>
      </c>
      <c r="Q607">
        <v>1</v>
      </c>
      <c r="W607">
        <v>0</v>
      </c>
      <c r="X607">
        <v>458544584</v>
      </c>
      <c r="Y607">
        <v>0.625</v>
      </c>
      <c r="AA607">
        <v>0</v>
      </c>
      <c r="AB607">
        <v>932.72</v>
      </c>
      <c r="AC607">
        <v>384.89</v>
      </c>
      <c r="AD607">
        <v>0</v>
      </c>
      <c r="AE607">
        <v>0</v>
      </c>
      <c r="AF607">
        <v>87.17</v>
      </c>
      <c r="AG607">
        <v>11.6</v>
      </c>
      <c r="AH607">
        <v>0</v>
      </c>
      <c r="AI607">
        <v>1</v>
      </c>
      <c r="AJ607">
        <v>10.7</v>
      </c>
      <c r="AK607">
        <v>33.18</v>
      </c>
      <c r="AL607">
        <v>1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0.5</v>
      </c>
      <c r="AU607" t="s">
        <v>143</v>
      </c>
      <c r="AV607">
        <v>0</v>
      </c>
      <c r="AW607">
        <v>2</v>
      </c>
      <c r="AX607">
        <v>35821901</v>
      </c>
      <c r="AY607">
        <v>1</v>
      </c>
      <c r="AZ607">
        <v>0</v>
      </c>
      <c r="BA607">
        <v>594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Y607*Source!I552</f>
        <v>1.4999999999999999E-2</v>
      </c>
      <c r="CY607">
        <f>AB607</f>
        <v>932.72</v>
      </c>
      <c r="CZ607">
        <f>AF607</f>
        <v>87.17</v>
      </c>
      <c r="DA607">
        <f>AJ607</f>
        <v>10.7</v>
      </c>
      <c r="DB607">
        <f>ROUND((ROUND(AT607*CZ607,2)*1.25),2)</f>
        <v>54.49</v>
      </c>
      <c r="DC607">
        <f>ROUND((ROUND(AT607*AG607,2)*1.25),2)</f>
        <v>7.25</v>
      </c>
    </row>
    <row r="608" spans="1:107">
      <c r="A608">
        <f>ROW(Source!A552)</f>
        <v>552</v>
      </c>
      <c r="B608">
        <v>35806607</v>
      </c>
      <c r="C608">
        <v>35821896</v>
      </c>
      <c r="D608">
        <v>29107800</v>
      </c>
      <c r="E608">
        <v>1</v>
      </c>
      <c r="F608">
        <v>1</v>
      </c>
      <c r="G608">
        <v>1</v>
      </c>
      <c r="H608">
        <v>3</v>
      </c>
      <c r="I608" t="s">
        <v>616</v>
      </c>
      <c r="J608" t="s">
        <v>643</v>
      </c>
      <c r="K608" t="s">
        <v>618</v>
      </c>
      <c r="L608">
        <v>1346</v>
      </c>
      <c r="N608">
        <v>1009</v>
      </c>
      <c r="O608" t="s">
        <v>170</v>
      </c>
      <c r="P608" t="s">
        <v>170</v>
      </c>
      <c r="Q608">
        <v>1</v>
      </c>
      <c r="W608">
        <v>0</v>
      </c>
      <c r="X608">
        <v>-1570619850</v>
      </c>
      <c r="Y608">
        <v>0.2</v>
      </c>
      <c r="AA608">
        <v>46.61</v>
      </c>
      <c r="AB608">
        <v>0</v>
      </c>
      <c r="AC608">
        <v>0</v>
      </c>
      <c r="AD608">
        <v>0</v>
      </c>
      <c r="AE608">
        <v>1.81</v>
      </c>
      <c r="AF608">
        <v>0</v>
      </c>
      <c r="AG608">
        <v>0</v>
      </c>
      <c r="AH608">
        <v>0</v>
      </c>
      <c r="AI608">
        <v>25.75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0.2</v>
      </c>
      <c r="AU608" t="s">
        <v>3</v>
      </c>
      <c r="AV608">
        <v>0</v>
      </c>
      <c r="AW608">
        <v>2</v>
      </c>
      <c r="AX608">
        <v>35821902</v>
      </c>
      <c r="AY608">
        <v>1</v>
      </c>
      <c r="AZ608">
        <v>0</v>
      </c>
      <c r="BA608">
        <v>595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Y608*Source!I552</f>
        <v>4.8000000000000004E-3</v>
      </c>
      <c r="CY608">
        <f>AA608</f>
        <v>46.61</v>
      </c>
      <c r="CZ608">
        <f>AE608</f>
        <v>1.81</v>
      </c>
      <c r="DA608">
        <f>AI608</f>
        <v>25.75</v>
      </c>
      <c r="DB608">
        <f>ROUND(ROUND(AT608*CZ608,2),2)</f>
        <v>0.36</v>
      </c>
      <c r="DC608">
        <f>ROUND(ROUND(AT608*AG608,2),2)</f>
        <v>0</v>
      </c>
    </row>
    <row r="609" spans="1:107">
      <c r="A609">
        <f>ROW(Source!A552)</f>
        <v>552</v>
      </c>
      <c r="B609">
        <v>35806607</v>
      </c>
      <c r="C609">
        <v>35821896</v>
      </c>
      <c r="D609">
        <v>29109348</v>
      </c>
      <c r="E609">
        <v>1</v>
      </c>
      <c r="F609">
        <v>1</v>
      </c>
      <c r="G609">
        <v>1</v>
      </c>
      <c r="H609">
        <v>3</v>
      </c>
      <c r="I609" t="s">
        <v>168</v>
      </c>
      <c r="J609" t="s">
        <v>191</v>
      </c>
      <c r="K609" t="s">
        <v>169</v>
      </c>
      <c r="L609">
        <v>1346</v>
      </c>
      <c r="N609">
        <v>1009</v>
      </c>
      <c r="O609" t="s">
        <v>170</v>
      </c>
      <c r="P609" t="s">
        <v>170</v>
      </c>
      <c r="Q609">
        <v>1</v>
      </c>
      <c r="W609">
        <v>0</v>
      </c>
      <c r="X609">
        <v>-1686930993</v>
      </c>
      <c r="Y609">
        <v>8.9166670000000003</v>
      </c>
      <c r="AA609">
        <v>134.02000000000001</v>
      </c>
      <c r="AB609">
        <v>0</v>
      </c>
      <c r="AC609">
        <v>0</v>
      </c>
      <c r="AD609">
        <v>0</v>
      </c>
      <c r="AE609">
        <v>22.91</v>
      </c>
      <c r="AF609">
        <v>0</v>
      </c>
      <c r="AG609">
        <v>0</v>
      </c>
      <c r="AH609">
        <v>0</v>
      </c>
      <c r="AI609">
        <v>5.85</v>
      </c>
      <c r="AJ609">
        <v>1</v>
      </c>
      <c r="AK609">
        <v>1</v>
      </c>
      <c r="AL609">
        <v>1</v>
      </c>
      <c r="AN609">
        <v>0</v>
      </c>
      <c r="AO609">
        <v>0</v>
      </c>
      <c r="AP609">
        <v>0</v>
      </c>
      <c r="AQ609">
        <v>0</v>
      </c>
      <c r="AR609">
        <v>0</v>
      </c>
      <c r="AS609" t="s">
        <v>3</v>
      </c>
      <c r="AT609">
        <v>8.9166670000000003</v>
      </c>
      <c r="AU609" t="s">
        <v>3</v>
      </c>
      <c r="AV609">
        <v>0</v>
      </c>
      <c r="AW609">
        <v>1</v>
      </c>
      <c r="AX609">
        <v>-1</v>
      </c>
      <c r="AY609">
        <v>0</v>
      </c>
      <c r="AZ609">
        <v>0</v>
      </c>
      <c r="BA609" t="s">
        <v>3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Y609*Source!I552</f>
        <v>0.21400000800000002</v>
      </c>
      <c r="CY609">
        <f>AA609</f>
        <v>134.02000000000001</v>
      </c>
      <c r="CZ609">
        <f>AE609</f>
        <v>22.91</v>
      </c>
      <c r="DA609">
        <f>AI609</f>
        <v>5.85</v>
      </c>
      <c r="DB609">
        <f>ROUND(ROUND(AT609*CZ609,2),2)</f>
        <v>204.28</v>
      </c>
      <c r="DC609">
        <f>ROUND(ROUND(AT609*AG609,2),2)</f>
        <v>0</v>
      </c>
    </row>
    <row r="610" spans="1:107">
      <c r="A610">
        <f>ROW(Source!A552)</f>
        <v>552</v>
      </c>
      <c r="B610">
        <v>35806607</v>
      </c>
      <c r="C610">
        <v>35821896</v>
      </c>
      <c r="D610">
        <v>29109411</v>
      </c>
      <c r="E610">
        <v>1</v>
      </c>
      <c r="F610">
        <v>1</v>
      </c>
      <c r="G610">
        <v>1</v>
      </c>
      <c r="H610">
        <v>3</v>
      </c>
      <c r="I610" t="s">
        <v>619</v>
      </c>
      <c r="J610" t="s">
        <v>644</v>
      </c>
      <c r="K610" t="s">
        <v>621</v>
      </c>
      <c r="L610">
        <v>1346</v>
      </c>
      <c r="N610">
        <v>1009</v>
      </c>
      <c r="O610" t="s">
        <v>170</v>
      </c>
      <c r="P610" t="s">
        <v>170</v>
      </c>
      <c r="Q610">
        <v>1</v>
      </c>
      <c r="W610">
        <v>0</v>
      </c>
      <c r="X610">
        <v>-1130535485</v>
      </c>
      <c r="Y610">
        <v>30</v>
      </c>
      <c r="AA610">
        <v>53.91</v>
      </c>
      <c r="AB610">
        <v>0</v>
      </c>
      <c r="AC610">
        <v>0</v>
      </c>
      <c r="AD610">
        <v>0</v>
      </c>
      <c r="AE610">
        <v>15.95</v>
      </c>
      <c r="AF610">
        <v>0</v>
      </c>
      <c r="AG610">
        <v>0</v>
      </c>
      <c r="AH610">
        <v>0</v>
      </c>
      <c r="AI610">
        <v>3.38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30</v>
      </c>
      <c r="AU610" t="s">
        <v>3</v>
      </c>
      <c r="AV610">
        <v>0</v>
      </c>
      <c r="AW610">
        <v>2</v>
      </c>
      <c r="AX610">
        <v>35821903</v>
      </c>
      <c r="AY610">
        <v>1</v>
      </c>
      <c r="AZ610">
        <v>0</v>
      </c>
      <c r="BA610">
        <v>596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Y610*Source!I552</f>
        <v>0.72</v>
      </c>
      <c r="CY610">
        <f>AA610</f>
        <v>53.91</v>
      </c>
      <c r="CZ610">
        <f>AE610</f>
        <v>15.95</v>
      </c>
      <c r="DA610">
        <f>AI610</f>
        <v>3.38</v>
      </c>
      <c r="DB610">
        <f>ROUND(ROUND(AT610*CZ610,2),2)</f>
        <v>478.5</v>
      </c>
      <c r="DC610">
        <f>ROUND(ROUND(AT610*AG610,2),2)</f>
        <v>0</v>
      </c>
    </row>
    <row r="611" spans="1:107">
      <c r="A611">
        <f>ROW(Source!A552)</f>
        <v>552</v>
      </c>
      <c r="B611">
        <v>35806607</v>
      </c>
      <c r="C611">
        <v>35821896</v>
      </c>
      <c r="D611">
        <v>29109648</v>
      </c>
      <c r="E611">
        <v>1</v>
      </c>
      <c r="F611">
        <v>1</v>
      </c>
      <c r="G611">
        <v>1</v>
      </c>
      <c r="H611">
        <v>3</v>
      </c>
      <c r="I611" t="s">
        <v>163</v>
      </c>
      <c r="J611" t="s">
        <v>189</v>
      </c>
      <c r="K611" t="s">
        <v>164</v>
      </c>
      <c r="L611">
        <v>1327</v>
      </c>
      <c r="N611">
        <v>1005</v>
      </c>
      <c r="O611" t="s">
        <v>165</v>
      </c>
      <c r="P611" t="s">
        <v>165</v>
      </c>
      <c r="Q611">
        <v>1</v>
      </c>
      <c r="W611">
        <v>0</v>
      </c>
      <c r="X611">
        <v>-1326923709</v>
      </c>
      <c r="Y611">
        <v>105</v>
      </c>
      <c r="AA611">
        <v>226.72</v>
      </c>
      <c r="AB611">
        <v>0</v>
      </c>
      <c r="AC611">
        <v>0</v>
      </c>
      <c r="AD611">
        <v>0</v>
      </c>
      <c r="AE611">
        <v>377.87</v>
      </c>
      <c r="AF611">
        <v>0</v>
      </c>
      <c r="AG611">
        <v>0</v>
      </c>
      <c r="AH611">
        <v>0</v>
      </c>
      <c r="AI611">
        <v>0.6</v>
      </c>
      <c r="AJ611">
        <v>1</v>
      </c>
      <c r="AK611">
        <v>1</v>
      </c>
      <c r="AL611">
        <v>1</v>
      </c>
      <c r="AN611">
        <v>0</v>
      </c>
      <c r="AO611">
        <v>0</v>
      </c>
      <c r="AP611">
        <v>0</v>
      </c>
      <c r="AQ611">
        <v>0</v>
      </c>
      <c r="AR611">
        <v>0</v>
      </c>
      <c r="AS611" t="s">
        <v>3</v>
      </c>
      <c r="AT611">
        <v>105</v>
      </c>
      <c r="AU611" t="s">
        <v>3</v>
      </c>
      <c r="AV611">
        <v>0</v>
      </c>
      <c r="AW611">
        <v>1</v>
      </c>
      <c r="AX611">
        <v>-1</v>
      </c>
      <c r="AY611">
        <v>0</v>
      </c>
      <c r="AZ611">
        <v>0</v>
      </c>
      <c r="BA611" t="s">
        <v>3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Y611*Source!I552</f>
        <v>2.52</v>
      </c>
      <c r="CY611">
        <f>AA611</f>
        <v>226.72</v>
      </c>
      <c r="CZ611">
        <f>AE611</f>
        <v>377.87</v>
      </c>
      <c r="DA611">
        <f>AI611</f>
        <v>0.6</v>
      </c>
      <c r="DB611">
        <f>ROUND(ROUND(AT611*CZ611,2),2)</f>
        <v>39676.35</v>
      </c>
      <c r="DC611">
        <f>ROUND(ROUND(AT611*AG611,2),2)</f>
        <v>0</v>
      </c>
    </row>
    <row r="612" spans="1:107">
      <c r="A612">
        <f>ROW(Source!A555)</f>
        <v>555</v>
      </c>
      <c r="B612">
        <v>35806607</v>
      </c>
      <c r="C612">
        <v>36324756</v>
      </c>
      <c r="D612">
        <v>18413230</v>
      </c>
      <c r="E612">
        <v>1</v>
      </c>
      <c r="F612">
        <v>1</v>
      </c>
      <c r="G612">
        <v>1</v>
      </c>
      <c r="H612">
        <v>1</v>
      </c>
      <c r="I612" t="s">
        <v>610</v>
      </c>
      <c r="J612" t="s">
        <v>3</v>
      </c>
      <c r="K612" t="s">
        <v>611</v>
      </c>
      <c r="L612">
        <v>1369</v>
      </c>
      <c r="N612">
        <v>1013</v>
      </c>
      <c r="O612" t="s">
        <v>583</v>
      </c>
      <c r="P612" t="s">
        <v>583</v>
      </c>
      <c r="Q612">
        <v>1</v>
      </c>
      <c r="W612">
        <v>0</v>
      </c>
      <c r="X612">
        <v>355262106</v>
      </c>
      <c r="Y612">
        <v>102.95949999999999</v>
      </c>
      <c r="AA612">
        <v>0</v>
      </c>
      <c r="AB612">
        <v>0</v>
      </c>
      <c r="AC612">
        <v>0</v>
      </c>
      <c r="AD612">
        <v>304.64</v>
      </c>
      <c r="AE612">
        <v>0</v>
      </c>
      <c r="AF612">
        <v>0</v>
      </c>
      <c r="AG612">
        <v>0</v>
      </c>
      <c r="AH612">
        <v>304.64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89.53</v>
      </c>
      <c r="AU612" t="s">
        <v>144</v>
      </c>
      <c r="AV612">
        <v>1</v>
      </c>
      <c r="AW612">
        <v>2</v>
      </c>
      <c r="AX612">
        <v>36324774</v>
      </c>
      <c r="AY612">
        <v>2</v>
      </c>
      <c r="AZ612">
        <v>131072</v>
      </c>
      <c r="BA612">
        <v>599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Y612*Source!I555</f>
        <v>2.0591900000000001</v>
      </c>
      <c r="CY612">
        <f>AD612</f>
        <v>304.64</v>
      </c>
      <c r="CZ612">
        <f>AH612</f>
        <v>304.64</v>
      </c>
      <c r="DA612">
        <f>AL612</f>
        <v>1</v>
      </c>
      <c r="DB612">
        <f>ROUND((ROUND(AT612*CZ612,2)*1.15),2)</f>
        <v>31365.58</v>
      </c>
      <c r="DC612">
        <f>ROUND((ROUND(AT612*AG612,2)*1.15),2)</f>
        <v>0</v>
      </c>
    </row>
    <row r="613" spans="1:107">
      <c r="A613">
        <f>ROW(Source!A555)</f>
        <v>555</v>
      </c>
      <c r="B613">
        <v>35806607</v>
      </c>
      <c r="C613">
        <v>36324756</v>
      </c>
      <c r="D613">
        <v>121548</v>
      </c>
      <c r="E613">
        <v>1</v>
      </c>
      <c r="F613">
        <v>1</v>
      </c>
      <c r="G613">
        <v>1</v>
      </c>
      <c r="H613">
        <v>1</v>
      </c>
      <c r="I613" t="s">
        <v>34</v>
      </c>
      <c r="J613" t="s">
        <v>3</v>
      </c>
      <c r="K613" t="s">
        <v>584</v>
      </c>
      <c r="L613">
        <v>608254</v>
      </c>
      <c r="N613">
        <v>1013</v>
      </c>
      <c r="O613" t="s">
        <v>585</v>
      </c>
      <c r="P613" t="s">
        <v>585</v>
      </c>
      <c r="Q613">
        <v>1</v>
      </c>
      <c r="W613">
        <v>0</v>
      </c>
      <c r="X613">
        <v>-185737400</v>
      </c>
      <c r="Y613">
        <v>12.112499999999999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9.69</v>
      </c>
      <c r="AU613" t="s">
        <v>143</v>
      </c>
      <c r="AV613">
        <v>2</v>
      </c>
      <c r="AW613">
        <v>2</v>
      </c>
      <c r="AX613">
        <v>36324775</v>
      </c>
      <c r="AY613">
        <v>1</v>
      </c>
      <c r="AZ613">
        <v>0</v>
      </c>
      <c r="BA613">
        <v>600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Y613*Source!I555</f>
        <v>0.24224999999999999</v>
      </c>
      <c r="CY613">
        <f>AD613</f>
        <v>0</v>
      </c>
      <c r="CZ613">
        <f>AH613</f>
        <v>0</v>
      </c>
      <c r="DA613">
        <f>AL613</f>
        <v>1</v>
      </c>
      <c r="DB613">
        <f>ROUND((ROUND(AT613*CZ613,2)*1.25),2)</f>
        <v>0</v>
      </c>
      <c r="DC613">
        <f>ROUND((ROUND(AT613*AG613,2)*1.25),2)</f>
        <v>0</v>
      </c>
    </row>
    <row r="614" spans="1:107">
      <c r="A614">
        <f>ROW(Source!A555)</f>
        <v>555</v>
      </c>
      <c r="B614">
        <v>35806607</v>
      </c>
      <c r="C614">
        <v>36324756</v>
      </c>
      <c r="D614">
        <v>29172268</v>
      </c>
      <c r="E614">
        <v>1</v>
      </c>
      <c r="F614">
        <v>1</v>
      </c>
      <c r="G614">
        <v>1</v>
      </c>
      <c r="H614">
        <v>2</v>
      </c>
      <c r="I614" t="s">
        <v>622</v>
      </c>
      <c r="J614" t="s">
        <v>623</v>
      </c>
      <c r="K614" t="s">
        <v>624</v>
      </c>
      <c r="L614">
        <v>1368</v>
      </c>
      <c r="N614">
        <v>1011</v>
      </c>
      <c r="O614" t="s">
        <v>589</v>
      </c>
      <c r="P614" t="s">
        <v>589</v>
      </c>
      <c r="Q614">
        <v>1</v>
      </c>
      <c r="W614">
        <v>0</v>
      </c>
      <c r="X614">
        <v>-438066613</v>
      </c>
      <c r="Y614">
        <v>12.112499999999999</v>
      </c>
      <c r="AA614">
        <v>0</v>
      </c>
      <c r="AB614">
        <v>889.06</v>
      </c>
      <c r="AC614">
        <v>447.93</v>
      </c>
      <c r="AD614">
        <v>0</v>
      </c>
      <c r="AE614">
        <v>0</v>
      </c>
      <c r="AF614">
        <v>86.4</v>
      </c>
      <c r="AG614">
        <v>13.5</v>
      </c>
      <c r="AH614">
        <v>0</v>
      </c>
      <c r="AI614">
        <v>1</v>
      </c>
      <c r="AJ614">
        <v>10.29</v>
      </c>
      <c r="AK614">
        <v>33.18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9.69</v>
      </c>
      <c r="AU614" t="s">
        <v>143</v>
      </c>
      <c r="AV614">
        <v>0</v>
      </c>
      <c r="AW614">
        <v>2</v>
      </c>
      <c r="AX614">
        <v>36324776</v>
      </c>
      <c r="AY614">
        <v>1</v>
      </c>
      <c r="AZ614">
        <v>0</v>
      </c>
      <c r="BA614">
        <v>601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Y614*Source!I555</f>
        <v>0.24224999999999999</v>
      </c>
      <c r="CY614">
        <f>AB614</f>
        <v>889.06</v>
      </c>
      <c r="CZ614">
        <f>AF614</f>
        <v>86.4</v>
      </c>
      <c r="DA614">
        <f>AJ614</f>
        <v>10.29</v>
      </c>
      <c r="DB614">
        <f>ROUND((ROUND(AT614*CZ614,2)*1.25),2)</f>
        <v>1046.53</v>
      </c>
      <c r="DC614">
        <f>ROUND((ROUND(AT614*AG614,2)*1.25),2)</f>
        <v>163.53</v>
      </c>
    </row>
    <row r="615" spans="1:107">
      <c r="A615">
        <f>ROW(Source!A555)</f>
        <v>555</v>
      </c>
      <c r="B615">
        <v>35806607</v>
      </c>
      <c r="C615">
        <v>36324756</v>
      </c>
      <c r="D615">
        <v>29174913</v>
      </c>
      <c r="E615">
        <v>1</v>
      </c>
      <c r="F615">
        <v>1</v>
      </c>
      <c r="G615">
        <v>1</v>
      </c>
      <c r="H615">
        <v>2</v>
      </c>
      <c r="I615" t="s">
        <v>601</v>
      </c>
      <c r="J615" t="s">
        <v>615</v>
      </c>
      <c r="K615" t="s">
        <v>603</v>
      </c>
      <c r="L615">
        <v>1368</v>
      </c>
      <c r="N615">
        <v>1011</v>
      </c>
      <c r="O615" t="s">
        <v>589</v>
      </c>
      <c r="P615" t="s">
        <v>589</v>
      </c>
      <c r="Q615">
        <v>1</v>
      </c>
      <c r="W615">
        <v>0</v>
      </c>
      <c r="X615">
        <v>1230759911</v>
      </c>
      <c r="Y615">
        <v>2.4874999999999998</v>
      </c>
      <c r="AA615">
        <v>0</v>
      </c>
      <c r="AB615">
        <v>932.72</v>
      </c>
      <c r="AC615">
        <v>384.89</v>
      </c>
      <c r="AD615">
        <v>0</v>
      </c>
      <c r="AE615">
        <v>0</v>
      </c>
      <c r="AF615">
        <v>87.17</v>
      </c>
      <c r="AG615">
        <v>11.6</v>
      </c>
      <c r="AH615">
        <v>0</v>
      </c>
      <c r="AI615">
        <v>1</v>
      </c>
      <c r="AJ615">
        <v>10.7</v>
      </c>
      <c r="AK615">
        <v>33.18</v>
      </c>
      <c r="AL615">
        <v>1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1.99</v>
      </c>
      <c r="AU615" t="s">
        <v>143</v>
      </c>
      <c r="AV615">
        <v>0</v>
      </c>
      <c r="AW615">
        <v>2</v>
      </c>
      <c r="AX615">
        <v>36324777</v>
      </c>
      <c r="AY615">
        <v>1</v>
      </c>
      <c r="AZ615">
        <v>0</v>
      </c>
      <c r="BA615">
        <v>602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Y615*Source!I555</f>
        <v>4.9749999999999996E-2</v>
      </c>
      <c r="CY615">
        <f>AB615</f>
        <v>932.72</v>
      </c>
      <c r="CZ615">
        <f>AF615</f>
        <v>87.17</v>
      </c>
      <c r="DA615">
        <f>AJ615</f>
        <v>10.7</v>
      </c>
      <c r="DB615">
        <f>ROUND((ROUND(AT615*CZ615,2)*1.25),2)</f>
        <v>216.84</v>
      </c>
      <c r="DC615">
        <f>ROUND((ROUND(AT615*AG615,2)*1.25),2)</f>
        <v>28.85</v>
      </c>
    </row>
    <row r="616" spans="1:107">
      <c r="A616">
        <f>ROW(Source!A555)</f>
        <v>555</v>
      </c>
      <c r="B616">
        <v>35806607</v>
      </c>
      <c r="C616">
        <v>36324756</v>
      </c>
      <c r="D616">
        <v>29114836</v>
      </c>
      <c r="E616">
        <v>1</v>
      </c>
      <c r="F616">
        <v>1</v>
      </c>
      <c r="G616">
        <v>1</v>
      </c>
      <c r="H616">
        <v>3</v>
      </c>
      <c r="I616" t="s">
        <v>176</v>
      </c>
      <c r="J616" t="s">
        <v>179</v>
      </c>
      <c r="K616" t="s">
        <v>177</v>
      </c>
      <c r="L616">
        <v>1035</v>
      </c>
      <c r="N616">
        <v>1013</v>
      </c>
      <c r="O616" t="s">
        <v>178</v>
      </c>
      <c r="P616" t="s">
        <v>178</v>
      </c>
      <c r="Q616">
        <v>1</v>
      </c>
      <c r="W616">
        <v>0</v>
      </c>
      <c r="X616">
        <v>1837586053</v>
      </c>
      <c r="Y616">
        <v>50</v>
      </c>
      <c r="AA616">
        <v>196.01</v>
      </c>
      <c r="AB616">
        <v>0</v>
      </c>
      <c r="AC616">
        <v>0</v>
      </c>
      <c r="AD616">
        <v>0</v>
      </c>
      <c r="AE616">
        <v>94.69</v>
      </c>
      <c r="AF616">
        <v>0</v>
      </c>
      <c r="AG616">
        <v>0</v>
      </c>
      <c r="AH616">
        <v>0</v>
      </c>
      <c r="AI616">
        <v>2.0699999999999998</v>
      </c>
      <c r="AJ616">
        <v>1</v>
      </c>
      <c r="AK616">
        <v>1</v>
      </c>
      <c r="AL616">
        <v>1</v>
      </c>
      <c r="AN616">
        <v>0</v>
      </c>
      <c r="AO616">
        <v>0</v>
      </c>
      <c r="AP616">
        <v>0</v>
      </c>
      <c r="AQ616">
        <v>0</v>
      </c>
      <c r="AR616">
        <v>0</v>
      </c>
      <c r="AS616" t="s">
        <v>3</v>
      </c>
      <c r="AT616">
        <v>50</v>
      </c>
      <c r="AU616" t="s">
        <v>3</v>
      </c>
      <c r="AV616">
        <v>0</v>
      </c>
      <c r="AW616">
        <v>1</v>
      </c>
      <c r="AX616">
        <v>-1</v>
      </c>
      <c r="AY616">
        <v>0</v>
      </c>
      <c r="AZ616">
        <v>0</v>
      </c>
      <c r="BA616" t="s">
        <v>3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Y616*Source!I555</f>
        <v>1</v>
      </c>
      <c r="CY616">
        <f t="shared" ref="CY616:CY623" si="89">AA616</f>
        <v>196.01</v>
      </c>
      <c r="CZ616">
        <f t="shared" ref="CZ616:CZ623" si="90">AE616</f>
        <v>94.69</v>
      </c>
      <c r="DA616">
        <f t="shared" ref="DA616:DA623" si="91">AI616</f>
        <v>2.0699999999999998</v>
      </c>
      <c r="DB616">
        <f t="shared" ref="DB616:DB623" si="92">ROUND(ROUND(AT616*CZ616,2),2)</f>
        <v>4734.5</v>
      </c>
      <c r="DC616">
        <f t="shared" ref="DC616:DC623" si="93">ROUND(ROUND(AT616*AG616,2),2)</f>
        <v>0</v>
      </c>
    </row>
    <row r="617" spans="1:107">
      <c r="A617">
        <f>ROW(Source!A555)</f>
        <v>555</v>
      </c>
      <c r="B617">
        <v>35806607</v>
      </c>
      <c r="C617">
        <v>36324756</v>
      </c>
      <c r="D617">
        <v>29112547</v>
      </c>
      <c r="E617">
        <v>1</v>
      </c>
      <c r="F617">
        <v>1</v>
      </c>
      <c r="G617">
        <v>1</v>
      </c>
      <c r="H617">
        <v>3</v>
      </c>
      <c r="I617" t="s">
        <v>625</v>
      </c>
      <c r="J617" t="s">
        <v>626</v>
      </c>
      <c r="K617" t="s">
        <v>627</v>
      </c>
      <c r="L617">
        <v>1346</v>
      </c>
      <c r="N617">
        <v>1009</v>
      </c>
      <c r="O617" t="s">
        <v>170</v>
      </c>
      <c r="P617" t="s">
        <v>170</v>
      </c>
      <c r="Q617">
        <v>1</v>
      </c>
      <c r="W617">
        <v>0</v>
      </c>
      <c r="X617">
        <v>61591711</v>
      </c>
      <c r="Y617">
        <v>37.5</v>
      </c>
      <c r="AA617">
        <v>71.819999999999993</v>
      </c>
      <c r="AB617">
        <v>0</v>
      </c>
      <c r="AC617">
        <v>0</v>
      </c>
      <c r="AD617">
        <v>0</v>
      </c>
      <c r="AE617">
        <v>10.26</v>
      </c>
      <c r="AF617">
        <v>0</v>
      </c>
      <c r="AG617">
        <v>0</v>
      </c>
      <c r="AH617">
        <v>0</v>
      </c>
      <c r="AI617">
        <v>7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37.5</v>
      </c>
      <c r="AU617" t="s">
        <v>3</v>
      </c>
      <c r="AV617">
        <v>0</v>
      </c>
      <c r="AW617">
        <v>2</v>
      </c>
      <c r="AX617">
        <v>36324778</v>
      </c>
      <c r="AY617">
        <v>1</v>
      </c>
      <c r="AZ617">
        <v>0</v>
      </c>
      <c r="BA617">
        <v>603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Y617*Source!I555</f>
        <v>0.75</v>
      </c>
      <c r="CY617">
        <f t="shared" si="89"/>
        <v>71.819999999999993</v>
      </c>
      <c r="CZ617">
        <f t="shared" si="90"/>
        <v>10.26</v>
      </c>
      <c r="DA617">
        <f t="shared" si="91"/>
        <v>7</v>
      </c>
      <c r="DB617">
        <f t="shared" si="92"/>
        <v>384.75</v>
      </c>
      <c r="DC617">
        <f t="shared" si="93"/>
        <v>0</v>
      </c>
    </row>
    <row r="618" spans="1:107">
      <c r="A618">
        <f>ROW(Source!A555)</f>
        <v>555</v>
      </c>
      <c r="B618">
        <v>35806607</v>
      </c>
      <c r="C618">
        <v>36324756</v>
      </c>
      <c r="D618">
        <v>29114332</v>
      </c>
      <c r="E618">
        <v>1</v>
      </c>
      <c r="F618">
        <v>1</v>
      </c>
      <c r="G618">
        <v>1</v>
      </c>
      <c r="H618">
        <v>3</v>
      </c>
      <c r="I618" t="s">
        <v>628</v>
      </c>
      <c r="J618" t="s">
        <v>629</v>
      </c>
      <c r="K618" t="s">
        <v>630</v>
      </c>
      <c r="L618">
        <v>1348</v>
      </c>
      <c r="N618">
        <v>1009</v>
      </c>
      <c r="O618" t="s">
        <v>29</v>
      </c>
      <c r="P618" t="s">
        <v>29</v>
      </c>
      <c r="Q618">
        <v>1000</v>
      </c>
      <c r="W618">
        <v>0</v>
      </c>
      <c r="X618">
        <v>1561117559</v>
      </c>
      <c r="Y618">
        <v>4.13E-3</v>
      </c>
      <c r="AA618">
        <v>54619.68</v>
      </c>
      <c r="AB618">
        <v>0</v>
      </c>
      <c r="AC618">
        <v>0</v>
      </c>
      <c r="AD618">
        <v>0</v>
      </c>
      <c r="AE618">
        <v>11978</v>
      </c>
      <c r="AF618">
        <v>0</v>
      </c>
      <c r="AG618">
        <v>0</v>
      </c>
      <c r="AH618">
        <v>0</v>
      </c>
      <c r="AI618">
        <v>4.5599999999999996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4.13E-3</v>
      </c>
      <c r="AU618" t="s">
        <v>3</v>
      </c>
      <c r="AV618">
        <v>0</v>
      </c>
      <c r="AW618">
        <v>2</v>
      </c>
      <c r="AX618">
        <v>36324779</v>
      </c>
      <c r="AY618">
        <v>1</v>
      </c>
      <c r="AZ618">
        <v>0</v>
      </c>
      <c r="BA618">
        <v>604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Y618*Source!I555</f>
        <v>8.2600000000000002E-5</v>
      </c>
      <c r="CY618">
        <f t="shared" si="89"/>
        <v>54619.68</v>
      </c>
      <c r="CZ618">
        <f t="shared" si="90"/>
        <v>11978</v>
      </c>
      <c r="DA618">
        <f t="shared" si="91"/>
        <v>4.5599999999999996</v>
      </c>
      <c r="DB618">
        <f t="shared" si="92"/>
        <v>49.47</v>
      </c>
      <c r="DC618">
        <f t="shared" si="93"/>
        <v>0</v>
      </c>
    </row>
    <row r="619" spans="1:107">
      <c r="A619">
        <f>ROW(Source!A555)</f>
        <v>555</v>
      </c>
      <c r="B619">
        <v>35806607</v>
      </c>
      <c r="C619">
        <v>36324756</v>
      </c>
      <c r="D619">
        <v>29107989</v>
      </c>
      <c r="E619">
        <v>1</v>
      </c>
      <c r="F619">
        <v>1</v>
      </c>
      <c r="G619">
        <v>1</v>
      </c>
      <c r="H619">
        <v>3</v>
      </c>
      <c r="I619" t="s">
        <v>631</v>
      </c>
      <c r="J619" t="s">
        <v>632</v>
      </c>
      <c r="K619" t="s">
        <v>633</v>
      </c>
      <c r="L619">
        <v>1296</v>
      </c>
      <c r="N619">
        <v>1002</v>
      </c>
      <c r="O619" t="s">
        <v>634</v>
      </c>
      <c r="P619" t="s">
        <v>634</v>
      </c>
      <c r="Q619">
        <v>1</v>
      </c>
      <c r="W619">
        <v>0</v>
      </c>
      <c r="X619">
        <v>-1612727988</v>
      </c>
      <c r="Y619">
        <v>32.4</v>
      </c>
      <c r="AA619">
        <v>162.62</v>
      </c>
      <c r="AB619">
        <v>0</v>
      </c>
      <c r="AC619">
        <v>0</v>
      </c>
      <c r="AD619">
        <v>0</v>
      </c>
      <c r="AE619">
        <v>47</v>
      </c>
      <c r="AF619">
        <v>0</v>
      </c>
      <c r="AG619">
        <v>0</v>
      </c>
      <c r="AH619">
        <v>0</v>
      </c>
      <c r="AI619">
        <v>3.46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32.4</v>
      </c>
      <c r="AU619" t="s">
        <v>3</v>
      </c>
      <c r="AV619">
        <v>0</v>
      </c>
      <c r="AW619">
        <v>2</v>
      </c>
      <c r="AX619">
        <v>36324780</v>
      </c>
      <c r="AY619">
        <v>1</v>
      </c>
      <c r="AZ619">
        <v>0</v>
      </c>
      <c r="BA619">
        <v>605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Y619*Source!I555</f>
        <v>0.64800000000000002</v>
      </c>
      <c r="CY619">
        <f t="shared" si="89"/>
        <v>162.62</v>
      </c>
      <c r="CZ619">
        <f t="shared" si="90"/>
        <v>47</v>
      </c>
      <c r="DA619">
        <f t="shared" si="91"/>
        <v>3.46</v>
      </c>
      <c r="DB619">
        <f t="shared" si="92"/>
        <v>1522.8</v>
      </c>
      <c r="DC619">
        <f t="shared" si="93"/>
        <v>0</v>
      </c>
    </row>
    <row r="620" spans="1:107">
      <c r="A620">
        <f>ROW(Source!A555)</f>
        <v>555</v>
      </c>
      <c r="B620">
        <v>35806607</v>
      </c>
      <c r="C620">
        <v>36324756</v>
      </c>
      <c r="D620">
        <v>29115642</v>
      </c>
      <c r="E620">
        <v>1</v>
      </c>
      <c r="F620">
        <v>1</v>
      </c>
      <c r="G620">
        <v>1</v>
      </c>
      <c r="H620">
        <v>3</v>
      </c>
      <c r="I620" t="s">
        <v>635</v>
      </c>
      <c r="J620" t="s">
        <v>636</v>
      </c>
      <c r="K620" t="s">
        <v>637</v>
      </c>
      <c r="L620">
        <v>1339</v>
      </c>
      <c r="N620">
        <v>1007</v>
      </c>
      <c r="O620" t="s">
        <v>638</v>
      </c>
      <c r="P620" t="s">
        <v>638</v>
      </c>
      <c r="Q620">
        <v>1</v>
      </c>
      <c r="W620">
        <v>0</v>
      </c>
      <c r="X620">
        <v>455834906</v>
      </c>
      <c r="Y620">
        <v>0.08</v>
      </c>
      <c r="AA620">
        <v>6171</v>
      </c>
      <c r="AB620">
        <v>0</v>
      </c>
      <c r="AC620">
        <v>0</v>
      </c>
      <c r="AD620">
        <v>0</v>
      </c>
      <c r="AE620">
        <v>1100</v>
      </c>
      <c r="AF620">
        <v>0</v>
      </c>
      <c r="AG620">
        <v>0</v>
      </c>
      <c r="AH620">
        <v>0</v>
      </c>
      <c r="AI620">
        <v>5.61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0.08</v>
      </c>
      <c r="AU620" t="s">
        <v>3</v>
      </c>
      <c r="AV620">
        <v>0</v>
      </c>
      <c r="AW620">
        <v>2</v>
      </c>
      <c r="AX620">
        <v>36324782</v>
      </c>
      <c r="AY620">
        <v>1</v>
      </c>
      <c r="AZ620">
        <v>0</v>
      </c>
      <c r="BA620">
        <v>607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Y620*Source!I555</f>
        <v>1.6000000000000001E-3</v>
      </c>
      <c r="CY620">
        <f t="shared" si="89"/>
        <v>6171</v>
      </c>
      <c r="CZ620">
        <f t="shared" si="90"/>
        <v>1100</v>
      </c>
      <c r="DA620">
        <f t="shared" si="91"/>
        <v>5.61</v>
      </c>
      <c r="DB620">
        <f t="shared" si="92"/>
        <v>88</v>
      </c>
      <c r="DC620">
        <f t="shared" si="93"/>
        <v>0</v>
      </c>
    </row>
    <row r="621" spans="1:107">
      <c r="A621">
        <f>ROW(Source!A555)</f>
        <v>555</v>
      </c>
      <c r="B621">
        <v>35806607</v>
      </c>
      <c r="C621">
        <v>36324756</v>
      </c>
      <c r="D621">
        <v>29130561</v>
      </c>
      <c r="E621">
        <v>1</v>
      </c>
      <c r="F621">
        <v>1</v>
      </c>
      <c r="G621">
        <v>1</v>
      </c>
      <c r="H621">
        <v>3</v>
      </c>
      <c r="I621" t="s">
        <v>185</v>
      </c>
      <c r="J621" t="s">
        <v>187</v>
      </c>
      <c r="K621" t="s">
        <v>186</v>
      </c>
      <c r="L621">
        <v>1327</v>
      </c>
      <c r="N621">
        <v>1005</v>
      </c>
      <c r="O621" t="s">
        <v>165</v>
      </c>
      <c r="P621" t="s">
        <v>165</v>
      </c>
      <c r="Q621">
        <v>1</v>
      </c>
      <c r="W621">
        <v>1</v>
      </c>
      <c r="X621">
        <v>18916195</v>
      </c>
      <c r="Y621">
        <v>-100</v>
      </c>
      <c r="AA621">
        <v>1039.1400000000001</v>
      </c>
      <c r="AB621">
        <v>0</v>
      </c>
      <c r="AC621">
        <v>0</v>
      </c>
      <c r="AD621">
        <v>0</v>
      </c>
      <c r="AE621">
        <v>207</v>
      </c>
      <c r="AF621">
        <v>0</v>
      </c>
      <c r="AG621">
        <v>0</v>
      </c>
      <c r="AH621">
        <v>0</v>
      </c>
      <c r="AI621">
        <v>5.0199999999999996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-100</v>
      </c>
      <c r="AU621" t="s">
        <v>3</v>
      </c>
      <c r="AV621">
        <v>0</v>
      </c>
      <c r="AW621">
        <v>2</v>
      </c>
      <c r="AX621">
        <v>36324783</v>
      </c>
      <c r="AY621">
        <v>1</v>
      </c>
      <c r="AZ621">
        <v>6144</v>
      </c>
      <c r="BA621">
        <v>608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Y621*Source!I555</f>
        <v>-2</v>
      </c>
      <c r="CY621">
        <f t="shared" si="89"/>
        <v>1039.1400000000001</v>
      </c>
      <c r="CZ621">
        <f t="shared" si="90"/>
        <v>207</v>
      </c>
      <c r="DA621">
        <f t="shared" si="91"/>
        <v>5.0199999999999996</v>
      </c>
      <c r="DB621">
        <f t="shared" si="92"/>
        <v>-20700</v>
      </c>
      <c r="DC621">
        <f t="shared" si="93"/>
        <v>0</v>
      </c>
    </row>
    <row r="622" spans="1:107">
      <c r="A622">
        <f>ROW(Source!A555)</f>
        <v>555</v>
      </c>
      <c r="B622">
        <v>35806607</v>
      </c>
      <c r="C622">
        <v>36324756</v>
      </c>
      <c r="D622">
        <v>29130511</v>
      </c>
      <c r="E622">
        <v>1</v>
      </c>
      <c r="F622">
        <v>1</v>
      </c>
      <c r="G622">
        <v>1</v>
      </c>
      <c r="H622">
        <v>3</v>
      </c>
      <c r="I622" t="s">
        <v>181</v>
      </c>
      <c r="J622" t="s">
        <v>183</v>
      </c>
      <c r="K622" t="s">
        <v>182</v>
      </c>
      <c r="L622">
        <v>1327</v>
      </c>
      <c r="N622">
        <v>1005</v>
      </c>
      <c r="O622" t="s">
        <v>165</v>
      </c>
      <c r="P622" t="s">
        <v>165</v>
      </c>
      <c r="Q622">
        <v>1</v>
      </c>
      <c r="W622">
        <v>0</v>
      </c>
      <c r="X622">
        <v>-424580404</v>
      </c>
      <c r="Y622">
        <v>100</v>
      </c>
      <c r="AA622">
        <v>5361.04</v>
      </c>
      <c r="AB622">
        <v>0</v>
      </c>
      <c r="AC622">
        <v>0</v>
      </c>
      <c r="AD622">
        <v>0</v>
      </c>
      <c r="AE622">
        <v>2102.37</v>
      </c>
      <c r="AF622">
        <v>0</v>
      </c>
      <c r="AG622">
        <v>0</v>
      </c>
      <c r="AH622">
        <v>0</v>
      </c>
      <c r="AI622">
        <v>2.5499999999999998</v>
      </c>
      <c r="AJ622">
        <v>1</v>
      </c>
      <c r="AK622">
        <v>1</v>
      </c>
      <c r="AL622">
        <v>1</v>
      </c>
      <c r="AN622">
        <v>0</v>
      </c>
      <c r="AO622">
        <v>0</v>
      </c>
      <c r="AP622">
        <v>0</v>
      </c>
      <c r="AQ622">
        <v>0</v>
      </c>
      <c r="AR622">
        <v>0</v>
      </c>
      <c r="AS622" t="s">
        <v>3</v>
      </c>
      <c r="AT622">
        <v>100</v>
      </c>
      <c r="AU622" t="s">
        <v>3</v>
      </c>
      <c r="AV622">
        <v>0</v>
      </c>
      <c r="AW622">
        <v>1</v>
      </c>
      <c r="AX622">
        <v>-1</v>
      </c>
      <c r="AY622">
        <v>0</v>
      </c>
      <c r="AZ622">
        <v>0</v>
      </c>
      <c r="BA622" t="s">
        <v>3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Y622*Source!I555</f>
        <v>2</v>
      </c>
      <c r="CY622">
        <f t="shared" si="89"/>
        <v>5361.04</v>
      </c>
      <c r="CZ622">
        <f t="shared" si="90"/>
        <v>2102.37</v>
      </c>
      <c r="DA622">
        <f t="shared" si="91"/>
        <v>2.5499999999999998</v>
      </c>
      <c r="DB622">
        <f t="shared" si="92"/>
        <v>210237</v>
      </c>
      <c r="DC622">
        <f t="shared" si="93"/>
        <v>0</v>
      </c>
    </row>
    <row r="623" spans="1:107">
      <c r="A623">
        <f>ROW(Source!A555)</f>
        <v>555</v>
      </c>
      <c r="B623">
        <v>35806607</v>
      </c>
      <c r="C623">
        <v>36324756</v>
      </c>
      <c r="D623">
        <v>29145217</v>
      </c>
      <c r="E623">
        <v>1</v>
      </c>
      <c r="F623">
        <v>1</v>
      </c>
      <c r="G623">
        <v>1</v>
      </c>
      <c r="H623">
        <v>3</v>
      </c>
      <c r="I623" t="s">
        <v>639</v>
      </c>
      <c r="J623" t="s">
        <v>640</v>
      </c>
      <c r="K623" t="s">
        <v>641</v>
      </c>
      <c r="L623">
        <v>1339</v>
      </c>
      <c r="N623">
        <v>1007</v>
      </c>
      <c r="O623" t="s">
        <v>638</v>
      </c>
      <c r="P623" t="s">
        <v>638</v>
      </c>
      <c r="Q623">
        <v>1</v>
      </c>
      <c r="W623">
        <v>0</v>
      </c>
      <c r="X623">
        <v>-879503420</v>
      </c>
      <c r="Y623">
        <v>0.105</v>
      </c>
      <c r="AA623">
        <v>3402.94</v>
      </c>
      <c r="AB623">
        <v>0</v>
      </c>
      <c r="AC623">
        <v>0</v>
      </c>
      <c r="AD623">
        <v>0</v>
      </c>
      <c r="AE623">
        <v>458</v>
      </c>
      <c r="AF623">
        <v>0</v>
      </c>
      <c r="AG623">
        <v>0</v>
      </c>
      <c r="AH623">
        <v>0</v>
      </c>
      <c r="AI623">
        <v>7.43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0.105</v>
      </c>
      <c r="AU623" t="s">
        <v>3</v>
      </c>
      <c r="AV623">
        <v>0</v>
      </c>
      <c r="AW623">
        <v>2</v>
      </c>
      <c r="AX623">
        <v>36324784</v>
      </c>
      <c r="AY623">
        <v>1</v>
      </c>
      <c r="AZ623">
        <v>0</v>
      </c>
      <c r="BA623">
        <v>609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Y623*Source!I555</f>
        <v>2.0999999999999999E-3</v>
      </c>
      <c r="CY623">
        <f t="shared" si="89"/>
        <v>3402.94</v>
      </c>
      <c r="CZ623">
        <f t="shared" si="90"/>
        <v>458</v>
      </c>
      <c r="DA623">
        <f t="shared" si="91"/>
        <v>7.43</v>
      </c>
      <c r="DB623">
        <f t="shared" si="92"/>
        <v>48.09</v>
      </c>
      <c r="DC623">
        <f t="shared" si="93"/>
        <v>0</v>
      </c>
    </row>
    <row r="624" spans="1:107">
      <c r="A624">
        <f>ROW(Source!A559)</f>
        <v>559</v>
      </c>
      <c r="B624">
        <v>35806607</v>
      </c>
      <c r="C624">
        <v>35810744</v>
      </c>
      <c r="D624">
        <v>18407150</v>
      </c>
      <c r="E624">
        <v>1</v>
      </c>
      <c r="F624">
        <v>1</v>
      </c>
      <c r="G624">
        <v>1</v>
      </c>
      <c r="H624">
        <v>1</v>
      </c>
      <c r="I624" t="s">
        <v>599</v>
      </c>
      <c r="J624" t="s">
        <v>3</v>
      </c>
      <c r="K624" t="s">
        <v>600</v>
      </c>
      <c r="L624">
        <v>1369</v>
      </c>
      <c r="N624">
        <v>1013</v>
      </c>
      <c r="O624" t="s">
        <v>583</v>
      </c>
      <c r="P624" t="s">
        <v>583</v>
      </c>
      <c r="Q624">
        <v>1</v>
      </c>
      <c r="W624">
        <v>0</v>
      </c>
      <c r="X624">
        <v>-931037793</v>
      </c>
      <c r="Y624">
        <v>41.100999999999999</v>
      </c>
      <c r="AA624">
        <v>0</v>
      </c>
      <c r="AB624">
        <v>0</v>
      </c>
      <c r="AC624">
        <v>0</v>
      </c>
      <c r="AD624">
        <v>283.07</v>
      </c>
      <c r="AE624">
        <v>0</v>
      </c>
      <c r="AF624">
        <v>0</v>
      </c>
      <c r="AG624">
        <v>0</v>
      </c>
      <c r="AH624">
        <v>283.07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1</v>
      </c>
      <c r="AQ624">
        <v>0</v>
      </c>
      <c r="AR624">
        <v>0</v>
      </c>
      <c r="AS624" t="s">
        <v>3</v>
      </c>
      <c r="AT624">
        <v>35.74</v>
      </c>
      <c r="AU624" t="s">
        <v>144</v>
      </c>
      <c r="AV624">
        <v>1</v>
      </c>
      <c r="AW624">
        <v>2</v>
      </c>
      <c r="AX624">
        <v>36171796</v>
      </c>
      <c r="AY624">
        <v>2</v>
      </c>
      <c r="AZ624">
        <v>131072</v>
      </c>
      <c r="BA624">
        <v>610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Y624*Source!I559</f>
        <v>10.891764999999999</v>
      </c>
      <c r="CY624">
        <f>AD624</f>
        <v>283.07</v>
      </c>
      <c r="CZ624">
        <f>AH624</f>
        <v>283.07</v>
      </c>
      <c r="DA624">
        <f>AL624</f>
        <v>1</v>
      </c>
      <c r="DB624">
        <f>ROUND((ROUND(AT624*CZ624,2)*1.15),2)</f>
        <v>11634.46</v>
      </c>
      <c r="DC624">
        <f>ROUND((ROUND(AT624*AG624,2)*1.15),2)</f>
        <v>0</v>
      </c>
    </row>
    <row r="625" spans="1:107">
      <c r="A625">
        <f>ROW(Source!A559)</f>
        <v>559</v>
      </c>
      <c r="B625">
        <v>35806607</v>
      </c>
      <c r="C625">
        <v>35810744</v>
      </c>
      <c r="D625">
        <v>121548</v>
      </c>
      <c r="E625">
        <v>1</v>
      </c>
      <c r="F625">
        <v>1</v>
      </c>
      <c r="G625">
        <v>1</v>
      </c>
      <c r="H625">
        <v>1</v>
      </c>
      <c r="I625" t="s">
        <v>34</v>
      </c>
      <c r="J625" t="s">
        <v>3</v>
      </c>
      <c r="K625" t="s">
        <v>584</v>
      </c>
      <c r="L625">
        <v>608254</v>
      </c>
      <c r="N625">
        <v>1013</v>
      </c>
      <c r="O625" t="s">
        <v>585</v>
      </c>
      <c r="P625" t="s">
        <v>585</v>
      </c>
      <c r="Q625">
        <v>1</v>
      </c>
      <c r="W625">
        <v>0</v>
      </c>
      <c r="X625">
        <v>-185737400</v>
      </c>
      <c r="Y625">
        <v>0.22499999999999998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1</v>
      </c>
      <c r="AK625">
        <v>1</v>
      </c>
      <c r="AL625">
        <v>1</v>
      </c>
      <c r="AN625">
        <v>0</v>
      </c>
      <c r="AO625">
        <v>1</v>
      </c>
      <c r="AP625">
        <v>1</v>
      </c>
      <c r="AQ625">
        <v>0</v>
      </c>
      <c r="AR625">
        <v>0</v>
      </c>
      <c r="AS625" t="s">
        <v>3</v>
      </c>
      <c r="AT625">
        <v>0.18</v>
      </c>
      <c r="AU625" t="s">
        <v>143</v>
      </c>
      <c r="AV625">
        <v>2</v>
      </c>
      <c r="AW625">
        <v>2</v>
      </c>
      <c r="AX625">
        <v>36171797</v>
      </c>
      <c r="AY625">
        <v>1</v>
      </c>
      <c r="AZ625">
        <v>0</v>
      </c>
      <c r="BA625">
        <v>611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Y625*Source!I559</f>
        <v>5.9624999999999997E-2</v>
      </c>
      <c r="CY625">
        <f>AD625</f>
        <v>0</v>
      </c>
      <c r="CZ625">
        <f>AH625</f>
        <v>0</v>
      </c>
      <c r="DA625">
        <f>AL625</f>
        <v>1</v>
      </c>
      <c r="DB625">
        <f>ROUND((ROUND(AT625*CZ625,2)*1.25),2)</f>
        <v>0</v>
      </c>
      <c r="DC625">
        <f>ROUND((ROUND(AT625*AG625,2)*1.25),2)</f>
        <v>0</v>
      </c>
    </row>
    <row r="626" spans="1:107">
      <c r="A626">
        <f>ROW(Source!A559)</f>
        <v>559</v>
      </c>
      <c r="B626">
        <v>35806607</v>
      </c>
      <c r="C626">
        <v>35810744</v>
      </c>
      <c r="D626">
        <v>29172556</v>
      </c>
      <c r="E626">
        <v>1</v>
      </c>
      <c r="F626">
        <v>1</v>
      </c>
      <c r="G626">
        <v>1</v>
      </c>
      <c r="H626">
        <v>2</v>
      </c>
      <c r="I626" t="s">
        <v>586</v>
      </c>
      <c r="J626" t="s">
        <v>590</v>
      </c>
      <c r="K626" t="s">
        <v>588</v>
      </c>
      <c r="L626">
        <v>1368</v>
      </c>
      <c r="N626">
        <v>1011</v>
      </c>
      <c r="O626" t="s">
        <v>589</v>
      </c>
      <c r="P626" t="s">
        <v>589</v>
      </c>
      <c r="Q626">
        <v>1</v>
      </c>
      <c r="W626">
        <v>0</v>
      </c>
      <c r="X626">
        <v>-1302720870</v>
      </c>
      <c r="Y626">
        <v>0.22499999999999998</v>
      </c>
      <c r="AA626">
        <v>0</v>
      </c>
      <c r="AB626">
        <v>466.71</v>
      </c>
      <c r="AC626">
        <v>447.93</v>
      </c>
      <c r="AD626">
        <v>0</v>
      </c>
      <c r="AE626">
        <v>0</v>
      </c>
      <c r="AF626">
        <v>31.26</v>
      </c>
      <c r="AG626">
        <v>13.5</v>
      </c>
      <c r="AH626">
        <v>0</v>
      </c>
      <c r="AI626">
        <v>1</v>
      </c>
      <c r="AJ626">
        <v>14.93</v>
      </c>
      <c r="AK626">
        <v>33.18</v>
      </c>
      <c r="AL626">
        <v>1</v>
      </c>
      <c r="AN626">
        <v>0</v>
      </c>
      <c r="AO626">
        <v>1</v>
      </c>
      <c r="AP626">
        <v>1</v>
      </c>
      <c r="AQ626">
        <v>0</v>
      </c>
      <c r="AR626">
        <v>0</v>
      </c>
      <c r="AS626" t="s">
        <v>3</v>
      </c>
      <c r="AT626">
        <v>0.18</v>
      </c>
      <c r="AU626" t="s">
        <v>143</v>
      </c>
      <c r="AV626">
        <v>0</v>
      </c>
      <c r="AW626">
        <v>2</v>
      </c>
      <c r="AX626">
        <v>36171798</v>
      </c>
      <c r="AY626">
        <v>1</v>
      </c>
      <c r="AZ626">
        <v>0</v>
      </c>
      <c r="BA626">
        <v>612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Y626*Source!I559</f>
        <v>5.9624999999999997E-2</v>
      </c>
      <c r="CY626">
        <f>AB626</f>
        <v>466.71</v>
      </c>
      <c r="CZ626">
        <f>AF626</f>
        <v>31.26</v>
      </c>
      <c r="DA626">
        <f>AJ626</f>
        <v>14.93</v>
      </c>
      <c r="DB626">
        <f>ROUND((ROUND(AT626*CZ626,2)*1.25),2)</f>
        <v>7.04</v>
      </c>
      <c r="DC626">
        <f>ROUND((ROUND(AT626*AG626,2)*1.25),2)</f>
        <v>3.04</v>
      </c>
    </row>
    <row r="627" spans="1:107">
      <c r="A627">
        <f>ROW(Source!A559)</f>
        <v>559</v>
      </c>
      <c r="B627">
        <v>35806607</v>
      </c>
      <c r="C627">
        <v>35810744</v>
      </c>
      <c r="D627">
        <v>29174591</v>
      </c>
      <c r="E627">
        <v>1</v>
      </c>
      <c r="F627">
        <v>1</v>
      </c>
      <c r="G627">
        <v>1</v>
      </c>
      <c r="H627">
        <v>2</v>
      </c>
      <c r="I627" t="s">
        <v>612</v>
      </c>
      <c r="J627" t="s">
        <v>642</v>
      </c>
      <c r="K627" t="s">
        <v>614</v>
      </c>
      <c r="L627">
        <v>1368</v>
      </c>
      <c r="N627">
        <v>1011</v>
      </c>
      <c r="O627" t="s">
        <v>589</v>
      </c>
      <c r="P627" t="s">
        <v>589</v>
      </c>
      <c r="Q627">
        <v>1</v>
      </c>
      <c r="W627">
        <v>0</v>
      </c>
      <c r="X627">
        <v>1598042632</v>
      </c>
      <c r="Y627">
        <v>0.4</v>
      </c>
      <c r="AA627">
        <v>0</v>
      </c>
      <c r="AB627">
        <v>9.4700000000000006</v>
      </c>
      <c r="AC627">
        <v>0</v>
      </c>
      <c r="AD627">
        <v>0</v>
      </c>
      <c r="AE627">
        <v>0</v>
      </c>
      <c r="AF627">
        <v>0.95</v>
      </c>
      <c r="AG627">
        <v>0</v>
      </c>
      <c r="AH627">
        <v>0</v>
      </c>
      <c r="AI627">
        <v>1</v>
      </c>
      <c r="AJ627">
        <v>9.9700000000000006</v>
      </c>
      <c r="AK627">
        <v>33.18</v>
      </c>
      <c r="AL627">
        <v>1</v>
      </c>
      <c r="AN627">
        <v>0</v>
      </c>
      <c r="AO627">
        <v>1</v>
      </c>
      <c r="AP627">
        <v>1</v>
      </c>
      <c r="AQ627">
        <v>0</v>
      </c>
      <c r="AR627">
        <v>0</v>
      </c>
      <c r="AS627" t="s">
        <v>3</v>
      </c>
      <c r="AT627">
        <v>0.32</v>
      </c>
      <c r="AU627" t="s">
        <v>143</v>
      </c>
      <c r="AV627">
        <v>0</v>
      </c>
      <c r="AW627">
        <v>2</v>
      </c>
      <c r="AX627">
        <v>36171799</v>
      </c>
      <c r="AY627">
        <v>1</v>
      </c>
      <c r="AZ627">
        <v>0</v>
      </c>
      <c r="BA627">
        <v>613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Y627*Source!I559</f>
        <v>0.10600000000000001</v>
      </c>
      <c r="CY627">
        <f>AB627</f>
        <v>9.4700000000000006</v>
      </c>
      <c r="CZ627">
        <f>AF627</f>
        <v>0.95</v>
      </c>
      <c r="DA627">
        <f>AJ627</f>
        <v>9.9700000000000006</v>
      </c>
      <c r="DB627">
        <f>ROUND((ROUND(AT627*CZ627,2)*1.25),2)</f>
        <v>0.38</v>
      </c>
      <c r="DC627">
        <f>ROUND((ROUND(AT627*AG627,2)*1.25),2)</f>
        <v>0</v>
      </c>
    </row>
    <row r="628" spans="1:107">
      <c r="A628">
        <f>ROW(Source!A559)</f>
        <v>559</v>
      </c>
      <c r="B628">
        <v>35806607</v>
      </c>
      <c r="C628">
        <v>35810744</v>
      </c>
      <c r="D628">
        <v>29174913</v>
      </c>
      <c r="E628">
        <v>1</v>
      </c>
      <c r="F628">
        <v>1</v>
      </c>
      <c r="G628">
        <v>1</v>
      </c>
      <c r="H628">
        <v>2</v>
      </c>
      <c r="I628" t="s">
        <v>601</v>
      </c>
      <c r="J628" t="s">
        <v>602</v>
      </c>
      <c r="K628" t="s">
        <v>603</v>
      </c>
      <c r="L628">
        <v>1368</v>
      </c>
      <c r="N628">
        <v>1011</v>
      </c>
      <c r="O628" t="s">
        <v>589</v>
      </c>
      <c r="P628" t="s">
        <v>589</v>
      </c>
      <c r="Q628">
        <v>1</v>
      </c>
      <c r="W628">
        <v>0</v>
      </c>
      <c r="X628">
        <v>458544584</v>
      </c>
      <c r="Y628">
        <v>0.32500000000000001</v>
      </c>
      <c r="AA628">
        <v>0</v>
      </c>
      <c r="AB628">
        <v>932.72</v>
      </c>
      <c r="AC628">
        <v>384.89</v>
      </c>
      <c r="AD628">
        <v>0</v>
      </c>
      <c r="AE628">
        <v>0</v>
      </c>
      <c r="AF628">
        <v>87.17</v>
      </c>
      <c r="AG628">
        <v>11.6</v>
      </c>
      <c r="AH628">
        <v>0</v>
      </c>
      <c r="AI628">
        <v>1</v>
      </c>
      <c r="AJ628">
        <v>10.7</v>
      </c>
      <c r="AK628">
        <v>33.18</v>
      </c>
      <c r="AL628">
        <v>1</v>
      </c>
      <c r="AN628">
        <v>0</v>
      </c>
      <c r="AO628">
        <v>1</v>
      </c>
      <c r="AP628">
        <v>1</v>
      </c>
      <c r="AQ628">
        <v>0</v>
      </c>
      <c r="AR628">
        <v>0</v>
      </c>
      <c r="AS628" t="s">
        <v>3</v>
      </c>
      <c r="AT628">
        <v>0.26</v>
      </c>
      <c r="AU628" t="s">
        <v>143</v>
      </c>
      <c r="AV628">
        <v>0</v>
      </c>
      <c r="AW628">
        <v>2</v>
      </c>
      <c r="AX628">
        <v>36171800</v>
      </c>
      <c r="AY628">
        <v>1</v>
      </c>
      <c r="AZ628">
        <v>0</v>
      </c>
      <c r="BA628">
        <v>614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Y628*Source!I559</f>
        <v>8.6125000000000007E-2</v>
      </c>
      <c r="CY628">
        <f>AB628</f>
        <v>932.72</v>
      </c>
      <c r="CZ628">
        <f>AF628</f>
        <v>87.17</v>
      </c>
      <c r="DA628">
        <f>AJ628</f>
        <v>10.7</v>
      </c>
      <c r="DB628">
        <f>ROUND((ROUND(AT628*CZ628,2)*1.25),2)</f>
        <v>28.33</v>
      </c>
      <c r="DC628">
        <f>ROUND((ROUND(AT628*AG628,2)*1.25),2)</f>
        <v>3.78</v>
      </c>
    </row>
    <row r="629" spans="1:107">
      <c r="A629">
        <f>ROW(Source!A559)</f>
        <v>559</v>
      </c>
      <c r="B629">
        <v>35806607</v>
      </c>
      <c r="C629">
        <v>35810744</v>
      </c>
      <c r="D629">
        <v>29109162</v>
      </c>
      <c r="E629">
        <v>1</v>
      </c>
      <c r="F629">
        <v>1</v>
      </c>
      <c r="G629">
        <v>1</v>
      </c>
      <c r="H629">
        <v>3</v>
      </c>
      <c r="I629" t="s">
        <v>645</v>
      </c>
      <c r="J629" t="s">
        <v>646</v>
      </c>
      <c r="K629" t="s">
        <v>647</v>
      </c>
      <c r="L629">
        <v>1327</v>
      </c>
      <c r="N629">
        <v>1005</v>
      </c>
      <c r="O629" t="s">
        <v>165</v>
      </c>
      <c r="P629" t="s">
        <v>165</v>
      </c>
      <c r="Q629">
        <v>1</v>
      </c>
      <c r="W629">
        <v>0</v>
      </c>
      <c r="X629">
        <v>2002905425</v>
      </c>
      <c r="Y629">
        <v>21</v>
      </c>
      <c r="AA629">
        <v>33.75</v>
      </c>
      <c r="AB629">
        <v>0</v>
      </c>
      <c r="AC629">
        <v>0</v>
      </c>
      <c r="AD629">
        <v>0</v>
      </c>
      <c r="AE629">
        <v>5.71</v>
      </c>
      <c r="AF629">
        <v>0</v>
      </c>
      <c r="AG629">
        <v>0</v>
      </c>
      <c r="AH629">
        <v>0</v>
      </c>
      <c r="AI629">
        <v>5.91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21</v>
      </c>
      <c r="AU629" t="s">
        <v>3</v>
      </c>
      <c r="AV629">
        <v>0</v>
      </c>
      <c r="AW629">
        <v>2</v>
      </c>
      <c r="AX629">
        <v>36171801</v>
      </c>
      <c r="AY629">
        <v>1</v>
      </c>
      <c r="AZ629">
        <v>0</v>
      </c>
      <c r="BA629">
        <v>615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Y629*Source!I559</f>
        <v>5.5650000000000004</v>
      </c>
      <c r="CY629">
        <f>AA629</f>
        <v>33.75</v>
      </c>
      <c r="CZ629">
        <f>AE629</f>
        <v>5.71</v>
      </c>
      <c r="DA629">
        <f>AI629</f>
        <v>5.91</v>
      </c>
      <c r="DB629">
        <f>ROUND(ROUND(AT629*CZ629,2),2)</f>
        <v>119.91</v>
      </c>
      <c r="DC629">
        <f>ROUND(ROUND(AT629*AG629,2),2)</f>
        <v>0</v>
      </c>
    </row>
    <row r="630" spans="1:107">
      <c r="A630">
        <f>ROW(Source!A559)</f>
        <v>559</v>
      </c>
      <c r="B630">
        <v>35806607</v>
      </c>
      <c r="C630">
        <v>35810744</v>
      </c>
      <c r="D630">
        <v>29131086</v>
      </c>
      <c r="E630">
        <v>1</v>
      </c>
      <c r="F630">
        <v>1</v>
      </c>
      <c r="G630">
        <v>1</v>
      </c>
      <c r="H630">
        <v>3</v>
      </c>
      <c r="I630" t="s">
        <v>648</v>
      </c>
      <c r="J630" t="s">
        <v>649</v>
      </c>
      <c r="K630" t="s">
        <v>650</v>
      </c>
      <c r="L630">
        <v>1339</v>
      </c>
      <c r="N630">
        <v>1007</v>
      </c>
      <c r="O630" t="s">
        <v>638</v>
      </c>
      <c r="P630" t="s">
        <v>638</v>
      </c>
      <c r="Q630">
        <v>1</v>
      </c>
      <c r="W630">
        <v>0</v>
      </c>
      <c r="X630">
        <v>135382931</v>
      </c>
      <c r="Y630">
        <v>0.82</v>
      </c>
      <c r="AA630">
        <v>6560.13</v>
      </c>
      <c r="AB630">
        <v>0</v>
      </c>
      <c r="AC630">
        <v>0</v>
      </c>
      <c r="AD630">
        <v>0</v>
      </c>
      <c r="AE630">
        <v>1970.01</v>
      </c>
      <c r="AF630">
        <v>0</v>
      </c>
      <c r="AG630">
        <v>0</v>
      </c>
      <c r="AH630">
        <v>0</v>
      </c>
      <c r="AI630">
        <v>3.33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0.82</v>
      </c>
      <c r="AU630" t="s">
        <v>3</v>
      </c>
      <c r="AV630">
        <v>0</v>
      </c>
      <c r="AW630">
        <v>2</v>
      </c>
      <c r="AX630">
        <v>36171802</v>
      </c>
      <c r="AY630">
        <v>1</v>
      </c>
      <c r="AZ630">
        <v>0</v>
      </c>
      <c r="BA630">
        <v>616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Y630*Source!I559</f>
        <v>0.21729999999999999</v>
      </c>
      <c r="CY630">
        <f>AA630</f>
        <v>6560.13</v>
      </c>
      <c r="CZ630">
        <f>AE630</f>
        <v>1970.01</v>
      </c>
      <c r="DA630">
        <f>AI630</f>
        <v>3.33</v>
      </c>
      <c r="DB630">
        <f>ROUND(ROUND(AT630*CZ630,2),2)</f>
        <v>1615.41</v>
      </c>
      <c r="DC630">
        <f>ROUND(ROUND(AT630*AG630,2),2)</f>
        <v>0</v>
      </c>
    </row>
    <row r="631" spans="1:107">
      <c r="A631">
        <f>ROW(Source!A560)</f>
        <v>560</v>
      </c>
      <c r="B631">
        <v>35806607</v>
      </c>
      <c r="C631">
        <v>35810771</v>
      </c>
      <c r="D631">
        <v>18407150</v>
      </c>
      <c r="E631">
        <v>1</v>
      </c>
      <c r="F631">
        <v>1</v>
      </c>
      <c r="G631">
        <v>1</v>
      </c>
      <c r="H631">
        <v>1</v>
      </c>
      <c r="I631" t="s">
        <v>599</v>
      </c>
      <c r="J631" t="s">
        <v>3</v>
      </c>
      <c r="K631" t="s">
        <v>600</v>
      </c>
      <c r="L631">
        <v>1369</v>
      </c>
      <c r="N631">
        <v>1013</v>
      </c>
      <c r="O631" t="s">
        <v>583</v>
      </c>
      <c r="P631" t="s">
        <v>583</v>
      </c>
      <c r="Q631">
        <v>1</v>
      </c>
      <c r="W631">
        <v>0</v>
      </c>
      <c r="X631">
        <v>-931037793</v>
      </c>
      <c r="Y631">
        <v>69.827999999999989</v>
      </c>
      <c r="AA631">
        <v>0</v>
      </c>
      <c r="AB631">
        <v>0</v>
      </c>
      <c r="AC631">
        <v>0</v>
      </c>
      <c r="AD631">
        <v>283.07</v>
      </c>
      <c r="AE631">
        <v>0</v>
      </c>
      <c r="AF631">
        <v>0</v>
      </c>
      <c r="AG631">
        <v>0</v>
      </c>
      <c r="AH631">
        <v>283.07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1</v>
      </c>
      <c r="AQ631">
        <v>0</v>
      </c>
      <c r="AR631">
        <v>0</v>
      </c>
      <c r="AS631" t="s">
        <v>3</v>
      </c>
      <c r="AT631">
        <v>60.72</v>
      </c>
      <c r="AU631" t="s">
        <v>144</v>
      </c>
      <c r="AV631">
        <v>1</v>
      </c>
      <c r="AW631">
        <v>2</v>
      </c>
      <c r="AX631">
        <v>35810780</v>
      </c>
      <c r="AY631">
        <v>2</v>
      </c>
      <c r="AZ631">
        <v>131072</v>
      </c>
      <c r="BA631">
        <v>617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Y631*Source!I560</f>
        <v>18.50442</v>
      </c>
      <c r="CY631">
        <f>AD631</f>
        <v>283.07</v>
      </c>
      <c r="CZ631">
        <f>AH631</f>
        <v>283.07</v>
      </c>
      <c r="DA631">
        <f>AL631</f>
        <v>1</v>
      </c>
      <c r="DB631">
        <f>ROUND((ROUND(AT631*CZ631,2)*1.15),2)</f>
        <v>19766.21</v>
      </c>
      <c r="DC631">
        <f>ROUND((ROUND(AT631*AG631,2)*1.15),2)</f>
        <v>0</v>
      </c>
    </row>
    <row r="632" spans="1:107">
      <c r="A632">
        <f>ROW(Source!A560)</f>
        <v>560</v>
      </c>
      <c r="B632">
        <v>35806607</v>
      </c>
      <c r="C632">
        <v>35810771</v>
      </c>
      <c r="D632">
        <v>121548</v>
      </c>
      <c r="E632">
        <v>1</v>
      </c>
      <c r="F632">
        <v>1</v>
      </c>
      <c r="G632">
        <v>1</v>
      </c>
      <c r="H632">
        <v>1</v>
      </c>
      <c r="I632" t="s">
        <v>34</v>
      </c>
      <c r="J632" t="s">
        <v>3</v>
      </c>
      <c r="K632" t="s">
        <v>584</v>
      </c>
      <c r="L632">
        <v>608254</v>
      </c>
      <c r="N632">
        <v>1013</v>
      </c>
      <c r="O632" t="s">
        <v>585</v>
      </c>
      <c r="P632" t="s">
        <v>585</v>
      </c>
      <c r="Q632">
        <v>1</v>
      </c>
      <c r="W632">
        <v>0</v>
      </c>
      <c r="X632">
        <v>-185737400</v>
      </c>
      <c r="Y632">
        <v>0.72499999999999998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1</v>
      </c>
      <c r="AQ632">
        <v>0</v>
      </c>
      <c r="AR632">
        <v>0</v>
      </c>
      <c r="AS632" t="s">
        <v>3</v>
      </c>
      <c r="AT632">
        <v>0.57999999999999996</v>
      </c>
      <c r="AU632" t="s">
        <v>143</v>
      </c>
      <c r="AV632">
        <v>2</v>
      </c>
      <c r="AW632">
        <v>2</v>
      </c>
      <c r="AX632">
        <v>35810781</v>
      </c>
      <c r="AY632">
        <v>1</v>
      </c>
      <c r="AZ632">
        <v>0</v>
      </c>
      <c r="BA632">
        <v>618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Y632*Source!I560</f>
        <v>0.19212499999999999</v>
      </c>
      <c r="CY632">
        <f>AD632</f>
        <v>0</v>
      </c>
      <c r="CZ632">
        <f>AH632</f>
        <v>0</v>
      </c>
      <c r="DA632">
        <f>AL632</f>
        <v>1</v>
      </c>
      <c r="DB632">
        <f>ROUND((ROUND(AT632*CZ632,2)*1.25),2)</f>
        <v>0</v>
      </c>
      <c r="DC632">
        <f>ROUND((ROUND(AT632*AG632,2)*1.25),2)</f>
        <v>0</v>
      </c>
    </row>
    <row r="633" spans="1:107">
      <c r="A633">
        <f>ROW(Source!A560)</f>
        <v>560</v>
      </c>
      <c r="B633">
        <v>35806607</v>
      </c>
      <c r="C633">
        <v>35810771</v>
      </c>
      <c r="D633">
        <v>29172556</v>
      </c>
      <c r="E633">
        <v>1</v>
      </c>
      <c r="F633">
        <v>1</v>
      </c>
      <c r="G633">
        <v>1</v>
      </c>
      <c r="H633">
        <v>2</v>
      </c>
      <c r="I633" t="s">
        <v>586</v>
      </c>
      <c r="J633" t="s">
        <v>590</v>
      </c>
      <c r="K633" t="s">
        <v>588</v>
      </c>
      <c r="L633">
        <v>1368</v>
      </c>
      <c r="N633">
        <v>1011</v>
      </c>
      <c r="O633" t="s">
        <v>589</v>
      </c>
      <c r="P633" t="s">
        <v>589</v>
      </c>
      <c r="Q633">
        <v>1</v>
      </c>
      <c r="W633">
        <v>0</v>
      </c>
      <c r="X633">
        <v>-1302720870</v>
      </c>
      <c r="Y633">
        <v>0.72499999999999998</v>
      </c>
      <c r="AA633">
        <v>0</v>
      </c>
      <c r="AB633">
        <v>466.71</v>
      </c>
      <c r="AC633">
        <v>447.93</v>
      </c>
      <c r="AD633">
        <v>0</v>
      </c>
      <c r="AE633">
        <v>0</v>
      </c>
      <c r="AF633">
        <v>31.26</v>
      </c>
      <c r="AG633">
        <v>13.5</v>
      </c>
      <c r="AH633">
        <v>0</v>
      </c>
      <c r="AI633">
        <v>1</v>
      </c>
      <c r="AJ633">
        <v>14.93</v>
      </c>
      <c r="AK633">
        <v>33.18</v>
      </c>
      <c r="AL633">
        <v>1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0.57999999999999996</v>
      </c>
      <c r="AU633" t="s">
        <v>143</v>
      </c>
      <c r="AV633">
        <v>0</v>
      </c>
      <c r="AW633">
        <v>2</v>
      </c>
      <c r="AX633">
        <v>35810782</v>
      </c>
      <c r="AY633">
        <v>1</v>
      </c>
      <c r="AZ633">
        <v>0</v>
      </c>
      <c r="BA633">
        <v>619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Y633*Source!I560</f>
        <v>0.19212499999999999</v>
      </c>
      <c r="CY633">
        <f>AB633</f>
        <v>466.71</v>
      </c>
      <c r="CZ633">
        <f>AF633</f>
        <v>31.26</v>
      </c>
      <c r="DA633">
        <f>AJ633</f>
        <v>14.93</v>
      </c>
      <c r="DB633">
        <f>ROUND((ROUND(AT633*CZ633,2)*1.25),2)</f>
        <v>22.66</v>
      </c>
      <c r="DC633">
        <f>ROUND((ROUND(AT633*AG633,2)*1.25),2)</f>
        <v>9.7899999999999991</v>
      </c>
    </row>
    <row r="634" spans="1:107">
      <c r="A634">
        <f>ROW(Source!A560)</f>
        <v>560</v>
      </c>
      <c r="B634">
        <v>35806607</v>
      </c>
      <c r="C634">
        <v>35810771</v>
      </c>
      <c r="D634">
        <v>29174591</v>
      </c>
      <c r="E634">
        <v>1</v>
      </c>
      <c r="F634">
        <v>1</v>
      </c>
      <c r="G634">
        <v>1</v>
      </c>
      <c r="H634">
        <v>2</v>
      </c>
      <c r="I634" t="s">
        <v>612</v>
      </c>
      <c r="J634" t="s">
        <v>642</v>
      </c>
      <c r="K634" t="s">
        <v>614</v>
      </c>
      <c r="L634">
        <v>1368</v>
      </c>
      <c r="N634">
        <v>1011</v>
      </c>
      <c r="O634" t="s">
        <v>589</v>
      </c>
      <c r="P634" t="s">
        <v>589</v>
      </c>
      <c r="Q634">
        <v>1</v>
      </c>
      <c r="W634">
        <v>0</v>
      </c>
      <c r="X634">
        <v>1598042632</v>
      </c>
      <c r="Y634">
        <v>1.0249999999999999</v>
      </c>
      <c r="AA634">
        <v>0</v>
      </c>
      <c r="AB634">
        <v>9.4700000000000006</v>
      </c>
      <c r="AC634">
        <v>0</v>
      </c>
      <c r="AD634">
        <v>0</v>
      </c>
      <c r="AE634">
        <v>0</v>
      </c>
      <c r="AF634">
        <v>0.95</v>
      </c>
      <c r="AG634">
        <v>0</v>
      </c>
      <c r="AH634">
        <v>0</v>
      </c>
      <c r="AI634">
        <v>1</v>
      </c>
      <c r="AJ634">
        <v>9.9700000000000006</v>
      </c>
      <c r="AK634">
        <v>33.18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0.82</v>
      </c>
      <c r="AU634" t="s">
        <v>143</v>
      </c>
      <c r="AV634">
        <v>0</v>
      </c>
      <c r="AW634">
        <v>2</v>
      </c>
      <c r="AX634">
        <v>35810783</v>
      </c>
      <c r="AY634">
        <v>1</v>
      </c>
      <c r="AZ634">
        <v>0</v>
      </c>
      <c r="BA634">
        <v>620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Y634*Source!I560</f>
        <v>0.27162500000000001</v>
      </c>
      <c r="CY634">
        <f>AB634</f>
        <v>9.4700000000000006</v>
      </c>
      <c r="CZ634">
        <f>AF634</f>
        <v>0.95</v>
      </c>
      <c r="DA634">
        <f>AJ634</f>
        <v>9.9700000000000006</v>
      </c>
      <c r="DB634">
        <f>ROUND((ROUND(AT634*CZ634,2)*1.25),2)</f>
        <v>0.98</v>
      </c>
      <c r="DC634">
        <f>ROUND((ROUND(AT634*AG634,2)*1.25),2)</f>
        <v>0</v>
      </c>
    </row>
    <row r="635" spans="1:107">
      <c r="A635">
        <f>ROW(Source!A560)</f>
        <v>560</v>
      </c>
      <c r="B635">
        <v>35806607</v>
      </c>
      <c r="C635">
        <v>35810771</v>
      </c>
      <c r="D635">
        <v>29174661</v>
      </c>
      <c r="E635">
        <v>1</v>
      </c>
      <c r="F635">
        <v>1</v>
      </c>
      <c r="G635">
        <v>1</v>
      </c>
      <c r="H635">
        <v>2</v>
      </c>
      <c r="I635" t="s">
        <v>651</v>
      </c>
      <c r="J635" t="s">
        <v>652</v>
      </c>
      <c r="K635" t="s">
        <v>653</v>
      </c>
      <c r="L635">
        <v>1368</v>
      </c>
      <c r="N635">
        <v>1011</v>
      </c>
      <c r="O635" t="s">
        <v>589</v>
      </c>
      <c r="P635" t="s">
        <v>589</v>
      </c>
      <c r="Q635">
        <v>1</v>
      </c>
      <c r="W635">
        <v>0</v>
      </c>
      <c r="X635">
        <v>-2115030577</v>
      </c>
      <c r="Y635">
        <v>3.375</v>
      </c>
      <c r="AA635">
        <v>0</v>
      </c>
      <c r="AB635">
        <v>25.44</v>
      </c>
      <c r="AC635">
        <v>0</v>
      </c>
      <c r="AD635">
        <v>0</v>
      </c>
      <c r="AE635">
        <v>0</v>
      </c>
      <c r="AF635">
        <v>2.09</v>
      </c>
      <c r="AG635">
        <v>0</v>
      </c>
      <c r="AH635">
        <v>0</v>
      </c>
      <c r="AI635">
        <v>1</v>
      </c>
      <c r="AJ635">
        <v>12.17</v>
      </c>
      <c r="AK635">
        <v>33.18</v>
      </c>
      <c r="AL635">
        <v>1</v>
      </c>
      <c r="AN635">
        <v>0</v>
      </c>
      <c r="AO635">
        <v>1</v>
      </c>
      <c r="AP635">
        <v>1</v>
      </c>
      <c r="AQ635">
        <v>0</v>
      </c>
      <c r="AR635">
        <v>0</v>
      </c>
      <c r="AS635" t="s">
        <v>3</v>
      </c>
      <c r="AT635">
        <v>2.7</v>
      </c>
      <c r="AU635" t="s">
        <v>143</v>
      </c>
      <c r="AV635">
        <v>0</v>
      </c>
      <c r="AW635">
        <v>2</v>
      </c>
      <c r="AX635">
        <v>35810784</v>
      </c>
      <c r="AY635">
        <v>1</v>
      </c>
      <c r="AZ635">
        <v>0</v>
      </c>
      <c r="BA635">
        <v>621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Y635*Source!I560</f>
        <v>0.89437500000000003</v>
      </c>
      <c r="CY635">
        <f>AB635</f>
        <v>25.44</v>
      </c>
      <c r="CZ635">
        <f>AF635</f>
        <v>2.09</v>
      </c>
      <c r="DA635">
        <f>AJ635</f>
        <v>12.17</v>
      </c>
      <c r="DB635">
        <f>ROUND((ROUND(AT635*CZ635,2)*1.25),2)</f>
        <v>7.05</v>
      </c>
      <c r="DC635">
        <f>ROUND((ROUND(AT635*AG635,2)*1.25),2)</f>
        <v>0</v>
      </c>
    </row>
    <row r="636" spans="1:107">
      <c r="A636">
        <f>ROW(Source!A560)</f>
        <v>560</v>
      </c>
      <c r="B636">
        <v>35806607</v>
      </c>
      <c r="C636">
        <v>35810771</v>
      </c>
      <c r="D636">
        <v>29174913</v>
      </c>
      <c r="E636">
        <v>1</v>
      </c>
      <c r="F636">
        <v>1</v>
      </c>
      <c r="G636">
        <v>1</v>
      </c>
      <c r="H636">
        <v>2</v>
      </c>
      <c r="I636" t="s">
        <v>601</v>
      </c>
      <c r="J636" t="s">
        <v>602</v>
      </c>
      <c r="K636" t="s">
        <v>603</v>
      </c>
      <c r="L636">
        <v>1368</v>
      </c>
      <c r="N636">
        <v>1011</v>
      </c>
      <c r="O636" t="s">
        <v>589</v>
      </c>
      <c r="P636" t="s">
        <v>589</v>
      </c>
      <c r="Q636">
        <v>1</v>
      </c>
      <c r="W636">
        <v>0</v>
      </c>
      <c r="X636">
        <v>458544584</v>
      </c>
      <c r="Y636">
        <v>1.05</v>
      </c>
      <c r="AA636">
        <v>0</v>
      </c>
      <c r="AB636">
        <v>932.72</v>
      </c>
      <c r="AC636">
        <v>384.89</v>
      </c>
      <c r="AD636">
        <v>0</v>
      </c>
      <c r="AE636">
        <v>0</v>
      </c>
      <c r="AF636">
        <v>87.17</v>
      </c>
      <c r="AG636">
        <v>11.6</v>
      </c>
      <c r="AH636">
        <v>0</v>
      </c>
      <c r="AI636">
        <v>1</v>
      </c>
      <c r="AJ636">
        <v>10.7</v>
      </c>
      <c r="AK636">
        <v>33.18</v>
      </c>
      <c r="AL636">
        <v>1</v>
      </c>
      <c r="AN636">
        <v>0</v>
      </c>
      <c r="AO636">
        <v>1</v>
      </c>
      <c r="AP636">
        <v>1</v>
      </c>
      <c r="AQ636">
        <v>0</v>
      </c>
      <c r="AR636">
        <v>0</v>
      </c>
      <c r="AS636" t="s">
        <v>3</v>
      </c>
      <c r="AT636">
        <v>0.84</v>
      </c>
      <c r="AU636" t="s">
        <v>143</v>
      </c>
      <c r="AV636">
        <v>0</v>
      </c>
      <c r="AW636">
        <v>2</v>
      </c>
      <c r="AX636">
        <v>35810785</v>
      </c>
      <c r="AY636">
        <v>1</v>
      </c>
      <c r="AZ636">
        <v>0</v>
      </c>
      <c r="BA636">
        <v>622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Y636*Source!I560</f>
        <v>0.27825000000000005</v>
      </c>
      <c r="CY636">
        <f>AB636</f>
        <v>932.72</v>
      </c>
      <c r="CZ636">
        <f>AF636</f>
        <v>87.17</v>
      </c>
      <c r="DA636">
        <f>AJ636</f>
        <v>10.7</v>
      </c>
      <c r="DB636">
        <f>ROUND((ROUND(AT636*CZ636,2)*1.25),2)</f>
        <v>91.53</v>
      </c>
      <c r="DC636">
        <f>ROUND((ROUND(AT636*AG636,2)*1.25),2)</f>
        <v>12.18</v>
      </c>
    </row>
    <row r="637" spans="1:107">
      <c r="A637">
        <f>ROW(Source!A560)</f>
        <v>560</v>
      </c>
      <c r="B637">
        <v>35806607</v>
      </c>
      <c r="C637">
        <v>35810771</v>
      </c>
      <c r="D637">
        <v>29114332</v>
      </c>
      <c r="E637">
        <v>1</v>
      </c>
      <c r="F637">
        <v>1</v>
      </c>
      <c r="G637">
        <v>1</v>
      </c>
      <c r="H637">
        <v>3</v>
      </c>
      <c r="I637" t="s">
        <v>628</v>
      </c>
      <c r="J637" t="s">
        <v>654</v>
      </c>
      <c r="K637" t="s">
        <v>630</v>
      </c>
      <c r="L637">
        <v>1348</v>
      </c>
      <c r="N637">
        <v>1009</v>
      </c>
      <c r="O637" t="s">
        <v>29</v>
      </c>
      <c r="P637" t="s">
        <v>29</v>
      </c>
      <c r="Q637">
        <v>1000</v>
      </c>
      <c r="W637">
        <v>0</v>
      </c>
      <c r="X637">
        <v>233971917</v>
      </c>
      <c r="Y637">
        <v>1.23E-2</v>
      </c>
      <c r="AA637">
        <v>54619.68</v>
      </c>
      <c r="AB637">
        <v>0</v>
      </c>
      <c r="AC637">
        <v>0</v>
      </c>
      <c r="AD637">
        <v>0</v>
      </c>
      <c r="AE637">
        <v>11978</v>
      </c>
      <c r="AF637">
        <v>0</v>
      </c>
      <c r="AG637">
        <v>0</v>
      </c>
      <c r="AH637">
        <v>0</v>
      </c>
      <c r="AI637">
        <v>4.5599999999999996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0</v>
      </c>
      <c r="AQ637">
        <v>0</v>
      </c>
      <c r="AR637">
        <v>0</v>
      </c>
      <c r="AS637" t="s">
        <v>3</v>
      </c>
      <c r="AT637">
        <v>1.23E-2</v>
      </c>
      <c r="AU637" t="s">
        <v>3</v>
      </c>
      <c r="AV637">
        <v>0</v>
      </c>
      <c r="AW637">
        <v>2</v>
      </c>
      <c r="AX637">
        <v>35810786</v>
      </c>
      <c r="AY637">
        <v>1</v>
      </c>
      <c r="AZ637">
        <v>0</v>
      </c>
      <c r="BA637">
        <v>623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Y637*Source!I560</f>
        <v>3.2595000000000002E-3</v>
      </c>
      <c r="CY637">
        <f>AA637</f>
        <v>54619.68</v>
      </c>
      <c r="CZ637">
        <f>AE637</f>
        <v>11978</v>
      </c>
      <c r="DA637">
        <f>AI637</f>
        <v>4.5599999999999996</v>
      </c>
      <c r="DB637">
        <f>ROUND(ROUND(AT637*CZ637,2),2)</f>
        <v>147.33000000000001</v>
      </c>
      <c r="DC637">
        <f>ROUND(ROUND(AT637*AG637,2),2)</f>
        <v>0</v>
      </c>
    </row>
    <row r="638" spans="1:107">
      <c r="A638">
        <f>ROW(Source!A560)</f>
        <v>560</v>
      </c>
      <c r="B638">
        <v>35806607</v>
      </c>
      <c r="C638">
        <v>35810771</v>
      </c>
      <c r="D638">
        <v>29130788</v>
      </c>
      <c r="E638">
        <v>1</v>
      </c>
      <c r="F638">
        <v>1</v>
      </c>
      <c r="G638">
        <v>1</v>
      </c>
      <c r="H638">
        <v>3</v>
      </c>
      <c r="I638" t="s">
        <v>655</v>
      </c>
      <c r="J638" t="s">
        <v>656</v>
      </c>
      <c r="K638" t="s">
        <v>657</v>
      </c>
      <c r="L638">
        <v>1339</v>
      </c>
      <c r="N638">
        <v>1007</v>
      </c>
      <c r="O638" t="s">
        <v>638</v>
      </c>
      <c r="P638" t="s">
        <v>638</v>
      </c>
      <c r="Q638">
        <v>1</v>
      </c>
      <c r="W638">
        <v>0</v>
      </c>
      <c r="X638">
        <v>23409818</v>
      </c>
      <c r="Y638">
        <v>2.88</v>
      </c>
      <c r="AA638">
        <v>14208.11</v>
      </c>
      <c r="AB638">
        <v>0</v>
      </c>
      <c r="AC638">
        <v>0</v>
      </c>
      <c r="AD638">
        <v>0</v>
      </c>
      <c r="AE638">
        <v>2156.0100000000002</v>
      </c>
      <c r="AF638">
        <v>0</v>
      </c>
      <c r="AG638">
        <v>0</v>
      </c>
      <c r="AH638">
        <v>0</v>
      </c>
      <c r="AI638">
        <v>6.59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2.88</v>
      </c>
      <c r="AU638" t="s">
        <v>3</v>
      </c>
      <c r="AV638">
        <v>0</v>
      </c>
      <c r="AW638">
        <v>2</v>
      </c>
      <c r="AX638">
        <v>35810787</v>
      </c>
      <c r="AY638">
        <v>1</v>
      </c>
      <c r="AZ638">
        <v>0</v>
      </c>
      <c r="BA638">
        <v>624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Y638*Source!I560</f>
        <v>0.76319999999999999</v>
      </c>
      <c r="CY638">
        <f>AA638</f>
        <v>14208.11</v>
      </c>
      <c r="CZ638">
        <f>AE638</f>
        <v>2156.0100000000002</v>
      </c>
      <c r="DA638">
        <f>AI638</f>
        <v>6.59</v>
      </c>
      <c r="DB638">
        <f>ROUND(ROUND(AT638*CZ638,2),2)</f>
        <v>6209.31</v>
      </c>
      <c r="DC638">
        <f>ROUND(ROUND(AT638*AG638,2),2)</f>
        <v>0</v>
      </c>
    </row>
    <row r="639" spans="1:107">
      <c r="A639">
        <f>ROW(Source!A561)</f>
        <v>561</v>
      </c>
      <c r="B639">
        <v>35806607</v>
      </c>
      <c r="C639">
        <v>35810788</v>
      </c>
      <c r="D639">
        <v>18408291</v>
      </c>
      <c r="E639">
        <v>1</v>
      </c>
      <c r="F639">
        <v>1</v>
      </c>
      <c r="G639">
        <v>1</v>
      </c>
      <c r="H639">
        <v>1</v>
      </c>
      <c r="I639" t="s">
        <v>658</v>
      </c>
      <c r="J639" t="s">
        <v>3</v>
      </c>
      <c r="K639" t="s">
        <v>659</v>
      </c>
      <c r="L639">
        <v>1369</v>
      </c>
      <c r="N639">
        <v>1013</v>
      </c>
      <c r="O639" t="s">
        <v>583</v>
      </c>
      <c r="P639" t="s">
        <v>583</v>
      </c>
      <c r="Q639">
        <v>1</v>
      </c>
      <c r="W639">
        <v>0</v>
      </c>
      <c r="X639">
        <v>1933892413</v>
      </c>
      <c r="Y639">
        <v>35.948999999999998</v>
      </c>
      <c r="AA639">
        <v>0</v>
      </c>
      <c r="AB639">
        <v>0</v>
      </c>
      <c r="AC639">
        <v>0</v>
      </c>
      <c r="AD639">
        <v>271.12</v>
      </c>
      <c r="AE639">
        <v>0</v>
      </c>
      <c r="AF639">
        <v>0</v>
      </c>
      <c r="AG639">
        <v>0</v>
      </c>
      <c r="AH639">
        <v>271.12</v>
      </c>
      <c r="AI639">
        <v>1</v>
      </c>
      <c r="AJ639">
        <v>1</v>
      </c>
      <c r="AK639">
        <v>1</v>
      </c>
      <c r="AL639">
        <v>1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31.26</v>
      </c>
      <c r="AU639" t="s">
        <v>144</v>
      </c>
      <c r="AV639">
        <v>1</v>
      </c>
      <c r="AW639">
        <v>2</v>
      </c>
      <c r="AX639">
        <v>35810796</v>
      </c>
      <c r="AY639">
        <v>2</v>
      </c>
      <c r="AZ639">
        <v>131072</v>
      </c>
      <c r="BA639">
        <v>625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Y639*Source!I561</f>
        <v>9.5264849999999992</v>
      </c>
      <c r="CY639">
        <f>AD639</f>
        <v>271.12</v>
      </c>
      <c r="CZ639">
        <f>AH639</f>
        <v>271.12</v>
      </c>
      <c r="DA639">
        <f>AL639</f>
        <v>1</v>
      </c>
      <c r="DB639">
        <f>ROUND((ROUND(AT639*CZ639,2)*1.15),2)</f>
        <v>9746.49</v>
      </c>
      <c r="DC639">
        <f>ROUND((ROUND(AT639*AG639,2)*1.15),2)</f>
        <v>0</v>
      </c>
    </row>
    <row r="640" spans="1:107">
      <c r="A640">
        <f>ROW(Source!A561)</f>
        <v>561</v>
      </c>
      <c r="B640">
        <v>35806607</v>
      </c>
      <c r="C640">
        <v>35810788</v>
      </c>
      <c r="D640">
        <v>121548</v>
      </c>
      <c r="E640">
        <v>1</v>
      </c>
      <c r="F640">
        <v>1</v>
      </c>
      <c r="G640">
        <v>1</v>
      </c>
      <c r="H640">
        <v>1</v>
      </c>
      <c r="I640" t="s">
        <v>34</v>
      </c>
      <c r="J640" t="s">
        <v>3</v>
      </c>
      <c r="K640" t="s">
        <v>584</v>
      </c>
      <c r="L640">
        <v>608254</v>
      </c>
      <c r="N640">
        <v>1013</v>
      </c>
      <c r="O640" t="s">
        <v>585</v>
      </c>
      <c r="P640" t="s">
        <v>585</v>
      </c>
      <c r="Q640">
        <v>1</v>
      </c>
      <c r="W640">
        <v>0</v>
      </c>
      <c r="X640">
        <v>-185737400</v>
      </c>
      <c r="Y640">
        <v>8.375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6.7</v>
      </c>
      <c r="AU640" t="s">
        <v>143</v>
      </c>
      <c r="AV640">
        <v>2</v>
      </c>
      <c r="AW640">
        <v>2</v>
      </c>
      <c r="AX640">
        <v>35810797</v>
      </c>
      <c r="AY640">
        <v>1</v>
      </c>
      <c r="AZ640">
        <v>0</v>
      </c>
      <c r="BA640">
        <v>626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Y640*Source!I561</f>
        <v>2.2193750000000003</v>
      </c>
      <c r="CY640">
        <f>AD640</f>
        <v>0</v>
      </c>
      <c r="CZ640">
        <f>AH640</f>
        <v>0</v>
      </c>
      <c r="DA640">
        <f>AL640</f>
        <v>1</v>
      </c>
      <c r="DB640">
        <f>ROUND((ROUND(AT640*CZ640,2)*1.25),2)</f>
        <v>0</v>
      </c>
      <c r="DC640">
        <f>ROUND((ROUND(AT640*AG640,2)*1.25),2)</f>
        <v>0</v>
      </c>
    </row>
    <row r="641" spans="1:107">
      <c r="A641">
        <f>ROW(Source!A561)</f>
        <v>561</v>
      </c>
      <c r="B641">
        <v>35806607</v>
      </c>
      <c r="C641">
        <v>35810788</v>
      </c>
      <c r="D641">
        <v>29172710</v>
      </c>
      <c r="E641">
        <v>1</v>
      </c>
      <c r="F641">
        <v>1</v>
      </c>
      <c r="G641">
        <v>1</v>
      </c>
      <c r="H641">
        <v>2</v>
      </c>
      <c r="I641" t="s">
        <v>593</v>
      </c>
      <c r="J641" t="s">
        <v>594</v>
      </c>
      <c r="K641" t="s">
        <v>595</v>
      </c>
      <c r="L641">
        <v>1368</v>
      </c>
      <c r="N641">
        <v>1011</v>
      </c>
      <c r="O641" t="s">
        <v>589</v>
      </c>
      <c r="P641" t="s">
        <v>589</v>
      </c>
      <c r="Q641">
        <v>1</v>
      </c>
      <c r="W641">
        <v>0</v>
      </c>
      <c r="X641">
        <v>-1676841219</v>
      </c>
      <c r="Y641">
        <v>8.375</v>
      </c>
      <c r="AA641">
        <v>0</v>
      </c>
      <c r="AB641">
        <v>539.16</v>
      </c>
      <c r="AC641">
        <v>333.79</v>
      </c>
      <c r="AD641">
        <v>0</v>
      </c>
      <c r="AE641">
        <v>0</v>
      </c>
      <c r="AF641">
        <v>46.56</v>
      </c>
      <c r="AG641">
        <v>10.06</v>
      </c>
      <c r="AH641">
        <v>0</v>
      </c>
      <c r="AI641">
        <v>1</v>
      </c>
      <c r="AJ641">
        <v>11.58</v>
      </c>
      <c r="AK641">
        <v>33.18</v>
      </c>
      <c r="AL641">
        <v>1</v>
      </c>
      <c r="AN641">
        <v>0</v>
      </c>
      <c r="AO641">
        <v>1</v>
      </c>
      <c r="AP641">
        <v>1</v>
      </c>
      <c r="AQ641">
        <v>0</v>
      </c>
      <c r="AR641">
        <v>0</v>
      </c>
      <c r="AS641" t="s">
        <v>3</v>
      </c>
      <c r="AT641">
        <v>6.7</v>
      </c>
      <c r="AU641" t="s">
        <v>143</v>
      </c>
      <c r="AV641">
        <v>0</v>
      </c>
      <c r="AW641">
        <v>2</v>
      </c>
      <c r="AX641">
        <v>35810798</v>
      </c>
      <c r="AY641">
        <v>1</v>
      </c>
      <c r="AZ641">
        <v>0</v>
      </c>
      <c r="BA641">
        <v>627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Y641*Source!I561</f>
        <v>2.2193750000000003</v>
      </c>
      <c r="CY641">
        <f>AB641</f>
        <v>539.16</v>
      </c>
      <c r="CZ641">
        <f>AF641</f>
        <v>46.56</v>
      </c>
      <c r="DA641">
        <f>AJ641</f>
        <v>11.58</v>
      </c>
      <c r="DB641">
        <f>ROUND((ROUND(AT641*CZ641,2)*1.25),2)</f>
        <v>389.94</v>
      </c>
      <c r="DC641">
        <f>ROUND((ROUND(AT641*AG641,2)*1.25),2)</f>
        <v>84.25</v>
      </c>
    </row>
    <row r="642" spans="1:107">
      <c r="A642">
        <f>ROW(Source!A561)</f>
        <v>561</v>
      </c>
      <c r="B642">
        <v>35806607</v>
      </c>
      <c r="C642">
        <v>35810788</v>
      </c>
      <c r="D642">
        <v>29173472</v>
      </c>
      <c r="E642">
        <v>1</v>
      </c>
      <c r="F642">
        <v>1</v>
      </c>
      <c r="G642">
        <v>1</v>
      </c>
      <c r="H642">
        <v>2</v>
      </c>
      <c r="I642" t="s">
        <v>660</v>
      </c>
      <c r="J642" t="s">
        <v>661</v>
      </c>
      <c r="K642" t="s">
        <v>662</v>
      </c>
      <c r="L642">
        <v>1368</v>
      </c>
      <c r="N642">
        <v>1011</v>
      </c>
      <c r="O642" t="s">
        <v>589</v>
      </c>
      <c r="P642" t="s">
        <v>589</v>
      </c>
      <c r="Q642">
        <v>1</v>
      </c>
      <c r="W642">
        <v>0</v>
      </c>
      <c r="X642">
        <v>275932499</v>
      </c>
      <c r="Y642">
        <v>13.75</v>
      </c>
      <c r="AA642">
        <v>0</v>
      </c>
      <c r="AB642">
        <v>12.75</v>
      </c>
      <c r="AC642">
        <v>0</v>
      </c>
      <c r="AD642">
        <v>0</v>
      </c>
      <c r="AE642">
        <v>0</v>
      </c>
      <c r="AF642">
        <v>3</v>
      </c>
      <c r="AG642">
        <v>0</v>
      </c>
      <c r="AH642">
        <v>0</v>
      </c>
      <c r="AI642">
        <v>1</v>
      </c>
      <c r="AJ642">
        <v>4.25</v>
      </c>
      <c r="AK642">
        <v>33.18</v>
      </c>
      <c r="AL642">
        <v>1</v>
      </c>
      <c r="AN642">
        <v>0</v>
      </c>
      <c r="AO642">
        <v>1</v>
      </c>
      <c r="AP642">
        <v>1</v>
      </c>
      <c r="AQ642">
        <v>0</v>
      </c>
      <c r="AR642">
        <v>0</v>
      </c>
      <c r="AS642" t="s">
        <v>3</v>
      </c>
      <c r="AT642">
        <v>11</v>
      </c>
      <c r="AU642" t="s">
        <v>143</v>
      </c>
      <c r="AV642">
        <v>0</v>
      </c>
      <c r="AW642">
        <v>2</v>
      </c>
      <c r="AX642">
        <v>35810799</v>
      </c>
      <c r="AY642">
        <v>1</v>
      </c>
      <c r="AZ642">
        <v>0</v>
      </c>
      <c r="BA642">
        <v>628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Y642*Source!I561</f>
        <v>3.6437500000000003</v>
      </c>
      <c r="CY642">
        <f>AB642</f>
        <v>12.75</v>
      </c>
      <c r="CZ642">
        <f>AF642</f>
        <v>3</v>
      </c>
      <c r="DA642">
        <f>AJ642</f>
        <v>4.25</v>
      </c>
      <c r="DB642">
        <f>ROUND((ROUND(AT642*CZ642,2)*1.25),2)</f>
        <v>41.25</v>
      </c>
      <c r="DC642">
        <f>ROUND((ROUND(AT642*AG642,2)*1.25),2)</f>
        <v>0</v>
      </c>
    </row>
    <row r="643" spans="1:107">
      <c r="A643">
        <f>ROW(Source!A561)</f>
        <v>561</v>
      </c>
      <c r="B643">
        <v>35806607</v>
      </c>
      <c r="C643">
        <v>35810788</v>
      </c>
      <c r="D643">
        <v>29174913</v>
      </c>
      <c r="E643">
        <v>1</v>
      </c>
      <c r="F643">
        <v>1</v>
      </c>
      <c r="G643">
        <v>1</v>
      </c>
      <c r="H643">
        <v>2</v>
      </c>
      <c r="I643" t="s">
        <v>601</v>
      </c>
      <c r="J643" t="s">
        <v>602</v>
      </c>
      <c r="K643" t="s">
        <v>603</v>
      </c>
      <c r="L643">
        <v>1368</v>
      </c>
      <c r="N643">
        <v>1011</v>
      </c>
      <c r="O643" t="s">
        <v>589</v>
      </c>
      <c r="P643" t="s">
        <v>589</v>
      </c>
      <c r="Q643">
        <v>1</v>
      </c>
      <c r="W643">
        <v>0</v>
      </c>
      <c r="X643">
        <v>458544584</v>
      </c>
      <c r="Y643">
        <v>0.4375</v>
      </c>
      <c r="AA643">
        <v>0</v>
      </c>
      <c r="AB643">
        <v>932.72</v>
      </c>
      <c r="AC643">
        <v>384.89</v>
      </c>
      <c r="AD643">
        <v>0</v>
      </c>
      <c r="AE643">
        <v>0</v>
      </c>
      <c r="AF643">
        <v>87.17</v>
      </c>
      <c r="AG643">
        <v>11.6</v>
      </c>
      <c r="AH643">
        <v>0</v>
      </c>
      <c r="AI643">
        <v>1</v>
      </c>
      <c r="AJ643">
        <v>10.7</v>
      </c>
      <c r="AK643">
        <v>33.18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0.35</v>
      </c>
      <c r="AU643" t="s">
        <v>143</v>
      </c>
      <c r="AV643">
        <v>0</v>
      </c>
      <c r="AW643">
        <v>2</v>
      </c>
      <c r="AX643">
        <v>35810800</v>
      </c>
      <c r="AY643">
        <v>1</v>
      </c>
      <c r="AZ643">
        <v>0</v>
      </c>
      <c r="BA643">
        <v>629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Y643*Source!I561</f>
        <v>0.1159375</v>
      </c>
      <c r="CY643">
        <f>AB643</f>
        <v>932.72</v>
      </c>
      <c r="CZ643">
        <f>AF643</f>
        <v>87.17</v>
      </c>
      <c r="DA643">
        <f>AJ643</f>
        <v>10.7</v>
      </c>
      <c r="DB643">
        <f>ROUND((ROUND(AT643*CZ643,2)*1.25),2)</f>
        <v>38.14</v>
      </c>
      <c r="DC643">
        <f>ROUND((ROUND(AT643*AG643,2)*1.25),2)</f>
        <v>5.08</v>
      </c>
    </row>
    <row r="644" spans="1:107">
      <c r="A644">
        <f>ROW(Source!A561)</f>
        <v>561</v>
      </c>
      <c r="B644">
        <v>35806607</v>
      </c>
      <c r="C644">
        <v>35810788</v>
      </c>
      <c r="D644">
        <v>29114687</v>
      </c>
      <c r="E644">
        <v>1</v>
      </c>
      <c r="F644">
        <v>1</v>
      </c>
      <c r="G644">
        <v>1</v>
      </c>
      <c r="H644">
        <v>3</v>
      </c>
      <c r="I644" t="s">
        <v>663</v>
      </c>
      <c r="J644" t="s">
        <v>664</v>
      </c>
      <c r="K644" t="s">
        <v>665</v>
      </c>
      <c r="L644">
        <v>1348</v>
      </c>
      <c r="N644">
        <v>1009</v>
      </c>
      <c r="O644" t="s">
        <v>29</v>
      </c>
      <c r="P644" t="s">
        <v>29</v>
      </c>
      <c r="Q644">
        <v>1000</v>
      </c>
      <c r="W644">
        <v>0</v>
      </c>
      <c r="X644">
        <v>157955001</v>
      </c>
      <c r="Y644">
        <v>1.8E-3</v>
      </c>
      <c r="AA644">
        <v>105069.06</v>
      </c>
      <c r="AB644">
        <v>0</v>
      </c>
      <c r="AC644">
        <v>0</v>
      </c>
      <c r="AD644">
        <v>0</v>
      </c>
      <c r="AE644">
        <v>16974</v>
      </c>
      <c r="AF644">
        <v>0</v>
      </c>
      <c r="AG644">
        <v>0</v>
      </c>
      <c r="AH644">
        <v>0</v>
      </c>
      <c r="AI644">
        <v>6.19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1.8E-3</v>
      </c>
      <c r="AU644" t="s">
        <v>3</v>
      </c>
      <c r="AV644">
        <v>0</v>
      </c>
      <c r="AW644">
        <v>2</v>
      </c>
      <c r="AX644">
        <v>35810801</v>
      </c>
      <c r="AY644">
        <v>1</v>
      </c>
      <c r="AZ644">
        <v>0</v>
      </c>
      <c r="BA644">
        <v>630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Y644*Source!I561</f>
        <v>4.7699999999999999E-4</v>
      </c>
      <c r="CY644">
        <f>AA644</f>
        <v>105069.06</v>
      </c>
      <c r="CZ644">
        <f>AE644</f>
        <v>16974</v>
      </c>
      <c r="DA644">
        <f>AI644</f>
        <v>6.19</v>
      </c>
      <c r="DB644">
        <f>ROUND(ROUND(AT644*CZ644,2),2)</f>
        <v>30.55</v>
      </c>
      <c r="DC644">
        <f>ROUND(ROUND(AT644*AG644,2),2)</f>
        <v>0</v>
      </c>
    </row>
    <row r="645" spans="1:107">
      <c r="A645">
        <f>ROW(Source!A561)</f>
        <v>561</v>
      </c>
      <c r="B645">
        <v>35806607</v>
      </c>
      <c r="C645">
        <v>35810788</v>
      </c>
      <c r="D645">
        <v>29115292</v>
      </c>
      <c r="E645">
        <v>1</v>
      </c>
      <c r="F645">
        <v>1</v>
      </c>
      <c r="G645">
        <v>1</v>
      </c>
      <c r="H645">
        <v>3</v>
      </c>
      <c r="I645" t="s">
        <v>666</v>
      </c>
      <c r="J645" t="s">
        <v>667</v>
      </c>
      <c r="K645" t="s">
        <v>668</v>
      </c>
      <c r="L645">
        <v>1339</v>
      </c>
      <c r="N645">
        <v>1007</v>
      </c>
      <c r="O645" t="s">
        <v>638</v>
      </c>
      <c r="P645" t="s">
        <v>638</v>
      </c>
      <c r="Q645">
        <v>1</v>
      </c>
      <c r="W645">
        <v>0</v>
      </c>
      <c r="X645">
        <v>582810497</v>
      </c>
      <c r="Y645">
        <v>1.24</v>
      </c>
      <c r="AA645">
        <v>29691.33</v>
      </c>
      <c r="AB645">
        <v>0</v>
      </c>
      <c r="AC645">
        <v>0</v>
      </c>
      <c r="AD645">
        <v>0</v>
      </c>
      <c r="AE645">
        <v>4478.33</v>
      </c>
      <c r="AF645">
        <v>0</v>
      </c>
      <c r="AG645">
        <v>0</v>
      </c>
      <c r="AH645">
        <v>0</v>
      </c>
      <c r="AI645">
        <v>6.63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3</v>
      </c>
      <c r="AT645">
        <v>1.24</v>
      </c>
      <c r="AU645" t="s">
        <v>3</v>
      </c>
      <c r="AV645">
        <v>0</v>
      </c>
      <c r="AW645">
        <v>2</v>
      </c>
      <c r="AX645">
        <v>35810802</v>
      </c>
      <c r="AY645">
        <v>1</v>
      </c>
      <c r="AZ645">
        <v>0</v>
      </c>
      <c r="BA645">
        <v>631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Y645*Source!I561</f>
        <v>0.3286</v>
      </c>
      <c r="CY645">
        <f>AA645</f>
        <v>29691.33</v>
      </c>
      <c r="CZ645">
        <f>AE645</f>
        <v>4478.33</v>
      </c>
      <c r="DA645">
        <f>AI645</f>
        <v>6.63</v>
      </c>
      <c r="DB645">
        <f>ROUND(ROUND(AT645*CZ645,2),2)</f>
        <v>5553.13</v>
      </c>
      <c r="DC645">
        <f>ROUND(ROUND(AT645*AG645,2),2)</f>
        <v>0</v>
      </c>
    </row>
    <row r="646" spans="1:107">
      <c r="A646">
        <f>ROW(Source!A562)</f>
        <v>562</v>
      </c>
      <c r="B646">
        <v>35806607</v>
      </c>
      <c r="C646">
        <v>36171803</v>
      </c>
      <c r="D646">
        <v>31427882</v>
      </c>
      <c r="E646">
        <v>1</v>
      </c>
      <c r="F646">
        <v>1</v>
      </c>
      <c r="G646">
        <v>1</v>
      </c>
      <c r="H646">
        <v>1</v>
      </c>
      <c r="I646" t="s">
        <v>669</v>
      </c>
      <c r="J646" t="s">
        <v>3</v>
      </c>
      <c r="K646" t="s">
        <v>670</v>
      </c>
      <c r="L646">
        <v>1369</v>
      </c>
      <c r="N646">
        <v>1013</v>
      </c>
      <c r="O646" t="s">
        <v>583</v>
      </c>
      <c r="P646" t="s">
        <v>583</v>
      </c>
      <c r="Q646">
        <v>1</v>
      </c>
      <c r="W646">
        <v>0</v>
      </c>
      <c r="X646">
        <v>-573087009</v>
      </c>
      <c r="Y646">
        <v>52.048999999999992</v>
      </c>
      <c r="AA646">
        <v>0</v>
      </c>
      <c r="AB646">
        <v>0</v>
      </c>
      <c r="AC646">
        <v>0</v>
      </c>
      <c r="AD646">
        <v>283.07</v>
      </c>
      <c r="AE646">
        <v>0</v>
      </c>
      <c r="AF646">
        <v>0</v>
      </c>
      <c r="AG646">
        <v>0</v>
      </c>
      <c r="AH646">
        <v>283.07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45.26</v>
      </c>
      <c r="AU646" t="s">
        <v>144</v>
      </c>
      <c r="AV646">
        <v>1</v>
      </c>
      <c r="AW646">
        <v>2</v>
      </c>
      <c r="AX646">
        <v>36171804</v>
      </c>
      <c r="AY646">
        <v>2</v>
      </c>
      <c r="AZ646">
        <v>131072</v>
      </c>
      <c r="BA646">
        <v>632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Y646*Source!I562</f>
        <v>13.792984999999998</v>
      </c>
      <c r="CY646">
        <f>AD646</f>
        <v>283.07</v>
      </c>
      <c r="CZ646">
        <f>AH646</f>
        <v>283.07</v>
      </c>
      <c r="DA646">
        <f>AL646</f>
        <v>1</v>
      </c>
      <c r="DB646">
        <f>ROUND((ROUND(AT646*CZ646,2)*1.15),2)</f>
        <v>14733.51</v>
      </c>
      <c r="DC646">
        <f>ROUND((ROUND(AT646*AG646,2)*1.15),2)</f>
        <v>0</v>
      </c>
    </row>
    <row r="647" spans="1:107">
      <c r="A647">
        <f>ROW(Source!A562)</f>
        <v>562</v>
      </c>
      <c r="B647">
        <v>35806607</v>
      </c>
      <c r="C647">
        <v>36171803</v>
      </c>
      <c r="D647">
        <v>121548</v>
      </c>
      <c r="E647">
        <v>1</v>
      </c>
      <c r="F647">
        <v>1</v>
      </c>
      <c r="G647">
        <v>1</v>
      </c>
      <c r="H647">
        <v>1</v>
      </c>
      <c r="I647" t="s">
        <v>34</v>
      </c>
      <c r="J647" t="s">
        <v>3</v>
      </c>
      <c r="K647" t="s">
        <v>584</v>
      </c>
      <c r="L647">
        <v>608254</v>
      </c>
      <c r="N647">
        <v>1013</v>
      </c>
      <c r="O647" t="s">
        <v>585</v>
      </c>
      <c r="P647" t="s">
        <v>585</v>
      </c>
      <c r="Q647">
        <v>1</v>
      </c>
      <c r="W647">
        <v>0</v>
      </c>
      <c r="X647">
        <v>-185737400</v>
      </c>
      <c r="Y647">
        <v>0.05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1</v>
      </c>
      <c r="AQ647">
        <v>0</v>
      </c>
      <c r="AR647">
        <v>0</v>
      </c>
      <c r="AS647" t="s">
        <v>3</v>
      </c>
      <c r="AT647">
        <v>0.04</v>
      </c>
      <c r="AU647" t="s">
        <v>143</v>
      </c>
      <c r="AV647">
        <v>2</v>
      </c>
      <c r="AW647">
        <v>2</v>
      </c>
      <c r="AX647">
        <v>36171805</v>
      </c>
      <c r="AY647">
        <v>1</v>
      </c>
      <c r="AZ647">
        <v>0</v>
      </c>
      <c r="BA647">
        <v>633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Y647*Source!I562</f>
        <v>1.3250000000000001E-2</v>
      </c>
      <c r="CY647">
        <f>AD647</f>
        <v>0</v>
      </c>
      <c r="CZ647">
        <f>AH647</f>
        <v>0</v>
      </c>
      <c r="DA647">
        <f>AL647</f>
        <v>1</v>
      </c>
      <c r="DB647">
        <f>ROUND((ROUND(AT647*CZ647,2)*1.25),2)</f>
        <v>0</v>
      </c>
      <c r="DC647">
        <f>ROUND((ROUND(AT647*AG647,2)*1.25),2)</f>
        <v>0</v>
      </c>
    </row>
    <row r="648" spans="1:107">
      <c r="A648">
        <f>ROW(Source!A562)</f>
        <v>562</v>
      </c>
      <c r="B648">
        <v>35806607</v>
      </c>
      <c r="C648">
        <v>36171803</v>
      </c>
      <c r="D648">
        <v>35554737</v>
      </c>
      <c r="E648">
        <v>1</v>
      </c>
      <c r="F648">
        <v>1</v>
      </c>
      <c r="G648">
        <v>1</v>
      </c>
      <c r="H648">
        <v>2</v>
      </c>
      <c r="I648" t="s">
        <v>586</v>
      </c>
      <c r="J648" t="s">
        <v>671</v>
      </c>
      <c r="K648" t="s">
        <v>588</v>
      </c>
      <c r="L648">
        <v>1368</v>
      </c>
      <c r="N648">
        <v>1011</v>
      </c>
      <c r="O648" t="s">
        <v>589</v>
      </c>
      <c r="P648" t="s">
        <v>589</v>
      </c>
      <c r="Q648">
        <v>1</v>
      </c>
      <c r="W648">
        <v>0</v>
      </c>
      <c r="X648">
        <v>290757077</v>
      </c>
      <c r="Y648">
        <v>0.05</v>
      </c>
      <c r="AA648">
        <v>0</v>
      </c>
      <c r="AB648">
        <v>466.71</v>
      </c>
      <c r="AC648">
        <v>447.93</v>
      </c>
      <c r="AD648">
        <v>0</v>
      </c>
      <c r="AE648">
        <v>0</v>
      </c>
      <c r="AF648">
        <v>31.26</v>
      </c>
      <c r="AG648">
        <v>13.5</v>
      </c>
      <c r="AH648">
        <v>0</v>
      </c>
      <c r="AI648">
        <v>1</v>
      </c>
      <c r="AJ648">
        <v>14.93</v>
      </c>
      <c r="AK648">
        <v>33.18</v>
      </c>
      <c r="AL648">
        <v>1</v>
      </c>
      <c r="AN648">
        <v>0</v>
      </c>
      <c r="AO648">
        <v>1</v>
      </c>
      <c r="AP648">
        <v>1</v>
      </c>
      <c r="AQ648">
        <v>0</v>
      </c>
      <c r="AR648">
        <v>0</v>
      </c>
      <c r="AS648" t="s">
        <v>3</v>
      </c>
      <c r="AT648">
        <v>0.04</v>
      </c>
      <c r="AU648" t="s">
        <v>143</v>
      </c>
      <c r="AV648">
        <v>0</v>
      </c>
      <c r="AW648">
        <v>2</v>
      </c>
      <c r="AX648">
        <v>36171806</v>
      </c>
      <c r="AY648">
        <v>1</v>
      </c>
      <c r="AZ648">
        <v>0</v>
      </c>
      <c r="BA648">
        <v>634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Y648*Source!I562</f>
        <v>1.3250000000000001E-2</v>
      </c>
      <c r="CY648">
        <f>AB648</f>
        <v>466.71</v>
      </c>
      <c r="CZ648">
        <f>AF648</f>
        <v>31.26</v>
      </c>
      <c r="DA648">
        <f>AJ648</f>
        <v>14.93</v>
      </c>
      <c r="DB648">
        <f>ROUND((ROUND(AT648*CZ648,2)*1.25),2)</f>
        <v>1.56</v>
      </c>
      <c r="DC648">
        <f>ROUND((ROUND(AT648*AG648,2)*1.25),2)</f>
        <v>0.68</v>
      </c>
    </row>
    <row r="649" spans="1:107">
      <c r="A649">
        <f>ROW(Source!A562)</f>
        <v>562</v>
      </c>
      <c r="B649">
        <v>35806607</v>
      </c>
      <c r="C649">
        <v>36171803</v>
      </c>
      <c r="D649">
        <v>35555025</v>
      </c>
      <c r="E649">
        <v>1</v>
      </c>
      <c r="F649">
        <v>1</v>
      </c>
      <c r="G649">
        <v>1</v>
      </c>
      <c r="H649">
        <v>2</v>
      </c>
      <c r="I649" t="s">
        <v>672</v>
      </c>
      <c r="J649" t="s">
        <v>673</v>
      </c>
      <c r="K649" t="s">
        <v>674</v>
      </c>
      <c r="L649">
        <v>1368</v>
      </c>
      <c r="N649">
        <v>1011</v>
      </c>
      <c r="O649" t="s">
        <v>589</v>
      </c>
      <c r="P649" t="s">
        <v>589</v>
      </c>
      <c r="Q649">
        <v>1</v>
      </c>
      <c r="W649">
        <v>0</v>
      </c>
      <c r="X649">
        <v>269071542</v>
      </c>
      <c r="Y649">
        <v>1.6875</v>
      </c>
      <c r="AA649">
        <v>0</v>
      </c>
      <c r="AB649">
        <v>21.3</v>
      </c>
      <c r="AC649">
        <v>0</v>
      </c>
      <c r="AD649">
        <v>0</v>
      </c>
      <c r="AE649">
        <v>0</v>
      </c>
      <c r="AF649">
        <v>2.7</v>
      </c>
      <c r="AG649">
        <v>0</v>
      </c>
      <c r="AH649">
        <v>0</v>
      </c>
      <c r="AI649">
        <v>1</v>
      </c>
      <c r="AJ649">
        <v>7.89</v>
      </c>
      <c r="AK649">
        <v>33.18</v>
      </c>
      <c r="AL649">
        <v>1</v>
      </c>
      <c r="AN649">
        <v>0</v>
      </c>
      <c r="AO649">
        <v>1</v>
      </c>
      <c r="AP649">
        <v>1</v>
      </c>
      <c r="AQ649">
        <v>0</v>
      </c>
      <c r="AR649">
        <v>0</v>
      </c>
      <c r="AS649" t="s">
        <v>3</v>
      </c>
      <c r="AT649">
        <v>1.35</v>
      </c>
      <c r="AU649" t="s">
        <v>143</v>
      </c>
      <c r="AV649">
        <v>0</v>
      </c>
      <c r="AW649">
        <v>2</v>
      </c>
      <c r="AX649">
        <v>36171807</v>
      </c>
      <c r="AY649">
        <v>1</v>
      </c>
      <c r="AZ649">
        <v>0</v>
      </c>
      <c r="BA649">
        <v>635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Y649*Source!I562</f>
        <v>0.44718750000000002</v>
      </c>
      <c r="CY649">
        <f>AB649</f>
        <v>21.3</v>
      </c>
      <c r="CZ649">
        <f>AF649</f>
        <v>2.7</v>
      </c>
      <c r="DA649">
        <f>AJ649</f>
        <v>7.89</v>
      </c>
      <c r="DB649">
        <f>ROUND((ROUND(AT649*CZ649,2)*1.25),2)</f>
        <v>4.5599999999999996</v>
      </c>
      <c r="DC649">
        <f>ROUND((ROUND(AT649*AG649,2)*1.25),2)</f>
        <v>0</v>
      </c>
    </row>
    <row r="650" spans="1:107">
      <c r="A650">
        <f>ROW(Source!A562)</f>
        <v>562</v>
      </c>
      <c r="B650">
        <v>35806607</v>
      </c>
      <c r="C650">
        <v>36171803</v>
      </c>
      <c r="D650">
        <v>35555088</v>
      </c>
      <c r="E650">
        <v>1</v>
      </c>
      <c r="F650">
        <v>1</v>
      </c>
      <c r="G650">
        <v>1</v>
      </c>
      <c r="H650">
        <v>2</v>
      </c>
      <c r="I650" t="s">
        <v>601</v>
      </c>
      <c r="J650" t="s">
        <v>675</v>
      </c>
      <c r="K650" t="s">
        <v>603</v>
      </c>
      <c r="L650">
        <v>1368</v>
      </c>
      <c r="N650">
        <v>1011</v>
      </c>
      <c r="O650" t="s">
        <v>589</v>
      </c>
      <c r="P650" t="s">
        <v>589</v>
      </c>
      <c r="Q650">
        <v>1</v>
      </c>
      <c r="W650">
        <v>0</v>
      </c>
      <c r="X650">
        <v>586434904</v>
      </c>
      <c r="Y650">
        <v>1.2500000000000001E-2</v>
      </c>
      <c r="AA650">
        <v>0</v>
      </c>
      <c r="AB650">
        <v>932.72</v>
      </c>
      <c r="AC650">
        <v>384.89</v>
      </c>
      <c r="AD650">
        <v>0</v>
      </c>
      <c r="AE650">
        <v>0</v>
      </c>
      <c r="AF650">
        <v>87.17</v>
      </c>
      <c r="AG650">
        <v>11.6</v>
      </c>
      <c r="AH650">
        <v>0</v>
      </c>
      <c r="AI650">
        <v>1</v>
      </c>
      <c r="AJ650">
        <v>10.7</v>
      </c>
      <c r="AK650">
        <v>33.18</v>
      </c>
      <c r="AL650">
        <v>1</v>
      </c>
      <c r="AN650">
        <v>0</v>
      </c>
      <c r="AO650">
        <v>1</v>
      </c>
      <c r="AP650">
        <v>1</v>
      </c>
      <c r="AQ650">
        <v>0</v>
      </c>
      <c r="AR650">
        <v>0</v>
      </c>
      <c r="AS650" t="s">
        <v>3</v>
      </c>
      <c r="AT650">
        <v>0.01</v>
      </c>
      <c r="AU650" t="s">
        <v>143</v>
      </c>
      <c r="AV650">
        <v>0</v>
      </c>
      <c r="AW650">
        <v>2</v>
      </c>
      <c r="AX650">
        <v>36171808</v>
      </c>
      <c r="AY650">
        <v>1</v>
      </c>
      <c r="AZ650">
        <v>0</v>
      </c>
      <c r="BA650">
        <v>636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Y650*Source!I562</f>
        <v>3.3125000000000003E-3</v>
      </c>
      <c r="CY650">
        <f>AB650</f>
        <v>932.72</v>
      </c>
      <c r="CZ650">
        <f>AF650</f>
        <v>87.17</v>
      </c>
      <c r="DA650">
        <f>AJ650</f>
        <v>10.7</v>
      </c>
      <c r="DB650">
        <f>ROUND((ROUND(AT650*CZ650,2)*1.25),2)</f>
        <v>1.0900000000000001</v>
      </c>
      <c r="DC650">
        <f>ROUND((ROUND(AT650*AG650,2)*1.25),2)</f>
        <v>0.15</v>
      </c>
    </row>
    <row r="651" spans="1:107">
      <c r="A651">
        <f>ROW(Source!A562)</f>
        <v>562</v>
      </c>
      <c r="B651">
        <v>35806607</v>
      </c>
      <c r="C651">
        <v>36171803</v>
      </c>
      <c r="D651">
        <v>35552818</v>
      </c>
      <c r="E651">
        <v>1</v>
      </c>
      <c r="F651">
        <v>1</v>
      </c>
      <c r="G651">
        <v>1</v>
      </c>
      <c r="H651">
        <v>3</v>
      </c>
      <c r="I651" t="s">
        <v>676</v>
      </c>
      <c r="J651" t="s">
        <v>677</v>
      </c>
      <c r="K651" t="s">
        <v>678</v>
      </c>
      <c r="L651">
        <v>1308</v>
      </c>
      <c r="N651">
        <v>1003</v>
      </c>
      <c r="O651" t="s">
        <v>68</v>
      </c>
      <c r="P651" t="s">
        <v>68</v>
      </c>
      <c r="Q651">
        <v>100</v>
      </c>
      <c r="W651">
        <v>0</v>
      </c>
      <c r="X651">
        <v>-1755052483</v>
      </c>
      <c r="Y651">
        <v>0.68</v>
      </c>
      <c r="AA651">
        <v>528.80999999999995</v>
      </c>
      <c r="AB651">
        <v>0</v>
      </c>
      <c r="AC651">
        <v>0</v>
      </c>
      <c r="AD651">
        <v>0</v>
      </c>
      <c r="AE651">
        <v>99.4</v>
      </c>
      <c r="AF651">
        <v>0</v>
      </c>
      <c r="AG651">
        <v>0</v>
      </c>
      <c r="AH651">
        <v>0</v>
      </c>
      <c r="AI651">
        <v>5.32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0.68</v>
      </c>
      <c r="AU651" t="s">
        <v>3</v>
      </c>
      <c r="AV651">
        <v>0</v>
      </c>
      <c r="AW651">
        <v>2</v>
      </c>
      <c r="AX651">
        <v>36171809</v>
      </c>
      <c r="AY651">
        <v>1</v>
      </c>
      <c r="AZ651">
        <v>0</v>
      </c>
      <c r="BA651">
        <v>637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Y651*Source!I562</f>
        <v>0.18020000000000003</v>
      </c>
      <c r="CY651">
        <f>AA651</f>
        <v>528.80999999999995</v>
      </c>
      <c r="CZ651">
        <f>AE651</f>
        <v>99.4</v>
      </c>
      <c r="DA651">
        <f>AI651</f>
        <v>5.32</v>
      </c>
      <c r="DB651">
        <f>ROUND(ROUND(AT651*CZ651,2),2)</f>
        <v>67.59</v>
      </c>
      <c r="DC651">
        <f>ROUND(ROUND(AT651*AG651,2),2)</f>
        <v>0</v>
      </c>
    </row>
    <row r="652" spans="1:107">
      <c r="A652">
        <f>ROW(Source!A562)</f>
        <v>562</v>
      </c>
      <c r="B652">
        <v>35806607</v>
      </c>
      <c r="C652">
        <v>36171803</v>
      </c>
      <c r="D652">
        <v>29110964</v>
      </c>
      <c r="E652">
        <v>1</v>
      </c>
      <c r="F652">
        <v>1</v>
      </c>
      <c r="G652">
        <v>1</v>
      </c>
      <c r="H652">
        <v>3</v>
      </c>
      <c r="I652" t="s">
        <v>206</v>
      </c>
      <c r="J652" t="s">
        <v>208</v>
      </c>
      <c r="K652" t="s">
        <v>207</v>
      </c>
      <c r="L652">
        <v>1327</v>
      </c>
      <c r="N652">
        <v>1005</v>
      </c>
      <c r="O652" t="s">
        <v>165</v>
      </c>
      <c r="P652" t="s">
        <v>165</v>
      </c>
      <c r="Q652">
        <v>1</v>
      </c>
      <c r="W652">
        <v>0</v>
      </c>
      <c r="X652">
        <v>-100917442</v>
      </c>
      <c r="Y652">
        <v>102</v>
      </c>
      <c r="AA652">
        <v>516.15</v>
      </c>
      <c r="AB652">
        <v>0</v>
      </c>
      <c r="AC652">
        <v>0</v>
      </c>
      <c r="AD652">
        <v>0</v>
      </c>
      <c r="AE652">
        <v>82.19</v>
      </c>
      <c r="AF652">
        <v>0</v>
      </c>
      <c r="AG652">
        <v>0</v>
      </c>
      <c r="AH652">
        <v>0</v>
      </c>
      <c r="AI652">
        <v>6.28</v>
      </c>
      <c r="AJ652">
        <v>1</v>
      </c>
      <c r="AK652">
        <v>1</v>
      </c>
      <c r="AL652">
        <v>1</v>
      </c>
      <c r="AN652">
        <v>0</v>
      </c>
      <c r="AO652">
        <v>0</v>
      </c>
      <c r="AP652">
        <v>0</v>
      </c>
      <c r="AQ652">
        <v>0</v>
      </c>
      <c r="AR652">
        <v>0</v>
      </c>
      <c r="AS652" t="s">
        <v>3</v>
      </c>
      <c r="AT652">
        <v>102</v>
      </c>
      <c r="AU652" t="s">
        <v>3</v>
      </c>
      <c r="AV652">
        <v>0</v>
      </c>
      <c r="AW652">
        <v>1</v>
      </c>
      <c r="AX652">
        <v>-1</v>
      </c>
      <c r="AY652">
        <v>0</v>
      </c>
      <c r="AZ652">
        <v>0</v>
      </c>
      <c r="BA652" t="s">
        <v>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Y652*Source!I562</f>
        <v>27.03</v>
      </c>
      <c r="CY652">
        <f>AA652</f>
        <v>516.15</v>
      </c>
      <c r="CZ652">
        <f>AE652</f>
        <v>82.19</v>
      </c>
      <c r="DA652">
        <f>AI652</f>
        <v>6.28</v>
      </c>
      <c r="DB652">
        <f>ROUND(ROUND(AT652*CZ652,2),2)</f>
        <v>8383.3799999999992</v>
      </c>
      <c r="DC652">
        <f>ROUND(ROUND(AT652*AG652,2),2)</f>
        <v>0</v>
      </c>
    </row>
    <row r="653" spans="1:107">
      <c r="A653">
        <f>ROW(Source!A562)</f>
        <v>562</v>
      </c>
      <c r="B653">
        <v>35806607</v>
      </c>
      <c r="C653">
        <v>36171803</v>
      </c>
      <c r="D653">
        <v>35553389</v>
      </c>
      <c r="E653">
        <v>1</v>
      </c>
      <c r="F653">
        <v>1</v>
      </c>
      <c r="G653">
        <v>1</v>
      </c>
      <c r="H653">
        <v>3</v>
      </c>
      <c r="I653" t="s">
        <v>679</v>
      </c>
      <c r="J653" t="s">
        <v>680</v>
      </c>
      <c r="K653" t="s">
        <v>681</v>
      </c>
      <c r="L653">
        <v>1346</v>
      </c>
      <c r="N653">
        <v>1009</v>
      </c>
      <c r="O653" t="s">
        <v>170</v>
      </c>
      <c r="P653" t="s">
        <v>170</v>
      </c>
      <c r="Q653">
        <v>1</v>
      </c>
      <c r="W653">
        <v>0</v>
      </c>
      <c r="X653">
        <v>-2074468820</v>
      </c>
      <c r="Y653">
        <v>27</v>
      </c>
      <c r="AA653">
        <v>207.8</v>
      </c>
      <c r="AB653">
        <v>0</v>
      </c>
      <c r="AC653">
        <v>0</v>
      </c>
      <c r="AD653">
        <v>0</v>
      </c>
      <c r="AE653">
        <v>26.71</v>
      </c>
      <c r="AF653">
        <v>0</v>
      </c>
      <c r="AG653">
        <v>0</v>
      </c>
      <c r="AH653">
        <v>0</v>
      </c>
      <c r="AI653">
        <v>7.78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27</v>
      </c>
      <c r="AU653" t="s">
        <v>3</v>
      </c>
      <c r="AV653">
        <v>0</v>
      </c>
      <c r="AW653">
        <v>2</v>
      </c>
      <c r="AX653">
        <v>36171811</v>
      </c>
      <c r="AY653">
        <v>1</v>
      </c>
      <c r="AZ653">
        <v>0</v>
      </c>
      <c r="BA653">
        <v>639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Y653*Source!I562</f>
        <v>7.1550000000000002</v>
      </c>
      <c r="CY653">
        <f>AA653</f>
        <v>207.8</v>
      </c>
      <c r="CZ653">
        <f>AE653</f>
        <v>26.71</v>
      </c>
      <c r="DA653">
        <f>AI653</f>
        <v>7.78</v>
      </c>
      <c r="DB653">
        <f>ROUND(ROUND(AT653*CZ653,2),2)</f>
        <v>721.17</v>
      </c>
      <c r="DC653">
        <f>ROUND(ROUND(AT653*AG653,2),2)</f>
        <v>0</v>
      </c>
    </row>
    <row r="654" spans="1:107">
      <c r="A654">
        <f>ROW(Source!A564)</f>
        <v>564</v>
      </c>
      <c r="B654">
        <v>35806607</v>
      </c>
      <c r="C654">
        <v>35810821</v>
      </c>
      <c r="D654">
        <v>18413230</v>
      </c>
      <c r="E654">
        <v>1</v>
      </c>
      <c r="F654">
        <v>1</v>
      </c>
      <c r="G654">
        <v>1</v>
      </c>
      <c r="H654">
        <v>1</v>
      </c>
      <c r="I654" t="s">
        <v>610</v>
      </c>
      <c r="J654" t="s">
        <v>3</v>
      </c>
      <c r="K654" t="s">
        <v>611</v>
      </c>
      <c r="L654">
        <v>1369</v>
      </c>
      <c r="N654">
        <v>1013</v>
      </c>
      <c r="O654" t="s">
        <v>583</v>
      </c>
      <c r="P654" t="s">
        <v>583</v>
      </c>
      <c r="Q654">
        <v>1</v>
      </c>
      <c r="W654">
        <v>0</v>
      </c>
      <c r="X654">
        <v>355262106</v>
      </c>
      <c r="Y654">
        <v>7.6589999999999998</v>
      </c>
      <c r="AA654">
        <v>0</v>
      </c>
      <c r="AB654">
        <v>0</v>
      </c>
      <c r="AC654">
        <v>0</v>
      </c>
      <c r="AD654">
        <v>304.64</v>
      </c>
      <c r="AE654">
        <v>0</v>
      </c>
      <c r="AF654">
        <v>0</v>
      </c>
      <c r="AG654">
        <v>0</v>
      </c>
      <c r="AH654">
        <v>304.64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1</v>
      </c>
      <c r="AQ654">
        <v>0</v>
      </c>
      <c r="AR654">
        <v>0</v>
      </c>
      <c r="AS654" t="s">
        <v>3</v>
      </c>
      <c r="AT654">
        <v>6.66</v>
      </c>
      <c r="AU654" t="s">
        <v>144</v>
      </c>
      <c r="AV654">
        <v>1</v>
      </c>
      <c r="AW654">
        <v>2</v>
      </c>
      <c r="AX654">
        <v>35810834</v>
      </c>
      <c r="AY654">
        <v>2</v>
      </c>
      <c r="AZ654">
        <v>131072</v>
      </c>
      <c r="BA654">
        <v>640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Y654*Source!I564</f>
        <v>1.5318000000000001</v>
      </c>
      <c r="CY654">
        <f>AD654</f>
        <v>304.64</v>
      </c>
      <c r="CZ654">
        <f>AH654</f>
        <v>304.64</v>
      </c>
      <c r="DA654">
        <f>AL654</f>
        <v>1</v>
      </c>
      <c r="DB654">
        <f>ROUND((ROUND(AT654*CZ654,2)*1.15),2)</f>
        <v>2333.2399999999998</v>
      </c>
      <c r="DC654">
        <f>ROUND((ROUND(AT654*AG654,2)*1.15),2)</f>
        <v>0</v>
      </c>
    </row>
    <row r="655" spans="1:107">
      <c r="A655">
        <f>ROW(Source!A564)</f>
        <v>564</v>
      </c>
      <c r="B655">
        <v>35806607</v>
      </c>
      <c r="C655">
        <v>35810821</v>
      </c>
      <c r="D655">
        <v>29173472</v>
      </c>
      <c r="E655">
        <v>1</v>
      </c>
      <c r="F655">
        <v>1</v>
      </c>
      <c r="G655">
        <v>1</v>
      </c>
      <c r="H655">
        <v>2</v>
      </c>
      <c r="I655" t="s">
        <v>660</v>
      </c>
      <c r="J655" t="s">
        <v>661</v>
      </c>
      <c r="K655" t="s">
        <v>662</v>
      </c>
      <c r="L655">
        <v>1368</v>
      </c>
      <c r="N655">
        <v>1011</v>
      </c>
      <c r="O655" t="s">
        <v>589</v>
      </c>
      <c r="P655" t="s">
        <v>589</v>
      </c>
      <c r="Q655">
        <v>1</v>
      </c>
      <c r="W655">
        <v>0</v>
      </c>
      <c r="X655">
        <v>275932499</v>
      </c>
      <c r="Y655">
        <v>2.5124999999999997</v>
      </c>
      <c r="AA655">
        <v>0</v>
      </c>
      <c r="AB655">
        <v>12.75</v>
      </c>
      <c r="AC655">
        <v>0</v>
      </c>
      <c r="AD655">
        <v>0</v>
      </c>
      <c r="AE655">
        <v>0</v>
      </c>
      <c r="AF655">
        <v>3</v>
      </c>
      <c r="AG655">
        <v>0</v>
      </c>
      <c r="AH655">
        <v>0</v>
      </c>
      <c r="AI655">
        <v>1</v>
      </c>
      <c r="AJ655">
        <v>4.25</v>
      </c>
      <c r="AK655">
        <v>33.18</v>
      </c>
      <c r="AL655">
        <v>1</v>
      </c>
      <c r="AN655">
        <v>0</v>
      </c>
      <c r="AO655">
        <v>1</v>
      </c>
      <c r="AP655">
        <v>1</v>
      </c>
      <c r="AQ655">
        <v>0</v>
      </c>
      <c r="AR655">
        <v>0</v>
      </c>
      <c r="AS655" t="s">
        <v>3</v>
      </c>
      <c r="AT655">
        <v>2.0099999999999998</v>
      </c>
      <c r="AU655" t="s">
        <v>143</v>
      </c>
      <c r="AV655">
        <v>0</v>
      </c>
      <c r="AW655">
        <v>2</v>
      </c>
      <c r="AX655">
        <v>35810835</v>
      </c>
      <c r="AY655">
        <v>1</v>
      </c>
      <c r="AZ655">
        <v>0</v>
      </c>
      <c r="BA655">
        <v>641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Y655*Source!I564</f>
        <v>0.50249999999999995</v>
      </c>
      <c r="CY655">
        <f>AB655</f>
        <v>12.75</v>
      </c>
      <c r="CZ655">
        <f>AF655</f>
        <v>3</v>
      </c>
      <c r="DA655">
        <f>AJ655</f>
        <v>4.25</v>
      </c>
      <c r="DB655">
        <f>ROUND((ROUND(AT655*CZ655,2)*1.25),2)</f>
        <v>7.54</v>
      </c>
      <c r="DC655">
        <f>ROUND((ROUND(AT655*AG655,2)*1.25),2)</f>
        <v>0</v>
      </c>
    </row>
    <row r="656" spans="1:107">
      <c r="A656">
        <f>ROW(Source!A564)</f>
        <v>564</v>
      </c>
      <c r="B656">
        <v>35806607</v>
      </c>
      <c r="C656">
        <v>35810821</v>
      </c>
      <c r="D656">
        <v>29174500</v>
      </c>
      <c r="E656">
        <v>1</v>
      </c>
      <c r="F656">
        <v>1</v>
      </c>
      <c r="G656">
        <v>1</v>
      </c>
      <c r="H656">
        <v>2</v>
      </c>
      <c r="I656" t="s">
        <v>682</v>
      </c>
      <c r="J656" t="s">
        <v>683</v>
      </c>
      <c r="K656" t="s">
        <v>684</v>
      </c>
      <c r="L656">
        <v>1368</v>
      </c>
      <c r="N656">
        <v>1011</v>
      </c>
      <c r="O656" t="s">
        <v>589</v>
      </c>
      <c r="P656" t="s">
        <v>589</v>
      </c>
      <c r="Q656">
        <v>1</v>
      </c>
      <c r="W656">
        <v>0</v>
      </c>
      <c r="X656">
        <v>-239831557</v>
      </c>
      <c r="Y656">
        <v>1.6625000000000001</v>
      </c>
      <c r="AA656">
        <v>0</v>
      </c>
      <c r="AB656">
        <v>7.33</v>
      </c>
      <c r="AC656">
        <v>0</v>
      </c>
      <c r="AD656">
        <v>0</v>
      </c>
      <c r="AE656">
        <v>0</v>
      </c>
      <c r="AF656">
        <v>1.95</v>
      </c>
      <c r="AG656">
        <v>0</v>
      </c>
      <c r="AH656">
        <v>0</v>
      </c>
      <c r="AI656">
        <v>1</v>
      </c>
      <c r="AJ656">
        <v>3.76</v>
      </c>
      <c r="AK656">
        <v>33.18</v>
      </c>
      <c r="AL656">
        <v>1</v>
      </c>
      <c r="AN656">
        <v>0</v>
      </c>
      <c r="AO656">
        <v>1</v>
      </c>
      <c r="AP656">
        <v>1</v>
      </c>
      <c r="AQ656">
        <v>0</v>
      </c>
      <c r="AR656">
        <v>0</v>
      </c>
      <c r="AS656" t="s">
        <v>3</v>
      </c>
      <c r="AT656">
        <v>1.33</v>
      </c>
      <c r="AU656" t="s">
        <v>143</v>
      </c>
      <c r="AV656">
        <v>0</v>
      </c>
      <c r="AW656">
        <v>2</v>
      </c>
      <c r="AX656">
        <v>35810836</v>
      </c>
      <c r="AY656">
        <v>1</v>
      </c>
      <c r="AZ656">
        <v>0</v>
      </c>
      <c r="BA656">
        <v>642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Y656*Source!I564</f>
        <v>0.33250000000000002</v>
      </c>
      <c r="CY656">
        <f>AB656</f>
        <v>7.33</v>
      </c>
      <c r="CZ656">
        <f>AF656</f>
        <v>1.95</v>
      </c>
      <c r="DA656">
        <f>AJ656</f>
        <v>3.76</v>
      </c>
      <c r="DB656">
        <f>ROUND((ROUND(AT656*CZ656,2)*1.25),2)</f>
        <v>3.24</v>
      </c>
      <c r="DC656">
        <f>ROUND((ROUND(AT656*AG656,2)*1.25),2)</f>
        <v>0</v>
      </c>
    </row>
    <row r="657" spans="1:107">
      <c r="A657">
        <f>ROW(Source!A564)</f>
        <v>564</v>
      </c>
      <c r="B657">
        <v>35806607</v>
      </c>
      <c r="C657">
        <v>35810821</v>
      </c>
      <c r="D657">
        <v>29174913</v>
      </c>
      <c r="E657">
        <v>1</v>
      </c>
      <c r="F657">
        <v>1</v>
      </c>
      <c r="G657">
        <v>1</v>
      </c>
      <c r="H657">
        <v>2</v>
      </c>
      <c r="I657" t="s">
        <v>601</v>
      </c>
      <c r="J657" t="s">
        <v>602</v>
      </c>
      <c r="K657" t="s">
        <v>603</v>
      </c>
      <c r="L657">
        <v>1368</v>
      </c>
      <c r="N657">
        <v>1011</v>
      </c>
      <c r="O657" t="s">
        <v>589</v>
      </c>
      <c r="P657" t="s">
        <v>589</v>
      </c>
      <c r="Q657">
        <v>1</v>
      </c>
      <c r="W657">
        <v>0</v>
      </c>
      <c r="X657">
        <v>458544584</v>
      </c>
      <c r="Y657">
        <v>3.7499999999999999E-2</v>
      </c>
      <c r="AA657">
        <v>0</v>
      </c>
      <c r="AB657">
        <v>932.72</v>
      </c>
      <c r="AC657">
        <v>384.89</v>
      </c>
      <c r="AD657">
        <v>0</v>
      </c>
      <c r="AE657">
        <v>0</v>
      </c>
      <c r="AF657">
        <v>87.17</v>
      </c>
      <c r="AG657">
        <v>11.6</v>
      </c>
      <c r="AH657">
        <v>0</v>
      </c>
      <c r="AI657">
        <v>1</v>
      </c>
      <c r="AJ657">
        <v>10.7</v>
      </c>
      <c r="AK657">
        <v>33.18</v>
      </c>
      <c r="AL657">
        <v>1</v>
      </c>
      <c r="AN657">
        <v>0</v>
      </c>
      <c r="AO657">
        <v>1</v>
      </c>
      <c r="AP657">
        <v>1</v>
      </c>
      <c r="AQ657">
        <v>0</v>
      </c>
      <c r="AR657">
        <v>0</v>
      </c>
      <c r="AS657" t="s">
        <v>3</v>
      </c>
      <c r="AT657">
        <v>0.03</v>
      </c>
      <c r="AU657" t="s">
        <v>143</v>
      </c>
      <c r="AV657">
        <v>0</v>
      </c>
      <c r="AW657">
        <v>2</v>
      </c>
      <c r="AX657">
        <v>35810837</v>
      </c>
      <c r="AY657">
        <v>1</v>
      </c>
      <c r="AZ657">
        <v>0</v>
      </c>
      <c r="BA657">
        <v>643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Y657*Source!I564</f>
        <v>7.4999999999999997E-3</v>
      </c>
      <c r="CY657">
        <f>AB657</f>
        <v>932.72</v>
      </c>
      <c r="CZ657">
        <f>AF657</f>
        <v>87.17</v>
      </c>
      <c r="DA657">
        <f>AJ657</f>
        <v>10.7</v>
      </c>
      <c r="DB657">
        <f>ROUND((ROUND(AT657*CZ657,2)*1.25),2)</f>
        <v>3.28</v>
      </c>
      <c r="DC657">
        <f>ROUND((ROUND(AT657*AG657,2)*1.25),2)</f>
        <v>0.44</v>
      </c>
    </row>
    <row r="658" spans="1:107">
      <c r="A658">
        <f>ROW(Source!A564)</f>
        <v>564</v>
      </c>
      <c r="B658">
        <v>35806607</v>
      </c>
      <c r="C658">
        <v>35810821</v>
      </c>
      <c r="D658">
        <v>29114471</v>
      </c>
      <c r="E658">
        <v>1</v>
      </c>
      <c r="F658">
        <v>1</v>
      </c>
      <c r="G658">
        <v>1</v>
      </c>
      <c r="H658">
        <v>3</v>
      </c>
      <c r="I658" t="s">
        <v>685</v>
      </c>
      <c r="J658" t="s">
        <v>686</v>
      </c>
      <c r="K658" t="s">
        <v>687</v>
      </c>
      <c r="L658">
        <v>1358</v>
      </c>
      <c r="N658">
        <v>1010</v>
      </c>
      <c r="O658" t="s">
        <v>498</v>
      </c>
      <c r="P658" t="s">
        <v>498</v>
      </c>
      <c r="Q658">
        <v>10</v>
      </c>
      <c r="W658">
        <v>0</v>
      </c>
      <c r="X658">
        <v>610395517</v>
      </c>
      <c r="Y658">
        <v>26.3</v>
      </c>
      <c r="AA658">
        <v>1.55</v>
      </c>
      <c r="AB658">
        <v>0</v>
      </c>
      <c r="AC658">
        <v>0</v>
      </c>
      <c r="AD658">
        <v>0</v>
      </c>
      <c r="AE658">
        <v>1.6</v>
      </c>
      <c r="AF658">
        <v>0</v>
      </c>
      <c r="AG658">
        <v>0</v>
      </c>
      <c r="AH658">
        <v>0</v>
      </c>
      <c r="AI658">
        <v>0.97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26.3</v>
      </c>
      <c r="AU658" t="s">
        <v>3</v>
      </c>
      <c r="AV658">
        <v>0</v>
      </c>
      <c r="AW658">
        <v>2</v>
      </c>
      <c r="AX658">
        <v>35810838</v>
      </c>
      <c r="AY658">
        <v>1</v>
      </c>
      <c r="AZ658">
        <v>0</v>
      </c>
      <c r="BA658">
        <v>644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Y658*Source!I564</f>
        <v>5.2600000000000007</v>
      </c>
      <c r="CY658">
        <f t="shared" ref="CY658:CY665" si="94">AA658</f>
        <v>1.55</v>
      </c>
      <c r="CZ658">
        <f t="shared" ref="CZ658:CZ665" si="95">AE658</f>
        <v>1.6</v>
      </c>
      <c r="DA658">
        <f t="shared" ref="DA658:DA665" si="96">AI658</f>
        <v>0.97</v>
      </c>
      <c r="DB658">
        <f t="shared" ref="DB658:DB665" si="97">ROUND(ROUND(AT658*CZ658,2),2)</f>
        <v>42.08</v>
      </c>
      <c r="DC658">
        <f t="shared" ref="DC658:DC665" si="98">ROUND(ROUND(AT658*AG658,2),2)</f>
        <v>0</v>
      </c>
    </row>
    <row r="659" spans="1:107">
      <c r="A659">
        <f>ROW(Source!A564)</f>
        <v>564</v>
      </c>
      <c r="B659">
        <v>35806607</v>
      </c>
      <c r="C659">
        <v>35810821</v>
      </c>
      <c r="D659">
        <v>29114305</v>
      </c>
      <c r="E659">
        <v>1</v>
      </c>
      <c r="F659">
        <v>1</v>
      </c>
      <c r="G659">
        <v>1</v>
      </c>
      <c r="H659">
        <v>3</v>
      </c>
      <c r="I659" t="s">
        <v>688</v>
      </c>
      <c r="J659" t="s">
        <v>689</v>
      </c>
      <c r="K659" t="s">
        <v>690</v>
      </c>
      <c r="L659">
        <v>1354</v>
      </c>
      <c r="N659">
        <v>1010</v>
      </c>
      <c r="O659" t="s">
        <v>258</v>
      </c>
      <c r="P659" t="s">
        <v>258</v>
      </c>
      <c r="Q659">
        <v>1</v>
      </c>
      <c r="W659">
        <v>0</v>
      </c>
      <c r="X659">
        <v>-1753782198</v>
      </c>
      <c r="Y659">
        <v>263</v>
      </c>
      <c r="AA659">
        <v>0.21</v>
      </c>
      <c r="AB659">
        <v>0</v>
      </c>
      <c r="AC659">
        <v>0</v>
      </c>
      <c r="AD659">
        <v>0</v>
      </c>
      <c r="AE659">
        <v>0.12</v>
      </c>
      <c r="AF659">
        <v>0</v>
      </c>
      <c r="AG659">
        <v>0</v>
      </c>
      <c r="AH659">
        <v>0</v>
      </c>
      <c r="AI659">
        <v>1.78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263</v>
      </c>
      <c r="AU659" t="s">
        <v>3</v>
      </c>
      <c r="AV659">
        <v>0</v>
      </c>
      <c r="AW659">
        <v>2</v>
      </c>
      <c r="AX659">
        <v>35810839</v>
      </c>
      <c r="AY659">
        <v>1</v>
      </c>
      <c r="AZ659">
        <v>0</v>
      </c>
      <c r="BA659">
        <v>645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Y659*Source!I564</f>
        <v>52.6</v>
      </c>
      <c r="CY659">
        <f t="shared" si="94"/>
        <v>0.21</v>
      </c>
      <c r="CZ659">
        <f t="shared" si="95"/>
        <v>0.12</v>
      </c>
      <c r="DA659">
        <f t="shared" si="96"/>
        <v>1.78</v>
      </c>
      <c r="DB659">
        <f t="shared" si="97"/>
        <v>31.56</v>
      </c>
      <c r="DC659">
        <f t="shared" si="98"/>
        <v>0</v>
      </c>
    </row>
    <row r="660" spans="1:107">
      <c r="A660">
        <f>ROW(Source!A564)</f>
        <v>564</v>
      </c>
      <c r="B660">
        <v>35806607</v>
      </c>
      <c r="C660">
        <v>35810821</v>
      </c>
      <c r="D660">
        <v>29111012</v>
      </c>
      <c r="E660">
        <v>1</v>
      </c>
      <c r="F660">
        <v>1</v>
      </c>
      <c r="G660">
        <v>1</v>
      </c>
      <c r="H660">
        <v>3</v>
      </c>
      <c r="I660" t="s">
        <v>691</v>
      </c>
      <c r="J660" t="s">
        <v>692</v>
      </c>
      <c r="K660" t="s">
        <v>693</v>
      </c>
      <c r="L660">
        <v>1354</v>
      </c>
      <c r="N660">
        <v>1010</v>
      </c>
      <c r="O660" t="s">
        <v>258</v>
      </c>
      <c r="P660" t="s">
        <v>258</v>
      </c>
      <c r="Q660">
        <v>1</v>
      </c>
      <c r="W660">
        <v>0</v>
      </c>
      <c r="X660">
        <v>-532370196</v>
      </c>
      <c r="Y660">
        <v>7</v>
      </c>
      <c r="AA660">
        <v>12.73</v>
      </c>
      <c r="AB660">
        <v>0</v>
      </c>
      <c r="AC660">
        <v>0</v>
      </c>
      <c r="AD660">
        <v>0</v>
      </c>
      <c r="AE660">
        <v>1.29</v>
      </c>
      <c r="AF660">
        <v>0</v>
      </c>
      <c r="AG660">
        <v>0</v>
      </c>
      <c r="AH660">
        <v>0</v>
      </c>
      <c r="AI660">
        <v>9.8699999999999992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7</v>
      </c>
      <c r="AU660" t="s">
        <v>3</v>
      </c>
      <c r="AV660">
        <v>0</v>
      </c>
      <c r="AW660">
        <v>2</v>
      </c>
      <c r="AX660">
        <v>35810840</v>
      </c>
      <c r="AY660">
        <v>1</v>
      </c>
      <c r="AZ660">
        <v>0</v>
      </c>
      <c r="BA660">
        <v>646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Y660*Source!I564</f>
        <v>1.4000000000000001</v>
      </c>
      <c r="CY660">
        <f t="shared" si="94"/>
        <v>12.73</v>
      </c>
      <c r="CZ660">
        <f t="shared" si="95"/>
        <v>1.29</v>
      </c>
      <c r="DA660">
        <f t="shared" si="96"/>
        <v>9.8699999999999992</v>
      </c>
      <c r="DB660">
        <f t="shared" si="97"/>
        <v>9.0299999999999994</v>
      </c>
      <c r="DC660">
        <f t="shared" si="98"/>
        <v>0</v>
      </c>
    </row>
    <row r="661" spans="1:107">
      <c r="A661">
        <f>ROW(Source!A564)</f>
        <v>564</v>
      </c>
      <c r="B661">
        <v>35806607</v>
      </c>
      <c r="C661">
        <v>35810821</v>
      </c>
      <c r="D661">
        <v>29111013</v>
      </c>
      <c r="E661">
        <v>1</v>
      </c>
      <c r="F661">
        <v>1</v>
      </c>
      <c r="G661">
        <v>1</v>
      </c>
      <c r="H661">
        <v>3</v>
      </c>
      <c r="I661" t="s">
        <v>694</v>
      </c>
      <c r="J661" t="s">
        <v>695</v>
      </c>
      <c r="K661" t="s">
        <v>696</v>
      </c>
      <c r="L661">
        <v>1354</v>
      </c>
      <c r="N661">
        <v>1010</v>
      </c>
      <c r="O661" t="s">
        <v>258</v>
      </c>
      <c r="P661" t="s">
        <v>258</v>
      </c>
      <c r="Q661">
        <v>1</v>
      </c>
      <c r="W661">
        <v>0</v>
      </c>
      <c r="X661">
        <v>-463883208</v>
      </c>
      <c r="Y661">
        <v>7</v>
      </c>
      <c r="AA661">
        <v>12.73</v>
      </c>
      <c r="AB661">
        <v>0</v>
      </c>
      <c r="AC661">
        <v>0</v>
      </c>
      <c r="AD661">
        <v>0</v>
      </c>
      <c r="AE661">
        <v>1.29</v>
      </c>
      <c r="AF661">
        <v>0</v>
      </c>
      <c r="AG661">
        <v>0</v>
      </c>
      <c r="AH661">
        <v>0</v>
      </c>
      <c r="AI661">
        <v>9.8699999999999992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7</v>
      </c>
      <c r="AU661" t="s">
        <v>3</v>
      </c>
      <c r="AV661">
        <v>0</v>
      </c>
      <c r="AW661">
        <v>2</v>
      </c>
      <c r="AX661">
        <v>35810841</v>
      </c>
      <c r="AY661">
        <v>1</v>
      </c>
      <c r="AZ661">
        <v>0</v>
      </c>
      <c r="BA661">
        <v>647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Y661*Source!I564</f>
        <v>1.4000000000000001</v>
      </c>
      <c r="CY661">
        <f t="shared" si="94"/>
        <v>12.73</v>
      </c>
      <c r="CZ661">
        <f t="shared" si="95"/>
        <v>1.29</v>
      </c>
      <c r="DA661">
        <f t="shared" si="96"/>
        <v>9.8699999999999992</v>
      </c>
      <c r="DB661">
        <f t="shared" si="97"/>
        <v>9.0299999999999994</v>
      </c>
      <c r="DC661">
        <f t="shared" si="98"/>
        <v>0</v>
      </c>
    </row>
    <row r="662" spans="1:107">
      <c r="A662">
        <f>ROW(Source!A564)</f>
        <v>564</v>
      </c>
      <c r="B662">
        <v>35806607</v>
      </c>
      <c r="C662">
        <v>35810821</v>
      </c>
      <c r="D662">
        <v>29111016</v>
      </c>
      <c r="E662">
        <v>1</v>
      </c>
      <c r="F662">
        <v>1</v>
      </c>
      <c r="G662">
        <v>1</v>
      </c>
      <c r="H662">
        <v>3</v>
      </c>
      <c r="I662" t="s">
        <v>697</v>
      </c>
      <c r="J662" t="s">
        <v>698</v>
      </c>
      <c r="K662" t="s">
        <v>699</v>
      </c>
      <c r="L662">
        <v>1354</v>
      </c>
      <c r="N662">
        <v>1010</v>
      </c>
      <c r="O662" t="s">
        <v>258</v>
      </c>
      <c r="P662" t="s">
        <v>258</v>
      </c>
      <c r="Q662">
        <v>1</v>
      </c>
      <c r="W662">
        <v>0</v>
      </c>
      <c r="X662">
        <v>-983964523</v>
      </c>
      <c r="Y662">
        <v>40</v>
      </c>
      <c r="AA662">
        <v>12.73</v>
      </c>
      <c r="AB662">
        <v>0</v>
      </c>
      <c r="AC662">
        <v>0</v>
      </c>
      <c r="AD662">
        <v>0</v>
      </c>
      <c r="AE662">
        <v>1.29</v>
      </c>
      <c r="AF662">
        <v>0</v>
      </c>
      <c r="AG662">
        <v>0</v>
      </c>
      <c r="AH662">
        <v>0</v>
      </c>
      <c r="AI662">
        <v>9.8699999999999992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40</v>
      </c>
      <c r="AU662" t="s">
        <v>3</v>
      </c>
      <c r="AV662">
        <v>0</v>
      </c>
      <c r="AW662">
        <v>2</v>
      </c>
      <c r="AX662">
        <v>35810842</v>
      </c>
      <c r="AY662">
        <v>1</v>
      </c>
      <c r="AZ662">
        <v>0</v>
      </c>
      <c r="BA662">
        <v>648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Y662*Source!I564</f>
        <v>8</v>
      </c>
      <c r="CY662">
        <f t="shared" si="94"/>
        <v>12.73</v>
      </c>
      <c r="CZ662">
        <f t="shared" si="95"/>
        <v>1.29</v>
      </c>
      <c r="DA662">
        <f t="shared" si="96"/>
        <v>9.8699999999999992</v>
      </c>
      <c r="DB662">
        <f t="shared" si="97"/>
        <v>51.6</v>
      </c>
      <c r="DC662">
        <f t="shared" si="98"/>
        <v>0</v>
      </c>
    </row>
    <row r="663" spans="1:107">
      <c r="A663">
        <f>ROW(Source!A564)</f>
        <v>564</v>
      </c>
      <c r="B663">
        <v>35806607</v>
      </c>
      <c r="C663">
        <v>35810821</v>
      </c>
      <c r="D663">
        <v>29111019</v>
      </c>
      <c r="E663">
        <v>1</v>
      </c>
      <c r="F663">
        <v>1</v>
      </c>
      <c r="G663">
        <v>1</v>
      </c>
      <c r="H663">
        <v>3</v>
      </c>
      <c r="I663" t="s">
        <v>700</v>
      </c>
      <c r="J663" t="s">
        <v>701</v>
      </c>
      <c r="K663" t="s">
        <v>702</v>
      </c>
      <c r="L663">
        <v>1354</v>
      </c>
      <c r="N663">
        <v>1010</v>
      </c>
      <c r="O663" t="s">
        <v>258</v>
      </c>
      <c r="P663" t="s">
        <v>258</v>
      </c>
      <c r="Q663">
        <v>1</v>
      </c>
      <c r="W663">
        <v>0</v>
      </c>
      <c r="X663">
        <v>395384367</v>
      </c>
      <c r="Y663">
        <v>8</v>
      </c>
      <c r="AA663">
        <v>8.67</v>
      </c>
      <c r="AB663">
        <v>0</v>
      </c>
      <c r="AC663">
        <v>0</v>
      </c>
      <c r="AD663">
        <v>0</v>
      </c>
      <c r="AE663">
        <v>0.63</v>
      </c>
      <c r="AF663">
        <v>0</v>
      </c>
      <c r="AG663">
        <v>0</v>
      </c>
      <c r="AH663">
        <v>0</v>
      </c>
      <c r="AI663">
        <v>13.76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8</v>
      </c>
      <c r="AU663" t="s">
        <v>3</v>
      </c>
      <c r="AV663">
        <v>0</v>
      </c>
      <c r="AW663">
        <v>2</v>
      </c>
      <c r="AX663">
        <v>35810843</v>
      </c>
      <c r="AY663">
        <v>1</v>
      </c>
      <c r="AZ663">
        <v>0</v>
      </c>
      <c r="BA663">
        <v>649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Y663*Source!I564</f>
        <v>1.6</v>
      </c>
      <c r="CY663">
        <f t="shared" si="94"/>
        <v>8.67</v>
      </c>
      <c r="CZ663">
        <f t="shared" si="95"/>
        <v>0.63</v>
      </c>
      <c r="DA663">
        <f t="shared" si="96"/>
        <v>13.76</v>
      </c>
      <c r="DB663">
        <f t="shared" si="97"/>
        <v>5.04</v>
      </c>
      <c r="DC663">
        <f t="shared" si="98"/>
        <v>0</v>
      </c>
    </row>
    <row r="664" spans="1:107">
      <c r="A664">
        <f>ROW(Source!A564)</f>
        <v>564</v>
      </c>
      <c r="B664">
        <v>35806607</v>
      </c>
      <c r="C664">
        <v>35810821</v>
      </c>
      <c r="D664">
        <v>29111018</v>
      </c>
      <c r="E664">
        <v>1</v>
      </c>
      <c r="F664">
        <v>1</v>
      </c>
      <c r="G664">
        <v>1</v>
      </c>
      <c r="H664">
        <v>3</v>
      </c>
      <c r="I664" t="s">
        <v>703</v>
      </c>
      <c r="J664" t="s">
        <v>704</v>
      </c>
      <c r="K664" t="s">
        <v>705</v>
      </c>
      <c r="L664">
        <v>1354</v>
      </c>
      <c r="N664">
        <v>1010</v>
      </c>
      <c r="O664" t="s">
        <v>258</v>
      </c>
      <c r="P664" t="s">
        <v>258</v>
      </c>
      <c r="Q664">
        <v>1</v>
      </c>
      <c r="W664">
        <v>0</v>
      </c>
      <c r="X664">
        <v>-1405133353</v>
      </c>
      <c r="Y664">
        <v>8</v>
      </c>
      <c r="AA664">
        <v>8.67</v>
      </c>
      <c r="AB664">
        <v>0</v>
      </c>
      <c r="AC664">
        <v>0</v>
      </c>
      <c r="AD664">
        <v>0</v>
      </c>
      <c r="AE664">
        <v>0.63</v>
      </c>
      <c r="AF664">
        <v>0</v>
      </c>
      <c r="AG664">
        <v>0</v>
      </c>
      <c r="AH664">
        <v>0</v>
      </c>
      <c r="AI664">
        <v>13.76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8</v>
      </c>
      <c r="AU664" t="s">
        <v>3</v>
      </c>
      <c r="AV664">
        <v>0</v>
      </c>
      <c r="AW664">
        <v>2</v>
      </c>
      <c r="AX664">
        <v>35810844</v>
      </c>
      <c r="AY664">
        <v>1</v>
      </c>
      <c r="AZ664">
        <v>0</v>
      </c>
      <c r="BA664">
        <v>650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Y664*Source!I564</f>
        <v>1.6</v>
      </c>
      <c r="CY664">
        <f t="shared" si="94"/>
        <v>8.67</v>
      </c>
      <c r="CZ664">
        <f t="shared" si="95"/>
        <v>0.63</v>
      </c>
      <c r="DA664">
        <f t="shared" si="96"/>
        <v>13.76</v>
      </c>
      <c r="DB664">
        <f t="shared" si="97"/>
        <v>5.04</v>
      </c>
      <c r="DC664">
        <f t="shared" si="98"/>
        <v>0</v>
      </c>
    </row>
    <row r="665" spans="1:107">
      <c r="A665">
        <f>ROW(Source!A564)</f>
        <v>564</v>
      </c>
      <c r="B665">
        <v>35806607</v>
      </c>
      <c r="C665">
        <v>35810821</v>
      </c>
      <c r="D665">
        <v>29110997</v>
      </c>
      <c r="E665">
        <v>1</v>
      </c>
      <c r="F665">
        <v>1</v>
      </c>
      <c r="G665">
        <v>1</v>
      </c>
      <c r="H665">
        <v>3</v>
      </c>
      <c r="I665" t="s">
        <v>706</v>
      </c>
      <c r="J665" t="s">
        <v>707</v>
      </c>
      <c r="K665" t="s">
        <v>708</v>
      </c>
      <c r="L665">
        <v>1301</v>
      </c>
      <c r="N665">
        <v>1003</v>
      </c>
      <c r="O665" t="s">
        <v>151</v>
      </c>
      <c r="P665" t="s">
        <v>151</v>
      </c>
      <c r="Q665">
        <v>1</v>
      </c>
      <c r="W665">
        <v>0</v>
      </c>
      <c r="X665">
        <v>1996222970</v>
      </c>
      <c r="Y665">
        <v>101</v>
      </c>
      <c r="AA665">
        <v>27.92</v>
      </c>
      <c r="AB665">
        <v>0</v>
      </c>
      <c r="AC665">
        <v>0</v>
      </c>
      <c r="AD665">
        <v>0</v>
      </c>
      <c r="AE665">
        <v>12.3</v>
      </c>
      <c r="AF665">
        <v>0</v>
      </c>
      <c r="AG665">
        <v>0</v>
      </c>
      <c r="AH665">
        <v>0</v>
      </c>
      <c r="AI665">
        <v>2.27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101</v>
      </c>
      <c r="AU665" t="s">
        <v>3</v>
      </c>
      <c r="AV665">
        <v>0</v>
      </c>
      <c r="AW665">
        <v>2</v>
      </c>
      <c r="AX665">
        <v>35810845</v>
      </c>
      <c r="AY665">
        <v>1</v>
      </c>
      <c r="AZ665">
        <v>0</v>
      </c>
      <c r="BA665">
        <v>651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Y665*Source!I564</f>
        <v>20.200000000000003</v>
      </c>
      <c r="CY665">
        <f t="shared" si="94"/>
        <v>27.92</v>
      </c>
      <c r="CZ665">
        <f t="shared" si="95"/>
        <v>12.3</v>
      </c>
      <c r="DA665">
        <f t="shared" si="96"/>
        <v>2.27</v>
      </c>
      <c r="DB665">
        <f t="shared" si="97"/>
        <v>1242.3</v>
      </c>
      <c r="DC665">
        <f t="shared" si="98"/>
        <v>0</v>
      </c>
    </row>
    <row r="666" spans="1:107">
      <c r="A666">
        <f>ROW(Source!A565)</f>
        <v>565</v>
      </c>
      <c r="B666">
        <v>35806607</v>
      </c>
      <c r="C666">
        <v>35810846</v>
      </c>
      <c r="D666">
        <v>18409850</v>
      </c>
      <c r="E666">
        <v>1</v>
      </c>
      <c r="F666">
        <v>1</v>
      </c>
      <c r="G666">
        <v>1</v>
      </c>
      <c r="H666">
        <v>1</v>
      </c>
      <c r="I666" t="s">
        <v>709</v>
      </c>
      <c r="J666" t="s">
        <v>3</v>
      </c>
      <c r="K666" t="s">
        <v>710</v>
      </c>
      <c r="L666">
        <v>1369</v>
      </c>
      <c r="N666">
        <v>1013</v>
      </c>
      <c r="O666" t="s">
        <v>583</v>
      </c>
      <c r="P666" t="s">
        <v>583</v>
      </c>
      <c r="Q666">
        <v>1</v>
      </c>
      <c r="W666">
        <v>0</v>
      </c>
      <c r="X666">
        <v>855544366</v>
      </c>
      <c r="Y666">
        <v>102.35</v>
      </c>
      <c r="AA666">
        <v>0</v>
      </c>
      <c r="AB666">
        <v>0</v>
      </c>
      <c r="AC666">
        <v>0</v>
      </c>
      <c r="AD666">
        <v>300.99</v>
      </c>
      <c r="AE666">
        <v>0</v>
      </c>
      <c r="AF666">
        <v>0</v>
      </c>
      <c r="AG666">
        <v>0</v>
      </c>
      <c r="AH666">
        <v>300.99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1</v>
      </c>
      <c r="AQ666">
        <v>0</v>
      </c>
      <c r="AR666">
        <v>0</v>
      </c>
      <c r="AS666" t="s">
        <v>3</v>
      </c>
      <c r="AT666">
        <v>89</v>
      </c>
      <c r="AU666" t="s">
        <v>144</v>
      </c>
      <c r="AV666">
        <v>1</v>
      </c>
      <c r="AW666">
        <v>2</v>
      </c>
      <c r="AX666">
        <v>36317019</v>
      </c>
      <c r="AY666">
        <v>2</v>
      </c>
      <c r="AZ666">
        <v>131072</v>
      </c>
      <c r="BA666">
        <v>652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Y666*Source!I565</f>
        <v>65.503999999999991</v>
      </c>
      <c r="CY666">
        <f>AD666</f>
        <v>300.99</v>
      </c>
      <c r="CZ666">
        <f>AH666</f>
        <v>300.99</v>
      </c>
      <c r="DA666">
        <f>AL666</f>
        <v>1</v>
      </c>
      <c r="DB666">
        <f>ROUND((ROUND(AT666*CZ666,2)*1.15),2)</f>
        <v>30806.33</v>
      </c>
      <c r="DC666">
        <f>ROUND((ROUND(AT666*AG666,2)*1.15),2)</f>
        <v>0</v>
      </c>
    </row>
    <row r="667" spans="1:107">
      <c r="A667">
        <f>ROW(Source!A565)</f>
        <v>565</v>
      </c>
      <c r="B667">
        <v>35806607</v>
      </c>
      <c r="C667">
        <v>35810846</v>
      </c>
      <c r="D667">
        <v>29173472</v>
      </c>
      <c r="E667">
        <v>1</v>
      </c>
      <c r="F667">
        <v>1</v>
      </c>
      <c r="G667">
        <v>1</v>
      </c>
      <c r="H667">
        <v>2</v>
      </c>
      <c r="I667" t="s">
        <v>660</v>
      </c>
      <c r="J667" t="s">
        <v>711</v>
      </c>
      <c r="K667" t="s">
        <v>662</v>
      </c>
      <c r="L667">
        <v>1368</v>
      </c>
      <c r="N667">
        <v>1011</v>
      </c>
      <c r="O667" t="s">
        <v>589</v>
      </c>
      <c r="P667" t="s">
        <v>589</v>
      </c>
      <c r="Q667">
        <v>1</v>
      </c>
      <c r="W667">
        <v>0</v>
      </c>
      <c r="X667">
        <v>-1937814132</v>
      </c>
      <c r="Y667">
        <v>2.7</v>
      </c>
      <c r="AA667">
        <v>0</v>
      </c>
      <c r="AB667">
        <v>12.75</v>
      </c>
      <c r="AC667">
        <v>0</v>
      </c>
      <c r="AD667">
        <v>0</v>
      </c>
      <c r="AE667">
        <v>0</v>
      </c>
      <c r="AF667">
        <v>3</v>
      </c>
      <c r="AG667">
        <v>0</v>
      </c>
      <c r="AH667">
        <v>0</v>
      </c>
      <c r="AI667">
        <v>1</v>
      </c>
      <c r="AJ667">
        <v>4.25</v>
      </c>
      <c r="AK667">
        <v>33.18</v>
      </c>
      <c r="AL667">
        <v>1</v>
      </c>
      <c r="AN667">
        <v>0</v>
      </c>
      <c r="AO667">
        <v>1</v>
      </c>
      <c r="AP667">
        <v>1</v>
      </c>
      <c r="AQ667">
        <v>0</v>
      </c>
      <c r="AR667">
        <v>0</v>
      </c>
      <c r="AS667" t="s">
        <v>3</v>
      </c>
      <c r="AT667">
        <v>2.16</v>
      </c>
      <c r="AU667" t="s">
        <v>143</v>
      </c>
      <c r="AV667">
        <v>0</v>
      </c>
      <c r="AW667">
        <v>2</v>
      </c>
      <c r="AX667">
        <v>36317020</v>
      </c>
      <c r="AY667">
        <v>1</v>
      </c>
      <c r="AZ667">
        <v>0</v>
      </c>
      <c r="BA667">
        <v>653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Y667*Source!I565</f>
        <v>1.7280000000000002</v>
      </c>
      <c r="CY667">
        <f>AB667</f>
        <v>12.75</v>
      </c>
      <c r="CZ667">
        <f>AF667</f>
        <v>3</v>
      </c>
      <c r="DA667">
        <f>AJ667</f>
        <v>4.25</v>
      </c>
      <c r="DB667">
        <f>ROUND((ROUND(AT667*CZ667,2)*1.25),2)</f>
        <v>8.1</v>
      </c>
      <c r="DC667">
        <f>ROUND((ROUND(AT667*AG667,2)*1.25),2)</f>
        <v>0</v>
      </c>
    </row>
    <row r="668" spans="1:107">
      <c r="A668">
        <f>ROW(Source!A565)</f>
        <v>565</v>
      </c>
      <c r="B668">
        <v>35806607</v>
      </c>
      <c r="C668">
        <v>35810846</v>
      </c>
      <c r="D668">
        <v>29174538</v>
      </c>
      <c r="E668">
        <v>1</v>
      </c>
      <c r="F668">
        <v>1</v>
      </c>
      <c r="G668">
        <v>1</v>
      </c>
      <c r="H668">
        <v>2</v>
      </c>
      <c r="I668" t="s">
        <v>712</v>
      </c>
      <c r="J668" t="s">
        <v>713</v>
      </c>
      <c r="K668" t="s">
        <v>714</v>
      </c>
      <c r="L668">
        <v>1368</v>
      </c>
      <c r="N668">
        <v>1011</v>
      </c>
      <c r="O668" t="s">
        <v>589</v>
      </c>
      <c r="P668" t="s">
        <v>589</v>
      </c>
      <c r="Q668">
        <v>1</v>
      </c>
      <c r="W668">
        <v>0</v>
      </c>
      <c r="X668">
        <v>1535098105</v>
      </c>
      <c r="Y668">
        <v>0.58749999999999991</v>
      </c>
      <c r="AA668">
        <v>0</v>
      </c>
      <c r="AB668">
        <v>187.1</v>
      </c>
      <c r="AC668">
        <v>0</v>
      </c>
      <c r="AD668">
        <v>0</v>
      </c>
      <c r="AE668">
        <v>0</v>
      </c>
      <c r="AF668">
        <v>33.590000000000003</v>
      </c>
      <c r="AG668">
        <v>0</v>
      </c>
      <c r="AH668">
        <v>0</v>
      </c>
      <c r="AI668">
        <v>1</v>
      </c>
      <c r="AJ668">
        <v>5.57</v>
      </c>
      <c r="AK668">
        <v>33.18</v>
      </c>
      <c r="AL668">
        <v>1</v>
      </c>
      <c r="AN668">
        <v>0</v>
      </c>
      <c r="AO668">
        <v>1</v>
      </c>
      <c r="AP668">
        <v>1</v>
      </c>
      <c r="AQ668">
        <v>0</v>
      </c>
      <c r="AR668">
        <v>0</v>
      </c>
      <c r="AS668" t="s">
        <v>3</v>
      </c>
      <c r="AT668">
        <v>0.47</v>
      </c>
      <c r="AU668" t="s">
        <v>143</v>
      </c>
      <c r="AV668">
        <v>0</v>
      </c>
      <c r="AW668">
        <v>2</v>
      </c>
      <c r="AX668">
        <v>36317021</v>
      </c>
      <c r="AY668">
        <v>1</v>
      </c>
      <c r="AZ668">
        <v>0</v>
      </c>
      <c r="BA668">
        <v>654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Y668*Source!I565</f>
        <v>0.37599999999999995</v>
      </c>
      <c r="CY668">
        <f>AB668</f>
        <v>187.1</v>
      </c>
      <c r="CZ668">
        <f>AF668</f>
        <v>33.590000000000003</v>
      </c>
      <c r="DA668">
        <f>AJ668</f>
        <v>5.57</v>
      </c>
      <c r="DB668">
        <f>ROUND((ROUND(AT668*CZ668,2)*1.25),2)</f>
        <v>19.739999999999998</v>
      </c>
      <c r="DC668">
        <f>ROUND((ROUND(AT668*AG668,2)*1.25),2)</f>
        <v>0</v>
      </c>
    </row>
    <row r="669" spans="1:107">
      <c r="A669">
        <f>ROW(Source!A565)</f>
        <v>565</v>
      </c>
      <c r="B669">
        <v>35806607</v>
      </c>
      <c r="C669">
        <v>35810846</v>
      </c>
      <c r="D669">
        <v>29174580</v>
      </c>
      <c r="E669">
        <v>1</v>
      </c>
      <c r="F669">
        <v>1</v>
      </c>
      <c r="G669">
        <v>1</v>
      </c>
      <c r="H669">
        <v>2</v>
      </c>
      <c r="I669" t="s">
        <v>715</v>
      </c>
      <c r="J669" t="s">
        <v>716</v>
      </c>
      <c r="K669" t="s">
        <v>717</v>
      </c>
      <c r="L669">
        <v>1368</v>
      </c>
      <c r="N669">
        <v>1011</v>
      </c>
      <c r="O669" t="s">
        <v>589</v>
      </c>
      <c r="P669" t="s">
        <v>589</v>
      </c>
      <c r="Q669">
        <v>1</v>
      </c>
      <c r="W669">
        <v>0</v>
      </c>
      <c r="X669">
        <v>-991672839</v>
      </c>
      <c r="Y669">
        <v>0.66250000000000009</v>
      </c>
      <c r="AA669">
        <v>0</v>
      </c>
      <c r="AB669">
        <v>31.87</v>
      </c>
      <c r="AC669">
        <v>0</v>
      </c>
      <c r="AD669">
        <v>0</v>
      </c>
      <c r="AE669">
        <v>0</v>
      </c>
      <c r="AF669">
        <v>2.08</v>
      </c>
      <c r="AG669">
        <v>0</v>
      </c>
      <c r="AH669">
        <v>0</v>
      </c>
      <c r="AI669">
        <v>1</v>
      </c>
      <c r="AJ669">
        <v>15.32</v>
      </c>
      <c r="AK669">
        <v>33.18</v>
      </c>
      <c r="AL669">
        <v>1</v>
      </c>
      <c r="AN669">
        <v>0</v>
      </c>
      <c r="AO669">
        <v>1</v>
      </c>
      <c r="AP669">
        <v>1</v>
      </c>
      <c r="AQ669">
        <v>0</v>
      </c>
      <c r="AR669">
        <v>0</v>
      </c>
      <c r="AS669" t="s">
        <v>3</v>
      </c>
      <c r="AT669">
        <v>0.53</v>
      </c>
      <c r="AU669" t="s">
        <v>143</v>
      </c>
      <c r="AV669">
        <v>0</v>
      </c>
      <c r="AW669">
        <v>2</v>
      </c>
      <c r="AX669">
        <v>36317022</v>
      </c>
      <c r="AY669">
        <v>1</v>
      </c>
      <c r="AZ669">
        <v>0</v>
      </c>
      <c r="BA669">
        <v>655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Y669*Source!I565</f>
        <v>0.42400000000000004</v>
      </c>
      <c r="CY669">
        <f>AB669</f>
        <v>31.87</v>
      </c>
      <c r="CZ669">
        <f>AF669</f>
        <v>2.08</v>
      </c>
      <c r="DA669">
        <f>AJ669</f>
        <v>15.32</v>
      </c>
      <c r="DB669">
        <f>ROUND((ROUND(AT669*CZ669,2)*1.25),2)</f>
        <v>1.38</v>
      </c>
      <c r="DC669">
        <f>ROUND((ROUND(AT669*AG669,2)*1.25),2)</f>
        <v>0</v>
      </c>
    </row>
    <row r="670" spans="1:107">
      <c r="A670">
        <f>ROW(Source!A565)</f>
        <v>565</v>
      </c>
      <c r="B670">
        <v>35806607</v>
      </c>
      <c r="C670">
        <v>35810846</v>
      </c>
      <c r="D670">
        <v>29108656</v>
      </c>
      <c r="E670">
        <v>1</v>
      </c>
      <c r="F670">
        <v>1</v>
      </c>
      <c r="G670">
        <v>1</v>
      </c>
      <c r="H670">
        <v>3</v>
      </c>
      <c r="I670" t="s">
        <v>850</v>
      </c>
      <c r="J670" t="s">
        <v>851</v>
      </c>
      <c r="K670" t="s">
        <v>852</v>
      </c>
      <c r="L670">
        <v>1354</v>
      </c>
      <c r="N670">
        <v>1010</v>
      </c>
      <c r="O670" t="s">
        <v>258</v>
      </c>
      <c r="P670" t="s">
        <v>258</v>
      </c>
      <c r="Q670">
        <v>1</v>
      </c>
      <c r="W670">
        <v>0</v>
      </c>
      <c r="X670">
        <v>-1828430493</v>
      </c>
      <c r="Y670">
        <v>7</v>
      </c>
      <c r="AA670">
        <v>103.47</v>
      </c>
      <c r="AB670">
        <v>0</v>
      </c>
      <c r="AC670">
        <v>0</v>
      </c>
      <c r="AD670">
        <v>0</v>
      </c>
      <c r="AE670">
        <v>13.87</v>
      </c>
      <c r="AF670">
        <v>0</v>
      </c>
      <c r="AG670">
        <v>0</v>
      </c>
      <c r="AH670">
        <v>0</v>
      </c>
      <c r="AI670">
        <v>7.46</v>
      </c>
      <c r="AJ670">
        <v>1</v>
      </c>
      <c r="AK670">
        <v>1</v>
      </c>
      <c r="AL670">
        <v>1</v>
      </c>
      <c r="AN670">
        <v>0</v>
      </c>
      <c r="AO670">
        <v>1</v>
      </c>
      <c r="AP670">
        <v>0</v>
      </c>
      <c r="AQ670">
        <v>0</v>
      </c>
      <c r="AR670">
        <v>0</v>
      </c>
      <c r="AS670" t="s">
        <v>3</v>
      </c>
      <c r="AT670">
        <v>7</v>
      </c>
      <c r="AU670" t="s">
        <v>3</v>
      </c>
      <c r="AV670">
        <v>0</v>
      </c>
      <c r="AW670">
        <v>2</v>
      </c>
      <c r="AX670">
        <v>36317023</v>
      </c>
      <c r="AY670">
        <v>1</v>
      </c>
      <c r="AZ670">
        <v>0</v>
      </c>
      <c r="BA670">
        <v>656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Y670*Source!I565</f>
        <v>4.4800000000000004</v>
      </c>
      <c r="CY670">
        <f t="shared" ref="CY670:CY685" si="99">AA670</f>
        <v>103.47</v>
      </c>
      <c r="CZ670">
        <f t="shared" ref="CZ670:CZ685" si="100">AE670</f>
        <v>13.87</v>
      </c>
      <c r="DA670">
        <f t="shared" ref="DA670:DA685" si="101">AI670</f>
        <v>7.46</v>
      </c>
      <c r="DB670">
        <f t="shared" ref="DB670:DB685" si="102">ROUND(ROUND(AT670*CZ670,2),2)</f>
        <v>97.09</v>
      </c>
      <c r="DC670">
        <f t="shared" ref="DC670:DC685" si="103">ROUND(ROUND(AT670*AG670,2),2)</f>
        <v>0</v>
      </c>
    </row>
    <row r="671" spans="1:107">
      <c r="A671">
        <f>ROW(Source!A565)</f>
        <v>565</v>
      </c>
      <c r="B671">
        <v>35806607</v>
      </c>
      <c r="C671">
        <v>35810846</v>
      </c>
      <c r="D671">
        <v>29109354</v>
      </c>
      <c r="E671">
        <v>1</v>
      </c>
      <c r="F671">
        <v>1</v>
      </c>
      <c r="G671">
        <v>1</v>
      </c>
      <c r="H671">
        <v>3</v>
      </c>
      <c r="I671" t="s">
        <v>718</v>
      </c>
      <c r="J671" t="s">
        <v>719</v>
      </c>
      <c r="K671" t="s">
        <v>720</v>
      </c>
      <c r="L671">
        <v>1346</v>
      </c>
      <c r="N671">
        <v>1009</v>
      </c>
      <c r="O671" t="s">
        <v>170</v>
      </c>
      <c r="P671" t="s">
        <v>170</v>
      </c>
      <c r="Q671">
        <v>1</v>
      </c>
      <c r="W671">
        <v>0</v>
      </c>
      <c r="X671">
        <v>-946734149</v>
      </c>
      <c r="Y671">
        <v>10</v>
      </c>
      <c r="AA671">
        <v>64.010000000000005</v>
      </c>
      <c r="AB671">
        <v>0</v>
      </c>
      <c r="AC671">
        <v>0</v>
      </c>
      <c r="AD671">
        <v>0</v>
      </c>
      <c r="AE671">
        <v>46.72</v>
      </c>
      <c r="AF671">
        <v>0</v>
      </c>
      <c r="AG671">
        <v>0</v>
      </c>
      <c r="AH671">
        <v>0</v>
      </c>
      <c r="AI671">
        <v>1.37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10</v>
      </c>
      <c r="AU671" t="s">
        <v>3</v>
      </c>
      <c r="AV671">
        <v>0</v>
      </c>
      <c r="AW671">
        <v>2</v>
      </c>
      <c r="AX671">
        <v>36317024</v>
      </c>
      <c r="AY671">
        <v>1</v>
      </c>
      <c r="AZ671">
        <v>0</v>
      </c>
      <c r="BA671">
        <v>657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Y671*Source!I565</f>
        <v>6.4</v>
      </c>
      <c r="CY671">
        <f t="shared" si="99"/>
        <v>64.010000000000005</v>
      </c>
      <c r="CZ671">
        <f t="shared" si="100"/>
        <v>46.72</v>
      </c>
      <c r="DA671">
        <f t="shared" si="101"/>
        <v>1.37</v>
      </c>
      <c r="DB671">
        <f t="shared" si="102"/>
        <v>467.2</v>
      </c>
      <c r="DC671">
        <f t="shared" si="103"/>
        <v>0</v>
      </c>
    </row>
    <row r="672" spans="1:107">
      <c r="A672">
        <f>ROW(Source!A565)</f>
        <v>565</v>
      </c>
      <c r="B672">
        <v>35806607</v>
      </c>
      <c r="C672">
        <v>35810846</v>
      </c>
      <c r="D672">
        <v>29109414</v>
      </c>
      <c r="E672">
        <v>1</v>
      </c>
      <c r="F672">
        <v>1</v>
      </c>
      <c r="G672">
        <v>1</v>
      </c>
      <c r="H672">
        <v>3</v>
      </c>
      <c r="I672" t="s">
        <v>721</v>
      </c>
      <c r="J672" t="s">
        <v>722</v>
      </c>
      <c r="K672" t="s">
        <v>723</v>
      </c>
      <c r="L672">
        <v>1346</v>
      </c>
      <c r="N672">
        <v>1009</v>
      </c>
      <c r="O672" t="s">
        <v>170</v>
      </c>
      <c r="P672" t="s">
        <v>170</v>
      </c>
      <c r="Q672">
        <v>1</v>
      </c>
      <c r="W672">
        <v>0</v>
      </c>
      <c r="X672">
        <v>-562222557</v>
      </c>
      <c r="Y672">
        <v>119</v>
      </c>
      <c r="AA672">
        <v>10.1</v>
      </c>
      <c r="AB672">
        <v>0</v>
      </c>
      <c r="AC672">
        <v>0</v>
      </c>
      <c r="AD672">
        <v>0</v>
      </c>
      <c r="AE672">
        <v>1.58</v>
      </c>
      <c r="AF672">
        <v>0</v>
      </c>
      <c r="AG672">
        <v>0</v>
      </c>
      <c r="AH672">
        <v>0</v>
      </c>
      <c r="AI672">
        <v>6.39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119</v>
      </c>
      <c r="AU672" t="s">
        <v>3</v>
      </c>
      <c r="AV672">
        <v>0</v>
      </c>
      <c r="AW672">
        <v>2</v>
      </c>
      <c r="AX672">
        <v>36317025</v>
      </c>
      <c r="AY672">
        <v>1</v>
      </c>
      <c r="AZ672">
        <v>0</v>
      </c>
      <c r="BA672">
        <v>658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Y672*Source!I565</f>
        <v>76.16</v>
      </c>
      <c r="CY672">
        <f t="shared" si="99"/>
        <v>10.1</v>
      </c>
      <c r="CZ672">
        <f t="shared" si="100"/>
        <v>1.58</v>
      </c>
      <c r="DA672">
        <f t="shared" si="101"/>
        <v>6.39</v>
      </c>
      <c r="DB672">
        <f t="shared" si="102"/>
        <v>188.02</v>
      </c>
      <c r="DC672">
        <f t="shared" si="103"/>
        <v>0</v>
      </c>
    </row>
    <row r="673" spans="1:107">
      <c r="A673">
        <f>ROW(Source!A565)</f>
        <v>565</v>
      </c>
      <c r="B673">
        <v>35806607</v>
      </c>
      <c r="C673">
        <v>35810846</v>
      </c>
      <c r="D673">
        <v>29109781</v>
      </c>
      <c r="E673">
        <v>1</v>
      </c>
      <c r="F673">
        <v>1</v>
      </c>
      <c r="G673">
        <v>1</v>
      </c>
      <c r="H673">
        <v>3</v>
      </c>
      <c r="I673" t="s">
        <v>724</v>
      </c>
      <c r="J673" t="s">
        <v>725</v>
      </c>
      <c r="K673" t="s">
        <v>726</v>
      </c>
      <c r="L673">
        <v>1346</v>
      </c>
      <c r="N673">
        <v>1009</v>
      </c>
      <c r="O673" t="s">
        <v>170</v>
      </c>
      <c r="P673" t="s">
        <v>170</v>
      </c>
      <c r="Q673">
        <v>1</v>
      </c>
      <c r="W673">
        <v>0</v>
      </c>
      <c r="X673">
        <v>-1529888946</v>
      </c>
      <c r="Y673">
        <v>9</v>
      </c>
      <c r="AA673">
        <v>60.38</v>
      </c>
      <c r="AB673">
        <v>0</v>
      </c>
      <c r="AC673">
        <v>0</v>
      </c>
      <c r="AD673">
        <v>0</v>
      </c>
      <c r="AE673">
        <v>11.12</v>
      </c>
      <c r="AF673">
        <v>0</v>
      </c>
      <c r="AG673">
        <v>0</v>
      </c>
      <c r="AH673">
        <v>0</v>
      </c>
      <c r="AI673">
        <v>5.43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9</v>
      </c>
      <c r="AU673" t="s">
        <v>3</v>
      </c>
      <c r="AV673">
        <v>0</v>
      </c>
      <c r="AW673">
        <v>2</v>
      </c>
      <c r="AX673">
        <v>36317026</v>
      </c>
      <c r="AY673">
        <v>1</v>
      </c>
      <c r="AZ673">
        <v>0</v>
      </c>
      <c r="BA673">
        <v>659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Y673*Source!I565</f>
        <v>5.76</v>
      </c>
      <c r="CY673">
        <f t="shared" si="99"/>
        <v>60.38</v>
      </c>
      <c r="CZ673">
        <f t="shared" si="100"/>
        <v>11.12</v>
      </c>
      <c r="DA673">
        <f t="shared" si="101"/>
        <v>5.43</v>
      </c>
      <c r="DB673">
        <f t="shared" si="102"/>
        <v>100.08</v>
      </c>
      <c r="DC673">
        <f t="shared" si="103"/>
        <v>0</v>
      </c>
    </row>
    <row r="674" spans="1:107">
      <c r="A674">
        <f>ROW(Source!A565)</f>
        <v>565</v>
      </c>
      <c r="B674">
        <v>35806607</v>
      </c>
      <c r="C674">
        <v>35810846</v>
      </c>
      <c r="D674">
        <v>29109782</v>
      </c>
      <c r="E674">
        <v>1</v>
      </c>
      <c r="F674">
        <v>1</v>
      </c>
      <c r="G674">
        <v>1</v>
      </c>
      <c r="H674">
        <v>3</v>
      </c>
      <c r="I674" t="s">
        <v>727</v>
      </c>
      <c r="J674" t="s">
        <v>728</v>
      </c>
      <c r="K674" t="s">
        <v>729</v>
      </c>
      <c r="L674">
        <v>1346</v>
      </c>
      <c r="N674">
        <v>1009</v>
      </c>
      <c r="O674" t="s">
        <v>170</v>
      </c>
      <c r="P674" t="s">
        <v>170</v>
      </c>
      <c r="Q674">
        <v>1</v>
      </c>
      <c r="W674">
        <v>0</v>
      </c>
      <c r="X674">
        <v>-936589070</v>
      </c>
      <c r="Y674">
        <v>85</v>
      </c>
      <c r="AA674">
        <v>16.309999999999999</v>
      </c>
      <c r="AB674">
        <v>0</v>
      </c>
      <c r="AC674">
        <v>0</v>
      </c>
      <c r="AD674">
        <v>0</v>
      </c>
      <c r="AE674">
        <v>4.3600000000000003</v>
      </c>
      <c r="AF674">
        <v>0</v>
      </c>
      <c r="AG674">
        <v>0</v>
      </c>
      <c r="AH674">
        <v>0</v>
      </c>
      <c r="AI674">
        <v>3.74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85</v>
      </c>
      <c r="AU674" t="s">
        <v>3</v>
      </c>
      <c r="AV674">
        <v>0</v>
      </c>
      <c r="AW674">
        <v>2</v>
      </c>
      <c r="AX674">
        <v>36317027</v>
      </c>
      <c r="AY674">
        <v>1</v>
      </c>
      <c r="AZ674">
        <v>0</v>
      </c>
      <c r="BA674">
        <v>660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Y674*Source!I565</f>
        <v>54.4</v>
      </c>
      <c r="CY674">
        <f t="shared" si="99"/>
        <v>16.309999999999999</v>
      </c>
      <c r="CZ674">
        <f t="shared" si="100"/>
        <v>4.3600000000000003</v>
      </c>
      <c r="DA674">
        <f t="shared" si="101"/>
        <v>3.74</v>
      </c>
      <c r="DB674">
        <f t="shared" si="102"/>
        <v>370.6</v>
      </c>
      <c r="DC674">
        <f t="shared" si="103"/>
        <v>0</v>
      </c>
    </row>
    <row r="675" spans="1:107">
      <c r="A675">
        <f>ROW(Source!A565)</f>
        <v>565</v>
      </c>
      <c r="B675">
        <v>35806607</v>
      </c>
      <c r="C675">
        <v>35810846</v>
      </c>
      <c r="D675">
        <v>29110699</v>
      </c>
      <c r="E675">
        <v>1</v>
      </c>
      <c r="F675">
        <v>1</v>
      </c>
      <c r="G675">
        <v>1</v>
      </c>
      <c r="H675">
        <v>3</v>
      </c>
      <c r="I675" t="s">
        <v>730</v>
      </c>
      <c r="J675" t="s">
        <v>731</v>
      </c>
      <c r="K675" t="s">
        <v>732</v>
      </c>
      <c r="L675">
        <v>1301</v>
      </c>
      <c r="N675">
        <v>1003</v>
      </c>
      <c r="O675" t="s">
        <v>151</v>
      </c>
      <c r="P675" t="s">
        <v>151</v>
      </c>
      <c r="Q675">
        <v>1</v>
      </c>
      <c r="W675">
        <v>0</v>
      </c>
      <c r="X675">
        <v>-1957188591</v>
      </c>
      <c r="Y675">
        <v>120</v>
      </c>
      <c r="AA675">
        <v>1.24</v>
      </c>
      <c r="AB675">
        <v>0</v>
      </c>
      <c r="AC675">
        <v>0</v>
      </c>
      <c r="AD675">
        <v>0</v>
      </c>
      <c r="AE675">
        <v>0.17</v>
      </c>
      <c r="AF675">
        <v>0</v>
      </c>
      <c r="AG675">
        <v>0</v>
      </c>
      <c r="AH675">
        <v>0</v>
      </c>
      <c r="AI675">
        <v>7.29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120</v>
      </c>
      <c r="AU675" t="s">
        <v>3</v>
      </c>
      <c r="AV675">
        <v>0</v>
      </c>
      <c r="AW675">
        <v>2</v>
      </c>
      <c r="AX675">
        <v>36317028</v>
      </c>
      <c r="AY675">
        <v>1</v>
      </c>
      <c r="AZ675">
        <v>0</v>
      </c>
      <c r="BA675">
        <v>661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Y675*Source!I565</f>
        <v>76.8</v>
      </c>
      <c r="CY675">
        <f t="shared" si="99"/>
        <v>1.24</v>
      </c>
      <c r="CZ675">
        <f t="shared" si="100"/>
        <v>0.17</v>
      </c>
      <c r="DA675">
        <f t="shared" si="101"/>
        <v>7.29</v>
      </c>
      <c r="DB675">
        <f t="shared" si="102"/>
        <v>20.399999999999999</v>
      </c>
      <c r="DC675">
        <f t="shared" si="103"/>
        <v>0</v>
      </c>
    </row>
    <row r="676" spans="1:107">
      <c r="A676">
        <f>ROW(Source!A565)</f>
        <v>565</v>
      </c>
      <c r="B676">
        <v>35806607</v>
      </c>
      <c r="C676">
        <v>35810846</v>
      </c>
      <c r="D676">
        <v>29110797</v>
      </c>
      <c r="E676">
        <v>1</v>
      </c>
      <c r="F676">
        <v>1</v>
      </c>
      <c r="G676">
        <v>1</v>
      </c>
      <c r="H676">
        <v>3</v>
      </c>
      <c r="I676" t="s">
        <v>733</v>
      </c>
      <c r="J676" t="s">
        <v>734</v>
      </c>
      <c r="K676" t="s">
        <v>735</v>
      </c>
      <c r="L676">
        <v>1308</v>
      </c>
      <c r="N676">
        <v>1003</v>
      </c>
      <c r="O676" t="s">
        <v>68</v>
      </c>
      <c r="P676" t="s">
        <v>68</v>
      </c>
      <c r="Q676">
        <v>100</v>
      </c>
      <c r="W676">
        <v>0</v>
      </c>
      <c r="X676">
        <v>-2072982832</v>
      </c>
      <c r="Y676">
        <v>0.82</v>
      </c>
      <c r="AA676">
        <v>1550.34</v>
      </c>
      <c r="AB676">
        <v>0</v>
      </c>
      <c r="AC676">
        <v>0</v>
      </c>
      <c r="AD676">
        <v>0</v>
      </c>
      <c r="AE676">
        <v>174</v>
      </c>
      <c r="AF676">
        <v>0</v>
      </c>
      <c r="AG676">
        <v>0</v>
      </c>
      <c r="AH676">
        <v>0</v>
      </c>
      <c r="AI676">
        <v>8.91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0.82</v>
      </c>
      <c r="AU676" t="s">
        <v>3</v>
      </c>
      <c r="AV676">
        <v>0</v>
      </c>
      <c r="AW676">
        <v>2</v>
      </c>
      <c r="AX676">
        <v>36317029</v>
      </c>
      <c r="AY676">
        <v>1</v>
      </c>
      <c r="AZ676">
        <v>0</v>
      </c>
      <c r="BA676">
        <v>662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Y676*Source!I565</f>
        <v>0.52479999999999993</v>
      </c>
      <c r="CY676">
        <f t="shared" si="99"/>
        <v>1550.34</v>
      </c>
      <c r="CZ676">
        <f t="shared" si="100"/>
        <v>174</v>
      </c>
      <c r="DA676">
        <f t="shared" si="101"/>
        <v>8.91</v>
      </c>
      <c r="DB676">
        <f t="shared" si="102"/>
        <v>142.68</v>
      </c>
      <c r="DC676">
        <f t="shared" si="103"/>
        <v>0</v>
      </c>
    </row>
    <row r="677" spans="1:107">
      <c r="A677">
        <f>ROW(Source!A565)</f>
        <v>565</v>
      </c>
      <c r="B677">
        <v>35806607</v>
      </c>
      <c r="C677">
        <v>35810846</v>
      </c>
      <c r="D677">
        <v>29110815</v>
      </c>
      <c r="E677">
        <v>1</v>
      </c>
      <c r="F677">
        <v>1</v>
      </c>
      <c r="G677">
        <v>1</v>
      </c>
      <c r="H677">
        <v>3</v>
      </c>
      <c r="I677" t="s">
        <v>736</v>
      </c>
      <c r="J677" t="s">
        <v>737</v>
      </c>
      <c r="K677" t="s">
        <v>738</v>
      </c>
      <c r="L677">
        <v>1301</v>
      </c>
      <c r="N677">
        <v>1003</v>
      </c>
      <c r="O677" t="s">
        <v>151</v>
      </c>
      <c r="P677" t="s">
        <v>151</v>
      </c>
      <c r="Q677">
        <v>1</v>
      </c>
      <c r="W677">
        <v>0</v>
      </c>
      <c r="X677">
        <v>1534161369</v>
      </c>
      <c r="Y677">
        <v>116</v>
      </c>
      <c r="AA677">
        <v>6.29</v>
      </c>
      <c r="AB677">
        <v>0</v>
      </c>
      <c r="AC677">
        <v>0</v>
      </c>
      <c r="AD677">
        <v>0</v>
      </c>
      <c r="AE677">
        <v>0.85</v>
      </c>
      <c r="AF677">
        <v>0</v>
      </c>
      <c r="AG677">
        <v>0</v>
      </c>
      <c r="AH677">
        <v>0</v>
      </c>
      <c r="AI677">
        <v>7.4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116</v>
      </c>
      <c r="AU677" t="s">
        <v>3</v>
      </c>
      <c r="AV677">
        <v>0</v>
      </c>
      <c r="AW677">
        <v>2</v>
      </c>
      <c r="AX677">
        <v>36317030</v>
      </c>
      <c r="AY677">
        <v>1</v>
      </c>
      <c r="AZ677">
        <v>0</v>
      </c>
      <c r="BA677">
        <v>663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Y677*Source!I565</f>
        <v>74.239999999999995</v>
      </c>
      <c r="CY677">
        <f t="shared" si="99"/>
        <v>6.29</v>
      </c>
      <c r="CZ677">
        <f t="shared" si="100"/>
        <v>0.85</v>
      </c>
      <c r="DA677">
        <f t="shared" si="101"/>
        <v>7.4</v>
      </c>
      <c r="DB677">
        <f t="shared" si="102"/>
        <v>98.6</v>
      </c>
      <c r="DC677">
        <f t="shared" si="103"/>
        <v>0</v>
      </c>
    </row>
    <row r="678" spans="1:107">
      <c r="A678">
        <f>ROW(Source!A565)</f>
        <v>565</v>
      </c>
      <c r="B678">
        <v>35806607</v>
      </c>
      <c r="C678">
        <v>35810846</v>
      </c>
      <c r="D678">
        <v>29111455</v>
      </c>
      <c r="E678">
        <v>1</v>
      </c>
      <c r="F678">
        <v>1</v>
      </c>
      <c r="G678">
        <v>1</v>
      </c>
      <c r="H678">
        <v>3</v>
      </c>
      <c r="I678" t="s">
        <v>219</v>
      </c>
      <c r="J678" t="s">
        <v>221</v>
      </c>
      <c r="K678" t="s">
        <v>220</v>
      </c>
      <c r="L678">
        <v>1327</v>
      </c>
      <c r="N678">
        <v>1005</v>
      </c>
      <c r="O678" t="s">
        <v>165</v>
      </c>
      <c r="P678" t="s">
        <v>165</v>
      </c>
      <c r="Q678">
        <v>1</v>
      </c>
      <c r="W678">
        <v>1</v>
      </c>
      <c r="X678">
        <v>1477604143</v>
      </c>
      <c r="Y678">
        <v>-212</v>
      </c>
      <c r="AA678">
        <v>73.790000000000006</v>
      </c>
      <c r="AB678">
        <v>0</v>
      </c>
      <c r="AC678">
        <v>0</v>
      </c>
      <c r="AD678">
        <v>0</v>
      </c>
      <c r="AE678">
        <v>15.06</v>
      </c>
      <c r="AF678">
        <v>0</v>
      </c>
      <c r="AG678">
        <v>0</v>
      </c>
      <c r="AH678">
        <v>0</v>
      </c>
      <c r="AI678">
        <v>4.9000000000000004</v>
      </c>
      <c r="AJ678">
        <v>1</v>
      </c>
      <c r="AK678">
        <v>1</v>
      </c>
      <c r="AL678">
        <v>1</v>
      </c>
      <c r="AN678">
        <v>0</v>
      </c>
      <c r="AO678">
        <v>1</v>
      </c>
      <c r="AP678">
        <v>0</v>
      </c>
      <c r="AQ678">
        <v>0</v>
      </c>
      <c r="AR678">
        <v>0</v>
      </c>
      <c r="AS678" t="s">
        <v>3</v>
      </c>
      <c r="AT678">
        <v>-212</v>
      </c>
      <c r="AU678" t="s">
        <v>3</v>
      </c>
      <c r="AV678">
        <v>0</v>
      </c>
      <c r="AW678">
        <v>2</v>
      </c>
      <c r="AX678">
        <v>36317031</v>
      </c>
      <c r="AY678">
        <v>1</v>
      </c>
      <c r="AZ678">
        <v>6144</v>
      </c>
      <c r="BA678">
        <v>664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Y678*Source!I565</f>
        <v>-135.68</v>
      </c>
      <c r="CY678">
        <f t="shared" si="99"/>
        <v>73.790000000000006</v>
      </c>
      <c r="CZ678">
        <f t="shared" si="100"/>
        <v>15.06</v>
      </c>
      <c r="DA678">
        <f t="shared" si="101"/>
        <v>4.9000000000000004</v>
      </c>
      <c r="DB678">
        <f t="shared" si="102"/>
        <v>-3192.72</v>
      </c>
      <c r="DC678">
        <f t="shared" si="103"/>
        <v>0</v>
      </c>
    </row>
    <row r="679" spans="1:107">
      <c r="A679">
        <f>ROW(Source!A565)</f>
        <v>565</v>
      </c>
      <c r="B679">
        <v>35806607</v>
      </c>
      <c r="C679">
        <v>35810846</v>
      </c>
      <c r="D679">
        <v>29114733</v>
      </c>
      <c r="E679">
        <v>1</v>
      </c>
      <c r="F679">
        <v>1</v>
      </c>
      <c r="G679">
        <v>1</v>
      </c>
      <c r="H679">
        <v>3</v>
      </c>
      <c r="I679" t="s">
        <v>739</v>
      </c>
      <c r="J679" t="s">
        <v>740</v>
      </c>
      <c r="K679" t="s">
        <v>741</v>
      </c>
      <c r="L679">
        <v>1355</v>
      </c>
      <c r="N679">
        <v>1010</v>
      </c>
      <c r="O679" t="s">
        <v>61</v>
      </c>
      <c r="P679" t="s">
        <v>61</v>
      </c>
      <c r="Q679">
        <v>100</v>
      </c>
      <c r="W679">
        <v>0</v>
      </c>
      <c r="X679">
        <v>-1181903992</v>
      </c>
      <c r="Y679">
        <v>7.35</v>
      </c>
      <c r="AA679">
        <v>29.82</v>
      </c>
      <c r="AB679">
        <v>0</v>
      </c>
      <c r="AC679">
        <v>0</v>
      </c>
      <c r="AD679">
        <v>0</v>
      </c>
      <c r="AE679">
        <v>2</v>
      </c>
      <c r="AF679">
        <v>0</v>
      </c>
      <c r="AG679">
        <v>0</v>
      </c>
      <c r="AH679">
        <v>0</v>
      </c>
      <c r="AI679">
        <v>14.91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7.35</v>
      </c>
      <c r="AU679" t="s">
        <v>3</v>
      </c>
      <c r="AV679">
        <v>0</v>
      </c>
      <c r="AW679">
        <v>2</v>
      </c>
      <c r="AX679">
        <v>36317032</v>
      </c>
      <c r="AY679">
        <v>1</v>
      </c>
      <c r="AZ679">
        <v>0</v>
      </c>
      <c r="BA679">
        <v>665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Y679*Source!I565</f>
        <v>4.7039999999999997</v>
      </c>
      <c r="CY679">
        <f t="shared" si="99"/>
        <v>29.82</v>
      </c>
      <c r="CZ679">
        <f t="shared" si="100"/>
        <v>2</v>
      </c>
      <c r="DA679">
        <f t="shared" si="101"/>
        <v>14.91</v>
      </c>
      <c r="DB679">
        <f t="shared" si="102"/>
        <v>14.7</v>
      </c>
      <c r="DC679">
        <f t="shared" si="103"/>
        <v>0</v>
      </c>
    </row>
    <row r="680" spans="1:107">
      <c r="A680">
        <f>ROW(Source!A565)</f>
        <v>565</v>
      </c>
      <c r="B680">
        <v>35806607</v>
      </c>
      <c r="C680">
        <v>35810846</v>
      </c>
      <c r="D680">
        <v>29114734</v>
      </c>
      <c r="E680">
        <v>1</v>
      </c>
      <c r="F680">
        <v>1</v>
      </c>
      <c r="G680">
        <v>1</v>
      </c>
      <c r="H680">
        <v>3</v>
      </c>
      <c r="I680" t="s">
        <v>742</v>
      </c>
      <c r="J680" t="s">
        <v>743</v>
      </c>
      <c r="K680" t="s">
        <v>744</v>
      </c>
      <c r="L680">
        <v>1355</v>
      </c>
      <c r="N680">
        <v>1010</v>
      </c>
      <c r="O680" t="s">
        <v>61</v>
      </c>
      <c r="P680" t="s">
        <v>61</v>
      </c>
      <c r="Q680">
        <v>100</v>
      </c>
      <c r="W680">
        <v>0</v>
      </c>
      <c r="X680">
        <v>-1764455655</v>
      </c>
      <c r="Y680">
        <v>18.55</v>
      </c>
      <c r="AA680">
        <v>37.65</v>
      </c>
      <c r="AB680">
        <v>0</v>
      </c>
      <c r="AC680">
        <v>0</v>
      </c>
      <c r="AD680">
        <v>0</v>
      </c>
      <c r="AE680">
        <v>3</v>
      </c>
      <c r="AF680">
        <v>0</v>
      </c>
      <c r="AG680">
        <v>0</v>
      </c>
      <c r="AH680">
        <v>0</v>
      </c>
      <c r="AI680">
        <v>12.55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0</v>
      </c>
      <c r="AQ680">
        <v>0</v>
      </c>
      <c r="AR680">
        <v>0</v>
      </c>
      <c r="AS680" t="s">
        <v>3</v>
      </c>
      <c r="AT680">
        <v>18.55</v>
      </c>
      <c r="AU680" t="s">
        <v>3</v>
      </c>
      <c r="AV680">
        <v>0</v>
      </c>
      <c r="AW680">
        <v>2</v>
      </c>
      <c r="AX680">
        <v>36317033</v>
      </c>
      <c r="AY680">
        <v>1</v>
      </c>
      <c r="AZ680">
        <v>0</v>
      </c>
      <c r="BA680">
        <v>666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Y680*Source!I565</f>
        <v>11.872</v>
      </c>
      <c r="CY680">
        <f t="shared" si="99"/>
        <v>37.65</v>
      </c>
      <c r="CZ680">
        <f t="shared" si="100"/>
        <v>3</v>
      </c>
      <c r="DA680">
        <f t="shared" si="101"/>
        <v>12.55</v>
      </c>
      <c r="DB680">
        <f t="shared" si="102"/>
        <v>55.65</v>
      </c>
      <c r="DC680">
        <f t="shared" si="103"/>
        <v>0</v>
      </c>
    </row>
    <row r="681" spans="1:107">
      <c r="A681">
        <f>ROW(Source!A565)</f>
        <v>565</v>
      </c>
      <c r="B681">
        <v>35806607</v>
      </c>
      <c r="C681">
        <v>35810846</v>
      </c>
      <c r="D681">
        <v>29114482</v>
      </c>
      <c r="E681">
        <v>1</v>
      </c>
      <c r="F681">
        <v>1</v>
      </c>
      <c r="G681">
        <v>1</v>
      </c>
      <c r="H681">
        <v>3</v>
      </c>
      <c r="I681" t="s">
        <v>745</v>
      </c>
      <c r="J681" t="s">
        <v>746</v>
      </c>
      <c r="K681" t="s">
        <v>747</v>
      </c>
      <c r="L681">
        <v>1355</v>
      </c>
      <c r="N681">
        <v>1010</v>
      </c>
      <c r="O681" t="s">
        <v>61</v>
      </c>
      <c r="P681" t="s">
        <v>61</v>
      </c>
      <c r="Q681">
        <v>100</v>
      </c>
      <c r="W681">
        <v>0</v>
      </c>
      <c r="X681">
        <v>62995597</v>
      </c>
      <c r="Y681">
        <v>1.53</v>
      </c>
      <c r="AA681">
        <v>33.18</v>
      </c>
      <c r="AB681">
        <v>0</v>
      </c>
      <c r="AC681">
        <v>0</v>
      </c>
      <c r="AD681">
        <v>0</v>
      </c>
      <c r="AE681">
        <v>7</v>
      </c>
      <c r="AF681">
        <v>0</v>
      </c>
      <c r="AG681">
        <v>0</v>
      </c>
      <c r="AH681">
        <v>0</v>
      </c>
      <c r="AI681">
        <v>4.74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1.53</v>
      </c>
      <c r="AU681" t="s">
        <v>3</v>
      </c>
      <c r="AV681">
        <v>0</v>
      </c>
      <c r="AW681">
        <v>2</v>
      </c>
      <c r="AX681">
        <v>36317034</v>
      </c>
      <c r="AY681">
        <v>1</v>
      </c>
      <c r="AZ681">
        <v>0</v>
      </c>
      <c r="BA681">
        <v>667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Y681*Source!I565</f>
        <v>0.97920000000000007</v>
      </c>
      <c r="CY681">
        <f t="shared" si="99"/>
        <v>33.18</v>
      </c>
      <c r="CZ681">
        <f t="shared" si="100"/>
        <v>7</v>
      </c>
      <c r="DA681">
        <f t="shared" si="101"/>
        <v>4.74</v>
      </c>
      <c r="DB681">
        <f t="shared" si="102"/>
        <v>10.71</v>
      </c>
      <c r="DC681">
        <f t="shared" si="103"/>
        <v>0</v>
      </c>
    </row>
    <row r="682" spans="1:107">
      <c r="A682">
        <f>ROW(Source!A565)</f>
        <v>565</v>
      </c>
      <c r="B682">
        <v>35806607</v>
      </c>
      <c r="C682">
        <v>35810846</v>
      </c>
      <c r="D682">
        <v>29129584</v>
      </c>
      <c r="E682">
        <v>1</v>
      </c>
      <c r="F682">
        <v>1</v>
      </c>
      <c r="G682">
        <v>1</v>
      </c>
      <c r="H682">
        <v>3</v>
      </c>
      <c r="I682" t="s">
        <v>748</v>
      </c>
      <c r="J682" t="s">
        <v>749</v>
      </c>
      <c r="K682" t="s">
        <v>750</v>
      </c>
      <c r="L682">
        <v>1301</v>
      </c>
      <c r="N682">
        <v>1003</v>
      </c>
      <c r="O682" t="s">
        <v>151</v>
      </c>
      <c r="P682" t="s">
        <v>151</v>
      </c>
      <c r="Q682">
        <v>1</v>
      </c>
      <c r="W682">
        <v>0</v>
      </c>
      <c r="X682">
        <v>1352083009</v>
      </c>
      <c r="Y682">
        <v>88</v>
      </c>
      <c r="AA682">
        <v>53.07</v>
      </c>
      <c r="AB682">
        <v>0</v>
      </c>
      <c r="AC682">
        <v>0</v>
      </c>
      <c r="AD682">
        <v>0</v>
      </c>
      <c r="AE682">
        <v>7.22</v>
      </c>
      <c r="AF682">
        <v>0</v>
      </c>
      <c r="AG682">
        <v>0</v>
      </c>
      <c r="AH682">
        <v>0</v>
      </c>
      <c r="AI682">
        <v>7.35</v>
      </c>
      <c r="AJ682">
        <v>1</v>
      </c>
      <c r="AK682">
        <v>1</v>
      </c>
      <c r="AL682">
        <v>1</v>
      </c>
      <c r="AN682">
        <v>0</v>
      </c>
      <c r="AO682">
        <v>1</v>
      </c>
      <c r="AP682">
        <v>0</v>
      </c>
      <c r="AQ682">
        <v>0</v>
      </c>
      <c r="AR682">
        <v>0</v>
      </c>
      <c r="AS682" t="s">
        <v>3</v>
      </c>
      <c r="AT682">
        <v>88</v>
      </c>
      <c r="AU682" t="s">
        <v>3</v>
      </c>
      <c r="AV682">
        <v>0</v>
      </c>
      <c r="AW682">
        <v>2</v>
      </c>
      <c r="AX682">
        <v>36317035</v>
      </c>
      <c r="AY682">
        <v>1</v>
      </c>
      <c r="AZ682">
        <v>0</v>
      </c>
      <c r="BA682">
        <v>668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Y682*Source!I565</f>
        <v>56.32</v>
      </c>
      <c r="CY682">
        <f t="shared" si="99"/>
        <v>53.07</v>
      </c>
      <c r="CZ682">
        <f t="shared" si="100"/>
        <v>7.22</v>
      </c>
      <c r="DA682">
        <f t="shared" si="101"/>
        <v>7.35</v>
      </c>
      <c r="DB682">
        <f t="shared" si="102"/>
        <v>635.36</v>
      </c>
      <c r="DC682">
        <f t="shared" si="103"/>
        <v>0</v>
      </c>
    </row>
    <row r="683" spans="1:107">
      <c r="A683">
        <f>ROW(Source!A565)</f>
        <v>565</v>
      </c>
      <c r="B683">
        <v>35806607</v>
      </c>
      <c r="C683">
        <v>35810846</v>
      </c>
      <c r="D683">
        <v>29129619</v>
      </c>
      <c r="E683">
        <v>1</v>
      </c>
      <c r="F683">
        <v>1</v>
      </c>
      <c r="G683">
        <v>1</v>
      </c>
      <c r="H683">
        <v>3</v>
      </c>
      <c r="I683" t="s">
        <v>751</v>
      </c>
      <c r="J683" t="s">
        <v>752</v>
      </c>
      <c r="K683" t="s">
        <v>753</v>
      </c>
      <c r="L683">
        <v>1301</v>
      </c>
      <c r="N683">
        <v>1003</v>
      </c>
      <c r="O683" t="s">
        <v>151</v>
      </c>
      <c r="P683" t="s">
        <v>151</v>
      </c>
      <c r="Q683">
        <v>1</v>
      </c>
      <c r="W683">
        <v>0</v>
      </c>
      <c r="X683">
        <v>2532714</v>
      </c>
      <c r="Y683">
        <v>225</v>
      </c>
      <c r="AA683">
        <v>61.61</v>
      </c>
      <c r="AB683">
        <v>0</v>
      </c>
      <c r="AC683">
        <v>0</v>
      </c>
      <c r="AD683">
        <v>0</v>
      </c>
      <c r="AE683">
        <v>8.44</v>
      </c>
      <c r="AF683">
        <v>0</v>
      </c>
      <c r="AG683">
        <v>0</v>
      </c>
      <c r="AH683">
        <v>0</v>
      </c>
      <c r="AI683">
        <v>7.3</v>
      </c>
      <c r="AJ683">
        <v>1</v>
      </c>
      <c r="AK683">
        <v>1</v>
      </c>
      <c r="AL683">
        <v>1</v>
      </c>
      <c r="AN683">
        <v>0</v>
      </c>
      <c r="AO683">
        <v>1</v>
      </c>
      <c r="AP683">
        <v>0</v>
      </c>
      <c r="AQ683">
        <v>0</v>
      </c>
      <c r="AR683">
        <v>0</v>
      </c>
      <c r="AS683" t="s">
        <v>3</v>
      </c>
      <c r="AT683">
        <v>225</v>
      </c>
      <c r="AU683" t="s">
        <v>3</v>
      </c>
      <c r="AV683">
        <v>0</v>
      </c>
      <c r="AW683">
        <v>2</v>
      </c>
      <c r="AX683">
        <v>36317036</v>
      </c>
      <c r="AY683">
        <v>1</v>
      </c>
      <c r="AZ683">
        <v>0</v>
      </c>
      <c r="BA683">
        <v>669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Y683*Source!I565</f>
        <v>144</v>
      </c>
      <c r="CY683">
        <f t="shared" si="99"/>
        <v>61.61</v>
      </c>
      <c r="CZ683">
        <f t="shared" si="100"/>
        <v>8.44</v>
      </c>
      <c r="DA683">
        <f t="shared" si="101"/>
        <v>7.3</v>
      </c>
      <c r="DB683">
        <f t="shared" si="102"/>
        <v>1899</v>
      </c>
      <c r="DC683">
        <f t="shared" si="103"/>
        <v>0</v>
      </c>
    </row>
    <row r="684" spans="1:107">
      <c r="A684">
        <f>ROW(Source!A565)</f>
        <v>565</v>
      </c>
      <c r="B684">
        <v>35806607</v>
      </c>
      <c r="C684">
        <v>35810846</v>
      </c>
      <c r="D684">
        <v>29129634</v>
      </c>
      <c r="E684">
        <v>1</v>
      </c>
      <c r="F684">
        <v>1</v>
      </c>
      <c r="G684">
        <v>1</v>
      </c>
      <c r="H684">
        <v>3</v>
      </c>
      <c r="I684" t="s">
        <v>853</v>
      </c>
      <c r="J684" t="s">
        <v>854</v>
      </c>
      <c r="K684" t="s">
        <v>855</v>
      </c>
      <c r="L684">
        <v>1301</v>
      </c>
      <c r="N684">
        <v>1003</v>
      </c>
      <c r="O684" t="s">
        <v>151</v>
      </c>
      <c r="P684" t="s">
        <v>151</v>
      </c>
      <c r="Q684">
        <v>1</v>
      </c>
      <c r="W684">
        <v>0</v>
      </c>
      <c r="X684">
        <v>1518082791</v>
      </c>
      <c r="Y684">
        <v>46</v>
      </c>
      <c r="AA684">
        <v>37.020000000000003</v>
      </c>
      <c r="AB684">
        <v>0</v>
      </c>
      <c r="AC684">
        <v>0</v>
      </c>
      <c r="AD684">
        <v>0</v>
      </c>
      <c r="AE684">
        <v>3.32</v>
      </c>
      <c r="AF684">
        <v>0</v>
      </c>
      <c r="AG684">
        <v>0</v>
      </c>
      <c r="AH684">
        <v>0</v>
      </c>
      <c r="AI684">
        <v>11.15</v>
      </c>
      <c r="AJ684">
        <v>1</v>
      </c>
      <c r="AK684">
        <v>1</v>
      </c>
      <c r="AL684">
        <v>1</v>
      </c>
      <c r="AN684">
        <v>0</v>
      </c>
      <c r="AO684">
        <v>1</v>
      </c>
      <c r="AP684">
        <v>0</v>
      </c>
      <c r="AQ684">
        <v>0</v>
      </c>
      <c r="AR684">
        <v>0</v>
      </c>
      <c r="AS684" t="s">
        <v>3</v>
      </c>
      <c r="AT684">
        <v>46</v>
      </c>
      <c r="AU684" t="s">
        <v>3</v>
      </c>
      <c r="AV684">
        <v>0</v>
      </c>
      <c r="AW684">
        <v>2</v>
      </c>
      <c r="AX684">
        <v>36317037</v>
      </c>
      <c r="AY684">
        <v>1</v>
      </c>
      <c r="AZ684">
        <v>0</v>
      </c>
      <c r="BA684">
        <v>670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Y684*Source!I565</f>
        <v>29.44</v>
      </c>
      <c r="CY684">
        <f t="shared" si="99"/>
        <v>37.020000000000003</v>
      </c>
      <c r="CZ684">
        <f t="shared" si="100"/>
        <v>3.32</v>
      </c>
      <c r="DA684">
        <f t="shared" si="101"/>
        <v>11.15</v>
      </c>
      <c r="DB684">
        <f t="shared" si="102"/>
        <v>152.72</v>
      </c>
      <c r="DC684">
        <f t="shared" si="103"/>
        <v>0</v>
      </c>
    </row>
    <row r="685" spans="1:107">
      <c r="A685">
        <f>ROW(Source!A565)</f>
        <v>565</v>
      </c>
      <c r="B685">
        <v>35806607</v>
      </c>
      <c r="C685">
        <v>35810846</v>
      </c>
      <c r="D685">
        <v>29150040</v>
      </c>
      <c r="E685">
        <v>1</v>
      </c>
      <c r="F685">
        <v>1</v>
      </c>
      <c r="G685">
        <v>1</v>
      </c>
      <c r="H685">
        <v>3</v>
      </c>
      <c r="I685" t="s">
        <v>757</v>
      </c>
      <c r="J685" t="s">
        <v>758</v>
      </c>
      <c r="K685" t="s">
        <v>759</v>
      </c>
      <c r="L685">
        <v>1339</v>
      </c>
      <c r="N685">
        <v>1007</v>
      </c>
      <c r="O685" t="s">
        <v>638</v>
      </c>
      <c r="P685" t="s">
        <v>638</v>
      </c>
      <c r="Q685">
        <v>1</v>
      </c>
      <c r="W685">
        <v>0</v>
      </c>
      <c r="X685">
        <v>619799737</v>
      </c>
      <c r="Y685">
        <v>7.2999999999999995E-2</v>
      </c>
      <c r="AA685">
        <v>22.2</v>
      </c>
      <c r="AB685">
        <v>0</v>
      </c>
      <c r="AC685">
        <v>0</v>
      </c>
      <c r="AD685">
        <v>0</v>
      </c>
      <c r="AE685">
        <v>2.44</v>
      </c>
      <c r="AF685">
        <v>0</v>
      </c>
      <c r="AG685">
        <v>0</v>
      </c>
      <c r="AH685">
        <v>0</v>
      </c>
      <c r="AI685">
        <v>9.1</v>
      </c>
      <c r="AJ685">
        <v>1</v>
      </c>
      <c r="AK685">
        <v>1</v>
      </c>
      <c r="AL685">
        <v>1</v>
      </c>
      <c r="AN685">
        <v>0</v>
      </c>
      <c r="AO685">
        <v>1</v>
      </c>
      <c r="AP685">
        <v>0</v>
      </c>
      <c r="AQ685">
        <v>0</v>
      </c>
      <c r="AR685">
        <v>0</v>
      </c>
      <c r="AS685" t="s">
        <v>3</v>
      </c>
      <c r="AT685">
        <v>7.2999999999999995E-2</v>
      </c>
      <c r="AU685" t="s">
        <v>3</v>
      </c>
      <c r="AV685">
        <v>0</v>
      </c>
      <c r="AW685">
        <v>2</v>
      </c>
      <c r="AX685">
        <v>36317038</v>
      </c>
      <c r="AY685">
        <v>1</v>
      </c>
      <c r="AZ685">
        <v>0</v>
      </c>
      <c r="BA685">
        <v>671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Y685*Source!I565</f>
        <v>4.6719999999999998E-2</v>
      </c>
      <c r="CY685">
        <f t="shared" si="99"/>
        <v>22.2</v>
      </c>
      <c r="CZ685">
        <f t="shared" si="100"/>
        <v>2.44</v>
      </c>
      <c r="DA685">
        <f t="shared" si="101"/>
        <v>9.1</v>
      </c>
      <c r="DB685">
        <f t="shared" si="102"/>
        <v>0.18</v>
      </c>
      <c r="DC685">
        <f t="shared" si="103"/>
        <v>0</v>
      </c>
    </row>
    <row r="686" spans="1:107">
      <c r="A686">
        <f>ROW(Source!A567)</f>
        <v>567</v>
      </c>
      <c r="B686">
        <v>35806607</v>
      </c>
      <c r="C686">
        <v>36324793</v>
      </c>
      <c r="D686">
        <v>18409850</v>
      </c>
      <c r="E686">
        <v>1</v>
      </c>
      <c r="F686">
        <v>1</v>
      </c>
      <c r="G686">
        <v>1</v>
      </c>
      <c r="H686">
        <v>1</v>
      </c>
      <c r="I686" t="s">
        <v>709</v>
      </c>
      <c r="J686" t="s">
        <v>3</v>
      </c>
      <c r="K686" t="s">
        <v>710</v>
      </c>
      <c r="L686">
        <v>1369</v>
      </c>
      <c r="N686">
        <v>1013</v>
      </c>
      <c r="O686" t="s">
        <v>583</v>
      </c>
      <c r="P686" t="s">
        <v>583</v>
      </c>
      <c r="Q686">
        <v>1</v>
      </c>
      <c r="W686">
        <v>0</v>
      </c>
      <c r="X686">
        <v>855544366</v>
      </c>
      <c r="Y686">
        <v>151.79999999999998</v>
      </c>
      <c r="AA686">
        <v>0</v>
      </c>
      <c r="AB686">
        <v>0</v>
      </c>
      <c r="AC686">
        <v>0</v>
      </c>
      <c r="AD686">
        <v>300.99</v>
      </c>
      <c r="AE686">
        <v>0</v>
      </c>
      <c r="AF686">
        <v>0</v>
      </c>
      <c r="AG686">
        <v>0</v>
      </c>
      <c r="AH686">
        <v>300.99</v>
      </c>
      <c r="AI686">
        <v>1</v>
      </c>
      <c r="AJ686">
        <v>1</v>
      </c>
      <c r="AK686">
        <v>1</v>
      </c>
      <c r="AL686">
        <v>1</v>
      </c>
      <c r="AN686">
        <v>0</v>
      </c>
      <c r="AO686">
        <v>1</v>
      </c>
      <c r="AP686">
        <v>1</v>
      </c>
      <c r="AQ686">
        <v>0</v>
      </c>
      <c r="AR686">
        <v>0</v>
      </c>
      <c r="AS686" t="s">
        <v>3</v>
      </c>
      <c r="AT686">
        <v>132</v>
      </c>
      <c r="AU686" t="s">
        <v>144</v>
      </c>
      <c r="AV686">
        <v>1</v>
      </c>
      <c r="AW686">
        <v>2</v>
      </c>
      <c r="AX686">
        <v>36324794</v>
      </c>
      <c r="AY686">
        <v>2</v>
      </c>
      <c r="AZ686">
        <v>131072</v>
      </c>
      <c r="BA686">
        <v>672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Y686*Source!I567</f>
        <v>23.225399999999997</v>
      </c>
      <c r="CY686">
        <f>AD686</f>
        <v>300.99</v>
      </c>
      <c r="CZ686">
        <f>AH686</f>
        <v>300.99</v>
      </c>
      <c r="DA686">
        <f>AL686</f>
        <v>1</v>
      </c>
      <c r="DB686">
        <f>ROUND((ROUND(AT686*CZ686,2)*1.15),2)</f>
        <v>45690.28</v>
      </c>
      <c r="DC686">
        <f>ROUND((ROUND(AT686*AG686,2)*1.15),2)</f>
        <v>0</v>
      </c>
    </row>
    <row r="687" spans="1:107">
      <c r="A687">
        <f>ROW(Source!A567)</f>
        <v>567</v>
      </c>
      <c r="B687">
        <v>35806607</v>
      </c>
      <c r="C687">
        <v>36324793</v>
      </c>
      <c r="D687">
        <v>29173472</v>
      </c>
      <c r="E687">
        <v>1</v>
      </c>
      <c r="F687">
        <v>1</v>
      </c>
      <c r="G687">
        <v>1</v>
      </c>
      <c r="H687">
        <v>2</v>
      </c>
      <c r="I687" t="s">
        <v>660</v>
      </c>
      <c r="J687" t="s">
        <v>711</v>
      </c>
      <c r="K687" t="s">
        <v>662</v>
      </c>
      <c r="L687">
        <v>1368</v>
      </c>
      <c r="N687">
        <v>1011</v>
      </c>
      <c r="O687" t="s">
        <v>589</v>
      </c>
      <c r="P687" t="s">
        <v>589</v>
      </c>
      <c r="Q687">
        <v>1</v>
      </c>
      <c r="W687">
        <v>0</v>
      </c>
      <c r="X687">
        <v>-1937814132</v>
      </c>
      <c r="Y687">
        <v>5.0875000000000004</v>
      </c>
      <c r="AA687">
        <v>0</v>
      </c>
      <c r="AB687">
        <v>12.75</v>
      </c>
      <c r="AC687">
        <v>0</v>
      </c>
      <c r="AD687">
        <v>0</v>
      </c>
      <c r="AE687">
        <v>0</v>
      </c>
      <c r="AF687">
        <v>3</v>
      </c>
      <c r="AG687">
        <v>0</v>
      </c>
      <c r="AH687">
        <v>0</v>
      </c>
      <c r="AI687">
        <v>1</v>
      </c>
      <c r="AJ687">
        <v>4.25</v>
      </c>
      <c r="AK687">
        <v>33.18</v>
      </c>
      <c r="AL687">
        <v>1</v>
      </c>
      <c r="AN687">
        <v>0</v>
      </c>
      <c r="AO687">
        <v>1</v>
      </c>
      <c r="AP687">
        <v>1</v>
      </c>
      <c r="AQ687">
        <v>0</v>
      </c>
      <c r="AR687">
        <v>0</v>
      </c>
      <c r="AS687" t="s">
        <v>3</v>
      </c>
      <c r="AT687">
        <v>4.07</v>
      </c>
      <c r="AU687" t="s">
        <v>143</v>
      </c>
      <c r="AV687">
        <v>0</v>
      </c>
      <c r="AW687">
        <v>2</v>
      </c>
      <c r="AX687">
        <v>36324795</v>
      </c>
      <c r="AY687">
        <v>1</v>
      </c>
      <c r="AZ687">
        <v>0</v>
      </c>
      <c r="BA687">
        <v>673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Y687*Source!I567</f>
        <v>0.77838750000000001</v>
      </c>
      <c r="CY687">
        <f>AB687</f>
        <v>12.75</v>
      </c>
      <c r="CZ687">
        <f>AF687</f>
        <v>3</v>
      </c>
      <c r="DA687">
        <f>AJ687</f>
        <v>4.25</v>
      </c>
      <c r="DB687">
        <f>ROUND((ROUND(AT687*CZ687,2)*1.25),2)</f>
        <v>15.26</v>
      </c>
      <c r="DC687">
        <f>ROUND((ROUND(AT687*AG687,2)*1.25),2)</f>
        <v>0</v>
      </c>
    </row>
    <row r="688" spans="1:107">
      <c r="A688">
        <f>ROW(Source!A567)</f>
        <v>567</v>
      </c>
      <c r="B688">
        <v>35806607</v>
      </c>
      <c r="C688">
        <v>36324793</v>
      </c>
      <c r="D688">
        <v>29174538</v>
      </c>
      <c r="E688">
        <v>1</v>
      </c>
      <c r="F688">
        <v>1</v>
      </c>
      <c r="G688">
        <v>1</v>
      </c>
      <c r="H688">
        <v>2</v>
      </c>
      <c r="I688" t="s">
        <v>712</v>
      </c>
      <c r="J688" t="s">
        <v>713</v>
      </c>
      <c r="K688" t="s">
        <v>714</v>
      </c>
      <c r="L688">
        <v>1368</v>
      </c>
      <c r="N688">
        <v>1011</v>
      </c>
      <c r="O688" t="s">
        <v>589</v>
      </c>
      <c r="P688" t="s">
        <v>589</v>
      </c>
      <c r="Q688">
        <v>1</v>
      </c>
      <c r="W688">
        <v>0</v>
      </c>
      <c r="X688">
        <v>1535098105</v>
      </c>
      <c r="Y688">
        <v>0.125</v>
      </c>
      <c r="AA688">
        <v>0</v>
      </c>
      <c r="AB688">
        <v>187.1</v>
      </c>
      <c r="AC688">
        <v>0</v>
      </c>
      <c r="AD688">
        <v>0</v>
      </c>
      <c r="AE688">
        <v>0</v>
      </c>
      <c r="AF688">
        <v>33.590000000000003</v>
      </c>
      <c r="AG688">
        <v>0</v>
      </c>
      <c r="AH688">
        <v>0</v>
      </c>
      <c r="AI688">
        <v>1</v>
      </c>
      <c r="AJ688">
        <v>5.57</v>
      </c>
      <c r="AK688">
        <v>33.18</v>
      </c>
      <c r="AL688">
        <v>1</v>
      </c>
      <c r="AN688">
        <v>0</v>
      </c>
      <c r="AO688">
        <v>1</v>
      </c>
      <c r="AP688">
        <v>1</v>
      </c>
      <c r="AQ688">
        <v>0</v>
      </c>
      <c r="AR688">
        <v>0</v>
      </c>
      <c r="AS688" t="s">
        <v>3</v>
      </c>
      <c r="AT688">
        <v>0.1</v>
      </c>
      <c r="AU688" t="s">
        <v>143</v>
      </c>
      <c r="AV688">
        <v>0</v>
      </c>
      <c r="AW688">
        <v>2</v>
      </c>
      <c r="AX688">
        <v>36324796</v>
      </c>
      <c r="AY688">
        <v>1</v>
      </c>
      <c r="AZ688">
        <v>0</v>
      </c>
      <c r="BA688">
        <v>674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Y688*Source!I567</f>
        <v>1.9125E-2</v>
      </c>
      <c r="CY688">
        <f>AB688</f>
        <v>187.1</v>
      </c>
      <c r="CZ688">
        <f>AF688</f>
        <v>33.590000000000003</v>
      </c>
      <c r="DA688">
        <f>AJ688</f>
        <v>5.57</v>
      </c>
      <c r="DB688">
        <f>ROUND((ROUND(AT688*CZ688,2)*1.25),2)</f>
        <v>4.2</v>
      </c>
      <c r="DC688">
        <f>ROUND((ROUND(AT688*AG688,2)*1.25),2)</f>
        <v>0</v>
      </c>
    </row>
    <row r="689" spans="1:107">
      <c r="A689">
        <f>ROW(Source!A567)</f>
        <v>567</v>
      </c>
      <c r="B689">
        <v>35806607</v>
      </c>
      <c r="C689">
        <v>36324793</v>
      </c>
      <c r="D689">
        <v>29174580</v>
      </c>
      <c r="E689">
        <v>1</v>
      </c>
      <c r="F689">
        <v>1</v>
      </c>
      <c r="G689">
        <v>1</v>
      </c>
      <c r="H689">
        <v>2</v>
      </c>
      <c r="I689" t="s">
        <v>715</v>
      </c>
      <c r="J689" t="s">
        <v>716</v>
      </c>
      <c r="K689" t="s">
        <v>717</v>
      </c>
      <c r="L689">
        <v>1368</v>
      </c>
      <c r="N689">
        <v>1011</v>
      </c>
      <c r="O689" t="s">
        <v>589</v>
      </c>
      <c r="P689" t="s">
        <v>589</v>
      </c>
      <c r="Q689">
        <v>1</v>
      </c>
      <c r="W689">
        <v>0</v>
      </c>
      <c r="X689">
        <v>-991672839</v>
      </c>
      <c r="Y689">
        <v>0.75</v>
      </c>
      <c r="AA689">
        <v>0</v>
      </c>
      <c r="AB689">
        <v>31.87</v>
      </c>
      <c r="AC689">
        <v>0</v>
      </c>
      <c r="AD689">
        <v>0</v>
      </c>
      <c r="AE689">
        <v>0</v>
      </c>
      <c r="AF689">
        <v>2.08</v>
      </c>
      <c r="AG689">
        <v>0</v>
      </c>
      <c r="AH689">
        <v>0</v>
      </c>
      <c r="AI689">
        <v>1</v>
      </c>
      <c r="AJ689">
        <v>15.32</v>
      </c>
      <c r="AK689">
        <v>33.18</v>
      </c>
      <c r="AL689">
        <v>1</v>
      </c>
      <c r="AN689">
        <v>0</v>
      </c>
      <c r="AO689">
        <v>1</v>
      </c>
      <c r="AP689">
        <v>1</v>
      </c>
      <c r="AQ689">
        <v>0</v>
      </c>
      <c r="AR689">
        <v>0</v>
      </c>
      <c r="AS689" t="s">
        <v>3</v>
      </c>
      <c r="AT689">
        <v>0.6</v>
      </c>
      <c r="AU689" t="s">
        <v>143</v>
      </c>
      <c r="AV689">
        <v>0</v>
      </c>
      <c r="AW689">
        <v>2</v>
      </c>
      <c r="AX689">
        <v>36324797</v>
      </c>
      <c r="AY689">
        <v>1</v>
      </c>
      <c r="AZ689">
        <v>0</v>
      </c>
      <c r="BA689">
        <v>675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Y689*Source!I567</f>
        <v>0.11474999999999999</v>
      </c>
      <c r="CY689">
        <f>AB689</f>
        <v>31.87</v>
      </c>
      <c r="CZ689">
        <f>AF689</f>
        <v>2.08</v>
      </c>
      <c r="DA689">
        <f>AJ689</f>
        <v>15.32</v>
      </c>
      <c r="DB689">
        <f>ROUND((ROUND(AT689*CZ689,2)*1.25),2)</f>
        <v>1.56</v>
      </c>
      <c r="DC689">
        <f>ROUND((ROUND(AT689*AG689,2)*1.25),2)</f>
        <v>0</v>
      </c>
    </row>
    <row r="690" spans="1:107">
      <c r="A690">
        <f>ROW(Source!A567)</f>
        <v>567</v>
      </c>
      <c r="B690">
        <v>35806607</v>
      </c>
      <c r="C690">
        <v>36324793</v>
      </c>
      <c r="D690">
        <v>29109354</v>
      </c>
      <c r="E690">
        <v>1</v>
      </c>
      <c r="F690">
        <v>1</v>
      </c>
      <c r="G690">
        <v>1</v>
      </c>
      <c r="H690">
        <v>3</v>
      </c>
      <c r="I690" t="s">
        <v>718</v>
      </c>
      <c r="J690" t="s">
        <v>719</v>
      </c>
      <c r="K690" t="s">
        <v>720</v>
      </c>
      <c r="L690">
        <v>1346</v>
      </c>
      <c r="N690">
        <v>1009</v>
      </c>
      <c r="O690" t="s">
        <v>170</v>
      </c>
      <c r="P690" t="s">
        <v>170</v>
      </c>
      <c r="Q690">
        <v>1</v>
      </c>
      <c r="W690">
        <v>0</v>
      </c>
      <c r="X690">
        <v>-946734149</v>
      </c>
      <c r="Y690">
        <v>20</v>
      </c>
      <c r="AA690">
        <v>64.010000000000005</v>
      </c>
      <c r="AB690">
        <v>0</v>
      </c>
      <c r="AC690">
        <v>0</v>
      </c>
      <c r="AD690">
        <v>0</v>
      </c>
      <c r="AE690">
        <v>46.72</v>
      </c>
      <c r="AF690">
        <v>0</v>
      </c>
      <c r="AG690">
        <v>0</v>
      </c>
      <c r="AH690">
        <v>0</v>
      </c>
      <c r="AI690">
        <v>1.37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20</v>
      </c>
      <c r="AU690" t="s">
        <v>3</v>
      </c>
      <c r="AV690">
        <v>0</v>
      </c>
      <c r="AW690">
        <v>2</v>
      </c>
      <c r="AX690">
        <v>36324798</v>
      </c>
      <c r="AY690">
        <v>1</v>
      </c>
      <c r="AZ690">
        <v>0</v>
      </c>
      <c r="BA690">
        <v>676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Y690*Source!I567</f>
        <v>3.06</v>
      </c>
      <c r="CY690">
        <f t="shared" ref="CY690:CY702" si="104">AA690</f>
        <v>64.010000000000005</v>
      </c>
      <c r="CZ690">
        <f t="shared" ref="CZ690:CZ702" si="105">AE690</f>
        <v>46.72</v>
      </c>
      <c r="DA690">
        <f t="shared" ref="DA690:DA702" si="106">AI690</f>
        <v>1.37</v>
      </c>
      <c r="DB690">
        <f t="shared" ref="DB690:DB718" si="107">ROUND(ROUND(AT690*CZ690,2),2)</f>
        <v>934.4</v>
      </c>
      <c r="DC690">
        <f t="shared" ref="DC690:DC718" si="108">ROUND(ROUND(AT690*AG690,2),2)</f>
        <v>0</v>
      </c>
    </row>
    <row r="691" spans="1:107">
      <c r="A691">
        <f>ROW(Source!A567)</f>
        <v>567</v>
      </c>
      <c r="B691">
        <v>35806607</v>
      </c>
      <c r="C691">
        <v>36324793</v>
      </c>
      <c r="D691">
        <v>29109781</v>
      </c>
      <c r="E691">
        <v>1</v>
      </c>
      <c r="F691">
        <v>1</v>
      </c>
      <c r="G691">
        <v>1</v>
      </c>
      <c r="H691">
        <v>3</v>
      </c>
      <c r="I691" t="s">
        <v>724</v>
      </c>
      <c r="J691" t="s">
        <v>725</v>
      </c>
      <c r="K691" t="s">
        <v>726</v>
      </c>
      <c r="L691">
        <v>1346</v>
      </c>
      <c r="N691">
        <v>1009</v>
      </c>
      <c r="O691" t="s">
        <v>170</v>
      </c>
      <c r="P691" t="s">
        <v>170</v>
      </c>
      <c r="Q691">
        <v>1</v>
      </c>
      <c r="W691">
        <v>0</v>
      </c>
      <c r="X691">
        <v>-1529888946</v>
      </c>
      <c r="Y691">
        <v>21</v>
      </c>
      <c r="AA691">
        <v>60.38</v>
      </c>
      <c r="AB691">
        <v>0</v>
      </c>
      <c r="AC691">
        <v>0</v>
      </c>
      <c r="AD691">
        <v>0</v>
      </c>
      <c r="AE691">
        <v>11.12</v>
      </c>
      <c r="AF691">
        <v>0</v>
      </c>
      <c r="AG691">
        <v>0</v>
      </c>
      <c r="AH691">
        <v>0</v>
      </c>
      <c r="AI691">
        <v>5.43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21</v>
      </c>
      <c r="AU691" t="s">
        <v>3</v>
      </c>
      <c r="AV691">
        <v>0</v>
      </c>
      <c r="AW691">
        <v>2</v>
      </c>
      <c r="AX691">
        <v>36324799</v>
      </c>
      <c r="AY691">
        <v>1</v>
      </c>
      <c r="AZ691">
        <v>0</v>
      </c>
      <c r="BA691">
        <v>677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Y691*Source!I567</f>
        <v>3.2130000000000001</v>
      </c>
      <c r="CY691">
        <f t="shared" si="104"/>
        <v>60.38</v>
      </c>
      <c r="CZ691">
        <f t="shared" si="105"/>
        <v>11.12</v>
      </c>
      <c r="DA691">
        <f t="shared" si="106"/>
        <v>5.43</v>
      </c>
      <c r="DB691">
        <f t="shared" si="107"/>
        <v>233.52</v>
      </c>
      <c r="DC691">
        <f t="shared" si="108"/>
        <v>0</v>
      </c>
    </row>
    <row r="692" spans="1:107">
      <c r="A692">
        <f>ROW(Source!A567)</f>
        <v>567</v>
      </c>
      <c r="B692">
        <v>35806607</v>
      </c>
      <c r="C692">
        <v>36324793</v>
      </c>
      <c r="D692">
        <v>29109782</v>
      </c>
      <c r="E692">
        <v>1</v>
      </c>
      <c r="F692">
        <v>1</v>
      </c>
      <c r="G692">
        <v>1</v>
      </c>
      <c r="H692">
        <v>3</v>
      </c>
      <c r="I692" t="s">
        <v>727</v>
      </c>
      <c r="J692" t="s">
        <v>728</v>
      </c>
      <c r="K692" t="s">
        <v>729</v>
      </c>
      <c r="L692">
        <v>1346</v>
      </c>
      <c r="N692">
        <v>1009</v>
      </c>
      <c r="O692" t="s">
        <v>170</v>
      </c>
      <c r="P692" t="s">
        <v>170</v>
      </c>
      <c r="Q692">
        <v>1</v>
      </c>
      <c r="W692">
        <v>0</v>
      </c>
      <c r="X692">
        <v>-936589070</v>
      </c>
      <c r="Y692">
        <v>149</v>
      </c>
      <c r="AA692">
        <v>16.309999999999999</v>
      </c>
      <c r="AB692">
        <v>0</v>
      </c>
      <c r="AC692">
        <v>0</v>
      </c>
      <c r="AD692">
        <v>0</v>
      </c>
      <c r="AE692">
        <v>4.3600000000000003</v>
      </c>
      <c r="AF692">
        <v>0</v>
      </c>
      <c r="AG692">
        <v>0</v>
      </c>
      <c r="AH692">
        <v>0</v>
      </c>
      <c r="AI692">
        <v>3.74</v>
      </c>
      <c r="AJ692">
        <v>1</v>
      </c>
      <c r="AK692">
        <v>1</v>
      </c>
      <c r="AL692">
        <v>1</v>
      </c>
      <c r="AN692">
        <v>0</v>
      </c>
      <c r="AO692">
        <v>1</v>
      </c>
      <c r="AP692">
        <v>0</v>
      </c>
      <c r="AQ692">
        <v>0</v>
      </c>
      <c r="AR692">
        <v>0</v>
      </c>
      <c r="AS692" t="s">
        <v>3</v>
      </c>
      <c r="AT692">
        <v>149</v>
      </c>
      <c r="AU692" t="s">
        <v>3</v>
      </c>
      <c r="AV692">
        <v>0</v>
      </c>
      <c r="AW692">
        <v>2</v>
      </c>
      <c r="AX692">
        <v>36324800</v>
      </c>
      <c r="AY692">
        <v>1</v>
      </c>
      <c r="AZ692">
        <v>0</v>
      </c>
      <c r="BA692">
        <v>678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Y692*Source!I567</f>
        <v>22.797000000000001</v>
      </c>
      <c r="CY692">
        <f t="shared" si="104"/>
        <v>16.309999999999999</v>
      </c>
      <c r="CZ692">
        <f t="shared" si="105"/>
        <v>4.3600000000000003</v>
      </c>
      <c r="DA692">
        <f t="shared" si="106"/>
        <v>3.74</v>
      </c>
      <c r="DB692">
        <f t="shared" si="107"/>
        <v>649.64</v>
      </c>
      <c r="DC692">
        <f t="shared" si="108"/>
        <v>0</v>
      </c>
    </row>
    <row r="693" spans="1:107">
      <c r="A693">
        <f>ROW(Source!A567)</f>
        <v>567</v>
      </c>
      <c r="B693">
        <v>35806607</v>
      </c>
      <c r="C693">
        <v>36324793</v>
      </c>
      <c r="D693">
        <v>29110699</v>
      </c>
      <c r="E693">
        <v>1</v>
      </c>
      <c r="F693">
        <v>1</v>
      </c>
      <c r="G693">
        <v>1</v>
      </c>
      <c r="H693">
        <v>3</v>
      </c>
      <c r="I693" t="s">
        <v>730</v>
      </c>
      <c r="J693" t="s">
        <v>731</v>
      </c>
      <c r="K693" t="s">
        <v>732</v>
      </c>
      <c r="L693">
        <v>1301</v>
      </c>
      <c r="N693">
        <v>1003</v>
      </c>
      <c r="O693" t="s">
        <v>151</v>
      </c>
      <c r="P693" t="s">
        <v>151</v>
      </c>
      <c r="Q693">
        <v>1</v>
      </c>
      <c r="W693">
        <v>0</v>
      </c>
      <c r="X693">
        <v>-1957188591</v>
      </c>
      <c r="Y693">
        <v>152</v>
      </c>
      <c r="AA693">
        <v>1.24</v>
      </c>
      <c r="AB693">
        <v>0</v>
      </c>
      <c r="AC693">
        <v>0</v>
      </c>
      <c r="AD693">
        <v>0</v>
      </c>
      <c r="AE693">
        <v>0.17</v>
      </c>
      <c r="AF693">
        <v>0</v>
      </c>
      <c r="AG693">
        <v>0</v>
      </c>
      <c r="AH693">
        <v>0</v>
      </c>
      <c r="AI693">
        <v>7.29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152</v>
      </c>
      <c r="AU693" t="s">
        <v>3</v>
      </c>
      <c r="AV693">
        <v>0</v>
      </c>
      <c r="AW693">
        <v>2</v>
      </c>
      <c r="AX693">
        <v>36324801</v>
      </c>
      <c r="AY693">
        <v>1</v>
      </c>
      <c r="AZ693">
        <v>0</v>
      </c>
      <c r="BA693">
        <v>679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Y693*Source!I567</f>
        <v>23.256</v>
      </c>
      <c r="CY693">
        <f t="shared" si="104"/>
        <v>1.24</v>
      </c>
      <c r="CZ693">
        <f t="shared" si="105"/>
        <v>0.17</v>
      </c>
      <c r="DA693">
        <f t="shared" si="106"/>
        <v>7.29</v>
      </c>
      <c r="DB693">
        <f t="shared" si="107"/>
        <v>25.84</v>
      </c>
      <c r="DC693">
        <f t="shared" si="108"/>
        <v>0</v>
      </c>
    </row>
    <row r="694" spans="1:107">
      <c r="A694">
        <f>ROW(Source!A567)</f>
        <v>567</v>
      </c>
      <c r="B694">
        <v>35806607</v>
      </c>
      <c r="C694">
        <v>36324793</v>
      </c>
      <c r="D694">
        <v>29110797</v>
      </c>
      <c r="E694">
        <v>1</v>
      </c>
      <c r="F694">
        <v>1</v>
      </c>
      <c r="G694">
        <v>1</v>
      </c>
      <c r="H694">
        <v>3</v>
      </c>
      <c r="I694" t="s">
        <v>733</v>
      </c>
      <c r="J694" t="s">
        <v>734</v>
      </c>
      <c r="K694" t="s">
        <v>735</v>
      </c>
      <c r="L694">
        <v>1308</v>
      </c>
      <c r="N694">
        <v>1003</v>
      </c>
      <c r="O694" t="s">
        <v>68</v>
      </c>
      <c r="P694" t="s">
        <v>68</v>
      </c>
      <c r="Q694">
        <v>100</v>
      </c>
      <c r="W694">
        <v>0</v>
      </c>
      <c r="X694">
        <v>-2072982832</v>
      </c>
      <c r="Y694">
        <v>1.77</v>
      </c>
      <c r="AA694">
        <v>1550.34</v>
      </c>
      <c r="AB694">
        <v>0</v>
      </c>
      <c r="AC694">
        <v>0</v>
      </c>
      <c r="AD694">
        <v>0</v>
      </c>
      <c r="AE694">
        <v>174</v>
      </c>
      <c r="AF694">
        <v>0</v>
      </c>
      <c r="AG694">
        <v>0</v>
      </c>
      <c r="AH694">
        <v>0</v>
      </c>
      <c r="AI694">
        <v>8.91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1.77</v>
      </c>
      <c r="AU694" t="s">
        <v>3</v>
      </c>
      <c r="AV694">
        <v>0</v>
      </c>
      <c r="AW694">
        <v>2</v>
      </c>
      <c r="AX694">
        <v>36324802</v>
      </c>
      <c r="AY694">
        <v>1</v>
      </c>
      <c r="AZ694">
        <v>0</v>
      </c>
      <c r="BA694">
        <v>680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Y694*Source!I567</f>
        <v>0.27081</v>
      </c>
      <c r="CY694">
        <f t="shared" si="104"/>
        <v>1550.34</v>
      </c>
      <c r="CZ694">
        <f t="shared" si="105"/>
        <v>174</v>
      </c>
      <c r="DA694">
        <f t="shared" si="106"/>
        <v>8.91</v>
      </c>
      <c r="DB694">
        <f t="shared" si="107"/>
        <v>307.98</v>
      </c>
      <c r="DC694">
        <f t="shared" si="108"/>
        <v>0</v>
      </c>
    </row>
    <row r="695" spans="1:107">
      <c r="A695">
        <f>ROW(Source!A567)</f>
        <v>567</v>
      </c>
      <c r="B695">
        <v>35806607</v>
      </c>
      <c r="C695">
        <v>36324793</v>
      </c>
      <c r="D695">
        <v>29110814</v>
      </c>
      <c r="E695">
        <v>1</v>
      </c>
      <c r="F695">
        <v>1</v>
      </c>
      <c r="G695">
        <v>1</v>
      </c>
      <c r="H695">
        <v>3</v>
      </c>
      <c r="I695" t="s">
        <v>760</v>
      </c>
      <c r="J695" t="s">
        <v>761</v>
      </c>
      <c r="K695" t="s">
        <v>762</v>
      </c>
      <c r="L695">
        <v>1301</v>
      </c>
      <c r="N695">
        <v>1003</v>
      </c>
      <c r="O695" t="s">
        <v>151</v>
      </c>
      <c r="P695" t="s">
        <v>151</v>
      </c>
      <c r="Q695">
        <v>1</v>
      </c>
      <c r="W695">
        <v>0</v>
      </c>
      <c r="X695">
        <v>781211409</v>
      </c>
      <c r="Y695">
        <v>126</v>
      </c>
      <c r="AA695">
        <v>4.5199999999999996</v>
      </c>
      <c r="AB695">
        <v>0</v>
      </c>
      <c r="AC695">
        <v>0</v>
      </c>
      <c r="AD695">
        <v>0</v>
      </c>
      <c r="AE695">
        <v>0.6</v>
      </c>
      <c r="AF695">
        <v>0</v>
      </c>
      <c r="AG695">
        <v>0</v>
      </c>
      <c r="AH695">
        <v>0</v>
      </c>
      <c r="AI695">
        <v>7.53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0</v>
      </c>
      <c r="AQ695">
        <v>0</v>
      </c>
      <c r="AR695">
        <v>0</v>
      </c>
      <c r="AS695" t="s">
        <v>3</v>
      </c>
      <c r="AT695">
        <v>126</v>
      </c>
      <c r="AU695" t="s">
        <v>3</v>
      </c>
      <c r="AV695">
        <v>0</v>
      </c>
      <c r="AW695">
        <v>2</v>
      </c>
      <c r="AX695">
        <v>36324803</v>
      </c>
      <c r="AY695">
        <v>1</v>
      </c>
      <c r="AZ695">
        <v>0</v>
      </c>
      <c r="BA695">
        <v>681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Y695*Source!I567</f>
        <v>19.277999999999999</v>
      </c>
      <c r="CY695">
        <f t="shared" si="104"/>
        <v>4.5199999999999996</v>
      </c>
      <c r="CZ695">
        <f t="shared" si="105"/>
        <v>0.6</v>
      </c>
      <c r="DA695">
        <f t="shared" si="106"/>
        <v>7.53</v>
      </c>
      <c r="DB695">
        <f t="shared" si="107"/>
        <v>75.599999999999994</v>
      </c>
      <c r="DC695">
        <f t="shared" si="108"/>
        <v>0</v>
      </c>
    </row>
    <row r="696" spans="1:107">
      <c r="A696">
        <f>ROW(Source!A567)</f>
        <v>567</v>
      </c>
      <c r="B696">
        <v>35806607</v>
      </c>
      <c r="C696">
        <v>36324793</v>
      </c>
      <c r="D696">
        <v>29111455</v>
      </c>
      <c r="E696">
        <v>1</v>
      </c>
      <c r="F696">
        <v>1</v>
      </c>
      <c r="G696">
        <v>1</v>
      </c>
      <c r="H696">
        <v>3</v>
      </c>
      <c r="I696" t="s">
        <v>219</v>
      </c>
      <c r="J696" t="s">
        <v>221</v>
      </c>
      <c r="K696" t="s">
        <v>220</v>
      </c>
      <c r="L696">
        <v>1327</v>
      </c>
      <c r="N696">
        <v>1005</v>
      </c>
      <c r="O696" t="s">
        <v>165</v>
      </c>
      <c r="P696" t="s">
        <v>165</v>
      </c>
      <c r="Q696">
        <v>1</v>
      </c>
      <c r="W696">
        <v>1</v>
      </c>
      <c r="X696">
        <v>1477604143</v>
      </c>
      <c r="Y696">
        <v>-421</v>
      </c>
      <c r="AA696">
        <v>73.790000000000006</v>
      </c>
      <c r="AB696">
        <v>0</v>
      </c>
      <c r="AC696">
        <v>0</v>
      </c>
      <c r="AD696">
        <v>0</v>
      </c>
      <c r="AE696">
        <v>15.06</v>
      </c>
      <c r="AF696">
        <v>0</v>
      </c>
      <c r="AG696">
        <v>0</v>
      </c>
      <c r="AH696">
        <v>0</v>
      </c>
      <c r="AI696">
        <v>4.9000000000000004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-421</v>
      </c>
      <c r="AU696" t="s">
        <v>3</v>
      </c>
      <c r="AV696">
        <v>0</v>
      </c>
      <c r="AW696">
        <v>2</v>
      </c>
      <c r="AX696">
        <v>36324804</v>
      </c>
      <c r="AY696">
        <v>1</v>
      </c>
      <c r="AZ696">
        <v>6144</v>
      </c>
      <c r="BA696">
        <v>682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Y696*Source!I567</f>
        <v>-64.412999999999997</v>
      </c>
      <c r="CY696">
        <f t="shared" si="104"/>
        <v>73.790000000000006</v>
      </c>
      <c r="CZ696">
        <f t="shared" si="105"/>
        <v>15.06</v>
      </c>
      <c r="DA696">
        <f t="shared" si="106"/>
        <v>4.9000000000000004</v>
      </c>
      <c r="DB696">
        <f t="shared" si="107"/>
        <v>-6340.26</v>
      </c>
      <c r="DC696">
        <f t="shared" si="108"/>
        <v>0</v>
      </c>
    </row>
    <row r="697" spans="1:107">
      <c r="A697">
        <f>ROW(Source!A567)</f>
        <v>567</v>
      </c>
      <c r="B697">
        <v>35806607</v>
      </c>
      <c r="C697">
        <v>36324793</v>
      </c>
      <c r="D697">
        <v>29114733</v>
      </c>
      <c r="E697">
        <v>1</v>
      </c>
      <c r="F697">
        <v>1</v>
      </c>
      <c r="G697">
        <v>1</v>
      </c>
      <c r="H697">
        <v>3</v>
      </c>
      <c r="I697" t="s">
        <v>739</v>
      </c>
      <c r="J697" t="s">
        <v>740</v>
      </c>
      <c r="K697" t="s">
        <v>741</v>
      </c>
      <c r="L697">
        <v>1355</v>
      </c>
      <c r="N697">
        <v>1010</v>
      </c>
      <c r="O697" t="s">
        <v>61</v>
      </c>
      <c r="P697" t="s">
        <v>61</v>
      </c>
      <c r="Q697">
        <v>100</v>
      </c>
      <c r="W697">
        <v>0</v>
      </c>
      <c r="X697">
        <v>-1181903992</v>
      </c>
      <c r="Y697">
        <v>13.53</v>
      </c>
      <c r="AA697">
        <v>29.82</v>
      </c>
      <c r="AB697">
        <v>0</v>
      </c>
      <c r="AC697">
        <v>0</v>
      </c>
      <c r="AD697">
        <v>0</v>
      </c>
      <c r="AE697">
        <v>2</v>
      </c>
      <c r="AF697">
        <v>0</v>
      </c>
      <c r="AG697">
        <v>0</v>
      </c>
      <c r="AH697">
        <v>0</v>
      </c>
      <c r="AI697">
        <v>14.91</v>
      </c>
      <c r="AJ697">
        <v>1</v>
      </c>
      <c r="AK697">
        <v>1</v>
      </c>
      <c r="AL697">
        <v>1</v>
      </c>
      <c r="AN697">
        <v>0</v>
      </c>
      <c r="AO697">
        <v>1</v>
      </c>
      <c r="AP697">
        <v>0</v>
      </c>
      <c r="AQ697">
        <v>0</v>
      </c>
      <c r="AR697">
        <v>0</v>
      </c>
      <c r="AS697" t="s">
        <v>3</v>
      </c>
      <c r="AT697">
        <v>13.53</v>
      </c>
      <c r="AU697" t="s">
        <v>3</v>
      </c>
      <c r="AV697">
        <v>0</v>
      </c>
      <c r="AW697">
        <v>2</v>
      </c>
      <c r="AX697">
        <v>36324805</v>
      </c>
      <c r="AY697">
        <v>1</v>
      </c>
      <c r="AZ697">
        <v>0</v>
      </c>
      <c r="BA697">
        <v>683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Y697*Source!I567</f>
        <v>2.07009</v>
      </c>
      <c r="CY697">
        <f t="shared" si="104"/>
        <v>29.82</v>
      </c>
      <c r="CZ697">
        <f t="shared" si="105"/>
        <v>2</v>
      </c>
      <c r="DA697">
        <f t="shared" si="106"/>
        <v>14.91</v>
      </c>
      <c r="DB697">
        <f t="shared" si="107"/>
        <v>27.06</v>
      </c>
      <c r="DC697">
        <f t="shared" si="108"/>
        <v>0</v>
      </c>
    </row>
    <row r="698" spans="1:107">
      <c r="A698">
        <f>ROW(Source!A567)</f>
        <v>567</v>
      </c>
      <c r="B698">
        <v>35806607</v>
      </c>
      <c r="C698">
        <v>36324793</v>
      </c>
      <c r="D698">
        <v>29114734</v>
      </c>
      <c r="E698">
        <v>1</v>
      </c>
      <c r="F698">
        <v>1</v>
      </c>
      <c r="G698">
        <v>1</v>
      </c>
      <c r="H698">
        <v>3</v>
      </c>
      <c r="I698" t="s">
        <v>742</v>
      </c>
      <c r="J698" t="s">
        <v>743</v>
      </c>
      <c r="K698" t="s">
        <v>744</v>
      </c>
      <c r="L698">
        <v>1355</v>
      </c>
      <c r="N698">
        <v>1010</v>
      </c>
      <c r="O698" t="s">
        <v>61</v>
      </c>
      <c r="P698" t="s">
        <v>61</v>
      </c>
      <c r="Q698">
        <v>100</v>
      </c>
      <c r="W698">
        <v>0</v>
      </c>
      <c r="X698">
        <v>-1764455655</v>
      </c>
      <c r="Y698">
        <v>35.33</v>
      </c>
      <c r="AA698">
        <v>37.65</v>
      </c>
      <c r="AB698">
        <v>0</v>
      </c>
      <c r="AC698">
        <v>0</v>
      </c>
      <c r="AD698">
        <v>0</v>
      </c>
      <c r="AE698">
        <v>3</v>
      </c>
      <c r="AF698">
        <v>0</v>
      </c>
      <c r="AG698">
        <v>0</v>
      </c>
      <c r="AH698">
        <v>0</v>
      </c>
      <c r="AI698">
        <v>12.55</v>
      </c>
      <c r="AJ698">
        <v>1</v>
      </c>
      <c r="AK698">
        <v>1</v>
      </c>
      <c r="AL698">
        <v>1</v>
      </c>
      <c r="AN698">
        <v>0</v>
      </c>
      <c r="AO698">
        <v>1</v>
      </c>
      <c r="AP698">
        <v>0</v>
      </c>
      <c r="AQ698">
        <v>0</v>
      </c>
      <c r="AR698">
        <v>0</v>
      </c>
      <c r="AS698" t="s">
        <v>3</v>
      </c>
      <c r="AT698">
        <v>35.33</v>
      </c>
      <c r="AU698" t="s">
        <v>3</v>
      </c>
      <c r="AV698">
        <v>0</v>
      </c>
      <c r="AW698">
        <v>2</v>
      </c>
      <c r="AX698">
        <v>36324806</v>
      </c>
      <c r="AY698">
        <v>1</v>
      </c>
      <c r="AZ698">
        <v>0</v>
      </c>
      <c r="BA698">
        <v>684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Y698*Source!I567</f>
        <v>5.4054899999999995</v>
      </c>
      <c r="CY698">
        <f t="shared" si="104"/>
        <v>37.65</v>
      </c>
      <c r="CZ698">
        <f t="shared" si="105"/>
        <v>3</v>
      </c>
      <c r="DA698">
        <f t="shared" si="106"/>
        <v>12.55</v>
      </c>
      <c r="DB698">
        <f t="shared" si="107"/>
        <v>105.99</v>
      </c>
      <c r="DC698">
        <f t="shared" si="108"/>
        <v>0</v>
      </c>
    </row>
    <row r="699" spans="1:107">
      <c r="A699">
        <f>ROW(Source!A567)</f>
        <v>567</v>
      </c>
      <c r="B699">
        <v>35806607</v>
      </c>
      <c r="C699">
        <v>36324793</v>
      </c>
      <c r="D699">
        <v>29114482</v>
      </c>
      <c r="E699">
        <v>1</v>
      </c>
      <c r="F699">
        <v>1</v>
      </c>
      <c r="G699">
        <v>1</v>
      </c>
      <c r="H699">
        <v>3</v>
      </c>
      <c r="I699" t="s">
        <v>745</v>
      </c>
      <c r="J699" t="s">
        <v>746</v>
      </c>
      <c r="K699" t="s">
        <v>747</v>
      </c>
      <c r="L699">
        <v>1355</v>
      </c>
      <c r="N699">
        <v>1010</v>
      </c>
      <c r="O699" t="s">
        <v>61</v>
      </c>
      <c r="P699" t="s">
        <v>61</v>
      </c>
      <c r="Q699">
        <v>100</v>
      </c>
      <c r="W699">
        <v>0</v>
      </c>
      <c r="X699">
        <v>62995597</v>
      </c>
      <c r="Y699">
        <v>1.69</v>
      </c>
      <c r="AA699">
        <v>33.18</v>
      </c>
      <c r="AB699">
        <v>0</v>
      </c>
      <c r="AC699">
        <v>0</v>
      </c>
      <c r="AD699">
        <v>0</v>
      </c>
      <c r="AE699">
        <v>7</v>
      </c>
      <c r="AF699">
        <v>0</v>
      </c>
      <c r="AG699">
        <v>0</v>
      </c>
      <c r="AH699">
        <v>0</v>
      </c>
      <c r="AI699">
        <v>4.74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1.69</v>
      </c>
      <c r="AU699" t="s">
        <v>3</v>
      </c>
      <c r="AV699">
        <v>0</v>
      </c>
      <c r="AW699">
        <v>2</v>
      </c>
      <c r="AX699">
        <v>36324807</v>
      </c>
      <c r="AY699">
        <v>1</v>
      </c>
      <c r="AZ699">
        <v>0</v>
      </c>
      <c r="BA699">
        <v>685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Y699*Source!I567</f>
        <v>0.25856999999999997</v>
      </c>
      <c r="CY699">
        <f t="shared" si="104"/>
        <v>33.18</v>
      </c>
      <c r="CZ699">
        <f t="shared" si="105"/>
        <v>7</v>
      </c>
      <c r="DA699">
        <f t="shared" si="106"/>
        <v>4.74</v>
      </c>
      <c r="DB699">
        <f t="shared" si="107"/>
        <v>11.83</v>
      </c>
      <c r="DC699">
        <f t="shared" si="108"/>
        <v>0</v>
      </c>
    </row>
    <row r="700" spans="1:107">
      <c r="A700">
        <f>ROW(Source!A567)</f>
        <v>567</v>
      </c>
      <c r="B700">
        <v>35806607</v>
      </c>
      <c r="C700">
        <v>36324793</v>
      </c>
      <c r="D700">
        <v>29129580</v>
      </c>
      <c r="E700">
        <v>1</v>
      </c>
      <c r="F700">
        <v>1</v>
      </c>
      <c r="G700">
        <v>1</v>
      </c>
      <c r="H700">
        <v>3</v>
      </c>
      <c r="I700" t="s">
        <v>763</v>
      </c>
      <c r="J700" t="s">
        <v>764</v>
      </c>
      <c r="K700" t="s">
        <v>765</v>
      </c>
      <c r="L700">
        <v>1301</v>
      </c>
      <c r="N700">
        <v>1003</v>
      </c>
      <c r="O700" t="s">
        <v>151</v>
      </c>
      <c r="P700" t="s">
        <v>151</v>
      </c>
      <c r="Q700">
        <v>1</v>
      </c>
      <c r="W700">
        <v>0</v>
      </c>
      <c r="X700">
        <v>-1149950003</v>
      </c>
      <c r="Y700">
        <v>76</v>
      </c>
      <c r="AA700">
        <v>42.95</v>
      </c>
      <c r="AB700">
        <v>0</v>
      </c>
      <c r="AC700">
        <v>0</v>
      </c>
      <c r="AD700">
        <v>0</v>
      </c>
      <c r="AE700">
        <v>6.44</v>
      </c>
      <c r="AF700">
        <v>0</v>
      </c>
      <c r="AG700">
        <v>0</v>
      </c>
      <c r="AH700">
        <v>0</v>
      </c>
      <c r="AI700">
        <v>6.67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76</v>
      </c>
      <c r="AU700" t="s">
        <v>3</v>
      </c>
      <c r="AV700">
        <v>0</v>
      </c>
      <c r="AW700">
        <v>2</v>
      </c>
      <c r="AX700">
        <v>36324809</v>
      </c>
      <c r="AY700">
        <v>1</v>
      </c>
      <c r="AZ700">
        <v>0</v>
      </c>
      <c r="BA700">
        <v>687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Y700*Source!I567</f>
        <v>11.628</v>
      </c>
      <c r="CY700">
        <f t="shared" si="104"/>
        <v>42.95</v>
      </c>
      <c r="CZ700">
        <f t="shared" si="105"/>
        <v>6.44</v>
      </c>
      <c r="DA700">
        <f t="shared" si="106"/>
        <v>6.67</v>
      </c>
      <c r="DB700">
        <f t="shared" si="107"/>
        <v>489.44</v>
      </c>
      <c r="DC700">
        <f t="shared" si="108"/>
        <v>0</v>
      </c>
    </row>
    <row r="701" spans="1:107">
      <c r="A701">
        <f>ROW(Source!A567)</f>
        <v>567</v>
      </c>
      <c r="B701">
        <v>35806607</v>
      </c>
      <c r="C701">
        <v>36324793</v>
      </c>
      <c r="D701">
        <v>29129617</v>
      </c>
      <c r="E701">
        <v>1</v>
      </c>
      <c r="F701">
        <v>1</v>
      </c>
      <c r="G701">
        <v>1</v>
      </c>
      <c r="H701">
        <v>3</v>
      </c>
      <c r="I701" t="s">
        <v>766</v>
      </c>
      <c r="J701" t="s">
        <v>767</v>
      </c>
      <c r="K701" t="s">
        <v>768</v>
      </c>
      <c r="L701">
        <v>1301</v>
      </c>
      <c r="N701">
        <v>1003</v>
      </c>
      <c r="O701" t="s">
        <v>151</v>
      </c>
      <c r="P701" t="s">
        <v>151</v>
      </c>
      <c r="Q701">
        <v>1</v>
      </c>
      <c r="W701">
        <v>0</v>
      </c>
      <c r="X701">
        <v>-1898297911</v>
      </c>
      <c r="Y701">
        <v>204</v>
      </c>
      <c r="AA701">
        <v>52.99</v>
      </c>
      <c r="AB701">
        <v>0</v>
      </c>
      <c r="AC701">
        <v>0</v>
      </c>
      <c r="AD701">
        <v>0</v>
      </c>
      <c r="AE701">
        <v>7.18</v>
      </c>
      <c r="AF701">
        <v>0</v>
      </c>
      <c r="AG701">
        <v>0</v>
      </c>
      <c r="AH701">
        <v>0</v>
      </c>
      <c r="AI701">
        <v>7.38</v>
      </c>
      <c r="AJ701">
        <v>1</v>
      </c>
      <c r="AK701">
        <v>1</v>
      </c>
      <c r="AL701">
        <v>1</v>
      </c>
      <c r="AN701">
        <v>0</v>
      </c>
      <c r="AO701">
        <v>1</v>
      </c>
      <c r="AP701">
        <v>0</v>
      </c>
      <c r="AQ701">
        <v>0</v>
      </c>
      <c r="AR701">
        <v>0</v>
      </c>
      <c r="AS701" t="s">
        <v>3</v>
      </c>
      <c r="AT701">
        <v>204</v>
      </c>
      <c r="AU701" t="s">
        <v>3</v>
      </c>
      <c r="AV701">
        <v>0</v>
      </c>
      <c r="AW701">
        <v>2</v>
      </c>
      <c r="AX701">
        <v>36324810</v>
      </c>
      <c r="AY701">
        <v>1</v>
      </c>
      <c r="AZ701">
        <v>0</v>
      </c>
      <c r="BA701">
        <v>688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Y701*Source!I567</f>
        <v>31.212</v>
      </c>
      <c r="CY701">
        <f t="shared" si="104"/>
        <v>52.99</v>
      </c>
      <c r="CZ701">
        <f t="shared" si="105"/>
        <v>7.18</v>
      </c>
      <c r="DA701">
        <f t="shared" si="106"/>
        <v>7.38</v>
      </c>
      <c r="DB701">
        <f t="shared" si="107"/>
        <v>1464.72</v>
      </c>
      <c r="DC701">
        <f t="shared" si="108"/>
        <v>0</v>
      </c>
    </row>
    <row r="702" spans="1:107">
      <c r="A702">
        <f>ROW(Source!A567)</f>
        <v>567</v>
      </c>
      <c r="B702">
        <v>35806607</v>
      </c>
      <c r="C702">
        <v>36324793</v>
      </c>
      <c r="D702">
        <v>29150040</v>
      </c>
      <c r="E702">
        <v>1</v>
      </c>
      <c r="F702">
        <v>1</v>
      </c>
      <c r="G702">
        <v>1</v>
      </c>
      <c r="H702">
        <v>3</v>
      </c>
      <c r="I702" t="s">
        <v>757</v>
      </c>
      <c r="J702" t="s">
        <v>758</v>
      </c>
      <c r="K702" t="s">
        <v>759</v>
      </c>
      <c r="L702">
        <v>1339</v>
      </c>
      <c r="N702">
        <v>1007</v>
      </c>
      <c r="O702" t="s">
        <v>638</v>
      </c>
      <c r="P702" t="s">
        <v>638</v>
      </c>
      <c r="Q702">
        <v>1</v>
      </c>
      <c r="W702">
        <v>0</v>
      </c>
      <c r="X702">
        <v>619799737</v>
      </c>
      <c r="Y702">
        <v>0.13</v>
      </c>
      <c r="AA702">
        <v>22.2</v>
      </c>
      <c r="AB702">
        <v>0</v>
      </c>
      <c r="AC702">
        <v>0</v>
      </c>
      <c r="AD702">
        <v>0</v>
      </c>
      <c r="AE702">
        <v>2.44</v>
      </c>
      <c r="AF702">
        <v>0</v>
      </c>
      <c r="AG702">
        <v>0</v>
      </c>
      <c r="AH702">
        <v>0</v>
      </c>
      <c r="AI702">
        <v>9.1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0</v>
      </c>
      <c r="AQ702">
        <v>0</v>
      </c>
      <c r="AR702">
        <v>0</v>
      </c>
      <c r="AS702" t="s">
        <v>3</v>
      </c>
      <c r="AT702">
        <v>0.13</v>
      </c>
      <c r="AU702" t="s">
        <v>3</v>
      </c>
      <c r="AV702">
        <v>0</v>
      </c>
      <c r="AW702">
        <v>2</v>
      </c>
      <c r="AX702">
        <v>36324811</v>
      </c>
      <c r="AY702">
        <v>1</v>
      </c>
      <c r="AZ702">
        <v>0</v>
      </c>
      <c r="BA702">
        <v>689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Y702*Source!I567</f>
        <v>1.9890000000000001E-2</v>
      </c>
      <c r="CY702">
        <f t="shared" si="104"/>
        <v>22.2</v>
      </c>
      <c r="CZ702">
        <f t="shared" si="105"/>
        <v>2.44</v>
      </c>
      <c r="DA702">
        <f t="shared" si="106"/>
        <v>9.1</v>
      </c>
      <c r="DB702">
        <f t="shared" si="107"/>
        <v>0.32</v>
      </c>
      <c r="DC702">
        <f t="shared" si="108"/>
        <v>0</v>
      </c>
    </row>
    <row r="703" spans="1:107">
      <c r="A703">
        <f>ROW(Source!A569)</f>
        <v>569</v>
      </c>
      <c r="B703">
        <v>35806607</v>
      </c>
      <c r="C703">
        <v>36317040</v>
      </c>
      <c r="D703">
        <v>18410280</v>
      </c>
      <c r="E703">
        <v>1</v>
      </c>
      <c r="F703">
        <v>1</v>
      </c>
      <c r="G703">
        <v>1</v>
      </c>
      <c r="H703">
        <v>1</v>
      </c>
      <c r="I703" t="s">
        <v>769</v>
      </c>
      <c r="J703" t="s">
        <v>3</v>
      </c>
      <c r="K703" t="s">
        <v>770</v>
      </c>
      <c r="L703">
        <v>1369</v>
      </c>
      <c r="N703">
        <v>1013</v>
      </c>
      <c r="O703" t="s">
        <v>583</v>
      </c>
      <c r="P703" t="s">
        <v>583</v>
      </c>
      <c r="Q703">
        <v>1</v>
      </c>
      <c r="W703">
        <v>0</v>
      </c>
      <c r="X703">
        <v>-464685602</v>
      </c>
      <c r="Y703">
        <v>11.99</v>
      </c>
      <c r="AA703">
        <v>0</v>
      </c>
      <c r="AB703">
        <v>0</v>
      </c>
      <c r="AC703">
        <v>0</v>
      </c>
      <c r="AD703">
        <v>315.58999999999997</v>
      </c>
      <c r="AE703">
        <v>0</v>
      </c>
      <c r="AF703">
        <v>0</v>
      </c>
      <c r="AG703">
        <v>0</v>
      </c>
      <c r="AH703">
        <v>315.58999999999997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11.99</v>
      </c>
      <c r="AU703" t="s">
        <v>3</v>
      </c>
      <c r="AV703">
        <v>1</v>
      </c>
      <c r="AW703">
        <v>2</v>
      </c>
      <c r="AX703">
        <v>36317042</v>
      </c>
      <c r="AY703">
        <v>2</v>
      </c>
      <c r="AZ703">
        <v>131072</v>
      </c>
      <c r="BA703">
        <v>690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Y703*Source!I569</f>
        <v>3.6689400000000001</v>
      </c>
      <c r="CY703">
        <f>AD703</f>
        <v>315.58999999999997</v>
      </c>
      <c r="CZ703">
        <f>AH703</f>
        <v>315.58999999999997</v>
      </c>
      <c r="DA703">
        <f>AL703</f>
        <v>1</v>
      </c>
      <c r="DB703">
        <f t="shared" si="107"/>
        <v>3783.92</v>
      </c>
      <c r="DC703">
        <f t="shared" si="108"/>
        <v>0</v>
      </c>
    </row>
    <row r="704" spans="1:107">
      <c r="A704">
        <f>ROW(Source!A569)</f>
        <v>569</v>
      </c>
      <c r="B704">
        <v>35806607</v>
      </c>
      <c r="C704">
        <v>36317040</v>
      </c>
      <c r="D704">
        <v>121548</v>
      </c>
      <c r="E704">
        <v>1</v>
      </c>
      <c r="F704">
        <v>1</v>
      </c>
      <c r="G704">
        <v>1</v>
      </c>
      <c r="H704">
        <v>1</v>
      </c>
      <c r="I704" t="s">
        <v>34</v>
      </c>
      <c r="J704" t="s">
        <v>3</v>
      </c>
      <c r="K704" t="s">
        <v>584</v>
      </c>
      <c r="L704">
        <v>608254</v>
      </c>
      <c r="N704">
        <v>1013</v>
      </c>
      <c r="O704" t="s">
        <v>585</v>
      </c>
      <c r="P704" t="s">
        <v>585</v>
      </c>
      <c r="Q704">
        <v>1</v>
      </c>
      <c r="W704">
        <v>0</v>
      </c>
      <c r="X704">
        <v>-185737400</v>
      </c>
      <c r="Y704">
        <v>0.01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1</v>
      </c>
      <c r="AJ704">
        <v>1</v>
      </c>
      <c r="AK704">
        <v>1</v>
      </c>
      <c r="AL704">
        <v>1</v>
      </c>
      <c r="AN704">
        <v>0</v>
      </c>
      <c r="AO704">
        <v>1</v>
      </c>
      <c r="AP704">
        <v>0</v>
      </c>
      <c r="AQ704">
        <v>0</v>
      </c>
      <c r="AR704">
        <v>0</v>
      </c>
      <c r="AS704" t="s">
        <v>3</v>
      </c>
      <c r="AT704">
        <v>0.01</v>
      </c>
      <c r="AU704" t="s">
        <v>3</v>
      </c>
      <c r="AV704">
        <v>2</v>
      </c>
      <c r="AW704">
        <v>2</v>
      </c>
      <c r="AX704">
        <v>36317043</v>
      </c>
      <c r="AY704">
        <v>1</v>
      </c>
      <c r="AZ704">
        <v>0</v>
      </c>
      <c r="BA704">
        <v>691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Y704*Source!I569</f>
        <v>3.0600000000000002E-3</v>
      </c>
      <c r="CY704">
        <f>AD704</f>
        <v>0</v>
      </c>
      <c r="CZ704">
        <f>AH704</f>
        <v>0</v>
      </c>
      <c r="DA704">
        <f>AL704</f>
        <v>1</v>
      </c>
      <c r="DB704">
        <f t="shared" si="107"/>
        <v>0</v>
      </c>
      <c r="DC704">
        <f t="shared" si="108"/>
        <v>0</v>
      </c>
    </row>
    <row r="705" spans="1:107">
      <c r="A705">
        <f>ROW(Source!A569)</f>
        <v>569</v>
      </c>
      <c r="B705">
        <v>35806607</v>
      </c>
      <c r="C705">
        <v>36317040</v>
      </c>
      <c r="D705">
        <v>29172556</v>
      </c>
      <c r="E705">
        <v>1</v>
      </c>
      <c r="F705">
        <v>1</v>
      </c>
      <c r="G705">
        <v>1</v>
      </c>
      <c r="H705">
        <v>2</v>
      </c>
      <c r="I705" t="s">
        <v>586</v>
      </c>
      <c r="J705" t="s">
        <v>587</v>
      </c>
      <c r="K705" t="s">
        <v>588</v>
      </c>
      <c r="L705">
        <v>1368</v>
      </c>
      <c r="N705">
        <v>1011</v>
      </c>
      <c r="O705" t="s">
        <v>589</v>
      </c>
      <c r="P705" t="s">
        <v>589</v>
      </c>
      <c r="Q705">
        <v>1</v>
      </c>
      <c r="W705">
        <v>0</v>
      </c>
      <c r="X705">
        <v>344519037</v>
      </c>
      <c r="Y705">
        <v>0.01</v>
      </c>
      <c r="AA705">
        <v>0</v>
      </c>
      <c r="AB705">
        <v>466.71</v>
      </c>
      <c r="AC705">
        <v>447.93</v>
      </c>
      <c r="AD705">
        <v>0</v>
      </c>
      <c r="AE705">
        <v>0</v>
      </c>
      <c r="AF705">
        <v>31.26</v>
      </c>
      <c r="AG705">
        <v>13.5</v>
      </c>
      <c r="AH705">
        <v>0</v>
      </c>
      <c r="AI705">
        <v>1</v>
      </c>
      <c r="AJ705">
        <v>14.93</v>
      </c>
      <c r="AK705">
        <v>33.18</v>
      </c>
      <c r="AL705">
        <v>1</v>
      </c>
      <c r="AN705">
        <v>0</v>
      </c>
      <c r="AO705">
        <v>1</v>
      </c>
      <c r="AP705">
        <v>0</v>
      </c>
      <c r="AQ705">
        <v>0</v>
      </c>
      <c r="AR705">
        <v>0</v>
      </c>
      <c r="AS705" t="s">
        <v>3</v>
      </c>
      <c r="AT705">
        <v>0.01</v>
      </c>
      <c r="AU705" t="s">
        <v>3</v>
      </c>
      <c r="AV705">
        <v>0</v>
      </c>
      <c r="AW705">
        <v>2</v>
      </c>
      <c r="AX705">
        <v>36317044</v>
      </c>
      <c r="AY705">
        <v>1</v>
      </c>
      <c r="AZ705">
        <v>0</v>
      </c>
      <c r="BA705">
        <v>692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Y705*Source!I569</f>
        <v>3.0600000000000002E-3</v>
      </c>
      <c r="CY705">
        <f>AB705</f>
        <v>466.71</v>
      </c>
      <c r="CZ705">
        <f>AF705</f>
        <v>31.26</v>
      </c>
      <c r="DA705">
        <f>AJ705</f>
        <v>14.93</v>
      </c>
      <c r="DB705">
        <f t="shared" si="107"/>
        <v>0.31</v>
      </c>
      <c r="DC705">
        <f t="shared" si="108"/>
        <v>0.14000000000000001</v>
      </c>
    </row>
    <row r="706" spans="1:107">
      <c r="A706">
        <f>ROW(Source!A569)</f>
        <v>569</v>
      </c>
      <c r="B706">
        <v>35806607</v>
      </c>
      <c r="C706">
        <v>36317040</v>
      </c>
      <c r="D706">
        <v>29174913</v>
      </c>
      <c r="E706">
        <v>1</v>
      </c>
      <c r="F706">
        <v>1</v>
      </c>
      <c r="G706">
        <v>1</v>
      </c>
      <c r="H706">
        <v>2</v>
      </c>
      <c r="I706" t="s">
        <v>601</v>
      </c>
      <c r="J706" t="s">
        <v>615</v>
      </c>
      <c r="K706" t="s">
        <v>603</v>
      </c>
      <c r="L706">
        <v>1368</v>
      </c>
      <c r="N706">
        <v>1011</v>
      </c>
      <c r="O706" t="s">
        <v>589</v>
      </c>
      <c r="P706" t="s">
        <v>589</v>
      </c>
      <c r="Q706">
        <v>1</v>
      </c>
      <c r="W706">
        <v>0</v>
      </c>
      <c r="X706">
        <v>1230759911</v>
      </c>
      <c r="Y706">
        <v>0.03</v>
      </c>
      <c r="AA706">
        <v>0</v>
      </c>
      <c r="AB706">
        <v>932.72</v>
      </c>
      <c r="AC706">
        <v>384.89</v>
      </c>
      <c r="AD706">
        <v>0</v>
      </c>
      <c r="AE706">
        <v>0</v>
      </c>
      <c r="AF706">
        <v>87.17</v>
      </c>
      <c r="AG706">
        <v>11.6</v>
      </c>
      <c r="AH706">
        <v>0</v>
      </c>
      <c r="AI706">
        <v>1</v>
      </c>
      <c r="AJ706">
        <v>10.7</v>
      </c>
      <c r="AK706">
        <v>33.18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0.03</v>
      </c>
      <c r="AU706" t="s">
        <v>3</v>
      </c>
      <c r="AV706">
        <v>0</v>
      </c>
      <c r="AW706">
        <v>2</v>
      </c>
      <c r="AX706">
        <v>36317045</v>
      </c>
      <c r="AY706">
        <v>1</v>
      </c>
      <c r="AZ706">
        <v>0</v>
      </c>
      <c r="BA706">
        <v>693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Y706*Source!I569</f>
        <v>9.1799999999999989E-3</v>
      </c>
      <c r="CY706">
        <f>AB706</f>
        <v>932.72</v>
      </c>
      <c r="CZ706">
        <f>AF706</f>
        <v>87.17</v>
      </c>
      <c r="DA706">
        <f>AJ706</f>
        <v>10.7</v>
      </c>
      <c r="DB706">
        <f t="shared" si="107"/>
        <v>2.62</v>
      </c>
      <c r="DC706">
        <f t="shared" si="108"/>
        <v>0.35</v>
      </c>
    </row>
    <row r="707" spans="1:107">
      <c r="A707">
        <f>ROW(Source!A569)</f>
        <v>569</v>
      </c>
      <c r="B707">
        <v>35806607</v>
      </c>
      <c r="C707">
        <v>36317040</v>
      </c>
      <c r="D707">
        <v>29107779</v>
      </c>
      <c r="E707">
        <v>1</v>
      </c>
      <c r="F707">
        <v>1</v>
      </c>
      <c r="G707">
        <v>1</v>
      </c>
      <c r="H707">
        <v>3</v>
      </c>
      <c r="I707" t="s">
        <v>771</v>
      </c>
      <c r="J707" t="s">
        <v>772</v>
      </c>
      <c r="K707" t="s">
        <v>773</v>
      </c>
      <c r="L707">
        <v>1327</v>
      </c>
      <c r="N707">
        <v>1005</v>
      </c>
      <c r="O707" t="s">
        <v>165</v>
      </c>
      <c r="P707" t="s">
        <v>165</v>
      </c>
      <c r="Q707">
        <v>1</v>
      </c>
      <c r="W707">
        <v>0</v>
      </c>
      <c r="X707">
        <v>-1827594923</v>
      </c>
      <c r="Y707">
        <v>4.4000000000000004</v>
      </c>
      <c r="AA707">
        <v>203.19</v>
      </c>
      <c r="AB707">
        <v>0</v>
      </c>
      <c r="AC707">
        <v>0</v>
      </c>
      <c r="AD707">
        <v>0</v>
      </c>
      <c r="AE707">
        <v>72.31</v>
      </c>
      <c r="AF707">
        <v>0</v>
      </c>
      <c r="AG707">
        <v>0</v>
      </c>
      <c r="AH707">
        <v>0</v>
      </c>
      <c r="AI707">
        <v>2.81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4.4000000000000004</v>
      </c>
      <c r="AU707" t="s">
        <v>3</v>
      </c>
      <c r="AV707">
        <v>0</v>
      </c>
      <c r="AW707">
        <v>2</v>
      </c>
      <c r="AX707">
        <v>36317046</v>
      </c>
      <c r="AY707">
        <v>1</v>
      </c>
      <c r="AZ707">
        <v>0</v>
      </c>
      <c r="BA707">
        <v>694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Y707*Source!I569</f>
        <v>1.3464</v>
      </c>
      <c r="CY707">
        <f>AA707</f>
        <v>203.19</v>
      </c>
      <c r="CZ707">
        <f>AE707</f>
        <v>72.31</v>
      </c>
      <c r="DA707">
        <f>AI707</f>
        <v>2.81</v>
      </c>
      <c r="DB707">
        <f t="shared" si="107"/>
        <v>318.16000000000003</v>
      </c>
      <c r="DC707">
        <f t="shared" si="108"/>
        <v>0</v>
      </c>
    </row>
    <row r="708" spans="1:107">
      <c r="A708">
        <f>ROW(Source!A569)</f>
        <v>569</v>
      </c>
      <c r="B708">
        <v>35806607</v>
      </c>
      <c r="C708">
        <v>36317040</v>
      </c>
      <c r="D708">
        <v>29109795</v>
      </c>
      <c r="E708">
        <v>1</v>
      </c>
      <c r="F708">
        <v>1</v>
      </c>
      <c r="G708">
        <v>1</v>
      </c>
      <c r="H708">
        <v>3</v>
      </c>
      <c r="I708" t="s">
        <v>774</v>
      </c>
      <c r="J708" t="s">
        <v>775</v>
      </c>
      <c r="K708" t="s">
        <v>776</v>
      </c>
      <c r="L708">
        <v>1348</v>
      </c>
      <c r="N708">
        <v>1009</v>
      </c>
      <c r="O708" t="s">
        <v>29</v>
      </c>
      <c r="P708" t="s">
        <v>29</v>
      </c>
      <c r="Q708">
        <v>1000</v>
      </c>
      <c r="W708">
        <v>0</v>
      </c>
      <c r="X708">
        <v>-1330008606</v>
      </c>
      <c r="Y708">
        <v>2.9000000000000001E-2</v>
      </c>
      <c r="AA708">
        <v>22753.23</v>
      </c>
      <c r="AB708">
        <v>0</v>
      </c>
      <c r="AC708">
        <v>0</v>
      </c>
      <c r="AD708">
        <v>0</v>
      </c>
      <c r="AE708">
        <v>2898.5</v>
      </c>
      <c r="AF708">
        <v>0</v>
      </c>
      <c r="AG708">
        <v>0</v>
      </c>
      <c r="AH708">
        <v>0</v>
      </c>
      <c r="AI708">
        <v>7.85</v>
      </c>
      <c r="AJ708">
        <v>1</v>
      </c>
      <c r="AK708">
        <v>1</v>
      </c>
      <c r="AL708">
        <v>1</v>
      </c>
      <c r="AN708">
        <v>0</v>
      </c>
      <c r="AO708">
        <v>1</v>
      </c>
      <c r="AP708">
        <v>0</v>
      </c>
      <c r="AQ708">
        <v>0</v>
      </c>
      <c r="AR708">
        <v>0</v>
      </c>
      <c r="AS708" t="s">
        <v>3</v>
      </c>
      <c r="AT708">
        <v>2.9000000000000001E-2</v>
      </c>
      <c r="AU708" t="s">
        <v>3</v>
      </c>
      <c r="AV708">
        <v>0</v>
      </c>
      <c r="AW708">
        <v>2</v>
      </c>
      <c r="AX708">
        <v>36317047</v>
      </c>
      <c r="AY708">
        <v>1</v>
      </c>
      <c r="AZ708">
        <v>0</v>
      </c>
      <c r="BA708">
        <v>695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Y708*Source!I569</f>
        <v>8.8739999999999999E-3</v>
      </c>
      <c r="CY708">
        <f>AA708</f>
        <v>22753.23</v>
      </c>
      <c r="CZ708">
        <f>AE708</f>
        <v>2898.5</v>
      </c>
      <c r="DA708">
        <f>AI708</f>
        <v>7.85</v>
      </c>
      <c r="DB708">
        <f t="shared" si="107"/>
        <v>84.06</v>
      </c>
      <c r="DC708">
        <f t="shared" si="108"/>
        <v>0</v>
      </c>
    </row>
    <row r="709" spans="1:107">
      <c r="A709">
        <f>ROW(Source!A569)</f>
        <v>569</v>
      </c>
      <c r="B709">
        <v>35806607</v>
      </c>
      <c r="C709">
        <v>36317040</v>
      </c>
      <c r="D709">
        <v>29107800</v>
      </c>
      <c r="E709">
        <v>1</v>
      </c>
      <c r="F709">
        <v>1</v>
      </c>
      <c r="G709">
        <v>1</v>
      </c>
      <c r="H709">
        <v>3</v>
      </c>
      <c r="I709" t="s">
        <v>616</v>
      </c>
      <c r="J709" t="s">
        <v>617</v>
      </c>
      <c r="K709" t="s">
        <v>618</v>
      </c>
      <c r="L709">
        <v>1346</v>
      </c>
      <c r="N709">
        <v>1009</v>
      </c>
      <c r="O709" t="s">
        <v>170</v>
      </c>
      <c r="P709" t="s">
        <v>170</v>
      </c>
      <c r="Q709">
        <v>1</v>
      </c>
      <c r="W709">
        <v>0</v>
      </c>
      <c r="X709">
        <v>644139035</v>
      </c>
      <c r="Y709">
        <v>0.15</v>
      </c>
      <c r="AA709">
        <v>46.61</v>
      </c>
      <c r="AB709">
        <v>0</v>
      </c>
      <c r="AC709">
        <v>0</v>
      </c>
      <c r="AD709">
        <v>0</v>
      </c>
      <c r="AE709">
        <v>1.81</v>
      </c>
      <c r="AF709">
        <v>0</v>
      </c>
      <c r="AG709">
        <v>0</v>
      </c>
      <c r="AH709">
        <v>0</v>
      </c>
      <c r="AI709">
        <v>25.75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0.15</v>
      </c>
      <c r="AU709" t="s">
        <v>3</v>
      </c>
      <c r="AV709">
        <v>0</v>
      </c>
      <c r="AW709">
        <v>2</v>
      </c>
      <c r="AX709">
        <v>36317048</v>
      </c>
      <c r="AY709">
        <v>1</v>
      </c>
      <c r="AZ709">
        <v>0</v>
      </c>
      <c r="BA709">
        <v>696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Y709*Source!I569</f>
        <v>4.5899999999999996E-2</v>
      </c>
      <c r="CY709">
        <f>AA709</f>
        <v>46.61</v>
      </c>
      <c r="CZ709">
        <f>AE709</f>
        <v>1.81</v>
      </c>
      <c r="DA709">
        <f>AI709</f>
        <v>25.75</v>
      </c>
      <c r="DB709">
        <f t="shared" si="107"/>
        <v>0.27</v>
      </c>
      <c r="DC709">
        <f t="shared" si="108"/>
        <v>0</v>
      </c>
    </row>
    <row r="710" spans="1:107">
      <c r="A710">
        <f>ROW(Source!A570)</f>
        <v>570</v>
      </c>
      <c r="B710">
        <v>35806607</v>
      </c>
      <c r="C710">
        <v>36317041</v>
      </c>
      <c r="D710">
        <v>18406785</v>
      </c>
      <c r="E710">
        <v>1</v>
      </c>
      <c r="F710">
        <v>1</v>
      </c>
      <c r="G710">
        <v>1</v>
      </c>
      <c r="H710">
        <v>1</v>
      </c>
      <c r="I710" t="s">
        <v>777</v>
      </c>
      <c r="J710" t="s">
        <v>3</v>
      </c>
      <c r="K710" t="s">
        <v>778</v>
      </c>
      <c r="L710">
        <v>1369</v>
      </c>
      <c r="N710">
        <v>1013</v>
      </c>
      <c r="O710" t="s">
        <v>583</v>
      </c>
      <c r="P710" t="s">
        <v>583</v>
      </c>
      <c r="Q710">
        <v>1</v>
      </c>
      <c r="W710">
        <v>0</v>
      </c>
      <c r="X710">
        <v>645971194</v>
      </c>
      <c r="Y710">
        <v>32.729999999999997</v>
      </c>
      <c r="AA710">
        <v>0</v>
      </c>
      <c r="AB710">
        <v>0</v>
      </c>
      <c r="AC710">
        <v>0</v>
      </c>
      <c r="AD710">
        <v>294.02</v>
      </c>
      <c r="AE710">
        <v>0</v>
      </c>
      <c r="AF710">
        <v>0</v>
      </c>
      <c r="AG710">
        <v>0</v>
      </c>
      <c r="AH710">
        <v>294.02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0</v>
      </c>
      <c r="AQ710">
        <v>0</v>
      </c>
      <c r="AR710">
        <v>0</v>
      </c>
      <c r="AS710" t="s">
        <v>3</v>
      </c>
      <c r="AT710">
        <v>32.729999999999997</v>
      </c>
      <c r="AU710" t="s">
        <v>3</v>
      </c>
      <c r="AV710">
        <v>1</v>
      </c>
      <c r="AW710">
        <v>2</v>
      </c>
      <c r="AX710">
        <v>36317049</v>
      </c>
      <c r="AY710">
        <v>2</v>
      </c>
      <c r="AZ710">
        <v>131072</v>
      </c>
      <c r="BA710">
        <v>697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Y710*Source!I570</f>
        <v>10.015379999999999</v>
      </c>
      <c r="CY710">
        <f>AD710</f>
        <v>294.02</v>
      </c>
      <c r="CZ710">
        <f>AH710</f>
        <v>294.02</v>
      </c>
      <c r="DA710">
        <f>AL710</f>
        <v>1</v>
      </c>
      <c r="DB710">
        <f t="shared" si="107"/>
        <v>9623.27</v>
      </c>
      <c r="DC710">
        <f t="shared" si="108"/>
        <v>0</v>
      </c>
    </row>
    <row r="711" spans="1:107">
      <c r="A711">
        <f>ROW(Source!A570)</f>
        <v>570</v>
      </c>
      <c r="B711">
        <v>35806607</v>
      </c>
      <c r="C711">
        <v>36317041</v>
      </c>
      <c r="D711">
        <v>121548</v>
      </c>
      <c r="E711">
        <v>1</v>
      </c>
      <c r="F711">
        <v>1</v>
      </c>
      <c r="G711">
        <v>1</v>
      </c>
      <c r="H711">
        <v>1</v>
      </c>
      <c r="I711" t="s">
        <v>34</v>
      </c>
      <c r="J711" t="s">
        <v>3</v>
      </c>
      <c r="K711" t="s">
        <v>584</v>
      </c>
      <c r="L711">
        <v>608254</v>
      </c>
      <c r="N711">
        <v>1013</v>
      </c>
      <c r="O711" t="s">
        <v>585</v>
      </c>
      <c r="P711" t="s">
        <v>585</v>
      </c>
      <c r="Q711">
        <v>1</v>
      </c>
      <c r="W711">
        <v>0</v>
      </c>
      <c r="X711">
        <v>-185737400</v>
      </c>
      <c r="Y711">
        <v>0.01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0.01</v>
      </c>
      <c r="AU711" t="s">
        <v>3</v>
      </c>
      <c r="AV711">
        <v>2</v>
      </c>
      <c r="AW711">
        <v>2</v>
      </c>
      <c r="AX711">
        <v>36317050</v>
      </c>
      <c r="AY711">
        <v>1</v>
      </c>
      <c r="AZ711">
        <v>0</v>
      </c>
      <c r="BA711">
        <v>698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Y711*Source!I570</f>
        <v>3.0600000000000002E-3</v>
      </c>
      <c r="CY711">
        <f>AD711</f>
        <v>0</v>
      </c>
      <c r="CZ711">
        <f>AH711</f>
        <v>0</v>
      </c>
      <c r="DA711">
        <f>AL711</f>
        <v>1</v>
      </c>
      <c r="DB711">
        <f t="shared" si="107"/>
        <v>0</v>
      </c>
      <c r="DC711">
        <f t="shared" si="108"/>
        <v>0</v>
      </c>
    </row>
    <row r="712" spans="1:107">
      <c r="A712">
        <f>ROW(Source!A570)</f>
        <v>570</v>
      </c>
      <c r="B712">
        <v>35806607</v>
      </c>
      <c r="C712">
        <v>36317041</v>
      </c>
      <c r="D712">
        <v>29172554</v>
      </c>
      <c r="E712">
        <v>1</v>
      </c>
      <c r="F712">
        <v>1</v>
      </c>
      <c r="G712">
        <v>1</v>
      </c>
      <c r="H712">
        <v>2</v>
      </c>
      <c r="I712" t="s">
        <v>779</v>
      </c>
      <c r="J712" t="s">
        <v>780</v>
      </c>
      <c r="K712" t="s">
        <v>781</v>
      </c>
      <c r="L712">
        <v>1368</v>
      </c>
      <c r="N712">
        <v>1011</v>
      </c>
      <c r="O712" t="s">
        <v>589</v>
      </c>
      <c r="P712" t="s">
        <v>589</v>
      </c>
      <c r="Q712">
        <v>1</v>
      </c>
      <c r="W712">
        <v>0</v>
      </c>
      <c r="X712">
        <v>-1902254956</v>
      </c>
      <c r="Y712">
        <v>0.01</v>
      </c>
      <c r="AA712">
        <v>0</v>
      </c>
      <c r="AB712">
        <v>429.56</v>
      </c>
      <c r="AC712">
        <v>384.89</v>
      </c>
      <c r="AD712">
        <v>0</v>
      </c>
      <c r="AE712">
        <v>0</v>
      </c>
      <c r="AF712">
        <v>27.66</v>
      </c>
      <c r="AG712">
        <v>11.6</v>
      </c>
      <c r="AH712">
        <v>0</v>
      </c>
      <c r="AI712">
        <v>1</v>
      </c>
      <c r="AJ712">
        <v>15.53</v>
      </c>
      <c r="AK712">
        <v>33.18</v>
      </c>
      <c r="AL712">
        <v>1</v>
      </c>
      <c r="AN712">
        <v>0</v>
      </c>
      <c r="AO712">
        <v>1</v>
      </c>
      <c r="AP712">
        <v>0</v>
      </c>
      <c r="AQ712">
        <v>0</v>
      </c>
      <c r="AR712">
        <v>0</v>
      </c>
      <c r="AS712" t="s">
        <v>3</v>
      </c>
      <c r="AT712">
        <v>0.01</v>
      </c>
      <c r="AU712" t="s">
        <v>3</v>
      </c>
      <c r="AV712">
        <v>0</v>
      </c>
      <c r="AW712">
        <v>2</v>
      </c>
      <c r="AX712">
        <v>36317051</v>
      </c>
      <c r="AY712">
        <v>1</v>
      </c>
      <c r="AZ712">
        <v>0</v>
      </c>
      <c r="BA712">
        <v>699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Y712*Source!I570</f>
        <v>3.0600000000000002E-3</v>
      </c>
      <c r="CY712">
        <f>AB712</f>
        <v>429.56</v>
      </c>
      <c r="CZ712">
        <f>AF712</f>
        <v>27.66</v>
      </c>
      <c r="DA712">
        <f>AJ712</f>
        <v>15.53</v>
      </c>
      <c r="DB712">
        <f t="shared" si="107"/>
        <v>0.28000000000000003</v>
      </c>
      <c r="DC712">
        <f t="shared" si="108"/>
        <v>0.12</v>
      </c>
    </row>
    <row r="713" spans="1:107">
      <c r="A713">
        <f>ROW(Source!A570)</f>
        <v>570</v>
      </c>
      <c r="B713">
        <v>35806607</v>
      </c>
      <c r="C713">
        <v>36317041</v>
      </c>
      <c r="D713">
        <v>29174913</v>
      </c>
      <c r="E713">
        <v>1</v>
      </c>
      <c r="F713">
        <v>1</v>
      </c>
      <c r="G713">
        <v>1</v>
      </c>
      <c r="H713">
        <v>2</v>
      </c>
      <c r="I713" t="s">
        <v>601</v>
      </c>
      <c r="J713" t="s">
        <v>615</v>
      </c>
      <c r="K713" t="s">
        <v>603</v>
      </c>
      <c r="L713">
        <v>1368</v>
      </c>
      <c r="N713">
        <v>1011</v>
      </c>
      <c r="O713" t="s">
        <v>589</v>
      </c>
      <c r="P713" t="s">
        <v>589</v>
      </c>
      <c r="Q713">
        <v>1</v>
      </c>
      <c r="W713">
        <v>0</v>
      </c>
      <c r="X713">
        <v>1230759911</v>
      </c>
      <c r="Y713">
        <v>0.1</v>
      </c>
      <c r="AA713">
        <v>0</v>
      </c>
      <c r="AB713">
        <v>932.72</v>
      </c>
      <c r="AC713">
        <v>384.89</v>
      </c>
      <c r="AD713">
        <v>0</v>
      </c>
      <c r="AE713">
        <v>0</v>
      </c>
      <c r="AF713">
        <v>87.17</v>
      </c>
      <c r="AG713">
        <v>11.6</v>
      </c>
      <c r="AH713">
        <v>0</v>
      </c>
      <c r="AI713">
        <v>1</v>
      </c>
      <c r="AJ713">
        <v>10.7</v>
      </c>
      <c r="AK713">
        <v>33.18</v>
      </c>
      <c r="AL713">
        <v>1</v>
      </c>
      <c r="AN713">
        <v>0</v>
      </c>
      <c r="AO713">
        <v>1</v>
      </c>
      <c r="AP713">
        <v>0</v>
      </c>
      <c r="AQ713">
        <v>0</v>
      </c>
      <c r="AR713">
        <v>0</v>
      </c>
      <c r="AS713" t="s">
        <v>3</v>
      </c>
      <c r="AT713">
        <v>0.1</v>
      </c>
      <c r="AU713" t="s">
        <v>3</v>
      </c>
      <c r="AV713">
        <v>0</v>
      </c>
      <c r="AW713">
        <v>2</v>
      </c>
      <c r="AX713">
        <v>36317052</v>
      </c>
      <c r="AY713">
        <v>1</v>
      </c>
      <c r="AZ713">
        <v>0</v>
      </c>
      <c r="BA713">
        <v>700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Y713*Source!I570</f>
        <v>3.0600000000000002E-2</v>
      </c>
      <c r="CY713">
        <f>AB713</f>
        <v>932.72</v>
      </c>
      <c r="CZ713">
        <f>AF713</f>
        <v>87.17</v>
      </c>
      <c r="DA713">
        <f>AJ713</f>
        <v>10.7</v>
      </c>
      <c r="DB713">
        <f t="shared" si="107"/>
        <v>8.7200000000000006</v>
      </c>
      <c r="DC713">
        <f t="shared" si="108"/>
        <v>1.1599999999999999</v>
      </c>
    </row>
    <row r="714" spans="1:107">
      <c r="A714">
        <f>ROW(Source!A570)</f>
        <v>570</v>
      </c>
      <c r="B714">
        <v>35806607</v>
      </c>
      <c r="C714">
        <v>36317041</v>
      </c>
      <c r="D714">
        <v>29107779</v>
      </c>
      <c r="E714">
        <v>1</v>
      </c>
      <c r="F714">
        <v>1</v>
      </c>
      <c r="G714">
        <v>1</v>
      </c>
      <c r="H714">
        <v>3</v>
      </c>
      <c r="I714" t="s">
        <v>771</v>
      </c>
      <c r="J714" t="s">
        <v>772</v>
      </c>
      <c r="K714" t="s">
        <v>773</v>
      </c>
      <c r="L714">
        <v>1327</v>
      </c>
      <c r="N714">
        <v>1005</v>
      </c>
      <c r="O714" t="s">
        <v>165</v>
      </c>
      <c r="P714" t="s">
        <v>165</v>
      </c>
      <c r="Q714">
        <v>1</v>
      </c>
      <c r="W714">
        <v>0</v>
      </c>
      <c r="X714">
        <v>-1827594923</v>
      </c>
      <c r="Y714">
        <v>0.84</v>
      </c>
      <c r="AA714">
        <v>203.19</v>
      </c>
      <c r="AB714">
        <v>0</v>
      </c>
      <c r="AC714">
        <v>0</v>
      </c>
      <c r="AD714">
        <v>0</v>
      </c>
      <c r="AE714">
        <v>72.31</v>
      </c>
      <c r="AF714">
        <v>0</v>
      </c>
      <c r="AG714">
        <v>0</v>
      </c>
      <c r="AH714">
        <v>0</v>
      </c>
      <c r="AI714">
        <v>2.81</v>
      </c>
      <c r="AJ714">
        <v>1</v>
      </c>
      <c r="AK714">
        <v>1</v>
      </c>
      <c r="AL714">
        <v>1</v>
      </c>
      <c r="AN714">
        <v>0</v>
      </c>
      <c r="AO714">
        <v>1</v>
      </c>
      <c r="AP714">
        <v>0</v>
      </c>
      <c r="AQ714">
        <v>0</v>
      </c>
      <c r="AR714">
        <v>0</v>
      </c>
      <c r="AS714" t="s">
        <v>3</v>
      </c>
      <c r="AT714">
        <v>0.84</v>
      </c>
      <c r="AU714" t="s">
        <v>3</v>
      </c>
      <c r="AV714">
        <v>0</v>
      </c>
      <c r="AW714">
        <v>2</v>
      </c>
      <c r="AX714">
        <v>36317053</v>
      </c>
      <c r="AY714">
        <v>1</v>
      </c>
      <c r="AZ714">
        <v>0</v>
      </c>
      <c r="BA714">
        <v>701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Y714*Source!I570</f>
        <v>0.25703999999999999</v>
      </c>
      <c r="CY714">
        <f>AA714</f>
        <v>203.19</v>
      </c>
      <c r="CZ714">
        <f>AE714</f>
        <v>72.31</v>
      </c>
      <c r="DA714">
        <f>AI714</f>
        <v>2.81</v>
      </c>
      <c r="DB714">
        <f t="shared" si="107"/>
        <v>60.74</v>
      </c>
      <c r="DC714">
        <f t="shared" si="108"/>
        <v>0</v>
      </c>
    </row>
    <row r="715" spans="1:107">
      <c r="A715">
        <f>ROW(Source!A570)</f>
        <v>570</v>
      </c>
      <c r="B715">
        <v>35806607</v>
      </c>
      <c r="C715">
        <v>36317041</v>
      </c>
      <c r="D715">
        <v>29107800</v>
      </c>
      <c r="E715">
        <v>1</v>
      </c>
      <c r="F715">
        <v>1</v>
      </c>
      <c r="G715">
        <v>1</v>
      </c>
      <c r="H715">
        <v>3</v>
      </c>
      <c r="I715" t="s">
        <v>616</v>
      </c>
      <c r="J715" t="s">
        <v>617</v>
      </c>
      <c r="K715" t="s">
        <v>618</v>
      </c>
      <c r="L715">
        <v>1346</v>
      </c>
      <c r="N715">
        <v>1009</v>
      </c>
      <c r="O715" t="s">
        <v>170</v>
      </c>
      <c r="P715" t="s">
        <v>170</v>
      </c>
      <c r="Q715">
        <v>1</v>
      </c>
      <c r="W715">
        <v>0</v>
      </c>
      <c r="X715">
        <v>644139035</v>
      </c>
      <c r="Y715">
        <v>0.31</v>
      </c>
      <c r="AA715">
        <v>46.61</v>
      </c>
      <c r="AB715">
        <v>0</v>
      </c>
      <c r="AC715">
        <v>0</v>
      </c>
      <c r="AD715">
        <v>0</v>
      </c>
      <c r="AE715">
        <v>1.81</v>
      </c>
      <c r="AF715">
        <v>0</v>
      </c>
      <c r="AG715">
        <v>0</v>
      </c>
      <c r="AH715">
        <v>0</v>
      </c>
      <c r="AI715">
        <v>25.75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0</v>
      </c>
      <c r="AQ715">
        <v>0</v>
      </c>
      <c r="AR715">
        <v>0</v>
      </c>
      <c r="AS715" t="s">
        <v>3</v>
      </c>
      <c r="AT715">
        <v>0.31</v>
      </c>
      <c r="AU715" t="s">
        <v>3</v>
      </c>
      <c r="AV715">
        <v>0</v>
      </c>
      <c r="AW715">
        <v>2</v>
      </c>
      <c r="AX715">
        <v>36317054</v>
      </c>
      <c r="AY715">
        <v>1</v>
      </c>
      <c r="AZ715">
        <v>0</v>
      </c>
      <c r="BA715">
        <v>702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Y715*Source!I570</f>
        <v>9.486E-2</v>
      </c>
      <c r="CY715">
        <f>AA715</f>
        <v>46.61</v>
      </c>
      <c r="CZ715">
        <f>AE715</f>
        <v>1.81</v>
      </c>
      <c r="DA715">
        <f>AI715</f>
        <v>25.75</v>
      </c>
      <c r="DB715">
        <f t="shared" si="107"/>
        <v>0.56000000000000005</v>
      </c>
      <c r="DC715">
        <f t="shared" si="108"/>
        <v>0</v>
      </c>
    </row>
    <row r="716" spans="1:107">
      <c r="A716">
        <f>ROW(Source!A570)</f>
        <v>570</v>
      </c>
      <c r="B716">
        <v>35806607</v>
      </c>
      <c r="C716">
        <v>36317041</v>
      </c>
      <c r="D716">
        <v>29110233</v>
      </c>
      <c r="E716">
        <v>1</v>
      </c>
      <c r="F716">
        <v>1</v>
      </c>
      <c r="G716">
        <v>1</v>
      </c>
      <c r="H716">
        <v>3</v>
      </c>
      <c r="I716" t="s">
        <v>782</v>
      </c>
      <c r="J716" t="s">
        <v>783</v>
      </c>
      <c r="K716" t="s">
        <v>784</v>
      </c>
      <c r="L716">
        <v>1348</v>
      </c>
      <c r="N716">
        <v>1009</v>
      </c>
      <c r="O716" t="s">
        <v>29</v>
      </c>
      <c r="P716" t="s">
        <v>29</v>
      </c>
      <c r="Q716">
        <v>1000</v>
      </c>
      <c r="W716">
        <v>0</v>
      </c>
      <c r="X716">
        <v>2076838230</v>
      </c>
      <c r="Y716">
        <v>0.03</v>
      </c>
      <c r="AA716">
        <v>43943.75</v>
      </c>
      <c r="AB716">
        <v>0</v>
      </c>
      <c r="AC716">
        <v>0</v>
      </c>
      <c r="AD716">
        <v>0</v>
      </c>
      <c r="AE716">
        <v>4615.9399999999996</v>
      </c>
      <c r="AF716">
        <v>0</v>
      </c>
      <c r="AG716">
        <v>0</v>
      </c>
      <c r="AH716">
        <v>0</v>
      </c>
      <c r="AI716">
        <v>9.52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0.03</v>
      </c>
      <c r="AU716" t="s">
        <v>3</v>
      </c>
      <c r="AV716">
        <v>0</v>
      </c>
      <c r="AW716">
        <v>2</v>
      </c>
      <c r="AX716">
        <v>36317055</v>
      </c>
      <c r="AY716">
        <v>1</v>
      </c>
      <c r="AZ716">
        <v>0</v>
      </c>
      <c r="BA716">
        <v>703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Y716*Source!I570</f>
        <v>9.1799999999999989E-3</v>
      </c>
      <c r="CY716">
        <f>AA716</f>
        <v>43943.75</v>
      </c>
      <c r="CZ716">
        <f>AE716</f>
        <v>4615.9399999999996</v>
      </c>
      <c r="DA716">
        <f>AI716</f>
        <v>9.52</v>
      </c>
      <c r="DB716">
        <f t="shared" si="107"/>
        <v>138.47999999999999</v>
      </c>
      <c r="DC716">
        <f t="shared" si="108"/>
        <v>0</v>
      </c>
    </row>
    <row r="717" spans="1:107">
      <c r="A717">
        <f>ROW(Source!A570)</f>
        <v>570</v>
      </c>
      <c r="B717">
        <v>35806607</v>
      </c>
      <c r="C717">
        <v>36317041</v>
      </c>
      <c r="D717">
        <v>29109784</v>
      </c>
      <c r="E717">
        <v>1</v>
      </c>
      <c r="F717">
        <v>1</v>
      </c>
      <c r="G717">
        <v>1</v>
      </c>
      <c r="H717">
        <v>3</v>
      </c>
      <c r="I717" t="s">
        <v>785</v>
      </c>
      <c r="J717" t="s">
        <v>786</v>
      </c>
      <c r="K717" t="s">
        <v>787</v>
      </c>
      <c r="L717">
        <v>1348</v>
      </c>
      <c r="N717">
        <v>1009</v>
      </c>
      <c r="O717" t="s">
        <v>29</v>
      </c>
      <c r="P717" t="s">
        <v>29</v>
      </c>
      <c r="Q717">
        <v>1000</v>
      </c>
      <c r="W717">
        <v>0</v>
      </c>
      <c r="X717">
        <v>1268898367</v>
      </c>
      <c r="Y717">
        <v>5.0000000000000001E-3</v>
      </c>
      <c r="AA717">
        <v>47352.14</v>
      </c>
      <c r="AB717">
        <v>0</v>
      </c>
      <c r="AC717">
        <v>0</v>
      </c>
      <c r="AD717">
        <v>0</v>
      </c>
      <c r="AE717">
        <v>11927.49</v>
      </c>
      <c r="AF717">
        <v>0</v>
      </c>
      <c r="AG717">
        <v>0</v>
      </c>
      <c r="AH717">
        <v>0</v>
      </c>
      <c r="AI717">
        <v>3.97</v>
      </c>
      <c r="AJ717">
        <v>1</v>
      </c>
      <c r="AK717">
        <v>1</v>
      </c>
      <c r="AL717">
        <v>1</v>
      </c>
      <c r="AN717">
        <v>0</v>
      </c>
      <c r="AO717">
        <v>1</v>
      </c>
      <c r="AP717">
        <v>0</v>
      </c>
      <c r="AQ717">
        <v>0</v>
      </c>
      <c r="AR717">
        <v>0</v>
      </c>
      <c r="AS717" t="s">
        <v>3</v>
      </c>
      <c r="AT717">
        <v>5.0000000000000001E-3</v>
      </c>
      <c r="AU717" t="s">
        <v>3</v>
      </c>
      <c r="AV717">
        <v>0</v>
      </c>
      <c r="AW717">
        <v>2</v>
      </c>
      <c r="AX717">
        <v>36317056</v>
      </c>
      <c r="AY717">
        <v>1</v>
      </c>
      <c r="AZ717">
        <v>0</v>
      </c>
      <c r="BA717">
        <v>704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Y717*Source!I570</f>
        <v>1.5300000000000001E-3</v>
      </c>
      <c r="CY717">
        <f>AA717</f>
        <v>47352.14</v>
      </c>
      <c r="CZ717">
        <f>AE717</f>
        <v>11927.49</v>
      </c>
      <c r="DA717">
        <f>AI717</f>
        <v>3.97</v>
      </c>
      <c r="DB717">
        <f t="shared" si="107"/>
        <v>59.64</v>
      </c>
      <c r="DC717">
        <f t="shared" si="108"/>
        <v>0</v>
      </c>
    </row>
    <row r="718" spans="1:107">
      <c r="A718">
        <f>ROW(Source!A570)</f>
        <v>570</v>
      </c>
      <c r="B718">
        <v>35806607</v>
      </c>
      <c r="C718">
        <v>36317041</v>
      </c>
      <c r="D718">
        <v>29109298</v>
      </c>
      <c r="E718">
        <v>1</v>
      </c>
      <c r="F718">
        <v>1</v>
      </c>
      <c r="G718">
        <v>1</v>
      </c>
      <c r="H718">
        <v>3</v>
      </c>
      <c r="I718" t="s">
        <v>788</v>
      </c>
      <c r="J718" t="s">
        <v>789</v>
      </c>
      <c r="K718" t="s">
        <v>790</v>
      </c>
      <c r="L718">
        <v>1346</v>
      </c>
      <c r="N718">
        <v>1009</v>
      </c>
      <c r="O718" t="s">
        <v>170</v>
      </c>
      <c r="P718" t="s">
        <v>170</v>
      </c>
      <c r="Q718">
        <v>1</v>
      </c>
      <c r="W718">
        <v>0</v>
      </c>
      <c r="X718">
        <v>-1042179355</v>
      </c>
      <c r="Y718">
        <v>20</v>
      </c>
      <c r="AA718">
        <v>104.38</v>
      </c>
      <c r="AB718">
        <v>0</v>
      </c>
      <c r="AC718">
        <v>0</v>
      </c>
      <c r="AD718">
        <v>0</v>
      </c>
      <c r="AE718">
        <v>15.26</v>
      </c>
      <c r="AF718">
        <v>0</v>
      </c>
      <c r="AG718">
        <v>0</v>
      </c>
      <c r="AH718">
        <v>0</v>
      </c>
      <c r="AI718">
        <v>6.84</v>
      </c>
      <c r="AJ718">
        <v>1</v>
      </c>
      <c r="AK718">
        <v>1</v>
      </c>
      <c r="AL718">
        <v>1</v>
      </c>
      <c r="AN718">
        <v>0</v>
      </c>
      <c r="AO718">
        <v>1</v>
      </c>
      <c r="AP718">
        <v>0</v>
      </c>
      <c r="AQ718">
        <v>0</v>
      </c>
      <c r="AR718">
        <v>0</v>
      </c>
      <c r="AS718" t="s">
        <v>3</v>
      </c>
      <c r="AT718">
        <v>20</v>
      </c>
      <c r="AU718" t="s">
        <v>3</v>
      </c>
      <c r="AV718">
        <v>0</v>
      </c>
      <c r="AW718">
        <v>2</v>
      </c>
      <c r="AX718">
        <v>36317057</v>
      </c>
      <c r="AY718">
        <v>1</v>
      </c>
      <c r="AZ718">
        <v>0</v>
      </c>
      <c r="BA718">
        <v>705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Y718*Source!I570</f>
        <v>6.12</v>
      </c>
      <c r="CY718">
        <f>AA718</f>
        <v>104.38</v>
      </c>
      <c r="CZ718">
        <f>AE718</f>
        <v>15.26</v>
      </c>
      <c r="DA718">
        <f>AI718</f>
        <v>6.84</v>
      </c>
      <c r="DB718">
        <f t="shared" si="107"/>
        <v>305.2</v>
      </c>
      <c r="DC718">
        <f t="shared" si="108"/>
        <v>0</v>
      </c>
    </row>
    <row r="719" spans="1:107">
      <c r="A719">
        <f>ROW(Source!A571)</f>
        <v>571</v>
      </c>
      <c r="B719">
        <v>35806607</v>
      </c>
      <c r="C719">
        <v>35810922</v>
      </c>
      <c r="D719">
        <v>18410244</v>
      </c>
      <c r="E719">
        <v>1</v>
      </c>
      <c r="F719">
        <v>1</v>
      </c>
      <c r="G719">
        <v>1</v>
      </c>
      <c r="H719">
        <v>1</v>
      </c>
      <c r="I719" t="s">
        <v>791</v>
      </c>
      <c r="J719" t="s">
        <v>3</v>
      </c>
      <c r="K719" t="s">
        <v>792</v>
      </c>
      <c r="L719">
        <v>1369</v>
      </c>
      <c r="N719">
        <v>1013</v>
      </c>
      <c r="O719" t="s">
        <v>583</v>
      </c>
      <c r="P719" t="s">
        <v>583</v>
      </c>
      <c r="Q719">
        <v>1</v>
      </c>
      <c r="W719">
        <v>0</v>
      </c>
      <c r="X719">
        <v>-1803619151</v>
      </c>
      <c r="Y719">
        <v>64.330999999999989</v>
      </c>
      <c r="AA719">
        <v>0</v>
      </c>
      <c r="AB719">
        <v>0</v>
      </c>
      <c r="AC719">
        <v>0</v>
      </c>
      <c r="AD719">
        <v>308.29000000000002</v>
      </c>
      <c r="AE719">
        <v>0</v>
      </c>
      <c r="AF719">
        <v>0</v>
      </c>
      <c r="AG719">
        <v>0</v>
      </c>
      <c r="AH719">
        <v>308.29000000000002</v>
      </c>
      <c r="AI719">
        <v>1</v>
      </c>
      <c r="AJ719">
        <v>1</v>
      </c>
      <c r="AK719">
        <v>1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55.94</v>
      </c>
      <c r="AU719" t="s">
        <v>144</v>
      </c>
      <c r="AV719">
        <v>1</v>
      </c>
      <c r="AW719">
        <v>2</v>
      </c>
      <c r="AX719">
        <v>35810930</v>
      </c>
      <c r="AY719">
        <v>2</v>
      </c>
      <c r="AZ719">
        <v>131072</v>
      </c>
      <c r="BA719">
        <v>706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Y719*Source!I571</f>
        <v>41.171839999999996</v>
      </c>
      <c r="CY719">
        <f>AD719</f>
        <v>308.29000000000002</v>
      </c>
      <c r="CZ719">
        <f>AH719</f>
        <v>308.29000000000002</v>
      </c>
      <c r="DA719">
        <f>AL719</f>
        <v>1</v>
      </c>
      <c r="DB719">
        <f>ROUND((ROUND(AT719*CZ719,2)*1.15),2)</f>
        <v>19832.599999999999</v>
      </c>
      <c r="DC719">
        <f>ROUND((ROUND(AT719*AG719,2)*1.15),2)</f>
        <v>0</v>
      </c>
    </row>
    <row r="720" spans="1:107">
      <c r="A720">
        <f>ROW(Source!A571)</f>
        <v>571</v>
      </c>
      <c r="B720">
        <v>35806607</v>
      </c>
      <c r="C720">
        <v>35810922</v>
      </c>
      <c r="D720">
        <v>121548</v>
      </c>
      <c r="E720">
        <v>1</v>
      </c>
      <c r="F720">
        <v>1</v>
      </c>
      <c r="G720">
        <v>1</v>
      </c>
      <c r="H720">
        <v>1</v>
      </c>
      <c r="I720" t="s">
        <v>34</v>
      </c>
      <c r="J720" t="s">
        <v>3</v>
      </c>
      <c r="K720" t="s">
        <v>584</v>
      </c>
      <c r="L720">
        <v>608254</v>
      </c>
      <c r="N720">
        <v>1013</v>
      </c>
      <c r="O720" t="s">
        <v>585</v>
      </c>
      <c r="P720" t="s">
        <v>585</v>
      </c>
      <c r="Q720">
        <v>1</v>
      </c>
      <c r="W720">
        <v>0</v>
      </c>
      <c r="X720">
        <v>-185737400</v>
      </c>
      <c r="Y720">
        <v>1.2500000000000001E-2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</v>
      </c>
      <c r="AJ720">
        <v>1</v>
      </c>
      <c r="AK720">
        <v>1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0.01</v>
      </c>
      <c r="AU720" t="s">
        <v>143</v>
      </c>
      <c r="AV720">
        <v>2</v>
      </c>
      <c r="AW720">
        <v>2</v>
      </c>
      <c r="AX720">
        <v>35810931</v>
      </c>
      <c r="AY720">
        <v>1</v>
      </c>
      <c r="AZ720">
        <v>0</v>
      </c>
      <c r="BA720">
        <v>707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Y720*Source!I571</f>
        <v>8.0000000000000002E-3</v>
      </c>
      <c r="CY720">
        <f>AD720</f>
        <v>0</v>
      </c>
      <c r="CZ720">
        <f>AH720</f>
        <v>0</v>
      </c>
      <c r="DA720">
        <f>AL720</f>
        <v>1</v>
      </c>
      <c r="DB720">
        <f>ROUND((ROUND(AT720*CZ720,2)*1.25),2)</f>
        <v>0</v>
      </c>
      <c r="DC720">
        <f>ROUND((ROUND(AT720*AG720,2)*1.25),2)</f>
        <v>0</v>
      </c>
    </row>
    <row r="721" spans="1:107">
      <c r="A721">
        <f>ROW(Source!A571)</f>
        <v>571</v>
      </c>
      <c r="B721">
        <v>35806607</v>
      </c>
      <c r="C721">
        <v>35810922</v>
      </c>
      <c r="D721">
        <v>29172556</v>
      </c>
      <c r="E721">
        <v>1</v>
      </c>
      <c r="F721">
        <v>1</v>
      </c>
      <c r="G721">
        <v>1</v>
      </c>
      <c r="H721">
        <v>2</v>
      </c>
      <c r="I721" t="s">
        <v>586</v>
      </c>
      <c r="J721" t="s">
        <v>590</v>
      </c>
      <c r="K721" t="s">
        <v>588</v>
      </c>
      <c r="L721">
        <v>1368</v>
      </c>
      <c r="N721">
        <v>1011</v>
      </c>
      <c r="O721" t="s">
        <v>589</v>
      </c>
      <c r="P721" t="s">
        <v>589</v>
      </c>
      <c r="Q721">
        <v>1</v>
      </c>
      <c r="W721">
        <v>0</v>
      </c>
      <c r="X721">
        <v>-1302720870</v>
      </c>
      <c r="Y721">
        <v>1.2500000000000001E-2</v>
      </c>
      <c r="AA721">
        <v>0</v>
      </c>
      <c r="AB721">
        <v>466.71</v>
      </c>
      <c r="AC721">
        <v>447.93</v>
      </c>
      <c r="AD721">
        <v>0</v>
      </c>
      <c r="AE721">
        <v>0</v>
      </c>
      <c r="AF721">
        <v>31.26</v>
      </c>
      <c r="AG721">
        <v>13.5</v>
      </c>
      <c r="AH721">
        <v>0</v>
      </c>
      <c r="AI721">
        <v>1</v>
      </c>
      <c r="AJ721">
        <v>14.93</v>
      </c>
      <c r="AK721">
        <v>33.18</v>
      </c>
      <c r="AL721">
        <v>1</v>
      </c>
      <c r="AN721">
        <v>0</v>
      </c>
      <c r="AO721">
        <v>1</v>
      </c>
      <c r="AP721">
        <v>1</v>
      </c>
      <c r="AQ721">
        <v>0</v>
      </c>
      <c r="AR721">
        <v>0</v>
      </c>
      <c r="AS721" t="s">
        <v>3</v>
      </c>
      <c r="AT721">
        <v>0.01</v>
      </c>
      <c r="AU721" t="s">
        <v>143</v>
      </c>
      <c r="AV721">
        <v>0</v>
      </c>
      <c r="AW721">
        <v>2</v>
      </c>
      <c r="AX721">
        <v>35810932</v>
      </c>
      <c r="AY721">
        <v>1</v>
      </c>
      <c r="AZ721">
        <v>0</v>
      </c>
      <c r="BA721">
        <v>708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Y721*Source!I571</f>
        <v>8.0000000000000002E-3</v>
      </c>
      <c r="CY721">
        <f>AB721</f>
        <v>466.71</v>
      </c>
      <c r="CZ721">
        <f>AF721</f>
        <v>31.26</v>
      </c>
      <c r="DA721">
        <f>AJ721</f>
        <v>14.93</v>
      </c>
      <c r="DB721">
        <f>ROUND((ROUND(AT721*CZ721,2)*1.25),2)</f>
        <v>0.39</v>
      </c>
      <c r="DC721">
        <f>ROUND((ROUND(AT721*AG721,2)*1.25),2)</f>
        <v>0.18</v>
      </c>
    </row>
    <row r="722" spans="1:107">
      <c r="A722">
        <f>ROW(Source!A571)</f>
        <v>571</v>
      </c>
      <c r="B722">
        <v>35806607</v>
      </c>
      <c r="C722">
        <v>35810922</v>
      </c>
      <c r="D722">
        <v>29174913</v>
      </c>
      <c r="E722">
        <v>1</v>
      </c>
      <c r="F722">
        <v>1</v>
      </c>
      <c r="G722">
        <v>1</v>
      </c>
      <c r="H722">
        <v>2</v>
      </c>
      <c r="I722" t="s">
        <v>601</v>
      </c>
      <c r="J722" t="s">
        <v>602</v>
      </c>
      <c r="K722" t="s">
        <v>603</v>
      </c>
      <c r="L722">
        <v>1368</v>
      </c>
      <c r="N722">
        <v>1011</v>
      </c>
      <c r="O722" t="s">
        <v>589</v>
      </c>
      <c r="P722" t="s">
        <v>589</v>
      </c>
      <c r="Q722">
        <v>1</v>
      </c>
      <c r="W722">
        <v>0</v>
      </c>
      <c r="X722">
        <v>458544584</v>
      </c>
      <c r="Y722">
        <v>1.2500000000000001E-2</v>
      </c>
      <c r="AA722">
        <v>0</v>
      </c>
      <c r="AB722">
        <v>932.72</v>
      </c>
      <c r="AC722">
        <v>384.89</v>
      </c>
      <c r="AD722">
        <v>0</v>
      </c>
      <c r="AE722">
        <v>0</v>
      </c>
      <c r="AF722">
        <v>87.17</v>
      </c>
      <c r="AG722">
        <v>11.6</v>
      </c>
      <c r="AH722">
        <v>0</v>
      </c>
      <c r="AI722">
        <v>1</v>
      </c>
      <c r="AJ722">
        <v>10.7</v>
      </c>
      <c r="AK722">
        <v>33.18</v>
      </c>
      <c r="AL722">
        <v>1</v>
      </c>
      <c r="AN722">
        <v>0</v>
      </c>
      <c r="AO722">
        <v>1</v>
      </c>
      <c r="AP722">
        <v>1</v>
      </c>
      <c r="AQ722">
        <v>0</v>
      </c>
      <c r="AR722">
        <v>0</v>
      </c>
      <c r="AS722" t="s">
        <v>3</v>
      </c>
      <c r="AT722">
        <v>0.01</v>
      </c>
      <c r="AU722" t="s">
        <v>143</v>
      </c>
      <c r="AV722">
        <v>0</v>
      </c>
      <c r="AW722">
        <v>2</v>
      </c>
      <c r="AX722">
        <v>35810933</v>
      </c>
      <c r="AY722">
        <v>1</v>
      </c>
      <c r="AZ722">
        <v>0</v>
      </c>
      <c r="BA722">
        <v>709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Y722*Source!I571</f>
        <v>8.0000000000000002E-3</v>
      </c>
      <c r="CY722">
        <f>AB722</f>
        <v>932.72</v>
      </c>
      <c r="CZ722">
        <f>AF722</f>
        <v>87.17</v>
      </c>
      <c r="DA722">
        <f>AJ722</f>
        <v>10.7</v>
      </c>
      <c r="DB722">
        <f>ROUND((ROUND(AT722*CZ722,2)*1.25),2)</f>
        <v>1.0900000000000001</v>
      </c>
      <c r="DC722">
        <f>ROUND((ROUND(AT722*AG722,2)*1.25),2)</f>
        <v>0.15</v>
      </c>
    </row>
    <row r="723" spans="1:107">
      <c r="A723">
        <f>ROW(Source!A571)</f>
        <v>571</v>
      </c>
      <c r="B723">
        <v>35806607</v>
      </c>
      <c r="C723">
        <v>35810922</v>
      </c>
      <c r="D723">
        <v>29109386</v>
      </c>
      <c r="E723">
        <v>1</v>
      </c>
      <c r="F723">
        <v>1</v>
      </c>
      <c r="G723">
        <v>1</v>
      </c>
      <c r="H723">
        <v>3</v>
      </c>
      <c r="I723" t="s">
        <v>793</v>
      </c>
      <c r="J723" t="s">
        <v>794</v>
      </c>
      <c r="K723" t="s">
        <v>795</v>
      </c>
      <c r="L723">
        <v>1348</v>
      </c>
      <c r="N723">
        <v>1009</v>
      </c>
      <c r="O723" t="s">
        <v>29</v>
      </c>
      <c r="P723" t="s">
        <v>29</v>
      </c>
      <c r="Q723">
        <v>1000</v>
      </c>
      <c r="W723">
        <v>0</v>
      </c>
      <c r="X723">
        <v>-1262442712</v>
      </c>
      <c r="Y723">
        <v>3.4099999999999998E-2</v>
      </c>
      <c r="AA723">
        <v>55935.05</v>
      </c>
      <c r="AB723">
        <v>0</v>
      </c>
      <c r="AC723">
        <v>0</v>
      </c>
      <c r="AD723">
        <v>0</v>
      </c>
      <c r="AE723">
        <v>11300.01</v>
      </c>
      <c r="AF723">
        <v>0</v>
      </c>
      <c r="AG723">
        <v>0</v>
      </c>
      <c r="AH723">
        <v>0</v>
      </c>
      <c r="AI723">
        <v>4.95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0</v>
      </c>
      <c r="AQ723">
        <v>0</v>
      </c>
      <c r="AR723">
        <v>0</v>
      </c>
      <c r="AS723" t="s">
        <v>3</v>
      </c>
      <c r="AT723">
        <v>3.4099999999999998E-2</v>
      </c>
      <c r="AU723" t="s">
        <v>3</v>
      </c>
      <c r="AV723">
        <v>0</v>
      </c>
      <c r="AW723">
        <v>2</v>
      </c>
      <c r="AX723">
        <v>35810934</v>
      </c>
      <c r="AY723">
        <v>1</v>
      </c>
      <c r="AZ723">
        <v>0</v>
      </c>
      <c r="BA723">
        <v>710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Y723*Source!I571</f>
        <v>2.1824E-2</v>
      </c>
      <c r="CY723">
        <f>AA723</f>
        <v>55935.05</v>
      </c>
      <c r="CZ723">
        <f>AE723</f>
        <v>11300.01</v>
      </c>
      <c r="DA723">
        <f>AI723</f>
        <v>4.95</v>
      </c>
      <c r="DB723">
        <f t="shared" ref="DB723:DB745" si="109">ROUND(ROUND(AT723*CZ723,2),2)</f>
        <v>385.33</v>
      </c>
      <c r="DC723">
        <f t="shared" ref="DC723:DC745" si="110">ROUND(ROUND(AT723*AG723,2),2)</f>
        <v>0</v>
      </c>
    </row>
    <row r="724" spans="1:107">
      <c r="A724">
        <f>ROW(Source!A571)</f>
        <v>571</v>
      </c>
      <c r="B724">
        <v>35806607</v>
      </c>
      <c r="C724">
        <v>35810922</v>
      </c>
      <c r="D724">
        <v>29107800</v>
      </c>
      <c r="E724">
        <v>1</v>
      </c>
      <c r="F724">
        <v>1</v>
      </c>
      <c r="G724">
        <v>1</v>
      </c>
      <c r="H724">
        <v>3</v>
      </c>
      <c r="I724" t="s">
        <v>616</v>
      </c>
      <c r="J724" t="s">
        <v>643</v>
      </c>
      <c r="K724" t="s">
        <v>618</v>
      </c>
      <c r="L724">
        <v>1346</v>
      </c>
      <c r="N724">
        <v>1009</v>
      </c>
      <c r="O724" t="s">
        <v>170</v>
      </c>
      <c r="P724" t="s">
        <v>170</v>
      </c>
      <c r="Q724">
        <v>1</v>
      </c>
      <c r="W724">
        <v>0</v>
      </c>
      <c r="X724">
        <v>-1570619850</v>
      </c>
      <c r="Y724">
        <v>0.01</v>
      </c>
      <c r="AA724">
        <v>46.61</v>
      </c>
      <c r="AB724">
        <v>0</v>
      </c>
      <c r="AC724">
        <v>0</v>
      </c>
      <c r="AD724">
        <v>0</v>
      </c>
      <c r="AE724">
        <v>1.81</v>
      </c>
      <c r="AF724">
        <v>0</v>
      </c>
      <c r="AG724">
        <v>0</v>
      </c>
      <c r="AH724">
        <v>0</v>
      </c>
      <c r="AI724">
        <v>25.75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0.01</v>
      </c>
      <c r="AU724" t="s">
        <v>3</v>
      </c>
      <c r="AV724">
        <v>0</v>
      </c>
      <c r="AW724">
        <v>2</v>
      </c>
      <c r="AX724">
        <v>35810935</v>
      </c>
      <c r="AY724">
        <v>1</v>
      </c>
      <c r="AZ724">
        <v>0</v>
      </c>
      <c r="BA724">
        <v>711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Y724*Source!I571</f>
        <v>6.4000000000000003E-3</v>
      </c>
      <c r="CY724">
        <f>AA724</f>
        <v>46.61</v>
      </c>
      <c r="CZ724">
        <f>AE724</f>
        <v>1.81</v>
      </c>
      <c r="DA724">
        <f>AI724</f>
        <v>25.75</v>
      </c>
      <c r="DB724">
        <f t="shared" si="109"/>
        <v>0.02</v>
      </c>
      <c r="DC724">
        <f t="shared" si="110"/>
        <v>0</v>
      </c>
    </row>
    <row r="725" spans="1:107">
      <c r="A725">
        <f>ROW(Source!A571)</f>
        <v>571</v>
      </c>
      <c r="B725">
        <v>35806607</v>
      </c>
      <c r="C725">
        <v>35810922</v>
      </c>
      <c r="D725">
        <v>29109603</v>
      </c>
      <c r="E725">
        <v>1</v>
      </c>
      <c r="F725">
        <v>1</v>
      </c>
      <c r="G725">
        <v>1</v>
      </c>
      <c r="H725">
        <v>3</v>
      </c>
      <c r="I725" t="s">
        <v>796</v>
      </c>
      <c r="J725" t="s">
        <v>797</v>
      </c>
      <c r="K725" t="s">
        <v>798</v>
      </c>
      <c r="L725">
        <v>1327</v>
      </c>
      <c r="N725">
        <v>1005</v>
      </c>
      <c r="O725" t="s">
        <v>165</v>
      </c>
      <c r="P725" t="s">
        <v>165</v>
      </c>
      <c r="Q725">
        <v>1</v>
      </c>
      <c r="W725">
        <v>0</v>
      </c>
      <c r="X725">
        <v>1399429038</v>
      </c>
      <c r="Y725">
        <v>112</v>
      </c>
      <c r="AA725">
        <v>54.06</v>
      </c>
      <c r="AB725">
        <v>0</v>
      </c>
      <c r="AC725">
        <v>0</v>
      </c>
      <c r="AD725">
        <v>0</v>
      </c>
      <c r="AE725">
        <v>55.16</v>
      </c>
      <c r="AF725">
        <v>0</v>
      </c>
      <c r="AG725">
        <v>0</v>
      </c>
      <c r="AH725">
        <v>0</v>
      </c>
      <c r="AI725">
        <v>0.98</v>
      </c>
      <c r="AJ725">
        <v>1</v>
      </c>
      <c r="AK725">
        <v>1</v>
      </c>
      <c r="AL725">
        <v>1</v>
      </c>
      <c r="AN725">
        <v>0</v>
      </c>
      <c r="AO725">
        <v>1</v>
      </c>
      <c r="AP725">
        <v>0</v>
      </c>
      <c r="AQ725">
        <v>0</v>
      </c>
      <c r="AR725">
        <v>0</v>
      </c>
      <c r="AS725" t="s">
        <v>3</v>
      </c>
      <c r="AT725">
        <v>112</v>
      </c>
      <c r="AU725" t="s">
        <v>3</v>
      </c>
      <c r="AV725">
        <v>0</v>
      </c>
      <c r="AW725">
        <v>2</v>
      </c>
      <c r="AX725">
        <v>35810936</v>
      </c>
      <c r="AY725">
        <v>1</v>
      </c>
      <c r="AZ725">
        <v>0</v>
      </c>
      <c r="BA725">
        <v>712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Y725*Source!I571</f>
        <v>71.680000000000007</v>
      </c>
      <c r="CY725">
        <f>AA725</f>
        <v>54.06</v>
      </c>
      <c r="CZ725">
        <f>AE725</f>
        <v>55.16</v>
      </c>
      <c r="DA725">
        <f>AI725</f>
        <v>0.98</v>
      </c>
      <c r="DB725">
        <f t="shared" si="109"/>
        <v>6177.92</v>
      </c>
      <c r="DC725">
        <f t="shared" si="110"/>
        <v>0</v>
      </c>
    </row>
    <row r="726" spans="1:107">
      <c r="A726">
        <f>ROW(Source!A572)</f>
        <v>572</v>
      </c>
      <c r="B726">
        <v>35806607</v>
      </c>
      <c r="C726">
        <v>35810937</v>
      </c>
      <c r="D726">
        <v>29364679</v>
      </c>
      <c r="E726">
        <v>1</v>
      </c>
      <c r="F726">
        <v>1</v>
      </c>
      <c r="G726">
        <v>1</v>
      </c>
      <c r="H726">
        <v>1</v>
      </c>
      <c r="I726" t="s">
        <v>799</v>
      </c>
      <c r="J726" t="s">
        <v>3</v>
      </c>
      <c r="K726" t="s">
        <v>800</v>
      </c>
      <c r="L726">
        <v>1369</v>
      </c>
      <c r="N726">
        <v>1013</v>
      </c>
      <c r="O726" t="s">
        <v>583</v>
      </c>
      <c r="P726" t="s">
        <v>583</v>
      </c>
      <c r="Q726">
        <v>1</v>
      </c>
      <c r="W726">
        <v>0</v>
      </c>
      <c r="X726">
        <v>931378261</v>
      </c>
      <c r="Y726">
        <v>30.48</v>
      </c>
      <c r="AA726">
        <v>0</v>
      </c>
      <c r="AB726">
        <v>0</v>
      </c>
      <c r="AC726">
        <v>0</v>
      </c>
      <c r="AD726">
        <v>329.2</v>
      </c>
      <c r="AE726">
        <v>0</v>
      </c>
      <c r="AF726">
        <v>0</v>
      </c>
      <c r="AG726">
        <v>0</v>
      </c>
      <c r="AH726">
        <v>329.2</v>
      </c>
      <c r="AI726">
        <v>1</v>
      </c>
      <c r="AJ726">
        <v>1</v>
      </c>
      <c r="AK726">
        <v>1</v>
      </c>
      <c r="AL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 t="s">
        <v>3</v>
      </c>
      <c r="AT726">
        <v>30.48</v>
      </c>
      <c r="AU726" t="s">
        <v>3</v>
      </c>
      <c r="AV726">
        <v>1</v>
      </c>
      <c r="AW726">
        <v>2</v>
      </c>
      <c r="AX726">
        <v>35810950</v>
      </c>
      <c r="AY726">
        <v>2</v>
      </c>
      <c r="AZ726">
        <v>131072</v>
      </c>
      <c r="BA726">
        <v>713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Y726*Source!I572</f>
        <v>1.524</v>
      </c>
      <c r="CY726">
        <f>AD726</f>
        <v>329.2</v>
      </c>
      <c r="CZ726">
        <f>AH726</f>
        <v>329.2</v>
      </c>
      <c r="DA726">
        <f>AL726</f>
        <v>1</v>
      </c>
      <c r="DB726">
        <f t="shared" si="109"/>
        <v>10034.02</v>
      </c>
      <c r="DC726">
        <f t="shared" si="110"/>
        <v>0</v>
      </c>
    </row>
    <row r="727" spans="1:107">
      <c r="A727">
        <f>ROW(Source!A572)</f>
        <v>572</v>
      </c>
      <c r="B727">
        <v>35806607</v>
      </c>
      <c r="C727">
        <v>35810937</v>
      </c>
      <c r="D727">
        <v>121548</v>
      </c>
      <c r="E727">
        <v>1</v>
      </c>
      <c r="F727">
        <v>1</v>
      </c>
      <c r="G727">
        <v>1</v>
      </c>
      <c r="H727">
        <v>1</v>
      </c>
      <c r="I727" t="s">
        <v>34</v>
      </c>
      <c r="J727" t="s">
        <v>3</v>
      </c>
      <c r="K727" t="s">
        <v>584</v>
      </c>
      <c r="L727">
        <v>608254</v>
      </c>
      <c r="N727">
        <v>1013</v>
      </c>
      <c r="O727" t="s">
        <v>585</v>
      </c>
      <c r="P727" t="s">
        <v>585</v>
      </c>
      <c r="Q727">
        <v>1</v>
      </c>
      <c r="W727">
        <v>0</v>
      </c>
      <c r="X727">
        <v>-185737400</v>
      </c>
      <c r="Y727">
        <v>0.03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1</v>
      </c>
      <c r="AJ727">
        <v>1</v>
      </c>
      <c r="AK727">
        <v>1</v>
      </c>
      <c r="AL727">
        <v>1</v>
      </c>
      <c r="AN727">
        <v>0</v>
      </c>
      <c r="AO727">
        <v>1</v>
      </c>
      <c r="AP727">
        <v>0</v>
      </c>
      <c r="AQ727">
        <v>0</v>
      </c>
      <c r="AR727">
        <v>0</v>
      </c>
      <c r="AS727" t="s">
        <v>3</v>
      </c>
      <c r="AT727">
        <v>0.03</v>
      </c>
      <c r="AU727" t="s">
        <v>3</v>
      </c>
      <c r="AV727">
        <v>2</v>
      </c>
      <c r="AW727">
        <v>2</v>
      </c>
      <c r="AX727">
        <v>35810951</v>
      </c>
      <c r="AY727">
        <v>1</v>
      </c>
      <c r="AZ727">
        <v>0</v>
      </c>
      <c r="BA727">
        <v>714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Y727*Source!I572</f>
        <v>1.5E-3</v>
      </c>
      <c r="CY727">
        <f>AD727</f>
        <v>0</v>
      </c>
      <c r="CZ727">
        <f>AH727</f>
        <v>0</v>
      </c>
      <c r="DA727">
        <f>AL727</f>
        <v>1</v>
      </c>
      <c r="DB727">
        <f t="shared" si="109"/>
        <v>0</v>
      </c>
      <c r="DC727">
        <f t="shared" si="110"/>
        <v>0</v>
      </c>
    </row>
    <row r="728" spans="1:107">
      <c r="A728">
        <f>ROW(Source!A572)</f>
        <v>572</v>
      </c>
      <c r="B728">
        <v>35806607</v>
      </c>
      <c r="C728">
        <v>35810937</v>
      </c>
      <c r="D728">
        <v>29172362</v>
      </c>
      <c r="E728">
        <v>1</v>
      </c>
      <c r="F728">
        <v>1</v>
      </c>
      <c r="G728">
        <v>1</v>
      </c>
      <c r="H728">
        <v>2</v>
      </c>
      <c r="I728" t="s">
        <v>801</v>
      </c>
      <c r="J728" t="s">
        <v>802</v>
      </c>
      <c r="K728" t="s">
        <v>803</v>
      </c>
      <c r="L728">
        <v>1368</v>
      </c>
      <c r="N728">
        <v>1011</v>
      </c>
      <c r="O728" t="s">
        <v>589</v>
      </c>
      <c r="P728" t="s">
        <v>589</v>
      </c>
      <c r="Q728">
        <v>1</v>
      </c>
      <c r="W728">
        <v>0</v>
      </c>
      <c r="X728">
        <v>2071614860</v>
      </c>
      <c r="Y728">
        <v>0.03</v>
      </c>
      <c r="AA728">
        <v>0</v>
      </c>
      <c r="AB728">
        <v>1113.56</v>
      </c>
      <c r="AC728">
        <v>447.93</v>
      </c>
      <c r="AD728">
        <v>0</v>
      </c>
      <c r="AE728">
        <v>0</v>
      </c>
      <c r="AF728">
        <v>134.65</v>
      </c>
      <c r="AG728">
        <v>13.5</v>
      </c>
      <c r="AH728">
        <v>0</v>
      </c>
      <c r="AI728">
        <v>1</v>
      </c>
      <c r="AJ728">
        <v>8.27</v>
      </c>
      <c r="AK728">
        <v>33.18</v>
      </c>
      <c r="AL728">
        <v>1</v>
      </c>
      <c r="AN728">
        <v>0</v>
      </c>
      <c r="AO728">
        <v>1</v>
      </c>
      <c r="AP728">
        <v>0</v>
      </c>
      <c r="AQ728">
        <v>0</v>
      </c>
      <c r="AR728">
        <v>0</v>
      </c>
      <c r="AS728" t="s">
        <v>3</v>
      </c>
      <c r="AT728">
        <v>0.03</v>
      </c>
      <c r="AU728" t="s">
        <v>3</v>
      </c>
      <c r="AV728">
        <v>0</v>
      </c>
      <c r="AW728">
        <v>2</v>
      </c>
      <c r="AX728">
        <v>35810952</v>
      </c>
      <c r="AY728">
        <v>1</v>
      </c>
      <c r="AZ728">
        <v>0</v>
      </c>
      <c r="BA728">
        <v>715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Y728*Source!I572</f>
        <v>1.5E-3</v>
      </c>
      <c r="CY728">
        <f>AB728</f>
        <v>1113.56</v>
      </c>
      <c r="CZ728">
        <f>AF728</f>
        <v>134.65</v>
      </c>
      <c r="DA728">
        <f>AJ728</f>
        <v>8.27</v>
      </c>
      <c r="DB728">
        <f t="shared" si="109"/>
        <v>4.04</v>
      </c>
      <c r="DC728">
        <f t="shared" si="110"/>
        <v>0.41</v>
      </c>
    </row>
    <row r="729" spans="1:107">
      <c r="A729">
        <f>ROW(Source!A572)</f>
        <v>572</v>
      </c>
      <c r="B729">
        <v>35806607</v>
      </c>
      <c r="C729">
        <v>35810937</v>
      </c>
      <c r="D729">
        <v>29174913</v>
      </c>
      <c r="E729">
        <v>1</v>
      </c>
      <c r="F729">
        <v>1</v>
      </c>
      <c r="G729">
        <v>1</v>
      </c>
      <c r="H729">
        <v>2</v>
      </c>
      <c r="I729" t="s">
        <v>601</v>
      </c>
      <c r="J729" t="s">
        <v>602</v>
      </c>
      <c r="K729" t="s">
        <v>603</v>
      </c>
      <c r="L729">
        <v>1368</v>
      </c>
      <c r="N729">
        <v>1011</v>
      </c>
      <c r="O729" t="s">
        <v>589</v>
      </c>
      <c r="P729" t="s">
        <v>589</v>
      </c>
      <c r="Q729">
        <v>1</v>
      </c>
      <c r="W729">
        <v>0</v>
      </c>
      <c r="X729">
        <v>458544584</v>
      </c>
      <c r="Y729">
        <v>0.02</v>
      </c>
      <c r="AA729">
        <v>0</v>
      </c>
      <c r="AB729">
        <v>932.72</v>
      </c>
      <c r="AC729">
        <v>384.89</v>
      </c>
      <c r="AD729">
        <v>0</v>
      </c>
      <c r="AE729">
        <v>0</v>
      </c>
      <c r="AF729">
        <v>87.17</v>
      </c>
      <c r="AG729">
        <v>11.6</v>
      </c>
      <c r="AH729">
        <v>0</v>
      </c>
      <c r="AI729">
        <v>1</v>
      </c>
      <c r="AJ729">
        <v>10.7</v>
      </c>
      <c r="AK729">
        <v>33.18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0.02</v>
      </c>
      <c r="AU729" t="s">
        <v>3</v>
      </c>
      <c r="AV729">
        <v>0</v>
      </c>
      <c r="AW729">
        <v>2</v>
      </c>
      <c r="AX729">
        <v>35810953</v>
      </c>
      <c r="AY729">
        <v>1</v>
      </c>
      <c r="AZ729">
        <v>0</v>
      </c>
      <c r="BA729">
        <v>716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Y729*Source!I572</f>
        <v>1E-3</v>
      </c>
      <c r="CY729">
        <f>AB729</f>
        <v>932.72</v>
      </c>
      <c r="CZ729">
        <f>AF729</f>
        <v>87.17</v>
      </c>
      <c r="DA729">
        <f>AJ729</f>
        <v>10.7</v>
      </c>
      <c r="DB729">
        <f t="shared" si="109"/>
        <v>1.74</v>
      </c>
      <c r="DC729">
        <f t="shared" si="110"/>
        <v>0.23</v>
      </c>
    </row>
    <row r="730" spans="1:107">
      <c r="A730">
        <f>ROW(Source!A572)</f>
        <v>572</v>
      </c>
      <c r="B730">
        <v>35806607</v>
      </c>
      <c r="C730">
        <v>35810937</v>
      </c>
      <c r="D730">
        <v>29114246</v>
      </c>
      <c r="E730">
        <v>1</v>
      </c>
      <c r="F730">
        <v>1</v>
      </c>
      <c r="G730">
        <v>1</v>
      </c>
      <c r="H730">
        <v>3</v>
      </c>
      <c r="I730" t="s">
        <v>804</v>
      </c>
      <c r="J730" t="s">
        <v>805</v>
      </c>
      <c r="K730" t="s">
        <v>806</v>
      </c>
      <c r="L730">
        <v>1346</v>
      </c>
      <c r="N730">
        <v>1009</v>
      </c>
      <c r="O730" t="s">
        <v>170</v>
      </c>
      <c r="P730" t="s">
        <v>170</v>
      </c>
      <c r="Q730">
        <v>1</v>
      </c>
      <c r="W730">
        <v>0</v>
      </c>
      <c r="X730">
        <v>-421273247</v>
      </c>
      <c r="Y730">
        <v>1.5</v>
      </c>
      <c r="AA730">
        <v>83.08</v>
      </c>
      <c r="AB730">
        <v>0</v>
      </c>
      <c r="AC730">
        <v>0</v>
      </c>
      <c r="AD730">
        <v>0</v>
      </c>
      <c r="AE730">
        <v>9.0399999999999991</v>
      </c>
      <c r="AF730">
        <v>0</v>
      </c>
      <c r="AG730">
        <v>0</v>
      </c>
      <c r="AH730">
        <v>0</v>
      </c>
      <c r="AI730">
        <v>9.19</v>
      </c>
      <c r="AJ730">
        <v>1</v>
      </c>
      <c r="AK730">
        <v>1</v>
      </c>
      <c r="AL730">
        <v>1</v>
      </c>
      <c r="AN730">
        <v>0</v>
      </c>
      <c r="AO730">
        <v>1</v>
      </c>
      <c r="AP730">
        <v>0</v>
      </c>
      <c r="AQ730">
        <v>0</v>
      </c>
      <c r="AR730">
        <v>0</v>
      </c>
      <c r="AS730" t="s">
        <v>3</v>
      </c>
      <c r="AT730">
        <v>1.5</v>
      </c>
      <c r="AU730" t="s">
        <v>3</v>
      </c>
      <c r="AV730">
        <v>0</v>
      </c>
      <c r="AW730">
        <v>2</v>
      </c>
      <c r="AX730">
        <v>35810954</v>
      </c>
      <c r="AY730">
        <v>1</v>
      </c>
      <c r="AZ730">
        <v>0</v>
      </c>
      <c r="BA730">
        <v>717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Y730*Source!I572</f>
        <v>7.5000000000000011E-2</v>
      </c>
      <c r="CY730">
        <f t="shared" ref="CY730:CY736" si="111">AA730</f>
        <v>83.08</v>
      </c>
      <c r="CZ730">
        <f t="shared" ref="CZ730:CZ736" si="112">AE730</f>
        <v>9.0399999999999991</v>
      </c>
      <c r="DA730">
        <f t="shared" ref="DA730:DA736" si="113">AI730</f>
        <v>9.19</v>
      </c>
      <c r="DB730">
        <f t="shared" si="109"/>
        <v>13.56</v>
      </c>
      <c r="DC730">
        <f t="shared" si="110"/>
        <v>0</v>
      </c>
    </row>
    <row r="731" spans="1:107">
      <c r="A731">
        <f>ROW(Source!A572)</f>
        <v>572</v>
      </c>
      <c r="B731">
        <v>35806607</v>
      </c>
      <c r="C731">
        <v>35810937</v>
      </c>
      <c r="D731">
        <v>29110838</v>
      </c>
      <c r="E731">
        <v>1</v>
      </c>
      <c r="F731">
        <v>1</v>
      </c>
      <c r="G731">
        <v>1</v>
      </c>
      <c r="H731">
        <v>3</v>
      </c>
      <c r="I731" t="s">
        <v>807</v>
      </c>
      <c r="J731" t="s">
        <v>808</v>
      </c>
      <c r="K731" t="s">
        <v>809</v>
      </c>
      <c r="L731">
        <v>1346</v>
      </c>
      <c r="N731">
        <v>1009</v>
      </c>
      <c r="O731" t="s">
        <v>170</v>
      </c>
      <c r="P731" t="s">
        <v>170</v>
      </c>
      <c r="Q731">
        <v>1</v>
      </c>
      <c r="W731">
        <v>0</v>
      </c>
      <c r="X731">
        <v>-667794164</v>
      </c>
      <c r="Y731">
        <v>0.42</v>
      </c>
      <c r="AA731">
        <v>100.04</v>
      </c>
      <c r="AB731">
        <v>0</v>
      </c>
      <c r="AC731">
        <v>0</v>
      </c>
      <c r="AD731">
        <v>0</v>
      </c>
      <c r="AE731">
        <v>30.5</v>
      </c>
      <c r="AF731">
        <v>0</v>
      </c>
      <c r="AG731">
        <v>0</v>
      </c>
      <c r="AH731">
        <v>0</v>
      </c>
      <c r="AI731">
        <v>3.28</v>
      </c>
      <c r="AJ731">
        <v>1</v>
      </c>
      <c r="AK731">
        <v>1</v>
      </c>
      <c r="AL731">
        <v>1</v>
      </c>
      <c r="AN731">
        <v>0</v>
      </c>
      <c r="AO731">
        <v>1</v>
      </c>
      <c r="AP731">
        <v>0</v>
      </c>
      <c r="AQ731">
        <v>0</v>
      </c>
      <c r="AR731">
        <v>0</v>
      </c>
      <c r="AS731" t="s">
        <v>3</v>
      </c>
      <c r="AT731">
        <v>0.42</v>
      </c>
      <c r="AU731" t="s">
        <v>3</v>
      </c>
      <c r="AV731">
        <v>0</v>
      </c>
      <c r="AW731">
        <v>2</v>
      </c>
      <c r="AX731">
        <v>35810955</v>
      </c>
      <c r="AY731">
        <v>1</v>
      </c>
      <c r="AZ731">
        <v>0</v>
      </c>
      <c r="BA731">
        <v>718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Y731*Source!I572</f>
        <v>2.1000000000000001E-2</v>
      </c>
      <c r="CY731">
        <f t="shared" si="111"/>
        <v>100.04</v>
      </c>
      <c r="CZ731">
        <f t="shared" si="112"/>
        <v>30.5</v>
      </c>
      <c r="DA731">
        <f t="shared" si="113"/>
        <v>3.28</v>
      </c>
      <c r="DB731">
        <f t="shared" si="109"/>
        <v>12.81</v>
      </c>
      <c r="DC731">
        <f t="shared" si="110"/>
        <v>0</v>
      </c>
    </row>
    <row r="732" spans="1:107">
      <c r="A732">
        <f>ROW(Source!A572)</f>
        <v>572</v>
      </c>
      <c r="B732">
        <v>35806607</v>
      </c>
      <c r="C732">
        <v>35810937</v>
      </c>
      <c r="D732">
        <v>29149204</v>
      </c>
      <c r="E732">
        <v>1</v>
      </c>
      <c r="F732">
        <v>1</v>
      </c>
      <c r="G732">
        <v>1</v>
      </c>
      <c r="H732">
        <v>3</v>
      </c>
      <c r="I732" t="s">
        <v>810</v>
      </c>
      <c r="J732" t="s">
        <v>811</v>
      </c>
      <c r="K732" t="s">
        <v>812</v>
      </c>
      <c r="L732">
        <v>1348</v>
      </c>
      <c r="N732">
        <v>1009</v>
      </c>
      <c r="O732" t="s">
        <v>29</v>
      </c>
      <c r="P732" t="s">
        <v>29</v>
      </c>
      <c r="Q732">
        <v>1000</v>
      </c>
      <c r="W732">
        <v>0</v>
      </c>
      <c r="X732">
        <v>-1132764130</v>
      </c>
      <c r="Y732">
        <v>3.15E-3</v>
      </c>
      <c r="AA732">
        <v>4978.46</v>
      </c>
      <c r="AB732">
        <v>0</v>
      </c>
      <c r="AC732">
        <v>0</v>
      </c>
      <c r="AD732">
        <v>0</v>
      </c>
      <c r="AE732">
        <v>729.98</v>
      </c>
      <c r="AF732">
        <v>0</v>
      </c>
      <c r="AG732">
        <v>0</v>
      </c>
      <c r="AH732">
        <v>0</v>
      </c>
      <c r="AI732">
        <v>6.82</v>
      </c>
      <c r="AJ732">
        <v>1</v>
      </c>
      <c r="AK732">
        <v>1</v>
      </c>
      <c r="AL732">
        <v>1</v>
      </c>
      <c r="AN732">
        <v>0</v>
      </c>
      <c r="AO732">
        <v>1</v>
      </c>
      <c r="AP732">
        <v>0</v>
      </c>
      <c r="AQ732">
        <v>0</v>
      </c>
      <c r="AR732">
        <v>0</v>
      </c>
      <c r="AS732" t="s">
        <v>3</v>
      </c>
      <c r="AT732">
        <v>3.15E-3</v>
      </c>
      <c r="AU732" t="s">
        <v>3</v>
      </c>
      <c r="AV732">
        <v>0</v>
      </c>
      <c r="AW732">
        <v>2</v>
      </c>
      <c r="AX732">
        <v>35810956</v>
      </c>
      <c r="AY732">
        <v>1</v>
      </c>
      <c r="AZ732">
        <v>0</v>
      </c>
      <c r="BA732">
        <v>719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Y732*Source!I572</f>
        <v>1.5750000000000001E-4</v>
      </c>
      <c r="CY732">
        <f t="shared" si="111"/>
        <v>4978.46</v>
      </c>
      <c r="CZ732">
        <f t="shared" si="112"/>
        <v>729.98</v>
      </c>
      <c r="DA732">
        <f t="shared" si="113"/>
        <v>6.82</v>
      </c>
      <c r="DB732">
        <f t="shared" si="109"/>
        <v>2.2999999999999998</v>
      </c>
      <c r="DC732">
        <f t="shared" si="110"/>
        <v>0</v>
      </c>
    </row>
    <row r="733" spans="1:107">
      <c r="A733">
        <f>ROW(Source!A572)</f>
        <v>572</v>
      </c>
      <c r="B733">
        <v>35806607</v>
      </c>
      <c r="C733">
        <v>35810937</v>
      </c>
      <c r="D733">
        <v>29156251</v>
      </c>
      <c r="E733">
        <v>1</v>
      </c>
      <c r="F733">
        <v>1</v>
      </c>
      <c r="G733">
        <v>1</v>
      </c>
      <c r="H733">
        <v>3</v>
      </c>
      <c r="I733" t="s">
        <v>256</v>
      </c>
      <c r="J733" t="s">
        <v>259</v>
      </c>
      <c r="K733" t="s">
        <v>257</v>
      </c>
      <c r="L733">
        <v>1354</v>
      </c>
      <c r="N733">
        <v>1010</v>
      </c>
      <c r="O733" t="s">
        <v>258</v>
      </c>
      <c r="P733" t="s">
        <v>258</v>
      </c>
      <c r="Q733">
        <v>1</v>
      </c>
      <c r="W733">
        <v>0</v>
      </c>
      <c r="X733">
        <v>-652224790</v>
      </c>
      <c r="Y733">
        <v>100</v>
      </c>
      <c r="AA733">
        <v>52.5</v>
      </c>
      <c r="AB733">
        <v>0</v>
      </c>
      <c r="AC733">
        <v>0</v>
      </c>
      <c r="AD733">
        <v>0</v>
      </c>
      <c r="AE733">
        <v>7.62</v>
      </c>
      <c r="AF733">
        <v>0</v>
      </c>
      <c r="AG733">
        <v>0</v>
      </c>
      <c r="AH733">
        <v>0</v>
      </c>
      <c r="AI733">
        <v>6.89</v>
      </c>
      <c r="AJ733">
        <v>1</v>
      </c>
      <c r="AK733">
        <v>1</v>
      </c>
      <c r="AL733">
        <v>1</v>
      </c>
      <c r="AN733">
        <v>0</v>
      </c>
      <c r="AO733">
        <v>0</v>
      </c>
      <c r="AP733">
        <v>0</v>
      </c>
      <c r="AQ733">
        <v>0</v>
      </c>
      <c r="AR733">
        <v>0</v>
      </c>
      <c r="AS733" t="s">
        <v>3</v>
      </c>
      <c r="AT733">
        <v>100</v>
      </c>
      <c r="AU733" t="s">
        <v>3</v>
      </c>
      <c r="AV733">
        <v>0</v>
      </c>
      <c r="AW733">
        <v>1</v>
      </c>
      <c r="AX733">
        <v>-1</v>
      </c>
      <c r="AY733">
        <v>0</v>
      </c>
      <c r="AZ733">
        <v>0</v>
      </c>
      <c r="BA733" t="s">
        <v>3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Y733*Source!I572</f>
        <v>5</v>
      </c>
      <c r="CY733">
        <f t="shared" si="111"/>
        <v>52.5</v>
      </c>
      <c r="CZ733">
        <f t="shared" si="112"/>
        <v>7.62</v>
      </c>
      <c r="DA733">
        <f t="shared" si="113"/>
        <v>6.89</v>
      </c>
      <c r="DB733">
        <f t="shared" si="109"/>
        <v>762</v>
      </c>
      <c r="DC733">
        <f t="shared" si="110"/>
        <v>0</v>
      </c>
    </row>
    <row r="734" spans="1:107">
      <c r="A734">
        <f>ROW(Source!A572)</f>
        <v>572</v>
      </c>
      <c r="B734">
        <v>35806607</v>
      </c>
      <c r="C734">
        <v>35810937</v>
      </c>
      <c r="D734">
        <v>29156142</v>
      </c>
      <c r="E734">
        <v>1</v>
      </c>
      <c r="F734">
        <v>1</v>
      </c>
      <c r="G734">
        <v>1</v>
      </c>
      <c r="H734">
        <v>3</v>
      </c>
      <c r="I734" t="s">
        <v>251</v>
      </c>
      <c r="J734" t="s">
        <v>254</v>
      </c>
      <c r="K734" t="s">
        <v>252</v>
      </c>
      <c r="L734">
        <v>1356</v>
      </c>
      <c r="N734">
        <v>1010</v>
      </c>
      <c r="O734" t="s">
        <v>253</v>
      </c>
      <c r="P734" t="s">
        <v>253</v>
      </c>
      <c r="Q734">
        <v>1000</v>
      </c>
      <c r="W734">
        <v>0</v>
      </c>
      <c r="X734">
        <v>-1152774928</v>
      </c>
      <c r="Y734">
        <v>100</v>
      </c>
      <c r="AA734">
        <v>5115.96</v>
      </c>
      <c r="AB734">
        <v>0</v>
      </c>
      <c r="AC734">
        <v>0</v>
      </c>
      <c r="AD734">
        <v>0</v>
      </c>
      <c r="AE734">
        <v>1998.42</v>
      </c>
      <c r="AF734">
        <v>0</v>
      </c>
      <c r="AG734">
        <v>0</v>
      </c>
      <c r="AH734">
        <v>0</v>
      </c>
      <c r="AI734">
        <v>2.56</v>
      </c>
      <c r="AJ734">
        <v>1</v>
      </c>
      <c r="AK734">
        <v>1</v>
      </c>
      <c r="AL734">
        <v>1</v>
      </c>
      <c r="AN734">
        <v>0</v>
      </c>
      <c r="AO734">
        <v>0</v>
      </c>
      <c r="AP734">
        <v>0</v>
      </c>
      <c r="AQ734">
        <v>0</v>
      </c>
      <c r="AR734">
        <v>0</v>
      </c>
      <c r="AS734" t="s">
        <v>3</v>
      </c>
      <c r="AT734">
        <v>100</v>
      </c>
      <c r="AU734" t="s">
        <v>3</v>
      </c>
      <c r="AV734">
        <v>0</v>
      </c>
      <c r="AW734">
        <v>1</v>
      </c>
      <c r="AX734">
        <v>-1</v>
      </c>
      <c r="AY734">
        <v>0</v>
      </c>
      <c r="AZ734">
        <v>0</v>
      </c>
      <c r="BA734" t="s">
        <v>3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Y734*Source!I572</f>
        <v>5</v>
      </c>
      <c r="CY734">
        <f t="shared" si="111"/>
        <v>5115.96</v>
      </c>
      <c r="CZ734">
        <f t="shared" si="112"/>
        <v>1998.42</v>
      </c>
      <c r="DA734">
        <f t="shared" si="113"/>
        <v>2.56</v>
      </c>
      <c r="DB734">
        <f t="shared" si="109"/>
        <v>199842</v>
      </c>
      <c r="DC734">
        <f t="shared" si="110"/>
        <v>0</v>
      </c>
    </row>
    <row r="735" spans="1:107">
      <c r="A735">
        <f>ROW(Source!A572)</f>
        <v>572</v>
      </c>
      <c r="B735">
        <v>35806607</v>
      </c>
      <c r="C735">
        <v>35810937</v>
      </c>
      <c r="D735">
        <v>29170678</v>
      </c>
      <c r="E735">
        <v>1</v>
      </c>
      <c r="F735">
        <v>1</v>
      </c>
      <c r="G735">
        <v>1</v>
      </c>
      <c r="H735">
        <v>3</v>
      </c>
      <c r="I735" t="s">
        <v>813</v>
      </c>
      <c r="J735" t="s">
        <v>814</v>
      </c>
      <c r="K735" t="s">
        <v>815</v>
      </c>
      <c r="L735">
        <v>1354</v>
      </c>
      <c r="N735">
        <v>1010</v>
      </c>
      <c r="O735" t="s">
        <v>258</v>
      </c>
      <c r="P735" t="s">
        <v>258</v>
      </c>
      <c r="Q735">
        <v>1</v>
      </c>
      <c r="W735">
        <v>0</v>
      </c>
      <c r="X735">
        <v>-808655695</v>
      </c>
      <c r="Y735">
        <v>102</v>
      </c>
      <c r="AA735">
        <v>0.69</v>
      </c>
      <c r="AB735">
        <v>0</v>
      </c>
      <c r="AC735">
        <v>0</v>
      </c>
      <c r="AD735">
        <v>0</v>
      </c>
      <c r="AE735">
        <v>0.28000000000000003</v>
      </c>
      <c r="AF735">
        <v>0</v>
      </c>
      <c r="AG735">
        <v>0</v>
      </c>
      <c r="AH735">
        <v>0</v>
      </c>
      <c r="AI735">
        <v>2.46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102</v>
      </c>
      <c r="AU735" t="s">
        <v>3</v>
      </c>
      <c r="AV735">
        <v>0</v>
      </c>
      <c r="AW735">
        <v>2</v>
      </c>
      <c r="AX735">
        <v>35810957</v>
      </c>
      <c r="AY735">
        <v>1</v>
      </c>
      <c r="AZ735">
        <v>0</v>
      </c>
      <c r="BA735">
        <v>720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Y735*Source!I572</f>
        <v>5.1000000000000005</v>
      </c>
      <c r="CY735">
        <f t="shared" si="111"/>
        <v>0.69</v>
      </c>
      <c r="CZ735">
        <f t="shared" si="112"/>
        <v>0.28000000000000003</v>
      </c>
      <c r="DA735">
        <f t="shared" si="113"/>
        <v>2.46</v>
      </c>
      <c r="DB735">
        <f t="shared" si="109"/>
        <v>28.56</v>
      </c>
      <c r="DC735">
        <f t="shared" si="110"/>
        <v>0</v>
      </c>
    </row>
    <row r="736" spans="1:107">
      <c r="A736">
        <f>ROW(Source!A572)</f>
        <v>572</v>
      </c>
      <c r="B736">
        <v>35806607</v>
      </c>
      <c r="C736">
        <v>35810937</v>
      </c>
      <c r="D736">
        <v>29171808</v>
      </c>
      <c r="E736">
        <v>1</v>
      </c>
      <c r="F736">
        <v>1</v>
      </c>
      <c r="G736">
        <v>1</v>
      </c>
      <c r="H736">
        <v>3</v>
      </c>
      <c r="I736" t="s">
        <v>816</v>
      </c>
      <c r="J736" t="s">
        <v>817</v>
      </c>
      <c r="K736" t="s">
        <v>818</v>
      </c>
      <c r="L736">
        <v>1374</v>
      </c>
      <c r="N736">
        <v>1013</v>
      </c>
      <c r="O736" t="s">
        <v>819</v>
      </c>
      <c r="P736" t="s">
        <v>819</v>
      </c>
      <c r="Q736">
        <v>1</v>
      </c>
      <c r="W736">
        <v>0</v>
      </c>
      <c r="X736">
        <v>-915781824</v>
      </c>
      <c r="Y736">
        <v>6.05</v>
      </c>
      <c r="AA736">
        <v>1</v>
      </c>
      <c r="AB736">
        <v>0</v>
      </c>
      <c r="AC736">
        <v>0</v>
      </c>
      <c r="AD736">
        <v>0</v>
      </c>
      <c r="AE736">
        <v>1</v>
      </c>
      <c r="AF736">
        <v>0</v>
      </c>
      <c r="AG736">
        <v>0</v>
      </c>
      <c r="AH736">
        <v>0</v>
      </c>
      <c r="AI736">
        <v>1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6.05</v>
      </c>
      <c r="AU736" t="s">
        <v>3</v>
      </c>
      <c r="AV736">
        <v>0</v>
      </c>
      <c r="AW736">
        <v>2</v>
      </c>
      <c r="AX736">
        <v>35810958</v>
      </c>
      <c r="AY736">
        <v>1</v>
      </c>
      <c r="AZ736">
        <v>0</v>
      </c>
      <c r="BA736">
        <v>721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Y736*Source!I572</f>
        <v>0.30249999999999999</v>
      </c>
      <c r="CY736">
        <f t="shared" si="111"/>
        <v>1</v>
      </c>
      <c r="CZ736">
        <f t="shared" si="112"/>
        <v>1</v>
      </c>
      <c r="DA736">
        <f t="shared" si="113"/>
        <v>1</v>
      </c>
      <c r="DB736">
        <f t="shared" si="109"/>
        <v>6.05</v>
      </c>
      <c r="DC736">
        <f t="shared" si="110"/>
        <v>0</v>
      </c>
    </row>
    <row r="737" spans="1:107">
      <c r="A737">
        <f>ROW(Source!A575)</f>
        <v>575</v>
      </c>
      <c r="B737">
        <v>35806607</v>
      </c>
      <c r="C737">
        <v>35810962</v>
      </c>
      <c r="D737">
        <v>29364679</v>
      </c>
      <c r="E737">
        <v>1</v>
      </c>
      <c r="F737">
        <v>1</v>
      </c>
      <c r="G737">
        <v>1</v>
      </c>
      <c r="H737">
        <v>1</v>
      </c>
      <c r="I737" t="s">
        <v>799</v>
      </c>
      <c r="J737" t="s">
        <v>3</v>
      </c>
      <c r="K737" t="s">
        <v>800</v>
      </c>
      <c r="L737">
        <v>1369</v>
      </c>
      <c r="N737">
        <v>1013</v>
      </c>
      <c r="O737" t="s">
        <v>583</v>
      </c>
      <c r="P737" t="s">
        <v>583</v>
      </c>
      <c r="Q737">
        <v>1</v>
      </c>
      <c r="W737">
        <v>0</v>
      </c>
      <c r="X737">
        <v>931378261</v>
      </c>
      <c r="Y737">
        <v>26.24</v>
      </c>
      <c r="AA737">
        <v>0</v>
      </c>
      <c r="AB737">
        <v>0</v>
      </c>
      <c r="AC737">
        <v>0</v>
      </c>
      <c r="AD737">
        <v>329.2</v>
      </c>
      <c r="AE737">
        <v>0</v>
      </c>
      <c r="AF737">
        <v>0</v>
      </c>
      <c r="AG737">
        <v>0</v>
      </c>
      <c r="AH737">
        <v>329.2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0</v>
      </c>
      <c r="AQ737">
        <v>0</v>
      </c>
      <c r="AR737">
        <v>0</v>
      </c>
      <c r="AS737" t="s">
        <v>3</v>
      </c>
      <c r="AT737">
        <v>26.24</v>
      </c>
      <c r="AU737" t="s">
        <v>3</v>
      </c>
      <c r="AV737">
        <v>1</v>
      </c>
      <c r="AW737">
        <v>2</v>
      </c>
      <c r="AX737">
        <v>35810972</v>
      </c>
      <c r="AY737">
        <v>2</v>
      </c>
      <c r="AZ737">
        <v>131072</v>
      </c>
      <c r="BA737">
        <v>722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Y737*Source!I575</f>
        <v>0.26239999999999997</v>
      </c>
      <c r="CY737">
        <f>AD737</f>
        <v>329.2</v>
      </c>
      <c r="CZ737">
        <f>AH737</f>
        <v>329.2</v>
      </c>
      <c r="DA737">
        <f>AL737</f>
        <v>1</v>
      </c>
      <c r="DB737">
        <f t="shared" si="109"/>
        <v>8638.2099999999991</v>
      </c>
      <c r="DC737">
        <f t="shared" si="110"/>
        <v>0</v>
      </c>
    </row>
    <row r="738" spans="1:107">
      <c r="A738">
        <f>ROW(Source!A575)</f>
        <v>575</v>
      </c>
      <c r="B738">
        <v>35806607</v>
      </c>
      <c r="C738">
        <v>35810962</v>
      </c>
      <c r="D738">
        <v>121548</v>
      </c>
      <c r="E738">
        <v>1</v>
      </c>
      <c r="F738">
        <v>1</v>
      </c>
      <c r="G738">
        <v>1</v>
      </c>
      <c r="H738">
        <v>1</v>
      </c>
      <c r="I738" t="s">
        <v>34</v>
      </c>
      <c r="J738" t="s">
        <v>3</v>
      </c>
      <c r="K738" t="s">
        <v>584</v>
      </c>
      <c r="L738">
        <v>608254</v>
      </c>
      <c r="N738">
        <v>1013</v>
      </c>
      <c r="O738" t="s">
        <v>585</v>
      </c>
      <c r="P738" t="s">
        <v>585</v>
      </c>
      <c r="Q738">
        <v>1</v>
      </c>
      <c r="W738">
        <v>0</v>
      </c>
      <c r="X738">
        <v>-185737400</v>
      </c>
      <c r="Y738">
        <v>0.03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0.03</v>
      </c>
      <c r="AU738" t="s">
        <v>3</v>
      </c>
      <c r="AV738">
        <v>2</v>
      </c>
      <c r="AW738">
        <v>2</v>
      </c>
      <c r="AX738">
        <v>35810973</v>
      </c>
      <c r="AY738">
        <v>1</v>
      </c>
      <c r="AZ738">
        <v>0</v>
      </c>
      <c r="BA738">
        <v>723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Y738*Source!I575</f>
        <v>2.9999999999999997E-4</v>
      </c>
      <c r="CY738">
        <f>AD738</f>
        <v>0</v>
      </c>
      <c r="CZ738">
        <f>AH738</f>
        <v>0</v>
      </c>
      <c r="DA738">
        <f>AL738</f>
        <v>1</v>
      </c>
      <c r="DB738">
        <f t="shared" si="109"/>
        <v>0</v>
      </c>
      <c r="DC738">
        <f t="shared" si="110"/>
        <v>0</v>
      </c>
    </row>
    <row r="739" spans="1:107">
      <c r="A739">
        <f>ROW(Source!A575)</f>
        <v>575</v>
      </c>
      <c r="B739">
        <v>35806607</v>
      </c>
      <c r="C739">
        <v>35810962</v>
      </c>
      <c r="D739">
        <v>29172362</v>
      </c>
      <c r="E739">
        <v>1</v>
      </c>
      <c r="F739">
        <v>1</v>
      </c>
      <c r="G739">
        <v>1</v>
      </c>
      <c r="H739">
        <v>2</v>
      </c>
      <c r="I739" t="s">
        <v>801</v>
      </c>
      <c r="J739" t="s">
        <v>802</v>
      </c>
      <c r="K739" t="s">
        <v>803</v>
      </c>
      <c r="L739">
        <v>1368</v>
      </c>
      <c r="N739">
        <v>1011</v>
      </c>
      <c r="O739" t="s">
        <v>589</v>
      </c>
      <c r="P739" t="s">
        <v>589</v>
      </c>
      <c r="Q739">
        <v>1</v>
      </c>
      <c r="W739">
        <v>0</v>
      </c>
      <c r="X739">
        <v>2071614860</v>
      </c>
      <c r="Y739">
        <v>0.03</v>
      </c>
      <c r="AA739">
        <v>0</v>
      </c>
      <c r="AB739">
        <v>1113.56</v>
      </c>
      <c r="AC739">
        <v>447.93</v>
      </c>
      <c r="AD739">
        <v>0</v>
      </c>
      <c r="AE739">
        <v>0</v>
      </c>
      <c r="AF739">
        <v>134.65</v>
      </c>
      <c r="AG739">
        <v>13.5</v>
      </c>
      <c r="AH739">
        <v>0</v>
      </c>
      <c r="AI739">
        <v>1</v>
      </c>
      <c r="AJ739">
        <v>8.27</v>
      </c>
      <c r="AK739">
        <v>33.18</v>
      </c>
      <c r="AL739">
        <v>1</v>
      </c>
      <c r="AN739">
        <v>0</v>
      </c>
      <c r="AO739">
        <v>1</v>
      </c>
      <c r="AP739">
        <v>0</v>
      </c>
      <c r="AQ739">
        <v>0</v>
      </c>
      <c r="AR739">
        <v>0</v>
      </c>
      <c r="AS739" t="s">
        <v>3</v>
      </c>
      <c r="AT739">
        <v>0.03</v>
      </c>
      <c r="AU739" t="s">
        <v>3</v>
      </c>
      <c r="AV739">
        <v>0</v>
      </c>
      <c r="AW739">
        <v>2</v>
      </c>
      <c r="AX739">
        <v>35810974</v>
      </c>
      <c r="AY739">
        <v>1</v>
      </c>
      <c r="AZ739">
        <v>0</v>
      </c>
      <c r="BA739">
        <v>724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Y739*Source!I575</f>
        <v>2.9999999999999997E-4</v>
      </c>
      <c r="CY739">
        <f>AB739</f>
        <v>1113.56</v>
      </c>
      <c r="CZ739">
        <f>AF739</f>
        <v>134.65</v>
      </c>
      <c r="DA739">
        <f>AJ739</f>
        <v>8.27</v>
      </c>
      <c r="DB739">
        <f t="shared" si="109"/>
        <v>4.04</v>
      </c>
      <c r="DC739">
        <f t="shared" si="110"/>
        <v>0.41</v>
      </c>
    </row>
    <row r="740" spans="1:107">
      <c r="A740">
        <f>ROW(Source!A575)</f>
        <v>575</v>
      </c>
      <c r="B740">
        <v>35806607</v>
      </c>
      <c r="C740">
        <v>35810962</v>
      </c>
      <c r="D740">
        <v>29174913</v>
      </c>
      <c r="E740">
        <v>1</v>
      </c>
      <c r="F740">
        <v>1</v>
      </c>
      <c r="G740">
        <v>1</v>
      </c>
      <c r="H740">
        <v>2</v>
      </c>
      <c r="I740" t="s">
        <v>601</v>
      </c>
      <c r="J740" t="s">
        <v>602</v>
      </c>
      <c r="K740" t="s">
        <v>603</v>
      </c>
      <c r="L740">
        <v>1368</v>
      </c>
      <c r="N740">
        <v>1011</v>
      </c>
      <c r="O740" t="s">
        <v>589</v>
      </c>
      <c r="P740" t="s">
        <v>589</v>
      </c>
      <c r="Q740">
        <v>1</v>
      </c>
      <c r="W740">
        <v>0</v>
      </c>
      <c r="X740">
        <v>458544584</v>
      </c>
      <c r="Y740">
        <v>0.02</v>
      </c>
      <c r="AA740">
        <v>0</v>
      </c>
      <c r="AB740">
        <v>932.72</v>
      </c>
      <c r="AC740">
        <v>384.89</v>
      </c>
      <c r="AD740">
        <v>0</v>
      </c>
      <c r="AE740">
        <v>0</v>
      </c>
      <c r="AF740">
        <v>87.17</v>
      </c>
      <c r="AG740">
        <v>11.6</v>
      </c>
      <c r="AH740">
        <v>0</v>
      </c>
      <c r="AI740">
        <v>1</v>
      </c>
      <c r="AJ740">
        <v>10.7</v>
      </c>
      <c r="AK740">
        <v>33.18</v>
      </c>
      <c r="AL740">
        <v>1</v>
      </c>
      <c r="AN740">
        <v>0</v>
      </c>
      <c r="AO740">
        <v>1</v>
      </c>
      <c r="AP740">
        <v>0</v>
      </c>
      <c r="AQ740">
        <v>0</v>
      </c>
      <c r="AR740">
        <v>0</v>
      </c>
      <c r="AS740" t="s">
        <v>3</v>
      </c>
      <c r="AT740">
        <v>0.02</v>
      </c>
      <c r="AU740" t="s">
        <v>3</v>
      </c>
      <c r="AV740">
        <v>0</v>
      </c>
      <c r="AW740">
        <v>2</v>
      </c>
      <c r="AX740">
        <v>35810975</v>
      </c>
      <c r="AY740">
        <v>1</v>
      </c>
      <c r="AZ740">
        <v>0</v>
      </c>
      <c r="BA740">
        <v>725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Y740*Source!I575</f>
        <v>2.0000000000000001E-4</v>
      </c>
      <c r="CY740">
        <f>AB740</f>
        <v>932.72</v>
      </c>
      <c r="CZ740">
        <f>AF740</f>
        <v>87.17</v>
      </c>
      <c r="DA740">
        <f>AJ740</f>
        <v>10.7</v>
      </c>
      <c r="DB740">
        <f t="shared" si="109"/>
        <v>1.74</v>
      </c>
      <c r="DC740">
        <f t="shared" si="110"/>
        <v>0.23</v>
      </c>
    </row>
    <row r="741" spans="1:107">
      <c r="A741">
        <f>ROW(Source!A575)</f>
        <v>575</v>
      </c>
      <c r="B741">
        <v>35806607</v>
      </c>
      <c r="C741">
        <v>35810962</v>
      </c>
      <c r="D741">
        <v>29149204</v>
      </c>
      <c r="E741">
        <v>1</v>
      </c>
      <c r="F741">
        <v>1</v>
      </c>
      <c r="G741">
        <v>1</v>
      </c>
      <c r="H741">
        <v>3</v>
      </c>
      <c r="I741" t="s">
        <v>810</v>
      </c>
      <c r="J741" t="s">
        <v>811</v>
      </c>
      <c r="K741" t="s">
        <v>812</v>
      </c>
      <c r="L741">
        <v>1348</v>
      </c>
      <c r="N741">
        <v>1009</v>
      </c>
      <c r="O741" t="s">
        <v>29</v>
      </c>
      <c r="P741" t="s">
        <v>29</v>
      </c>
      <c r="Q741">
        <v>1000</v>
      </c>
      <c r="W741">
        <v>0</v>
      </c>
      <c r="X741">
        <v>-1132764130</v>
      </c>
      <c r="Y741">
        <v>3.15E-3</v>
      </c>
      <c r="AA741">
        <v>4978.46</v>
      </c>
      <c r="AB741">
        <v>0</v>
      </c>
      <c r="AC741">
        <v>0</v>
      </c>
      <c r="AD741">
        <v>0</v>
      </c>
      <c r="AE741">
        <v>729.98</v>
      </c>
      <c r="AF741">
        <v>0</v>
      </c>
      <c r="AG741">
        <v>0</v>
      </c>
      <c r="AH741">
        <v>0</v>
      </c>
      <c r="AI741">
        <v>6.82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3.15E-3</v>
      </c>
      <c r="AU741" t="s">
        <v>3</v>
      </c>
      <c r="AV741">
        <v>0</v>
      </c>
      <c r="AW741">
        <v>2</v>
      </c>
      <c r="AX741">
        <v>35810976</v>
      </c>
      <c r="AY741">
        <v>1</v>
      </c>
      <c r="AZ741">
        <v>0</v>
      </c>
      <c r="BA741">
        <v>726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Y741*Source!I575</f>
        <v>3.15E-5</v>
      </c>
      <c r="CY741">
        <f>AA741</f>
        <v>4978.46</v>
      </c>
      <c r="CZ741">
        <f>AE741</f>
        <v>729.98</v>
      </c>
      <c r="DA741">
        <f>AI741</f>
        <v>6.82</v>
      </c>
      <c r="DB741">
        <f t="shared" si="109"/>
        <v>2.2999999999999998</v>
      </c>
      <c r="DC741">
        <f t="shared" si="110"/>
        <v>0</v>
      </c>
    </row>
    <row r="742" spans="1:107">
      <c r="A742">
        <f>ROW(Source!A575)</f>
        <v>575</v>
      </c>
      <c r="B742">
        <v>35806607</v>
      </c>
      <c r="C742">
        <v>35810962</v>
      </c>
      <c r="D742">
        <v>29156142</v>
      </c>
      <c r="E742">
        <v>1</v>
      </c>
      <c r="F742">
        <v>1</v>
      </c>
      <c r="G742">
        <v>1</v>
      </c>
      <c r="H742">
        <v>3</v>
      </c>
      <c r="I742" t="s">
        <v>251</v>
      </c>
      <c r="J742" t="s">
        <v>254</v>
      </c>
      <c r="K742" t="s">
        <v>252</v>
      </c>
      <c r="L742">
        <v>1356</v>
      </c>
      <c r="N742">
        <v>1010</v>
      </c>
      <c r="O742" t="s">
        <v>253</v>
      </c>
      <c r="P742" t="s">
        <v>253</v>
      </c>
      <c r="Q742">
        <v>1000</v>
      </c>
      <c r="W742">
        <v>0</v>
      </c>
      <c r="X742">
        <v>-1152774928</v>
      </c>
      <c r="Y742">
        <v>100</v>
      </c>
      <c r="AA742">
        <v>5115.96</v>
      </c>
      <c r="AB742">
        <v>0</v>
      </c>
      <c r="AC742">
        <v>0</v>
      </c>
      <c r="AD742">
        <v>0</v>
      </c>
      <c r="AE742">
        <v>1998.42</v>
      </c>
      <c r="AF742">
        <v>0</v>
      </c>
      <c r="AG742">
        <v>0</v>
      </c>
      <c r="AH742">
        <v>0</v>
      </c>
      <c r="AI742">
        <v>2.56</v>
      </c>
      <c r="AJ742">
        <v>1</v>
      </c>
      <c r="AK742">
        <v>1</v>
      </c>
      <c r="AL742">
        <v>1</v>
      </c>
      <c r="AN742">
        <v>0</v>
      </c>
      <c r="AO742">
        <v>0</v>
      </c>
      <c r="AP742">
        <v>0</v>
      </c>
      <c r="AQ742">
        <v>0</v>
      </c>
      <c r="AR742">
        <v>0</v>
      </c>
      <c r="AS742" t="s">
        <v>3</v>
      </c>
      <c r="AT742">
        <v>100</v>
      </c>
      <c r="AU742" t="s">
        <v>3</v>
      </c>
      <c r="AV742">
        <v>0</v>
      </c>
      <c r="AW742">
        <v>1</v>
      </c>
      <c r="AX742">
        <v>-1</v>
      </c>
      <c r="AY742">
        <v>0</v>
      </c>
      <c r="AZ742">
        <v>0</v>
      </c>
      <c r="BA742" t="s">
        <v>3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Y742*Source!I575</f>
        <v>1</v>
      </c>
      <c r="CY742">
        <f>AA742</f>
        <v>5115.96</v>
      </c>
      <c r="CZ742">
        <f>AE742</f>
        <v>1998.42</v>
      </c>
      <c r="DA742">
        <f>AI742</f>
        <v>2.56</v>
      </c>
      <c r="DB742">
        <f t="shared" si="109"/>
        <v>199842</v>
      </c>
      <c r="DC742">
        <f t="shared" si="110"/>
        <v>0</v>
      </c>
    </row>
    <row r="743" spans="1:107">
      <c r="A743">
        <f>ROW(Source!A575)</f>
        <v>575</v>
      </c>
      <c r="B743">
        <v>35806607</v>
      </c>
      <c r="C743">
        <v>35810962</v>
      </c>
      <c r="D743">
        <v>29170678</v>
      </c>
      <c r="E743">
        <v>1</v>
      </c>
      <c r="F743">
        <v>1</v>
      </c>
      <c r="G743">
        <v>1</v>
      </c>
      <c r="H743">
        <v>3</v>
      </c>
      <c r="I743" t="s">
        <v>813</v>
      </c>
      <c r="J743" t="s">
        <v>814</v>
      </c>
      <c r="K743" t="s">
        <v>815</v>
      </c>
      <c r="L743">
        <v>1354</v>
      </c>
      <c r="N743">
        <v>1010</v>
      </c>
      <c r="O743" t="s">
        <v>258</v>
      </c>
      <c r="P743" t="s">
        <v>258</v>
      </c>
      <c r="Q743">
        <v>1</v>
      </c>
      <c r="W743">
        <v>0</v>
      </c>
      <c r="X743">
        <v>-808655695</v>
      </c>
      <c r="Y743">
        <v>102</v>
      </c>
      <c r="AA743">
        <v>0.69</v>
      </c>
      <c r="AB743">
        <v>0</v>
      </c>
      <c r="AC743">
        <v>0</v>
      </c>
      <c r="AD743">
        <v>0</v>
      </c>
      <c r="AE743">
        <v>0.28000000000000003</v>
      </c>
      <c r="AF743">
        <v>0</v>
      </c>
      <c r="AG743">
        <v>0</v>
      </c>
      <c r="AH743">
        <v>0</v>
      </c>
      <c r="AI743">
        <v>2.46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102</v>
      </c>
      <c r="AU743" t="s">
        <v>3</v>
      </c>
      <c r="AV743">
        <v>0</v>
      </c>
      <c r="AW743">
        <v>2</v>
      </c>
      <c r="AX743">
        <v>35810977</v>
      </c>
      <c r="AY743">
        <v>1</v>
      </c>
      <c r="AZ743">
        <v>0</v>
      </c>
      <c r="BA743">
        <v>727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Y743*Source!I575</f>
        <v>1.02</v>
      </c>
      <c r="CY743">
        <f>AA743</f>
        <v>0.69</v>
      </c>
      <c r="CZ743">
        <f>AE743</f>
        <v>0.28000000000000003</v>
      </c>
      <c r="DA743">
        <f>AI743</f>
        <v>2.46</v>
      </c>
      <c r="DB743">
        <f t="shared" si="109"/>
        <v>28.56</v>
      </c>
      <c r="DC743">
        <f t="shared" si="110"/>
        <v>0</v>
      </c>
    </row>
    <row r="744" spans="1:107">
      <c r="A744">
        <f>ROW(Source!A575)</f>
        <v>575</v>
      </c>
      <c r="B744">
        <v>35806607</v>
      </c>
      <c r="C744">
        <v>35810962</v>
      </c>
      <c r="D744">
        <v>29169278</v>
      </c>
      <c r="E744">
        <v>1</v>
      </c>
      <c r="F744">
        <v>1</v>
      </c>
      <c r="G744">
        <v>1</v>
      </c>
      <c r="H744">
        <v>3</v>
      </c>
      <c r="I744" t="s">
        <v>266</v>
      </c>
      <c r="J744" t="s">
        <v>268</v>
      </c>
      <c r="K744" t="s">
        <v>267</v>
      </c>
      <c r="L744">
        <v>1354</v>
      </c>
      <c r="N744">
        <v>1010</v>
      </c>
      <c r="O744" t="s">
        <v>258</v>
      </c>
      <c r="P744" t="s">
        <v>258</v>
      </c>
      <c r="Q744">
        <v>1</v>
      </c>
      <c r="W744">
        <v>0</v>
      </c>
      <c r="X744">
        <v>-1190793685</v>
      </c>
      <c r="Y744">
        <v>100</v>
      </c>
      <c r="AA744">
        <v>76.47</v>
      </c>
      <c r="AB744">
        <v>0</v>
      </c>
      <c r="AC744">
        <v>0</v>
      </c>
      <c r="AD744">
        <v>0</v>
      </c>
      <c r="AE744">
        <v>8.81</v>
      </c>
      <c r="AF744">
        <v>0</v>
      </c>
      <c r="AG744">
        <v>0</v>
      </c>
      <c r="AH744">
        <v>0</v>
      </c>
      <c r="AI744">
        <v>8.68</v>
      </c>
      <c r="AJ744">
        <v>1</v>
      </c>
      <c r="AK744">
        <v>1</v>
      </c>
      <c r="AL744">
        <v>1</v>
      </c>
      <c r="AN744">
        <v>0</v>
      </c>
      <c r="AO744">
        <v>0</v>
      </c>
      <c r="AP744">
        <v>0</v>
      </c>
      <c r="AQ744">
        <v>0</v>
      </c>
      <c r="AR744">
        <v>0</v>
      </c>
      <c r="AS744" t="s">
        <v>3</v>
      </c>
      <c r="AT744">
        <v>100</v>
      </c>
      <c r="AU744" t="s">
        <v>3</v>
      </c>
      <c r="AV744">
        <v>0</v>
      </c>
      <c r="AW744">
        <v>1</v>
      </c>
      <c r="AX744">
        <v>-1</v>
      </c>
      <c r="AY744">
        <v>0</v>
      </c>
      <c r="AZ744">
        <v>0</v>
      </c>
      <c r="BA744" t="s">
        <v>3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Y744*Source!I575</f>
        <v>1</v>
      </c>
      <c r="CY744">
        <f>AA744</f>
        <v>76.47</v>
      </c>
      <c r="CZ744">
        <f>AE744</f>
        <v>8.81</v>
      </c>
      <c r="DA744">
        <f>AI744</f>
        <v>8.68</v>
      </c>
      <c r="DB744">
        <f t="shared" si="109"/>
        <v>881</v>
      </c>
      <c r="DC744">
        <f t="shared" si="110"/>
        <v>0</v>
      </c>
    </row>
    <row r="745" spans="1:107">
      <c r="A745">
        <f>ROW(Source!A575)</f>
        <v>575</v>
      </c>
      <c r="B745">
        <v>35806607</v>
      </c>
      <c r="C745">
        <v>35810962</v>
      </c>
      <c r="D745">
        <v>29171808</v>
      </c>
      <c r="E745">
        <v>1</v>
      </c>
      <c r="F745">
        <v>1</v>
      </c>
      <c r="G745">
        <v>1</v>
      </c>
      <c r="H745">
        <v>3</v>
      </c>
      <c r="I745" t="s">
        <v>816</v>
      </c>
      <c r="J745" t="s">
        <v>817</v>
      </c>
      <c r="K745" t="s">
        <v>818</v>
      </c>
      <c r="L745">
        <v>1374</v>
      </c>
      <c r="N745">
        <v>1013</v>
      </c>
      <c r="O745" t="s">
        <v>819</v>
      </c>
      <c r="P745" t="s">
        <v>819</v>
      </c>
      <c r="Q745">
        <v>1</v>
      </c>
      <c r="W745">
        <v>0</v>
      </c>
      <c r="X745">
        <v>-915781824</v>
      </c>
      <c r="Y745">
        <v>5.21</v>
      </c>
      <c r="AA745">
        <v>1</v>
      </c>
      <c r="AB745">
        <v>0</v>
      </c>
      <c r="AC745">
        <v>0</v>
      </c>
      <c r="AD745">
        <v>0</v>
      </c>
      <c r="AE745">
        <v>1</v>
      </c>
      <c r="AF745">
        <v>0</v>
      </c>
      <c r="AG745">
        <v>0</v>
      </c>
      <c r="AH745">
        <v>0</v>
      </c>
      <c r="AI745">
        <v>1</v>
      </c>
      <c r="AJ745">
        <v>1</v>
      </c>
      <c r="AK745">
        <v>1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5.21</v>
      </c>
      <c r="AU745" t="s">
        <v>3</v>
      </c>
      <c r="AV745">
        <v>0</v>
      </c>
      <c r="AW745">
        <v>2</v>
      </c>
      <c r="AX745">
        <v>35810978</v>
      </c>
      <c r="AY745">
        <v>1</v>
      </c>
      <c r="AZ745">
        <v>0</v>
      </c>
      <c r="BA745">
        <v>728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Y745*Source!I575</f>
        <v>5.21E-2</v>
      </c>
      <c r="CY745">
        <f>AA745</f>
        <v>1</v>
      </c>
      <c r="CZ745">
        <f>AE745</f>
        <v>1</v>
      </c>
      <c r="DA745">
        <f>AI745</f>
        <v>1</v>
      </c>
      <c r="DB745">
        <f t="shared" si="109"/>
        <v>5.21</v>
      </c>
      <c r="DC745">
        <f t="shared" si="110"/>
        <v>0</v>
      </c>
    </row>
    <row r="746" spans="1:107">
      <c r="A746">
        <f>ROW(Source!A578)</f>
        <v>578</v>
      </c>
      <c r="B746">
        <v>35806607</v>
      </c>
      <c r="C746">
        <v>36171816</v>
      </c>
      <c r="D746">
        <v>18409850</v>
      </c>
      <c r="E746">
        <v>1</v>
      </c>
      <c r="F746">
        <v>1</v>
      </c>
      <c r="G746">
        <v>1</v>
      </c>
      <c r="H746">
        <v>1</v>
      </c>
      <c r="I746" t="s">
        <v>709</v>
      </c>
      <c r="J746" t="s">
        <v>3</v>
      </c>
      <c r="K746" t="s">
        <v>710</v>
      </c>
      <c r="L746">
        <v>1369</v>
      </c>
      <c r="N746">
        <v>1013</v>
      </c>
      <c r="O746" t="s">
        <v>583</v>
      </c>
      <c r="P746" t="s">
        <v>583</v>
      </c>
      <c r="Q746">
        <v>1</v>
      </c>
      <c r="W746">
        <v>0</v>
      </c>
      <c r="X746">
        <v>855544366</v>
      </c>
      <c r="Y746">
        <v>105.8</v>
      </c>
      <c r="AA746">
        <v>0</v>
      </c>
      <c r="AB746">
        <v>0</v>
      </c>
      <c r="AC746">
        <v>0</v>
      </c>
      <c r="AD746">
        <v>300.99</v>
      </c>
      <c r="AE746">
        <v>0</v>
      </c>
      <c r="AF746">
        <v>0</v>
      </c>
      <c r="AG746">
        <v>0</v>
      </c>
      <c r="AH746">
        <v>300.99</v>
      </c>
      <c r="AI746">
        <v>1</v>
      </c>
      <c r="AJ746">
        <v>1</v>
      </c>
      <c r="AK746">
        <v>1</v>
      </c>
      <c r="AL746">
        <v>1</v>
      </c>
      <c r="AN746">
        <v>0</v>
      </c>
      <c r="AO746">
        <v>1</v>
      </c>
      <c r="AP746">
        <v>1</v>
      </c>
      <c r="AQ746">
        <v>0</v>
      </c>
      <c r="AR746">
        <v>0</v>
      </c>
      <c r="AS746" t="s">
        <v>3</v>
      </c>
      <c r="AT746">
        <v>92</v>
      </c>
      <c r="AU746" t="s">
        <v>144</v>
      </c>
      <c r="AV746">
        <v>1</v>
      </c>
      <c r="AW746">
        <v>2</v>
      </c>
      <c r="AX746">
        <v>36171817</v>
      </c>
      <c r="AY746">
        <v>2</v>
      </c>
      <c r="AZ746">
        <v>131072</v>
      </c>
      <c r="BA746">
        <v>729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Y746*Source!I578</f>
        <v>28.036999999999999</v>
      </c>
      <c r="CY746">
        <f>AD746</f>
        <v>300.99</v>
      </c>
      <c r="CZ746">
        <f>AH746</f>
        <v>300.99</v>
      </c>
      <c r="DA746">
        <f>AL746</f>
        <v>1</v>
      </c>
      <c r="DB746">
        <f>ROUND((ROUND(AT746*CZ746,2)*1.15),2)</f>
        <v>31844.74</v>
      </c>
      <c r="DC746">
        <f>ROUND((ROUND(AT746*AG746,2)*1.15),2)</f>
        <v>0</v>
      </c>
    </row>
    <row r="747" spans="1:107">
      <c r="A747">
        <f>ROW(Source!A578)</f>
        <v>578</v>
      </c>
      <c r="B747">
        <v>35806607</v>
      </c>
      <c r="C747">
        <v>36171816</v>
      </c>
      <c r="D747">
        <v>29173472</v>
      </c>
      <c r="E747">
        <v>1</v>
      </c>
      <c r="F747">
        <v>1</v>
      </c>
      <c r="G747">
        <v>1</v>
      </c>
      <c r="H747">
        <v>2</v>
      </c>
      <c r="I747" t="s">
        <v>660</v>
      </c>
      <c r="J747" t="s">
        <v>661</v>
      </c>
      <c r="K747" t="s">
        <v>662</v>
      </c>
      <c r="L747">
        <v>1368</v>
      </c>
      <c r="N747">
        <v>1011</v>
      </c>
      <c r="O747" t="s">
        <v>589</v>
      </c>
      <c r="P747" t="s">
        <v>589</v>
      </c>
      <c r="Q747">
        <v>1</v>
      </c>
      <c r="W747">
        <v>0</v>
      </c>
      <c r="X747">
        <v>275932499</v>
      </c>
      <c r="Y747">
        <v>2.5</v>
      </c>
      <c r="AA747">
        <v>0</v>
      </c>
      <c r="AB747">
        <v>12.75</v>
      </c>
      <c r="AC747">
        <v>0</v>
      </c>
      <c r="AD747">
        <v>0</v>
      </c>
      <c r="AE747">
        <v>0</v>
      </c>
      <c r="AF747">
        <v>3</v>
      </c>
      <c r="AG747">
        <v>0</v>
      </c>
      <c r="AH747">
        <v>0</v>
      </c>
      <c r="AI747">
        <v>1</v>
      </c>
      <c r="AJ747">
        <v>4.25</v>
      </c>
      <c r="AK747">
        <v>33.18</v>
      </c>
      <c r="AL747">
        <v>1</v>
      </c>
      <c r="AN747">
        <v>0</v>
      </c>
      <c r="AO747">
        <v>1</v>
      </c>
      <c r="AP747">
        <v>1</v>
      </c>
      <c r="AQ747">
        <v>0</v>
      </c>
      <c r="AR747">
        <v>0</v>
      </c>
      <c r="AS747" t="s">
        <v>3</v>
      </c>
      <c r="AT747">
        <v>2</v>
      </c>
      <c r="AU747" t="s">
        <v>143</v>
      </c>
      <c r="AV747">
        <v>0</v>
      </c>
      <c r="AW747">
        <v>2</v>
      </c>
      <c r="AX747">
        <v>36171818</v>
      </c>
      <c r="AY747">
        <v>1</v>
      </c>
      <c r="AZ747">
        <v>0</v>
      </c>
      <c r="BA747">
        <v>730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Y747*Source!I578</f>
        <v>0.66250000000000009</v>
      </c>
      <c r="CY747">
        <f>AB747</f>
        <v>12.75</v>
      </c>
      <c r="CZ747">
        <f>AF747</f>
        <v>3</v>
      </c>
      <c r="DA747">
        <f>AJ747</f>
        <v>4.25</v>
      </c>
      <c r="DB747">
        <f>ROUND((ROUND(AT747*CZ747,2)*1.25),2)</f>
        <v>7.5</v>
      </c>
      <c r="DC747">
        <f>ROUND((ROUND(AT747*AG747,2)*1.25),2)</f>
        <v>0</v>
      </c>
    </row>
    <row r="748" spans="1:107">
      <c r="A748">
        <f>ROW(Source!A578)</f>
        <v>578</v>
      </c>
      <c r="B748">
        <v>35806607</v>
      </c>
      <c r="C748">
        <v>36171816</v>
      </c>
      <c r="D748">
        <v>29174538</v>
      </c>
      <c r="E748">
        <v>1</v>
      </c>
      <c r="F748">
        <v>1</v>
      </c>
      <c r="G748">
        <v>1</v>
      </c>
      <c r="H748">
        <v>2</v>
      </c>
      <c r="I748" t="s">
        <v>712</v>
      </c>
      <c r="J748" t="s">
        <v>820</v>
      </c>
      <c r="K748" t="s">
        <v>714</v>
      </c>
      <c r="L748">
        <v>1368</v>
      </c>
      <c r="N748">
        <v>1011</v>
      </c>
      <c r="O748" t="s">
        <v>589</v>
      </c>
      <c r="P748" t="s">
        <v>589</v>
      </c>
      <c r="Q748">
        <v>1</v>
      </c>
      <c r="W748">
        <v>0</v>
      </c>
      <c r="X748">
        <v>1107538725</v>
      </c>
      <c r="Y748">
        <v>0.17500000000000002</v>
      </c>
      <c r="AA748">
        <v>0</v>
      </c>
      <c r="AB748">
        <v>187.1</v>
      </c>
      <c r="AC748">
        <v>0</v>
      </c>
      <c r="AD748">
        <v>0</v>
      </c>
      <c r="AE748">
        <v>0</v>
      </c>
      <c r="AF748">
        <v>33.590000000000003</v>
      </c>
      <c r="AG748">
        <v>0</v>
      </c>
      <c r="AH748">
        <v>0</v>
      </c>
      <c r="AI748">
        <v>1</v>
      </c>
      <c r="AJ748">
        <v>5.57</v>
      </c>
      <c r="AK748">
        <v>33.18</v>
      </c>
      <c r="AL748">
        <v>1</v>
      </c>
      <c r="AN748">
        <v>0</v>
      </c>
      <c r="AO748">
        <v>1</v>
      </c>
      <c r="AP748">
        <v>1</v>
      </c>
      <c r="AQ748">
        <v>0</v>
      </c>
      <c r="AR748">
        <v>0</v>
      </c>
      <c r="AS748" t="s">
        <v>3</v>
      </c>
      <c r="AT748">
        <v>0.14000000000000001</v>
      </c>
      <c r="AU748" t="s">
        <v>143</v>
      </c>
      <c r="AV748">
        <v>0</v>
      </c>
      <c r="AW748">
        <v>2</v>
      </c>
      <c r="AX748">
        <v>36171819</v>
      </c>
      <c r="AY748">
        <v>1</v>
      </c>
      <c r="AZ748">
        <v>0</v>
      </c>
      <c r="BA748">
        <v>731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Y748*Source!I578</f>
        <v>4.6375000000000006E-2</v>
      </c>
      <c r="CY748">
        <f>AB748</f>
        <v>187.1</v>
      </c>
      <c r="CZ748">
        <f>AF748</f>
        <v>33.590000000000003</v>
      </c>
      <c r="DA748">
        <f>AJ748</f>
        <v>5.57</v>
      </c>
      <c r="DB748">
        <f>ROUND((ROUND(AT748*CZ748,2)*1.25),2)</f>
        <v>5.88</v>
      </c>
      <c r="DC748">
        <f>ROUND((ROUND(AT748*AG748,2)*1.25),2)</f>
        <v>0</v>
      </c>
    </row>
    <row r="749" spans="1:107">
      <c r="A749">
        <f>ROW(Source!A578)</f>
        <v>578</v>
      </c>
      <c r="B749">
        <v>35806607</v>
      </c>
      <c r="C749">
        <v>36171816</v>
      </c>
      <c r="D749">
        <v>29174580</v>
      </c>
      <c r="E749">
        <v>1</v>
      </c>
      <c r="F749">
        <v>1</v>
      </c>
      <c r="G749">
        <v>1</v>
      </c>
      <c r="H749">
        <v>2</v>
      </c>
      <c r="I749" t="s">
        <v>715</v>
      </c>
      <c r="J749" t="s">
        <v>821</v>
      </c>
      <c r="K749" t="s">
        <v>717</v>
      </c>
      <c r="L749">
        <v>1368</v>
      </c>
      <c r="N749">
        <v>1011</v>
      </c>
      <c r="O749" t="s">
        <v>589</v>
      </c>
      <c r="P749" t="s">
        <v>589</v>
      </c>
      <c r="Q749">
        <v>1</v>
      </c>
      <c r="W749">
        <v>0</v>
      </c>
      <c r="X749">
        <v>-169468834</v>
      </c>
      <c r="Y749">
        <v>0.76249999999999996</v>
      </c>
      <c r="AA749">
        <v>0</v>
      </c>
      <c r="AB749">
        <v>31.87</v>
      </c>
      <c r="AC749">
        <v>0</v>
      </c>
      <c r="AD749">
        <v>0</v>
      </c>
      <c r="AE749">
        <v>0</v>
      </c>
      <c r="AF749">
        <v>2.08</v>
      </c>
      <c r="AG749">
        <v>0</v>
      </c>
      <c r="AH749">
        <v>0</v>
      </c>
      <c r="AI749">
        <v>1</v>
      </c>
      <c r="AJ749">
        <v>15.32</v>
      </c>
      <c r="AK749">
        <v>33.18</v>
      </c>
      <c r="AL749">
        <v>1</v>
      </c>
      <c r="AN749">
        <v>0</v>
      </c>
      <c r="AO749">
        <v>1</v>
      </c>
      <c r="AP749">
        <v>1</v>
      </c>
      <c r="AQ749">
        <v>0</v>
      </c>
      <c r="AR749">
        <v>0</v>
      </c>
      <c r="AS749" t="s">
        <v>3</v>
      </c>
      <c r="AT749">
        <v>0.61</v>
      </c>
      <c r="AU749" t="s">
        <v>143</v>
      </c>
      <c r="AV749">
        <v>0</v>
      </c>
      <c r="AW749">
        <v>2</v>
      </c>
      <c r="AX749">
        <v>36171820</v>
      </c>
      <c r="AY749">
        <v>1</v>
      </c>
      <c r="AZ749">
        <v>0</v>
      </c>
      <c r="BA749">
        <v>732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Y749*Source!I578</f>
        <v>0.20206250000000001</v>
      </c>
      <c r="CY749">
        <f>AB749</f>
        <v>31.87</v>
      </c>
      <c r="CZ749">
        <f>AF749</f>
        <v>2.08</v>
      </c>
      <c r="DA749">
        <f>AJ749</f>
        <v>15.32</v>
      </c>
      <c r="DB749">
        <f>ROUND((ROUND(AT749*CZ749,2)*1.25),2)</f>
        <v>1.59</v>
      </c>
      <c r="DC749">
        <f>ROUND((ROUND(AT749*AG749,2)*1.25),2)</f>
        <v>0</v>
      </c>
    </row>
    <row r="750" spans="1:107">
      <c r="A750">
        <f>ROW(Source!A578)</f>
        <v>578</v>
      </c>
      <c r="B750">
        <v>35806607</v>
      </c>
      <c r="C750">
        <v>36171816</v>
      </c>
      <c r="D750">
        <v>29109354</v>
      </c>
      <c r="E750">
        <v>1</v>
      </c>
      <c r="F750">
        <v>1</v>
      </c>
      <c r="G750">
        <v>1</v>
      </c>
      <c r="H750">
        <v>3</v>
      </c>
      <c r="I750" t="s">
        <v>718</v>
      </c>
      <c r="J750" t="s">
        <v>822</v>
      </c>
      <c r="K750" t="s">
        <v>720</v>
      </c>
      <c r="L750">
        <v>1346</v>
      </c>
      <c r="N750">
        <v>1009</v>
      </c>
      <c r="O750" t="s">
        <v>170</v>
      </c>
      <c r="P750" t="s">
        <v>170</v>
      </c>
      <c r="Q750">
        <v>1</v>
      </c>
      <c r="W750">
        <v>0</v>
      </c>
      <c r="X750">
        <v>-882693383</v>
      </c>
      <c r="Y750">
        <v>10</v>
      </c>
      <c r="AA750">
        <v>64.010000000000005</v>
      </c>
      <c r="AB750">
        <v>0</v>
      </c>
      <c r="AC750">
        <v>0</v>
      </c>
      <c r="AD750">
        <v>0</v>
      </c>
      <c r="AE750">
        <v>46.72</v>
      </c>
      <c r="AF750">
        <v>0</v>
      </c>
      <c r="AG750">
        <v>0</v>
      </c>
      <c r="AH750">
        <v>0</v>
      </c>
      <c r="AI750">
        <v>1.37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10</v>
      </c>
      <c r="AU750" t="s">
        <v>3</v>
      </c>
      <c r="AV750">
        <v>0</v>
      </c>
      <c r="AW750">
        <v>2</v>
      </c>
      <c r="AX750">
        <v>36171821</v>
      </c>
      <c r="AY750">
        <v>1</v>
      </c>
      <c r="AZ750">
        <v>0</v>
      </c>
      <c r="BA750">
        <v>733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Y750*Source!I578</f>
        <v>2.6500000000000004</v>
      </c>
      <c r="CY750">
        <f t="shared" ref="CY750:CY762" si="114">AA750</f>
        <v>64.010000000000005</v>
      </c>
      <c r="CZ750">
        <f t="shared" ref="CZ750:CZ762" si="115">AE750</f>
        <v>46.72</v>
      </c>
      <c r="DA750">
        <f t="shared" ref="DA750:DA762" si="116">AI750</f>
        <v>1.37</v>
      </c>
      <c r="DB750">
        <f t="shared" ref="DB750:DB789" si="117">ROUND(ROUND(AT750*CZ750,2),2)</f>
        <v>467.2</v>
      </c>
      <c r="DC750">
        <f t="shared" ref="DC750:DC789" si="118">ROUND(ROUND(AT750*AG750,2),2)</f>
        <v>0</v>
      </c>
    </row>
    <row r="751" spans="1:107">
      <c r="A751">
        <f>ROW(Source!A578)</f>
        <v>578</v>
      </c>
      <c r="B751">
        <v>35806607</v>
      </c>
      <c r="C751">
        <v>36171816</v>
      </c>
      <c r="D751">
        <v>29109781</v>
      </c>
      <c r="E751">
        <v>1</v>
      </c>
      <c r="F751">
        <v>1</v>
      </c>
      <c r="G751">
        <v>1</v>
      </c>
      <c r="H751">
        <v>3</v>
      </c>
      <c r="I751" t="s">
        <v>724</v>
      </c>
      <c r="J751" t="s">
        <v>823</v>
      </c>
      <c r="K751" t="s">
        <v>726</v>
      </c>
      <c r="L751">
        <v>1346</v>
      </c>
      <c r="N751">
        <v>1009</v>
      </c>
      <c r="O751" t="s">
        <v>170</v>
      </c>
      <c r="P751" t="s">
        <v>170</v>
      </c>
      <c r="Q751">
        <v>1</v>
      </c>
      <c r="W751">
        <v>0</v>
      </c>
      <c r="X751">
        <v>-306339415</v>
      </c>
      <c r="Y751">
        <v>4</v>
      </c>
      <c r="AA751">
        <v>60.38</v>
      </c>
      <c r="AB751">
        <v>0</v>
      </c>
      <c r="AC751">
        <v>0</v>
      </c>
      <c r="AD751">
        <v>0</v>
      </c>
      <c r="AE751">
        <v>11.12</v>
      </c>
      <c r="AF751">
        <v>0</v>
      </c>
      <c r="AG751">
        <v>0</v>
      </c>
      <c r="AH751">
        <v>0</v>
      </c>
      <c r="AI751">
        <v>5.43</v>
      </c>
      <c r="AJ751">
        <v>1</v>
      </c>
      <c r="AK751">
        <v>1</v>
      </c>
      <c r="AL751">
        <v>1</v>
      </c>
      <c r="AN751">
        <v>0</v>
      </c>
      <c r="AO751">
        <v>1</v>
      </c>
      <c r="AP751">
        <v>0</v>
      </c>
      <c r="AQ751">
        <v>0</v>
      </c>
      <c r="AR751">
        <v>0</v>
      </c>
      <c r="AS751" t="s">
        <v>3</v>
      </c>
      <c r="AT751">
        <v>4</v>
      </c>
      <c r="AU751" t="s">
        <v>3</v>
      </c>
      <c r="AV751">
        <v>0</v>
      </c>
      <c r="AW751">
        <v>2</v>
      </c>
      <c r="AX751">
        <v>36171822</v>
      </c>
      <c r="AY751">
        <v>1</v>
      </c>
      <c r="AZ751">
        <v>0</v>
      </c>
      <c r="BA751">
        <v>734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Y751*Source!I578</f>
        <v>1.06</v>
      </c>
      <c r="CY751">
        <f t="shared" si="114"/>
        <v>60.38</v>
      </c>
      <c r="CZ751">
        <f t="shared" si="115"/>
        <v>11.12</v>
      </c>
      <c r="DA751">
        <f t="shared" si="116"/>
        <v>5.43</v>
      </c>
      <c r="DB751">
        <f t="shared" si="117"/>
        <v>44.48</v>
      </c>
      <c r="DC751">
        <f t="shared" si="118"/>
        <v>0</v>
      </c>
    </row>
    <row r="752" spans="1:107">
      <c r="A752">
        <f>ROW(Source!A578)</f>
        <v>578</v>
      </c>
      <c r="B752">
        <v>35806607</v>
      </c>
      <c r="C752">
        <v>36171816</v>
      </c>
      <c r="D752">
        <v>29109782</v>
      </c>
      <c r="E752">
        <v>1</v>
      </c>
      <c r="F752">
        <v>1</v>
      </c>
      <c r="G752">
        <v>1</v>
      </c>
      <c r="H752">
        <v>3</v>
      </c>
      <c r="I752" t="s">
        <v>727</v>
      </c>
      <c r="J752" t="s">
        <v>824</v>
      </c>
      <c r="K752" t="s">
        <v>729</v>
      </c>
      <c r="L752">
        <v>1346</v>
      </c>
      <c r="N752">
        <v>1009</v>
      </c>
      <c r="O752" t="s">
        <v>170</v>
      </c>
      <c r="P752" t="s">
        <v>170</v>
      </c>
      <c r="Q752">
        <v>1</v>
      </c>
      <c r="W752">
        <v>0</v>
      </c>
      <c r="X752">
        <v>-71279152</v>
      </c>
      <c r="Y752">
        <v>42</v>
      </c>
      <c r="AA752">
        <v>16.309999999999999</v>
      </c>
      <c r="AB752">
        <v>0</v>
      </c>
      <c r="AC752">
        <v>0</v>
      </c>
      <c r="AD752">
        <v>0</v>
      </c>
      <c r="AE752">
        <v>4.3600000000000003</v>
      </c>
      <c r="AF752">
        <v>0</v>
      </c>
      <c r="AG752">
        <v>0</v>
      </c>
      <c r="AH752">
        <v>0</v>
      </c>
      <c r="AI752">
        <v>3.74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42</v>
      </c>
      <c r="AU752" t="s">
        <v>3</v>
      </c>
      <c r="AV752">
        <v>0</v>
      </c>
      <c r="AW752">
        <v>2</v>
      </c>
      <c r="AX752">
        <v>36171823</v>
      </c>
      <c r="AY752">
        <v>1</v>
      </c>
      <c r="AZ752">
        <v>0</v>
      </c>
      <c r="BA752">
        <v>735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Y752*Source!I578</f>
        <v>11.13</v>
      </c>
      <c r="CY752">
        <f t="shared" si="114"/>
        <v>16.309999999999999</v>
      </c>
      <c r="CZ752">
        <f t="shared" si="115"/>
        <v>4.3600000000000003</v>
      </c>
      <c r="DA752">
        <f t="shared" si="116"/>
        <v>3.74</v>
      </c>
      <c r="DB752">
        <f t="shared" si="117"/>
        <v>183.12</v>
      </c>
      <c r="DC752">
        <f t="shared" si="118"/>
        <v>0</v>
      </c>
    </row>
    <row r="753" spans="1:107">
      <c r="A753">
        <f>ROW(Source!A578)</f>
        <v>578</v>
      </c>
      <c r="B753">
        <v>35806607</v>
      </c>
      <c r="C753">
        <v>36171816</v>
      </c>
      <c r="D753">
        <v>29110699</v>
      </c>
      <c r="E753">
        <v>1</v>
      </c>
      <c r="F753">
        <v>1</v>
      </c>
      <c r="G753">
        <v>1</v>
      </c>
      <c r="H753">
        <v>3</v>
      </c>
      <c r="I753" t="s">
        <v>730</v>
      </c>
      <c r="J753" t="s">
        <v>825</v>
      </c>
      <c r="K753" t="s">
        <v>732</v>
      </c>
      <c r="L753">
        <v>1301</v>
      </c>
      <c r="N753">
        <v>1003</v>
      </c>
      <c r="O753" t="s">
        <v>151</v>
      </c>
      <c r="P753" t="s">
        <v>151</v>
      </c>
      <c r="Q753">
        <v>1</v>
      </c>
      <c r="W753">
        <v>0</v>
      </c>
      <c r="X753">
        <v>1063889258</v>
      </c>
      <c r="Y753">
        <v>68</v>
      </c>
      <c r="AA753">
        <v>1.24</v>
      </c>
      <c r="AB753">
        <v>0</v>
      </c>
      <c r="AC753">
        <v>0</v>
      </c>
      <c r="AD753">
        <v>0</v>
      </c>
      <c r="AE753">
        <v>0.17</v>
      </c>
      <c r="AF753">
        <v>0</v>
      </c>
      <c r="AG753">
        <v>0</v>
      </c>
      <c r="AH753">
        <v>0</v>
      </c>
      <c r="AI753">
        <v>7.29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68</v>
      </c>
      <c r="AU753" t="s">
        <v>3</v>
      </c>
      <c r="AV753">
        <v>0</v>
      </c>
      <c r="AW753">
        <v>2</v>
      </c>
      <c r="AX753">
        <v>36171824</v>
      </c>
      <c r="AY753">
        <v>1</v>
      </c>
      <c r="AZ753">
        <v>0</v>
      </c>
      <c r="BA753">
        <v>736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Y753*Source!I578</f>
        <v>18.02</v>
      </c>
      <c r="CY753">
        <f t="shared" si="114"/>
        <v>1.24</v>
      </c>
      <c r="CZ753">
        <f t="shared" si="115"/>
        <v>0.17</v>
      </c>
      <c r="DA753">
        <f t="shared" si="116"/>
        <v>7.29</v>
      </c>
      <c r="DB753">
        <f t="shared" si="117"/>
        <v>11.56</v>
      </c>
      <c r="DC753">
        <f t="shared" si="118"/>
        <v>0</v>
      </c>
    </row>
    <row r="754" spans="1:107">
      <c r="A754">
        <f>ROW(Source!A578)</f>
        <v>578</v>
      </c>
      <c r="B754">
        <v>35806607</v>
      </c>
      <c r="C754">
        <v>36171816</v>
      </c>
      <c r="D754">
        <v>29110797</v>
      </c>
      <c r="E754">
        <v>1</v>
      </c>
      <c r="F754">
        <v>1</v>
      </c>
      <c r="G754">
        <v>1</v>
      </c>
      <c r="H754">
        <v>3</v>
      </c>
      <c r="I754" t="s">
        <v>733</v>
      </c>
      <c r="J754" t="s">
        <v>826</v>
      </c>
      <c r="K754" t="s">
        <v>735</v>
      </c>
      <c r="L754">
        <v>1301</v>
      </c>
      <c r="N754">
        <v>1003</v>
      </c>
      <c r="O754" t="s">
        <v>151</v>
      </c>
      <c r="P754" t="s">
        <v>151</v>
      </c>
      <c r="Q754">
        <v>1</v>
      </c>
      <c r="W754">
        <v>0</v>
      </c>
      <c r="X754">
        <v>1919953005</v>
      </c>
      <c r="Y754">
        <v>135</v>
      </c>
      <c r="AA754">
        <v>15.5</v>
      </c>
      <c r="AB754">
        <v>0</v>
      </c>
      <c r="AC754">
        <v>0</v>
      </c>
      <c r="AD754">
        <v>0</v>
      </c>
      <c r="AE754">
        <v>1.74</v>
      </c>
      <c r="AF754">
        <v>0</v>
      </c>
      <c r="AG754">
        <v>0</v>
      </c>
      <c r="AH754">
        <v>0</v>
      </c>
      <c r="AI754">
        <v>8.91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135</v>
      </c>
      <c r="AU754" t="s">
        <v>3</v>
      </c>
      <c r="AV754">
        <v>0</v>
      </c>
      <c r="AW754">
        <v>2</v>
      </c>
      <c r="AX754">
        <v>36171825</v>
      </c>
      <c r="AY754">
        <v>1</v>
      </c>
      <c r="AZ754">
        <v>0</v>
      </c>
      <c r="BA754">
        <v>737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Y754*Source!I578</f>
        <v>35.774999999999999</v>
      </c>
      <c r="CY754">
        <f t="shared" si="114"/>
        <v>15.5</v>
      </c>
      <c r="CZ754">
        <f t="shared" si="115"/>
        <v>1.74</v>
      </c>
      <c r="DA754">
        <f t="shared" si="116"/>
        <v>8.91</v>
      </c>
      <c r="DB754">
        <f t="shared" si="117"/>
        <v>234.9</v>
      </c>
      <c r="DC754">
        <f t="shared" si="118"/>
        <v>0</v>
      </c>
    </row>
    <row r="755" spans="1:107">
      <c r="A755">
        <f>ROW(Source!A578)</f>
        <v>578</v>
      </c>
      <c r="B755">
        <v>35806607</v>
      </c>
      <c r="C755">
        <v>36171816</v>
      </c>
      <c r="D755">
        <v>29111455</v>
      </c>
      <c r="E755">
        <v>1</v>
      </c>
      <c r="F755">
        <v>1</v>
      </c>
      <c r="G755">
        <v>1</v>
      </c>
      <c r="H755">
        <v>3</v>
      </c>
      <c r="I755" t="s">
        <v>219</v>
      </c>
      <c r="J755" t="s">
        <v>275</v>
      </c>
      <c r="K755" t="s">
        <v>220</v>
      </c>
      <c r="L755">
        <v>1327</v>
      </c>
      <c r="N755">
        <v>1005</v>
      </c>
      <c r="O755" t="s">
        <v>165</v>
      </c>
      <c r="P755" t="s">
        <v>165</v>
      </c>
      <c r="Q755">
        <v>1</v>
      </c>
      <c r="W755">
        <v>1</v>
      </c>
      <c r="X755">
        <v>-1126346608</v>
      </c>
      <c r="Y755">
        <v>-112</v>
      </c>
      <c r="AA755">
        <v>73.790000000000006</v>
      </c>
      <c r="AB755">
        <v>0</v>
      </c>
      <c r="AC755">
        <v>0</v>
      </c>
      <c r="AD755">
        <v>0</v>
      </c>
      <c r="AE755">
        <v>15.06</v>
      </c>
      <c r="AF755">
        <v>0</v>
      </c>
      <c r="AG755">
        <v>0</v>
      </c>
      <c r="AH755">
        <v>0</v>
      </c>
      <c r="AI755">
        <v>4.9000000000000004</v>
      </c>
      <c r="AJ755">
        <v>1</v>
      </c>
      <c r="AK755">
        <v>1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-112</v>
      </c>
      <c r="AU755" t="s">
        <v>3</v>
      </c>
      <c r="AV755">
        <v>0</v>
      </c>
      <c r="AW755">
        <v>2</v>
      </c>
      <c r="AX755">
        <v>36171826</v>
      </c>
      <c r="AY755">
        <v>1</v>
      </c>
      <c r="AZ755">
        <v>6144</v>
      </c>
      <c r="BA755">
        <v>738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Y755*Source!I578</f>
        <v>-29.68</v>
      </c>
      <c r="CY755">
        <f t="shared" si="114"/>
        <v>73.790000000000006</v>
      </c>
      <c r="CZ755">
        <f t="shared" si="115"/>
        <v>15.06</v>
      </c>
      <c r="DA755">
        <f t="shared" si="116"/>
        <v>4.9000000000000004</v>
      </c>
      <c r="DB755">
        <f t="shared" si="117"/>
        <v>-1686.72</v>
      </c>
      <c r="DC755">
        <f t="shared" si="118"/>
        <v>0</v>
      </c>
    </row>
    <row r="756" spans="1:107">
      <c r="A756">
        <f>ROW(Source!A578)</f>
        <v>578</v>
      </c>
      <c r="B756">
        <v>35806607</v>
      </c>
      <c r="C756">
        <v>36171816</v>
      </c>
      <c r="D756">
        <v>29114731</v>
      </c>
      <c r="E756">
        <v>1</v>
      </c>
      <c r="F756">
        <v>1</v>
      </c>
      <c r="G756">
        <v>1</v>
      </c>
      <c r="H756">
        <v>3</v>
      </c>
      <c r="I756" t="s">
        <v>827</v>
      </c>
      <c r="J756" t="s">
        <v>828</v>
      </c>
      <c r="K756" t="s">
        <v>829</v>
      </c>
      <c r="L756">
        <v>1354</v>
      </c>
      <c r="N756">
        <v>1010</v>
      </c>
      <c r="O756" t="s">
        <v>258</v>
      </c>
      <c r="P756" t="s">
        <v>258</v>
      </c>
      <c r="Q756">
        <v>1</v>
      </c>
      <c r="W756">
        <v>0</v>
      </c>
      <c r="X756">
        <v>-1463139681</v>
      </c>
      <c r="Y756">
        <v>426</v>
      </c>
      <c r="AA756">
        <v>0.22</v>
      </c>
      <c r="AB756">
        <v>0</v>
      </c>
      <c r="AC756">
        <v>0</v>
      </c>
      <c r="AD756">
        <v>0</v>
      </c>
      <c r="AE756">
        <v>0.02</v>
      </c>
      <c r="AF756">
        <v>0</v>
      </c>
      <c r="AG756">
        <v>0</v>
      </c>
      <c r="AH756">
        <v>0</v>
      </c>
      <c r="AI756">
        <v>10.89</v>
      </c>
      <c r="AJ756">
        <v>1</v>
      </c>
      <c r="AK756">
        <v>1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426</v>
      </c>
      <c r="AU756" t="s">
        <v>3</v>
      </c>
      <c r="AV756">
        <v>0</v>
      </c>
      <c r="AW756">
        <v>2</v>
      </c>
      <c r="AX756">
        <v>36171827</v>
      </c>
      <c r="AY756">
        <v>1</v>
      </c>
      <c r="AZ756">
        <v>0</v>
      </c>
      <c r="BA756">
        <v>739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Y756*Source!I578</f>
        <v>112.89</v>
      </c>
      <c r="CY756">
        <f t="shared" si="114"/>
        <v>0.22</v>
      </c>
      <c r="CZ756">
        <f t="shared" si="115"/>
        <v>0.02</v>
      </c>
      <c r="DA756">
        <f t="shared" si="116"/>
        <v>10.89</v>
      </c>
      <c r="DB756">
        <f t="shared" si="117"/>
        <v>8.52</v>
      </c>
      <c r="DC756">
        <f t="shared" si="118"/>
        <v>0</v>
      </c>
    </row>
    <row r="757" spans="1:107">
      <c r="A757">
        <f>ROW(Source!A578)</f>
        <v>578</v>
      </c>
      <c r="B757">
        <v>35806607</v>
      </c>
      <c r="C757">
        <v>36171816</v>
      </c>
      <c r="D757">
        <v>29114733</v>
      </c>
      <c r="E757">
        <v>1</v>
      </c>
      <c r="F757">
        <v>1</v>
      </c>
      <c r="G757">
        <v>1</v>
      </c>
      <c r="H757">
        <v>3</v>
      </c>
      <c r="I757" t="s">
        <v>739</v>
      </c>
      <c r="J757" t="s">
        <v>830</v>
      </c>
      <c r="K757" t="s">
        <v>741</v>
      </c>
      <c r="L757">
        <v>1354</v>
      </c>
      <c r="N757">
        <v>1010</v>
      </c>
      <c r="O757" t="s">
        <v>258</v>
      </c>
      <c r="P757" t="s">
        <v>258</v>
      </c>
      <c r="Q757">
        <v>1</v>
      </c>
      <c r="W757">
        <v>0</v>
      </c>
      <c r="X757">
        <v>-1352915271</v>
      </c>
      <c r="Y757">
        <v>2014</v>
      </c>
      <c r="AA757">
        <v>0.3</v>
      </c>
      <c r="AB757">
        <v>0</v>
      </c>
      <c r="AC757">
        <v>0</v>
      </c>
      <c r="AD757">
        <v>0</v>
      </c>
      <c r="AE757">
        <v>0.02</v>
      </c>
      <c r="AF757">
        <v>0</v>
      </c>
      <c r="AG757">
        <v>0</v>
      </c>
      <c r="AH757">
        <v>0</v>
      </c>
      <c r="AI757">
        <v>14.91</v>
      </c>
      <c r="AJ757">
        <v>1</v>
      </c>
      <c r="AK757">
        <v>1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2014</v>
      </c>
      <c r="AU757" t="s">
        <v>3</v>
      </c>
      <c r="AV757">
        <v>0</v>
      </c>
      <c r="AW757">
        <v>2</v>
      </c>
      <c r="AX757">
        <v>36171828</v>
      </c>
      <c r="AY757">
        <v>1</v>
      </c>
      <c r="AZ757">
        <v>0</v>
      </c>
      <c r="BA757">
        <v>740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Y757*Source!I578</f>
        <v>533.71</v>
      </c>
      <c r="CY757">
        <f t="shared" si="114"/>
        <v>0.3</v>
      </c>
      <c r="CZ757">
        <f t="shared" si="115"/>
        <v>0.02</v>
      </c>
      <c r="DA757">
        <f t="shared" si="116"/>
        <v>14.91</v>
      </c>
      <c r="DB757">
        <f t="shared" si="117"/>
        <v>40.28</v>
      </c>
      <c r="DC757">
        <f t="shared" si="118"/>
        <v>0</v>
      </c>
    </row>
    <row r="758" spans="1:107">
      <c r="A758">
        <f>ROW(Source!A578)</f>
        <v>578</v>
      </c>
      <c r="B758">
        <v>35806607</v>
      </c>
      <c r="C758">
        <v>36171816</v>
      </c>
      <c r="D758">
        <v>29114403</v>
      </c>
      <c r="E758">
        <v>1</v>
      </c>
      <c r="F758">
        <v>1</v>
      </c>
      <c r="G758">
        <v>1</v>
      </c>
      <c r="H758">
        <v>3</v>
      </c>
      <c r="I758" t="s">
        <v>831</v>
      </c>
      <c r="J758" t="s">
        <v>832</v>
      </c>
      <c r="K758" t="s">
        <v>833</v>
      </c>
      <c r="L758">
        <v>1354</v>
      </c>
      <c r="N758">
        <v>1010</v>
      </c>
      <c r="O758" t="s">
        <v>258</v>
      </c>
      <c r="P758" t="s">
        <v>258</v>
      </c>
      <c r="Q758">
        <v>1</v>
      </c>
      <c r="W758">
        <v>0</v>
      </c>
      <c r="X758">
        <v>310998176</v>
      </c>
      <c r="Y758">
        <v>183</v>
      </c>
      <c r="AA758">
        <v>0.61</v>
      </c>
      <c r="AB758">
        <v>0</v>
      </c>
      <c r="AC758">
        <v>0</v>
      </c>
      <c r="AD758">
        <v>0</v>
      </c>
      <c r="AE758">
        <v>0.68</v>
      </c>
      <c r="AF758">
        <v>0</v>
      </c>
      <c r="AG758">
        <v>0</v>
      </c>
      <c r="AH758">
        <v>0</v>
      </c>
      <c r="AI758">
        <v>0.9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183</v>
      </c>
      <c r="AU758" t="s">
        <v>3</v>
      </c>
      <c r="AV758">
        <v>0</v>
      </c>
      <c r="AW758">
        <v>2</v>
      </c>
      <c r="AX758">
        <v>36171829</v>
      </c>
      <c r="AY758">
        <v>1</v>
      </c>
      <c r="AZ758">
        <v>0</v>
      </c>
      <c r="BA758">
        <v>741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Y758*Source!I578</f>
        <v>48.495000000000005</v>
      </c>
      <c r="CY758">
        <f t="shared" si="114"/>
        <v>0.61</v>
      </c>
      <c r="CZ758">
        <f t="shared" si="115"/>
        <v>0.68</v>
      </c>
      <c r="DA758">
        <f t="shared" si="116"/>
        <v>0.9</v>
      </c>
      <c r="DB758">
        <f t="shared" si="117"/>
        <v>124.44</v>
      </c>
      <c r="DC758">
        <f t="shared" si="118"/>
        <v>0</v>
      </c>
    </row>
    <row r="759" spans="1:107">
      <c r="A759">
        <f>ROW(Source!A578)</f>
        <v>578</v>
      </c>
      <c r="B759">
        <v>35806607</v>
      </c>
      <c r="C759">
        <v>36171816</v>
      </c>
      <c r="D759">
        <v>29129600</v>
      </c>
      <c r="E759">
        <v>1</v>
      </c>
      <c r="F759">
        <v>1</v>
      </c>
      <c r="G759">
        <v>1</v>
      </c>
      <c r="H759">
        <v>3</v>
      </c>
      <c r="I759" t="s">
        <v>834</v>
      </c>
      <c r="J759" t="s">
        <v>835</v>
      </c>
      <c r="K759" t="s">
        <v>836</v>
      </c>
      <c r="L759">
        <v>1301</v>
      </c>
      <c r="N759">
        <v>1003</v>
      </c>
      <c r="O759" t="s">
        <v>151</v>
      </c>
      <c r="P759" t="s">
        <v>151</v>
      </c>
      <c r="Q759">
        <v>1</v>
      </c>
      <c r="W759">
        <v>0</v>
      </c>
      <c r="X759">
        <v>-382412684</v>
      </c>
      <c r="Y759">
        <v>390</v>
      </c>
      <c r="AA759">
        <v>41.73</v>
      </c>
      <c r="AB759">
        <v>0</v>
      </c>
      <c r="AC759">
        <v>0</v>
      </c>
      <c r="AD759">
        <v>0</v>
      </c>
      <c r="AE759">
        <v>5.74</v>
      </c>
      <c r="AF759">
        <v>0</v>
      </c>
      <c r="AG759">
        <v>0</v>
      </c>
      <c r="AH759">
        <v>0</v>
      </c>
      <c r="AI759">
        <v>7.27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390</v>
      </c>
      <c r="AU759" t="s">
        <v>3</v>
      </c>
      <c r="AV759">
        <v>0</v>
      </c>
      <c r="AW759">
        <v>2</v>
      </c>
      <c r="AX759">
        <v>36171830</v>
      </c>
      <c r="AY759">
        <v>1</v>
      </c>
      <c r="AZ759">
        <v>0</v>
      </c>
      <c r="BA759">
        <v>742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Y759*Source!I578</f>
        <v>103.35000000000001</v>
      </c>
      <c r="CY759">
        <f t="shared" si="114"/>
        <v>41.73</v>
      </c>
      <c r="CZ759">
        <f t="shared" si="115"/>
        <v>5.74</v>
      </c>
      <c r="DA759">
        <f t="shared" si="116"/>
        <v>7.27</v>
      </c>
      <c r="DB759">
        <f t="shared" si="117"/>
        <v>2238.6</v>
      </c>
      <c r="DC759">
        <f t="shared" si="118"/>
        <v>0</v>
      </c>
    </row>
    <row r="760" spans="1:107">
      <c r="A760">
        <f>ROW(Source!A578)</f>
        <v>578</v>
      </c>
      <c r="B760">
        <v>35806607</v>
      </c>
      <c r="C760">
        <v>36171816</v>
      </c>
      <c r="D760">
        <v>29129688</v>
      </c>
      <c r="E760">
        <v>1</v>
      </c>
      <c r="F760">
        <v>1</v>
      </c>
      <c r="G760">
        <v>1</v>
      </c>
      <c r="H760">
        <v>3</v>
      </c>
      <c r="I760" t="s">
        <v>837</v>
      </c>
      <c r="J760" t="s">
        <v>838</v>
      </c>
      <c r="K760" t="s">
        <v>839</v>
      </c>
      <c r="L760">
        <v>1354</v>
      </c>
      <c r="N760">
        <v>1010</v>
      </c>
      <c r="O760" t="s">
        <v>258</v>
      </c>
      <c r="P760" t="s">
        <v>258</v>
      </c>
      <c r="Q760">
        <v>1</v>
      </c>
      <c r="W760">
        <v>0</v>
      </c>
      <c r="X760">
        <v>75405298</v>
      </c>
      <c r="Y760">
        <v>183</v>
      </c>
      <c r="AA760">
        <v>9.7899999999999991</v>
      </c>
      <c r="AB760">
        <v>0</v>
      </c>
      <c r="AC760">
        <v>0</v>
      </c>
      <c r="AD760">
        <v>0</v>
      </c>
      <c r="AE760">
        <v>1.32</v>
      </c>
      <c r="AF760">
        <v>0</v>
      </c>
      <c r="AG760">
        <v>0</v>
      </c>
      <c r="AH760">
        <v>0</v>
      </c>
      <c r="AI760">
        <v>7.42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183</v>
      </c>
      <c r="AU760" t="s">
        <v>3</v>
      </c>
      <c r="AV760">
        <v>0</v>
      </c>
      <c r="AW760">
        <v>2</v>
      </c>
      <c r="AX760">
        <v>36171831</v>
      </c>
      <c r="AY760">
        <v>1</v>
      </c>
      <c r="AZ760">
        <v>0</v>
      </c>
      <c r="BA760">
        <v>743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Y760*Source!I578</f>
        <v>48.495000000000005</v>
      </c>
      <c r="CY760">
        <f t="shared" si="114"/>
        <v>9.7899999999999991</v>
      </c>
      <c r="CZ760">
        <f t="shared" si="115"/>
        <v>1.32</v>
      </c>
      <c r="DA760">
        <f t="shared" si="116"/>
        <v>7.42</v>
      </c>
      <c r="DB760">
        <f t="shared" si="117"/>
        <v>241.56</v>
      </c>
      <c r="DC760">
        <f t="shared" si="118"/>
        <v>0</v>
      </c>
    </row>
    <row r="761" spans="1:107">
      <c r="A761">
        <f>ROW(Source!A578)</f>
        <v>578</v>
      </c>
      <c r="B761">
        <v>35806607</v>
      </c>
      <c r="C761">
        <v>36171816</v>
      </c>
      <c r="D761">
        <v>29129706</v>
      </c>
      <c r="E761">
        <v>1</v>
      </c>
      <c r="F761">
        <v>1</v>
      </c>
      <c r="G761">
        <v>1</v>
      </c>
      <c r="H761">
        <v>3</v>
      </c>
      <c r="I761" t="s">
        <v>840</v>
      </c>
      <c r="J761" t="s">
        <v>841</v>
      </c>
      <c r="K761" t="s">
        <v>842</v>
      </c>
      <c r="L761">
        <v>1354</v>
      </c>
      <c r="N761">
        <v>1010</v>
      </c>
      <c r="O761" t="s">
        <v>258</v>
      </c>
      <c r="P761" t="s">
        <v>258</v>
      </c>
      <c r="Q761">
        <v>1</v>
      </c>
      <c r="W761">
        <v>0</v>
      </c>
      <c r="X761">
        <v>1041462968</v>
      </c>
      <c r="Y761">
        <v>368</v>
      </c>
      <c r="AA761">
        <v>5</v>
      </c>
      <c r="AB761">
        <v>0</v>
      </c>
      <c r="AC761">
        <v>0</v>
      </c>
      <c r="AD761">
        <v>0</v>
      </c>
      <c r="AE761">
        <v>0.69</v>
      </c>
      <c r="AF761">
        <v>0</v>
      </c>
      <c r="AG761">
        <v>0</v>
      </c>
      <c r="AH761">
        <v>0</v>
      </c>
      <c r="AI761">
        <v>7.25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368</v>
      </c>
      <c r="AU761" t="s">
        <v>3</v>
      </c>
      <c r="AV761">
        <v>0</v>
      </c>
      <c r="AW761">
        <v>2</v>
      </c>
      <c r="AX761">
        <v>36171832</v>
      </c>
      <c r="AY761">
        <v>1</v>
      </c>
      <c r="AZ761">
        <v>0</v>
      </c>
      <c r="BA761">
        <v>744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Y761*Source!I578</f>
        <v>97.52000000000001</v>
      </c>
      <c r="CY761">
        <f t="shared" si="114"/>
        <v>5</v>
      </c>
      <c r="CZ761">
        <f t="shared" si="115"/>
        <v>0.69</v>
      </c>
      <c r="DA761">
        <f t="shared" si="116"/>
        <v>7.25</v>
      </c>
      <c r="DB761">
        <f t="shared" si="117"/>
        <v>253.92</v>
      </c>
      <c r="DC761">
        <f t="shared" si="118"/>
        <v>0</v>
      </c>
    </row>
    <row r="762" spans="1:107">
      <c r="A762">
        <f>ROW(Source!A578)</f>
        <v>578</v>
      </c>
      <c r="B762">
        <v>35806607</v>
      </c>
      <c r="C762">
        <v>36171816</v>
      </c>
      <c r="D762">
        <v>29129711</v>
      </c>
      <c r="E762">
        <v>1</v>
      </c>
      <c r="F762">
        <v>1</v>
      </c>
      <c r="G762">
        <v>1</v>
      </c>
      <c r="H762">
        <v>3</v>
      </c>
      <c r="I762" t="s">
        <v>843</v>
      </c>
      <c r="J762" t="s">
        <v>844</v>
      </c>
      <c r="K762" t="s">
        <v>845</v>
      </c>
      <c r="L762">
        <v>1354</v>
      </c>
      <c r="N762">
        <v>1010</v>
      </c>
      <c r="O762" t="s">
        <v>258</v>
      </c>
      <c r="P762" t="s">
        <v>258</v>
      </c>
      <c r="Q762">
        <v>1</v>
      </c>
      <c r="W762">
        <v>0</v>
      </c>
      <c r="X762">
        <v>-452411934</v>
      </c>
      <c r="Y762">
        <v>69</v>
      </c>
      <c r="AA762">
        <v>4.54</v>
      </c>
      <c r="AB762">
        <v>0</v>
      </c>
      <c r="AC762">
        <v>0</v>
      </c>
      <c r="AD762">
        <v>0</v>
      </c>
      <c r="AE762">
        <v>0.62</v>
      </c>
      <c r="AF762">
        <v>0</v>
      </c>
      <c r="AG762">
        <v>0</v>
      </c>
      <c r="AH762">
        <v>0</v>
      </c>
      <c r="AI762">
        <v>7.32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69</v>
      </c>
      <c r="AU762" t="s">
        <v>3</v>
      </c>
      <c r="AV762">
        <v>0</v>
      </c>
      <c r="AW762">
        <v>2</v>
      </c>
      <c r="AX762">
        <v>36171833</v>
      </c>
      <c r="AY762">
        <v>1</v>
      </c>
      <c r="AZ762">
        <v>0</v>
      </c>
      <c r="BA762">
        <v>745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Y762*Source!I578</f>
        <v>18.285</v>
      </c>
      <c r="CY762">
        <f t="shared" si="114"/>
        <v>4.54</v>
      </c>
      <c r="CZ762">
        <f t="shared" si="115"/>
        <v>0.62</v>
      </c>
      <c r="DA762">
        <f t="shared" si="116"/>
        <v>7.32</v>
      </c>
      <c r="DB762">
        <f t="shared" si="117"/>
        <v>42.78</v>
      </c>
      <c r="DC762">
        <f t="shared" si="118"/>
        <v>0</v>
      </c>
    </row>
    <row r="763" spans="1:107">
      <c r="A763">
        <f>ROW(Source!A580)</f>
        <v>580</v>
      </c>
      <c r="B763">
        <v>35806607</v>
      </c>
      <c r="C763">
        <v>36127066</v>
      </c>
      <c r="D763">
        <v>29364679</v>
      </c>
      <c r="E763">
        <v>1</v>
      </c>
      <c r="F763">
        <v>1</v>
      </c>
      <c r="G763">
        <v>1</v>
      </c>
      <c r="H763">
        <v>1</v>
      </c>
      <c r="I763" t="s">
        <v>799</v>
      </c>
      <c r="J763" t="s">
        <v>3</v>
      </c>
      <c r="K763" t="s">
        <v>800</v>
      </c>
      <c r="L763">
        <v>1369</v>
      </c>
      <c r="N763">
        <v>1013</v>
      </c>
      <c r="O763" t="s">
        <v>583</v>
      </c>
      <c r="P763" t="s">
        <v>583</v>
      </c>
      <c r="Q763">
        <v>1</v>
      </c>
      <c r="W763">
        <v>0</v>
      </c>
      <c r="X763">
        <v>931378261</v>
      </c>
      <c r="Y763">
        <v>94.4</v>
      </c>
      <c r="AA763">
        <v>0</v>
      </c>
      <c r="AB763">
        <v>0</v>
      </c>
      <c r="AC763">
        <v>0</v>
      </c>
      <c r="AD763">
        <v>329.2</v>
      </c>
      <c r="AE763">
        <v>0</v>
      </c>
      <c r="AF763">
        <v>0</v>
      </c>
      <c r="AG763">
        <v>0</v>
      </c>
      <c r="AH763">
        <v>329.2</v>
      </c>
      <c r="AI763">
        <v>1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94.4</v>
      </c>
      <c r="AU763" t="s">
        <v>3</v>
      </c>
      <c r="AV763">
        <v>1</v>
      </c>
      <c r="AW763">
        <v>2</v>
      </c>
      <c r="AX763">
        <v>36317071</v>
      </c>
      <c r="AY763">
        <v>2</v>
      </c>
      <c r="AZ763">
        <v>131072</v>
      </c>
      <c r="BA763">
        <v>747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Y763*Source!I580</f>
        <v>3.7760000000000002</v>
      </c>
      <c r="CY763">
        <f>AD763</f>
        <v>329.2</v>
      </c>
      <c r="CZ763">
        <f>AH763</f>
        <v>329.2</v>
      </c>
      <c r="DA763">
        <f>AL763</f>
        <v>1</v>
      </c>
      <c r="DB763">
        <f t="shared" si="117"/>
        <v>31076.48</v>
      </c>
      <c r="DC763">
        <f t="shared" si="118"/>
        <v>0</v>
      </c>
    </row>
    <row r="764" spans="1:107">
      <c r="A764">
        <f>ROW(Source!A580)</f>
        <v>580</v>
      </c>
      <c r="B764">
        <v>35806607</v>
      </c>
      <c r="C764">
        <v>36127066</v>
      </c>
      <c r="D764">
        <v>121548</v>
      </c>
      <c r="E764">
        <v>1</v>
      </c>
      <c r="F764">
        <v>1</v>
      </c>
      <c r="G764">
        <v>1</v>
      </c>
      <c r="H764">
        <v>1</v>
      </c>
      <c r="I764" t="s">
        <v>34</v>
      </c>
      <c r="J764" t="s">
        <v>3</v>
      </c>
      <c r="K764" t="s">
        <v>584</v>
      </c>
      <c r="L764">
        <v>608254</v>
      </c>
      <c r="N764">
        <v>1013</v>
      </c>
      <c r="O764" t="s">
        <v>585</v>
      </c>
      <c r="P764" t="s">
        <v>585</v>
      </c>
      <c r="Q764">
        <v>1</v>
      </c>
      <c r="W764">
        <v>0</v>
      </c>
      <c r="X764">
        <v>-185737400</v>
      </c>
      <c r="Y764">
        <v>0.2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1</v>
      </c>
      <c r="AJ764">
        <v>1</v>
      </c>
      <c r="AK764">
        <v>1</v>
      </c>
      <c r="AL764">
        <v>1</v>
      </c>
      <c r="AN764">
        <v>0</v>
      </c>
      <c r="AO764">
        <v>1</v>
      </c>
      <c r="AP764">
        <v>0</v>
      </c>
      <c r="AQ764">
        <v>0</v>
      </c>
      <c r="AR764">
        <v>0</v>
      </c>
      <c r="AS764" t="s">
        <v>3</v>
      </c>
      <c r="AT764">
        <v>0.2</v>
      </c>
      <c r="AU764" t="s">
        <v>3</v>
      </c>
      <c r="AV764">
        <v>2</v>
      </c>
      <c r="AW764">
        <v>2</v>
      </c>
      <c r="AX764">
        <v>36317072</v>
      </c>
      <c r="AY764">
        <v>1</v>
      </c>
      <c r="AZ764">
        <v>0</v>
      </c>
      <c r="BA764">
        <v>748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Y764*Source!I580</f>
        <v>8.0000000000000002E-3</v>
      </c>
      <c r="CY764">
        <f>AD764</f>
        <v>0</v>
      </c>
      <c r="CZ764">
        <f>AH764</f>
        <v>0</v>
      </c>
      <c r="DA764">
        <f>AL764</f>
        <v>1</v>
      </c>
      <c r="DB764">
        <f t="shared" si="117"/>
        <v>0</v>
      </c>
      <c r="DC764">
        <f t="shared" si="118"/>
        <v>0</v>
      </c>
    </row>
    <row r="765" spans="1:107">
      <c r="A765">
        <f>ROW(Source!A580)</f>
        <v>580</v>
      </c>
      <c r="B765">
        <v>35806607</v>
      </c>
      <c r="C765">
        <v>36127066</v>
      </c>
      <c r="D765">
        <v>29172362</v>
      </c>
      <c r="E765">
        <v>1</v>
      </c>
      <c r="F765">
        <v>1</v>
      </c>
      <c r="G765">
        <v>1</v>
      </c>
      <c r="H765">
        <v>2</v>
      </c>
      <c r="I765" t="s">
        <v>801</v>
      </c>
      <c r="J765" t="s">
        <v>846</v>
      </c>
      <c r="K765" t="s">
        <v>803</v>
      </c>
      <c r="L765">
        <v>1368</v>
      </c>
      <c r="N765">
        <v>1011</v>
      </c>
      <c r="O765" t="s">
        <v>589</v>
      </c>
      <c r="P765" t="s">
        <v>589</v>
      </c>
      <c r="Q765">
        <v>1</v>
      </c>
      <c r="W765">
        <v>0</v>
      </c>
      <c r="X765">
        <v>783836208</v>
      </c>
      <c r="Y765">
        <v>0.2</v>
      </c>
      <c r="AA765">
        <v>0</v>
      </c>
      <c r="AB765">
        <v>1113.56</v>
      </c>
      <c r="AC765">
        <v>447.93</v>
      </c>
      <c r="AD765">
        <v>0</v>
      </c>
      <c r="AE765">
        <v>0</v>
      </c>
      <c r="AF765">
        <v>134.65</v>
      </c>
      <c r="AG765">
        <v>13.5</v>
      </c>
      <c r="AH765">
        <v>0</v>
      </c>
      <c r="AI765">
        <v>1</v>
      </c>
      <c r="AJ765">
        <v>8.27</v>
      </c>
      <c r="AK765">
        <v>33.18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0.2</v>
      </c>
      <c r="AU765" t="s">
        <v>3</v>
      </c>
      <c r="AV765">
        <v>0</v>
      </c>
      <c r="AW765">
        <v>2</v>
      </c>
      <c r="AX765">
        <v>36317073</v>
      </c>
      <c r="AY765">
        <v>1</v>
      </c>
      <c r="AZ765">
        <v>0</v>
      </c>
      <c r="BA765">
        <v>749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Y765*Source!I580</f>
        <v>8.0000000000000002E-3</v>
      </c>
      <c r="CY765">
        <f>AB765</f>
        <v>1113.56</v>
      </c>
      <c r="CZ765">
        <f>AF765</f>
        <v>134.65</v>
      </c>
      <c r="DA765">
        <f>AJ765</f>
        <v>8.27</v>
      </c>
      <c r="DB765">
        <f t="shared" si="117"/>
        <v>26.93</v>
      </c>
      <c r="DC765">
        <f t="shared" si="118"/>
        <v>2.7</v>
      </c>
    </row>
    <row r="766" spans="1:107">
      <c r="A766">
        <f>ROW(Source!A580)</f>
        <v>580</v>
      </c>
      <c r="B766">
        <v>35806607</v>
      </c>
      <c r="C766">
        <v>36127066</v>
      </c>
      <c r="D766">
        <v>29174913</v>
      </c>
      <c r="E766">
        <v>1</v>
      </c>
      <c r="F766">
        <v>1</v>
      </c>
      <c r="G766">
        <v>1</v>
      </c>
      <c r="H766">
        <v>2</v>
      </c>
      <c r="I766" t="s">
        <v>601</v>
      </c>
      <c r="J766" t="s">
        <v>615</v>
      </c>
      <c r="K766" t="s">
        <v>603</v>
      </c>
      <c r="L766">
        <v>1368</v>
      </c>
      <c r="N766">
        <v>1011</v>
      </c>
      <c r="O766" t="s">
        <v>589</v>
      </c>
      <c r="P766" t="s">
        <v>589</v>
      </c>
      <c r="Q766">
        <v>1</v>
      </c>
      <c r="W766">
        <v>0</v>
      </c>
      <c r="X766">
        <v>1230759911</v>
      </c>
      <c r="Y766">
        <v>0.2</v>
      </c>
      <c r="AA766">
        <v>0</v>
      </c>
      <c r="AB766">
        <v>932.72</v>
      </c>
      <c r="AC766">
        <v>384.89</v>
      </c>
      <c r="AD766">
        <v>0</v>
      </c>
      <c r="AE766">
        <v>0</v>
      </c>
      <c r="AF766">
        <v>87.17</v>
      </c>
      <c r="AG766">
        <v>11.6</v>
      </c>
      <c r="AH766">
        <v>0</v>
      </c>
      <c r="AI766">
        <v>1</v>
      </c>
      <c r="AJ766">
        <v>10.7</v>
      </c>
      <c r="AK766">
        <v>33.18</v>
      </c>
      <c r="AL766">
        <v>1</v>
      </c>
      <c r="AN766">
        <v>0</v>
      </c>
      <c r="AO766">
        <v>1</v>
      </c>
      <c r="AP766">
        <v>0</v>
      </c>
      <c r="AQ766">
        <v>0</v>
      </c>
      <c r="AR766">
        <v>0</v>
      </c>
      <c r="AS766" t="s">
        <v>3</v>
      </c>
      <c r="AT766">
        <v>0.2</v>
      </c>
      <c r="AU766" t="s">
        <v>3</v>
      </c>
      <c r="AV766">
        <v>0</v>
      </c>
      <c r="AW766">
        <v>2</v>
      </c>
      <c r="AX766">
        <v>36317074</v>
      </c>
      <c r="AY766">
        <v>1</v>
      </c>
      <c r="AZ766">
        <v>0</v>
      </c>
      <c r="BA766">
        <v>750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Y766*Source!I580</f>
        <v>8.0000000000000002E-3</v>
      </c>
      <c r="CY766">
        <f>AB766</f>
        <v>932.72</v>
      </c>
      <c r="CZ766">
        <f>AF766</f>
        <v>87.17</v>
      </c>
      <c r="DA766">
        <f>AJ766</f>
        <v>10.7</v>
      </c>
      <c r="DB766">
        <f t="shared" si="117"/>
        <v>17.43</v>
      </c>
      <c r="DC766">
        <f t="shared" si="118"/>
        <v>2.3199999999999998</v>
      </c>
    </row>
    <row r="767" spans="1:107">
      <c r="A767">
        <f>ROW(Source!A580)</f>
        <v>580</v>
      </c>
      <c r="B767">
        <v>35806607</v>
      </c>
      <c r="C767">
        <v>36127066</v>
      </c>
      <c r="D767">
        <v>29164111</v>
      </c>
      <c r="E767">
        <v>1</v>
      </c>
      <c r="F767">
        <v>1</v>
      </c>
      <c r="G767">
        <v>1</v>
      </c>
      <c r="H767">
        <v>3</v>
      </c>
      <c r="I767" t="s">
        <v>847</v>
      </c>
      <c r="J767" t="s">
        <v>848</v>
      </c>
      <c r="K767" t="s">
        <v>849</v>
      </c>
      <c r="L767">
        <v>1355</v>
      </c>
      <c r="N767">
        <v>1010</v>
      </c>
      <c r="O767" t="s">
        <v>61</v>
      </c>
      <c r="P767" t="s">
        <v>61</v>
      </c>
      <c r="Q767">
        <v>100</v>
      </c>
      <c r="W767">
        <v>0</v>
      </c>
      <c r="X767">
        <v>1318371980</v>
      </c>
      <c r="Y767">
        <v>1.02</v>
      </c>
      <c r="AA767">
        <v>783</v>
      </c>
      <c r="AB767">
        <v>0</v>
      </c>
      <c r="AC767">
        <v>0</v>
      </c>
      <c r="AD767">
        <v>0</v>
      </c>
      <c r="AE767">
        <v>100</v>
      </c>
      <c r="AF767">
        <v>0</v>
      </c>
      <c r="AG767">
        <v>0</v>
      </c>
      <c r="AH767">
        <v>0</v>
      </c>
      <c r="AI767">
        <v>7.83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1.02</v>
      </c>
      <c r="AU767" t="s">
        <v>3</v>
      </c>
      <c r="AV767">
        <v>0</v>
      </c>
      <c r="AW767">
        <v>2</v>
      </c>
      <c r="AX767">
        <v>36317075</v>
      </c>
      <c r="AY767">
        <v>1</v>
      </c>
      <c r="AZ767">
        <v>0</v>
      </c>
      <c r="BA767">
        <v>751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Y767*Source!I580</f>
        <v>4.0800000000000003E-2</v>
      </c>
      <c r="CY767">
        <f>AA767</f>
        <v>783</v>
      </c>
      <c r="CZ767">
        <f>AE767</f>
        <v>100</v>
      </c>
      <c r="DA767">
        <f>AI767</f>
        <v>7.83</v>
      </c>
      <c r="DB767">
        <f t="shared" si="117"/>
        <v>102</v>
      </c>
      <c r="DC767">
        <f t="shared" si="118"/>
        <v>0</v>
      </c>
    </row>
    <row r="768" spans="1:107">
      <c r="A768">
        <f>ROW(Source!A580)</f>
        <v>580</v>
      </c>
      <c r="B768">
        <v>35806607</v>
      </c>
      <c r="C768">
        <v>36127066</v>
      </c>
      <c r="D768">
        <v>29170288</v>
      </c>
      <c r="E768">
        <v>1</v>
      </c>
      <c r="F768">
        <v>1</v>
      </c>
      <c r="G768">
        <v>1</v>
      </c>
      <c r="H768">
        <v>3</v>
      </c>
      <c r="I768" t="s">
        <v>281</v>
      </c>
      <c r="J768" t="s">
        <v>283</v>
      </c>
      <c r="K768" t="s">
        <v>282</v>
      </c>
      <c r="L768">
        <v>1354</v>
      </c>
      <c r="N768">
        <v>1010</v>
      </c>
      <c r="O768" t="s">
        <v>258</v>
      </c>
      <c r="P768" t="s">
        <v>258</v>
      </c>
      <c r="Q768">
        <v>1</v>
      </c>
      <c r="W768">
        <v>0</v>
      </c>
      <c r="X768">
        <v>1246156436</v>
      </c>
      <c r="Y768">
        <v>100</v>
      </c>
      <c r="AA768">
        <v>54.36</v>
      </c>
      <c r="AB768">
        <v>0</v>
      </c>
      <c r="AC768">
        <v>0</v>
      </c>
      <c r="AD768">
        <v>0</v>
      </c>
      <c r="AE768">
        <v>15.27</v>
      </c>
      <c r="AF768">
        <v>0</v>
      </c>
      <c r="AG768">
        <v>0</v>
      </c>
      <c r="AH768">
        <v>0</v>
      </c>
      <c r="AI768">
        <v>3.56</v>
      </c>
      <c r="AJ768">
        <v>1</v>
      </c>
      <c r="AK768">
        <v>1</v>
      </c>
      <c r="AL768">
        <v>1</v>
      </c>
      <c r="AN768">
        <v>0</v>
      </c>
      <c r="AO768">
        <v>0</v>
      </c>
      <c r="AP768">
        <v>0</v>
      </c>
      <c r="AQ768">
        <v>0</v>
      </c>
      <c r="AR768">
        <v>0</v>
      </c>
      <c r="AS768" t="s">
        <v>3</v>
      </c>
      <c r="AT768">
        <v>100</v>
      </c>
      <c r="AU768" t="s">
        <v>3</v>
      </c>
      <c r="AV768">
        <v>0</v>
      </c>
      <c r="AW768">
        <v>1</v>
      </c>
      <c r="AX768">
        <v>-1</v>
      </c>
      <c r="AY768">
        <v>0</v>
      </c>
      <c r="AZ768">
        <v>0</v>
      </c>
      <c r="BA768" t="s">
        <v>3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Y768*Source!I580</f>
        <v>4</v>
      </c>
      <c r="CY768">
        <f>AA768</f>
        <v>54.36</v>
      </c>
      <c r="CZ768">
        <f>AE768</f>
        <v>15.27</v>
      </c>
      <c r="DA768">
        <f>AI768</f>
        <v>3.56</v>
      </c>
      <c r="DB768">
        <f t="shared" si="117"/>
        <v>1527</v>
      </c>
      <c r="DC768">
        <f t="shared" si="118"/>
        <v>0</v>
      </c>
    </row>
    <row r="769" spans="1:107">
      <c r="A769">
        <f>ROW(Source!A580)</f>
        <v>580</v>
      </c>
      <c r="B769">
        <v>35806607</v>
      </c>
      <c r="C769">
        <v>36127066</v>
      </c>
      <c r="D769">
        <v>29171808</v>
      </c>
      <c r="E769">
        <v>1</v>
      </c>
      <c r="F769">
        <v>1</v>
      </c>
      <c r="G769">
        <v>1</v>
      </c>
      <c r="H769">
        <v>3</v>
      </c>
      <c r="I769" t="s">
        <v>816</v>
      </c>
      <c r="J769" t="s">
        <v>817</v>
      </c>
      <c r="K769" t="s">
        <v>818</v>
      </c>
      <c r="L769">
        <v>1374</v>
      </c>
      <c r="N769">
        <v>1013</v>
      </c>
      <c r="O769" t="s">
        <v>819</v>
      </c>
      <c r="P769" t="s">
        <v>819</v>
      </c>
      <c r="Q769">
        <v>1</v>
      </c>
      <c r="W769">
        <v>0</v>
      </c>
      <c r="X769">
        <v>-915781824</v>
      </c>
      <c r="Y769">
        <v>18.73</v>
      </c>
      <c r="AA769">
        <v>1</v>
      </c>
      <c r="AB769">
        <v>0</v>
      </c>
      <c r="AC769">
        <v>0</v>
      </c>
      <c r="AD769">
        <v>0</v>
      </c>
      <c r="AE769">
        <v>1</v>
      </c>
      <c r="AF769">
        <v>0</v>
      </c>
      <c r="AG769">
        <v>0</v>
      </c>
      <c r="AH769">
        <v>0</v>
      </c>
      <c r="AI769">
        <v>1</v>
      </c>
      <c r="AJ769">
        <v>1</v>
      </c>
      <c r="AK769">
        <v>1</v>
      </c>
      <c r="AL769">
        <v>1</v>
      </c>
      <c r="AN769">
        <v>0</v>
      </c>
      <c r="AO769">
        <v>1</v>
      </c>
      <c r="AP769">
        <v>0</v>
      </c>
      <c r="AQ769">
        <v>0</v>
      </c>
      <c r="AR769">
        <v>0</v>
      </c>
      <c r="AS769" t="s">
        <v>3</v>
      </c>
      <c r="AT769">
        <v>18.73</v>
      </c>
      <c r="AU769" t="s">
        <v>3</v>
      </c>
      <c r="AV769">
        <v>0</v>
      </c>
      <c r="AW769">
        <v>2</v>
      </c>
      <c r="AX769">
        <v>36317076</v>
      </c>
      <c r="AY769">
        <v>1</v>
      </c>
      <c r="AZ769">
        <v>0</v>
      </c>
      <c r="BA769">
        <v>752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Y769*Source!I580</f>
        <v>0.74920000000000009</v>
      </c>
      <c r="CY769">
        <f>AA769</f>
        <v>1</v>
      </c>
      <c r="CZ769">
        <f>AE769</f>
        <v>1</v>
      </c>
      <c r="DA769">
        <f>AI769</f>
        <v>1</v>
      </c>
      <c r="DB769">
        <f t="shared" si="117"/>
        <v>18.73</v>
      </c>
      <c r="DC769">
        <f t="shared" si="118"/>
        <v>0</v>
      </c>
    </row>
    <row r="770" spans="1:107">
      <c r="A770">
        <f>ROW(Source!A655)</f>
        <v>655</v>
      </c>
      <c r="B770">
        <v>35806607</v>
      </c>
      <c r="C770">
        <v>35811019</v>
      </c>
      <c r="D770">
        <v>18406804</v>
      </c>
      <c r="E770">
        <v>1</v>
      </c>
      <c r="F770">
        <v>1</v>
      </c>
      <c r="G770">
        <v>1</v>
      </c>
      <c r="H770">
        <v>1</v>
      </c>
      <c r="I770" t="s">
        <v>581</v>
      </c>
      <c r="J770" t="s">
        <v>3</v>
      </c>
      <c r="K770" t="s">
        <v>582</v>
      </c>
      <c r="L770">
        <v>1369</v>
      </c>
      <c r="N770">
        <v>1013</v>
      </c>
      <c r="O770" t="s">
        <v>583</v>
      </c>
      <c r="P770" t="s">
        <v>583</v>
      </c>
      <c r="Q770">
        <v>1</v>
      </c>
      <c r="W770">
        <v>0</v>
      </c>
      <c r="X770">
        <v>254330056</v>
      </c>
      <c r="Y770">
        <v>7.67</v>
      </c>
      <c r="AA770">
        <v>0</v>
      </c>
      <c r="AB770">
        <v>0</v>
      </c>
      <c r="AC770">
        <v>0</v>
      </c>
      <c r="AD770">
        <v>258.83999999999997</v>
      </c>
      <c r="AE770">
        <v>0</v>
      </c>
      <c r="AF770">
        <v>0</v>
      </c>
      <c r="AG770">
        <v>0</v>
      </c>
      <c r="AH770">
        <v>258.83999999999997</v>
      </c>
      <c r="AI770">
        <v>1</v>
      </c>
      <c r="AJ770">
        <v>1</v>
      </c>
      <c r="AK770">
        <v>1</v>
      </c>
      <c r="AL770">
        <v>1</v>
      </c>
      <c r="AN770">
        <v>0</v>
      </c>
      <c r="AO770">
        <v>1</v>
      </c>
      <c r="AP770">
        <v>0</v>
      </c>
      <c r="AQ770">
        <v>0</v>
      </c>
      <c r="AR770">
        <v>0</v>
      </c>
      <c r="AS770" t="s">
        <v>3</v>
      </c>
      <c r="AT770">
        <v>7.67</v>
      </c>
      <c r="AU770" t="s">
        <v>3</v>
      </c>
      <c r="AV770">
        <v>1</v>
      </c>
      <c r="AW770">
        <v>2</v>
      </c>
      <c r="AX770">
        <v>35811022</v>
      </c>
      <c r="AY770">
        <v>2</v>
      </c>
      <c r="AZ770">
        <v>131072</v>
      </c>
      <c r="BA770">
        <v>753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Y770*Source!I655</f>
        <v>1.0507900000000001</v>
      </c>
      <c r="CY770">
        <f>AD770</f>
        <v>258.83999999999997</v>
      </c>
      <c r="CZ770">
        <f>AH770</f>
        <v>258.83999999999997</v>
      </c>
      <c r="DA770">
        <f>AL770</f>
        <v>1</v>
      </c>
      <c r="DB770">
        <f t="shared" si="117"/>
        <v>1985.3</v>
      </c>
      <c r="DC770">
        <f t="shared" si="118"/>
        <v>0</v>
      </c>
    </row>
    <row r="771" spans="1:107">
      <c r="A771">
        <f>ROW(Source!A655)</f>
        <v>655</v>
      </c>
      <c r="B771">
        <v>35806607</v>
      </c>
      <c r="C771">
        <v>35811019</v>
      </c>
      <c r="D771">
        <v>29164349</v>
      </c>
      <c r="E771">
        <v>1</v>
      </c>
      <c r="F771">
        <v>1</v>
      </c>
      <c r="G771">
        <v>1</v>
      </c>
      <c r="H771">
        <v>3</v>
      </c>
      <c r="I771" t="s">
        <v>27</v>
      </c>
      <c r="J771" t="s">
        <v>30</v>
      </c>
      <c r="K771" t="s">
        <v>28</v>
      </c>
      <c r="L771">
        <v>1348</v>
      </c>
      <c r="N771">
        <v>1009</v>
      </c>
      <c r="O771" t="s">
        <v>29</v>
      </c>
      <c r="P771" t="s">
        <v>29</v>
      </c>
      <c r="Q771">
        <v>1000</v>
      </c>
      <c r="W771">
        <v>0</v>
      </c>
      <c r="X771">
        <v>-304821490</v>
      </c>
      <c r="Y771">
        <v>0.7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1</v>
      </c>
      <c r="AJ771">
        <v>1</v>
      </c>
      <c r="AK771">
        <v>1</v>
      </c>
      <c r="AL771">
        <v>1</v>
      </c>
      <c r="AN771">
        <v>0</v>
      </c>
      <c r="AO771">
        <v>0</v>
      </c>
      <c r="AP771">
        <v>0</v>
      </c>
      <c r="AQ771">
        <v>0</v>
      </c>
      <c r="AR771">
        <v>0</v>
      </c>
      <c r="AS771" t="s">
        <v>3</v>
      </c>
      <c r="AT771">
        <v>0.7</v>
      </c>
      <c r="AU771" t="s">
        <v>3</v>
      </c>
      <c r="AV771">
        <v>0</v>
      </c>
      <c r="AW771">
        <v>2</v>
      </c>
      <c r="AX771">
        <v>35811023</v>
      </c>
      <c r="AY771">
        <v>1</v>
      </c>
      <c r="AZ771">
        <v>0</v>
      </c>
      <c r="BA771">
        <v>754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Y771*Source!I655</f>
        <v>9.5899999999999999E-2</v>
      </c>
      <c r="CY771">
        <f>AA771</f>
        <v>0</v>
      </c>
      <c r="CZ771">
        <f>AE771</f>
        <v>0</v>
      </c>
      <c r="DA771">
        <f>AI771</f>
        <v>1</v>
      </c>
      <c r="DB771">
        <f t="shared" si="117"/>
        <v>0</v>
      </c>
      <c r="DC771">
        <f t="shared" si="118"/>
        <v>0</v>
      </c>
    </row>
    <row r="772" spans="1:107">
      <c r="A772">
        <f>ROW(Source!A657)</f>
        <v>657</v>
      </c>
      <c r="B772">
        <v>35806607</v>
      </c>
      <c r="C772">
        <v>35811025</v>
      </c>
      <c r="D772">
        <v>18406804</v>
      </c>
      <c r="E772">
        <v>1</v>
      </c>
      <c r="F772">
        <v>1</v>
      </c>
      <c r="G772">
        <v>1</v>
      </c>
      <c r="H772">
        <v>1</v>
      </c>
      <c r="I772" t="s">
        <v>581</v>
      </c>
      <c r="J772" t="s">
        <v>3</v>
      </c>
      <c r="K772" t="s">
        <v>582</v>
      </c>
      <c r="L772">
        <v>1369</v>
      </c>
      <c r="N772">
        <v>1013</v>
      </c>
      <c r="O772" t="s">
        <v>583</v>
      </c>
      <c r="P772" t="s">
        <v>583</v>
      </c>
      <c r="Q772">
        <v>1</v>
      </c>
      <c r="W772">
        <v>0</v>
      </c>
      <c r="X772">
        <v>254330056</v>
      </c>
      <c r="Y772">
        <v>11.39</v>
      </c>
      <c r="AA772">
        <v>0</v>
      </c>
      <c r="AB772">
        <v>0</v>
      </c>
      <c r="AC772">
        <v>0</v>
      </c>
      <c r="AD772">
        <v>258.83999999999997</v>
      </c>
      <c r="AE772">
        <v>0</v>
      </c>
      <c r="AF772">
        <v>0</v>
      </c>
      <c r="AG772">
        <v>0</v>
      </c>
      <c r="AH772">
        <v>258.83999999999997</v>
      </c>
      <c r="AI772">
        <v>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11.39</v>
      </c>
      <c r="AU772" t="s">
        <v>3</v>
      </c>
      <c r="AV772">
        <v>1</v>
      </c>
      <c r="AW772">
        <v>2</v>
      </c>
      <c r="AX772">
        <v>35811030</v>
      </c>
      <c r="AY772">
        <v>2</v>
      </c>
      <c r="AZ772">
        <v>131072</v>
      </c>
      <c r="BA772">
        <v>755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Y772*Source!I657</f>
        <v>1.5604300000000002</v>
      </c>
      <c r="CY772">
        <f>AD772</f>
        <v>258.83999999999997</v>
      </c>
      <c r="CZ772">
        <f>AH772</f>
        <v>258.83999999999997</v>
      </c>
      <c r="DA772">
        <f>AL772</f>
        <v>1</v>
      </c>
      <c r="DB772">
        <f t="shared" si="117"/>
        <v>2948.19</v>
      </c>
      <c r="DC772">
        <f t="shared" si="118"/>
        <v>0</v>
      </c>
    </row>
    <row r="773" spans="1:107">
      <c r="A773">
        <f>ROW(Source!A657)</f>
        <v>657</v>
      </c>
      <c r="B773">
        <v>35806607</v>
      </c>
      <c r="C773">
        <v>35811025</v>
      </c>
      <c r="D773">
        <v>121548</v>
      </c>
      <c r="E773">
        <v>1</v>
      </c>
      <c r="F773">
        <v>1</v>
      </c>
      <c r="G773">
        <v>1</v>
      </c>
      <c r="H773">
        <v>1</v>
      </c>
      <c r="I773" t="s">
        <v>34</v>
      </c>
      <c r="J773" t="s">
        <v>3</v>
      </c>
      <c r="K773" t="s">
        <v>584</v>
      </c>
      <c r="L773">
        <v>608254</v>
      </c>
      <c r="N773">
        <v>1013</v>
      </c>
      <c r="O773" t="s">
        <v>585</v>
      </c>
      <c r="P773" t="s">
        <v>585</v>
      </c>
      <c r="Q773">
        <v>1</v>
      </c>
      <c r="W773">
        <v>0</v>
      </c>
      <c r="X773">
        <v>-185737400</v>
      </c>
      <c r="Y773">
        <v>0.13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1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0.13</v>
      </c>
      <c r="AU773" t="s">
        <v>3</v>
      </c>
      <c r="AV773">
        <v>2</v>
      </c>
      <c r="AW773">
        <v>2</v>
      </c>
      <c r="AX773">
        <v>35811031</v>
      </c>
      <c r="AY773">
        <v>1</v>
      </c>
      <c r="AZ773">
        <v>0</v>
      </c>
      <c r="BA773">
        <v>756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Y773*Source!I657</f>
        <v>1.7810000000000003E-2</v>
      </c>
      <c r="CY773">
        <f>AD773</f>
        <v>0</v>
      </c>
      <c r="CZ773">
        <f>AH773</f>
        <v>0</v>
      </c>
      <c r="DA773">
        <f>AL773</f>
        <v>1</v>
      </c>
      <c r="DB773">
        <f t="shared" si="117"/>
        <v>0</v>
      </c>
      <c r="DC773">
        <f t="shared" si="118"/>
        <v>0</v>
      </c>
    </row>
    <row r="774" spans="1:107">
      <c r="A774">
        <f>ROW(Source!A657)</f>
        <v>657</v>
      </c>
      <c r="B774">
        <v>35806607</v>
      </c>
      <c r="C774">
        <v>35811025</v>
      </c>
      <c r="D774">
        <v>29172556</v>
      </c>
      <c r="E774">
        <v>1</v>
      </c>
      <c r="F774">
        <v>1</v>
      </c>
      <c r="G774">
        <v>1</v>
      </c>
      <c r="H774">
        <v>2</v>
      </c>
      <c r="I774" t="s">
        <v>586</v>
      </c>
      <c r="J774" t="s">
        <v>590</v>
      </c>
      <c r="K774" t="s">
        <v>588</v>
      </c>
      <c r="L774">
        <v>1368</v>
      </c>
      <c r="N774">
        <v>1011</v>
      </c>
      <c r="O774" t="s">
        <v>589</v>
      </c>
      <c r="P774" t="s">
        <v>589</v>
      </c>
      <c r="Q774">
        <v>1</v>
      </c>
      <c r="W774">
        <v>0</v>
      </c>
      <c r="X774">
        <v>-1302720870</v>
      </c>
      <c r="Y774">
        <v>0.13</v>
      </c>
      <c r="AA774">
        <v>0</v>
      </c>
      <c r="AB774">
        <v>466.71</v>
      </c>
      <c r="AC774">
        <v>447.93</v>
      </c>
      <c r="AD774">
        <v>0</v>
      </c>
      <c r="AE774">
        <v>0</v>
      </c>
      <c r="AF774">
        <v>31.26</v>
      </c>
      <c r="AG774">
        <v>13.5</v>
      </c>
      <c r="AH774">
        <v>0</v>
      </c>
      <c r="AI774">
        <v>1</v>
      </c>
      <c r="AJ774">
        <v>14.93</v>
      </c>
      <c r="AK774">
        <v>33.18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0.13</v>
      </c>
      <c r="AU774" t="s">
        <v>3</v>
      </c>
      <c r="AV774">
        <v>0</v>
      </c>
      <c r="AW774">
        <v>2</v>
      </c>
      <c r="AX774">
        <v>35811032</v>
      </c>
      <c r="AY774">
        <v>1</v>
      </c>
      <c r="AZ774">
        <v>0</v>
      </c>
      <c r="BA774">
        <v>757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Y774*Source!I657</f>
        <v>1.7810000000000003E-2</v>
      </c>
      <c r="CY774">
        <f>AB774</f>
        <v>466.71</v>
      </c>
      <c r="CZ774">
        <f>AF774</f>
        <v>31.26</v>
      </c>
      <c r="DA774">
        <f>AJ774</f>
        <v>14.93</v>
      </c>
      <c r="DB774">
        <f t="shared" si="117"/>
        <v>4.0599999999999996</v>
      </c>
      <c r="DC774">
        <f t="shared" si="118"/>
        <v>1.76</v>
      </c>
    </row>
    <row r="775" spans="1:107">
      <c r="A775">
        <f>ROW(Source!A657)</f>
        <v>657</v>
      </c>
      <c r="B775">
        <v>35806607</v>
      </c>
      <c r="C775">
        <v>35811025</v>
      </c>
      <c r="D775">
        <v>29164349</v>
      </c>
      <c r="E775">
        <v>1</v>
      </c>
      <c r="F775">
        <v>1</v>
      </c>
      <c r="G775">
        <v>1</v>
      </c>
      <c r="H775">
        <v>3</v>
      </c>
      <c r="I775" t="s">
        <v>27</v>
      </c>
      <c r="J775" t="s">
        <v>30</v>
      </c>
      <c r="K775" t="s">
        <v>28</v>
      </c>
      <c r="L775">
        <v>1348</v>
      </c>
      <c r="N775">
        <v>1009</v>
      </c>
      <c r="O775" t="s">
        <v>29</v>
      </c>
      <c r="P775" t="s">
        <v>29</v>
      </c>
      <c r="Q775">
        <v>1000</v>
      </c>
      <c r="W775">
        <v>0</v>
      </c>
      <c r="X775">
        <v>-304821490</v>
      </c>
      <c r="Y775">
        <v>0.47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1</v>
      </c>
      <c r="AJ775">
        <v>1</v>
      </c>
      <c r="AK775">
        <v>1</v>
      </c>
      <c r="AL775">
        <v>1</v>
      </c>
      <c r="AN775">
        <v>0</v>
      </c>
      <c r="AO775">
        <v>0</v>
      </c>
      <c r="AP775">
        <v>0</v>
      </c>
      <c r="AQ775">
        <v>0</v>
      </c>
      <c r="AR775">
        <v>0</v>
      </c>
      <c r="AS775" t="s">
        <v>3</v>
      </c>
      <c r="AT775">
        <v>0.47</v>
      </c>
      <c r="AU775" t="s">
        <v>3</v>
      </c>
      <c r="AV775">
        <v>0</v>
      </c>
      <c r="AW775">
        <v>2</v>
      </c>
      <c r="AX775">
        <v>35811033</v>
      </c>
      <c r="AY775">
        <v>1</v>
      </c>
      <c r="AZ775">
        <v>0</v>
      </c>
      <c r="BA775">
        <v>758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Y775*Source!I657</f>
        <v>6.4390000000000003E-2</v>
      </c>
      <c r="CY775">
        <f>AA775</f>
        <v>0</v>
      </c>
      <c r="CZ775">
        <f>AE775</f>
        <v>0</v>
      </c>
      <c r="DA775">
        <f>AI775</f>
        <v>1</v>
      </c>
      <c r="DB775">
        <f t="shared" si="117"/>
        <v>0</v>
      </c>
      <c r="DC775">
        <f t="shared" si="118"/>
        <v>0</v>
      </c>
    </row>
    <row r="776" spans="1:107">
      <c r="A776">
        <f>ROW(Source!A659)</f>
        <v>659</v>
      </c>
      <c r="B776">
        <v>35806607</v>
      </c>
      <c r="C776">
        <v>35811035</v>
      </c>
      <c r="D776">
        <v>18406804</v>
      </c>
      <c r="E776">
        <v>1</v>
      </c>
      <c r="F776">
        <v>1</v>
      </c>
      <c r="G776">
        <v>1</v>
      </c>
      <c r="H776">
        <v>1</v>
      </c>
      <c r="I776" t="s">
        <v>581</v>
      </c>
      <c r="J776" t="s">
        <v>3</v>
      </c>
      <c r="K776" t="s">
        <v>582</v>
      </c>
      <c r="L776">
        <v>1369</v>
      </c>
      <c r="N776">
        <v>1013</v>
      </c>
      <c r="O776" t="s">
        <v>583</v>
      </c>
      <c r="P776" t="s">
        <v>583</v>
      </c>
      <c r="Q776">
        <v>1</v>
      </c>
      <c r="W776">
        <v>0</v>
      </c>
      <c r="X776">
        <v>254330056</v>
      </c>
      <c r="Y776">
        <v>3.77</v>
      </c>
      <c r="AA776">
        <v>0</v>
      </c>
      <c r="AB776">
        <v>0</v>
      </c>
      <c r="AC776">
        <v>0</v>
      </c>
      <c r="AD776">
        <v>258.83999999999997</v>
      </c>
      <c r="AE776">
        <v>0</v>
      </c>
      <c r="AF776">
        <v>0</v>
      </c>
      <c r="AG776">
        <v>0</v>
      </c>
      <c r="AH776">
        <v>258.83999999999997</v>
      </c>
      <c r="AI776">
        <v>1</v>
      </c>
      <c r="AJ776">
        <v>1</v>
      </c>
      <c r="AK776">
        <v>1</v>
      </c>
      <c r="AL776">
        <v>1</v>
      </c>
      <c r="AN776">
        <v>0</v>
      </c>
      <c r="AO776">
        <v>1</v>
      </c>
      <c r="AP776">
        <v>0</v>
      </c>
      <c r="AQ776">
        <v>0</v>
      </c>
      <c r="AR776">
        <v>0</v>
      </c>
      <c r="AS776" t="s">
        <v>3</v>
      </c>
      <c r="AT776">
        <v>3.77</v>
      </c>
      <c r="AU776" t="s">
        <v>3</v>
      </c>
      <c r="AV776">
        <v>1</v>
      </c>
      <c r="AW776">
        <v>2</v>
      </c>
      <c r="AX776">
        <v>35811038</v>
      </c>
      <c r="AY776">
        <v>2</v>
      </c>
      <c r="AZ776">
        <v>131072</v>
      </c>
      <c r="BA776">
        <v>759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Y776*Source!I659</f>
        <v>0.56926999999999994</v>
      </c>
      <c r="CY776">
        <f>AD776</f>
        <v>258.83999999999997</v>
      </c>
      <c r="CZ776">
        <f>AH776</f>
        <v>258.83999999999997</v>
      </c>
      <c r="DA776">
        <f>AL776</f>
        <v>1</v>
      </c>
      <c r="DB776">
        <f t="shared" si="117"/>
        <v>975.83</v>
      </c>
      <c r="DC776">
        <f t="shared" si="118"/>
        <v>0</v>
      </c>
    </row>
    <row r="777" spans="1:107">
      <c r="A777">
        <f>ROW(Source!A659)</f>
        <v>659</v>
      </c>
      <c r="B777">
        <v>35806607</v>
      </c>
      <c r="C777">
        <v>35811035</v>
      </c>
      <c r="D777">
        <v>29164349</v>
      </c>
      <c r="E777">
        <v>1</v>
      </c>
      <c r="F777">
        <v>1</v>
      </c>
      <c r="G777">
        <v>1</v>
      </c>
      <c r="H777">
        <v>3</v>
      </c>
      <c r="I777" t="s">
        <v>27</v>
      </c>
      <c r="J777" t="s">
        <v>30</v>
      </c>
      <c r="K777" t="s">
        <v>28</v>
      </c>
      <c r="L777">
        <v>1348</v>
      </c>
      <c r="N777">
        <v>1009</v>
      </c>
      <c r="O777" t="s">
        <v>29</v>
      </c>
      <c r="P777" t="s">
        <v>29</v>
      </c>
      <c r="Q777">
        <v>1000</v>
      </c>
      <c r="W777">
        <v>0</v>
      </c>
      <c r="X777">
        <v>-304821490</v>
      </c>
      <c r="Y777">
        <v>0.11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1</v>
      </c>
      <c r="AJ777">
        <v>1</v>
      </c>
      <c r="AK777">
        <v>1</v>
      </c>
      <c r="AL777">
        <v>1</v>
      </c>
      <c r="AN777">
        <v>0</v>
      </c>
      <c r="AO777">
        <v>0</v>
      </c>
      <c r="AP777">
        <v>0</v>
      </c>
      <c r="AQ777">
        <v>0</v>
      </c>
      <c r="AR777">
        <v>0</v>
      </c>
      <c r="AS777" t="s">
        <v>3</v>
      </c>
      <c r="AT777">
        <v>0.11</v>
      </c>
      <c r="AU777" t="s">
        <v>3</v>
      </c>
      <c r="AV777">
        <v>0</v>
      </c>
      <c r="AW777">
        <v>2</v>
      </c>
      <c r="AX777">
        <v>35811039</v>
      </c>
      <c r="AY777">
        <v>1</v>
      </c>
      <c r="AZ777">
        <v>0</v>
      </c>
      <c r="BA777">
        <v>760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Y777*Source!I659</f>
        <v>1.661E-2</v>
      </c>
      <c r="CY777">
        <f>AA777</f>
        <v>0</v>
      </c>
      <c r="CZ777">
        <f>AE777</f>
        <v>0</v>
      </c>
      <c r="DA777">
        <f>AI777</f>
        <v>1</v>
      </c>
      <c r="DB777">
        <f t="shared" si="117"/>
        <v>0</v>
      </c>
      <c r="DC777">
        <f t="shared" si="118"/>
        <v>0</v>
      </c>
    </row>
    <row r="778" spans="1:107">
      <c r="A778">
        <f>ROW(Source!A661)</f>
        <v>661</v>
      </c>
      <c r="B778">
        <v>35806607</v>
      </c>
      <c r="C778">
        <v>35811041</v>
      </c>
      <c r="D778">
        <v>18406804</v>
      </c>
      <c r="E778">
        <v>1</v>
      </c>
      <c r="F778">
        <v>1</v>
      </c>
      <c r="G778">
        <v>1</v>
      </c>
      <c r="H778">
        <v>1</v>
      </c>
      <c r="I778" t="s">
        <v>581</v>
      </c>
      <c r="J778" t="s">
        <v>3</v>
      </c>
      <c r="K778" t="s">
        <v>582</v>
      </c>
      <c r="L778">
        <v>1369</v>
      </c>
      <c r="N778">
        <v>1013</v>
      </c>
      <c r="O778" t="s">
        <v>583</v>
      </c>
      <c r="P778" t="s">
        <v>583</v>
      </c>
      <c r="Q778">
        <v>1</v>
      </c>
      <c r="W778">
        <v>0</v>
      </c>
      <c r="X778">
        <v>254330056</v>
      </c>
      <c r="Y778">
        <v>5.84</v>
      </c>
      <c r="AA778">
        <v>0</v>
      </c>
      <c r="AB778">
        <v>0</v>
      </c>
      <c r="AC778">
        <v>0</v>
      </c>
      <c r="AD778">
        <v>258.83999999999997</v>
      </c>
      <c r="AE778">
        <v>0</v>
      </c>
      <c r="AF778">
        <v>0</v>
      </c>
      <c r="AG778">
        <v>0</v>
      </c>
      <c r="AH778">
        <v>258.83999999999997</v>
      </c>
      <c r="AI778">
        <v>1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5.84</v>
      </c>
      <c r="AU778" t="s">
        <v>3</v>
      </c>
      <c r="AV778">
        <v>1</v>
      </c>
      <c r="AW778">
        <v>2</v>
      </c>
      <c r="AX778">
        <v>35811043</v>
      </c>
      <c r="AY778">
        <v>2</v>
      </c>
      <c r="AZ778">
        <v>131072</v>
      </c>
      <c r="BA778">
        <v>761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Y778*Source!I661</f>
        <v>0.2336</v>
      </c>
      <c r="CY778">
        <f>AD778</f>
        <v>258.83999999999997</v>
      </c>
      <c r="CZ778">
        <f>AH778</f>
        <v>258.83999999999997</v>
      </c>
      <c r="DA778">
        <f>AL778</f>
        <v>1</v>
      </c>
      <c r="DB778">
        <f t="shared" si="117"/>
        <v>1511.63</v>
      </c>
      <c r="DC778">
        <f t="shared" si="118"/>
        <v>0</v>
      </c>
    </row>
    <row r="779" spans="1:107">
      <c r="A779">
        <f>ROW(Source!A662)</f>
        <v>662</v>
      </c>
      <c r="B779">
        <v>35806607</v>
      </c>
      <c r="C779">
        <v>35811044</v>
      </c>
      <c r="D779">
        <v>18406804</v>
      </c>
      <c r="E779">
        <v>1</v>
      </c>
      <c r="F779">
        <v>1</v>
      </c>
      <c r="G779">
        <v>1</v>
      </c>
      <c r="H779">
        <v>1</v>
      </c>
      <c r="I779" t="s">
        <v>581</v>
      </c>
      <c r="J779" t="s">
        <v>3</v>
      </c>
      <c r="K779" t="s">
        <v>582</v>
      </c>
      <c r="L779">
        <v>1369</v>
      </c>
      <c r="N779">
        <v>1013</v>
      </c>
      <c r="O779" t="s">
        <v>583</v>
      </c>
      <c r="P779" t="s">
        <v>583</v>
      </c>
      <c r="Q779">
        <v>1</v>
      </c>
      <c r="W779">
        <v>0</v>
      </c>
      <c r="X779">
        <v>254330056</v>
      </c>
      <c r="Y779">
        <v>9.64</v>
      </c>
      <c r="AA779">
        <v>0</v>
      </c>
      <c r="AB779">
        <v>0</v>
      </c>
      <c r="AC779">
        <v>0</v>
      </c>
      <c r="AD779">
        <v>258.83999999999997</v>
      </c>
      <c r="AE779">
        <v>0</v>
      </c>
      <c r="AF779">
        <v>0</v>
      </c>
      <c r="AG779">
        <v>0</v>
      </c>
      <c r="AH779">
        <v>258.83999999999997</v>
      </c>
      <c r="AI779">
        <v>1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9.64</v>
      </c>
      <c r="AU779" t="s">
        <v>3</v>
      </c>
      <c r="AV779">
        <v>1</v>
      </c>
      <c r="AW779">
        <v>2</v>
      </c>
      <c r="AX779">
        <v>35811048</v>
      </c>
      <c r="AY779">
        <v>2</v>
      </c>
      <c r="AZ779">
        <v>131072</v>
      </c>
      <c r="BA779">
        <v>762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Y779*Source!I662</f>
        <v>1.446</v>
      </c>
      <c r="CY779">
        <f>AD779</f>
        <v>258.83999999999997</v>
      </c>
      <c r="CZ779">
        <f>AH779</f>
        <v>258.83999999999997</v>
      </c>
      <c r="DA779">
        <f>AL779</f>
        <v>1</v>
      </c>
      <c r="DB779">
        <f t="shared" si="117"/>
        <v>2495.2199999999998</v>
      </c>
      <c r="DC779">
        <f t="shared" si="118"/>
        <v>0</v>
      </c>
    </row>
    <row r="780" spans="1:107">
      <c r="A780">
        <f>ROW(Source!A662)</f>
        <v>662</v>
      </c>
      <c r="B780">
        <v>35806607</v>
      </c>
      <c r="C780">
        <v>35811044</v>
      </c>
      <c r="D780">
        <v>121548</v>
      </c>
      <c r="E780">
        <v>1</v>
      </c>
      <c r="F780">
        <v>1</v>
      </c>
      <c r="G780">
        <v>1</v>
      </c>
      <c r="H780">
        <v>1</v>
      </c>
      <c r="I780" t="s">
        <v>34</v>
      </c>
      <c r="J780" t="s">
        <v>3</v>
      </c>
      <c r="K780" t="s">
        <v>584</v>
      </c>
      <c r="L780">
        <v>608254</v>
      </c>
      <c r="N780">
        <v>1013</v>
      </c>
      <c r="O780" t="s">
        <v>585</v>
      </c>
      <c r="P780" t="s">
        <v>585</v>
      </c>
      <c r="Q780">
        <v>1</v>
      </c>
      <c r="W780">
        <v>0</v>
      </c>
      <c r="X780">
        <v>-185737400</v>
      </c>
      <c r="Y780">
        <v>0.01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1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0.01</v>
      </c>
      <c r="AU780" t="s">
        <v>3</v>
      </c>
      <c r="AV780">
        <v>2</v>
      </c>
      <c r="AW780">
        <v>2</v>
      </c>
      <c r="AX780">
        <v>35811049</v>
      </c>
      <c r="AY780">
        <v>1</v>
      </c>
      <c r="AZ780">
        <v>0</v>
      </c>
      <c r="BA780">
        <v>763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Y780*Source!I662</f>
        <v>1.5E-3</v>
      </c>
      <c r="CY780">
        <f>AD780</f>
        <v>0</v>
      </c>
      <c r="CZ780">
        <f>AH780</f>
        <v>0</v>
      </c>
      <c r="DA780">
        <f>AL780</f>
        <v>1</v>
      </c>
      <c r="DB780">
        <f t="shared" si="117"/>
        <v>0</v>
      </c>
      <c r="DC780">
        <f t="shared" si="118"/>
        <v>0</v>
      </c>
    </row>
    <row r="781" spans="1:107">
      <c r="A781">
        <f>ROW(Source!A662)</f>
        <v>662</v>
      </c>
      <c r="B781">
        <v>35806607</v>
      </c>
      <c r="C781">
        <v>35811044</v>
      </c>
      <c r="D781">
        <v>29172556</v>
      </c>
      <c r="E781">
        <v>1</v>
      </c>
      <c r="F781">
        <v>1</v>
      </c>
      <c r="G781">
        <v>1</v>
      </c>
      <c r="H781">
        <v>2</v>
      </c>
      <c r="I781" t="s">
        <v>586</v>
      </c>
      <c r="J781" t="s">
        <v>590</v>
      </c>
      <c r="K781" t="s">
        <v>588</v>
      </c>
      <c r="L781">
        <v>1368</v>
      </c>
      <c r="N781">
        <v>1011</v>
      </c>
      <c r="O781" t="s">
        <v>589</v>
      </c>
      <c r="P781" t="s">
        <v>589</v>
      </c>
      <c r="Q781">
        <v>1</v>
      </c>
      <c r="W781">
        <v>0</v>
      </c>
      <c r="X781">
        <v>-1302720870</v>
      </c>
      <c r="Y781">
        <v>0.01</v>
      </c>
      <c r="AA781">
        <v>0</v>
      </c>
      <c r="AB781">
        <v>466.71</v>
      </c>
      <c r="AC781">
        <v>447.93</v>
      </c>
      <c r="AD781">
        <v>0</v>
      </c>
      <c r="AE781">
        <v>0</v>
      </c>
      <c r="AF781">
        <v>31.26</v>
      </c>
      <c r="AG781">
        <v>13.5</v>
      </c>
      <c r="AH781">
        <v>0</v>
      </c>
      <c r="AI781">
        <v>1</v>
      </c>
      <c r="AJ781">
        <v>14.93</v>
      </c>
      <c r="AK781">
        <v>33.18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0.01</v>
      </c>
      <c r="AU781" t="s">
        <v>3</v>
      </c>
      <c r="AV781">
        <v>0</v>
      </c>
      <c r="AW781">
        <v>2</v>
      </c>
      <c r="AX781">
        <v>35811050</v>
      </c>
      <c r="AY781">
        <v>1</v>
      </c>
      <c r="AZ781">
        <v>0</v>
      </c>
      <c r="BA781">
        <v>764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Y781*Source!I662</f>
        <v>1.5E-3</v>
      </c>
      <c r="CY781">
        <f>AB781</f>
        <v>466.71</v>
      </c>
      <c r="CZ781">
        <f>AF781</f>
        <v>31.26</v>
      </c>
      <c r="DA781">
        <f>AJ781</f>
        <v>14.93</v>
      </c>
      <c r="DB781">
        <f t="shared" si="117"/>
        <v>0.31</v>
      </c>
      <c r="DC781">
        <f t="shared" si="118"/>
        <v>0.14000000000000001</v>
      </c>
    </row>
    <row r="782" spans="1:107">
      <c r="A782">
        <f>ROW(Source!A663)</f>
        <v>663</v>
      </c>
      <c r="B782">
        <v>35806607</v>
      </c>
      <c r="C782">
        <v>35811051</v>
      </c>
      <c r="D782">
        <v>18408066</v>
      </c>
      <c r="E782">
        <v>1</v>
      </c>
      <c r="F782">
        <v>1</v>
      </c>
      <c r="G782">
        <v>1</v>
      </c>
      <c r="H782">
        <v>1</v>
      </c>
      <c r="I782" t="s">
        <v>591</v>
      </c>
      <c r="J782" t="s">
        <v>3</v>
      </c>
      <c r="K782" t="s">
        <v>592</v>
      </c>
      <c r="L782">
        <v>1369</v>
      </c>
      <c r="N782">
        <v>1013</v>
      </c>
      <c r="O782" t="s">
        <v>583</v>
      </c>
      <c r="P782" t="s">
        <v>583</v>
      </c>
      <c r="Q782">
        <v>1</v>
      </c>
      <c r="W782">
        <v>0</v>
      </c>
      <c r="X782">
        <v>-886480961</v>
      </c>
      <c r="Y782">
        <v>17.89</v>
      </c>
      <c r="AA782">
        <v>0</v>
      </c>
      <c r="AB782">
        <v>0</v>
      </c>
      <c r="AC782">
        <v>0</v>
      </c>
      <c r="AD782">
        <v>266.14</v>
      </c>
      <c r="AE782">
        <v>0</v>
      </c>
      <c r="AF782">
        <v>0</v>
      </c>
      <c r="AG782">
        <v>0</v>
      </c>
      <c r="AH782">
        <v>266.14</v>
      </c>
      <c r="AI782">
        <v>1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17.89</v>
      </c>
      <c r="AU782" t="s">
        <v>3</v>
      </c>
      <c r="AV782">
        <v>1</v>
      </c>
      <c r="AW782">
        <v>2</v>
      </c>
      <c r="AX782">
        <v>35811055</v>
      </c>
      <c r="AY782">
        <v>2</v>
      </c>
      <c r="AZ782">
        <v>131072</v>
      </c>
      <c r="BA782">
        <v>765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Y782*Source!I663</f>
        <v>0.35780000000000001</v>
      </c>
      <c r="CY782">
        <f>AD782</f>
        <v>266.14</v>
      </c>
      <c r="CZ782">
        <f>AH782</f>
        <v>266.14</v>
      </c>
      <c r="DA782">
        <f>AL782</f>
        <v>1</v>
      </c>
      <c r="DB782">
        <f t="shared" si="117"/>
        <v>4761.24</v>
      </c>
      <c r="DC782">
        <f t="shared" si="118"/>
        <v>0</v>
      </c>
    </row>
    <row r="783" spans="1:107">
      <c r="A783">
        <f>ROW(Source!A663)</f>
        <v>663</v>
      </c>
      <c r="B783">
        <v>35806607</v>
      </c>
      <c r="C783">
        <v>35811051</v>
      </c>
      <c r="D783">
        <v>121548</v>
      </c>
      <c r="E783">
        <v>1</v>
      </c>
      <c r="F783">
        <v>1</v>
      </c>
      <c r="G783">
        <v>1</v>
      </c>
      <c r="H783">
        <v>1</v>
      </c>
      <c r="I783" t="s">
        <v>34</v>
      </c>
      <c r="J783" t="s">
        <v>3</v>
      </c>
      <c r="K783" t="s">
        <v>584</v>
      </c>
      <c r="L783">
        <v>608254</v>
      </c>
      <c r="N783">
        <v>1013</v>
      </c>
      <c r="O783" t="s">
        <v>585</v>
      </c>
      <c r="P783" t="s">
        <v>585</v>
      </c>
      <c r="Q783">
        <v>1</v>
      </c>
      <c r="W783">
        <v>0</v>
      </c>
      <c r="X783">
        <v>-185737400</v>
      </c>
      <c r="Y783">
        <v>0.08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1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0.08</v>
      </c>
      <c r="AU783" t="s">
        <v>3</v>
      </c>
      <c r="AV783">
        <v>2</v>
      </c>
      <c r="AW783">
        <v>2</v>
      </c>
      <c r="AX783">
        <v>35811056</v>
      </c>
      <c r="AY783">
        <v>1</v>
      </c>
      <c r="AZ783">
        <v>0</v>
      </c>
      <c r="BA783">
        <v>766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Y783*Source!I663</f>
        <v>1.6000000000000001E-3</v>
      </c>
      <c r="CY783">
        <f>AD783</f>
        <v>0</v>
      </c>
      <c r="CZ783">
        <f>AH783</f>
        <v>0</v>
      </c>
      <c r="DA783">
        <f>AL783</f>
        <v>1</v>
      </c>
      <c r="DB783">
        <f t="shared" si="117"/>
        <v>0</v>
      </c>
      <c r="DC783">
        <f t="shared" si="118"/>
        <v>0</v>
      </c>
    </row>
    <row r="784" spans="1:107">
      <c r="A784">
        <f>ROW(Source!A663)</f>
        <v>663</v>
      </c>
      <c r="B784">
        <v>35806607</v>
      </c>
      <c r="C784">
        <v>35811051</v>
      </c>
      <c r="D784">
        <v>29172556</v>
      </c>
      <c r="E784">
        <v>1</v>
      </c>
      <c r="F784">
        <v>1</v>
      </c>
      <c r="G784">
        <v>1</v>
      </c>
      <c r="H784">
        <v>2</v>
      </c>
      <c r="I784" t="s">
        <v>586</v>
      </c>
      <c r="J784" t="s">
        <v>590</v>
      </c>
      <c r="K784" t="s">
        <v>588</v>
      </c>
      <c r="L784">
        <v>1368</v>
      </c>
      <c r="N784">
        <v>1011</v>
      </c>
      <c r="O784" t="s">
        <v>589</v>
      </c>
      <c r="P784" t="s">
        <v>589</v>
      </c>
      <c r="Q784">
        <v>1</v>
      </c>
      <c r="W784">
        <v>0</v>
      </c>
      <c r="X784">
        <v>-1302720870</v>
      </c>
      <c r="Y784">
        <v>0.08</v>
      </c>
      <c r="AA784">
        <v>0</v>
      </c>
      <c r="AB784">
        <v>466.71</v>
      </c>
      <c r="AC784">
        <v>447.93</v>
      </c>
      <c r="AD784">
        <v>0</v>
      </c>
      <c r="AE784">
        <v>0</v>
      </c>
      <c r="AF784">
        <v>31.26</v>
      </c>
      <c r="AG784">
        <v>13.5</v>
      </c>
      <c r="AH784">
        <v>0</v>
      </c>
      <c r="AI784">
        <v>1</v>
      </c>
      <c r="AJ784">
        <v>14.93</v>
      </c>
      <c r="AK784">
        <v>33.18</v>
      </c>
      <c r="AL784">
        <v>1</v>
      </c>
      <c r="AN784">
        <v>0</v>
      </c>
      <c r="AO784">
        <v>1</v>
      </c>
      <c r="AP784">
        <v>0</v>
      </c>
      <c r="AQ784">
        <v>0</v>
      </c>
      <c r="AR784">
        <v>0</v>
      </c>
      <c r="AS784" t="s">
        <v>3</v>
      </c>
      <c r="AT784">
        <v>0.08</v>
      </c>
      <c r="AU784" t="s">
        <v>3</v>
      </c>
      <c r="AV784">
        <v>0</v>
      </c>
      <c r="AW784">
        <v>2</v>
      </c>
      <c r="AX784">
        <v>35811057</v>
      </c>
      <c r="AY784">
        <v>1</v>
      </c>
      <c r="AZ784">
        <v>0</v>
      </c>
      <c r="BA784">
        <v>767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Y784*Source!I663</f>
        <v>1.6000000000000001E-3</v>
      </c>
      <c r="CY784">
        <f>AB784</f>
        <v>466.71</v>
      </c>
      <c r="CZ784">
        <f>AF784</f>
        <v>31.26</v>
      </c>
      <c r="DA784">
        <f>AJ784</f>
        <v>14.93</v>
      </c>
      <c r="DB784">
        <f t="shared" si="117"/>
        <v>2.5</v>
      </c>
      <c r="DC784">
        <f t="shared" si="118"/>
        <v>1.08</v>
      </c>
    </row>
    <row r="785" spans="1:107">
      <c r="A785">
        <f>ROW(Source!A664)</f>
        <v>664</v>
      </c>
      <c r="B785">
        <v>35806607</v>
      </c>
      <c r="C785">
        <v>35811058</v>
      </c>
      <c r="D785">
        <v>18408066</v>
      </c>
      <c r="E785">
        <v>1</v>
      </c>
      <c r="F785">
        <v>1</v>
      </c>
      <c r="G785">
        <v>1</v>
      </c>
      <c r="H785">
        <v>1</v>
      </c>
      <c r="I785" t="s">
        <v>591</v>
      </c>
      <c r="J785" t="s">
        <v>3</v>
      </c>
      <c r="K785" t="s">
        <v>592</v>
      </c>
      <c r="L785">
        <v>1369</v>
      </c>
      <c r="N785">
        <v>1013</v>
      </c>
      <c r="O785" t="s">
        <v>583</v>
      </c>
      <c r="P785" t="s">
        <v>583</v>
      </c>
      <c r="Q785">
        <v>1</v>
      </c>
      <c r="W785">
        <v>0</v>
      </c>
      <c r="X785">
        <v>-886480961</v>
      </c>
      <c r="Y785">
        <v>179.3</v>
      </c>
      <c r="AA785">
        <v>0</v>
      </c>
      <c r="AB785">
        <v>0</v>
      </c>
      <c r="AC785">
        <v>0</v>
      </c>
      <c r="AD785">
        <v>266.14</v>
      </c>
      <c r="AE785">
        <v>0</v>
      </c>
      <c r="AF785">
        <v>0</v>
      </c>
      <c r="AG785">
        <v>0</v>
      </c>
      <c r="AH785">
        <v>266.14</v>
      </c>
      <c r="AI785">
        <v>1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179.3</v>
      </c>
      <c r="AU785" t="s">
        <v>3</v>
      </c>
      <c r="AV785">
        <v>1</v>
      </c>
      <c r="AW785">
        <v>2</v>
      </c>
      <c r="AX785">
        <v>35811064</v>
      </c>
      <c r="AY785">
        <v>2</v>
      </c>
      <c r="AZ785">
        <v>131072</v>
      </c>
      <c r="BA785">
        <v>768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Y785*Source!I664</f>
        <v>3.5860000000000003</v>
      </c>
      <c r="CY785">
        <f>AD785</f>
        <v>266.14</v>
      </c>
      <c r="CZ785">
        <f>AH785</f>
        <v>266.14</v>
      </c>
      <c r="DA785">
        <f>AL785</f>
        <v>1</v>
      </c>
      <c r="DB785">
        <f t="shared" si="117"/>
        <v>47718.9</v>
      </c>
      <c r="DC785">
        <f t="shared" si="118"/>
        <v>0</v>
      </c>
    </row>
    <row r="786" spans="1:107">
      <c r="A786">
        <f>ROW(Source!A664)</f>
        <v>664</v>
      </c>
      <c r="B786">
        <v>35806607</v>
      </c>
      <c r="C786">
        <v>35811058</v>
      </c>
      <c r="D786">
        <v>121548</v>
      </c>
      <c r="E786">
        <v>1</v>
      </c>
      <c r="F786">
        <v>1</v>
      </c>
      <c r="G786">
        <v>1</v>
      </c>
      <c r="H786">
        <v>1</v>
      </c>
      <c r="I786" t="s">
        <v>34</v>
      </c>
      <c r="J786" t="s">
        <v>3</v>
      </c>
      <c r="K786" t="s">
        <v>584</v>
      </c>
      <c r="L786">
        <v>608254</v>
      </c>
      <c r="N786">
        <v>1013</v>
      </c>
      <c r="O786" t="s">
        <v>585</v>
      </c>
      <c r="P786" t="s">
        <v>585</v>
      </c>
      <c r="Q786">
        <v>1</v>
      </c>
      <c r="W786">
        <v>0</v>
      </c>
      <c r="X786">
        <v>-185737400</v>
      </c>
      <c r="Y786">
        <v>3.97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3.97</v>
      </c>
      <c r="AU786" t="s">
        <v>3</v>
      </c>
      <c r="AV786">
        <v>2</v>
      </c>
      <c r="AW786">
        <v>2</v>
      </c>
      <c r="AX786">
        <v>35811065</v>
      </c>
      <c r="AY786">
        <v>1</v>
      </c>
      <c r="AZ786">
        <v>0</v>
      </c>
      <c r="BA786">
        <v>769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Y786*Source!I664</f>
        <v>7.9400000000000012E-2</v>
      </c>
      <c r="CY786">
        <f>AD786</f>
        <v>0</v>
      </c>
      <c r="CZ786">
        <f>AH786</f>
        <v>0</v>
      </c>
      <c r="DA786">
        <f>AL786</f>
        <v>1</v>
      </c>
      <c r="DB786">
        <f t="shared" si="117"/>
        <v>0</v>
      </c>
      <c r="DC786">
        <f t="shared" si="118"/>
        <v>0</v>
      </c>
    </row>
    <row r="787" spans="1:107">
      <c r="A787">
        <f>ROW(Source!A664)</f>
        <v>664</v>
      </c>
      <c r="B787">
        <v>35806607</v>
      </c>
      <c r="C787">
        <v>35811058</v>
      </c>
      <c r="D787">
        <v>29172710</v>
      </c>
      <c r="E787">
        <v>1</v>
      </c>
      <c r="F787">
        <v>1</v>
      </c>
      <c r="G787">
        <v>1</v>
      </c>
      <c r="H787">
        <v>2</v>
      </c>
      <c r="I787" t="s">
        <v>593</v>
      </c>
      <c r="J787" t="s">
        <v>594</v>
      </c>
      <c r="K787" t="s">
        <v>595</v>
      </c>
      <c r="L787">
        <v>1368</v>
      </c>
      <c r="N787">
        <v>1011</v>
      </c>
      <c r="O787" t="s">
        <v>589</v>
      </c>
      <c r="P787" t="s">
        <v>589</v>
      </c>
      <c r="Q787">
        <v>1</v>
      </c>
      <c r="W787">
        <v>0</v>
      </c>
      <c r="X787">
        <v>-1676841219</v>
      </c>
      <c r="Y787">
        <v>3.97</v>
      </c>
      <c r="AA787">
        <v>0</v>
      </c>
      <c r="AB787">
        <v>539.16</v>
      </c>
      <c r="AC787">
        <v>333.79</v>
      </c>
      <c r="AD787">
        <v>0</v>
      </c>
      <c r="AE787">
        <v>0</v>
      </c>
      <c r="AF787">
        <v>46.56</v>
      </c>
      <c r="AG787">
        <v>10.06</v>
      </c>
      <c r="AH787">
        <v>0</v>
      </c>
      <c r="AI787">
        <v>1</v>
      </c>
      <c r="AJ787">
        <v>11.58</v>
      </c>
      <c r="AK787">
        <v>33.18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3.97</v>
      </c>
      <c r="AU787" t="s">
        <v>3</v>
      </c>
      <c r="AV787">
        <v>0</v>
      </c>
      <c r="AW787">
        <v>2</v>
      </c>
      <c r="AX787">
        <v>35811066</v>
      </c>
      <c r="AY787">
        <v>1</v>
      </c>
      <c r="AZ787">
        <v>0</v>
      </c>
      <c r="BA787">
        <v>770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Y787*Source!I664</f>
        <v>7.9400000000000012E-2</v>
      </c>
      <c r="CY787">
        <f>AB787</f>
        <v>539.16</v>
      </c>
      <c r="CZ787">
        <f>AF787</f>
        <v>46.56</v>
      </c>
      <c r="DA787">
        <f>AJ787</f>
        <v>11.58</v>
      </c>
      <c r="DB787">
        <f t="shared" si="117"/>
        <v>184.84</v>
      </c>
      <c r="DC787">
        <f t="shared" si="118"/>
        <v>39.94</v>
      </c>
    </row>
    <row r="788" spans="1:107">
      <c r="A788">
        <f>ROW(Source!A664)</f>
        <v>664</v>
      </c>
      <c r="B788">
        <v>35806607</v>
      </c>
      <c r="C788">
        <v>35811058</v>
      </c>
      <c r="D788">
        <v>29174533</v>
      </c>
      <c r="E788">
        <v>1</v>
      </c>
      <c r="F788">
        <v>1</v>
      </c>
      <c r="G788">
        <v>1</v>
      </c>
      <c r="H788">
        <v>2</v>
      </c>
      <c r="I788" t="s">
        <v>596</v>
      </c>
      <c r="J788" t="s">
        <v>597</v>
      </c>
      <c r="K788" t="s">
        <v>598</v>
      </c>
      <c r="L788">
        <v>1368</v>
      </c>
      <c r="N788">
        <v>1011</v>
      </c>
      <c r="O788" t="s">
        <v>589</v>
      </c>
      <c r="P788" t="s">
        <v>589</v>
      </c>
      <c r="Q788">
        <v>1</v>
      </c>
      <c r="W788">
        <v>0</v>
      </c>
      <c r="X788">
        <v>1235896746</v>
      </c>
      <c r="Y788">
        <v>7.93</v>
      </c>
      <c r="AA788">
        <v>0</v>
      </c>
      <c r="AB788">
        <v>5.0599999999999996</v>
      </c>
      <c r="AC788">
        <v>0</v>
      </c>
      <c r="AD788">
        <v>0</v>
      </c>
      <c r="AE788">
        <v>0</v>
      </c>
      <c r="AF788">
        <v>1.53</v>
      </c>
      <c r="AG788">
        <v>0</v>
      </c>
      <c r="AH788">
        <v>0</v>
      </c>
      <c r="AI788">
        <v>1</v>
      </c>
      <c r="AJ788">
        <v>3.31</v>
      </c>
      <c r="AK788">
        <v>33.18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7.93</v>
      </c>
      <c r="AU788" t="s">
        <v>3</v>
      </c>
      <c r="AV788">
        <v>0</v>
      </c>
      <c r="AW788">
        <v>2</v>
      </c>
      <c r="AX788">
        <v>35811067</v>
      </c>
      <c r="AY788">
        <v>1</v>
      </c>
      <c r="AZ788">
        <v>0</v>
      </c>
      <c r="BA788">
        <v>771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Y788*Source!I664</f>
        <v>0.15859999999999999</v>
      </c>
      <c r="CY788">
        <f>AB788</f>
        <v>5.0599999999999996</v>
      </c>
      <c r="CZ788">
        <f>AF788</f>
        <v>1.53</v>
      </c>
      <c r="DA788">
        <f>AJ788</f>
        <v>3.31</v>
      </c>
      <c r="DB788">
        <f t="shared" si="117"/>
        <v>12.13</v>
      </c>
      <c r="DC788">
        <f t="shared" si="118"/>
        <v>0</v>
      </c>
    </row>
    <row r="789" spans="1:107">
      <c r="A789">
        <f>ROW(Source!A664)</f>
        <v>664</v>
      </c>
      <c r="B789">
        <v>35806607</v>
      </c>
      <c r="C789">
        <v>35811058</v>
      </c>
      <c r="D789">
        <v>29164349</v>
      </c>
      <c r="E789">
        <v>1</v>
      </c>
      <c r="F789">
        <v>1</v>
      </c>
      <c r="G789">
        <v>1</v>
      </c>
      <c r="H789">
        <v>3</v>
      </c>
      <c r="I789" t="s">
        <v>27</v>
      </c>
      <c r="J789" t="s">
        <v>30</v>
      </c>
      <c r="K789" t="s">
        <v>28</v>
      </c>
      <c r="L789">
        <v>1348</v>
      </c>
      <c r="N789">
        <v>1009</v>
      </c>
      <c r="O789" t="s">
        <v>29</v>
      </c>
      <c r="P789" t="s">
        <v>29</v>
      </c>
      <c r="Q789">
        <v>1000</v>
      </c>
      <c r="W789">
        <v>0</v>
      </c>
      <c r="X789">
        <v>-304821490</v>
      </c>
      <c r="Y789">
        <v>10.5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1</v>
      </c>
      <c r="AK789">
        <v>1</v>
      </c>
      <c r="AL789">
        <v>1</v>
      </c>
      <c r="AN789">
        <v>0</v>
      </c>
      <c r="AO789">
        <v>0</v>
      </c>
      <c r="AP789">
        <v>0</v>
      </c>
      <c r="AQ789">
        <v>0</v>
      </c>
      <c r="AR789">
        <v>0</v>
      </c>
      <c r="AS789" t="s">
        <v>3</v>
      </c>
      <c r="AT789">
        <v>10.5</v>
      </c>
      <c r="AU789" t="s">
        <v>3</v>
      </c>
      <c r="AV789">
        <v>0</v>
      </c>
      <c r="AW789">
        <v>2</v>
      </c>
      <c r="AX789">
        <v>35811068</v>
      </c>
      <c r="AY789">
        <v>1</v>
      </c>
      <c r="AZ789">
        <v>0</v>
      </c>
      <c r="BA789">
        <v>772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Y789*Source!I664</f>
        <v>0.21</v>
      </c>
      <c r="CY789">
        <f>AA789</f>
        <v>0</v>
      </c>
      <c r="CZ789">
        <f>AE789</f>
        <v>0</v>
      </c>
      <c r="DA789">
        <f>AI789</f>
        <v>1</v>
      </c>
      <c r="DB789">
        <f t="shared" si="117"/>
        <v>0</v>
      </c>
      <c r="DC789">
        <f t="shared" si="118"/>
        <v>0</v>
      </c>
    </row>
    <row r="790" spans="1:107">
      <c r="A790">
        <f>ROW(Source!A703)</f>
        <v>703</v>
      </c>
      <c r="B790">
        <v>35806607</v>
      </c>
      <c r="C790">
        <v>35811070</v>
      </c>
      <c r="D790">
        <v>18410572</v>
      </c>
      <c r="E790">
        <v>1</v>
      </c>
      <c r="F790">
        <v>1</v>
      </c>
      <c r="G790">
        <v>1</v>
      </c>
      <c r="H790">
        <v>1</v>
      </c>
      <c r="I790" t="s">
        <v>856</v>
      </c>
      <c r="J790" t="s">
        <v>3</v>
      </c>
      <c r="K790" t="s">
        <v>857</v>
      </c>
      <c r="L790">
        <v>1369</v>
      </c>
      <c r="N790">
        <v>1013</v>
      </c>
      <c r="O790" t="s">
        <v>583</v>
      </c>
      <c r="P790" t="s">
        <v>583</v>
      </c>
      <c r="Q790">
        <v>1</v>
      </c>
      <c r="W790">
        <v>0</v>
      </c>
      <c r="X790">
        <v>-546915240</v>
      </c>
      <c r="Y790">
        <v>84.11099999999999</v>
      </c>
      <c r="AA790">
        <v>0</v>
      </c>
      <c r="AB790">
        <v>0</v>
      </c>
      <c r="AC790">
        <v>0</v>
      </c>
      <c r="AD790">
        <v>290.04000000000002</v>
      </c>
      <c r="AE790">
        <v>0</v>
      </c>
      <c r="AF790">
        <v>0</v>
      </c>
      <c r="AG790">
        <v>0</v>
      </c>
      <c r="AH790">
        <v>290.04000000000002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73.14</v>
      </c>
      <c r="AU790" t="s">
        <v>310</v>
      </c>
      <c r="AV790">
        <v>1</v>
      </c>
      <c r="AW790">
        <v>2</v>
      </c>
      <c r="AX790">
        <v>35811079</v>
      </c>
      <c r="AY790">
        <v>2</v>
      </c>
      <c r="AZ790">
        <v>131072</v>
      </c>
      <c r="BA790">
        <v>773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Y790*Source!I703</f>
        <v>1.6822199999999998</v>
      </c>
      <c r="CY790">
        <f>AD790</f>
        <v>290.04000000000002</v>
      </c>
      <c r="CZ790">
        <f>AH790</f>
        <v>290.04000000000002</v>
      </c>
      <c r="DA790">
        <f>AL790</f>
        <v>1</v>
      </c>
      <c r="DB790">
        <f>ROUND((ROUND(AT790*CZ790,2)*1.15),2)</f>
        <v>24395.56</v>
      </c>
      <c r="DC790">
        <f>ROUND((ROUND(AT790*AG790,2)*1.15),2)</f>
        <v>0</v>
      </c>
    </row>
    <row r="791" spans="1:107">
      <c r="A791">
        <f>ROW(Source!A703)</f>
        <v>703</v>
      </c>
      <c r="B791">
        <v>35806607</v>
      </c>
      <c r="C791">
        <v>35811070</v>
      </c>
      <c r="D791">
        <v>121548</v>
      </c>
      <c r="E791">
        <v>1</v>
      </c>
      <c r="F791">
        <v>1</v>
      </c>
      <c r="G791">
        <v>1</v>
      </c>
      <c r="H791">
        <v>1</v>
      </c>
      <c r="I791" t="s">
        <v>34</v>
      </c>
      <c r="J791" t="s">
        <v>3</v>
      </c>
      <c r="K791" t="s">
        <v>584</v>
      </c>
      <c r="L791">
        <v>608254</v>
      </c>
      <c r="N791">
        <v>1013</v>
      </c>
      <c r="O791" t="s">
        <v>585</v>
      </c>
      <c r="P791" t="s">
        <v>585</v>
      </c>
      <c r="Q791">
        <v>1</v>
      </c>
      <c r="W791">
        <v>0</v>
      </c>
      <c r="X791">
        <v>-185737400</v>
      </c>
      <c r="Y791">
        <v>1.7125000000000001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1</v>
      </c>
      <c r="AQ791">
        <v>0</v>
      </c>
      <c r="AR791">
        <v>0</v>
      </c>
      <c r="AS791" t="s">
        <v>3</v>
      </c>
      <c r="AT791">
        <v>1.37</v>
      </c>
      <c r="AU791" t="s">
        <v>143</v>
      </c>
      <c r="AV791">
        <v>2</v>
      </c>
      <c r="AW791">
        <v>2</v>
      </c>
      <c r="AX791">
        <v>35811080</v>
      </c>
      <c r="AY791">
        <v>1</v>
      </c>
      <c r="AZ791">
        <v>0</v>
      </c>
      <c r="BA791">
        <v>774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Y791*Source!I703</f>
        <v>3.4250000000000003E-2</v>
      </c>
      <c r="CY791">
        <f>AD791</f>
        <v>0</v>
      </c>
      <c r="CZ791">
        <f>AH791</f>
        <v>0</v>
      </c>
      <c r="DA791">
        <f>AL791</f>
        <v>1</v>
      </c>
      <c r="DB791">
        <f>ROUND((ROUND(AT791*CZ791,2)*1.25),2)</f>
        <v>0</v>
      </c>
      <c r="DC791">
        <f>ROUND((ROUND(AT791*AG791,2)*1.25),2)</f>
        <v>0</v>
      </c>
    </row>
    <row r="792" spans="1:107">
      <c r="A792">
        <f>ROW(Source!A703)</f>
        <v>703</v>
      </c>
      <c r="B792">
        <v>35806607</v>
      </c>
      <c r="C792">
        <v>35811070</v>
      </c>
      <c r="D792">
        <v>29172379</v>
      </c>
      <c r="E792">
        <v>1</v>
      </c>
      <c r="F792">
        <v>1</v>
      </c>
      <c r="G792">
        <v>1</v>
      </c>
      <c r="H792">
        <v>2</v>
      </c>
      <c r="I792" t="s">
        <v>858</v>
      </c>
      <c r="J792" t="s">
        <v>859</v>
      </c>
      <c r="K792" t="s">
        <v>860</v>
      </c>
      <c r="L792">
        <v>1368</v>
      </c>
      <c r="N792">
        <v>1011</v>
      </c>
      <c r="O792" t="s">
        <v>589</v>
      </c>
      <c r="P792" t="s">
        <v>589</v>
      </c>
      <c r="Q792">
        <v>1</v>
      </c>
      <c r="W792">
        <v>0</v>
      </c>
      <c r="X792">
        <v>-151619853</v>
      </c>
      <c r="Y792">
        <v>1.7125000000000001</v>
      </c>
      <c r="AA792">
        <v>0</v>
      </c>
      <c r="AB792">
        <v>1102.08</v>
      </c>
      <c r="AC792">
        <v>447.93</v>
      </c>
      <c r="AD792">
        <v>0</v>
      </c>
      <c r="AE792">
        <v>0</v>
      </c>
      <c r="AF792">
        <v>112</v>
      </c>
      <c r="AG792">
        <v>13.5</v>
      </c>
      <c r="AH792">
        <v>0</v>
      </c>
      <c r="AI792">
        <v>1</v>
      </c>
      <c r="AJ792">
        <v>9.84</v>
      </c>
      <c r="AK792">
        <v>33.18</v>
      </c>
      <c r="AL792">
        <v>1</v>
      </c>
      <c r="AN792">
        <v>0</v>
      </c>
      <c r="AO792">
        <v>1</v>
      </c>
      <c r="AP792">
        <v>1</v>
      </c>
      <c r="AQ792">
        <v>0</v>
      </c>
      <c r="AR792">
        <v>0</v>
      </c>
      <c r="AS792" t="s">
        <v>3</v>
      </c>
      <c r="AT792">
        <v>1.37</v>
      </c>
      <c r="AU792" t="s">
        <v>143</v>
      </c>
      <c r="AV792">
        <v>0</v>
      </c>
      <c r="AW792">
        <v>2</v>
      </c>
      <c r="AX792">
        <v>35811081</v>
      </c>
      <c r="AY792">
        <v>1</v>
      </c>
      <c r="AZ792">
        <v>0</v>
      </c>
      <c r="BA792">
        <v>775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Y792*Source!I703</f>
        <v>3.4250000000000003E-2</v>
      </c>
      <c r="CY792">
        <f>AB792</f>
        <v>1102.08</v>
      </c>
      <c r="CZ792">
        <f>AF792</f>
        <v>112</v>
      </c>
      <c r="DA792">
        <f>AJ792</f>
        <v>9.84</v>
      </c>
      <c r="DB792">
        <f>ROUND((ROUND(AT792*CZ792,2)*1.25),2)</f>
        <v>191.8</v>
      </c>
      <c r="DC792">
        <f>ROUND((ROUND(AT792*AG792,2)*1.25),2)</f>
        <v>23.13</v>
      </c>
    </row>
    <row r="793" spans="1:107">
      <c r="A793">
        <f>ROW(Source!A703)</f>
        <v>703</v>
      </c>
      <c r="B793">
        <v>35806607</v>
      </c>
      <c r="C793">
        <v>35811070</v>
      </c>
      <c r="D793">
        <v>29174913</v>
      </c>
      <c r="E793">
        <v>1</v>
      </c>
      <c r="F793">
        <v>1</v>
      </c>
      <c r="G793">
        <v>1</v>
      </c>
      <c r="H793">
        <v>2</v>
      </c>
      <c r="I793" t="s">
        <v>601</v>
      </c>
      <c r="J793" t="s">
        <v>602</v>
      </c>
      <c r="K793" t="s">
        <v>603</v>
      </c>
      <c r="L793">
        <v>1368</v>
      </c>
      <c r="N793">
        <v>1011</v>
      </c>
      <c r="O793" t="s">
        <v>589</v>
      </c>
      <c r="P793" t="s">
        <v>589</v>
      </c>
      <c r="Q793">
        <v>1</v>
      </c>
      <c r="W793">
        <v>0</v>
      </c>
      <c r="X793">
        <v>458544584</v>
      </c>
      <c r="Y793">
        <v>2.5750000000000002</v>
      </c>
      <c r="AA793">
        <v>0</v>
      </c>
      <c r="AB793">
        <v>932.72</v>
      </c>
      <c r="AC793">
        <v>384.89</v>
      </c>
      <c r="AD793">
        <v>0</v>
      </c>
      <c r="AE793">
        <v>0</v>
      </c>
      <c r="AF793">
        <v>87.17</v>
      </c>
      <c r="AG793">
        <v>11.6</v>
      </c>
      <c r="AH793">
        <v>0</v>
      </c>
      <c r="AI793">
        <v>1</v>
      </c>
      <c r="AJ793">
        <v>10.7</v>
      </c>
      <c r="AK793">
        <v>33.18</v>
      </c>
      <c r="AL793">
        <v>1</v>
      </c>
      <c r="AN793">
        <v>0</v>
      </c>
      <c r="AO793">
        <v>1</v>
      </c>
      <c r="AP793">
        <v>1</v>
      </c>
      <c r="AQ793">
        <v>0</v>
      </c>
      <c r="AR793">
        <v>0</v>
      </c>
      <c r="AS793" t="s">
        <v>3</v>
      </c>
      <c r="AT793">
        <v>2.06</v>
      </c>
      <c r="AU793" t="s">
        <v>143</v>
      </c>
      <c r="AV793">
        <v>0</v>
      </c>
      <c r="AW793">
        <v>2</v>
      </c>
      <c r="AX793">
        <v>35811082</v>
      </c>
      <c r="AY793">
        <v>1</v>
      </c>
      <c r="AZ793">
        <v>0</v>
      </c>
      <c r="BA793">
        <v>776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Y793*Source!I703</f>
        <v>5.1500000000000004E-2</v>
      </c>
      <c r="CY793">
        <f>AB793</f>
        <v>932.72</v>
      </c>
      <c r="CZ793">
        <f>AF793</f>
        <v>87.17</v>
      </c>
      <c r="DA793">
        <f>AJ793</f>
        <v>10.7</v>
      </c>
      <c r="DB793">
        <f>ROUND((ROUND(AT793*CZ793,2)*1.25),2)</f>
        <v>224.46</v>
      </c>
      <c r="DC793">
        <f>ROUND((ROUND(AT793*AG793,2)*1.25),2)</f>
        <v>29.88</v>
      </c>
    </row>
    <row r="794" spans="1:107">
      <c r="A794">
        <f>ROW(Source!A703)</f>
        <v>703</v>
      </c>
      <c r="B794">
        <v>35806607</v>
      </c>
      <c r="C794">
        <v>35811070</v>
      </c>
      <c r="D794">
        <v>29114836</v>
      </c>
      <c r="E794">
        <v>1</v>
      </c>
      <c r="F794">
        <v>1</v>
      </c>
      <c r="G794">
        <v>1</v>
      </c>
      <c r="H794">
        <v>3</v>
      </c>
      <c r="I794" t="s">
        <v>176</v>
      </c>
      <c r="J794" t="s">
        <v>311</v>
      </c>
      <c r="K794" t="s">
        <v>177</v>
      </c>
      <c r="L794">
        <v>1035</v>
      </c>
      <c r="N794">
        <v>1013</v>
      </c>
      <c r="O794" t="s">
        <v>178</v>
      </c>
      <c r="P794" t="s">
        <v>178</v>
      </c>
      <c r="Q794">
        <v>1</v>
      </c>
      <c r="W794">
        <v>0</v>
      </c>
      <c r="X794">
        <v>-1252999712</v>
      </c>
      <c r="Y794">
        <v>100</v>
      </c>
      <c r="AA794">
        <v>196.01</v>
      </c>
      <c r="AB794">
        <v>0</v>
      </c>
      <c r="AC794">
        <v>0</v>
      </c>
      <c r="AD794">
        <v>0</v>
      </c>
      <c r="AE794">
        <v>94.69</v>
      </c>
      <c r="AF794">
        <v>0</v>
      </c>
      <c r="AG794">
        <v>0</v>
      </c>
      <c r="AH794">
        <v>0</v>
      </c>
      <c r="AI794">
        <v>2.0699999999999998</v>
      </c>
      <c r="AJ794">
        <v>1</v>
      </c>
      <c r="AK794">
        <v>1</v>
      </c>
      <c r="AL794">
        <v>1</v>
      </c>
      <c r="AN794">
        <v>0</v>
      </c>
      <c r="AO794">
        <v>0</v>
      </c>
      <c r="AP794">
        <v>0</v>
      </c>
      <c r="AQ794">
        <v>0</v>
      </c>
      <c r="AR794">
        <v>0</v>
      </c>
      <c r="AS794" t="s">
        <v>3</v>
      </c>
      <c r="AT794">
        <v>100</v>
      </c>
      <c r="AU794" t="s">
        <v>3</v>
      </c>
      <c r="AV794">
        <v>0</v>
      </c>
      <c r="AW794">
        <v>1</v>
      </c>
      <c r="AX794">
        <v>-1</v>
      </c>
      <c r="AY794">
        <v>0</v>
      </c>
      <c r="AZ794">
        <v>0</v>
      </c>
      <c r="BA794" t="s">
        <v>3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Y794*Source!I703</f>
        <v>2</v>
      </c>
      <c r="CY794">
        <f>AA794</f>
        <v>196.01</v>
      </c>
      <c r="CZ794">
        <f>AE794</f>
        <v>94.69</v>
      </c>
      <c r="DA794">
        <f>AI794</f>
        <v>2.0699999999999998</v>
      </c>
      <c r="DB794">
        <f t="shared" ref="DB794:DB818" si="119">ROUND(ROUND(AT794*CZ794,2),2)</f>
        <v>9469</v>
      </c>
      <c r="DC794">
        <f t="shared" ref="DC794:DC818" si="120">ROUND(ROUND(AT794*AG794,2),2)</f>
        <v>0</v>
      </c>
    </row>
    <row r="795" spans="1:107">
      <c r="A795">
        <f>ROW(Source!A703)</f>
        <v>703</v>
      </c>
      <c r="B795">
        <v>35806607</v>
      </c>
      <c r="C795">
        <v>35811070</v>
      </c>
      <c r="D795">
        <v>29114332</v>
      </c>
      <c r="E795">
        <v>1</v>
      </c>
      <c r="F795">
        <v>1</v>
      </c>
      <c r="G795">
        <v>1</v>
      </c>
      <c r="H795">
        <v>3</v>
      </c>
      <c r="I795" t="s">
        <v>628</v>
      </c>
      <c r="J795" t="s">
        <v>654</v>
      </c>
      <c r="K795" t="s">
        <v>630</v>
      </c>
      <c r="L795">
        <v>1348</v>
      </c>
      <c r="N795">
        <v>1009</v>
      </c>
      <c r="O795" t="s">
        <v>29</v>
      </c>
      <c r="P795" t="s">
        <v>29</v>
      </c>
      <c r="Q795">
        <v>1000</v>
      </c>
      <c r="W795">
        <v>0</v>
      </c>
      <c r="X795">
        <v>233971917</v>
      </c>
      <c r="Y795">
        <v>3.3999999999999998E-3</v>
      </c>
      <c r="AA795">
        <v>54619.68</v>
      </c>
      <c r="AB795">
        <v>0</v>
      </c>
      <c r="AC795">
        <v>0</v>
      </c>
      <c r="AD795">
        <v>0</v>
      </c>
      <c r="AE795">
        <v>11978</v>
      </c>
      <c r="AF795">
        <v>0</v>
      </c>
      <c r="AG795">
        <v>0</v>
      </c>
      <c r="AH795">
        <v>0</v>
      </c>
      <c r="AI795">
        <v>4.5599999999999996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3.3999999999999998E-3</v>
      </c>
      <c r="AU795" t="s">
        <v>3</v>
      </c>
      <c r="AV795">
        <v>0</v>
      </c>
      <c r="AW795">
        <v>2</v>
      </c>
      <c r="AX795">
        <v>35811083</v>
      </c>
      <c r="AY795">
        <v>1</v>
      </c>
      <c r="AZ795">
        <v>0</v>
      </c>
      <c r="BA795">
        <v>777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Y795*Source!I703</f>
        <v>6.7999999999999999E-5</v>
      </c>
      <c r="CY795">
        <f>AA795</f>
        <v>54619.68</v>
      </c>
      <c r="CZ795">
        <f>AE795</f>
        <v>11978</v>
      </c>
      <c r="DA795">
        <f>AI795</f>
        <v>4.5599999999999996</v>
      </c>
      <c r="DB795">
        <f t="shared" si="119"/>
        <v>40.729999999999997</v>
      </c>
      <c r="DC795">
        <f t="shared" si="120"/>
        <v>0</v>
      </c>
    </row>
    <row r="796" spans="1:107">
      <c r="A796">
        <f>ROW(Source!A703)</f>
        <v>703</v>
      </c>
      <c r="B796">
        <v>35806607</v>
      </c>
      <c r="C796">
        <v>35811070</v>
      </c>
      <c r="D796">
        <v>29130561</v>
      </c>
      <c r="E796">
        <v>1</v>
      </c>
      <c r="F796">
        <v>1</v>
      </c>
      <c r="G796">
        <v>1</v>
      </c>
      <c r="H796">
        <v>3</v>
      </c>
      <c r="I796" t="s">
        <v>185</v>
      </c>
      <c r="J796" t="s">
        <v>317</v>
      </c>
      <c r="K796" t="s">
        <v>186</v>
      </c>
      <c r="L796">
        <v>1327</v>
      </c>
      <c r="N796">
        <v>1005</v>
      </c>
      <c r="O796" t="s">
        <v>165</v>
      </c>
      <c r="P796" t="s">
        <v>165</v>
      </c>
      <c r="Q796">
        <v>1</v>
      </c>
      <c r="W796">
        <v>1</v>
      </c>
      <c r="X796">
        <v>-172969429</v>
      </c>
      <c r="Y796">
        <v>-100</v>
      </c>
      <c r="AA796">
        <v>1039.1400000000001</v>
      </c>
      <c r="AB796">
        <v>0</v>
      </c>
      <c r="AC796">
        <v>0</v>
      </c>
      <c r="AD796">
        <v>0</v>
      </c>
      <c r="AE796">
        <v>207</v>
      </c>
      <c r="AF796">
        <v>0</v>
      </c>
      <c r="AG796">
        <v>0</v>
      </c>
      <c r="AH796">
        <v>0</v>
      </c>
      <c r="AI796">
        <v>5.0199999999999996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-100</v>
      </c>
      <c r="AU796" t="s">
        <v>3</v>
      </c>
      <c r="AV796">
        <v>0</v>
      </c>
      <c r="AW796">
        <v>2</v>
      </c>
      <c r="AX796">
        <v>35811085</v>
      </c>
      <c r="AY796">
        <v>1</v>
      </c>
      <c r="AZ796">
        <v>6144</v>
      </c>
      <c r="BA796">
        <v>779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Y796*Source!I703</f>
        <v>-2</v>
      </c>
      <c r="CY796">
        <f>AA796</f>
        <v>1039.1400000000001</v>
      </c>
      <c r="CZ796">
        <f>AE796</f>
        <v>207</v>
      </c>
      <c r="DA796">
        <f>AI796</f>
        <v>5.0199999999999996</v>
      </c>
      <c r="DB796">
        <f t="shared" si="119"/>
        <v>-20700</v>
      </c>
      <c r="DC796">
        <f t="shared" si="120"/>
        <v>0</v>
      </c>
    </row>
    <row r="797" spans="1:107">
      <c r="A797">
        <f>ROW(Source!A703)</f>
        <v>703</v>
      </c>
      <c r="B797">
        <v>35806607</v>
      </c>
      <c r="C797">
        <v>35811070</v>
      </c>
      <c r="D797">
        <v>29130519</v>
      </c>
      <c r="E797">
        <v>1</v>
      </c>
      <c r="F797">
        <v>1</v>
      </c>
      <c r="G797">
        <v>1</v>
      </c>
      <c r="H797">
        <v>3</v>
      </c>
      <c r="I797" t="s">
        <v>313</v>
      </c>
      <c r="J797" t="s">
        <v>315</v>
      </c>
      <c r="K797" t="s">
        <v>314</v>
      </c>
      <c r="L797">
        <v>1327</v>
      </c>
      <c r="N797">
        <v>1005</v>
      </c>
      <c r="O797" t="s">
        <v>165</v>
      </c>
      <c r="P797" t="s">
        <v>165</v>
      </c>
      <c r="Q797">
        <v>1</v>
      </c>
      <c r="W797">
        <v>0</v>
      </c>
      <c r="X797">
        <v>-1775669208</v>
      </c>
      <c r="Y797">
        <v>100</v>
      </c>
      <c r="AA797">
        <v>11067.52</v>
      </c>
      <c r="AB797">
        <v>0</v>
      </c>
      <c r="AC797">
        <v>0</v>
      </c>
      <c r="AD797">
        <v>0</v>
      </c>
      <c r="AE797">
        <v>4535.87</v>
      </c>
      <c r="AF797">
        <v>0</v>
      </c>
      <c r="AG797">
        <v>0</v>
      </c>
      <c r="AH797">
        <v>0</v>
      </c>
      <c r="AI797">
        <v>2.44</v>
      </c>
      <c r="AJ797">
        <v>1</v>
      </c>
      <c r="AK797">
        <v>1</v>
      </c>
      <c r="AL797">
        <v>1</v>
      </c>
      <c r="AN797">
        <v>0</v>
      </c>
      <c r="AO797">
        <v>0</v>
      </c>
      <c r="AP797">
        <v>0</v>
      </c>
      <c r="AQ797">
        <v>0</v>
      </c>
      <c r="AR797">
        <v>0</v>
      </c>
      <c r="AS797" t="s">
        <v>3</v>
      </c>
      <c r="AT797">
        <v>100</v>
      </c>
      <c r="AU797" t="s">
        <v>3</v>
      </c>
      <c r="AV797">
        <v>0</v>
      </c>
      <c r="AW797">
        <v>1</v>
      </c>
      <c r="AX797">
        <v>-1</v>
      </c>
      <c r="AY797">
        <v>0</v>
      </c>
      <c r="AZ797">
        <v>0</v>
      </c>
      <c r="BA797" t="s">
        <v>3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Y797*Source!I703</f>
        <v>2</v>
      </c>
      <c r="CY797">
        <f>AA797</f>
        <v>11067.52</v>
      </c>
      <c r="CZ797">
        <f>AE797</f>
        <v>4535.87</v>
      </c>
      <c r="DA797">
        <f>AI797</f>
        <v>2.44</v>
      </c>
      <c r="DB797">
        <f t="shared" si="119"/>
        <v>453587</v>
      </c>
      <c r="DC797">
        <f t="shared" si="120"/>
        <v>0</v>
      </c>
    </row>
    <row r="798" spans="1:107">
      <c r="A798">
        <f>ROW(Source!A707)</f>
        <v>707</v>
      </c>
      <c r="B798">
        <v>35806607</v>
      </c>
      <c r="C798">
        <v>35811089</v>
      </c>
      <c r="D798">
        <v>18407150</v>
      </c>
      <c r="E798">
        <v>1</v>
      </c>
      <c r="F798">
        <v>1</v>
      </c>
      <c r="G798">
        <v>1</v>
      </c>
      <c r="H798">
        <v>1</v>
      </c>
      <c r="I798" t="s">
        <v>599</v>
      </c>
      <c r="J798" t="s">
        <v>3</v>
      </c>
      <c r="K798" t="s">
        <v>600</v>
      </c>
      <c r="L798">
        <v>1369</v>
      </c>
      <c r="N798">
        <v>1013</v>
      </c>
      <c r="O798" t="s">
        <v>583</v>
      </c>
      <c r="P798" t="s">
        <v>583</v>
      </c>
      <c r="Q798">
        <v>1</v>
      </c>
      <c r="W798">
        <v>0</v>
      </c>
      <c r="X798">
        <v>-931037793</v>
      </c>
      <c r="Y798">
        <v>44.7</v>
      </c>
      <c r="AA798">
        <v>0</v>
      </c>
      <c r="AB798">
        <v>0</v>
      </c>
      <c r="AC798">
        <v>0</v>
      </c>
      <c r="AD798">
        <v>283.07</v>
      </c>
      <c r="AE798">
        <v>0</v>
      </c>
      <c r="AF798">
        <v>0</v>
      </c>
      <c r="AG798">
        <v>0</v>
      </c>
      <c r="AH798">
        <v>283.07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0</v>
      </c>
      <c r="AQ798">
        <v>0</v>
      </c>
      <c r="AR798">
        <v>0</v>
      </c>
      <c r="AS798" t="s">
        <v>3</v>
      </c>
      <c r="AT798">
        <v>44.7</v>
      </c>
      <c r="AU798" t="s">
        <v>3</v>
      </c>
      <c r="AV798">
        <v>1</v>
      </c>
      <c r="AW798">
        <v>2</v>
      </c>
      <c r="AX798">
        <v>35811103</v>
      </c>
      <c r="AY798">
        <v>2</v>
      </c>
      <c r="AZ798">
        <v>131072</v>
      </c>
      <c r="BA798">
        <v>780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Y798*Source!I707</f>
        <v>6.1239000000000008</v>
      </c>
      <c r="CY798">
        <f>AD798</f>
        <v>283.07</v>
      </c>
      <c r="CZ798">
        <f>AH798</f>
        <v>283.07</v>
      </c>
      <c r="DA798">
        <f>AL798</f>
        <v>1</v>
      </c>
      <c r="DB798">
        <f t="shared" si="119"/>
        <v>12653.23</v>
      </c>
      <c r="DC798">
        <f t="shared" si="120"/>
        <v>0</v>
      </c>
    </row>
    <row r="799" spans="1:107">
      <c r="A799">
        <f>ROW(Source!A707)</f>
        <v>707</v>
      </c>
      <c r="B799">
        <v>35806607</v>
      </c>
      <c r="C799">
        <v>35811089</v>
      </c>
      <c r="D799">
        <v>121548</v>
      </c>
      <c r="E799">
        <v>1</v>
      </c>
      <c r="F799">
        <v>1</v>
      </c>
      <c r="G799">
        <v>1</v>
      </c>
      <c r="H799">
        <v>1</v>
      </c>
      <c r="I799" t="s">
        <v>34</v>
      </c>
      <c r="J799" t="s">
        <v>3</v>
      </c>
      <c r="K799" t="s">
        <v>584</v>
      </c>
      <c r="L799">
        <v>608254</v>
      </c>
      <c r="N799">
        <v>1013</v>
      </c>
      <c r="O799" t="s">
        <v>585</v>
      </c>
      <c r="P799" t="s">
        <v>585</v>
      </c>
      <c r="Q799">
        <v>1</v>
      </c>
      <c r="W799">
        <v>0</v>
      </c>
      <c r="X799">
        <v>-185737400</v>
      </c>
      <c r="Y799">
        <v>0.14000000000000001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1</v>
      </c>
      <c r="AJ799">
        <v>1</v>
      </c>
      <c r="AK799">
        <v>1</v>
      </c>
      <c r="AL799">
        <v>1</v>
      </c>
      <c r="AN799">
        <v>0</v>
      </c>
      <c r="AO799">
        <v>1</v>
      </c>
      <c r="AP799">
        <v>0</v>
      </c>
      <c r="AQ799">
        <v>0</v>
      </c>
      <c r="AR799">
        <v>0</v>
      </c>
      <c r="AS799" t="s">
        <v>3</v>
      </c>
      <c r="AT799">
        <v>0.14000000000000001</v>
      </c>
      <c r="AU799" t="s">
        <v>3</v>
      </c>
      <c r="AV799">
        <v>2</v>
      </c>
      <c r="AW799">
        <v>2</v>
      </c>
      <c r="AX799">
        <v>35811104</v>
      </c>
      <c r="AY799">
        <v>1</v>
      </c>
      <c r="AZ799">
        <v>0</v>
      </c>
      <c r="BA799">
        <v>781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Y799*Source!I707</f>
        <v>1.9180000000000003E-2</v>
      </c>
      <c r="CY799">
        <f>AD799</f>
        <v>0</v>
      </c>
      <c r="CZ799">
        <f>AH799</f>
        <v>0</v>
      </c>
      <c r="DA799">
        <f>AL799</f>
        <v>1</v>
      </c>
      <c r="DB799">
        <f t="shared" si="119"/>
        <v>0</v>
      </c>
      <c r="DC799">
        <f t="shared" si="120"/>
        <v>0</v>
      </c>
    </row>
    <row r="800" spans="1:107">
      <c r="A800">
        <f>ROW(Source!A707)</f>
        <v>707</v>
      </c>
      <c r="B800">
        <v>35806607</v>
      </c>
      <c r="C800">
        <v>35811089</v>
      </c>
      <c r="D800">
        <v>29172479</v>
      </c>
      <c r="E800">
        <v>1</v>
      </c>
      <c r="F800">
        <v>1</v>
      </c>
      <c r="G800">
        <v>1</v>
      </c>
      <c r="H800">
        <v>2</v>
      </c>
      <c r="I800" t="s">
        <v>861</v>
      </c>
      <c r="J800" t="s">
        <v>862</v>
      </c>
      <c r="K800" t="s">
        <v>863</v>
      </c>
      <c r="L800">
        <v>1368</v>
      </c>
      <c r="N800">
        <v>1011</v>
      </c>
      <c r="O800" t="s">
        <v>589</v>
      </c>
      <c r="P800" t="s">
        <v>589</v>
      </c>
      <c r="Q800">
        <v>1</v>
      </c>
      <c r="W800">
        <v>0</v>
      </c>
      <c r="X800">
        <v>-996378858</v>
      </c>
      <c r="Y800">
        <v>0.14000000000000001</v>
      </c>
      <c r="AA800">
        <v>0</v>
      </c>
      <c r="AB800">
        <v>901.01</v>
      </c>
      <c r="AC800">
        <v>333.79</v>
      </c>
      <c r="AD800">
        <v>0</v>
      </c>
      <c r="AE800">
        <v>0</v>
      </c>
      <c r="AF800">
        <v>99.89</v>
      </c>
      <c r="AG800">
        <v>10.06</v>
      </c>
      <c r="AH800">
        <v>0</v>
      </c>
      <c r="AI800">
        <v>1</v>
      </c>
      <c r="AJ800">
        <v>9.02</v>
      </c>
      <c r="AK800">
        <v>33.18</v>
      </c>
      <c r="AL800">
        <v>1</v>
      </c>
      <c r="AN800">
        <v>0</v>
      </c>
      <c r="AO800">
        <v>1</v>
      </c>
      <c r="AP800">
        <v>0</v>
      </c>
      <c r="AQ800">
        <v>0</v>
      </c>
      <c r="AR800">
        <v>0</v>
      </c>
      <c r="AS800" t="s">
        <v>3</v>
      </c>
      <c r="AT800">
        <v>0.14000000000000001</v>
      </c>
      <c r="AU800" t="s">
        <v>3</v>
      </c>
      <c r="AV800">
        <v>0</v>
      </c>
      <c r="AW800">
        <v>2</v>
      </c>
      <c r="AX800">
        <v>35811105</v>
      </c>
      <c r="AY800">
        <v>1</v>
      </c>
      <c r="AZ800">
        <v>0</v>
      </c>
      <c r="BA800">
        <v>782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Y800*Source!I707</f>
        <v>1.9180000000000003E-2</v>
      </c>
      <c r="CY800">
        <f>AB800</f>
        <v>901.01</v>
      </c>
      <c r="CZ800">
        <f>AF800</f>
        <v>99.89</v>
      </c>
      <c r="DA800">
        <f>AJ800</f>
        <v>9.02</v>
      </c>
      <c r="DB800">
        <f t="shared" si="119"/>
        <v>13.98</v>
      </c>
      <c r="DC800">
        <f t="shared" si="120"/>
        <v>1.41</v>
      </c>
    </row>
    <row r="801" spans="1:107">
      <c r="A801">
        <f>ROW(Source!A707)</f>
        <v>707</v>
      </c>
      <c r="B801">
        <v>35806607</v>
      </c>
      <c r="C801">
        <v>35811089</v>
      </c>
      <c r="D801">
        <v>29174591</v>
      </c>
      <c r="E801">
        <v>1</v>
      </c>
      <c r="F801">
        <v>1</v>
      </c>
      <c r="G801">
        <v>1</v>
      </c>
      <c r="H801">
        <v>2</v>
      </c>
      <c r="I801" t="s">
        <v>612</v>
      </c>
      <c r="J801" t="s">
        <v>642</v>
      </c>
      <c r="K801" t="s">
        <v>614</v>
      </c>
      <c r="L801">
        <v>1368</v>
      </c>
      <c r="N801">
        <v>1011</v>
      </c>
      <c r="O801" t="s">
        <v>589</v>
      </c>
      <c r="P801" t="s">
        <v>589</v>
      </c>
      <c r="Q801">
        <v>1</v>
      </c>
      <c r="W801">
        <v>0</v>
      </c>
      <c r="X801">
        <v>1598042632</v>
      </c>
      <c r="Y801">
        <v>0.45</v>
      </c>
      <c r="AA801">
        <v>0</v>
      </c>
      <c r="AB801">
        <v>9.4700000000000006</v>
      </c>
      <c r="AC801">
        <v>0</v>
      </c>
      <c r="AD801">
        <v>0</v>
      </c>
      <c r="AE801">
        <v>0</v>
      </c>
      <c r="AF801">
        <v>0.95</v>
      </c>
      <c r="AG801">
        <v>0</v>
      </c>
      <c r="AH801">
        <v>0</v>
      </c>
      <c r="AI801">
        <v>1</v>
      </c>
      <c r="AJ801">
        <v>9.9700000000000006</v>
      </c>
      <c r="AK801">
        <v>33.18</v>
      </c>
      <c r="AL801">
        <v>1</v>
      </c>
      <c r="AN801">
        <v>0</v>
      </c>
      <c r="AO801">
        <v>1</v>
      </c>
      <c r="AP801">
        <v>0</v>
      </c>
      <c r="AQ801">
        <v>0</v>
      </c>
      <c r="AR801">
        <v>0</v>
      </c>
      <c r="AS801" t="s">
        <v>3</v>
      </c>
      <c r="AT801">
        <v>0.45</v>
      </c>
      <c r="AU801" t="s">
        <v>3</v>
      </c>
      <c r="AV801">
        <v>0</v>
      </c>
      <c r="AW801">
        <v>2</v>
      </c>
      <c r="AX801">
        <v>35811106</v>
      </c>
      <c r="AY801">
        <v>1</v>
      </c>
      <c r="AZ801">
        <v>0</v>
      </c>
      <c r="BA801">
        <v>783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Y801*Source!I707</f>
        <v>6.1650000000000003E-2</v>
      </c>
      <c r="CY801">
        <f>AB801</f>
        <v>9.4700000000000006</v>
      </c>
      <c r="CZ801">
        <f>AF801</f>
        <v>0.95</v>
      </c>
      <c r="DA801">
        <f>AJ801</f>
        <v>9.9700000000000006</v>
      </c>
      <c r="DB801">
        <f t="shared" si="119"/>
        <v>0.43</v>
      </c>
      <c r="DC801">
        <f t="shared" si="120"/>
        <v>0</v>
      </c>
    </row>
    <row r="802" spans="1:107">
      <c r="A802">
        <f>ROW(Source!A707)</f>
        <v>707</v>
      </c>
      <c r="B802">
        <v>35806607</v>
      </c>
      <c r="C802">
        <v>35811089</v>
      </c>
      <c r="D802">
        <v>29174913</v>
      </c>
      <c r="E802">
        <v>1</v>
      </c>
      <c r="F802">
        <v>1</v>
      </c>
      <c r="G802">
        <v>1</v>
      </c>
      <c r="H802">
        <v>2</v>
      </c>
      <c r="I802" t="s">
        <v>601</v>
      </c>
      <c r="J802" t="s">
        <v>602</v>
      </c>
      <c r="K802" t="s">
        <v>603</v>
      </c>
      <c r="L802">
        <v>1368</v>
      </c>
      <c r="N802">
        <v>1011</v>
      </c>
      <c r="O802" t="s">
        <v>589</v>
      </c>
      <c r="P802" t="s">
        <v>589</v>
      </c>
      <c r="Q802">
        <v>1</v>
      </c>
      <c r="W802">
        <v>0</v>
      </c>
      <c r="X802">
        <v>458544584</v>
      </c>
      <c r="Y802">
        <v>0.48</v>
      </c>
      <c r="AA802">
        <v>0</v>
      </c>
      <c r="AB802">
        <v>932.72</v>
      </c>
      <c r="AC802">
        <v>384.89</v>
      </c>
      <c r="AD802">
        <v>0</v>
      </c>
      <c r="AE802">
        <v>0</v>
      </c>
      <c r="AF802">
        <v>87.17</v>
      </c>
      <c r="AG802">
        <v>11.6</v>
      </c>
      <c r="AH802">
        <v>0</v>
      </c>
      <c r="AI802">
        <v>1</v>
      </c>
      <c r="AJ802">
        <v>10.7</v>
      </c>
      <c r="AK802">
        <v>33.18</v>
      </c>
      <c r="AL802">
        <v>1</v>
      </c>
      <c r="AN802">
        <v>0</v>
      </c>
      <c r="AO802">
        <v>1</v>
      </c>
      <c r="AP802">
        <v>0</v>
      </c>
      <c r="AQ802">
        <v>0</v>
      </c>
      <c r="AR802">
        <v>0</v>
      </c>
      <c r="AS802" t="s">
        <v>3</v>
      </c>
      <c r="AT802">
        <v>0.48</v>
      </c>
      <c r="AU802" t="s">
        <v>3</v>
      </c>
      <c r="AV802">
        <v>0</v>
      </c>
      <c r="AW802">
        <v>2</v>
      </c>
      <c r="AX802">
        <v>35811107</v>
      </c>
      <c r="AY802">
        <v>1</v>
      </c>
      <c r="AZ802">
        <v>0</v>
      </c>
      <c r="BA802">
        <v>784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Y802*Source!I707</f>
        <v>6.5759999999999999E-2</v>
      </c>
      <c r="CY802">
        <f>AB802</f>
        <v>932.72</v>
      </c>
      <c r="CZ802">
        <f>AF802</f>
        <v>87.17</v>
      </c>
      <c r="DA802">
        <f>AJ802</f>
        <v>10.7</v>
      </c>
      <c r="DB802">
        <f t="shared" si="119"/>
        <v>41.84</v>
      </c>
      <c r="DC802">
        <f t="shared" si="120"/>
        <v>5.57</v>
      </c>
    </row>
    <row r="803" spans="1:107">
      <c r="A803">
        <f>ROW(Source!A707)</f>
        <v>707</v>
      </c>
      <c r="B803">
        <v>35806607</v>
      </c>
      <c r="C803">
        <v>35811089</v>
      </c>
      <c r="D803">
        <v>29114340</v>
      </c>
      <c r="E803">
        <v>1</v>
      </c>
      <c r="F803">
        <v>1</v>
      </c>
      <c r="G803">
        <v>1</v>
      </c>
      <c r="H803">
        <v>3</v>
      </c>
      <c r="I803" t="s">
        <v>864</v>
      </c>
      <c r="J803" t="s">
        <v>865</v>
      </c>
      <c r="K803" t="s">
        <v>866</v>
      </c>
      <c r="L803">
        <v>1348</v>
      </c>
      <c r="N803">
        <v>1009</v>
      </c>
      <c r="O803" t="s">
        <v>29</v>
      </c>
      <c r="P803" t="s">
        <v>29</v>
      </c>
      <c r="Q803">
        <v>1000</v>
      </c>
      <c r="W803">
        <v>0</v>
      </c>
      <c r="X803">
        <v>-528746691</v>
      </c>
      <c r="Y803">
        <v>1.6000000000000001E-3</v>
      </c>
      <c r="AA803">
        <v>54070.5</v>
      </c>
      <c r="AB803">
        <v>0</v>
      </c>
      <c r="AC803">
        <v>0</v>
      </c>
      <c r="AD803">
        <v>0</v>
      </c>
      <c r="AE803">
        <v>8475</v>
      </c>
      <c r="AF803">
        <v>0</v>
      </c>
      <c r="AG803">
        <v>0</v>
      </c>
      <c r="AH803">
        <v>0</v>
      </c>
      <c r="AI803">
        <v>6.38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1.6000000000000001E-3</v>
      </c>
      <c r="AU803" t="s">
        <v>3</v>
      </c>
      <c r="AV803">
        <v>0</v>
      </c>
      <c r="AW803">
        <v>2</v>
      </c>
      <c r="AX803">
        <v>35811108</v>
      </c>
      <c r="AY803">
        <v>1</v>
      </c>
      <c r="AZ803">
        <v>0</v>
      </c>
      <c r="BA803">
        <v>785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Y803*Source!I707</f>
        <v>2.1920000000000002E-4</v>
      </c>
      <c r="CY803">
        <f t="shared" ref="CY803:CY810" si="121">AA803</f>
        <v>54070.5</v>
      </c>
      <c r="CZ803">
        <f t="shared" ref="CZ803:CZ810" si="122">AE803</f>
        <v>8475</v>
      </c>
      <c r="DA803">
        <f t="shared" ref="DA803:DA810" si="123">AI803</f>
        <v>6.38</v>
      </c>
      <c r="DB803">
        <f t="shared" si="119"/>
        <v>13.56</v>
      </c>
      <c r="DC803">
        <f t="shared" si="120"/>
        <v>0</v>
      </c>
    </row>
    <row r="804" spans="1:107">
      <c r="A804">
        <f>ROW(Source!A707)</f>
        <v>707</v>
      </c>
      <c r="B804">
        <v>35806607</v>
      </c>
      <c r="C804">
        <v>35811089</v>
      </c>
      <c r="D804">
        <v>29109162</v>
      </c>
      <c r="E804">
        <v>1</v>
      </c>
      <c r="F804">
        <v>1</v>
      </c>
      <c r="G804">
        <v>1</v>
      </c>
      <c r="H804">
        <v>3</v>
      </c>
      <c r="I804" t="s">
        <v>645</v>
      </c>
      <c r="J804" t="s">
        <v>646</v>
      </c>
      <c r="K804" t="s">
        <v>647</v>
      </c>
      <c r="L804">
        <v>1327</v>
      </c>
      <c r="N804">
        <v>1005</v>
      </c>
      <c r="O804" t="s">
        <v>165</v>
      </c>
      <c r="P804" t="s">
        <v>165</v>
      </c>
      <c r="Q804">
        <v>1</v>
      </c>
      <c r="W804">
        <v>0</v>
      </c>
      <c r="X804">
        <v>2002905425</v>
      </c>
      <c r="Y804">
        <v>23</v>
      </c>
      <c r="AA804">
        <v>33.75</v>
      </c>
      <c r="AB804">
        <v>0</v>
      </c>
      <c r="AC804">
        <v>0</v>
      </c>
      <c r="AD804">
        <v>0</v>
      </c>
      <c r="AE804">
        <v>5.71</v>
      </c>
      <c r="AF804">
        <v>0</v>
      </c>
      <c r="AG804">
        <v>0</v>
      </c>
      <c r="AH804">
        <v>0</v>
      </c>
      <c r="AI804">
        <v>5.91</v>
      </c>
      <c r="AJ804">
        <v>1</v>
      </c>
      <c r="AK804">
        <v>1</v>
      </c>
      <c r="AL804">
        <v>1</v>
      </c>
      <c r="AN804">
        <v>0</v>
      </c>
      <c r="AO804">
        <v>1</v>
      </c>
      <c r="AP804">
        <v>0</v>
      </c>
      <c r="AQ804">
        <v>0</v>
      </c>
      <c r="AR804">
        <v>0</v>
      </c>
      <c r="AS804" t="s">
        <v>3</v>
      </c>
      <c r="AT804">
        <v>23</v>
      </c>
      <c r="AU804" t="s">
        <v>3</v>
      </c>
      <c r="AV804">
        <v>0</v>
      </c>
      <c r="AW804">
        <v>2</v>
      </c>
      <c r="AX804">
        <v>35811109</v>
      </c>
      <c r="AY804">
        <v>1</v>
      </c>
      <c r="AZ804">
        <v>0</v>
      </c>
      <c r="BA804">
        <v>786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Y804*Source!I707</f>
        <v>3.1510000000000002</v>
      </c>
      <c r="CY804">
        <f t="shared" si="121"/>
        <v>33.75</v>
      </c>
      <c r="CZ804">
        <f t="shared" si="122"/>
        <v>5.71</v>
      </c>
      <c r="DA804">
        <f t="shared" si="123"/>
        <v>5.91</v>
      </c>
      <c r="DB804">
        <f t="shared" si="119"/>
        <v>131.33000000000001</v>
      </c>
      <c r="DC804">
        <f t="shared" si="120"/>
        <v>0</v>
      </c>
    </row>
    <row r="805" spans="1:107">
      <c r="A805">
        <f>ROW(Source!A707)</f>
        <v>707</v>
      </c>
      <c r="B805">
        <v>35806607</v>
      </c>
      <c r="C805">
        <v>35811089</v>
      </c>
      <c r="D805">
        <v>29107615</v>
      </c>
      <c r="E805">
        <v>1</v>
      </c>
      <c r="F805">
        <v>1</v>
      </c>
      <c r="G805">
        <v>1</v>
      </c>
      <c r="H805">
        <v>3</v>
      </c>
      <c r="I805" t="s">
        <v>867</v>
      </c>
      <c r="J805" t="s">
        <v>868</v>
      </c>
      <c r="K805" t="s">
        <v>869</v>
      </c>
      <c r="L805">
        <v>1348</v>
      </c>
      <c r="N805">
        <v>1009</v>
      </c>
      <c r="O805" t="s">
        <v>29</v>
      </c>
      <c r="P805" t="s">
        <v>29</v>
      </c>
      <c r="Q805">
        <v>1000</v>
      </c>
      <c r="W805">
        <v>0</v>
      </c>
      <c r="X805">
        <v>-529114404</v>
      </c>
      <c r="Y805">
        <v>3.3999999999999998E-3</v>
      </c>
      <c r="AA805">
        <v>156811</v>
      </c>
      <c r="AB805">
        <v>0</v>
      </c>
      <c r="AC805">
        <v>0</v>
      </c>
      <c r="AD805">
        <v>0</v>
      </c>
      <c r="AE805">
        <v>19100</v>
      </c>
      <c r="AF805">
        <v>0</v>
      </c>
      <c r="AG805">
        <v>0</v>
      </c>
      <c r="AH805">
        <v>0</v>
      </c>
      <c r="AI805">
        <v>8.2100000000000009</v>
      </c>
      <c r="AJ805">
        <v>1</v>
      </c>
      <c r="AK805">
        <v>1</v>
      </c>
      <c r="AL805">
        <v>1</v>
      </c>
      <c r="AN805">
        <v>0</v>
      </c>
      <c r="AO805">
        <v>1</v>
      </c>
      <c r="AP805">
        <v>0</v>
      </c>
      <c r="AQ805">
        <v>0</v>
      </c>
      <c r="AR805">
        <v>0</v>
      </c>
      <c r="AS805" t="s">
        <v>3</v>
      </c>
      <c r="AT805">
        <v>3.3999999999999998E-3</v>
      </c>
      <c r="AU805" t="s">
        <v>3</v>
      </c>
      <c r="AV805">
        <v>0</v>
      </c>
      <c r="AW805">
        <v>2</v>
      </c>
      <c r="AX805">
        <v>35811110</v>
      </c>
      <c r="AY805">
        <v>1</v>
      </c>
      <c r="AZ805">
        <v>0</v>
      </c>
      <c r="BA805">
        <v>787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Y805*Source!I707</f>
        <v>4.6579999999999999E-4</v>
      </c>
      <c r="CY805">
        <f t="shared" si="121"/>
        <v>156811</v>
      </c>
      <c r="CZ805">
        <f t="shared" si="122"/>
        <v>19100</v>
      </c>
      <c r="DA805">
        <f t="shared" si="123"/>
        <v>8.2100000000000009</v>
      </c>
      <c r="DB805">
        <f t="shared" si="119"/>
        <v>64.94</v>
      </c>
      <c r="DC805">
        <f t="shared" si="120"/>
        <v>0</v>
      </c>
    </row>
    <row r="806" spans="1:107">
      <c r="A806">
        <f>ROW(Source!A707)</f>
        <v>707</v>
      </c>
      <c r="B806">
        <v>35806607</v>
      </c>
      <c r="C806">
        <v>35811089</v>
      </c>
      <c r="D806">
        <v>29115662</v>
      </c>
      <c r="E806">
        <v>1</v>
      </c>
      <c r="F806">
        <v>1</v>
      </c>
      <c r="G806">
        <v>1</v>
      </c>
      <c r="H806">
        <v>3</v>
      </c>
      <c r="I806" t="s">
        <v>870</v>
      </c>
      <c r="J806" t="s">
        <v>871</v>
      </c>
      <c r="K806" t="s">
        <v>872</v>
      </c>
      <c r="L806">
        <v>1339</v>
      </c>
      <c r="N806">
        <v>1007</v>
      </c>
      <c r="O806" t="s">
        <v>638</v>
      </c>
      <c r="P806" t="s">
        <v>638</v>
      </c>
      <c r="Q806">
        <v>1</v>
      </c>
      <c r="W806">
        <v>0</v>
      </c>
      <c r="X806">
        <v>-1374050018</v>
      </c>
      <c r="Y806">
        <v>0.24</v>
      </c>
      <c r="AA806">
        <v>6175.95</v>
      </c>
      <c r="AB806">
        <v>0</v>
      </c>
      <c r="AC806">
        <v>0</v>
      </c>
      <c r="AD806">
        <v>0</v>
      </c>
      <c r="AE806">
        <v>1045</v>
      </c>
      <c r="AF806">
        <v>0</v>
      </c>
      <c r="AG806">
        <v>0</v>
      </c>
      <c r="AH806">
        <v>0</v>
      </c>
      <c r="AI806">
        <v>5.91</v>
      </c>
      <c r="AJ806">
        <v>1</v>
      </c>
      <c r="AK806">
        <v>1</v>
      </c>
      <c r="AL806">
        <v>1</v>
      </c>
      <c r="AN806">
        <v>0</v>
      </c>
      <c r="AO806">
        <v>1</v>
      </c>
      <c r="AP806">
        <v>0</v>
      </c>
      <c r="AQ806">
        <v>0</v>
      </c>
      <c r="AR806">
        <v>0</v>
      </c>
      <c r="AS806" t="s">
        <v>3</v>
      </c>
      <c r="AT806">
        <v>0.24</v>
      </c>
      <c r="AU806" t="s">
        <v>3</v>
      </c>
      <c r="AV806">
        <v>0</v>
      </c>
      <c r="AW806">
        <v>2</v>
      </c>
      <c r="AX806">
        <v>35811111</v>
      </c>
      <c r="AY806">
        <v>1</v>
      </c>
      <c r="AZ806">
        <v>0</v>
      </c>
      <c r="BA806">
        <v>788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Y806*Source!I707</f>
        <v>3.288E-2</v>
      </c>
      <c r="CY806">
        <f t="shared" si="121"/>
        <v>6175.95</v>
      </c>
      <c r="CZ806">
        <f t="shared" si="122"/>
        <v>1045</v>
      </c>
      <c r="DA806">
        <f t="shared" si="123"/>
        <v>5.91</v>
      </c>
      <c r="DB806">
        <f t="shared" si="119"/>
        <v>250.8</v>
      </c>
      <c r="DC806">
        <f t="shared" si="120"/>
        <v>0</v>
      </c>
    </row>
    <row r="807" spans="1:107">
      <c r="A807">
        <f>ROW(Source!A707)</f>
        <v>707</v>
      </c>
      <c r="B807">
        <v>35806607</v>
      </c>
      <c r="C807">
        <v>35811089</v>
      </c>
      <c r="D807">
        <v>29131086</v>
      </c>
      <c r="E807">
        <v>1</v>
      </c>
      <c r="F807">
        <v>1</v>
      </c>
      <c r="G807">
        <v>1</v>
      </c>
      <c r="H807">
        <v>3</v>
      </c>
      <c r="I807" t="s">
        <v>648</v>
      </c>
      <c r="J807" t="s">
        <v>649</v>
      </c>
      <c r="K807" t="s">
        <v>650</v>
      </c>
      <c r="L807">
        <v>1339</v>
      </c>
      <c r="N807">
        <v>1007</v>
      </c>
      <c r="O807" t="s">
        <v>638</v>
      </c>
      <c r="P807" t="s">
        <v>638</v>
      </c>
      <c r="Q807">
        <v>1</v>
      </c>
      <c r="W807">
        <v>0</v>
      </c>
      <c r="X807">
        <v>135382931</v>
      </c>
      <c r="Y807">
        <v>1.18</v>
      </c>
      <c r="AA807">
        <v>6560.13</v>
      </c>
      <c r="AB807">
        <v>0</v>
      </c>
      <c r="AC807">
        <v>0</v>
      </c>
      <c r="AD807">
        <v>0</v>
      </c>
      <c r="AE807">
        <v>1970.01</v>
      </c>
      <c r="AF807">
        <v>0</v>
      </c>
      <c r="AG807">
        <v>0</v>
      </c>
      <c r="AH807">
        <v>0</v>
      </c>
      <c r="AI807">
        <v>3.33</v>
      </c>
      <c r="AJ807">
        <v>1</v>
      </c>
      <c r="AK807">
        <v>1</v>
      </c>
      <c r="AL807">
        <v>1</v>
      </c>
      <c r="AN807">
        <v>0</v>
      </c>
      <c r="AO807">
        <v>1</v>
      </c>
      <c r="AP807">
        <v>0</v>
      </c>
      <c r="AQ807">
        <v>0</v>
      </c>
      <c r="AR807">
        <v>0</v>
      </c>
      <c r="AS807" t="s">
        <v>3</v>
      </c>
      <c r="AT807">
        <v>1.18</v>
      </c>
      <c r="AU807" t="s">
        <v>3</v>
      </c>
      <c r="AV807">
        <v>0</v>
      </c>
      <c r="AW807">
        <v>2</v>
      </c>
      <c r="AX807">
        <v>35811112</v>
      </c>
      <c r="AY807">
        <v>1</v>
      </c>
      <c r="AZ807">
        <v>0</v>
      </c>
      <c r="BA807">
        <v>789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Y807*Source!I707</f>
        <v>0.16166</v>
      </c>
      <c r="CY807">
        <f t="shared" si="121"/>
        <v>6560.13</v>
      </c>
      <c r="CZ807">
        <f t="shared" si="122"/>
        <v>1970.01</v>
      </c>
      <c r="DA807">
        <f t="shared" si="123"/>
        <v>3.33</v>
      </c>
      <c r="DB807">
        <f t="shared" si="119"/>
        <v>2324.61</v>
      </c>
      <c r="DC807">
        <f t="shared" si="120"/>
        <v>0</v>
      </c>
    </row>
    <row r="808" spans="1:107">
      <c r="A808">
        <f>ROW(Source!A707)</f>
        <v>707</v>
      </c>
      <c r="B808">
        <v>35806607</v>
      </c>
      <c r="C808">
        <v>35811089</v>
      </c>
      <c r="D808">
        <v>29145153</v>
      </c>
      <c r="E808">
        <v>1</v>
      </c>
      <c r="F808">
        <v>1</v>
      </c>
      <c r="G808">
        <v>1</v>
      </c>
      <c r="H808">
        <v>3</v>
      </c>
      <c r="I808" t="s">
        <v>873</v>
      </c>
      <c r="J808" t="s">
        <v>874</v>
      </c>
      <c r="K808" t="s">
        <v>875</v>
      </c>
      <c r="L808">
        <v>1339</v>
      </c>
      <c r="N808">
        <v>1007</v>
      </c>
      <c r="O808" t="s">
        <v>638</v>
      </c>
      <c r="P808" t="s">
        <v>638</v>
      </c>
      <c r="Q808">
        <v>1</v>
      </c>
      <c r="W808">
        <v>0</v>
      </c>
      <c r="X808">
        <v>1291934812</v>
      </c>
      <c r="Y808">
        <v>0.28000000000000003</v>
      </c>
      <c r="AA808">
        <v>3234.48</v>
      </c>
      <c r="AB808">
        <v>0</v>
      </c>
      <c r="AC808">
        <v>0</v>
      </c>
      <c r="AD808">
        <v>0</v>
      </c>
      <c r="AE808">
        <v>426.15</v>
      </c>
      <c r="AF808">
        <v>0</v>
      </c>
      <c r="AG808">
        <v>0</v>
      </c>
      <c r="AH808">
        <v>0</v>
      </c>
      <c r="AI808">
        <v>7.59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0</v>
      </c>
      <c r="AQ808">
        <v>0</v>
      </c>
      <c r="AR808">
        <v>0</v>
      </c>
      <c r="AS808" t="s">
        <v>3</v>
      </c>
      <c r="AT808">
        <v>0.28000000000000003</v>
      </c>
      <c r="AU808" t="s">
        <v>3</v>
      </c>
      <c r="AV808">
        <v>0</v>
      </c>
      <c r="AW808">
        <v>2</v>
      </c>
      <c r="AX808">
        <v>35811113</v>
      </c>
      <c r="AY808">
        <v>1</v>
      </c>
      <c r="AZ808">
        <v>0</v>
      </c>
      <c r="BA808">
        <v>790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Y808*Source!I707</f>
        <v>3.8360000000000005E-2</v>
      </c>
      <c r="CY808">
        <f t="shared" si="121"/>
        <v>3234.48</v>
      </c>
      <c r="CZ808">
        <f t="shared" si="122"/>
        <v>426.15</v>
      </c>
      <c r="DA808">
        <f t="shared" si="123"/>
        <v>7.59</v>
      </c>
      <c r="DB808">
        <f t="shared" si="119"/>
        <v>119.32</v>
      </c>
      <c r="DC808">
        <f t="shared" si="120"/>
        <v>0</v>
      </c>
    </row>
    <row r="809" spans="1:107">
      <c r="A809">
        <f>ROW(Source!A707)</f>
        <v>707</v>
      </c>
      <c r="B809">
        <v>35806607</v>
      </c>
      <c r="C809">
        <v>35811089</v>
      </c>
      <c r="D809">
        <v>29148832</v>
      </c>
      <c r="E809">
        <v>1</v>
      </c>
      <c r="F809">
        <v>1</v>
      </c>
      <c r="G809">
        <v>1</v>
      </c>
      <c r="H809">
        <v>3</v>
      </c>
      <c r="I809" t="s">
        <v>876</v>
      </c>
      <c r="J809" t="s">
        <v>877</v>
      </c>
      <c r="K809" t="s">
        <v>878</v>
      </c>
      <c r="L809">
        <v>1356</v>
      </c>
      <c r="N809">
        <v>1010</v>
      </c>
      <c r="O809" t="s">
        <v>253</v>
      </c>
      <c r="P809" t="s">
        <v>253</v>
      </c>
      <c r="Q809">
        <v>1000</v>
      </c>
      <c r="W809">
        <v>0</v>
      </c>
      <c r="X809">
        <v>-463371541</v>
      </c>
      <c r="Y809">
        <v>0.51</v>
      </c>
      <c r="AA809">
        <v>8359.85</v>
      </c>
      <c r="AB809">
        <v>0</v>
      </c>
      <c r="AC809">
        <v>0</v>
      </c>
      <c r="AD809">
        <v>0</v>
      </c>
      <c r="AE809">
        <v>1752.59</v>
      </c>
      <c r="AF809">
        <v>0</v>
      </c>
      <c r="AG809">
        <v>0</v>
      </c>
      <c r="AH809">
        <v>0</v>
      </c>
      <c r="AI809">
        <v>4.7699999999999996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0.51</v>
      </c>
      <c r="AU809" t="s">
        <v>3</v>
      </c>
      <c r="AV809">
        <v>0</v>
      </c>
      <c r="AW809">
        <v>2</v>
      </c>
      <c r="AX809">
        <v>35811114</v>
      </c>
      <c r="AY809">
        <v>1</v>
      </c>
      <c r="AZ809">
        <v>0</v>
      </c>
      <c r="BA809">
        <v>791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Y809*Source!I707</f>
        <v>6.9870000000000002E-2</v>
      </c>
      <c r="CY809">
        <f t="shared" si="121"/>
        <v>8359.85</v>
      </c>
      <c r="CZ809">
        <f t="shared" si="122"/>
        <v>1752.59</v>
      </c>
      <c r="DA809">
        <f t="shared" si="123"/>
        <v>4.7699999999999996</v>
      </c>
      <c r="DB809">
        <f t="shared" si="119"/>
        <v>893.82</v>
      </c>
      <c r="DC809">
        <f t="shared" si="120"/>
        <v>0</v>
      </c>
    </row>
    <row r="810" spans="1:107">
      <c r="A810">
        <f>ROW(Source!A707)</f>
        <v>707</v>
      </c>
      <c r="B810">
        <v>35806607</v>
      </c>
      <c r="C810">
        <v>35811089</v>
      </c>
      <c r="D810">
        <v>29150040</v>
      </c>
      <c r="E810">
        <v>1</v>
      </c>
      <c r="F810">
        <v>1</v>
      </c>
      <c r="G810">
        <v>1</v>
      </c>
      <c r="H810">
        <v>3</v>
      </c>
      <c r="I810" t="s">
        <v>757</v>
      </c>
      <c r="J810" t="s">
        <v>879</v>
      </c>
      <c r="K810" t="s">
        <v>759</v>
      </c>
      <c r="L810">
        <v>1339</v>
      </c>
      <c r="N810">
        <v>1007</v>
      </c>
      <c r="O810" t="s">
        <v>638</v>
      </c>
      <c r="P810" t="s">
        <v>638</v>
      </c>
      <c r="Q810">
        <v>1</v>
      </c>
      <c r="W810">
        <v>0</v>
      </c>
      <c r="X810">
        <v>693153122</v>
      </c>
      <c r="Y810">
        <v>7.0000000000000007E-2</v>
      </c>
      <c r="AA810">
        <v>22.2</v>
      </c>
      <c r="AB810">
        <v>0</v>
      </c>
      <c r="AC810">
        <v>0</v>
      </c>
      <c r="AD810">
        <v>0</v>
      </c>
      <c r="AE810">
        <v>2.44</v>
      </c>
      <c r="AF810">
        <v>0</v>
      </c>
      <c r="AG810">
        <v>0</v>
      </c>
      <c r="AH810">
        <v>0</v>
      </c>
      <c r="AI810">
        <v>9.1</v>
      </c>
      <c r="AJ810">
        <v>1</v>
      </c>
      <c r="AK810">
        <v>1</v>
      </c>
      <c r="AL810">
        <v>1</v>
      </c>
      <c r="AN810">
        <v>0</v>
      </c>
      <c r="AO810">
        <v>1</v>
      </c>
      <c r="AP810">
        <v>0</v>
      </c>
      <c r="AQ810">
        <v>0</v>
      </c>
      <c r="AR810">
        <v>0</v>
      </c>
      <c r="AS810" t="s">
        <v>3</v>
      </c>
      <c r="AT810">
        <v>7.0000000000000007E-2</v>
      </c>
      <c r="AU810" t="s">
        <v>3</v>
      </c>
      <c r="AV810">
        <v>0</v>
      </c>
      <c r="AW810">
        <v>2</v>
      </c>
      <c r="AX810">
        <v>35811115</v>
      </c>
      <c r="AY810">
        <v>1</v>
      </c>
      <c r="AZ810">
        <v>0</v>
      </c>
      <c r="BA810">
        <v>792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Y810*Source!I707</f>
        <v>9.5900000000000013E-3</v>
      </c>
      <c r="CY810">
        <f t="shared" si="121"/>
        <v>22.2</v>
      </c>
      <c r="CZ810">
        <f t="shared" si="122"/>
        <v>2.44</v>
      </c>
      <c r="DA810">
        <f t="shared" si="123"/>
        <v>9.1</v>
      </c>
      <c r="DB810">
        <f t="shared" si="119"/>
        <v>0.17</v>
      </c>
      <c r="DC810">
        <f t="shared" si="120"/>
        <v>0</v>
      </c>
    </row>
    <row r="811" spans="1:107">
      <c r="A811">
        <f>ROW(Source!A708)</f>
        <v>708</v>
      </c>
      <c r="B811">
        <v>35806607</v>
      </c>
      <c r="C811">
        <v>35811116</v>
      </c>
      <c r="D811">
        <v>18407150</v>
      </c>
      <c r="E811">
        <v>1</v>
      </c>
      <c r="F811">
        <v>1</v>
      </c>
      <c r="G811">
        <v>1</v>
      </c>
      <c r="H811">
        <v>1</v>
      </c>
      <c r="I811" t="s">
        <v>599</v>
      </c>
      <c r="J811" t="s">
        <v>3</v>
      </c>
      <c r="K811" t="s">
        <v>600</v>
      </c>
      <c r="L811">
        <v>1369</v>
      </c>
      <c r="N811">
        <v>1013</v>
      </c>
      <c r="O811" t="s">
        <v>583</v>
      </c>
      <c r="P811" t="s">
        <v>583</v>
      </c>
      <c r="Q811">
        <v>1</v>
      </c>
      <c r="W811">
        <v>0</v>
      </c>
      <c r="X811">
        <v>-931037793</v>
      </c>
      <c r="Y811">
        <v>60.72</v>
      </c>
      <c r="AA811">
        <v>0</v>
      </c>
      <c r="AB811">
        <v>0</v>
      </c>
      <c r="AC811">
        <v>0</v>
      </c>
      <c r="AD811">
        <v>283.07</v>
      </c>
      <c r="AE811">
        <v>0</v>
      </c>
      <c r="AF811">
        <v>0</v>
      </c>
      <c r="AG811">
        <v>0</v>
      </c>
      <c r="AH811">
        <v>283.07</v>
      </c>
      <c r="AI811">
        <v>1</v>
      </c>
      <c r="AJ811">
        <v>1</v>
      </c>
      <c r="AK811">
        <v>1</v>
      </c>
      <c r="AL811">
        <v>1</v>
      </c>
      <c r="AN811">
        <v>0</v>
      </c>
      <c r="AO811">
        <v>1</v>
      </c>
      <c r="AP811">
        <v>0</v>
      </c>
      <c r="AQ811">
        <v>0</v>
      </c>
      <c r="AR811">
        <v>0</v>
      </c>
      <c r="AS811" t="s">
        <v>3</v>
      </c>
      <c r="AT811">
        <v>60.72</v>
      </c>
      <c r="AU811" t="s">
        <v>3</v>
      </c>
      <c r="AV811">
        <v>1</v>
      </c>
      <c r="AW811">
        <v>2</v>
      </c>
      <c r="AX811">
        <v>35811125</v>
      </c>
      <c r="AY811">
        <v>2</v>
      </c>
      <c r="AZ811">
        <v>131072</v>
      </c>
      <c r="BA811">
        <v>793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Y811*Source!I708</f>
        <v>8.3186400000000003</v>
      </c>
      <c r="CY811">
        <f>AD811</f>
        <v>283.07</v>
      </c>
      <c r="CZ811">
        <f>AH811</f>
        <v>283.07</v>
      </c>
      <c r="DA811">
        <f>AL811</f>
        <v>1</v>
      </c>
      <c r="DB811">
        <f t="shared" si="119"/>
        <v>17188.009999999998</v>
      </c>
      <c r="DC811">
        <f t="shared" si="120"/>
        <v>0</v>
      </c>
    </row>
    <row r="812" spans="1:107">
      <c r="A812">
        <f>ROW(Source!A708)</f>
        <v>708</v>
      </c>
      <c r="B812">
        <v>35806607</v>
      </c>
      <c r="C812">
        <v>35811116</v>
      </c>
      <c r="D812">
        <v>121548</v>
      </c>
      <c r="E812">
        <v>1</v>
      </c>
      <c r="F812">
        <v>1</v>
      </c>
      <c r="G812">
        <v>1</v>
      </c>
      <c r="H812">
        <v>1</v>
      </c>
      <c r="I812" t="s">
        <v>34</v>
      </c>
      <c r="J812" t="s">
        <v>3</v>
      </c>
      <c r="K812" t="s">
        <v>584</v>
      </c>
      <c r="L812">
        <v>608254</v>
      </c>
      <c r="N812">
        <v>1013</v>
      </c>
      <c r="O812" t="s">
        <v>585</v>
      </c>
      <c r="P812" t="s">
        <v>585</v>
      </c>
      <c r="Q812">
        <v>1</v>
      </c>
      <c r="W812">
        <v>0</v>
      </c>
      <c r="X812">
        <v>-185737400</v>
      </c>
      <c r="Y812">
        <v>0.57999999999999996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1</v>
      </c>
      <c r="AJ812">
        <v>1</v>
      </c>
      <c r="AK812">
        <v>1</v>
      </c>
      <c r="AL812">
        <v>1</v>
      </c>
      <c r="AN812">
        <v>0</v>
      </c>
      <c r="AO812">
        <v>1</v>
      </c>
      <c r="AP812">
        <v>0</v>
      </c>
      <c r="AQ812">
        <v>0</v>
      </c>
      <c r="AR812">
        <v>0</v>
      </c>
      <c r="AS812" t="s">
        <v>3</v>
      </c>
      <c r="AT812">
        <v>0.57999999999999996</v>
      </c>
      <c r="AU812" t="s">
        <v>3</v>
      </c>
      <c r="AV812">
        <v>2</v>
      </c>
      <c r="AW812">
        <v>2</v>
      </c>
      <c r="AX812">
        <v>35811126</v>
      </c>
      <c r="AY812">
        <v>1</v>
      </c>
      <c r="AZ812">
        <v>0</v>
      </c>
      <c r="BA812">
        <v>794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Y812*Source!I708</f>
        <v>7.9460000000000003E-2</v>
      </c>
      <c r="CY812">
        <f>AD812</f>
        <v>0</v>
      </c>
      <c r="CZ812">
        <f>AH812</f>
        <v>0</v>
      </c>
      <c r="DA812">
        <f>AL812</f>
        <v>1</v>
      </c>
      <c r="DB812">
        <f t="shared" si="119"/>
        <v>0</v>
      </c>
      <c r="DC812">
        <f t="shared" si="120"/>
        <v>0</v>
      </c>
    </row>
    <row r="813" spans="1:107">
      <c r="A813">
        <f>ROW(Source!A708)</f>
        <v>708</v>
      </c>
      <c r="B813">
        <v>35806607</v>
      </c>
      <c r="C813">
        <v>35811116</v>
      </c>
      <c r="D813">
        <v>29172556</v>
      </c>
      <c r="E813">
        <v>1</v>
      </c>
      <c r="F813">
        <v>1</v>
      </c>
      <c r="G813">
        <v>1</v>
      </c>
      <c r="H813">
        <v>2</v>
      </c>
      <c r="I813" t="s">
        <v>586</v>
      </c>
      <c r="J813" t="s">
        <v>590</v>
      </c>
      <c r="K813" t="s">
        <v>588</v>
      </c>
      <c r="L813">
        <v>1368</v>
      </c>
      <c r="N813">
        <v>1011</v>
      </c>
      <c r="O813" t="s">
        <v>589</v>
      </c>
      <c r="P813" t="s">
        <v>589</v>
      </c>
      <c r="Q813">
        <v>1</v>
      </c>
      <c r="W813">
        <v>0</v>
      </c>
      <c r="X813">
        <v>-1302720870</v>
      </c>
      <c r="Y813">
        <v>0.57999999999999996</v>
      </c>
      <c r="AA813">
        <v>0</v>
      </c>
      <c r="AB813">
        <v>466.71</v>
      </c>
      <c r="AC813">
        <v>447.93</v>
      </c>
      <c r="AD813">
        <v>0</v>
      </c>
      <c r="AE813">
        <v>0</v>
      </c>
      <c r="AF813">
        <v>31.26</v>
      </c>
      <c r="AG813">
        <v>13.5</v>
      </c>
      <c r="AH813">
        <v>0</v>
      </c>
      <c r="AI813">
        <v>1</v>
      </c>
      <c r="AJ813">
        <v>14.93</v>
      </c>
      <c r="AK813">
        <v>33.18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0.57999999999999996</v>
      </c>
      <c r="AU813" t="s">
        <v>3</v>
      </c>
      <c r="AV813">
        <v>0</v>
      </c>
      <c r="AW813">
        <v>2</v>
      </c>
      <c r="AX813">
        <v>35811127</v>
      </c>
      <c r="AY813">
        <v>1</v>
      </c>
      <c r="AZ813">
        <v>0</v>
      </c>
      <c r="BA813">
        <v>795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Y813*Source!I708</f>
        <v>7.9460000000000003E-2</v>
      </c>
      <c r="CY813">
        <f>AB813</f>
        <v>466.71</v>
      </c>
      <c r="CZ813">
        <f>AF813</f>
        <v>31.26</v>
      </c>
      <c r="DA813">
        <f>AJ813</f>
        <v>14.93</v>
      </c>
      <c r="DB813">
        <f t="shared" si="119"/>
        <v>18.13</v>
      </c>
      <c r="DC813">
        <f t="shared" si="120"/>
        <v>7.83</v>
      </c>
    </row>
    <row r="814" spans="1:107">
      <c r="A814">
        <f>ROW(Source!A708)</f>
        <v>708</v>
      </c>
      <c r="B814">
        <v>35806607</v>
      </c>
      <c r="C814">
        <v>35811116</v>
      </c>
      <c r="D814">
        <v>29174591</v>
      </c>
      <c r="E814">
        <v>1</v>
      </c>
      <c r="F814">
        <v>1</v>
      </c>
      <c r="G814">
        <v>1</v>
      </c>
      <c r="H814">
        <v>2</v>
      </c>
      <c r="I814" t="s">
        <v>612</v>
      </c>
      <c r="J814" t="s">
        <v>642</v>
      </c>
      <c r="K814" t="s">
        <v>614</v>
      </c>
      <c r="L814">
        <v>1368</v>
      </c>
      <c r="N814">
        <v>1011</v>
      </c>
      <c r="O814" t="s">
        <v>589</v>
      </c>
      <c r="P814" t="s">
        <v>589</v>
      </c>
      <c r="Q814">
        <v>1</v>
      </c>
      <c r="W814">
        <v>0</v>
      </c>
      <c r="X814">
        <v>1598042632</v>
      </c>
      <c r="Y814">
        <v>0.82</v>
      </c>
      <c r="AA814">
        <v>0</v>
      </c>
      <c r="AB814">
        <v>9.4700000000000006</v>
      </c>
      <c r="AC814">
        <v>0</v>
      </c>
      <c r="AD814">
        <v>0</v>
      </c>
      <c r="AE814">
        <v>0</v>
      </c>
      <c r="AF814">
        <v>0.95</v>
      </c>
      <c r="AG814">
        <v>0</v>
      </c>
      <c r="AH814">
        <v>0</v>
      </c>
      <c r="AI814">
        <v>1</v>
      </c>
      <c r="AJ814">
        <v>9.9700000000000006</v>
      </c>
      <c r="AK814">
        <v>33.18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0.82</v>
      </c>
      <c r="AU814" t="s">
        <v>3</v>
      </c>
      <c r="AV814">
        <v>0</v>
      </c>
      <c r="AW814">
        <v>2</v>
      </c>
      <c r="AX814">
        <v>35811128</v>
      </c>
      <c r="AY814">
        <v>1</v>
      </c>
      <c r="AZ814">
        <v>0</v>
      </c>
      <c r="BA814">
        <v>796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Y814*Source!I708</f>
        <v>0.11234</v>
      </c>
      <c r="CY814">
        <f>AB814</f>
        <v>9.4700000000000006</v>
      </c>
      <c r="CZ814">
        <f>AF814</f>
        <v>0.95</v>
      </c>
      <c r="DA814">
        <f>AJ814</f>
        <v>9.9700000000000006</v>
      </c>
      <c r="DB814">
        <f t="shared" si="119"/>
        <v>0.78</v>
      </c>
      <c r="DC814">
        <f t="shared" si="120"/>
        <v>0</v>
      </c>
    </row>
    <row r="815" spans="1:107">
      <c r="A815">
        <f>ROW(Source!A708)</f>
        <v>708</v>
      </c>
      <c r="B815">
        <v>35806607</v>
      </c>
      <c r="C815">
        <v>35811116</v>
      </c>
      <c r="D815">
        <v>29174661</v>
      </c>
      <c r="E815">
        <v>1</v>
      </c>
      <c r="F815">
        <v>1</v>
      </c>
      <c r="G815">
        <v>1</v>
      </c>
      <c r="H815">
        <v>2</v>
      </c>
      <c r="I815" t="s">
        <v>651</v>
      </c>
      <c r="J815" t="s">
        <v>652</v>
      </c>
      <c r="K815" t="s">
        <v>653</v>
      </c>
      <c r="L815">
        <v>1368</v>
      </c>
      <c r="N815">
        <v>1011</v>
      </c>
      <c r="O815" t="s">
        <v>589</v>
      </c>
      <c r="P815" t="s">
        <v>589</v>
      </c>
      <c r="Q815">
        <v>1</v>
      </c>
      <c r="W815">
        <v>0</v>
      </c>
      <c r="X815">
        <v>-2115030577</v>
      </c>
      <c r="Y815">
        <v>2.7</v>
      </c>
      <c r="AA815">
        <v>0</v>
      </c>
      <c r="AB815">
        <v>25.44</v>
      </c>
      <c r="AC815">
        <v>0</v>
      </c>
      <c r="AD815">
        <v>0</v>
      </c>
      <c r="AE815">
        <v>0</v>
      </c>
      <c r="AF815">
        <v>2.09</v>
      </c>
      <c r="AG815">
        <v>0</v>
      </c>
      <c r="AH815">
        <v>0</v>
      </c>
      <c r="AI815">
        <v>1</v>
      </c>
      <c r="AJ815">
        <v>12.17</v>
      </c>
      <c r="AK815">
        <v>33.18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2.7</v>
      </c>
      <c r="AU815" t="s">
        <v>3</v>
      </c>
      <c r="AV815">
        <v>0</v>
      </c>
      <c r="AW815">
        <v>2</v>
      </c>
      <c r="AX815">
        <v>35811129</v>
      </c>
      <c r="AY815">
        <v>1</v>
      </c>
      <c r="AZ815">
        <v>0</v>
      </c>
      <c r="BA815">
        <v>797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Y815*Source!I708</f>
        <v>0.36990000000000006</v>
      </c>
      <c r="CY815">
        <f>AB815</f>
        <v>25.44</v>
      </c>
      <c r="CZ815">
        <f>AF815</f>
        <v>2.09</v>
      </c>
      <c r="DA815">
        <f>AJ815</f>
        <v>12.17</v>
      </c>
      <c r="DB815">
        <f t="shared" si="119"/>
        <v>5.64</v>
      </c>
      <c r="DC815">
        <f t="shared" si="120"/>
        <v>0</v>
      </c>
    </row>
    <row r="816" spans="1:107">
      <c r="A816">
        <f>ROW(Source!A708)</f>
        <v>708</v>
      </c>
      <c r="B816">
        <v>35806607</v>
      </c>
      <c r="C816">
        <v>35811116</v>
      </c>
      <c r="D816">
        <v>29174913</v>
      </c>
      <c r="E816">
        <v>1</v>
      </c>
      <c r="F816">
        <v>1</v>
      </c>
      <c r="G816">
        <v>1</v>
      </c>
      <c r="H816">
        <v>2</v>
      </c>
      <c r="I816" t="s">
        <v>601</v>
      </c>
      <c r="J816" t="s">
        <v>602</v>
      </c>
      <c r="K816" t="s">
        <v>603</v>
      </c>
      <c r="L816">
        <v>1368</v>
      </c>
      <c r="N816">
        <v>1011</v>
      </c>
      <c r="O816" t="s">
        <v>589</v>
      </c>
      <c r="P816" t="s">
        <v>589</v>
      </c>
      <c r="Q816">
        <v>1</v>
      </c>
      <c r="W816">
        <v>0</v>
      </c>
      <c r="X816">
        <v>458544584</v>
      </c>
      <c r="Y816">
        <v>0.84</v>
      </c>
      <c r="AA816">
        <v>0</v>
      </c>
      <c r="AB816">
        <v>932.72</v>
      </c>
      <c r="AC816">
        <v>384.89</v>
      </c>
      <c r="AD816">
        <v>0</v>
      </c>
      <c r="AE816">
        <v>0</v>
      </c>
      <c r="AF816">
        <v>87.17</v>
      </c>
      <c r="AG816">
        <v>11.6</v>
      </c>
      <c r="AH816">
        <v>0</v>
      </c>
      <c r="AI816">
        <v>1</v>
      </c>
      <c r="AJ816">
        <v>10.7</v>
      </c>
      <c r="AK816">
        <v>33.18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0.84</v>
      </c>
      <c r="AU816" t="s">
        <v>3</v>
      </c>
      <c r="AV816">
        <v>0</v>
      </c>
      <c r="AW816">
        <v>2</v>
      </c>
      <c r="AX816">
        <v>35811130</v>
      </c>
      <c r="AY816">
        <v>1</v>
      </c>
      <c r="AZ816">
        <v>0</v>
      </c>
      <c r="BA816">
        <v>798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Y816*Source!I708</f>
        <v>0.11508</v>
      </c>
      <c r="CY816">
        <f>AB816</f>
        <v>932.72</v>
      </c>
      <c r="CZ816">
        <f>AF816</f>
        <v>87.17</v>
      </c>
      <c r="DA816">
        <f>AJ816</f>
        <v>10.7</v>
      </c>
      <c r="DB816">
        <f t="shared" si="119"/>
        <v>73.22</v>
      </c>
      <c r="DC816">
        <f t="shared" si="120"/>
        <v>9.74</v>
      </c>
    </row>
    <row r="817" spans="1:107">
      <c r="A817">
        <f>ROW(Source!A708)</f>
        <v>708</v>
      </c>
      <c r="B817">
        <v>35806607</v>
      </c>
      <c r="C817">
        <v>35811116</v>
      </c>
      <c r="D817">
        <v>29114332</v>
      </c>
      <c r="E817">
        <v>1</v>
      </c>
      <c r="F817">
        <v>1</v>
      </c>
      <c r="G817">
        <v>1</v>
      </c>
      <c r="H817">
        <v>3</v>
      </c>
      <c r="I817" t="s">
        <v>628</v>
      </c>
      <c r="J817" t="s">
        <v>654</v>
      </c>
      <c r="K817" t="s">
        <v>630</v>
      </c>
      <c r="L817">
        <v>1348</v>
      </c>
      <c r="N817">
        <v>1009</v>
      </c>
      <c r="O817" t="s">
        <v>29</v>
      </c>
      <c r="P817" t="s">
        <v>29</v>
      </c>
      <c r="Q817">
        <v>1000</v>
      </c>
      <c r="W817">
        <v>0</v>
      </c>
      <c r="X817">
        <v>233971917</v>
      </c>
      <c r="Y817">
        <v>1.23E-2</v>
      </c>
      <c r="AA817">
        <v>54619.68</v>
      </c>
      <c r="AB817">
        <v>0</v>
      </c>
      <c r="AC817">
        <v>0</v>
      </c>
      <c r="AD817">
        <v>0</v>
      </c>
      <c r="AE817">
        <v>11978</v>
      </c>
      <c r="AF817">
        <v>0</v>
      </c>
      <c r="AG817">
        <v>0</v>
      </c>
      <c r="AH817">
        <v>0</v>
      </c>
      <c r="AI817">
        <v>4.5599999999999996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1.23E-2</v>
      </c>
      <c r="AU817" t="s">
        <v>3</v>
      </c>
      <c r="AV817">
        <v>0</v>
      </c>
      <c r="AW817">
        <v>2</v>
      </c>
      <c r="AX817">
        <v>35811131</v>
      </c>
      <c r="AY817">
        <v>1</v>
      </c>
      <c r="AZ817">
        <v>0</v>
      </c>
      <c r="BA817">
        <v>799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Y817*Source!I708</f>
        <v>1.6851000000000001E-3</v>
      </c>
      <c r="CY817">
        <f>AA817</f>
        <v>54619.68</v>
      </c>
      <c r="CZ817">
        <f>AE817</f>
        <v>11978</v>
      </c>
      <c r="DA817">
        <f>AI817</f>
        <v>4.5599999999999996</v>
      </c>
      <c r="DB817">
        <f t="shared" si="119"/>
        <v>147.33000000000001</v>
      </c>
      <c r="DC817">
        <f t="shared" si="120"/>
        <v>0</v>
      </c>
    </row>
    <row r="818" spans="1:107">
      <c r="A818">
        <f>ROW(Source!A708)</f>
        <v>708</v>
      </c>
      <c r="B818">
        <v>35806607</v>
      </c>
      <c r="C818">
        <v>35811116</v>
      </c>
      <c r="D818">
        <v>29130788</v>
      </c>
      <c r="E818">
        <v>1</v>
      </c>
      <c r="F818">
        <v>1</v>
      </c>
      <c r="G818">
        <v>1</v>
      </c>
      <c r="H818">
        <v>3</v>
      </c>
      <c r="I818" t="s">
        <v>655</v>
      </c>
      <c r="J818" t="s">
        <v>656</v>
      </c>
      <c r="K818" t="s">
        <v>657</v>
      </c>
      <c r="L818">
        <v>1339</v>
      </c>
      <c r="N818">
        <v>1007</v>
      </c>
      <c r="O818" t="s">
        <v>638</v>
      </c>
      <c r="P818" t="s">
        <v>638</v>
      </c>
      <c r="Q818">
        <v>1</v>
      </c>
      <c r="W818">
        <v>0</v>
      </c>
      <c r="X818">
        <v>23409818</v>
      </c>
      <c r="Y818">
        <v>2.88</v>
      </c>
      <c r="AA818">
        <v>14208.11</v>
      </c>
      <c r="AB818">
        <v>0</v>
      </c>
      <c r="AC818">
        <v>0</v>
      </c>
      <c r="AD818">
        <v>0</v>
      </c>
      <c r="AE818">
        <v>2156.0100000000002</v>
      </c>
      <c r="AF818">
        <v>0</v>
      </c>
      <c r="AG818">
        <v>0</v>
      </c>
      <c r="AH818">
        <v>0</v>
      </c>
      <c r="AI818">
        <v>6.59</v>
      </c>
      <c r="AJ818">
        <v>1</v>
      </c>
      <c r="AK818">
        <v>1</v>
      </c>
      <c r="AL818">
        <v>1</v>
      </c>
      <c r="AN818">
        <v>0</v>
      </c>
      <c r="AO818">
        <v>1</v>
      </c>
      <c r="AP818">
        <v>0</v>
      </c>
      <c r="AQ818">
        <v>0</v>
      </c>
      <c r="AR818">
        <v>0</v>
      </c>
      <c r="AS818" t="s">
        <v>3</v>
      </c>
      <c r="AT818">
        <v>2.88</v>
      </c>
      <c r="AU818" t="s">
        <v>3</v>
      </c>
      <c r="AV818">
        <v>0</v>
      </c>
      <c r="AW818">
        <v>2</v>
      </c>
      <c r="AX818">
        <v>35811132</v>
      </c>
      <c r="AY818">
        <v>1</v>
      </c>
      <c r="AZ818">
        <v>0</v>
      </c>
      <c r="BA818">
        <v>800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Y818*Source!I708</f>
        <v>0.39456000000000002</v>
      </c>
      <c r="CY818">
        <f>AA818</f>
        <v>14208.11</v>
      </c>
      <c r="CZ818">
        <f>AE818</f>
        <v>2156.0100000000002</v>
      </c>
      <c r="DA818">
        <f>AI818</f>
        <v>6.59</v>
      </c>
      <c r="DB818">
        <f t="shared" si="119"/>
        <v>6209.31</v>
      </c>
      <c r="DC818">
        <f t="shared" si="120"/>
        <v>0</v>
      </c>
    </row>
    <row r="819" spans="1:107">
      <c r="A819">
        <f>ROW(Source!A709)</f>
        <v>709</v>
      </c>
      <c r="B819">
        <v>35806607</v>
      </c>
      <c r="C819">
        <v>35811133</v>
      </c>
      <c r="D819">
        <v>18408291</v>
      </c>
      <c r="E819">
        <v>1</v>
      </c>
      <c r="F819">
        <v>1</v>
      </c>
      <c r="G819">
        <v>1</v>
      </c>
      <c r="H819">
        <v>1</v>
      </c>
      <c r="I819" t="s">
        <v>658</v>
      </c>
      <c r="J819" t="s">
        <v>3</v>
      </c>
      <c r="K819" t="s">
        <v>659</v>
      </c>
      <c r="L819">
        <v>1369</v>
      </c>
      <c r="N819">
        <v>1013</v>
      </c>
      <c r="O819" t="s">
        <v>583</v>
      </c>
      <c r="P819" t="s">
        <v>583</v>
      </c>
      <c r="Q819">
        <v>1</v>
      </c>
      <c r="W819">
        <v>0</v>
      </c>
      <c r="X819">
        <v>1933892413</v>
      </c>
      <c r="Y819">
        <v>35.948999999999998</v>
      </c>
      <c r="AA819">
        <v>0</v>
      </c>
      <c r="AB819">
        <v>0</v>
      </c>
      <c r="AC819">
        <v>0</v>
      </c>
      <c r="AD819">
        <v>271.12</v>
      </c>
      <c r="AE819">
        <v>0</v>
      </c>
      <c r="AF819">
        <v>0</v>
      </c>
      <c r="AG819">
        <v>0</v>
      </c>
      <c r="AH819">
        <v>271.12</v>
      </c>
      <c r="AI819">
        <v>1</v>
      </c>
      <c r="AJ819">
        <v>1</v>
      </c>
      <c r="AK819">
        <v>1</v>
      </c>
      <c r="AL819">
        <v>1</v>
      </c>
      <c r="AN819">
        <v>0</v>
      </c>
      <c r="AO819">
        <v>1</v>
      </c>
      <c r="AP819">
        <v>1</v>
      </c>
      <c r="AQ819">
        <v>0</v>
      </c>
      <c r="AR819">
        <v>0</v>
      </c>
      <c r="AS819" t="s">
        <v>3</v>
      </c>
      <c r="AT819">
        <v>31.26</v>
      </c>
      <c r="AU819" t="s">
        <v>144</v>
      </c>
      <c r="AV819">
        <v>1</v>
      </c>
      <c r="AW819">
        <v>2</v>
      </c>
      <c r="AX819">
        <v>35811141</v>
      </c>
      <c r="AY819">
        <v>2</v>
      </c>
      <c r="AZ819">
        <v>131072</v>
      </c>
      <c r="BA819">
        <v>801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Y819*Source!I709</f>
        <v>4.9250129999999999</v>
      </c>
      <c r="CY819">
        <f>AD819</f>
        <v>271.12</v>
      </c>
      <c r="CZ819">
        <f>AH819</f>
        <v>271.12</v>
      </c>
      <c r="DA819">
        <f>AL819</f>
        <v>1</v>
      </c>
      <c r="DB819">
        <f>ROUND((ROUND(AT819*CZ819,2)*1.15),2)</f>
        <v>9746.49</v>
      </c>
      <c r="DC819">
        <f>ROUND((ROUND(AT819*AG819,2)*1.15),2)</f>
        <v>0</v>
      </c>
    </row>
    <row r="820" spans="1:107">
      <c r="A820">
        <f>ROW(Source!A709)</f>
        <v>709</v>
      </c>
      <c r="B820">
        <v>35806607</v>
      </c>
      <c r="C820">
        <v>35811133</v>
      </c>
      <c r="D820">
        <v>121548</v>
      </c>
      <c r="E820">
        <v>1</v>
      </c>
      <c r="F820">
        <v>1</v>
      </c>
      <c r="G820">
        <v>1</v>
      </c>
      <c r="H820">
        <v>1</v>
      </c>
      <c r="I820" t="s">
        <v>34</v>
      </c>
      <c r="J820" t="s">
        <v>3</v>
      </c>
      <c r="K820" t="s">
        <v>584</v>
      </c>
      <c r="L820">
        <v>608254</v>
      </c>
      <c r="N820">
        <v>1013</v>
      </c>
      <c r="O820" t="s">
        <v>585</v>
      </c>
      <c r="P820" t="s">
        <v>585</v>
      </c>
      <c r="Q820">
        <v>1</v>
      </c>
      <c r="W820">
        <v>0</v>
      </c>
      <c r="X820">
        <v>-185737400</v>
      </c>
      <c r="Y820">
        <v>8.375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1</v>
      </c>
      <c r="AJ820">
        <v>1</v>
      </c>
      <c r="AK820">
        <v>1</v>
      </c>
      <c r="AL820">
        <v>1</v>
      </c>
      <c r="AN820">
        <v>0</v>
      </c>
      <c r="AO820">
        <v>1</v>
      </c>
      <c r="AP820">
        <v>1</v>
      </c>
      <c r="AQ820">
        <v>0</v>
      </c>
      <c r="AR820">
        <v>0</v>
      </c>
      <c r="AS820" t="s">
        <v>3</v>
      </c>
      <c r="AT820">
        <v>6.7</v>
      </c>
      <c r="AU820" t="s">
        <v>143</v>
      </c>
      <c r="AV820">
        <v>2</v>
      </c>
      <c r="AW820">
        <v>2</v>
      </c>
      <c r="AX820">
        <v>35811142</v>
      </c>
      <c r="AY820">
        <v>1</v>
      </c>
      <c r="AZ820">
        <v>0</v>
      </c>
      <c r="BA820">
        <v>802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Y820*Source!I709</f>
        <v>1.147375</v>
      </c>
      <c r="CY820">
        <f>AD820</f>
        <v>0</v>
      </c>
      <c r="CZ820">
        <f>AH820</f>
        <v>0</v>
      </c>
      <c r="DA820">
        <f>AL820</f>
        <v>1</v>
      </c>
      <c r="DB820">
        <f>ROUND((ROUND(AT820*CZ820,2)*1.25),2)</f>
        <v>0</v>
      </c>
      <c r="DC820">
        <f>ROUND((ROUND(AT820*AG820,2)*1.25),2)</f>
        <v>0</v>
      </c>
    </row>
    <row r="821" spans="1:107">
      <c r="A821">
        <f>ROW(Source!A709)</f>
        <v>709</v>
      </c>
      <c r="B821">
        <v>35806607</v>
      </c>
      <c r="C821">
        <v>35811133</v>
      </c>
      <c r="D821">
        <v>29172710</v>
      </c>
      <c r="E821">
        <v>1</v>
      </c>
      <c r="F821">
        <v>1</v>
      </c>
      <c r="G821">
        <v>1</v>
      </c>
      <c r="H821">
        <v>2</v>
      </c>
      <c r="I821" t="s">
        <v>593</v>
      </c>
      <c r="J821" t="s">
        <v>594</v>
      </c>
      <c r="K821" t="s">
        <v>595</v>
      </c>
      <c r="L821">
        <v>1368</v>
      </c>
      <c r="N821">
        <v>1011</v>
      </c>
      <c r="O821" t="s">
        <v>589</v>
      </c>
      <c r="P821" t="s">
        <v>589</v>
      </c>
      <c r="Q821">
        <v>1</v>
      </c>
      <c r="W821">
        <v>0</v>
      </c>
      <c r="X821">
        <v>-1676841219</v>
      </c>
      <c r="Y821">
        <v>8.375</v>
      </c>
      <c r="AA821">
        <v>0</v>
      </c>
      <c r="AB821">
        <v>539.16</v>
      </c>
      <c r="AC821">
        <v>333.79</v>
      </c>
      <c r="AD821">
        <v>0</v>
      </c>
      <c r="AE821">
        <v>0</v>
      </c>
      <c r="AF821">
        <v>46.56</v>
      </c>
      <c r="AG821">
        <v>10.06</v>
      </c>
      <c r="AH821">
        <v>0</v>
      </c>
      <c r="AI821">
        <v>1</v>
      </c>
      <c r="AJ821">
        <v>11.58</v>
      </c>
      <c r="AK821">
        <v>33.18</v>
      </c>
      <c r="AL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6.7</v>
      </c>
      <c r="AU821" t="s">
        <v>143</v>
      </c>
      <c r="AV821">
        <v>0</v>
      </c>
      <c r="AW821">
        <v>2</v>
      </c>
      <c r="AX821">
        <v>35811143</v>
      </c>
      <c r="AY821">
        <v>1</v>
      </c>
      <c r="AZ821">
        <v>0</v>
      </c>
      <c r="BA821">
        <v>803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Y821*Source!I709</f>
        <v>1.147375</v>
      </c>
      <c r="CY821">
        <f>AB821</f>
        <v>539.16</v>
      </c>
      <c r="CZ821">
        <f>AF821</f>
        <v>46.56</v>
      </c>
      <c r="DA821">
        <f>AJ821</f>
        <v>11.58</v>
      </c>
      <c r="DB821">
        <f>ROUND((ROUND(AT821*CZ821,2)*1.25),2)</f>
        <v>389.94</v>
      </c>
      <c r="DC821">
        <f>ROUND((ROUND(AT821*AG821,2)*1.25),2)</f>
        <v>84.25</v>
      </c>
    </row>
    <row r="822" spans="1:107">
      <c r="A822">
        <f>ROW(Source!A709)</f>
        <v>709</v>
      </c>
      <c r="B822">
        <v>35806607</v>
      </c>
      <c r="C822">
        <v>35811133</v>
      </c>
      <c r="D822">
        <v>29173472</v>
      </c>
      <c r="E822">
        <v>1</v>
      </c>
      <c r="F822">
        <v>1</v>
      </c>
      <c r="G822">
        <v>1</v>
      </c>
      <c r="H822">
        <v>2</v>
      </c>
      <c r="I822" t="s">
        <v>660</v>
      </c>
      <c r="J822" t="s">
        <v>661</v>
      </c>
      <c r="K822" t="s">
        <v>662</v>
      </c>
      <c r="L822">
        <v>1368</v>
      </c>
      <c r="N822">
        <v>1011</v>
      </c>
      <c r="O822" t="s">
        <v>589</v>
      </c>
      <c r="P822" t="s">
        <v>589</v>
      </c>
      <c r="Q822">
        <v>1</v>
      </c>
      <c r="W822">
        <v>0</v>
      </c>
      <c r="X822">
        <v>275932499</v>
      </c>
      <c r="Y822">
        <v>13.75</v>
      </c>
      <c r="AA822">
        <v>0</v>
      </c>
      <c r="AB822">
        <v>12.75</v>
      </c>
      <c r="AC822">
        <v>0</v>
      </c>
      <c r="AD822">
        <v>0</v>
      </c>
      <c r="AE822">
        <v>0</v>
      </c>
      <c r="AF822">
        <v>3</v>
      </c>
      <c r="AG822">
        <v>0</v>
      </c>
      <c r="AH822">
        <v>0</v>
      </c>
      <c r="AI822">
        <v>1</v>
      </c>
      <c r="AJ822">
        <v>4.25</v>
      </c>
      <c r="AK822">
        <v>33.18</v>
      </c>
      <c r="AL822">
        <v>1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11</v>
      </c>
      <c r="AU822" t="s">
        <v>143</v>
      </c>
      <c r="AV822">
        <v>0</v>
      </c>
      <c r="AW822">
        <v>2</v>
      </c>
      <c r="AX822">
        <v>35811144</v>
      </c>
      <c r="AY822">
        <v>1</v>
      </c>
      <c r="AZ822">
        <v>0</v>
      </c>
      <c r="BA822">
        <v>804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Y822*Source!I709</f>
        <v>1.88375</v>
      </c>
      <c r="CY822">
        <f>AB822</f>
        <v>12.75</v>
      </c>
      <c r="CZ822">
        <f>AF822</f>
        <v>3</v>
      </c>
      <c r="DA822">
        <f>AJ822</f>
        <v>4.25</v>
      </c>
      <c r="DB822">
        <f>ROUND((ROUND(AT822*CZ822,2)*1.25),2)</f>
        <v>41.25</v>
      </c>
      <c r="DC822">
        <f>ROUND((ROUND(AT822*AG822,2)*1.25),2)</f>
        <v>0</v>
      </c>
    </row>
    <row r="823" spans="1:107">
      <c r="A823">
        <f>ROW(Source!A709)</f>
        <v>709</v>
      </c>
      <c r="B823">
        <v>35806607</v>
      </c>
      <c r="C823">
        <v>35811133</v>
      </c>
      <c r="D823">
        <v>29174913</v>
      </c>
      <c r="E823">
        <v>1</v>
      </c>
      <c r="F823">
        <v>1</v>
      </c>
      <c r="G823">
        <v>1</v>
      </c>
      <c r="H823">
        <v>2</v>
      </c>
      <c r="I823" t="s">
        <v>601</v>
      </c>
      <c r="J823" t="s">
        <v>602</v>
      </c>
      <c r="K823" t="s">
        <v>603</v>
      </c>
      <c r="L823">
        <v>1368</v>
      </c>
      <c r="N823">
        <v>1011</v>
      </c>
      <c r="O823" t="s">
        <v>589</v>
      </c>
      <c r="P823" t="s">
        <v>589</v>
      </c>
      <c r="Q823">
        <v>1</v>
      </c>
      <c r="W823">
        <v>0</v>
      </c>
      <c r="X823">
        <v>458544584</v>
      </c>
      <c r="Y823">
        <v>0.4375</v>
      </c>
      <c r="AA823">
        <v>0</v>
      </c>
      <c r="AB823">
        <v>932.72</v>
      </c>
      <c r="AC823">
        <v>384.89</v>
      </c>
      <c r="AD823">
        <v>0</v>
      </c>
      <c r="AE823">
        <v>0</v>
      </c>
      <c r="AF823">
        <v>87.17</v>
      </c>
      <c r="AG823">
        <v>11.6</v>
      </c>
      <c r="AH823">
        <v>0</v>
      </c>
      <c r="AI823">
        <v>1</v>
      </c>
      <c r="AJ823">
        <v>10.7</v>
      </c>
      <c r="AK823">
        <v>33.18</v>
      </c>
      <c r="AL823">
        <v>1</v>
      </c>
      <c r="AN823">
        <v>0</v>
      </c>
      <c r="AO823">
        <v>1</v>
      </c>
      <c r="AP823">
        <v>1</v>
      </c>
      <c r="AQ823">
        <v>0</v>
      </c>
      <c r="AR823">
        <v>0</v>
      </c>
      <c r="AS823" t="s">
        <v>3</v>
      </c>
      <c r="AT823">
        <v>0.35</v>
      </c>
      <c r="AU823" t="s">
        <v>143</v>
      </c>
      <c r="AV823">
        <v>0</v>
      </c>
      <c r="AW823">
        <v>2</v>
      </c>
      <c r="AX823">
        <v>35811145</v>
      </c>
      <c r="AY823">
        <v>1</v>
      </c>
      <c r="AZ823">
        <v>0</v>
      </c>
      <c r="BA823">
        <v>805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Y823*Source!I709</f>
        <v>5.9937500000000005E-2</v>
      </c>
      <c r="CY823">
        <f>AB823</f>
        <v>932.72</v>
      </c>
      <c r="CZ823">
        <f>AF823</f>
        <v>87.17</v>
      </c>
      <c r="DA823">
        <f>AJ823</f>
        <v>10.7</v>
      </c>
      <c r="DB823">
        <f>ROUND((ROUND(AT823*CZ823,2)*1.25),2)</f>
        <v>38.14</v>
      </c>
      <c r="DC823">
        <f>ROUND((ROUND(AT823*AG823,2)*1.25),2)</f>
        <v>5.08</v>
      </c>
    </row>
    <row r="824" spans="1:107">
      <c r="A824">
        <f>ROW(Source!A709)</f>
        <v>709</v>
      </c>
      <c r="B824">
        <v>35806607</v>
      </c>
      <c r="C824">
        <v>35811133</v>
      </c>
      <c r="D824">
        <v>29114687</v>
      </c>
      <c r="E824">
        <v>1</v>
      </c>
      <c r="F824">
        <v>1</v>
      </c>
      <c r="G824">
        <v>1</v>
      </c>
      <c r="H824">
        <v>3</v>
      </c>
      <c r="I824" t="s">
        <v>663</v>
      </c>
      <c r="J824" t="s">
        <v>664</v>
      </c>
      <c r="K824" t="s">
        <v>665</v>
      </c>
      <c r="L824">
        <v>1348</v>
      </c>
      <c r="N824">
        <v>1009</v>
      </c>
      <c r="O824" t="s">
        <v>29</v>
      </c>
      <c r="P824" t="s">
        <v>29</v>
      </c>
      <c r="Q824">
        <v>1000</v>
      </c>
      <c r="W824">
        <v>0</v>
      </c>
      <c r="X824">
        <v>157955001</v>
      </c>
      <c r="Y824">
        <v>1.8E-3</v>
      </c>
      <c r="AA824">
        <v>105069.06</v>
      </c>
      <c r="AB824">
        <v>0</v>
      </c>
      <c r="AC824">
        <v>0</v>
      </c>
      <c r="AD824">
        <v>0</v>
      </c>
      <c r="AE824">
        <v>16974</v>
      </c>
      <c r="AF824">
        <v>0</v>
      </c>
      <c r="AG824">
        <v>0</v>
      </c>
      <c r="AH824">
        <v>0</v>
      </c>
      <c r="AI824">
        <v>6.19</v>
      </c>
      <c r="AJ824">
        <v>1</v>
      </c>
      <c r="AK824">
        <v>1</v>
      </c>
      <c r="AL824">
        <v>1</v>
      </c>
      <c r="AN824">
        <v>0</v>
      </c>
      <c r="AO824">
        <v>1</v>
      </c>
      <c r="AP824">
        <v>0</v>
      </c>
      <c r="AQ824">
        <v>0</v>
      </c>
      <c r="AR824">
        <v>0</v>
      </c>
      <c r="AS824" t="s">
        <v>3</v>
      </c>
      <c r="AT824">
        <v>1.8E-3</v>
      </c>
      <c r="AU824" t="s">
        <v>3</v>
      </c>
      <c r="AV824">
        <v>0</v>
      </c>
      <c r="AW824">
        <v>2</v>
      </c>
      <c r="AX824">
        <v>35811146</v>
      </c>
      <c r="AY824">
        <v>1</v>
      </c>
      <c r="AZ824">
        <v>0</v>
      </c>
      <c r="BA824">
        <v>806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Y824*Source!I709</f>
        <v>2.4660000000000003E-4</v>
      </c>
      <c r="CY824">
        <f>AA824</f>
        <v>105069.06</v>
      </c>
      <c r="CZ824">
        <f>AE824</f>
        <v>16974</v>
      </c>
      <c r="DA824">
        <f>AI824</f>
        <v>6.19</v>
      </c>
      <c r="DB824">
        <f>ROUND(ROUND(AT824*CZ824,2),2)</f>
        <v>30.55</v>
      </c>
      <c r="DC824">
        <f>ROUND(ROUND(AT824*AG824,2),2)</f>
        <v>0</v>
      </c>
    </row>
    <row r="825" spans="1:107">
      <c r="A825">
        <f>ROW(Source!A709)</f>
        <v>709</v>
      </c>
      <c r="B825">
        <v>35806607</v>
      </c>
      <c r="C825">
        <v>35811133</v>
      </c>
      <c r="D825">
        <v>29115292</v>
      </c>
      <c r="E825">
        <v>1</v>
      </c>
      <c r="F825">
        <v>1</v>
      </c>
      <c r="G825">
        <v>1</v>
      </c>
      <c r="H825">
        <v>3</v>
      </c>
      <c r="I825" t="s">
        <v>666</v>
      </c>
      <c r="J825" t="s">
        <v>667</v>
      </c>
      <c r="K825" t="s">
        <v>668</v>
      </c>
      <c r="L825">
        <v>1339</v>
      </c>
      <c r="N825">
        <v>1007</v>
      </c>
      <c r="O825" t="s">
        <v>638</v>
      </c>
      <c r="P825" t="s">
        <v>638</v>
      </c>
      <c r="Q825">
        <v>1</v>
      </c>
      <c r="W825">
        <v>0</v>
      </c>
      <c r="X825">
        <v>582810497</v>
      </c>
      <c r="Y825">
        <v>1.24</v>
      </c>
      <c r="AA825">
        <v>29691.33</v>
      </c>
      <c r="AB825">
        <v>0</v>
      </c>
      <c r="AC825">
        <v>0</v>
      </c>
      <c r="AD825">
        <v>0</v>
      </c>
      <c r="AE825">
        <v>4478.33</v>
      </c>
      <c r="AF825">
        <v>0</v>
      </c>
      <c r="AG825">
        <v>0</v>
      </c>
      <c r="AH825">
        <v>0</v>
      </c>
      <c r="AI825">
        <v>6.63</v>
      </c>
      <c r="AJ825">
        <v>1</v>
      </c>
      <c r="AK825">
        <v>1</v>
      </c>
      <c r="AL825">
        <v>1</v>
      </c>
      <c r="AN825">
        <v>0</v>
      </c>
      <c r="AO825">
        <v>1</v>
      </c>
      <c r="AP825">
        <v>0</v>
      </c>
      <c r="AQ825">
        <v>0</v>
      </c>
      <c r="AR825">
        <v>0</v>
      </c>
      <c r="AS825" t="s">
        <v>3</v>
      </c>
      <c r="AT825">
        <v>1.24</v>
      </c>
      <c r="AU825" t="s">
        <v>3</v>
      </c>
      <c r="AV825">
        <v>0</v>
      </c>
      <c r="AW825">
        <v>2</v>
      </c>
      <c r="AX825">
        <v>35811147</v>
      </c>
      <c r="AY825">
        <v>1</v>
      </c>
      <c r="AZ825">
        <v>0</v>
      </c>
      <c r="BA825">
        <v>807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Y825*Source!I709</f>
        <v>0.16988</v>
      </c>
      <c r="CY825">
        <f>AA825</f>
        <v>29691.33</v>
      </c>
      <c r="CZ825">
        <f>AE825</f>
        <v>4478.33</v>
      </c>
      <c r="DA825">
        <f>AI825</f>
        <v>6.63</v>
      </c>
      <c r="DB825">
        <f>ROUND(ROUND(AT825*CZ825,2),2)</f>
        <v>5553.13</v>
      </c>
      <c r="DC825">
        <f>ROUND(ROUND(AT825*AG825,2),2)</f>
        <v>0</v>
      </c>
    </row>
    <row r="826" spans="1:107">
      <c r="A826">
        <f>ROW(Source!A710)</f>
        <v>710</v>
      </c>
      <c r="B826">
        <v>35806607</v>
      </c>
      <c r="C826">
        <v>35811148</v>
      </c>
      <c r="D826">
        <v>18410542</v>
      </c>
      <c r="E826">
        <v>1</v>
      </c>
      <c r="F826">
        <v>1</v>
      </c>
      <c r="G826">
        <v>1</v>
      </c>
      <c r="H826">
        <v>1</v>
      </c>
      <c r="I826" t="s">
        <v>880</v>
      </c>
      <c r="J826" t="s">
        <v>3</v>
      </c>
      <c r="K826" t="s">
        <v>881</v>
      </c>
      <c r="L826">
        <v>1369</v>
      </c>
      <c r="N826">
        <v>1013</v>
      </c>
      <c r="O826" t="s">
        <v>583</v>
      </c>
      <c r="P826" t="s">
        <v>583</v>
      </c>
      <c r="Q826">
        <v>1</v>
      </c>
      <c r="W826">
        <v>0</v>
      </c>
      <c r="X826">
        <v>1415306217</v>
      </c>
      <c r="Y826">
        <v>36.121499999999997</v>
      </c>
      <c r="AA826">
        <v>0</v>
      </c>
      <c r="AB826">
        <v>0</v>
      </c>
      <c r="AC826">
        <v>0</v>
      </c>
      <c r="AD826">
        <v>275.77</v>
      </c>
      <c r="AE826">
        <v>0</v>
      </c>
      <c r="AF826">
        <v>0</v>
      </c>
      <c r="AG826">
        <v>0</v>
      </c>
      <c r="AH826">
        <v>275.77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1</v>
      </c>
      <c r="AQ826">
        <v>0</v>
      </c>
      <c r="AR826">
        <v>0</v>
      </c>
      <c r="AS826" t="s">
        <v>3</v>
      </c>
      <c r="AT826">
        <v>31.41</v>
      </c>
      <c r="AU826" t="s">
        <v>144</v>
      </c>
      <c r="AV826">
        <v>1</v>
      </c>
      <c r="AW826">
        <v>2</v>
      </c>
      <c r="AX826">
        <v>35811157</v>
      </c>
      <c r="AY826">
        <v>2</v>
      </c>
      <c r="AZ826">
        <v>131072</v>
      </c>
      <c r="BA826">
        <v>808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Y826*Source!I710</f>
        <v>4.9486455000000005</v>
      </c>
      <c r="CY826">
        <f>AD826</f>
        <v>275.77</v>
      </c>
      <c r="CZ826">
        <f>AH826</f>
        <v>275.77</v>
      </c>
      <c r="DA826">
        <f>AL826</f>
        <v>1</v>
      </c>
      <c r="DB826">
        <f>ROUND((ROUND(AT826*CZ826,2)*1.15),2)</f>
        <v>9961.23</v>
      </c>
      <c r="DC826">
        <f>ROUND((ROUND(AT826*AG826,2)*1.15),2)</f>
        <v>0</v>
      </c>
    </row>
    <row r="827" spans="1:107">
      <c r="A827">
        <f>ROW(Source!A710)</f>
        <v>710</v>
      </c>
      <c r="B827">
        <v>35806607</v>
      </c>
      <c r="C827">
        <v>35811148</v>
      </c>
      <c r="D827">
        <v>121548</v>
      </c>
      <c r="E827">
        <v>1</v>
      </c>
      <c r="F827">
        <v>1</v>
      </c>
      <c r="G827">
        <v>1</v>
      </c>
      <c r="H827">
        <v>1</v>
      </c>
      <c r="I827" t="s">
        <v>34</v>
      </c>
      <c r="J827" t="s">
        <v>3</v>
      </c>
      <c r="K827" t="s">
        <v>584</v>
      </c>
      <c r="L827">
        <v>608254</v>
      </c>
      <c r="N827">
        <v>1013</v>
      </c>
      <c r="O827" t="s">
        <v>585</v>
      </c>
      <c r="P827" t="s">
        <v>585</v>
      </c>
      <c r="Q827">
        <v>1</v>
      </c>
      <c r="W827">
        <v>0</v>
      </c>
      <c r="X827">
        <v>-185737400</v>
      </c>
      <c r="Y827">
        <v>0.42500000000000004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1</v>
      </c>
      <c r="AQ827">
        <v>0</v>
      </c>
      <c r="AR827">
        <v>0</v>
      </c>
      <c r="AS827" t="s">
        <v>3</v>
      </c>
      <c r="AT827">
        <v>0.34</v>
      </c>
      <c r="AU827" t="s">
        <v>143</v>
      </c>
      <c r="AV827">
        <v>2</v>
      </c>
      <c r="AW827">
        <v>2</v>
      </c>
      <c r="AX827">
        <v>35811158</v>
      </c>
      <c r="AY827">
        <v>1</v>
      </c>
      <c r="AZ827">
        <v>0</v>
      </c>
      <c r="BA827">
        <v>809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Y827*Source!I710</f>
        <v>5.8225000000000013E-2</v>
      </c>
      <c r="CY827">
        <f>AD827</f>
        <v>0</v>
      </c>
      <c r="CZ827">
        <f>AH827</f>
        <v>0</v>
      </c>
      <c r="DA827">
        <f>AL827</f>
        <v>1</v>
      </c>
      <c r="DB827">
        <f>ROUND((ROUND(AT827*CZ827,2)*1.25),2)</f>
        <v>0</v>
      </c>
      <c r="DC827">
        <f>ROUND((ROUND(AT827*AG827,2)*1.25),2)</f>
        <v>0</v>
      </c>
    </row>
    <row r="828" spans="1:107">
      <c r="A828">
        <f>ROW(Source!A710)</f>
        <v>710</v>
      </c>
      <c r="B828">
        <v>35806607</v>
      </c>
      <c r="C828">
        <v>35811148</v>
      </c>
      <c r="D828">
        <v>29172556</v>
      </c>
      <c r="E828">
        <v>1</v>
      </c>
      <c r="F828">
        <v>1</v>
      </c>
      <c r="G828">
        <v>1</v>
      </c>
      <c r="H828">
        <v>2</v>
      </c>
      <c r="I828" t="s">
        <v>586</v>
      </c>
      <c r="J828" t="s">
        <v>590</v>
      </c>
      <c r="K828" t="s">
        <v>588</v>
      </c>
      <c r="L828">
        <v>1368</v>
      </c>
      <c r="N828">
        <v>1011</v>
      </c>
      <c r="O828" t="s">
        <v>589</v>
      </c>
      <c r="P828" t="s">
        <v>589</v>
      </c>
      <c r="Q828">
        <v>1</v>
      </c>
      <c r="W828">
        <v>0</v>
      </c>
      <c r="X828">
        <v>-1302720870</v>
      </c>
      <c r="Y828">
        <v>0.42500000000000004</v>
      </c>
      <c r="AA828">
        <v>0</v>
      </c>
      <c r="AB828">
        <v>466.71</v>
      </c>
      <c r="AC828">
        <v>447.93</v>
      </c>
      <c r="AD828">
        <v>0</v>
      </c>
      <c r="AE828">
        <v>0</v>
      </c>
      <c r="AF828">
        <v>31.26</v>
      </c>
      <c r="AG828">
        <v>13.5</v>
      </c>
      <c r="AH828">
        <v>0</v>
      </c>
      <c r="AI828">
        <v>1</v>
      </c>
      <c r="AJ828">
        <v>14.93</v>
      </c>
      <c r="AK828">
        <v>33.18</v>
      </c>
      <c r="AL828">
        <v>1</v>
      </c>
      <c r="AN828">
        <v>0</v>
      </c>
      <c r="AO828">
        <v>1</v>
      </c>
      <c r="AP828">
        <v>1</v>
      </c>
      <c r="AQ828">
        <v>0</v>
      </c>
      <c r="AR828">
        <v>0</v>
      </c>
      <c r="AS828" t="s">
        <v>3</v>
      </c>
      <c r="AT828">
        <v>0.34</v>
      </c>
      <c r="AU828" t="s">
        <v>143</v>
      </c>
      <c r="AV828">
        <v>0</v>
      </c>
      <c r="AW828">
        <v>2</v>
      </c>
      <c r="AX828">
        <v>35811159</v>
      </c>
      <c r="AY828">
        <v>1</v>
      </c>
      <c r="AZ828">
        <v>0</v>
      </c>
      <c r="BA828">
        <v>810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Y828*Source!I710</f>
        <v>5.8225000000000013E-2</v>
      </c>
      <c r="CY828">
        <f>AB828</f>
        <v>466.71</v>
      </c>
      <c r="CZ828">
        <f>AF828</f>
        <v>31.26</v>
      </c>
      <c r="DA828">
        <f>AJ828</f>
        <v>14.93</v>
      </c>
      <c r="DB828">
        <f>ROUND((ROUND(AT828*CZ828,2)*1.25),2)</f>
        <v>13.29</v>
      </c>
      <c r="DC828">
        <f>ROUND((ROUND(AT828*AG828,2)*1.25),2)</f>
        <v>5.74</v>
      </c>
    </row>
    <row r="829" spans="1:107">
      <c r="A829">
        <f>ROW(Source!A710)</f>
        <v>710</v>
      </c>
      <c r="B829">
        <v>35806607</v>
      </c>
      <c r="C829">
        <v>35811148</v>
      </c>
      <c r="D829">
        <v>29174663</v>
      </c>
      <c r="E829">
        <v>1</v>
      </c>
      <c r="F829">
        <v>1</v>
      </c>
      <c r="G829">
        <v>1</v>
      </c>
      <c r="H829">
        <v>2</v>
      </c>
      <c r="I829" t="s">
        <v>882</v>
      </c>
      <c r="J829" t="s">
        <v>883</v>
      </c>
      <c r="K829" t="s">
        <v>884</v>
      </c>
      <c r="L829">
        <v>1368</v>
      </c>
      <c r="N829">
        <v>1011</v>
      </c>
      <c r="O829" t="s">
        <v>589</v>
      </c>
      <c r="P829" t="s">
        <v>589</v>
      </c>
      <c r="Q829">
        <v>1</v>
      </c>
      <c r="W829">
        <v>0</v>
      </c>
      <c r="X829">
        <v>494683813</v>
      </c>
      <c r="Y829">
        <v>6.625</v>
      </c>
      <c r="AA829">
        <v>0</v>
      </c>
      <c r="AB829">
        <v>17.100000000000001</v>
      </c>
      <c r="AC829">
        <v>0</v>
      </c>
      <c r="AD829">
        <v>0</v>
      </c>
      <c r="AE829">
        <v>0</v>
      </c>
      <c r="AF829">
        <v>3.4</v>
      </c>
      <c r="AG829">
        <v>0</v>
      </c>
      <c r="AH829">
        <v>0</v>
      </c>
      <c r="AI829">
        <v>1</v>
      </c>
      <c r="AJ829">
        <v>5.03</v>
      </c>
      <c r="AK829">
        <v>33.18</v>
      </c>
      <c r="AL829">
        <v>1</v>
      </c>
      <c r="AN829">
        <v>0</v>
      </c>
      <c r="AO829">
        <v>1</v>
      </c>
      <c r="AP829">
        <v>1</v>
      </c>
      <c r="AQ829">
        <v>0</v>
      </c>
      <c r="AR829">
        <v>0</v>
      </c>
      <c r="AS829" t="s">
        <v>3</v>
      </c>
      <c r="AT829">
        <v>5.3</v>
      </c>
      <c r="AU829" t="s">
        <v>143</v>
      </c>
      <c r="AV829">
        <v>0</v>
      </c>
      <c r="AW829">
        <v>2</v>
      </c>
      <c r="AX829">
        <v>35811160</v>
      </c>
      <c r="AY829">
        <v>1</v>
      </c>
      <c r="AZ829">
        <v>0</v>
      </c>
      <c r="BA829">
        <v>811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Y829*Source!I710</f>
        <v>0.90762500000000013</v>
      </c>
      <c r="CY829">
        <f>AB829</f>
        <v>17.100000000000001</v>
      </c>
      <c r="CZ829">
        <f>AF829</f>
        <v>3.4</v>
      </c>
      <c r="DA829">
        <f>AJ829</f>
        <v>5.03</v>
      </c>
      <c r="DB829">
        <f>ROUND((ROUND(AT829*CZ829,2)*1.25),2)</f>
        <v>22.53</v>
      </c>
      <c r="DC829">
        <f>ROUND((ROUND(AT829*AG829,2)*1.25),2)</f>
        <v>0</v>
      </c>
    </row>
    <row r="830" spans="1:107">
      <c r="A830">
        <f>ROW(Source!A710)</f>
        <v>710</v>
      </c>
      <c r="B830">
        <v>35806607</v>
      </c>
      <c r="C830">
        <v>35811148</v>
      </c>
      <c r="D830">
        <v>29174913</v>
      </c>
      <c r="E830">
        <v>1</v>
      </c>
      <c r="F830">
        <v>1</v>
      </c>
      <c r="G830">
        <v>1</v>
      </c>
      <c r="H830">
        <v>2</v>
      </c>
      <c r="I830" t="s">
        <v>601</v>
      </c>
      <c r="J830" t="s">
        <v>602</v>
      </c>
      <c r="K830" t="s">
        <v>603</v>
      </c>
      <c r="L830">
        <v>1368</v>
      </c>
      <c r="N830">
        <v>1011</v>
      </c>
      <c r="O830" t="s">
        <v>589</v>
      </c>
      <c r="P830" t="s">
        <v>589</v>
      </c>
      <c r="Q830">
        <v>1</v>
      </c>
      <c r="W830">
        <v>0</v>
      </c>
      <c r="X830">
        <v>458544584</v>
      </c>
      <c r="Y830">
        <v>0.6</v>
      </c>
      <c r="AA830">
        <v>0</v>
      </c>
      <c r="AB830">
        <v>932.72</v>
      </c>
      <c r="AC830">
        <v>384.89</v>
      </c>
      <c r="AD830">
        <v>0</v>
      </c>
      <c r="AE830">
        <v>0</v>
      </c>
      <c r="AF830">
        <v>87.17</v>
      </c>
      <c r="AG830">
        <v>11.6</v>
      </c>
      <c r="AH830">
        <v>0</v>
      </c>
      <c r="AI830">
        <v>1</v>
      </c>
      <c r="AJ830">
        <v>10.7</v>
      </c>
      <c r="AK830">
        <v>33.18</v>
      </c>
      <c r="AL830">
        <v>1</v>
      </c>
      <c r="AN830">
        <v>0</v>
      </c>
      <c r="AO830">
        <v>1</v>
      </c>
      <c r="AP830">
        <v>1</v>
      </c>
      <c r="AQ830">
        <v>0</v>
      </c>
      <c r="AR830">
        <v>0</v>
      </c>
      <c r="AS830" t="s">
        <v>3</v>
      </c>
      <c r="AT830">
        <v>0.48</v>
      </c>
      <c r="AU830" t="s">
        <v>143</v>
      </c>
      <c r="AV830">
        <v>0</v>
      </c>
      <c r="AW830">
        <v>2</v>
      </c>
      <c r="AX830">
        <v>35811161</v>
      </c>
      <c r="AY830">
        <v>1</v>
      </c>
      <c r="AZ830">
        <v>0</v>
      </c>
      <c r="BA830">
        <v>812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Y830*Source!I710</f>
        <v>8.2200000000000009E-2</v>
      </c>
      <c r="CY830">
        <f>AB830</f>
        <v>932.72</v>
      </c>
      <c r="CZ830">
        <f>AF830</f>
        <v>87.17</v>
      </c>
      <c r="DA830">
        <f>AJ830</f>
        <v>10.7</v>
      </c>
      <c r="DB830">
        <f>ROUND((ROUND(AT830*CZ830,2)*1.25),2)</f>
        <v>52.3</v>
      </c>
      <c r="DC830">
        <f>ROUND((ROUND(AT830*AG830,2)*1.25),2)</f>
        <v>6.96</v>
      </c>
    </row>
    <row r="831" spans="1:107">
      <c r="A831">
        <f>ROW(Source!A710)</f>
        <v>710</v>
      </c>
      <c r="B831">
        <v>35806607</v>
      </c>
      <c r="C831">
        <v>35811148</v>
      </c>
      <c r="D831">
        <v>29110876</v>
      </c>
      <c r="E831">
        <v>1</v>
      </c>
      <c r="F831">
        <v>1</v>
      </c>
      <c r="G831">
        <v>1</v>
      </c>
      <c r="H831">
        <v>3</v>
      </c>
      <c r="I831" t="s">
        <v>324</v>
      </c>
      <c r="J831" t="s">
        <v>326</v>
      </c>
      <c r="K831" t="s">
        <v>325</v>
      </c>
      <c r="L831">
        <v>1327</v>
      </c>
      <c r="N831">
        <v>1005</v>
      </c>
      <c r="O831" t="s">
        <v>165</v>
      </c>
      <c r="P831" t="s">
        <v>165</v>
      </c>
      <c r="Q831">
        <v>1</v>
      </c>
      <c r="W831">
        <v>1</v>
      </c>
      <c r="X831">
        <v>-217513507</v>
      </c>
      <c r="Y831">
        <v>-102</v>
      </c>
      <c r="AA831">
        <v>184.42</v>
      </c>
      <c r="AB831">
        <v>0</v>
      </c>
      <c r="AC831">
        <v>0</v>
      </c>
      <c r="AD831">
        <v>0</v>
      </c>
      <c r="AE831">
        <v>67.8</v>
      </c>
      <c r="AF831">
        <v>0</v>
      </c>
      <c r="AG831">
        <v>0</v>
      </c>
      <c r="AH831">
        <v>0</v>
      </c>
      <c r="AI831">
        <v>2.72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0</v>
      </c>
      <c r="AQ831">
        <v>0</v>
      </c>
      <c r="AR831">
        <v>0</v>
      </c>
      <c r="AS831" t="s">
        <v>3</v>
      </c>
      <c r="AT831">
        <v>-102</v>
      </c>
      <c r="AU831" t="s">
        <v>3</v>
      </c>
      <c r="AV831">
        <v>0</v>
      </c>
      <c r="AW831">
        <v>2</v>
      </c>
      <c r="AX831">
        <v>35811162</v>
      </c>
      <c r="AY831">
        <v>1</v>
      </c>
      <c r="AZ831">
        <v>6144</v>
      </c>
      <c r="BA831">
        <v>813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Y831*Source!I710</f>
        <v>-13.974</v>
      </c>
      <c r="CY831">
        <f>AA831</f>
        <v>184.42</v>
      </c>
      <c r="CZ831">
        <f>AE831</f>
        <v>67.8</v>
      </c>
      <c r="DA831">
        <f>AI831</f>
        <v>2.72</v>
      </c>
      <c r="DB831">
        <f>ROUND(ROUND(AT831*CZ831,2),2)</f>
        <v>-6915.6</v>
      </c>
      <c r="DC831">
        <f>ROUND(ROUND(AT831*AG831,2),2)</f>
        <v>0</v>
      </c>
    </row>
    <row r="832" spans="1:107">
      <c r="A832">
        <f>ROW(Source!A710)</f>
        <v>710</v>
      </c>
      <c r="B832">
        <v>35806607</v>
      </c>
      <c r="C832">
        <v>35811148</v>
      </c>
      <c r="D832">
        <v>29110762</v>
      </c>
      <c r="E832">
        <v>1</v>
      </c>
      <c r="F832">
        <v>1</v>
      </c>
      <c r="G832">
        <v>1</v>
      </c>
      <c r="H832">
        <v>3</v>
      </c>
      <c r="I832" t="s">
        <v>676</v>
      </c>
      <c r="J832" t="s">
        <v>885</v>
      </c>
      <c r="K832" t="s">
        <v>678</v>
      </c>
      <c r="L832">
        <v>1308</v>
      </c>
      <c r="N832">
        <v>1003</v>
      </c>
      <c r="O832" t="s">
        <v>68</v>
      </c>
      <c r="P832" t="s">
        <v>68</v>
      </c>
      <c r="Q832">
        <v>100</v>
      </c>
      <c r="W832">
        <v>0</v>
      </c>
      <c r="X832">
        <v>961672469</v>
      </c>
      <c r="Y832">
        <v>0.68</v>
      </c>
      <c r="AA832">
        <v>528.80999999999995</v>
      </c>
      <c r="AB832">
        <v>0</v>
      </c>
      <c r="AC832">
        <v>0</v>
      </c>
      <c r="AD832">
        <v>0</v>
      </c>
      <c r="AE832">
        <v>99.4</v>
      </c>
      <c r="AF832">
        <v>0</v>
      </c>
      <c r="AG832">
        <v>0</v>
      </c>
      <c r="AH832">
        <v>0</v>
      </c>
      <c r="AI832">
        <v>5.32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0.68</v>
      </c>
      <c r="AU832" t="s">
        <v>3</v>
      </c>
      <c r="AV832">
        <v>0</v>
      </c>
      <c r="AW832">
        <v>2</v>
      </c>
      <c r="AX832">
        <v>35811163</v>
      </c>
      <c r="AY832">
        <v>1</v>
      </c>
      <c r="AZ832">
        <v>0</v>
      </c>
      <c r="BA832">
        <v>814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Y832*Source!I710</f>
        <v>9.3160000000000021E-2</v>
      </c>
      <c r="CY832">
        <f>AA832</f>
        <v>528.80999999999995</v>
      </c>
      <c r="CZ832">
        <f>AE832</f>
        <v>99.4</v>
      </c>
      <c r="DA832">
        <f>AI832</f>
        <v>5.32</v>
      </c>
      <c r="DB832">
        <f>ROUND(ROUND(AT832*CZ832,2),2)</f>
        <v>67.59</v>
      </c>
      <c r="DC832">
        <f>ROUND(ROUND(AT832*AG832,2),2)</f>
        <v>0</v>
      </c>
    </row>
    <row r="833" spans="1:107">
      <c r="A833">
        <f>ROW(Source!A710)</f>
        <v>710</v>
      </c>
      <c r="B833">
        <v>35806607</v>
      </c>
      <c r="C833">
        <v>35811148</v>
      </c>
      <c r="D833">
        <v>29110964</v>
      </c>
      <c r="E833">
        <v>1</v>
      </c>
      <c r="F833">
        <v>1</v>
      </c>
      <c r="G833">
        <v>1</v>
      </c>
      <c r="H833">
        <v>3</v>
      </c>
      <c r="I833" t="s">
        <v>206</v>
      </c>
      <c r="J833" t="s">
        <v>208</v>
      </c>
      <c r="K833" t="s">
        <v>207</v>
      </c>
      <c r="L833">
        <v>1327</v>
      </c>
      <c r="N833">
        <v>1005</v>
      </c>
      <c r="O833" t="s">
        <v>165</v>
      </c>
      <c r="P833" t="s">
        <v>165</v>
      </c>
      <c r="Q833">
        <v>1</v>
      </c>
      <c r="W833">
        <v>0</v>
      </c>
      <c r="X833">
        <v>-100917442</v>
      </c>
      <c r="Y833">
        <v>102</v>
      </c>
      <c r="AA833">
        <v>516.15</v>
      </c>
      <c r="AB833">
        <v>0</v>
      </c>
      <c r="AC833">
        <v>0</v>
      </c>
      <c r="AD833">
        <v>0</v>
      </c>
      <c r="AE833">
        <v>82.19</v>
      </c>
      <c r="AF833">
        <v>0</v>
      </c>
      <c r="AG833">
        <v>0</v>
      </c>
      <c r="AH833">
        <v>0</v>
      </c>
      <c r="AI833">
        <v>6.28</v>
      </c>
      <c r="AJ833">
        <v>1</v>
      </c>
      <c r="AK833">
        <v>1</v>
      </c>
      <c r="AL833">
        <v>1</v>
      </c>
      <c r="AN833">
        <v>0</v>
      </c>
      <c r="AO833">
        <v>0</v>
      </c>
      <c r="AP833">
        <v>0</v>
      </c>
      <c r="AQ833">
        <v>0</v>
      </c>
      <c r="AR833">
        <v>0</v>
      </c>
      <c r="AS833" t="s">
        <v>3</v>
      </c>
      <c r="AT833">
        <v>102</v>
      </c>
      <c r="AU833" t="s">
        <v>3</v>
      </c>
      <c r="AV833">
        <v>0</v>
      </c>
      <c r="AW833">
        <v>1</v>
      </c>
      <c r="AX833">
        <v>-1</v>
      </c>
      <c r="AY833">
        <v>0</v>
      </c>
      <c r="AZ833">
        <v>0</v>
      </c>
      <c r="BA833" t="s">
        <v>3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Y833*Source!I710</f>
        <v>13.974</v>
      </c>
      <c r="CY833">
        <f>AA833</f>
        <v>516.15</v>
      </c>
      <c r="CZ833">
        <f>AE833</f>
        <v>82.19</v>
      </c>
      <c r="DA833">
        <f>AI833</f>
        <v>6.28</v>
      </c>
      <c r="DB833">
        <f>ROUND(ROUND(AT833*CZ833,2),2)</f>
        <v>8383.3799999999992</v>
      </c>
      <c r="DC833">
        <f>ROUND(ROUND(AT833*AG833,2),2)</f>
        <v>0</v>
      </c>
    </row>
    <row r="834" spans="1:107">
      <c r="A834">
        <f>ROW(Source!A713)</f>
        <v>713</v>
      </c>
      <c r="B834">
        <v>35806607</v>
      </c>
      <c r="C834">
        <v>35811166</v>
      </c>
      <c r="D834">
        <v>18413230</v>
      </c>
      <c r="E834">
        <v>1</v>
      </c>
      <c r="F834">
        <v>1</v>
      </c>
      <c r="G834">
        <v>1</v>
      </c>
      <c r="H834">
        <v>1</v>
      </c>
      <c r="I834" t="s">
        <v>610</v>
      </c>
      <c r="J834" t="s">
        <v>3</v>
      </c>
      <c r="K834" t="s">
        <v>611</v>
      </c>
      <c r="L834">
        <v>1369</v>
      </c>
      <c r="N834">
        <v>1013</v>
      </c>
      <c r="O834" t="s">
        <v>583</v>
      </c>
      <c r="P834" t="s">
        <v>583</v>
      </c>
      <c r="Q834">
        <v>1</v>
      </c>
      <c r="W834">
        <v>0</v>
      </c>
      <c r="X834">
        <v>355262106</v>
      </c>
      <c r="Y834">
        <v>7.6589999999999998</v>
      </c>
      <c r="AA834">
        <v>0</v>
      </c>
      <c r="AB834">
        <v>0</v>
      </c>
      <c r="AC834">
        <v>0</v>
      </c>
      <c r="AD834">
        <v>304.64</v>
      </c>
      <c r="AE834">
        <v>0</v>
      </c>
      <c r="AF834">
        <v>0</v>
      </c>
      <c r="AG834">
        <v>0</v>
      </c>
      <c r="AH834">
        <v>304.64</v>
      </c>
      <c r="AI834">
        <v>1</v>
      </c>
      <c r="AJ834">
        <v>1</v>
      </c>
      <c r="AK834">
        <v>1</v>
      </c>
      <c r="AL834">
        <v>1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6.66</v>
      </c>
      <c r="AU834" t="s">
        <v>144</v>
      </c>
      <c r="AV834">
        <v>1</v>
      </c>
      <c r="AW834">
        <v>2</v>
      </c>
      <c r="AX834">
        <v>35811179</v>
      </c>
      <c r="AY834">
        <v>2</v>
      </c>
      <c r="AZ834">
        <v>131072</v>
      </c>
      <c r="BA834">
        <v>815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Y834*Source!I713</f>
        <v>1.156509</v>
      </c>
      <c r="CY834">
        <f>AD834</f>
        <v>304.64</v>
      </c>
      <c r="CZ834">
        <f>AH834</f>
        <v>304.64</v>
      </c>
      <c r="DA834">
        <f>AL834</f>
        <v>1</v>
      </c>
      <c r="DB834">
        <f>ROUND((ROUND(AT834*CZ834,2)*1.15),2)</f>
        <v>2333.2399999999998</v>
      </c>
      <c r="DC834">
        <f>ROUND((ROUND(AT834*AG834,2)*1.15),2)</f>
        <v>0</v>
      </c>
    </row>
    <row r="835" spans="1:107">
      <c r="A835">
        <f>ROW(Source!A713)</f>
        <v>713</v>
      </c>
      <c r="B835">
        <v>35806607</v>
      </c>
      <c r="C835">
        <v>35811166</v>
      </c>
      <c r="D835">
        <v>29173472</v>
      </c>
      <c r="E835">
        <v>1</v>
      </c>
      <c r="F835">
        <v>1</v>
      </c>
      <c r="G835">
        <v>1</v>
      </c>
      <c r="H835">
        <v>2</v>
      </c>
      <c r="I835" t="s">
        <v>660</v>
      </c>
      <c r="J835" t="s">
        <v>661</v>
      </c>
      <c r="K835" t="s">
        <v>662</v>
      </c>
      <c r="L835">
        <v>1368</v>
      </c>
      <c r="N835">
        <v>1011</v>
      </c>
      <c r="O835" t="s">
        <v>589</v>
      </c>
      <c r="P835" t="s">
        <v>589</v>
      </c>
      <c r="Q835">
        <v>1</v>
      </c>
      <c r="W835">
        <v>0</v>
      </c>
      <c r="X835">
        <v>275932499</v>
      </c>
      <c r="Y835">
        <v>2.5124999999999997</v>
      </c>
      <c r="AA835">
        <v>0</v>
      </c>
      <c r="AB835">
        <v>12.75</v>
      </c>
      <c r="AC835">
        <v>0</v>
      </c>
      <c r="AD835">
        <v>0</v>
      </c>
      <c r="AE835">
        <v>0</v>
      </c>
      <c r="AF835">
        <v>3</v>
      </c>
      <c r="AG835">
        <v>0</v>
      </c>
      <c r="AH835">
        <v>0</v>
      </c>
      <c r="AI835">
        <v>1</v>
      </c>
      <c r="AJ835">
        <v>4.25</v>
      </c>
      <c r="AK835">
        <v>33.18</v>
      </c>
      <c r="AL835">
        <v>1</v>
      </c>
      <c r="AN835">
        <v>0</v>
      </c>
      <c r="AO835">
        <v>1</v>
      </c>
      <c r="AP835">
        <v>1</v>
      </c>
      <c r="AQ835">
        <v>0</v>
      </c>
      <c r="AR835">
        <v>0</v>
      </c>
      <c r="AS835" t="s">
        <v>3</v>
      </c>
      <c r="AT835">
        <v>2.0099999999999998</v>
      </c>
      <c r="AU835" t="s">
        <v>143</v>
      </c>
      <c r="AV835">
        <v>0</v>
      </c>
      <c r="AW835">
        <v>2</v>
      </c>
      <c r="AX835">
        <v>35811180</v>
      </c>
      <c r="AY835">
        <v>1</v>
      </c>
      <c r="AZ835">
        <v>0</v>
      </c>
      <c r="BA835">
        <v>816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Y835*Source!I713</f>
        <v>0.37938749999999993</v>
      </c>
      <c r="CY835">
        <f>AB835</f>
        <v>12.75</v>
      </c>
      <c r="CZ835">
        <f>AF835</f>
        <v>3</v>
      </c>
      <c r="DA835">
        <f>AJ835</f>
        <v>4.25</v>
      </c>
      <c r="DB835">
        <f>ROUND((ROUND(AT835*CZ835,2)*1.25),2)</f>
        <v>7.54</v>
      </c>
      <c r="DC835">
        <f>ROUND((ROUND(AT835*AG835,2)*1.25),2)</f>
        <v>0</v>
      </c>
    </row>
    <row r="836" spans="1:107">
      <c r="A836">
        <f>ROW(Source!A713)</f>
        <v>713</v>
      </c>
      <c r="B836">
        <v>35806607</v>
      </c>
      <c r="C836">
        <v>35811166</v>
      </c>
      <c r="D836">
        <v>29174500</v>
      </c>
      <c r="E836">
        <v>1</v>
      </c>
      <c r="F836">
        <v>1</v>
      </c>
      <c r="G836">
        <v>1</v>
      </c>
      <c r="H836">
        <v>2</v>
      </c>
      <c r="I836" t="s">
        <v>682</v>
      </c>
      <c r="J836" t="s">
        <v>683</v>
      </c>
      <c r="K836" t="s">
        <v>684</v>
      </c>
      <c r="L836">
        <v>1368</v>
      </c>
      <c r="N836">
        <v>1011</v>
      </c>
      <c r="O836" t="s">
        <v>589</v>
      </c>
      <c r="P836" t="s">
        <v>589</v>
      </c>
      <c r="Q836">
        <v>1</v>
      </c>
      <c r="W836">
        <v>0</v>
      </c>
      <c r="X836">
        <v>-239831557</v>
      </c>
      <c r="Y836">
        <v>1.6625000000000001</v>
      </c>
      <c r="AA836">
        <v>0</v>
      </c>
      <c r="AB836">
        <v>7.33</v>
      </c>
      <c r="AC836">
        <v>0</v>
      </c>
      <c r="AD836">
        <v>0</v>
      </c>
      <c r="AE836">
        <v>0</v>
      </c>
      <c r="AF836">
        <v>1.95</v>
      </c>
      <c r="AG836">
        <v>0</v>
      </c>
      <c r="AH836">
        <v>0</v>
      </c>
      <c r="AI836">
        <v>1</v>
      </c>
      <c r="AJ836">
        <v>3.76</v>
      </c>
      <c r="AK836">
        <v>33.18</v>
      </c>
      <c r="AL836">
        <v>1</v>
      </c>
      <c r="AN836">
        <v>0</v>
      </c>
      <c r="AO836">
        <v>1</v>
      </c>
      <c r="AP836">
        <v>1</v>
      </c>
      <c r="AQ836">
        <v>0</v>
      </c>
      <c r="AR836">
        <v>0</v>
      </c>
      <c r="AS836" t="s">
        <v>3</v>
      </c>
      <c r="AT836">
        <v>1.33</v>
      </c>
      <c r="AU836" t="s">
        <v>143</v>
      </c>
      <c r="AV836">
        <v>0</v>
      </c>
      <c r="AW836">
        <v>2</v>
      </c>
      <c r="AX836">
        <v>35811181</v>
      </c>
      <c r="AY836">
        <v>1</v>
      </c>
      <c r="AZ836">
        <v>0</v>
      </c>
      <c r="BA836">
        <v>817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Y836*Source!I713</f>
        <v>0.25103750000000002</v>
      </c>
      <c r="CY836">
        <f>AB836</f>
        <v>7.33</v>
      </c>
      <c r="CZ836">
        <f>AF836</f>
        <v>1.95</v>
      </c>
      <c r="DA836">
        <f>AJ836</f>
        <v>3.76</v>
      </c>
      <c r="DB836">
        <f>ROUND((ROUND(AT836*CZ836,2)*1.25),2)</f>
        <v>3.24</v>
      </c>
      <c r="DC836">
        <f>ROUND((ROUND(AT836*AG836,2)*1.25),2)</f>
        <v>0</v>
      </c>
    </row>
    <row r="837" spans="1:107">
      <c r="A837">
        <f>ROW(Source!A713)</f>
        <v>713</v>
      </c>
      <c r="B837">
        <v>35806607</v>
      </c>
      <c r="C837">
        <v>35811166</v>
      </c>
      <c r="D837">
        <v>29174913</v>
      </c>
      <c r="E837">
        <v>1</v>
      </c>
      <c r="F837">
        <v>1</v>
      </c>
      <c r="G837">
        <v>1</v>
      </c>
      <c r="H837">
        <v>2</v>
      </c>
      <c r="I837" t="s">
        <v>601</v>
      </c>
      <c r="J837" t="s">
        <v>602</v>
      </c>
      <c r="K837" t="s">
        <v>603</v>
      </c>
      <c r="L837">
        <v>1368</v>
      </c>
      <c r="N837">
        <v>1011</v>
      </c>
      <c r="O837" t="s">
        <v>589</v>
      </c>
      <c r="P837" t="s">
        <v>589</v>
      </c>
      <c r="Q837">
        <v>1</v>
      </c>
      <c r="W837">
        <v>0</v>
      </c>
      <c r="X837">
        <v>458544584</v>
      </c>
      <c r="Y837">
        <v>3.7499999999999999E-2</v>
      </c>
      <c r="AA837">
        <v>0</v>
      </c>
      <c r="AB837">
        <v>932.72</v>
      </c>
      <c r="AC837">
        <v>384.89</v>
      </c>
      <c r="AD837">
        <v>0</v>
      </c>
      <c r="AE837">
        <v>0</v>
      </c>
      <c r="AF837">
        <v>87.17</v>
      </c>
      <c r="AG837">
        <v>11.6</v>
      </c>
      <c r="AH837">
        <v>0</v>
      </c>
      <c r="AI837">
        <v>1</v>
      </c>
      <c r="AJ837">
        <v>10.7</v>
      </c>
      <c r="AK837">
        <v>33.18</v>
      </c>
      <c r="AL837">
        <v>1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0.03</v>
      </c>
      <c r="AU837" t="s">
        <v>143</v>
      </c>
      <c r="AV837">
        <v>0</v>
      </c>
      <c r="AW837">
        <v>2</v>
      </c>
      <c r="AX837">
        <v>35811182</v>
      </c>
      <c r="AY837">
        <v>1</v>
      </c>
      <c r="AZ837">
        <v>0</v>
      </c>
      <c r="BA837">
        <v>818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Y837*Source!I713</f>
        <v>5.6625E-3</v>
      </c>
      <c r="CY837">
        <f>AB837</f>
        <v>932.72</v>
      </c>
      <c r="CZ837">
        <f>AF837</f>
        <v>87.17</v>
      </c>
      <c r="DA837">
        <f>AJ837</f>
        <v>10.7</v>
      </c>
      <c r="DB837">
        <f>ROUND((ROUND(AT837*CZ837,2)*1.25),2)</f>
        <v>3.28</v>
      </c>
      <c r="DC837">
        <f>ROUND((ROUND(AT837*AG837,2)*1.25),2)</f>
        <v>0.44</v>
      </c>
    </row>
    <row r="838" spans="1:107">
      <c r="A838">
        <f>ROW(Source!A713)</f>
        <v>713</v>
      </c>
      <c r="B838">
        <v>35806607</v>
      </c>
      <c r="C838">
        <v>35811166</v>
      </c>
      <c r="D838">
        <v>29114471</v>
      </c>
      <c r="E838">
        <v>1</v>
      </c>
      <c r="F838">
        <v>1</v>
      </c>
      <c r="G838">
        <v>1</v>
      </c>
      <c r="H838">
        <v>3</v>
      </c>
      <c r="I838" t="s">
        <v>685</v>
      </c>
      <c r="J838" t="s">
        <v>686</v>
      </c>
      <c r="K838" t="s">
        <v>687</v>
      </c>
      <c r="L838">
        <v>1358</v>
      </c>
      <c r="N838">
        <v>1010</v>
      </c>
      <c r="O838" t="s">
        <v>498</v>
      </c>
      <c r="P838" t="s">
        <v>498</v>
      </c>
      <c r="Q838">
        <v>10</v>
      </c>
      <c r="W838">
        <v>0</v>
      </c>
      <c r="X838">
        <v>610395517</v>
      </c>
      <c r="Y838">
        <v>26.3</v>
      </c>
      <c r="AA838">
        <v>1.55</v>
      </c>
      <c r="AB838">
        <v>0</v>
      </c>
      <c r="AC838">
        <v>0</v>
      </c>
      <c r="AD838">
        <v>0</v>
      </c>
      <c r="AE838">
        <v>1.6</v>
      </c>
      <c r="AF838">
        <v>0</v>
      </c>
      <c r="AG838">
        <v>0</v>
      </c>
      <c r="AH838">
        <v>0</v>
      </c>
      <c r="AI838">
        <v>0.97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26.3</v>
      </c>
      <c r="AU838" t="s">
        <v>3</v>
      </c>
      <c r="AV838">
        <v>0</v>
      </c>
      <c r="AW838">
        <v>2</v>
      </c>
      <c r="AX838">
        <v>35811183</v>
      </c>
      <c r="AY838">
        <v>1</v>
      </c>
      <c r="AZ838">
        <v>0</v>
      </c>
      <c r="BA838">
        <v>819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Y838*Source!I713</f>
        <v>3.9712999999999998</v>
      </c>
      <c r="CY838">
        <f t="shared" ref="CY838:CY845" si="124">AA838</f>
        <v>1.55</v>
      </c>
      <c r="CZ838">
        <f t="shared" ref="CZ838:CZ845" si="125">AE838</f>
        <v>1.6</v>
      </c>
      <c r="DA838">
        <f t="shared" ref="DA838:DA845" si="126">AI838</f>
        <v>0.97</v>
      </c>
      <c r="DB838">
        <f t="shared" ref="DB838:DB845" si="127">ROUND(ROUND(AT838*CZ838,2),2)</f>
        <v>42.08</v>
      </c>
      <c r="DC838">
        <f t="shared" ref="DC838:DC845" si="128">ROUND(ROUND(AT838*AG838,2),2)</f>
        <v>0</v>
      </c>
    </row>
    <row r="839" spans="1:107">
      <c r="A839">
        <f>ROW(Source!A713)</f>
        <v>713</v>
      </c>
      <c r="B839">
        <v>35806607</v>
      </c>
      <c r="C839">
        <v>35811166</v>
      </c>
      <c r="D839">
        <v>29114305</v>
      </c>
      <c r="E839">
        <v>1</v>
      </c>
      <c r="F839">
        <v>1</v>
      </c>
      <c r="G839">
        <v>1</v>
      </c>
      <c r="H839">
        <v>3</v>
      </c>
      <c r="I839" t="s">
        <v>688</v>
      </c>
      <c r="J839" t="s">
        <v>689</v>
      </c>
      <c r="K839" t="s">
        <v>690</v>
      </c>
      <c r="L839">
        <v>1354</v>
      </c>
      <c r="N839">
        <v>1010</v>
      </c>
      <c r="O839" t="s">
        <v>258</v>
      </c>
      <c r="P839" t="s">
        <v>258</v>
      </c>
      <c r="Q839">
        <v>1</v>
      </c>
      <c r="W839">
        <v>0</v>
      </c>
      <c r="X839">
        <v>-1753782198</v>
      </c>
      <c r="Y839">
        <v>263</v>
      </c>
      <c r="AA839">
        <v>0.21</v>
      </c>
      <c r="AB839">
        <v>0</v>
      </c>
      <c r="AC839">
        <v>0</v>
      </c>
      <c r="AD839">
        <v>0</v>
      </c>
      <c r="AE839">
        <v>0.12</v>
      </c>
      <c r="AF839">
        <v>0</v>
      </c>
      <c r="AG839">
        <v>0</v>
      </c>
      <c r="AH839">
        <v>0</v>
      </c>
      <c r="AI839">
        <v>1.78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263</v>
      </c>
      <c r="AU839" t="s">
        <v>3</v>
      </c>
      <c r="AV839">
        <v>0</v>
      </c>
      <c r="AW839">
        <v>2</v>
      </c>
      <c r="AX839">
        <v>35811184</v>
      </c>
      <c r="AY839">
        <v>1</v>
      </c>
      <c r="AZ839">
        <v>0</v>
      </c>
      <c r="BA839">
        <v>820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Y839*Source!I713</f>
        <v>39.713000000000001</v>
      </c>
      <c r="CY839">
        <f t="shared" si="124"/>
        <v>0.21</v>
      </c>
      <c r="CZ839">
        <f t="shared" si="125"/>
        <v>0.12</v>
      </c>
      <c r="DA839">
        <f t="shared" si="126"/>
        <v>1.78</v>
      </c>
      <c r="DB839">
        <f t="shared" si="127"/>
        <v>31.56</v>
      </c>
      <c r="DC839">
        <f t="shared" si="128"/>
        <v>0</v>
      </c>
    </row>
    <row r="840" spans="1:107">
      <c r="A840">
        <f>ROW(Source!A713)</f>
        <v>713</v>
      </c>
      <c r="B840">
        <v>35806607</v>
      </c>
      <c r="C840">
        <v>35811166</v>
      </c>
      <c r="D840">
        <v>29111012</v>
      </c>
      <c r="E840">
        <v>1</v>
      </c>
      <c r="F840">
        <v>1</v>
      </c>
      <c r="G840">
        <v>1</v>
      </c>
      <c r="H840">
        <v>3</v>
      </c>
      <c r="I840" t="s">
        <v>691</v>
      </c>
      <c r="J840" t="s">
        <v>692</v>
      </c>
      <c r="K840" t="s">
        <v>693</v>
      </c>
      <c r="L840">
        <v>1354</v>
      </c>
      <c r="N840">
        <v>1010</v>
      </c>
      <c r="O840" t="s">
        <v>258</v>
      </c>
      <c r="P840" t="s">
        <v>258</v>
      </c>
      <c r="Q840">
        <v>1</v>
      </c>
      <c r="W840">
        <v>0</v>
      </c>
      <c r="X840">
        <v>-532370196</v>
      </c>
      <c r="Y840">
        <v>7</v>
      </c>
      <c r="AA840">
        <v>12.73</v>
      </c>
      <c r="AB840">
        <v>0</v>
      </c>
      <c r="AC840">
        <v>0</v>
      </c>
      <c r="AD840">
        <v>0</v>
      </c>
      <c r="AE840">
        <v>1.29</v>
      </c>
      <c r="AF840">
        <v>0</v>
      </c>
      <c r="AG840">
        <v>0</v>
      </c>
      <c r="AH840">
        <v>0</v>
      </c>
      <c r="AI840">
        <v>9.8699999999999992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7</v>
      </c>
      <c r="AU840" t="s">
        <v>3</v>
      </c>
      <c r="AV840">
        <v>0</v>
      </c>
      <c r="AW840">
        <v>2</v>
      </c>
      <c r="AX840">
        <v>35811185</v>
      </c>
      <c r="AY840">
        <v>1</v>
      </c>
      <c r="AZ840">
        <v>0</v>
      </c>
      <c r="BA840">
        <v>821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Y840*Source!I713</f>
        <v>1.0569999999999999</v>
      </c>
      <c r="CY840">
        <f t="shared" si="124"/>
        <v>12.73</v>
      </c>
      <c r="CZ840">
        <f t="shared" si="125"/>
        <v>1.29</v>
      </c>
      <c r="DA840">
        <f t="shared" si="126"/>
        <v>9.8699999999999992</v>
      </c>
      <c r="DB840">
        <f t="shared" si="127"/>
        <v>9.0299999999999994</v>
      </c>
      <c r="DC840">
        <f t="shared" si="128"/>
        <v>0</v>
      </c>
    </row>
    <row r="841" spans="1:107">
      <c r="A841">
        <f>ROW(Source!A713)</f>
        <v>713</v>
      </c>
      <c r="B841">
        <v>35806607</v>
      </c>
      <c r="C841">
        <v>35811166</v>
      </c>
      <c r="D841">
        <v>29111013</v>
      </c>
      <c r="E841">
        <v>1</v>
      </c>
      <c r="F841">
        <v>1</v>
      </c>
      <c r="G841">
        <v>1</v>
      </c>
      <c r="H841">
        <v>3</v>
      </c>
      <c r="I841" t="s">
        <v>694</v>
      </c>
      <c r="J841" t="s">
        <v>695</v>
      </c>
      <c r="K841" t="s">
        <v>696</v>
      </c>
      <c r="L841">
        <v>1354</v>
      </c>
      <c r="N841">
        <v>1010</v>
      </c>
      <c r="O841" t="s">
        <v>258</v>
      </c>
      <c r="P841" t="s">
        <v>258</v>
      </c>
      <c r="Q841">
        <v>1</v>
      </c>
      <c r="W841">
        <v>0</v>
      </c>
      <c r="X841">
        <v>-463883208</v>
      </c>
      <c r="Y841">
        <v>7</v>
      </c>
      <c r="AA841">
        <v>12.73</v>
      </c>
      <c r="AB841">
        <v>0</v>
      </c>
      <c r="AC841">
        <v>0</v>
      </c>
      <c r="AD841">
        <v>0</v>
      </c>
      <c r="AE841">
        <v>1.29</v>
      </c>
      <c r="AF841">
        <v>0</v>
      </c>
      <c r="AG841">
        <v>0</v>
      </c>
      <c r="AH841">
        <v>0</v>
      </c>
      <c r="AI841">
        <v>9.8699999999999992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7</v>
      </c>
      <c r="AU841" t="s">
        <v>3</v>
      </c>
      <c r="AV841">
        <v>0</v>
      </c>
      <c r="AW841">
        <v>2</v>
      </c>
      <c r="AX841">
        <v>35811186</v>
      </c>
      <c r="AY841">
        <v>1</v>
      </c>
      <c r="AZ841">
        <v>0</v>
      </c>
      <c r="BA841">
        <v>822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Y841*Source!I713</f>
        <v>1.0569999999999999</v>
      </c>
      <c r="CY841">
        <f t="shared" si="124"/>
        <v>12.73</v>
      </c>
      <c r="CZ841">
        <f t="shared" si="125"/>
        <v>1.29</v>
      </c>
      <c r="DA841">
        <f t="shared" si="126"/>
        <v>9.8699999999999992</v>
      </c>
      <c r="DB841">
        <f t="shared" si="127"/>
        <v>9.0299999999999994</v>
      </c>
      <c r="DC841">
        <f t="shared" si="128"/>
        <v>0</v>
      </c>
    </row>
    <row r="842" spans="1:107">
      <c r="A842">
        <f>ROW(Source!A713)</f>
        <v>713</v>
      </c>
      <c r="B842">
        <v>35806607</v>
      </c>
      <c r="C842">
        <v>35811166</v>
      </c>
      <c r="D842">
        <v>29111016</v>
      </c>
      <c r="E842">
        <v>1</v>
      </c>
      <c r="F842">
        <v>1</v>
      </c>
      <c r="G842">
        <v>1</v>
      </c>
      <c r="H842">
        <v>3</v>
      </c>
      <c r="I842" t="s">
        <v>697</v>
      </c>
      <c r="J842" t="s">
        <v>698</v>
      </c>
      <c r="K842" t="s">
        <v>699</v>
      </c>
      <c r="L842">
        <v>1354</v>
      </c>
      <c r="N842">
        <v>1010</v>
      </c>
      <c r="O842" t="s">
        <v>258</v>
      </c>
      <c r="P842" t="s">
        <v>258</v>
      </c>
      <c r="Q842">
        <v>1</v>
      </c>
      <c r="W842">
        <v>0</v>
      </c>
      <c r="X842">
        <v>-983964523</v>
      </c>
      <c r="Y842">
        <v>40</v>
      </c>
      <c r="AA842">
        <v>12.73</v>
      </c>
      <c r="AB842">
        <v>0</v>
      </c>
      <c r="AC842">
        <v>0</v>
      </c>
      <c r="AD842">
        <v>0</v>
      </c>
      <c r="AE842">
        <v>1.29</v>
      </c>
      <c r="AF842">
        <v>0</v>
      </c>
      <c r="AG842">
        <v>0</v>
      </c>
      <c r="AH842">
        <v>0</v>
      </c>
      <c r="AI842">
        <v>9.8699999999999992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40</v>
      </c>
      <c r="AU842" t="s">
        <v>3</v>
      </c>
      <c r="AV842">
        <v>0</v>
      </c>
      <c r="AW842">
        <v>2</v>
      </c>
      <c r="AX842">
        <v>35811187</v>
      </c>
      <c r="AY842">
        <v>1</v>
      </c>
      <c r="AZ842">
        <v>0</v>
      </c>
      <c r="BA842">
        <v>823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Y842*Source!I713</f>
        <v>6.04</v>
      </c>
      <c r="CY842">
        <f t="shared" si="124"/>
        <v>12.73</v>
      </c>
      <c r="CZ842">
        <f t="shared" si="125"/>
        <v>1.29</v>
      </c>
      <c r="DA842">
        <f t="shared" si="126"/>
        <v>9.8699999999999992</v>
      </c>
      <c r="DB842">
        <f t="shared" si="127"/>
        <v>51.6</v>
      </c>
      <c r="DC842">
        <f t="shared" si="128"/>
        <v>0</v>
      </c>
    </row>
    <row r="843" spans="1:107">
      <c r="A843">
        <f>ROW(Source!A713)</f>
        <v>713</v>
      </c>
      <c r="B843">
        <v>35806607</v>
      </c>
      <c r="C843">
        <v>35811166</v>
      </c>
      <c r="D843">
        <v>29111019</v>
      </c>
      <c r="E843">
        <v>1</v>
      </c>
      <c r="F843">
        <v>1</v>
      </c>
      <c r="G843">
        <v>1</v>
      </c>
      <c r="H843">
        <v>3</v>
      </c>
      <c r="I843" t="s">
        <v>700</v>
      </c>
      <c r="J843" t="s">
        <v>701</v>
      </c>
      <c r="K843" t="s">
        <v>702</v>
      </c>
      <c r="L843">
        <v>1354</v>
      </c>
      <c r="N843">
        <v>1010</v>
      </c>
      <c r="O843" t="s">
        <v>258</v>
      </c>
      <c r="P843" t="s">
        <v>258</v>
      </c>
      <c r="Q843">
        <v>1</v>
      </c>
      <c r="W843">
        <v>0</v>
      </c>
      <c r="X843">
        <v>395384367</v>
      </c>
      <c r="Y843">
        <v>8</v>
      </c>
      <c r="AA843">
        <v>8.67</v>
      </c>
      <c r="AB843">
        <v>0</v>
      </c>
      <c r="AC843">
        <v>0</v>
      </c>
      <c r="AD843">
        <v>0</v>
      </c>
      <c r="AE843">
        <v>0.63</v>
      </c>
      <c r="AF843">
        <v>0</v>
      </c>
      <c r="AG843">
        <v>0</v>
      </c>
      <c r="AH843">
        <v>0</v>
      </c>
      <c r="AI843">
        <v>13.76</v>
      </c>
      <c r="AJ843">
        <v>1</v>
      </c>
      <c r="AK843">
        <v>1</v>
      </c>
      <c r="AL843">
        <v>1</v>
      </c>
      <c r="AN843">
        <v>0</v>
      </c>
      <c r="AO843">
        <v>1</v>
      </c>
      <c r="AP843">
        <v>0</v>
      </c>
      <c r="AQ843">
        <v>0</v>
      </c>
      <c r="AR843">
        <v>0</v>
      </c>
      <c r="AS843" t="s">
        <v>3</v>
      </c>
      <c r="AT843">
        <v>8</v>
      </c>
      <c r="AU843" t="s">
        <v>3</v>
      </c>
      <c r="AV843">
        <v>0</v>
      </c>
      <c r="AW843">
        <v>2</v>
      </c>
      <c r="AX843">
        <v>35811188</v>
      </c>
      <c r="AY843">
        <v>1</v>
      </c>
      <c r="AZ843">
        <v>0</v>
      </c>
      <c r="BA843">
        <v>824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Y843*Source!I713</f>
        <v>1.208</v>
      </c>
      <c r="CY843">
        <f t="shared" si="124"/>
        <v>8.67</v>
      </c>
      <c r="CZ843">
        <f t="shared" si="125"/>
        <v>0.63</v>
      </c>
      <c r="DA843">
        <f t="shared" si="126"/>
        <v>13.76</v>
      </c>
      <c r="DB843">
        <f t="shared" si="127"/>
        <v>5.04</v>
      </c>
      <c r="DC843">
        <f t="shared" si="128"/>
        <v>0</v>
      </c>
    </row>
    <row r="844" spans="1:107">
      <c r="A844">
        <f>ROW(Source!A713)</f>
        <v>713</v>
      </c>
      <c r="B844">
        <v>35806607</v>
      </c>
      <c r="C844">
        <v>35811166</v>
      </c>
      <c r="D844">
        <v>29111018</v>
      </c>
      <c r="E844">
        <v>1</v>
      </c>
      <c r="F844">
        <v>1</v>
      </c>
      <c r="G844">
        <v>1</v>
      </c>
      <c r="H844">
        <v>3</v>
      </c>
      <c r="I844" t="s">
        <v>703</v>
      </c>
      <c r="J844" t="s">
        <v>704</v>
      </c>
      <c r="K844" t="s">
        <v>705</v>
      </c>
      <c r="L844">
        <v>1354</v>
      </c>
      <c r="N844">
        <v>1010</v>
      </c>
      <c r="O844" t="s">
        <v>258</v>
      </c>
      <c r="P844" t="s">
        <v>258</v>
      </c>
      <c r="Q844">
        <v>1</v>
      </c>
      <c r="W844">
        <v>0</v>
      </c>
      <c r="X844">
        <v>-1405133353</v>
      </c>
      <c r="Y844">
        <v>8</v>
      </c>
      <c r="AA844">
        <v>8.67</v>
      </c>
      <c r="AB844">
        <v>0</v>
      </c>
      <c r="AC844">
        <v>0</v>
      </c>
      <c r="AD844">
        <v>0</v>
      </c>
      <c r="AE844">
        <v>0.63</v>
      </c>
      <c r="AF844">
        <v>0</v>
      </c>
      <c r="AG844">
        <v>0</v>
      </c>
      <c r="AH844">
        <v>0</v>
      </c>
      <c r="AI844">
        <v>13.76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8</v>
      </c>
      <c r="AU844" t="s">
        <v>3</v>
      </c>
      <c r="AV844">
        <v>0</v>
      </c>
      <c r="AW844">
        <v>2</v>
      </c>
      <c r="AX844">
        <v>35811189</v>
      </c>
      <c r="AY844">
        <v>1</v>
      </c>
      <c r="AZ844">
        <v>0</v>
      </c>
      <c r="BA844">
        <v>825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Y844*Source!I713</f>
        <v>1.208</v>
      </c>
      <c r="CY844">
        <f t="shared" si="124"/>
        <v>8.67</v>
      </c>
      <c r="CZ844">
        <f t="shared" si="125"/>
        <v>0.63</v>
      </c>
      <c r="DA844">
        <f t="shared" si="126"/>
        <v>13.76</v>
      </c>
      <c r="DB844">
        <f t="shared" si="127"/>
        <v>5.04</v>
      </c>
      <c r="DC844">
        <f t="shared" si="128"/>
        <v>0</v>
      </c>
    </row>
    <row r="845" spans="1:107">
      <c r="A845">
        <f>ROW(Source!A713)</f>
        <v>713</v>
      </c>
      <c r="B845">
        <v>35806607</v>
      </c>
      <c r="C845">
        <v>35811166</v>
      </c>
      <c r="D845">
        <v>29110997</v>
      </c>
      <c r="E845">
        <v>1</v>
      </c>
      <c r="F845">
        <v>1</v>
      </c>
      <c r="G845">
        <v>1</v>
      </c>
      <c r="H845">
        <v>3</v>
      </c>
      <c r="I845" t="s">
        <v>706</v>
      </c>
      <c r="J845" t="s">
        <v>707</v>
      </c>
      <c r="K845" t="s">
        <v>708</v>
      </c>
      <c r="L845">
        <v>1301</v>
      </c>
      <c r="N845">
        <v>1003</v>
      </c>
      <c r="O845" t="s">
        <v>151</v>
      </c>
      <c r="P845" t="s">
        <v>151</v>
      </c>
      <c r="Q845">
        <v>1</v>
      </c>
      <c r="W845">
        <v>0</v>
      </c>
      <c r="X845">
        <v>1996222970</v>
      </c>
      <c r="Y845">
        <v>101</v>
      </c>
      <c r="AA845">
        <v>27.92</v>
      </c>
      <c r="AB845">
        <v>0</v>
      </c>
      <c r="AC845">
        <v>0</v>
      </c>
      <c r="AD845">
        <v>0</v>
      </c>
      <c r="AE845">
        <v>12.3</v>
      </c>
      <c r="AF845">
        <v>0</v>
      </c>
      <c r="AG845">
        <v>0</v>
      </c>
      <c r="AH845">
        <v>0</v>
      </c>
      <c r="AI845">
        <v>2.27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101</v>
      </c>
      <c r="AU845" t="s">
        <v>3</v>
      </c>
      <c r="AV845">
        <v>0</v>
      </c>
      <c r="AW845">
        <v>2</v>
      </c>
      <c r="AX845">
        <v>35811190</v>
      </c>
      <c r="AY845">
        <v>1</v>
      </c>
      <c r="AZ845">
        <v>0</v>
      </c>
      <c r="BA845">
        <v>826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Y845*Source!I713</f>
        <v>15.250999999999999</v>
      </c>
      <c r="CY845">
        <f t="shared" si="124"/>
        <v>27.92</v>
      </c>
      <c r="CZ845">
        <f t="shared" si="125"/>
        <v>12.3</v>
      </c>
      <c r="DA845">
        <f t="shared" si="126"/>
        <v>2.27</v>
      </c>
      <c r="DB845">
        <f t="shared" si="127"/>
        <v>1242.3</v>
      </c>
      <c r="DC845">
        <f t="shared" si="128"/>
        <v>0</v>
      </c>
    </row>
    <row r="846" spans="1:107">
      <c r="A846">
        <f>ROW(Source!A714)</f>
        <v>714</v>
      </c>
      <c r="B846">
        <v>35806607</v>
      </c>
      <c r="C846">
        <v>35811191</v>
      </c>
      <c r="D846">
        <v>18409850</v>
      </c>
      <c r="E846">
        <v>1</v>
      </c>
      <c r="F846">
        <v>1</v>
      </c>
      <c r="G846">
        <v>1</v>
      </c>
      <c r="H846">
        <v>1</v>
      </c>
      <c r="I846" t="s">
        <v>709</v>
      </c>
      <c r="J846" t="s">
        <v>3</v>
      </c>
      <c r="K846" t="s">
        <v>710</v>
      </c>
      <c r="L846">
        <v>1369</v>
      </c>
      <c r="N846">
        <v>1013</v>
      </c>
      <c r="O846" t="s">
        <v>583</v>
      </c>
      <c r="P846" t="s">
        <v>583</v>
      </c>
      <c r="Q846">
        <v>1</v>
      </c>
      <c r="W846">
        <v>0</v>
      </c>
      <c r="X846">
        <v>855544366</v>
      </c>
      <c r="Y846">
        <v>102.35</v>
      </c>
      <c r="AA846">
        <v>0</v>
      </c>
      <c r="AB846">
        <v>0</v>
      </c>
      <c r="AC846">
        <v>0</v>
      </c>
      <c r="AD846">
        <v>300.99</v>
      </c>
      <c r="AE846">
        <v>0</v>
      </c>
      <c r="AF846">
        <v>0</v>
      </c>
      <c r="AG846">
        <v>0</v>
      </c>
      <c r="AH846">
        <v>300.99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89</v>
      </c>
      <c r="AU846" t="s">
        <v>144</v>
      </c>
      <c r="AV846">
        <v>1</v>
      </c>
      <c r="AW846">
        <v>2</v>
      </c>
      <c r="AX846">
        <v>35811211</v>
      </c>
      <c r="AY846">
        <v>2</v>
      </c>
      <c r="AZ846">
        <v>131072</v>
      </c>
      <c r="BA846">
        <v>827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Y846*Source!I714</f>
        <v>19.318562499999999</v>
      </c>
      <c r="CY846">
        <f>AD846</f>
        <v>300.99</v>
      </c>
      <c r="CZ846">
        <f>AH846</f>
        <v>300.99</v>
      </c>
      <c r="DA846">
        <f>AL846</f>
        <v>1</v>
      </c>
      <c r="DB846">
        <f>ROUND((ROUND(AT846*CZ846,2)*1.15),2)</f>
        <v>30806.33</v>
      </c>
      <c r="DC846">
        <f>ROUND((ROUND(AT846*AG846,2)*1.15),2)</f>
        <v>0</v>
      </c>
    </row>
    <row r="847" spans="1:107">
      <c r="A847">
        <f>ROW(Source!A714)</f>
        <v>714</v>
      </c>
      <c r="B847">
        <v>35806607</v>
      </c>
      <c r="C847">
        <v>35811191</v>
      </c>
      <c r="D847">
        <v>29173472</v>
      </c>
      <c r="E847">
        <v>1</v>
      </c>
      <c r="F847">
        <v>1</v>
      </c>
      <c r="G847">
        <v>1</v>
      </c>
      <c r="H847">
        <v>2</v>
      </c>
      <c r="I847" t="s">
        <v>660</v>
      </c>
      <c r="J847" t="s">
        <v>661</v>
      </c>
      <c r="K847" t="s">
        <v>662</v>
      </c>
      <c r="L847">
        <v>1368</v>
      </c>
      <c r="N847">
        <v>1011</v>
      </c>
      <c r="O847" t="s">
        <v>589</v>
      </c>
      <c r="P847" t="s">
        <v>589</v>
      </c>
      <c r="Q847">
        <v>1</v>
      </c>
      <c r="W847">
        <v>0</v>
      </c>
      <c r="X847">
        <v>275932499</v>
      </c>
      <c r="Y847">
        <v>2.7</v>
      </c>
      <c r="AA847">
        <v>0</v>
      </c>
      <c r="AB847">
        <v>12.75</v>
      </c>
      <c r="AC847">
        <v>0</v>
      </c>
      <c r="AD847">
        <v>0</v>
      </c>
      <c r="AE847">
        <v>0</v>
      </c>
      <c r="AF847">
        <v>3</v>
      </c>
      <c r="AG847">
        <v>0</v>
      </c>
      <c r="AH847">
        <v>0</v>
      </c>
      <c r="AI847">
        <v>1</v>
      </c>
      <c r="AJ847">
        <v>4.25</v>
      </c>
      <c r="AK847">
        <v>33.18</v>
      </c>
      <c r="AL847">
        <v>1</v>
      </c>
      <c r="AN847">
        <v>0</v>
      </c>
      <c r="AO847">
        <v>1</v>
      </c>
      <c r="AP847">
        <v>1</v>
      </c>
      <c r="AQ847">
        <v>0</v>
      </c>
      <c r="AR847">
        <v>0</v>
      </c>
      <c r="AS847" t="s">
        <v>3</v>
      </c>
      <c r="AT847">
        <v>2.16</v>
      </c>
      <c r="AU847" t="s">
        <v>143</v>
      </c>
      <c r="AV847">
        <v>0</v>
      </c>
      <c r="AW847">
        <v>2</v>
      </c>
      <c r="AX847">
        <v>35811212</v>
      </c>
      <c r="AY847">
        <v>1</v>
      </c>
      <c r="AZ847">
        <v>0</v>
      </c>
      <c r="BA847">
        <v>828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Y847*Source!I714</f>
        <v>0.50962499999999999</v>
      </c>
      <c r="CY847">
        <f>AB847</f>
        <v>12.75</v>
      </c>
      <c r="CZ847">
        <f>AF847</f>
        <v>3</v>
      </c>
      <c r="DA847">
        <f>AJ847</f>
        <v>4.25</v>
      </c>
      <c r="DB847">
        <f>ROUND((ROUND(AT847*CZ847,2)*1.25),2)</f>
        <v>8.1</v>
      </c>
      <c r="DC847">
        <f>ROUND((ROUND(AT847*AG847,2)*1.25),2)</f>
        <v>0</v>
      </c>
    </row>
    <row r="848" spans="1:107">
      <c r="A848">
        <f>ROW(Source!A714)</f>
        <v>714</v>
      </c>
      <c r="B848">
        <v>35806607</v>
      </c>
      <c r="C848">
        <v>35811191</v>
      </c>
      <c r="D848">
        <v>29174538</v>
      </c>
      <c r="E848">
        <v>1</v>
      </c>
      <c r="F848">
        <v>1</v>
      </c>
      <c r="G848">
        <v>1</v>
      </c>
      <c r="H848">
        <v>2</v>
      </c>
      <c r="I848" t="s">
        <v>712</v>
      </c>
      <c r="J848" t="s">
        <v>820</v>
      </c>
      <c r="K848" t="s">
        <v>714</v>
      </c>
      <c r="L848">
        <v>1368</v>
      </c>
      <c r="N848">
        <v>1011</v>
      </c>
      <c r="O848" t="s">
        <v>589</v>
      </c>
      <c r="P848" t="s">
        <v>589</v>
      </c>
      <c r="Q848">
        <v>1</v>
      </c>
      <c r="W848">
        <v>0</v>
      </c>
      <c r="X848">
        <v>1107538725</v>
      </c>
      <c r="Y848">
        <v>0.58749999999999991</v>
      </c>
      <c r="AA848">
        <v>0</v>
      </c>
      <c r="AB848">
        <v>187.1</v>
      </c>
      <c r="AC848">
        <v>0</v>
      </c>
      <c r="AD848">
        <v>0</v>
      </c>
      <c r="AE848">
        <v>0</v>
      </c>
      <c r="AF848">
        <v>33.590000000000003</v>
      </c>
      <c r="AG848">
        <v>0</v>
      </c>
      <c r="AH848">
        <v>0</v>
      </c>
      <c r="AI848">
        <v>1</v>
      </c>
      <c r="AJ848">
        <v>5.57</v>
      </c>
      <c r="AK848">
        <v>33.18</v>
      </c>
      <c r="AL848">
        <v>1</v>
      </c>
      <c r="AN848">
        <v>0</v>
      </c>
      <c r="AO848">
        <v>1</v>
      </c>
      <c r="AP848">
        <v>1</v>
      </c>
      <c r="AQ848">
        <v>0</v>
      </c>
      <c r="AR848">
        <v>0</v>
      </c>
      <c r="AS848" t="s">
        <v>3</v>
      </c>
      <c r="AT848">
        <v>0.47</v>
      </c>
      <c r="AU848" t="s">
        <v>143</v>
      </c>
      <c r="AV848">
        <v>0</v>
      </c>
      <c r="AW848">
        <v>2</v>
      </c>
      <c r="AX848">
        <v>35811213</v>
      </c>
      <c r="AY848">
        <v>1</v>
      </c>
      <c r="AZ848">
        <v>0</v>
      </c>
      <c r="BA848">
        <v>829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Y848*Source!I714</f>
        <v>0.11089062499999998</v>
      </c>
      <c r="CY848">
        <f>AB848</f>
        <v>187.1</v>
      </c>
      <c r="CZ848">
        <f>AF848</f>
        <v>33.590000000000003</v>
      </c>
      <c r="DA848">
        <f>AJ848</f>
        <v>5.57</v>
      </c>
      <c r="DB848">
        <f>ROUND((ROUND(AT848*CZ848,2)*1.25),2)</f>
        <v>19.739999999999998</v>
      </c>
      <c r="DC848">
        <f>ROUND((ROUND(AT848*AG848,2)*1.25),2)</f>
        <v>0</v>
      </c>
    </row>
    <row r="849" spans="1:107">
      <c r="A849">
        <f>ROW(Source!A714)</f>
        <v>714</v>
      </c>
      <c r="B849">
        <v>35806607</v>
      </c>
      <c r="C849">
        <v>35811191</v>
      </c>
      <c r="D849">
        <v>29174580</v>
      </c>
      <c r="E849">
        <v>1</v>
      </c>
      <c r="F849">
        <v>1</v>
      </c>
      <c r="G849">
        <v>1</v>
      </c>
      <c r="H849">
        <v>2</v>
      </c>
      <c r="I849" t="s">
        <v>715</v>
      </c>
      <c r="J849" t="s">
        <v>821</v>
      </c>
      <c r="K849" t="s">
        <v>717</v>
      </c>
      <c r="L849">
        <v>1368</v>
      </c>
      <c r="N849">
        <v>1011</v>
      </c>
      <c r="O849" t="s">
        <v>589</v>
      </c>
      <c r="P849" t="s">
        <v>589</v>
      </c>
      <c r="Q849">
        <v>1</v>
      </c>
      <c r="W849">
        <v>0</v>
      </c>
      <c r="X849">
        <v>-169468834</v>
      </c>
      <c r="Y849">
        <v>0.66250000000000009</v>
      </c>
      <c r="AA849">
        <v>0</v>
      </c>
      <c r="AB849">
        <v>31.87</v>
      </c>
      <c r="AC849">
        <v>0</v>
      </c>
      <c r="AD849">
        <v>0</v>
      </c>
      <c r="AE849">
        <v>0</v>
      </c>
      <c r="AF849">
        <v>2.08</v>
      </c>
      <c r="AG849">
        <v>0</v>
      </c>
      <c r="AH849">
        <v>0</v>
      </c>
      <c r="AI849">
        <v>1</v>
      </c>
      <c r="AJ849">
        <v>15.32</v>
      </c>
      <c r="AK849">
        <v>33.18</v>
      </c>
      <c r="AL849">
        <v>1</v>
      </c>
      <c r="AN849">
        <v>0</v>
      </c>
      <c r="AO849">
        <v>1</v>
      </c>
      <c r="AP849">
        <v>1</v>
      </c>
      <c r="AQ849">
        <v>0</v>
      </c>
      <c r="AR849">
        <v>0</v>
      </c>
      <c r="AS849" t="s">
        <v>3</v>
      </c>
      <c r="AT849">
        <v>0.53</v>
      </c>
      <c r="AU849" t="s">
        <v>143</v>
      </c>
      <c r="AV849">
        <v>0</v>
      </c>
      <c r="AW849">
        <v>2</v>
      </c>
      <c r="AX849">
        <v>35811214</v>
      </c>
      <c r="AY849">
        <v>1</v>
      </c>
      <c r="AZ849">
        <v>0</v>
      </c>
      <c r="BA849">
        <v>830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Y849*Source!I714</f>
        <v>0.12504687500000003</v>
      </c>
      <c r="CY849">
        <f>AB849</f>
        <v>31.87</v>
      </c>
      <c r="CZ849">
        <f>AF849</f>
        <v>2.08</v>
      </c>
      <c r="DA849">
        <f>AJ849</f>
        <v>15.32</v>
      </c>
      <c r="DB849">
        <f>ROUND((ROUND(AT849*CZ849,2)*1.25),2)</f>
        <v>1.38</v>
      </c>
      <c r="DC849">
        <f>ROUND((ROUND(AT849*AG849,2)*1.25),2)</f>
        <v>0</v>
      </c>
    </row>
    <row r="850" spans="1:107">
      <c r="A850">
        <f>ROW(Source!A714)</f>
        <v>714</v>
      </c>
      <c r="B850">
        <v>35806607</v>
      </c>
      <c r="C850">
        <v>35811191</v>
      </c>
      <c r="D850">
        <v>29108656</v>
      </c>
      <c r="E850">
        <v>1</v>
      </c>
      <c r="F850">
        <v>1</v>
      </c>
      <c r="G850">
        <v>1</v>
      </c>
      <c r="H850">
        <v>3</v>
      </c>
      <c r="I850" t="s">
        <v>850</v>
      </c>
      <c r="J850" t="s">
        <v>886</v>
      </c>
      <c r="K850" t="s">
        <v>852</v>
      </c>
      <c r="L850">
        <v>1354</v>
      </c>
      <c r="N850">
        <v>1010</v>
      </c>
      <c r="O850" t="s">
        <v>258</v>
      </c>
      <c r="P850" t="s">
        <v>258</v>
      </c>
      <c r="Q850">
        <v>1</v>
      </c>
      <c r="W850">
        <v>0</v>
      </c>
      <c r="X850">
        <v>1057373551</v>
      </c>
      <c r="Y850">
        <v>7</v>
      </c>
      <c r="AA850">
        <v>103.47</v>
      </c>
      <c r="AB850">
        <v>0</v>
      </c>
      <c r="AC850">
        <v>0</v>
      </c>
      <c r="AD850">
        <v>0</v>
      </c>
      <c r="AE850">
        <v>13.87</v>
      </c>
      <c r="AF850">
        <v>0</v>
      </c>
      <c r="AG850">
        <v>0</v>
      </c>
      <c r="AH850">
        <v>0</v>
      </c>
      <c r="AI850">
        <v>7.46</v>
      </c>
      <c r="AJ850">
        <v>1</v>
      </c>
      <c r="AK850">
        <v>1</v>
      </c>
      <c r="AL850">
        <v>1</v>
      </c>
      <c r="AN850">
        <v>0</v>
      </c>
      <c r="AO850">
        <v>1</v>
      </c>
      <c r="AP850">
        <v>0</v>
      </c>
      <c r="AQ850">
        <v>0</v>
      </c>
      <c r="AR850">
        <v>0</v>
      </c>
      <c r="AS850" t="s">
        <v>3</v>
      </c>
      <c r="AT850">
        <v>7</v>
      </c>
      <c r="AU850" t="s">
        <v>3</v>
      </c>
      <c r="AV850">
        <v>0</v>
      </c>
      <c r="AW850">
        <v>2</v>
      </c>
      <c r="AX850">
        <v>35811215</v>
      </c>
      <c r="AY850">
        <v>1</v>
      </c>
      <c r="AZ850">
        <v>0</v>
      </c>
      <c r="BA850">
        <v>831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Y850*Source!I714</f>
        <v>1.32125</v>
      </c>
      <c r="CY850">
        <f t="shared" ref="CY850:CY864" si="129">AA850</f>
        <v>103.47</v>
      </c>
      <c r="CZ850">
        <f t="shared" ref="CZ850:CZ864" si="130">AE850</f>
        <v>13.87</v>
      </c>
      <c r="DA850">
        <f t="shared" ref="DA850:DA864" si="131">AI850</f>
        <v>7.46</v>
      </c>
      <c r="DB850">
        <f t="shared" ref="DB850:DB864" si="132">ROUND(ROUND(AT850*CZ850,2),2)</f>
        <v>97.09</v>
      </c>
      <c r="DC850">
        <f t="shared" ref="DC850:DC864" si="133">ROUND(ROUND(AT850*AG850,2),2)</f>
        <v>0</v>
      </c>
    </row>
    <row r="851" spans="1:107">
      <c r="A851">
        <f>ROW(Source!A714)</f>
        <v>714</v>
      </c>
      <c r="B851">
        <v>35806607</v>
      </c>
      <c r="C851">
        <v>35811191</v>
      </c>
      <c r="D851">
        <v>29109354</v>
      </c>
      <c r="E851">
        <v>1</v>
      </c>
      <c r="F851">
        <v>1</v>
      </c>
      <c r="G851">
        <v>1</v>
      </c>
      <c r="H851">
        <v>3</v>
      </c>
      <c r="I851" t="s">
        <v>718</v>
      </c>
      <c r="J851" t="s">
        <v>822</v>
      </c>
      <c r="K851" t="s">
        <v>720</v>
      </c>
      <c r="L851">
        <v>1346</v>
      </c>
      <c r="N851">
        <v>1009</v>
      </c>
      <c r="O851" t="s">
        <v>170</v>
      </c>
      <c r="P851" t="s">
        <v>170</v>
      </c>
      <c r="Q851">
        <v>1</v>
      </c>
      <c r="W851">
        <v>0</v>
      </c>
      <c r="X851">
        <v>-882693383</v>
      </c>
      <c r="Y851">
        <v>10</v>
      </c>
      <c r="AA851">
        <v>64.010000000000005</v>
      </c>
      <c r="AB851">
        <v>0</v>
      </c>
      <c r="AC851">
        <v>0</v>
      </c>
      <c r="AD851">
        <v>0</v>
      </c>
      <c r="AE851">
        <v>46.72</v>
      </c>
      <c r="AF851">
        <v>0</v>
      </c>
      <c r="AG851">
        <v>0</v>
      </c>
      <c r="AH851">
        <v>0</v>
      </c>
      <c r="AI851">
        <v>1.37</v>
      </c>
      <c r="AJ851">
        <v>1</v>
      </c>
      <c r="AK851">
        <v>1</v>
      </c>
      <c r="AL851">
        <v>1</v>
      </c>
      <c r="AN851">
        <v>0</v>
      </c>
      <c r="AO851">
        <v>1</v>
      </c>
      <c r="AP851">
        <v>0</v>
      </c>
      <c r="AQ851">
        <v>0</v>
      </c>
      <c r="AR851">
        <v>0</v>
      </c>
      <c r="AS851" t="s">
        <v>3</v>
      </c>
      <c r="AT851">
        <v>10</v>
      </c>
      <c r="AU851" t="s">
        <v>3</v>
      </c>
      <c r="AV851">
        <v>0</v>
      </c>
      <c r="AW851">
        <v>2</v>
      </c>
      <c r="AX851">
        <v>35811216</v>
      </c>
      <c r="AY851">
        <v>1</v>
      </c>
      <c r="AZ851">
        <v>0</v>
      </c>
      <c r="BA851">
        <v>832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Y851*Source!I714</f>
        <v>1.8875</v>
      </c>
      <c r="CY851">
        <f t="shared" si="129"/>
        <v>64.010000000000005</v>
      </c>
      <c r="CZ851">
        <f t="shared" si="130"/>
        <v>46.72</v>
      </c>
      <c r="DA851">
        <f t="shared" si="131"/>
        <v>1.37</v>
      </c>
      <c r="DB851">
        <f t="shared" si="132"/>
        <v>467.2</v>
      </c>
      <c r="DC851">
        <f t="shared" si="133"/>
        <v>0</v>
      </c>
    </row>
    <row r="852" spans="1:107">
      <c r="A852">
        <f>ROW(Source!A714)</f>
        <v>714</v>
      </c>
      <c r="B852">
        <v>35806607</v>
      </c>
      <c r="C852">
        <v>35811191</v>
      </c>
      <c r="D852">
        <v>29109414</v>
      </c>
      <c r="E852">
        <v>1</v>
      </c>
      <c r="F852">
        <v>1</v>
      </c>
      <c r="G852">
        <v>1</v>
      </c>
      <c r="H852">
        <v>3</v>
      </c>
      <c r="I852" t="s">
        <v>721</v>
      </c>
      <c r="J852" t="s">
        <v>887</v>
      </c>
      <c r="K852" t="s">
        <v>723</v>
      </c>
      <c r="L852">
        <v>1346</v>
      </c>
      <c r="N852">
        <v>1009</v>
      </c>
      <c r="O852" t="s">
        <v>170</v>
      </c>
      <c r="P852" t="s">
        <v>170</v>
      </c>
      <c r="Q852">
        <v>1</v>
      </c>
      <c r="W852">
        <v>0</v>
      </c>
      <c r="X852">
        <v>1092262719</v>
      </c>
      <c r="Y852">
        <v>119</v>
      </c>
      <c r="AA852">
        <v>10.1</v>
      </c>
      <c r="AB852">
        <v>0</v>
      </c>
      <c r="AC852">
        <v>0</v>
      </c>
      <c r="AD852">
        <v>0</v>
      </c>
      <c r="AE852">
        <v>1.58</v>
      </c>
      <c r="AF852">
        <v>0</v>
      </c>
      <c r="AG852">
        <v>0</v>
      </c>
      <c r="AH852">
        <v>0</v>
      </c>
      <c r="AI852">
        <v>6.39</v>
      </c>
      <c r="AJ852">
        <v>1</v>
      </c>
      <c r="AK852">
        <v>1</v>
      </c>
      <c r="AL852">
        <v>1</v>
      </c>
      <c r="AN852">
        <v>0</v>
      </c>
      <c r="AO852">
        <v>1</v>
      </c>
      <c r="AP852">
        <v>0</v>
      </c>
      <c r="AQ852">
        <v>0</v>
      </c>
      <c r="AR852">
        <v>0</v>
      </c>
      <c r="AS852" t="s">
        <v>3</v>
      </c>
      <c r="AT852">
        <v>119</v>
      </c>
      <c r="AU852" t="s">
        <v>3</v>
      </c>
      <c r="AV852">
        <v>0</v>
      </c>
      <c r="AW852">
        <v>2</v>
      </c>
      <c r="AX852">
        <v>35811217</v>
      </c>
      <c r="AY852">
        <v>1</v>
      </c>
      <c r="AZ852">
        <v>0</v>
      </c>
      <c r="BA852">
        <v>833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Y852*Source!I714</f>
        <v>22.46125</v>
      </c>
      <c r="CY852">
        <f t="shared" si="129"/>
        <v>10.1</v>
      </c>
      <c r="CZ852">
        <f t="shared" si="130"/>
        <v>1.58</v>
      </c>
      <c r="DA852">
        <f t="shared" si="131"/>
        <v>6.39</v>
      </c>
      <c r="DB852">
        <f t="shared" si="132"/>
        <v>188.02</v>
      </c>
      <c r="DC852">
        <f t="shared" si="133"/>
        <v>0</v>
      </c>
    </row>
    <row r="853" spans="1:107">
      <c r="A853">
        <f>ROW(Source!A714)</f>
        <v>714</v>
      </c>
      <c r="B853">
        <v>35806607</v>
      </c>
      <c r="C853">
        <v>35811191</v>
      </c>
      <c r="D853">
        <v>29109781</v>
      </c>
      <c r="E853">
        <v>1</v>
      </c>
      <c r="F853">
        <v>1</v>
      </c>
      <c r="G853">
        <v>1</v>
      </c>
      <c r="H853">
        <v>3</v>
      </c>
      <c r="I853" t="s">
        <v>724</v>
      </c>
      <c r="J853" t="s">
        <v>823</v>
      </c>
      <c r="K853" t="s">
        <v>726</v>
      </c>
      <c r="L853">
        <v>1346</v>
      </c>
      <c r="N853">
        <v>1009</v>
      </c>
      <c r="O853" t="s">
        <v>170</v>
      </c>
      <c r="P853" t="s">
        <v>170</v>
      </c>
      <c r="Q853">
        <v>1</v>
      </c>
      <c r="W853">
        <v>0</v>
      </c>
      <c r="X853">
        <v>-306339415</v>
      </c>
      <c r="Y853">
        <v>9</v>
      </c>
      <c r="AA853">
        <v>60.38</v>
      </c>
      <c r="AB853">
        <v>0</v>
      </c>
      <c r="AC853">
        <v>0</v>
      </c>
      <c r="AD853">
        <v>0</v>
      </c>
      <c r="AE853">
        <v>11.12</v>
      </c>
      <c r="AF853">
        <v>0</v>
      </c>
      <c r="AG853">
        <v>0</v>
      </c>
      <c r="AH853">
        <v>0</v>
      </c>
      <c r="AI853">
        <v>5.43</v>
      </c>
      <c r="AJ853">
        <v>1</v>
      </c>
      <c r="AK853">
        <v>1</v>
      </c>
      <c r="AL853">
        <v>1</v>
      </c>
      <c r="AN853">
        <v>0</v>
      </c>
      <c r="AO853">
        <v>1</v>
      </c>
      <c r="AP853">
        <v>0</v>
      </c>
      <c r="AQ853">
        <v>0</v>
      </c>
      <c r="AR853">
        <v>0</v>
      </c>
      <c r="AS853" t="s">
        <v>3</v>
      </c>
      <c r="AT853">
        <v>9</v>
      </c>
      <c r="AU853" t="s">
        <v>3</v>
      </c>
      <c r="AV853">
        <v>0</v>
      </c>
      <c r="AW853">
        <v>2</v>
      </c>
      <c r="AX853">
        <v>35811218</v>
      </c>
      <c r="AY853">
        <v>1</v>
      </c>
      <c r="AZ853">
        <v>0</v>
      </c>
      <c r="BA853">
        <v>834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Y853*Source!I714</f>
        <v>1.69875</v>
      </c>
      <c r="CY853">
        <f t="shared" si="129"/>
        <v>60.38</v>
      </c>
      <c r="CZ853">
        <f t="shared" si="130"/>
        <v>11.12</v>
      </c>
      <c r="DA853">
        <f t="shared" si="131"/>
        <v>5.43</v>
      </c>
      <c r="DB853">
        <f t="shared" si="132"/>
        <v>100.08</v>
      </c>
      <c r="DC853">
        <f t="shared" si="133"/>
        <v>0</v>
      </c>
    </row>
    <row r="854" spans="1:107">
      <c r="A854">
        <f>ROW(Source!A714)</f>
        <v>714</v>
      </c>
      <c r="B854">
        <v>35806607</v>
      </c>
      <c r="C854">
        <v>35811191</v>
      </c>
      <c r="D854">
        <v>29109782</v>
      </c>
      <c r="E854">
        <v>1</v>
      </c>
      <c r="F854">
        <v>1</v>
      </c>
      <c r="G854">
        <v>1</v>
      </c>
      <c r="H854">
        <v>3</v>
      </c>
      <c r="I854" t="s">
        <v>727</v>
      </c>
      <c r="J854" t="s">
        <v>824</v>
      </c>
      <c r="K854" t="s">
        <v>729</v>
      </c>
      <c r="L854">
        <v>1346</v>
      </c>
      <c r="N854">
        <v>1009</v>
      </c>
      <c r="O854" t="s">
        <v>170</v>
      </c>
      <c r="P854" t="s">
        <v>170</v>
      </c>
      <c r="Q854">
        <v>1</v>
      </c>
      <c r="W854">
        <v>0</v>
      </c>
      <c r="X854">
        <v>-71279152</v>
      </c>
      <c r="Y854">
        <v>85</v>
      </c>
      <c r="AA854">
        <v>16.309999999999999</v>
      </c>
      <c r="AB854">
        <v>0</v>
      </c>
      <c r="AC854">
        <v>0</v>
      </c>
      <c r="AD854">
        <v>0</v>
      </c>
      <c r="AE854">
        <v>4.3600000000000003</v>
      </c>
      <c r="AF854">
        <v>0</v>
      </c>
      <c r="AG854">
        <v>0</v>
      </c>
      <c r="AH854">
        <v>0</v>
      </c>
      <c r="AI854">
        <v>3.74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0</v>
      </c>
      <c r="AQ854">
        <v>0</v>
      </c>
      <c r="AR854">
        <v>0</v>
      </c>
      <c r="AS854" t="s">
        <v>3</v>
      </c>
      <c r="AT854">
        <v>85</v>
      </c>
      <c r="AU854" t="s">
        <v>3</v>
      </c>
      <c r="AV854">
        <v>0</v>
      </c>
      <c r="AW854">
        <v>2</v>
      </c>
      <c r="AX854">
        <v>35811219</v>
      </c>
      <c r="AY854">
        <v>1</v>
      </c>
      <c r="AZ854">
        <v>0</v>
      </c>
      <c r="BA854">
        <v>835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Y854*Source!I714</f>
        <v>16.043749999999999</v>
      </c>
      <c r="CY854">
        <f t="shared" si="129"/>
        <v>16.309999999999999</v>
      </c>
      <c r="CZ854">
        <f t="shared" si="130"/>
        <v>4.3600000000000003</v>
      </c>
      <c r="DA854">
        <f t="shared" si="131"/>
        <v>3.74</v>
      </c>
      <c r="DB854">
        <f t="shared" si="132"/>
        <v>370.6</v>
      </c>
      <c r="DC854">
        <f t="shared" si="133"/>
        <v>0</v>
      </c>
    </row>
    <row r="855" spans="1:107">
      <c r="A855">
        <f>ROW(Source!A714)</f>
        <v>714</v>
      </c>
      <c r="B855">
        <v>35806607</v>
      </c>
      <c r="C855">
        <v>35811191</v>
      </c>
      <c r="D855">
        <v>29110699</v>
      </c>
      <c r="E855">
        <v>1</v>
      </c>
      <c r="F855">
        <v>1</v>
      </c>
      <c r="G855">
        <v>1</v>
      </c>
      <c r="H855">
        <v>3</v>
      </c>
      <c r="I855" t="s">
        <v>730</v>
      </c>
      <c r="J855" t="s">
        <v>825</v>
      </c>
      <c r="K855" t="s">
        <v>732</v>
      </c>
      <c r="L855">
        <v>1301</v>
      </c>
      <c r="N855">
        <v>1003</v>
      </c>
      <c r="O855" t="s">
        <v>151</v>
      </c>
      <c r="P855" t="s">
        <v>151</v>
      </c>
      <c r="Q855">
        <v>1</v>
      </c>
      <c r="W855">
        <v>0</v>
      </c>
      <c r="X855">
        <v>1063889258</v>
      </c>
      <c r="Y855">
        <v>120</v>
      </c>
      <c r="AA855">
        <v>1.24</v>
      </c>
      <c r="AB855">
        <v>0</v>
      </c>
      <c r="AC855">
        <v>0</v>
      </c>
      <c r="AD855">
        <v>0</v>
      </c>
      <c r="AE855">
        <v>0.17</v>
      </c>
      <c r="AF855">
        <v>0</v>
      </c>
      <c r="AG855">
        <v>0</v>
      </c>
      <c r="AH855">
        <v>0</v>
      </c>
      <c r="AI855">
        <v>7.29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0</v>
      </c>
      <c r="AQ855">
        <v>0</v>
      </c>
      <c r="AR855">
        <v>0</v>
      </c>
      <c r="AS855" t="s">
        <v>3</v>
      </c>
      <c r="AT855">
        <v>120</v>
      </c>
      <c r="AU855" t="s">
        <v>3</v>
      </c>
      <c r="AV855">
        <v>0</v>
      </c>
      <c r="AW855">
        <v>2</v>
      </c>
      <c r="AX855">
        <v>35811220</v>
      </c>
      <c r="AY855">
        <v>1</v>
      </c>
      <c r="AZ855">
        <v>0</v>
      </c>
      <c r="BA855">
        <v>836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Y855*Source!I714</f>
        <v>22.65</v>
      </c>
      <c r="CY855">
        <f t="shared" si="129"/>
        <v>1.24</v>
      </c>
      <c r="CZ855">
        <f t="shared" si="130"/>
        <v>0.17</v>
      </c>
      <c r="DA855">
        <f t="shared" si="131"/>
        <v>7.29</v>
      </c>
      <c r="DB855">
        <f t="shared" si="132"/>
        <v>20.399999999999999</v>
      </c>
      <c r="DC855">
        <f t="shared" si="133"/>
        <v>0</v>
      </c>
    </row>
    <row r="856" spans="1:107">
      <c r="A856">
        <f>ROW(Source!A714)</f>
        <v>714</v>
      </c>
      <c r="B856">
        <v>35806607</v>
      </c>
      <c r="C856">
        <v>35811191</v>
      </c>
      <c r="D856">
        <v>29110797</v>
      </c>
      <c r="E856">
        <v>1</v>
      </c>
      <c r="F856">
        <v>1</v>
      </c>
      <c r="G856">
        <v>1</v>
      </c>
      <c r="H856">
        <v>3</v>
      </c>
      <c r="I856" t="s">
        <v>733</v>
      </c>
      <c r="J856" t="s">
        <v>826</v>
      </c>
      <c r="K856" t="s">
        <v>735</v>
      </c>
      <c r="L856">
        <v>1301</v>
      </c>
      <c r="N856">
        <v>1003</v>
      </c>
      <c r="O856" t="s">
        <v>151</v>
      </c>
      <c r="P856" t="s">
        <v>151</v>
      </c>
      <c r="Q856">
        <v>1</v>
      </c>
      <c r="W856">
        <v>0</v>
      </c>
      <c r="X856">
        <v>1919953005</v>
      </c>
      <c r="Y856">
        <v>82</v>
      </c>
      <c r="AA856">
        <v>15.5</v>
      </c>
      <c r="AB856">
        <v>0</v>
      </c>
      <c r="AC856">
        <v>0</v>
      </c>
      <c r="AD856">
        <v>0</v>
      </c>
      <c r="AE856">
        <v>1.74</v>
      </c>
      <c r="AF856">
        <v>0</v>
      </c>
      <c r="AG856">
        <v>0</v>
      </c>
      <c r="AH856">
        <v>0</v>
      </c>
      <c r="AI856">
        <v>8.91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0</v>
      </c>
      <c r="AQ856">
        <v>0</v>
      </c>
      <c r="AR856">
        <v>0</v>
      </c>
      <c r="AS856" t="s">
        <v>3</v>
      </c>
      <c r="AT856">
        <v>82</v>
      </c>
      <c r="AU856" t="s">
        <v>3</v>
      </c>
      <c r="AV856">
        <v>0</v>
      </c>
      <c r="AW856">
        <v>2</v>
      </c>
      <c r="AX856">
        <v>35811221</v>
      </c>
      <c r="AY856">
        <v>1</v>
      </c>
      <c r="AZ856">
        <v>0</v>
      </c>
      <c r="BA856">
        <v>837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Y856*Source!I714</f>
        <v>15.477500000000001</v>
      </c>
      <c r="CY856">
        <f t="shared" si="129"/>
        <v>15.5</v>
      </c>
      <c r="CZ856">
        <f t="shared" si="130"/>
        <v>1.74</v>
      </c>
      <c r="DA856">
        <f t="shared" si="131"/>
        <v>8.91</v>
      </c>
      <c r="DB856">
        <f t="shared" si="132"/>
        <v>142.68</v>
      </c>
      <c r="DC856">
        <f t="shared" si="133"/>
        <v>0</v>
      </c>
    </row>
    <row r="857" spans="1:107">
      <c r="A857">
        <f>ROW(Source!A714)</f>
        <v>714</v>
      </c>
      <c r="B857">
        <v>35806607</v>
      </c>
      <c r="C857">
        <v>35811191</v>
      </c>
      <c r="D857">
        <v>29110815</v>
      </c>
      <c r="E857">
        <v>1</v>
      </c>
      <c r="F857">
        <v>1</v>
      </c>
      <c r="G857">
        <v>1</v>
      </c>
      <c r="H857">
        <v>3</v>
      </c>
      <c r="I857" t="s">
        <v>736</v>
      </c>
      <c r="J857" t="s">
        <v>888</v>
      </c>
      <c r="K857" t="s">
        <v>738</v>
      </c>
      <c r="L857">
        <v>1301</v>
      </c>
      <c r="N857">
        <v>1003</v>
      </c>
      <c r="O857" t="s">
        <v>151</v>
      </c>
      <c r="P857" t="s">
        <v>151</v>
      </c>
      <c r="Q857">
        <v>1</v>
      </c>
      <c r="W857">
        <v>0</v>
      </c>
      <c r="X857">
        <v>-1169660804</v>
      </c>
      <c r="Y857">
        <v>116</v>
      </c>
      <c r="AA857">
        <v>6.29</v>
      </c>
      <c r="AB857">
        <v>0</v>
      </c>
      <c r="AC857">
        <v>0</v>
      </c>
      <c r="AD857">
        <v>0</v>
      </c>
      <c r="AE857">
        <v>0.85</v>
      </c>
      <c r="AF857">
        <v>0</v>
      </c>
      <c r="AG857">
        <v>0</v>
      </c>
      <c r="AH857">
        <v>0</v>
      </c>
      <c r="AI857">
        <v>7.4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116</v>
      </c>
      <c r="AU857" t="s">
        <v>3</v>
      </c>
      <c r="AV857">
        <v>0</v>
      </c>
      <c r="AW857">
        <v>2</v>
      </c>
      <c r="AX857">
        <v>35811222</v>
      </c>
      <c r="AY857">
        <v>1</v>
      </c>
      <c r="AZ857">
        <v>0</v>
      </c>
      <c r="BA857">
        <v>838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Y857*Source!I714</f>
        <v>21.895</v>
      </c>
      <c r="CY857">
        <f t="shared" si="129"/>
        <v>6.29</v>
      </c>
      <c r="CZ857">
        <f t="shared" si="130"/>
        <v>0.85</v>
      </c>
      <c r="DA857">
        <f t="shared" si="131"/>
        <v>7.4</v>
      </c>
      <c r="DB857">
        <f t="shared" si="132"/>
        <v>98.6</v>
      </c>
      <c r="DC857">
        <f t="shared" si="133"/>
        <v>0</v>
      </c>
    </row>
    <row r="858" spans="1:107">
      <c r="A858">
        <f>ROW(Source!A714)</f>
        <v>714</v>
      </c>
      <c r="B858">
        <v>35806607</v>
      </c>
      <c r="C858">
        <v>35811191</v>
      </c>
      <c r="D858">
        <v>29111455</v>
      </c>
      <c r="E858">
        <v>1</v>
      </c>
      <c r="F858">
        <v>1</v>
      </c>
      <c r="G858">
        <v>1</v>
      </c>
      <c r="H858">
        <v>3</v>
      </c>
      <c r="I858" t="s">
        <v>219</v>
      </c>
      <c r="J858" t="s">
        <v>275</v>
      </c>
      <c r="K858" t="s">
        <v>220</v>
      </c>
      <c r="L858">
        <v>1327</v>
      </c>
      <c r="N858">
        <v>1005</v>
      </c>
      <c r="O858" t="s">
        <v>165</v>
      </c>
      <c r="P858" t="s">
        <v>165</v>
      </c>
      <c r="Q858">
        <v>1</v>
      </c>
      <c r="W858">
        <v>0</v>
      </c>
      <c r="X858">
        <v>-1126346608</v>
      </c>
      <c r="Y858">
        <v>212</v>
      </c>
      <c r="AA858">
        <v>73.790000000000006</v>
      </c>
      <c r="AB858">
        <v>0</v>
      </c>
      <c r="AC858">
        <v>0</v>
      </c>
      <c r="AD858">
        <v>0</v>
      </c>
      <c r="AE858">
        <v>15.06</v>
      </c>
      <c r="AF858">
        <v>0</v>
      </c>
      <c r="AG858">
        <v>0</v>
      </c>
      <c r="AH858">
        <v>0</v>
      </c>
      <c r="AI858">
        <v>4.9000000000000004</v>
      </c>
      <c r="AJ858">
        <v>1</v>
      </c>
      <c r="AK858">
        <v>1</v>
      </c>
      <c r="AL858">
        <v>1</v>
      </c>
      <c r="AN858">
        <v>0</v>
      </c>
      <c r="AO858">
        <v>1</v>
      </c>
      <c r="AP858">
        <v>0</v>
      </c>
      <c r="AQ858">
        <v>0</v>
      </c>
      <c r="AR858">
        <v>0</v>
      </c>
      <c r="AS858" t="s">
        <v>3</v>
      </c>
      <c r="AT858">
        <v>212</v>
      </c>
      <c r="AU858" t="s">
        <v>3</v>
      </c>
      <c r="AV858">
        <v>0</v>
      </c>
      <c r="AW858">
        <v>2</v>
      </c>
      <c r="AX858">
        <v>35811223</v>
      </c>
      <c r="AY858">
        <v>1</v>
      </c>
      <c r="AZ858">
        <v>0</v>
      </c>
      <c r="BA858">
        <v>839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Y858*Source!I714</f>
        <v>40.015000000000001</v>
      </c>
      <c r="CY858">
        <f t="shared" si="129"/>
        <v>73.790000000000006</v>
      </c>
      <c r="CZ858">
        <f t="shared" si="130"/>
        <v>15.06</v>
      </c>
      <c r="DA858">
        <f t="shared" si="131"/>
        <v>4.9000000000000004</v>
      </c>
      <c r="DB858">
        <f t="shared" si="132"/>
        <v>3192.72</v>
      </c>
      <c r="DC858">
        <f t="shared" si="133"/>
        <v>0</v>
      </c>
    </row>
    <row r="859" spans="1:107">
      <c r="A859">
        <f>ROW(Source!A714)</f>
        <v>714</v>
      </c>
      <c r="B859">
        <v>35806607</v>
      </c>
      <c r="C859">
        <v>35811191</v>
      </c>
      <c r="D859">
        <v>29114733</v>
      </c>
      <c r="E859">
        <v>1</v>
      </c>
      <c r="F859">
        <v>1</v>
      </c>
      <c r="G859">
        <v>1</v>
      </c>
      <c r="H859">
        <v>3</v>
      </c>
      <c r="I859" t="s">
        <v>739</v>
      </c>
      <c r="J859" t="s">
        <v>830</v>
      </c>
      <c r="K859" t="s">
        <v>741</v>
      </c>
      <c r="L859">
        <v>1354</v>
      </c>
      <c r="N859">
        <v>1010</v>
      </c>
      <c r="O859" t="s">
        <v>258</v>
      </c>
      <c r="P859" t="s">
        <v>258</v>
      </c>
      <c r="Q859">
        <v>1</v>
      </c>
      <c r="W859">
        <v>0</v>
      </c>
      <c r="X859">
        <v>-1352915271</v>
      </c>
      <c r="Y859">
        <v>735</v>
      </c>
      <c r="AA859">
        <v>0.3</v>
      </c>
      <c r="AB859">
        <v>0</v>
      </c>
      <c r="AC859">
        <v>0</v>
      </c>
      <c r="AD859">
        <v>0</v>
      </c>
      <c r="AE859">
        <v>0.02</v>
      </c>
      <c r="AF859">
        <v>0</v>
      </c>
      <c r="AG859">
        <v>0</v>
      </c>
      <c r="AH859">
        <v>0</v>
      </c>
      <c r="AI859">
        <v>14.91</v>
      </c>
      <c r="AJ859">
        <v>1</v>
      </c>
      <c r="AK859">
        <v>1</v>
      </c>
      <c r="AL859">
        <v>1</v>
      </c>
      <c r="AN859">
        <v>0</v>
      </c>
      <c r="AO859">
        <v>1</v>
      </c>
      <c r="AP859">
        <v>0</v>
      </c>
      <c r="AQ859">
        <v>0</v>
      </c>
      <c r="AR859">
        <v>0</v>
      </c>
      <c r="AS859" t="s">
        <v>3</v>
      </c>
      <c r="AT859">
        <v>735</v>
      </c>
      <c r="AU859" t="s">
        <v>3</v>
      </c>
      <c r="AV859">
        <v>0</v>
      </c>
      <c r="AW859">
        <v>2</v>
      </c>
      <c r="AX859">
        <v>35811224</v>
      </c>
      <c r="AY859">
        <v>1</v>
      </c>
      <c r="AZ859">
        <v>0</v>
      </c>
      <c r="BA859">
        <v>840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Y859*Source!I714</f>
        <v>138.73124999999999</v>
      </c>
      <c r="CY859">
        <f t="shared" si="129"/>
        <v>0.3</v>
      </c>
      <c r="CZ859">
        <f t="shared" si="130"/>
        <v>0.02</v>
      </c>
      <c r="DA859">
        <f t="shared" si="131"/>
        <v>14.91</v>
      </c>
      <c r="DB859">
        <f t="shared" si="132"/>
        <v>14.7</v>
      </c>
      <c r="DC859">
        <f t="shared" si="133"/>
        <v>0</v>
      </c>
    </row>
    <row r="860" spans="1:107">
      <c r="A860">
        <f>ROW(Source!A714)</f>
        <v>714</v>
      </c>
      <c r="B860">
        <v>35806607</v>
      </c>
      <c r="C860">
        <v>35811191</v>
      </c>
      <c r="D860">
        <v>29114734</v>
      </c>
      <c r="E860">
        <v>1</v>
      </c>
      <c r="F860">
        <v>1</v>
      </c>
      <c r="G860">
        <v>1</v>
      </c>
      <c r="H860">
        <v>3</v>
      </c>
      <c r="I860" t="s">
        <v>742</v>
      </c>
      <c r="J860" t="s">
        <v>889</v>
      </c>
      <c r="K860" t="s">
        <v>744</v>
      </c>
      <c r="L860">
        <v>1354</v>
      </c>
      <c r="N860">
        <v>1010</v>
      </c>
      <c r="O860" t="s">
        <v>258</v>
      </c>
      <c r="P860" t="s">
        <v>258</v>
      </c>
      <c r="Q860">
        <v>1</v>
      </c>
      <c r="W860">
        <v>0</v>
      </c>
      <c r="X860">
        <v>1370092194</v>
      </c>
      <c r="Y860">
        <v>1855</v>
      </c>
      <c r="AA860">
        <v>0.38</v>
      </c>
      <c r="AB860">
        <v>0</v>
      </c>
      <c r="AC860">
        <v>0</v>
      </c>
      <c r="AD860">
        <v>0</v>
      </c>
      <c r="AE860">
        <v>0.03</v>
      </c>
      <c r="AF860">
        <v>0</v>
      </c>
      <c r="AG860">
        <v>0</v>
      </c>
      <c r="AH860">
        <v>0</v>
      </c>
      <c r="AI860">
        <v>12.55</v>
      </c>
      <c r="AJ860">
        <v>1</v>
      </c>
      <c r="AK860">
        <v>1</v>
      </c>
      <c r="AL860">
        <v>1</v>
      </c>
      <c r="AN860">
        <v>0</v>
      </c>
      <c r="AO860">
        <v>1</v>
      </c>
      <c r="AP860">
        <v>0</v>
      </c>
      <c r="AQ860">
        <v>0</v>
      </c>
      <c r="AR860">
        <v>0</v>
      </c>
      <c r="AS860" t="s">
        <v>3</v>
      </c>
      <c r="AT860">
        <v>1855</v>
      </c>
      <c r="AU860" t="s">
        <v>3</v>
      </c>
      <c r="AV860">
        <v>0</v>
      </c>
      <c r="AW860">
        <v>2</v>
      </c>
      <c r="AX860">
        <v>35811225</v>
      </c>
      <c r="AY860">
        <v>1</v>
      </c>
      <c r="AZ860">
        <v>0</v>
      </c>
      <c r="BA860">
        <v>841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Y860*Source!I714</f>
        <v>350.13125000000002</v>
      </c>
      <c r="CY860">
        <f t="shared" si="129"/>
        <v>0.38</v>
      </c>
      <c r="CZ860">
        <f t="shared" si="130"/>
        <v>0.03</v>
      </c>
      <c r="DA860">
        <f t="shared" si="131"/>
        <v>12.55</v>
      </c>
      <c r="DB860">
        <f t="shared" si="132"/>
        <v>55.65</v>
      </c>
      <c r="DC860">
        <f t="shared" si="133"/>
        <v>0</v>
      </c>
    </row>
    <row r="861" spans="1:107">
      <c r="A861">
        <f>ROW(Source!A714)</f>
        <v>714</v>
      </c>
      <c r="B861">
        <v>35806607</v>
      </c>
      <c r="C861">
        <v>35811191</v>
      </c>
      <c r="D861">
        <v>29114482</v>
      </c>
      <c r="E861">
        <v>1</v>
      </c>
      <c r="F861">
        <v>1</v>
      </c>
      <c r="G861">
        <v>1</v>
      </c>
      <c r="H861">
        <v>3</v>
      </c>
      <c r="I861" t="s">
        <v>745</v>
      </c>
      <c r="J861" t="s">
        <v>890</v>
      </c>
      <c r="K861" t="s">
        <v>747</v>
      </c>
      <c r="L861">
        <v>1354</v>
      </c>
      <c r="N861">
        <v>1010</v>
      </c>
      <c r="O861" t="s">
        <v>258</v>
      </c>
      <c r="P861" t="s">
        <v>258</v>
      </c>
      <c r="Q861">
        <v>1</v>
      </c>
      <c r="W861">
        <v>0</v>
      </c>
      <c r="X861">
        <v>-520920930</v>
      </c>
      <c r="Y861">
        <v>153</v>
      </c>
      <c r="AA861">
        <v>0.33</v>
      </c>
      <c r="AB861">
        <v>0</v>
      </c>
      <c r="AC861">
        <v>0</v>
      </c>
      <c r="AD861">
        <v>0</v>
      </c>
      <c r="AE861">
        <v>7.0000000000000007E-2</v>
      </c>
      <c r="AF861">
        <v>0</v>
      </c>
      <c r="AG861">
        <v>0</v>
      </c>
      <c r="AH861">
        <v>0</v>
      </c>
      <c r="AI861">
        <v>4.74</v>
      </c>
      <c r="AJ861">
        <v>1</v>
      </c>
      <c r="AK861">
        <v>1</v>
      </c>
      <c r="AL861">
        <v>1</v>
      </c>
      <c r="AN861">
        <v>0</v>
      </c>
      <c r="AO861">
        <v>1</v>
      </c>
      <c r="AP861">
        <v>0</v>
      </c>
      <c r="AQ861">
        <v>0</v>
      </c>
      <c r="AR861">
        <v>0</v>
      </c>
      <c r="AS861" t="s">
        <v>3</v>
      </c>
      <c r="AT861">
        <v>153</v>
      </c>
      <c r="AU861" t="s">
        <v>3</v>
      </c>
      <c r="AV861">
        <v>0</v>
      </c>
      <c r="AW861">
        <v>2</v>
      </c>
      <c r="AX861">
        <v>35811226</v>
      </c>
      <c r="AY861">
        <v>1</v>
      </c>
      <c r="AZ861">
        <v>0</v>
      </c>
      <c r="BA861">
        <v>842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Y861*Source!I714</f>
        <v>28.87875</v>
      </c>
      <c r="CY861">
        <f t="shared" si="129"/>
        <v>0.33</v>
      </c>
      <c r="CZ861">
        <f t="shared" si="130"/>
        <v>7.0000000000000007E-2</v>
      </c>
      <c r="DA861">
        <f t="shared" si="131"/>
        <v>4.74</v>
      </c>
      <c r="DB861">
        <f t="shared" si="132"/>
        <v>10.71</v>
      </c>
      <c r="DC861">
        <f t="shared" si="133"/>
        <v>0</v>
      </c>
    </row>
    <row r="862" spans="1:107">
      <c r="A862">
        <f>ROW(Source!A714)</f>
        <v>714</v>
      </c>
      <c r="B862">
        <v>35806607</v>
      </c>
      <c r="C862">
        <v>35811191</v>
      </c>
      <c r="D862">
        <v>29129584</v>
      </c>
      <c r="E862">
        <v>1</v>
      </c>
      <c r="F862">
        <v>1</v>
      </c>
      <c r="G862">
        <v>1</v>
      </c>
      <c r="H862">
        <v>3</v>
      </c>
      <c r="I862" t="s">
        <v>748</v>
      </c>
      <c r="J862" t="s">
        <v>891</v>
      </c>
      <c r="K862" t="s">
        <v>750</v>
      </c>
      <c r="L862">
        <v>1301</v>
      </c>
      <c r="N862">
        <v>1003</v>
      </c>
      <c r="O862" t="s">
        <v>151</v>
      </c>
      <c r="P862" t="s">
        <v>151</v>
      </c>
      <c r="Q862">
        <v>1</v>
      </c>
      <c r="W862">
        <v>0</v>
      </c>
      <c r="X862">
        <v>-1665253311</v>
      </c>
      <c r="Y862">
        <v>88</v>
      </c>
      <c r="AA862">
        <v>53.07</v>
      </c>
      <c r="AB862">
        <v>0</v>
      </c>
      <c r="AC862">
        <v>0</v>
      </c>
      <c r="AD862">
        <v>0</v>
      </c>
      <c r="AE862">
        <v>7.22</v>
      </c>
      <c r="AF862">
        <v>0</v>
      </c>
      <c r="AG862">
        <v>0</v>
      </c>
      <c r="AH862">
        <v>0</v>
      </c>
      <c r="AI862">
        <v>7.35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88</v>
      </c>
      <c r="AU862" t="s">
        <v>3</v>
      </c>
      <c r="AV862">
        <v>0</v>
      </c>
      <c r="AW862">
        <v>2</v>
      </c>
      <c r="AX862">
        <v>35811227</v>
      </c>
      <c r="AY862">
        <v>1</v>
      </c>
      <c r="AZ862">
        <v>0</v>
      </c>
      <c r="BA862">
        <v>843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Y862*Source!I714</f>
        <v>16.61</v>
      </c>
      <c r="CY862">
        <f t="shared" si="129"/>
        <v>53.07</v>
      </c>
      <c r="CZ862">
        <f t="shared" si="130"/>
        <v>7.22</v>
      </c>
      <c r="DA862">
        <f t="shared" si="131"/>
        <v>7.35</v>
      </c>
      <c r="DB862">
        <f t="shared" si="132"/>
        <v>635.36</v>
      </c>
      <c r="DC862">
        <f t="shared" si="133"/>
        <v>0</v>
      </c>
    </row>
    <row r="863" spans="1:107">
      <c r="A863">
        <f>ROW(Source!A714)</f>
        <v>714</v>
      </c>
      <c r="B863">
        <v>35806607</v>
      </c>
      <c r="C863">
        <v>35811191</v>
      </c>
      <c r="D863">
        <v>29129619</v>
      </c>
      <c r="E863">
        <v>1</v>
      </c>
      <c r="F863">
        <v>1</v>
      </c>
      <c r="G863">
        <v>1</v>
      </c>
      <c r="H863">
        <v>3</v>
      </c>
      <c r="I863" t="s">
        <v>751</v>
      </c>
      <c r="J863" t="s">
        <v>892</v>
      </c>
      <c r="K863" t="s">
        <v>753</v>
      </c>
      <c r="L863">
        <v>1301</v>
      </c>
      <c r="N863">
        <v>1003</v>
      </c>
      <c r="O863" t="s">
        <v>151</v>
      </c>
      <c r="P863" t="s">
        <v>151</v>
      </c>
      <c r="Q863">
        <v>1</v>
      </c>
      <c r="W863">
        <v>0</v>
      </c>
      <c r="X863">
        <v>1030922947</v>
      </c>
      <c r="Y863">
        <v>225</v>
      </c>
      <c r="AA863">
        <v>61.61</v>
      </c>
      <c r="AB863">
        <v>0</v>
      </c>
      <c r="AC863">
        <v>0</v>
      </c>
      <c r="AD863">
        <v>0</v>
      </c>
      <c r="AE863">
        <v>8.44</v>
      </c>
      <c r="AF863">
        <v>0</v>
      </c>
      <c r="AG863">
        <v>0</v>
      </c>
      <c r="AH863">
        <v>0</v>
      </c>
      <c r="AI863">
        <v>7.3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225</v>
      </c>
      <c r="AU863" t="s">
        <v>3</v>
      </c>
      <c r="AV863">
        <v>0</v>
      </c>
      <c r="AW863">
        <v>2</v>
      </c>
      <c r="AX863">
        <v>35811228</v>
      </c>
      <c r="AY863">
        <v>1</v>
      </c>
      <c r="AZ863">
        <v>0</v>
      </c>
      <c r="BA863">
        <v>844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Y863*Source!I714</f>
        <v>42.46875</v>
      </c>
      <c r="CY863">
        <f t="shared" si="129"/>
        <v>61.61</v>
      </c>
      <c r="CZ863">
        <f t="shared" si="130"/>
        <v>8.44</v>
      </c>
      <c r="DA863">
        <f t="shared" si="131"/>
        <v>7.3</v>
      </c>
      <c r="DB863">
        <f t="shared" si="132"/>
        <v>1899</v>
      </c>
      <c r="DC863">
        <f t="shared" si="133"/>
        <v>0</v>
      </c>
    </row>
    <row r="864" spans="1:107">
      <c r="A864">
        <f>ROW(Source!A714)</f>
        <v>714</v>
      </c>
      <c r="B864">
        <v>35806607</v>
      </c>
      <c r="C864">
        <v>35811191</v>
      </c>
      <c r="D864">
        <v>29129634</v>
      </c>
      <c r="E864">
        <v>1</v>
      </c>
      <c r="F864">
        <v>1</v>
      </c>
      <c r="G864">
        <v>1</v>
      </c>
      <c r="H864">
        <v>3</v>
      </c>
      <c r="I864" t="s">
        <v>853</v>
      </c>
      <c r="J864" t="s">
        <v>893</v>
      </c>
      <c r="K864" t="s">
        <v>855</v>
      </c>
      <c r="L864">
        <v>1301</v>
      </c>
      <c r="N864">
        <v>1003</v>
      </c>
      <c r="O864" t="s">
        <v>151</v>
      </c>
      <c r="P864" t="s">
        <v>151</v>
      </c>
      <c r="Q864">
        <v>1</v>
      </c>
      <c r="W864">
        <v>0</v>
      </c>
      <c r="X864">
        <v>-234707112</v>
      </c>
      <c r="Y864">
        <v>46</v>
      </c>
      <c r="AA864">
        <v>37.020000000000003</v>
      </c>
      <c r="AB864">
        <v>0</v>
      </c>
      <c r="AC864">
        <v>0</v>
      </c>
      <c r="AD864">
        <v>0</v>
      </c>
      <c r="AE864">
        <v>3.32</v>
      </c>
      <c r="AF864">
        <v>0</v>
      </c>
      <c r="AG864">
        <v>0</v>
      </c>
      <c r="AH864">
        <v>0</v>
      </c>
      <c r="AI864">
        <v>11.15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0</v>
      </c>
      <c r="AQ864">
        <v>0</v>
      </c>
      <c r="AR864">
        <v>0</v>
      </c>
      <c r="AS864" t="s">
        <v>3</v>
      </c>
      <c r="AT864">
        <v>46</v>
      </c>
      <c r="AU864" t="s">
        <v>3</v>
      </c>
      <c r="AV864">
        <v>0</v>
      </c>
      <c r="AW864">
        <v>2</v>
      </c>
      <c r="AX864">
        <v>35811229</v>
      </c>
      <c r="AY864">
        <v>1</v>
      </c>
      <c r="AZ864">
        <v>0</v>
      </c>
      <c r="BA864">
        <v>845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Y864*Source!I714</f>
        <v>8.6824999999999992</v>
      </c>
      <c r="CY864">
        <f t="shared" si="129"/>
        <v>37.020000000000003</v>
      </c>
      <c r="CZ864">
        <f t="shared" si="130"/>
        <v>3.32</v>
      </c>
      <c r="DA864">
        <f t="shared" si="131"/>
        <v>11.15</v>
      </c>
      <c r="DB864">
        <f t="shared" si="132"/>
        <v>152.72</v>
      </c>
      <c r="DC864">
        <f t="shared" si="133"/>
        <v>0</v>
      </c>
    </row>
    <row r="865" spans="1:107">
      <c r="A865">
        <f>ROW(Source!A715)</f>
        <v>715</v>
      </c>
      <c r="B865">
        <v>35806607</v>
      </c>
      <c r="C865">
        <v>35811230</v>
      </c>
      <c r="D865">
        <v>18409850</v>
      </c>
      <c r="E865">
        <v>1</v>
      </c>
      <c r="F865">
        <v>1</v>
      </c>
      <c r="G865">
        <v>1</v>
      </c>
      <c r="H865">
        <v>1</v>
      </c>
      <c r="I865" t="s">
        <v>709</v>
      </c>
      <c r="J865" t="s">
        <v>3</v>
      </c>
      <c r="K865" t="s">
        <v>710</v>
      </c>
      <c r="L865">
        <v>1369</v>
      </c>
      <c r="N865">
        <v>1013</v>
      </c>
      <c r="O865" t="s">
        <v>583</v>
      </c>
      <c r="P865" t="s">
        <v>583</v>
      </c>
      <c r="Q865">
        <v>1</v>
      </c>
      <c r="W865">
        <v>0</v>
      </c>
      <c r="X865">
        <v>855544366</v>
      </c>
      <c r="Y865">
        <v>96.6</v>
      </c>
      <c r="AA865">
        <v>0</v>
      </c>
      <c r="AB865">
        <v>0</v>
      </c>
      <c r="AC865">
        <v>0</v>
      </c>
      <c r="AD865">
        <v>300.99</v>
      </c>
      <c r="AE865">
        <v>0</v>
      </c>
      <c r="AF865">
        <v>0</v>
      </c>
      <c r="AG865">
        <v>0</v>
      </c>
      <c r="AH865">
        <v>300.99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1</v>
      </c>
      <c r="AQ865">
        <v>0</v>
      </c>
      <c r="AR865">
        <v>0</v>
      </c>
      <c r="AS865" t="s">
        <v>3</v>
      </c>
      <c r="AT865">
        <v>84</v>
      </c>
      <c r="AU865" t="s">
        <v>144</v>
      </c>
      <c r="AV865">
        <v>1</v>
      </c>
      <c r="AW865">
        <v>2</v>
      </c>
      <c r="AX865">
        <v>35811249</v>
      </c>
      <c r="AY865">
        <v>2</v>
      </c>
      <c r="AZ865">
        <v>131072</v>
      </c>
      <c r="BA865">
        <v>846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Y865*Source!I715</f>
        <v>18.233249999999998</v>
      </c>
      <c r="CY865">
        <f>AD865</f>
        <v>300.99</v>
      </c>
      <c r="CZ865">
        <f>AH865</f>
        <v>300.99</v>
      </c>
      <c r="DA865">
        <f>AL865</f>
        <v>1</v>
      </c>
      <c r="DB865">
        <f>ROUND((ROUND(AT865*CZ865,2)*1.15),2)</f>
        <v>29075.63</v>
      </c>
      <c r="DC865">
        <f>ROUND((ROUND(AT865*AG865,2)*1.15),2)</f>
        <v>0</v>
      </c>
    </row>
    <row r="866" spans="1:107">
      <c r="A866">
        <f>ROW(Source!A715)</f>
        <v>715</v>
      </c>
      <c r="B866">
        <v>35806607</v>
      </c>
      <c r="C866">
        <v>35811230</v>
      </c>
      <c r="D866">
        <v>29173472</v>
      </c>
      <c r="E866">
        <v>1</v>
      </c>
      <c r="F866">
        <v>1</v>
      </c>
      <c r="G866">
        <v>1</v>
      </c>
      <c r="H866">
        <v>2</v>
      </c>
      <c r="I866" t="s">
        <v>660</v>
      </c>
      <c r="J866" t="s">
        <v>661</v>
      </c>
      <c r="K866" t="s">
        <v>662</v>
      </c>
      <c r="L866">
        <v>1368</v>
      </c>
      <c r="N866">
        <v>1011</v>
      </c>
      <c r="O866" t="s">
        <v>589</v>
      </c>
      <c r="P866" t="s">
        <v>589</v>
      </c>
      <c r="Q866">
        <v>1</v>
      </c>
      <c r="W866">
        <v>0</v>
      </c>
      <c r="X866">
        <v>275932499</v>
      </c>
      <c r="Y866">
        <v>2.75</v>
      </c>
      <c r="AA866">
        <v>0</v>
      </c>
      <c r="AB866">
        <v>12.75</v>
      </c>
      <c r="AC866">
        <v>0</v>
      </c>
      <c r="AD866">
        <v>0</v>
      </c>
      <c r="AE866">
        <v>0</v>
      </c>
      <c r="AF866">
        <v>3</v>
      </c>
      <c r="AG866">
        <v>0</v>
      </c>
      <c r="AH866">
        <v>0</v>
      </c>
      <c r="AI866">
        <v>1</v>
      </c>
      <c r="AJ866">
        <v>4.25</v>
      </c>
      <c r="AK866">
        <v>33.18</v>
      </c>
      <c r="AL866">
        <v>1</v>
      </c>
      <c r="AN866">
        <v>0</v>
      </c>
      <c r="AO866">
        <v>1</v>
      </c>
      <c r="AP866">
        <v>1</v>
      </c>
      <c r="AQ866">
        <v>0</v>
      </c>
      <c r="AR866">
        <v>0</v>
      </c>
      <c r="AS866" t="s">
        <v>3</v>
      </c>
      <c r="AT866">
        <v>2.2000000000000002</v>
      </c>
      <c r="AU866" t="s">
        <v>143</v>
      </c>
      <c r="AV866">
        <v>0</v>
      </c>
      <c r="AW866">
        <v>2</v>
      </c>
      <c r="AX866">
        <v>35811250</v>
      </c>
      <c r="AY866">
        <v>1</v>
      </c>
      <c r="AZ866">
        <v>0</v>
      </c>
      <c r="BA866">
        <v>847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Y866*Source!I715</f>
        <v>0.51906249999999998</v>
      </c>
      <c r="CY866">
        <f>AB866</f>
        <v>12.75</v>
      </c>
      <c r="CZ866">
        <f>AF866</f>
        <v>3</v>
      </c>
      <c r="DA866">
        <f>AJ866</f>
        <v>4.25</v>
      </c>
      <c r="DB866">
        <f>ROUND((ROUND(AT866*CZ866,2)*1.25),2)</f>
        <v>8.25</v>
      </c>
      <c r="DC866">
        <f>ROUND((ROUND(AT866*AG866,2)*1.25),2)</f>
        <v>0</v>
      </c>
    </row>
    <row r="867" spans="1:107">
      <c r="A867">
        <f>ROW(Source!A715)</f>
        <v>715</v>
      </c>
      <c r="B867">
        <v>35806607</v>
      </c>
      <c r="C867">
        <v>35811230</v>
      </c>
      <c r="D867">
        <v>29174538</v>
      </c>
      <c r="E867">
        <v>1</v>
      </c>
      <c r="F867">
        <v>1</v>
      </c>
      <c r="G867">
        <v>1</v>
      </c>
      <c r="H867">
        <v>2</v>
      </c>
      <c r="I867" t="s">
        <v>712</v>
      </c>
      <c r="J867" t="s">
        <v>820</v>
      </c>
      <c r="K867" t="s">
        <v>714</v>
      </c>
      <c r="L867">
        <v>1368</v>
      </c>
      <c r="N867">
        <v>1011</v>
      </c>
      <c r="O867" t="s">
        <v>589</v>
      </c>
      <c r="P867" t="s">
        <v>589</v>
      </c>
      <c r="Q867">
        <v>1</v>
      </c>
      <c r="W867">
        <v>0</v>
      </c>
      <c r="X867">
        <v>1107538725</v>
      </c>
      <c r="Y867">
        <v>0.21250000000000002</v>
      </c>
      <c r="AA867">
        <v>0</v>
      </c>
      <c r="AB867">
        <v>187.1</v>
      </c>
      <c r="AC867">
        <v>0</v>
      </c>
      <c r="AD867">
        <v>0</v>
      </c>
      <c r="AE867">
        <v>0</v>
      </c>
      <c r="AF867">
        <v>33.590000000000003</v>
      </c>
      <c r="AG867">
        <v>0</v>
      </c>
      <c r="AH867">
        <v>0</v>
      </c>
      <c r="AI867">
        <v>1</v>
      </c>
      <c r="AJ867">
        <v>5.57</v>
      </c>
      <c r="AK867">
        <v>33.18</v>
      </c>
      <c r="AL867">
        <v>1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0.17</v>
      </c>
      <c r="AU867" t="s">
        <v>143</v>
      </c>
      <c r="AV867">
        <v>0</v>
      </c>
      <c r="AW867">
        <v>2</v>
      </c>
      <c r="AX867">
        <v>35811251</v>
      </c>
      <c r="AY867">
        <v>1</v>
      </c>
      <c r="AZ867">
        <v>0</v>
      </c>
      <c r="BA867">
        <v>848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Y867*Source!I715</f>
        <v>4.0109375000000003E-2</v>
      </c>
      <c r="CY867">
        <f>AB867</f>
        <v>187.1</v>
      </c>
      <c r="CZ867">
        <f>AF867</f>
        <v>33.590000000000003</v>
      </c>
      <c r="DA867">
        <f>AJ867</f>
        <v>5.57</v>
      </c>
      <c r="DB867">
        <f>ROUND((ROUND(AT867*CZ867,2)*1.25),2)</f>
        <v>7.14</v>
      </c>
      <c r="DC867">
        <f>ROUND((ROUND(AT867*AG867,2)*1.25),2)</f>
        <v>0</v>
      </c>
    </row>
    <row r="868" spans="1:107">
      <c r="A868">
        <f>ROW(Source!A715)</f>
        <v>715</v>
      </c>
      <c r="B868">
        <v>35806607</v>
      </c>
      <c r="C868">
        <v>35811230</v>
      </c>
      <c r="D868">
        <v>29174580</v>
      </c>
      <c r="E868">
        <v>1</v>
      </c>
      <c r="F868">
        <v>1</v>
      </c>
      <c r="G868">
        <v>1</v>
      </c>
      <c r="H868">
        <v>2</v>
      </c>
      <c r="I868" t="s">
        <v>715</v>
      </c>
      <c r="J868" t="s">
        <v>821</v>
      </c>
      <c r="K868" t="s">
        <v>717</v>
      </c>
      <c r="L868">
        <v>1368</v>
      </c>
      <c r="N868">
        <v>1011</v>
      </c>
      <c r="O868" t="s">
        <v>589</v>
      </c>
      <c r="P868" t="s">
        <v>589</v>
      </c>
      <c r="Q868">
        <v>1</v>
      </c>
      <c r="W868">
        <v>0</v>
      </c>
      <c r="X868">
        <v>-169468834</v>
      </c>
      <c r="Y868">
        <v>1.0874999999999999</v>
      </c>
      <c r="AA868">
        <v>0</v>
      </c>
      <c r="AB868">
        <v>31.87</v>
      </c>
      <c r="AC868">
        <v>0</v>
      </c>
      <c r="AD868">
        <v>0</v>
      </c>
      <c r="AE868">
        <v>0</v>
      </c>
      <c r="AF868">
        <v>2.08</v>
      </c>
      <c r="AG868">
        <v>0</v>
      </c>
      <c r="AH868">
        <v>0</v>
      </c>
      <c r="AI868">
        <v>1</v>
      </c>
      <c r="AJ868">
        <v>15.32</v>
      </c>
      <c r="AK868">
        <v>33.18</v>
      </c>
      <c r="AL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 t="s">
        <v>3</v>
      </c>
      <c r="AT868">
        <v>0.87</v>
      </c>
      <c r="AU868" t="s">
        <v>143</v>
      </c>
      <c r="AV868">
        <v>0</v>
      </c>
      <c r="AW868">
        <v>2</v>
      </c>
      <c r="AX868">
        <v>35811252</v>
      </c>
      <c r="AY868">
        <v>1</v>
      </c>
      <c r="AZ868">
        <v>0</v>
      </c>
      <c r="BA868">
        <v>849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Y868*Source!I715</f>
        <v>0.20526562499999998</v>
      </c>
      <c r="CY868">
        <f>AB868</f>
        <v>31.87</v>
      </c>
      <c r="CZ868">
        <f>AF868</f>
        <v>2.08</v>
      </c>
      <c r="DA868">
        <f>AJ868</f>
        <v>15.32</v>
      </c>
      <c r="DB868">
        <f>ROUND((ROUND(AT868*CZ868,2)*1.25),2)</f>
        <v>2.2599999999999998</v>
      </c>
      <c r="DC868">
        <f>ROUND((ROUND(AT868*AG868,2)*1.25),2)</f>
        <v>0</v>
      </c>
    </row>
    <row r="869" spans="1:107">
      <c r="A869">
        <f>ROW(Source!A715)</f>
        <v>715</v>
      </c>
      <c r="B869">
        <v>35806607</v>
      </c>
      <c r="C869">
        <v>35811230</v>
      </c>
      <c r="D869">
        <v>29109354</v>
      </c>
      <c r="E869">
        <v>1</v>
      </c>
      <c r="F869">
        <v>1</v>
      </c>
      <c r="G869">
        <v>1</v>
      </c>
      <c r="H869">
        <v>3</v>
      </c>
      <c r="I869" t="s">
        <v>718</v>
      </c>
      <c r="J869" t="s">
        <v>822</v>
      </c>
      <c r="K869" t="s">
        <v>720</v>
      </c>
      <c r="L869">
        <v>1346</v>
      </c>
      <c r="N869">
        <v>1009</v>
      </c>
      <c r="O869" t="s">
        <v>170</v>
      </c>
      <c r="P869" t="s">
        <v>170</v>
      </c>
      <c r="Q869">
        <v>1</v>
      </c>
      <c r="W869">
        <v>0</v>
      </c>
      <c r="X869">
        <v>-882693383</v>
      </c>
      <c r="Y869">
        <v>10</v>
      </c>
      <c r="AA869">
        <v>64.010000000000005</v>
      </c>
      <c r="AB869">
        <v>0</v>
      </c>
      <c r="AC869">
        <v>0</v>
      </c>
      <c r="AD869">
        <v>0</v>
      </c>
      <c r="AE869">
        <v>46.72</v>
      </c>
      <c r="AF869">
        <v>0</v>
      </c>
      <c r="AG869">
        <v>0</v>
      </c>
      <c r="AH869">
        <v>0</v>
      </c>
      <c r="AI869">
        <v>1.37</v>
      </c>
      <c r="AJ869">
        <v>1</v>
      </c>
      <c r="AK869">
        <v>1</v>
      </c>
      <c r="AL869">
        <v>1</v>
      </c>
      <c r="AN869">
        <v>0</v>
      </c>
      <c r="AO869">
        <v>1</v>
      </c>
      <c r="AP869">
        <v>0</v>
      </c>
      <c r="AQ869">
        <v>0</v>
      </c>
      <c r="AR869">
        <v>0</v>
      </c>
      <c r="AS869" t="s">
        <v>3</v>
      </c>
      <c r="AT869">
        <v>10</v>
      </c>
      <c r="AU869" t="s">
        <v>3</v>
      </c>
      <c r="AV869">
        <v>0</v>
      </c>
      <c r="AW869">
        <v>2</v>
      </c>
      <c r="AX869">
        <v>35811253</v>
      </c>
      <c r="AY869">
        <v>1</v>
      </c>
      <c r="AZ869">
        <v>0</v>
      </c>
      <c r="BA869">
        <v>850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Y869*Source!I715</f>
        <v>1.8875</v>
      </c>
      <c r="CY869">
        <f t="shared" ref="CY869:CY882" si="134">AA869</f>
        <v>64.010000000000005</v>
      </c>
      <c r="CZ869">
        <f t="shared" ref="CZ869:CZ882" si="135">AE869</f>
        <v>46.72</v>
      </c>
      <c r="DA869">
        <f t="shared" ref="DA869:DA882" si="136">AI869</f>
        <v>1.37</v>
      </c>
      <c r="DB869">
        <f t="shared" ref="DB869:DB882" si="137">ROUND(ROUND(AT869*CZ869,2),2)</f>
        <v>467.2</v>
      </c>
      <c r="DC869">
        <f t="shared" ref="DC869:DC882" si="138">ROUND(ROUND(AT869*AG869,2),2)</f>
        <v>0</v>
      </c>
    </row>
    <row r="870" spans="1:107">
      <c r="A870">
        <f>ROW(Source!A715)</f>
        <v>715</v>
      </c>
      <c r="B870">
        <v>35806607</v>
      </c>
      <c r="C870">
        <v>35811230</v>
      </c>
      <c r="D870">
        <v>29109414</v>
      </c>
      <c r="E870">
        <v>1</v>
      </c>
      <c r="F870">
        <v>1</v>
      </c>
      <c r="G870">
        <v>1</v>
      </c>
      <c r="H870">
        <v>3</v>
      </c>
      <c r="I870" t="s">
        <v>721</v>
      </c>
      <c r="J870" t="s">
        <v>887</v>
      </c>
      <c r="K870" t="s">
        <v>723</v>
      </c>
      <c r="L870">
        <v>1346</v>
      </c>
      <c r="N870">
        <v>1009</v>
      </c>
      <c r="O870" t="s">
        <v>170</v>
      </c>
      <c r="P870" t="s">
        <v>170</v>
      </c>
      <c r="Q870">
        <v>1</v>
      </c>
      <c r="W870">
        <v>0</v>
      </c>
      <c r="X870">
        <v>1092262719</v>
      </c>
      <c r="Y870">
        <v>137</v>
      </c>
      <c r="AA870">
        <v>10.1</v>
      </c>
      <c r="AB870">
        <v>0</v>
      </c>
      <c r="AC870">
        <v>0</v>
      </c>
      <c r="AD870">
        <v>0</v>
      </c>
      <c r="AE870">
        <v>1.58</v>
      </c>
      <c r="AF870">
        <v>0</v>
      </c>
      <c r="AG870">
        <v>0</v>
      </c>
      <c r="AH870">
        <v>0</v>
      </c>
      <c r="AI870">
        <v>6.39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0</v>
      </c>
      <c r="AQ870">
        <v>0</v>
      </c>
      <c r="AR870">
        <v>0</v>
      </c>
      <c r="AS870" t="s">
        <v>3</v>
      </c>
      <c r="AT870">
        <v>137</v>
      </c>
      <c r="AU870" t="s">
        <v>3</v>
      </c>
      <c r="AV870">
        <v>0</v>
      </c>
      <c r="AW870">
        <v>2</v>
      </c>
      <c r="AX870">
        <v>35811254</v>
      </c>
      <c r="AY870">
        <v>1</v>
      </c>
      <c r="AZ870">
        <v>0</v>
      </c>
      <c r="BA870">
        <v>851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Y870*Source!I715</f>
        <v>25.858750000000001</v>
      </c>
      <c r="CY870">
        <f t="shared" si="134"/>
        <v>10.1</v>
      </c>
      <c r="CZ870">
        <f t="shared" si="135"/>
        <v>1.58</v>
      </c>
      <c r="DA870">
        <f t="shared" si="136"/>
        <v>6.39</v>
      </c>
      <c r="DB870">
        <f t="shared" si="137"/>
        <v>216.46</v>
      </c>
      <c r="DC870">
        <f t="shared" si="138"/>
        <v>0</v>
      </c>
    </row>
    <row r="871" spans="1:107">
      <c r="A871">
        <f>ROW(Source!A715)</f>
        <v>715</v>
      </c>
      <c r="B871">
        <v>35806607</v>
      </c>
      <c r="C871">
        <v>35811230</v>
      </c>
      <c r="D871">
        <v>29109781</v>
      </c>
      <c r="E871">
        <v>1</v>
      </c>
      <c r="F871">
        <v>1</v>
      </c>
      <c r="G871">
        <v>1</v>
      </c>
      <c r="H871">
        <v>3</v>
      </c>
      <c r="I871" t="s">
        <v>724</v>
      </c>
      <c r="J871" t="s">
        <v>823</v>
      </c>
      <c r="K871" t="s">
        <v>726</v>
      </c>
      <c r="L871">
        <v>1346</v>
      </c>
      <c r="N871">
        <v>1009</v>
      </c>
      <c r="O871" t="s">
        <v>170</v>
      </c>
      <c r="P871" t="s">
        <v>170</v>
      </c>
      <c r="Q871">
        <v>1</v>
      </c>
      <c r="W871">
        <v>0</v>
      </c>
      <c r="X871">
        <v>-306339415</v>
      </c>
      <c r="Y871">
        <v>10</v>
      </c>
      <c r="AA871">
        <v>60.38</v>
      </c>
      <c r="AB871">
        <v>0</v>
      </c>
      <c r="AC871">
        <v>0</v>
      </c>
      <c r="AD871">
        <v>0</v>
      </c>
      <c r="AE871">
        <v>11.12</v>
      </c>
      <c r="AF871">
        <v>0</v>
      </c>
      <c r="AG871">
        <v>0</v>
      </c>
      <c r="AH871">
        <v>0</v>
      </c>
      <c r="AI871">
        <v>5.43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10</v>
      </c>
      <c r="AU871" t="s">
        <v>3</v>
      </c>
      <c r="AV871">
        <v>0</v>
      </c>
      <c r="AW871">
        <v>2</v>
      </c>
      <c r="AX871">
        <v>35811255</v>
      </c>
      <c r="AY871">
        <v>1</v>
      </c>
      <c r="AZ871">
        <v>0</v>
      </c>
      <c r="BA871">
        <v>852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Y871*Source!I715</f>
        <v>1.8875</v>
      </c>
      <c r="CY871">
        <f t="shared" si="134"/>
        <v>60.38</v>
      </c>
      <c r="CZ871">
        <f t="shared" si="135"/>
        <v>11.12</v>
      </c>
      <c r="DA871">
        <f t="shared" si="136"/>
        <v>5.43</v>
      </c>
      <c r="DB871">
        <f t="shared" si="137"/>
        <v>111.2</v>
      </c>
      <c r="DC871">
        <f t="shared" si="138"/>
        <v>0</v>
      </c>
    </row>
    <row r="872" spans="1:107">
      <c r="A872">
        <f>ROW(Source!A715)</f>
        <v>715</v>
      </c>
      <c r="B872">
        <v>35806607</v>
      </c>
      <c r="C872">
        <v>35811230</v>
      </c>
      <c r="D872">
        <v>29109782</v>
      </c>
      <c r="E872">
        <v>1</v>
      </c>
      <c r="F872">
        <v>1</v>
      </c>
      <c r="G872">
        <v>1</v>
      </c>
      <c r="H872">
        <v>3</v>
      </c>
      <c r="I872" t="s">
        <v>727</v>
      </c>
      <c r="J872" t="s">
        <v>824</v>
      </c>
      <c r="K872" t="s">
        <v>729</v>
      </c>
      <c r="L872">
        <v>1346</v>
      </c>
      <c r="N872">
        <v>1009</v>
      </c>
      <c r="O872" t="s">
        <v>170</v>
      </c>
      <c r="P872" t="s">
        <v>170</v>
      </c>
      <c r="Q872">
        <v>1</v>
      </c>
      <c r="W872">
        <v>0</v>
      </c>
      <c r="X872">
        <v>-71279152</v>
      </c>
      <c r="Y872">
        <v>69</v>
      </c>
      <c r="AA872">
        <v>16.309999999999999</v>
      </c>
      <c r="AB872">
        <v>0</v>
      </c>
      <c r="AC872">
        <v>0</v>
      </c>
      <c r="AD872">
        <v>0</v>
      </c>
      <c r="AE872">
        <v>4.3600000000000003</v>
      </c>
      <c r="AF872">
        <v>0</v>
      </c>
      <c r="AG872">
        <v>0</v>
      </c>
      <c r="AH872">
        <v>0</v>
      </c>
      <c r="AI872">
        <v>3.74</v>
      </c>
      <c r="AJ872">
        <v>1</v>
      </c>
      <c r="AK872">
        <v>1</v>
      </c>
      <c r="AL872">
        <v>1</v>
      </c>
      <c r="AN872">
        <v>0</v>
      </c>
      <c r="AO872">
        <v>1</v>
      </c>
      <c r="AP872">
        <v>0</v>
      </c>
      <c r="AQ872">
        <v>0</v>
      </c>
      <c r="AR872">
        <v>0</v>
      </c>
      <c r="AS872" t="s">
        <v>3</v>
      </c>
      <c r="AT872">
        <v>69</v>
      </c>
      <c r="AU872" t="s">
        <v>3</v>
      </c>
      <c r="AV872">
        <v>0</v>
      </c>
      <c r="AW872">
        <v>2</v>
      </c>
      <c r="AX872">
        <v>35811256</v>
      </c>
      <c r="AY872">
        <v>1</v>
      </c>
      <c r="AZ872">
        <v>0</v>
      </c>
      <c r="BA872">
        <v>853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Y872*Source!I715</f>
        <v>13.02375</v>
      </c>
      <c r="CY872">
        <f t="shared" si="134"/>
        <v>16.309999999999999</v>
      </c>
      <c r="CZ872">
        <f t="shared" si="135"/>
        <v>4.3600000000000003</v>
      </c>
      <c r="DA872">
        <f t="shared" si="136"/>
        <v>3.74</v>
      </c>
      <c r="DB872">
        <f t="shared" si="137"/>
        <v>300.83999999999997</v>
      </c>
      <c r="DC872">
        <f t="shared" si="138"/>
        <v>0</v>
      </c>
    </row>
    <row r="873" spans="1:107">
      <c r="A873">
        <f>ROW(Source!A715)</f>
        <v>715</v>
      </c>
      <c r="B873">
        <v>35806607</v>
      </c>
      <c r="C873">
        <v>35811230</v>
      </c>
      <c r="D873">
        <v>29110699</v>
      </c>
      <c r="E873">
        <v>1</v>
      </c>
      <c r="F873">
        <v>1</v>
      </c>
      <c r="G873">
        <v>1</v>
      </c>
      <c r="H873">
        <v>3</v>
      </c>
      <c r="I873" t="s">
        <v>730</v>
      </c>
      <c r="J873" t="s">
        <v>825</v>
      </c>
      <c r="K873" t="s">
        <v>732</v>
      </c>
      <c r="L873">
        <v>1301</v>
      </c>
      <c r="N873">
        <v>1003</v>
      </c>
      <c r="O873" t="s">
        <v>151</v>
      </c>
      <c r="P873" t="s">
        <v>151</v>
      </c>
      <c r="Q873">
        <v>1</v>
      </c>
      <c r="W873">
        <v>0</v>
      </c>
      <c r="X873">
        <v>1063889258</v>
      </c>
      <c r="Y873">
        <v>118</v>
      </c>
      <c r="AA873">
        <v>1.24</v>
      </c>
      <c r="AB873">
        <v>0</v>
      </c>
      <c r="AC873">
        <v>0</v>
      </c>
      <c r="AD873">
        <v>0</v>
      </c>
      <c r="AE873">
        <v>0.17</v>
      </c>
      <c r="AF873">
        <v>0</v>
      </c>
      <c r="AG873">
        <v>0</v>
      </c>
      <c r="AH873">
        <v>0</v>
      </c>
      <c r="AI873">
        <v>7.29</v>
      </c>
      <c r="AJ873">
        <v>1</v>
      </c>
      <c r="AK873">
        <v>1</v>
      </c>
      <c r="AL873">
        <v>1</v>
      </c>
      <c r="AN873">
        <v>0</v>
      </c>
      <c r="AO873">
        <v>1</v>
      </c>
      <c r="AP873">
        <v>0</v>
      </c>
      <c r="AQ873">
        <v>0</v>
      </c>
      <c r="AR873">
        <v>0</v>
      </c>
      <c r="AS873" t="s">
        <v>3</v>
      </c>
      <c r="AT873">
        <v>118</v>
      </c>
      <c r="AU873" t="s">
        <v>3</v>
      </c>
      <c r="AV873">
        <v>0</v>
      </c>
      <c r="AW873">
        <v>2</v>
      </c>
      <c r="AX873">
        <v>35811257</v>
      </c>
      <c r="AY873">
        <v>1</v>
      </c>
      <c r="AZ873">
        <v>0</v>
      </c>
      <c r="BA873">
        <v>854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Y873*Source!I715</f>
        <v>22.272500000000001</v>
      </c>
      <c r="CY873">
        <f t="shared" si="134"/>
        <v>1.24</v>
      </c>
      <c r="CZ873">
        <f t="shared" si="135"/>
        <v>0.17</v>
      </c>
      <c r="DA873">
        <f t="shared" si="136"/>
        <v>7.29</v>
      </c>
      <c r="DB873">
        <f t="shared" si="137"/>
        <v>20.059999999999999</v>
      </c>
      <c r="DC873">
        <f t="shared" si="138"/>
        <v>0</v>
      </c>
    </row>
    <row r="874" spans="1:107">
      <c r="A874">
        <f>ROW(Source!A715)</f>
        <v>715</v>
      </c>
      <c r="B874">
        <v>35806607</v>
      </c>
      <c r="C874">
        <v>35811230</v>
      </c>
      <c r="D874">
        <v>29110797</v>
      </c>
      <c r="E874">
        <v>1</v>
      </c>
      <c r="F874">
        <v>1</v>
      </c>
      <c r="G874">
        <v>1</v>
      </c>
      <c r="H874">
        <v>3</v>
      </c>
      <c r="I874" t="s">
        <v>733</v>
      </c>
      <c r="J874" t="s">
        <v>826</v>
      </c>
      <c r="K874" t="s">
        <v>735</v>
      </c>
      <c r="L874">
        <v>1301</v>
      </c>
      <c r="N874">
        <v>1003</v>
      </c>
      <c r="O874" t="s">
        <v>151</v>
      </c>
      <c r="P874" t="s">
        <v>151</v>
      </c>
      <c r="Q874">
        <v>1</v>
      </c>
      <c r="W874">
        <v>0</v>
      </c>
      <c r="X874">
        <v>1919953005</v>
      </c>
      <c r="Y874">
        <v>80</v>
      </c>
      <c r="AA874">
        <v>15.5</v>
      </c>
      <c r="AB874">
        <v>0</v>
      </c>
      <c r="AC874">
        <v>0</v>
      </c>
      <c r="AD874">
        <v>0</v>
      </c>
      <c r="AE874">
        <v>1.74</v>
      </c>
      <c r="AF874">
        <v>0</v>
      </c>
      <c r="AG874">
        <v>0</v>
      </c>
      <c r="AH874">
        <v>0</v>
      </c>
      <c r="AI874">
        <v>8.91</v>
      </c>
      <c r="AJ874">
        <v>1</v>
      </c>
      <c r="AK874">
        <v>1</v>
      </c>
      <c r="AL874">
        <v>1</v>
      </c>
      <c r="AN874">
        <v>0</v>
      </c>
      <c r="AO874">
        <v>1</v>
      </c>
      <c r="AP874">
        <v>0</v>
      </c>
      <c r="AQ874">
        <v>0</v>
      </c>
      <c r="AR874">
        <v>0</v>
      </c>
      <c r="AS874" t="s">
        <v>3</v>
      </c>
      <c r="AT874">
        <v>80</v>
      </c>
      <c r="AU874" t="s">
        <v>3</v>
      </c>
      <c r="AV874">
        <v>0</v>
      </c>
      <c r="AW874">
        <v>2</v>
      </c>
      <c r="AX874">
        <v>35811258</v>
      </c>
      <c r="AY874">
        <v>1</v>
      </c>
      <c r="AZ874">
        <v>0</v>
      </c>
      <c r="BA874">
        <v>855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Y874*Source!I715</f>
        <v>15.1</v>
      </c>
      <c r="CY874">
        <f t="shared" si="134"/>
        <v>15.5</v>
      </c>
      <c r="CZ874">
        <f t="shared" si="135"/>
        <v>1.74</v>
      </c>
      <c r="DA874">
        <f t="shared" si="136"/>
        <v>8.91</v>
      </c>
      <c r="DB874">
        <f t="shared" si="137"/>
        <v>139.19999999999999</v>
      </c>
      <c r="DC874">
        <f t="shared" si="138"/>
        <v>0</v>
      </c>
    </row>
    <row r="875" spans="1:107">
      <c r="A875">
        <f>ROW(Source!A715)</f>
        <v>715</v>
      </c>
      <c r="B875">
        <v>35806607</v>
      </c>
      <c r="C875">
        <v>35811230</v>
      </c>
      <c r="D875">
        <v>29110815</v>
      </c>
      <c r="E875">
        <v>1</v>
      </c>
      <c r="F875">
        <v>1</v>
      </c>
      <c r="G875">
        <v>1</v>
      </c>
      <c r="H875">
        <v>3</v>
      </c>
      <c r="I875" t="s">
        <v>736</v>
      </c>
      <c r="J875" t="s">
        <v>888</v>
      </c>
      <c r="K875" t="s">
        <v>738</v>
      </c>
      <c r="L875">
        <v>1301</v>
      </c>
      <c r="N875">
        <v>1003</v>
      </c>
      <c r="O875" t="s">
        <v>151</v>
      </c>
      <c r="P875" t="s">
        <v>151</v>
      </c>
      <c r="Q875">
        <v>1</v>
      </c>
      <c r="W875">
        <v>0</v>
      </c>
      <c r="X875">
        <v>-1169660804</v>
      </c>
      <c r="Y875">
        <v>117</v>
      </c>
      <c r="AA875">
        <v>6.29</v>
      </c>
      <c r="AB875">
        <v>0</v>
      </c>
      <c r="AC875">
        <v>0</v>
      </c>
      <c r="AD875">
        <v>0</v>
      </c>
      <c r="AE875">
        <v>0.85</v>
      </c>
      <c r="AF875">
        <v>0</v>
      </c>
      <c r="AG875">
        <v>0</v>
      </c>
      <c r="AH875">
        <v>0</v>
      </c>
      <c r="AI875">
        <v>7.4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117</v>
      </c>
      <c r="AU875" t="s">
        <v>3</v>
      </c>
      <c r="AV875">
        <v>0</v>
      </c>
      <c r="AW875">
        <v>2</v>
      </c>
      <c r="AX875">
        <v>35811259</v>
      </c>
      <c r="AY875">
        <v>1</v>
      </c>
      <c r="AZ875">
        <v>0</v>
      </c>
      <c r="BA875">
        <v>856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Y875*Source!I715</f>
        <v>22.083749999999998</v>
      </c>
      <c r="CY875">
        <f t="shared" si="134"/>
        <v>6.29</v>
      </c>
      <c r="CZ875">
        <f t="shared" si="135"/>
        <v>0.85</v>
      </c>
      <c r="DA875">
        <f t="shared" si="136"/>
        <v>7.4</v>
      </c>
      <c r="DB875">
        <f t="shared" si="137"/>
        <v>99.45</v>
      </c>
      <c r="DC875">
        <f t="shared" si="138"/>
        <v>0</v>
      </c>
    </row>
    <row r="876" spans="1:107">
      <c r="A876">
        <f>ROW(Source!A715)</f>
        <v>715</v>
      </c>
      <c r="B876">
        <v>35806607</v>
      </c>
      <c r="C876">
        <v>35811230</v>
      </c>
      <c r="D876">
        <v>29111455</v>
      </c>
      <c r="E876">
        <v>1</v>
      </c>
      <c r="F876">
        <v>1</v>
      </c>
      <c r="G876">
        <v>1</v>
      </c>
      <c r="H876">
        <v>3</v>
      </c>
      <c r="I876" t="s">
        <v>219</v>
      </c>
      <c r="J876" t="s">
        <v>275</v>
      </c>
      <c r="K876" t="s">
        <v>220</v>
      </c>
      <c r="L876">
        <v>1327</v>
      </c>
      <c r="N876">
        <v>1005</v>
      </c>
      <c r="O876" t="s">
        <v>165</v>
      </c>
      <c r="P876" t="s">
        <v>165</v>
      </c>
      <c r="Q876">
        <v>1</v>
      </c>
      <c r="W876">
        <v>0</v>
      </c>
      <c r="X876">
        <v>-1126346608</v>
      </c>
      <c r="Y876">
        <v>225</v>
      </c>
      <c r="AA876">
        <v>73.790000000000006</v>
      </c>
      <c r="AB876">
        <v>0</v>
      </c>
      <c r="AC876">
        <v>0</v>
      </c>
      <c r="AD876">
        <v>0</v>
      </c>
      <c r="AE876">
        <v>15.06</v>
      </c>
      <c r="AF876">
        <v>0</v>
      </c>
      <c r="AG876">
        <v>0</v>
      </c>
      <c r="AH876">
        <v>0</v>
      </c>
      <c r="AI876">
        <v>4.9000000000000004</v>
      </c>
      <c r="AJ876">
        <v>1</v>
      </c>
      <c r="AK876">
        <v>1</v>
      </c>
      <c r="AL876">
        <v>1</v>
      </c>
      <c r="AN876">
        <v>0</v>
      </c>
      <c r="AO876">
        <v>1</v>
      </c>
      <c r="AP876">
        <v>0</v>
      </c>
      <c r="AQ876">
        <v>0</v>
      </c>
      <c r="AR876">
        <v>0</v>
      </c>
      <c r="AS876" t="s">
        <v>3</v>
      </c>
      <c r="AT876">
        <v>225</v>
      </c>
      <c r="AU876" t="s">
        <v>3</v>
      </c>
      <c r="AV876">
        <v>0</v>
      </c>
      <c r="AW876">
        <v>2</v>
      </c>
      <c r="AX876">
        <v>35811260</v>
      </c>
      <c r="AY876">
        <v>1</v>
      </c>
      <c r="AZ876">
        <v>0</v>
      </c>
      <c r="BA876">
        <v>857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Y876*Source!I715</f>
        <v>42.46875</v>
      </c>
      <c r="CY876">
        <f t="shared" si="134"/>
        <v>73.790000000000006</v>
      </c>
      <c r="CZ876">
        <f t="shared" si="135"/>
        <v>15.06</v>
      </c>
      <c r="DA876">
        <f t="shared" si="136"/>
        <v>4.9000000000000004</v>
      </c>
      <c r="DB876">
        <f t="shared" si="137"/>
        <v>3388.5</v>
      </c>
      <c r="DC876">
        <f t="shared" si="138"/>
        <v>0</v>
      </c>
    </row>
    <row r="877" spans="1:107">
      <c r="A877">
        <f>ROW(Source!A715)</f>
        <v>715</v>
      </c>
      <c r="B877">
        <v>35806607</v>
      </c>
      <c r="C877">
        <v>35811230</v>
      </c>
      <c r="D877">
        <v>29114733</v>
      </c>
      <c r="E877">
        <v>1</v>
      </c>
      <c r="F877">
        <v>1</v>
      </c>
      <c r="G877">
        <v>1</v>
      </c>
      <c r="H877">
        <v>3</v>
      </c>
      <c r="I877" t="s">
        <v>739</v>
      </c>
      <c r="J877" t="s">
        <v>830</v>
      </c>
      <c r="K877" t="s">
        <v>741</v>
      </c>
      <c r="L877">
        <v>1354</v>
      </c>
      <c r="N877">
        <v>1010</v>
      </c>
      <c r="O877" t="s">
        <v>258</v>
      </c>
      <c r="P877" t="s">
        <v>258</v>
      </c>
      <c r="Q877">
        <v>1</v>
      </c>
      <c r="W877">
        <v>0</v>
      </c>
      <c r="X877">
        <v>-1352915271</v>
      </c>
      <c r="Y877">
        <v>790</v>
      </c>
      <c r="AA877">
        <v>0.3</v>
      </c>
      <c r="AB877">
        <v>0</v>
      </c>
      <c r="AC877">
        <v>0</v>
      </c>
      <c r="AD877">
        <v>0</v>
      </c>
      <c r="AE877">
        <v>0.02</v>
      </c>
      <c r="AF877">
        <v>0</v>
      </c>
      <c r="AG877">
        <v>0</v>
      </c>
      <c r="AH877">
        <v>0</v>
      </c>
      <c r="AI877">
        <v>14.91</v>
      </c>
      <c r="AJ877">
        <v>1</v>
      </c>
      <c r="AK877">
        <v>1</v>
      </c>
      <c r="AL877">
        <v>1</v>
      </c>
      <c r="AN877">
        <v>0</v>
      </c>
      <c r="AO877">
        <v>1</v>
      </c>
      <c r="AP877">
        <v>0</v>
      </c>
      <c r="AQ877">
        <v>0</v>
      </c>
      <c r="AR877">
        <v>0</v>
      </c>
      <c r="AS877" t="s">
        <v>3</v>
      </c>
      <c r="AT877">
        <v>790</v>
      </c>
      <c r="AU877" t="s">
        <v>3</v>
      </c>
      <c r="AV877">
        <v>0</v>
      </c>
      <c r="AW877">
        <v>2</v>
      </c>
      <c r="AX877">
        <v>35811261</v>
      </c>
      <c r="AY877">
        <v>1</v>
      </c>
      <c r="AZ877">
        <v>0</v>
      </c>
      <c r="BA877">
        <v>858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Y877*Source!I715</f>
        <v>149.11250000000001</v>
      </c>
      <c r="CY877">
        <f t="shared" si="134"/>
        <v>0.3</v>
      </c>
      <c r="CZ877">
        <f t="shared" si="135"/>
        <v>0.02</v>
      </c>
      <c r="DA877">
        <f t="shared" si="136"/>
        <v>14.91</v>
      </c>
      <c r="DB877">
        <f t="shared" si="137"/>
        <v>15.8</v>
      </c>
      <c r="DC877">
        <f t="shared" si="138"/>
        <v>0</v>
      </c>
    </row>
    <row r="878" spans="1:107">
      <c r="A878">
        <f>ROW(Source!A715)</f>
        <v>715</v>
      </c>
      <c r="B878">
        <v>35806607</v>
      </c>
      <c r="C878">
        <v>35811230</v>
      </c>
      <c r="D878">
        <v>29114734</v>
      </c>
      <c r="E878">
        <v>1</v>
      </c>
      <c r="F878">
        <v>1</v>
      </c>
      <c r="G878">
        <v>1</v>
      </c>
      <c r="H878">
        <v>3</v>
      </c>
      <c r="I878" t="s">
        <v>742</v>
      </c>
      <c r="J878" t="s">
        <v>889</v>
      </c>
      <c r="K878" t="s">
        <v>744</v>
      </c>
      <c r="L878">
        <v>1354</v>
      </c>
      <c r="N878">
        <v>1010</v>
      </c>
      <c r="O878" t="s">
        <v>258</v>
      </c>
      <c r="P878" t="s">
        <v>258</v>
      </c>
      <c r="Q878">
        <v>1</v>
      </c>
      <c r="W878">
        <v>0</v>
      </c>
      <c r="X878">
        <v>1370092194</v>
      </c>
      <c r="Y878">
        <v>1844</v>
      </c>
      <c r="AA878">
        <v>0.38</v>
      </c>
      <c r="AB878">
        <v>0</v>
      </c>
      <c r="AC878">
        <v>0</v>
      </c>
      <c r="AD878">
        <v>0</v>
      </c>
      <c r="AE878">
        <v>0.03</v>
      </c>
      <c r="AF878">
        <v>0</v>
      </c>
      <c r="AG878">
        <v>0</v>
      </c>
      <c r="AH878">
        <v>0</v>
      </c>
      <c r="AI878">
        <v>12.55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0</v>
      </c>
      <c r="AQ878">
        <v>0</v>
      </c>
      <c r="AR878">
        <v>0</v>
      </c>
      <c r="AS878" t="s">
        <v>3</v>
      </c>
      <c r="AT878">
        <v>1844</v>
      </c>
      <c r="AU878" t="s">
        <v>3</v>
      </c>
      <c r="AV878">
        <v>0</v>
      </c>
      <c r="AW878">
        <v>2</v>
      </c>
      <c r="AX878">
        <v>35811262</v>
      </c>
      <c r="AY878">
        <v>1</v>
      </c>
      <c r="AZ878">
        <v>0</v>
      </c>
      <c r="BA878">
        <v>859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Y878*Source!I715</f>
        <v>348.05500000000001</v>
      </c>
      <c r="CY878">
        <f t="shared" si="134"/>
        <v>0.38</v>
      </c>
      <c r="CZ878">
        <f t="shared" si="135"/>
        <v>0.03</v>
      </c>
      <c r="DA878">
        <f t="shared" si="136"/>
        <v>12.55</v>
      </c>
      <c r="DB878">
        <f t="shared" si="137"/>
        <v>55.32</v>
      </c>
      <c r="DC878">
        <f t="shared" si="138"/>
        <v>0</v>
      </c>
    </row>
    <row r="879" spans="1:107">
      <c r="A879">
        <f>ROW(Source!A715)</f>
        <v>715</v>
      </c>
      <c r="B879">
        <v>35806607</v>
      </c>
      <c r="C879">
        <v>35811230</v>
      </c>
      <c r="D879">
        <v>29114482</v>
      </c>
      <c r="E879">
        <v>1</v>
      </c>
      <c r="F879">
        <v>1</v>
      </c>
      <c r="G879">
        <v>1</v>
      </c>
      <c r="H879">
        <v>3</v>
      </c>
      <c r="I879" t="s">
        <v>745</v>
      </c>
      <c r="J879" t="s">
        <v>890</v>
      </c>
      <c r="K879" t="s">
        <v>747</v>
      </c>
      <c r="L879">
        <v>1354</v>
      </c>
      <c r="N879">
        <v>1010</v>
      </c>
      <c r="O879" t="s">
        <v>258</v>
      </c>
      <c r="P879" t="s">
        <v>258</v>
      </c>
      <c r="Q879">
        <v>1</v>
      </c>
      <c r="W879">
        <v>0</v>
      </c>
      <c r="X879">
        <v>-520920930</v>
      </c>
      <c r="Y879">
        <v>149</v>
      </c>
      <c r="AA879">
        <v>0.33</v>
      </c>
      <c r="AB879">
        <v>0</v>
      </c>
      <c r="AC879">
        <v>0</v>
      </c>
      <c r="AD879">
        <v>0</v>
      </c>
      <c r="AE879">
        <v>7.0000000000000007E-2</v>
      </c>
      <c r="AF879">
        <v>0</v>
      </c>
      <c r="AG879">
        <v>0</v>
      </c>
      <c r="AH879">
        <v>0</v>
      </c>
      <c r="AI879">
        <v>4.74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149</v>
      </c>
      <c r="AU879" t="s">
        <v>3</v>
      </c>
      <c r="AV879">
        <v>0</v>
      </c>
      <c r="AW879">
        <v>2</v>
      </c>
      <c r="AX879">
        <v>35811263</v>
      </c>
      <c r="AY879">
        <v>1</v>
      </c>
      <c r="AZ879">
        <v>0</v>
      </c>
      <c r="BA879">
        <v>860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Y879*Source!I715</f>
        <v>28.123750000000001</v>
      </c>
      <c r="CY879">
        <f t="shared" si="134"/>
        <v>0.33</v>
      </c>
      <c r="CZ879">
        <f t="shared" si="135"/>
        <v>7.0000000000000007E-2</v>
      </c>
      <c r="DA879">
        <f t="shared" si="136"/>
        <v>4.74</v>
      </c>
      <c r="DB879">
        <f t="shared" si="137"/>
        <v>10.43</v>
      </c>
      <c r="DC879">
        <f t="shared" si="138"/>
        <v>0</v>
      </c>
    </row>
    <row r="880" spans="1:107">
      <c r="A880">
        <f>ROW(Source!A715)</f>
        <v>715</v>
      </c>
      <c r="B880">
        <v>35806607</v>
      </c>
      <c r="C880">
        <v>35811230</v>
      </c>
      <c r="D880">
        <v>29129584</v>
      </c>
      <c r="E880">
        <v>1</v>
      </c>
      <c r="F880">
        <v>1</v>
      </c>
      <c r="G880">
        <v>1</v>
      </c>
      <c r="H880">
        <v>3</v>
      </c>
      <c r="I880" t="s">
        <v>748</v>
      </c>
      <c r="J880" t="s">
        <v>891</v>
      </c>
      <c r="K880" t="s">
        <v>750</v>
      </c>
      <c r="L880">
        <v>1301</v>
      </c>
      <c r="N880">
        <v>1003</v>
      </c>
      <c r="O880" t="s">
        <v>151</v>
      </c>
      <c r="P880" t="s">
        <v>151</v>
      </c>
      <c r="Q880">
        <v>1</v>
      </c>
      <c r="W880">
        <v>0</v>
      </c>
      <c r="X880">
        <v>-1665253311</v>
      </c>
      <c r="Y880">
        <v>86</v>
      </c>
      <c r="AA880">
        <v>53.07</v>
      </c>
      <c r="AB880">
        <v>0</v>
      </c>
      <c r="AC880">
        <v>0</v>
      </c>
      <c r="AD880">
        <v>0</v>
      </c>
      <c r="AE880">
        <v>7.22</v>
      </c>
      <c r="AF880">
        <v>0</v>
      </c>
      <c r="AG880">
        <v>0</v>
      </c>
      <c r="AH880">
        <v>0</v>
      </c>
      <c r="AI880">
        <v>7.35</v>
      </c>
      <c r="AJ880">
        <v>1</v>
      </c>
      <c r="AK880">
        <v>1</v>
      </c>
      <c r="AL880">
        <v>1</v>
      </c>
      <c r="AN880">
        <v>0</v>
      </c>
      <c r="AO880">
        <v>1</v>
      </c>
      <c r="AP880">
        <v>0</v>
      </c>
      <c r="AQ880">
        <v>0</v>
      </c>
      <c r="AR880">
        <v>0</v>
      </c>
      <c r="AS880" t="s">
        <v>3</v>
      </c>
      <c r="AT880">
        <v>86</v>
      </c>
      <c r="AU880" t="s">
        <v>3</v>
      </c>
      <c r="AV880">
        <v>0</v>
      </c>
      <c r="AW880">
        <v>2</v>
      </c>
      <c r="AX880">
        <v>35811264</v>
      </c>
      <c r="AY880">
        <v>1</v>
      </c>
      <c r="AZ880">
        <v>0</v>
      </c>
      <c r="BA880">
        <v>861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Y880*Source!I715</f>
        <v>16.232500000000002</v>
      </c>
      <c r="CY880">
        <f t="shared" si="134"/>
        <v>53.07</v>
      </c>
      <c r="CZ880">
        <f t="shared" si="135"/>
        <v>7.22</v>
      </c>
      <c r="DA880">
        <f t="shared" si="136"/>
        <v>7.35</v>
      </c>
      <c r="DB880">
        <f t="shared" si="137"/>
        <v>620.91999999999996</v>
      </c>
      <c r="DC880">
        <f t="shared" si="138"/>
        <v>0</v>
      </c>
    </row>
    <row r="881" spans="1:107">
      <c r="A881">
        <f>ROW(Source!A715)</f>
        <v>715</v>
      </c>
      <c r="B881">
        <v>35806607</v>
      </c>
      <c r="C881">
        <v>35811230</v>
      </c>
      <c r="D881">
        <v>29129619</v>
      </c>
      <c r="E881">
        <v>1</v>
      </c>
      <c r="F881">
        <v>1</v>
      </c>
      <c r="G881">
        <v>1</v>
      </c>
      <c r="H881">
        <v>3</v>
      </c>
      <c r="I881" t="s">
        <v>751</v>
      </c>
      <c r="J881" t="s">
        <v>892</v>
      </c>
      <c r="K881" t="s">
        <v>753</v>
      </c>
      <c r="L881">
        <v>1301</v>
      </c>
      <c r="N881">
        <v>1003</v>
      </c>
      <c r="O881" t="s">
        <v>151</v>
      </c>
      <c r="P881" t="s">
        <v>151</v>
      </c>
      <c r="Q881">
        <v>1</v>
      </c>
      <c r="W881">
        <v>0</v>
      </c>
      <c r="X881">
        <v>1030922947</v>
      </c>
      <c r="Y881">
        <v>234</v>
      </c>
      <c r="AA881">
        <v>61.61</v>
      </c>
      <c r="AB881">
        <v>0</v>
      </c>
      <c r="AC881">
        <v>0</v>
      </c>
      <c r="AD881">
        <v>0</v>
      </c>
      <c r="AE881">
        <v>8.44</v>
      </c>
      <c r="AF881">
        <v>0</v>
      </c>
      <c r="AG881">
        <v>0</v>
      </c>
      <c r="AH881">
        <v>0</v>
      </c>
      <c r="AI881">
        <v>7.3</v>
      </c>
      <c r="AJ881">
        <v>1</v>
      </c>
      <c r="AK881">
        <v>1</v>
      </c>
      <c r="AL881">
        <v>1</v>
      </c>
      <c r="AN881">
        <v>0</v>
      </c>
      <c r="AO881">
        <v>1</v>
      </c>
      <c r="AP881">
        <v>0</v>
      </c>
      <c r="AQ881">
        <v>0</v>
      </c>
      <c r="AR881">
        <v>0</v>
      </c>
      <c r="AS881" t="s">
        <v>3</v>
      </c>
      <c r="AT881">
        <v>234</v>
      </c>
      <c r="AU881" t="s">
        <v>3</v>
      </c>
      <c r="AV881">
        <v>0</v>
      </c>
      <c r="AW881">
        <v>2</v>
      </c>
      <c r="AX881">
        <v>35811265</v>
      </c>
      <c r="AY881">
        <v>1</v>
      </c>
      <c r="AZ881">
        <v>0</v>
      </c>
      <c r="BA881">
        <v>862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Y881*Source!I715</f>
        <v>44.167499999999997</v>
      </c>
      <c r="CY881">
        <f t="shared" si="134"/>
        <v>61.61</v>
      </c>
      <c r="CZ881">
        <f t="shared" si="135"/>
        <v>8.44</v>
      </c>
      <c r="DA881">
        <f t="shared" si="136"/>
        <v>7.3</v>
      </c>
      <c r="DB881">
        <f t="shared" si="137"/>
        <v>1974.96</v>
      </c>
      <c r="DC881">
        <f t="shared" si="138"/>
        <v>0</v>
      </c>
    </row>
    <row r="882" spans="1:107">
      <c r="A882">
        <f>ROW(Source!A715)</f>
        <v>715</v>
      </c>
      <c r="B882">
        <v>35806607</v>
      </c>
      <c r="C882">
        <v>35811230</v>
      </c>
      <c r="D882">
        <v>29129715</v>
      </c>
      <c r="E882">
        <v>1</v>
      </c>
      <c r="F882">
        <v>1</v>
      </c>
      <c r="G882">
        <v>1</v>
      </c>
      <c r="H882">
        <v>3</v>
      </c>
      <c r="I882" t="s">
        <v>754</v>
      </c>
      <c r="J882" t="s">
        <v>894</v>
      </c>
      <c r="K882" t="s">
        <v>756</v>
      </c>
      <c r="L882">
        <v>1301</v>
      </c>
      <c r="N882">
        <v>1003</v>
      </c>
      <c r="O882" t="s">
        <v>151</v>
      </c>
      <c r="P882" t="s">
        <v>151</v>
      </c>
      <c r="Q882">
        <v>1</v>
      </c>
      <c r="W882">
        <v>0</v>
      </c>
      <c r="X882">
        <v>-1083681358</v>
      </c>
      <c r="Y882">
        <v>37</v>
      </c>
      <c r="AA882">
        <v>31.71</v>
      </c>
      <c r="AB882">
        <v>0</v>
      </c>
      <c r="AC882">
        <v>0</v>
      </c>
      <c r="AD882">
        <v>0</v>
      </c>
      <c r="AE882">
        <v>6.33</v>
      </c>
      <c r="AF882">
        <v>0</v>
      </c>
      <c r="AG882">
        <v>0</v>
      </c>
      <c r="AH882">
        <v>0</v>
      </c>
      <c r="AI882">
        <v>5.01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37</v>
      </c>
      <c r="AU882" t="s">
        <v>3</v>
      </c>
      <c r="AV882">
        <v>0</v>
      </c>
      <c r="AW882">
        <v>2</v>
      </c>
      <c r="AX882">
        <v>35811266</v>
      </c>
      <c r="AY882">
        <v>1</v>
      </c>
      <c r="AZ882">
        <v>0</v>
      </c>
      <c r="BA882">
        <v>863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Y882*Source!I715</f>
        <v>6.9837499999999997</v>
      </c>
      <c r="CY882">
        <f t="shared" si="134"/>
        <v>31.71</v>
      </c>
      <c r="CZ882">
        <f t="shared" si="135"/>
        <v>6.33</v>
      </c>
      <c r="DA882">
        <f t="shared" si="136"/>
        <v>5.01</v>
      </c>
      <c r="DB882">
        <f t="shared" si="137"/>
        <v>234.21</v>
      </c>
      <c r="DC882">
        <f t="shared" si="138"/>
        <v>0</v>
      </c>
    </row>
    <row r="883" spans="1:107">
      <c r="A883">
        <f>ROW(Source!A716)</f>
        <v>716</v>
      </c>
      <c r="B883">
        <v>35806607</v>
      </c>
      <c r="C883">
        <v>35811267</v>
      </c>
      <c r="D883">
        <v>18410244</v>
      </c>
      <c r="E883">
        <v>1</v>
      </c>
      <c r="F883">
        <v>1</v>
      </c>
      <c r="G883">
        <v>1</v>
      </c>
      <c r="H883">
        <v>1</v>
      </c>
      <c r="I883" t="s">
        <v>791</v>
      </c>
      <c r="J883" t="s">
        <v>3</v>
      </c>
      <c r="K883" t="s">
        <v>792</v>
      </c>
      <c r="L883">
        <v>1369</v>
      </c>
      <c r="N883">
        <v>1013</v>
      </c>
      <c r="O883" t="s">
        <v>583</v>
      </c>
      <c r="P883" t="s">
        <v>583</v>
      </c>
      <c r="Q883">
        <v>1</v>
      </c>
      <c r="W883">
        <v>0</v>
      </c>
      <c r="X883">
        <v>-1803619151</v>
      </c>
      <c r="Y883">
        <v>64.330999999999989</v>
      </c>
      <c r="AA883">
        <v>0</v>
      </c>
      <c r="AB883">
        <v>0</v>
      </c>
      <c r="AC883">
        <v>0</v>
      </c>
      <c r="AD883">
        <v>308.29000000000002</v>
      </c>
      <c r="AE883">
        <v>0</v>
      </c>
      <c r="AF883">
        <v>0</v>
      </c>
      <c r="AG883">
        <v>0</v>
      </c>
      <c r="AH883">
        <v>308.29000000000002</v>
      </c>
      <c r="AI883">
        <v>1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1</v>
      </c>
      <c r="AQ883">
        <v>0</v>
      </c>
      <c r="AR883">
        <v>0</v>
      </c>
      <c r="AS883" t="s">
        <v>3</v>
      </c>
      <c r="AT883">
        <v>55.94</v>
      </c>
      <c r="AU883" t="s">
        <v>144</v>
      </c>
      <c r="AV883">
        <v>1</v>
      </c>
      <c r="AW883">
        <v>2</v>
      </c>
      <c r="AX883">
        <v>35811275</v>
      </c>
      <c r="AY883">
        <v>2</v>
      </c>
      <c r="AZ883">
        <v>131072</v>
      </c>
      <c r="BA883">
        <v>864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Y883*Source!I716</f>
        <v>24.284952499999996</v>
      </c>
      <c r="CY883">
        <f>AD883</f>
        <v>308.29000000000002</v>
      </c>
      <c r="CZ883">
        <f>AH883</f>
        <v>308.29000000000002</v>
      </c>
      <c r="DA883">
        <f>AL883</f>
        <v>1</v>
      </c>
      <c r="DB883">
        <f>ROUND((ROUND(AT883*CZ883,2)*1.15),2)</f>
        <v>19832.599999999999</v>
      </c>
      <c r="DC883">
        <f>ROUND((ROUND(AT883*AG883,2)*1.15),2)</f>
        <v>0</v>
      </c>
    </row>
    <row r="884" spans="1:107">
      <c r="A884">
        <f>ROW(Source!A716)</f>
        <v>716</v>
      </c>
      <c r="B884">
        <v>35806607</v>
      </c>
      <c r="C884">
        <v>35811267</v>
      </c>
      <c r="D884">
        <v>121548</v>
      </c>
      <c r="E884">
        <v>1</v>
      </c>
      <c r="F884">
        <v>1</v>
      </c>
      <c r="G884">
        <v>1</v>
      </c>
      <c r="H884">
        <v>1</v>
      </c>
      <c r="I884" t="s">
        <v>34</v>
      </c>
      <c r="J884" t="s">
        <v>3</v>
      </c>
      <c r="K884" t="s">
        <v>584</v>
      </c>
      <c r="L884">
        <v>608254</v>
      </c>
      <c r="N884">
        <v>1013</v>
      </c>
      <c r="O884" t="s">
        <v>585</v>
      </c>
      <c r="P884" t="s">
        <v>585</v>
      </c>
      <c r="Q884">
        <v>1</v>
      </c>
      <c r="W884">
        <v>0</v>
      </c>
      <c r="X884">
        <v>-185737400</v>
      </c>
      <c r="Y884">
        <v>1.2500000000000001E-2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1</v>
      </c>
      <c r="AJ884">
        <v>1</v>
      </c>
      <c r="AK884">
        <v>1</v>
      </c>
      <c r="AL884">
        <v>1</v>
      </c>
      <c r="AN884">
        <v>0</v>
      </c>
      <c r="AO884">
        <v>1</v>
      </c>
      <c r="AP884">
        <v>1</v>
      </c>
      <c r="AQ884">
        <v>0</v>
      </c>
      <c r="AR884">
        <v>0</v>
      </c>
      <c r="AS884" t="s">
        <v>3</v>
      </c>
      <c r="AT884">
        <v>0.01</v>
      </c>
      <c r="AU884" t="s">
        <v>143</v>
      </c>
      <c r="AV884">
        <v>2</v>
      </c>
      <c r="AW884">
        <v>2</v>
      </c>
      <c r="AX884">
        <v>35811276</v>
      </c>
      <c r="AY884">
        <v>1</v>
      </c>
      <c r="AZ884">
        <v>0</v>
      </c>
      <c r="BA884">
        <v>865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Y884*Source!I716</f>
        <v>4.7187500000000007E-3</v>
      </c>
      <c r="CY884">
        <f>AD884</f>
        <v>0</v>
      </c>
      <c r="CZ884">
        <f>AH884</f>
        <v>0</v>
      </c>
      <c r="DA884">
        <f>AL884</f>
        <v>1</v>
      </c>
      <c r="DB884">
        <f>ROUND((ROUND(AT884*CZ884,2)*1.25),2)</f>
        <v>0</v>
      </c>
      <c r="DC884">
        <f>ROUND((ROUND(AT884*AG884,2)*1.25),2)</f>
        <v>0</v>
      </c>
    </row>
    <row r="885" spans="1:107">
      <c r="A885">
        <f>ROW(Source!A716)</f>
        <v>716</v>
      </c>
      <c r="B885">
        <v>35806607</v>
      </c>
      <c r="C885">
        <v>35811267</v>
      </c>
      <c r="D885">
        <v>29172556</v>
      </c>
      <c r="E885">
        <v>1</v>
      </c>
      <c r="F885">
        <v>1</v>
      </c>
      <c r="G885">
        <v>1</v>
      </c>
      <c r="H885">
        <v>2</v>
      </c>
      <c r="I885" t="s">
        <v>586</v>
      </c>
      <c r="J885" t="s">
        <v>590</v>
      </c>
      <c r="K885" t="s">
        <v>588</v>
      </c>
      <c r="L885">
        <v>1368</v>
      </c>
      <c r="N885">
        <v>1011</v>
      </c>
      <c r="O885" t="s">
        <v>589</v>
      </c>
      <c r="P885" t="s">
        <v>589</v>
      </c>
      <c r="Q885">
        <v>1</v>
      </c>
      <c r="W885">
        <v>0</v>
      </c>
      <c r="X885">
        <v>-1302720870</v>
      </c>
      <c r="Y885">
        <v>1.2500000000000001E-2</v>
      </c>
      <c r="AA885">
        <v>0</v>
      </c>
      <c r="AB885">
        <v>466.71</v>
      </c>
      <c r="AC885">
        <v>447.93</v>
      </c>
      <c r="AD885">
        <v>0</v>
      </c>
      <c r="AE885">
        <v>0</v>
      </c>
      <c r="AF885">
        <v>31.26</v>
      </c>
      <c r="AG885">
        <v>13.5</v>
      </c>
      <c r="AH885">
        <v>0</v>
      </c>
      <c r="AI885">
        <v>1</v>
      </c>
      <c r="AJ885">
        <v>14.93</v>
      </c>
      <c r="AK885">
        <v>33.18</v>
      </c>
      <c r="AL885">
        <v>1</v>
      </c>
      <c r="AN885">
        <v>0</v>
      </c>
      <c r="AO885">
        <v>1</v>
      </c>
      <c r="AP885">
        <v>1</v>
      </c>
      <c r="AQ885">
        <v>0</v>
      </c>
      <c r="AR885">
        <v>0</v>
      </c>
      <c r="AS885" t="s">
        <v>3</v>
      </c>
      <c r="AT885">
        <v>0.01</v>
      </c>
      <c r="AU885" t="s">
        <v>143</v>
      </c>
      <c r="AV885">
        <v>0</v>
      </c>
      <c r="AW885">
        <v>2</v>
      </c>
      <c r="AX885">
        <v>35811277</v>
      </c>
      <c r="AY885">
        <v>1</v>
      </c>
      <c r="AZ885">
        <v>0</v>
      </c>
      <c r="BA885">
        <v>866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Y885*Source!I716</f>
        <v>4.7187500000000007E-3</v>
      </c>
      <c r="CY885">
        <f>AB885</f>
        <v>466.71</v>
      </c>
      <c r="CZ885">
        <f>AF885</f>
        <v>31.26</v>
      </c>
      <c r="DA885">
        <f>AJ885</f>
        <v>14.93</v>
      </c>
      <c r="DB885">
        <f>ROUND((ROUND(AT885*CZ885,2)*1.25),2)</f>
        <v>0.39</v>
      </c>
      <c r="DC885">
        <f>ROUND((ROUND(AT885*AG885,2)*1.25),2)</f>
        <v>0.18</v>
      </c>
    </row>
    <row r="886" spans="1:107">
      <c r="A886">
        <f>ROW(Source!A716)</f>
        <v>716</v>
      </c>
      <c r="B886">
        <v>35806607</v>
      </c>
      <c r="C886">
        <v>35811267</v>
      </c>
      <c r="D886">
        <v>29174913</v>
      </c>
      <c r="E886">
        <v>1</v>
      </c>
      <c r="F886">
        <v>1</v>
      </c>
      <c r="G886">
        <v>1</v>
      </c>
      <c r="H886">
        <v>2</v>
      </c>
      <c r="I886" t="s">
        <v>601</v>
      </c>
      <c r="J886" t="s">
        <v>602</v>
      </c>
      <c r="K886" t="s">
        <v>603</v>
      </c>
      <c r="L886">
        <v>1368</v>
      </c>
      <c r="N886">
        <v>1011</v>
      </c>
      <c r="O886" t="s">
        <v>589</v>
      </c>
      <c r="P886" t="s">
        <v>589</v>
      </c>
      <c r="Q886">
        <v>1</v>
      </c>
      <c r="W886">
        <v>0</v>
      </c>
      <c r="X886">
        <v>458544584</v>
      </c>
      <c r="Y886">
        <v>1.2500000000000001E-2</v>
      </c>
      <c r="AA886">
        <v>0</v>
      </c>
      <c r="AB886">
        <v>932.72</v>
      </c>
      <c r="AC886">
        <v>384.89</v>
      </c>
      <c r="AD886">
        <v>0</v>
      </c>
      <c r="AE886">
        <v>0</v>
      </c>
      <c r="AF886">
        <v>87.17</v>
      </c>
      <c r="AG886">
        <v>11.6</v>
      </c>
      <c r="AH886">
        <v>0</v>
      </c>
      <c r="AI886">
        <v>1</v>
      </c>
      <c r="AJ886">
        <v>10.7</v>
      </c>
      <c r="AK886">
        <v>33.18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0.01</v>
      </c>
      <c r="AU886" t="s">
        <v>143</v>
      </c>
      <c r="AV886">
        <v>0</v>
      </c>
      <c r="AW886">
        <v>2</v>
      </c>
      <c r="AX886">
        <v>35811278</v>
      </c>
      <c r="AY886">
        <v>1</v>
      </c>
      <c r="AZ886">
        <v>0</v>
      </c>
      <c r="BA886">
        <v>867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Y886*Source!I716</f>
        <v>4.7187500000000007E-3</v>
      </c>
      <c r="CY886">
        <f>AB886</f>
        <v>932.72</v>
      </c>
      <c r="CZ886">
        <f>AF886</f>
        <v>87.17</v>
      </c>
      <c r="DA886">
        <f>AJ886</f>
        <v>10.7</v>
      </c>
      <c r="DB886">
        <f>ROUND((ROUND(AT886*CZ886,2)*1.25),2)</f>
        <v>1.0900000000000001</v>
      </c>
      <c r="DC886">
        <f>ROUND((ROUND(AT886*AG886,2)*1.25),2)</f>
        <v>0.15</v>
      </c>
    </row>
    <row r="887" spans="1:107">
      <c r="A887">
        <f>ROW(Source!A716)</f>
        <v>716</v>
      </c>
      <c r="B887">
        <v>35806607</v>
      </c>
      <c r="C887">
        <v>35811267</v>
      </c>
      <c r="D887">
        <v>29109386</v>
      </c>
      <c r="E887">
        <v>1</v>
      </c>
      <c r="F887">
        <v>1</v>
      </c>
      <c r="G887">
        <v>1</v>
      </c>
      <c r="H887">
        <v>3</v>
      </c>
      <c r="I887" t="s">
        <v>793</v>
      </c>
      <c r="J887" t="s">
        <v>794</v>
      </c>
      <c r="K887" t="s">
        <v>795</v>
      </c>
      <c r="L887">
        <v>1348</v>
      </c>
      <c r="N887">
        <v>1009</v>
      </c>
      <c r="O887" t="s">
        <v>29</v>
      </c>
      <c r="P887" t="s">
        <v>29</v>
      </c>
      <c r="Q887">
        <v>1000</v>
      </c>
      <c r="W887">
        <v>0</v>
      </c>
      <c r="X887">
        <v>-1262442712</v>
      </c>
      <c r="Y887">
        <v>3.4099999999999998E-2</v>
      </c>
      <c r="AA887">
        <v>55935.05</v>
      </c>
      <c r="AB887">
        <v>0</v>
      </c>
      <c r="AC887">
        <v>0</v>
      </c>
      <c r="AD887">
        <v>0</v>
      </c>
      <c r="AE887">
        <v>11300.01</v>
      </c>
      <c r="AF887">
        <v>0</v>
      </c>
      <c r="AG887">
        <v>0</v>
      </c>
      <c r="AH887">
        <v>0</v>
      </c>
      <c r="AI887">
        <v>4.95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3.4099999999999998E-2</v>
      </c>
      <c r="AU887" t="s">
        <v>3</v>
      </c>
      <c r="AV887">
        <v>0</v>
      </c>
      <c r="AW887">
        <v>2</v>
      </c>
      <c r="AX887">
        <v>35811279</v>
      </c>
      <c r="AY887">
        <v>1</v>
      </c>
      <c r="AZ887">
        <v>0</v>
      </c>
      <c r="BA887">
        <v>868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Y887*Source!I716</f>
        <v>1.2872749999999999E-2</v>
      </c>
      <c r="CY887">
        <f>AA887</f>
        <v>55935.05</v>
      </c>
      <c r="CZ887">
        <f>AE887</f>
        <v>11300.01</v>
      </c>
      <c r="DA887">
        <f>AI887</f>
        <v>4.95</v>
      </c>
      <c r="DB887">
        <f t="shared" ref="DB887:DB918" si="139">ROUND(ROUND(AT887*CZ887,2),2)</f>
        <v>385.33</v>
      </c>
      <c r="DC887">
        <f t="shared" ref="DC887:DC918" si="140">ROUND(ROUND(AT887*AG887,2),2)</f>
        <v>0</v>
      </c>
    </row>
    <row r="888" spans="1:107">
      <c r="A888">
        <f>ROW(Source!A716)</f>
        <v>716</v>
      </c>
      <c r="B888">
        <v>35806607</v>
      </c>
      <c r="C888">
        <v>35811267</v>
      </c>
      <c r="D888">
        <v>29107800</v>
      </c>
      <c r="E888">
        <v>1</v>
      </c>
      <c r="F888">
        <v>1</v>
      </c>
      <c r="G888">
        <v>1</v>
      </c>
      <c r="H888">
        <v>3</v>
      </c>
      <c r="I888" t="s">
        <v>616</v>
      </c>
      <c r="J888" t="s">
        <v>643</v>
      </c>
      <c r="K888" t="s">
        <v>618</v>
      </c>
      <c r="L888">
        <v>1346</v>
      </c>
      <c r="N888">
        <v>1009</v>
      </c>
      <c r="O888" t="s">
        <v>170</v>
      </c>
      <c r="P888" t="s">
        <v>170</v>
      </c>
      <c r="Q888">
        <v>1</v>
      </c>
      <c r="W888">
        <v>0</v>
      </c>
      <c r="X888">
        <v>-1570619850</v>
      </c>
      <c r="Y888">
        <v>0.01</v>
      </c>
      <c r="AA888">
        <v>46.61</v>
      </c>
      <c r="AB888">
        <v>0</v>
      </c>
      <c r="AC888">
        <v>0</v>
      </c>
      <c r="AD888">
        <v>0</v>
      </c>
      <c r="AE888">
        <v>1.81</v>
      </c>
      <c r="AF888">
        <v>0</v>
      </c>
      <c r="AG888">
        <v>0</v>
      </c>
      <c r="AH888">
        <v>0</v>
      </c>
      <c r="AI888">
        <v>25.75</v>
      </c>
      <c r="AJ888">
        <v>1</v>
      </c>
      <c r="AK888">
        <v>1</v>
      </c>
      <c r="AL888">
        <v>1</v>
      </c>
      <c r="AN888">
        <v>0</v>
      </c>
      <c r="AO888">
        <v>1</v>
      </c>
      <c r="AP888">
        <v>0</v>
      </c>
      <c r="AQ888">
        <v>0</v>
      </c>
      <c r="AR888">
        <v>0</v>
      </c>
      <c r="AS888" t="s">
        <v>3</v>
      </c>
      <c r="AT888">
        <v>0.01</v>
      </c>
      <c r="AU888" t="s">
        <v>3</v>
      </c>
      <c r="AV888">
        <v>0</v>
      </c>
      <c r="AW888">
        <v>2</v>
      </c>
      <c r="AX888">
        <v>35811280</v>
      </c>
      <c r="AY888">
        <v>1</v>
      </c>
      <c r="AZ888">
        <v>0</v>
      </c>
      <c r="BA888">
        <v>869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Y888*Source!I716</f>
        <v>3.7750000000000001E-3</v>
      </c>
      <c r="CY888">
        <f>AA888</f>
        <v>46.61</v>
      </c>
      <c r="CZ888">
        <f>AE888</f>
        <v>1.81</v>
      </c>
      <c r="DA888">
        <f>AI888</f>
        <v>25.75</v>
      </c>
      <c r="DB888">
        <f t="shared" si="139"/>
        <v>0.02</v>
      </c>
      <c r="DC888">
        <f t="shared" si="140"/>
        <v>0</v>
      </c>
    </row>
    <row r="889" spans="1:107">
      <c r="A889">
        <f>ROW(Source!A716)</f>
        <v>716</v>
      </c>
      <c r="B889">
        <v>35806607</v>
      </c>
      <c r="C889">
        <v>35811267</v>
      </c>
      <c r="D889">
        <v>29109603</v>
      </c>
      <c r="E889">
        <v>1</v>
      </c>
      <c r="F889">
        <v>1</v>
      </c>
      <c r="G889">
        <v>1</v>
      </c>
      <c r="H889">
        <v>3</v>
      </c>
      <c r="I889" t="s">
        <v>796</v>
      </c>
      <c r="J889" t="s">
        <v>797</v>
      </c>
      <c r="K889" t="s">
        <v>798</v>
      </c>
      <c r="L889">
        <v>1327</v>
      </c>
      <c r="N889">
        <v>1005</v>
      </c>
      <c r="O889" t="s">
        <v>165</v>
      </c>
      <c r="P889" t="s">
        <v>165</v>
      </c>
      <c r="Q889">
        <v>1</v>
      </c>
      <c r="W889">
        <v>0</v>
      </c>
      <c r="X889">
        <v>1399429038</v>
      </c>
      <c r="Y889">
        <v>112</v>
      </c>
      <c r="AA889">
        <v>54.06</v>
      </c>
      <c r="AB889">
        <v>0</v>
      </c>
      <c r="AC889">
        <v>0</v>
      </c>
      <c r="AD889">
        <v>0</v>
      </c>
      <c r="AE889">
        <v>55.16</v>
      </c>
      <c r="AF889">
        <v>0</v>
      </c>
      <c r="AG889">
        <v>0</v>
      </c>
      <c r="AH889">
        <v>0</v>
      </c>
      <c r="AI889">
        <v>0.98</v>
      </c>
      <c r="AJ889">
        <v>1</v>
      </c>
      <c r="AK889">
        <v>1</v>
      </c>
      <c r="AL889">
        <v>1</v>
      </c>
      <c r="AN889">
        <v>0</v>
      </c>
      <c r="AO889">
        <v>1</v>
      </c>
      <c r="AP889">
        <v>0</v>
      </c>
      <c r="AQ889">
        <v>0</v>
      </c>
      <c r="AR889">
        <v>0</v>
      </c>
      <c r="AS889" t="s">
        <v>3</v>
      </c>
      <c r="AT889">
        <v>112</v>
      </c>
      <c r="AU889" t="s">
        <v>3</v>
      </c>
      <c r="AV889">
        <v>0</v>
      </c>
      <c r="AW889">
        <v>2</v>
      </c>
      <c r="AX889">
        <v>35811281</v>
      </c>
      <c r="AY889">
        <v>1</v>
      </c>
      <c r="AZ889">
        <v>0</v>
      </c>
      <c r="BA889">
        <v>870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Y889*Source!I716</f>
        <v>42.28</v>
      </c>
      <c r="CY889">
        <f>AA889</f>
        <v>54.06</v>
      </c>
      <c r="CZ889">
        <f>AE889</f>
        <v>55.16</v>
      </c>
      <c r="DA889">
        <f>AI889</f>
        <v>0.98</v>
      </c>
      <c r="DB889">
        <f t="shared" si="139"/>
        <v>6177.92</v>
      </c>
      <c r="DC889">
        <f t="shared" si="140"/>
        <v>0</v>
      </c>
    </row>
    <row r="890" spans="1:107">
      <c r="A890">
        <f>ROW(Source!A717)</f>
        <v>717</v>
      </c>
      <c r="B890">
        <v>35806607</v>
      </c>
      <c r="C890">
        <v>35811282</v>
      </c>
      <c r="D890">
        <v>29364679</v>
      </c>
      <c r="E890">
        <v>1</v>
      </c>
      <c r="F890">
        <v>1</v>
      </c>
      <c r="G890">
        <v>1</v>
      </c>
      <c r="H890">
        <v>1</v>
      </c>
      <c r="I890" t="s">
        <v>799</v>
      </c>
      <c r="J890" t="s">
        <v>3</v>
      </c>
      <c r="K890" t="s">
        <v>800</v>
      </c>
      <c r="L890">
        <v>1369</v>
      </c>
      <c r="N890">
        <v>1013</v>
      </c>
      <c r="O890" t="s">
        <v>583</v>
      </c>
      <c r="P890" t="s">
        <v>583</v>
      </c>
      <c r="Q890">
        <v>1</v>
      </c>
      <c r="W890">
        <v>0</v>
      </c>
      <c r="X890">
        <v>931378261</v>
      </c>
      <c r="Y890">
        <v>30.48</v>
      </c>
      <c r="AA890">
        <v>0</v>
      </c>
      <c r="AB890">
        <v>0</v>
      </c>
      <c r="AC890">
        <v>0</v>
      </c>
      <c r="AD890">
        <v>329.2</v>
      </c>
      <c r="AE890">
        <v>0</v>
      </c>
      <c r="AF890">
        <v>0</v>
      </c>
      <c r="AG890">
        <v>0</v>
      </c>
      <c r="AH890">
        <v>329.2</v>
      </c>
      <c r="AI890">
        <v>1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30.48</v>
      </c>
      <c r="AU890" t="s">
        <v>3</v>
      </c>
      <c r="AV890">
        <v>1</v>
      </c>
      <c r="AW890">
        <v>2</v>
      </c>
      <c r="AX890">
        <v>35811295</v>
      </c>
      <c r="AY890">
        <v>2</v>
      </c>
      <c r="AZ890">
        <v>131072</v>
      </c>
      <c r="BA890">
        <v>871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Y890*Source!I717</f>
        <v>0.91439999999999999</v>
      </c>
      <c r="CY890">
        <f>AD890</f>
        <v>329.2</v>
      </c>
      <c r="CZ890">
        <f>AH890</f>
        <v>329.2</v>
      </c>
      <c r="DA890">
        <f>AL890</f>
        <v>1</v>
      </c>
      <c r="DB890">
        <f t="shared" si="139"/>
        <v>10034.02</v>
      </c>
      <c r="DC890">
        <f t="shared" si="140"/>
        <v>0</v>
      </c>
    </row>
    <row r="891" spans="1:107">
      <c r="A891">
        <f>ROW(Source!A717)</f>
        <v>717</v>
      </c>
      <c r="B891">
        <v>35806607</v>
      </c>
      <c r="C891">
        <v>35811282</v>
      </c>
      <c r="D891">
        <v>121548</v>
      </c>
      <c r="E891">
        <v>1</v>
      </c>
      <c r="F891">
        <v>1</v>
      </c>
      <c r="G891">
        <v>1</v>
      </c>
      <c r="H891">
        <v>1</v>
      </c>
      <c r="I891" t="s">
        <v>34</v>
      </c>
      <c r="J891" t="s">
        <v>3</v>
      </c>
      <c r="K891" t="s">
        <v>584</v>
      </c>
      <c r="L891">
        <v>608254</v>
      </c>
      <c r="N891">
        <v>1013</v>
      </c>
      <c r="O891" t="s">
        <v>585</v>
      </c>
      <c r="P891" t="s">
        <v>585</v>
      </c>
      <c r="Q891">
        <v>1</v>
      </c>
      <c r="W891">
        <v>0</v>
      </c>
      <c r="X891">
        <v>-185737400</v>
      </c>
      <c r="Y891">
        <v>0.03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1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0.03</v>
      </c>
      <c r="AU891" t="s">
        <v>3</v>
      </c>
      <c r="AV891">
        <v>2</v>
      </c>
      <c r="AW891">
        <v>2</v>
      </c>
      <c r="AX891">
        <v>35811296</v>
      </c>
      <c r="AY891">
        <v>1</v>
      </c>
      <c r="AZ891">
        <v>0</v>
      </c>
      <c r="BA891">
        <v>872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Y891*Source!I717</f>
        <v>8.9999999999999998E-4</v>
      </c>
      <c r="CY891">
        <f>AD891</f>
        <v>0</v>
      </c>
      <c r="CZ891">
        <f>AH891</f>
        <v>0</v>
      </c>
      <c r="DA891">
        <f>AL891</f>
        <v>1</v>
      </c>
      <c r="DB891">
        <f t="shared" si="139"/>
        <v>0</v>
      </c>
      <c r="DC891">
        <f t="shared" si="140"/>
        <v>0</v>
      </c>
    </row>
    <row r="892" spans="1:107">
      <c r="A892">
        <f>ROW(Source!A717)</f>
        <v>717</v>
      </c>
      <c r="B892">
        <v>35806607</v>
      </c>
      <c r="C892">
        <v>35811282</v>
      </c>
      <c r="D892">
        <v>29172362</v>
      </c>
      <c r="E892">
        <v>1</v>
      </c>
      <c r="F892">
        <v>1</v>
      </c>
      <c r="G892">
        <v>1</v>
      </c>
      <c r="H892">
        <v>2</v>
      </c>
      <c r="I892" t="s">
        <v>801</v>
      </c>
      <c r="J892" t="s">
        <v>802</v>
      </c>
      <c r="K892" t="s">
        <v>803</v>
      </c>
      <c r="L892">
        <v>1368</v>
      </c>
      <c r="N892">
        <v>1011</v>
      </c>
      <c r="O892" t="s">
        <v>589</v>
      </c>
      <c r="P892" t="s">
        <v>589</v>
      </c>
      <c r="Q892">
        <v>1</v>
      </c>
      <c r="W892">
        <v>0</v>
      </c>
      <c r="X892">
        <v>2071614860</v>
      </c>
      <c r="Y892">
        <v>0.03</v>
      </c>
      <c r="AA892">
        <v>0</v>
      </c>
      <c r="AB892">
        <v>1113.56</v>
      </c>
      <c r="AC892">
        <v>447.93</v>
      </c>
      <c r="AD892">
        <v>0</v>
      </c>
      <c r="AE892">
        <v>0</v>
      </c>
      <c r="AF892">
        <v>134.65</v>
      </c>
      <c r="AG892">
        <v>13.5</v>
      </c>
      <c r="AH892">
        <v>0</v>
      </c>
      <c r="AI892">
        <v>1</v>
      </c>
      <c r="AJ892">
        <v>8.27</v>
      </c>
      <c r="AK892">
        <v>33.18</v>
      </c>
      <c r="AL892">
        <v>1</v>
      </c>
      <c r="AN892">
        <v>0</v>
      </c>
      <c r="AO892">
        <v>1</v>
      </c>
      <c r="AP892">
        <v>0</v>
      </c>
      <c r="AQ892">
        <v>0</v>
      </c>
      <c r="AR892">
        <v>0</v>
      </c>
      <c r="AS892" t="s">
        <v>3</v>
      </c>
      <c r="AT892">
        <v>0.03</v>
      </c>
      <c r="AU892" t="s">
        <v>3</v>
      </c>
      <c r="AV892">
        <v>0</v>
      </c>
      <c r="AW892">
        <v>2</v>
      </c>
      <c r="AX892">
        <v>35811297</v>
      </c>
      <c r="AY892">
        <v>1</v>
      </c>
      <c r="AZ892">
        <v>0</v>
      </c>
      <c r="BA892">
        <v>873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Y892*Source!I717</f>
        <v>8.9999999999999998E-4</v>
      </c>
      <c r="CY892">
        <f>AB892</f>
        <v>1113.56</v>
      </c>
      <c r="CZ892">
        <f>AF892</f>
        <v>134.65</v>
      </c>
      <c r="DA892">
        <f>AJ892</f>
        <v>8.27</v>
      </c>
      <c r="DB892">
        <f t="shared" si="139"/>
        <v>4.04</v>
      </c>
      <c r="DC892">
        <f t="shared" si="140"/>
        <v>0.41</v>
      </c>
    </row>
    <row r="893" spans="1:107">
      <c r="A893">
        <f>ROW(Source!A717)</f>
        <v>717</v>
      </c>
      <c r="B893">
        <v>35806607</v>
      </c>
      <c r="C893">
        <v>35811282</v>
      </c>
      <c r="D893">
        <v>29174913</v>
      </c>
      <c r="E893">
        <v>1</v>
      </c>
      <c r="F893">
        <v>1</v>
      </c>
      <c r="G893">
        <v>1</v>
      </c>
      <c r="H893">
        <v>2</v>
      </c>
      <c r="I893" t="s">
        <v>601</v>
      </c>
      <c r="J893" t="s">
        <v>602</v>
      </c>
      <c r="K893" t="s">
        <v>603</v>
      </c>
      <c r="L893">
        <v>1368</v>
      </c>
      <c r="N893">
        <v>1011</v>
      </c>
      <c r="O893" t="s">
        <v>589</v>
      </c>
      <c r="P893" t="s">
        <v>589</v>
      </c>
      <c r="Q893">
        <v>1</v>
      </c>
      <c r="W893">
        <v>0</v>
      </c>
      <c r="X893">
        <v>458544584</v>
      </c>
      <c r="Y893">
        <v>0.02</v>
      </c>
      <c r="AA893">
        <v>0</v>
      </c>
      <c r="AB893">
        <v>932.72</v>
      </c>
      <c r="AC893">
        <v>384.89</v>
      </c>
      <c r="AD893">
        <v>0</v>
      </c>
      <c r="AE893">
        <v>0</v>
      </c>
      <c r="AF893">
        <v>87.17</v>
      </c>
      <c r="AG893">
        <v>11.6</v>
      </c>
      <c r="AH893">
        <v>0</v>
      </c>
      <c r="AI893">
        <v>1</v>
      </c>
      <c r="AJ893">
        <v>10.7</v>
      </c>
      <c r="AK893">
        <v>33.18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0.02</v>
      </c>
      <c r="AU893" t="s">
        <v>3</v>
      </c>
      <c r="AV893">
        <v>0</v>
      </c>
      <c r="AW893">
        <v>2</v>
      </c>
      <c r="AX893">
        <v>35811298</v>
      </c>
      <c r="AY893">
        <v>1</v>
      </c>
      <c r="AZ893">
        <v>0</v>
      </c>
      <c r="BA893">
        <v>874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Y893*Source!I717</f>
        <v>5.9999999999999995E-4</v>
      </c>
      <c r="CY893">
        <f>AB893</f>
        <v>932.72</v>
      </c>
      <c r="CZ893">
        <f>AF893</f>
        <v>87.17</v>
      </c>
      <c r="DA893">
        <f>AJ893</f>
        <v>10.7</v>
      </c>
      <c r="DB893">
        <f t="shared" si="139"/>
        <v>1.74</v>
      </c>
      <c r="DC893">
        <f t="shared" si="140"/>
        <v>0.23</v>
      </c>
    </row>
    <row r="894" spans="1:107">
      <c r="A894">
        <f>ROW(Source!A717)</f>
        <v>717</v>
      </c>
      <c r="B894">
        <v>35806607</v>
      </c>
      <c r="C894">
        <v>35811282</v>
      </c>
      <c r="D894">
        <v>29114246</v>
      </c>
      <c r="E894">
        <v>1</v>
      </c>
      <c r="F894">
        <v>1</v>
      </c>
      <c r="G894">
        <v>1</v>
      </c>
      <c r="H894">
        <v>3</v>
      </c>
      <c r="I894" t="s">
        <v>804</v>
      </c>
      <c r="J894" t="s">
        <v>805</v>
      </c>
      <c r="K894" t="s">
        <v>806</v>
      </c>
      <c r="L894">
        <v>1346</v>
      </c>
      <c r="N894">
        <v>1009</v>
      </c>
      <c r="O894" t="s">
        <v>170</v>
      </c>
      <c r="P894" t="s">
        <v>170</v>
      </c>
      <c r="Q894">
        <v>1</v>
      </c>
      <c r="W894">
        <v>0</v>
      </c>
      <c r="X894">
        <v>-421273247</v>
      </c>
      <c r="Y894">
        <v>1.5</v>
      </c>
      <c r="AA894">
        <v>83.08</v>
      </c>
      <c r="AB894">
        <v>0</v>
      </c>
      <c r="AC894">
        <v>0</v>
      </c>
      <c r="AD894">
        <v>0</v>
      </c>
      <c r="AE894">
        <v>9.0399999999999991</v>
      </c>
      <c r="AF894">
        <v>0</v>
      </c>
      <c r="AG894">
        <v>0</v>
      </c>
      <c r="AH894">
        <v>0</v>
      </c>
      <c r="AI894">
        <v>9.19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1.5</v>
      </c>
      <c r="AU894" t="s">
        <v>3</v>
      </c>
      <c r="AV894">
        <v>0</v>
      </c>
      <c r="AW894">
        <v>2</v>
      </c>
      <c r="AX894">
        <v>35811299</v>
      </c>
      <c r="AY894">
        <v>1</v>
      </c>
      <c r="AZ894">
        <v>0</v>
      </c>
      <c r="BA894">
        <v>875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Y894*Source!I717</f>
        <v>4.4999999999999998E-2</v>
      </c>
      <c r="CY894">
        <f t="shared" ref="CY894:CY901" si="141">AA894</f>
        <v>83.08</v>
      </c>
      <c r="CZ894">
        <f t="shared" ref="CZ894:CZ901" si="142">AE894</f>
        <v>9.0399999999999991</v>
      </c>
      <c r="DA894">
        <f t="shared" ref="DA894:DA901" si="143">AI894</f>
        <v>9.19</v>
      </c>
      <c r="DB894">
        <f t="shared" si="139"/>
        <v>13.56</v>
      </c>
      <c r="DC894">
        <f t="shared" si="140"/>
        <v>0</v>
      </c>
    </row>
    <row r="895" spans="1:107">
      <c r="A895">
        <f>ROW(Source!A717)</f>
        <v>717</v>
      </c>
      <c r="B895">
        <v>35806607</v>
      </c>
      <c r="C895">
        <v>35811282</v>
      </c>
      <c r="D895">
        <v>29110838</v>
      </c>
      <c r="E895">
        <v>1</v>
      </c>
      <c r="F895">
        <v>1</v>
      </c>
      <c r="G895">
        <v>1</v>
      </c>
      <c r="H895">
        <v>3</v>
      </c>
      <c r="I895" t="s">
        <v>807</v>
      </c>
      <c r="J895" t="s">
        <v>808</v>
      </c>
      <c r="K895" t="s">
        <v>809</v>
      </c>
      <c r="L895">
        <v>1346</v>
      </c>
      <c r="N895">
        <v>1009</v>
      </c>
      <c r="O895" t="s">
        <v>170</v>
      </c>
      <c r="P895" t="s">
        <v>170</v>
      </c>
      <c r="Q895">
        <v>1</v>
      </c>
      <c r="W895">
        <v>0</v>
      </c>
      <c r="X895">
        <v>-667794164</v>
      </c>
      <c r="Y895">
        <v>0.42</v>
      </c>
      <c r="AA895">
        <v>100.04</v>
      </c>
      <c r="AB895">
        <v>0</v>
      </c>
      <c r="AC895">
        <v>0</v>
      </c>
      <c r="AD895">
        <v>0</v>
      </c>
      <c r="AE895">
        <v>30.5</v>
      </c>
      <c r="AF895">
        <v>0</v>
      </c>
      <c r="AG895">
        <v>0</v>
      </c>
      <c r="AH895">
        <v>0</v>
      </c>
      <c r="AI895">
        <v>3.28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0.42</v>
      </c>
      <c r="AU895" t="s">
        <v>3</v>
      </c>
      <c r="AV895">
        <v>0</v>
      </c>
      <c r="AW895">
        <v>2</v>
      </c>
      <c r="AX895">
        <v>35811300</v>
      </c>
      <c r="AY895">
        <v>1</v>
      </c>
      <c r="AZ895">
        <v>0</v>
      </c>
      <c r="BA895">
        <v>876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Y895*Source!I717</f>
        <v>1.2599999999999998E-2</v>
      </c>
      <c r="CY895">
        <f t="shared" si="141"/>
        <v>100.04</v>
      </c>
      <c r="CZ895">
        <f t="shared" si="142"/>
        <v>30.5</v>
      </c>
      <c r="DA895">
        <f t="shared" si="143"/>
        <v>3.28</v>
      </c>
      <c r="DB895">
        <f t="shared" si="139"/>
        <v>12.81</v>
      </c>
      <c r="DC895">
        <f t="shared" si="140"/>
        <v>0</v>
      </c>
    </row>
    <row r="896" spans="1:107">
      <c r="A896">
        <f>ROW(Source!A717)</f>
        <v>717</v>
      </c>
      <c r="B896">
        <v>35806607</v>
      </c>
      <c r="C896">
        <v>35811282</v>
      </c>
      <c r="D896">
        <v>29149204</v>
      </c>
      <c r="E896">
        <v>1</v>
      </c>
      <c r="F896">
        <v>1</v>
      </c>
      <c r="G896">
        <v>1</v>
      </c>
      <c r="H896">
        <v>3</v>
      </c>
      <c r="I896" t="s">
        <v>810</v>
      </c>
      <c r="J896" t="s">
        <v>811</v>
      </c>
      <c r="K896" t="s">
        <v>812</v>
      </c>
      <c r="L896">
        <v>1348</v>
      </c>
      <c r="N896">
        <v>1009</v>
      </c>
      <c r="O896" t="s">
        <v>29</v>
      </c>
      <c r="P896" t="s">
        <v>29</v>
      </c>
      <c r="Q896">
        <v>1000</v>
      </c>
      <c r="W896">
        <v>0</v>
      </c>
      <c r="X896">
        <v>-1132764130</v>
      </c>
      <c r="Y896">
        <v>3.15E-3</v>
      </c>
      <c r="AA896">
        <v>4978.46</v>
      </c>
      <c r="AB896">
        <v>0</v>
      </c>
      <c r="AC896">
        <v>0</v>
      </c>
      <c r="AD896">
        <v>0</v>
      </c>
      <c r="AE896">
        <v>729.98</v>
      </c>
      <c r="AF896">
        <v>0</v>
      </c>
      <c r="AG896">
        <v>0</v>
      </c>
      <c r="AH896">
        <v>0</v>
      </c>
      <c r="AI896">
        <v>6.82</v>
      </c>
      <c r="AJ896">
        <v>1</v>
      </c>
      <c r="AK896">
        <v>1</v>
      </c>
      <c r="AL896">
        <v>1</v>
      </c>
      <c r="AN896">
        <v>0</v>
      </c>
      <c r="AO896">
        <v>1</v>
      </c>
      <c r="AP896">
        <v>0</v>
      </c>
      <c r="AQ896">
        <v>0</v>
      </c>
      <c r="AR896">
        <v>0</v>
      </c>
      <c r="AS896" t="s">
        <v>3</v>
      </c>
      <c r="AT896">
        <v>3.15E-3</v>
      </c>
      <c r="AU896" t="s">
        <v>3</v>
      </c>
      <c r="AV896">
        <v>0</v>
      </c>
      <c r="AW896">
        <v>2</v>
      </c>
      <c r="AX896">
        <v>35811301</v>
      </c>
      <c r="AY896">
        <v>1</v>
      </c>
      <c r="AZ896">
        <v>0</v>
      </c>
      <c r="BA896">
        <v>877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Y896*Source!I717</f>
        <v>9.4499999999999993E-5</v>
      </c>
      <c r="CY896">
        <f t="shared" si="141"/>
        <v>4978.46</v>
      </c>
      <c r="CZ896">
        <f t="shared" si="142"/>
        <v>729.98</v>
      </c>
      <c r="DA896">
        <f t="shared" si="143"/>
        <v>6.82</v>
      </c>
      <c r="DB896">
        <f t="shared" si="139"/>
        <v>2.2999999999999998</v>
      </c>
      <c r="DC896">
        <f t="shared" si="140"/>
        <v>0</v>
      </c>
    </row>
    <row r="897" spans="1:107">
      <c r="A897">
        <f>ROW(Source!A717)</f>
        <v>717</v>
      </c>
      <c r="B897">
        <v>35806607</v>
      </c>
      <c r="C897">
        <v>35811282</v>
      </c>
      <c r="D897">
        <v>29156251</v>
      </c>
      <c r="E897">
        <v>1</v>
      </c>
      <c r="F897">
        <v>1</v>
      </c>
      <c r="G897">
        <v>1</v>
      </c>
      <c r="H897">
        <v>3</v>
      </c>
      <c r="I897" t="s">
        <v>256</v>
      </c>
      <c r="J897" t="s">
        <v>259</v>
      </c>
      <c r="K897" t="s">
        <v>257</v>
      </c>
      <c r="L897">
        <v>1354</v>
      </c>
      <c r="N897">
        <v>1010</v>
      </c>
      <c r="O897" t="s">
        <v>258</v>
      </c>
      <c r="P897" t="s">
        <v>258</v>
      </c>
      <c r="Q897">
        <v>1</v>
      </c>
      <c r="W897">
        <v>0</v>
      </c>
      <c r="X897">
        <v>-652224790</v>
      </c>
      <c r="Y897">
        <v>66.666667000000004</v>
      </c>
      <c r="AA897">
        <v>52.5</v>
      </c>
      <c r="AB897">
        <v>0</v>
      </c>
      <c r="AC897">
        <v>0</v>
      </c>
      <c r="AD897">
        <v>0</v>
      </c>
      <c r="AE897">
        <v>7.62</v>
      </c>
      <c r="AF897">
        <v>0</v>
      </c>
      <c r="AG897">
        <v>0</v>
      </c>
      <c r="AH897">
        <v>0</v>
      </c>
      <c r="AI897">
        <v>6.89</v>
      </c>
      <c r="AJ897">
        <v>1</v>
      </c>
      <c r="AK897">
        <v>1</v>
      </c>
      <c r="AL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 t="s">
        <v>3</v>
      </c>
      <c r="AT897">
        <v>66.666667000000004</v>
      </c>
      <c r="AU897" t="s">
        <v>3</v>
      </c>
      <c r="AV897">
        <v>0</v>
      </c>
      <c r="AW897">
        <v>1</v>
      </c>
      <c r="AX897">
        <v>-1</v>
      </c>
      <c r="AY897">
        <v>0</v>
      </c>
      <c r="AZ897">
        <v>0</v>
      </c>
      <c r="BA897" t="s">
        <v>3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Y897*Source!I717</f>
        <v>2.0000000099999999</v>
      </c>
      <c r="CY897">
        <f t="shared" si="141"/>
        <v>52.5</v>
      </c>
      <c r="CZ897">
        <f t="shared" si="142"/>
        <v>7.62</v>
      </c>
      <c r="DA897">
        <f t="shared" si="143"/>
        <v>6.89</v>
      </c>
      <c r="DB897">
        <f t="shared" si="139"/>
        <v>508</v>
      </c>
      <c r="DC897">
        <f t="shared" si="140"/>
        <v>0</v>
      </c>
    </row>
    <row r="898" spans="1:107">
      <c r="A898">
        <f>ROW(Source!A717)</f>
        <v>717</v>
      </c>
      <c r="B898">
        <v>35806607</v>
      </c>
      <c r="C898">
        <v>35811282</v>
      </c>
      <c r="D898">
        <v>29156254</v>
      </c>
      <c r="E898">
        <v>1</v>
      </c>
      <c r="F898">
        <v>1</v>
      </c>
      <c r="G898">
        <v>1</v>
      </c>
      <c r="H898">
        <v>3</v>
      </c>
      <c r="I898" t="s">
        <v>333</v>
      </c>
      <c r="J898" t="s">
        <v>335</v>
      </c>
      <c r="K898" t="s">
        <v>334</v>
      </c>
      <c r="L898">
        <v>1354</v>
      </c>
      <c r="N898">
        <v>1010</v>
      </c>
      <c r="O898" t="s">
        <v>258</v>
      </c>
      <c r="P898" t="s">
        <v>258</v>
      </c>
      <c r="Q898">
        <v>1</v>
      </c>
      <c r="W898">
        <v>0</v>
      </c>
      <c r="X898">
        <v>-1484870884</v>
      </c>
      <c r="Y898">
        <v>33.333333000000003</v>
      </c>
      <c r="AA898">
        <v>76.59</v>
      </c>
      <c r="AB898">
        <v>0</v>
      </c>
      <c r="AC898">
        <v>0</v>
      </c>
      <c r="AD898">
        <v>0</v>
      </c>
      <c r="AE898">
        <v>9.01</v>
      </c>
      <c r="AF898">
        <v>0</v>
      </c>
      <c r="AG898">
        <v>0</v>
      </c>
      <c r="AH898">
        <v>0</v>
      </c>
      <c r="AI898">
        <v>8.5</v>
      </c>
      <c r="AJ898">
        <v>1</v>
      </c>
      <c r="AK898">
        <v>1</v>
      </c>
      <c r="AL898">
        <v>1</v>
      </c>
      <c r="AN898">
        <v>0</v>
      </c>
      <c r="AO898">
        <v>0</v>
      </c>
      <c r="AP898">
        <v>0</v>
      </c>
      <c r="AQ898">
        <v>0</v>
      </c>
      <c r="AR898">
        <v>0</v>
      </c>
      <c r="AS898" t="s">
        <v>3</v>
      </c>
      <c r="AT898">
        <v>33.333333000000003</v>
      </c>
      <c r="AU898" t="s">
        <v>3</v>
      </c>
      <c r="AV898">
        <v>0</v>
      </c>
      <c r="AW898">
        <v>1</v>
      </c>
      <c r="AX898">
        <v>-1</v>
      </c>
      <c r="AY898">
        <v>0</v>
      </c>
      <c r="AZ898">
        <v>0</v>
      </c>
      <c r="BA898" t="s">
        <v>3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Y898*Source!I717</f>
        <v>0.99999999000000006</v>
      </c>
      <c r="CY898">
        <f t="shared" si="141"/>
        <v>76.59</v>
      </c>
      <c r="CZ898">
        <f t="shared" si="142"/>
        <v>9.01</v>
      </c>
      <c r="DA898">
        <f t="shared" si="143"/>
        <v>8.5</v>
      </c>
      <c r="DB898">
        <f t="shared" si="139"/>
        <v>300.33</v>
      </c>
      <c r="DC898">
        <f t="shared" si="140"/>
        <v>0</v>
      </c>
    </row>
    <row r="899" spans="1:107">
      <c r="A899">
        <f>ROW(Source!A717)</f>
        <v>717</v>
      </c>
      <c r="B899">
        <v>35806607</v>
      </c>
      <c r="C899">
        <v>35811282</v>
      </c>
      <c r="D899">
        <v>29156142</v>
      </c>
      <c r="E899">
        <v>1</v>
      </c>
      <c r="F899">
        <v>1</v>
      </c>
      <c r="G899">
        <v>1</v>
      </c>
      <c r="H899">
        <v>3</v>
      </c>
      <c r="I899" t="s">
        <v>251</v>
      </c>
      <c r="J899" t="s">
        <v>254</v>
      </c>
      <c r="K899" t="s">
        <v>252</v>
      </c>
      <c r="L899">
        <v>1356</v>
      </c>
      <c r="N899">
        <v>1010</v>
      </c>
      <c r="O899" t="s">
        <v>253</v>
      </c>
      <c r="P899" t="s">
        <v>253</v>
      </c>
      <c r="Q899">
        <v>1000</v>
      </c>
      <c r="W899">
        <v>0</v>
      </c>
      <c r="X899">
        <v>-1152774928</v>
      </c>
      <c r="Y899">
        <v>0.1</v>
      </c>
      <c r="AA899">
        <v>5115.96</v>
      </c>
      <c r="AB899">
        <v>0</v>
      </c>
      <c r="AC899">
        <v>0</v>
      </c>
      <c r="AD899">
        <v>0</v>
      </c>
      <c r="AE899">
        <v>1998.42</v>
      </c>
      <c r="AF899">
        <v>0</v>
      </c>
      <c r="AG899">
        <v>0</v>
      </c>
      <c r="AH899">
        <v>0</v>
      </c>
      <c r="AI899">
        <v>2.56</v>
      </c>
      <c r="AJ899">
        <v>1</v>
      </c>
      <c r="AK899">
        <v>1</v>
      </c>
      <c r="AL899">
        <v>1</v>
      </c>
      <c r="AN899">
        <v>0</v>
      </c>
      <c r="AO899">
        <v>0</v>
      </c>
      <c r="AP899">
        <v>0</v>
      </c>
      <c r="AQ899">
        <v>0</v>
      </c>
      <c r="AR899">
        <v>0</v>
      </c>
      <c r="AS899" t="s">
        <v>3</v>
      </c>
      <c r="AT899">
        <v>0.1</v>
      </c>
      <c r="AU899" t="s">
        <v>3</v>
      </c>
      <c r="AV899">
        <v>0</v>
      </c>
      <c r="AW899">
        <v>1</v>
      </c>
      <c r="AX899">
        <v>-1</v>
      </c>
      <c r="AY899">
        <v>0</v>
      </c>
      <c r="AZ899">
        <v>0</v>
      </c>
      <c r="BA899" t="s">
        <v>3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Y899*Source!I717</f>
        <v>3.0000000000000001E-3</v>
      </c>
      <c r="CY899">
        <f t="shared" si="141"/>
        <v>5115.96</v>
      </c>
      <c r="CZ899">
        <f t="shared" si="142"/>
        <v>1998.42</v>
      </c>
      <c r="DA899">
        <f t="shared" si="143"/>
        <v>2.56</v>
      </c>
      <c r="DB899">
        <f t="shared" si="139"/>
        <v>199.84</v>
      </c>
      <c r="DC899">
        <f t="shared" si="140"/>
        <v>0</v>
      </c>
    </row>
    <row r="900" spans="1:107">
      <c r="A900">
        <f>ROW(Source!A717)</f>
        <v>717</v>
      </c>
      <c r="B900">
        <v>35806607</v>
      </c>
      <c r="C900">
        <v>35811282</v>
      </c>
      <c r="D900">
        <v>29170678</v>
      </c>
      <c r="E900">
        <v>1</v>
      </c>
      <c r="F900">
        <v>1</v>
      </c>
      <c r="G900">
        <v>1</v>
      </c>
      <c r="H900">
        <v>3</v>
      </c>
      <c r="I900" t="s">
        <v>813</v>
      </c>
      <c r="J900" t="s">
        <v>814</v>
      </c>
      <c r="K900" t="s">
        <v>815</v>
      </c>
      <c r="L900">
        <v>1354</v>
      </c>
      <c r="N900">
        <v>1010</v>
      </c>
      <c r="O900" t="s">
        <v>258</v>
      </c>
      <c r="P900" t="s">
        <v>258</v>
      </c>
      <c r="Q900">
        <v>1</v>
      </c>
      <c r="W900">
        <v>0</v>
      </c>
      <c r="X900">
        <v>-808655695</v>
      </c>
      <c r="Y900">
        <v>102</v>
      </c>
      <c r="AA900">
        <v>0.69</v>
      </c>
      <c r="AB900">
        <v>0</v>
      </c>
      <c r="AC900">
        <v>0</v>
      </c>
      <c r="AD900">
        <v>0</v>
      </c>
      <c r="AE900">
        <v>0.28000000000000003</v>
      </c>
      <c r="AF900">
        <v>0</v>
      </c>
      <c r="AG900">
        <v>0</v>
      </c>
      <c r="AH900">
        <v>0</v>
      </c>
      <c r="AI900">
        <v>2.46</v>
      </c>
      <c r="AJ900">
        <v>1</v>
      </c>
      <c r="AK900">
        <v>1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102</v>
      </c>
      <c r="AU900" t="s">
        <v>3</v>
      </c>
      <c r="AV900">
        <v>0</v>
      </c>
      <c r="AW900">
        <v>2</v>
      </c>
      <c r="AX900">
        <v>35811302</v>
      </c>
      <c r="AY900">
        <v>1</v>
      </c>
      <c r="AZ900">
        <v>0</v>
      </c>
      <c r="BA900">
        <v>878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Y900*Source!I717</f>
        <v>3.06</v>
      </c>
      <c r="CY900">
        <f t="shared" si="141"/>
        <v>0.69</v>
      </c>
      <c r="CZ900">
        <f t="shared" si="142"/>
        <v>0.28000000000000003</v>
      </c>
      <c r="DA900">
        <f t="shared" si="143"/>
        <v>2.46</v>
      </c>
      <c r="DB900">
        <f t="shared" si="139"/>
        <v>28.56</v>
      </c>
      <c r="DC900">
        <f t="shared" si="140"/>
        <v>0</v>
      </c>
    </row>
    <row r="901" spans="1:107">
      <c r="A901">
        <f>ROW(Source!A717)</f>
        <v>717</v>
      </c>
      <c r="B901">
        <v>35806607</v>
      </c>
      <c r="C901">
        <v>35811282</v>
      </c>
      <c r="D901">
        <v>29171808</v>
      </c>
      <c r="E901">
        <v>1</v>
      </c>
      <c r="F901">
        <v>1</v>
      </c>
      <c r="G901">
        <v>1</v>
      </c>
      <c r="H901">
        <v>3</v>
      </c>
      <c r="I901" t="s">
        <v>816</v>
      </c>
      <c r="J901" t="s">
        <v>817</v>
      </c>
      <c r="K901" t="s">
        <v>818</v>
      </c>
      <c r="L901">
        <v>1374</v>
      </c>
      <c r="N901">
        <v>1013</v>
      </c>
      <c r="O901" t="s">
        <v>819</v>
      </c>
      <c r="P901" t="s">
        <v>819</v>
      </c>
      <c r="Q901">
        <v>1</v>
      </c>
      <c r="W901">
        <v>0</v>
      </c>
      <c r="X901">
        <v>-915781824</v>
      </c>
      <c r="Y901">
        <v>6.05</v>
      </c>
      <c r="AA901">
        <v>1</v>
      </c>
      <c r="AB901">
        <v>0</v>
      </c>
      <c r="AC901">
        <v>0</v>
      </c>
      <c r="AD901">
        <v>0</v>
      </c>
      <c r="AE901">
        <v>1</v>
      </c>
      <c r="AF901">
        <v>0</v>
      </c>
      <c r="AG901">
        <v>0</v>
      </c>
      <c r="AH901">
        <v>0</v>
      </c>
      <c r="AI901">
        <v>1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6.05</v>
      </c>
      <c r="AU901" t="s">
        <v>3</v>
      </c>
      <c r="AV901">
        <v>0</v>
      </c>
      <c r="AW901">
        <v>2</v>
      </c>
      <c r="AX901">
        <v>35811303</v>
      </c>
      <c r="AY901">
        <v>1</v>
      </c>
      <c r="AZ901">
        <v>0</v>
      </c>
      <c r="BA901">
        <v>879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Y901*Source!I717</f>
        <v>0.18149999999999999</v>
      </c>
      <c r="CY901">
        <f t="shared" si="141"/>
        <v>1</v>
      </c>
      <c r="CZ901">
        <f t="shared" si="142"/>
        <v>1</v>
      </c>
      <c r="DA901">
        <f t="shared" si="143"/>
        <v>1</v>
      </c>
      <c r="DB901">
        <f t="shared" si="139"/>
        <v>6.05</v>
      </c>
      <c r="DC901">
        <f t="shared" si="140"/>
        <v>0</v>
      </c>
    </row>
    <row r="902" spans="1:107">
      <c r="A902">
        <f>ROW(Source!A721)</f>
        <v>721</v>
      </c>
      <c r="B902">
        <v>35806607</v>
      </c>
      <c r="C902">
        <v>35811307</v>
      </c>
      <c r="D902">
        <v>29364679</v>
      </c>
      <c r="E902">
        <v>1</v>
      </c>
      <c r="F902">
        <v>1</v>
      </c>
      <c r="G902">
        <v>1</v>
      </c>
      <c r="H902">
        <v>1</v>
      </c>
      <c r="I902" t="s">
        <v>799</v>
      </c>
      <c r="J902" t="s">
        <v>3</v>
      </c>
      <c r="K902" t="s">
        <v>800</v>
      </c>
      <c r="L902">
        <v>1369</v>
      </c>
      <c r="N902">
        <v>1013</v>
      </c>
      <c r="O902" t="s">
        <v>583</v>
      </c>
      <c r="P902" t="s">
        <v>583</v>
      </c>
      <c r="Q902">
        <v>1</v>
      </c>
      <c r="W902">
        <v>0</v>
      </c>
      <c r="X902">
        <v>931378261</v>
      </c>
      <c r="Y902">
        <v>26.24</v>
      </c>
      <c r="AA902">
        <v>0</v>
      </c>
      <c r="AB902">
        <v>0</v>
      </c>
      <c r="AC902">
        <v>0</v>
      </c>
      <c r="AD902">
        <v>329.2</v>
      </c>
      <c r="AE902">
        <v>0</v>
      </c>
      <c r="AF902">
        <v>0</v>
      </c>
      <c r="AG902">
        <v>0</v>
      </c>
      <c r="AH902">
        <v>329.2</v>
      </c>
      <c r="AI902">
        <v>1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26.24</v>
      </c>
      <c r="AU902" t="s">
        <v>3</v>
      </c>
      <c r="AV902">
        <v>1</v>
      </c>
      <c r="AW902">
        <v>2</v>
      </c>
      <c r="AX902">
        <v>35811317</v>
      </c>
      <c r="AY902">
        <v>2</v>
      </c>
      <c r="AZ902">
        <v>131072</v>
      </c>
      <c r="BA902">
        <v>880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Y902*Source!I721</f>
        <v>0.26239999999999997</v>
      </c>
      <c r="CY902">
        <f>AD902</f>
        <v>329.2</v>
      </c>
      <c r="CZ902">
        <f>AH902</f>
        <v>329.2</v>
      </c>
      <c r="DA902">
        <f>AL902</f>
        <v>1</v>
      </c>
      <c r="DB902">
        <f t="shared" si="139"/>
        <v>8638.2099999999991</v>
      </c>
      <c r="DC902">
        <f t="shared" si="140"/>
        <v>0</v>
      </c>
    </row>
    <row r="903" spans="1:107">
      <c r="A903">
        <f>ROW(Source!A721)</f>
        <v>721</v>
      </c>
      <c r="B903">
        <v>35806607</v>
      </c>
      <c r="C903">
        <v>35811307</v>
      </c>
      <c r="D903">
        <v>121548</v>
      </c>
      <c r="E903">
        <v>1</v>
      </c>
      <c r="F903">
        <v>1</v>
      </c>
      <c r="G903">
        <v>1</v>
      </c>
      <c r="H903">
        <v>1</v>
      </c>
      <c r="I903" t="s">
        <v>34</v>
      </c>
      <c r="J903" t="s">
        <v>3</v>
      </c>
      <c r="K903" t="s">
        <v>584</v>
      </c>
      <c r="L903">
        <v>608254</v>
      </c>
      <c r="N903">
        <v>1013</v>
      </c>
      <c r="O903" t="s">
        <v>585</v>
      </c>
      <c r="P903" t="s">
        <v>585</v>
      </c>
      <c r="Q903">
        <v>1</v>
      </c>
      <c r="W903">
        <v>0</v>
      </c>
      <c r="X903">
        <v>-185737400</v>
      </c>
      <c r="Y903">
        <v>0.03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1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0.03</v>
      </c>
      <c r="AU903" t="s">
        <v>3</v>
      </c>
      <c r="AV903">
        <v>2</v>
      </c>
      <c r="AW903">
        <v>2</v>
      </c>
      <c r="AX903">
        <v>35811318</v>
      </c>
      <c r="AY903">
        <v>1</v>
      </c>
      <c r="AZ903">
        <v>0</v>
      </c>
      <c r="BA903">
        <v>881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Y903*Source!I721</f>
        <v>2.9999999999999997E-4</v>
      </c>
      <c r="CY903">
        <f>AD903</f>
        <v>0</v>
      </c>
      <c r="CZ903">
        <f>AH903</f>
        <v>0</v>
      </c>
      <c r="DA903">
        <f>AL903</f>
        <v>1</v>
      </c>
      <c r="DB903">
        <f t="shared" si="139"/>
        <v>0</v>
      </c>
      <c r="DC903">
        <f t="shared" si="140"/>
        <v>0</v>
      </c>
    </row>
    <row r="904" spans="1:107">
      <c r="A904">
        <f>ROW(Source!A721)</f>
        <v>721</v>
      </c>
      <c r="B904">
        <v>35806607</v>
      </c>
      <c r="C904">
        <v>35811307</v>
      </c>
      <c r="D904">
        <v>29172362</v>
      </c>
      <c r="E904">
        <v>1</v>
      </c>
      <c r="F904">
        <v>1</v>
      </c>
      <c r="G904">
        <v>1</v>
      </c>
      <c r="H904">
        <v>2</v>
      </c>
      <c r="I904" t="s">
        <v>801</v>
      </c>
      <c r="J904" t="s">
        <v>802</v>
      </c>
      <c r="K904" t="s">
        <v>803</v>
      </c>
      <c r="L904">
        <v>1368</v>
      </c>
      <c r="N904">
        <v>1011</v>
      </c>
      <c r="O904" t="s">
        <v>589</v>
      </c>
      <c r="P904" t="s">
        <v>589</v>
      </c>
      <c r="Q904">
        <v>1</v>
      </c>
      <c r="W904">
        <v>0</v>
      </c>
      <c r="X904">
        <v>2071614860</v>
      </c>
      <c r="Y904">
        <v>0.03</v>
      </c>
      <c r="AA904">
        <v>0</v>
      </c>
      <c r="AB904">
        <v>1113.56</v>
      </c>
      <c r="AC904">
        <v>447.93</v>
      </c>
      <c r="AD904">
        <v>0</v>
      </c>
      <c r="AE904">
        <v>0</v>
      </c>
      <c r="AF904">
        <v>134.65</v>
      </c>
      <c r="AG904">
        <v>13.5</v>
      </c>
      <c r="AH904">
        <v>0</v>
      </c>
      <c r="AI904">
        <v>1</v>
      </c>
      <c r="AJ904">
        <v>8.27</v>
      </c>
      <c r="AK904">
        <v>33.18</v>
      </c>
      <c r="AL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3</v>
      </c>
      <c r="AT904">
        <v>0.03</v>
      </c>
      <c r="AU904" t="s">
        <v>3</v>
      </c>
      <c r="AV904">
        <v>0</v>
      </c>
      <c r="AW904">
        <v>2</v>
      </c>
      <c r="AX904">
        <v>35811319</v>
      </c>
      <c r="AY904">
        <v>1</v>
      </c>
      <c r="AZ904">
        <v>0</v>
      </c>
      <c r="BA904">
        <v>882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Y904*Source!I721</f>
        <v>2.9999999999999997E-4</v>
      </c>
      <c r="CY904">
        <f>AB904</f>
        <v>1113.56</v>
      </c>
      <c r="CZ904">
        <f>AF904</f>
        <v>134.65</v>
      </c>
      <c r="DA904">
        <f>AJ904</f>
        <v>8.27</v>
      </c>
      <c r="DB904">
        <f t="shared" si="139"/>
        <v>4.04</v>
      </c>
      <c r="DC904">
        <f t="shared" si="140"/>
        <v>0.41</v>
      </c>
    </row>
    <row r="905" spans="1:107">
      <c r="A905">
        <f>ROW(Source!A721)</f>
        <v>721</v>
      </c>
      <c r="B905">
        <v>35806607</v>
      </c>
      <c r="C905">
        <v>35811307</v>
      </c>
      <c r="D905">
        <v>29174913</v>
      </c>
      <c r="E905">
        <v>1</v>
      </c>
      <c r="F905">
        <v>1</v>
      </c>
      <c r="G905">
        <v>1</v>
      </c>
      <c r="H905">
        <v>2</v>
      </c>
      <c r="I905" t="s">
        <v>601</v>
      </c>
      <c r="J905" t="s">
        <v>602</v>
      </c>
      <c r="K905" t="s">
        <v>603</v>
      </c>
      <c r="L905">
        <v>1368</v>
      </c>
      <c r="N905">
        <v>1011</v>
      </c>
      <c r="O905" t="s">
        <v>589</v>
      </c>
      <c r="P905" t="s">
        <v>589</v>
      </c>
      <c r="Q905">
        <v>1</v>
      </c>
      <c r="W905">
        <v>0</v>
      </c>
      <c r="X905">
        <v>458544584</v>
      </c>
      <c r="Y905">
        <v>0.02</v>
      </c>
      <c r="AA905">
        <v>0</v>
      </c>
      <c r="AB905">
        <v>932.72</v>
      </c>
      <c r="AC905">
        <v>384.89</v>
      </c>
      <c r="AD905">
        <v>0</v>
      </c>
      <c r="AE905">
        <v>0</v>
      </c>
      <c r="AF905">
        <v>87.17</v>
      </c>
      <c r="AG905">
        <v>11.6</v>
      </c>
      <c r="AH905">
        <v>0</v>
      </c>
      <c r="AI905">
        <v>1</v>
      </c>
      <c r="AJ905">
        <v>10.7</v>
      </c>
      <c r="AK905">
        <v>33.18</v>
      </c>
      <c r="AL905">
        <v>1</v>
      </c>
      <c r="AN905">
        <v>0</v>
      </c>
      <c r="AO905">
        <v>1</v>
      </c>
      <c r="AP905">
        <v>0</v>
      </c>
      <c r="AQ905">
        <v>0</v>
      </c>
      <c r="AR905">
        <v>0</v>
      </c>
      <c r="AS905" t="s">
        <v>3</v>
      </c>
      <c r="AT905">
        <v>0.02</v>
      </c>
      <c r="AU905" t="s">
        <v>3</v>
      </c>
      <c r="AV905">
        <v>0</v>
      </c>
      <c r="AW905">
        <v>2</v>
      </c>
      <c r="AX905">
        <v>35811320</v>
      </c>
      <c r="AY905">
        <v>1</v>
      </c>
      <c r="AZ905">
        <v>0</v>
      </c>
      <c r="BA905">
        <v>883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Y905*Source!I721</f>
        <v>2.0000000000000001E-4</v>
      </c>
      <c r="CY905">
        <f>AB905</f>
        <v>932.72</v>
      </c>
      <c r="CZ905">
        <f>AF905</f>
        <v>87.17</v>
      </c>
      <c r="DA905">
        <f>AJ905</f>
        <v>10.7</v>
      </c>
      <c r="DB905">
        <f t="shared" si="139"/>
        <v>1.74</v>
      </c>
      <c r="DC905">
        <f t="shared" si="140"/>
        <v>0.23</v>
      </c>
    </row>
    <row r="906" spans="1:107">
      <c r="A906">
        <f>ROW(Source!A721)</f>
        <v>721</v>
      </c>
      <c r="B906">
        <v>35806607</v>
      </c>
      <c r="C906">
        <v>35811307</v>
      </c>
      <c r="D906">
        <v>29149204</v>
      </c>
      <c r="E906">
        <v>1</v>
      </c>
      <c r="F906">
        <v>1</v>
      </c>
      <c r="G906">
        <v>1</v>
      </c>
      <c r="H906">
        <v>3</v>
      </c>
      <c r="I906" t="s">
        <v>810</v>
      </c>
      <c r="J906" t="s">
        <v>811</v>
      </c>
      <c r="K906" t="s">
        <v>812</v>
      </c>
      <c r="L906">
        <v>1348</v>
      </c>
      <c r="N906">
        <v>1009</v>
      </c>
      <c r="O906" t="s">
        <v>29</v>
      </c>
      <c r="P906" t="s">
        <v>29</v>
      </c>
      <c r="Q906">
        <v>1000</v>
      </c>
      <c r="W906">
        <v>0</v>
      </c>
      <c r="X906">
        <v>-1132764130</v>
      </c>
      <c r="Y906">
        <v>3.15E-3</v>
      </c>
      <c r="AA906">
        <v>4978.46</v>
      </c>
      <c r="AB906">
        <v>0</v>
      </c>
      <c r="AC906">
        <v>0</v>
      </c>
      <c r="AD906">
        <v>0</v>
      </c>
      <c r="AE906">
        <v>729.98</v>
      </c>
      <c r="AF906">
        <v>0</v>
      </c>
      <c r="AG906">
        <v>0</v>
      </c>
      <c r="AH906">
        <v>0</v>
      </c>
      <c r="AI906">
        <v>6.82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3.15E-3</v>
      </c>
      <c r="AU906" t="s">
        <v>3</v>
      </c>
      <c r="AV906">
        <v>0</v>
      </c>
      <c r="AW906">
        <v>2</v>
      </c>
      <c r="AX906">
        <v>35811321</v>
      </c>
      <c r="AY906">
        <v>1</v>
      </c>
      <c r="AZ906">
        <v>0</v>
      </c>
      <c r="BA906">
        <v>884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Y906*Source!I721</f>
        <v>3.15E-5</v>
      </c>
      <c r="CY906">
        <f>AA906</f>
        <v>4978.46</v>
      </c>
      <c r="CZ906">
        <f>AE906</f>
        <v>729.98</v>
      </c>
      <c r="DA906">
        <f>AI906</f>
        <v>6.82</v>
      </c>
      <c r="DB906">
        <f t="shared" si="139"/>
        <v>2.2999999999999998</v>
      </c>
      <c r="DC906">
        <f t="shared" si="140"/>
        <v>0</v>
      </c>
    </row>
    <row r="907" spans="1:107">
      <c r="A907">
        <f>ROW(Source!A721)</f>
        <v>721</v>
      </c>
      <c r="B907">
        <v>35806607</v>
      </c>
      <c r="C907">
        <v>35811307</v>
      </c>
      <c r="D907">
        <v>29156142</v>
      </c>
      <c r="E907">
        <v>1</v>
      </c>
      <c r="F907">
        <v>1</v>
      </c>
      <c r="G907">
        <v>1</v>
      </c>
      <c r="H907">
        <v>3</v>
      </c>
      <c r="I907" t="s">
        <v>251</v>
      </c>
      <c r="J907" t="s">
        <v>254</v>
      </c>
      <c r="K907" t="s">
        <v>252</v>
      </c>
      <c r="L907">
        <v>1356</v>
      </c>
      <c r="N907">
        <v>1010</v>
      </c>
      <c r="O907" t="s">
        <v>253</v>
      </c>
      <c r="P907" t="s">
        <v>253</v>
      </c>
      <c r="Q907">
        <v>1000</v>
      </c>
      <c r="W907">
        <v>0</v>
      </c>
      <c r="X907">
        <v>-1152774928</v>
      </c>
      <c r="Y907">
        <v>0.1</v>
      </c>
      <c r="AA907">
        <v>5115.96</v>
      </c>
      <c r="AB907">
        <v>0</v>
      </c>
      <c r="AC907">
        <v>0</v>
      </c>
      <c r="AD907">
        <v>0</v>
      </c>
      <c r="AE907">
        <v>1998.42</v>
      </c>
      <c r="AF907">
        <v>0</v>
      </c>
      <c r="AG907">
        <v>0</v>
      </c>
      <c r="AH907">
        <v>0</v>
      </c>
      <c r="AI907">
        <v>2.56</v>
      </c>
      <c r="AJ907">
        <v>1</v>
      </c>
      <c r="AK907">
        <v>1</v>
      </c>
      <c r="AL907">
        <v>1</v>
      </c>
      <c r="AN907">
        <v>0</v>
      </c>
      <c r="AO907">
        <v>0</v>
      </c>
      <c r="AP907">
        <v>0</v>
      </c>
      <c r="AQ907">
        <v>0</v>
      </c>
      <c r="AR907">
        <v>0</v>
      </c>
      <c r="AS907" t="s">
        <v>3</v>
      </c>
      <c r="AT907">
        <v>0.1</v>
      </c>
      <c r="AU907" t="s">
        <v>3</v>
      </c>
      <c r="AV907">
        <v>0</v>
      </c>
      <c r="AW907">
        <v>1</v>
      </c>
      <c r="AX907">
        <v>-1</v>
      </c>
      <c r="AY907">
        <v>0</v>
      </c>
      <c r="AZ907">
        <v>0</v>
      </c>
      <c r="BA907" t="s">
        <v>3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Y907*Source!I721</f>
        <v>1E-3</v>
      </c>
      <c r="CY907">
        <f>AA907</f>
        <v>5115.96</v>
      </c>
      <c r="CZ907">
        <f>AE907</f>
        <v>1998.42</v>
      </c>
      <c r="DA907">
        <f>AI907</f>
        <v>2.56</v>
      </c>
      <c r="DB907">
        <f t="shared" si="139"/>
        <v>199.84</v>
      </c>
      <c r="DC907">
        <f t="shared" si="140"/>
        <v>0</v>
      </c>
    </row>
    <row r="908" spans="1:107">
      <c r="A908">
        <f>ROW(Source!A721)</f>
        <v>721</v>
      </c>
      <c r="B908">
        <v>35806607</v>
      </c>
      <c r="C908">
        <v>35811307</v>
      </c>
      <c r="D908">
        <v>29170678</v>
      </c>
      <c r="E908">
        <v>1</v>
      </c>
      <c r="F908">
        <v>1</v>
      </c>
      <c r="G908">
        <v>1</v>
      </c>
      <c r="H908">
        <v>3</v>
      </c>
      <c r="I908" t="s">
        <v>813</v>
      </c>
      <c r="J908" t="s">
        <v>814</v>
      </c>
      <c r="K908" t="s">
        <v>815</v>
      </c>
      <c r="L908">
        <v>1354</v>
      </c>
      <c r="N908">
        <v>1010</v>
      </c>
      <c r="O908" t="s">
        <v>258</v>
      </c>
      <c r="P908" t="s">
        <v>258</v>
      </c>
      <c r="Q908">
        <v>1</v>
      </c>
      <c r="W908">
        <v>0</v>
      </c>
      <c r="X908">
        <v>-808655695</v>
      </c>
      <c r="Y908">
        <v>102</v>
      </c>
      <c r="AA908">
        <v>0.69</v>
      </c>
      <c r="AB908">
        <v>0</v>
      </c>
      <c r="AC908">
        <v>0</v>
      </c>
      <c r="AD908">
        <v>0</v>
      </c>
      <c r="AE908">
        <v>0.28000000000000003</v>
      </c>
      <c r="AF908">
        <v>0</v>
      </c>
      <c r="AG908">
        <v>0</v>
      </c>
      <c r="AH908">
        <v>0</v>
      </c>
      <c r="AI908">
        <v>2.46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0</v>
      </c>
      <c r="AQ908">
        <v>0</v>
      </c>
      <c r="AR908">
        <v>0</v>
      </c>
      <c r="AS908" t="s">
        <v>3</v>
      </c>
      <c r="AT908">
        <v>102</v>
      </c>
      <c r="AU908" t="s">
        <v>3</v>
      </c>
      <c r="AV908">
        <v>0</v>
      </c>
      <c r="AW908">
        <v>2</v>
      </c>
      <c r="AX908">
        <v>35811322</v>
      </c>
      <c r="AY908">
        <v>1</v>
      </c>
      <c r="AZ908">
        <v>0</v>
      </c>
      <c r="BA908">
        <v>885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Y908*Source!I721</f>
        <v>1.02</v>
      </c>
      <c r="CY908">
        <f>AA908</f>
        <v>0.69</v>
      </c>
      <c r="CZ908">
        <f>AE908</f>
        <v>0.28000000000000003</v>
      </c>
      <c r="DA908">
        <f>AI908</f>
        <v>2.46</v>
      </c>
      <c r="DB908">
        <f t="shared" si="139"/>
        <v>28.56</v>
      </c>
      <c r="DC908">
        <f t="shared" si="140"/>
        <v>0</v>
      </c>
    </row>
    <row r="909" spans="1:107">
      <c r="A909">
        <f>ROW(Source!A721)</f>
        <v>721</v>
      </c>
      <c r="B909">
        <v>35806607</v>
      </c>
      <c r="C909">
        <v>35811307</v>
      </c>
      <c r="D909">
        <v>29169278</v>
      </c>
      <c r="E909">
        <v>1</v>
      </c>
      <c r="F909">
        <v>1</v>
      </c>
      <c r="G909">
        <v>1</v>
      </c>
      <c r="H909">
        <v>3</v>
      </c>
      <c r="I909" t="s">
        <v>266</v>
      </c>
      <c r="J909" t="s">
        <v>268</v>
      </c>
      <c r="K909" t="s">
        <v>267</v>
      </c>
      <c r="L909">
        <v>1354</v>
      </c>
      <c r="N909">
        <v>1010</v>
      </c>
      <c r="O909" t="s">
        <v>258</v>
      </c>
      <c r="P909" t="s">
        <v>258</v>
      </c>
      <c r="Q909">
        <v>1</v>
      </c>
      <c r="W909">
        <v>0</v>
      </c>
      <c r="X909">
        <v>-1190793685</v>
      </c>
      <c r="Y909">
        <v>100</v>
      </c>
      <c r="AA909">
        <v>76.47</v>
      </c>
      <c r="AB909">
        <v>0</v>
      </c>
      <c r="AC909">
        <v>0</v>
      </c>
      <c r="AD909">
        <v>0</v>
      </c>
      <c r="AE909">
        <v>8.81</v>
      </c>
      <c r="AF909">
        <v>0</v>
      </c>
      <c r="AG909">
        <v>0</v>
      </c>
      <c r="AH909">
        <v>0</v>
      </c>
      <c r="AI909">
        <v>8.68</v>
      </c>
      <c r="AJ909">
        <v>1</v>
      </c>
      <c r="AK909">
        <v>1</v>
      </c>
      <c r="AL909">
        <v>1</v>
      </c>
      <c r="AN909">
        <v>0</v>
      </c>
      <c r="AO909">
        <v>0</v>
      </c>
      <c r="AP909">
        <v>0</v>
      </c>
      <c r="AQ909">
        <v>0</v>
      </c>
      <c r="AR909">
        <v>0</v>
      </c>
      <c r="AS909" t="s">
        <v>3</v>
      </c>
      <c r="AT909">
        <v>100</v>
      </c>
      <c r="AU909" t="s">
        <v>3</v>
      </c>
      <c r="AV909">
        <v>0</v>
      </c>
      <c r="AW909">
        <v>1</v>
      </c>
      <c r="AX909">
        <v>-1</v>
      </c>
      <c r="AY909">
        <v>0</v>
      </c>
      <c r="AZ909">
        <v>0</v>
      </c>
      <c r="BA909" t="s">
        <v>3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Y909*Source!I721</f>
        <v>1</v>
      </c>
      <c r="CY909">
        <f>AA909</f>
        <v>76.47</v>
      </c>
      <c r="CZ909">
        <f>AE909</f>
        <v>8.81</v>
      </c>
      <c r="DA909">
        <f>AI909</f>
        <v>8.68</v>
      </c>
      <c r="DB909">
        <f t="shared" si="139"/>
        <v>881</v>
      </c>
      <c r="DC909">
        <f t="shared" si="140"/>
        <v>0</v>
      </c>
    </row>
    <row r="910" spans="1:107">
      <c r="A910">
        <f>ROW(Source!A721)</f>
        <v>721</v>
      </c>
      <c r="B910">
        <v>35806607</v>
      </c>
      <c r="C910">
        <v>35811307</v>
      </c>
      <c r="D910">
        <v>29171808</v>
      </c>
      <c r="E910">
        <v>1</v>
      </c>
      <c r="F910">
        <v>1</v>
      </c>
      <c r="G910">
        <v>1</v>
      </c>
      <c r="H910">
        <v>3</v>
      </c>
      <c r="I910" t="s">
        <v>816</v>
      </c>
      <c r="J910" t="s">
        <v>817</v>
      </c>
      <c r="K910" t="s">
        <v>818</v>
      </c>
      <c r="L910">
        <v>1374</v>
      </c>
      <c r="N910">
        <v>1013</v>
      </c>
      <c r="O910" t="s">
        <v>819</v>
      </c>
      <c r="P910" t="s">
        <v>819</v>
      </c>
      <c r="Q910">
        <v>1</v>
      </c>
      <c r="W910">
        <v>0</v>
      </c>
      <c r="X910">
        <v>-915781824</v>
      </c>
      <c r="Y910">
        <v>5.21</v>
      </c>
      <c r="AA910">
        <v>1</v>
      </c>
      <c r="AB910">
        <v>0</v>
      </c>
      <c r="AC910">
        <v>0</v>
      </c>
      <c r="AD910">
        <v>0</v>
      </c>
      <c r="AE910">
        <v>1</v>
      </c>
      <c r="AF910">
        <v>0</v>
      </c>
      <c r="AG910">
        <v>0</v>
      </c>
      <c r="AH910">
        <v>0</v>
      </c>
      <c r="AI910">
        <v>1</v>
      </c>
      <c r="AJ910">
        <v>1</v>
      </c>
      <c r="AK910">
        <v>1</v>
      </c>
      <c r="AL910">
        <v>1</v>
      </c>
      <c r="AN910">
        <v>0</v>
      </c>
      <c r="AO910">
        <v>1</v>
      </c>
      <c r="AP910">
        <v>0</v>
      </c>
      <c r="AQ910">
        <v>0</v>
      </c>
      <c r="AR910">
        <v>0</v>
      </c>
      <c r="AS910" t="s">
        <v>3</v>
      </c>
      <c r="AT910">
        <v>5.21</v>
      </c>
      <c r="AU910" t="s">
        <v>3</v>
      </c>
      <c r="AV910">
        <v>0</v>
      </c>
      <c r="AW910">
        <v>2</v>
      </c>
      <c r="AX910">
        <v>35811323</v>
      </c>
      <c r="AY910">
        <v>1</v>
      </c>
      <c r="AZ910">
        <v>0</v>
      </c>
      <c r="BA910">
        <v>886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Y910*Source!I721</f>
        <v>5.21E-2</v>
      </c>
      <c r="CY910">
        <f>AA910</f>
        <v>1</v>
      </c>
      <c r="CZ910">
        <f>AE910</f>
        <v>1</v>
      </c>
      <c r="DA910">
        <f>AI910</f>
        <v>1</v>
      </c>
      <c r="DB910">
        <f t="shared" si="139"/>
        <v>5.21</v>
      </c>
      <c r="DC910">
        <f t="shared" si="140"/>
        <v>0</v>
      </c>
    </row>
    <row r="911" spans="1:107">
      <c r="A911">
        <f>ROW(Source!A724)</f>
        <v>724</v>
      </c>
      <c r="B911">
        <v>35806607</v>
      </c>
      <c r="C911">
        <v>35811326</v>
      </c>
      <c r="D911">
        <v>18442760</v>
      </c>
      <c r="E911">
        <v>1</v>
      </c>
      <c r="F911">
        <v>1</v>
      </c>
      <c r="G911">
        <v>1</v>
      </c>
      <c r="H911">
        <v>1</v>
      </c>
      <c r="I911" t="s">
        <v>895</v>
      </c>
      <c r="J911" t="s">
        <v>3</v>
      </c>
      <c r="K911" t="s">
        <v>896</v>
      </c>
      <c r="L911">
        <v>1369</v>
      </c>
      <c r="N911">
        <v>1013</v>
      </c>
      <c r="O911" t="s">
        <v>583</v>
      </c>
      <c r="P911" t="s">
        <v>583</v>
      </c>
      <c r="Q911">
        <v>1</v>
      </c>
      <c r="W911">
        <v>0</v>
      </c>
      <c r="X911">
        <v>1855713677</v>
      </c>
      <c r="Y911">
        <v>26.04</v>
      </c>
      <c r="AA911">
        <v>0</v>
      </c>
      <c r="AB911">
        <v>0</v>
      </c>
      <c r="AC911">
        <v>0</v>
      </c>
      <c r="AD911">
        <v>368.02</v>
      </c>
      <c r="AE911">
        <v>0</v>
      </c>
      <c r="AF911">
        <v>0</v>
      </c>
      <c r="AG911">
        <v>0</v>
      </c>
      <c r="AH911">
        <v>368.02</v>
      </c>
      <c r="AI911">
        <v>1</v>
      </c>
      <c r="AJ911">
        <v>1</v>
      </c>
      <c r="AK911">
        <v>1</v>
      </c>
      <c r="AL911">
        <v>1</v>
      </c>
      <c r="AN911">
        <v>0</v>
      </c>
      <c r="AO911">
        <v>1</v>
      </c>
      <c r="AP911">
        <v>0</v>
      </c>
      <c r="AQ911">
        <v>0</v>
      </c>
      <c r="AR911">
        <v>0</v>
      </c>
      <c r="AS911" t="s">
        <v>3</v>
      </c>
      <c r="AT911">
        <v>26.04</v>
      </c>
      <c r="AU911" t="s">
        <v>3</v>
      </c>
      <c r="AV911">
        <v>1</v>
      </c>
      <c r="AW911">
        <v>2</v>
      </c>
      <c r="AX911">
        <v>35811332</v>
      </c>
      <c r="AY911">
        <v>2</v>
      </c>
      <c r="AZ911">
        <v>131072</v>
      </c>
      <c r="BA911">
        <v>887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Y911*Source!I724</f>
        <v>3.6456000000000004</v>
      </c>
      <c r="CY911">
        <f>AD911</f>
        <v>368.02</v>
      </c>
      <c r="CZ911">
        <f>AH911</f>
        <v>368.02</v>
      </c>
      <c r="DA911">
        <f>AL911</f>
        <v>1</v>
      </c>
      <c r="DB911">
        <f t="shared" si="139"/>
        <v>9583.24</v>
      </c>
      <c r="DC911">
        <f t="shared" si="140"/>
        <v>0</v>
      </c>
    </row>
    <row r="912" spans="1:107">
      <c r="A912">
        <f>ROW(Source!A724)</f>
        <v>724</v>
      </c>
      <c r="B912">
        <v>35806607</v>
      </c>
      <c r="C912">
        <v>35811326</v>
      </c>
      <c r="D912">
        <v>29173472</v>
      </c>
      <c r="E912">
        <v>1</v>
      </c>
      <c r="F912">
        <v>1</v>
      </c>
      <c r="G912">
        <v>1</v>
      </c>
      <c r="H912">
        <v>2</v>
      </c>
      <c r="I912" t="s">
        <v>660</v>
      </c>
      <c r="J912" t="s">
        <v>661</v>
      </c>
      <c r="K912" t="s">
        <v>662</v>
      </c>
      <c r="L912">
        <v>1368</v>
      </c>
      <c r="N912">
        <v>1011</v>
      </c>
      <c r="O912" t="s">
        <v>589</v>
      </c>
      <c r="P912" t="s">
        <v>589</v>
      </c>
      <c r="Q912">
        <v>1</v>
      </c>
      <c r="W912">
        <v>0</v>
      </c>
      <c r="X912">
        <v>275932499</v>
      </c>
      <c r="Y912">
        <v>7.3</v>
      </c>
      <c r="AA912">
        <v>0</v>
      </c>
      <c r="AB912">
        <v>12.75</v>
      </c>
      <c r="AC912">
        <v>0</v>
      </c>
      <c r="AD912">
        <v>0</v>
      </c>
      <c r="AE912">
        <v>0</v>
      </c>
      <c r="AF912">
        <v>3</v>
      </c>
      <c r="AG912">
        <v>0</v>
      </c>
      <c r="AH912">
        <v>0</v>
      </c>
      <c r="AI912">
        <v>1</v>
      </c>
      <c r="AJ912">
        <v>4.25</v>
      </c>
      <c r="AK912">
        <v>33.18</v>
      </c>
      <c r="AL912">
        <v>1</v>
      </c>
      <c r="AN912">
        <v>0</v>
      </c>
      <c r="AO912">
        <v>1</v>
      </c>
      <c r="AP912">
        <v>0</v>
      </c>
      <c r="AQ912">
        <v>0</v>
      </c>
      <c r="AR912">
        <v>0</v>
      </c>
      <c r="AS912" t="s">
        <v>3</v>
      </c>
      <c r="AT912">
        <v>7.3</v>
      </c>
      <c r="AU912" t="s">
        <v>3</v>
      </c>
      <c r="AV912">
        <v>0</v>
      </c>
      <c r="AW912">
        <v>2</v>
      </c>
      <c r="AX912">
        <v>35811333</v>
      </c>
      <c r="AY912">
        <v>1</v>
      </c>
      <c r="AZ912">
        <v>0</v>
      </c>
      <c r="BA912">
        <v>888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Y912*Source!I724</f>
        <v>1.022</v>
      </c>
      <c r="CY912">
        <f>AB912</f>
        <v>12.75</v>
      </c>
      <c r="CZ912">
        <f>AF912</f>
        <v>3</v>
      </c>
      <c r="DA912">
        <f>AJ912</f>
        <v>4.25</v>
      </c>
      <c r="DB912">
        <f t="shared" si="139"/>
        <v>21.9</v>
      </c>
      <c r="DC912">
        <f t="shared" si="140"/>
        <v>0</v>
      </c>
    </row>
    <row r="913" spans="1:107">
      <c r="A913">
        <f>ROW(Source!A724)</f>
        <v>724</v>
      </c>
      <c r="B913">
        <v>35806607</v>
      </c>
      <c r="C913">
        <v>35811326</v>
      </c>
      <c r="D913">
        <v>29174580</v>
      </c>
      <c r="E913">
        <v>1</v>
      </c>
      <c r="F913">
        <v>1</v>
      </c>
      <c r="G913">
        <v>1</v>
      </c>
      <c r="H913">
        <v>2</v>
      </c>
      <c r="I913" t="s">
        <v>715</v>
      </c>
      <c r="J913" t="s">
        <v>821</v>
      </c>
      <c r="K913" t="s">
        <v>717</v>
      </c>
      <c r="L913">
        <v>1368</v>
      </c>
      <c r="N913">
        <v>1011</v>
      </c>
      <c r="O913" t="s">
        <v>589</v>
      </c>
      <c r="P913" t="s">
        <v>589</v>
      </c>
      <c r="Q913">
        <v>1</v>
      </c>
      <c r="W913">
        <v>0</v>
      </c>
      <c r="X913">
        <v>-169468834</v>
      </c>
      <c r="Y913">
        <v>7.3</v>
      </c>
      <c r="AA913">
        <v>0</v>
      </c>
      <c r="AB913">
        <v>31.87</v>
      </c>
      <c r="AC913">
        <v>0</v>
      </c>
      <c r="AD913">
        <v>0</v>
      </c>
      <c r="AE913">
        <v>0</v>
      </c>
      <c r="AF913">
        <v>2.08</v>
      </c>
      <c r="AG913">
        <v>0</v>
      </c>
      <c r="AH913">
        <v>0</v>
      </c>
      <c r="AI913">
        <v>1</v>
      </c>
      <c r="AJ913">
        <v>15.32</v>
      </c>
      <c r="AK913">
        <v>33.18</v>
      </c>
      <c r="AL913">
        <v>1</v>
      </c>
      <c r="AN913">
        <v>0</v>
      </c>
      <c r="AO913">
        <v>1</v>
      </c>
      <c r="AP913">
        <v>0</v>
      </c>
      <c r="AQ913">
        <v>0</v>
      </c>
      <c r="AR913">
        <v>0</v>
      </c>
      <c r="AS913" t="s">
        <v>3</v>
      </c>
      <c r="AT913">
        <v>7.3</v>
      </c>
      <c r="AU913" t="s">
        <v>3</v>
      </c>
      <c r="AV913">
        <v>0</v>
      </c>
      <c r="AW913">
        <v>2</v>
      </c>
      <c r="AX913">
        <v>35811334</v>
      </c>
      <c r="AY913">
        <v>1</v>
      </c>
      <c r="AZ913">
        <v>0</v>
      </c>
      <c r="BA913">
        <v>889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Y913*Source!I724</f>
        <v>1.022</v>
      </c>
      <c r="CY913">
        <f>AB913</f>
        <v>31.87</v>
      </c>
      <c r="CZ913">
        <f>AF913</f>
        <v>2.08</v>
      </c>
      <c r="DA913">
        <f>AJ913</f>
        <v>15.32</v>
      </c>
      <c r="DB913">
        <f t="shared" si="139"/>
        <v>15.18</v>
      </c>
      <c r="DC913">
        <f t="shared" si="140"/>
        <v>0</v>
      </c>
    </row>
    <row r="914" spans="1:107">
      <c r="A914">
        <f>ROW(Source!A724)</f>
        <v>724</v>
      </c>
      <c r="B914">
        <v>35806607</v>
      </c>
      <c r="C914">
        <v>35811326</v>
      </c>
      <c r="D914">
        <v>29174613</v>
      </c>
      <c r="E914">
        <v>1</v>
      </c>
      <c r="F914">
        <v>1</v>
      </c>
      <c r="G914">
        <v>1</v>
      </c>
      <c r="H914">
        <v>2</v>
      </c>
      <c r="I914" t="s">
        <v>897</v>
      </c>
      <c r="J914" t="s">
        <v>898</v>
      </c>
      <c r="K914" t="s">
        <v>899</v>
      </c>
      <c r="L914">
        <v>1368</v>
      </c>
      <c r="N914">
        <v>1011</v>
      </c>
      <c r="O914" t="s">
        <v>589</v>
      </c>
      <c r="P914" t="s">
        <v>589</v>
      </c>
      <c r="Q914">
        <v>1</v>
      </c>
      <c r="W914">
        <v>0</v>
      </c>
      <c r="X914">
        <v>494066865</v>
      </c>
      <c r="Y914">
        <v>1.46</v>
      </c>
      <c r="AA914">
        <v>0</v>
      </c>
      <c r="AB914">
        <v>0.52</v>
      </c>
      <c r="AC914">
        <v>0</v>
      </c>
      <c r="AD914">
        <v>0</v>
      </c>
      <c r="AE914">
        <v>0</v>
      </c>
      <c r="AF914">
        <v>0.14000000000000001</v>
      </c>
      <c r="AG914">
        <v>0</v>
      </c>
      <c r="AH914">
        <v>0</v>
      </c>
      <c r="AI914">
        <v>1</v>
      </c>
      <c r="AJ914">
        <v>3.71</v>
      </c>
      <c r="AK914">
        <v>33.18</v>
      </c>
      <c r="AL914">
        <v>1</v>
      </c>
      <c r="AN914">
        <v>0</v>
      </c>
      <c r="AO914">
        <v>1</v>
      </c>
      <c r="AP914">
        <v>0</v>
      </c>
      <c r="AQ914">
        <v>0</v>
      </c>
      <c r="AR914">
        <v>0</v>
      </c>
      <c r="AS914" t="s">
        <v>3</v>
      </c>
      <c r="AT914">
        <v>1.46</v>
      </c>
      <c r="AU914" t="s">
        <v>3</v>
      </c>
      <c r="AV914">
        <v>0</v>
      </c>
      <c r="AW914">
        <v>2</v>
      </c>
      <c r="AX914">
        <v>35811335</v>
      </c>
      <c r="AY914">
        <v>1</v>
      </c>
      <c r="AZ914">
        <v>0</v>
      </c>
      <c r="BA914">
        <v>890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Y914*Source!I724</f>
        <v>0.20440000000000003</v>
      </c>
      <c r="CY914">
        <f>AB914</f>
        <v>0.52</v>
      </c>
      <c r="CZ914">
        <f>AF914</f>
        <v>0.14000000000000001</v>
      </c>
      <c r="DA914">
        <f>AJ914</f>
        <v>3.71</v>
      </c>
      <c r="DB914">
        <f t="shared" si="139"/>
        <v>0.2</v>
      </c>
      <c r="DC914">
        <f t="shared" si="140"/>
        <v>0</v>
      </c>
    </row>
    <row r="915" spans="1:107">
      <c r="A915">
        <f>ROW(Source!A724)</f>
        <v>724</v>
      </c>
      <c r="B915">
        <v>35806607</v>
      </c>
      <c r="C915">
        <v>35811326</v>
      </c>
      <c r="D915">
        <v>29174913</v>
      </c>
      <c r="E915">
        <v>1</v>
      </c>
      <c r="F915">
        <v>1</v>
      </c>
      <c r="G915">
        <v>1</v>
      </c>
      <c r="H915">
        <v>2</v>
      </c>
      <c r="I915" t="s">
        <v>601</v>
      </c>
      <c r="J915" t="s">
        <v>602</v>
      </c>
      <c r="K915" t="s">
        <v>603</v>
      </c>
      <c r="L915">
        <v>1368</v>
      </c>
      <c r="N915">
        <v>1011</v>
      </c>
      <c r="O915" t="s">
        <v>589</v>
      </c>
      <c r="P915" t="s">
        <v>589</v>
      </c>
      <c r="Q915">
        <v>1</v>
      </c>
      <c r="W915">
        <v>0</v>
      </c>
      <c r="X915">
        <v>458544584</v>
      </c>
      <c r="Y915">
        <v>0.14000000000000001</v>
      </c>
      <c r="AA915">
        <v>0</v>
      </c>
      <c r="AB915">
        <v>932.72</v>
      </c>
      <c r="AC915">
        <v>384.89</v>
      </c>
      <c r="AD915">
        <v>0</v>
      </c>
      <c r="AE915">
        <v>0</v>
      </c>
      <c r="AF915">
        <v>87.17</v>
      </c>
      <c r="AG915">
        <v>11.6</v>
      </c>
      <c r="AH915">
        <v>0</v>
      </c>
      <c r="AI915">
        <v>1</v>
      </c>
      <c r="AJ915">
        <v>10.7</v>
      </c>
      <c r="AK915">
        <v>33.18</v>
      </c>
      <c r="AL915">
        <v>1</v>
      </c>
      <c r="AN915">
        <v>0</v>
      </c>
      <c r="AO915">
        <v>1</v>
      </c>
      <c r="AP915">
        <v>0</v>
      </c>
      <c r="AQ915">
        <v>0</v>
      </c>
      <c r="AR915">
        <v>0</v>
      </c>
      <c r="AS915" t="s">
        <v>3</v>
      </c>
      <c r="AT915">
        <v>0.14000000000000001</v>
      </c>
      <c r="AU915" t="s">
        <v>3</v>
      </c>
      <c r="AV915">
        <v>0</v>
      </c>
      <c r="AW915">
        <v>2</v>
      </c>
      <c r="AX915">
        <v>35811336</v>
      </c>
      <c r="AY915">
        <v>1</v>
      </c>
      <c r="AZ915">
        <v>0</v>
      </c>
      <c r="BA915">
        <v>891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Y915*Source!I724</f>
        <v>1.9600000000000003E-2</v>
      </c>
      <c r="CY915">
        <f>AB915</f>
        <v>932.72</v>
      </c>
      <c r="CZ915">
        <f>AF915</f>
        <v>87.17</v>
      </c>
      <c r="DA915">
        <f>AJ915</f>
        <v>10.7</v>
      </c>
      <c r="DB915">
        <f t="shared" si="139"/>
        <v>12.2</v>
      </c>
      <c r="DC915">
        <f t="shared" si="140"/>
        <v>1.62</v>
      </c>
    </row>
    <row r="916" spans="1:107">
      <c r="A916">
        <f>ROW(Source!A729)</f>
        <v>729</v>
      </c>
      <c r="B916">
        <v>35806607</v>
      </c>
      <c r="C916">
        <v>35811346</v>
      </c>
      <c r="D916">
        <v>18442760</v>
      </c>
      <c r="E916">
        <v>1</v>
      </c>
      <c r="F916">
        <v>1</v>
      </c>
      <c r="G916">
        <v>1</v>
      </c>
      <c r="H916">
        <v>1</v>
      </c>
      <c r="I916" t="s">
        <v>895</v>
      </c>
      <c r="J916" t="s">
        <v>3</v>
      </c>
      <c r="K916" t="s">
        <v>896</v>
      </c>
      <c r="L916">
        <v>1369</v>
      </c>
      <c r="N916">
        <v>1013</v>
      </c>
      <c r="O916" t="s">
        <v>583</v>
      </c>
      <c r="P916" t="s">
        <v>583</v>
      </c>
      <c r="Q916">
        <v>1</v>
      </c>
      <c r="W916">
        <v>0</v>
      </c>
      <c r="X916">
        <v>1855713677</v>
      </c>
      <c r="Y916">
        <v>36.53</v>
      </c>
      <c r="AA916">
        <v>0</v>
      </c>
      <c r="AB916">
        <v>0</v>
      </c>
      <c r="AC916">
        <v>0</v>
      </c>
      <c r="AD916">
        <v>368.02</v>
      </c>
      <c r="AE916">
        <v>0</v>
      </c>
      <c r="AF916">
        <v>0</v>
      </c>
      <c r="AG916">
        <v>0</v>
      </c>
      <c r="AH916">
        <v>368.02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36.53</v>
      </c>
      <c r="AU916" t="s">
        <v>3</v>
      </c>
      <c r="AV916">
        <v>1</v>
      </c>
      <c r="AW916">
        <v>2</v>
      </c>
      <c r="AX916">
        <v>35811348</v>
      </c>
      <c r="AY916">
        <v>2</v>
      </c>
      <c r="AZ916">
        <v>131072</v>
      </c>
      <c r="BA916">
        <v>897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Y916*Source!I729</f>
        <v>1.4612000000000001</v>
      </c>
      <c r="CY916">
        <f>AD916</f>
        <v>368.02</v>
      </c>
      <c r="CZ916">
        <f>AH916</f>
        <v>368.02</v>
      </c>
      <c r="DA916">
        <f>AL916</f>
        <v>1</v>
      </c>
      <c r="DB916">
        <f t="shared" si="139"/>
        <v>13443.77</v>
      </c>
      <c r="DC916">
        <f t="shared" si="140"/>
        <v>0</v>
      </c>
    </row>
    <row r="917" spans="1:107">
      <c r="A917">
        <f>ROW(Source!A730)</f>
        <v>730</v>
      </c>
      <c r="B917">
        <v>35806607</v>
      </c>
      <c r="C917">
        <v>35811351</v>
      </c>
      <c r="D917">
        <v>29364679</v>
      </c>
      <c r="E917">
        <v>1</v>
      </c>
      <c r="F917">
        <v>1</v>
      </c>
      <c r="G917">
        <v>1</v>
      </c>
      <c r="H917">
        <v>1</v>
      </c>
      <c r="I917" t="s">
        <v>799</v>
      </c>
      <c r="J917" t="s">
        <v>3</v>
      </c>
      <c r="K917" t="s">
        <v>800</v>
      </c>
      <c r="L917">
        <v>1369</v>
      </c>
      <c r="N917">
        <v>1013</v>
      </c>
      <c r="O917" t="s">
        <v>583</v>
      </c>
      <c r="P917" t="s">
        <v>583</v>
      </c>
      <c r="Q917">
        <v>1</v>
      </c>
      <c r="W917">
        <v>0</v>
      </c>
      <c r="X917">
        <v>931378261</v>
      </c>
      <c r="Y917">
        <v>94.4</v>
      </c>
      <c r="AA917">
        <v>0</v>
      </c>
      <c r="AB917">
        <v>0</v>
      </c>
      <c r="AC917">
        <v>0</v>
      </c>
      <c r="AD917">
        <v>329.2</v>
      </c>
      <c r="AE917">
        <v>0</v>
      </c>
      <c r="AF917">
        <v>0</v>
      </c>
      <c r="AG917">
        <v>0</v>
      </c>
      <c r="AH917">
        <v>329.2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1</v>
      </c>
      <c r="AP917">
        <v>0</v>
      </c>
      <c r="AQ917">
        <v>0</v>
      </c>
      <c r="AR917">
        <v>0</v>
      </c>
      <c r="AS917" t="s">
        <v>3</v>
      </c>
      <c r="AT917">
        <v>94.4</v>
      </c>
      <c r="AU917" t="s">
        <v>3</v>
      </c>
      <c r="AV917">
        <v>1</v>
      </c>
      <c r="AW917">
        <v>2</v>
      </c>
      <c r="AX917">
        <v>35811358</v>
      </c>
      <c r="AY917">
        <v>2</v>
      </c>
      <c r="AZ917">
        <v>131072</v>
      </c>
      <c r="BA917">
        <v>900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Y917*Source!I730</f>
        <v>3.7760000000000002</v>
      </c>
      <c r="CY917">
        <f>AD917</f>
        <v>329.2</v>
      </c>
      <c r="CZ917">
        <f>AH917</f>
        <v>329.2</v>
      </c>
      <c r="DA917">
        <f>AL917</f>
        <v>1</v>
      </c>
      <c r="DB917">
        <f t="shared" si="139"/>
        <v>31076.48</v>
      </c>
      <c r="DC917">
        <f t="shared" si="140"/>
        <v>0</v>
      </c>
    </row>
    <row r="918" spans="1:107">
      <c r="A918">
        <f>ROW(Source!A730)</f>
        <v>730</v>
      </c>
      <c r="B918">
        <v>35806607</v>
      </c>
      <c r="C918">
        <v>35811351</v>
      </c>
      <c r="D918">
        <v>121548</v>
      </c>
      <c r="E918">
        <v>1</v>
      </c>
      <c r="F918">
        <v>1</v>
      </c>
      <c r="G918">
        <v>1</v>
      </c>
      <c r="H918">
        <v>1</v>
      </c>
      <c r="I918" t="s">
        <v>34</v>
      </c>
      <c r="J918" t="s">
        <v>3</v>
      </c>
      <c r="K918" t="s">
        <v>584</v>
      </c>
      <c r="L918">
        <v>608254</v>
      </c>
      <c r="N918">
        <v>1013</v>
      </c>
      <c r="O918" t="s">
        <v>585</v>
      </c>
      <c r="P918" t="s">
        <v>585</v>
      </c>
      <c r="Q918">
        <v>1</v>
      </c>
      <c r="W918">
        <v>0</v>
      </c>
      <c r="X918">
        <v>-185737400</v>
      </c>
      <c r="Y918">
        <v>0.2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0.2</v>
      </c>
      <c r="AU918" t="s">
        <v>3</v>
      </c>
      <c r="AV918">
        <v>2</v>
      </c>
      <c r="AW918">
        <v>2</v>
      </c>
      <c r="AX918">
        <v>35811359</v>
      </c>
      <c r="AY918">
        <v>1</v>
      </c>
      <c r="AZ918">
        <v>0</v>
      </c>
      <c r="BA918">
        <v>901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Y918*Source!I730</f>
        <v>8.0000000000000002E-3</v>
      </c>
      <c r="CY918">
        <f>AD918</f>
        <v>0</v>
      </c>
      <c r="CZ918">
        <f>AH918</f>
        <v>0</v>
      </c>
      <c r="DA918">
        <f>AL918</f>
        <v>1</v>
      </c>
      <c r="DB918">
        <f t="shared" si="139"/>
        <v>0</v>
      </c>
      <c r="DC918">
        <f t="shared" si="140"/>
        <v>0</v>
      </c>
    </row>
    <row r="919" spans="1:107">
      <c r="A919">
        <f>ROW(Source!A730)</f>
        <v>730</v>
      </c>
      <c r="B919">
        <v>35806607</v>
      </c>
      <c r="C919">
        <v>35811351</v>
      </c>
      <c r="D919">
        <v>29172362</v>
      </c>
      <c r="E919">
        <v>1</v>
      </c>
      <c r="F919">
        <v>1</v>
      </c>
      <c r="G919">
        <v>1</v>
      </c>
      <c r="H919">
        <v>2</v>
      </c>
      <c r="I919" t="s">
        <v>801</v>
      </c>
      <c r="J919" t="s">
        <v>802</v>
      </c>
      <c r="K919" t="s">
        <v>803</v>
      </c>
      <c r="L919">
        <v>1368</v>
      </c>
      <c r="N919">
        <v>1011</v>
      </c>
      <c r="O919" t="s">
        <v>589</v>
      </c>
      <c r="P919" t="s">
        <v>589</v>
      </c>
      <c r="Q919">
        <v>1</v>
      </c>
      <c r="W919">
        <v>0</v>
      </c>
      <c r="X919">
        <v>2071614860</v>
      </c>
      <c r="Y919">
        <v>0.2</v>
      </c>
      <c r="AA919">
        <v>0</v>
      </c>
      <c r="AB919">
        <v>1113.56</v>
      </c>
      <c r="AC919">
        <v>447.93</v>
      </c>
      <c r="AD919">
        <v>0</v>
      </c>
      <c r="AE919">
        <v>0</v>
      </c>
      <c r="AF919">
        <v>134.65</v>
      </c>
      <c r="AG919">
        <v>13.5</v>
      </c>
      <c r="AH919">
        <v>0</v>
      </c>
      <c r="AI919">
        <v>1</v>
      </c>
      <c r="AJ919">
        <v>8.27</v>
      </c>
      <c r="AK919">
        <v>33.18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0.2</v>
      </c>
      <c r="AU919" t="s">
        <v>3</v>
      </c>
      <c r="AV919">
        <v>0</v>
      </c>
      <c r="AW919">
        <v>2</v>
      </c>
      <c r="AX919">
        <v>35811360</v>
      </c>
      <c r="AY919">
        <v>1</v>
      </c>
      <c r="AZ919">
        <v>0</v>
      </c>
      <c r="BA919">
        <v>902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Y919*Source!I730</f>
        <v>8.0000000000000002E-3</v>
      </c>
      <c r="CY919">
        <f>AB919</f>
        <v>1113.56</v>
      </c>
      <c r="CZ919">
        <f>AF919</f>
        <v>134.65</v>
      </c>
      <c r="DA919">
        <f>AJ919</f>
        <v>8.27</v>
      </c>
      <c r="DB919">
        <f t="shared" ref="DB919:DB942" si="144">ROUND(ROUND(AT919*CZ919,2),2)</f>
        <v>26.93</v>
      </c>
      <c r="DC919">
        <f t="shared" ref="DC919:DC942" si="145">ROUND(ROUND(AT919*AG919,2),2)</f>
        <v>2.7</v>
      </c>
    </row>
    <row r="920" spans="1:107">
      <c r="A920">
        <f>ROW(Source!A730)</f>
        <v>730</v>
      </c>
      <c r="B920">
        <v>35806607</v>
      </c>
      <c r="C920">
        <v>35811351</v>
      </c>
      <c r="D920">
        <v>29174913</v>
      </c>
      <c r="E920">
        <v>1</v>
      </c>
      <c r="F920">
        <v>1</v>
      </c>
      <c r="G920">
        <v>1</v>
      </c>
      <c r="H920">
        <v>2</v>
      </c>
      <c r="I920" t="s">
        <v>601</v>
      </c>
      <c r="J920" t="s">
        <v>602</v>
      </c>
      <c r="K920" t="s">
        <v>603</v>
      </c>
      <c r="L920">
        <v>1368</v>
      </c>
      <c r="N920">
        <v>1011</v>
      </c>
      <c r="O920" t="s">
        <v>589</v>
      </c>
      <c r="P920" t="s">
        <v>589</v>
      </c>
      <c r="Q920">
        <v>1</v>
      </c>
      <c r="W920">
        <v>0</v>
      </c>
      <c r="X920">
        <v>458544584</v>
      </c>
      <c r="Y920">
        <v>0.2</v>
      </c>
      <c r="AA920">
        <v>0</v>
      </c>
      <c r="AB920">
        <v>932.72</v>
      </c>
      <c r="AC920">
        <v>384.89</v>
      </c>
      <c r="AD920">
        <v>0</v>
      </c>
      <c r="AE920">
        <v>0</v>
      </c>
      <c r="AF920">
        <v>87.17</v>
      </c>
      <c r="AG920">
        <v>11.6</v>
      </c>
      <c r="AH920">
        <v>0</v>
      </c>
      <c r="AI920">
        <v>1</v>
      </c>
      <c r="AJ920">
        <v>10.7</v>
      </c>
      <c r="AK920">
        <v>33.18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0.2</v>
      </c>
      <c r="AU920" t="s">
        <v>3</v>
      </c>
      <c r="AV920">
        <v>0</v>
      </c>
      <c r="AW920">
        <v>2</v>
      </c>
      <c r="AX920">
        <v>35811361</v>
      </c>
      <c r="AY920">
        <v>1</v>
      </c>
      <c r="AZ920">
        <v>0</v>
      </c>
      <c r="BA920">
        <v>903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Y920*Source!I730</f>
        <v>8.0000000000000002E-3</v>
      </c>
      <c r="CY920">
        <f>AB920</f>
        <v>932.72</v>
      </c>
      <c r="CZ920">
        <f>AF920</f>
        <v>87.17</v>
      </c>
      <c r="DA920">
        <f>AJ920</f>
        <v>10.7</v>
      </c>
      <c r="DB920">
        <f t="shared" si="144"/>
        <v>17.43</v>
      </c>
      <c r="DC920">
        <f t="shared" si="145"/>
        <v>2.3199999999999998</v>
      </c>
    </row>
    <row r="921" spans="1:107">
      <c r="A921">
        <f>ROW(Source!A730)</f>
        <v>730</v>
      </c>
      <c r="B921">
        <v>35806607</v>
      </c>
      <c r="C921">
        <v>35811351</v>
      </c>
      <c r="D921">
        <v>29164111</v>
      </c>
      <c r="E921">
        <v>1</v>
      </c>
      <c r="F921">
        <v>1</v>
      </c>
      <c r="G921">
        <v>1</v>
      </c>
      <c r="H921">
        <v>3</v>
      </c>
      <c r="I921" t="s">
        <v>847</v>
      </c>
      <c r="J921" t="s">
        <v>900</v>
      </c>
      <c r="K921" t="s">
        <v>849</v>
      </c>
      <c r="L921">
        <v>1355</v>
      </c>
      <c r="N921">
        <v>1010</v>
      </c>
      <c r="O921" t="s">
        <v>61</v>
      </c>
      <c r="P921" t="s">
        <v>61</v>
      </c>
      <c r="Q921">
        <v>100</v>
      </c>
      <c r="W921">
        <v>0</v>
      </c>
      <c r="X921">
        <v>-1689080274</v>
      </c>
      <c r="Y921">
        <v>1.02</v>
      </c>
      <c r="AA921">
        <v>783</v>
      </c>
      <c r="AB921">
        <v>0</v>
      </c>
      <c r="AC921">
        <v>0</v>
      </c>
      <c r="AD921">
        <v>0</v>
      </c>
      <c r="AE921">
        <v>100</v>
      </c>
      <c r="AF921">
        <v>0</v>
      </c>
      <c r="AG921">
        <v>0</v>
      </c>
      <c r="AH921">
        <v>0</v>
      </c>
      <c r="AI921">
        <v>7.83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1.02</v>
      </c>
      <c r="AU921" t="s">
        <v>3</v>
      </c>
      <c r="AV921">
        <v>0</v>
      </c>
      <c r="AW921">
        <v>2</v>
      </c>
      <c r="AX921">
        <v>35811362</v>
      </c>
      <c r="AY921">
        <v>1</v>
      </c>
      <c r="AZ921">
        <v>0</v>
      </c>
      <c r="BA921">
        <v>904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Y921*Source!I730</f>
        <v>4.0800000000000003E-2</v>
      </c>
      <c r="CY921">
        <f>AA921</f>
        <v>783</v>
      </c>
      <c r="CZ921">
        <f>AE921</f>
        <v>100</v>
      </c>
      <c r="DA921">
        <f>AI921</f>
        <v>7.83</v>
      </c>
      <c r="DB921">
        <f t="shared" si="144"/>
        <v>102</v>
      </c>
      <c r="DC921">
        <f t="shared" si="145"/>
        <v>0</v>
      </c>
    </row>
    <row r="922" spans="1:107">
      <c r="A922">
        <f>ROW(Source!A730)</f>
        <v>730</v>
      </c>
      <c r="B922">
        <v>35806607</v>
      </c>
      <c r="C922">
        <v>35811351</v>
      </c>
      <c r="D922">
        <v>29171808</v>
      </c>
      <c r="E922">
        <v>1</v>
      </c>
      <c r="F922">
        <v>1</v>
      </c>
      <c r="G922">
        <v>1</v>
      </c>
      <c r="H922">
        <v>3</v>
      </c>
      <c r="I922" t="s">
        <v>816</v>
      </c>
      <c r="J922" t="s">
        <v>817</v>
      </c>
      <c r="K922" t="s">
        <v>818</v>
      </c>
      <c r="L922">
        <v>1374</v>
      </c>
      <c r="N922">
        <v>1013</v>
      </c>
      <c r="O922" t="s">
        <v>819</v>
      </c>
      <c r="P922" t="s">
        <v>819</v>
      </c>
      <c r="Q922">
        <v>1</v>
      </c>
      <c r="W922">
        <v>0</v>
      </c>
      <c r="X922">
        <v>-915781824</v>
      </c>
      <c r="Y922">
        <v>18.73</v>
      </c>
      <c r="AA922">
        <v>1</v>
      </c>
      <c r="AB922">
        <v>0</v>
      </c>
      <c r="AC922">
        <v>0</v>
      </c>
      <c r="AD922">
        <v>0</v>
      </c>
      <c r="AE922">
        <v>1</v>
      </c>
      <c r="AF922">
        <v>0</v>
      </c>
      <c r="AG922">
        <v>0</v>
      </c>
      <c r="AH922">
        <v>0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1</v>
      </c>
      <c r="AP922">
        <v>0</v>
      </c>
      <c r="AQ922">
        <v>0</v>
      </c>
      <c r="AR922">
        <v>0</v>
      </c>
      <c r="AS922" t="s">
        <v>3</v>
      </c>
      <c r="AT922">
        <v>18.73</v>
      </c>
      <c r="AU922" t="s">
        <v>3</v>
      </c>
      <c r="AV922">
        <v>0</v>
      </c>
      <c r="AW922">
        <v>2</v>
      </c>
      <c r="AX922">
        <v>35811363</v>
      </c>
      <c r="AY922">
        <v>1</v>
      </c>
      <c r="AZ922">
        <v>0</v>
      </c>
      <c r="BA922">
        <v>905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Y922*Source!I730</f>
        <v>0.74920000000000009</v>
      </c>
      <c r="CY922">
        <f>AA922</f>
        <v>1</v>
      </c>
      <c r="CZ922">
        <f>AE922</f>
        <v>1</v>
      </c>
      <c r="DA922">
        <f>AI922</f>
        <v>1</v>
      </c>
      <c r="DB922">
        <f t="shared" si="144"/>
        <v>18.73</v>
      </c>
      <c r="DC922">
        <f t="shared" si="145"/>
        <v>0</v>
      </c>
    </row>
    <row r="923" spans="1:107">
      <c r="A923">
        <f>ROW(Source!A804)</f>
        <v>804</v>
      </c>
      <c r="B923">
        <v>35806607</v>
      </c>
      <c r="C923">
        <v>35811364</v>
      </c>
      <c r="D923">
        <v>18406804</v>
      </c>
      <c r="E923">
        <v>1</v>
      </c>
      <c r="F923">
        <v>1</v>
      </c>
      <c r="G923">
        <v>1</v>
      </c>
      <c r="H923">
        <v>1</v>
      </c>
      <c r="I923" t="s">
        <v>581</v>
      </c>
      <c r="J923" t="s">
        <v>3</v>
      </c>
      <c r="K923" t="s">
        <v>582</v>
      </c>
      <c r="L923">
        <v>1369</v>
      </c>
      <c r="N923">
        <v>1013</v>
      </c>
      <c r="O923" t="s">
        <v>583</v>
      </c>
      <c r="P923" t="s">
        <v>583</v>
      </c>
      <c r="Q923">
        <v>1</v>
      </c>
      <c r="W923">
        <v>0</v>
      </c>
      <c r="X923">
        <v>254330056</v>
      </c>
      <c r="Y923">
        <v>7.67</v>
      </c>
      <c r="AA923">
        <v>0</v>
      </c>
      <c r="AB923">
        <v>0</v>
      </c>
      <c r="AC923">
        <v>0</v>
      </c>
      <c r="AD923">
        <v>258.83999999999997</v>
      </c>
      <c r="AE923">
        <v>0</v>
      </c>
      <c r="AF923">
        <v>0</v>
      </c>
      <c r="AG923">
        <v>0</v>
      </c>
      <c r="AH923">
        <v>258.83999999999997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7.67</v>
      </c>
      <c r="AU923" t="s">
        <v>3</v>
      </c>
      <c r="AV923">
        <v>1</v>
      </c>
      <c r="AW923">
        <v>2</v>
      </c>
      <c r="AX923">
        <v>35811367</v>
      </c>
      <c r="AY923">
        <v>2</v>
      </c>
      <c r="AZ923">
        <v>131072</v>
      </c>
      <c r="BA923">
        <v>906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Y923*Source!I804</f>
        <v>2.1092500000000003</v>
      </c>
      <c r="CY923">
        <f>AD923</f>
        <v>258.83999999999997</v>
      </c>
      <c r="CZ923">
        <f>AH923</f>
        <v>258.83999999999997</v>
      </c>
      <c r="DA923">
        <f>AL923</f>
        <v>1</v>
      </c>
      <c r="DB923">
        <f t="shared" si="144"/>
        <v>1985.3</v>
      </c>
      <c r="DC923">
        <f t="shared" si="145"/>
        <v>0</v>
      </c>
    </row>
    <row r="924" spans="1:107">
      <c r="A924">
        <f>ROW(Source!A804)</f>
        <v>804</v>
      </c>
      <c r="B924">
        <v>35806607</v>
      </c>
      <c r="C924">
        <v>35811364</v>
      </c>
      <c r="D924">
        <v>29164349</v>
      </c>
      <c r="E924">
        <v>1</v>
      </c>
      <c r="F924">
        <v>1</v>
      </c>
      <c r="G924">
        <v>1</v>
      </c>
      <c r="H924">
        <v>3</v>
      </c>
      <c r="I924" t="s">
        <v>27</v>
      </c>
      <c r="J924" t="s">
        <v>30</v>
      </c>
      <c r="K924" t="s">
        <v>28</v>
      </c>
      <c r="L924">
        <v>1348</v>
      </c>
      <c r="N924">
        <v>1009</v>
      </c>
      <c r="O924" t="s">
        <v>29</v>
      </c>
      <c r="P924" t="s">
        <v>29</v>
      </c>
      <c r="Q924">
        <v>1000</v>
      </c>
      <c r="W924">
        <v>0</v>
      </c>
      <c r="X924">
        <v>-304821490</v>
      </c>
      <c r="Y924">
        <v>0.7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0</v>
      </c>
      <c r="AP924">
        <v>0</v>
      </c>
      <c r="AQ924">
        <v>0</v>
      </c>
      <c r="AR924">
        <v>0</v>
      </c>
      <c r="AS924" t="s">
        <v>3</v>
      </c>
      <c r="AT924">
        <v>0.7</v>
      </c>
      <c r="AU924" t="s">
        <v>3</v>
      </c>
      <c r="AV924">
        <v>0</v>
      </c>
      <c r="AW924">
        <v>2</v>
      </c>
      <c r="AX924">
        <v>35811368</v>
      </c>
      <c r="AY924">
        <v>1</v>
      </c>
      <c r="AZ924">
        <v>0</v>
      </c>
      <c r="BA924">
        <v>907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Y924*Source!I804</f>
        <v>0.1925</v>
      </c>
      <c r="CY924">
        <f>AA924</f>
        <v>0</v>
      </c>
      <c r="CZ924">
        <f>AE924</f>
        <v>0</v>
      </c>
      <c r="DA924">
        <f>AI924</f>
        <v>1</v>
      </c>
      <c r="DB924">
        <f t="shared" si="144"/>
        <v>0</v>
      </c>
      <c r="DC924">
        <f t="shared" si="145"/>
        <v>0</v>
      </c>
    </row>
    <row r="925" spans="1:107">
      <c r="A925">
        <f>ROW(Source!A806)</f>
        <v>806</v>
      </c>
      <c r="B925">
        <v>35806607</v>
      </c>
      <c r="C925">
        <v>35811370</v>
      </c>
      <c r="D925">
        <v>18406804</v>
      </c>
      <c r="E925">
        <v>1</v>
      </c>
      <c r="F925">
        <v>1</v>
      </c>
      <c r="G925">
        <v>1</v>
      </c>
      <c r="H925">
        <v>1</v>
      </c>
      <c r="I925" t="s">
        <v>581</v>
      </c>
      <c r="J925" t="s">
        <v>3</v>
      </c>
      <c r="K925" t="s">
        <v>582</v>
      </c>
      <c r="L925">
        <v>1369</v>
      </c>
      <c r="N925">
        <v>1013</v>
      </c>
      <c r="O925" t="s">
        <v>583</v>
      </c>
      <c r="P925" t="s">
        <v>583</v>
      </c>
      <c r="Q925">
        <v>1</v>
      </c>
      <c r="W925">
        <v>0</v>
      </c>
      <c r="X925">
        <v>254330056</v>
      </c>
      <c r="Y925">
        <v>11.39</v>
      </c>
      <c r="AA925">
        <v>0</v>
      </c>
      <c r="AB925">
        <v>0</v>
      </c>
      <c r="AC925">
        <v>0</v>
      </c>
      <c r="AD925">
        <v>258.83999999999997</v>
      </c>
      <c r="AE925">
        <v>0</v>
      </c>
      <c r="AF925">
        <v>0</v>
      </c>
      <c r="AG925">
        <v>0</v>
      </c>
      <c r="AH925">
        <v>258.83999999999997</v>
      </c>
      <c r="AI925">
        <v>1</v>
      </c>
      <c r="AJ925">
        <v>1</v>
      </c>
      <c r="AK925">
        <v>1</v>
      </c>
      <c r="AL925">
        <v>1</v>
      </c>
      <c r="AN925">
        <v>0</v>
      </c>
      <c r="AO925">
        <v>1</v>
      </c>
      <c r="AP925">
        <v>0</v>
      </c>
      <c r="AQ925">
        <v>0</v>
      </c>
      <c r="AR925">
        <v>0</v>
      </c>
      <c r="AS925" t="s">
        <v>3</v>
      </c>
      <c r="AT925">
        <v>11.39</v>
      </c>
      <c r="AU925" t="s">
        <v>3</v>
      </c>
      <c r="AV925">
        <v>1</v>
      </c>
      <c r="AW925">
        <v>2</v>
      </c>
      <c r="AX925">
        <v>35811375</v>
      </c>
      <c r="AY925">
        <v>2</v>
      </c>
      <c r="AZ925">
        <v>131072</v>
      </c>
      <c r="BA925">
        <v>908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Y925*Source!I806</f>
        <v>3.1322500000000004</v>
      </c>
      <c r="CY925">
        <f>AD925</f>
        <v>258.83999999999997</v>
      </c>
      <c r="CZ925">
        <f>AH925</f>
        <v>258.83999999999997</v>
      </c>
      <c r="DA925">
        <f>AL925</f>
        <v>1</v>
      </c>
      <c r="DB925">
        <f t="shared" si="144"/>
        <v>2948.19</v>
      </c>
      <c r="DC925">
        <f t="shared" si="145"/>
        <v>0</v>
      </c>
    </row>
    <row r="926" spans="1:107">
      <c r="A926">
        <f>ROW(Source!A806)</f>
        <v>806</v>
      </c>
      <c r="B926">
        <v>35806607</v>
      </c>
      <c r="C926">
        <v>35811370</v>
      </c>
      <c r="D926">
        <v>121548</v>
      </c>
      <c r="E926">
        <v>1</v>
      </c>
      <c r="F926">
        <v>1</v>
      </c>
      <c r="G926">
        <v>1</v>
      </c>
      <c r="H926">
        <v>1</v>
      </c>
      <c r="I926" t="s">
        <v>34</v>
      </c>
      <c r="J926" t="s">
        <v>3</v>
      </c>
      <c r="K926" t="s">
        <v>584</v>
      </c>
      <c r="L926">
        <v>608254</v>
      </c>
      <c r="N926">
        <v>1013</v>
      </c>
      <c r="O926" t="s">
        <v>585</v>
      </c>
      <c r="P926" t="s">
        <v>585</v>
      </c>
      <c r="Q926">
        <v>1</v>
      </c>
      <c r="W926">
        <v>0</v>
      </c>
      <c r="X926">
        <v>-185737400</v>
      </c>
      <c r="Y926">
        <v>0.13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1</v>
      </c>
      <c r="AJ926">
        <v>1</v>
      </c>
      <c r="AK926">
        <v>1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0.13</v>
      </c>
      <c r="AU926" t="s">
        <v>3</v>
      </c>
      <c r="AV926">
        <v>2</v>
      </c>
      <c r="AW926">
        <v>2</v>
      </c>
      <c r="AX926">
        <v>35811376</v>
      </c>
      <c r="AY926">
        <v>1</v>
      </c>
      <c r="AZ926">
        <v>0</v>
      </c>
      <c r="BA926">
        <v>909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Y926*Source!I806</f>
        <v>3.5750000000000004E-2</v>
      </c>
      <c r="CY926">
        <f>AD926</f>
        <v>0</v>
      </c>
      <c r="CZ926">
        <f>AH926</f>
        <v>0</v>
      </c>
      <c r="DA926">
        <f>AL926</f>
        <v>1</v>
      </c>
      <c r="DB926">
        <f t="shared" si="144"/>
        <v>0</v>
      </c>
      <c r="DC926">
        <f t="shared" si="145"/>
        <v>0</v>
      </c>
    </row>
    <row r="927" spans="1:107">
      <c r="A927">
        <f>ROW(Source!A806)</f>
        <v>806</v>
      </c>
      <c r="B927">
        <v>35806607</v>
      </c>
      <c r="C927">
        <v>35811370</v>
      </c>
      <c r="D927">
        <v>29172556</v>
      </c>
      <c r="E927">
        <v>1</v>
      </c>
      <c r="F927">
        <v>1</v>
      </c>
      <c r="G927">
        <v>1</v>
      </c>
      <c r="H927">
        <v>2</v>
      </c>
      <c r="I927" t="s">
        <v>586</v>
      </c>
      <c r="J927" t="s">
        <v>590</v>
      </c>
      <c r="K927" t="s">
        <v>588</v>
      </c>
      <c r="L927">
        <v>1368</v>
      </c>
      <c r="N927">
        <v>1011</v>
      </c>
      <c r="O927" t="s">
        <v>589</v>
      </c>
      <c r="P927" t="s">
        <v>589</v>
      </c>
      <c r="Q927">
        <v>1</v>
      </c>
      <c r="W927">
        <v>0</v>
      </c>
      <c r="X927">
        <v>-1302720870</v>
      </c>
      <c r="Y927">
        <v>0.13</v>
      </c>
      <c r="AA927">
        <v>0</v>
      </c>
      <c r="AB927">
        <v>466.71</v>
      </c>
      <c r="AC927">
        <v>447.93</v>
      </c>
      <c r="AD927">
        <v>0</v>
      </c>
      <c r="AE927">
        <v>0</v>
      </c>
      <c r="AF927">
        <v>31.26</v>
      </c>
      <c r="AG927">
        <v>13.5</v>
      </c>
      <c r="AH927">
        <v>0</v>
      </c>
      <c r="AI927">
        <v>1</v>
      </c>
      <c r="AJ927">
        <v>14.93</v>
      </c>
      <c r="AK927">
        <v>33.18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0.13</v>
      </c>
      <c r="AU927" t="s">
        <v>3</v>
      </c>
      <c r="AV927">
        <v>0</v>
      </c>
      <c r="AW927">
        <v>2</v>
      </c>
      <c r="AX927">
        <v>35811377</v>
      </c>
      <c r="AY927">
        <v>1</v>
      </c>
      <c r="AZ927">
        <v>0</v>
      </c>
      <c r="BA927">
        <v>910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Y927*Source!I806</f>
        <v>3.5750000000000004E-2</v>
      </c>
      <c r="CY927">
        <f>AB927</f>
        <v>466.71</v>
      </c>
      <c r="CZ927">
        <f>AF927</f>
        <v>31.26</v>
      </c>
      <c r="DA927">
        <f>AJ927</f>
        <v>14.93</v>
      </c>
      <c r="DB927">
        <f t="shared" si="144"/>
        <v>4.0599999999999996</v>
      </c>
      <c r="DC927">
        <f t="shared" si="145"/>
        <v>1.76</v>
      </c>
    </row>
    <row r="928" spans="1:107">
      <c r="A928">
        <f>ROW(Source!A806)</f>
        <v>806</v>
      </c>
      <c r="B928">
        <v>35806607</v>
      </c>
      <c r="C928">
        <v>35811370</v>
      </c>
      <c r="D928">
        <v>29164349</v>
      </c>
      <c r="E928">
        <v>1</v>
      </c>
      <c r="F928">
        <v>1</v>
      </c>
      <c r="G928">
        <v>1</v>
      </c>
      <c r="H928">
        <v>3</v>
      </c>
      <c r="I928" t="s">
        <v>27</v>
      </c>
      <c r="J928" t="s">
        <v>30</v>
      </c>
      <c r="K928" t="s">
        <v>28</v>
      </c>
      <c r="L928">
        <v>1348</v>
      </c>
      <c r="N928">
        <v>1009</v>
      </c>
      <c r="O928" t="s">
        <v>29</v>
      </c>
      <c r="P928" t="s">
        <v>29</v>
      </c>
      <c r="Q928">
        <v>1000</v>
      </c>
      <c r="W928">
        <v>0</v>
      </c>
      <c r="X928">
        <v>-304821490</v>
      </c>
      <c r="Y928">
        <v>0.47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0</v>
      </c>
      <c r="AP928">
        <v>0</v>
      </c>
      <c r="AQ928">
        <v>0</v>
      </c>
      <c r="AR928">
        <v>0</v>
      </c>
      <c r="AS928" t="s">
        <v>3</v>
      </c>
      <c r="AT928">
        <v>0.47</v>
      </c>
      <c r="AU928" t="s">
        <v>3</v>
      </c>
      <c r="AV928">
        <v>0</v>
      </c>
      <c r="AW928">
        <v>2</v>
      </c>
      <c r="AX928">
        <v>35811378</v>
      </c>
      <c r="AY928">
        <v>1</v>
      </c>
      <c r="AZ928">
        <v>0</v>
      </c>
      <c r="BA928">
        <v>911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Y928*Source!I806</f>
        <v>0.12925</v>
      </c>
      <c r="CY928">
        <f>AA928</f>
        <v>0</v>
      </c>
      <c r="CZ928">
        <f>AE928</f>
        <v>0</v>
      </c>
      <c r="DA928">
        <f>AI928</f>
        <v>1</v>
      </c>
      <c r="DB928">
        <f t="shared" si="144"/>
        <v>0</v>
      </c>
      <c r="DC928">
        <f t="shared" si="145"/>
        <v>0</v>
      </c>
    </row>
    <row r="929" spans="1:107">
      <c r="A929">
        <f>ROW(Source!A808)</f>
        <v>808</v>
      </c>
      <c r="B929">
        <v>35806607</v>
      </c>
      <c r="C929">
        <v>35811380</v>
      </c>
      <c r="D929">
        <v>18406804</v>
      </c>
      <c r="E929">
        <v>1</v>
      </c>
      <c r="F929">
        <v>1</v>
      </c>
      <c r="G929">
        <v>1</v>
      </c>
      <c r="H929">
        <v>1</v>
      </c>
      <c r="I929" t="s">
        <v>581</v>
      </c>
      <c r="J929" t="s">
        <v>3</v>
      </c>
      <c r="K929" t="s">
        <v>582</v>
      </c>
      <c r="L929">
        <v>1369</v>
      </c>
      <c r="N929">
        <v>1013</v>
      </c>
      <c r="O929" t="s">
        <v>583</v>
      </c>
      <c r="P929" t="s">
        <v>583</v>
      </c>
      <c r="Q929">
        <v>1</v>
      </c>
      <c r="W929">
        <v>0</v>
      </c>
      <c r="X929">
        <v>254330056</v>
      </c>
      <c r="Y929">
        <v>3.77</v>
      </c>
      <c r="AA929">
        <v>0</v>
      </c>
      <c r="AB929">
        <v>0</v>
      </c>
      <c r="AC929">
        <v>0</v>
      </c>
      <c r="AD929">
        <v>258.83999999999997</v>
      </c>
      <c r="AE929">
        <v>0</v>
      </c>
      <c r="AF929">
        <v>0</v>
      </c>
      <c r="AG929">
        <v>0</v>
      </c>
      <c r="AH929">
        <v>258.83999999999997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3.77</v>
      </c>
      <c r="AU929" t="s">
        <v>3</v>
      </c>
      <c r="AV929">
        <v>1</v>
      </c>
      <c r="AW929">
        <v>2</v>
      </c>
      <c r="AX929">
        <v>35811383</v>
      </c>
      <c r="AY929">
        <v>2</v>
      </c>
      <c r="AZ929">
        <v>131072</v>
      </c>
      <c r="BA929">
        <v>912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Y929*Source!I808</f>
        <v>0.80301</v>
      </c>
      <c r="CY929">
        <f>AD929</f>
        <v>258.83999999999997</v>
      </c>
      <c r="CZ929">
        <f>AH929</f>
        <v>258.83999999999997</v>
      </c>
      <c r="DA929">
        <f>AL929</f>
        <v>1</v>
      </c>
      <c r="DB929">
        <f t="shared" si="144"/>
        <v>975.83</v>
      </c>
      <c r="DC929">
        <f t="shared" si="145"/>
        <v>0</v>
      </c>
    </row>
    <row r="930" spans="1:107">
      <c r="A930">
        <f>ROW(Source!A808)</f>
        <v>808</v>
      </c>
      <c r="B930">
        <v>35806607</v>
      </c>
      <c r="C930">
        <v>35811380</v>
      </c>
      <c r="D930">
        <v>29164349</v>
      </c>
      <c r="E930">
        <v>1</v>
      </c>
      <c r="F930">
        <v>1</v>
      </c>
      <c r="G930">
        <v>1</v>
      </c>
      <c r="H930">
        <v>3</v>
      </c>
      <c r="I930" t="s">
        <v>27</v>
      </c>
      <c r="J930" t="s">
        <v>30</v>
      </c>
      <c r="K930" t="s">
        <v>28</v>
      </c>
      <c r="L930">
        <v>1348</v>
      </c>
      <c r="N930">
        <v>1009</v>
      </c>
      <c r="O930" t="s">
        <v>29</v>
      </c>
      <c r="P930" t="s">
        <v>29</v>
      </c>
      <c r="Q930">
        <v>1000</v>
      </c>
      <c r="W930">
        <v>0</v>
      </c>
      <c r="X930">
        <v>-304821490</v>
      </c>
      <c r="Y930">
        <v>0.11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0</v>
      </c>
      <c r="AP930">
        <v>0</v>
      </c>
      <c r="AQ930">
        <v>0</v>
      </c>
      <c r="AR930">
        <v>0</v>
      </c>
      <c r="AS930" t="s">
        <v>3</v>
      </c>
      <c r="AT930">
        <v>0.11</v>
      </c>
      <c r="AU930" t="s">
        <v>3</v>
      </c>
      <c r="AV930">
        <v>0</v>
      </c>
      <c r="AW930">
        <v>2</v>
      </c>
      <c r="AX930">
        <v>35811384</v>
      </c>
      <c r="AY930">
        <v>1</v>
      </c>
      <c r="AZ930">
        <v>0</v>
      </c>
      <c r="BA930">
        <v>913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Y930*Source!I808</f>
        <v>2.3429999999999999E-2</v>
      </c>
      <c r="CY930">
        <f>AA930</f>
        <v>0</v>
      </c>
      <c r="CZ930">
        <f>AE930</f>
        <v>0</v>
      </c>
      <c r="DA930">
        <f>AI930</f>
        <v>1</v>
      </c>
      <c r="DB930">
        <f t="shared" si="144"/>
        <v>0</v>
      </c>
      <c r="DC930">
        <f t="shared" si="145"/>
        <v>0</v>
      </c>
    </row>
    <row r="931" spans="1:107">
      <c r="A931">
        <f>ROW(Source!A810)</f>
        <v>810</v>
      </c>
      <c r="B931">
        <v>35806607</v>
      </c>
      <c r="C931">
        <v>35811386</v>
      </c>
      <c r="D931">
        <v>18406804</v>
      </c>
      <c r="E931">
        <v>1</v>
      </c>
      <c r="F931">
        <v>1</v>
      </c>
      <c r="G931">
        <v>1</v>
      </c>
      <c r="H931">
        <v>1</v>
      </c>
      <c r="I931" t="s">
        <v>581</v>
      </c>
      <c r="J931" t="s">
        <v>3</v>
      </c>
      <c r="K931" t="s">
        <v>582</v>
      </c>
      <c r="L931">
        <v>1369</v>
      </c>
      <c r="N931">
        <v>1013</v>
      </c>
      <c r="O931" t="s">
        <v>583</v>
      </c>
      <c r="P931" t="s">
        <v>583</v>
      </c>
      <c r="Q931">
        <v>1</v>
      </c>
      <c r="W931">
        <v>0</v>
      </c>
      <c r="X931">
        <v>254330056</v>
      </c>
      <c r="Y931">
        <v>5.84</v>
      </c>
      <c r="AA931">
        <v>0</v>
      </c>
      <c r="AB931">
        <v>0</v>
      </c>
      <c r="AC931">
        <v>0</v>
      </c>
      <c r="AD931">
        <v>258.83999999999997</v>
      </c>
      <c r="AE931">
        <v>0</v>
      </c>
      <c r="AF931">
        <v>0</v>
      </c>
      <c r="AG931">
        <v>0</v>
      </c>
      <c r="AH931">
        <v>258.83999999999997</v>
      </c>
      <c r="AI931">
        <v>1</v>
      </c>
      <c r="AJ931">
        <v>1</v>
      </c>
      <c r="AK931">
        <v>1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5.84</v>
      </c>
      <c r="AU931" t="s">
        <v>3</v>
      </c>
      <c r="AV931">
        <v>1</v>
      </c>
      <c r="AW931">
        <v>2</v>
      </c>
      <c r="AX931">
        <v>35811388</v>
      </c>
      <c r="AY931">
        <v>2</v>
      </c>
      <c r="AZ931">
        <v>131072</v>
      </c>
      <c r="BA931">
        <v>914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Y931*Source!I810</f>
        <v>0.2336</v>
      </c>
      <c r="CY931">
        <f>AD931</f>
        <v>258.83999999999997</v>
      </c>
      <c r="CZ931">
        <f>AH931</f>
        <v>258.83999999999997</v>
      </c>
      <c r="DA931">
        <f>AL931</f>
        <v>1</v>
      </c>
      <c r="DB931">
        <f t="shared" si="144"/>
        <v>1511.63</v>
      </c>
      <c r="DC931">
        <f t="shared" si="145"/>
        <v>0</v>
      </c>
    </row>
    <row r="932" spans="1:107">
      <c r="A932">
        <f>ROW(Source!A811)</f>
        <v>811</v>
      </c>
      <c r="B932">
        <v>35806607</v>
      </c>
      <c r="C932">
        <v>35811389</v>
      </c>
      <c r="D932">
        <v>18406804</v>
      </c>
      <c r="E932">
        <v>1</v>
      </c>
      <c r="F932">
        <v>1</v>
      </c>
      <c r="G932">
        <v>1</v>
      </c>
      <c r="H932">
        <v>1</v>
      </c>
      <c r="I932" t="s">
        <v>581</v>
      </c>
      <c r="J932" t="s">
        <v>3</v>
      </c>
      <c r="K932" t="s">
        <v>582</v>
      </c>
      <c r="L932">
        <v>1369</v>
      </c>
      <c r="N932">
        <v>1013</v>
      </c>
      <c r="O932" t="s">
        <v>583</v>
      </c>
      <c r="P932" t="s">
        <v>583</v>
      </c>
      <c r="Q932">
        <v>1</v>
      </c>
      <c r="W932">
        <v>0</v>
      </c>
      <c r="X932">
        <v>254330056</v>
      </c>
      <c r="Y932">
        <v>9.64</v>
      </c>
      <c r="AA932">
        <v>0</v>
      </c>
      <c r="AB932">
        <v>0</v>
      </c>
      <c r="AC932">
        <v>0</v>
      </c>
      <c r="AD932">
        <v>258.83999999999997</v>
      </c>
      <c r="AE932">
        <v>0</v>
      </c>
      <c r="AF932">
        <v>0</v>
      </c>
      <c r="AG932">
        <v>0</v>
      </c>
      <c r="AH932">
        <v>258.83999999999997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1</v>
      </c>
      <c r="AP932">
        <v>0</v>
      </c>
      <c r="AQ932">
        <v>0</v>
      </c>
      <c r="AR932">
        <v>0</v>
      </c>
      <c r="AS932" t="s">
        <v>3</v>
      </c>
      <c r="AT932">
        <v>9.64</v>
      </c>
      <c r="AU932" t="s">
        <v>3</v>
      </c>
      <c r="AV932">
        <v>1</v>
      </c>
      <c r="AW932">
        <v>2</v>
      </c>
      <c r="AX932">
        <v>35811393</v>
      </c>
      <c r="AY932">
        <v>2</v>
      </c>
      <c r="AZ932">
        <v>131072</v>
      </c>
      <c r="BA932">
        <v>915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Y932*Source!I811</f>
        <v>1.446</v>
      </c>
      <c r="CY932">
        <f>AD932</f>
        <v>258.83999999999997</v>
      </c>
      <c r="CZ932">
        <f>AH932</f>
        <v>258.83999999999997</v>
      </c>
      <c r="DA932">
        <f>AL932</f>
        <v>1</v>
      </c>
      <c r="DB932">
        <f t="shared" si="144"/>
        <v>2495.2199999999998</v>
      </c>
      <c r="DC932">
        <f t="shared" si="145"/>
        <v>0</v>
      </c>
    </row>
    <row r="933" spans="1:107">
      <c r="A933">
        <f>ROW(Source!A811)</f>
        <v>811</v>
      </c>
      <c r="B933">
        <v>35806607</v>
      </c>
      <c r="C933">
        <v>35811389</v>
      </c>
      <c r="D933">
        <v>121548</v>
      </c>
      <c r="E933">
        <v>1</v>
      </c>
      <c r="F933">
        <v>1</v>
      </c>
      <c r="G933">
        <v>1</v>
      </c>
      <c r="H933">
        <v>1</v>
      </c>
      <c r="I933" t="s">
        <v>34</v>
      </c>
      <c r="J933" t="s">
        <v>3</v>
      </c>
      <c r="K933" t="s">
        <v>584</v>
      </c>
      <c r="L933">
        <v>608254</v>
      </c>
      <c r="N933">
        <v>1013</v>
      </c>
      <c r="O933" t="s">
        <v>585</v>
      </c>
      <c r="P933" t="s">
        <v>585</v>
      </c>
      <c r="Q933">
        <v>1</v>
      </c>
      <c r="W933">
        <v>0</v>
      </c>
      <c r="X933">
        <v>-185737400</v>
      </c>
      <c r="Y933">
        <v>0.01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0</v>
      </c>
      <c r="AQ933">
        <v>0</v>
      </c>
      <c r="AR933">
        <v>0</v>
      </c>
      <c r="AS933" t="s">
        <v>3</v>
      </c>
      <c r="AT933">
        <v>0.01</v>
      </c>
      <c r="AU933" t="s">
        <v>3</v>
      </c>
      <c r="AV933">
        <v>2</v>
      </c>
      <c r="AW933">
        <v>2</v>
      </c>
      <c r="AX933">
        <v>35811394</v>
      </c>
      <c r="AY933">
        <v>1</v>
      </c>
      <c r="AZ933">
        <v>0</v>
      </c>
      <c r="BA933">
        <v>916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Y933*Source!I811</f>
        <v>1.5E-3</v>
      </c>
      <c r="CY933">
        <f>AD933</f>
        <v>0</v>
      </c>
      <c r="CZ933">
        <f>AH933</f>
        <v>0</v>
      </c>
      <c r="DA933">
        <f>AL933</f>
        <v>1</v>
      </c>
      <c r="DB933">
        <f t="shared" si="144"/>
        <v>0</v>
      </c>
      <c r="DC933">
        <f t="shared" si="145"/>
        <v>0</v>
      </c>
    </row>
    <row r="934" spans="1:107">
      <c r="A934">
        <f>ROW(Source!A811)</f>
        <v>811</v>
      </c>
      <c r="B934">
        <v>35806607</v>
      </c>
      <c r="C934">
        <v>35811389</v>
      </c>
      <c r="D934">
        <v>29172556</v>
      </c>
      <c r="E934">
        <v>1</v>
      </c>
      <c r="F934">
        <v>1</v>
      </c>
      <c r="G934">
        <v>1</v>
      </c>
      <c r="H934">
        <v>2</v>
      </c>
      <c r="I934" t="s">
        <v>586</v>
      </c>
      <c r="J934" t="s">
        <v>590</v>
      </c>
      <c r="K934" t="s">
        <v>588</v>
      </c>
      <c r="L934">
        <v>1368</v>
      </c>
      <c r="N934">
        <v>1011</v>
      </c>
      <c r="O934" t="s">
        <v>589</v>
      </c>
      <c r="P934" t="s">
        <v>589</v>
      </c>
      <c r="Q934">
        <v>1</v>
      </c>
      <c r="W934">
        <v>0</v>
      </c>
      <c r="X934">
        <v>-1302720870</v>
      </c>
      <c r="Y934">
        <v>0.01</v>
      </c>
      <c r="AA934">
        <v>0</v>
      </c>
      <c r="AB934">
        <v>466.71</v>
      </c>
      <c r="AC934">
        <v>447.93</v>
      </c>
      <c r="AD934">
        <v>0</v>
      </c>
      <c r="AE934">
        <v>0</v>
      </c>
      <c r="AF934">
        <v>31.26</v>
      </c>
      <c r="AG934">
        <v>13.5</v>
      </c>
      <c r="AH934">
        <v>0</v>
      </c>
      <c r="AI934">
        <v>1</v>
      </c>
      <c r="AJ934">
        <v>14.93</v>
      </c>
      <c r="AK934">
        <v>33.18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0.01</v>
      </c>
      <c r="AU934" t="s">
        <v>3</v>
      </c>
      <c r="AV934">
        <v>0</v>
      </c>
      <c r="AW934">
        <v>2</v>
      </c>
      <c r="AX934">
        <v>35811395</v>
      </c>
      <c r="AY934">
        <v>1</v>
      </c>
      <c r="AZ934">
        <v>0</v>
      </c>
      <c r="BA934">
        <v>917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Y934*Source!I811</f>
        <v>1.5E-3</v>
      </c>
      <c r="CY934">
        <f>AB934</f>
        <v>466.71</v>
      </c>
      <c r="CZ934">
        <f>AF934</f>
        <v>31.26</v>
      </c>
      <c r="DA934">
        <f>AJ934</f>
        <v>14.93</v>
      </c>
      <c r="DB934">
        <f t="shared" si="144"/>
        <v>0.31</v>
      </c>
      <c r="DC934">
        <f t="shared" si="145"/>
        <v>0.14000000000000001</v>
      </c>
    </row>
    <row r="935" spans="1:107">
      <c r="A935">
        <f>ROW(Source!A812)</f>
        <v>812</v>
      </c>
      <c r="B935">
        <v>35806607</v>
      </c>
      <c r="C935">
        <v>35811396</v>
      </c>
      <c r="D935">
        <v>18408066</v>
      </c>
      <c r="E935">
        <v>1</v>
      </c>
      <c r="F935">
        <v>1</v>
      </c>
      <c r="G935">
        <v>1</v>
      </c>
      <c r="H935">
        <v>1</v>
      </c>
      <c r="I935" t="s">
        <v>591</v>
      </c>
      <c r="J935" t="s">
        <v>3</v>
      </c>
      <c r="K935" t="s">
        <v>592</v>
      </c>
      <c r="L935">
        <v>1369</v>
      </c>
      <c r="N935">
        <v>1013</v>
      </c>
      <c r="O935" t="s">
        <v>583</v>
      </c>
      <c r="P935" t="s">
        <v>583</v>
      </c>
      <c r="Q935">
        <v>1</v>
      </c>
      <c r="W935">
        <v>0</v>
      </c>
      <c r="X935">
        <v>-886480961</v>
      </c>
      <c r="Y935">
        <v>17.89</v>
      </c>
      <c r="AA935">
        <v>0</v>
      </c>
      <c r="AB935">
        <v>0</v>
      </c>
      <c r="AC935">
        <v>0</v>
      </c>
      <c r="AD935">
        <v>266.14</v>
      </c>
      <c r="AE935">
        <v>0</v>
      </c>
      <c r="AF935">
        <v>0</v>
      </c>
      <c r="AG935">
        <v>0</v>
      </c>
      <c r="AH935">
        <v>266.14</v>
      </c>
      <c r="AI935">
        <v>1</v>
      </c>
      <c r="AJ935">
        <v>1</v>
      </c>
      <c r="AK935">
        <v>1</v>
      </c>
      <c r="AL935">
        <v>1</v>
      </c>
      <c r="AN935">
        <v>0</v>
      </c>
      <c r="AO935">
        <v>1</v>
      </c>
      <c r="AP935">
        <v>0</v>
      </c>
      <c r="AQ935">
        <v>0</v>
      </c>
      <c r="AR935">
        <v>0</v>
      </c>
      <c r="AS935" t="s">
        <v>3</v>
      </c>
      <c r="AT935">
        <v>17.89</v>
      </c>
      <c r="AU935" t="s">
        <v>3</v>
      </c>
      <c r="AV935">
        <v>1</v>
      </c>
      <c r="AW935">
        <v>2</v>
      </c>
      <c r="AX935">
        <v>35811400</v>
      </c>
      <c r="AY935">
        <v>2</v>
      </c>
      <c r="AZ935">
        <v>131072</v>
      </c>
      <c r="BA935">
        <v>918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Y935*Source!I812</f>
        <v>0.35780000000000001</v>
      </c>
      <c r="CY935">
        <f>AD935</f>
        <v>266.14</v>
      </c>
      <c r="CZ935">
        <f>AH935</f>
        <v>266.14</v>
      </c>
      <c r="DA935">
        <f>AL935</f>
        <v>1</v>
      </c>
      <c r="DB935">
        <f t="shared" si="144"/>
        <v>4761.24</v>
      </c>
      <c r="DC935">
        <f t="shared" si="145"/>
        <v>0</v>
      </c>
    </row>
    <row r="936" spans="1:107">
      <c r="A936">
        <f>ROW(Source!A812)</f>
        <v>812</v>
      </c>
      <c r="B936">
        <v>35806607</v>
      </c>
      <c r="C936">
        <v>35811396</v>
      </c>
      <c r="D936">
        <v>121548</v>
      </c>
      <c r="E936">
        <v>1</v>
      </c>
      <c r="F936">
        <v>1</v>
      </c>
      <c r="G936">
        <v>1</v>
      </c>
      <c r="H936">
        <v>1</v>
      </c>
      <c r="I936" t="s">
        <v>34</v>
      </c>
      <c r="J936" t="s">
        <v>3</v>
      </c>
      <c r="K936" t="s">
        <v>584</v>
      </c>
      <c r="L936">
        <v>608254</v>
      </c>
      <c r="N936">
        <v>1013</v>
      </c>
      <c r="O936" t="s">
        <v>585</v>
      </c>
      <c r="P936" t="s">
        <v>585</v>
      </c>
      <c r="Q936">
        <v>1</v>
      </c>
      <c r="W936">
        <v>0</v>
      </c>
      <c r="X936">
        <v>-185737400</v>
      </c>
      <c r="Y936">
        <v>0.08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1</v>
      </c>
      <c r="AJ936">
        <v>1</v>
      </c>
      <c r="AK936">
        <v>1</v>
      </c>
      <c r="AL936">
        <v>1</v>
      </c>
      <c r="AN936">
        <v>0</v>
      </c>
      <c r="AO936">
        <v>1</v>
      </c>
      <c r="AP936">
        <v>0</v>
      </c>
      <c r="AQ936">
        <v>0</v>
      </c>
      <c r="AR936">
        <v>0</v>
      </c>
      <c r="AS936" t="s">
        <v>3</v>
      </c>
      <c r="AT936">
        <v>0.08</v>
      </c>
      <c r="AU936" t="s">
        <v>3</v>
      </c>
      <c r="AV936">
        <v>2</v>
      </c>
      <c r="AW936">
        <v>2</v>
      </c>
      <c r="AX936">
        <v>35811401</v>
      </c>
      <c r="AY936">
        <v>1</v>
      </c>
      <c r="AZ936">
        <v>0</v>
      </c>
      <c r="BA936">
        <v>919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Y936*Source!I812</f>
        <v>1.6000000000000001E-3</v>
      </c>
      <c r="CY936">
        <f>AD936</f>
        <v>0</v>
      </c>
      <c r="CZ936">
        <f>AH936</f>
        <v>0</v>
      </c>
      <c r="DA936">
        <f>AL936</f>
        <v>1</v>
      </c>
      <c r="DB936">
        <f t="shared" si="144"/>
        <v>0</v>
      </c>
      <c r="DC936">
        <f t="shared" si="145"/>
        <v>0</v>
      </c>
    </row>
    <row r="937" spans="1:107">
      <c r="A937">
        <f>ROW(Source!A812)</f>
        <v>812</v>
      </c>
      <c r="B937">
        <v>35806607</v>
      </c>
      <c r="C937">
        <v>35811396</v>
      </c>
      <c r="D937">
        <v>29172556</v>
      </c>
      <c r="E937">
        <v>1</v>
      </c>
      <c r="F937">
        <v>1</v>
      </c>
      <c r="G937">
        <v>1</v>
      </c>
      <c r="H937">
        <v>2</v>
      </c>
      <c r="I937" t="s">
        <v>586</v>
      </c>
      <c r="J937" t="s">
        <v>590</v>
      </c>
      <c r="K937" t="s">
        <v>588</v>
      </c>
      <c r="L937">
        <v>1368</v>
      </c>
      <c r="N937">
        <v>1011</v>
      </c>
      <c r="O937" t="s">
        <v>589</v>
      </c>
      <c r="P937" t="s">
        <v>589</v>
      </c>
      <c r="Q937">
        <v>1</v>
      </c>
      <c r="W937">
        <v>0</v>
      </c>
      <c r="X937">
        <v>-1302720870</v>
      </c>
      <c r="Y937">
        <v>0.08</v>
      </c>
      <c r="AA937">
        <v>0</v>
      </c>
      <c r="AB937">
        <v>466.71</v>
      </c>
      <c r="AC937">
        <v>447.93</v>
      </c>
      <c r="AD937">
        <v>0</v>
      </c>
      <c r="AE937">
        <v>0</v>
      </c>
      <c r="AF937">
        <v>31.26</v>
      </c>
      <c r="AG937">
        <v>13.5</v>
      </c>
      <c r="AH937">
        <v>0</v>
      </c>
      <c r="AI937">
        <v>1</v>
      </c>
      <c r="AJ937">
        <v>14.93</v>
      </c>
      <c r="AK937">
        <v>33.18</v>
      </c>
      <c r="AL937">
        <v>1</v>
      </c>
      <c r="AN937">
        <v>0</v>
      </c>
      <c r="AO937">
        <v>1</v>
      </c>
      <c r="AP937">
        <v>0</v>
      </c>
      <c r="AQ937">
        <v>0</v>
      </c>
      <c r="AR937">
        <v>0</v>
      </c>
      <c r="AS937" t="s">
        <v>3</v>
      </c>
      <c r="AT937">
        <v>0.08</v>
      </c>
      <c r="AU937" t="s">
        <v>3</v>
      </c>
      <c r="AV937">
        <v>0</v>
      </c>
      <c r="AW937">
        <v>2</v>
      </c>
      <c r="AX937">
        <v>35811402</v>
      </c>
      <c r="AY937">
        <v>1</v>
      </c>
      <c r="AZ937">
        <v>0</v>
      </c>
      <c r="BA937">
        <v>920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Y937*Source!I812</f>
        <v>1.6000000000000001E-3</v>
      </c>
      <c r="CY937">
        <f>AB937</f>
        <v>466.71</v>
      </c>
      <c r="CZ937">
        <f>AF937</f>
        <v>31.26</v>
      </c>
      <c r="DA937">
        <f>AJ937</f>
        <v>14.93</v>
      </c>
      <c r="DB937">
        <f t="shared" si="144"/>
        <v>2.5</v>
      </c>
      <c r="DC937">
        <f t="shared" si="145"/>
        <v>1.08</v>
      </c>
    </row>
    <row r="938" spans="1:107">
      <c r="A938">
        <f>ROW(Source!A813)</f>
        <v>813</v>
      </c>
      <c r="B938">
        <v>35806607</v>
      </c>
      <c r="C938">
        <v>35811403</v>
      </c>
      <c r="D938">
        <v>18408066</v>
      </c>
      <c r="E938">
        <v>1</v>
      </c>
      <c r="F938">
        <v>1</v>
      </c>
      <c r="G938">
        <v>1</v>
      </c>
      <c r="H938">
        <v>1</v>
      </c>
      <c r="I938" t="s">
        <v>591</v>
      </c>
      <c r="J938" t="s">
        <v>3</v>
      </c>
      <c r="K938" t="s">
        <v>592</v>
      </c>
      <c r="L938">
        <v>1369</v>
      </c>
      <c r="N938">
        <v>1013</v>
      </c>
      <c r="O938" t="s">
        <v>583</v>
      </c>
      <c r="P938" t="s">
        <v>583</v>
      </c>
      <c r="Q938">
        <v>1</v>
      </c>
      <c r="W938">
        <v>0</v>
      </c>
      <c r="X938">
        <v>-886480961</v>
      </c>
      <c r="Y938">
        <v>179.3</v>
      </c>
      <c r="AA938">
        <v>0</v>
      </c>
      <c r="AB938">
        <v>0</v>
      </c>
      <c r="AC938">
        <v>0</v>
      </c>
      <c r="AD938">
        <v>266.14</v>
      </c>
      <c r="AE938">
        <v>0</v>
      </c>
      <c r="AF938">
        <v>0</v>
      </c>
      <c r="AG938">
        <v>0</v>
      </c>
      <c r="AH938">
        <v>266.14</v>
      </c>
      <c r="AI938">
        <v>1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0</v>
      </c>
      <c r="AQ938">
        <v>0</v>
      </c>
      <c r="AR938">
        <v>0</v>
      </c>
      <c r="AS938" t="s">
        <v>3</v>
      </c>
      <c r="AT938">
        <v>179.3</v>
      </c>
      <c r="AU938" t="s">
        <v>3</v>
      </c>
      <c r="AV938">
        <v>1</v>
      </c>
      <c r="AW938">
        <v>2</v>
      </c>
      <c r="AX938">
        <v>35811409</v>
      </c>
      <c r="AY938">
        <v>2</v>
      </c>
      <c r="AZ938">
        <v>131072</v>
      </c>
      <c r="BA938">
        <v>921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Y938*Source!I813</f>
        <v>3.5860000000000003</v>
      </c>
      <c r="CY938">
        <f>AD938</f>
        <v>266.14</v>
      </c>
      <c r="CZ938">
        <f>AH938</f>
        <v>266.14</v>
      </c>
      <c r="DA938">
        <f>AL938</f>
        <v>1</v>
      </c>
      <c r="DB938">
        <f t="shared" si="144"/>
        <v>47718.9</v>
      </c>
      <c r="DC938">
        <f t="shared" si="145"/>
        <v>0</v>
      </c>
    </row>
    <row r="939" spans="1:107">
      <c r="A939">
        <f>ROW(Source!A813)</f>
        <v>813</v>
      </c>
      <c r="B939">
        <v>35806607</v>
      </c>
      <c r="C939">
        <v>35811403</v>
      </c>
      <c r="D939">
        <v>121548</v>
      </c>
      <c r="E939">
        <v>1</v>
      </c>
      <c r="F939">
        <v>1</v>
      </c>
      <c r="G939">
        <v>1</v>
      </c>
      <c r="H939">
        <v>1</v>
      </c>
      <c r="I939" t="s">
        <v>34</v>
      </c>
      <c r="J939" t="s">
        <v>3</v>
      </c>
      <c r="K939" t="s">
        <v>584</v>
      </c>
      <c r="L939">
        <v>608254</v>
      </c>
      <c r="N939">
        <v>1013</v>
      </c>
      <c r="O939" t="s">
        <v>585</v>
      </c>
      <c r="P939" t="s">
        <v>585</v>
      </c>
      <c r="Q939">
        <v>1</v>
      </c>
      <c r="W939">
        <v>0</v>
      </c>
      <c r="X939">
        <v>-185737400</v>
      </c>
      <c r="Y939">
        <v>3.97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1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0</v>
      </c>
      <c r="AQ939">
        <v>0</v>
      </c>
      <c r="AR939">
        <v>0</v>
      </c>
      <c r="AS939" t="s">
        <v>3</v>
      </c>
      <c r="AT939">
        <v>3.97</v>
      </c>
      <c r="AU939" t="s">
        <v>3</v>
      </c>
      <c r="AV939">
        <v>2</v>
      </c>
      <c r="AW939">
        <v>2</v>
      </c>
      <c r="AX939">
        <v>35811410</v>
      </c>
      <c r="AY939">
        <v>1</v>
      </c>
      <c r="AZ939">
        <v>0</v>
      </c>
      <c r="BA939">
        <v>922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Y939*Source!I813</f>
        <v>7.9400000000000012E-2</v>
      </c>
      <c r="CY939">
        <f>AD939</f>
        <v>0</v>
      </c>
      <c r="CZ939">
        <f>AH939</f>
        <v>0</v>
      </c>
      <c r="DA939">
        <f>AL939</f>
        <v>1</v>
      </c>
      <c r="DB939">
        <f t="shared" si="144"/>
        <v>0</v>
      </c>
      <c r="DC939">
        <f t="shared" si="145"/>
        <v>0</v>
      </c>
    </row>
    <row r="940" spans="1:107">
      <c r="A940">
        <f>ROW(Source!A813)</f>
        <v>813</v>
      </c>
      <c r="B940">
        <v>35806607</v>
      </c>
      <c r="C940">
        <v>35811403</v>
      </c>
      <c r="D940">
        <v>29172710</v>
      </c>
      <c r="E940">
        <v>1</v>
      </c>
      <c r="F940">
        <v>1</v>
      </c>
      <c r="G940">
        <v>1</v>
      </c>
      <c r="H940">
        <v>2</v>
      </c>
      <c r="I940" t="s">
        <v>593</v>
      </c>
      <c r="J940" t="s">
        <v>594</v>
      </c>
      <c r="K940" t="s">
        <v>595</v>
      </c>
      <c r="L940">
        <v>1368</v>
      </c>
      <c r="N940">
        <v>1011</v>
      </c>
      <c r="O940" t="s">
        <v>589</v>
      </c>
      <c r="P940" t="s">
        <v>589</v>
      </c>
      <c r="Q940">
        <v>1</v>
      </c>
      <c r="W940">
        <v>0</v>
      </c>
      <c r="X940">
        <v>-1676841219</v>
      </c>
      <c r="Y940">
        <v>3.97</v>
      </c>
      <c r="AA940">
        <v>0</v>
      </c>
      <c r="AB940">
        <v>539.16</v>
      </c>
      <c r="AC940">
        <v>333.79</v>
      </c>
      <c r="AD940">
        <v>0</v>
      </c>
      <c r="AE940">
        <v>0</v>
      </c>
      <c r="AF940">
        <v>46.56</v>
      </c>
      <c r="AG940">
        <v>10.06</v>
      </c>
      <c r="AH940">
        <v>0</v>
      </c>
      <c r="AI940">
        <v>1</v>
      </c>
      <c r="AJ940">
        <v>11.58</v>
      </c>
      <c r="AK940">
        <v>33.18</v>
      </c>
      <c r="AL940">
        <v>1</v>
      </c>
      <c r="AN940">
        <v>0</v>
      </c>
      <c r="AO940">
        <v>1</v>
      </c>
      <c r="AP940">
        <v>0</v>
      </c>
      <c r="AQ940">
        <v>0</v>
      </c>
      <c r="AR940">
        <v>0</v>
      </c>
      <c r="AS940" t="s">
        <v>3</v>
      </c>
      <c r="AT940">
        <v>3.97</v>
      </c>
      <c r="AU940" t="s">
        <v>3</v>
      </c>
      <c r="AV940">
        <v>0</v>
      </c>
      <c r="AW940">
        <v>2</v>
      </c>
      <c r="AX940">
        <v>35811411</v>
      </c>
      <c r="AY940">
        <v>1</v>
      </c>
      <c r="AZ940">
        <v>0</v>
      </c>
      <c r="BA940">
        <v>923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Y940*Source!I813</f>
        <v>7.9400000000000012E-2</v>
      </c>
      <c r="CY940">
        <f>AB940</f>
        <v>539.16</v>
      </c>
      <c r="CZ940">
        <f>AF940</f>
        <v>46.56</v>
      </c>
      <c r="DA940">
        <f>AJ940</f>
        <v>11.58</v>
      </c>
      <c r="DB940">
        <f t="shared" si="144"/>
        <v>184.84</v>
      </c>
      <c r="DC940">
        <f t="shared" si="145"/>
        <v>39.94</v>
      </c>
    </row>
    <row r="941" spans="1:107">
      <c r="A941">
        <f>ROW(Source!A813)</f>
        <v>813</v>
      </c>
      <c r="B941">
        <v>35806607</v>
      </c>
      <c r="C941">
        <v>35811403</v>
      </c>
      <c r="D941">
        <v>29174533</v>
      </c>
      <c r="E941">
        <v>1</v>
      </c>
      <c r="F941">
        <v>1</v>
      </c>
      <c r="G941">
        <v>1</v>
      </c>
      <c r="H941">
        <v>2</v>
      </c>
      <c r="I941" t="s">
        <v>596</v>
      </c>
      <c r="J941" t="s">
        <v>597</v>
      </c>
      <c r="K941" t="s">
        <v>598</v>
      </c>
      <c r="L941">
        <v>1368</v>
      </c>
      <c r="N941">
        <v>1011</v>
      </c>
      <c r="O941" t="s">
        <v>589</v>
      </c>
      <c r="P941" t="s">
        <v>589</v>
      </c>
      <c r="Q941">
        <v>1</v>
      </c>
      <c r="W941">
        <v>0</v>
      </c>
      <c r="X941">
        <v>1235896746</v>
      </c>
      <c r="Y941">
        <v>7.93</v>
      </c>
      <c r="AA941">
        <v>0</v>
      </c>
      <c r="AB941">
        <v>5.0599999999999996</v>
      </c>
      <c r="AC941">
        <v>0</v>
      </c>
      <c r="AD941">
        <v>0</v>
      </c>
      <c r="AE941">
        <v>0</v>
      </c>
      <c r="AF941">
        <v>1.53</v>
      </c>
      <c r="AG941">
        <v>0</v>
      </c>
      <c r="AH941">
        <v>0</v>
      </c>
      <c r="AI941">
        <v>1</v>
      </c>
      <c r="AJ941">
        <v>3.31</v>
      </c>
      <c r="AK941">
        <v>33.18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7.93</v>
      </c>
      <c r="AU941" t="s">
        <v>3</v>
      </c>
      <c r="AV941">
        <v>0</v>
      </c>
      <c r="AW941">
        <v>2</v>
      </c>
      <c r="AX941">
        <v>35811412</v>
      </c>
      <c r="AY941">
        <v>1</v>
      </c>
      <c r="AZ941">
        <v>0</v>
      </c>
      <c r="BA941">
        <v>924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Y941*Source!I813</f>
        <v>0.15859999999999999</v>
      </c>
      <c r="CY941">
        <f>AB941</f>
        <v>5.0599999999999996</v>
      </c>
      <c r="CZ941">
        <f>AF941</f>
        <v>1.53</v>
      </c>
      <c r="DA941">
        <f>AJ941</f>
        <v>3.31</v>
      </c>
      <c r="DB941">
        <f t="shared" si="144"/>
        <v>12.13</v>
      </c>
      <c r="DC941">
        <f t="shared" si="145"/>
        <v>0</v>
      </c>
    </row>
    <row r="942" spans="1:107">
      <c r="A942">
        <f>ROW(Source!A813)</f>
        <v>813</v>
      </c>
      <c r="B942">
        <v>35806607</v>
      </c>
      <c r="C942">
        <v>35811403</v>
      </c>
      <c r="D942">
        <v>29164349</v>
      </c>
      <c r="E942">
        <v>1</v>
      </c>
      <c r="F942">
        <v>1</v>
      </c>
      <c r="G942">
        <v>1</v>
      </c>
      <c r="H942">
        <v>3</v>
      </c>
      <c r="I942" t="s">
        <v>27</v>
      </c>
      <c r="J942" t="s">
        <v>30</v>
      </c>
      <c r="K942" t="s">
        <v>28</v>
      </c>
      <c r="L942">
        <v>1348</v>
      </c>
      <c r="N942">
        <v>1009</v>
      </c>
      <c r="O942" t="s">
        <v>29</v>
      </c>
      <c r="P942" t="s">
        <v>29</v>
      </c>
      <c r="Q942">
        <v>1000</v>
      </c>
      <c r="W942">
        <v>0</v>
      </c>
      <c r="X942">
        <v>-304821490</v>
      </c>
      <c r="Y942">
        <v>10.5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0</v>
      </c>
      <c r="AP942">
        <v>0</v>
      </c>
      <c r="AQ942">
        <v>0</v>
      </c>
      <c r="AR942">
        <v>0</v>
      </c>
      <c r="AS942" t="s">
        <v>3</v>
      </c>
      <c r="AT942">
        <v>10.5</v>
      </c>
      <c r="AU942" t="s">
        <v>3</v>
      </c>
      <c r="AV942">
        <v>0</v>
      </c>
      <c r="AW942">
        <v>2</v>
      </c>
      <c r="AX942">
        <v>35811413</v>
      </c>
      <c r="AY942">
        <v>1</v>
      </c>
      <c r="AZ942">
        <v>0</v>
      </c>
      <c r="BA942">
        <v>925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Y942*Source!I813</f>
        <v>0.21</v>
      </c>
      <c r="CY942">
        <f>AA942</f>
        <v>0</v>
      </c>
      <c r="CZ942">
        <f>AE942</f>
        <v>0</v>
      </c>
      <c r="DA942">
        <f>AI942</f>
        <v>1</v>
      </c>
      <c r="DB942">
        <f t="shared" si="144"/>
        <v>0</v>
      </c>
      <c r="DC942">
        <f t="shared" si="145"/>
        <v>0</v>
      </c>
    </row>
    <row r="943" spans="1:107">
      <c r="A943">
        <f>ROW(Source!A852)</f>
        <v>852</v>
      </c>
      <c r="B943">
        <v>35806607</v>
      </c>
      <c r="C943">
        <v>35811415</v>
      </c>
      <c r="D943">
        <v>18410572</v>
      </c>
      <c r="E943">
        <v>1</v>
      </c>
      <c r="F943">
        <v>1</v>
      </c>
      <c r="G943">
        <v>1</v>
      </c>
      <c r="H943">
        <v>1</v>
      </c>
      <c r="I943" t="s">
        <v>856</v>
      </c>
      <c r="J943" t="s">
        <v>3</v>
      </c>
      <c r="K943" t="s">
        <v>857</v>
      </c>
      <c r="L943">
        <v>1369</v>
      </c>
      <c r="N943">
        <v>1013</v>
      </c>
      <c r="O943" t="s">
        <v>583</v>
      </c>
      <c r="P943" t="s">
        <v>583</v>
      </c>
      <c r="Q943">
        <v>1</v>
      </c>
      <c r="W943">
        <v>0</v>
      </c>
      <c r="X943">
        <v>-546915240</v>
      </c>
      <c r="Y943">
        <v>84.11099999999999</v>
      </c>
      <c r="AA943">
        <v>0</v>
      </c>
      <c r="AB943">
        <v>0</v>
      </c>
      <c r="AC943">
        <v>0</v>
      </c>
      <c r="AD943">
        <v>290.04000000000002</v>
      </c>
      <c r="AE943">
        <v>0</v>
      </c>
      <c r="AF943">
        <v>0</v>
      </c>
      <c r="AG943">
        <v>0</v>
      </c>
      <c r="AH943">
        <v>290.04000000000002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1</v>
      </c>
      <c r="AQ943">
        <v>0</v>
      </c>
      <c r="AR943">
        <v>0</v>
      </c>
      <c r="AS943" t="s">
        <v>3</v>
      </c>
      <c r="AT943">
        <v>73.14</v>
      </c>
      <c r="AU943" t="s">
        <v>310</v>
      </c>
      <c r="AV943">
        <v>1</v>
      </c>
      <c r="AW943">
        <v>2</v>
      </c>
      <c r="AX943">
        <v>35811424</v>
      </c>
      <c r="AY943">
        <v>2</v>
      </c>
      <c r="AZ943">
        <v>131072</v>
      </c>
      <c r="BA943">
        <v>926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Y943*Source!I852</f>
        <v>1.6822199999999998</v>
      </c>
      <c r="CY943">
        <f>AD943</f>
        <v>290.04000000000002</v>
      </c>
      <c r="CZ943">
        <f>AH943</f>
        <v>290.04000000000002</v>
      </c>
      <c r="DA943">
        <f>AL943</f>
        <v>1</v>
      </c>
      <c r="DB943">
        <f>ROUND((ROUND(AT943*CZ943,2)*1.15),2)</f>
        <v>24395.56</v>
      </c>
      <c r="DC943">
        <f>ROUND((ROUND(AT943*AG943,2)*1.15),2)</f>
        <v>0</v>
      </c>
    </row>
    <row r="944" spans="1:107">
      <c r="A944">
        <f>ROW(Source!A852)</f>
        <v>852</v>
      </c>
      <c r="B944">
        <v>35806607</v>
      </c>
      <c r="C944">
        <v>35811415</v>
      </c>
      <c r="D944">
        <v>121548</v>
      </c>
      <c r="E944">
        <v>1</v>
      </c>
      <c r="F944">
        <v>1</v>
      </c>
      <c r="G944">
        <v>1</v>
      </c>
      <c r="H944">
        <v>1</v>
      </c>
      <c r="I944" t="s">
        <v>34</v>
      </c>
      <c r="J944" t="s">
        <v>3</v>
      </c>
      <c r="K944" t="s">
        <v>584</v>
      </c>
      <c r="L944">
        <v>608254</v>
      </c>
      <c r="N944">
        <v>1013</v>
      </c>
      <c r="O944" t="s">
        <v>585</v>
      </c>
      <c r="P944" t="s">
        <v>585</v>
      </c>
      <c r="Q944">
        <v>1</v>
      </c>
      <c r="W944">
        <v>0</v>
      </c>
      <c r="X944">
        <v>-185737400</v>
      </c>
      <c r="Y944">
        <v>1.7125000000000001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1</v>
      </c>
      <c r="AJ944">
        <v>1</v>
      </c>
      <c r="AK944">
        <v>1</v>
      </c>
      <c r="AL944">
        <v>1</v>
      </c>
      <c r="AN944">
        <v>0</v>
      </c>
      <c r="AO944">
        <v>1</v>
      </c>
      <c r="AP944">
        <v>1</v>
      </c>
      <c r="AQ944">
        <v>0</v>
      </c>
      <c r="AR944">
        <v>0</v>
      </c>
      <c r="AS944" t="s">
        <v>3</v>
      </c>
      <c r="AT944">
        <v>1.37</v>
      </c>
      <c r="AU944" t="s">
        <v>143</v>
      </c>
      <c r="AV944">
        <v>2</v>
      </c>
      <c r="AW944">
        <v>2</v>
      </c>
      <c r="AX944">
        <v>35811425</v>
      </c>
      <c r="AY944">
        <v>1</v>
      </c>
      <c r="AZ944">
        <v>0</v>
      </c>
      <c r="BA944">
        <v>927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Y944*Source!I852</f>
        <v>3.4250000000000003E-2</v>
      </c>
      <c r="CY944">
        <f>AD944</f>
        <v>0</v>
      </c>
      <c r="CZ944">
        <f>AH944</f>
        <v>0</v>
      </c>
      <c r="DA944">
        <f>AL944</f>
        <v>1</v>
      </c>
      <c r="DB944">
        <f>ROUND((ROUND(AT944*CZ944,2)*1.25),2)</f>
        <v>0</v>
      </c>
      <c r="DC944">
        <f>ROUND((ROUND(AT944*AG944,2)*1.25),2)</f>
        <v>0</v>
      </c>
    </row>
    <row r="945" spans="1:107">
      <c r="A945">
        <f>ROW(Source!A852)</f>
        <v>852</v>
      </c>
      <c r="B945">
        <v>35806607</v>
      </c>
      <c r="C945">
        <v>35811415</v>
      </c>
      <c r="D945">
        <v>29172379</v>
      </c>
      <c r="E945">
        <v>1</v>
      </c>
      <c r="F945">
        <v>1</v>
      </c>
      <c r="G945">
        <v>1</v>
      </c>
      <c r="H945">
        <v>2</v>
      </c>
      <c r="I945" t="s">
        <v>858</v>
      </c>
      <c r="J945" t="s">
        <v>859</v>
      </c>
      <c r="K945" t="s">
        <v>860</v>
      </c>
      <c r="L945">
        <v>1368</v>
      </c>
      <c r="N945">
        <v>1011</v>
      </c>
      <c r="O945" t="s">
        <v>589</v>
      </c>
      <c r="P945" t="s">
        <v>589</v>
      </c>
      <c r="Q945">
        <v>1</v>
      </c>
      <c r="W945">
        <v>0</v>
      </c>
      <c r="X945">
        <v>-151619853</v>
      </c>
      <c r="Y945">
        <v>1.7125000000000001</v>
      </c>
      <c r="AA945">
        <v>0</v>
      </c>
      <c r="AB945">
        <v>1102.08</v>
      </c>
      <c r="AC945">
        <v>447.93</v>
      </c>
      <c r="AD945">
        <v>0</v>
      </c>
      <c r="AE945">
        <v>0</v>
      </c>
      <c r="AF945">
        <v>112</v>
      </c>
      <c r="AG945">
        <v>13.5</v>
      </c>
      <c r="AH945">
        <v>0</v>
      </c>
      <c r="AI945">
        <v>1</v>
      </c>
      <c r="AJ945">
        <v>9.84</v>
      </c>
      <c r="AK945">
        <v>33.18</v>
      </c>
      <c r="AL945">
        <v>1</v>
      </c>
      <c r="AN945">
        <v>0</v>
      </c>
      <c r="AO945">
        <v>1</v>
      </c>
      <c r="AP945">
        <v>1</v>
      </c>
      <c r="AQ945">
        <v>0</v>
      </c>
      <c r="AR945">
        <v>0</v>
      </c>
      <c r="AS945" t="s">
        <v>3</v>
      </c>
      <c r="AT945">
        <v>1.37</v>
      </c>
      <c r="AU945" t="s">
        <v>143</v>
      </c>
      <c r="AV945">
        <v>0</v>
      </c>
      <c r="AW945">
        <v>2</v>
      </c>
      <c r="AX945">
        <v>35811426</v>
      </c>
      <c r="AY945">
        <v>1</v>
      </c>
      <c r="AZ945">
        <v>0</v>
      </c>
      <c r="BA945">
        <v>928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Y945*Source!I852</f>
        <v>3.4250000000000003E-2</v>
      </c>
      <c r="CY945">
        <f>AB945</f>
        <v>1102.08</v>
      </c>
      <c r="CZ945">
        <f>AF945</f>
        <v>112</v>
      </c>
      <c r="DA945">
        <f>AJ945</f>
        <v>9.84</v>
      </c>
      <c r="DB945">
        <f>ROUND((ROUND(AT945*CZ945,2)*1.25),2)</f>
        <v>191.8</v>
      </c>
      <c r="DC945">
        <f>ROUND((ROUND(AT945*AG945,2)*1.25),2)</f>
        <v>23.13</v>
      </c>
    </row>
    <row r="946" spans="1:107">
      <c r="A946">
        <f>ROW(Source!A852)</f>
        <v>852</v>
      </c>
      <c r="B946">
        <v>35806607</v>
      </c>
      <c r="C946">
        <v>35811415</v>
      </c>
      <c r="D946">
        <v>29174913</v>
      </c>
      <c r="E946">
        <v>1</v>
      </c>
      <c r="F946">
        <v>1</v>
      </c>
      <c r="G946">
        <v>1</v>
      </c>
      <c r="H946">
        <v>2</v>
      </c>
      <c r="I946" t="s">
        <v>601</v>
      </c>
      <c r="J946" t="s">
        <v>602</v>
      </c>
      <c r="K946" t="s">
        <v>603</v>
      </c>
      <c r="L946">
        <v>1368</v>
      </c>
      <c r="N946">
        <v>1011</v>
      </c>
      <c r="O946" t="s">
        <v>589</v>
      </c>
      <c r="P946" t="s">
        <v>589</v>
      </c>
      <c r="Q946">
        <v>1</v>
      </c>
      <c r="W946">
        <v>0</v>
      </c>
      <c r="X946">
        <v>458544584</v>
      </c>
      <c r="Y946">
        <v>2.5750000000000002</v>
      </c>
      <c r="AA946">
        <v>0</v>
      </c>
      <c r="AB946">
        <v>932.72</v>
      </c>
      <c r="AC946">
        <v>384.89</v>
      </c>
      <c r="AD946">
        <v>0</v>
      </c>
      <c r="AE946">
        <v>0</v>
      </c>
      <c r="AF946">
        <v>87.17</v>
      </c>
      <c r="AG946">
        <v>11.6</v>
      </c>
      <c r="AH946">
        <v>0</v>
      </c>
      <c r="AI946">
        <v>1</v>
      </c>
      <c r="AJ946">
        <v>10.7</v>
      </c>
      <c r="AK946">
        <v>33.18</v>
      </c>
      <c r="AL946">
        <v>1</v>
      </c>
      <c r="AN946">
        <v>0</v>
      </c>
      <c r="AO946">
        <v>1</v>
      </c>
      <c r="AP946">
        <v>1</v>
      </c>
      <c r="AQ946">
        <v>0</v>
      </c>
      <c r="AR946">
        <v>0</v>
      </c>
      <c r="AS946" t="s">
        <v>3</v>
      </c>
      <c r="AT946">
        <v>2.06</v>
      </c>
      <c r="AU946" t="s">
        <v>143</v>
      </c>
      <c r="AV946">
        <v>0</v>
      </c>
      <c r="AW946">
        <v>2</v>
      </c>
      <c r="AX946">
        <v>35811427</v>
      </c>
      <c r="AY946">
        <v>1</v>
      </c>
      <c r="AZ946">
        <v>0</v>
      </c>
      <c r="BA946">
        <v>929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Y946*Source!I852</f>
        <v>5.1500000000000004E-2</v>
      </c>
      <c r="CY946">
        <f>AB946</f>
        <v>932.72</v>
      </c>
      <c r="CZ946">
        <f>AF946</f>
        <v>87.17</v>
      </c>
      <c r="DA946">
        <f>AJ946</f>
        <v>10.7</v>
      </c>
      <c r="DB946">
        <f>ROUND((ROUND(AT946*CZ946,2)*1.25),2)</f>
        <v>224.46</v>
      </c>
      <c r="DC946">
        <f>ROUND((ROUND(AT946*AG946,2)*1.25),2)</f>
        <v>29.88</v>
      </c>
    </row>
    <row r="947" spans="1:107">
      <c r="A947">
        <f>ROW(Source!A852)</f>
        <v>852</v>
      </c>
      <c r="B947">
        <v>35806607</v>
      </c>
      <c r="C947">
        <v>35811415</v>
      </c>
      <c r="D947">
        <v>29114836</v>
      </c>
      <c r="E947">
        <v>1</v>
      </c>
      <c r="F947">
        <v>1</v>
      </c>
      <c r="G947">
        <v>1</v>
      </c>
      <c r="H947">
        <v>3</v>
      </c>
      <c r="I947" t="s">
        <v>176</v>
      </c>
      <c r="J947" t="s">
        <v>311</v>
      </c>
      <c r="K947" t="s">
        <v>177</v>
      </c>
      <c r="L947">
        <v>1035</v>
      </c>
      <c r="N947">
        <v>1013</v>
      </c>
      <c r="O947" t="s">
        <v>178</v>
      </c>
      <c r="P947" t="s">
        <v>178</v>
      </c>
      <c r="Q947">
        <v>1</v>
      </c>
      <c r="W947">
        <v>0</v>
      </c>
      <c r="X947">
        <v>-1252999712</v>
      </c>
      <c r="Y947">
        <v>100</v>
      </c>
      <c r="AA947">
        <v>196.01</v>
      </c>
      <c r="AB947">
        <v>0</v>
      </c>
      <c r="AC947">
        <v>0</v>
      </c>
      <c r="AD947">
        <v>0</v>
      </c>
      <c r="AE947">
        <v>94.69</v>
      </c>
      <c r="AF947">
        <v>0</v>
      </c>
      <c r="AG947">
        <v>0</v>
      </c>
      <c r="AH947">
        <v>0</v>
      </c>
      <c r="AI947">
        <v>2.0699999999999998</v>
      </c>
      <c r="AJ947">
        <v>1</v>
      </c>
      <c r="AK947">
        <v>1</v>
      </c>
      <c r="AL947">
        <v>1</v>
      </c>
      <c r="AN947">
        <v>0</v>
      </c>
      <c r="AO947">
        <v>0</v>
      </c>
      <c r="AP947">
        <v>0</v>
      </c>
      <c r="AQ947">
        <v>0</v>
      </c>
      <c r="AR947">
        <v>0</v>
      </c>
      <c r="AS947" t="s">
        <v>3</v>
      </c>
      <c r="AT947">
        <v>100</v>
      </c>
      <c r="AU947" t="s">
        <v>3</v>
      </c>
      <c r="AV947">
        <v>0</v>
      </c>
      <c r="AW947">
        <v>1</v>
      </c>
      <c r="AX947">
        <v>-1</v>
      </c>
      <c r="AY947">
        <v>0</v>
      </c>
      <c r="AZ947">
        <v>0</v>
      </c>
      <c r="BA947" t="s">
        <v>3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Y947*Source!I852</f>
        <v>2</v>
      </c>
      <c r="CY947">
        <f>AA947</f>
        <v>196.01</v>
      </c>
      <c r="CZ947">
        <f>AE947</f>
        <v>94.69</v>
      </c>
      <c r="DA947">
        <f>AI947</f>
        <v>2.0699999999999998</v>
      </c>
      <c r="DB947">
        <f t="shared" ref="DB947:DB971" si="146">ROUND(ROUND(AT947*CZ947,2),2)</f>
        <v>9469</v>
      </c>
      <c r="DC947">
        <f t="shared" ref="DC947:DC971" si="147">ROUND(ROUND(AT947*AG947,2),2)</f>
        <v>0</v>
      </c>
    </row>
    <row r="948" spans="1:107">
      <c r="A948">
        <f>ROW(Source!A852)</f>
        <v>852</v>
      </c>
      <c r="B948">
        <v>35806607</v>
      </c>
      <c r="C948">
        <v>35811415</v>
      </c>
      <c r="D948">
        <v>29114332</v>
      </c>
      <c r="E948">
        <v>1</v>
      </c>
      <c r="F948">
        <v>1</v>
      </c>
      <c r="G948">
        <v>1</v>
      </c>
      <c r="H948">
        <v>3</v>
      </c>
      <c r="I948" t="s">
        <v>628</v>
      </c>
      <c r="J948" t="s">
        <v>654</v>
      </c>
      <c r="K948" t="s">
        <v>630</v>
      </c>
      <c r="L948">
        <v>1348</v>
      </c>
      <c r="N948">
        <v>1009</v>
      </c>
      <c r="O948" t="s">
        <v>29</v>
      </c>
      <c r="P948" t="s">
        <v>29</v>
      </c>
      <c r="Q948">
        <v>1000</v>
      </c>
      <c r="W948">
        <v>0</v>
      </c>
      <c r="X948">
        <v>233971917</v>
      </c>
      <c r="Y948">
        <v>3.3999999999999998E-3</v>
      </c>
      <c r="AA948">
        <v>54619.68</v>
      </c>
      <c r="AB948">
        <v>0</v>
      </c>
      <c r="AC948">
        <v>0</v>
      </c>
      <c r="AD948">
        <v>0</v>
      </c>
      <c r="AE948">
        <v>11978</v>
      </c>
      <c r="AF948">
        <v>0</v>
      </c>
      <c r="AG948">
        <v>0</v>
      </c>
      <c r="AH948">
        <v>0</v>
      </c>
      <c r="AI948">
        <v>4.5599999999999996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3.3999999999999998E-3</v>
      </c>
      <c r="AU948" t="s">
        <v>3</v>
      </c>
      <c r="AV948">
        <v>0</v>
      </c>
      <c r="AW948">
        <v>2</v>
      </c>
      <c r="AX948">
        <v>35811428</v>
      </c>
      <c r="AY948">
        <v>1</v>
      </c>
      <c r="AZ948">
        <v>0</v>
      </c>
      <c r="BA948">
        <v>930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Y948*Source!I852</f>
        <v>6.7999999999999999E-5</v>
      </c>
      <c r="CY948">
        <f>AA948</f>
        <v>54619.68</v>
      </c>
      <c r="CZ948">
        <f>AE948</f>
        <v>11978</v>
      </c>
      <c r="DA948">
        <f>AI948</f>
        <v>4.5599999999999996</v>
      </c>
      <c r="DB948">
        <f t="shared" si="146"/>
        <v>40.729999999999997</v>
      </c>
      <c r="DC948">
        <f t="shared" si="147"/>
        <v>0</v>
      </c>
    </row>
    <row r="949" spans="1:107">
      <c r="A949">
        <f>ROW(Source!A852)</f>
        <v>852</v>
      </c>
      <c r="B949">
        <v>35806607</v>
      </c>
      <c r="C949">
        <v>35811415</v>
      </c>
      <c r="D949">
        <v>29130561</v>
      </c>
      <c r="E949">
        <v>1</v>
      </c>
      <c r="F949">
        <v>1</v>
      </c>
      <c r="G949">
        <v>1</v>
      </c>
      <c r="H949">
        <v>3</v>
      </c>
      <c r="I949" t="s">
        <v>185</v>
      </c>
      <c r="J949" t="s">
        <v>317</v>
      </c>
      <c r="K949" t="s">
        <v>186</v>
      </c>
      <c r="L949">
        <v>1327</v>
      </c>
      <c r="N949">
        <v>1005</v>
      </c>
      <c r="O949" t="s">
        <v>165</v>
      </c>
      <c r="P949" t="s">
        <v>165</v>
      </c>
      <c r="Q949">
        <v>1</v>
      </c>
      <c r="W949">
        <v>1</v>
      </c>
      <c r="X949">
        <v>-172969429</v>
      </c>
      <c r="Y949">
        <v>-100</v>
      </c>
      <c r="AA949">
        <v>1039.1400000000001</v>
      </c>
      <c r="AB949">
        <v>0</v>
      </c>
      <c r="AC949">
        <v>0</v>
      </c>
      <c r="AD949">
        <v>0</v>
      </c>
      <c r="AE949">
        <v>207</v>
      </c>
      <c r="AF949">
        <v>0</v>
      </c>
      <c r="AG949">
        <v>0</v>
      </c>
      <c r="AH949">
        <v>0</v>
      </c>
      <c r="AI949">
        <v>5.0199999999999996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0</v>
      </c>
      <c r="AQ949">
        <v>0</v>
      </c>
      <c r="AR949">
        <v>0</v>
      </c>
      <c r="AS949" t="s">
        <v>3</v>
      </c>
      <c r="AT949">
        <v>-100</v>
      </c>
      <c r="AU949" t="s">
        <v>3</v>
      </c>
      <c r="AV949">
        <v>0</v>
      </c>
      <c r="AW949">
        <v>2</v>
      </c>
      <c r="AX949">
        <v>35811430</v>
      </c>
      <c r="AY949">
        <v>1</v>
      </c>
      <c r="AZ949">
        <v>6144</v>
      </c>
      <c r="BA949">
        <v>932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Y949*Source!I852</f>
        <v>-2</v>
      </c>
      <c r="CY949">
        <f>AA949</f>
        <v>1039.1400000000001</v>
      </c>
      <c r="CZ949">
        <f>AE949</f>
        <v>207</v>
      </c>
      <c r="DA949">
        <f>AI949</f>
        <v>5.0199999999999996</v>
      </c>
      <c r="DB949">
        <f t="shared" si="146"/>
        <v>-20700</v>
      </c>
      <c r="DC949">
        <f t="shared" si="147"/>
        <v>0</v>
      </c>
    </row>
    <row r="950" spans="1:107">
      <c r="A950">
        <f>ROW(Source!A852)</f>
        <v>852</v>
      </c>
      <c r="B950">
        <v>35806607</v>
      </c>
      <c r="C950">
        <v>35811415</v>
      </c>
      <c r="D950">
        <v>29130519</v>
      </c>
      <c r="E950">
        <v>1</v>
      </c>
      <c r="F950">
        <v>1</v>
      </c>
      <c r="G950">
        <v>1</v>
      </c>
      <c r="H950">
        <v>3</v>
      </c>
      <c r="I950" t="s">
        <v>313</v>
      </c>
      <c r="J950" t="s">
        <v>315</v>
      </c>
      <c r="K950" t="s">
        <v>314</v>
      </c>
      <c r="L950">
        <v>1327</v>
      </c>
      <c r="N950">
        <v>1005</v>
      </c>
      <c r="O950" t="s">
        <v>165</v>
      </c>
      <c r="P950" t="s">
        <v>165</v>
      </c>
      <c r="Q950">
        <v>1</v>
      </c>
      <c r="W950">
        <v>0</v>
      </c>
      <c r="X950">
        <v>-1775669208</v>
      </c>
      <c r="Y950">
        <v>100</v>
      </c>
      <c r="AA950">
        <v>11067.52</v>
      </c>
      <c r="AB950">
        <v>0</v>
      </c>
      <c r="AC950">
        <v>0</v>
      </c>
      <c r="AD950">
        <v>0</v>
      </c>
      <c r="AE950">
        <v>4535.87</v>
      </c>
      <c r="AF950">
        <v>0</v>
      </c>
      <c r="AG950">
        <v>0</v>
      </c>
      <c r="AH950">
        <v>0</v>
      </c>
      <c r="AI950">
        <v>2.44</v>
      </c>
      <c r="AJ950">
        <v>1</v>
      </c>
      <c r="AK950">
        <v>1</v>
      </c>
      <c r="AL950">
        <v>1</v>
      </c>
      <c r="AN950">
        <v>0</v>
      </c>
      <c r="AO950">
        <v>0</v>
      </c>
      <c r="AP950">
        <v>0</v>
      </c>
      <c r="AQ950">
        <v>0</v>
      </c>
      <c r="AR950">
        <v>0</v>
      </c>
      <c r="AS950" t="s">
        <v>3</v>
      </c>
      <c r="AT950">
        <v>100</v>
      </c>
      <c r="AU950" t="s">
        <v>3</v>
      </c>
      <c r="AV950">
        <v>0</v>
      </c>
      <c r="AW950">
        <v>1</v>
      </c>
      <c r="AX950">
        <v>-1</v>
      </c>
      <c r="AY950">
        <v>0</v>
      </c>
      <c r="AZ950">
        <v>0</v>
      </c>
      <c r="BA950" t="s">
        <v>3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Y950*Source!I852</f>
        <v>2</v>
      </c>
      <c r="CY950">
        <f>AA950</f>
        <v>11067.52</v>
      </c>
      <c r="CZ950">
        <f>AE950</f>
        <v>4535.87</v>
      </c>
      <c r="DA950">
        <f>AI950</f>
        <v>2.44</v>
      </c>
      <c r="DB950">
        <f t="shared" si="146"/>
        <v>453587</v>
      </c>
      <c r="DC950">
        <f t="shared" si="147"/>
        <v>0</v>
      </c>
    </row>
    <row r="951" spans="1:107">
      <c r="A951">
        <f>ROW(Source!A856)</f>
        <v>856</v>
      </c>
      <c r="B951">
        <v>35806607</v>
      </c>
      <c r="C951">
        <v>35811434</v>
      </c>
      <c r="D951">
        <v>18407150</v>
      </c>
      <c r="E951">
        <v>1</v>
      </c>
      <c r="F951">
        <v>1</v>
      </c>
      <c r="G951">
        <v>1</v>
      </c>
      <c r="H951">
        <v>1</v>
      </c>
      <c r="I951" t="s">
        <v>599</v>
      </c>
      <c r="J951" t="s">
        <v>3</v>
      </c>
      <c r="K951" t="s">
        <v>600</v>
      </c>
      <c r="L951">
        <v>1369</v>
      </c>
      <c r="N951">
        <v>1013</v>
      </c>
      <c r="O951" t="s">
        <v>583</v>
      </c>
      <c r="P951" t="s">
        <v>583</v>
      </c>
      <c r="Q951">
        <v>1</v>
      </c>
      <c r="W951">
        <v>0</v>
      </c>
      <c r="X951">
        <v>-931037793</v>
      </c>
      <c r="Y951">
        <v>44.7</v>
      </c>
      <c r="AA951">
        <v>0</v>
      </c>
      <c r="AB951">
        <v>0</v>
      </c>
      <c r="AC951">
        <v>0</v>
      </c>
      <c r="AD951">
        <v>283.07</v>
      </c>
      <c r="AE951">
        <v>0</v>
      </c>
      <c r="AF951">
        <v>0</v>
      </c>
      <c r="AG951">
        <v>0</v>
      </c>
      <c r="AH951">
        <v>283.07</v>
      </c>
      <c r="AI951">
        <v>1</v>
      </c>
      <c r="AJ951">
        <v>1</v>
      </c>
      <c r="AK951">
        <v>1</v>
      </c>
      <c r="AL951">
        <v>1</v>
      </c>
      <c r="AN951">
        <v>0</v>
      </c>
      <c r="AO951">
        <v>1</v>
      </c>
      <c r="AP951">
        <v>0</v>
      </c>
      <c r="AQ951">
        <v>0</v>
      </c>
      <c r="AR951">
        <v>0</v>
      </c>
      <c r="AS951" t="s">
        <v>3</v>
      </c>
      <c r="AT951">
        <v>44.7</v>
      </c>
      <c r="AU951" t="s">
        <v>3</v>
      </c>
      <c r="AV951">
        <v>1</v>
      </c>
      <c r="AW951">
        <v>2</v>
      </c>
      <c r="AX951">
        <v>35811448</v>
      </c>
      <c r="AY951">
        <v>2</v>
      </c>
      <c r="AZ951">
        <v>131072</v>
      </c>
      <c r="BA951">
        <v>933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Y951*Source!I856</f>
        <v>12.292500000000002</v>
      </c>
      <c r="CY951">
        <f>AD951</f>
        <v>283.07</v>
      </c>
      <c r="CZ951">
        <f>AH951</f>
        <v>283.07</v>
      </c>
      <c r="DA951">
        <f>AL951</f>
        <v>1</v>
      </c>
      <c r="DB951">
        <f t="shared" si="146"/>
        <v>12653.23</v>
      </c>
      <c r="DC951">
        <f t="shared" si="147"/>
        <v>0</v>
      </c>
    </row>
    <row r="952" spans="1:107">
      <c r="A952">
        <f>ROW(Source!A856)</f>
        <v>856</v>
      </c>
      <c r="B952">
        <v>35806607</v>
      </c>
      <c r="C952">
        <v>35811434</v>
      </c>
      <c r="D952">
        <v>121548</v>
      </c>
      <c r="E952">
        <v>1</v>
      </c>
      <c r="F952">
        <v>1</v>
      </c>
      <c r="G952">
        <v>1</v>
      </c>
      <c r="H952">
        <v>1</v>
      </c>
      <c r="I952" t="s">
        <v>34</v>
      </c>
      <c r="J952" t="s">
        <v>3</v>
      </c>
      <c r="K952" t="s">
        <v>584</v>
      </c>
      <c r="L952">
        <v>608254</v>
      </c>
      <c r="N952">
        <v>1013</v>
      </c>
      <c r="O952" t="s">
        <v>585</v>
      </c>
      <c r="P952" t="s">
        <v>585</v>
      </c>
      <c r="Q952">
        <v>1</v>
      </c>
      <c r="W952">
        <v>0</v>
      </c>
      <c r="X952">
        <v>-185737400</v>
      </c>
      <c r="Y952">
        <v>0.14000000000000001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1</v>
      </c>
      <c r="AJ952">
        <v>1</v>
      </c>
      <c r="AK952">
        <v>1</v>
      </c>
      <c r="AL952">
        <v>1</v>
      </c>
      <c r="AN952">
        <v>0</v>
      </c>
      <c r="AO952">
        <v>1</v>
      </c>
      <c r="AP952">
        <v>0</v>
      </c>
      <c r="AQ952">
        <v>0</v>
      </c>
      <c r="AR952">
        <v>0</v>
      </c>
      <c r="AS952" t="s">
        <v>3</v>
      </c>
      <c r="AT952">
        <v>0.14000000000000001</v>
      </c>
      <c r="AU952" t="s">
        <v>3</v>
      </c>
      <c r="AV952">
        <v>2</v>
      </c>
      <c r="AW952">
        <v>2</v>
      </c>
      <c r="AX952">
        <v>35811449</v>
      </c>
      <c r="AY952">
        <v>1</v>
      </c>
      <c r="AZ952">
        <v>0</v>
      </c>
      <c r="BA952">
        <v>934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Y952*Source!I856</f>
        <v>3.8500000000000006E-2</v>
      </c>
      <c r="CY952">
        <f>AD952</f>
        <v>0</v>
      </c>
      <c r="CZ952">
        <f>AH952</f>
        <v>0</v>
      </c>
      <c r="DA952">
        <f>AL952</f>
        <v>1</v>
      </c>
      <c r="DB952">
        <f t="shared" si="146"/>
        <v>0</v>
      </c>
      <c r="DC952">
        <f t="shared" si="147"/>
        <v>0</v>
      </c>
    </row>
    <row r="953" spans="1:107">
      <c r="A953">
        <f>ROW(Source!A856)</f>
        <v>856</v>
      </c>
      <c r="B953">
        <v>35806607</v>
      </c>
      <c r="C953">
        <v>35811434</v>
      </c>
      <c r="D953">
        <v>29172479</v>
      </c>
      <c r="E953">
        <v>1</v>
      </c>
      <c r="F953">
        <v>1</v>
      </c>
      <c r="G953">
        <v>1</v>
      </c>
      <c r="H953">
        <v>2</v>
      </c>
      <c r="I953" t="s">
        <v>861</v>
      </c>
      <c r="J953" t="s">
        <v>862</v>
      </c>
      <c r="K953" t="s">
        <v>863</v>
      </c>
      <c r="L953">
        <v>1368</v>
      </c>
      <c r="N953">
        <v>1011</v>
      </c>
      <c r="O953" t="s">
        <v>589</v>
      </c>
      <c r="P953" t="s">
        <v>589</v>
      </c>
      <c r="Q953">
        <v>1</v>
      </c>
      <c r="W953">
        <v>0</v>
      </c>
      <c r="X953">
        <v>-996378858</v>
      </c>
      <c r="Y953">
        <v>0.14000000000000001</v>
      </c>
      <c r="AA953">
        <v>0</v>
      </c>
      <c r="AB953">
        <v>901.01</v>
      </c>
      <c r="AC953">
        <v>333.79</v>
      </c>
      <c r="AD953">
        <v>0</v>
      </c>
      <c r="AE953">
        <v>0</v>
      </c>
      <c r="AF953">
        <v>99.89</v>
      </c>
      <c r="AG953">
        <v>10.06</v>
      </c>
      <c r="AH953">
        <v>0</v>
      </c>
      <c r="AI953">
        <v>1</v>
      </c>
      <c r="AJ953">
        <v>9.02</v>
      </c>
      <c r="AK953">
        <v>33.18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0.14000000000000001</v>
      </c>
      <c r="AU953" t="s">
        <v>3</v>
      </c>
      <c r="AV953">
        <v>0</v>
      </c>
      <c r="AW953">
        <v>2</v>
      </c>
      <c r="AX953">
        <v>35811450</v>
      </c>
      <c r="AY953">
        <v>1</v>
      </c>
      <c r="AZ953">
        <v>0</v>
      </c>
      <c r="BA953">
        <v>935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Y953*Source!I856</f>
        <v>3.8500000000000006E-2</v>
      </c>
      <c r="CY953">
        <f>AB953</f>
        <v>901.01</v>
      </c>
      <c r="CZ953">
        <f>AF953</f>
        <v>99.89</v>
      </c>
      <c r="DA953">
        <f>AJ953</f>
        <v>9.02</v>
      </c>
      <c r="DB953">
        <f t="shared" si="146"/>
        <v>13.98</v>
      </c>
      <c r="DC953">
        <f t="shared" si="147"/>
        <v>1.41</v>
      </c>
    </row>
    <row r="954" spans="1:107">
      <c r="A954">
        <f>ROW(Source!A856)</f>
        <v>856</v>
      </c>
      <c r="B954">
        <v>35806607</v>
      </c>
      <c r="C954">
        <v>35811434</v>
      </c>
      <c r="D954">
        <v>29174591</v>
      </c>
      <c r="E954">
        <v>1</v>
      </c>
      <c r="F954">
        <v>1</v>
      </c>
      <c r="G954">
        <v>1</v>
      </c>
      <c r="H954">
        <v>2</v>
      </c>
      <c r="I954" t="s">
        <v>612</v>
      </c>
      <c r="J954" t="s">
        <v>642</v>
      </c>
      <c r="K954" t="s">
        <v>614</v>
      </c>
      <c r="L954">
        <v>1368</v>
      </c>
      <c r="N954">
        <v>1011</v>
      </c>
      <c r="O954" t="s">
        <v>589</v>
      </c>
      <c r="P954" t="s">
        <v>589</v>
      </c>
      <c r="Q954">
        <v>1</v>
      </c>
      <c r="W954">
        <v>0</v>
      </c>
      <c r="X954">
        <v>1598042632</v>
      </c>
      <c r="Y954">
        <v>0.45</v>
      </c>
      <c r="AA954">
        <v>0</v>
      </c>
      <c r="AB954">
        <v>9.4700000000000006</v>
      </c>
      <c r="AC954">
        <v>0</v>
      </c>
      <c r="AD954">
        <v>0</v>
      </c>
      <c r="AE954">
        <v>0</v>
      </c>
      <c r="AF954">
        <v>0.95</v>
      </c>
      <c r="AG954">
        <v>0</v>
      </c>
      <c r="AH954">
        <v>0</v>
      </c>
      <c r="AI954">
        <v>1</v>
      </c>
      <c r="AJ954">
        <v>9.9700000000000006</v>
      </c>
      <c r="AK954">
        <v>33.18</v>
      </c>
      <c r="AL954">
        <v>1</v>
      </c>
      <c r="AN954">
        <v>0</v>
      </c>
      <c r="AO954">
        <v>1</v>
      </c>
      <c r="AP954">
        <v>0</v>
      </c>
      <c r="AQ954">
        <v>0</v>
      </c>
      <c r="AR954">
        <v>0</v>
      </c>
      <c r="AS954" t="s">
        <v>3</v>
      </c>
      <c r="AT954">
        <v>0.45</v>
      </c>
      <c r="AU954" t="s">
        <v>3</v>
      </c>
      <c r="AV954">
        <v>0</v>
      </c>
      <c r="AW954">
        <v>2</v>
      </c>
      <c r="AX954">
        <v>35811451</v>
      </c>
      <c r="AY954">
        <v>1</v>
      </c>
      <c r="AZ954">
        <v>0</v>
      </c>
      <c r="BA954">
        <v>936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Y954*Source!I856</f>
        <v>0.12375000000000001</v>
      </c>
      <c r="CY954">
        <f>AB954</f>
        <v>9.4700000000000006</v>
      </c>
      <c r="CZ954">
        <f>AF954</f>
        <v>0.95</v>
      </c>
      <c r="DA954">
        <f>AJ954</f>
        <v>9.9700000000000006</v>
      </c>
      <c r="DB954">
        <f t="shared" si="146"/>
        <v>0.43</v>
      </c>
      <c r="DC954">
        <f t="shared" si="147"/>
        <v>0</v>
      </c>
    </row>
    <row r="955" spans="1:107">
      <c r="A955">
        <f>ROW(Source!A856)</f>
        <v>856</v>
      </c>
      <c r="B955">
        <v>35806607</v>
      </c>
      <c r="C955">
        <v>35811434</v>
      </c>
      <c r="D955">
        <v>29174913</v>
      </c>
      <c r="E955">
        <v>1</v>
      </c>
      <c r="F955">
        <v>1</v>
      </c>
      <c r="G955">
        <v>1</v>
      </c>
      <c r="H955">
        <v>2</v>
      </c>
      <c r="I955" t="s">
        <v>601</v>
      </c>
      <c r="J955" t="s">
        <v>602</v>
      </c>
      <c r="K955" t="s">
        <v>603</v>
      </c>
      <c r="L955">
        <v>1368</v>
      </c>
      <c r="N955">
        <v>1011</v>
      </c>
      <c r="O955" t="s">
        <v>589</v>
      </c>
      <c r="P955" t="s">
        <v>589</v>
      </c>
      <c r="Q955">
        <v>1</v>
      </c>
      <c r="W955">
        <v>0</v>
      </c>
      <c r="X955">
        <v>458544584</v>
      </c>
      <c r="Y955">
        <v>0.48</v>
      </c>
      <c r="AA955">
        <v>0</v>
      </c>
      <c r="AB955">
        <v>932.72</v>
      </c>
      <c r="AC955">
        <v>384.89</v>
      </c>
      <c r="AD955">
        <v>0</v>
      </c>
      <c r="AE955">
        <v>0</v>
      </c>
      <c r="AF955">
        <v>87.17</v>
      </c>
      <c r="AG955">
        <v>11.6</v>
      </c>
      <c r="AH955">
        <v>0</v>
      </c>
      <c r="AI955">
        <v>1</v>
      </c>
      <c r="AJ955">
        <v>10.7</v>
      </c>
      <c r="AK955">
        <v>33.18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0.48</v>
      </c>
      <c r="AU955" t="s">
        <v>3</v>
      </c>
      <c r="AV955">
        <v>0</v>
      </c>
      <c r="AW955">
        <v>2</v>
      </c>
      <c r="AX955">
        <v>35811452</v>
      </c>
      <c r="AY955">
        <v>1</v>
      </c>
      <c r="AZ955">
        <v>0</v>
      </c>
      <c r="BA955">
        <v>937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Y955*Source!I856</f>
        <v>0.13200000000000001</v>
      </c>
      <c r="CY955">
        <f>AB955</f>
        <v>932.72</v>
      </c>
      <c r="CZ955">
        <f>AF955</f>
        <v>87.17</v>
      </c>
      <c r="DA955">
        <f>AJ955</f>
        <v>10.7</v>
      </c>
      <c r="DB955">
        <f t="shared" si="146"/>
        <v>41.84</v>
      </c>
      <c r="DC955">
        <f t="shared" si="147"/>
        <v>5.57</v>
      </c>
    </row>
    <row r="956" spans="1:107">
      <c r="A956">
        <f>ROW(Source!A856)</f>
        <v>856</v>
      </c>
      <c r="B956">
        <v>35806607</v>
      </c>
      <c r="C956">
        <v>35811434</v>
      </c>
      <c r="D956">
        <v>29114340</v>
      </c>
      <c r="E956">
        <v>1</v>
      </c>
      <c r="F956">
        <v>1</v>
      </c>
      <c r="G956">
        <v>1</v>
      </c>
      <c r="H956">
        <v>3</v>
      </c>
      <c r="I956" t="s">
        <v>864</v>
      </c>
      <c r="J956" t="s">
        <v>865</v>
      </c>
      <c r="K956" t="s">
        <v>866</v>
      </c>
      <c r="L956">
        <v>1348</v>
      </c>
      <c r="N956">
        <v>1009</v>
      </c>
      <c r="O956" t="s">
        <v>29</v>
      </c>
      <c r="P956" t="s">
        <v>29</v>
      </c>
      <c r="Q956">
        <v>1000</v>
      </c>
      <c r="W956">
        <v>0</v>
      </c>
      <c r="X956">
        <v>-528746691</v>
      </c>
      <c r="Y956">
        <v>1.6000000000000001E-3</v>
      </c>
      <c r="AA956">
        <v>54070.5</v>
      </c>
      <c r="AB956">
        <v>0</v>
      </c>
      <c r="AC956">
        <v>0</v>
      </c>
      <c r="AD956">
        <v>0</v>
      </c>
      <c r="AE956">
        <v>8475</v>
      </c>
      <c r="AF956">
        <v>0</v>
      </c>
      <c r="AG956">
        <v>0</v>
      </c>
      <c r="AH956">
        <v>0</v>
      </c>
      <c r="AI956">
        <v>6.38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1.6000000000000001E-3</v>
      </c>
      <c r="AU956" t="s">
        <v>3</v>
      </c>
      <c r="AV956">
        <v>0</v>
      </c>
      <c r="AW956">
        <v>2</v>
      </c>
      <c r="AX956">
        <v>35811453</v>
      </c>
      <c r="AY956">
        <v>1</v>
      </c>
      <c r="AZ956">
        <v>0</v>
      </c>
      <c r="BA956">
        <v>938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Y956*Source!I856</f>
        <v>4.4000000000000007E-4</v>
      </c>
      <c r="CY956">
        <f t="shared" ref="CY956:CY963" si="148">AA956</f>
        <v>54070.5</v>
      </c>
      <c r="CZ956">
        <f t="shared" ref="CZ956:CZ963" si="149">AE956</f>
        <v>8475</v>
      </c>
      <c r="DA956">
        <f t="shared" ref="DA956:DA963" si="150">AI956</f>
        <v>6.38</v>
      </c>
      <c r="DB956">
        <f t="shared" si="146"/>
        <v>13.56</v>
      </c>
      <c r="DC956">
        <f t="shared" si="147"/>
        <v>0</v>
      </c>
    </row>
    <row r="957" spans="1:107">
      <c r="A957">
        <f>ROW(Source!A856)</f>
        <v>856</v>
      </c>
      <c r="B957">
        <v>35806607</v>
      </c>
      <c r="C957">
        <v>35811434</v>
      </c>
      <c r="D957">
        <v>29109162</v>
      </c>
      <c r="E957">
        <v>1</v>
      </c>
      <c r="F957">
        <v>1</v>
      </c>
      <c r="G957">
        <v>1</v>
      </c>
      <c r="H957">
        <v>3</v>
      </c>
      <c r="I957" t="s">
        <v>645</v>
      </c>
      <c r="J957" t="s">
        <v>646</v>
      </c>
      <c r="K957" t="s">
        <v>647</v>
      </c>
      <c r="L957">
        <v>1327</v>
      </c>
      <c r="N957">
        <v>1005</v>
      </c>
      <c r="O957" t="s">
        <v>165</v>
      </c>
      <c r="P957" t="s">
        <v>165</v>
      </c>
      <c r="Q957">
        <v>1</v>
      </c>
      <c r="W957">
        <v>0</v>
      </c>
      <c r="X957">
        <v>2002905425</v>
      </c>
      <c r="Y957">
        <v>23</v>
      </c>
      <c r="AA957">
        <v>33.75</v>
      </c>
      <c r="AB957">
        <v>0</v>
      </c>
      <c r="AC957">
        <v>0</v>
      </c>
      <c r="AD957">
        <v>0</v>
      </c>
      <c r="AE957">
        <v>5.71</v>
      </c>
      <c r="AF957">
        <v>0</v>
      </c>
      <c r="AG957">
        <v>0</v>
      </c>
      <c r="AH957">
        <v>0</v>
      </c>
      <c r="AI957">
        <v>5.91</v>
      </c>
      <c r="AJ957">
        <v>1</v>
      </c>
      <c r="AK957">
        <v>1</v>
      </c>
      <c r="AL957">
        <v>1</v>
      </c>
      <c r="AN957">
        <v>0</v>
      </c>
      <c r="AO957">
        <v>1</v>
      </c>
      <c r="AP957">
        <v>0</v>
      </c>
      <c r="AQ957">
        <v>0</v>
      </c>
      <c r="AR957">
        <v>0</v>
      </c>
      <c r="AS957" t="s">
        <v>3</v>
      </c>
      <c r="AT957">
        <v>23</v>
      </c>
      <c r="AU957" t="s">
        <v>3</v>
      </c>
      <c r="AV957">
        <v>0</v>
      </c>
      <c r="AW957">
        <v>2</v>
      </c>
      <c r="AX957">
        <v>35811454</v>
      </c>
      <c r="AY957">
        <v>1</v>
      </c>
      <c r="AZ957">
        <v>0</v>
      </c>
      <c r="BA957">
        <v>939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Y957*Source!I856</f>
        <v>6.3250000000000002</v>
      </c>
      <c r="CY957">
        <f t="shared" si="148"/>
        <v>33.75</v>
      </c>
      <c r="CZ957">
        <f t="shared" si="149"/>
        <v>5.71</v>
      </c>
      <c r="DA957">
        <f t="shared" si="150"/>
        <v>5.91</v>
      </c>
      <c r="DB957">
        <f t="shared" si="146"/>
        <v>131.33000000000001</v>
      </c>
      <c r="DC957">
        <f t="shared" si="147"/>
        <v>0</v>
      </c>
    </row>
    <row r="958" spans="1:107">
      <c r="A958">
        <f>ROW(Source!A856)</f>
        <v>856</v>
      </c>
      <c r="B958">
        <v>35806607</v>
      </c>
      <c r="C958">
        <v>35811434</v>
      </c>
      <c r="D958">
        <v>29107615</v>
      </c>
      <c r="E958">
        <v>1</v>
      </c>
      <c r="F958">
        <v>1</v>
      </c>
      <c r="G958">
        <v>1</v>
      </c>
      <c r="H958">
        <v>3</v>
      </c>
      <c r="I958" t="s">
        <v>867</v>
      </c>
      <c r="J958" t="s">
        <v>868</v>
      </c>
      <c r="K958" t="s">
        <v>869</v>
      </c>
      <c r="L958">
        <v>1348</v>
      </c>
      <c r="N958">
        <v>1009</v>
      </c>
      <c r="O958" t="s">
        <v>29</v>
      </c>
      <c r="P958" t="s">
        <v>29</v>
      </c>
      <c r="Q958">
        <v>1000</v>
      </c>
      <c r="W958">
        <v>0</v>
      </c>
      <c r="X958">
        <v>-529114404</v>
      </c>
      <c r="Y958">
        <v>3.3999999999999998E-3</v>
      </c>
      <c r="AA958">
        <v>156811</v>
      </c>
      <c r="AB958">
        <v>0</v>
      </c>
      <c r="AC958">
        <v>0</v>
      </c>
      <c r="AD958">
        <v>0</v>
      </c>
      <c r="AE958">
        <v>19100</v>
      </c>
      <c r="AF958">
        <v>0</v>
      </c>
      <c r="AG958">
        <v>0</v>
      </c>
      <c r="AH958">
        <v>0</v>
      </c>
      <c r="AI958">
        <v>8.2100000000000009</v>
      </c>
      <c r="AJ958">
        <v>1</v>
      </c>
      <c r="AK958">
        <v>1</v>
      </c>
      <c r="AL958">
        <v>1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3</v>
      </c>
      <c r="AT958">
        <v>3.3999999999999998E-3</v>
      </c>
      <c r="AU958" t="s">
        <v>3</v>
      </c>
      <c r="AV958">
        <v>0</v>
      </c>
      <c r="AW958">
        <v>2</v>
      </c>
      <c r="AX958">
        <v>35811455</v>
      </c>
      <c r="AY958">
        <v>1</v>
      </c>
      <c r="AZ958">
        <v>0</v>
      </c>
      <c r="BA958">
        <v>940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Y958*Source!I856</f>
        <v>9.3500000000000007E-4</v>
      </c>
      <c r="CY958">
        <f t="shared" si="148"/>
        <v>156811</v>
      </c>
      <c r="CZ958">
        <f t="shared" si="149"/>
        <v>19100</v>
      </c>
      <c r="DA958">
        <f t="shared" si="150"/>
        <v>8.2100000000000009</v>
      </c>
      <c r="DB958">
        <f t="shared" si="146"/>
        <v>64.94</v>
      </c>
      <c r="DC958">
        <f t="shared" si="147"/>
        <v>0</v>
      </c>
    </row>
    <row r="959" spans="1:107">
      <c r="A959">
        <f>ROW(Source!A856)</f>
        <v>856</v>
      </c>
      <c r="B959">
        <v>35806607</v>
      </c>
      <c r="C959">
        <v>35811434</v>
      </c>
      <c r="D959">
        <v>29115662</v>
      </c>
      <c r="E959">
        <v>1</v>
      </c>
      <c r="F959">
        <v>1</v>
      </c>
      <c r="G959">
        <v>1</v>
      </c>
      <c r="H959">
        <v>3</v>
      </c>
      <c r="I959" t="s">
        <v>870</v>
      </c>
      <c r="J959" t="s">
        <v>871</v>
      </c>
      <c r="K959" t="s">
        <v>872</v>
      </c>
      <c r="L959">
        <v>1339</v>
      </c>
      <c r="N959">
        <v>1007</v>
      </c>
      <c r="O959" t="s">
        <v>638</v>
      </c>
      <c r="P959" t="s">
        <v>638</v>
      </c>
      <c r="Q959">
        <v>1</v>
      </c>
      <c r="W959">
        <v>0</v>
      </c>
      <c r="X959">
        <v>-1374050018</v>
      </c>
      <c r="Y959">
        <v>0.24</v>
      </c>
      <c r="AA959">
        <v>6175.95</v>
      </c>
      <c r="AB959">
        <v>0</v>
      </c>
      <c r="AC959">
        <v>0</v>
      </c>
      <c r="AD959">
        <v>0</v>
      </c>
      <c r="AE959">
        <v>1045</v>
      </c>
      <c r="AF959">
        <v>0</v>
      </c>
      <c r="AG959">
        <v>0</v>
      </c>
      <c r="AH959">
        <v>0</v>
      </c>
      <c r="AI959">
        <v>5.91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3</v>
      </c>
      <c r="AT959">
        <v>0.24</v>
      </c>
      <c r="AU959" t="s">
        <v>3</v>
      </c>
      <c r="AV959">
        <v>0</v>
      </c>
      <c r="AW959">
        <v>2</v>
      </c>
      <c r="AX959">
        <v>35811456</v>
      </c>
      <c r="AY959">
        <v>1</v>
      </c>
      <c r="AZ959">
        <v>0</v>
      </c>
      <c r="BA959">
        <v>941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Y959*Source!I856</f>
        <v>6.6000000000000003E-2</v>
      </c>
      <c r="CY959">
        <f t="shared" si="148"/>
        <v>6175.95</v>
      </c>
      <c r="CZ959">
        <f t="shared" si="149"/>
        <v>1045</v>
      </c>
      <c r="DA959">
        <f t="shared" si="150"/>
        <v>5.91</v>
      </c>
      <c r="DB959">
        <f t="shared" si="146"/>
        <v>250.8</v>
      </c>
      <c r="DC959">
        <f t="shared" si="147"/>
        <v>0</v>
      </c>
    </row>
    <row r="960" spans="1:107">
      <c r="A960">
        <f>ROW(Source!A856)</f>
        <v>856</v>
      </c>
      <c r="B960">
        <v>35806607</v>
      </c>
      <c r="C960">
        <v>35811434</v>
      </c>
      <c r="D960">
        <v>29131086</v>
      </c>
      <c r="E960">
        <v>1</v>
      </c>
      <c r="F960">
        <v>1</v>
      </c>
      <c r="G960">
        <v>1</v>
      </c>
      <c r="H960">
        <v>3</v>
      </c>
      <c r="I960" t="s">
        <v>648</v>
      </c>
      <c r="J960" t="s">
        <v>649</v>
      </c>
      <c r="K960" t="s">
        <v>650</v>
      </c>
      <c r="L960">
        <v>1339</v>
      </c>
      <c r="N960">
        <v>1007</v>
      </c>
      <c r="O960" t="s">
        <v>638</v>
      </c>
      <c r="P960" t="s">
        <v>638</v>
      </c>
      <c r="Q960">
        <v>1</v>
      </c>
      <c r="W960">
        <v>0</v>
      </c>
      <c r="X960">
        <v>135382931</v>
      </c>
      <c r="Y960">
        <v>1.18</v>
      </c>
      <c r="AA960">
        <v>6560.13</v>
      </c>
      <c r="AB960">
        <v>0</v>
      </c>
      <c r="AC960">
        <v>0</v>
      </c>
      <c r="AD960">
        <v>0</v>
      </c>
      <c r="AE960">
        <v>1970.01</v>
      </c>
      <c r="AF960">
        <v>0</v>
      </c>
      <c r="AG960">
        <v>0</v>
      </c>
      <c r="AH960">
        <v>0</v>
      </c>
      <c r="AI960">
        <v>3.33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1.18</v>
      </c>
      <c r="AU960" t="s">
        <v>3</v>
      </c>
      <c r="AV960">
        <v>0</v>
      </c>
      <c r="AW960">
        <v>2</v>
      </c>
      <c r="AX960">
        <v>35811457</v>
      </c>
      <c r="AY960">
        <v>1</v>
      </c>
      <c r="AZ960">
        <v>0</v>
      </c>
      <c r="BA960">
        <v>942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Y960*Source!I856</f>
        <v>0.32450000000000001</v>
      </c>
      <c r="CY960">
        <f t="shared" si="148"/>
        <v>6560.13</v>
      </c>
      <c r="CZ960">
        <f t="shared" si="149"/>
        <v>1970.01</v>
      </c>
      <c r="DA960">
        <f t="shared" si="150"/>
        <v>3.33</v>
      </c>
      <c r="DB960">
        <f t="shared" si="146"/>
        <v>2324.61</v>
      </c>
      <c r="DC960">
        <f t="shared" si="147"/>
        <v>0</v>
      </c>
    </row>
    <row r="961" spans="1:107">
      <c r="A961">
        <f>ROW(Source!A856)</f>
        <v>856</v>
      </c>
      <c r="B961">
        <v>35806607</v>
      </c>
      <c r="C961">
        <v>35811434</v>
      </c>
      <c r="D961">
        <v>29145153</v>
      </c>
      <c r="E961">
        <v>1</v>
      </c>
      <c r="F961">
        <v>1</v>
      </c>
      <c r="G961">
        <v>1</v>
      </c>
      <c r="H961">
        <v>3</v>
      </c>
      <c r="I961" t="s">
        <v>873</v>
      </c>
      <c r="J961" t="s">
        <v>874</v>
      </c>
      <c r="K961" t="s">
        <v>875</v>
      </c>
      <c r="L961">
        <v>1339</v>
      </c>
      <c r="N961">
        <v>1007</v>
      </c>
      <c r="O961" t="s">
        <v>638</v>
      </c>
      <c r="P961" t="s">
        <v>638</v>
      </c>
      <c r="Q961">
        <v>1</v>
      </c>
      <c r="W961">
        <v>0</v>
      </c>
      <c r="X961">
        <v>1291934812</v>
      </c>
      <c r="Y961">
        <v>0.28000000000000003</v>
      </c>
      <c r="AA961">
        <v>3234.48</v>
      </c>
      <c r="AB961">
        <v>0</v>
      </c>
      <c r="AC961">
        <v>0</v>
      </c>
      <c r="AD961">
        <v>0</v>
      </c>
      <c r="AE961">
        <v>426.15</v>
      </c>
      <c r="AF961">
        <v>0</v>
      </c>
      <c r="AG961">
        <v>0</v>
      </c>
      <c r="AH961">
        <v>0</v>
      </c>
      <c r="AI961">
        <v>7.59</v>
      </c>
      <c r="AJ961">
        <v>1</v>
      </c>
      <c r="AK961">
        <v>1</v>
      </c>
      <c r="AL961">
        <v>1</v>
      </c>
      <c r="AN961">
        <v>0</v>
      </c>
      <c r="AO961">
        <v>1</v>
      </c>
      <c r="AP961">
        <v>0</v>
      </c>
      <c r="AQ961">
        <v>0</v>
      </c>
      <c r="AR961">
        <v>0</v>
      </c>
      <c r="AS961" t="s">
        <v>3</v>
      </c>
      <c r="AT961">
        <v>0.28000000000000003</v>
      </c>
      <c r="AU961" t="s">
        <v>3</v>
      </c>
      <c r="AV961">
        <v>0</v>
      </c>
      <c r="AW961">
        <v>2</v>
      </c>
      <c r="AX961">
        <v>35811458</v>
      </c>
      <c r="AY961">
        <v>1</v>
      </c>
      <c r="AZ961">
        <v>0</v>
      </c>
      <c r="BA961">
        <v>943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Y961*Source!I856</f>
        <v>7.7000000000000013E-2</v>
      </c>
      <c r="CY961">
        <f t="shared" si="148"/>
        <v>3234.48</v>
      </c>
      <c r="CZ961">
        <f t="shared" si="149"/>
        <v>426.15</v>
      </c>
      <c r="DA961">
        <f t="shared" si="150"/>
        <v>7.59</v>
      </c>
      <c r="DB961">
        <f t="shared" si="146"/>
        <v>119.32</v>
      </c>
      <c r="DC961">
        <f t="shared" si="147"/>
        <v>0</v>
      </c>
    </row>
    <row r="962" spans="1:107">
      <c r="A962">
        <f>ROW(Source!A856)</f>
        <v>856</v>
      </c>
      <c r="B962">
        <v>35806607</v>
      </c>
      <c r="C962">
        <v>35811434</v>
      </c>
      <c r="D962">
        <v>29148832</v>
      </c>
      <c r="E962">
        <v>1</v>
      </c>
      <c r="F962">
        <v>1</v>
      </c>
      <c r="G962">
        <v>1</v>
      </c>
      <c r="H962">
        <v>3</v>
      </c>
      <c r="I962" t="s">
        <v>876</v>
      </c>
      <c r="J962" t="s">
        <v>877</v>
      </c>
      <c r="K962" t="s">
        <v>878</v>
      </c>
      <c r="L962">
        <v>1356</v>
      </c>
      <c r="N962">
        <v>1010</v>
      </c>
      <c r="O962" t="s">
        <v>253</v>
      </c>
      <c r="P962" t="s">
        <v>253</v>
      </c>
      <c r="Q962">
        <v>1000</v>
      </c>
      <c r="W962">
        <v>0</v>
      </c>
      <c r="X962">
        <v>-463371541</v>
      </c>
      <c r="Y962">
        <v>0.51</v>
      </c>
      <c r="AA962">
        <v>8359.85</v>
      </c>
      <c r="AB962">
        <v>0</v>
      </c>
      <c r="AC962">
        <v>0</v>
      </c>
      <c r="AD962">
        <v>0</v>
      </c>
      <c r="AE962">
        <v>1752.59</v>
      </c>
      <c r="AF962">
        <v>0</v>
      </c>
      <c r="AG962">
        <v>0</v>
      </c>
      <c r="AH962">
        <v>0</v>
      </c>
      <c r="AI962">
        <v>4.7699999999999996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0.51</v>
      </c>
      <c r="AU962" t="s">
        <v>3</v>
      </c>
      <c r="AV962">
        <v>0</v>
      </c>
      <c r="AW962">
        <v>2</v>
      </c>
      <c r="AX962">
        <v>35811459</v>
      </c>
      <c r="AY962">
        <v>1</v>
      </c>
      <c r="AZ962">
        <v>0</v>
      </c>
      <c r="BA962">
        <v>944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Y962*Source!I856</f>
        <v>0.14025000000000001</v>
      </c>
      <c r="CY962">
        <f t="shared" si="148"/>
        <v>8359.85</v>
      </c>
      <c r="CZ962">
        <f t="shared" si="149"/>
        <v>1752.59</v>
      </c>
      <c r="DA962">
        <f t="shared" si="150"/>
        <v>4.7699999999999996</v>
      </c>
      <c r="DB962">
        <f t="shared" si="146"/>
        <v>893.82</v>
      </c>
      <c r="DC962">
        <f t="shared" si="147"/>
        <v>0</v>
      </c>
    </row>
    <row r="963" spans="1:107">
      <c r="A963">
        <f>ROW(Source!A856)</f>
        <v>856</v>
      </c>
      <c r="B963">
        <v>35806607</v>
      </c>
      <c r="C963">
        <v>35811434</v>
      </c>
      <c r="D963">
        <v>29150040</v>
      </c>
      <c r="E963">
        <v>1</v>
      </c>
      <c r="F963">
        <v>1</v>
      </c>
      <c r="G963">
        <v>1</v>
      </c>
      <c r="H963">
        <v>3</v>
      </c>
      <c r="I963" t="s">
        <v>757</v>
      </c>
      <c r="J963" t="s">
        <v>879</v>
      </c>
      <c r="K963" t="s">
        <v>759</v>
      </c>
      <c r="L963">
        <v>1339</v>
      </c>
      <c r="N963">
        <v>1007</v>
      </c>
      <c r="O963" t="s">
        <v>638</v>
      </c>
      <c r="P963" t="s">
        <v>638</v>
      </c>
      <c r="Q963">
        <v>1</v>
      </c>
      <c r="W963">
        <v>0</v>
      </c>
      <c r="X963">
        <v>693153122</v>
      </c>
      <c r="Y963">
        <v>7.0000000000000007E-2</v>
      </c>
      <c r="AA963">
        <v>22.2</v>
      </c>
      <c r="AB963">
        <v>0</v>
      </c>
      <c r="AC963">
        <v>0</v>
      </c>
      <c r="AD963">
        <v>0</v>
      </c>
      <c r="AE963">
        <v>2.44</v>
      </c>
      <c r="AF963">
        <v>0</v>
      </c>
      <c r="AG963">
        <v>0</v>
      </c>
      <c r="AH963">
        <v>0</v>
      </c>
      <c r="AI963">
        <v>9.1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0</v>
      </c>
      <c r="AQ963">
        <v>0</v>
      </c>
      <c r="AR963">
        <v>0</v>
      </c>
      <c r="AS963" t="s">
        <v>3</v>
      </c>
      <c r="AT963">
        <v>7.0000000000000007E-2</v>
      </c>
      <c r="AU963" t="s">
        <v>3</v>
      </c>
      <c r="AV963">
        <v>0</v>
      </c>
      <c r="AW963">
        <v>2</v>
      </c>
      <c r="AX963">
        <v>35811460</v>
      </c>
      <c r="AY963">
        <v>1</v>
      </c>
      <c r="AZ963">
        <v>0</v>
      </c>
      <c r="BA963">
        <v>945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Y963*Source!I856</f>
        <v>1.9250000000000003E-2</v>
      </c>
      <c r="CY963">
        <f t="shared" si="148"/>
        <v>22.2</v>
      </c>
      <c r="CZ963">
        <f t="shared" si="149"/>
        <v>2.44</v>
      </c>
      <c r="DA963">
        <f t="shared" si="150"/>
        <v>9.1</v>
      </c>
      <c r="DB963">
        <f t="shared" si="146"/>
        <v>0.17</v>
      </c>
      <c r="DC963">
        <f t="shared" si="147"/>
        <v>0</v>
      </c>
    </row>
    <row r="964" spans="1:107">
      <c r="A964">
        <f>ROW(Source!A857)</f>
        <v>857</v>
      </c>
      <c r="B964">
        <v>35806607</v>
      </c>
      <c r="C964">
        <v>35811461</v>
      </c>
      <c r="D964">
        <v>18407150</v>
      </c>
      <c r="E964">
        <v>1</v>
      </c>
      <c r="F964">
        <v>1</v>
      </c>
      <c r="G964">
        <v>1</v>
      </c>
      <c r="H964">
        <v>1</v>
      </c>
      <c r="I964" t="s">
        <v>599</v>
      </c>
      <c r="J964" t="s">
        <v>3</v>
      </c>
      <c r="K964" t="s">
        <v>600</v>
      </c>
      <c r="L964">
        <v>1369</v>
      </c>
      <c r="N964">
        <v>1013</v>
      </c>
      <c r="O964" t="s">
        <v>583</v>
      </c>
      <c r="P964" t="s">
        <v>583</v>
      </c>
      <c r="Q964">
        <v>1</v>
      </c>
      <c r="W964">
        <v>0</v>
      </c>
      <c r="X964">
        <v>-931037793</v>
      </c>
      <c r="Y964">
        <v>60.72</v>
      </c>
      <c r="AA964">
        <v>0</v>
      </c>
      <c r="AB964">
        <v>0</v>
      </c>
      <c r="AC964">
        <v>0</v>
      </c>
      <c r="AD964">
        <v>283.07</v>
      </c>
      <c r="AE964">
        <v>0</v>
      </c>
      <c r="AF964">
        <v>0</v>
      </c>
      <c r="AG964">
        <v>0</v>
      </c>
      <c r="AH964">
        <v>283.07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60.72</v>
      </c>
      <c r="AU964" t="s">
        <v>3</v>
      </c>
      <c r="AV964">
        <v>1</v>
      </c>
      <c r="AW964">
        <v>2</v>
      </c>
      <c r="AX964">
        <v>35811470</v>
      </c>
      <c r="AY964">
        <v>2</v>
      </c>
      <c r="AZ964">
        <v>131072</v>
      </c>
      <c r="BA964">
        <v>946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Y964*Source!I857</f>
        <v>16.698</v>
      </c>
      <c r="CY964">
        <f>AD964</f>
        <v>283.07</v>
      </c>
      <c r="CZ964">
        <f>AH964</f>
        <v>283.07</v>
      </c>
      <c r="DA964">
        <f>AL964</f>
        <v>1</v>
      </c>
      <c r="DB964">
        <f t="shared" si="146"/>
        <v>17188.009999999998</v>
      </c>
      <c r="DC964">
        <f t="shared" si="147"/>
        <v>0</v>
      </c>
    </row>
    <row r="965" spans="1:107">
      <c r="A965">
        <f>ROW(Source!A857)</f>
        <v>857</v>
      </c>
      <c r="B965">
        <v>35806607</v>
      </c>
      <c r="C965">
        <v>35811461</v>
      </c>
      <c r="D965">
        <v>121548</v>
      </c>
      <c r="E965">
        <v>1</v>
      </c>
      <c r="F965">
        <v>1</v>
      </c>
      <c r="G965">
        <v>1</v>
      </c>
      <c r="H965">
        <v>1</v>
      </c>
      <c r="I965" t="s">
        <v>34</v>
      </c>
      <c r="J965" t="s">
        <v>3</v>
      </c>
      <c r="K965" t="s">
        <v>584</v>
      </c>
      <c r="L965">
        <v>608254</v>
      </c>
      <c r="N965">
        <v>1013</v>
      </c>
      <c r="O965" t="s">
        <v>585</v>
      </c>
      <c r="P965" t="s">
        <v>585</v>
      </c>
      <c r="Q965">
        <v>1</v>
      </c>
      <c r="W965">
        <v>0</v>
      </c>
      <c r="X965">
        <v>-185737400</v>
      </c>
      <c r="Y965">
        <v>0.57999999999999996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</v>
      </c>
      <c r="AJ965">
        <v>1</v>
      </c>
      <c r="AK965">
        <v>1</v>
      </c>
      <c r="AL965">
        <v>1</v>
      </c>
      <c r="AN965">
        <v>0</v>
      </c>
      <c r="AO965">
        <v>1</v>
      </c>
      <c r="AP965">
        <v>0</v>
      </c>
      <c r="AQ965">
        <v>0</v>
      </c>
      <c r="AR965">
        <v>0</v>
      </c>
      <c r="AS965" t="s">
        <v>3</v>
      </c>
      <c r="AT965">
        <v>0.57999999999999996</v>
      </c>
      <c r="AU965" t="s">
        <v>3</v>
      </c>
      <c r="AV965">
        <v>2</v>
      </c>
      <c r="AW965">
        <v>2</v>
      </c>
      <c r="AX965">
        <v>35811471</v>
      </c>
      <c r="AY965">
        <v>1</v>
      </c>
      <c r="AZ965">
        <v>0</v>
      </c>
      <c r="BA965">
        <v>947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Y965*Source!I857</f>
        <v>0.1595</v>
      </c>
      <c r="CY965">
        <f>AD965</f>
        <v>0</v>
      </c>
      <c r="CZ965">
        <f>AH965</f>
        <v>0</v>
      </c>
      <c r="DA965">
        <f>AL965</f>
        <v>1</v>
      </c>
      <c r="DB965">
        <f t="shared" si="146"/>
        <v>0</v>
      </c>
      <c r="DC965">
        <f t="shared" si="147"/>
        <v>0</v>
      </c>
    </row>
    <row r="966" spans="1:107">
      <c r="A966">
        <f>ROW(Source!A857)</f>
        <v>857</v>
      </c>
      <c r="B966">
        <v>35806607</v>
      </c>
      <c r="C966">
        <v>35811461</v>
      </c>
      <c r="D966">
        <v>29172556</v>
      </c>
      <c r="E966">
        <v>1</v>
      </c>
      <c r="F966">
        <v>1</v>
      </c>
      <c r="G966">
        <v>1</v>
      </c>
      <c r="H966">
        <v>2</v>
      </c>
      <c r="I966" t="s">
        <v>586</v>
      </c>
      <c r="J966" t="s">
        <v>590</v>
      </c>
      <c r="K966" t="s">
        <v>588</v>
      </c>
      <c r="L966">
        <v>1368</v>
      </c>
      <c r="N966">
        <v>1011</v>
      </c>
      <c r="O966" t="s">
        <v>589</v>
      </c>
      <c r="P966" t="s">
        <v>589</v>
      </c>
      <c r="Q966">
        <v>1</v>
      </c>
      <c r="W966">
        <v>0</v>
      </c>
      <c r="X966">
        <v>-1302720870</v>
      </c>
      <c r="Y966">
        <v>0.57999999999999996</v>
      </c>
      <c r="AA966">
        <v>0</v>
      </c>
      <c r="AB966">
        <v>466.71</v>
      </c>
      <c r="AC966">
        <v>447.93</v>
      </c>
      <c r="AD966">
        <v>0</v>
      </c>
      <c r="AE966">
        <v>0</v>
      </c>
      <c r="AF966">
        <v>31.26</v>
      </c>
      <c r="AG966">
        <v>13.5</v>
      </c>
      <c r="AH966">
        <v>0</v>
      </c>
      <c r="AI966">
        <v>1</v>
      </c>
      <c r="AJ966">
        <v>14.93</v>
      </c>
      <c r="AK966">
        <v>33.18</v>
      </c>
      <c r="AL966">
        <v>1</v>
      </c>
      <c r="AN966">
        <v>0</v>
      </c>
      <c r="AO966">
        <v>1</v>
      </c>
      <c r="AP966">
        <v>0</v>
      </c>
      <c r="AQ966">
        <v>0</v>
      </c>
      <c r="AR966">
        <v>0</v>
      </c>
      <c r="AS966" t="s">
        <v>3</v>
      </c>
      <c r="AT966">
        <v>0.57999999999999996</v>
      </c>
      <c r="AU966" t="s">
        <v>3</v>
      </c>
      <c r="AV966">
        <v>0</v>
      </c>
      <c r="AW966">
        <v>2</v>
      </c>
      <c r="AX966">
        <v>35811472</v>
      </c>
      <c r="AY966">
        <v>1</v>
      </c>
      <c r="AZ966">
        <v>0</v>
      </c>
      <c r="BA966">
        <v>948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Y966*Source!I857</f>
        <v>0.1595</v>
      </c>
      <c r="CY966">
        <f>AB966</f>
        <v>466.71</v>
      </c>
      <c r="CZ966">
        <f>AF966</f>
        <v>31.26</v>
      </c>
      <c r="DA966">
        <f>AJ966</f>
        <v>14.93</v>
      </c>
      <c r="DB966">
        <f t="shared" si="146"/>
        <v>18.13</v>
      </c>
      <c r="DC966">
        <f t="shared" si="147"/>
        <v>7.83</v>
      </c>
    </row>
    <row r="967" spans="1:107">
      <c r="A967">
        <f>ROW(Source!A857)</f>
        <v>857</v>
      </c>
      <c r="B967">
        <v>35806607</v>
      </c>
      <c r="C967">
        <v>35811461</v>
      </c>
      <c r="D967">
        <v>29174591</v>
      </c>
      <c r="E967">
        <v>1</v>
      </c>
      <c r="F967">
        <v>1</v>
      </c>
      <c r="G967">
        <v>1</v>
      </c>
      <c r="H967">
        <v>2</v>
      </c>
      <c r="I967" t="s">
        <v>612</v>
      </c>
      <c r="J967" t="s">
        <v>642</v>
      </c>
      <c r="K967" t="s">
        <v>614</v>
      </c>
      <c r="L967">
        <v>1368</v>
      </c>
      <c r="N967">
        <v>1011</v>
      </c>
      <c r="O967" t="s">
        <v>589</v>
      </c>
      <c r="P967" t="s">
        <v>589</v>
      </c>
      <c r="Q967">
        <v>1</v>
      </c>
      <c r="W967">
        <v>0</v>
      </c>
      <c r="X967">
        <v>1598042632</v>
      </c>
      <c r="Y967">
        <v>0.82</v>
      </c>
      <c r="AA967">
        <v>0</v>
      </c>
      <c r="AB967">
        <v>9.4700000000000006</v>
      </c>
      <c r="AC967">
        <v>0</v>
      </c>
      <c r="AD967">
        <v>0</v>
      </c>
      <c r="AE967">
        <v>0</v>
      </c>
      <c r="AF967">
        <v>0.95</v>
      </c>
      <c r="AG967">
        <v>0</v>
      </c>
      <c r="AH967">
        <v>0</v>
      </c>
      <c r="AI967">
        <v>1</v>
      </c>
      <c r="AJ967">
        <v>9.9700000000000006</v>
      </c>
      <c r="AK967">
        <v>33.18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0.82</v>
      </c>
      <c r="AU967" t="s">
        <v>3</v>
      </c>
      <c r="AV967">
        <v>0</v>
      </c>
      <c r="AW967">
        <v>2</v>
      </c>
      <c r="AX967">
        <v>35811473</v>
      </c>
      <c r="AY967">
        <v>1</v>
      </c>
      <c r="AZ967">
        <v>0</v>
      </c>
      <c r="BA967">
        <v>949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Y967*Source!I857</f>
        <v>0.22550000000000001</v>
      </c>
      <c r="CY967">
        <f>AB967</f>
        <v>9.4700000000000006</v>
      </c>
      <c r="CZ967">
        <f>AF967</f>
        <v>0.95</v>
      </c>
      <c r="DA967">
        <f>AJ967</f>
        <v>9.9700000000000006</v>
      </c>
      <c r="DB967">
        <f t="shared" si="146"/>
        <v>0.78</v>
      </c>
      <c r="DC967">
        <f t="shared" si="147"/>
        <v>0</v>
      </c>
    </row>
    <row r="968" spans="1:107">
      <c r="A968">
        <f>ROW(Source!A857)</f>
        <v>857</v>
      </c>
      <c r="B968">
        <v>35806607</v>
      </c>
      <c r="C968">
        <v>35811461</v>
      </c>
      <c r="D968">
        <v>29174661</v>
      </c>
      <c r="E968">
        <v>1</v>
      </c>
      <c r="F968">
        <v>1</v>
      </c>
      <c r="G968">
        <v>1</v>
      </c>
      <c r="H968">
        <v>2</v>
      </c>
      <c r="I968" t="s">
        <v>651</v>
      </c>
      <c r="J968" t="s">
        <v>652</v>
      </c>
      <c r="K968" t="s">
        <v>653</v>
      </c>
      <c r="L968">
        <v>1368</v>
      </c>
      <c r="N968">
        <v>1011</v>
      </c>
      <c r="O968" t="s">
        <v>589</v>
      </c>
      <c r="P968" t="s">
        <v>589</v>
      </c>
      <c r="Q968">
        <v>1</v>
      </c>
      <c r="W968">
        <v>0</v>
      </c>
      <c r="X968">
        <v>-2115030577</v>
      </c>
      <c r="Y968">
        <v>2.7</v>
      </c>
      <c r="AA968">
        <v>0</v>
      </c>
      <c r="AB968">
        <v>25.44</v>
      </c>
      <c r="AC968">
        <v>0</v>
      </c>
      <c r="AD968">
        <v>0</v>
      </c>
      <c r="AE968">
        <v>0</v>
      </c>
      <c r="AF968">
        <v>2.09</v>
      </c>
      <c r="AG968">
        <v>0</v>
      </c>
      <c r="AH968">
        <v>0</v>
      </c>
      <c r="AI968">
        <v>1</v>
      </c>
      <c r="AJ968">
        <v>12.17</v>
      </c>
      <c r="AK968">
        <v>33.18</v>
      </c>
      <c r="AL968">
        <v>1</v>
      </c>
      <c r="AN968">
        <v>0</v>
      </c>
      <c r="AO968">
        <v>1</v>
      </c>
      <c r="AP968">
        <v>0</v>
      </c>
      <c r="AQ968">
        <v>0</v>
      </c>
      <c r="AR968">
        <v>0</v>
      </c>
      <c r="AS968" t="s">
        <v>3</v>
      </c>
      <c r="AT968">
        <v>2.7</v>
      </c>
      <c r="AU968" t="s">
        <v>3</v>
      </c>
      <c r="AV968">
        <v>0</v>
      </c>
      <c r="AW968">
        <v>2</v>
      </c>
      <c r="AX968">
        <v>35811474</v>
      </c>
      <c r="AY968">
        <v>1</v>
      </c>
      <c r="AZ968">
        <v>0</v>
      </c>
      <c r="BA968">
        <v>950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Y968*Source!I857</f>
        <v>0.74250000000000016</v>
      </c>
      <c r="CY968">
        <f>AB968</f>
        <v>25.44</v>
      </c>
      <c r="CZ968">
        <f>AF968</f>
        <v>2.09</v>
      </c>
      <c r="DA968">
        <f>AJ968</f>
        <v>12.17</v>
      </c>
      <c r="DB968">
        <f t="shared" si="146"/>
        <v>5.64</v>
      </c>
      <c r="DC968">
        <f t="shared" si="147"/>
        <v>0</v>
      </c>
    </row>
    <row r="969" spans="1:107">
      <c r="A969">
        <f>ROW(Source!A857)</f>
        <v>857</v>
      </c>
      <c r="B969">
        <v>35806607</v>
      </c>
      <c r="C969">
        <v>35811461</v>
      </c>
      <c r="D969">
        <v>29174913</v>
      </c>
      <c r="E969">
        <v>1</v>
      </c>
      <c r="F969">
        <v>1</v>
      </c>
      <c r="G969">
        <v>1</v>
      </c>
      <c r="H969">
        <v>2</v>
      </c>
      <c r="I969" t="s">
        <v>601</v>
      </c>
      <c r="J969" t="s">
        <v>602</v>
      </c>
      <c r="K969" t="s">
        <v>603</v>
      </c>
      <c r="L969">
        <v>1368</v>
      </c>
      <c r="N969">
        <v>1011</v>
      </c>
      <c r="O969" t="s">
        <v>589</v>
      </c>
      <c r="P969" t="s">
        <v>589</v>
      </c>
      <c r="Q969">
        <v>1</v>
      </c>
      <c r="W969">
        <v>0</v>
      </c>
      <c r="X969">
        <v>458544584</v>
      </c>
      <c r="Y969">
        <v>0.84</v>
      </c>
      <c r="AA969">
        <v>0</v>
      </c>
      <c r="AB969">
        <v>932.72</v>
      </c>
      <c r="AC969">
        <v>384.89</v>
      </c>
      <c r="AD969">
        <v>0</v>
      </c>
      <c r="AE969">
        <v>0</v>
      </c>
      <c r="AF969">
        <v>87.17</v>
      </c>
      <c r="AG969">
        <v>11.6</v>
      </c>
      <c r="AH969">
        <v>0</v>
      </c>
      <c r="AI969">
        <v>1</v>
      </c>
      <c r="AJ969">
        <v>10.7</v>
      </c>
      <c r="AK969">
        <v>33.18</v>
      </c>
      <c r="AL969">
        <v>1</v>
      </c>
      <c r="AN969">
        <v>0</v>
      </c>
      <c r="AO969">
        <v>1</v>
      </c>
      <c r="AP969">
        <v>0</v>
      </c>
      <c r="AQ969">
        <v>0</v>
      </c>
      <c r="AR969">
        <v>0</v>
      </c>
      <c r="AS969" t="s">
        <v>3</v>
      </c>
      <c r="AT969">
        <v>0.84</v>
      </c>
      <c r="AU969" t="s">
        <v>3</v>
      </c>
      <c r="AV969">
        <v>0</v>
      </c>
      <c r="AW969">
        <v>2</v>
      </c>
      <c r="AX969">
        <v>35811475</v>
      </c>
      <c r="AY969">
        <v>1</v>
      </c>
      <c r="AZ969">
        <v>0</v>
      </c>
      <c r="BA969">
        <v>951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Y969*Source!I857</f>
        <v>0.23100000000000001</v>
      </c>
      <c r="CY969">
        <f>AB969</f>
        <v>932.72</v>
      </c>
      <c r="CZ969">
        <f>AF969</f>
        <v>87.17</v>
      </c>
      <c r="DA969">
        <f>AJ969</f>
        <v>10.7</v>
      </c>
      <c r="DB969">
        <f t="shared" si="146"/>
        <v>73.22</v>
      </c>
      <c r="DC969">
        <f t="shared" si="147"/>
        <v>9.74</v>
      </c>
    </row>
    <row r="970" spans="1:107">
      <c r="A970">
        <f>ROW(Source!A857)</f>
        <v>857</v>
      </c>
      <c r="B970">
        <v>35806607</v>
      </c>
      <c r="C970">
        <v>35811461</v>
      </c>
      <c r="D970">
        <v>29114332</v>
      </c>
      <c r="E970">
        <v>1</v>
      </c>
      <c r="F970">
        <v>1</v>
      </c>
      <c r="G970">
        <v>1</v>
      </c>
      <c r="H970">
        <v>3</v>
      </c>
      <c r="I970" t="s">
        <v>628</v>
      </c>
      <c r="J970" t="s">
        <v>654</v>
      </c>
      <c r="K970" t="s">
        <v>630</v>
      </c>
      <c r="L970">
        <v>1348</v>
      </c>
      <c r="N970">
        <v>1009</v>
      </c>
      <c r="O970" t="s">
        <v>29</v>
      </c>
      <c r="P970" t="s">
        <v>29</v>
      </c>
      <c r="Q970">
        <v>1000</v>
      </c>
      <c r="W970">
        <v>0</v>
      </c>
      <c r="X970">
        <v>233971917</v>
      </c>
      <c r="Y970">
        <v>1.23E-2</v>
      </c>
      <c r="AA970">
        <v>54619.68</v>
      </c>
      <c r="AB970">
        <v>0</v>
      </c>
      <c r="AC970">
        <v>0</v>
      </c>
      <c r="AD970">
        <v>0</v>
      </c>
      <c r="AE970">
        <v>11978</v>
      </c>
      <c r="AF970">
        <v>0</v>
      </c>
      <c r="AG970">
        <v>0</v>
      </c>
      <c r="AH970">
        <v>0</v>
      </c>
      <c r="AI970">
        <v>4.5599999999999996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0</v>
      </c>
      <c r="AQ970">
        <v>0</v>
      </c>
      <c r="AR970">
        <v>0</v>
      </c>
      <c r="AS970" t="s">
        <v>3</v>
      </c>
      <c r="AT970">
        <v>1.23E-2</v>
      </c>
      <c r="AU970" t="s">
        <v>3</v>
      </c>
      <c r="AV970">
        <v>0</v>
      </c>
      <c r="AW970">
        <v>2</v>
      </c>
      <c r="AX970">
        <v>35811476</v>
      </c>
      <c r="AY970">
        <v>1</v>
      </c>
      <c r="AZ970">
        <v>0</v>
      </c>
      <c r="BA970">
        <v>952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Y970*Source!I857</f>
        <v>3.3825000000000005E-3</v>
      </c>
      <c r="CY970">
        <f>AA970</f>
        <v>54619.68</v>
      </c>
      <c r="CZ970">
        <f>AE970</f>
        <v>11978</v>
      </c>
      <c r="DA970">
        <f>AI970</f>
        <v>4.5599999999999996</v>
      </c>
      <c r="DB970">
        <f t="shared" si="146"/>
        <v>147.33000000000001</v>
      </c>
      <c r="DC970">
        <f t="shared" si="147"/>
        <v>0</v>
      </c>
    </row>
    <row r="971" spans="1:107">
      <c r="A971">
        <f>ROW(Source!A857)</f>
        <v>857</v>
      </c>
      <c r="B971">
        <v>35806607</v>
      </c>
      <c r="C971">
        <v>35811461</v>
      </c>
      <c r="D971">
        <v>29130788</v>
      </c>
      <c r="E971">
        <v>1</v>
      </c>
      <c r="F971">
        <v>1</v>
      </c>
      <c r="G971">
        <v>1</v>
      </c>
      <c r="H971">
        <v>3</v>
      </c>
      <c r="I971" t="s">
        <v>655</v>
      </c>
      <c r="J971" t="s">
        <v>656</v>
      </c>
      <c r="K971" t="s">
        <v>657</v>
      </c>
      <c r="L971">
        <v>1339</v>
      </c>
      <c r="N971">
        <v>1007</v>
      </c>
      <c r="O971" t="s">
        <v>638</v>
      </c>
      <c r="P971" t="s">
        <v>638</v>
      </c>
      <c r="Q971">
        <v>1</v>
      </c>
      <c r="W971">
        <v>0</v>
      </c>
      <c r="X971">
        <v>23409818</v>
      </c>
      <c r="Y971">
        <v>2.88</v>
      </c>
      <c r="AA971">
        <v>14208.11</v>
      </c>
      <c r="AB971">
        <v>0</v>
      </c>
      <c r="AC971">
        <v>0</v>
      </c>
      <c r="AD971">
        <v>0</v>
      </c>
      <c r="AE971">
        <v>2156.0100000000002</v>
      </c>
      <c r="AF971">
        <v>0</v>
      </c>
      <c r="AG971">
        <v>0</v>
      </c>
      <c r="AH971">
        <v>0</v>
      </c>
      <c r="AI971">
        <v>6.59</v>
      </c>
      <c r="AJ971">
        <v>1</v>
      </c>
      <c r="AK971">
        <v>1</v>
      </c>
      <c r="AL971">
        <v>1</v>
      </c>
      <c r="AN971">
        <v>0</v>
      </c>
      <c r="AO971">
        <v>1</v>
      </c>
      <c r="AP971">
        <v>0</v>
      </c>
      <c r="AQ971">
        <v>0</v>
      </c>
      <c r="AR971">
        <v>0</v>
      </c>
      <c r="AS971" t="s">
        <v>3</v>
      </c>
      <c r="AT971">
        <v>2.88</v>
      </c>
      <c r="AU971" t="s">
        <v>3</v>
      </c>
      <c r="AV971">
        <v>0</v>
      </c>
      <c r="AW971">
        <v>2</v>
      </c>
      <c r="AX971">
        <v>35811477</v>
      </c>
      <c r="AY971">
        <v>1</v>
      </c>
      <c r="AZ971">
        <v>0</v>
      </c>
      <c r="BA971">
        <v>953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Y971*Source!I857</f>
        <v>0.79200000000000004</v>
      </c>
      <c r="CY971">
        <f>AA971</f>
        <v>14208.11</v>
      </c>
      <c r="CZ971">
        <f>AE971</f>
        <v>2156.0100000000002</v>
      </c>
      <c r="DA971">
        <f>AI971</f>
        <v>6.59</v>
      </c>
      <c r="DB971">
        <f t="shared" si="146"/>
        <v>6209.31</v>
      </c>
      <c r="DC971">
        <f t="shared" si="147"/>
        <v>0</v>
      </c>
    </row>
    <row r="972" spans="1:107">
      <c r="A972">
        <f>ROW(Source!A858)</f>
        <v>858</v>
      </c>
      <c r="B972">
        <v>35806607</v>
      </c>
      <c r="C972">
        <v>35811478</v>
      </c>
      <c r="D972">
        <v>18408291</v>
      </c>
      <c r="E972">
        <v>1</v>
      </c>
      <c r="F972">
        <v>1</v>
      </c>
      <c r="G972">
        <v>1</v>
      </c>
      <c r="H972">
        <v>1</v>
      </c>
      <c r="I972" t="s">
        <v>658</v>
      </c>
      <c r="J972" t="s">
        <v>3</v>
      </c>
      <c r="K972" t="s">
        <v>659</v>
      </c>
      <c r="L972">
        <v>1369</v>
      </c>
      <c r="N972">
        <v>1013</v>
      </c>
      <c r="O972" t="s">
        <v>583</v>
      </c>
      <c r="P972" t="s">
        <v>583</v>
      </c>
      <c r="Q972">
        <v>1</v>
      </c>
      <c r="W972">
        <v>0</v>
      </c>
      <c r="X972">
        <v>1933892413</v>
      </c>
      <c r="Y972">
        <v>35.948999999999998</v>
      </c>
      <c r="AA972">
        <v>0</v>
      </c>
      <c r="AB972">
        <v>0</v>
      </c>
      <c r="AC972">
        <v>0</v>
      </c>
      <c r="AD972">
        <v>271.12</v>
      </c>
      <c r="AE972">
        <v>0</v>
      </c>
      <c r="AF972">
        <v>0</v>
      </c>
      <c r="AG972">
        <v>0</v>
      </c>
      <c r="AH972">
        <v>271.12</v>
      </c>
      <c r="AI972">
        <v>1</v>
      </c>
      <c r="AJ972">
        <v>1</v>
      </c>
      <c r="AK972">
        <v>1</v>
      </c>
      <c r="AL972">
        <v>1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31.26</v>
      </c>
      <c r="AU972" t="s">
        <v>144</v>
      </c>
      <c r="AV972">
        <v>1</v>
      </c>
      <c r="AW972">
        <v>2</v>
      </c>
      <c r="AX972">
        <v>35811486</v>
      </c>
      <c r="AY972">
        <v>2</v>
      </c>
      <c r="AZ972">
        <v>131072</v>
      </c>
      <c r="BA972">
        <v>954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Y972*Source!I858</f>
        <v>9.8859750000000002</v>
      </c>
      <c r="CY972">
        <f>AD972</f>
        <v>271.12</v>
      </c>
      <c r="CZ972">
        <f>AH972</f>
        <v>271.12</v>
      </c>
      <c r="DA972">
        <f>AL972</f>
        <v>1</v>
      </c>
      <c r="DB972">
        <f>ROUND((ROUND(AT972*CZ972,2)*1.15),2)</f>
        <v>9746.49</v>
      </c>
      <c r="DC972">
        <f>ROUND((ROUND(AT972*AG972,2)*1.15),2)</f>
        <v>0</v>
      </c>
    </row>
    <row r="973" spans="1:107">
      <c r="A973">
        <f>ROW(Source!A858)</f>
        <v>858</v>
      </c>
      <c r="B973">
        <v>35806607</v>
      </c>
      <c r="C973">
        <v>35811478</v>
      </c>
      <c r="D973">
        <v>121548</v>
      </c>
      <c r="E973">
        <v>1</v>
      </c>
      <c r="F973">
        <v>1</v>
      </c>
      <c r="G973">
        <v>1</v>
      </c>
      <c r="H973">
        <v>1</v>
      </c>
      <c r="I973" t="s">
        <v>34</v>
      </c>
      <c r="J973" t="s">
        <v>3</v>
      </c>
      <c r="K973" t="s">
        <v>584</v>
      </c>
      <c r="L973">
        <v>608254</v>
      </c>
      <c r="N973">
        <v>1013</v>
      </c>
      <c r="O973" t="s">
        <v>585</v>
      </c>
      <c r="P973" t="s">
        <v>585</v>
      </c>
      <c r="Q973">
        <v>1</v>
      </c>
      <c r="W973">
        <v>0</v>
      </c>
      <c r="X973">
        <v>-185737400</v>
      </c>
      <c r="Y973">
        <v>8.375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1</v>
      </c>
      <c r="AK973">
        <v>1</v>
      </c>
      <c r="AL973">
        <v>1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6.7</v>
      </c>
      <c r="AU973" t="s">
        <v>143</v>
      </c>
      <c r="AV973">
        <v>2</v>
      </c>
      <c r="AW973">
        <v>2</v>
      </c>
      <c r="AX973">
        <v>35811487</v>
      </c>
      <c r="AY973">
        <v>1</v>
      </c>
      <c r="AZ973">
        <v>0</v>
      </c>
      <c r="BA973">
        <v>955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Y973*Source!I858</f>
        <v>2.3031250000000001</v>
      </c>
      <c r="CY973">
        <f>AD973</f>
        <v>0</v>
      </c>
      <c r="CZ973">
        <f>AH973</f>
        <v>0</v>
      </c>
      <c r="DA973">
        <f>AL973</f>
        <v>1</v>
      </c>
      <c r="DB973">
        <f>ROUND((ROUND(AT973*CZ973,2)*1.25),2)</f>
        <v>0</v>
      </c>
      <c r="DC973">
        <f>ROUND((ROUND(AT973*AG973,2)*1.25),2)</f>
        <v>0</v>
      </c>
    </row>
    <row r="974" spans="1:107">
      <c r="A974">
        <f>ROW(Source!A858)</f>
        <v>858</v>
      </c>
      <c r="B974">
        <v>35806607</v>
      </c>
      <c r="C974">
        <v>35811478</v>
      </c>
      <c r="D974">
        <v>29172710</v>
      </c>
      <c r="E974">
        <v>1</v>
      </c>
      <c r="F974">
        <v>1</v>
      </c>
      <c r="G974">
        <v>1</v>
      </c>
      <c r="H974">
        <v>2</v>
      </c>
      <c r="I974" t="s">
        <v>593</v>
      </c>
      <c r="J974" t="s">
        <v>594</v>
      </c>
      <c r="K974" t="s">
        <v>595</v>
      </c>
      <c r="L974">
        <v>1368</v>
      </c>
      <c r="N974">
        <v>1011</v>
      </c>
      <c r="O974" t="s">
        <v>589</v>
      </c>
      <c r="P974" t="s">
        <v>589</v>
      </c>
      <c r="Q974">
        <v>1</v>
      </c>
      <c r="W974">
        <v>0</v>
      </c>
      <c r="X974">
        <v>-1676841219</v>
      </c>
      <c r="Y974">
        <v>8.375</v>
      </c>
      <c r="AA974">
        <v>0</v>
      </c>
      <c r="AB974">
        <v>539.16</v>
      </c>
      <c r="AC974">
        <v>333.79</v>
      </c>
      <c r="AD974">
        <v>0</v>
      </c>
      <c r="AE974">
        <v>0</v>
      </c>
      <c r="AF974">
        <v>46.56</v>
      </c>
      <c r="AG974">
        <v>10.06</v>
      </c>
      <c r="AH974">
        <v>0</v>
      </c>
      <c r="AI974">
        <v>1</v>
      </c>
      <c r="AJ974">
        <v>11.58</v>
      </c>
      <c r="AK974">
        <v>33.18</v>
      </c>
      <c r="AL974">
        <v>1</v>
      </c>
      <c r="AN974">
        <v>0</v>
      </c>
      <c r="AO974">
        <v>1</v>
      </c>
      <c r="AP974">
        <v>1</v>
      </c>
      <c r="AQ974">
        <v>0</v>
      </c>
      <c r="AR974">
        <v>0</v>
      </c>
      <c r="AS974" t="s">
        <v>3</v>
      </c>
      <c r="AT974">
        <v>6.7</v>
      </c>
      <c r="AU974" t="s">
        <v>143</v>
      </c>
      <c r="AV974">
        <v>0</v>
      </c>
      <c r="AW974">
        <v>2</v>
      </c>
      <c r="AX974">
        <v>35811488</v>
      </c>
      <c r="AY974">
        <v>1</v>
      </c>
      <c r="AZ974">
        <v>0</v>
      </c>
      <c r="BA974">
        <v>956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Y974*Source!I858</f>
        <v>2.3031250000000001</v>
      </c>
      <c r="CY974">
        <f>AB974</f>
        <v>539.16</v>
      </c>
      <c r="CZ974">
        <f>AF974</f>
        <v>46.56</v>
      </c>
      <c r="DA974">
        <f>AJ974</f>
        <v>11.58</v>
      </c>
      <c r="DB974">
        <f>ROUND((ROUND(AT974*CZ974,2)*1.25),2)</f>
        <v>389.94</v>
      </c>
      <c r="DC974">
        <f>ROUND((ROUND(AT974*AG974,2)*1.25),2)</f>
        <v>84.25</v>
      </c>
    </row>
    <row r="975" spans="1:107">
      <c r="A975">
        <f>ROW(Source!A858)</f>
        <v>858</v>
      </c>
      <c r="B975">
        <v>35806607</v>
      </c>
      <c r="C975">
        <v>35811478</v>
      </c>
      <c r="D975">
        <v>29173472</v>
      </c>
      <c r="E975">
        <v>1</v>
      </c>
      <c r="F975">
        <v>1</v>
      </c>
      <c r="G975">
        <v>1</v>
      </c>
      <c r="H975">
        <v>2</v>
      </c>
      <c r="I975" t="s">
        <v>660</v>
      </c>
      <c r="J975" t="s">
        <v>661</v>
      </c>
      <c r="K975" t="s">
        <v>662</v>
      </c>
      <c r="L975">
        <v>1368</v>
      </c>
      <c r="N975">
        <v>1011</v>
      </c>
      <c r="O975" t="s">
        <v>589</v>
      </c>
      <c r="P975" t="s">
        <v>589</v>
      </c>
      <c r="Q975">
        <v>1</v>
      </c>
      <c r="W975">
        <v>0</v>
      </c>
      <c r="X975">
        <v>275932499</v>
      </c>
      <c r="Y975">
        <v>13.75</v>
      </c>
      <c r="AA975">
        <v>0</v>
      </c>
      <c r="AB975">
        <v>12.75</v>
      </c>
      <c r="AC975">
        <v>0</v>
      </c>
      <c r="AD975">
        <v>0</v>
      </c>
      <c r="AE975">
        <v>0</v>
      </c>
      <c r="AF975">
        <v>3</v>
      </c>
      <c r="AG975">
        <v>0</v>
      </c>
      <c r="AH975">
        <v>0</v>
      </c>
      <c r="AI975">
        <v>1</v>
      </c>
      <c r="AJ975">
        <v>4.25</v>
      </c>
      <c r="AK975">
        <v>33.18</v>
      </c>
      <c r="AL975">
        <v>1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11</v>
      </c>
      <c r="AU975" t="s">
        <v>143</v>
      </c>
      <c r="AV975">
        <v>0</v>
      </c>
      <c r="AW975">
        <v>2</v>
      </c>
      <c r="AX975">
        <v>35811489</v>
      </c>
      <c r="AY975">
        <v>1</v>
      </c>
      <c r="AZ975">
        <v>0</v>
      </c>
      <c r="BA975">
        <v>957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Y975*Source!I858</f>
        <v>3.7812500000000004</v>
      </c>
      <c r="CY975">
        <f>AB975</f>
        <v>12.75</v>
      </c>
      <c r="CZ975">
        <f>AF975</f>
        <v>3</v>
      </c>
      <c r="DA975">
        <f>AJ975</f>
        <v>4.25</v>
      </c>
      <c r="DB975">
        <f>ROUND((ROUND(AT975*CZ975,2)*1.25),2)</f>
        <v>41.25</v>
      </c>
      <c r="DC975">
        <f>ROUND((ROUND(AT975*AG975,2)*1.25),2)</f>
        <v>0</v>
      </c>
    </row>
    <row r="976" spans="1:107">
      <c r="A976">
        <f>ROW(Source!A858)</f>
        <v>858</v>
      </c>
      <c r="B976">
        <v>35806607</v>
      </c>
      <c r="C976">
        <v>35811478</v>
      </c>
      <c r="D976">
        <v>29174913</v>
      </c>
      <c r="E976">
        <v>1</v>
      </c>
      <c r="F976">
        <v>1</v>
      </c>
      <c r="G976">
        <v>1</v>
      </c>
      <c r="H976">
        <v>2</v>
      </c>
      <c r="I976" t="s">
        <v>601</v>
      </c>
      <c r="J976" t="s">
        <v>602</v>
      </c>
      <c r="K976" t="s">
        <v>603</v>
      </c>
      <c r="L976">
        <v>1368</v>
      </c>
      <c r="N976">
        <v>1011</v>
      </c>
      <c r="O976" t="s">
        <v>589</v>
      </c>
      <c r="P976" t="s">
        <v>589</v>
      </c>
      <c r="Q976">
        <v>1</v>
      </c>
      <c r="W976">
        <v>0</v>
      </c>
      <c r="X976">
        <v>458544584</v>
      </c>
      <c r="Y976">
        <v>0.4375</v>
      </c>
      <c r="AA976">
        <v>0</v>
      </c>
      <c r="AB976">
        <v>932.72</v>
      </c>
      <c r="AC976">
        <v>384.89</v>
      </c>
      <c r="AD976">
        <v>0</v>
      </c>
      <c r="AE976">
        <v>0</v>
      </c>
      <c r="AF976">
        <v>87.17</v>
      </c>
      <c r="AG976">
        <v>11.6</v>
      </c>
      <c r="AH976">
        <v>0</v>
      </c>
      <c r="AI976">
        <v>1</v>
      </c>
      <c r="AJ976">
        <v>10.7</v>
      </c>
      <c r="AK976">
        <v>33.18</v>
      </c>
      <c r="AL976">
        <v>1</v>
      </c>
      <c r="AN976">
        <v>0</v>
      </c>
      <c r="AO976">
        <v>1</v>
      </c>
      <c r="AP976">
        <v>1</v>
      </c>
      <c r="AQ976">
        <v>0</v>
      </c>
      <c r="AR976">
        <v>0</v>
      </c>
      <c r="AS976" t="s">
        <v>3</v>
      </c>
      <c r="AT976">
        <v>0.35</v>
      </c>
      <c r="AU976" t="s">
        <v>143</v>
      </c>
      <c r="AV976">
        <v>0</v>
      </c>
      <c r="AW976">
        <v>2</v>
      </c>
      <c r="AX976">
        <v>35811490</v>
      </c>
      <c r="AY976">
        <v>1</v>
      </c>
      <c r="AZ976">
        <v>0</v>
      </c>
      <c r="BA976">
        <v>958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Y976*Source!I858</f>
        <v>0.12031250000000002</v>
      </c>
      <c r="CY976">
        <f>AB976</f>
        <v>932.72</v>
      </c>
      <c r="CZ976">
        <f>AF976</f>
        <v>87.17</v>
      </c>
      <c r="DA976">
        <f>AJ976</f>
        <v>10.7</v>
      </c>
      <c r="DB976">
        <f>ROUND((ROUND(AT976*CZ976,2)*1.25),2)</f>
        <v>38.14</v>
      </c>
      <c r="DC976">
        <f>ROUND((ROUND(AT976*AG976,2)*1.25),2)</f>
        <v>5.08</v>
      </c>
    </row>
    <row r="977" spans="1:107">
      <c r="A977">
        <f>ROW(Source!A858)</f>
        <v>858</v>
      </c>
      <c r="B977">
        <v>35806607</v>
      </c>
      <c r="C977">
        <v>35811478</v>
      </c>
      <c r="D977">
        <v>29114687</v>
      </c>
      <c r="E977">
        <v>1</v>
      </c>
      <c r="F977">
        <v>1</v>
      </c>
      <c r="G977">
        <v>1</v>
      </c>
      <c r="H977">
        <v>3</v>
      </c>
      <c r="I977" t="s">
        <v>663</v>
      </c>
      <c r="J977" t="s">
        <v>664</v>
      </c>
      <c r="K977" t="s">
        <v>665</v>
      </c>
      <c r="L977">
        <v>1348</v>
      </c>
      <c r="N977">
        <v>1009</v>
      </c>
      <c r="O977" t="s">
        <v>29</v>
      </c>
      <c r="P977" t="s">
        <v>29</v>
      </c>
      <c r="Q977">
        <v>1000</v>
      </c>
      <c r="W977">
        <v>0</v>
      </c>
      <c r="X977">
        <v>157955001</v>
      </c>
      <c r="Y977">
        <v>1.8E-3</v>
      </c>
      <c r="AA977">
        <v>105069.06</v>
      </c>
      <c r="AB977">
        <v>0</v>
      </c>
      <c r="AC977">
        <v>0</v>
      </c>
      <c r="AD977">
        <v>0</v>
      </c>
      <c r="AE977">
        <v>16974</v>
      </c>
      <c r="AF977">
        <v>0</v>
      </c>
      <c r="AG977">
        <v>0</v>
      </c>
      <c r="AH977">
        <v>0</v>
      </c>
      <c r="AI977">
        <v>6.19</v>
      </c>
      <c r="AJ977">
        <v>1</v>
      </c>
      <c r="AK977">
        <v>1</v>
      </c>
      <c r="AL977">
        <v>1</v>
      </c>
      <c r="AN977">
        <v>0</v>
      </c>
      <c r="AO977">
        <v>1</v>
      </c>
      <c r="AP977">
        <v>0</v>
      </c>
      <c r="AQ977">
        <v>0</v>
      </c>
      <c r="AR977">
        <v>0</v>
      </c>
      <c r="AS977" t="s">
        <v>3</v>
      </c>
      <c r="AT977">
        <v>1.8E-3</v>
      </c>
      <c r="AU977" t="s">
        <v>3</v>
      </c>
      <c r="AV977">
        <v>0</v>
      </c>
      <c r="AW977">
        <v>2</v>
      </c>
      <c r="AX977">
        <v>35811491</v>
      </c>
      <c r="AY977">
        <v>1</v>
      </c>
      <c r="AZ977">
        <v>0</v>
      </c>
      <c r="BA977">
        <v>959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Y977*Source!I858</f>
        <v>4.95E-4</v>
      </c>
      <c r="CY977">
        <f>AA977</f>
        <v>105069.06</v>
      </c>
      <c r="CZ977">
        <f>AE977</f>
        <v>16974</v>
      </c>
      <c r="DA977">
        <f>AI977</f>
        <v>6.19</v>
      </c>
      <c r="DB977">
        <f>ROUND(ROUND(AT977*CZ977,2),2)</f>
        <v>30.55</v>
      </c>
      <c r="DC977">
        <f>ROUND(ROUND(AT977*AG977,2),2)</f>
        <v>0</v>
      </c>
    </row>
    <row r="978" spans="1:107">
      <c r="A978">
        <f>ROW(Source!A858)</f>
        <v>858</v>
      </c>
      <c r="B978">
        <v>35806607</v>
      </c>
      <c r="C978">
        <v>35811478</v>
      </c>
      <c r="D978">
        <v>29115292</v>
      </c>
      <c r="E978">
        <v>1</v>
      </c>
      <c r="F978">
        <v>1</v>
      </c>
      <c r="G978">
        <v>1</v>
      </c>
      <c r="H978">
        <v>3</v>
      </c>
      <c r="I978" t="s">
        <v>666</v>
      </c>
      <c r="J978" t="s">
        <v>667</v>
      </c>
      <c r="K978" t="s">
        <v>668</v>
      </c>
      <c r="L978">
        <v>1339</v>
      </c>
      <c r="N978">
        <v>1007</v>
      </c>
      <c r="O978" t="s">
        <v>638</v>
      </c>
      <c r="P978" t="s">
        <v>638</v>
      </c>
      <c r="Q978">
        <v>1</v>
      </c>
      <c r="W978">
        <v>0</v>
      </c>
      <c r="X978">
        <v>582810497</v>
      </c>
      <c r="Y978">
        <v>1.24</v>
      </c>
      <c r="AA978">
        <v>29691.33</v>
      </c>
      <c r="AB978">
        <v>0</v>
      </c>
      <c r="AC978">
        <v>0</v>
      </c>
      <c r="AD978">
        <v>0</v>
      </c>
      <c r="AE978">
        <v>4478.33</v>
      </c>
      <c r="AF978">
        <v>0</v>
      </c>
      <c r="AG978">
        <v>0</v>
      </c>
      <c r="AH978">
        <v>0</v>
      </c>
      <c r="AI978">
        <v>6.63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1.24</v>
      </c>
      <c r="AU978" t="s">
        <v>3</v>
      </c>
      <c r="AV978">
        <v>0</v>
      </c>
      <c r="AW978">
        <v>2</v>
      </c>
      <c r="AX978">
        <v>35811492</v>
      </c>
      <c r="AY978">
        <v>1</v>
      </c>
      <c r="AZ978">
        <v>0</v>
      </c>
      <c r="BA978">
        <v>960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Y978*Source!I858</f>
        <v>0.34100000000000003</v>
      </c>
      <c r="CY978">
        <f>AA978</f>
        <v>29691.33</v>
      </c>
      <c r="CZ978">
        <f>AE978</f>
        <v>4478.33</v>
      </c>
      <c r="DA978">
        <f>AI978</f>
        <v>6.63</v>
      </c>
      <c r="DB978">
        <f>ROUND(ROUND(AT978*CZ978,2),2)</f>
        <v>5553.13</v>
      </c>
      <c r="DC978">
        <f>ROUND(ROUND(AT978*AG978,2),2)</f>
        <v>0</v>
      </c>
    </row>
    <row r="979" spans="1:107">
      <c r="A979">
        <f>ROW(Source!A859)</f>
        <v>859</v>
      </c>
      <c r="B979">
        <v>35806607</v>
      </c>
      <c r="C979">
        <v>35811493</v>
      </c>
      <c r="D979">
        <v>18410542</v>
      </c>
      <c r="E979">
        <v>1</v>
      </c>
      <c r="F979">
        <v>1</v>
      </c>
      <c r="G979">
        <v>1</v>
      </c>
      <c r="H979">
        <v>1</v>
      </c>
      <c r="I979" t="s">
        <v>880</v>
      </c>
      <c r="J979" t="s">
        <v>3</v>
      </c>
      <c r="K979" t="s">
        <v>881</v>
      </c>
      <c r="L979">
        <v>1369</v>
      </c>
      <c r="N979">
        <v>1013</v>
      </c>
      <c r="O979" t="s">
        <v>583</v>
      </c>
      <c r="P979" t="s">
        <v>583</v>
      </c>
      <c r="Q979">
        <v>1</v>
      </c>
      <c r="W979">
        <v>0</v>
      </c>
      <c r="X979">
        <v>1415306217</v>
      </c>
      <c r="Y979">
        <v>36.121499999999997</v>
      </c>
      <c r="AA979">
        <v>0</v>
      </c>
      <c r="AB979">
        <v>0</v>
      </c>
      <c r="AC979">
        <v>0</v>
      </c>
      <c r="AD979">
        <v>275.77</v>
      </c>
      <c r="AE979">
        <v>0</v>
      </c>
      <c r="AF979">
        <v>0</v>
      </c>
      <c r="AG979">
        <v>0</v>
      </c>
      <c r="AH979">
        <v>275.77</v>
      </c>
      <c r="AI979">
        <v>1</v>
      </c>
      <c r="AJ979">
        <v>1</v>
      </c>
      <c r="AK979">
        <v>1</v>
      </c>
      <c r="AL979">
        <v>1</v>
      </c>
      <c r="AN979">
        <v>0</v>
      </c>
      <c r="AO979">
        <v>1</v>
      </c>
      <c r="AP979">
        <v>1</v>
      </c>
      <c r="AQ979">
        <v>0</v>
      </c>
      <c r="AR979">
        <v>0</v>
      </c>
      <c r="AS979" t="s">
        <v>3</v>
      </c>
      <c r="AT979">
        <v>31.41</v>
      </c>
      <c r="AU979" t="s">
        <v>144</v>
      </c>
      <c r="AV979">
        <v>1</v>
      </c>
      <c r="AW979">
        <v>2</v>
      </c>
      <c r="AX979">
        <v>35811502</v>
      </c>
      <c r="AY979">
        <v>2</v>
      </c>
      <c r="AZ979">
        <v>131072</v>
      </c>
      <c r="BA979">
        <v>961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Y979*Source!I859</f>
        <v>9.9334124999999993</v>
      </c>
      <c r="CY979">
        <f>AD979</f>
        <v>275.77</v>
      </c>
      <c r="CZ979">
        <f>AH979</f>
        <v>275.77</v>
      </c>
      <c r="DA979">
        <f>AL979</f>
        <v>1</v>
      </c>
      <c r="DB979">
        <f>ROUND((ROUND(AT979*CZ979,2)*1.15),2)</f>
        <v>9961.23</v>
      </c>
      <c r="DC979">
        <f>ROUND((ROUND(AT979*AG979,2)*1.15),2)</f>
        <v>0</v>
      </c>
    </row>
    <row r="980" spans="1:107">
      <c r="A980">
        <f>ROW(Source!A859)</f>
        <v>859</v>
      </c>
      <c r="B980">
        <v>35806607</v>
      </c>
      <c r="C980">
        <v>35811493</v>
      </c>
      <c r="D980">
        <v>121548</v>
      </c>
      <c r="E980">
        <v>1</v>
      </c>
      <c r="F980">
        <v>1</v>
      </c>
      <c r="G980">
        <v>1</v>
      </c>
      <c r="H980">
        <v>1</v>
      </c>
      <c r="I980" t="s">
        <v>34</v>
      </c>
      <c r="J980" t="s">
        <v>3</v>
      </c>
      <c r="K980" t="s">
        <v>584</v>
      </c>
      <c r="L980">
        <v>608254</v>
      </c>
      <c r="N980">
        <v>1013</v>
      </c>
      <c r="O980" t="s">
        <v>585</v>
      </c>
      <c r="P980" t="s">
        <v>585</v>
      </c>
      <c r="Q980">
        <v>1</v>
      </c>
      <c r="W980">
        <v>0</v>
      </c>
      <c r="X980">
        <v>-185737400</v>
      </c>
      <c r="Y980">
        <v>0.42500000000000004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1</v>
      </c>
      <c r="AJ980">
        <v>1</v>
      </c>
      <c r="AK980">
        <v>1</v>
      </c>
      <c r="AL980">
        <v>1</v>
      </c>
      <c r="AN980">
        <v>0</v>
      </c>
      <c r="AO980">
        <v>1</v>
      </c>
      <c r="AP980">
        <v>1</v>
      </c>
      <c r="AQ980">
        <v>0</v>
      </c>
      <c r="AR980">
        <v>0</v>
      </c>
      <c r="AS980" t="s">
        <v>3</v>
      </c>
      <c r="AT980">
        <v>0.34</v>
      </c>
      <c r="AU980" t="s">
        <v>143</v>
      </c>
      <c r="AV980">
        <v>2</v>
      </c>
      <c r="AW980">
        <v>2</v>
      </c>
      <c r="AX980">
        <v>35811503</v>
      </c>
      <c r="AY980">
        <v>1</v>
      </c>
      <c r="AZ980">
        <v>0</v>
      </c>
      <c r="BA980">
        <v>962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Y980*Source!I859</f>
        <v>0.11687500000000002</v>
      </c>
      <c r="CY980">
        <f>AD980</f>
        <v>0</v>
      </c>
      <c r="CZ980">
        <f>AH980</f>
        <v>0</v>
      </c>
      <c r="DA980">
        <f>AL980</f>
        <v>1</v>
      </c>
      <c r="DB980">
        <f>ROUND((ROUND(AT980*CZ980,2)*1.25),2)</f>
        <v>0</v>
      </c>
      <c r="DC980">
        <f>ROUND((ROUND(AT980*AG980,2)*1.25),2)</f>
        <v>0</v>
      </c>
    </row>
    <row r="981" spans="1:107">
      <c r="A981">
        <f>ROW(Source!A859)</f>
        <v>859</v>
      </c>
      <c r="B981">
        <v>35806607</v>
      </c>
      <c r="C981">
        <v>35811493</v>
      </c>
      <c r="D981">
        <v>29172556</v>
      </c>
      <c r="E981">
        <v>1</v>
      </c>
      <c r="F981">
        <v>1</v>
      </c>
      <c r="G981">
        <v>1</v>
      </c>
      <c r="H981">
        <v>2</v>
      </c>
      <c r="I981" t="s">
        <v>586</v>
      </c>
      <c r="J981" t="s">
        <v>590</v>
      </c>
      <c r="K981" t="s">
        <v>588</v>
      </c>
      <c r="L981">
        <v>1368</v>
      </c>
      <c r="N981">
        <v>1011</v>
      </c>
      <c r="O981" t="s">
        <v>589</v>
      </c>
      <c r="P981" t="s">
        <v>589</v>
      </c>
      <c r="Q981">
        <v>1</v>
      </c>
      <c r="W981">
        <v>0</v>
      </c>
      <c r="X981">
        <v>-1302720870</v>
      </c>
      <c r="Y981">
        <v>0.42500000000000004</v>
      </c>
      <c r="AA981">
        <v>0</v>
      </c>
      <c r="AB981">
        <v>466.71</v>
      </c>
      <c r="AC981">
        <v>447.93</v>
      </c>
      <c r="AD981">
        <v>0</v>
      </c>
      <c r="AE981">
        <v>0</v>
      </c>
      <c r="AF981">
        <v>31.26</v>
      </c>
      <c r="AG981">
        <v>13.5</v>
      </c>
      <c r="AH981">
        <v>0</v>
      </c>
      <c r="AI981">
        <v>1</v>
      </c>
      <c r="AJ981">
        <v>14.93</v>
      </c>
      <c r="AK981">
        <v>33.18</v>
      </c>
      <c r="AL981">
        <v>1</v>
      </c>
      <c r="AN981">
        <v>0</v>
      </c>
      <c r="AO981">
        <v>1</v>
      </c>
      <c r="AP981">
        <v>1</v>
      </c>
      <c r="AQ981">
        <v>0</v>
      </c>
      <c r="AR981">
        <v>0</v>
      </c>
      <c r="AS981" t="s">
        <v>3</v>
      </c>
      <c r="AT981">
        <v>0.34</v>
      </c>
      <c r="AU981" t="s">
        <v>143</v>
      </c>
      <c r="AV981">
        <v>0</v>
      </c>
      <c r="AW981">
        <v>2</v>
      </c>
      <c r="AX981">
        <v>35811504</v>
      </c>
      <c r="AY981">
        <v>1</v>
      </c>
      <c r="AZ981">
        <v>0</v>
      </c>
      <c r="BA981">
        <v>963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Y981*Source!I859</f>
        <v>0.11687500000000002</v>
      </c>
      <c r="CY981">
        <f>AB981</f>
        <v>466.71</v>
      </c>
      <c r="CZ981">
        <f>AF981</f>
        <v>31.26</v>
      </c>
      <c r="DA981">
        <f>AJ981</f>
        <v>14.93</v>
      </c>
      <c r="DB981">
        <f>ROUND((ROUND(AT981*CZ981,2)*1.25),2)</f>
        <v>13.29</v>
      </c>
      <c r="DC981">
        <f>ROUND((ROUND(AT981*AG981,2)*1.25),2)</f>
        <v>5.74</v>
      </c>
    </row>
    <row r="982" spans="1:107">
      <c r="A982">
        <f>ROW(Source!A859)</f>
        <v>859</v>
      </c>
      <c r="B982">
        <v>35806607</v>
      </c>
      <c r="C982">
        <v>35811493</v>
      </c>
      <c r="D982">
        <v>29174663</v>
      </c>
      <c r="E982">
        <v>1</v>
      </c>
      <c r="F982">
        <v>1</v>
      </c>
      <c r="G982">
        <v>1</v>
      </c>
      <c r="H982">
        <v>2</v>
      </c>
      <c r="I982" t="s">
        <v>882</v>
      </c>
      <c r="J982" t="s">
        <v>883</v>
      </c>
      <c r="K982" t="s">
        <v>884</v>
      </c>
      <c r="L982">
        <v>1368</v>
      </c>
      <c r="N982">
        <v>1011</v>
      </c>
      <c r="O982" t="s">
        <v>589</v>
      </c>
      <c r="P982" t="s">
        <v>589</v>
      </c>
      <c r="Q982">
        <v>1</v>
      </c>
      <c r="W982">
        <v>0</v>
      </c>
      <c r="X982">
        <v>494683813</v>
      </c>
      <c r="Y982">
        <v>6.625</v>
      </c>
      <c r="AA982">
        <v>0</v>
      </c>
      <c r="AB982">
        <v>17.100000000000001</v>
      </c>
      <c r="AC982">
        <v>0</v>
      </c>
      <c r="AD982">
        <v>0</v>
      </c>
      <c r="AE982">
        <v>0</v>
      </c>
      <c r="AF982">
        <v>3.4</v>
      </c>
      <c r="AG982">
        <v>0</v>
      </c>
      <c r="AH982">
        <v>0</v>
      </c>
      <c r="AI982">
        <v>1</v>
      </c>
      <c r="AJ982">
        <v>5.03</v>
      </c>
      <c r="AK982">
        <v>33.18</v>
      </c>
      <c r="AL982">
        <v>1</v>
      </c>
      <c r="AN982">
        <v>0</v>
      </c>
      <c r="AO982">
        <v>1</v>
      </c>
      <c r="AP982">
        <v>1</v>
      </c>
      <c r="AQ982">
        <v>0</v>
      </c>
      <c r="AR982">
        <v>0</v>
      </c>
      <c r="AS982" t="s">
        <v>3</v>
      </c>
      <c r="AT982">
        <v>5.3</v>
      </c>
      <c r="AU982" t="s">
        <v>143</v>
      </c>
      <c r="AV982">
        <v>0</v>
      </c>
      <c r="AW982">
        <v>2</v>
      </c>
      <c r="AX982">
        <v>35811505</v>
      </c>
      <c r="AY982">
        <v>1</v>
      </c>
      <c r="AZ982">
        <v>0</v>
      </c>
      <c r="BA982">
        <v>964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Y982*Source!I859</f>
        <v>1.8218750000000001</v>
      </c>
      <c r="CY982">
        <f>AB982</f>
        <v>17.100000000000001</v>
      </c>
      <c r="CZ982">
        <f>AF982</f>
        <v>3.4</v>
      </c>
      <c r="DA982">
        <f>AJ982</f>
        <v>5.03</v>
      </c>
      <c r="DB982">
        <f>ROUND((ROUND(AT982*CZ982,2)*1.25),2)</f>
        <v>22.53</v>
      </c>
      <c r="DC982">
        <f>ROUND((ROUND(AT982*AG982,2)*1.25),2)</f>
        <v>0</v>
      </c>
    </row>
    <row r="983" spans="1:107">
      <c r="A983">
        <f>ROW(Source!A859)</f>
        <v>859</v>
      </c>
      <c r="B983">
        <v>35806607</v>
      </c>
      <c r="C983">
        <v>35811493</v>
      </c>
      <c r="D983">
        <v>29174913</v>
      </c>
      <c r="E983">
        <v>1</v>
      </c>
      <c r="F983">
        <v>1</v>
      </c>
      <c r="G983">
        <v>1</v>
      </c>
      <c r="H983">
        <v>2</v>
      </c>
      <c r="I983" t="s">
        <v>601</v>
      </c>
      <c r="J983" t="s">
        <v>602</v>
      </c>
      <c r="K983" t="s">
        <v>603</v>
      </c>
      <c r="L983">
        <v>1368</v>
      </c>
      <c r="N983">
        <v>1011</v>
      </c>
      <c r="O983" t="s">
        <v>589</v>
      </c>
      <c r="P983" t="s">
        <v>589</v>
      </c>
      <c r="Q983">
        <v>1</v>
      </c>
      <c r="W983">
        <v>0</v>
      </c>
      <c r="X983">
        <v>458544584</v>
      </c>
      <c r="Y983">
        <v>0.6</v>
      </c>
      <c r="AA983">
        <v>0</v>
      </c>
      <c r="AB983">
        <v>932.72</v>
      </c>
      <c r="AC983">
        <v>384.89</v>
      </c>
      <c r="AD983">
        <v>0</v>
      </c>
      <c r="AE983">
        <v>0</v>
      </c>
      <c r="AF983">
        <v>87.17</v>
      </c>
      <c r="AG983">
        <v>11.6</v>
      </c>
      <c r="AH983">
        <v>0</v>
      </c>
      <c r="AI983">
        <v>1</v>
      </c>
      <c r="AJ983">
        <v>10.7</v>
      </c>
      <c r="AK983">
        <v>33.18</v>
      </c>
      <c r="AL983">
        <v>1</v>
      </c>
      <c r="AN983">
        <v>0</v>
      </c>
      <c r="AO983">
        <v>1</v>
      </c>
      <c r="AP983">
        <v>1</v>
      </c>
      <c r="AQ983">
        <v>0</v>
      </c>
      <c r="AR983">
        <v>0</v>
      </c>
      <c r="AS983" t="s">
        <v>3</v>
      </c>
      <c r="AT983">
        <v>0.48</v>
      </c>
      <c r="AU983" t="s">
        <v>143</v>
      </c>
      <c r="AV983">
        <v>0</v>
      </c>
      <c r="AW983">
        <v>2</v>
      </c>
      <c r="AX983">
        <v>35811506</v>
      </c>
      <c r="AY983">
        <v>1</v>
      </c>
      <c r="AZ983">
        <v>0</v>
      </c>
      <c r="BA983">
        <v>965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Y983*Source!I859</f>
        <v>0.16500000000000001</v>
      </c>
      <c r="CY983">
        <f>AB983</f>
        <v>932.72</v>
      </c>
      <c r="CZ983">
        <f>AF983</f>
        <v>87.17</v>
      </c>
      <c r="DA983">
        <f>AJ983</f>
        <v>10.7</v>
      </c>
      <c r="DB983">
        <f>ROUND((ROUND(AT983*CZ983,2)*1.25),2)</f>
        <v>52.3</v>
      </c>
      <c r="DC983">
        <f>ROUND((ROUND(AT983*AG983,2)*1.25),2)</f>
        <v>6.96</v>
      </c>
    </row>
    <row r="984" spans="1:107">
      <c r="A984">
        <f>ROW(Source!A859)</f>
        <v>859</v>
      </c>
      <c r="B984">
        <v>35806607</v>
      </c>
      <c r="C984">
        <v>35811493</v>
      </c>
      <c r="D984">
        <v>29110876</v>
      </c>
      <c r="E984">
        <v>1</v>
      </c>
      <c r="F984">
        <v>1</v>
      </c>
      <c r="G984">
        <v>1</v>
      </c>
      <c r="H984">
        <v>3</v>
      </c>
      <c r="I984" t="s">
        <v>324</v>
      </c>
      <c r="J984" t="s">
        <v>326</v>
      </c>
      <c r="K984" t="s">
        <v>325</v>
      </c>
      <c r="L984">
        <v>1327</v>
      </c>
      <c r="N984">
        <v>1005</v>
      </c>
      <c r="O984" t="s">
        <v>165</v>
      </c>
      <c r="P984" t="s">
        <v>165</v>
      </c>
      <c r="Q984">
        <v>1</v>
      </c>
      <c r="W984">
        <v>1</v>
      </c>
      <c r="X984">
        <v>-217513507</v>
      </c>
      <c r="Y984">
        <v>-102</v>
      </c>
      <c r="AA984">
        <v>184.42</v>
      </c>
      <c r="AB984">
        <v>0</v>
      </c>
      <c r="AC984">
        <v>0</v>
      </c>
      <c r="AD984">
        <v>0</v>
      </c>
      <c r="AE984">
        <v>67.8</v>
      </c>
      <c r="AF984">
        <v>0</v>
      </c>
      <c r="AG984">
        <v>0</v>
      </c>
      <c r="AH984">
        <v>0</v>
      </c>
      <c r="AI984">
        <v>2.72</v>
      </c>
      <c r="AJ984">
        <v>1</v>
      </c>
      <c r="AK984">
        <v>1</v>
      </c>
      <c r="AL984">
        <v>1</v>
      </c>
      <c r="AN984">
        <v>0</v>
      </c>
      <c r="AO984">
        <v>1</v>
      </c>
      <c r="AP984">
        <v>0</v>
      </c>
      <c r="AQ984">
        <v>0</v>
      </c>
      <c r="AR984">
        <v>0</v>
      </c>
      <c r="AS984" t="s">
        <v>3</v>
      </c>
      <c r="AT984">
        <v>-102</v>
      </c>
      <c r="AU984" t="s">
        <v>3</v>
      </c>
      <c r="AV984">
        <v>0</v>
      </c>
      <c r="AW984">
        <v>2</v>
      </c>
      <c r="AX984">
        <v>35811507</v>
      </c>
      <c r="AY984">
        <v>1</v>
      </c>
      <c r="AZ984">
        <v>6144</v>
      </c>
      <c r="BA984">
        <v>966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Y984*Source!I859</f>
        <v>-28.05</v>
      </c>
      <c r="CY984">
        <f>AA984</f>
        <v>184.42</v>
      </c>
      <c r="CZ984">
        <f>AE984</f>
        <v>67.8</v>
      </c>
      <c r="DA984">
        <f>AI984</f>
        <v>2.72</v>
      </c>
      <c r="DB984">
        <f>ROUND(ROUND(AT984*CZ984,2),2)</f>
        <v>-6915.6</v>
      </c>
      <c r="DC984">
        <f>ROUND(ROUND(AT984*AG984,2),2)</f>
        <v>0</v>
      </c>
    </row>
    <row r="985" spans="1:107">
      <c r="A985">
        <f>ROW(Source!A859)</f>
        <v>859</v>
      </c>
      <c r="B985">
        <v>35806607</v>
      </c>
      <c r="C985">
        <v>35811493</v>
      </c>
      <c r="D985">
        <v>29110762</v>
      </c>
      <c r="E985">
        <v>1</v>
      </c>
      <c r="F985">
        <v>1</v>
      </c>
      <c r="G985">
        <v>1</v>
      </c>
      <c r="H985">
        <v>3</v>
      </c>
      <c r="I985" t="s">
        <v>676</v>
      </c>
      <c r="J985" t="s">
        <v>885</v>
      </c>
      <c r="K985" t="s">
        <v>678</v>
      </c>
      <c r="L985">
        <v>1308</v>
      </c>
      <c r="N985">
        <v>1003</v>
      </c>
      <c r="O985" t="s">
        <v>68</v>
      </c>
      <c r="P985" t="s">
        <v>68</v>
      </c>
      <c r="Q985">
        <v>100</v>
      </c>
      <c r="W985">
        <v>0</v>
      </c>
      <c r="X985">
        <v>961672469</v>
      </c>
      <c r="Y985">
        <v>0.68</v>
      </c>
      <c r="AA985">
        <v>528.80999999999995</v>
      </c>
      <c r="AB985">
        <v>0</v>
      </c>
      <c r="AC985">
        <v>0</v>
      </c>
      <c r="AD985">
        <v>0</v>
      </c>
      <c r="AE985">
        <v>99.4</v>
      </c>
      <c r="AF985">
        <v>0</v>
      </c>
      <c r="AG985">
        <v>0</v>
      </c>
      <c r="AH985">
        <v>0</v>
      </c>
      <c r="AI985">
        <v>5.32</v>
      </c>
      <c r="AJ985">
        <v>1</v>
      </c>
      <c r="AK985">
        <v>1</v>
      </c>
      <c r="AL985">
        <v>1</v>
      </c>
      <c r="AN985">
        <v>0</v>
      </c>
      <c r="AO985">
        <v>1</v>
      </c>
      <c r="AP985">
        <v>0</v>
      </c>
      <c r="AQ985">
        <v>0</v>
      </c>
      <c r="AR985">
        <v>0</v>
      </c>
      <c r="AS985" t="s">
        <v>3</v>
      </c>
      <c r="AT985">
        <v>0.68</v>
      </c>
      <c r="AU985" t="s">
        <v>3</v>
      </c>
      <c r="AV985">
        <v>0</v>
      </c>
      <c r="AW985">
        <v>2</v>
      </c>
      <c r="AX985">
        <v>35811508</v>
      </c>
      <c r="AY985">
        <v>1</v>
      </c>
      <c r="AZ985">
        <v>0</v>
      </c>
      <c r="BA985">
        <v>967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Y985*Source!I859</f>
        <v>0.18700000000000003</v>
      </c>
      <c r="CY985">
        <f>AA985</f>
        <v>528.80999999999995</v>
      </c>
      <c r="CZ985">
        <f>AE985</f>
        <v>99.4</v>
      </c>
      <c r="DA985">
        <f>AI985</f>
        <v>5.32</v>
      </c>
      <c r="DB985">
        <f>ROUND(ROUND(AT985*CZ985,2),2)</f>
        <v>67.59</v>
      </c>
      <c r="DC985">
        <f>ROUND(ROUND(AT985*AG985,2),2)</f>
        <v>0</v>
      </c>
    </row>
    <row r="986" spans="1:107">
      <c r="A986">
        <f>ROW(Source!A859)</f>
        <v>859</v>
      </c>
      <c r="B986">
        <v>35806607</v>
      </c>
      <c r="C986">
        <v>35811493</v>
      </c>
      <c r="D986">
        <v>29110964</v>
      </c>
      <c r="E986">
        <v>1</v>
      </c>
      <c r="F986">
        <v>1</v>
      </c>
      <c r="G986">
        <v>1</v>
      </c>
      <c r="H986">
        <v>3</v>
      </c>
      <c r="I986" t="s">
        <v>206</v>
      </c>
      <c r="J986" t="s">
        <v>208</v>
      </c>
      <c r="K986" t="s">
        <v>207</v>
      </c>
      <c r="L986">
        <v>1327</v>
      </c>
      <c r="N986">
        <v>1005</v>
      </c>
      <c r="O986" t="s">
        <v>165</v>
      </c>
      <c r="P986" t="s">
        <v>165</v>
      </c>
      <c r="Q986">
        <v>1</v>
      </c>
      <c r="W986">
        <v>0</v>
      </c>
      <c r="X986">
        <v>-100917442</v>
      </c>
      <c r="Y986">
        <v>102</v>
      </c>
      <c r="AA986">
        <v>516.15</v>
      </c>
      <c r="AB986">
        <v>0</v>
      </c>
      <c r="AC986">
        <v>0</v>
      </c>
      <c r="AD986">
        <v>0</v>
      </c>
      <c r="AE986">
        <v>82.19</v>
      </c>
      <c r="AF986">
        <v>0</v>
      </c>
      <c r="AG986">
        <v>0</v>
      </c>
      <c r="AH986">
        <v>0</v>
      </c>
      <c r="AI986">
        <v>6.28</v>
      </c>
      <c r="AJ986">
        <v>1</v>
      </c>
      <c r="AK986">
        <v>1</v>
      </c>
      <c r="AL986">
        <v>1</v>
      </c>
      <c r="AN986">
        <v>0</v>
      </c>
      <c r="AO986">
        <v>0</v>
      </c>
      <c r="AP986">
        <v>0</v>
      </c>
      <c r="AQ986">
        <v>0</v>
      </c>
      <c r="AR986">
        <v>0</v>
      </c>
      <c r="AS986" t="s">
        <v>3</v>
      </c>
      <c r="AT986">
        <v>102</v>
      </c>
      <c r="AU986" t="s">
        <v>3</v>
      </c>
      <c r="AV986">
        <v>0</v>
      </c>
      <c r="AW986">
        <v>1</v>
      </c>
      <c r="AX986">
        <v>-1</v>
      </c>
      <c r="AY986">
        <v>0</v>
      </c>
      <c r="AZ986">
        <v>0</v>
      </c>
      <c r="BA986" t="s">
        <v>3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Y986*Source!I859</f>
        <v>28.05</v>
      </c>
      <c r="CY986">
        <f>AA986</f>
        <v>516.15</v>
      </c>
      <c r="CZ986">
        <f>AE986</f>
        <v>82.19</v>
      </c>
      <c r="DA986">
        <f>AI986</f>
        <v>6.28</v>
      </c>
      <c r="DB986">
        <f>ROUND(ROUND(AT986*CZ986,2),2)</f>
        <v>8383.3799999999992</v>
      </c>
      <c r="DC986">
        <f>ROUND(ROUND(AT986*AG986,2),2)</f>
        <v>0</v>
      </c>
    </row>
    <row r="987" spans="1:107">
      <c r="A987">
        <f>ROW(Source!A862)</f>
        <v>862</v>
      </c>
      <c r="B987">
        <v>35806607</v>
      </c>
      <c r="C987">
        <v>35811511</v>
      </c>
      <c r="D987">
        <v>18413230</v>
      </c>
      <c r="E987">
        <v>1</v>
      </c>
      <c r="F987">
        <v>1</v>
      </c>
      <c r="G987">
        <v>1</v>
      </c>
      <c r="H987">
        <v>1</v>
      </c>
      <c r="I987" t="s">
        <v>610</v>
      </c>
      <c r="J987" t="s">
        <v>3</v>
      </c>
      <c r="K987" t="s">
        <v>611</v>
      </c>
      <c r="L987">
        <v>1369</v>
      </c>
      <c r="N987">
        <v>1013</v>
      </c>
      <c r="O987" t="s">
        <v>583</v>
      </c>
      <c r="P987" t="s">
        <v>583</v>
      </c>
      <c r="Q987">
        <v>1</v>
      </c>
      <c r="W987">
        <v>0</v>
      </c>
      <c r="X987">
        <v>355262106</v>
      </c>
      <c r="Y987">
        <v>7.6589999999999998</v>
      </c>
      <c r="AA987">
        <v>0</v>
      </c>
      <c r="AB987">
        <v>0</v>
      </c>
      <c r="AC987">
        <v>0</v>
      </c>
      <c r="AD987">
        <v>304.64</v>
      </c>
      <c r="AE987">
        <v>0</v>
      </c>
      <c r="AF987">
        <v>0</v>
      </c>
      <c r="AG987">
        <v>0</v>
      </c>
      <c r="AH987">
        <v>304.64</v>
      </c>
      <c r="AI987">
        <v>1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1</v>
      </c>
      <c r="AQ987">
        <v>0</v>
      </c>
      <c r="AR987">
        <v>0</v>
      </c>
      <c r="AS987" t="s">
        <v>3</v>
      </c>
      <c r="AT987">
        <v>6.66</v>
      </c>
      <c r="AU987" t="s">
        <v>144</v>
      </c>
      <c r="AV987">
        <v>1</v>
      </c>
      <c r="AW987">
        <v>2</v>
      </c>
      <c r="AX987">
        <v>35811524</v>
      </c>
      <c r="AY987">
        <v>2</v>
      </c>
      <c r="AZ987">
        <v>131072</v>
      </c>
      <c r="BA987">
        <v>968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Y987*Source!I862</f>
        <v>1.631367</v>
      </c>
      <c r="CY987">
        <f>AD987</f>
        <v>304.64</v>
      </c>
      <c r="CZ987">
        <f>AH987</f>
        <v>304.64</v>
      </c>
      <c r="DA987">
        <f>AL987</f>
        <v>1</v>
      </c>
      <c r="DB987">
        <f>ROUND((ROUND(AT987*CZ987,2)*1.15),2)</f>
        <v>2333.2399999999998</v>
      </c>
      <c r="DC987">
        <f>ROUND((ROUND(AT987*AG987,2)*1.15),2)</f>
        <v>0</v>
      </c>
    </row>
    <row r="988" spans="1:107">
      <c r="A988">
        <f>ROW(Source!A862)</f>
        <v>862</v>
      </c>
      <c r="B988">
        <v>35806607</v>
      </c>
      <c r="C988">
        <v>35811511</v>
      </c>
      <c r="D988">
        <v>29173472</v>
      </c>
      <c r="E988">
        <v>1</v>
      </c>
      <c r="F988">
        <v>1</v>
      </c>
      <c r="G988">
        <v>1</v>
      </c>
      <c r="H988">
        <v>2</v>
      </c>
      <c r="I988" t="s">
        <v>660</v>
      </c>
      <c r="J988" t="s">
        <v>661</v>
      </c>
      <c r="K988" t="s">
        <v>662</v>
      </c>
      <c r="L988">
        <v>1368</v>
      </c>
      <c r="N988">
        <v>1011</v>
      </c>
      <c r="O988" t="s">
        <v>589</v>
      </c>
      <c r="P988" t="s">
        <v>589</v>
      </c>
      <c r="Q988">
        <v>1</v>
      </c>
      <c r="W988">
        <v>0</v>
      </c>
      <c r="X988">
        <v>275932499</v>
      </c>
      <c r="Y988">
        <v>2.5124999999999997</v>
      </c>
      <c r="AA988">
        <v>0</v>
      </c>
      <c r="AB988">
        <v>12.75</v>
      </c>
      <c r="AC988">
        <v>0</v>
      </c>
      <c r="AD988">
        <v>0</v>
      </c>
      <c r="AE988">
        <v>0</v>
      </c>
      <c r="AF988">
        <v>3</v>
      </c>
      <c r="AG988">
        <v>0</v>
      </c>
      <c r="AH988">
        <v>0</v>
      </c>
      <c r="AI988">
        <v>1</v>
      </c>
      <c r="AJ988">
        <v>4.25</v>
      </c>
      <c r="AK988">
        <v>33.18</v>
      </c>
      <c r="AL988">
        <v>1</v>
      </c>
      <c r="AN988">
        <v>0</v>
      </c>
      <c r="AO988">
        <v>1</v>
      </c>
      <c r="AP988">
        <v>1</v>
      </c>
      <c r="AQ988">
        <v>0</v>
      </c>
      <c r="AR988">
        <v>0</v>
      </c>
      <c r="AS988" t="s">
        <v>3</v>
      </c>
      <c r="AT988">
        <v>2.0099999999999998</v>
      </c>
      <c r="AU988" t="s">
        <v>143</v>
      </c>
      <c r="AV988">
        <v>0</v>
      </c>
      <c r="AW988">
        <v>2</v>
      </c>
      <c r="AX988">
        <v>35811525</v>
      </c>
      <c r="AY988">
        <v>1</v>
      </c>
      <c r="AZ988">
        <v>0</v>
      </c>
      <c r="BA988">
        <v>969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Y988*Source!I862</f>
        <v>0.53516249999999999</v>
      </c>
      <c r="CY988">
        <f>AB988</f>
        <v>12.75</v>
      </c>
      <c r="CZ988">
        <f>AF988</f>
        <v>3</v>
      </c>
      <c r="DA988">
        <f>AJ988</f>
        <v>4.25</v>
      </c>
      <c r="DB988">
        <f>ROUND((ROUND(AT988*CZ988,2)*1.25),2)</f>
        <v>7.54</v>
      </c>
      <c r="DC988">
        <f>ROUND((ROUND(AT988*AG988,2)*1.25),2)</f>
        <v>0</v>
      </c>
    </row>
    <row r="989" spans="1:107">
      <c r="A989">
        <f>ROW(Source!A862)</f>
        <v>862</v>
      </c>
      <c r="B989">
        <v>35806607</v>
      </c>
      <c r="C989">
        <v>35811511</v>
      </c>
      <c r="D989">
        <v>29174500</v>
      </c>
      <c r="E989">
        <v>1</v>
      </c>
      <c r="F989">
        <v>1</v>
      </c>
      <c r="G989">
        <v>1</v>
      </c>
      <c r="H989">
        <v>2</v>
      </c>
      <c r="I989" t="s">
        <v>682</v>
      </c>
      <c r="J989" t="s">
        <v>683</v>
      </c>
      <c r="K989" t="s">
        <v>684</v>
      </c>
      <c r="L989">
        <v>1368</v>
      </c>
      <c r="N989">
        <v>1011</v>
      </c>
      <c r="O989" t="s">
        <v>589</v>
      </c>
      <c r="P989" t="s">
        <v>589</v>
      </c>
      <c r="Q989">
        <v>1</v>
      </c>
      <c r="W989">
        <v>0</v>
      </c>
      <c r="X989">
        <v>-239831557</v>
      </c>
      <c r="Y989">
        <v>1.6625000000000001</v>
      </c>
      <c r="AA989">
        <v>0</v>
      </c>
      <c r="AB989">
        <v>7.33</v>
      </c>
      <c r="AC989">
        <v>0</v>
      </c>
      <c r="AD989">
        <v>0</v>
      </c>
      <c r="AE989">
        <v>0</v>
      </c>
      <c r="AF989">
        <v>1.95</v>
      </c>
      <c r="AG989">
        <v>0</v>
      </c>
      <c r="AH989">
        <v>0</v>
      </c>
      <c r="AI989">
        <v>1</v>
      </c>
      <c r="AJ989">
        <v>3.76</v>
      </c>
      <c r="AK989">
        <v>33.18</v>
      </c>
      <c r="AL989">
        <v>1</v>
      </c>
      <c r="AN989">
        <v>0</v>
      </c>
      <c r="AO989">
        <v>1</v>
      </c>
      <c r="AP989">
        <v>1</v>
      </c>
      <c r="AQ989">
        <v>0</v>
      </c>
      <c r="AR989">
        <v>0</v>
      </c>
      <c r="AS989" t="s">
        <v>3</v>
      </c>
      <c r="AT989">
        <v>1.33</v>
      </c>
      <c r="AU989" t="s">
        <v>143</v>
      </c>
      <c r="AV989">
        <v>0</v>
      </c>
      <c r="AW989">
        <v>2</v>
      </c>
      <c r="AX989">
        <v>35811526</v>
      </c>
      <c r="AY989">
        <v>1</v>
      </c>
      <c r="AZ989">
        <v>0</v>
      </c>
      <c r="BA989">
        <v>970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Y989*Source!I862</f>
        <v>0.3541125</v>
      </c>
      <c r="CY989">
        <f>AB989</f>
        <v>7.33</v>
      </c>
      <c r="CZ989">
        <f>AF989</f>
        <v>1.95</v>
      </c>
      <c r="DA989">
        <f>AJ989</f>
        <v>3.76</v>
      </c>
      <c r="DB989">
        <f>ROUND((ROUND(AT989*CZ989,2)*1.25),2)</f>
        <v>3.24</v>
      </c>
      <c r="DC989">
        <f>ROUND((ROUND(AT989*AG989,2)*1.25),2)</f>
        <v>0</v>
      </c>
    </row>
    <row r="990" spans="1:107">
      <c r="A990">
        <f>ROW(Source!A862)</f>
        <v>862</v>
      </c>
      <c r="B990">
        <v>35806607</v>
      </c>
      <c r="C990">
        <v>35811511</v>
      </c>
      <c r="D990">
        <v>29174913</v>
      </c>
      <c r="E990">
        <v>1</v>
      </c>
      <c r="F990">
        <v>1</v>
      </c>
      <c r="G990">
        <v>1</v>
      </c>
      <c r="H990">
        <v>2</v>
      </c>
      <c r="I990" t="s">
        <v>601</v>
      </c>
      <c r="J990" t="s">
        <v>602</v>
      </c>
      <c r="K990" t="s">
        <v>603</v>
      </c>
      <c r="L990">
        <v>1368</v>
      </c>
      <c r="N990">
        <v>1011</v>
      </c>
      <c r="O990" t="s">
        <v>589</v>
      </c>
      <c r="P990" t="s">
        <v>589</v>
      </c>
      <c r="Q990">
        <v>1</v>
      </c>
      <c r="W990">
        <v>0</v>
      </c>
      <c r="X990">
        <v>458544584</v>
      </c>
      <c r="Y990">
        <v>3.7499999999999999E-2</v>
      </c>
      <c r="AA990">
        <v>0</v>
      </c>
      <c r="AB990">
        <v>932.72</v>
      </c>
      <c r="AC990">
        <v>384.89</v>
      </c>
      <c r="AD990">
        <v>0</v>
      </c>
      <c r="AE990">
        <v>0</v>
      </c>
      <c r="AF990">
        <v>87.17</v>
      </c>
      <c r="AG990">
        <v>11.6</v>
      </c>
      <c r="AH990">
        <v>0</v>
      </c>
      <c r="AI990">
        <v>1</v>
      </c>
      <c r="AJ990">
        <v>10.7</v>
      </c>
      <c r="AK990">
        <v>33.18</v>
      </c>
      <c r="AL990">
        <v>1</v>
      </c>
      <c r="AN990">
        <v>0</v>
      </c>
      <c r="AO990">
        <v>1</v>
      </c>
      <c r="AP990">
        <v>1</v>
      </c>
      <c r="AQ990">
        <v>0</v>
      </c>
      <c r="AR990">
        <v>0</v>
      </c>
      <c r="AS990" t="s">
        <v>3</v>
      </c>
      <c r="AT990">
        <v>0.03</v>
      </c>
      <c r="AU990" t="s">
        <v>143</v>
      </c>
      <c r="AV990">
        <v>0</v>
      </c>
      <c r="AW990">
        <v>2</v>
      </c>
      <c r="AX990">
        <v>35811527</v>
      </c>
      <c r="AY990">
        <v>1</v>
      </c>
      <c r="AZ990">
        <v>0</v>
      </c>
      <c r="BA990">
        <v>971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Y990*Source!I862</f>
        <v>7.9874999999999998E-3</v>
      </c>
      <c r="CY990">
        <f>AB990</f>
        <v>932.72</v>
      </c>
      <c r="CZ990">
        <f>AF990</f>
        <v>87.17</v>
      </c>
      <c r="DA990">
        <f>AJ990</f>
        <v>10.7</v>
      </c>
      <c r="DB990">
        <f>ROUND((ROUND(AT990*CZ990,2)*1.25),2)</f>
        <v>3.28</v>
      </c>
      <c r="DC990">
        <f>ROUND((ROUND(AT990*AG990,2)*1.25),2)</f>
        <v>0.44</v>
      </c>
    </row>
    <row r="991" spans="1:107">
      <c r="A991">
        <f>ROW(Source!A862)</f>
        <v>862</v>
      </c>
      <c r="B991">
        <v>35806607</v>
      </c>
      <c r="C991">
        <v>35811511</v>
      </c>
      <c r="D991">
        <v>29114471</v>
      </c>
      <c r="E991">
        <v>1</v>
      </c>
      <c r="F991">
        <v>1</v>
      </c>
      <c r="G991">
        <v>1</v>
      </c>
      <c r="H991">
        <v>3</v>
      </c>
      <c r="I991" t="s">
        <v>685</v>
      </c>
      <c r="J991" t="s">
        <v>686</v>
      </c>
      <c r="K991" t="s">
        <v>687</v>
      </c>
      <c r="L991">
        <v>1358</v>
      </c>
      <c r="N991">
        <v>1010</v>
      </c>
      <c r="O991" t="s">
        <v>498</v>
      </c>
      <c r="P991" t="s">
        <v>498</v>
      </c>
      <c r="Q991">
        <v>10</v>
      </c>
      <c r="W991">
        <v>0</v>
      </c>
      <c r="X991">
        <v>610395517</v>
      </c>
      <c r="Y991">
        <v>26.3</v>
      </c>
      <c r="AA991">
        <v>1.55</v>
      </c>
      <c r="AB991">
        <v>0</v>
      </c>
      <c r="AC991">
        <v>0</v>
      </c>
      <c r="AD991">
        <v>0</v>
      </c>
      <c r="AE991">
        <v>1.6</v>
      </c>
      <c r="AF991">
        <v>0</v>
      </c>
      <c r="AG991">
        <v>0</v>
      </c>
      <c r="AH991">
        <v>0</v>
      </c>
      <c r="AI991">
        <v>0.97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0</v>
      </c>
      <c r="AQ991">
        <v>0</v>
      </c>
      <c r="AR991">
        <v>0</v>
      </c>
      <c r="AS991" t="s">
        <v>3</v>
      </c>
      <c r="AT991">
        <v>26.3</v>
      </c>
      <c r="AU991" t="s">
        <v>3</v>
      </c>
      <c r="AV991">
        <v>0</v>
      </c>
      <c r="AW991">
        <v>2</v>
      </c>
      <c r="AX991">
        <v>35811528</v>
      </c>
      <c r="AY991">
        <v>1</v>
      </c>
      <c r="AZ991">
        <v>0</v>
      </c>
      <c r="BA991">
        <v>972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Y991*Source!I862</f>
        <v>5.6018999999999997</v>
      </c>
      <c r="CY991">
        <f t="shared" ref="CY991:CY998" si="151">AA991</f>
        <v>1.55</v>
      </c>
      <c r="CZ991">
        <f t="shared" ref="CZ991:CZ998" si="152">AE991</f>
        <v>1.6</v>
      </c>
      <c r="DA991">
        <f t="shared" ref="DA991:DA998" si="153">AI991</f>
        <v>0.97</v>
      </c>
      <c r="DB991">
        <f t="shared" ref="DB991:DB998" si="154">ROUND(ROUND(AT991*CZ991,2),2)</f>
        <v>42.08</v>
      </c>
      <c r="DC991">
        <f t="shared" ref="DC991:DC998" si="155">ROUND(ROUND(AT991*AG991,2),2)</f>
        <v>0</v>
      </c>
    </row>
    <row r="992" spans="1:107">
      <c r="A992">
        <f>ROW(Source!A862)</f>
        <v>862</v>
      </c>
      <c r="B992">
        <v>35806607</v>
      </c>
      <c r="C992">
        <v>35811511</v>
      </c>
      <c r="D992">
        <v>29114305</v>
      </c>
      <c r="E992">
        <v>1</v>
      </c>
      <c r="F992">
        <v>1</v>
      </c>
      <c r="G992">
        <v>1</v>
      </c>
      <c r="H992">
        <v>3</v>
      </c>
      <c r="I992" t="s">
        <v>688</v>
      </c>
      <c r="J992" t="s">
        <v>689</v>
      </c>
      <c r="K992" t="s">
        <v>690</v>
      </c>
      <c r="L992">
        <v>1354</v>
      </c>
      <c r="N992">
        <v>1010</v>
      </c>
      <c r="O992" t="s">
        <v>258</v>
      </c>
      <c r="P992" t="s">
        <v>258</v>
      </c>
      <c r="Q992">
        <v>1</v>
      </c>
      <c r="W992">
        <v>0</v>
      </c>
      <c r="X992">
        <v>-1753782198</v>
      </c>
      <c r="Y992">
        <v>263</v>
      </c>
      <c r="AA992">
        <v>0.21</v>
      </c>
      <c r="AB992">
        <v>0</v>
      </c>
      <c r="AC992">
        <v>0</v>
      </c>
      <c r="AD992">
        <v>0</v>
      </c>
      <c r="AE992">
        <v>0.12</v>
      </c>
      <c r="AF992">
        <v>0</v>
      </c>
      <c r="AG992">
        <v>0</v>
      </c>
      <c r="AH992">
        <v>0</v>
      </c>
      <c r="AI992">
        <v>1.78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263</v>
      </c>
      <c r="AU992" t="s">
        <v>3</v>
      </c>
      <c r="AV992">
        <v>0</v>
      </c>
      <c r="AW992">
        <v>2</v>
      </c>
      <c r="AX992">
        <v>35811529</v>
      </c>
      <c r="AY992">
        <v>1</v>
      </c>
      <c r="AZ992">
        <v>0</v>
      </c>
      <c r="BA992">
        <v>973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Y992*Source!I862</f>
        <v>56.018999999999998</v>
      </c>
      <c r="CY992">
        <f t="shared" si="151"/>
        <v>0.21</v>
      </c>
      <c r="CZ992">
        <f t="shared" si="152"/>
        <v>0.12</v>
      </c>
      <c r="DA992">
        <f t="shared" si="153"/>
        <v>1.78</v>
      </c>
      <c r="DB992">
        <f t="shared" si="154"/>
        <v>31.56</v>
      </c>
      <c r="DC992">
        <f t="shared" si="155"/>
        <v>0</v>
      </c>
    </row>
    <row r="993" spans="1:107">
      <c r="A993">
        <f>ROW(Source!A862)</f>
        <v>862</v>
      </c>
      <c r="B993">
        <v>35806607</v>
      </c>
      <c r="C993">
        <v>35811511</v>
      </c>
      <c r="D993">
        <v>29111012</v>
      </c>
      <c r="E993">
        <v>1</v>
      </c>
      <c r="F993">
        <v>1</v>
      </c>
      <c r="G993">
        <v>1</v>
      </c>
      <c r="H993">
        <v>3</v>
      </c>
      <c r="I993" t="s">
        <v>691</v>
      </c>
      <c r="J993" t="s">
        <v>692</v>
      </c>
      <c r="K993" t="s">
        <v>693</v>
      </c>
      <c r="L993">
        <v>1354</v>
      </c>
      <c r="N993">
        <v>1010</v>
      </c>
      <c r="O993" t="s">
        <v>258</v>
      </c>
      <c r="P993" t="s">
        <v>258</v>
      </c>
      <c r="Q993">
        <v>1</v>
      </c>
      <c r="W993">
        <v>0</v>
      </c>
      <c r="X993">
        <v>-532370196</v>
      </c>
      <c r="Y993">
        <v>7</v>
      </c>
      <c r="AA993">
        <v>12.73</v>
      </c>
      <c r="AB993">
        <v>0</v>
      </c>
      <c r="AC993">
        <v>0</v>
      </c>
      <c r="AD993">
        <v>0</v>
      </c>
      <c r="AE993">
        <v>1.29</v>
      </c>
      <c r="AF993">
        <v>0</v>
      </c>
      <c r="AG993">
        <v>0</v>
      </c>
      <c r="AH993">
        <v>0</v>
      </c>
      <c r="AI993">
        <v>9.8699999999999992</v>
      </c>
      <c r="AJ993">
        <v>1</v>
      </c>
      <c r="AK993">
        <v>1</v>
      </c>
      <c r="AL993">
        <v>1</v>
      </c>
      <c r="AN993">
        <v>0</v>
      </c>
      <c r="AO993">
        <v>1</v>
      </c>
      <c r="AP993">
        <v>0</v>
      </c>
      <c r="AQ993">
        <v>0</v>
      </c>
      <c r="AR993">
        <v>0</v>
      </c>
      <c r="AS993" t="s">
        <v>3</v>
      </c>
      <c r="AT993">
        <v>7</v>
      </c>
      <c r="AU993" t="s">
        <v>3</v>
      </c>
      <c r="AV993">
        <v>0</v>
      </c>
      <c r="AW993">
        <v>2</v>
      </c>
      <c r="AX993">
        <v>35811530</v>
      </c>
      <c r="AY993">
        <v>1</v>
      </c>
      <c r="AZ993">
        <v>0</v>
      </c>
      <c r="BA993">
        <v>974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Y993*Source!I862</f>
        <v>1.4909999999999999</v>
      </c>
      <c r="CY993">
        <f t="shared" si="151"/>
        <v>12.73</v>
      </c>
      <c r="CZ993">
        <f t="shared" si="152"/>
        <v>1.29</v>
      </c>
      <c r="DA993">
        <f t="shared" si="153"/>
        <v>9.8699999999999992</v>
      </c>
      <c r="DB993">
        <f t="shared" si="154"/>
        <v>9.0299999999999994</v>
      </c>
      <c r="DC993">
        <f t="shared" si="155"/>
        <v>0</v>
      </c>
    </row>
    <row r="994" spans="1:107">
      <c r="A994">
        <f>ROW(Source!A862)</f>
        <v>862</v>
      </c>
      <c r="B994">
        <v>35806607</v>
      </c>
      <c r="C994">
        <v>35811511</v>
      </c>
      <c r="D994">
        <v>29111013</v>
      </c>
      <c r="E994">
        <v>1</v>
      </c>
      <c r="F994">
        <v>1</v>
      </c>
      <c r="G994">
        <v>1</v>
      </c>
      <c r="H994">
        <v>3</v>
      </c>
      <c r="I994" t="s">
        <v>694</v>
      </c>
      <c r="J994" t="s">
        <v>695</v>
      </c>
      <c r="K994" t="s">
        <v>696</v>
      </c>
      <c r="L994">
        <v>1354</v>
      </c>
      <c r="N994">
        <v>1010</v>
      </c>
      <c r="O994" t="s">
        <v>258</v>
      </c>
      <c r="P994" t="s">
        <v>258</v>
      </c>
      <c r="Q994">
        <v>1</v>
      </c>
      <c r="W994">
        <v>0</v>
      </c>
      <c r="X994">
        <v>-463883208</v>
      </c>
      <c r="Y994">
        <v>7</v>
      </c>
      <c r="AA994">
        <v>12.73</v>
      </c>
      <c r="AB994">
        <v>0</v>
      </c>
      <c r="AC994">
        <v>0</v>
      </c>
      <c r="AD994">
        <v>0</v>
      </c>
      <c r="AE994">
        <v>1.29</v>
      </c>
      <c r="AF994">
        <v>0</v>
      </c>
      <c r="AG994">
        <v>0</v>
      </c>
      <c r="AH994">
        <v>0</v>
      </c>
      <c r="AI994">
        <v>9.8699999999999992</v>
      </c>
      <c r="AJ994">
        <v>1</v>
      </c>
      <c r="AK994">
        <v>1</v>
      </c>
      <c r="AL994">
        <v>1</v>
      </c>
      <c r="AN994">
        <v>0</v>
      </c>
      <c r="AO994">
        <v>1</v>
      </c>
      <c r="AP994">
        <v>0</v>
      </c>
      <c r="AQ994">
        <v>0</v>
      </c>
      <c r="AR994">
        <v>0</v>
      </c>
      <c r="AS994" t="s">
        <v>3</v>
      </c>
      <c r="AT994">
        <v>7</v>
      </c>
      <c r="AU994" t="s">
        <v>3</v>
      </c>
      <c r="AV994">
        <v>0</v>
      </c>
      <c r="AW994">
        <v>2</v>
      </c>
      <c r="AX994">
        <v>35811531</v>
      </c>
      <c r="AY994">
        <v>1</v>
      </c>
      <c r="AZ994">
        <v>0</v>
      </c>
      <c r="BA994">
        <v>975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Y994*Source!I862</f>
        <v>1.4909999999999999</v>
      </c>
      <c r="CY994">
        <f t="shared" si="151"/>
        <v>12.73</v>
      </c>
      <c r="CZ994">
        <f t="shared" si="152"/>
        <v>1.29</v>
      </c>
      <c r="DA994">
        <f t="shared" si="153"/>
        <v>9.8699999999999992</v>
      </c>
      <c r="DB994">
        <f t="shared" si="154"/>
        <v>9.0299999999999994</v>
      </c>
      <c r="DC994">
        <f t="shared" si="155"/>
        <v>0</v>
      </c>
    </row>
    <row r="995" spans="1:107">
      <c r="A995">
        <f>ROW(Source!A862)</f>
        <v>862</v>
      </c>
      <c r="B995">
        <v>35806607</v>
      </c>
      <c r="C995">
        <v>35811511</v>
      </c>
      <c r="D995">
        <v>29111016</v>
      </c>
      <c r="E995">
        <v>1</v>
      </c>
      <c r="F995">
        <v>1</v>
      </c>
      <c r="G995">
        <v>1</v>
      </c>
      <c r="H995">
        <v>3</v>
      </c>
      <c r="I995" t="s">
        <v>697</v>
      </c>
      <c r="J995" t="s">
        <v>698</v>
      </c>
      <c r="K995" t="s">
        <v>699</v>
      </c>
      <c r="L995">
        <v>1354</v>
      </c>
      <c r="N995">
        <v>1010</v>
      </c>
      <c r="O995" t="s">
        <v>258</v>
      </c>
      <c r="P995" t="s">
        <v>258</v>
      </c>
      <c r="Q995">
        <v>1</v>
      </c>
      <c r="W995">
        <v>0</v>
      </c>
      <c r="X995">
        <v>-983964523</v>
      </c>
      <c r="Y995">
        <v>40</v>
      </c>
      <c r="AA995">
        <v>12.73</v>
      </c>
      <c r="AB995">
        <v>0</v>
      </c>
      <c r="AC995">
        <v>0</v>
      </c>
      <c r="AD995">
        <v>0</v>
      </c>
      <c r="AE995">
        <v>1.29</v>
      </c>
      <c r="AF995">
        <v>0</v>
      </c>
      <c r="AG995">
        <v>0</v>
      </c>
      <c r="AH995">
        <v>0</v>
      </c>
      <c r="AI995">
        <v>9.8699999999999992</v>
      </c>
      <c r="AJ995">
        <v>1</v>
      </c>
      <c r="AK995">
        <v>1</v>
      </c>
      <c r="AL995">
        <v>1</v>
      </c>
      <c r="AN995">
        <v>0</v>
      </c>
      <c r="AO995">
        <v>1</v>
      </c>
      <c r="AP995">
        <v>0</v>
      </c>
      <c r="AQ995">
        <v>0</v>
      </c>
      <c r="AR995">
        <v>0</v>
      </c>
      <c r="AS995" t="s">
        <v>3</v>
      </c>
      <c r="AT995">
        <v>40</v>
      </c>
      <c r="AU995" t="s">
        <v>3</v>
      </c>
      <c r="AV995">
        <v>0</v>
      </c>
      <c r="AW995">
        <v>2</v>
      </c>
      <c r="AX995">
        <v>35811532</v>
      </c>
      <c r="AY995">
        <v>1</v>
      </c>
      <c r="AZ995">
        <v>0</v>
      </c>
      <c r="BA995">
        <v>976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Y995*Source!I862</f>
        <v>8.52</v>
      </c>
      <c r="CY995">
        <f t="shared" si="151"/>
        <v>12.73</v>
      </c>
      <c r="CZ995">
        <f t="shared" si="152"/>
        <v>1.29</v>
      </c>
      <c r="DA995">
        <f t="shared" si="153"/>
        <v>9.8699999999999992</v>
      </c>
      <c r="DB995">
        <f t="shared" si="154"/>
        <v>51.6</v>
      </c>
      <c r="DC995">
        <f t="shared" si="155"/>
        <v>0</v>
      </c>
    </row>
    <row r="996" spans="1:107">
      <c r="A996">
        <f>ROW(Source!A862)</f>
        <v>862</v>
      </c>
      <c r="B996">
        <v>35806607</v>
      </c>
      <c r="C996">
        <v>35811511</v>
      </c>
      <c r="D996">
        <v>29111019</v>
      </c>
      <c r="E996">
        <v>1</v>
      </c>
      <c r="F996">
        <v>1</v>
      </c>
      <c r="G996">
        <v>1</v>
      </c>
      <c r="H996">
        <v>3</v>
      </c>
      <c r="I996" t="s">
        <v>700</v>
      </c>
      <c r="J996" t="s">
        <v>701</v>
      </c>
      <c r="K996" t="s">
        <v>702</v>
      </c>
      <c r="L996">
        <v>1354</v>
      </c>
      <c r="N996">
        <v>1010</v>
      </c>
      <c r="O996" t="s">
        <v>258</v>
      </c>
      <c r="P996" t="s">
        <v>258</v>
      </c>
      <c r="Q996">
        <v>1</v>
      </c>
      <c r="W996">
        <v>0</v>
      </c>
      <c r="X996">
        <v>395384367</v>
      </c>
      <c r="Y996">
        <v>8</v>
      </c>
      <c r="AA996">
        <v>8.67</v>
      </c>
      <c r="AB996">
        <v>0</v>
      </c>
      <c r="AC996">
        <v>0</v>
      </c>
      <c r="AD996">
        <v>0</v>
      </c>
      <c r="AE996">
        <v>0.63</v>
      </c>
      <c r="AF996">
        <v>0</v>
      </c>
      <c r="AG996">
        <v>0</v>
      </c>
      <c r="AH996">
        <v>0</v>
      </c>
      <c r="AI996">
        <v>13.76</v>
      </c>
      <c r="AJ996">
        <v>1</v>
      </c>
      <c r="AK996">
        <v>1</v>
      </c>
      <c r="AL996">
        <v>1</v>
      </c>
      <c r="AN996">
        <v>0</v>
      </c>
      <c r="AO996">
        <v>1</v>
      </c>
      <c r="AP996">
        <v>0</v>
      </c>
      <c r="AQ996">
        <v>0</v>
      </c>
      <c r="AR996">
        <v>0</v>
      </c>
      <c r="AS996" t="s">
        <v>3</v>
      </c>
      <c r="AT996">
        <v>8</v>
      </c>
      <c r="AU996" t="s">
        <v>3</v>
      </c>
      <c r="AV996">
        <v>0</v>
      </c>
      <c r="AW996">
        <v>2</v>
      </c>
      <c r="AX996">
        <v>35811533</v>
      </c>
      <c r="AY996">
        <v>1</v>
      </c>
      <c r="AZ996">
        <v>0</v>
      </c>
      <c r="BA996">
        <v>977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Y996*Source!I862</f>
        <v>1.704</v>
      </c>
      <c r="CY996">
        <f t="shared" si="151"/>
        <v>8.67</v>
      </c>
      <c r="CZ996">
        <f t="shared" si="152"/>
        <v>0.63</v>
      </c>
      <c r="DA996">
        <f t="shared" si="153"/>
        <v>13.76</v>
      </c>
      <c r="DB996">
        <f t="shared" si="154"/>
        <v>5.04</v>
      </c>
      <c r="DC996">
        <f t="shared" si="155"/>
        <v>0</v>
      </c>
    </row>
    <row r="997" spans="1:107">
      <c r="A997">
        <f>ROW(Source!A862)</f>
        <v>862</v>
      </c>
      <c r="B997">
        <v>35806607</v>
      </c>
      <c r="C997">
        <v>35811511</v>
      </c>
      <c r="D997">
        <v>29111018</v>
      </c>
      <c r="E997">
        <v>1</v>
      </c>
      <c r="F997">
        <v>1</v>
      </c>
      <c r="G997">
        <v>1</v>
      </c>
      <c r="H997">
        <v>3</v>
      </c>
      <c r="I997" t="s">
        <v>703</v>
      </c>
      <c r="J997" t="s">
        <v>704</v>
      </c>
      <c r="K997" t="s">
        <v>705</v>
      </c>
      <c r="L997">
        <v>1354</v>
      </c>
      <c r="N997">
        <v>1010</v>
      </c>
      <c r="O997" t="s">
        <v>258</v>
      </c>
      <c r="P997" t="s">
        <v>258</v>
      </c>
      <c r="Q997">
        <v>1</v>
      </c>
      <c r="W997">
        <v>0</v>
      </c>
      <c r="X997">
        <v>-1405133353</v>
      </c>
      <c r="Y997">
        <v>8</v>
      </c>
      <c r="AA997">
        <v>8.67</v>
      </c>
      <c r="AB997">
        <v>0</v>
      </c>
      <c r="AC997">
        <v>0</v>
      </c>
      <c r="AD997">
        <v>0</v>
      </c>
      <c r="AE997">
        <v>0.63</v>
      </c>
      <c r="AF997">
        <v>0</v>
      </c>
      <c r="AG997">
        <v>0</v>
      </c>
      <c r="AH997">
        <v>0</v>
      </c>
      <c r="AI997">
        <v>13.76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8</v>
      </c>
      <c r="AU997" t="s">
        <v>3</v>
      </c>
      <c r="AV997">
        <v>0</v>
      </c>
      <c r="AW997">
        <v>2</v>
      </c>
      <c r="AX997">
        <v>35811534</v>
      </c>
      <c r="AY997">
        <v>1</v>
      </c>
      <c r="AZ997">
        <v>0</v>
      </c>
      <c r="BA997">
        <v>978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Y997*Source!I862</f>
        <v>1.704</v>
      </c>
      <c r="CY997">
        <f t="shared" si="151"/>
        <v>8.67</v>
      </c>
      <c r="CZ997">
        <f t="shared" si="152"/>
        <v>0.63</v>
      </c>
      <c r="DA997">
        <f t="shared" si="153"/>
        <v>13.76</v>
      </c>
      <c r="DB997">
        <f t="shared" si="154"/>
        <v>5.04</v>
      </c>
      <c r="DC997">
        <f t="shared" si="155"/>
        <v>0</v>
      </c>
    </row>
    <row r="998" spans="1:107">
      <c r="A998">
        <f>ROW(Source!A862)</f>
        <v>862</v>
      </c>
      <c r="B998">
        <v>35806607</v>
      </c>
      <c r="C998">
        <v>35811511</v>
      </c>
      <c r="D998">
        <v>29110997</v>
      </c>
      <c r="E998">
        <v>1</v>
      </c>
      <c r="F998">
        <v>1</v>
      </c>
      <c r="G998">
        <v>1</v>
      </c>
      <c r="H998">
        <v>3</v>
      </c>
      <c r="I998" t="s">
        <v>706</v>
      </c>
      <c r="J998" t="s">
        <v>707</v>
      </c>
      <c r="K998" t="s">
        <v>708</v>
      </c>
      <c r="L998">
        <v>1301</v>
      </c>
      <c r="N998">
        <v>1003</v>
      </c>
      <c r="O998" t="s">
        <v>151</v>
      </c>
      <c r="P998" t="s">
        <v>151</v>
      </c>
      <c r="Q998">
        <v>1</v>
      </c>
      <c r="W998">
        <v>0</v>
      </c>
      <c r="X998">
        <v>1996222970</v>
      </c>
      <c r="Y998">
        <v>101</v>
      </c>
      <c r="AA998">
        <v>27.92</v>
      </c>
      <c r="AB998">
        <v>0</v>
      </c>
      <c r="AC998">
        <v>0</v>
      </c>
      <c r="AD998">
        <v>0</v>
      </c>
      <c r="AE998">
        <v>12.3</v>
      </c>
      <c r="AF998">
        <v>0</v>
      </c>
      <c r="AG998">
        <v>0</v>
      </c>
      <c r="AH998">
        <v>0</v>
      </c>
      <c r="AI998">
        <v>2.27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0</v>
      </c>
      <c r="AQ998">
        <v>0</v>
      </c>
      <c r="AR998">
        <v>0</v>
      </c>
      <c r="AS998" t="s">
        <v>3</v>
      </c>
      <c r="AT998">
        <v>101</v>
      </c>
      <c r="AU998" t="s">
        <v>3</v>
      </c>
      <c r="AV998">
        <v>0</v>
      </c>
      <c r="AW998">
        <v>2</v>
      </c>
      <c r="AX998">
        <v>35811535</v>
      </c>
      <c r="AY998">
        <v>1</v>
      </c>
      <c r="AZ998">
        <v>0</v>
      </c>
      <c r="BA998">
        <v>979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Y998*Source!I862</f>
        <v>21.512999999999998</v>
      </c>
      <c r="CY998">
        <f t="shared" si="151"/>
        <v>27.92</v>
      </c>
      <c r="CZ998">
        <f t="shared" si="152"/>
        <v>12.3</v>
      </c>
      <c r="DA998">
        <f t="shared" si="153"/>
        <v>2.27</v>
      </c>
      <c r="DB998">
        <f t="shared" si="154"/>
        <v>1242.3</v>
      </c>
      <c r="DC998">
        <f t="shared" si="155"/>
        <v>0</v>
      </c>
    </row>
    <row r="999" spans="1:107">
      <c r="A999">
        <f>ROW(Source!A863)</f>
        <v>863</v>
      </c>
      <c r="B999">
        <v>35806607</v>
      </c>
      <c r="C999">
        <v>35811536</v>
      </c>
      <c r="D999">
        <v>18409850</v>
      </c>
      <c r="E999">
        <v>1</v>
      </c>
      <c r="F999">
        <v>1</v>
      </c>
      <c r="G999">
        <v>1</v>
      </c>
      <c r="H999">
        <v>1</v>
      </c>
      <c r="I999" t="s">
        <v>709</v>
      </c>
      <c r="J999" t="s">
        <v>3</v>
      </c>
      <c r="K999" t="s">
        <v>710</v>
      </c>
      <c r="L999">
        <v>1369</v>
      </c>
      <c r="N999">
        <v>1013</v>
      </c>
      <c r="O999" t="s">
        <v>583</v>
      </c>
      <c r="P999" t="s">
        <v>583</v>
      </c>
      <c r="Q999">
        <v>1</v>
      </c>
      <c r="W999">
        <v>0</v>
      </c>
      <c r="X999">
        <v>855544366</v>
      </c>
      <c r="Y999">
        <v>102.35</v>
      </c>
      <c r="AA999">
        <v>0</v>
      </c>
      <c r="AB999">
        <v>0</v>
      </c>
      <c r="AC999">
        <v>0</v>
      </c>
      <c r="AD999">
        <v>300.99</v>
      </c>
      <c r="AE999">
        <v>0</v>
      </c>
      <c r="AF999">
        <v>0</v>
      </c>
      <c r="AG999">
        <v>0</v>
      </c>
      <c r="AH999">
        <v>300.99</v>
      </c>
      <c r="AI999">
        <v>1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1</v>
      </c>
      <c r="AQ999">
        <v>0</v>
      </c>
      <c r="AR999">
        <v>0</v>
      </c>
      <c r="AS999" t="s">
        <v>3</v>
      </c>
      <c r="AT999">
        <v>89</v>
      </c>
      <c r="AU999" t="s">
        <v>144</v>
      </c>
      <c r="AV999">
        <v>1</v>
      </c>
      <c r="AW999">
        <v>2</v>
      </c>
      <c r="AX999">
        <v>35811556</v>
      </c>
      <c r="AY999">
        <v>2</v>
      </c>
      <c r="AZ999">
        <v>131072</v>
      </c>
      <c r="BA999">
        <v>980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Y999*Source!I863</f>
        <v>27.250687499999998</v>
      </c>
      <c r="CY999">
        <f>AD999</f>
        <v>300.99</v>
      </c>
      <c r="CZ999">
        <f>AH999</f>
        <v>300.99</v>
      </c>
      <c r="DA999">
        <f>AL999</f>
        <v>1</v>
      </c>
      <c r="DB999">
        <f>ROUND((ROUND(AT999*CZ999,2)*1.15),2)</f>
        <v>30806.33</v>
      </c>
      <c r="DC999">
        <f>ROUND((ROUND(AT999*AG999,2)*1.15),2)</f>
        <v>0</v>
      </c>
    </row>
    <row r="1000" spans="1:107">
      <c r="A1000">
        <f>ROW(Source!A863)</f>
        <v>863</v>
      </c>
      <c r="B1000">
        <v>35806607</v>
      </c>
      <c r="C1000">
        <v>35811536</v>
      </c>
      <c r="D1000">
        <v>29173472</v>
      </c>
      <c r="E1000">
        <v>1</v>
      </c>
      <c r="F1000">
        <v>1</v>
      </c>
      <c r="G1000">
        <v>1</v>
      </c>
      <c r="H1000">
        <v>2</v>
      </c>
      <c r="I1000" t="s">
        <v>660</v>
      </c>
      <c r="J1000" t="s">
        <v>661</v>
      </c>
      <c r="K1000" t="s">
        <v>662</v>
      </c>
      <c r="L1000">
        <v>1368</v>
      </c>
      <c r="N1000">
        <v>1011</v>
      </c>
      <c r="O1000" t="s">
        <v>589</v>
      </c>
      <c r="P1000" t="s">
        <v>589</v>
      </c>
      <c r="Q1000">
        <v>1</v>
      </c>
      <c r="W1000">
        <v>0</v>
      </c>
      <c r="X1000">
        <v>275932499</v>
      </c>
      <c r="Y1000">
        <v>2.7</v>
      </c>
      <c r="AA1000">
        <v>0</v>
      </c>
      <c r="AB1000">
        <v>12.75</v>
      </c>
      <c r="AC1000">
        <v>0</v>
      </c>
      <c r="AD1000">
        <v>0</v>
      </c>
      <c r="AE1000">
        <v>0</v>
      </c>
      <c r="AF1000">
        <v>3</v>
      </c>
      <c r="AG1000">
        <v>0</v>
      </c>
      <c r="AH1000">
        <v>0</v>
      </c>
      <c r="AI1000">
        <v>1</v>
      </c>
      <c r="AJ1000">
        <v>4.25</v>
      </c>
      <c r="AK1000">
        <v>33.18</v>
      </c>
      <c r="AL1000">
        <v>1</v>
      </c>
      <c r="AN1000">
        <v>0</v>
      </c>
      <c r="AO1000">
        <v>1</v>
      </c>
      <c r="AP1000">
        <v>1</v>
      </c>
      <c r="AQ1000">
        <v>0</v>
      </c>
      <c r="AR1000">
        <v>0</v>
      </c>
      <c r="AS1000" t="s">
        <v>3</v>
      </c>
      <c r="AT1000">
        <v>2.16</v>
      </c>
      <c r="AU1000" t="s">
        <v>143</v>
      </c>
      <c r="AV1000">
        <v>0</v>
      </c>
      <c r="AW1000">
        <v>2</v>
      </c>
      <c r="AX1000">
        <v>35811557</v>
      </c>
      <c r="AY1000">
        <v>1</v>
      </c>
      <c r="AZ1000">
        <v>0</v>
      </c>
      <c r="BA1000">
        <v>981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Y1000*Source!I863</f>
        <v>0.71887500000000004</v>
      </c>
      <c r="CY1000">
        <f>AB1000</f>
        <v>12.75</v>
      </c>
      <c r="CZ1000">
        <f>AF1000</f>
        <v>3</v>
      </c>
      <c r="DA1000">
        <f>AJ1000</f>
        <v>4.25</v>
      </c>
      <c r="DB1000">
        <f>ROUND((ROUND(AT1000*CZ1000,2)*1.25),2)</f>
        <v>8.1</v>
      </c>
      <c r="DC1000">
        <f>ROUND((ROUND(AT1000*AG1000,2)*1.25),2)</f>
        <v>0</v>
      </c>
    </row>
    <row r="1001" spans="1:107">
      <c r="A1001">
        <f>ROW(Source!A863)</f>
        <v>863</v>
      </c>
      <c r="B1001">
        <v>35806607</v>
      </c>
      <c r="C1001">
        <v>35811536</v>
      </c>
      <c r="D1001">
        <v>29174538</v>
      </c>
      <c r="E1001">
        <v>1</v>
      </c>
      <c r="F1001">
        <v>1</v>
      </c>
      <c r="G1001">
        <v>1</v>
      </c>
      <c r="H1001">
        <v>2</v>
      </c>
      <c r="I1001" t="s">
        <v>712</v>
      </c>
      <c r="J1001" t="s">
        <v>820</v>
      </c>
      <c r="K1001" t="s">
        <v>714</v>
      </c>
      <c r="L1001">
        <v>1368</v>
      </c>
      <c r="N1001">
        <v>1011</v>
      </c>
      <c r="O1001" t="s">
        <v>589</v>
      </c>
      <c r="P1001" t="s">
        <v>589</v>
      </c>
      <c r="Q1001">
        <v>1</v>
      </c>
      <c r="W1001">
        <v>0</v>
      </c>
      <c r="X1001">
        <v>1107538725</v>
      </c>
      <c r="Y1001">
        <v>0.58749999999999991</v>
      </c>
      <c r="AA1001">
        <v>0</v>
      </c>
      <c r="AB1001">
        <v>187.1</v>
      </c>
      <c r="AC1001">
        <v>0</v>
      </c>
      <c r="AD1001">
        <v>0</v>
      </c>
      <c r="AE1001">
        <v>0</v>
      </c>
      <c r="AF1001">
        <v>33.590000000000003</v>
      </c>
      <c r="AG1001">
        <v>0</v>
      </c>
      <c r="AH1001">
        <v>0</v>
      </c>
      <c r="AI1001">
        <v>1</v>
      </c>
      <c r="AJ1001">
        <v>5.57</v>
      </c>
      <c r="AK1001">
        <v>33.18</v>
      </c>
      <c r="AL1001">
        <v>1</v>
      </c>
      <c r="AN1001">
        <v>0</v>
      </c>
      <c r="AO1001">
        <v>1</v>
      </c>
      <c r="AP1001">
        <v>1</v>
      </c>
      <c r="AQ1001">
        <v>0</v>
      </c>
      <c r="AR1001">
        <v>0</v>
      </c>
      <c r="AS1001" t="s">
        <v>3</v>
      </c>
      <c r="AT1001">
        <v>0.47</v>
      </c>
      <c r="AU1001" t="s">
        <v>143</v>
      </c>
      <c r="AV1001">
        <v>0</v>
      </c>
      <c r="AW1001">
        <v>2</v>
      </c>
      <c r="AX1001">
        <v>35811558</v>
      </c>
      <c r="AY1001">
        <v>1</v>
      </c>
      <c r="AZ1001">
        <v>0</v>
      </c>
      <c r="BA1001">
        <v>982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Y1001*Source!I863</f>
        <v>0.15642187499999996</v>
      </c>
      <c r="CY1001">
        <f>AB1001</f>
        <v>187.1</v>
      </c>
      <c r="CZ1001">
        <f>AF1001</f>
        <v>33.590000000000003</v>
      </c>
      <c r="DA1001">
        <f>AJ1001</f>
        <v>5.57</v>
      </c>
      <c r="DB1001">
        <f>ROUND((ROUND(AT1001*CZ1001,2)*1.25),2)</f>
        <v>19.739999999999998</v>
      </c>
      <c r="DC1001">
        <f>ROUND((ROUND(AT1001*AG1001,2)*1.25),2)</f>
        <v>0</v>
      </c>
    </row>
    <row r="1002" spans="1:107">
      <c r="A1002">
        <f>ROW(Source!A863)</f>
        <v>863</v>
      </c>
      <c r="B1002">
        <v>35806607</v>
      </c>
      <c r="C1002">
        <v>35811536</v>
      </c>
      <c r="D1002">
        <v>29174580</v>
      </c>
      <c r="E1002">
        <v>1</v>
      </c>
      <c r="F1002">
        <v>1</v>
      </c>
      <c r="G1002">
        <v>1</v>
      </c>
      <c r="H1002">
        <v>2</v>
      </c>
      <c r="I1002" t="s">
        <v>715</v>
      </c>
      <c r="J1002" t="s">
        <v>821</v>
      </c>
      <c r="K1002" t="s">
        <v>717</v>
      </c>
      <c r="L1002">
        <v>1368</v>
      </c>
      <c r="N1002">
        <v>1011</v>
      </c>
      <c r="O1002" t="s">
        <v>589</v>
      </c>
      <c r="P1002" t="s">
        <v>589</v>
      </c>
      <c r="Q1002">
        <v>1</v>
      </c>
      <c r="W1002">
        <v>0</v>
      </c>
      <c r="X1002">
        <v>-169468834</v>
      </c>
      <c r="Y1002">
        <v>0.66250000000000009</v>
      </c>
      <c r="AA1002">
        <v>0</v>
      </c>
      <c r="AB1002">
        <v>31.87</v>
      </c>
      <c r="AC1002">
        <v>0</v>
      </c>
      <c r="AD1002">
        <v>0</v>
      </c>
      <c r="AE1002">
        <v>0</v>
      </c>
      <c r="AF1002">
        <v>2.08</v>
      </c>
      <c r="AG1002">
        <v>0</v>
      </c>
      <c r="AH1002">
        <v>0</v>
      </c>
      <c r="AI1002">
        <v>1</v>
      </c>
      <c r="AJ1002">
        <v>15.32</v>
      </c>
      <c r="AK1002">
        <v>33.18</v>
      </c>
      <c r="AL1002">
        <v>1</v>
      </c>
      <c r="AN1002">
        <v>0</v>
      </c>
      <c r="AO1002">
        <v>1</v>
      </c>
      <c r="AP1002">
        <v>1</v>
      </c>
      <c r="AQ1002">
        <v>0</v>
      </c>
      <c r="AR1002">
        <v>0</v>
      </c>
      <c r="AS1002" t="s">
        <v>3</v>
      </c>
      <c r="AT1002">
        <v>0.53</v>
      </c>
      <c r="AU1002" t="s">
        <v>143</v>
      </c>
      <c r="AV1002">
        <v>0</v>
      </c>
      <c r="AW1002">
        <v>2</v>
      </c>
      <c r="AX1002">
        <v>35811559</v>
      </c>
      <c r="AY1002">
        <v>1</v>
      </c>
      <c r="AZ1002">
        <v>0</v>
      </c>
      <c r="BA1002">
        <v>983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Y1002*Source!I863</f>
        <v>0.17639062500000002</v>
      </c>
      <c r="CY1002">
        <f>AB1002</f>
        <v>31.87</v>
      </c>
      <c r="CZ1002">
        <f>AF1002</f>
        <v>2.08</v>
      </c>
      <c r="DA1002">
        <f>AJ1002</f>
        <v>15.32</v>
      </c>
      <c r="DB1002">
        <f>ROUND((ROUND(AT1002*CZ1002,2)*1.25),2)</f>
        <v>1.38</v>
      </c>
      <c r="DC1002">
        <f>ROUND((ROUND(AT1002*AG1002,2)*1.25),2)</f>
        <v>0</v>
      </c>
    </row>
    <row r="1003" spans="1:107">
      <c r="A1003">
        <f>ROW(Source!A863)</f>
        <v>863</v>
      </c>
      <c r="B1003">
        <v>35806607</v>
      </c>
      <c r="C1003">
        <v>35811536</v>
      </c>
      <c r="D1003">
        <v>29108656</v>
      </c>
      <c r="E1003">
        <v>1</v>
      </c>
      <c r="F1003">
        <v>1</v>
      </c>
      <c r="G1003">
        <v>1</v>
      </c>
      <c r="H1003">
        <v>3</v>
      </c>
      <c r="I1003" t="s">
        <v>850</v>
      </c>
      <c r="J1003" t="s">
        <v>886</v>
      </c>
      <c r="K1003" t="s">
        <v>852</v>
      </c>
      <c r="L1003">
        <v>1354</v>
      </c>
      <c r="N1003">
        <v>1010</v>
      </c>
      <c r="O1003" t="s">
        <v>258</v>
      </c>
      <c r="P1003" t="s">
        <v>258</v>
      </c>
      <c r="Q1003">
        <v>1</v>
      </c>
      <c r="W1003">
        <v>0</v>
      </c>
      <c r="X1003">
        <v>1057373551</v>
      </c>
      <c r="Y1003">
        <v>7</v>
      </c>
      <c r="AA1003">
        <v>103.47</v>
      </c>
      <c r="AB1003">
        <v>0</v>
      </c>
      <c r="AC1003">
        <v>0</v>
      </c>
      <c r="AD1003">
        <v>0</v>
      </c>
      <c r="AE1003">
        <v>13.87</v>
      </c>
      <c r="AF1003">
        <v>0</v>
      </c>
      <c r="AG1003">
        <v>0</v>
      </c>
      <c r="AH1003">
        <v>0</v>
      </c>
      <c r="AI1003">
        <v>7.46</v>
      </c>
      <c r="AJ1003">
        <v>1</v>
      </c>
      <c r="AK1003">
        <v>1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7</v>
      </c>
      <c r="AU1003" t="s">
        <v>3</v>
      </c>
      <c r="AV1003">
        <v>0</v>
      </c>
      <c r="AW1003">
        <v>2</v>
      </c>
      <c r="AX1003">
        <v>35811560</v>
      </c>
      <c r="AY1003">
        <v>1</v>
      </c>
      <c r="AZ1003">
        <v>0</v>
      </c>
      <c r="BA1003">
        <v>984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Y1003*Source!I863</f>
        <v>1.86375</v>
      </c>
      <c r="CY1003">
        <f t="shared" ref="CY1003:CY1017" si="156">AA1003</f>
        <v>103.47</v>
      </c>
      <c r="CZ1003">
        <f t="shared" ref="CZ1003:CZ1017" si="157">AE1003</f>
        <v>13.87</v>
      </c>
      <c r="DA1003">
        <f t="shared" ref="DA1003:DA1017" si="158">AI1003</f>
        <v>7.46</v>
      </c>
      <c r="DB1003">
        <f t="shared" ref="DB1003:DB1017" si="159">ROUND(ROUND(AT1003*CZ1003,2),2)</f>
        <v>97.09</v>
      </c>
      <c r="DC1003">
        <f t="shared" ref="DC1003:DC1017" si="160">ROUND(ROUND(AT1003*AG1003,2),2)</f>
        <v>0</v>
      </c>
    </row>
    <row r="1004" spans="1:107">
      <c r="A1004">
        <f>ROW(Source!A863)</f>
        <v>863</v>
      </c>
      <c r="B1004">
        <v>35806607</v>
      </c>
      <c r="C1004">
        <v>35811536</v>
      </c>
      <c r="D1004">
        <v>29109354</v>
      </c>
      <c r="E1004">
        <v>1</v>
      </c>
      <c r="F1004">
        <v>1</v>
      </c>
      <c r="G1004">
        <v>1</v>
      </c>
      <c r="H1004">
        <v>3</v>
      </c>
      <c r="I1004" t="s">
        <v>718</v>
      </c>
      <c r="J1004" t="s">
        <v>822</v>
      </c>
      <c r="K1004" t="s">
        <v>720</v>
      </c>
      <c r="L1004">
        <v>1346</v>
      </c>
      <c r="N1004">
        <v>1009</v>
      </c>
      <c r="O1004" t="s">
        <v>170</v>
      </c>
      <c r="P1004" t="s">
        <v>170</v>
      </c>
      <c r="Q1004">
        <v>1</v>
      </c>
      <c r="W1004">
        <v>0</v>
      </c>
      <c r="X1004">
        <v>-882693383</v>
      </c>
      <c r="Y1004">
        <v>10</v>
      </c>
      <c r="AA1004">
        <v>64.010000000000005</v>
      </c>
      <c r="AB1004">
        <v>0</v>
      </c>
      <c r="AC1004">
        <v>0</v>
      </c>
      <c r="AD1004">
        <v>0</v>
      </c>
      <c r="AE1004">
        <v>46.72</v>
      </c>
      <c r="AF1004">
        <v>0</v>
      </c>
      <c r="AG1004">
        <v>0</v>
      </c>
      <c r="AH1004">
        <v>0</v>
      </c>
      <c r="AI1004">
        <v>1.37</v>
      </c>
      <c r="AJ1004">
        <v>1</v>
      </c>
      <c r="AK1004">
        <v>1</v>
      </c>
      <c r="AL1004">
        <v>1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3</v>
      </c>
      <c r="AT1004">
        <v>10</v>
      </c>
      <c r="AU1004" t="s">
        <v>3</v>
      </c>
      <c r="AV1004">
        <v>0</v>
      </c>
      <c r="AW1004">
        <v>2</v>
      </c>
      <c r="AX1004">
        <v>35811561</v>
      </c>
      <c r="AY1004">
        <v>1</v>
      </c>
      <c r="AZ1004">
        <v>0</v>
      </c>
      <c r="BA1004">
        <v>985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Y1004*Source!I863</f>
        <v>2.6624999999999996</v>
      </c>
      <c r="CY1004">
        <f t="shared" si="156"/>
        <v>64.010000000000005</v>
      </c>
      <c r="CZ1004">
        <f t="shared" si="157"/>
        <v>46.72</v>
      </c>
      <c r="DA1004">
        <f t="shared" si="158"/>
        <v>1.37</v>
      </c>
      <c r="DB1004">
        <f t="shared" si="159"/>
        <v>467.2</v>
      </c>
      <c r="DC1004">
        <f t="shared" si="160"/>
        <v>0</v>
      </c>
    </row>
    <row r="1005" spans="1:107">
      <c r="A1005">
        <f>ROW(Source!A863)</f>
        <v>863</v>
      </c>
      <c r="B1005">
        <v>35806607</v>
      </c>
      <c r="C1005">
        <v>35811536</v>
      </c>
      <c r="D1005">
        <v>29109414</v>
      </c>
      <c r="E1005">
        <v>1</v>
      </c>
      <c r="F1005">
        <v>1</v>
      </c>
      <c r="G1005">
        <v>1</v>
      </c>
      <c r="H1005">
        <v>3</v>
      </c>
      <c r="I1005" t="s">
        <v>721</v>
      </c>
      <c r="J1005" t="s">
        <v>887</v>
      </c>
      <c r="K1005" t="s">
        <v>723</v>
      </c>
      <c r="L1005">
        <v>1346</v>
      </c>
      <c r="N1005">
        <v>1009</v>
      </c>
      <c r="O1005" t="s">
        <v>170</v>
      </c>
      <c r="P1005" t="s">
        <v>170</v>
      </c>
      <c r="Q1005">
        <v>1</v>
      </c>
      <c r="W1005">
        <v>0</v>
      </c>
      <c r="X1005">
        <v>1092262719</v>
      </c>
      <c r="Y1005">
        <v>119</v>
      </c>
      <c r="AA1005">
        <v>10.1</v>
      </c>
      <c r="AB1005">
        <v>0</v>
      </c>
      <c r="AC1005">
        <v>0</v>
      </c>
      <c r="AD1005">
        <v>0</v>
      </c>
      <c r="AE1005">
        <v>1.58</v>
      </c>
      <c r="AF1005">
        <v>0</v>
      </c>
      <c r="AG1005">
        <v>0</v>
      </c>
      <c r="AH1005">
        <v>0</v>
      </c>
      <c r="AI1005">
        <v>6.39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3</v>
      </c>
      <c r="AT1005">
        <v>119</v>
      </c>
      <c r="AU1005" t="s">
        <v>3</v>
      </c>
      <c r="AV1005">
        <v>0</v>
      </c>
      <c r="AW1005">
        <v>2</v>
      </c>
      <c r="AX1005">
        <v>35811562</v>
      </c>
      <c r="AY1005">
        <v>1</v>
      </c>
      <c r="AZ1005">
        <v>0</v>
      </c>
      <c r="BA1005">
        <v>986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Y1005*Source!I863</f>
        <v>31.68375</v>
      </c>
      <c r="CY1005">
        <f t="shared" si="156"/>
        <v>10.1</v>
      </c>
      <c r="CZ1005">
        <f t="shared" si="157"/>
        <v>1.58</v>
      </c>
      <c r="DA1005">
        <f t="shared" si="158"/>
        <v>6.39</v>
      </c>
      <c r="DB1005">
        <f t="shared" si="159"/>
        <v>188.02</v>
      </c>
      <c r="DC1005">
        <f t="shared" si="160"/>
        <v>0</v>
      </c>
    </row>
    <row r="1006" spans="1:107">
      <c r="A1006">
        <f>ROW(Source!A863)</f>
        <v>863</v>
      </c>
      <c r="B1006">
        <v>35806607</v>
      </c>
      <c r="C1006">
        <v>35811536</v>
      </c>
      <c r="D1006">
        <v>29109781</v>
      </c>
      <c r="E1006">
        <v>1</v>
      </c>
      <c r="F1006">
        <v>1</v>
      </c>
      <c r="G1006">
        <v>1</v>
      </c>
      <c r="H1006">
        <v>3</v>
      </c>
      <c r="I1006" t="s">
        <v>724</v>
      </c>
      <c r="J1006" t="s">
        <v>823</v>
      </c>
      <c r="K1006" t="s">
        <v>726</v>
      </c>
      <c r="L1006">
        <v>1346</v>
      </c>
      <c r="N1006">
        <v>1009</v>
      </c>
      <c r="O1006" t="s">
        <v>170</v>
      </c>
      <c r="P1006" t="s">
        <v>170</v>
      </c>
      <c r="Q1006">
        <v>1</v>
      </c>
      <c r="W1006">
        <v>0</v>
      </c>
      <c r="X1006">
        <v>-306339415</v>
      </c>
      <c r="Y1006">
        <v>9</v>
      </c>
      <c r="AA1006">
        <v>60.38</v>
      </c>
      <c r="AB1006">
        <v>0</v>
      </c>
      <c r="AC1006">
        <v>0</v>
      </c>
      <c r="AD1006">
        <v>0</v>
      </c>
      <c r="AE1006">
        <v>11.12</v>
      </c>
      <c r="AF1006">
        <v>0</v>
      </c>
      <c r="AG1006">
        <v>0</v>
      </c>
      <c r="AH1006">
        <v>0</v>
      </c>
      <c r="AI1006">
        <v>5.43</v>
      </c>
      <c r="AJ1006">
        <v>1</v>
      </c>
      <c r="AK1006">
        <v>1</v>
      </c>
      <c r="AL1006">
        <v>1</v>
      </c>
      <c r="AN1006">
        <v>0</v>
      </c>
      <c r="AO1006">
        <v>1</v>
      </c>
      <c r="AP1006">
        <v>0</v>
      </c>
      <c r="AQ1006">
        <v>0</v>
      </c>
      <c r="AR1006">
        <v>0</v>
      </c>
      <c r="AS1006" t="s">
        <v>3</v>
      </c>
      <c r="AT1006">
        <v>9</v>
      </c>
      <c r="AU1006" t="s">
        <v>3</v>
      </c>
      <c r="AV1006">
        <v>0</v>
      </c>
      <c r="AW1006">
        <v>2</v>
      </c>
      <c r="AX1006">
        <v>35811563</v>
      </c>
      <c r="AY1006">
        <v>1</v>
      </c>
      <c r="AZ1006">
        <v>0</v>
      </c>
      <c r="BA1006">
        <v>987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Y1006*Source!I863</f>
        <v>2.3962499999999998</v>
      </c>
      <c r="CY1006">
        <f t="shared" si="156"/>
        <v>60.38</v>
      </c>
      <c r="CZ1006">
        <f t="shared" si="157"/>
        <v>11.12</v>
      </c>
      <c r="DA1006">
        <f t="shared" si="158"/>
        <v>5.43</v>
      </c>
      <c r="DB1006">
        <f t="shared" si="159"/>
        <v>100.08</v>
      </c>
      <c r="DC1006">
        <f t="shared" si="160"/>
        <v>0</v>
      </c>
    </row>
    <row r="1007" spans="1:107">
      <c r="A1007">
        <f>ROW(Source!A863)</f>
        <v>863</v>
      </c>
      <c r="B1007">
        <v>35806607</v>
      </c>
      <c r="C1007">
        <v>35811536</v>
      </c>
      <c r="D1007">
        <v>29109782</v>
      </c>
      <c r="E1007">
        <v>1</v>
      </c>
      <c r="F1007">
        <v>1</v>
      </c>
      <c r="G1007">
        <v>1</v>
      </c>
      <c r="H1007">
        <v>3</v>
      </c>
      <c r="I1007" t="s">
        <v>727</v>
      </c>
      <c r="J1007" t="s">
        <v>824</v>
      </c>
      <c r="K1007" t="s">
        <v>729</v>
      </c>
      <c r="L1007">
        <v>1346</v>
      </c>
      <c r="N1007">
        <v>1009</v>
      </c>
      <c r="O1007" t="s">
        <v>170</v>
      </c>
      <c r="P1007" t="s">
        <v>170</v>
      </c>
      <c r="Q1007">
        <v>1</v>
      </c>
      <c r="W1007">
        <v>0</v>
      </c>
      <c r="X1007">
        <v>-71279152</v>
      </c>
      <c r="Y1007">
        <v>85</v>
      </c>
      <c r="AA1007">
        <v>16.309999999999999</v>
      </c>
      <c r="AB1007">
        <v>0</v>
      </c>
      <c r="AC1007">
        <v>0</v>
      </c>
      <c r="AD1007">
        <v>0</v>
      </c>
      <c r="AE1007">
        <v>4.3600000000000003</v>
      </c>
      <c r="AF1007">
        <v>0</v>
      </c>
      <c r="AG1007">
        <v>0</v>
      </c>
      <c r="AH1007">
        <v>0</v>
      </c>
      <c r="AI1007">
        <v>3.74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0</v>
      </c>
      <c r="AQ1007">
        <v>0</v>
      </c>
      <c r="AR1007">
        <v>0</v>
      </c>
      <c r="AS1007" t="s">
        <v>3</v>
      </c>
      <c r="AT1007">
        <v>85</v>
      </c>
      <c r="AU1007" t="s">
        <v>3</v>
      </c>
      <c r="AV1007">
        <v>0</v>
      </c>
      <c r="AW1007">
        <v>2</v>
      </c>
      <c r="AX1007">
        <v>35811564</v>
      </c>
      <c r="AY1007">
        <v>1</v>
      </c>
      <c r="AZ1007">
        <v>0</v>
      </c>
      <c r="BA1007">
        <v>988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Y1007*Source!I863</f>
        <v>22.631249999999998</v>
      </c>
      <c r="CY1007">
        <f t="shared" si="156"/>
        <v>16.309999999999999</v>
      </c>
      <c r="CZ1007">
        <f t="shared" si="157"/>
        <v>4.3600000000000003</v>
      </c>
      <c r="DA1007">
        <f t="shared" si="158"/>
        <v>3.74</v>
      </c>
      <c r="DB1007">
        <f t="shared" si="159"/>
        <v>370.6</v>
      </c>
      <c r="DC1007">
        <f t="shared" si="160"/>
        <v>0</v>
      </c>
    </row>
    <row r="1008" spans="1:107">
      <c r="A1008">
        <f>ROW(Source!A863)</f>
        <v>863</v>
      </c>
      <c r="B1008">
        <v>35806607</v>
      </c>
      <c r="C1008">
        <v>35811536</v>
      </c>
      <c r="D1008">
        <v>29110699</v>
      </c>
      <c r="E1008">
        <v>1</v>
      </c>
      <c r="F1008">
        <v>1</v>
      </c>
      <c r="G1008">
        <v>1</v>
      </c>
      <c r="H1008">
        <v>3</v>
      </c>
      <c r="I1008" t="s">
        <v>730</v>
      </c>
      <c r="J1008" t="s">
        <v>825</v>
      </c>
      <c r="K1008" t="s">
        <v>732</v>
      </c>
      <c r="L1008">
        <v>1301</v>
      </c>
      <c r="N1008">
        <v>1003</v>
      </c>
      <c r="O1008" t="s">
        <v>151</v>
      </c>
      <c r="P1008" t="s">
        <v>151</v>
      </c>
      <c r="Q1008">
        <v>1</v>
      </c>
      <c r="W1008">
        <v>0</v>
      </c>
      <c r="X1008">
        <v>1063889258</v>
      </c>
      <c r="Y1008">
        <v>120</v>
      </c>
      <c r="AA1008">
        <v>1.24</v>
      </c>
      <c r="AB1008">
        <v>0</v>
      </c>
      <c r="AC1008">
        <v>0</v>
      </c>
      <c r="AD1008">
        <v>0</v>
      </c>
      <c r="AE1008">
        <v>0.17</v>
      </c>
      <c r="AF1008">
        <v>0</v>
      </c>
      <c r="AG1008">
        <v>0</v>
      </c>
      <c r="AH1008">
        <v>0</v>
      </c>
      <c r="AI1008">
        <v>7.29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120</v>
      </c>
      <c r="AU1008" t="s">
        <v>3</v>
      </c>
      <c r="AV1008">
        <v>0</v>
      </c>
      <c r="AW1008">
        <v>2</v>
      </c>
      <c r="AX1008">
        <v>35811565</v>
      </c>
      <c r="AY1008">
        <v>1</v>
      </c>
      <c r="AZ1008">
        <v>0</v>
      </c>
      <c r="BA1008">
        <v>989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Y1008*Source!I863</f>
        <v>31.95</v>
      </c>
      <c r="CY1008">
        <f t="shared" si="156"/>
        <v>1.24</v>
      </c>
      <c r="CZ1008">
        <f t="shared" si="157"/>
        <v>0.17</v>
      </c>
      <c r="DA1008">
        <f t="shared" si="158"/>
        <v>7.29</v>
      </c>
      <c r="DB1008">
        <f t="shared" si="159"/>
        <v>20.399999999999999</v>
      </c>
      <c r="DC1008">
        <f t="shared" si="160"/>
        <v>0</v>
      </c>
    </row>
    <row r="1009" spans="1:107">
      <c r="A1009">
        <f>ROW(Source!A863)</f>
        <v>863</v>
      </c>
      <c r="B1009">
        <v>35806607</v>
      </c>
      <c r="C1009">
        <v>35811536</v>
      </c>
      <c r="D1009">
        <v>29110797</v>
      </c>
      <c r="E1009">
        <v>1</v>
      </c>
      <c r="F1009">
        <v>1</v>
      </c>
      <c r="G1009">
        <v>1</v>
      </c>
      <c r="H1009">
        <v>3</v>
      </c>
      <c r="I1009" t="s">
        <v>733</v>
      </c>
      <c r="J1009" t="s">
        <v>826</v>
      </c>
      <c r="K1009" t="s">
        <v>735</v>
      </c>
      <c r="L1009">
        <v>1301</v>
      </c>
      <c r="N1009">
        <v>1003</v>
      </c>
      <c r="O1009" t="s">
        <v>151</v>
      </c>
      <c r="P1009" t="s">
        <v>151</v>
      </c>
      <c r="Q1009">
        <v>1</v>
      </c>
      <c r="W1009">
        <v>0</v>
      </c>
      <c r="X1009">
        <v>1919953005</v>
      </c>
      <c r="Y1009">
        <v>82</v>
      </c>
      <c r="AA1009">
        <v>15.5</v>
      </c>
      <c r="AB1009">
        <v>0</v>
      </c>
      <c r="AC1009">
        <v>0</v>
      </c>
      <c r="AD1009">
        <v>0</v>
      </c>
      <c r="AE1009">
        <v>1.74</v>
      </c>
      <c r="AF1009">
        <v>0</v>
      </c>
      <c r="AG1009">
        <v>0</v>
      </c>
      <c r="AH1009">
        <v>0</v>
      </c>
      <c r="AI1009">
        <v>8.91</v>
      </c>
      <c r="AJ1009">
        <v>1</v>
      </c>
      <c r="AK1009">
        <v>1</v>
      </c>
      <c r="AL1009">
        <v>1</v>
      </c>
      <c r="AN1009">
        <v>0</v>
      </c>
      <c r="AO1009">
        <v>1</v>
      </c>
      <c r="AP1009">
        <v>0</v>
      </c>
      <c r="AQ1009">
        <v>0</v>
      </c>
      <c r="AR1009">
        <v>0</v>
      </c>
      <c r="AS1009" t="s">
        <v>3</v>
      </c>
      <c r="AT1009">
        <v>82</v>
      </c>
      <c r="AU1009" t="s">
        <v>3</v>
      </c>
      <c r="AV1009">
        <v>0</v>
      </c>
      <c r="AW1009">
        <v>2</v>
      </c>
      <c r="AX1009">
        <v>35811566</v>
      </c>
      <c r="AY1009">
        <v>1</v>
      </c>
      <c r="AZ1009">
        <v>0</v>
      </c>
      <c r="BA1009">
        <v>990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Y1009*Source!I863</f>
        <v>21.8325</v>
      </c>
      <c r="CY1009">
        <f t="shared" si="156"/>
        <v>15.5</v>
      </c>
      <c r="CZ1009">
        <f t="shared" si="157"/>
        <v>1.74</v>
      </c>
      <c r="DA1009">
        <f t="shared" si="158"/>
        <v>8.91</v>
      </c>
      <c r="DB1009">
        <f t="shared" si="159"/>
        <v>142.68</v>
      </c>
      <c r="DC1009">
        <f t="shared" si="160"/>
        <v>0</v>
      </c>
    </row>
    <row r="1010" spans="1:107">
      <c r="A1010">
        <f>ROW(Source!A863)</f>
        <v>863</v>
      </c>
      <c r="B1010">
        <v>35806607</v>
      </c>
      <c r="C1010">
        <v>35811536</v>
      </c>
      <c r="D1010">
        <v>29110815</v>
      </c>
      <c r="E1010">
        <v>1</v>
      </c>
      <c r="F1010">
        <v>1</v>
      </c>
      <c r="G1010">
        <v>1</v>
      </c>
      <c r="H1010">
        <v>3</v>
      </c>
      <c r="I1010" t="s">
        <v>736</v>
      </c>
      <c r="J1010" t="s">
        <v>888</v>
      </c>
      <c r="K1010" t="s">
        <v>738</v>
      </c>
      <c r="L1010">
        <v>1301</v>
      </c>
      <c r="N1010">
        <v>1003</v>
      </c>
      <c r="O1010" t="s">
        <v>151</v>
      </c>
      <c r="P1010" t="s">
        <v>151</v>
      </c>
      <c r="Q1010">
        <v>1</v>
      </c>
      <c r="W1010">
        <v>0</v>
      </c>
      <c r="X1010">
        <v>-1169660804</v>
      </c>
      <c r="Y1010">
        <v>116</v>
      </c>
      <c r="AA1010">
        <v>6.29</v>
      </c>
      <c r="AB1010">
        <v>0</v>
      </c>
      <c r="AC1010">
        <v>0</v>
      </c>
      <c r="AD1010">
        <v>0</v>
      </c>
      <c r="AE1010">
        <v>0.85</v>
      </c>
      <c r="AF1010">
        <v>0</v>
      </c>
      <c r="AG1010">
        <v>0</v>
      </c>
      <c r="AH1010">
        <v>0</v>
      </c>
      <c r="AI1010">
        <v>7.4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116</v>
      </c>
      <c r="AU1010" t="s">
        <v>3</v>
      </c>
      <c r="AV1010">
        <v>0</v>
      </c>
      <c r="AW1010">
        <v>2</v>
      </c>
      <c r="AX1010">
        <v>35811567</v>
      </c>
      <c r="AY1010">
        <v>1</v>
      </c>
      <c r="AZ1010">
        <v>0</v>
      </c>
      <c r="BA1010">
        <v>991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Y1010*Source!I863</f>
        <v>30.884999999999998</v>
      </c>
      <c r="CY1010">
        <f t="shared" si="156"/>
        <v>6.29</v>
      </c>
      <c r="CZ1010">
        <f t="shared" si="157"/>
        <v>0.85</v>
      </c>
      <c r="DA1010">
        <f t="shared" si="158"/>
        <v>7.4</v>
      </c>
      <c r="DB1010">
        <f t="shared" si="159"/>
        <v>98.6</v>
      </c>
      <c r="DC1010">
        <f t="shared" si="160"/>
        <v>0</v>
      </c>
    </row>
    <row r="1011" spans="1:107">
      <c r="A1011">
        <f>ROW(Source!A863)</f>
        <v>863</v>
      </c>
      <c r="B1011">
        <v>35806607</v>
      </c>
      <c r="C1011">
        <v>35811536</v>
      </c>
      <c r="D1011">
        <v>29111455</v>
      </c>
      <c r="E1011">
        <v>1</v>
      </c>
      <c r="F1011">
        <v>1</v>
      </c>
      <c r="G1011">
        <v>1</v>
      </c>
      <c r="H1011">
        <v>3</v>
      </c>
      <c r="I1011" t="s">
        <v>219</v>
      </c>
      <c r="J1011" t="s">
        <v>275</v>
      </c>
      <c r="K1011" t="s">
        <v>220</v>
      </c>
      <c r="L1011">
        <v>1327</v>
      </c>
      <c r="N1011">
        <v>1005</v>
      </c>
      <c r="O1011" t="s">
        <v>165</v>
      </c>
      <c r="P1011" t="s">
        <v>165</v>
      </c>
      <c r="Q1011">
        <v>1</v>
      </c>
      <c r="W1011">
        <v>0</v>
      </c>
      <c r="X1011">
        <v>-1126346608</v>
      </c>
      <c r="Y1011">
        <v>212</v>
      </c>
      <c r="AA1011">
        <v>73.790000000000006</v>
      </c>
      <c r="AB1011">
        <v>0</v>
      </c>
      <c r="AC1011">
        <v>0</v>
      </c>
      <c r="AD1011">
        <v>0</v>
      </c>
      <c r="AE1011">
        <v>15.06</v>
      </c>
      <c r="AF1011">
        <v>0</v>
      </c>
      <c r="AG1011">
        <v>0</v>
      </c>
      <c r="AH1011">
        <v>0</v>
      </c>
      <c r="AI1011">
        <v>4.9000000000000004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0</v>
      </c>
      <c r="AQ1011">
        <v>0</v>
      </c>
      <c r="AR1011">
        <v>0</v>
      </c>
      <c r="AS1011" t="s">
        <v>3</v>
      </c>
      <c r="AT1011">
        <v>212</v>
      </c>
      <c r="AU1011" t="s">
        <v>3</v>
      </c>
      <c r="AV1011">
        <v>0</v>
      </c>
      <c r="AW1011">
        <v>2</v>
      </c>
      <c r="AX1011">
        <v>35811568</v>
      </c>
      <c r="AY1011">
        <v>1</v>
      </c>
      <c r="AZ1011">
        <v>0</v>
      </c>
      <c r="BA1011">
        <v>992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Y1011*Source!I863</f>
        <v>56.445</v>
      </c>
      <c r="CY1011">
        <f t="shared" si="156"/>
        <v>73.790000000000006</v>
      </c>
      <c r="CZ1011">
        <f t="shared" si="157"/>
        <v>15.06</v>
      </c>
      <c r="DA1011">
        <f t="shared" si="158"/>
        <v>4.9000000000000004</v>
      </c>
      <c r="DB1011">
        <f t="shared" si="159"/>
        <v>3192.72</v>
      </c>
      <c r="DC1011">
        <f t="shared" si="160"/>
        <v>0</v>
      </c>
    </row>
    <row r="1012" spans="1:107">
      <c r="A1012">
        <f>ROW(Source!A863)</f>
        <v>863</v>
      </c>
      <c r="B1012">
        <v>35806607</v>
      </c>
      <c r="C1012">
        <v>35811536</v>
      </c>
      <c r="D1012">
        <v>29114733</v>
      </c>
      <c r="E1012">
        <v>1</v>
      </c>
      <c r="F1012">
        <v>1</v>
      </c>
      <c r="G1012">
        <v>1</v>
      </c>
      <c r="H1012">
        <v>3</v>
      </c>
      <c r="I1012" t="s">
        <v>739</v>
      </c>
      <c r="J1012" t="s">
        <v>830</v>
      </c>
      <c r="K1012" t="s">
        <v>741</v>
      </c>
      <c r="L1012">
        <v>1354</v>
      </c>
      <c r="N1012">
        <v>1010</v>
      </c>
      <c r="O1012" t="s">
        <v>258</v>
      </c>
      <c r="P1012" t="s">
        <v>258</v>
      </c>
      <c r="Q1012">
        <v>1</v>
      </c>
      <c r="W1012">
        <v>0</v>
      </c>
      <c r="X1012">
        <v>-1352915271</v>
      </c>
      <c r="Y1012">
        <v>735</v>
      </c>
      <c r="AA1012">
        <v>0.3</v>
      </c>
      <c r="AB1012">
        <v>0</v>
      </c>
      <c r="AC1012">
        <v>0</v>
      </c>
      <c r="AD1012">
        <v>0</v>
      </c>
      <c r="AE1012">
        <v>0.02</v>
      </c>
      <c r="AF1012">
        <v>0</v>
      </c>
      <c r="AG1012">
        <v>0</v>
      </c>
      <c r="AH1012">
        <v>0</v>
      </c>
      <c r="AI1012">
        <v>14.91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735</v>
      </c>
      <c r="AU1012" t="s">
        <v>3</v>
      </c>
      <c r="AV1012">
        <v>0</v>
      </c>
      <c r="AW1012">
        <v>2</v>
      </c>
      <c r="AX1012">
        <v>35811569</v>
      </c>
      <c r="AY1012">
        <v>1</v>
      </c>
      <c r="AZ1012">
        <v>0</v>
      </c>
      <c r="BA1012">
        <v>993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Y1012*Source!I863</f>
        <v>195.69374999999999</v>
      </c>
      <c r="CY1012">
        <f t="shared" si="156"/>
        <v>0.3</v>
      </c>
      <c r="CZ1012">
        <f t="shared" si="157"/>
        <v>0.02</v>
      </c>
      <c r="DA1012">
        <f t="shared" si="158"/>
        <v>14.91</v>
      </c>
      <c r="DB1012">
        <f t="shared" si="159"/>
        <v>14.7</v>
      </c>
      <c r="DC1012">
        <f t="shared" si="160"/>
        <v>0</v>
      </c>
    </row>
    <row r="1013" spans="1:107">
      <c r="A1013">
        <f>ROW(Source!A863)</f>
        <v>863</v>
      </c>
      <c r="B1013">
        <v>35806607</v>
      </c>
      <c r="C1013">
        <v>35811536</v>
      </c>
      <c r="D1013">
        <v>29114734</v>
      </c>
      <c r="E1013">
        <v>1</v>
      </c>
      <c r="F1013">
        <v>1</v>
      </c>
      <c r="G1013">
        <v>1</v>
      </c>
      <c r="H1013">
        <v>3</v>
      </c>
      <c r="I1013" t="s">
        <v>742</v>
      </c>
      <c r="J1013" t="s">
        <v>889</v>
      </c>
      <c r="K1013" t="s">
        <v>744</v>
      </c>
      <c r="L1013">
        <v>1354</v>
      </c>
      <c r="N1013">
        <v>1010</v>
      </c>
      <c r="O1013" t="s">
        <v>258</v>
      </c>
      <c r="P1013" t="s">
        <v>258</v>
      </c>
      <c r="Q1013">
        <v>1</v>
      </c>
      <c r="W1013">
        <v>0</v>
      </c>
      <c r="X1013">
        <v>1370092194</v>
      </c>
      <c r="Y1013">
        <v>1855</v>
      </c>
      <c r="AA1013">
        <v>0.38</v>
      </c>
      <c r="AB1013">
        <v>0</v>
      </c>
      <c r="AC1013">
        <v>0</v>
      </c>
      <c r="AD1013">
        <v>0</v>
      </c>
      <c r="AE1013">
        <v>0.03</v>
      </c>
      <c r="AF1013">
        <v>0</v>
      </c>
      <c r="AG1013">
        <v>0</v>
      </c>
      <c r="AH1013">
        <v>0</v>
      </c>
      <c r="AI1013">
        <v>12.55</v>
      </c>
      <c r="AJ1013">
        <v>1</v>
      </c>
      <c r="AK1013">
        <v>1</v>
      </c>
      <c r="AL1013">
        <v>1</v>
      </c>
      <c r="AN1013">
        <v>0</v>
      </c>
      <c r="AO1013">
        <v>1</v>
      </c>
      <c r="AP1013">
        <v>0</v>
      </c>
      <c r="AQ1013">
        <v>0</v>
      </c>
      <c r="AR1013">
        <v>0</v>
      </c>
      <c r="AS1013" t="s">
        <v>3</v>
      </c>
      <c r="AT1013">
        <v>1855</v>
      </c>
      <c r="AU1013" t="s">
        <v>3</v>
      </c>
      <c r="AV1013">
        <v>0</v>
      </c>
      <c r="AW1013">
        <v>2</v>
      </c>
      <c r="AX1013">
        <v>35811570</v>
      </c>
      <c r="AY1013">
        <v>1</v>
      </c>
      <c r="AZ1013">
        <v>0</v>
      </c>
      <c r="BA1013">
        <v>994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Y1013*Source!I863</f>
        <v>493.89374999999995</v>
      </c>
      <c r="CY1013">
        <f t="shared" si="156"/>
        <v>0.38</v>
      </c>
      <c r="CZ1013">
        <f t="shared" si="157"/>
        <v>0.03</v>
      </c>
      <c r="DA1013">
        <f t="shared" si="158"/>
        <v>12.55</v>
      </c>
      <c r="DB1013">
        <f t="shared" si="159"/>
        <v>55.65</v>
      </c>
      <c r="DC1013">
        <f t="shared" si="160"/>
        <v>0</v>
      </c>
    </row>
    <row r="1014" spans="1:107">
      <c r="A1014">
        <f>ROW(Source!A863)</f>
        <v>863</v>
      </c>
      <c r="B1014">
        <v>35806607</v>
      </c>
      <c r="C1014">
        <v>35811536</v>
      </c>
      <c r="D1014">
        <v>29114482</v>
      </c>
      <c r="E1014">
        <v>1</v>
      </c>
      <c r="F1014">
        <v>1</v>
      </c>
      <c r="G1014">
        <v>1</v>
      </c>
      <c r="H1014">
        <v>3</v>
      </c>
      <c r="I1014" t="s">
        <v>745</v>
      </c>
      <c r="J1014" t="s">
        <v>890</v>
      </c>
      <c r="K1014" t="s">
        <v>747</v>
      </c>
      <c r="L1014">
        <v>1354</v>
      </c>
      <c r="N1014">
        <v>1010</v>
      </c>
      <c r="O1014" t="s">
        <v>258</v>
      </c>
      <c r="P1014" t="s">
        <v>258</v>
      </c>
      <c r="Q1014">
        <v>1</v>
      </c>
      <c r="W1014">
        <v>0</v>
      </c>
      <c r="X1014">
        <v>-520920930</v>
      </c>
      <c r="Y1014">
        <v>153</v>
      </c>
      <c r="AA1014">
        <v>0.33</v>
      </c>
      <c r="AB1014">
        <v>0</v>
      </c>
      <c r="AC1014">
        <v>0</v>
      </c>
      <c r="AD1014">
        <v>0</v>
      </c>
      <c r="AE1014">
        <v>7.0000000000000007E-2</v>
      </c>
      <c r="AF1014">
        <v>0</v>
      </c>
      <c r="AG1014">
        <v>0</v>
      </c>
      <c r="AH1014">
        <v>0</v>
      </c>
      <c r="AI1014">
        <v>4.74</v>
      </c>
      <c r="AJ1014">
        <v>1</v>
      </c>
      <c r="AK1014">
        <v>1</v>
      </c>
      <c r="AL1014">
        <v>1</v>
      </c>
      <c r="AN1014">
        <v>0</v>
      </c>
      <c r="AO1014">
        <v>1</v>
      </c>
      <c r="AP1014">
        <v>0</v>
      </c>
      <c r="AQ1014">
        <v>0</v>
      </c>
      <c r="AR1014">
        <v>0</v>
      </c>
      <c r="AS1014" t="s">
        <v>3</v>
      </c>
      <c r="AT1014">
        <v>153</v>
      </c>
      <c r="AU1014" t="s">
        <v>3</v>
      </c>
      <c r="AV1014">
        <v>0</v>
      </c>
      <c r="AW1014">
        <v>2</v>
      </c>
      <c r="AX1014">
        <v>35811571</v>
      </c>
      <c r="AY1014">
        <v>1</v>
      </c>
      <c r="AZ1014">
        <v>0</v>
      </c>
      <c r="BA1014">
        <v>995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Y1014*Source!I863</f>
        <v>40.736249999999998</v>
      </c>
      <c r="CY1014">
        <f t="shared" si="156"/>
        <v>0.33</v>
      </c>
      <c r="CZ1014">
        <f t="shared" si="157"/>
        <v>7.0000000000000007E-2</v>
      </c>
      <c r="DA1014">
        <f t="shared" si="158"/>
        <v>4.74</v>
      </c>
      <c r="DB1014">
        <f t="shared" si="159"/>
        <v>10.71</v>
      </c>
      <c r="DC1014">
        <f t="shared" si="160"/>
        <v>0</v>
      </c>
    </row>
    <row r="1015" spans="1:107">
      <c r="A1015">
        <f>ROW(Source!A863)</f>
        <v>863</v>
      </c>
      <c r="B1015">
        <v>35806607</v>
      </c>
      <c r="C1015">
        <v>35811536</v>
      </c>
      <c r="D1015">
        <v>29129584</v>
      </c>
      <c r="E1015">
        <v>1</v>
      </c>
      <c r="F1015">
        <v>1</v>
      </c>
      <c r="G1015">
        <v>1</v>
      </c>
      <c r="H1015">
        <v>3</v>
      </c>
      <c r="I1015" t="s">
        <v>748</v>
      </c>
      <c r="J1015" t="s">
        <v>891</v>
      </c>
      <c r="K1015" t="s">
        <v>750</v>
      </c>
      <c r="L1015">
        <v>1301</v>
      </c>
      <c r="N1015">
        <v>1003</v>
      </c>
      <c r="O1015" t="s">
        <v>151</v>
      </c>
      <c r="P1015" t="s">
        <v>151</v>
      </c>
      <c r="Q1015">
        <v>1</v>
      </c>
      <c r="W1015">
        <v>0</v>
      </c>
      <c r="X1015">
        <v>-1665253311</v>
      </c>
      <c r="Y1015">
        <v>88</v>
      </c>
      <c r="AA1015">
        <v>53.07</v>
      </c>
      <c r="AB1015">
        <v>0</v>
      </c>
      <c r="AC1015">
        <v>0</v>
      </c>
      <c r="AD1015">
        <v>0</v>
      </c>
      <c r="AE1015">
        <v>7.22</v>
      </c>
      <c r="AF1015">
        <v>0</v>
      </c>
      <c r="AG1015">
        <v>0</v>
      </c>
      <c r="AH1015">
        <v>0</v>
      </c>
      <c r="AI1015">
        <v>7.35</v>
      </c>
      <c r="AJ1015">
        <v>1</v>
      </c>
      <c r="AK1015">
        <v>1</v>
      </c>
      <c r="AL1015">
        <v>1</v>
      </c>
      <c r="AN1015">
        <v>0</v>
      </c>
      <c r="AO1015">
        <v>1</v>
      </c>
      <c r="AP1015">
        <v>0</v>
      </c>
      <c r="AQ1015">
        <v>0</v>
      </c>
      <c r="AR1015">
        <v>0</v>
      </c>
      <c r="AS1015" t="s">
        <v>3</v>
      </c>
      <c r="AT1015">
        <v>88</v>
      </c>
      <c r="AU1015" t="s">
        <v>3</v>
      </c>
      <c r="AV1015">
        <v>0</v>
      </c>
      <c r="AW1015">
        <v>2</v>
      </c>
      <c r="AX1015">
        <v>35811572</v>
      </c>
      <c r="AY1015">
        <v>1</v>
      </c>
      <c r="AZ1015">
        <v>0</v>
      </c>
      <c r="BA1015">
        <v>996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Y1015*Source!I863</f>
        <v>23.43</v>
      </c>
      <c r="CY1015">
        <f t="shared" si="156"/>
        <v>53.07</v>
      </c>
      <c r="CZ1015">
        <f t="shared" si="157"/>
        <v>7.22</v>
      </c>
      <c r="DA1015">
        <f t="shared" si="158"/>
        <v>7.35</v>
      </c>
      <c r="DB1015">
        <f t="shared" si="159"/>
        <v>635.36</v>
      </c>
      <c r="DC1015">
        <f t="shared" si="160"/>
        <v>0</v>
      </c>
    </row>
    <row r="1016" spans="1:107">
      <c r="A1016">
        <f>ROW(Source!A863)</f>
        <v>863</v>
      </c>
      <c r="B1016">
        <v>35806607</v>
      </c>
      <c r="C1016">
        <v>35811536</v>
      </c>
      <c r="D1016">
        <v>29129619</v>
      </c>
      <c r="E1016">
        <v>1</v>
      </c>
      <c r="F1016">
        <v>1</v>
      </c>
      <c r="G1016">
        <v>1</v>
      </c>
      <c r="H1016">
        <v>3</v>
      </c>
      <c r="I1016" t="s">
        <v>751</v>
      </c>
      <c r="J1016" t="s">
        <v>892</v>
      </c>
      <c r="K1016" t="s">
        <v>753</v>
      </c>
      <c r="L1016">
        <v>1301</v>
      </c>
      <c r="N1016">
        <v>1003</v>
      </c>
      <c r="O1016" t="s">
        <v>151</v>
      </c>
      <c r="P1016" t="s">
        <v>151</v>
      </c>
      <c r="Q1016">
        <v>1</v>
      </c>
      <c r="W1016">
        <v>0</v>
      </c>
      <c r="X1016">
        <v>1030922947</v>
      </c>
      <c r="Y1016">
        <v>225</v>
      </c>
      <c r="AA1016">
        <v>61.61</v>
      </c>
      <c r="AB1016">
        <v>0</v>
      </c>
      <c r="AC1016">
        <v>0</v>
      </c>
      <c r="AD1016">
        <v>0</v>
      </c>
      <c r="AE1016">
        <v>8.44</v>
      </c>
      <c r="AF1016">
        <v>0</v>
      </c>
      <c r="AG1016">
        <v>0</v>
      </c>
      <c r="AH1016">
        <v>0</v>
      </c>
      <c r="AI1016">
        <v>7.3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225</v>
      </c>
      <c r="AU1016" t="s">
        <v>3</v>
      </c>
      <c r="AV1016">
        <v>0</v>
      </c>
      <c r="AW1016">
        <v>2</v>
      </c>
      <c r="AX1016">
        <v>35811573</v>
      </c>
      <c r="AY1016">
        <v>1</v>
      </c>
      <c r="AZ1016">
        <v>0</v>
      </c>
      <c r="BA1016">
        <v>997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Y1016*Source!I863</f>
        <v>59.90625</v>
      </c>
      <c r="CY1016">
        <f t="shared" si="156"/>
        <v>61.61</v>
      </c>
      <c r="CZ1016">
        <f t="shared" si="157"/>
        <v>8.44</v>
      </c>
      <c r="DA1016">
        <f t="shared" si="158"/>
        <v>7.3</v>
      </c>
      <c r="DB1016">
        <f t="shared" si="159"/>
        <v>1899</v>
      </c>
      <c r="DC1016">
        <f t="shared" si="160"/>
        <v>0</v>
      </c>
    </row>
    <row r="1017" spans="1:107">
      <c r="A1017">
        <f>ROW(Source!A863)</f>
        <v>863</v>
      </c>
      <c r="B1017">
        <v>35806607</v>
      </c>
      <c r="C1017">
        <v>35811536</v>
      </c>
      <c r="D1017">
        <v>29129634</v>
      </c>
      <c r="E1017">
        <v>1</v>
      </c>
      <c r="F1017">
        <v>1</v>
      </c>
      <c r="G1017">
        <v>1</v>
      </c>
      <c r="H1017">
        <v>3</v>
      </c>
      <c r="I1017" t="s">
        <v>853</v>
      </c>
      <c r="J1017" t="s">
        <v>893</v>
      </c>
      <c r="K1017" t="s">
        <v>855</v>
      </c>
      <c r="L1017">
        <v>1301</v>
      </c>
      <c r="N1017">
        <v>1003</v>
      </c>
      <c r="O1017" t="s">
        <v>151</v>
      </c>
      <c r="P1017" t="s">
        <v>151</v>
      </c>
      <c r="Q1017">
        <v>1</v>
      </c>
      <c r="W1017">
        <v>0</v>
      </c>
      <c r="X1017">
        <v>-234707112</v>
      </c>
      <c r="Y1017">
        <v>46</v>
      </c>
      <c r="AA1017">
        <v>37.020000000000003</v>
      </c>
      <c r="AB1017">
        <v>0</v>
      </c>
      <c r="AC1017">
        <v>0</v>
      </c>
      <c r="AD1017">
        <v>0</v>
      </c>
      <c r="AE1017">
        <v>3.32</v>
      </c>
      <c r="AF1017">
        <v>0</v>
      </c>
      <c r="AG1017">
        <v>0</v>
      </c>
      <c r="AH1017">
        <v>0</v>
      </c>
      <c r="AI1017">
        <v>11.15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46</v>
      </c>
      <c r="AU1017" t="s">
        <v>3</v>
      </c>
      <c r="AV1017">
        <v>0</v>
      </c>
      <c r="AW1017">
        <v>2</v>
      </c>
      <c r="AX1017">
        <v>35811574</v>
      </c>
      <c r="AY1017">
        <v>1</v>
      </c>
      <c r="AZ1017">
        <v>0</v>
      </c>
      <c r="BA1017">
        <v>998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Y1017*Source!I863</f>
        <v>12.247499999999999</v>
      </c>
      <c r="CY1017">
        <f t="shared" si="156"/>
        <v>37.020000000000003</v>
      </c>
      <c r="CZ1017">
        <f t="shared" si="157"/>
        <v>3.32</v>
      </c>
      <c r="DA1017">
        <f t="shared" si="158"/>
        <v>11.15</v>
      </c>
      <c r="DB1017">
        <f t="shared" si="159"/>
        <v>152.72</v>
      </c>
      <c r="DC1017">
        <f t="shared" si="160"/>
        <v>0</v>
      </c>
    </row>
    <row r="1018" spans="1:107">
      <c r="A1018">
        <f>ROW(Source!A864)</f>
        <v>864</v>
      </c>
      <c r="B1018">
        <v>35806607</v>
      </c>
      <c r="C1018">
        <v>35811575</v>
      </c>
      <c r="D1018">
        <v>18409850</v>
      </c>
      <c r="E1018">
        <v>1</v>
      </c>
      <c r="F1018">
        <v>1</v>
      </c>
      <c r="G1018">
        <v>1</v>
      </c>
      <c r="H1018">
        <v>1</v>
      </c>
      <c r="I1018" t="s">
        <v>709</v>
      </c>
      <c r="J1018" t="s">
        <v>3</v>
      </c>
      <c r="K1018" t="s">
        <v>710</v>
      </c>
      <c r="L1018">
        <v>1369</v>
      </c>
      <c r="N1018">
        <v>1013</v>
      </c>
      <c r="O1018" t="s">
        <v>583</v>
      </c>
      <c r="P1018" t="s">
        <v>583</v>
      </c>
      <c r="Q1018">
        <v>1</v>
      </c>
      <c r="W1018">
        <v>0</v>
      </c>
      <c r="X1018">
        <v>855544366</v>
      </c>
      <c r="Y1018">
        <v>96.6</v>
      </c>
      <c r="AA1018">
        <v>0</v>
      </c>
      <c r="AB1018">
        <v>0</v>
      </c>
      <c r="AC1018">
        <v>0</v>
      </c>
      <c r="AD1018">
        <v>300.99</v>
      </c>
      <c r="AE1018">
        <v>0</v>
      </c>
      <c r="AF1018">
        <v>0</v>
      </c>
      <c r="AG1018">
        <v>0</v>
      </c>
      <c r="AH1018">
        <v>300.99</v>
      </c>
      <c r="AI1018">
        <v>1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1</v>
      </c>
      <c r="AQ1018">
        <v>0</v>
      </c>
      <c r="AR1018">
        <v>0</v>
      </c>
      <c r="AS1018" t="s">
        <v>3</v>
      </c>
      <c r="AT1018">
        <v>84</v>
      </c>
      <c r="AU1018" t="s">
        <v>144</v>
      </c>
      <c r="AV1018">
        <v>1</v>
      </c>
      <c r="AW1018">
        <v>2</v>
      </c>
      <c r="AX1018">
        <v>35811594</v>
      </c>
      <c r="AY1018">
        <v>2</v>
      </c>
      <c r="AZ1018">
        <v>131072</v>
      </c>
      <c r="BA1018">
        <v>999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Y1018*Source!I864</f>
        <v>25.719749999999998</v>
      </c>
      <c r="CY1018">
        <f>AD1018</f>
        <v>300.99</v>
      </c>
      <c r="CZ1018">
        <f>AH1018</f>
        <v>300.99</v>
      </c>
      <c r="DA1018">
        <f>AL1018</f>
        <v>1</v>
      </c>
      <c r="DB1018">
        <f>ROUND((ROUND(AT1018*CZ1018,2)*1.15),2)</f>
        <v>29075.63</v>
      </c>
      <c r="DC1018">
        <f>ROUND((ROUND(AT1018*AG1018,2)*1.15),2)</f>
        <v>0</v>
      </c>
    </row>
    <row r="1019" spans="1:107">
      <c r="A1019">
        <f>ROW(Source!A864)</f>
        <v>864</v>
      </c>
      <c r="B1019">
        <v>35806607</v>
      </c>
      <c r="C1019">
        <v>35811575</v>
      </c>
      <c r="D1019">
        <v>29173472</v>
      </c>
      <c r="E1019">
        <v>1</v>
      </c>
      <c r="F1019">
        <v>1</v>
      </c>
      <c r="G1019">
        <v>1</v>
      </c>
      <c r="H1019">
        <v>2</v>
      </c>
      <c r="I1019" t="s">
        <v>660</v>
      </c>
      <c r="J1019" t="s">
        <v>661</v>
      </c>
      <c r="K1019" t="s">
        <v>662</v>
      </c>
      <c r="L1019">
        <v>1368</v>
      </c>
      <c r="N1019">
        <v>1011</v>
      </c>
      <c r="O1019" t="s">
        <v>589</v>
      </c>
      <c r="P1019" t="s">
        <v>589</v>
      </c>
      <c r="Q1019">
        <v>1</v>
      </c>
      <c r="W1019">
        <v>0</v>
      </c>
      <c r="X1019">
        <v>275932499</v>
      </c>
      <c r="Y1019">
        <v>2.75</v>
      </c>
      <c r="AA1019">
        <v>0</v>
      </c>
      <c r="AB1019">
        <v>12.75</v>
      </c>
      <c r="AC1019">
        <v>0</v>
      </c>
      <c r="AD1019">
        <v>0</v>
      </c>
      <c r="AE1019">
        <v>0</v>
      </c>
      <c r="AF1019">
        <v>3</v>
      </c>
      <c r="AG1019">
        <v>0</v>
      </c>
      <c r="AH1019">
        <v>0</v>
      </c>
      <c r="AI1019">
        <v>1</v>
      </c>
      <c r="AJ1019">
        <v>4.25</v>
      </c>
      <c r="AK1019">
        <v>33.18</v>
      </c>
      <c r="AL1019">
        <v>1</v>
      </c>
      <c r="AN1019">
        <v>0</v>
      </c>
      <c r="AO1019">
        <v>1</v>
      </c>
      <c r="AP1019">
        <v>1</v>
      </c>
      <c r="AQ1019">
        <v>0</v>
      </c>
      <c r="AR1019">
        <v>0</v>
      </c>
      <c r="AS1019" t="s">
        <v>3</v>
      </c>
      <c r="AT1019">
        <v>2.2000000000000002</v>
      </c>
      <c r="AU1019" t="s">
        <v>143</v>
      </c>
      <c r="AV1019">
        <v>0</v>
      </c>
      <c r="AW1019">
        <v>2</v>
      </c>
      <c r="AX1019">
        <v>35811595</v>
      </c>
      <c r="AY1019">
        <v>1</v>
      </c>
      <c r="AZ1019">
        <v>0</v>
      </c>
      <c r="BA1019">
        <v>1000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Y1019*Source!I864</f>
        <v>0.73218749999999999</v>
      </c>
      <c r="CY1019">
        <f>AB1019</f>
        <v>12.75</v>
      </c>
      <c r="CZ1019">
        <f>AF1019</f>
        <v>3</v>
      </c>
      <c r="DA1019">
        <f>AJ1019</f>
        <v>4.25</v>
      </c>
      <c r="DB1019">
        <f>ROUND((ROUND(AT1019*CZ1019,2)*1.25),2)</f>
        <v>8.25</v>
      </c>
      <c r="DC1019">
        <f>ROUND((ROUND(AT1019*AG1019,2)*1.25),2)</f>
        <v>0</v>
      </c>
    </row>
    <row r="1020" spans="1:107">
      <c r="A1020">
        <f>ROW(Source!A864)</f>
        <v>864</v>
      </c>
      <c r="B1020">
        <v>35806607</v>
      </c>
      <c r="C1020">
        <v>35811575</v>
      </c>
      <c r="D1020">
        <v>29174538</v>
      </c>
      <c r="E1020">
        <v>1</v>
      </c>
      <c r="F1020">
        <v>1</v>
      </c>
      <c r="G1020">
        <v>1</v>
      </c>
      <c r="H1020">
        <v>2</v>
      </c>
      <c r="I1020" t="s">
        <v>712</v>
      </c>
      <c r="J1020" t="s">
        <v>820</v>
      </c>
      <c r="K1020" t="s">
        <v>714</v>
      </c>
      <c r="L1020">
        <v>1368</v>
      </c>
      <c r="N1020">
        <v>1011</v>
      </c>
      <c r="O1020" t="s">
        <v>589</v>
      </c>
      <c r="P1020" t="s">
        <v>589</v>
      </c>
      <c r="Q1020">
        <v>1</v>
      </c>
      <c r="W1020">
        <v>0</v>
      </c>
      <c r="X1020">
        <v>1107538725</v>
      </c>
      <c r="Y1020">
        <v>0.21250000000000002</v>
      </c>
      <c r="AA1020">
        <v>0</v>
      </c>
      <c r="AB1020">
        <v>187.1</v>
      </c>
      <c r="AC1020">
        <v>0</v>
      </c>
      <c r="AD1020">
        <v>0</v>
      </c>
      <c r="AE1020">
        <v>0</v>
      </c>
      <c r="AF1020">
        <v>33.590000000000003</v>
      </c>
      <c r="AG1020">
        <v>0</v>
      </c>
      <c r="AH1020">
        <v>0</v>
      </c>
      <c r="AI1020">
        <v>1</v>
      </c>
      <c r="AJ1020">
        <v>5.57</v>
      </c>
      <c r="AK1020">
        <v>33.18</v>
      </c>
      <c r="AL1020">
        <v>1</v>
      </c>
      <c r="AN1020">
        <v>0</v>
      </c>
      <c r="AO1020">
        <v>1</v>
      </c>
      <c r="AP1020">
        <v>1</v>
      </c>
      <c r="AQ1020">
        <v>0</v>
      </c>
      <c r="AR1020">
        <v>0</v>
      </c>
      <c r="AS1020" t="s">
        <v>3</v>
      </c>
      <c r="AT1020">
        <v>0.17</v>
      </c>
      <c r="AU1020" t="s">
        <v>143</v>
      </c>
      <c r="AV1020">
        <v>0</v>
      </c>
      <c r="AW1020">
        <v>2</v>
      </c>
      <c r="AX1020">
        <v>35811596</v>
      </c>
      <c r="AY1020">
        <v>1</v>
      </c>
      <c r="AZ1020">
        <v>0</v>
      </c>
      <c r="BA1020">
        <v>1001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Y1020*Source!I864</f>
        <v>5.6578125E-2</v>
      </c>
      <c r="CY1020">
        <f>AB1020</f>
        <v>187.1</v>
      </c>
      <c r="CZ1020">
        <f>AF1020</f>
        <v>33.590000000000003</v>
      </c>
      <c r="DA1020">
        <f>AJ1020</f>
        <v>5.57</v>
      </c>
      <c r="DB1020">
        <f>ROUND((ROUND(AT1020*CZ1020,2)*1.25),2)</f>
        <v>7.14</v>
      </c>
      <c r="DC1020">
        <f>ROUND((ROUND(AT1020*AG1020,2)*1.25),2)</f>
        <v>0</v>
      </c>
    </row>
    <row r="1021" spans="1:107">
      <c r="A1021">
        <f>ROW(Source!A864)</f>
        <v>864</v>
      </c>
      <c r="B1021">
        <v>35806607</v>
      </c>
      <c r="C1021">
        <v>35811575</v>
      </c>
      <c r="D1021">
        <v>29174580</v>
      </c>
      <c r="E1021">
        <v>1</v>
      </c>
      <c r="F1021">
        <v>1</v>
      </c>
      <c r="G1021">
        <v>1</v>
      </c>
      <c r="H1021">
        <v>2</v>
      </c>
      <c r="I1021" t="s">
        <v>715</v>
      </c>
      <c r="J1021" t="s">
        <v>821</v>
      </c>
      <c r="K1021" t="s">
        <v>717</v>
      </c>
      <c r="L1021">
        <v>1368</v>
      </c>
      <c r="N1021">
        <v>1011</v>
      </c>
      <c r="O1021" t="s">
        <v>589</v>
      </c>
      <c r="P1021" t="s">
        <v>589</v>
      </c>
      <c r="Q1021">
        <v>1</v>
      </c>
      <c r="W1021">
        <v>0</v>
      </c>
      <c r="X1021">
        <v>-169468834</v>
      </c>
      <c r="Y1021">
        <v>1.0874999999999999</v>
      </c>
      <c r="AA1021">
        <v>0</v>
      </c>
      <c r="AB1021">
        <v>31.87</v>
      </c>
      <c r="AC1021">
        <v>0</v>
      </c>
      <c r="AD1021">
        <v>0</v>
      </c>
      <c r="AE1021">
        <v>0</v>
      </c>
      <c r="AF1021">
        <v>2.08</v>
      </c>
      <c r="AG1021">
        <v>0</v>
      </c>
      <c r="AH1021">
        <v>0</v>
      </c>
      <c r="AI1021">
        <v>1</v>
      </c>
      <c r="AJ1021">
        <v>15.32</v>
      </c>
      <c r="AK1021">
        <v>33.18</v>
      </c>
      <c r="AL1021">
        <v>1</v>
      </c>
      <c r="AN1021">
        <v>0</v>
      </c>
      <c r="AO1021">
        <v>1</v>
      </c>
      <c r="AP1021">
        <v>1</v>
      </c>
      <c r="AQ1021">
        <v>0</v>
      </c>
      <c r="AR1021">
        <v>0</v>
      </c>
      <c r="AS1021" t="s">
        <v>3</v>
      </c>
      <c r="AT1021">
        <v>0.87</v>
      </c>
      <c r="AU1021" t="s">
        <v>143</v>
      </c>
      <c r="AV1021">
        <v>0</v>
      </c>
      <c r="AW1021">
        <v>2</v>
      </c>
      <c r="AX1021">
        <v>35811597</v>
      </c>
      <c r="AY1021">
        <v>1</v>
      </c>
      <c r="AZ1021">
        <v>0</v>
      </c>
      <c r="BA1021">
        <v>1002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Y1021*Source!I864</f>
        <v>0.28954687499999998</v>
      </c>
      <c r="CY1021">
        <f>AB1021</f>
        <v>31.87</v>
      </c>
      <c r="CZ1021">
        <f>AF1021</f>
        <v>2.08</v>
      </c>
      <c r="DA1021">
        <f>AJ1021</f>
        <v>15.32</v>
      </c>
      <c r="DB1021">
        <f>ROUND((ROUND(AT1021*CZ1021,2)*1.25),2)</f>
        <v>2.2599999999999998</v>
      </c>
      <c r="DC1021">
        <f>ROUND((ROUND(AT1021*AG1021,2)*1.25),2)</f>
        <v>0</v>
      </c>
    </row>
    <row r="1022" spans="1:107">
      <c r="A1022">
        <f>ROW(Source!A864)</f>
        <v>864</v>
      </c>
      <c r="B1022">
        <v>35806607</v>
      </c>
      <c r="C1022">
        <v>35811575</v>
      </c>
      <c r="D1022">
        <v>29109354</v>
      </c>
      <c r="E1022">
        <v>1</v>
      </c>
      <c r="F1022">
        <v>1</v>
      </c>
      <c r="G1022">
        <v>1</v>
      </c>
      <c r="H1022">
        <v>3</v>
      </c>
      <c r="I1022" t="s">
        <v>718</v>
      </c>
      <c r="J1022" t="s">
        <v>822</v>
      </c>
      <c r="K1022" t="s">
        <v>720</v>
      </c>
      <c r="L1022">
        <v>1346</v>
      </c>
      <c r="N1022">
        <v>1009</v>
      </c>
      <c r="O1022" t="s">
        <v>170</v>
      </c>
      <c r="P1022" t="s">
        <v>170</v>
      </c>
      <c r="Q1022">
        <v>1</v>
      </c>
      <c r="W1022">
        <v>0</v>
      </c>
      <c r="X1022">
        <v>-882693383</v>
      </c>
      <c r="Y1022">
        <v>10</v>
      </c>
      <c r="AA1022">
        <v>64.010000000000005</v>
      </c>
      <c r="AB1022">
        <v>0</v>
      </c>
      <c r="AC1022">
        <v>0</v>
      </c>
      <c r="AD1022">
        <v>0</v>
      </c>
      <c r="AE1022">
        <v>46.72</v>
      </c>
      <c r="AF1022">
        <v>0</v>
      </c>
      <c r="AG1022">
        <v>0</v>
      </c>
      <c r="AH1022">
        <v>0</v>
      </c>
      <c r="AI1022">
        <v>1.37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10</v>
      </c>
      <c r="AU1022" t="s">
        <v>3</v>
      </c>
      <c r="AV1022">
        <v>0</v>
      </c>
      <c r="AW1022">
        <v>2</v>
      </c>
      <c r="AX1022">
        <v>35811598</v>
      </c>
      <c r="AY1022">
        <v>1</v>
      </c>
      <c r="AZ1022">
        <v>0</v>
      </c>
      <c r="BA1022">
        <v>1003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Y1022*Source!I864</f>
        <v>2.6624999999999996</v>
      </c>
      <c r="CY1022">
        <f t="shared" ref="CY1022:CY1035" si="161">AA1022</f>
        <v>64.010000000000005</v>
      </c>
      <c r="CZ1022">
        <f t="shared" ref="CZ1022:CZ1035" si="162">AE1022</f>
        <v>46.72</v>
      </c>
      <c r="DA1022">
        <f t="shared" ref="DA1022:DA1035" si="163">AI1022</f>
        <v>1.37</v>
      </c>
      <c r="DB1022">
        <f t="shared" ref="DB1022:DB1035" si="164">ROUND(ROUND(AT1022*CZ1022,2),2)</f>
        <v>467.2</v>
      </c>
      <c r="DC1022">
        <f t="shared" ref="DC1022:DC1035" si="165">ROUND(ROUND(AT1022*AG1022,2),2)</f>
        <v>0</v>
      </c>
    </row>
    <row r="1023" spans="1:107">
      <c r="A1023">
        <f>ROW(Source!A864)</f>
        <v>864</v>
      </c>
      <c r="B1023">
        <v>35806607</v>
      </c>
      <c r="C1023">
        <v>35811575</v>
      </c>
      <c r="D1023">
        <v>29109414</v>
      </c>
      <c r="E1023">
        <v>1</v>
      </c>
      <c r="F1023">
        <v>1</v>
      </c>
      <c r="G1023">
        <v>1</v>
      </c>
      <c r="H1023">
        <v>3</v>
      </c>
      <c r="I1023" t="s">
        <v>721</v>
      </c>
      <c r="J1023" t="s">
        <v>887</v>
      </c>
      <c r="K1023" t="s">
        <v>723</v>
      </c>
      <c r="L1023">
        <v>1346</v>
      </c>
      <c r="N1023">
        <v>1009</v>
      </c>
      <c r="O1023" t="s">
        <v>170</v>
      </c>
      <c r="P1023" t="s">
        <v>170</v>
      </c>
      <c r="Q1023">
        <v>1</v>
      </c>
      <c r="W1023">
        <v>0</v>
      </c>
      <c r="X1023">
        <v>1092262719</v>
      </c>
      <c r="Y1023">
        <v>137</v>
      </c>
      <c r="AA1023">
        <v>10.1</v>
      </c>
      <c r="AB1023">
        <v>0</v>
      </c>
      <c r="AC1023">
        <v>0</v>
      </c>
      <c r="AD1023">
        <v>0</v>
      </c>
      <c r="AE1023">
        <v>1.58</v>
      </c>
      <c r="AF1023">
        <v>0</v>
      </c>
      <c r="AG1023">
        <v>0</v>
      </c>
      <c r="AH1023">
        <v>0</v>
      </c>
      <c r="AI1023">
        <v>6.39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137</v>
      </c>
      <c r="AU1023" t="s">
        <v>3</v>
      </c>
      <c r="AV1023">
        <v>0</v>
      </c>
      <c r="AW1023">
        <v>2</v>
      </c>
      <c r="AX1023">
        <v>35811599</v>
      </c>
      <c r="AY1023">
        <v>1</v>
      </c>
      <c r="AZ1023">
        <v>0</v>
      </c>
      <c r="BA1023">
        <v>1004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Y1023*Source!I864</f>
        <v>36.47625</v>
      </c>
      <c r="CY1023">
        <f t="shared" si="161"/>
        <v>10.1</v>
      </c>
      <c r="CZ1023">
        <f t="shared" si="162"/>
        <v>1.58</v>
      </c>
      <c r="DA1023">
        <f t="shared" si="163"/>
        <v>6.39</v>
      </c>
      <c r="DB1023">
        <f t="shared" si="164"/>
        <v>216.46</v>
      </c>
      <c r="DC1023">
        <f t="shared" si="165"/>
        <v>0</v>
      </c>
    </row>
    <row r="1024" spans="1:107">
      <c r="A1024">
        <f>ROW(Source!A864)</f>
        <v>864</v>
      </c>
      <c r="B1024">
        <v>35806607</v>
      </c>
      <c r="C1024">
        <v>35811575</v>
      </c>
      <c r="D1024">
        <v>29109781</v>
      </c>
      <c r="E1024">
        <v>1</v>
      </c>
      <c r="F1024">
        <v>1</v>
      </c>
      <c r="G1024">
        <v>1</v>
      </c>
      <c r="H1024">
        <v>3</v>
      </c>
      <c r="I1024" t="s">
        <v>724</v>
      </c>
      <c r="J1024" t="s">
        <v>823</v>
      </c>
      <c r="K1024" t="s">
        <v>726</v>
      </c>
      <c r="L1024">
        <v>1346</v>
      </c>
      <c r="N1024">
        <v>1009</v>
      </c>
      <c r="O1024" t="s">
        <v>170</v>
      </c>
      <c r="P1024" t="s">
        <v>170</v>
      </c>
      <c r="Q1024">
        <v>1</v>
      </c>
      <c r="W1024">
        <v>0</v>
      </c>
      <c r="X1024">
        <v>-306339415</v>
      </c>
      <c r="Y1024">
        <v>10</v>
      </c>
      <c r="AA1024">
        <v>60.38</v>
      </c>
      <c r="AB1024">
        <v>0</v>
      </c>
      <c r="AC1024">
        <v>0</v>
      </c>
      <c r="AD1024">
        <v>0</v>
      </c>
      <c r="AE1024">
        <v>11.12</v>
      </c>
      <c r="AF1024">
        <v>0</v>
      </c>
      <c r="AG1024">
        <v>0</v>
      </c>
      <c r="AH1024">
        <v>0</v>
      </c>
      <c r="AI1024">
        <v>5.43</v>
      </c>
      <c r="AJ1024">
        <v>1</v>
      </c>
      <c r="AK1024">
        <v>1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10</v>
      </c>
      <c r="AU1024" t="s">
        <v>3</v>
      </c>
      <c r="AV1024">
        <v>0</v>
      </c>
      <c r="AW1024">
        <v>2</v>
      </c>
      <c r="AX1024">
        <v>35811600</v>
      </c>
      <c r="AY1024">
        <v>1</v>
      </c>
      <c r="AZ1024">
        <v>0</v>
      </c>
      <c r="BA1024">
        <v>1005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Y1024*Source!I864</f>
        <v>2.6624999999999996</v>
      </c>
      <c r="CY1024">
        <f t="shared" si="161"/>
        <v>60.38</v>
      </c>
      <c r="CZ1024">
        <f t="shared" si="162"/>
        <v>11.12</v>
      </c>
      <c r="DA1024">
        <f t="shared" si="163"/>
        <v>5.43</v>
      </c>
      <c r="DB1024">
        <f t="shared" si="164"/>
        <v>111.2</v>
      </c>
      <c r="DC1024">
        <f t="shared" si="165"/>
        <v>0</v>
      </c>
    </row>
    <row r="1025" spans="1:107">
      <c r="A1025">
        <f>ROW(Source!A864)</f>
        <v>864</v>
      </c>
      <c r="B1025">
        <v>35806607</v>
      </c>
      <c r="C1025">
        <v>35811575</v>
      </c>
      <c r="D1025">
        <v>29109782</v>
      </c>
      <c r="E1025">
        <v>1</v>
      </c>
      <c r="F1025">
        <v>1</v>
      </c>
      <c r="G1025">
        <v>1</v>
      </c>
      <c r="H1025">
        <v>3</v>
      </c>
      <c r="I1025" t="s">
        <v>727</v>
      </c>
      <c r="J1025" t="s">
        <v>824</v>
      </c>
      <c r="K1025" t="s">
        <v>729</v>
      </c>
      <c r="L1025">
        <v>1346</v>
      </c>
      <c r="N1025">
        <v>1009</v>
      </c>
      <c r="O1025" t="s">
        <v>170</v>
      </c>
      <c r="P1025" t="s">
        <v>170</v>
      </c>
      <c r="Q1025">
        <v>1</v>
      </c>
      <c r="W1025">
        <v>0</v>
      </c>
      <c r="X1025">
        <v>-71279152</v>
      </c>
      <c r="Y1025">
        <v>69</v>
      </c>
      <c r="AA1025">
        <v>16.309999999999999</v>
      </c>
      <c r="AB1025">
        <v>0</v>
      </c>
      <c r="AC1025">
        <v>0</v>
      </c>
      <c r="AD1025">
        <v>0</v>
      </c>
      <c r="AE1025">
        <v>4.3600000000000003</v>
      </c>
      <c r="AF1025">
        <v>0</v>
      </c>
      <c r="AG1025">
        <v>0</v>
      </c>
      <c r="AH1025">
        <v>0</v>
      </c>
      <c r="AI1025">
        <v>3.74</v>
      </c>
      <c r="AJ1025">
        <v>1</v>
      </c>
      <c r="AK1025">
        <v>1</v>
      </c>
      <c r="AL1025">
        <v>1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3</v>
      </c>
      <c r="AT1025">
        <v>69</v>
      </c>
      <c r="AU1025" t="s">
        <v>3</v>
      </c>
      <c r="AV1025">
        <v>0</v>
      </c>
      <c r="AW1025">
        <v>2</v>
      </c>
      <c r="AX1025">
        <v>35811601</v>
      </c>
      <c r="AY1025">
        <v>1</v>
      </c>
      <c r="AZ1025">
        <v>0</v>
      </c>
      <c r="BA1025">
        <v>1006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Y1025*Source!I864</f>
        <v>18.37125</v>
      </c>
      <c r="CY1025">
        <f t="shared" si="161"/>
        <v>16.309999999999999</v>
      </c>
      <c r="CZ1025">
        <f t="shared" si="162"/>
        <v>4.3600000000000003</v>
      </c>
      <c r="DA1025">
        <f t="shared" si="163"/>
        <v>3.74</v>
      </c>
      <c r="DB1025">
        <f t="shared" si="164"/>
        <v>300.83999999999997</v>
      </c>
      <c r="DC1025">
        <f t="shared" si="165"/>
        <v>0</v>
      </c>
    </row>
    <row r="1026" spans="1:107">
      <c r="A1026">
        <f>ROW(Source!A864)</f>
        <v>864</v>
      </c>
      <c r="B1026">
        <v>35806607</v>
      </c>
      <c r="C1026">
        <v>35811575</v>
      </c>
      <c r="D1026">
        <v>29110699</v>
      </c>
      <c r="E1026">
        <v>1</v>
      </c>
      <c r="F1026">
        <v>1</v>
      </c>
      <c r="G1026">
        <v>1</v>
      </c>
      <c r="H1026">
        <v>3</v>
      </c>
      <c r="I1026" t="s">
        <v>730</v>
      </c>
      <c r="J1026" t="s">
        <v>825</v>
      </c>
      <c r="K1026" t="s">
        <v>732</v>
      </c>
      <c r="L1026">
        <v>1301</v>
      </c>
      <c r="N1026">
        <v>1003</v>
      </c>
      <c r="O1026" t="s">
        <v>151</v>
      </c>
      <c r="P1026" t="s">
        <v>151</v>
      </c>
      <c r="Q1026">
        <v>1</v>
      </c>
      <c r="W1026">
        <v>0</v>
      </c>
      <c r="X1026">
        <v>1063889258</v>
      </c>
      <c r="Y1026">
        <v>118</v>
      </c>
      <c r="AA1026">
        <v>1.24</v>
      </c>
      <c r="AB1026">
        <v>0</v>
      </c>
      <c r="AC1026">
        <v>0</v>
      </c>
      <c r="AD1026">
        <v>0</v>
      </c>
      <c r="AE1026">
        <v>0.17</v>
      </c>
      <c r="AF1026">
        <v>0</v>
      </c>
      <c r="AG1026">
        <v>0</v>
      </c>
      <c r="AH1026">
        <v>0</v>
      </c>
      <c r="AI1026">
        <v>7.29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118</v>
      </c>
      <c r="AU1026" t="s">
        <v>3</v>
      </c>
      <c r="AV1026">
        <v>0</v>
      </c>
      <c r="AW1026">
        <v>2</v>
      </c>
      <c r="AX1026">
        <v>35811602</v>
      </c>
      <c r="AY1026">
        <v>1</v>
      </c>
      <c r="AZ1026">
        <v>0</v>
      </c>
      <c r="BA1026">
        <v>1007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Y1026*Source!I864</f>
        <v>31.417499999999997</v>
      </c>
      <c r="CY1026">
        <f t="shared" si="161"/>
        <v>1.24</v>
      </c>
      <c r="CZ1026">
        <f t="shared" si="162"/>
        <v>0.17</v>
      </c>
      <c r="DA1026">
        <f t="shared" si="163"/>
        <v>7.29</v>
      </c>
      <c r="DB1026">
        <f t="shared" si="164"/>
        <v>20.059999999999999</v>
      </c>
      <c r="DC1026">
        <f t="shared" si="165"/>
        <v>0</v>
      </c>
    </row>
    <row r="1027" spans="1:107">
      <c r="A1027">
        <f>ROW(Source!A864)</f>
        <v>864</v>
      </c>
      <c r="B1027">
        <v>35806607</v>
      </c>
      <c r="C1027">
        <v>35811575</v>
      </c>
      <c r="D1027">
        <v>29110797</v>
      </c>
      <c r="E1027">
        <v>1</v>
      </c>
      <c r="F1027">
        <v>1</v>
      </c>
      <c r="G1027">
        <v>1</v>
      </c>
      <c r="H1027">
        <v>3</v>
      </c>
      <c r="I1027" t="s">
        <v>733</v>
      </c>
      <c r="J1027" t="s">
        <v>826</v>
      </c>
      <c r="K1027" t="s">
        <v>735</v>
      </c>
      <c r="L1027">
        <v>1301</v>
      </c>
      <c r="N1027">
        <v>1003</v>
      </c>
      <c r="O1027" t="s">
        <v>151</v>
      </c>
      <c r="P1027" t="s">
        <v>151</v>
      </c>
      <c r="Q1027">
        <v>1</v>
      </c>
      <c r="W1027">
        <v>0</v>
      </c>
      <c r="X1027">
        <v>1919953005</v>
      </c>
      <c r="Y1027">
        <v>80</v>
      </c>
      <c r="AA1027">
        <v>15.5</v>
      </c>
      <c r="AB1027">
        <v>0</v>
      </c>
      <c r="AC1027">
        <v>0</v>
      </c>
      <c r="AD1027">
        <v>0</v>
      </c>
      <c r="AE1027">
        <v>1.74</v>
      </c>
      <c r="AF1027">
        <v>0</v>
      </c>
      <c r="AG1027">
        <v>0</v>
      </c>
      <c r="AH1027">
        <v>0</v>
      </c>
      <c r="AI1027">
        <v>8.91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80</v>
      </c>
      <c r="AU1027" t="s">
        <v>3</v>
      </c>
      <c r="AV1027">
        <v>0</v>
      </c>
      <c r="AW1027">
        <v>2</v>
      </c>
      <c r="AX1027">
        <v>35811603</v>
      </c>
      <c r="AY1027">
        <v>1</v>
      </c>
      <c r="AZ1027">
        <v>0</v>
      </c>
      <c r="BA1027">
        <v>1008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Y1027*Source!I864</f>
        <v>21.299999999999997</v>
      </c>
      <c r="CY1027">
        <f t="shared" si="161"/>
        <v>15.5</v>
      </c>
      <c r="CZ1027">
        <f t="shared" si="162"/>
        <v>1.74</v>
      </c>
      <c r="DA1027">
        <f t="shared" si="163"/>
        <v>8.91</v>
      </c>
      <c r="DB1027">
        <f t="shared" si="164"/>
        <v>139.19999999999999</v>
      </c>
      <c r="DC1027">
        <f t="shared" si="165"/>
        <v>0</v>
      </c>
    </row>
    <row r="1028" spans="1:107">
      <c r="A1028">
        <f>ROW(Source!A864)</f>
        <v>864</v>
      </c>
      <c r="B1028">
        <v>35806607</v>
      </c>
      <c r="C1028">
        <v>35811575</v>
      </c>
      <c r="D1028">
        <v>29110815</v>
      </c>
      <c r="E1028">
        <v>1</v>
      </c>
      <c r="F1028">
        <v>1</v>
      </c>
      <c r="G1028">
        <v>1</v>
      </c>
      <c r="H1028">
        <v>3</v>
      </c>
      <c r="I1028" t="s">
        <v>736</v>
      </c>
      <c r="J1028" t="s">
        <v>888</v>
      </c>
      <c r="K1028" t="s">
        <v>738</v>
      </c>
      <c r="L1028">
        <v>1301</v>
      </c>
      <c r="N1028">
        <v>1003</v>
      </c>
      <c r="O1028" t="s">
        <v>151</v>
      </c>
      <c r="P1028" t="s">
        <v>151</v>
      </c>
      <c r="Q1028">
        <v>1</v>
      </c>
      <c r="W1028">
        <v>0</v>
      </c>
      <c r="X1028">
        <v>-1169660804</v>
      </c>
      <c r="Y1028">
        <v>117</v>
      </c>
      <c r="AA1028">
        <v>6.29</v>
      </c>
      <c r="AB1028">
        <v>0</v>
      </c>
      <c r="AC1028">
        <v>0</v>
      </c>
      <c r="AD1028">
        <v>0</v>
      </c>
      <c r="AE1028">
        <v>0.85</v>
      </c>
      <c r="AF1028">
        <v>0</v>
      </c>
      <c r="AG1028">
        <v>0</v>
      </c>
      <c r="AH1028">
        <v>0</v>
      </c>
      <c r="AI1028">
        <v>7.4</v>
      </c>
      <c r="AJ1028">
        <v>1</v>
      </c>
      <c r="AK1028">
        <v>1</v>
      </c>
      <c r="AL1028">
        <v>1</v>
      </c>
      <c r="AN1028">
        <v>0</v>
      </c>
      <c r="AO1028">
        <v>1</v>
      </c>
      <c r="AP1028">
        <v>0</v>
      </c>
      <c r="AQ1028">
        <v>0</v>
      </c>
      <c r="AR1028">
        <v>0</v>
      </c>
      <c r="AS1028" t="s">
        <v>3</v>
      </c>
      <c r="AT1028">
        <v>117</v>
      </c>
      <c r="AU1028" t="s">
        <v>3</v>
      </c>
      <c r="AV1028">
        <v>0</v>
      </c>
      <c r="AW1028">
        <v>2</v>
      </c>
      <c r="AX1028">
        <v>35811604</v>
      </c>
      <c r="AY1028">
        <v>1</v>
      </c>
      <c r="AZ1028">
        <v>0</v>
      </c>
      <c r="BA1028">
        <v>1009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Y1028*Source!I864</f>
        <v>31.151249999999997</v>
      </c>
      <c r="CY1028">
        <f t="shared" si="161"/>
        <v>6.29</v>
      </c>
      <c r="CZ1028">
        <f t="shared" si="162"/>
        <v>0.85</v>
      </c>
      <c r="DA1028">
        <f t="shared" si="163"/>
        <v>7.4</v>
      </c>
      <c r="DB1028">
        <f t="shared" si="164"/>
        <v>99.45</v>
      </c>
      <c r="DC1028">
        <f t="shared" si="165"/>
        <v>0</v>
      </c>
    </row>
    <row r="1029" spans="1:107">
      <c r="A1029">
        <f>ROW(Source!A864)</f>
        <v>864</v>
      </c>
      <c r="B1029">
        <v>35806607</v>
      </c>
      <c r="C1029">
        <v>35811575</v>
      </c>
      <c r="D1029">
        <v>29111455</v>
      </c>
      <c r="E1029">
        <v>1</v>
      </c>
      <c r="F1029">
        <v>1</v>
      </c>
      <c r="G1029">
        <v>1</v>
      </c>
      <c r="H1029">
        <v>3</v>
      </c>
      <c r="I1029" t="s">
        <v>219</v>
      </c>
      <c r="J1029" t="s">
        <v>275</v>
      </c>
      <c r="K1029" t="s">
        <v>220</v>
      </c>
      <c r="L1029">
        <v>1327</v>
      </c>
      <c r="N1029">
        <v>1005</v>
      </c>
      <c r="O1029" t="s">
        <v>165</v>
      </c>
      <c r="P1029" t="s">
        <v>165</v>
      </c>
      <c r="Q1029">
        <v>1</v>
      </c>
      <c r="W1029">
        <v>0</v>
      </c>
      <c r="X1029">
        <v>-1126346608</v>
      </c>
      <c r="Y1029">
        <v>225</v>
      </c>
      <c r="AA1029">
        <v>73.790000000000006</v>
      </c>
      <c r="AB1029">
        <v>0</v>
      </c>
      <c r="AC1029">
        <v>0</v>
      </c>
      <c r="AD1029">
        <v>0</v>
      </c>
      <c r="AE1029">
        <v>15.06</v>
      </c>
      <c r="AF1029">
        <v>0</v>
      </c>
      <c r="AG1029">
        <v>0</v>
      </c>
      <c r="AH1029">
        <v>0</v>
      </c>
      <c r="AI1029">
        <v>4.9000000000000004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225</v>
      </c>
      <c r="AU1029" t="s">
        <v>3</v>
      </c>
      <c r="AV1029">
        <v>0</v>
      </c>
      <c r="AW1029">
        <v>2</v>
      </c>
      <c r="AX1029">
        <v>35811605</v>
      </c>
      <c r="AY1029">
        <v>1</v>
      </c>
      <c r="AZ1029">
        <v>0</v>
      </c>
      <c r="BA1029">
        <v>1010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Y1029*Source!I864</f>
        <v>59.90625</v>
      </c>
      <c r="CY1029">
        <f t="shared" si="161"/>
        <v>73.790000000000006</v>
      </c>
      <c r="CZ1029">
        <f t="shared" si="162"/>
        <v>15.06</v>
      </c>
      <c r="DA1029">
        <f t="shared" si="163"/>
        <v>4.9000000000000004</v>
      </c>
      <c r="DB1029">
        <f t="shared" si="164"/>
        <v>3388.5</v>
      </c>
      <c r="DC1029">
        <f t="shared" si="165"/>
        <v>0</v>
      </c>
    </row>
    <row r="1030" spans="1:107">
      <c r="A1030">
        <f>ROW(Source!A864)</f>
        <v>864</v>
      </c>
      <c r="B1030">
        <v>35806607</v>
      </c>
      <c r="C1030">
        <v>35811575</v>
      </c>
      <c r="D1030">
        <v>29114733</v>
      </c>
      <c r="E1030">
        <v>1</v>
      </c>
      <c r="F1030">
        <v>1</v>
      </c>
      <c r="G1030">
        <v>1</v>
      </c>
      <c r="H1030">
        <v>3</v>
      </c>
      <c r="I1030" t="s">
        <v>739</v>
      </c>
      <c r="J1030" t="s">
        <v>830</v>
      </c>
      <c r="K1030" t="s">
        <v>741</v>
      </c>
      <c r="L1030">
        <v>1354</v>
      </c>
      <c r="N1030">
        <v>1010</v>
      </c>
      <c r="O1030" t="s">
        <v>258</v>
      </c>
      <c r="P1030" t="s">
        <v>258</v>
      </c>
      <c r="Q1030">
        <v>1</v>
      </c>
      <c r="W1030">
        <v>0</v>
      </c>
      <c r="X1030">
        <v>-1352915271</v>
      </c>
      <c r="Y1030">
        <v>790</v>
      </c>
      <c r="AA1030">
        <v>0.3</v>
      </c>
      <c r="AB1030">
        <v>0</v>
      </c>
      <c r="AC1030">
        <v>0</v>
      </c>
      <c r="AD1030">
        <v>0</v>
      </c>
      <c r="AE1030">
        <v>0.02</v>
      </c>
      <c r="AF1030">
        <v>0</v>
      </c>
      <c r="AG1030">
        <v>0</v>
      </c>
      <c r="AH1030">
        <v>0</v>
      </c>
      <c r="AI1030">
        <v>14.91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790</v>
      </c>
      <c r="AU1030" t="s">
        <v>3</v>
      </c>
      <c r="AV1030">
        <v>0</v>
      </c>
      <c r="AW1030">
        <v>2</v>
      </c>
      <c r="AX1030">
        <v>35811606</v>
      </c>
      <c r="AY1030">
        <v>1</v>
      </c>
      <c r="AZ1030">
        <v>0</v>
      </c>
      <c r="BA1030">
        <v>1011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Y1030*Source!I864</f>
        <v>210.33749999999998</v>
      </c>
      <c r="CY1030">
        <f t="shared" si="161"/>
        <v>0.3</v>
      </c>
      <c r="CZ1030">
        <f t="shared" si="162"/>
        <v>0.02</v>
      </c>
      <c r="DA1030">
        <f t="shared" si="163"/>
        <v>14.91</v>
      </c>
      <c r="DB1030">
        <f t="shared" si="164"/>
        <v>15.8</v>
      </c>
      <c r="DC1030">
        <f t="shared" si="165"/>
        <v>0</v>
      </c>
    </row>
    <row r="1031" spans="1:107">
      <c r="A1031">
        <f>ROW(Source!A864)</f>
        <v>864</v>
      </c>
      <c r="B1031">
        <v>35806607</v>
      </c>
      <c r="C1031">
        <v>35811575</v>
      </c>
      <c r="D1031">
        <v>29114734</v>
      </c>
      <c r="E1031">
        <v>1</v>
      </c>
      <c r="F1031">
        <v>1</v>
      </c>
      <c r="G1031">
        <v>1</v>
      </c>
      <c r="H1031">
        <v>3</v>
      </c>
      <c r="I1031" t="s">
        <v>742</v>
      </c>
      <c r="J1031" t="s">
        <v>889</v>
      </c>
      <c r="K1031" t="s">
        <v>744</v>
      </c>
      <c r="L1031">
        <v>1354</v>
      </c>
      <c r="N1031">
        <v>1010</v>
      </c>
      <c r="O1031" t="s">
        <v>258</v>
      </c>
      <c r="P1031" t="s">
        <v>258</v>
      </c>
      <c r="Q1031">
        <v>1</v>
      </c>
      <c r="W1031">
        <v>0</v>
      </c>
      <c r="X1031">
        <v>1370092194</v>
      </c>
      <c r="Y1031">
        <v>1844</v>
      </c>
      <c r="AA1031">
        <v>0.38</v>
      </c>
      <c r="AB1031">
        <v>0</v>
      </c>
      <c r="AC1031">
        <v>0</v>
      </c>
      <c r="AD1031">
        <v>0</v>
      </c>
      <c r="AE1031">
        <v>0.03</v>
      </c>
      <c r="AF1031">
        <v>0</v>
      </c>
      <c r="AG1031">
        <v>0</v>
      </c>
      <c r="AH1031">
        <v>0</v>
      </c>
      <c r="AI1031">
        <v>12.55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1844</v>
      </c>
      <c r="AU1031" t="s">
        <v>3</v>
      </c>
      <c r="AV1031">
        <v>0</v>
      </c>
      <c r="AW1031">
        <v>2</v>
      </c>
      <c r="AX1031">
        <v>35811607</v>
      </c>
      <c r="AY1031">
        <v>1</v>
      </c>
      <c r="AZ1031">
        <v>0</v>
      </c>
      <c r="BA1031">
        <v>1012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Y1031*Source!I864</f>
        <v>490.96499999999997</v>
      </c>
      <c r="CY1031">
        <f t="shared" si="161"/>
        <v>0.38</v>
      </c>
      <c r="CZ1031">
        <f t="shared" si="162"/>
        <v>0.03</v>
      </c>
      <c r="DA1031">
        <f t="shared" si="163"/>
        <v>12.55</v>
      </c>
      <c r="DB1031">
        <f t="shared" si="164"/>
        <v>55.32</v>
      </c>
      <c r="DC1031">
        <f t="shared" si="165"/>
        <v>0</v>
      </c>
    </row>
    <row r="1032" spans="1:107">
      <c r="A1032">
        <f>ROW(Source!A864)</f>
        <v>864</v>
      </c>
      <c r="B1032">
        <v>35806607</v>
      </c>
      <c r="C1032">
        <v>35811575</v>
      </c>
      <c r="D1032">
        <v>29114482</v>
      </c>
      <c r="E1032">
        <v>1</v>
      </c>
      <c r="F1032">
        <v>1</v>
      </c>
      <c r="G1032">
        <v>1</v>
      </c>
      <c r="H1032">
        <v>3</v>
      </c>
      <c r="I1032" t="s">
        <v>745</v>
      </c>
      <c r="J1032" t="s">
        <v>890</v>
      </c>
      <c r="K1032" t="s">
        <v>747</v>
      </c>
      <c r="L1032">
        <v>1354</v>
      </c>
      <c r="N1032">
        <v>1010</v>
      </c>
      <c r="O1032" t="s">
        <v>258</v>
      </c>
      <c r="P1032" t="s">
        <v>258</v>
      </c>
      <c r="Q1032">
        <v>1</v>
      </c>
      <c r="W1032">
        <v>0</v>
      </c>
      <c r="X1032">
        <v>-520920930</v>
      </c>
      <c r="Y1032">
        <v>149</v>
      </c>
      <c r="AA1032">
        <v>0.33</v>
      </c>
      <c r="AB1032">
        <v>0</v>
      </c>
      <c r="AC1032">
        <v>0</v>
      </c>
      <c r="AD1032">
        <v>0</v>
      </c>
      <c r="AE1032">
        <v>7.0000000000000007E-2</v>
      </c>
      <c r="AF1032">
        <v>0</v>
      </c>
      <c r="AG1032">
        <v>0</v>
      </c>
      <c r="AH1032">
        <v>0</v>
      </c>
      <c r="AI1032">
        <v>4.74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149</v>
      </c>
      <c r="AU1032" t="s">
        <v>3</v>
      </c>
      <c r="AV1032">
        <v>0</v>
      </c>
      <c r="AW1032">
        <v>2</v>
      </c>
      <c r="AX1032">
        <v>35811608</v>
      </c>
      <c r="AY1032">
        <v>1</v>
      </c>
      <c r="AZ1032">
        <v>0</v>
      </c>
      <c r="BA1032">
        <v>1013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Y1032*Source!I864</f>
        <v>39.671250000000001</v>
      </c>
      <c r="CY1032">
        <f t="shared" si="161"/>
        <v>0.33</v>
      </c>
      <c r="CZ1032">
        <f t="shared" si="162"/>
        <v>7.0000000000000007E-2</v>
      </c>
      <c r="DA1032">
        <f t="shared" si="163"/>
        <v>4.74</v>
      </c>
      <c r="DB1032">
        <f t="shared" si="164"/>
        <v>10.43</v>
      </c>
      <c r="DC1032">
        <f t="shared" si="165"/>
        <v>0</v>
      </c>
    </row>
    <row r="1033" spans="1:107">
      <c r="A1033">
        <f>ROW(Source!A864)</f>
        <v>864</v>
      </c>
      <c r="B1033">
        <v>35806607</v>
      </c>
      <c r="C1033">
        <v>35811575</v>
      </c>
      <c r="D1033">
        <v>29129584</v>
      </c>
      <c r="E1033">
        <v>1</v>
      </c>
      <c r="F1033">
        <v>1</v>
      </c>
      <c r="G1033">
        <v>1</v>
      </c>
      <c r="H1033">
        <v>3</v>
      </c>
      <c r="I1033" t="s">
        <v>748</v>
      </c>
      <c r="J1033" t="s">
        <v>891</v>
      </c>
      <c r="K1033" t="s">
        <v>750</v>
      </c>
      <c r="L1033">
        <v>1301</v>
      </c>
      <c r="N1033">
        <v>1003</v>
      </c>
      <c r="O1033" t="s">
        <v>151</v>
      </c>
      <c r="P1033" t="s">
        <v>151</v>
      </c>
      <c r="Q1033">
        <v>1</v>
      </c>
      <c r="W1033">
        <v>0</v>
      </c>
      <c r="X1033">
        <v>-1665253311</v>
      </c>
      <c r="Y1033">
        <v>86</v>
      </c>
      <c r="AA1033">
        <v>53.07</v>
      </c>
      <c r="AB1033">
        <v>0</v>
      </c>
      <c r="AC1033">
        <v>0</v>
      </c>
      <c r="AD1033">
        <v>0</v>
      </c>
      <c r="AE1033">
        <v>7.22</v>
      </c>
      <c r="AF1033">
        <v>0</v>
      </c>
      <c r="AG1033">
        <v>0</v>
      </c>
      <c r="AH1033">
        <v>0</v>
      </c>
      <c r="AI1033">
        <v>7.35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86</v>
      </c>
      <c r="AU1033" t="s">
        <v>3</v>
      </c>
      <c r="AV1033">
        <v>0</v>
      </c>
      <c r="AW1033">
        <v>2</v>
      </c>
      <c r="AX1033">
        <v>35811609</v>
      </c>
      <c r="AY1033">
        <v>1</v>
      </c>
      <c r="AZ1033">
        <v>0</v>
      </c>
      <c r="BA1033">
        <v>1014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Y1033*Source!I864</f>
        <v>22.897499999999997</v>
      </c>
      <c r="CY1033">
        <f t="shared" si="161"/>
        <v>53.07</v>
      </c>
      <c r="CZ1033">
        <f t="shared" si="162"/>
        <v>7.22</v>
      </c>
      <c r="DA1033">
        <f t="shared" si="163"/>
        <v>7.35</v>
      </c>
      <c r="DB1033">
        <f t="shared" si="164"/>
        <v>620.91999999999996</v>
      </c>
      <c r="DC1033">
        <f t="shared" si="165"/>
        <v>0</v>
      </c>
    </row>
    <row r="1034" spans="1:107">
      <c r="A1034">
        <f>ROW(Source!A864)</f>
        <v>864</v>
      </c>
      <c r="B1034">
        <v>35806607</v>
      </c>
      <c r="C1034">
        <v>35811575</v>
      </c>
      <c r="D1034">
        <v>29129619</v>
      </c>
      <c r="E1034">
        <v>1</v>
      </c>
      <c r="F1034">
        <v>1</v>
      </c>
      <c r="G1034">
        <v>1</v>
      </c>
      <c r="H1034">
        <v>3</v>
      </c>
      <c r="I1034" t="s">
        <v>751</v>
      </c>
      <c r="J1034" t="s">
        <v>892</v>
      </c>
      <c r="K1034" t="s">
        <v>753</v>
      </c>
      <c r="L1034">
        <v>1301</v>
      </c>
      <c r="N1034">
        <v>1003</v>
      </c>
      <c r="O1034" t="s">
        <v>151</v>
      </c>
      <c r="P1034" t="s">
        <v>151</v>
      </c>
      <c r="Q1034">
        <v>1</v>
      </c>
      <c r="W1034">
        <v>0</v>
      </c>
      <c r="X1034">
        <v>1030922947</v>
      </c>
      <c r="Y1034">
        <v>234</v>
      </c>
      <c r="AA1034">
        <v>61.61</v>
      </c>
      <c r="AB1034">
        <v>0</v>
      </c>
      <c r="AC1034">
        <v>0</v>
      </c>
      <c r="AD1034">
        <v>0</v>
      </c>
      <c r="AE1034">
        <v>8.44</v>
      </c>
      <c r="AF1034">
        <v>0</v>
      </c>
      <c r="AG1034">
        <v>0</v>
      </c>
      <c r="AH1034">
        <v>0</v>
      </c>
      <c r="AI1034">
        <v>7.3</v>
      </c>
      <c r="AJ1034">
        <v>1</v>
      </c>
      <c r="AK1034">
        <v>1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234</v>
      </c>
      <c r="AU1034" t="s">
        <v>3</v>
      </c>
      <c r="AV1034">
        <v>0</v>
      </c>
      <c r="AW1034">
        <v>2</v>
      </c>
      <c r="AX1034">
        <v>35811610</v>
      </c>
      <c r="AY1034">
        <v>1</v>
      </c>
      <c r="AZ1034">
        <v>0</v>
      </c>
      <c r="BA1034">
        <v>1015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Y1034*Source!I864</f>
        <v>62.302499999999995</v>
      </c>
      <c r="CY1034">
        <f t="shared" si="161"/>
        <v>61.61</v>
      </c>
      <c r="CZ1034">
        <f t="shared" si="162"/>
        <v>8.44</v>
      </c>
      <c r="DA1034">
        <f t="shared" si="163"/>
        <v>7.3</v>
      </c>
      <c r="DB1034">
        <f t="shared" si="164"/>
        <v>1974.96</v>
      </c>
      <c r="DC1034">
        <f t="shared" si="165"/>
        <v>0</v>
      </c>
    </row>
    <row r="1035" spans="1:107">
      <c r="A1035">
        <f>ROW(Source!A864)</f>
        <v>864</v>
      </c>
      <c r="B1035">
        <v>35806607</v>
      </c>
      <c r="C1035">
        <v>35811575</v>
      </c>
      <c r="D1035">
        <v>29129715</v>
      </c>
      <c r="E1035">
        <v>1</v>
      </c>
      <c r="F1035">
        <v>1</v>
      </c>
      <c r="G1035">
        <v>1</v>
      </c>
      <c r="H1035">
        <v>3</v>
      </c>
      <c r="I1035" t="s">
        <v>754</v>
      </c>
      <c r="J1035" t="s">
        <v>894</v>
      </c>
      <c r="K1035" t="s">
        <v>756</v>
      </c>
      <c r="L1035">
        <v>1301</v>
      </c>
      <c r="N1035">
        <v>1003</v>
      </c>
      <c r="O1035" t="s">
        <v>151</v>
      </c>
      <c r="P1035" t="s">
        <v>151</v>
      </c>
      <c r="Q1035">
        <v>1</v>
      </c>
      <c r="W1035">
        <v>0</v>
      </c>
      <c r="X1035">
        <v>-1083681358</v>
      </c>
      <c r="Y1035">
        <v>37</v>
      </c>
      <c r="AA1035">
        <v>31.71</v>
      </c>
      <c r="AB1035">
        <v>0</v>
      </c>
      <c r="AC1035">
        <v>0</v>
      </c>
      <c r="AD1035">
        <v>0</v>
      </c>
      <c r="AE1035">
        <v>6.33</v>
      </c>
      <c r="AF1035">
        <v>0</v>
      </c>
      <c r="AG1035">
        <v>0</v>
      </c>
      <c r="AH1035">
        <v>0</v>
      </c>
      <c r="AI1035">
        <v>5.01</v>
      </c>
      <c r="AJ1035">
        <v>1</v>
      </c>
      <c r="AK1035">
        <v>1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37</v>
      </c>
      <c r="AU1035" t="s">
        <v>3</v>
      </c>
      <c r="AV1035">
        <v>0</v>
      </c>
      <c r="AW1035">
        <v>2</v>
      </c>
      <c r="AX1035">
        <v>35811611</v>
      </c>
      <c r="AY1035">
        <v>1</v>
      </c>
      <c r="AZ1035">
        <v>0</v>
      </c>
      <c r="BA1035">
        <v>1016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Y1035*Source!I864</f>
        <v>9.8512500000000003</v>
      </c>
      <c r="CY1035">
        <f t="shared" si="161"/>
        <v>31.71</v>
      </c>
      <c r="CZ1035">
        <f t="shared" si="162"/>
        <v>6.33</v>
      </c>
      <c r="DA1035">
        <f t="shared" si="163"/>
        <v>5.01</v>
      </c>
      <c r="DB1035">
        <f t="shared" si="164"/>
        <v>234.21</v>
      </c>
      <c r="DC1035">
        <f t="shared" si="165"/>
        <v>0</v>
      </c>
    </row>
    <row r="1036" spans="1:107">
      <c r="A1036">
        <f>ROW(Source!A865)</f>
        <v>865</v>
      </c>
      <c r="B1036">
        <v>35806607</v>
      </c>
      <c r="C1036">
        <v>35811612</v>
      </c>
      <c r="D1036">
        <v>18410244</v>
      </c>
      <c r="E1036">
        <v>1</v>
      </c>
      <c r="F1036">
        <v>1</v>
      </c>
      <c r="G1036">
        <v>1</v>
      </c>
      <c r="H1036">
        <v>1</v>
      </c>
      <c r="I1036" t="s">
        <v>791</v>
      </c>
      <c r="J1036" t="s">
        <v>3</v>
      </c>
      <c r="K1036" t="s">
        <v>792</v>
      </c>
      <c r="L1036">
        <v>1369</v>
      </c>
      <c r="N1036">
        <v>1013</v>
      </c>
      <c r="O1036" t="s">
        <v>583</v>
      </c>
      <c r="P1036" t="s">
        <v>583</v>
      </c>
      <c r="Q1036">
        <v>1</v>
      </c>
      <c r="W1036">
        <v>0</v>
      </c>
      <c r="X1036">
        <v>-1803619151</v>
      </c>
      <c r="Y1036">
        <v>64.330999999999989</v>
      </c>
      <c r="AA1036">
        <v>0</v>
      </c>
      <c r="AB1036">
        <v>0</v>
      </c>
      <c r="AC1036">
        <v>0</v>
      </c>
      <c r="AD1036">
        <v>308.29000000000002</v>
      </c>
      <c r="AE1036">
        <v>0</v>
      </c>
      <c r="AF1036">
        <v>0</v>
      </c>
      <c r="AG1036">
        <v>0</v>
      </c>
      <c r="AH1036">
        <v>308.29000000000002</v>
      </c>
      <c r="AI1036">
        <v>1</v>
      </c>
      <c r="AJ1036">
        <v>1</v>
      </c>
      <c r="AK1036">
        <v>1</v>
      </c>
      <c r="AL1036">
        <v>1</v>
      </c>
      <c r="AN1036">
        <v>0</v>
      </c>
      <c r="AO1036">
        <v>1</v>
      </c>
      <c r="AP1036">
        <v>1</v>
      </c>
      <c r="AQ1036">
        <v>0</v>
      </c>
      <c r="AR1036">
        <v>0</v>
      </c>
      <c r="AS1036" t="s">
        <v>3</v>
      </c>
      <c r="AT1036">
        <v>55.94</v>
      </c>
      <c r="AU1036" t="s">
        <v>144</v>
      </c>
      <c r="AV1036">
        <v>1</v>
      </c>
      <c r="AW1036">
        <v>2</v>
      </c>
      <c r="AX1036">
        <v>35811620</v>
      </c>
      <c r="AY1036">
        <v>2</v>
      </c>
      <c r="AZ1036">
        <v>131072</v>
      </c>
      <c r="BA1036">
        <v>1017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Y1036*Source!I865</f>
        <v>34.25625749999999</v>
      </c>
      <c r="CY1036">
        <f>AD1036</f>
        <v>308.29000000000002</v>
      </c>
      <c r="CZ1036">
        <f>AH1036</f>
        <v>308.29000000000002</v>
      </c>
      <c r="DA1036">
        <f>AL1036</f>
        <v>1</v>
      </c>
      <c r="DB1036">
        <f>ROUND((ROUND(AT1036*CZ1036,2)*1.15),2)</f>
        <v>19832.599999999999</v>
      </c>
      <c r="DC1036">
        <f>ROUND((ROUND(AT1036*AG1036,2)*1.15),2)</f>
        <v>0</v>
      </c>
    </row>
    <row r="1037" spans="1:107">
      <c r="A1037">
        <f>ROW(Source!A865)</f>
        <v>865</v>
      </c>
      <c r="B1037">
        <v>35806607</v>
      </c>
      <c r="C1037">
        <v>35811612</v>
      </c>
      <c r="D1037">
        <v>121548</v>
      </c>
      <c r="E1037">
        <v>1</v>
      </c>
      <c r="F1037">
        <v>1</v>
      </c>
      <c r="G1037">
        <v>1</v>
      </c>
      <c r="H1037">
        <v>1</v>
      </c>
      <c r="I1037" t="s">
        <v>34</v>
      </c>
      <c r="J1037" t="s">
        <v>3</v>
      </c>
      <c r="K1037" t="s">
        <v>584</v>
      </c>
      <c r="L1037">
        <v>608254</v>
      </c>
      <c r="N1037">
        <v>1013</v>
      </c>
      <c r="O1037" t="s">
        <v>585</v>
      </c>
      <c r="P1037" t="s">
        <v>585</v>
      </c>
      <c r="Q1037">
        <v>1</v>
      </c>
      <c r="W1037">
        <v>0</v>
      </c>
      <c r="X1037">
        <v>-185737400</v>
      </c>
      <c r="Y1037">
        <v>1.2500000000000001E-2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1</v>
      </c>
      <c r="AJ1037">
        <v>1</v>
      </c>
      <c r="AK1037">
        <v>1</v>
      </c>
      <c r="AL1037">
        <v>1</v>
      </c>
      <c r="AN1037">
        <v>0</v>
      </c>
      <c r="AO1037">
        <v>1</v>
      </c>
      <c r="AP1037">
        <v>1</v>
      </c>
      <c r="AQ1037">
        <v>0</v>
      </c>
      <c r="AR1037">
        <v>0</v>
      </c>
      <c r="AS1037" t="s">
        <v>3</v>
      </c>
      <c r="AT1037">
        <v>0.01</v>
      </c>
      <c r="AU1037" t="s">
        <v>143</v>
      </c>
      <c r="AV1037">
        <v>2</v>
      </c>
      <c r="AW1037">
        <v>2</v>
      </c>
      <c r="AX1037">
        <v>35811621</v>
      </c>
      <c r="AY1037">
        <v>1</v>
      </c>
      <c r="AZ1037">
        <v>0</v>
      </c>
      <c r="BA1037">
        <v>1018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Y1037*Source!I865</f>
        <v>6.6562499999999998E-3</v>
      </c>
      <c r="CY1037">
        <f>AD1037</f>
        <v>0</v>
      </c>
      <c r="CZ1037">
        <f>AH1037</f>
        <v>0</v>
      </c>
      <c r="DA1037">
        <f>AL1037</f>
        <v>1</v>
      </c>
      <c r="DB1037">
        <f>ROUND((ROUND(AT1037*CZ1037,2)*1.25),2)</f>
        <v>0</v>
      </c>
      <c r="DC1037">
        <f>ROUND((ROUND(AT1037*AG1037,2)*1.25),2)</f>
        <v>0</v>
      </c>
    </row>
    <row r="1038" spans="1:107">
      <c r="A1038">
        <f>ROW(Source!A865)</f>
        <v>865</v>
      </c>
      <c r="B1038">
        <v>35806607</v>
      </c>
      <c r="C1038">
        <v>35811612</v>
      </c>
      <c r="D1038">
        <v>29172556</v>
      </c>
      <c r="E1038">
        <v>1</v>
      </c>
      <c r="F1038">
        <v>1</v>
      </c>
      <c r="G1038">
        <v>1</v>
      </c>
      <c r="H1038">
        <v>2</v>
      </c>
      <c r="I1038" t="s">
        <v>586</v>
      </c>
      <c r="J1038" t="s">
        <v>590</v>
      </c>
      <c r="K1038" t="s">
        <v>588</v>
      </c>
      <c r="L1038">
        <v>1368</v>
      </c>
      <c r="N1038">
        <v>1011</v>
      </c>
      <c r="O1038" t="s">
        <v>589</v>
      </c>
      <c r="P1038" t="s">
        <v>589</v>
      </c>
      <c r="Q1038">
        <v>1</v>
      </c>
      <c r="W1038">
        <v>0</v>
      </c>
      <c r="X1038">
        <v>-1302720870</v>
      </c>
      <c r="Y1038">
        <v>1.2500000000000001E-2</v>
      </c>
      <c r="AA1038">
        <v>0</v>
      </c>
      <c r="AB1038">
        <v>466.71</v>
      </c>
      <c r="AC1038">
        <v>447.93</v>
      </c>
      <c r="AD1038">
        <v>0</v>
      </c>
      <c r="AE1038">
        <v>0</v>
      </c>
      <c r="AF1038">
        <v>31.26</v>
      </c>
      <c r="AG1038">
        <v>13.5</v>
      </c>
      <c r="AH1038">
        <v>0</v>
      </c>
      <c r="AI1038">
        <v>1</v>
      </c>
      <c r="AJ1038">
        <v>14.93</v>
      </c>
      <c r="AK1038">
        <v>33.18</v>
      </c>
      <c r="AL1038">
        <v>1</v>
      </c>
      <c r="AN1038">
        <v>0</v>
      </c>
      <c r="AO1038">
        <v>1</v>
      </c>
      <c r="AP1038">
        <v>1</v>
      </c>
      <c r="AQ1038">
        <v>0</v>
      </c>
      <c r="AR1038">
        <v>0</v>
      </c>
      <c r="AS1038" t="s">
        <v>3</v>
      </c>
      <c r="AT1038">
        <v>0.01</v>
      </c>
      <c r="AU1038" t="s">
        <v>143</v>
      </c>
      <c r="AV1038">
        <v>0</v>
      </c>
      <c r="AW1038">
        <v>2</v>
      </c>
      <c r="AX1038">
        <v>35811622</v>
      </c>
      <c r="AY1038">
        <v>1</v>
      </c>
      <c r="AZ1038">
        <v>0</v>
      </c>
      <c r="BA1038">
        <v>1019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Y1038*Source!I865</f>
        <v>6.6562499999999998E-3</v>
      </c>
      <c r="CY1038">
        <f>AB1038</f>
        <v>466.71</v>
      </c>
      <c r="CZ1038">
        <f>AF1038</f>
        <v>31.26</v>
      </c>
      <c r="DA1038">
        <f>AJ1038</f>
        <v>14.93</v>
      </c>
      <c r="DB1038">
        <f>ROUND((ROUND(AT1038*CZ1038,2)*1.25),2)</f>
        <v>0.39</v>
      </c>
      <c r="DC1038">
        <f>ROUND((ROUND(AT1038*AG1038,2)*1.25),2)</f>
        <v>0.18</v>
      </c>
    </row>
    <row r="1039" spans="1:107">
      <c r="A1039">
        <f>ROW(Source!A865)</f>
        <v>865</v>
      </c>
      <c r="B1039">
        <v>35806607</v>
      </c>
      <c r="C1039">
        <v>35811612</v>
      </c>
      <c r="D1039">
        <v>29174913</v>
      </c>
      <c r="E1039">
        <v>1</v>
      </c>
      <c r="F1039">
        <v>1</v>
      </c>
      <c r="G1039">
        <v>1</v>
      </c>
      <c r="H1039">
        <v>2</v>
      </c>
      <c r="I1039" t="s">
        <v>601</v>
      </c>
      <c r="J1039" t="s">
        <v>602</v>
      </c>
      <c r="K1039" t="s">
        <v>603</v>
      </c>
      <c r="L1039">
        <v>1368</v>
      </c>
      <c r="N1039">
        <v>1011</v>
      </c>
      <c r="O1039" t="s">
        <v>589</v>
      </c>
      <c r="P1039" t="s">
        <v>589</v>
      </c>
      <c r="Q1039">
        <v>1</v>
      </c>
      <c r="W1039">
        <v>0</v>
      </c>
      <c r="X1039">
        <v>458544584</v>
      </c>
      <c r="Y1039">
        <v>1.2500000000000001E-2</v>
      </c>
      <c r="AA1039">
        <v>0</v>
      </c>
      <c r="AB1039">
        <v>932.72</v>
      </c>
      <c r="AC1039">
        <v>384.89</v>
      </c>
      <c r="AD1039">
        <v>0</v>
      </c>
      <c r="AE1039">
        <v>0</v>
      </c>
      <c r="AF1039">
        <v>87.17</v>
      </c>
      <c r="AG1039">
        <v>11.6</v>
      </c>
      <c r="AH1039">
        <v>0</v>
      </c>
      <c r="AI1039">
        <v>1</v>
      </c>
      <c r="AJ1039">
        <v>10.7</v>
      </c>
      <c r="AK1039">
        <v>33.18</v>
      </c>
      <c r="AL1039">
        <v>1</v>
      </c>
      <c r="AN1039">
        <v>0</v>
      </c>
      <c r="AO1039">
        <v>1</v>
      </c>
      <c r="AP1039">
        <v>1</v>
      </c>
      <c r="AQ1039">
        <v>0</v>
      </c>
      <c r="AR1039">
        <v>0</v>
      </c>
      <c r="AS1039" t="s">
        <v>3</v>
      </c>
      <c r="AT1039">
        <v>0.01</v>
      </c>
      <c r="AU1039" t="s">
        <v>143</v>
      </c>
      <c r="AV1039">
        <v>0</v>
      </c>
      <c r="AW1039">
        <v>2</v>
      </c>
      <c r="AX1039">
        <v>35811623</v>
      </c>
      <c r="AY1039">
        <v>1</v>
      </c>
      <c r="AZ1039">
        <v>0</v>
      </c>
      <c r="BA1039">
        <v>1020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Y1039*Source!I865</f>
        <v>6.6562499999999998E-3</v>
      </c>
      <c r="CY1039">
        <f>AB1039</f>
        <v>932.72</v>
      </c>
      <c r="CZ1039">
        <f>AF1039</f>
        <v>87.17</v>
      </c>
      <c r="DA1039">
        <f>AJ1039</f>
        <v>10.7</v>
      </c>
      <c r="DB1039">
        <f>ROUND((ROUND(AT1039*CZ1039,2)*1.25),2)</f>
        <v>1.0900000000000001</v>
      </c>
      <c r="DC1039">
        <f>ROUND((ROUND(AT1039*AG1039,2)*1.25),2)</f>
        <v>0.15</v>
      </c>
    </row>
    <row r="1040" spans="1:107">
      <c r="A1040">
        <f>ROW(Source!A865)</f>
        <v>865</v>
      </c>
      <c r="B1040">
        <v>35806607</v>
      </c>
      <c r="C1040">
        <v>35811612</v>
      </c>
      <c r="D1040">
        <v>29109386</v>
      </c>
      <c r="E1040">
        <v>1</v>
      </c>
      <c r="F1040">
        <v>1</v>
      </c>
      <c r="G1040">
        <v>1</v>
      </c>
      <c r="H1040">
        <v>3</v>
      </c>
      <c r="I1040" t="s">
        <v>793</v>
      </c>
      <c r="J1040" t="s">
        <v>794</v>
      </c>
      <c r="K1040" t="s">
        <v>795</v>
      </c>
      <c r="L1040">
        <v>1348</v>
      </c>
      <c r="N1040">
        <v>1009</v>
      </c>
      <c r="O1040" t="s">
        <v>29</v>
      </c>
      <c r="P1040" t="s">
        <v>29</v>
      </c>
      <c r="Q1040">
        <v>1000</v>
      </c>
      <c r="W1040">
        <v>0</v>
      </c>
      <c r="X1040">
        <v>-1262442712</v>
      </c>
      <c r="Y1040">
        <v>3.4099999999999998E-2</v>
      </c>
      <c r="AA1040">
        <v>55935.05</v>
      </c>
      <c r="AB1040">
        <v>0</v>
      </c>
      <c r="AC1040">
        <v>0</v>
      </c>
      <c r="AD1040">
        <v>0</v>
      </c>
      <c r="AE1040">
        <v>11300.01</v>
      </c>
      <c r="AF1040">
        <v>0</v>
      </c>
      <c r="AG1040">
        <v>0</v>
      </c>
      <c r="AH1040">
        <v>0</v>
      </c>
      <c r="AI1040">
        <v>4.95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3.4099999999999998E-2</v>
      </c>
      <c r="AU1040" t="s">
        <v>3</v>
      </c>
      <c r="AV1040">
        <v>0</v>
      </c>
      <c r="AW1040">
        <v>2</v>
      </c>
      <c r="AX1040">
        <v>35811624</v>
      </c>
      <c r="AY1040">
        <v>1</v>
      </c>
      <c r="AZ1040">
        <v>0</v>
      </c>
      <c r="BA1040">
        <v>1021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Y1040*Source!I865</f>
        <v>1.8158249999999997E-2</v>
      </c>
      <c r="CY1040">
        <f>AA1040</f>
        <v>55935.05</v>
      </c>
      <c r="CZ1040">
        <f>AE1040</f>
        <v>11300.01</v>
      </c>
      <c r="DA1040">
        <f>AI1040</f>
        <v>4.95</v>
      </c>
      <c r="DB1040">
        <f t="shared" ref="DB1040:DB1071" si="166">ROUND(ROUND(AT1040*CZ1040,2),2)</f>
        <v>385.33</v>
      </c>
      <c r="DC1040">
        <f t="shared" ref="DC1040:DC1071" si="167">ROUND(ROUND(AT1040*AG1040,2),2)</f>
        <v>0</v>
      </c>
    </row>
    <row r="1041" spans="1:107">
      <c r="A1041">
        <f>ROW(Source!A865)</f>
        <v>865</v>
      </c>
      <c r="B1041">
        <v>35806607</v>
      </c>
      <c r="C1041">
        <v>35811612</v>
      </c>
      <c r="D1041">
        <v>29107800</v>
      </c>
      <c r="E1041">
        <v>1</v>
      </c>
      <c r="F1041">
        <v>1</v>
      </c>
      <c r="G1041">
        <v>1</v>
      </c>
      <c r="H1041">
        <v>3</v>
      </c>
      <c r="I1041" t="s">
        <v>616</v>
      </c>
      <c r="J1041" t="s">
        <v>643</v>
      </c>
      <c r="K1041" t="s">
        <v>618</v>
      </c>
      <c r="L1041">
        <v>1346</v>
      </c>
      <c r="N1041">
        <v>1009</v>
      </c>
      <c r="O1041" t="s">
        <v>170</v>
      </c>
      <c r="P1041" t="s">
        <v>170</v>
      </c>
      <c r="Q1041">
        <v>1</v>
      </c>
      <c r="W1041">
        <v>0</v>
      </c>
      <c r="X1041">
        <v>-1570619850</v>
      </c>
      <c r="Y1041">
        <v>0.01</v>
      </c>
      <c r="AA1041">
        <v>46.61</v>
      </c>
      <c r="AB1041">
        <v>0</v>
      </c>
      <c r="AC1041">
        <v>0</v>
      </c>
      <c r="AD1041">
        <v>0</v>
      </c>
      <c r="AE1041">
        <v>1.81</v>
      </c>
      <c r="AF1041">
        <v>0</v>
      </c>
      <c r="AG1041">
        <v>0</v>
      </c>
      <c r="AH1041">
        <v>0</v>
      </c>
      <c r="AI1041">
        <v>25.75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0.01</v>
      </c>
      <c r="AU1041" t="s">
        <v>3</v>
      </c>
      <c r="AV1041">
        <v>0</v>
      </c>
      <c r="AW1041">
        <v>2</v>
      </c>
      <c r="AX1041">
        <v>35811625</v>
      </c>
      <c r="AY1041">
        <v>1</v>
      </c>
      <c r="AZ1041">
        <v>0</v>
      </c>
      <c r="BA1041">
        <v>1022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Y1041*Source!I865</f>
        <v>5.3249999999999999E-3</v>
      </c>
      <c r="CY1041">
        <f>AA1041</f>
        <v>46.61</v>
      </c>
      <c r="CZ1041">
        <f>AE1041</f>
        <v>1.81</v>
      </c>
      <c r="DA1041">
        <f>AI1041</f>
        <v>25.75</v>
      </c>
      <c r="DB1041">
        <f t="shared" si="166"/>
        <v>0.02</v>
      </c>
      <c r="DC1041">
        <f t="shared" si="167"/>
        <v>0</v>
      </c>
    </row>
    <row r="1042" spans="1:107">
      <c r="A1042">
        <f>ROW(Source!A865)</f>
        <v>865</v>
      </c>
      <c r="B1042">
        <v>35806607</v>
      </c>
      <c r="C1042">
        <v>35811612</v>
      </c>
      <c r="D1042">
        <v>29109603</v>
      </c>
      <c r="E1042">
        <v>1</v>
      </c>
      <c r="F1042">
        <v>1</v>
      </c>
      <c r="G1042">
        <v>1</v>
      </c>
      <c r="H1042">
        <v>3</v>
      </c>
      <c r="I1042" t="s">
        <v>796</v>
      </c>
      <c r="J1042" t="s">
        <v>797</v>
      </c>
      <c r="K1042" t="s">
        <v>798</v>
      </c>
      <c r="L1042">
        <v>1327</v>
      </c>
      <c r="N1042">
        <v>1005</v>
      </c>
      <c r="O1042" t="s">
        <v>165</v>
      </c>
      <c r="P1042" t="s">
        <v>165</v>
      </c>
      <c r="Q1042">
        <v>1</v>
      </c>
      <c r="W1042">
        <v>0</v>
      </c>
      <c r="X1042">
        <v>1399429038</v>
      </c>
      <c r="Y1042">
        <v>112</v>
      </c>
      <c r="AA1042">
        <v>54.06</v>
      </c>
      <c r="AB1042">
        <v>0</v>
      </c>
      <c r="AC1042">
        <v>0</v>
      </c>
      <c r="AD1042">
        <v>0</v>
      </c>
      <c r="AE1042">
        <v>55.16</v>
      </c>
      <c r="AF1042">
        <v>0</v>
      </c>
      <c r="AG1042">
        <v>0</v>
      </c>
      <c r="AH1042">
        <v>0</v>
      </c>
      <c r="AI1042">
        <v>0.98</v>
      </c>
      <c r="AJ1042">
        <v>1</v>
      </c>
      <c r="AK1042">
        <v>1</v>
      </c>
      <c r="AL1042">
        <v>1</v>
      </c>
      <c r="AN1042">
        <v>0</v>
      </c>
      <c r="AO1042">
        <v>1</v>
      </c>
      <c r="AP1042">
        <v>0</v>
      </c>
      <c r="AQ1042">
        <v>0</v>
      </c>
      <c r="AR1042">
        <v>0</v>
      </c>
      <c r="AS1042" t="s">
        <v>3</v>
      </c>
      <c r="AT1042">
        <v>112</v>
      </c>
      <c r="AU1042" t="s">
        <v>3</v>
      </c>
      <c r="AV1042">
        <v>0</v>
      </c>
      <c r="AW1042">
        <v>2</v>
      </c>
      <c r="AX1042">
        <v>35811626</v>
      </c>
      <c r="AY1042">
        <v>1</v>
      </c>
      <c r="AZ1042">
        <v>0</v>
      </c>
      <c r="BA1042">
        <v>1023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Y1042*Source!I865</f>
        <v>59.64</v>
      </c>
      <c r="CY1042">
        <f>AA1042</f>
        <v>54.06</v>
      </c>
      <c r="CZ1042">
        <f>AE1042</f>
        <v>55.16</v>
      </c>
      <c r="DA1042">
        <f>AI1042</f>
        <v>0.98</v>
      </c>
      <c r="DB1042">
        <f t="shared" si="166"/>
        <v>6177.92</v>
      </c>
      <c r="DC1042">
        <f t="shared" si="167"/>
        <v>0</v>
      </c>
    </row>
    <row r="1043" spans="1:107">
      <c r="A1043">
        <f>ROW(Source!A866)</f>
        <v>866</v>
      </c>
      <c r="B1043">
        <v>35806607</v>
      </c>
      <c r="C1043">
        <v>35811627</v>
      </c>
      <c r="D1043">
        <v>29364679</v>
      </c>
      <c r="E1043">
        <v>1</v>
      </c>
      <c r="F1043">
        <v>1</v>
      </c>
      <c r="G1043">
        <v>1</v>
      </c>
      <c r="H1043">
        <v>1</v>
      </c>
      <c r="I1043" t="s">
        <v>799</v>
      </c>
      <c r="J1043" t="s">
        <v>3</v>
      </c>
      <c r="K1043" t="s">
        <v>800</v>
      </c>
      <c r="L1043">
        <v>1369</v>
      </c>
      <c r="N1043">
        <v>1013</v>
      </c>
      <c r="O1043" t="s">
        <v>583</v>
      </c>
      <c r="P1043" t="s">
        <v>583</v>
      </c>
      <c r="Q1043">
        <v>1</v>
      </c>
      <c r="W1043">
        <v>0</v>
      </c>
      <c r="X1043">
        <v>931378261</v>
      </c>
      <c r="Y1043">
        <v>30.48</v>
      </c>
      <c r="AA1043">
        <v>0</v>
      </c>
      <c r="AB1043">
        <v>0</v>
      </c>
      <c r="AC1043">
        <v>0</v>
      </c>
      <c r="AD1043">
        <v>329.2</v>
      </c>
      <c r="AE1043">
        <v>0</v>
      </c>
      <c r="AF1043">
        <v>0</v>
      </c>
      <c r="AG1043">
        <v>0</v>
      </c>
      <c r="AH1043">
        <v>329.2</v>
      </c>
      <c r="AI1043">
        <v>1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30.48</v>
      </c>
      <c r="AU1043" t="s">
        <v>3</v>
      </c>
      <c r="AV1043">
        <v>1</v>
      </c>
      <c r="AW1043">
        <v>2</v>
      </c>
      <c r="AX1043">
        <v>35811640</v>
      </c>
      <c r="AY1043">
        <v>2</v>
      </c>
      <c r="AZ1043">
        <v>131072</v>
      </c>
      <c r="BA1043">
        <v>1024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Y1043*Source!I866</f>
        <v>0.91439999999999999</v>
      </c>
      <c r="CY1043">
        <f>AD1043</f>
        <v>329.2</v>
      </c>
      <c r="CZ1043">
        <f>AH1043</f>
        <v>329.2</v>
      </c>
      <c r="DA1043">
        <f>AL1043</f>
        <v>1</v>
      </c>
      <c r="DB1043">
        <f t="shared" si="166"/>
        <v>10034.02</v>
      </c>
      <c r="DC1043">
        <f t="shared" si="167"/>
        <v>0</v>
      </c>
    </row>
    <row r="1044" spans="1:107">
      <c r="A1044">
        <f>ROW(Source!A866)</f>
        <v>866</v>
      </c>
      <c r="B1044">
        <v>35806607</v>
      </c>
      <c r="C1044">
        <v>35811627</v>
      </c>
      <c r="D1044">
        <v>121548</v>
      </c>
      <c r="E1044">
        <v>1</v>
      </c>
      <c r="F1044">
        <v>1</v>
      </c>
      <c r="G1044">
        <v>1</v>
      </c>
      <c r="H1044">
        <v>1</v>
      </c>
      <c r="I1044" t="s">
        <v>34</v>
      </c>
      <c r="J1044" t="s">
        <v>3</v>
      </c>
      <c r="K1044" t="s">
        <v>584</v>
      </c>
      <c r="L1044">
        <v>608254</v>
      </c>
      <c r="N1044">
        <v>1013</v>
      </c>
      <c r="O1044" t="s">
        <v>585</v>
      </c>
      <c r="P1044" t="s">
        <v>585</v>
      </c>
      <c r="Q1044">
        <v>1</v>
      </c>
      <c r="W1044">
        <v>0</v>
      </c>
      <c r="X1044">
        <v>-185737400</v>
      </c>
      <c r="Y1044">
        <v>0.03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0.03</v>
      </c>
      <c r="AU1044" t="s">
        <v>3</v>
      </c>
      <c r="AV1044">
        <v>2</v>
      </c>
      <c r="AW1044">
        <v>2</v>
      </c>
      <c r="AX1044">
        <v>35811641</v>
      </c>
      <c r="AY1044">
        <v>1</v>
      </c>
      <c r="AZ1044">
        <v>0</v>
      </c>
      <c r="BA1044">
        <v>1025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Y1044*Source!I866</f>
        <v>8.9999999999999998E-4</v>
      </c>
      <c r="CY1044">
        <f>AD1044</f>
        <v>0</v>
      </c>
      <c r="CZ1044">
        <f>AH1044</f>
        <v>0</v>
      </c>
      <c r="DA1044">
        <f>AL1044</f>
        <v>1</v>
      </c>
      <c r="DB1044">
        <f t="shared" si="166"/>
        <v>0</v>
      </c>
      <c r="DC1044">
        <f t="shared" si="167"/>
        <v>0</v>
      </c>
    </row>
    <row r="1045" spans="1:107">
      <c r="A1045">
        <f>ROW(Source!A866)</f>
        <v>866</v>
      </c>
      <c r="B1045">
        <v>35806607</v>
      </c>
      <c r="C1045">
        <v>35811627</v>
      </c>
      <c r="D1045">
        <v>29172362</v>
      </c>
      <c r="E1045">
        <v>1</v>
      </c>
      <c r="F1045">
        <v>1</v>
      </c>
      <c r="G1045">
        <v>1</v>
      </c>
      <c r="H1045">
        <v>2</v>
      </c>
      <c r="I1045" t="s">
        <v>801</v>
      </c>
      <c r="J1045" t="s">
        <v>802</v>
      </c>
      <c r="K1045" t="s">
        <v>803</v>
      </c>
      <c r="L1045">
        <v>1368</v>
      </c>
      <c r="N1045">
        <v>1011</v>
      </c>
      <c r="O1045" t="s">
        <v>589</v>
      </c>
      <c r="P1045" t="s">
        <v>589</v>
      </c>
      <c r="Q1045">
        <v>1</v>
      </c>
      <c r="W1045">
        <v>0</v>
      </c>
      <c r="X1045">
        <v>2071614860</v>
      </c>
      <c r="Y1045">
        <v>0.03</v>
      </c>
      <c r="AA1045">
        <v>0</v>
      </c>
      <c r="AB1045">
        <v>1113.56</v>
      </c>
      <c r="AC1045">
        <v>447.93</v>
      </c>
      <c r="AD1045">
        <v>0</v>
      </c>
      <c r="AE1045">
        <v>0</v>
      </c>
      <c r="AF1045">
        <v>134.65</v>
      </c>
      <c r="AG1045">
        <v>13.5</v>
      </c>
      <c r="AH1045">
        <v>0</v>
      </c>
      <c r="AI1045">
        <v>1</v>
      </c>
      <c r="AJ1045">
        <v>8.27</v>
      </c>
      <c r="AK1045">
        <v>33.18</v>
      </c>
      <c r="AL1045">
        <v>1</v>
      </c>
      <c r="AN1045">
        <v>0</v>
      </c>
      <c r="AO1045">
        <v>1</v>
      </c>
      <c r="AP1045">
        <v>0</v>
      </c>
      <c r="AQ1045">
        <v>0</v>
      </c>
      <c r="AR1045">
        <v>0</v>
      </c>
      <c r="AS1045" t="s">
        <v>3</v>
      </c>
      <c r="AT1045">
        <v>0.03</v>
      </c>
      <c r="AU1045" t="s">
        <v>3</v>
      </c>
      <c r="AV1045">
        <v>0</v>
      </c>
      <c r="AW1045">
        <v>2</v>
      </c>
      <c r="AX1045">
        <v>35811642</v>
      </c>
      <c r="AY1045">
        <v>1</v>
      </c>
      <c r="AZ1045">
        <v>0</v>
      </c>
      <c r="BA1045">
        <v>1026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Y1045*Source!I866</f>
        <v>8.9999999999999998E-4</v>
      </c>
      <c r="CY1045">
        <f>AB1045</f>
        <v>1113.56</v>
      </c>
      <c r="CZ1045">
        <f>AF1045</f>
        <v>134.65</v>
      </c>
      <c r="DA1045">
        <f>AJ1045</f>
        <v>8.27</v>
      </c>
      <c r="DB1045">
        <f t="shared" si="166"/>
        <v>4.04</v>
      </c>
      <c r="DC1045">
        <f t="shared" si="167"/>
        <v>0.41</v>
      </c>
    </row>
    <row r="1046" spans="1:107">
      <c r="A1046">
        <f>ROW(Source!A866)</f>
        <v>866</v>
      </c>
      <c r="B1046">
        <v>35806607</v>
      </c>
      <c r="C1046">
        <v>35811627</v>
      </c>
      <c r="D1046">
        <v>29174913</v>
      </c>
      <c r="E1046">
        <v>1</v>
      </c>
      <c r="F1046">
        <v>1</v>
      </c>
      <c r="G1046">
        <v>1</v>
      </c>
      <c r="H1046">
        <v>2</v>
      </c>
      <c r="I1046" t="s">
        <v>601</v>
      </c>
      <c r="J1046" t="s">
        <v>602</v>
      </c>
      <c r="K1046" t="s">
        <v>603</v>
      </c>
      <c r="L1046">
        <v>1368</v>
      </c>
      <c r="N1046">
        <v>1011</v>
      </c>
      <c r="O1046" t="s">
        <v>589</v>
      </c>
      <c r="P1046" t="s">
        <v>589</v>
      </c>
      <c r="Q1046">
        <v>1</v>
      </c>
      <c r="W1046">
        <v>0</v>
      </c>
      <c r="X1046">
        <v>458544584</v>
      </c>
      <c r="Y1046">
        <v>0.02</v>
      </c>
      <c r="AA1046">
        <v>0</v>
      </c>
      <c r="AB1046">
        <v>932.72</v>
      </c>
      <c r="AC1046">
        <v>384.89</v>
      </c>
      <c r="AD1046">
        <v>0</v>
      </c>
      <c r="AE1046">
        <v>0</v>
      </c>
      <c r="AF1046">
        <v>87.17</v>
      </c>
      <c r="AG1046">
        <v>11.6</v>
      </c>
      <c r="AH1046">
        <v>0</v>
      </c>
      <c r="AI1046">
        <v>1</v>
      </c>
      <c r="AJ1046">
        <v>10.7</v>
      </c>
      <c r="AK1046">
        <v>33.18</v>
      </c>
      <c r="AL1046">
        <v>1</v>
      </c>
      <c r="AN1046">
        <v>0</v>
      </c>
      <c r="AO1046">
        <v>1</v>
      </c>
      <c r="AP1046">
        <v>0</v>
      </c>
      <c r="AQ1046">
        <v>0</v>
      </c>
      <c r="AR1046">
        <v>0</v>
      </c>
      <c r="AS1046" t="s">
        <v>3</v>
      </c>
      <c r="AT1046">
        <v>0.02</v>
      </c>
      <c r="AU1046" t="s">
        <v>3</v>
      </c>
      <c r="AV1046">
        <v>0</v>
      </c>
      <c r="AW1046">
        <v>2</v>
      </c>
      <c r="AX1046">
        <v>35811643</v>
      </c>
      <c r="AY1046">
        <v>1</v>
      </c>
      <c r="AZ1046">
        <v>0</v>
      </c>
      <c r="BA1046">
        <v>1027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Y1046*Source!I866</f>
        <v>5.9999999999999995E-4</v>
      </c>
      <c r="CY1046">
        <f>AB1046</f>
        <v>932.72</v>
      </c>
      <c r="CZ1046">
        <f>AF1046</f>
        <v>87.17</v>
      </c>
      <c r="DA1046">
        <f>AJ1046</f>
        <v>10.7</v>
      </c>
      <c r="DB1046">
        <f t="shared" si="166"/>
        <v>1.74</v>
      </c>
      <c r="DC1046">
        <f t="shared" si="167"/>
        <v>0.23</v>
      </c>
    </row>
    <row r="1047" spans="1:107">
      <c r="A1047">
        <f>ROW(Source!A866)</f>
        <v>866</v>
      </c>
      <c r="B1047">
        <v>35806607</v>
      </c>
      <c r="C1047">
        <v>35811627</v>
      </c>
      <c r="D1047">
        <v>29114246</v>
      </c>
      <c r="E1047">
        <v>1</v>
      </c>
      <c r="F1047">
        <v>1</v>
      </c>
      <c r="G1047">
        <v>1</v>
      </c>
      <c r="H1047">
        <v>3</v>
      </c>
      <c r="I1047" t="s">
        <v>804</v>
      </c>
      <c r="J1047" t="s">
        <v>805</v>
      </c>
      <c r="K1047" t="s">
        <v>806</v>
      </c>
      <c r="L1047">
        <v>1346</v>
      </c>
      <c r="N1047">
        <v>1009</v>
      </c>
      <c r="O1047" t="s">
        <v>170</v>
      </c>
      <c r="P1047" t="s">
        <v>170</v>
      </c>
      <c r="Q1047">
        <v>1</v>
      </c>
      <c r="W1047">
        <v>0</v>
      </c>
      <c r="X1047">
        <v>-421273247</v>
      </c>
      <c r="Y1047">
        <v>1.5</v>
      </c>
      <c r="AA1047">
        <v>83.08</v>
      </c>
      <c r="AB1047">
        <v>0</v>
      </c>
      <c r="AC1047">
        <v>0</v>
      </c>
      <c r="AD1047">
        <v>0</v>
      </c>
      <c r="AE1047">
        <v>9.0399999999999991</v>
      </c>
      <c r="AF1047">
        <v>0</v>
      </c>
      <c r="AG1047">
        <v>0</v>
      </c>
      <c r="AH1047">
        <v>0</v>
      </c>
      <c r="AI1047">
        <v>9.19</v>
      </c>
      <c r="AJ1047">
        <v>1</v>
      </c>
      <c r="AK1047">
        <v>1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1.5</v>
      </c>
      <c r="AU1047" t="s">
        <v>3</v>
      </c>
      <c r="AV1047">
        <v>0</v>
      </c>
      <c r="AW1047">
        <v>2</v>
      </c>
      <c r="AX1047">
        <v>35811644</v>
      </c>
      <c r="AY1047">
        <v>1</v>
      </c>
      <c r="AZ1047">
        <v>0</v>
      </c>
      <c r="BA1047">
        <v>1028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Y1047*Source!I866</f>
        <v>4.4999999999999998E-2</v>
      </c>
      <c r="CY1047">
        <f t="shared" ref="CY1047:CY1054" si="168">AA1047</f>
        <v>83.08</v>
      </c>
      <c r="CZ1047">
        <f t="shared" ref="CZ1047:CZ1054" si="169">AE1047</f>
        <v>9.0399999999999991</v>
      </c>
      <c r="DA1047">
        <f t="shared" ref="DA1047:DA1054" si="170">AI1047</f>
        <v>9.19</v>
      </c>
      <c r="DB1047">
        <f t="shared" si="166"/>
        <v>13.56</v>
      </c>
      <c r="DC1047">
        <f t="shared" si="167"/>
        <v>0</v>
      </c>
    </row>
    <row r="1048" spans="1:107">
      <c r="A1048">
        <f>ROW(Source!A866)</f>
        <v>866</v>
      </c>
      <c r="B1048">
        <v>35806607</v>
      </c>
      <c r="C1048">
        <v>35811627</v>
      </c>
      <c r="D1048">
        <v>29110838</v>
      </c>
      <c r="E1048">
        <v>1</v>
      </c>
      <c r="F1048">
        <v>1</v>
      </c>
      <c r="G1048">
        <v>1</v>
      </c>
      <c r="H1048">
        <v>3</v>
      </c>
      <c r="I1048" t="s">
        <v>807</v>
      </c>
      <c r="J1048" t="s">
        <v>808</v>
      </c>
      <c r="K1048" t="s">
        <v>809</v>
      </c>
      <c r="L1048">
        <v>1346</v>
      </c>
      <c r="N1048">
        <v>1009</v>
      </c>
      <c r="O1048" t="s">
        <v>170</v>
      </c>
      <c r="P1048" t="s">
        <v>170</v>
      </c>
      <c r="Q1048">
        <v>1</v>
      </c>
      <c r="W1048">
        <v>0</v>
      </c>
      <c r="X1048">
        <v>-667794164</v>
      </c>
      <c r="Y1048">
        <v>0.42</v>
      </c>
      <c r="AA1048">
        <v>100.04</v>
      </c>
      <c r="AB1048">
        <v>0</v>
      </c>
      <c r="AC1048">
        <v>0</v>
      </c>
      <c r="AD1048">
        <v>0</v>
      </c>
      <c r="AE1048">
        <v>30.5</v>
      </c>
      <c r="AF1048">
        <v>0</v>
      </c>
      <c r="AG1048">
        <v>0</v>
      </c>
      <c r="AH1048">
        <v>0</v>
      </c>
      <c r="AI1048">
        <v>3.28</v>
      </c>
      <c r="AJ1048">
        <v>1</v>
      </c>
      <c r="AK1048">
        <v>1</v>
      </c>
      <c r="AL1048">
        <v>1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0.42</v>
      </c>
      <c r="AU1048" t="s">
        <v>3</v>
      </c>
      <c r="AV1048">
        <v>0</v>
      </c>
      <c r="AW1048">
        <v>2</v>
      </c>
      <c r="AX1048">
        <v>35811645</v>
      </c>
      <c r="AY1048">
        <v>1</v>
      </c>
      <c r="AZ1048">
        <v>0</v>
      </c>
      <c r="BA1048">
        <v>1029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Y1048*Source!I866</f>
        <v>1.2599999999999998E-2</v>
      </c>
      <c r="CY1048">
        <f t="shared" si="168"/>
        <v>100.04</v>
      </c>
      <c r="CZ1048">
        <f t="shared" si="169"/>
        <v>30.5</v>
      </c>
      <c r="DA1048">
        <f t="shared" si="170"/>
        <v>3.28</v>
      </c>
      <c r="DB1048">
        <f t="shared" si="166"/>
        <v>12.81</v>
      </c>
      <c r="DC1048">
        <f t="shared" si="167"/>
        <v>0</v>
      </c>
    </row>
    <row r="1049" spans="1:107">
      <c r="A1049">
        <f>ROW(Source!A866)</f>
        <v>866</v>
      </c>
      <c r="B1049">
        <v>35806607</v>
      </c>
      <c r="C1049">
        <v>35811627</v>
      </c>
      <c r="D1049">
        <v>29149204</v>
      </c>
      <c r="E1049">
        <v>1</v>
      </c>
      <c r="F1049">
        <v>1</v>
      </c>
      <c r="G1049">
        <v>1</v>
      </c>
      <c r="H1049">
        <v>3</v>
      </c>
      <c r="I1049" t="s">
        <v>810</v>
      </c>
      <c r="J1049" t="s">
        <v>811</v>
      </c>
      <c r="K1049" t="s">
        <v>812</v>
      </c>
      <c r="L1049">
        <v>1348</v>
      </c>
      <c r="N1049">
        <v>1009</v>
      </c>
      <c r="O1049" t="s">
        <v>29</v>
      </c>
      <c r="P1049" t="s">
        <v>29</v>
      </c>
      <c r="Q1049">
        <v>1000</v>
      </c>
      <c r="W1049">
        <v>0</v>
      </c>
      <c r="X1049">
        <v>-1132764130</v>
      </c>
      <c r="Y1049">
        <v>3.15E-3</v>
      </c>
      <c r="AA1049">
        <v>4978.46</v>
      </c>
      <c r="AB1049">
        <v>0</v>
      </c>
      <c r="AC1049">
        <v>0</v>
      </c>
      <c r="AD1049">
        <v>0</v>
      </c>
      <c r="AE1049">
        <v>729.98</v>
      </c>
      <c r="AF1049">
        <v>0</v>
      </c>
      <c r="AG1049">
        <v>0</v>
      </c>
      <c r="AH1049">
        <v>0</v>
      </c>
      <c r="AI1049">
        <v>6.82</v>
      </c>
      <c r="AJ1049">
        <v>1</v>
      </c>
      <c r="AK1049">
        <v>1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3.15E-3</v>
      </c>
      <c r="AU1049" t="s">
        <v>3</v>
      </c>
      <c r="AV1049">
        <v>0</v>
      </c>
      <c r="AW1049">
        <v>2</v>
      </c>
      <c r="AX1049">
        <v>35811646</v>
      </c>
      <c r="AY1049">
        <v>1</v>
      </c>
      <c r="AZ1049">
        <v>0</v>
      </c>
      <c r="BA1049">
        <v>1030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Y1049*Source!I866</f>
        <v>9.4499999999999993E-5</v>
      </c>
      <c r="CY1049">
        <f t="shared" si="168"/>
        <v>4978.46</v>
      </c>
      <c r="CZ1049">
        <f t="shared" si="169"/>
        <v>729.98</v>
      </c>
      <c r="DA1049">
        <f t="shared" si="170"/>
        <v>6.82</v>
      </c>
      <c r="DB1049">
        <f t="shared" si="166"/>
        <v>2.2999999999999998</v>
      </c>
      <c r="DC1049">
        <f t="shared" si="167"/>
        <v>0</v>
      </c>
    </row>
    <row r="1050" spans="1:107">
      <c r="A1050">
        <f>ROW(Source!A866)</f>
        <v>866</v>
      </c>
      <c r="B1050">
        <v>35806607</v>
      </c>
      <c r="C1050">
        <v>35811627</v>
      </c>
      <c r="D1050">
        <v>29156251</v>
      </c>
      <c r="E1050">
        <v>1</v>
      </c>
      <c r="F1050">
        <v>1</v>
      </c>
      <c r="G1050">
        <v>1</v>
      </c>
      <c r="H1050">
        <v>3</v>
      </c>
      <c r="I1050" t="s">
        <v>256</v>
      </c>
      <c r="J1050" t="s">
        <v>259</v>
      </c>
      <c r="K1050" t="s">
        <v>257</v>
      </c>
      <c r="L1050">
        <v>1354</v>
      </c>
      <c r="N1050">
        <v>1010</v>
      </c>
      <c r="O1050" t="s">
        <v>258</v>
      </c>
      <c r="P1050" t="s">
        <v>258</v>
      </c>
      <c r="Q1050">
        <v>1</v>
      </c>
      <c r="W1050">
        <v>0</v>
      </c>
      <c r="X1050">
        <v>-652224790</v>
      </c>
      <c r="Y1050">
        <v>66.666667000000004</v>
      </c>
      <c r="AA1050">
        <v>52.5</v>
      </c>
      <c r="AB1050">
        <v>0</v>
      </c>
      <c r="AC1050">
        <v>0</v>
      </c>
      <c r="AD1050">
        <v>0</v>
      </c>
      <c r="AE1050">
        <v>7.62</v>
      </c>
      <c r="AF1050">
        <v>0</v>
      </c>
      <c r="AG1050">
        <v>0</v>
      </c>
      <c r="AH1050">
        <v>0</v>
      </c>
      <c r="AI1050">
        <v>6.89</v>
      </c>
      <c r="AJ1050">
        <v>1</v>
      </c>
      <c r="AK1050">
        <v>1</v>
      </c>
      <c r="AL1050">
        <v>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 t="s">
        <v>3</v>
      </c>
      <c r="AT1050">
        <v>66.666667000000004</v>
      </c>
      <c r="AU1050" t="s">
        <v>3</v>
      </c>
      <c r="AV1050">
        <v>0</v>
      </c>
      <c r="AW1050">
        <v>1</v>
      </c>
      <c r="AX1050">
        <v>-1</v>
      </c>
      <c r="AY1050">
        <v>0</v>
      </c>
      <c r="AZ1050">
        <v>0</v>
      </c>
      <c r="BA1050" t="s">
        <v>3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Y1050*Source!I866</f>
        <v>2.0000000099999999</v>
      </c>
      <c r="CY1050">
        <f t="shared" si="168"/>
        <v>52.5</v>
      </c>
      <c r="CZ1050">
        <f t="shared" si="169"/>
        <v>7.62</v>
      </c>
      <c r="DA1050">
        <f t="shared" si="170"/>
        <v>6.89</v>
      </c>
      <c r="DB1050">
        <f t="shared" si="166"/>
        <v>508</v>
      </c>
      <c r="DC1050">
        <f t="shared" si="167"/>
        <v>0</v>
      </c>
    </row>
    <row r="1051" spans="1:107">
      <c r="A1051">
        <f>ROW(Source!A866)</f>
        <v>866</v>
      </c>
      <c r="B1051">
        <v>35806607</v>
      </c>
      <c r="C1051">
        <v>35811627</v>
      </c>
      <c r="D1051">
        <v>29156254</v>
      </c>
      <c r="E1051">
        <v>1</v>
      </c>
      <c r="F1051">
        <v>1</v>
      </c>
      <c r="G1051">
        <v>1</v>
      </c>
      <c r="H1051">
        <v>3</v>
      </c>
      <c r="I1051" t="s">
        <v>333</v>
      </c>
      <c r="J1051" t="s">
        <v>335</v>
      </c>
      <c r="K1051" t="s">
        <v>334</v>
      </c>
      <c r="L1051">
        <v>1354</v>
      </c>
      <c r="N1051">
        <v>1010</v>
      </c>
      <c r="O1051" t="s">
        <v>258</v>
      </c>
      <c r="P1051" t="s">
        <v>258</v>
      </c>
      <c r="Q1051">
        <v>1</v>
      </c>
      <c r="W1051">
        <v>0</v>
      </c>
      <c r="X1051">
        <v>-1484870884</v>
      </c>
      <c r="Y1051">
        <v>33.333333000000003</v>
      </c>
      <c r="AA1051">
        <v>76.59</v>
      </c>
      <c r="AB1051">
        <v>0</v>
      </c>
      <c r="AC1051">
        <v>0</v>
      </c>
      <c r="AD1051">
        <v>0</v>
      </c>
      <c r="AE1051">
        <v>9.01</v>
      </c>
      <c r="AF1051">
        <v>0</v>
      </c>
      <c r="AG1051">
        <v>0</v>
      </c>
      <c r="AH1051">
        <v>0</v>
      </c>
      <c r="AI1051">
        <v>8.5</v>
      </c>
      <c r="AJ1051">
        <v>1</v>
      </c>
      <c r="AK1051">
        <v>1</v>
      </c>
      <c r="AL1051">
        <v>1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 t="s">
        <v>3</v>
      </c>
      <c r="AT1051">
        <v>33.333333000000003</v>
      </c>
      <c r="AU1051" t="s">
        <v>3</v>
      </c>
      <c r="AV1051">
        <v>0</v>
      </c>
      <c r="AW1051">
        <v>1</v>
      </c>
      <c r="AX1051">
        <v>-1</v>
      </c>
      <c r="AY1051">
        <v>0</v>
      </c>
      <c r="AZ1051">
        <v>0</v>
      </c>
      <c r="BA1051" t="s">
        <v>3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Y1051*Source!I866</f>
        <v>0.99999999000000006</v>
      </c>
      <c r="CY1051">
        <f t="shared" si="168"/>
        <v>76.59</v>
      </c>
      <c r="CZ1051">
        <f t="shared" si="169"/>
        <v>9.01</v>
      </c>
      <c r="DA1051">
        <f t="shared" si="170"/>
        <v>8.5</v>
      </c>
      <c r="DB1051">
        <f t="shared" si="166"/>
        <v>300.33</v>
      </c>
      <c r="DC1051">
        <f t="shared" si="167"/>
        <v>0</v>
      </c>
    </row>
    <row r="1052" spans="1:107">
      <c r="A1052">
        <f>ROW(Source!A866)</f>
        <v>866</v>
      </c>
      <c r="B1052">
        <v>35806607</v>
      </c>
      <c r="C1052">
        <v>35811627</v>
      </c>
      <c r="D1052">
        <v>29156142</v>
      </c>
      <c r="E1052">
        <v>1</v>
      </c>
      <c r="F1052">
        <v>1</v>
      </c>
      <c r="G1052">
        <v>1</v>
      </c>
      <c r="H1052">
        <v>3</v>
      </c>
      <c r="I1052" t="s">
        <v>251</v>
      </c>
      <c r="J1052" t="s">
        <v>254</v>
      </c>
      <c r="K1052" t="s">
        <v>252</v>
      </c>
      <c r="L1052">
        <v>1356</v>
      </c>
      <c r="N1052">
        <v>1010</v>
      </c>
      <c r="O1052" t="s">
        <v>253</v>
      </c>
      <c r="P1052" t="s">
        <v>253</v>
      </c>
      <c r="Q1052">
        <v>1000</v>
      </c>
      <c r="W1052">
        <v>0</v>
      </c>
      <c r="X1052">
        <v>-1152774928</v>
      </c>
      <c r="Y1052">
        <v>0.1</v>
      </c>
      <c r="AA1052">
        <v>5115.96</v>
      </c>
      <c r="AB1052">
        <v>0</v>
      </c>
      <c r="AC1052">
        <v>0</v>
      </c>
      <c r="AD1052">
        <v>0</v>
      </c>
      <c r="AE1052">
        <v>1998.42</v>
      </c>
      <c r="AF1052">
        <v>0</v>
      </c>
      <c r="AG1052">
        <v>0</v>
      </c>
      <c r="AH1052">
        <v>0</v>
      </c>
      <c r="AI1052">
        <v>2.56</v>
      </c>
      <c r="AJ1052">
        <v>1</v>
      </c>
      <c r="AK1052">
        <v>1</v>
      </c>
      <c r="AL1052">
        <v>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 t="s">
        <v>3</v>
      </c>
      <c r="AT1052">
        <v>0.1</v>
      </c>
      <c r="AU1052" t="s">
        <v>3</v>
      </c>
      <c r="AV1052">
        <v>0</v>
      </c>
      <c r="AW1052">
        <v>1</v>
      </c>
      <c r="AX1052">
        <v>-1</v>
      </c>
      <c r="AY1052">
        <v>0</v>
      </c>
      <c r="AZ1052">
        <v>0</v>
      </c>
      <c r="BA1052" t="s">
        <v>3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Y1052*Source!I866</f>
        <v>3.0000000000000001E-3</v>
      </c>
      <c r="CY1052">
        <f t="shared" si="168"/>
        <v>5115.96</v>
      </c>
      <c r="CZ1052">
        <f t="shared" si="169"/>
        <v>1998.42</v>
      </c>
      <c r="DA1052">
        <f t="shared" si="170"/>
        <v>2.56</v>
      </c>
      <c r="DB1052">
        <f t="shared" si="166"/>
        <v>199.84</v>
      </c>
      <c r="DC1052">
        <f t="shared" si="167"/>
        <v>0</v>
      </c>
    </row>
    <row r="1053" spans="1:107">
      <c r="A1053">
        <f>ROW(Source!A866)</f>
        <v>866</v>
      </c>
      <c r="B1053">
        <v>35806607</v>
      </c>
      <c r="C1053">
        <v>35811627</v>
      </c>
      <c r="D1053">
        <v>29170678</v>
      </c>
      <c r="E1053">
        <v>1</v>
      </c>
      <c r="F1053">
        <v>1</v>
      </c>
      <c r="G1053">
        <v>1</v>
      </c>
      <c r="H1053">
        <v>3</v>
      </c>
      <c r="I1053" t="s">
        <v>813</v>
      </c>
      <c r="J1053" t="s">
        <v>814</v>
      </c>
      <c r="K1053" t="s">
        <v>815</v>
      </c>
      <c r="L1053">
        <v>1354</v>
      </c>
      <c r="N1053">
        <v>1010</v>
      </c>
      <c r="O1053" t="s">
        <v>258</v>
      </c>
      <c r="P1053" t="s">
        <v>258</v>
      </c>
      <c r="Q1053">
        <v>1</v>
      </c>
      <c r="W1053">
        <v>0</v>
      </c>
      <c r="X1053">
        <v>-808655695</v>
      </c>
      <c r="Y1053">
        <v>102</v>
      </c>
      <c r="AA1053">
        <v>0.69</v>
      </c>
      <c r="AB1053">
        <v>0</v>
      </c>
      <c r="AC1053">
        <v>0</v>
      </c>
      <c r="AD1053">
        <v>0</v>
      </c>
      <c r="AE1053">
        <v>0.28000000000000003</v>
      </c>
      <c r="AF1053">
        <v>0</v>
      </c>
      <c r="AG1053">
        <v>0</v>
      </c>
      <c r="AH1053">
        <v>0</v>
      </c>
      <c r="AI1053">
        <v>2.46</v>
      </c>
      <c r="AJ1053">
        <v>1</v>
      </c>
      <c r="AK1053">
        <v>1</v>
      </c>
      <c r="AL1053">
        <v>1</v>
      </c>
      <c r="AN1053">
        <v>0</v>
      </c>
      <c r="AO1053">
        <v>1</v>
      </c>
      <c r="AP1053">
        <v>0</v>
      </c>
      <c r="AQ1053">
        <v>0</v>
      </c>
      <c r="AR1053">
        <v>0</v>
      </c>
      <c r="AS1053" t="s">
        <v>3</v>
      </c>
      <c r="AT1053">
        <v>102</v>
      </c>
      <c r="AU1053" t="s">
        <v>3</v>
      </c>
      <c r="AV1053">
        <v>0</v>
      </c>
      <c r="AW1053">
        <v>2</v>
      </c>
      <c r="AX1053">
        <v>35811647</v>
      </c>
      <c r="AY1053">
        <v>1</v>
      </c>
      <c r="AZ1053">
        <v>0</v>
      </c>
      <c r="BA1053">
        <v>1031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Y1053*Source!I866</f>
        <v>3.06</v>
      </c>
      <c r="CY1053">
        <f t="shared" si="168"/>
        <v>0.69</v>
      </c>
      <c r="CZ1053">
        <f t="shared" si="169"/>
        <v>0.28000000000000003</v>
      </c>
      <c r="DA1053">
        <f t="shared" si="170"/>
        <v>2.46</v>
      </c>
      <c r="DB1053">
        <f t="shared" si="166"/>
        <v>28.56</v>
      </c>
      <c r="DC1053">
        <f t="shared" si="167"/>
        <v>0</v>
      </c>
    </row>
    <row r="1054" spans="1:107">
      <c r="A1054">
        <f>ROW(Source!A866)</f>
        <v>866</v>
      </c>
      <c r="B1054">
        <v>35806607</v>
      </c>
      <c r="C1054">
        <v>35811627</v>
      </c>
      <c r="D1054">
        <v>29171808</v>
      </c>
      <c r="E1054">
        <v>1</v>
      </c>
      <c r="F1054">
        <v>1</v>
      </c>
      <c r="G1054">
        <v>1</v>
      </c>
      <c r="H1054">
        <v>3</v>
      </c>
      <c r="I1054" t="s">
        <v>816</v>
      </c>
      <c r="J1054" t="s">
        <v>817</v>
      </c>
      <c r="K1054" t="s">
        <v>818</v>
      </c>
      <c r="L1054">
        <v>1374</v>
      </c>
      <c r="N1054">
        <v>1013</v>
      </c>
      <c r="O1054" t="s">
        <v>819</v>
      </c>
      <c r="P1054" t="s">
        <v>819</v>
      </c>
      <c r="Q1054">
        <v>1</v>
      </c>
      <c r="W1054">
        <v>0</v>
      </c>
      <c r="X1054">
        <v>-915781824</v>
      </c>
      <c r="Y1054">
        <v>6.05</v>
      </c>
      <c r="AA1054">
        <v>1</v>
      </c>
      <c r="AB1054">
        <v>0</v>
      </c>
      <c r="AC1054">
        <v>0</v>
      </c>
      <c r="AD1054">
        <v>0</v>
      </c>
      <c r="AE1054">
        <v>1</v>
      </c>
      <c r="AF1054">
        <v>0</v>
      </c>
      <c r="AG1054">
        <v>0</v>
      </c>
      <c r="AH1054">
        <v>0</v>
      </c>
      <c r="AI1054">
        <v>1</v>
      </c>
      <c r="AJ1054">
        <v>1</v>
      </c>
      <c r="AK1054">
        <v>1</v>
      </c>
      <c r="AL1054">
        <v>1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 t="s">
        <v>3</v>
      </c>
      <c r="AT1054">
        <v>6.05</v>
      </c>
      <c r="AU1054" t="s">
        <v>3</v>
      </c>
      <c r="AV1054">
        <v>0</v>
      </c>
      <c r="AW1054">
        <v>2</v>
      </c>
      <c r="AX1054">
        <v>35811648</v>
      </c>
      <c r="AY1054">
        <v>1</v>
      </c>
      <c r="AZ1054">
        <v>0</v>
      </c>
      <c r="BA1054">
        <v>1032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Y1054*Source!I866</f>
        <v>0.18149999999999999</v>
      </c>
      <c r="CY1054">
        <f t="shared" si="168"/>
        <v>1</v>
      </c>
      <c r="CZ1054">
        <f t="shared" si="169"/>
        <v>1</v>
      </c>
      <c r="DA1054">
        <f t="shared" si="170"/>
        <v>1</v>
      </c>
      <c r="DB1054">
        <f t="shared" si="166"/>
        <v>6.05</v>
      </c>
      <c r="DC1054">
        <f t="shared" si="167"/>
        <v>0</v>
      </c>
    </row>
    <row r="1055" spans="1:107">
      <c r="A1055">
        <f>ROW(Source!A870)</f>
        <v>870</v>
      </c>
      <c r="B1055">
        <v>35806607</v>
      </c>
      <c r="C1055">
        <v>35811652</v>
      </c>
      <c r="D1055">
        <v>29364679</v>
      </c>
      <c r="E1055">
        <v>1</v>
      </c>
      <c r="F1055">
        <v>1</v>
      </c>
      <c r="G1055">
        <v>1</v>
      </c>
      <c r="H1055">
        <v>1</v>
      </c>
      <c r="I1055" t="s">
        <v>799</v>
      </c>
      <c r="J1055" t="s">
        <v>3</v>
      </c>
      <c r="K1055" t="s">
        <v>800</v>
      </c>
      <c r="L1055">
        <v>1369</v>
      </c>
      <c r="N1055">
        <v>1013</v>
      </c>
      <c r="O1055" t="s">
        <v>583</v>
      </c>
      <c r="P1055" t="s">
        <v>583</v>
      </c>
      <c r="Q1055">
        <v>1</v>
      </c>
      <c r="W1055">
        <v>0</v>
      </c>
      <c r="X1055">
        <v>931378261</v>
      </c>
      <c r="Y1055">
        <v>26.24</v>
      </c>
      <c r="AA1055">
        <v>0</v>
      </c>
      <c r="AB1055">
        <v>0</v>
      </c>
      <c r="AC1055">
        <v>0</v>
      </c>
      <c r="AD1055">
        <v>329.2</v>
      </c>
      <c r="AE1055">
        <v>0</v>
      </c>
      <c r="AF1055">
        <v>0</v>
      </c>
      <c r="AG1055">
        <v>0</v>
      </c>
      <c r="AH1055">
        <v>329.2</v>
      </c>
      <c r="AI1055">
        <v>1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26.24</v>
      </c>
      <c r="AU1055" t="s">
        <v>3</v>
      </c>
      <c r="AV1055">
        <v>1</v>
      </c>
      <c r="AW1055">
        <v>2</v>
      </c>
      <c r="AX1055">
        <v>35811662</v>
      </c>
      <c r="AY1055">
        <v>2</v>
      </c>
      <c r="AZ1055">
        <v>131072</v>
      </c>
      <c r="BA1055">
        <v>1033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Y1055*Source!I870</f>
        <v>0.26239999999999997</v>
      </c>
      <c r="CY1055">
        <f>AD1055</f>
        <v>329.2</v>
      </c>
      <c r="CZ1055">
        <f>AH1055</f>
        <v>329.2</v>
      </c>
      <c r="DA1055">
        <f>AL1055</f>
        <v>1</v>
      </c>
      <c r="DB1055">
        <f t="shared" si="166"/>
        <v>8638.2099999999991</v>
      </c>
      <c r="DC1055">
        <f t="shared" si="167"/>
        <v>0</v>
      </c>
    </row>
    <row r="1056" spans="1:107">
      <c r="A1056">
        <f>ROW(Source!A870)</f>
        <v>870</v>
      </c>
      <c r="B1056">
        <v>35806607</v>
      </c>
      <c r="C1056">
        <v>35811652</v>
      </c>
      <c r="D1056">
        <v>121548</v>
      </c>
      <c r="E1056">
        <v>1</v>
      </c>
      <c r="F1056">
        <v>1</v>
      </c>
      <c r="G1056">
        <v>1</v>
      </c>
      <c r="H1056">
        <v>1</v>
      </c>
      <c r="I1056" t="s">
        <v>34</v>
      </c>
      <c r="J1056" t="s">
        <v>3</v>
      </c>
      <c r="K1056" t="s">
        <v>584</v>
      </c>
      <c r="L1056">
        <v>608254</v>
      </c>
      <c r="N1056">
        <v>1013</v>
      </c>
      <c r="O1056" t="s">
        <v>585</v>
      </c>
      <c r="P1056" t="s">
        <v>585</v>
      </c>
      <c r="Q1056">
        <v>1</v>
      </c>
      <c r="W1056">
        <v>0</v>
      </c>
      <c r="X1056">
        <v>-185737400</v>
      </c>
      <c r="Y1056">
        <v>0.03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0.03</v>
      </c>
      <c r="AU1056" t="s">
        <v>3</v>
      </c>
      <c r="AV1056">
        <v>2</v>
      </c>
      <c r="AW1056">
        <v>2</v>
      </c>
      <c r="AX1056">
        <v>35811663</v>
      </c>
      <c r="AY1056">
        <v>1</v>
      </c>
      <c r="AZ1056">
        <v>0</v>
      </c>
      <c r="BA1056">
        <v>1034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Y1056*Source!I870</f>
        <v>2.9999999999999997E-4</v>
      </c>
      <c r="CY1056">
        <f>AD1056</f>
        <v>0</v>
      </c>
      <c r="CZ1056">
        <f>AH1056</f>
        <v>0</v>
      </c>
      <c r="DA1056">
        <f>AL1056</f>
        <v>1</v>
      </c>
      <c r="DB1056">
        <f t="shared" si="166"/>
        <v>0</v>
      </c>
      <c r="DC1056">
        <f t="shared" si="167"/>
        <v>0</v>
      </c>
    </row>
    <row r="1057" spans="1:107">
      <c r="A1057">
        <f>ROW(Source!A870)</f>
        <v>870</v>
      </c>
      <c r="B1057">
        <v>35806607</v>
      </c>
      <c r="C1057">
        <v>35811652</v>
      </c>
      <c r="D1057">
        <v>29172362</v>
      </c>
      <c r="E1057">
        <v>1</v>
      </c>
      <c r="F1057">
        <v>1</v>
      </c>
      <c r="G1057">
        <v>1</v>
      </c>
      <c r="H1057">
        <v>2</v>
      </c>
      <c r="I1057" t="s">
        <v>801</v>
      </c>
      <c r="J1057" t="s">
        <v>802</v>
      </c>
      <c r="K1057" t="s">
        <v>803</v>
      </c>
      <c r="L1057">
        <v>1368</v>
      </c>
      <c r="N1057">
        <v>1011</v>
      </c>
      <c r="O1057" t="s">
        <v>589</v>
      </c>
      <c r="P1057" t="s">
        <v>589</v>
      </c>
      <c r="Q1057">
        <v>1</v>
      </c>
      <c r="W1057">
        <v>0</v>
      </c>
      <c r="X1057">
        <v>2071614860</v>
      </c>
      <c r="Y1057">
        <v>0.03</v>
      </c>
      <c r="AA1057">
        <v>0</v>
      </c>
      <c r="AB1057">
        <v>1113.56</v>
      </c>
      <c r="AC1057">
        <v>447.93</v>
      </c>
      <c r="AD1057">
        <v>0</v>
      </c>
      <c r="AE1057">
        <v>0</v>
      </c>
      <c r="AF1057">
        <v>134.65</v>
      </c>
      <c r="AG1057">
        <v>13.5</v>
      </c>
      <c r="AH1057">
        <v>0</v>
      </c>
      <c r="AI1057">
        <v>1</v>
      </c>
      <c r="AJ1057">
        <v>8.27</v>
      </c>
      <c r="AK1057">
        <v>33.18</v>
      </c>
      <c r="AL1057">
        <v>1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0.03</v>
      </c>
      <c r="AU1057" t="s">
        <v>3</v>
      </c>
      <c r="AV1057">
        <v>0</v>
      </c>
      <c r="AW1057">
        <v>2</v>
      </c>
      <c r="AX1057">
        <v>35811664</v>
      </c>
      <c r="AY1057">
        <v>1</v>
      </c>
      <c r="AZ1057">
        <v>0</v>
      </c>
      <c r="BA1057">
        <v>1035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Y1057*Source!I870</f>
        <v>2.9999999999999997E-4</v>
      </c>
      <c r="CY1057">
        <f>AB1057</f>
        <v>1113.56</v>
      </c>
      <c r="CZ1057">
        <f>AF1057</f>
        <v>134.65</v>
      </c>
      <c r="DA1057">
        <f>AJ1057</f>
        <v>8.27</v>
      </c>
      <c r="DB1057">
        <f t="shared" si="166"/>
        <v>4.04</v>
      </c>
      <c r="DC1057">
        <f t="shared" si="167"/>
        <v>0.41</v>
      </c>
    </row>
    <row r="1058" spans="1:107">
      <c r="A1058">
        <f>ROW(Source!A870)</f>
        <v>870</v>
      </c>
      <c r="B1058">
        <v>35806607</v>
      </c>
      <c r="C1058">
        <v>35811652</v>
      </c>
      <c r="D1058">
        <v>29174913</v>
      </c>
      <c r="E1058">
        <v>1</v>
      </c>
      <c r="F1058">
        <v>1</v>
      </c>
      <c r="G1058">
        <v>1</v>
      </c>
      <c r="H1058">
        <v>2</v>
      </c>
      <c r="I1058" t="s">
        <v>601</v>
      </c>
      <c r="J1058" t="s">
        <v>602</v>
      </c>
      <c r="K1058" t="s">
        <v>603</v>
      </c>
      <c r="L1058">
        <v>1368</v>
      </c>
      <c r="N1058">
        <v>1011</v>
      </c>
      <c r="O1058" t="s">
        <v>589</v>
      </c>
      <c r="P1058" t="s">
        <v>589</v>
      </c>
      <c r="Q1058">
        <v>1</v>
      </c>
      <c r="W1058">
        <v>0</v>
      </c>
      <c r="X1058">
        <v>458544584</v>
      </c>
      <c r="Y1058">
        <v>0.02</v>
      </c>
      <c r="AA1058">
        <v>0</v>
      </c>
      <c r="AB1058">
        <v>932.72</v>
      </c>
      <c r="AC1058">
        <v>384.89</v>
      </c>
      <c r="AD1058">
        <v>0</v>
      </c>
      <c r="AE1058">
        <v>0</v>
      </c>
      <c r="AF1058">
        <v>87.17</v>
      </c>
      <c r="AG1058">
        <v>11.6</v>
      </c>
      <c r="AH1058">
        <v>0</v>
      </c>
      <c r="AI1058">
        <v>1</v>
      </c>
      <c r="AJ1058">
        <v>10.7</v>
      </c>
      <c r="AK1058">
        <v>33.18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0.02</v>
      </c>
      <c r="AU1058" t="s">
        <v>3</v>
      </c>
      <c r="AV1058">
        <v>0</v>
      </c>
      <c r="AW1058">
        <v>2</v>
      </c>
      <c r="AX1058">
        <v>35811665</v>
      </c>
      <c r="AY1058">
        <v>1</v>
      </c>
      <c r="AZ1058">
        <v>0</v>
      </c>
      <c r="BA1058">
        <v>1036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Y1058*Source!I870</f>
        <v>2.0000000000000001E-4</v>
      </c>
      <c r="CY1058">
        <f>AB1058</f>
        <v>932.72</v>
      </c>
      <c r="CZ1058">
        <f>AF1058</f>
        <v>87.17</v>
      </c>
      <c r="DA1058">
        <f>AJ1058</f>
        <v>10.7</v>
      </c>
      <c r="DB1058">
        <f t="shared" si="166"/>
        <v>1.74</v>
      </c>
      <c r="DC1058">
        <f t="shared" si="167"/>
        <v>0.23</v>
      </c>
    </row>
    <row r="1059" spans="1:107">
      <c r="A1059">
        <f>ROW(Source!A870)</f>
        <v>870</v>
      </c>
      <c r="B1059">
        <v>35806607</v>
      </c>
      <c r="C1059">
        <v>35811652</v>
      </c>
      <c r="D1059">
        <v>29149204</v>
      </c>
      <c r="E1059">
        <v>1</v>
      </c>
      <c r="F1059">
        <v>1</v>
      </c>
      <c r="G1059">
        <v>1</v>
      </c>
      <c r="H1059">
        <v>3</v>
      </c>
      <c r="I1059" t="s">
        <v>810</v>
      </c>
      <c r="J1059" t="s">
        <v>811</v>
      </c>
      <c r="K1059" t="s">
        <v>812</v>
      </c>
      <c r="L1059">
        <v>1348</v>
      </c>
      <c r="N1059">
        <v>1009</v>
      </c>
      <c r="O1059" t="s">
        <v>29</v>
      </c>
      <c r="P1059" t="s">
        <v>29</v>
      </c>
      <c r="Q1059">
        <v>1000</v>
      </c>
      <c r="W1059">
        <v>0</v>
      </c>
      <c r="X1059">
        <v>-1132764130</v>
      </c>
      <c r="Y1059">
        <v>3.15E-3</v>
      </c>
      <c r="AA1059">
        <v>4978.46</v>
      </c>
      <c r="AB1059">
        <v>0</v>
      </c>
      <c r="AC1059">
        <v>0</v>
      </c>
      <c r="AD1059">
        <v>0</v>
      </c>
      <c r="AE1059">
        <v>729.98</v>
      </c>
      <c r="AF1059">
        <v>0</v>
      </c>
      <c r="AG1059">
        <v>0</v>
      </c>
      <c r="AH1059">
        <v>0</v>
      </c>
      <c r="AI1059">
        <v>6.82</v>
      </c>
      <c r="AJ1059">
        <v>1</v>
      </c>
      <c r="AK1059">
        <v>1</v>
      </c>
      <c r="AL1059">
        <v>1</v>
      </c>
      <c r="AN1059">
        <v>0</v>
      </c>
      <c r="AO1059">
        <v>1</v>
      </c>
      <c r="AP1059">
        <v>0</v>
      </c>
      <c r="AQ1059">
        <v>0</v>
      </c>
      <c r="AR1059">
        <v>0</v>
      </c>
      <c r="AS1059" t="s">
        <v>3</v>
      </c>
      <c r="AT1059">
        <v>3.15E-3</v>
      </c>
      <c r="AU1059" t="s">
        <v>3</v>
      </c>
      <c r="AV1059">
        <v>0</v>
      </c>
      <c r="AW1059">
        <v>2</v>
      </c>
      <c r="AX1059">
        <v>35811666</v>
      </c>
      <c r="AY1059">
        <v>1</v>
      </c>
      <c r="AZ1059">
        <v>0</v>
      </c>
      <c r="BA1059">
        <v>1037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Y1059*Source!I870</f>
        <v>3.15E-5</v>
      </c>
      <c r="CY1059">
        <f>AA1059</f>
        <v>4978.46</v>
      </c>
      <c r="CZ1059">
        <f>AE1059</f>
        <v>729.98</v>
      </c>
      <c r="DA1059">
        <f>AI1059</f>
        <v>6.82</v>
      </c>
      <c r="DB1059">
        <f t="shared" si="166"/>
        <v>2.2999999999999998</v>
      </c>
      <c r="DC1059">
        <f t="shared" si="167"/>
        <v>0</v>
      </c>
    </row>
    <row r="1060" spans="1:107">
      <c r="A1060">
        <f>ROW(Source!A870)</f>
        <v>870</v>
      </c>
      <c r="B1060">
        <v>35806607</v>
      </c>
      <c r="C1060">
        <v>35811652</v>
      </c>
      <c r="D1060">
        <v>29156142</v>
      </c>
      <c r="E1060">
        <v>1</v>
      </c>
      <c r="F1060">
        <v>1</v>
      </c>
      <c r="G1060">
        <v>1</v>
      </c>
      <c r="H1060">
        <v>3</v>
      </c>
      <c r="I1060" t="s">
        <v>251</v>
      </c>
      <c r="J1060" t="s">
        <v>254</v>
      </c>
      <c r="K1060" t="s">
        <v>252</v>
      </c>
      <c r="L1060">
        <v>1356</v>
      </c>
      <c r="N1060">
        <v>1010</v>
      </c>
      <c r="O1060" t="s">
        <v>253</v>
      </c>
      <c r="P1060" t="s">
        <v>253</v>
      </c>
      <c r="Q1060">
        <v>1000</v>
      </c>
      <c r="W1060">
        <v>0</v>
      </c>
      <c r="X1060">
        <v>-1152774928</v>
      </c>
      <c r="Y1060">
        <v>0.1</v>
      </c>
      <c r="AA1060">
        <v>5115.96</v>
      </c>
      <c r="AB1060">
        <v>0</v>
      </c>
      <c r="AC1060">
        <v>0</v>
      </c>
      <c r="AD1060">
        <v>0</v>
      </c>
      <c r="AE1060">
        <v>1998.42</v>
      </c>
      <c r="AF1060">
        <v>0</v>
      </c>
      <c r="AG1060">
        <v>0</v>
      </c>
      <c r="AH1060">
        <v>0</v>
      </c>
      <c r="AI1060">
        <v>2.56</v>
      </c>
      <c r="AJ1060">
        <v>1</v>
      </c>
      <c r="AK1060">
        <v>1</v>
      </c>
      <c r="AL1060">
        <v>1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 t="s">
        <v>3</v>
      </c>
      <c r="AT1060">
        <v>0.1</v>
      </c>
      <c r="AU1060" t="s">
        <v>3</v>
      </c>
      <c r="AV1060">
        <v>0</v>
      </c>
      <c r="AW1060">
        <v>1</v>
      </c>
      <c r="AX1060">
        <v>-1</v>
      </c>
      <c r="AY1060">
        <v>0</v>
      </c>
      <c r="AZ1060">
        <v>0</v>
      </c>
      <c r="BA1060" t="s">
        <v>3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Y1060*Source!I870</f>
        <v>1E-3</v>
      </c>
      <c r="CY1060">
        <f>AA1060</f>
        <v>5115.96</v>
      </c>
      <c r="CZ1060">
        <f>AE1060</f>
        <v>1998.42</v>
      </c>
      <c r="DA1060">
        <f>AI1060</f>
        <v>2.56</v>
      </c>
      <c r="DB1060">
        <f t="shared" si="166"/>
        <v>199.84</v>
      </c>
      <c r="DC1060">
        <f t="shared" si="167"/>
        <v>0</v>
      </c>
    </row>
    <row r="1061" spans="1:107">
      <c r="A1061">
        <f>ROW(Source!A870)</f>
        <v>870</v>
      </c>
      <c r="B1061">
        <v>35806607</v>
      </c>
      <c r="C1061">
        <v>35811652</v>
      </c>
      <c r="D1061">
        <v>29170678</v>
      </c>
      <c r="E1061">
        <v>1</v>
      </c>
      <c r="F1061">
        <v>1</v>
      </c>
      <c r="G1061">
        <v>1</v>
      </c>
      <c r="H1061">
        <v>3</v>
      </c>
      <c r="I1061" t="s">
        <v>813</v>
      </c>
      <c r="J1061" t="s">
        <v>814</v>
      </c>
      <c r="K1061" t="s">
        <v>815</v>
      </c>
      <c r="L1061">
        <v>1354</v>
      </c>
      <c r="N1061">
        <v>1010</v>
      </c>
      <c r="O1061" t="s">
        <v>258</v>
      </c>
      <c r="P1061" t="s">
        <v>258</v>
      </c>
      <c r="Q1061">
        <v>1</v>
      </c>
      <c r="W1061">
        <v>0</v>
      </c>
      <c r="X1061">
        <v>-808655695</v>
      </c>
      <c r="Y1061">
        <v>102</v>
      </c>
      <c r="AA1061">
        <v>0.69</v>
      </c>
      <c r="AB1061">
        <v>0</v>
      </c>
      <c r="AC1061">
        <v>0</v>
      </c>
      <c r="AD1061">
        <v>0</v>
      </c>
      <c r="AE1061">
        <v>0.28000000000000003</v>
      </c>
      <c r="AF1061">
        <v>0</v>
      </c>
      <c r="AG1061">
        <v>0</v>
      </c>
      <c r="AH1061">
        <v>0</v>
      </c>
      <c r="AI1061">
        <v>2.46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102</v>
      </c>
      <c r="AU1061" t="s">
        <v>3</v>
      </c>
      <c r="AV1061">
        <v>0</v>
      </c>
      <c r="AW1061">
        <v>2</v>
      </c>
      <c r="AX1061">
        <v>35811667</v>
      </c>
      <c r="AY1061">
        <v>1</v>
      </c>
      <c r="AZ1061">
        <v>0</v>
      </c>
      <c r="BA1061">
        <v>1038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Y1061*Source!I870</f>
        <v>1.02</v>
      </c>
      <c r="CY1061">
        <f>AA1061</f>
        <v>0.69</v>
      </c>
      <c r="CZ1061">
        <f>AE1061</f>
        <v>0.28000000000000003</v>
      </c>
      <c r="DA1061">
        <f>AI1061</f>
        <v>2.46</v>
      </c>
      <c r="DB1061">
        <f t="shared" si="166"/>
        <v>28.56</v>
      </c>
      <c r="DC1061">
        <f t="shared" si="167"/>
        <v>0</v>
      </c>
    </row>
    <row r="1062" spans="1:107">
      <c r="A1062">
        <f>ROW(Source!A870)</f>
        <v>870</v>
      </c>
      <c r="B1062">
        <v>35806607</v>
      </c>
      <c r="C1062">
        <v>35811652</v>
      </c>
      <c r="D1062">
        <v>29169278</v>
      </c>
      <c r="E1062">
        <v>1</v>
      </c>
      <c r="F1062">
        <v>1</v>
      </c>
      <c r="G1062">
        <v>1</v>
      </c>
      <c r="H1062">
        <v>3</v>
      </c>
      <c r="I1062" t="s">
        <v>266</v>
      </c>
      <c r="J1062" t="s">
        <v>268</v>
      </c>
      <c r="K1062" t="s">
        <v>267</v>
      </c>
      <c r="L1062">
        <v>1354</v>
      </c>
      <c r="N1062">
        <v>1010</v>
      </c>
      <c r="O1062" t="s">
        <v>258</v>
      </c>
      <c r="P1062" t="s">
        <v>258</v>
      </c>
      <c r="Q1062">
        <v>1</v>
      </c>
      <c r="W1062">
        <v>0</v>
      </c>
      <c r="X1062">
        <v>-1190793685</v>
      </c>
      <c r="Y1062">
        <v>100</v>
      </c>
      <c r="AA1062">
        <v>76.47</v>
      </c>
      <c r="AB1062">
        <v>0</v>
      </c>
      <c r="AC1062">
        <v>0</v>
      </c>
      <c r="AD1062">
        <v>0</v>
      </c>
      <c r="AE1062">
        <v>8.81</v>
      </c>
      <c r="AF1062">
        <v>0</v>
      </c>
      <c r="AG1062">
        <v>0</v>
      </c>
      <c r="AH1062">
        <v>0</v>
      </c>
      <c r="AI1062">
        <v>8.68</v>
      </c>
      <c r="AJ1062">
        <v>1</v>
      </c>
      <c r="AK1062">
        <v>1</v>
      </c>
      <c r="AL1062">
        <v>1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 t="s">
        <v>3</v>
      </c>
      <c r="AT1062">
        <v>100</v>
      </c>
      <c r="AU1062" t="s">
        <v>3</v>
      </c>
      <c r="AV1062">
        <v>0</v>
      </c>
      <c r="AW1062">
        <v>1</v>
      </c>
      <c r="AX1062">
        <v>-1</v>
      </c>
      <c r="AY1062">
        <v>0</v>
      </c>
      <c r="AZ1062">
        <v>0</v>
      </c>
      <c r="BA1062" t="s">
        <v>3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Y1062*Source!I870</f>
        <v>1</v>
      </c>
      <c r="CY1062">
        <f>AA1062</f>
        <v>76.47</v>
      </c>
      <c r="CZ1062">
        <f>AE1062</f>
        <v>8.81</v>
      </c>
      <c r="DA1062">
        <f>AI1062</f>
        <v>8.68</v>
      </c>
      <c r="DB1062">
        <f t="shared" si="166"/>
        <v>881</v>
      </c>
      <c r="DC1062">
        <f t="shared" si="167"/>
        <v>0</v>
      </c>
    </row>
    <row r="1063" spans="1:107">
      <c r="A1063">
        <f>ROW(Source!A870)</f>
        <v>870</v>
      </c>
      <c r="B1063">
        <v>35806607</v>
      </c>
      <c r="C1063">
        <v>35811652</v>
      </c>
      <c r="D1063">
        <v>29171808</v>
      </c>
      <c r="E1063">
        <v>1</v>
      </c>
      <c r="F1063">
        <v>1</v>
      </c>
      <c r="G1063">
        <v>1</v>
      </c>
      <c r="H1063">
        <v>3</v>
      </c>
      <c r="I1063" t="s">
        <v>816</v>
      </c>
      <c r="J1063" t="s">
        <v>817</v>
      </c>
      <c r="K1063" t="s">
        <v>818</v>
      </c>
      <c r="L1063">
        <v>1374</v>
      </c>
      <c r="N1063">
        <v>1013</v>
      </c>
      <c r="O1063" t="s">
        <v>819</v>
      </c>
      <c r="P1063" t="s">
        <v>819</v>
      </c>
      <c r="Q1063">
        <v>1</v>
      </c>
      <c r="W1063">
        <v>0</v>
      </c>
      <c r="X1063">
        <v>-915781824</v>
      </c>
      <c r="Y1063">
        <v>5.21</v>
      </c>
      <c r="AA1063">
        <v>1</v>
      </c>
      <c r="AB1063">
        <v>0</v>
      </c>
      <c r="AC1063">
        <v>0</v>
      </c>
      <c r="AD1063">
        <v>0</v>
      </c>
      <c r="AE1063">
        <v>1</v>
      </c>
      <c r="AF1063">
        <v>0</v>
      </c>
      <c r="AG1063">
        <v>0</v>
      </c>
      <c r="AH1063">
        <v>0</v>
      </c>
      <c r="AI1063">
        <v>1</v>
      </c>
      <c r="AJ1063">
        <v>1</v>
      </c>
      <c r="AK1063">
        <v>1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5.21</v>
      </c>
      <c r="AU1063" t="s">
        <v>3</v>
      </c>
      <c r="AV1063">
        <v>0</v>
      </c>
      <c r="AW1063">
        <v>2</v>
      </c>
      <c r="AX1063">
        <v>35811668</v>
      </c>
      <c r="AY1063">
        <v>1</v>
      </c>
      <c r="AZ1063">
        <v>0</v>
      </c>
      <c r="BA1063">
        <v>1039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Y1063*Source!I870</f>
        <v>5.21E-2</v>
      </c>
      <c r="CY1063">
        <f>AA1063</f>
        <v>1</v>
      </c>
      <c r="CZ1063">
        <f>AE1063</f>
        <v>1</v>
      </c>
      <c r="DA1063">
        <f>AI1063</f>
        <v>1</v>
      </c>
      <c r="DB1063">
        <f t="shared" si="166"/>
        <v>5.21</v>
      </c>
      <c r="DC1063">
        <f t="shared" si="167"/>
        <v>0</v>
      </c>
    </row>
    <row r="1064" spans="1:107">
      <c r="A1064">
        <f>ROW(Source!A873)</f>
        <v>873</v>
      </c>
      <c r="B1064">
        <v>35806607</v>
      </c>
      <c r="C1064">
        <v>35811671</v>
      </c>
      <c r="D1064">
        <v>18442760</v>
      </c>
      <c r="E1064">
        <v>1</v>
      </c>
      <c r="F1064">
        <v>1</v>
      </c>
      <c r="G1064">
        <v>1</v>
      </c>
      <c r="H1064">
        <v>1</v>
      </c>
      <c r="I1064" t="s">
        <v>895</v>
      </c>
      <c r="J1064" t="s">
        <v>3</v>
      </c>
      <c r="K1064" t="s">
        <v>896</v>
      </c>
      <c r="L1064">
        <v>1369</v>
      </c>
      <c r="N1064">
        <v>1013</v>
      </c>
      <c r="O1064" t="s">
        <v>583</v>
      </c>
      <c r="P1064" t="s">
        <v>583</v>
      </c>
      <c r="Q1064">
        <v>1</v>
      </c>
      <c r="W1064">
        <v>0</v>
      </c>
      <c r="X1064">
        <v>1855713677</v>
      </c>
      <c r="Y1064">
        <v>26.04</v>
      </c>
      <c r="AA1064">
        <v>0</v>
      </c>
      <c r="AB1064">
        <v>0</v>
      </c>
      <c r="AC1064">
        <v>0</v>
      </c>
      <c r="AD1064">
        <v>368.02</v>
      </c>
      <c r="AE1064">
        <v>0</v>
      </c>
      <c r="AF1064">
        <v>0</v>
      </c>
      <c r="AG1064">
        <v>0</v>
      </c>
      <c r="AH1064">
        <v>368.02</v>
      </c>
      <c r="AI1064">
        <v>1</v>
      </c>
      <c r="AJ1064">
        <v>1</v>
      </c>
      <c r="AK1064">
        <v>1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26.04</v>
      </c>
      <c r="AU1064" t="s">
        <v>3</v>
      </c>
      <c r="AV1064">
        <v>1</v>
      </c>
      <c r="AW1064">
        <v>2</v>
      </c>
      <c r="AX1064">
        <v>35811677</v>
      </c>
      <c r="AY1064">
        <v>2</v>
      </c>
      <c r="AZ1064">
        <v>131072</v>
      </c>
      <c r="BA1064">
        <v>1040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Y1064*Source!I873</f>
        <v>7.1610000000000005</v>
      </c>
      <c r="CY1064">
        <f>AD1064</f>
        <v>368.02</v>
      </c>
      <c r="CZ1064">
        <f>AH1064</f>
        <v>368.02</v>
      </c>
      <c r="DA1064">
        <f>AL1064</f>
        <v>1</v>
      </c>
      <c r="DB1064">
        <f t="shared" si="166"/>
        <v>9583.24</v>
      </c>
      <c r="DC1064">
        <f t="shared" si="167"/>
        <v>0</v>
      </c>
    </row>
    <row r="1065" spans="1:107">
      <c r="A1065">
        <f>ROW(Source!A873)</f>
        <v>873</v>
      </c>
      <c r="B1065">
        <v>35806607</v>
      </c>
      <c r="C1065">
        <v>35811671</v>
      </c>
      <c r="D1065">
        <v>29173472</v>
      </c>
      <c r="E1065">
        <v>1</v>
      </c>
      <c r="F1065">
        <v>1</v>
      </c>
      <c r="G1065">
        <v>1</v>
      </c>
      <c r="H1065">
        <v>2</v>
      </c>
      <c r="I1065" t="s">
        <v>660</v>
      </c>
      <c r="J1065" t="s">
        <v>661</v>
      </c>
      <c r="K1065" t="s">
        <v>662</v>
      </c>
      <c r="L1065">
        <v>1368</v>
      </c>
      <c r="N1065">
        <v>1011</v>
      </c>
      <c r="O1065" t="s">
        <v>589</v>
      </c>
      <c r="P1065" t="s">
        <v>589</v>
      </c>
      <c r="Q1065">
        <v>1</v>
      </c>
      <c r="W1065">
        <v>0</v>
      </c>
      <c r="X1065">
        <v>275932499</v>
      </c>
      <c r="Y1065">
        <v>7.3</v>
      </c>
      <c r="AA1065">
        <v>0</v>
      </c>
      <c r="AB1065">
        <v>12.75</v>
      </c>
      <c r="AC1065">
        <v>0</v>
      </c>
      <c r="AD1065">
        <v>0</v>
      </c>
      <c r="AE1065">
        <v>0</v>
      </c>
      <c r="AF1065">
        <v>3</v>
      </c>
      <c r="AG1065">
        <v>0</v>
      </c>
      <c r="AH1065">
        <v>0</v>
      </c>
      <c r="AI1065">
        <v>1</v>
      </c>
      <c r="AJ1065">
        <v>4.25</v>
      </c>
      <c r="AK1065">
        <v>33.18</v>
      </c>
      <c r="AL1065">
        <v>1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7.3</v>
      </c>
      <c r="AU1065" t="s">
        <v>3</v>
      </c>
      <c r="AV1065">
        <v>0</v>
      </c>
      <c r="AW1065">
        <v>2</v>
      </c>
      <c r="AX1065">
        <v>35811678</v>
      </c>
      <c r="AY1065">
        <v>1</v>
      </c>
      <c r="AZ1065">
        <v>0</v>
      </c>
      <c r="BA1065">
        <v>1041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Y1065*Source!I873</f>
        <v>2.0075000000000003</v>
      </c>
      <c r="CY1065">
        <f>AB1065</f>
        <v>12.75</v>
      </c>
      <c r="CZ1065">
        <f>AF1065</f>
        <v>3</v>
      </c>
      <c r="DA1065">
        <f>AJ1065</f>
        <v>4.25</v>
      </c>
      <c r="DB1065">
        <f t="shared" si="166"/>
        <v>21.9</v>
      </c>
      <c r="DC1065">
        <f t="shared" si="167"/>
        <v>0</v>
      </c>
    </row>
    <row r="1066" spans="1:107">
      <c r="A1066">
        <f>ROW(Source!A873)</f>
        <v>873</v>
      </c>
      <c r="B1066">
        <v>35806607</v>
      </c>
      <c r="C1066">
        <v>35811671</v>
      </c>
      <c r="D1066">
        <v>29174580</v>
      </c>
      <c r="E1066">
        <v>1</v>
      </c>
      <c r="F1066">
        <v>1</v>
      </c>
      <c r="G1066">
        <v>1</v>
      </c>
      <c r="H1066">
        <v>2</v>
      </c>
      <c r="I1066" t="s">
        <v>715</v>
      </c>
      <c r="J1066" t="s">
        <v>821</v>
      </c>
      <c r="K1066" t="s">
        <v>717</v>
      </c>
      <c r="L1066">
        <v>1368</v>
      </c>
      <c r="N1066">
        <v>1011</v>
      </c>
      <c r="O1066" t="s">
        <v>589</v>
      </c>
      <c r="P1066" t="s">
        <v>589</v>
      </c>
      <c r="Q1066">
        <v>1</v>
      </c>
      <c r="W1066">
        <v>0</v>
      </c>
      <c r="X1066">
        <v>-169468834</v>
      </c>
      <c r="Y1066">
        <v>7.3</v>
      </c>
      <c r="AA1066">
        <v>0</v>
      </c>
      <c r="AB1066">
        <v>31.87</v>
      </c>
      <c r="AC1066">
        <v>0</v>
      </c>
      <c r="AD1066">
        <v>0</v>
      </c>
      <c r="AE1066">
        <v>0</v>
      </c>
      <c r="AF1066">
        <v>2.08</v>
      </c>
      <c r="AG1066">
        <v>0</v>
      </c>
      <c r="AH1066">
        <v>0</v>
      </c>
      <c r="AI1066">
        <v>1</v>
      </c>
      <c r="AJ1066">
        <v>15.32</v>
      </c>
      <c r="AK1066">
        <v>33.18</v>
      </c>
      <c r="AL1066">
        <v>1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7.3</v>
      </c>
      <c r="AU1066" t="s">
        <v>3</v>
      </c>
      <c r="AV1066">
        <v>0</v>
      </c>
      <c r="AW1066">
        <v>2</v>
      </c>
      <c r="AX1066">
        <v>35811679</v>
      </c>
      <c r="AY1066">
        <v>1</v>
      </c>
      <c r="AZ1066">
        <v>0</v>
      </c>
      <c r="BA1066">
        <v>1042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Y1066*Source!I873</f>
        <v>2.0075000000000003</v>
      </c>
      <c r="CY1066">
        <f>AB1066</f>
        <v>31.87</v>
      </c>
      <c r="CZ1066">
        <f>AF1066</f>
        <v>2.08</v>
      </c>
      <c r="DA1066">
        <f>AJ1066</f>
        <v>15.32</v>
      </c>
      <c r="DB1066">
        <f t="shared" si="166"/>
        <v>15.18</v>
      </c>
      <c r="DC1066">
        <f t="shared" si="167"/>
        <v>0</v>
      </c>
    </row>
    <row r="1067" spans="1:107">
      <c r="A1067">
        <f>ROW(Source!A873)</f>
        <v>873</v>
      </c>
      <c r="B1067">
        <v>35806607</v>
      </c>
      <c r="C1067">
        <v>35811671</v>
      </c>
      <c r="D1067">
        <v>29174613</v>
      </c>
      <c r="E1067">
        <v>1</v>
      </c>
      <c r="F1067">
        <v>1</v>
      </c>
      <c r="G1067">
        <v>1</v>
      </c>
      <c r="H1067">
        <v>2</v>
      </c>
      <c r="I1067" t="s">
        <v>897</v>
      </c>
      <c r="J1067" t="s">
        <v>898</v>
      </c>
      <c r="K1067" t="s">
        <v>899</v>
      </c>
      <c r="L1067">
        <v>1368</v>
      </c>
      <c r="N1067">
        <v>1011</v>
      </c>
      <c r="O1067" t="s">
        <v>589</v>
      </c>
      <c r="P1067" t="s">
        <v>589</v>
      </c>
      <c r="Q1067">
        <v>1</v>
      </c>
      <c r="W1067">
        <v>0</v>
      </c>
      <c r="X1067">
        <v>494066865</v>
      </c>
      <c r="Y1067">
        <v>1.46</v>
      </c>
      <c r="AA1067">
        <v>0</v>
      </c>
      <c r="AB1067">
        <v>0.52</v>
      </c>
      <c r="AC1067">
        <v>0</v>
      </c>
      <c r="AD1067">
        <v>0</v>
      </c>
      <c r="AE1067">
        <v>0</v>
      </c>
      <c r="AF1067">
        <v>0.14000000000000001</v>
      </c>
      <c r="AG1067">
        <v>0</v>
      </c>
      <c r="AH1067">
        <v>0</v>
      </c>
      <c r="AI1067">
        <v>1</v>
      </c>
      <c r="AJ1067">
        <v>3.71</v>
      </c>
      <c r="AK1067">
        <v>33.18</v>
      </c>
      <c r="AL1067">
        <v>1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1.46</v>
      </c>
      <c r="AU1067" t="s">
        <v>3</v>
      </c>
      <c r="AV1067">
        <v>0</v>
      </c>
      <c r="AW1067">
        <v>2</v>
      </c>
      <c r="AX1067">
        <v>35811680</v>
      </c>
      <c r="AY1067">
        <v>1</v>
      </c>
      <c r="AZ1067">
        <v>0</v>
      </c>
      <c r="BA1067">
        <v>1043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Y1067*Source!I873</f>
        <v>0.40150000000000002</v>
      </c>
      <c r="CY1067">
        <f>AB1067</f>
        <v>0.52</v>
      </c>
      <c r="CZ1067">
        <f>AF1067</f>
        <v>0.14000000000000001</v>
      </c>
      <c r="DA1067">
        <f>AJ1067</f>
        <v>3.71</v>
      </c>
      <c r="DB1067">
        <f t="shared" si="166"/>
        <v>0.2</v>
      </c>
      <c r="DC1067">
        <f t="shared" si="167"/>
        <v>0</v>
      </c>
    </row>
    <row r="1068" spans="1:107">
      <c r="A1068">
        <f>ROW(Source!A873)</f>
        <v>873</v>
      </c>
      <c r="B1068">
        <v>35806607</v>
      </c>
      <c r="C1068">
        <v>35811671</v>
      </c>
      <c r="D1068">
        <v>29174913</v>
      </c>
      <c r="E1068">
        <v>1</v>
      </c>
      <c r="F1068">
        <v>1</v>
      </c>
      <c r="G1068">
        <v>1</v>
      </c>
      <c r="H1068">
        <v>2</v>
      </c>
      <c r="I1068" t="s">
        <v>601</v>
      </c>
      <c r="J1068" t="s">
        <v>602</v>
      </c>
      <c r="K1068" t="s">
        <v>603</v>
      </c>
      <c r="L1068">
        <v>1368</v>
      </c>
      <c r="N1068">
        <v>1011</v>
      </c>
      <c r="O1068" t="s">
        <v>589</v>
      </c>
      <c r="P1068" t="s">
        <v>589</v>
      </c>
      <c r="Q1068">
        <v>1</v>
      </c>
      <c r="W1068">
        <v>0</v>
      </c>
      <c r="X1068">
        <v>458544584</v>
      </c>
      <c r="Y1068">
        <v>0.14000000000000001</v>
      </c>
      <c r="AA1068">
        <v>0</v>
      </c>
      <c r="AB1068">
        <v>932.72</v>
      </c>
      <c r="AC1068">
        <v>384.89</v>
      </c>
      <c r="AD1068">
        <v>0</v>
      </c>
      <c r="AE1068">
        <v>0</v>
      </c>
      <c r="AF1068">
        <v>87.17</v>
      </c>
      <c r="AG1068">
        <v>11.6</v>
      </c>
      <c r="AH1068">
        <v>0</v>
      </c>
      <c r="AI1068">
        <v>1</v>
      </c>
      <c r="AJ1068">
        <v>10.7</v>
      </c>
      <c r="AK1068">
        <v>33.18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0.14000000000000001</v>
      </c>
      <c r="AU1068" t="s">
        <v>3</v>
      </c>
      <c r="AV1068">
        <v>0</v>
      </c>
      <c r="AW1068">
        <v>2</v>
      </c>
      <c r="AX1068">
        <v>35811681</v>
      </c>
      <c r="AY1068">
        <v>1</v>
      </c>
      <c r="AZ1068">
        <v>0</v>
      </c>
      <c r="BA1068">
        <v>1044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Y1068*Source!I873</f>
        <v>3.8500000000000006E-2</v>
      </c>
      <c r="CY1068">
        <f>AB1068</f>
        <v>932.72</v>
      </c>
      <c r="CZ1068">
        <f>AF1068</f>
        <v>87.17</v>
      </c>
      <c r="DA1068">
        <f>AJ1068</f>
        <v>10.7</v>
      </c>
      <c r="DB1068">
        <f t="shared" si="166"/>
        <v>12.2</v>
      </c>
      <c r="DC1068">
        <f t="shared" si="167"/>
        <v>1.62</v>
      </c>
    </row>
    <row r="1069" spans="1:107">
      <c r="A1069">
        <f>ROW(Source!A878)</f>
        <v>878</v>
      </c>
      <c r="B1069">
        <v>35806607</v>
      </c>
      <c r="C1069">
        <v>35811691</v>
      </c>
      <c r="D1069">
        <v>18442760</v>
      </c>
      <c r="E1069">
        <v>1</v>
      </c>
      <c r="F1069">
        <v>1</v>
      </c>
      <c r="G1069">
        <v>1</v>
      </c>
      <c r="H1069">
        <v>1</v>
      </c>
      <c r="I1069" t="s">
        <v>895</v>
      </c>
      <c r="J1069" t="s">
        <v>3</v>
      </c>
      <c r="K1069" t="s">
        <v>896</v>
      </c>
      <c r="L1069">
        <v>1369</v>
      </c>
      <c r="N1069">
        <v>1013</v>
      </c>
      <c r="O1069" t="s">
        <v>583</v>
      </c>
      <c r="P1069" t="s">
        <v>583</v>
      </c>
      <c r="Q1069">
        <v>1</v>
      </c>
      <c r="W1069">
        <v>0</v>
      </c>
      <c r="X1069">
        <v>1855713677</v>
      </c>
      <c r="Y1069">
        <v>36.53</v>
      </c>
      <c r="AA1069">
        <v>0</v>
      </c>
      <c r="AB1069">
        <v>0</v>
      </c>
      <c r="AC1069">
        <v>0</v>
      </c>
      <c r="AD1069">
        <v>368.02</v>
      </c>
      <c r="AE1069">
        <v>0</v>
      </c>
      <c r="AF1069">
        <v>0</v>
      </c>
      <c r="AG1069">
        <v>0</v>
      </c>
      <c r="AH1069">
        <v>368.02</v>
      </c>
      <c r="AI1069">
        <v>1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36.53</v>
      </c>
      <c r="AU1069" t="s">
        <v>3</v>
      </c>
      <c r="AV1069">
        <v>1</v>
      </c>
      <c r="AW1069">
        <v>2</v>
      </c>
      <c r="AX1069">
        <v>35811693</v>
      </c>
      <c r="AY1069">
        <v>2</v>
      </c>
      <c r="AZ1069">
        <v>131072</v>
      </c>
      <c r="BA1069">
        <v>1050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Y1069*Source!I878</f>
        <v>1.4612000000000001</v>
      </c>
      <c r="CY1069">
        <f>AD1069</f>
        <v>368.02</v>
      </c>
      <c r="CZ1069">
        <f>AH1069</f>
        <v>368.02</v>
      </c>
      <c r="DA1069">
        <f>AL1069</f>
        <v>1</v>
      </c>
      <c r="DB1069">
        <f t="shared" si="166"/>
        <v>13443.77</v>
      </c>
      <c r="DC1069">
        <f t="shared" si="167"/>
        <v>0</v>
      </c>
    </row>
    <row r="1070" spans="1:107">
      <c r="A1070">
        <f>ROW(Source!A879)</f>
        <v>879</v>
      </c>
      <c r="B1070">
        <v>35806607</v>
      </c>
      <c r="C1070">
        <v>35811696</v>
      </c>
      <c r="D1070">
        <v>29364679</v>
      </c>
      <c r="E1070">
        <v>1</v>
      </c>
      <c r="F1070">
        <v>1</v>
      </c>
      <c r="G1070">
        <v>1</v>
      </c>
      <c r="H1070">
        <v>1</v>
      </c>
      <c r="I1070" t="s">
        <v>799</v>
      </c>
      <c r="J1070" t="s">
        <v>3</v>
      </c>
      <c r="K1070" t="s">
        <v>800</v>
      </c>
      <c r="L1070">
        <v>1369</v>
      </c>
      <c r="N1070">
        <v>1013</v>
      </c>
      <c r="O1070" t="s">
        <v>583</v>
      </c>
      <c r="P1070" t="s">
        <v>583</v>
      </c>
      <c r="Q1070">
        <v>1</v>
      </c>
      <c r="W1070">
        <v>0</v>
      </c>
      <c r="X1070">
        <v>931378261</v>
      </c>
      <c r="Y1070">
        <v>94.4</v>
      </c>
      <c r="AA1070">
        <v>0</v>
      </c>
      <c r="AB1070">
        <v>0</v>
      </c>
      <c r="AC1070">
        <v>0</v>
      </c>
      <c r="AD1070">
        <v>329.2</v>
      </c>
      <c r="AE1070">
        <v>0</v>
      </c>
      <c r="AF1070">
        <v>0</v>
      </c>
      <c r="AG1070">
        <v>0</v>
      </c>
      <c r="AH1070">
        <v>329.2</v>
      </c>
      <c r="AI1070">
        <v>1</v>
      </c>
      <c r="AJ1070">
        <v>1</v>
      </c>
      <c r="AK1070">
        <v>1</v>
      </c>
      <c r="AL1070">
        <v>1</v>
      </c>
      <c r="AN1070">
        <v>0</v>
      </c>
      <c r="AO1070">
        <v>1</v>
      </c>
      <c r="AP1070">
        <v>0</v>
      </c>
      <c r="AQ1070">
        <v>0</v>
      </c>
      <c r="AR1070">
        <v>0</v>
      </c>
      <c r="AS1070" t="s">
        <v>3</v>
      </c>
      <c r="AT1070">
        <v>94.4</v>
      </c>
      <c r="AU1070" t="s">
        <v>3</v>
      </c>
      <c r="AV1070">
        <v>1</v>
      </c>
      <c r="AW1070">
        <v>2</v>
      </c>
      <c r="AX1070">
        <v>35811703</v>
      </c>
      <c r="AY1070">
        <v>2</v>
      </c>
      <c r="AZ1070">
        <v>131072</v>
      </c>
      <c r="BA1070">
        <v>1053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Y1070*Source!I879</f>
        <v>3.7760000000000002</v>
      </c>
      <c r="CY1070">
        <f>AD1070</f>
        <v>329.2</v>
      </c>
      <c r="CZ1070">
        <f>AH1070</f>
        <v>329.2</v>
      </c>
      <c r="DA1070">
        <f>AL1070</f>
        <v>1</v>
      </c>
      <c r="DB1070">
        <f t="shared" si="166"/>
        <v>31076.48</v>
      </c>
      <c r="DC1070">
        <f t="shared" si="167"/>
        <v>0</v>
      </c>
    </row>
    <row r="1071" spans="1:107">
      <c r="A1071">
        <f>ROW(Source!A879)</f>
        <v>879</v>
      </c>
      <c r="B1071">
        <v>35806607</v>
      </c>
      <c r="C1071">
        <v>35811696</v>
      </c>
      <c r="D1071">
        <v>121548</v>
      </c>
      <c r="E1071">
        <v>1</v>
      </c>
      <c r="F1071">
        <v>1</v>
      </c>
      <c r="G1071">
        <v>1</v>
      </c>
      <c r="H1071">
        <v>1</v>
      </c>
      <c r="I1071" t="s">
        <v>34</v>
      </c>
      <c r="J1071" t="s">
        <v>3</v>
      </c>
      <c r="K1071" t="s">
        <v>584</v>
      </c>
      <c r="L1071">
        <v>608254</v>
      </c>
      <c r="N1071">
        <v>1013</v>
      </c>
      <c r="O1071" t="s">
        <v>585</v>
      </c>
      <c r="P1071" t="s">
        <v>585</v>
      </c>
      <c r="Q1071">
        <v>1</v>
      </c>
      <c r="W1071">
        <v>0</v>
      </c>
      <c r="X1071">
        <v>-185737400</v>
      </c>
      <c r="Y1071">
        <v>0.2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1</v>
      </c>
      <c r="AJ1071">
        <v>1</v>
      </c>
      <c r="AK1071">
        <v>1</v>
      </c>
      <c r="AL1071">
        <v>1</v>
      </c>
      <c r="AN1071">
        <v>0</v>
      </c>
      <c r="AO1071">
        <v>1</v>
      </c>
      <c r="AP1071">
        <v>0</v>
      </c>
      <c r="AQ1071">
        <v>0</v>
      </c>
      <c r="AR1071">
        <v>0</v>
      </c>
      <c r="AS1071" t="s">
        <v>3</v>
      </c>
      <c r="AT1071">
        <v>0.2</v>
      </c>
      <c r="AU1071" t="s">
        <v>3</v>
      </c>
      <c r="AV1071">
        <v>2</v>
      </c>
      <c r="AW1071">
        <v>2</v>
      </c>
      <c r="AX1071">
        <v>35811704</v>
      </c>
      <c r="AY1071">
        <v>1</v>
      </c>
      <c r="AZ1071">
        <v>0</v>
      </c>
      <c r="BA1071">
        <v>1054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Y1071*Source!I879</f>
        <v>8.0000000000000002E-3</v>
      </c>
      <c r="CY1071">
        <f>AD1071</f>
        <v>0</v>
      </c>
      <c r="CZ1071">
        <f>AH1071</f>
        <v>0</v>
      </c>
      <c r="DA1071">
        <f>AL1071</f>
        <v>1</v>
      </c>
      <c r="DB1071">
        <f t="shared" si="166"/>
        <v>0</v>
      </c>
      <c r="DC1071">
        <f t="shared" si="167"/>
        <v>0</v>
      </c>
    </row>
    <row r="1072" spans="1:107">
      <c r="A1072">
        <f>ROW(Source!A879)</f>
        <v>879</v>
      </c>
      <c r="B1072">
        <v>35806607</v>
      </c>
      <c r="C1072">
        <v>35811696</v>
      </c>
      <c r="D1072">
        <v>29172362</v>
      </c>
      <c r="E1072">
        <v>1</v>
      </c>
      <c r="F1072">
        <v>1</v>
      </c>
      <c r="G1072">
        <v>1</v>
      </c>
      <c r="H1072">
        <v>2</v>
      </c>
      <c r="I1072" t="s">
        <v>801</v>
      </c>
      <c r="J1072" t="s">
        <v>802</v>
      </c>
      <c r="K1072" t="s">
        <v>803</v>
      </c>
      <c r="L1072">
        <v>1368</v>
      </c>
      <c r="N1072">
        <v>1011</v>
      </c>
      <c r="O1072" t="s">
        <v>589</v>
      </c>
      <c r="P1072" t="s">
        <v>589</v>
      </c>
      <c r="Q1072">
        <v>1</v>
      </c>
      <c r="W1072">
        <v>0</v>
      </c>
      <c r="X1072">
        <v>2071614860</v>
      </c>
      <c r="Y1072">
        <v>0.2</v>
      </c>
      <c r="AA1072">
        <v>0</v>
      </c>
      <c r="AB1072">
        <v>1113.56</v>
      </c>
      <c r="AC1072">
        <v>447.93</v>
      </c>
      <c r="AD1072">
        <v>0</v>
      </c>
      <c r="AE1072">
        <v>0</v>
      </c>
      <c r="AF1072">
        <v>134.65</v>
      </c>
      <c r="AG1072">
        <v>13.5</v>
      </c>
      <c r="AH1072">
        <v>0</v>
      </c>
      <c r="AI1072">
        <v>1</v>
      </c>
      <c r="AJ1072">
        <v>8.27</v>
      </c>
      <c r="AK1072">
        <v>33.18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0.2</v>
      </c>
      <c r="AU1072" t="s">
        <v>3</v>
      </c>
      <c r="AV1072">
        <v>0</v>
      </c>
      <c r="AW1072">
        <v>2</v>
      </c>
      <c r="AX1072">
        <v>35811705</v>
      </c>
      <c r="AY1072">
        <v>1</v>
      </c>
      <c r="AZ1072">
        <v>0</v>
      </c>
      <c r="BA1072">
        <v>1055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Y1072*Source!I879</f>
        <v>8.0000000000000002E-3</v>
      </c>
      <c r="CY1072">
        <f>AB1072</f>
        <v>1113.56</v>
      </c>
      <c r="CZ1072">
        <f>AF1072</f>
        <v>134.65</v>
      </c>
      <c r="DA1072">
        <f>AJ1072</f>
        <v>8.27</v>
      </c>
      <c r="DB1072">
        <f t="shared" ref="DB1072:DB1095" si="171">ROUND(ROUND(AT1072*CZ1072,2),2)</f>
        <v>26.93</v>
      </c>
      <c r="DC1072">
        <f t="shared" ref="DC1072:DC1095" si="172">ROUND(ROUND(AT1072*AG1072,2),2)</f>
        <v>2.7</v>
      </c>
    </row>
    <row r="1073" spans="1:107">
      <c r="A1073">
        <f>ROW(Source!A879)</f>
        <v>879</v>
      </c>
      <c r="B1073">
        <v>35806607</v>
      </c>
      <c r="C1073">
        <v>35811696</v>
      </c>
      <c r="D1073">
        <v>29174913</v>
      </c>
      <c r="E1073">
        <v>1</v>
      </c>
      <c r="F1073">
        <v>1</v>
      </c>
      <c r="G1073">
        <v>1</v>
      </c>
      <c r="H1073">
        <v>2</v>
      </c>
      <c r="I1073" t="s">
        <v>601</v>
      </c>
      <c r="J1073" t="s">
        <v>602</v>
      </c>
      <c r="K1073" t="s">
        <v>603</v>
      </c>
      <c r="L1073">
        <v>1368</v>
      </c>
      <c r="N1073">
        <v>1011</v>
      </c>
      <c r="O1073" t="s">
        <v>589</v>
      </c>
      <c r="P1073" t="s">
        <v>589</v>
      </c>
      <c r="Q1073">
        <v>1</v>
      </c>
      <c r="W1073">
        <v>0</v>
      </c>
      <c r="X1073">
        <v>458544584</v>
      </c>
      <c r="Y1073">
        <v>0.2</v>
      </c>
      <c r="AA1073">
        <v>0</v>
      </c>
      <c r="AB1073">
        <v>932.72</v>
      </c>
      <c r="AC1073">
        <v>384.89</v>
      </c>
      <c r="AD1073">
        <v>0</v>
      </c>
      <c r="AE1073">
        <v>0</v>
      </c>
      <c r="AF1073">
        <v>87.17</v>
      </c>
      <c r="AG1073">
        <v>11.6</v>
      </c>
      <c r="AH1073">
        <v>0</v>
      </c>
      <c r="AI1073">
        <v>1</v>
      </c>
      <c r="AJ1073">
        <v>10.7</v>
      </c>
      <c r="AK1073">
        <v>33.18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0.2</v>
      </c>
      <c r="AU1073" t="s">
        <v>3</v>
      </c>
      <c r="AV1073">
        <v>0</v>
      </c>
      <c r="AW1073">
        <v>2</v>
      </c>
      <c r="AX1073">
        <v>35811706</v>
      </c>
      <c r="AY1073">
        <v>1</v>
      </c>
      <c r="AZ1073">
        <v>0</v>
      </c>
      <c r="BA1073">
        <v>1056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Y1073*Source!I879</f>
        <v>8.0000000000000002E-3</v>
      </c>
      <c r="CY1073">
        <f>AB1073</f>
        <v>932.72</v>
      </c>
      <c r="CZ1073">
        <f>AF1073</f>
        <v>87.17</v>
      </c>
      <c r="DA1073">
        <f>AJ1073</f>
        <v>10.7</v>
      </c>
      <c r="DB1073">
        <f t="shared" si="171"/>
        <v>17.43</v>
      </c>
      <c r="DC1073">
        <f t="shared" si="172"/>
        <v>2.3199999999999998</v>
      </c>
    </row>
    <row r="1074" spans="1:107">
      <c r="A1074">
        <f>ROW(Source!A879)</f>
        <v>879</v>
      </c>
      <c r="B1074">
        <v>35806607</v>
      </c>
      <c r="C1074">
        <v>35811696</v>
      </c>
      <c r="D1074">
        <v>29164111</v>
      </c>
      <c r="E1074">
        <v>1</v>
      </c>
      <c r="F1074">
        <v>1</v>
      </c>
      <c r="G1074">
        <v>1</v>
      </c>
      <c r="H1074">
        <v>3</v>
      </c>
      <c r="I1074" t="s">
        <v>847</v>
      </c>
      <c r="J1074" t="s">
        <v>900</v>
      </c>
      <c r="K1074" t="s">
        <v>849</v>
      </c>
      <c r="L1074">
        <v>1355</v>
      </c>
      <c r="N1074">
        <v>1010</v>
      </c>
      <c r="O1074" t="s">
        <v>61</v>
      </c>
      <c r="P1074" t="s">
        <v>61</v>
      </c>
      <c r="Q1074">
        <v>100</v>
      </c>
      <c r="W1074">
        <v>0</v>
      </c>
      <c r="X1074">
        <v>-1689080274</v>
      </c>
      <c r="Y1074">
        <v>1.02</v>
      </c>
      <c r="AA1074">
        <v>783</v>
      </c>
      <c r="AB1074">
        <v>0</v>
      </c>
      <c r="AC1074">
        <v>0</v>
      </c>
      <c r="AD1074">
        <v>0</v>
      </c>
      <c r="AE1074">
        <v>100</v>
      </c>
      <c r="AF1074">
        <v>0</v>
      </c>
      <c r="AG1074">
        <v>0</v>
      </c>
      <c r="AH1074">
        <v>0</v>
      </c>
      <c r="AI1074">
        <v>7.83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1.02</v>
      </c>
      <c r="AU1074" t="s">
        <v>3</v>
      </c>
      <c r="AV1074">
        <v>0</v>
      </c>
      <c r="AW1074">
        <v>2</v>
      </c>
      <c r="AX1074">
        <v>35811707</v>
      </c>
      <c r="AY1074">
        <v>1</v>
      </c>
      <c r="AZ1074">
        <v>0</v>
      </c>
      <c r="BA1074">
        <v>1057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Y1074*Source!I879</f>
        <v>4.0800000000000003E-2</v>
      </c>
      <c r="CY1074">
        <f>AA1074</f>
        <v>783</v>
      </c>
      <c r="CZ1074">
        <f>AE1074</f>
        <v>100</v>
      </c>
      <c r="DA1074">
        <f>AI1074</f>
        <v>7.83</v>
      </c>
      <c r="DB1074">
        <f t="shared" si="171"/>
        <v>102</v>
      </c>
      <c r="DC1074">
        <f t="shared" si="172"/>
        <v>0</v>
      </c>
    </row>
    <row r="1075" spans="1:107">
      <c r="A1075">
        <f>ROW(Source!A879)</f>
        <v>879</v>
      </c>
      <c r="B1075">
        <v>35806607</v>
      </c>
      <c r="C1075">
        <v>35811696</v>
      </c>
      <c r="D1075">
        <v>29171808</v>
      </c>
      <c r="E1075">
        <v>1</v>
      </c>
      <c r="F1075">
        <v>1</v>
      </c>
      <c r="G1075">
        <v>1</v>
      </c>
      <c r="H1075">
        <v>3</v>
      </c>
      <c r="I1075" t="s">
        <v>816</v>
      </c>
      <c r="J1075" t="s">
        <v>817</v>
      </c>
      <c r="K1075" t="s">
        <v>818</v>
      </c>
      <c r="L1075">
        <v>1374</v>
      </c>
      <c r="N1075">
        <v>1013</v>
      </c>
      <c r="O1075" t="s">
        <v>819</v>
      </c>
      <c r="P1075" t="s">
        <v>819</v>
      </c>
      <c r="Q1075">
        <v>1</v>
      </c>
      <c r="W1075">
        <v>0</v>
      </c>
      <c r="X1075">
        <v>-915781824</v>
      </c>
      <c r="Y1075">
        <v>18.73</v>
      </c>
      <c r="AA1075">
        <v>1</v>
      </c>
      <c r="AB1075">
        <v>0</v>
      </c>
      <c r="AC1075">
        <v>0</v>
      </c>
      <c r="AD1075">
        <v>0</v>
      </c>
      <c r="AE1075">
        <v>1</v>
      </c>
      <c r="AF1075">
        <v>0</v>
      </c>
      <c r="AG1075">
        <v>0</v>
      </c>
      <c r="AH1075">
        <v>0</v>
      </c>
      <c r="AI1075">
        <v>1</v>
      </c>
      <c r="AJ1075">
        <v>1</v>
      </c>
      <c r="AK1075">
        <v>1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18.73</v>
      </c>
      <c r="AU1075" t="s">
        <v>3</v>
      </c>
      <c r="AV1075">
        <v>0</v>
      </c>
      <c r="AW1075">
        <v>2</v>
      </c>
      <c r="AX1075">
        <v>35811708</v>
      </c>
      <c r="AY1075">
        <v>1</v>
      </c>
      <c r="AZ1075">
        <v>0</v>
      </c>
      <c r="BA1075">
        <v>1058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Y1075*Source!I879</f>
        <v>0.74920000000000009</v>
      </c>
      <c r="CY1075">
        <f>AA1075</f>
        <v>1</v>
      </c>
      <c r="CZ1075">
        <f>AE1075</f>
        <v>1</v>
      </c>
      <c r="DA1075">
        <f>AI1075</f>
        <v>1</v>
      </c>
      <c r="DB1075">
        <f t="shared" si="171"/>
        <v>18.73</v>
      </c>
      <c r="DC1075">
        <f t="shared" si="172"/>
        <v>0</v>
      </c>
    </row>
    <row r="1076" spans="1:107">
      <c r="A1076">
        <f>ROW(Source!A953)</f>
        <v>953</v>
      </c>
      <c r="B1076">
        <v>35806607</v>
      </c>
      <c r="C1076">
        <v>35811709</v>
      </c>
      <c r="D1076">
        <v>18406804</v>
      </c>
      <c r="E1076">
        <v>1</v>
      </c>
      <c r="F1076">
        <v>1</v>
      </c>
      <c r="G1076">
        <v>1</v>
      </c>
      <c r="H1076">
        <v>1</v>
      </c>
      <c r="I1076" t="s">
        <v>581</v>
      </c>
      <c r="J1076" t="s">
        <v>3</v>
      </c>
      <c r="K1076" t="s">
        <v>582</v>
      </c>
      <c r="L1076">
        <v>1369</v>
      </c>
      <c r="N1076">
        <v>1013</v>
      </c>
      <c r="O1076" t="s">
        <v>583</v>
      </c>
      <c r="P1076" t="s">
        <v>583</v>
      </c>
      <c r="Q1076">
        <v>1</v>
      </c>
      <c r="W1076">
        <v>0</v>
      </c>
      <c r="X1076">
        <v>254330056</v>
      </c>
      <c r="Y1076">
        <v>7.67</v>
      </c>
      <c r="AA1076">
        <v>0</v>
      </c>
      <c r="AB1076">
        <v>0</v>
      </c>
      <c r="AC1076">
        <v>0</v>
      </c>
      <c r="AD1076">
        <v>258.83999999999997</v>
      </c>
      <c r="AE1076">
        <v>0</v>
      </c>
      <c r="AF1076">
        <v>0</v>
      </c>
      <c r="AG1076">
        <v>0</v>
      </c>
      <c r="AH1076">
        <v>258.83999999999997</v>
      </c>
      <c r="AI1076">
        <v>1</v>
      </c>
      <c r="AJ1076">
        <v>1</v>
      </c>
      <c r="AK1076">
        <v>1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7.67</v>
      </c>
      <c r="AU1076" t="s">
        <v>3</v>
      </c>
      <c r="AV1076">
        <v>1</v>
      </c>
      <c r="AW1076">
        <v>2</v>
      </c>
      <c r="AX1076">
        <v>35811712</v>
      </c>
      <c r="AY1076">
        <v>2</v>
      </c>
      <c r="AZ1076">
        <v>131072</v>
      </c>
      <c r="BA1076">
        <v>1059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Y1076*Source!I953</f>
        <v>2.13226</v>
      </c>
      <c r="CY1076">
        <f>AD1076</f>
        <v>258.83999999999997</v>
      </c>
      <c r="CZ1076">
        <f>AH1076</f>
        <v>258.83999999999997</v>
      </c>
      <c r="DA1076">
        <f>AL1076</f>
        <v>1</v>
      </c>
      <c r="DB1076">
        <f t="shared" si="171"/>
        <v>1985.3</v>
      </c>
      <c r="DC1076">
        <f t="shared" si="172"/>
        <v>0</v>
      </c>
    </row>
    <row r="1077" spans="1:107">
      <c r="A1077">
        <f>ROW(Source!A953)</f>
        <v>953</v>
      </c>
      <c r="B1077">
        <v>35806607</v>
      </c>
      <c r="C1077">
        <v>35811709</v>
      </c>
      <c r="D1077">
        <v>29164349</v>
      </c>
      <c r="E1077">
        <v>1</v>
      </c>
      <c r="F1077">
        <v>1</v>
      </c>
      <c r="G1077">
        <v>1</v>
      </c>
      <c r="H1077">
        <v>3</v>
      </c>
      <c r="I1077" t="s">
        <v>27</v>
      </c>
      <c r="J1077" t="s">
        <v>30</v>
      </c>
      <c r="K1077" t="s">
        <v>28</v>
      </c>
      <c r="L1077">
        <v>1348</v>
      </c>
      <c r="N1077">
        <v>1009</v>
      </c>
      <c r="O1077" t="s">
        <v>29</v>
      </c>
      <c r="P1077" t="s">
        <v>29</v>
      </c>
      <c r="Q1077">
        <v>1000</v>
      </c>
      <c r="W1077">
        <v>0</v>
      </c>
      <c r="X1077">
        <v>-304821490</v>
      </c>
      <c r="Y1077">
        <v>0.7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1</v>
      </c>
      <c r="AJ1077">
        <v>1</v>
      </c>
      <c r="AK1077">
        <v>1</v>
      </c>
      <c r="AL1077">
        <v>1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 t="s">
        <v>3</v>
      </c>
      <c r="AT1077">
        <v>0.7</v>
      </c>
      <c r="AU1077" t="s">
        <v>3</v>
      </c>
      <c r="AV1077">
        <v>0</v>
      </c>
      <c r="AW1077">
        <v>2</v>
      </c>
      <c r="AX1077">
        <v>35811713</v>
      </c>
      <c r="AY1077">
        <v>1</v>
      </c>
      <c r="AZ1077">
        <v>0</v>
      </c>
      <c r="BA1077">
        <v>1060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Y1077*Source!I953</f>
        <v>0.1946</v>
      </c>
      <c r="CY1077">
        <f>AA1077</f>
        <v>0</v>
      </c>
      <c r="CZ1077">
        <f>AE1077</f>
        <v>0</v>
      </c>
      <c r="DA1077">
        <f>AI1077</f>
        <v>1</v>
      </c>
      <c r="DB1077">
        <f t="shared" si="171"/>
        <v>0</v>
      </c>
      <c r="DC1077">
        <f t="shared" si="172"/>
        <v>0</v>
      </c>
    </row>
    <row r="1078" spans="1:107">
      <c r="A1078">
        <f>ROW(Source!A955)</f>
        <v>955</v>
      </c>
      <c r="B1078">
        <v>35806607</v>
      </c>
      <c r="C1078">
        <v>35811715</v>
      </c>
      <c r="D1078">
        <v>18406804</v>
      </c>
      <c r="E1078">
        <v>1</v>
      </c>
      <c r="F1078">
        <v>1</v>
      </c>
      <c r="G1078">
        <v>1</v>
      </c>
      <c r="H1078">
        <v>1</v>
      </c>
      <c r="I1078" t="s">
        <v>581</v>
      </c>
      <c r="J1078" t="s">
        <v>3</v>
      </c>
      <c r="K1078" t="s">
        <v>582</v>
      </c>
      <c r="L1078">
        <v>1369</v>
      </c>
      <c r="N1078">
        <v>1013</v>
      </c>
      <c r="O1078" t="s">
        <v>583</v>
      </c>
      <c r="P1078" t="s">
        <v>583</v>
      </c>
      <c r="Q1078">
        <v>1</v>
      </c>
      <c r="W1078">
        <v>0</v>
      </c>
      <c r="X1078">
        <v>254330056</v>
      </c>
      <c r="Y1078">
        <v>11.39</v>
      </c>
      <c r="AA1078">
        <v>0</v>
      </c>
      <c r="AB1078">
        <v>0</v>
      </c>
      <c r="AC1078">
        <v>0</v>
      </c>
      <c r="AD1078">
        <v>258.83999999999997</v>
      </c>
      <c r="AE1078">
        <v>0</v>
      </c>
      <c r="AF1078">
        <v>0</v>
      </c>
      <c r="AG1078">
        <v>0</v>
      </c>
      <c r="AH1078">
        <v>258.83999999999997</v>
      </c>
      <c r="AI1078">
        <v>1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11.39</v>
      </c>
      <c r="AU1078" t="s">
        <v>3</v>
      </c>
      <c r="AV1078">
        <v>1</v>
      </c>
      <c r="AW1078">
        <v>2</v>
      </c>
      <c r="AX1078">
        <v>35811720</v>
      </c>
      <c r="AY1078">
        <v>2</v>
      </c>
      <c r="AZ1078">
        <v>131072</v>
      </c>
      <c r="BA1078">
        <v>1061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Y1078*Source!I955</f>
        <v>3.1664200000000005</v>
      </c>
      <c r="CY1078">
        <f>AD1078</f>
        <v>258.83999999999997</v>
      </c>
      <c r="CZ1078">
        <f>AH1078</f>
        <v>258.83999999999997</v>
      </c>
      <c r="DA1078">
        <f>AL1078</f>
        <v>1</v>
      </c>
      <c r="DB1078">
        <f t="shared" si="171"/>
        <v>2948.19</v>
      </c>
      <c r="DC1078">
        <f t="shared" si="172"/>
        <v>0</v>
      </c>
    </row>
    <row r="1079" spans="1:107">
      <c r="A1079">
        <f>ROW(Source!A955)</f>
        <v>955</v>
      </c>
      <c r="B1079">
        <v>35806607</v>
      </c>
      <c r="C1079">
        <v>35811715</v>
      </c>
      <c r="D1079">
        <v>121548</v>
      </c>
      <c r="E1079">
        <v>1</v>
      </c>
      <c r="F1079">
        <v>1</v>
      </c>
      <c r="G1079">
        <v>1</v>
      </c>
      <c r="H1079">
        <v>1</v>
      </c>
      <c r="I1079" t="s">
        <v>34</v>
      </c>
      <c r="J1079" t="s">
        <v>3</v>
      </c>
      <c r="K1079" t="s">
        <v>584</v>
      </c>
      <c r="L1079">
        <v>608254</v>
      </c>
      <c r="N1079">
        <v>1013</v>
      </c>
      <c r="O1079" t="s">
        <v>585</v>
      </c>
      <c r="P1079" t="s">
        <v>585</v>
      </c>
      <c r="Q1079">
        <v>1</v>
      </c>
      <c r="W1079">
        <v>0</v>
      </c>
      <c r="X1079">
        <v>-185737400</v>
      </c>
      <c r="Y1079">
        <v>0.13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1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0</v>
      </c>
      <c r="AQ1079">
        <v>0</v>
      </c>
      <c r="AR1079">
        <v>0</v>
      </c>
      <c r="AS1079" t="s">
        <v>3</v>
      </c>
      <c r="AT1079">
        <v>0.13</v>
      </c>
      <c r="AU1079" t="s">
        <v>3</v>
      </c>
      <c r="AV1079">
        <v>2</v>
      </c>
      <c r="AW1079">
        <v>2</v>
      </c>
      <c r="AX1079">
        <v>35811721</v>
      </c>
      <c r="AY1079">
        <v>1</v>
      </c>
      <c r="AZ1079">
        <v>0</v>
      </c>
      <c r="BA1079">
        <v>1062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Y1079*Source!I955</f>
        <v>3.6140000000000005E-2</v>
      </c>
      <c r="CY1079">
        <f>AD1079</f>
        <v>0</v>
      </c>
      <c r="CZ1079">
        <f>AH1079</f>
        <v>0</v>
      </c>
      <c r="DA1079">
        <f>AL1079</f>
        <v>1</v>
      </c>
      <c r="DB1079">
        <f t="shared" si="171"/>
        <v>0</v>
      </c>
      <c r="DC1079">
        <f t="shared" si="172"/>
        <v>0</v>
      </c>
    </row>
    <row r="1080" spans="1:107">
      <c r="A1080">
        <f>ROW(Source!A955)</f>
        <v>955</v>
      </c>
      <c r="B1080">
        <v>35806607</v>
      </c>
      <c r="C1080">
        <v>35811715</v>
      </c>
      <c r="D1080">
        <v>29172556</v>
      </c>
      <c r="E1080">
        <v>1</v>
      </c>
      <c r="F1080">
        <v>1</v>
      </c>
      <c r="G1080">
        <v>1</v>
      </c>
      <c r="H1080">
        <v>2</v>
      </c>
      <c r="I1080" t="s">
        <v>586</v>
      </c>
      <c r="J1080" t="s">
        <v>590</v>
      </c>
      <c r="K1080" t="s">
        <v>588</v>
      </c>
      <c r="L1080">
        <v>1368</v>
      </c>
      <c r="N1080">
        <v>1011</v>
      </c>
      <c r="O1080" t="s">
        <v>589</v>
      </c>
      <c r="P1080" t="s">
        <v>589</v>
      </c>
      <c r="Q1080">
        <v>1</v>
      </c>
      <c r="W1080">
        <v>0</v>
      </c>
      <c r="X1080">
        <v>-1302720870</v>
      </c>
      <c r="Y1080">
        <v>0.13</v>
      </c>
      <c r="AA1080">
        <v>0</v>
      </c>
      <c r="AB1080">
        <v>466.71</v>
      </c>
      <c r="AC1080">
        <v>447.93</v>
      </c>
      <c r="AD1080">
        <v>0</v>
      </c>
      <c r="AE1080">
        <v>0</v>
      </c>
      <c r="AF1080">
        <v>31.26</v>
      </c>
      <c r="AG1080">
        <v>13.5</v>
      </c>
      <c r="AH1080">
        <v>0</v>
      </c>
      <c r="AI1080">
        <v>1</v>
      </c>
      <c r="AJ1080">
        <v>14.93</v>
      </c>
      <c r="AK1080">
        <v>33.18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0.13</v>
      </c>
      <c r="AU1080" t="s">
        <v>3</v>
      </c>
      <c r="AV1080">
        <v>0</v>
      </c>
      <c r="AW1080">
        <v>2</v>
      </c>
      <c r="AX1080">
        <v>35811722</v>
      </c>
      <c r="AY1080">
        <v>1</v>
      </c>
      <c r="AZ1080">
        <v>0</v>
      </c>
      <c r="BA1080">
        <v>1063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Y1080*Source!I955</f>
        <v>3.6140000000000005E-2</v>
      </c>
      <c r="CY1080">
        <f>AB1080</f>
        <v>466.71</v>
      </c>
      <c r="CZ1080">
        <f>AF1080</f>
        <v>31.26</v>
      </c>
      <c r="DA1080">
        <f>AJ1080</f>
        <v>14.93</v>
      </c>
      <c r="DB1080">
        <f t="shared" si="171"/>
        <v>4.0599999999999996</v>
      </c>
      <c r="DC1080">
        <f t="shared" si="172"/>
        <v>1.76</v>
      </c>
    </row>
    <row r="1081" spans="1:107">
      <c r="A1081">
        <f>ROW(Source!A955)</f>
        <v>955</v>
      </c>
      <c r="B1081">
        <v>35806607</v>
      </c>
      <c r="C1081">
        <v>35811715</v>
      </c>
      <c r="D1081">
        <v>29164349</v>
      </c>
      <c r="E1081">
        <v>1</v>
      </c>
      <c r="F1081">
        <v>1</v>
      </c>
      <c r="G1081">
        <v>1</v>
      </c>
      <c r="H1081">
        <v>3</v>
      </c>
      <c r="I1081" t="s">
        <v>27</v>
      </c>
      <c r="J1081" t="s">
        <v>30</v>
      </c>
      <c r="K1081" t="s">
        <v>28</v>
      </c>
      <c r="L1081">
        <v>1348</v>
      </c>
      <c r="N1081">
        <v>1009</v>
      </c>
      <c r="O1081" t="s">
        <v>29</v>
      </c>
      <c r="P1081" t="s">
        <v>29</v>
      </c>
      <c r="Q1081">
        <v>1000</v>
      </c>
      <c r="W1081">
        <v>0</v>
      </c>
      <c r="X1081">
        <v>-304821490</v>
      </c>
      <c r="Y1081">
        <v>0.47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</v>
      </c>
      <c r="AJ1081">
        <v>1</v>
      </c>
      <c r="AK1081">
        <v>1</v>
      </c>
      <c r="AL1081">
        <v>1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 t="s">
        <v>3</v>
      </c>
      <c r="AT1081">
        <v>0.47</v>
      </c>
      <c r="AU1081" t="s">
        <v>3</v>
      </c>
      <c r="AV1081">
        <v>0</v>
      </c>
      <c r="AW1081">
        <v>2</v>
      </c>
      <c r="AX1081">
        <v>35811723</v>
      </c>
      <c r="AY1081">
        <v>1</v>
      </c>
      <c r="AZ1081">
        <v>0</v>
      </c>
      <c r="BA1081">
        <v>1064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Y1081*Source!I955</f>
        <v>0.13066</v>
      </c>
      <c r="CY1081">
        <f>AA1081</f>
        <v>0</v>
      </c>
      <c r="CZ1081">
        <f>AE1081</f>
        <v>0</v>
      </c>
      <c r="DA1081">
        <f>AI1081</f>
        <v>1</v>
      </c>
      <c r="DB1081">
        <f t="shared" si="171"/>
        <v>0</v>
      </c>
      <c r="DC1081">
        <f t="shared" si="172"/>
        <v>0</v>
      </c>
    </row>
    <row r="1082" spans="1:107">
      <c r="A1082">
        <f>ROW(Source!A957)</f>
        <v>957</v>
      </c>
      <c r="B1082">
        <v>35806607</v>
      </c>
      <c r="C1082">
        <v>35811725</v>
      </c>
      <c r="D1082">
        <v>18406804</v>
      </c>
      <c r="E1082">
        <v>1</v>
      </c>
      <c r="F1082">
        <v>1</v>
      </c>
      <c r="G1082">
        <v>1</v>
      </c>
      <c r="H1082">
        <v>1</v>
      </c>
      <c r="I1082" t="s">
        <v>581</v>
      </c>
      <c r="J1082" t="s">
        <v>3</v>
      </c>
      <c r="K1082" t="s">
        <v>582</v>
      </c>
      <c r="L1082">
        <v>1369</v>
      </c>
      <c r="N1082">
        <v>1013</v>
      </c>
      <c r="O1082" t="s">
        <v>583</v>
      </c>
      <c r="P1082" t="s">
        <v>583</v>
      </c>
      <c r="Q1082">
        <v>1</v>
      </c>
      <c r="W1082">
        <v>0</v>
      </c>
      <c r="X1082">
        <v>254330056</v>
      </c>
      <c r="Y1082">
        <v>3.77</v>
      </c>
      <c r="AA1082">
        <v>0</v>
      </c>
      <c r="AB1082">
        <v>0</v>
      </c>
      <c r="AC1082">
        <v>0</v>
      </c>
      <c r="AD1082">
        <v>258.83999999999997</v>
      </c>
      <c r="AE1082">
        <v>0</v>
      </c>
      <c r="AF1082">
        <v>0</v>
      </c>
      <c r="AG1082">
        <v>0</v>
      </c>
      <c r="AH1082">
        <v>258.83999999999997</v>
      </c>
      <c r="AI1082">
        <v>1</v>
      </c>
      <c r="AJ1082">
        <v>1</v>
      </c>
      <c r="AK1082">
        <v>1</v>
      </c>
      <c r="AL1082">
        <v>1</v>
      </c>
      <c r="AN1082">
        <v>0</v>
      </c>
      <c r="AO1082">
        <v>1</v>
      </c>
      <c r="AP1082">
        <v>0</v>
      </c>
      <c r="AQ1082">
        <v>0</v>
      </c>
      <c r="AR1082">
        <v>0</v>
      </c>
      <c r="AS1082" t="s">
        <v>3</v>
      </c>
      <c r="AT1082">
        <v>3.77</v>
      </c>
      <c r="AU1082" t="s">
        <v>3</v>
      </c>
      <c r="AV1082">
        <v>1</v>
      </c>
      <c r="AW1082">
        <v>2</v>
      </c>
      <c r="AX1082">
        <v>35811728</v>
      </c>
      <c r="AY1082">
        <v>2</v>
      </c>
      <c r="AZ1082">
        <v>131072</v>
      </c>
      <c r="BA1082">
        <v>1065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Y1082*Source!I957</f>
        <v>0.80677999999999994</v>
      </c>
      <c r="CY1082">
        <f>AD1082</f>
        <v>258.83999999999997</v>
      </c>
      <c r="CZ1082">
        <f>AH1082</f>
        <v>258.83999999999997</v>
      </c>
      <c r="DA1082">
        <f>AL1082</f>
        <v>1</v>
      </c>
      <c r="DB1082">
        <f t="shared" si="171"/>
        <v>975.83</v>
      </c>
      <c r="DC1082">
        <f t="shared" si="172"/>
        <v>0</v>
      </c>
    </row>
    <row r="1083" spans="1:107">
      <c r="A1083">
        <f>ROW(Source!A957)</f>
        <v>957</v>
      </c>
      <c r="B1083">
        <v>35806607</v>
      </c>
      <c r="C1083">
        <v>35811725</v>
      </c>
      <c r="D1083">
        <v>29164349</v>
      </c>
      <c r="E1083">
        <v>1</v>
      </c>
      <c r="F1083">
        <v>1</v>
      </c>
      <c r="G1083">
        <v>1</v>
      </c>
      <c r="H1083">
        <v>3</v>
      </c>
      <c r="I1083" t="s">
        <v>27</v>
      </c>
      <c r="J1083" t="s">
        <v>30</v>
      </c>
      <c r="K1083" t="s">
        <v>28</v>
      </c>
      <c r="L1083">
        <v>1348</v>
      </c>
      <c r="N1083">
        <v>1009</v>
      </c>
      <c r="O1083" t="s">
        <v>29</v>
      </c>
      <c r="P1083" t="s">
        <v>29</v>
      </c>
      <c r="Q1083">
        <v>1000</v>
      </c>
      <c r="W1083">
        <v>0</v>
      </c>
      <c r="X1083">
        <v>-304821490</v>
      </c>
      <c r="Y1083">
        <v>0.11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 t="s">
        <v>3</v>
      </c>
      <c r="AT1083">
        <v>0.11</v>
      </c>
      <c r="AU1083" t="s">
        <v>3</v>
      </c>
      <c r="AV1083">
        <v>0</v>
      </c>
      <c r="AW1083">
        <v>2</v>
      </c>
      <c r="AX1083">
        <v>35811729</v>
      </c>
      <c r="AY1083">
        <v>1</v>
      </c>
      <c r="AZ1083">
        <v>0</v>
      </c>
      <c r="BA1083">
        <v>1066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Y1083*Source!I957</f>
        <v>2.3539999999999998E-2</v>
      </c>
      <c r="CY1083">
        <f>AA1083</f>
        <v>0</v>
      </c>
      <c r="CZ1083">
        <f>AE1083</f>
        <v>0</v>
      </c>
      <c r="DA1083">
        <f>AI1083</f>
        <v>1</v>
      </c>
      <c r="DB1083">
        <f t="shared" si="171"/>
        <v>0</v>
      </c>
      <c r="DC1083">
        <f t="shared" si="172"/>
        <v>0</v>
      </c>
    </row>
    <row r="1084" spans="1:107">
      <c r="A1084">
        <f>ROW(Source!A959)</f>
        <v>959</v>
      </c>
      <c r="B1084">
        <v>35806607</v>
      </c>
      <c r="C1084">
        <v>35811731</v>
      </c>
      <c r="D1084">
        <v>18406804</v>
      </c>
      <c r="E1084">
        <v>1</v>
      </c>
      <c r="F1084">
        <v>1</v>
      </c>
      <c r="G1084">
        <v>1</v>
      </c>
      <c r="H1084">
        <v>1</v>
      </c>
      <c r="I1084" t="s">
        <v>581</v>
      </c>
      <c r="J1084" t="s">
        <v>3</v>
      </c>
      <c r="K1084" t="s">
        <v>582</v>
      </c>
      <c r="L1084">
        <v>1369</v>
      </c>
      <c r="N1084">
        <v>1013</v>
      </c>
      <c r="O1084" t="s">
        <v>583</v>
      </c>
      <c r="P1084" t="s">
        <v>583</v>
      </c>
      <c r="Q1084">
        <v>1</v>
      </c>
      <c r="W1084">
        <v>0</v>
      </c>
      <c r="X1084">
        <v>254330056</v>
      </c>
      <c r="Y1084">
        <v>5.84</v>
      </c>
      <c r="AA1084">
        <v>0</v>
      </c>
      <c r="AB1084">
        <v>0</v>
      </c>
      <c r="AC1084">
        <v>0</v>
      </c>
      <c r="AD1084">
        <v>258.83999999999997</v>
      </c>
      <c r="AE1084">
        <v>0</v>
      </c>
      <c r="AF1084">
        <v>0</v>
      </c>
      <c r="AG1084">
        <v>0</v>
      </c>
      <c r="AH1084">
        <v>258.83999999999997</v>
      </c>
      <c r="AI1084">
        <v>1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5.84</v>
      </c>
      <c r="AU1084" t="s">
        <v>3</v>
      </c>
      <c r="AV1084">
        <v>1</v>
      </c>
      <c r="AW1084">
        <v>2</v>
      </c>
      <c r="AX1084">
        <v>35811733</v>
      </c>
      <c r="AY1084">
        <v>2</v>
      </c>
      <c r="AZ1084">
        <v>131072</v>
      </c>
      <c r="BA1084">
        <v>1067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Y1084*Source!I959</f>
        <v>0.2336</v>
      </c>
      <c r="CY1084">
        <f>AD1084</f>
        <v>258.83999999999997</v>
      </c>
      <c r="CZ1084">
        <f>AH1084</f>
        <v>258.83999999999997</v>
      </c>
      <c r="DA1084">
        <f>AL1084</f>
        <v>1</v>
      </c>
      <c r="DB1084">
        <f t="shared" si="171"/>
        <v>1511.63</v>
      </c>
      <c r="DC1084">
        <f t="shared" si="172"/>
        <v>0</v>
      </c>
    </row>
    <row r="1085" spans="1:107">
      <c r="A1085">
        <f>ROW(Source!A960)</f>
        <v>960</v>
      </c>
      <c r="B1085">
        <v>35806607</v>
      </c>
      <c r="C1085">
        <v>35811734</v>
      </c>
      <c r="D1085">
        <v>18406804</v>
      </c>
      <c r="E1085">
        <v>1</v>
      </c>
      <c r="F1085">
        <v>1</v>
      </c>
      <c r="G1085">
        <v>1</v>
      </c>
      <c r="H1085">
        <v>1</v>
      </c>
      <c r="I1085" t="s">
        <v>581</v>
      </c>
      <c r="J1085" t="s">
        <v>3</v>
      </c>
      <c r="K1085" t="s">
        <v>582</v>
      </c>
      <c r="L1085">
        <v>1369</v>
      </c>
      <c r="N1085">
        <v>1013</v>
      </c>
      <c r="O1085" t="s">
        <v>583</v>
      </c>
      <c r="P1085" t="s">
        <v>583</v>
      </c>
      <c r="Q1085">
        <v>1</v>
      </c>
      <c r="W1085">
        <v>0</v>
      </c>
      <c r="X1085">
        <v>254330056</v>
      </c>
      <c r="Y1085">
        <v>9.64</v>
      </c>
      <c r="AA1085">
        <v>0</v>
      </c>
      <c r="AB1085">
        <v>0</v>
      </c>
      <c r="AC1085">
        <v>0</v>
      </c>
      <c r="AD1085">
        <v>258.83999999999997</v>
      </c>
      <c r="AE1085">
        <v>0</v>
      </c>
      <c r="AF1085">
        <v>0</v>
      </c>
      <c r="AG1085">
        <v>0</v>
      </c>
      <c r="AH1085">
        <v>258.83999999999997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9.64</v>
      </c>
      <c r="AU1085" t="s">
        <v>3</v>
      </c>
      <c r="AV1085">
        <v>1</v>
      </c>
      <c r="AW1085">
        <v>2</v>
      </c>
      <c r="AX1085">
        <v>35811738</v>
      </c>
      <c r="AY1085">
        <v>2</v>
      </c>
      <c r="AZ1085">
        <v>131072</v>
      </c>
      <c r="BA1085">
        <v>1068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Y1085*Source!I960</f>
        <v>1.9280000000000002</v>
      </c>
      <c r="CY1085">
        <f>AD1085</f>
        <v>258.83999999999997</v>
      </c>
      <c r="CZ1085">
        <f>AH1085</f>
        <v>258.83999999999997</v>
      </c>
      <c r="DA1085">
        <f>AL1085</f>
        <v>1</v>
      </c>
      <c r="DB1085">
        <f t="shared" si="171"/>
        <v>2495.2199999999998</v>
      </c>
      <c r="DC1085">
        <f t="shared" si="172"/>
        <v>0</v>
      </c>
    </row>
    <row r="1086" spans="1:107">
      <c r="A1086">
        <f>ROW(Source!A960)</f>
        <v>960</v>
      </c>
      <c r="B1086">
        <v>35806607</v>
      </c>
      <c r="C1086">
        <v>35811734</v>
      </c>
      <c r="D1086">
        <v>121548</v>
      </c>
      <c r="E1086">
        <v>1</v>
      </c>
      <c r="F1086">
        <v>1</v>
      </c>
      <c r="G1086">
        <v>1</v>
      </c>
      <c r="H1086">
        <v>1</v>
      </c>
      <c r="I1086" t="s">
        <v>34</v>
      </c>
      <c r="J1086" t="s">
        <v>3</v>
      </c>
      <c r="K1086" t="s">
        <v>584</v>
      </c>
      <c r="L1086">
        <v>608254</v>
      </c>
      <c r="N1086">
        <v>1013</v>
      </c>
      <c r="O1086" t="s">
        <v>585</v>
      </c>
      <c r="P1086" t="s">
        <v>585</v>
      </c>
      <c r="Q1086">
        <v>1</v>
      </c>
      <c r="W1086">
        <v>0</v>
      </c>
      <c r="X1086">
        <v>-185737400</v>
      </c>
      <c r="Y1086">
        <v>0.01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1</v>
      </c>
      <c r="AJ1086">
        <v>1</v>
      </c>
      <c r="AK1086">
        <v>1</v>
      </c>
      <c r="AL1086">
        <v>1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0.01</v>
      </c>
      <c r="AU1086" t="s">
        <v>3</v>
      </c>
      <c r="AV1086">
        <v>2</v>
      </c>
      <c r="AW1086">
        <v>2</v>
      </c>
      <c r="AX1086">
        <v>35811739</v>
      </c>
      <c r="AY1086">
        <v>1</v>
      </c>
      <c r="AZ1086">
        <v>0</v>
      </c>
      <c r="BA1086">
        <v>1069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Y1086*Source!I960</f>
        <v>2E-3</v>
      </c>
      <c r="CY1086">
        <f>AD1086</f>
        <v>0</v>
      </c>
      <c r="CZ1086">
        <f>AH1086</f>
        <v>0</v>
      </c>
      <c r="DA1086">
        <f>AL1086</f>
        <v>1</v>
      </c>
      <c r="DB1086">
        <f t="shared" si="171"/>
        <v>0</v>
      </c>
      <c r="DC1086">
        <f t="shared" si="172"/>
        <v>0</v>
      </c>
    </row>
    <row r="1087" spans="1:107">
      <c r="A1087">
        <f>ROW(Source!A960)</f>
        <v>960</v>
      </c>
      <c r="B1087">
        <v>35806607</v>
      </c>
      <c r="C1087">
        <v>35811734</v>
      </c>
      <c r="D1087">
        <v>29172556</v>
      </c>
      <c r="E1087">
        <v>1</v>
      </c>
      <c r="F1087">
        <v>1</v>
      </c>
      <c r="G1087">
        <v>1</v>
      </c>
      <c r="H1087">
        <v>2</v>
      </c>
      <c r="I1087" t="s">
        <v>586</v>
      </c>
      <c r="J1087" t="s">
        <v>590</v>
      </c>
      <c r="K1087" t="s">
        <v>588</v>
      </c>
      <c r="L1087">
        <v>1368</v>
      </c>
      <c r="N1087">
        <v>1011</v>
      </c>
      <c r="O1087" t="s">
        <v>589</v>
      </c>
      <c r="P1087" t="s">
        <v>589</v>
      </c>
      <c r="Q1087">
        <v>1</v>
      </c>
      <c r="W1087">
        <v>0</v>
      </c>
      <c r="X1087">
        <v>-1302720870</v>
      </c>
      <c r="Y1087">
        <v>0.01</v>
      </c>
      <c r="AA1087">
        <v>0</v>
      </c>
      <c r="AB1087">
        <v>466.71</v>
      </c>
      <c r="AC1087">
        <v>447.93</v>
      </c>
      <c r="AD1087">
        <v>0</v>
      </c>
      <c r="AE1087">
        <v>0</v>
      </c>
      <c r="AF1087">
        <v>31.26</v>
      </c>
      <c r="AG1087">
        <v>13.5</v>
      </c>
      <c r="AH1087">
        <v>0</v>
      </c>
      <c r="AI1087">
        <v>1</v>
      </c>
      <c r="AJ1087">
        <v>14.93</v>
      </c>
      <c r="AK1087">
        <v>33.18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0.01</v>
      </c>
      <c r="AU1087" t="s">
        <v>3</v>
      </c>
      <c r="AV1087">
        <v>0</v>
      </c>
      <c r="AW1087">
        <v>2</v>
      </c>
      <c r="AX1087">
        <v>35811740</v>
      </c>
      <c r="AY1087">
        <v>1</v>
      </c>
      <c r="AZ1087">
        <v>0</v>
      </c>
      <c r="BA1087">
        <v>1070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Y1087*Source!I960</f>
        <v>2E-3</v>
      </c>
      <c r="CY1087">
        <f>AB1087</f>
        <v>466.71</v>
      </c>
      <c r="CZ1087">
        <f>AF1087</f>
        <v>31.26</v>
      </c>
      <c r="DA1087">
        <f>AJ1087</f>
        <v>14.93</v>
      </c>
      <c r="DB1087">
        <f t="shared" si="171"/>
        <v>0.31</v>
      </c>
      <c r="DC1087">
        <f t="shared" si="172"/>
        <v>0.14000000000000001</v>
      </c>
    </row>
    <row r="1088" spans="1:107">
      <c r="A1088">
        <f>ROW(Source!A961)</f>
        <v>961</v>
      </c>
      <c r="B1088">
        <v>35806607</v>
      </c>
      <c r="C1088">
        <v>35811741</v>
      </c>
      <c r="D1088">
        <v>18408066</v>
      </c>
      <c r="E1088">
        <v>1</v>
      </c>
      <c r="F1088">
        <v>1</v>
      </c>
      <c r="G1088">
        <v>1</v>
      </c>
      <c r="H1088">
        <v>1</v>
      </c>
      <c r="I1088" t="s">
        <v>591</v>
      </c>
      <c r="J1088" t="s">
        <v>3</v>
      </c>
      <c r="K1088" t="s">
        <v>592</v>
      </c>
      <c r="L1088">
        <v>1369</v>
      </c>
      <c r="N1088">
        <v>1013</v>
      </c>
      <c r="O1088" t="s">
        <v>583</v>
      </c>
      <c r="P1088" t="s">
        <v>583</v>
      </c>
      <c r="Q1088">
        <v>1</v>
      </c>
      <c r="W1088">
        <v>0</v>
      </c>
      <c r="X1088">
        <v>-886480961</v>
      </c>
      <c r="Y1088">
        <v>17.89</v>
      </c>
      <c r="AA1088">
        <v>0</v>
      </c>
      <c r="AB1088">
        <v>0</v>
      </c>
      <c r="AC1088">
        <v>0</v>
      </c>
      <c r="AD1088">
        <v>266.14</v>
      </c>
      <c r="AE1088">
        <v>0</v>
      </c>
      <c r="AF1088">
        <v>0</v>
      </c>
      <c r="AG1088">
        <v>0</v>
      </c>
      <c r="AH1088">
        <v>266.14</v>
      </c>
      <c r="AI1088">
        <v>1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17.89</v>
      </c>
      <c r="AU1088" t="s">
        <v>3</v>
      </c>
      <c r="AV1088">
        <v>1</v>
      </c>
      <c r="AW1088">
        <v>2</v>
      </c>
      <c r="AX1088">
        <v>35811745</v>
      </c>
      <c r="AY1088">
        <v>2</v>
      </c>
      <c r="AZ1088">
        <v>131072</v>
      </c>
      <c r="BA1088">
        <v>1071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Y1088*Source!I961</f>
        <v>0.35780000000000001</v>
      </c>
      <c r="CY1088">
        <f>AD1088</f>
        <v>266.14</v>
      </c>
      <c r="CZ1088">
        <f>AH1088</f>
        <v>266.14</v>
      </c>
      <c r="DA1088">
        <f>AL1088</f>
        <v>1</v>
      </c>
      <c r="DB1088">
        <f t="shared" si="171"/>
        <v>4761.24</v>
      </c>
      <c r="DC1088">
        <f t="shared" si="172"/>
        <v>0</v>
      </c>
    </row>
    <row r="1089" spans="1:107">
      <c r="A1089">
        <f>ROW(Source!A961)</f>
        <v>961</v>
      </c>
      <c r="B1089">
        <v>35806607</v>
      </c>
      <c r="C1089">
        <v>35811741</v>
      </c>
      <c r="D1089">
        <v>121548</v>
      </c>
      <c r="E1089">
        <v>1</v>
      </c>
      <c r="F1089">
        <v>1</v>
      </c>
      <c r="G1089">
        <v>1</v>
      </c>
      <c r="H1089">
        <v>1</v>
      </c>
      <c r="I1089" t="s">
        <v>34</v>
      </c>
      <c r="J1089" t="s">
        <v>3</v>
      </c>
      <c r="K1089" t="s">
        <v>584</v>
      </c>
      <c r="L1089">
        <v>608254</v>
      </c>
      <c r="N1089">
        <v>1013</v>
      </c>
      <c r="O1089" t="s">
        <v>585</v>
      </c>
      <c r="P1089" t="s">
        <v>585</v>
      </c>
      <c r="Q1089">
        <v>1</v>
      </c>
      <c r="W1089">
        <v>0</v>
      </c>
      <c r="X1089">
        <v>-185737400</v>
      </c>
      <c r="Y1089">
        <v>0.08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1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0.08</v>
      </c>
      <c r="AU1089" t="s">
        <v>3</v>
      </c>
      <c r="AV1089">
        <v>2</v>
      </c>
      <c r="AW1089">
        <v>2</v>
      </c>
      <c r="AX1089">
        <v>35811746</v>
      </c>
      <c r="AY1089">
        <v>1</v>
      </c>
      <c r="AZ1089">
        <v>0</v>
      </c>
      <c r="BA1089">
        <v>1072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Y1089*Source!I961</f>
        <v>1.6000000000000001E-3</v>
      </c>
      <c r="CY1089">
        <f>AD1089</f>
        <v>0</v>
      </c>
      <c r="CZ1089">
        <f>AH1089</f>
        <v>0</v>
      </c>
      <c r="DA1089">
        <f>AL1089</f>
        <v>1</v>
      </c>
      <c r="DB1089">
        <f t="shared" si="171"/>
        <v>0</v>
      </c>
      <c r="DC1089">
        <f t="shared" si="172"/>
        <v>0</v>
      </c>
    </row>
    <row r="1090" spans="1:107">
      <c r="A1090">
        <f>ROW(Source!A961)</f>
        <v>961</v>
      </c>
      <c r="B1090">
        <v>35806607</v>
      </c>
      <c r="C1090">
        <v>35811741</v>
      </c>
      <c r="D1090">
        <v>29172556</v>
      </c>
      <c r="E1090">
        <v>1</v>
      </c>
      <c r="F1090">
        <v>1</v>
      </c>
      <c r="G1090">
        <v>1</v>
      </c>
      <c r="H1090">
        <v>2</v>
      </c>
      <c r="I1090" t="s">
        <v>586</v>
      </c>
      <c r="J1090" t="s">
        <v>590</v>
      </c>
      <c r="K1090" t="s">
        <v>588</v>
      </c>
      <c r="L1090">
        <v>1368</v>
      </c>
      <c r="N1090">
        <v>1011</v>
      </c>
      <c r="O1090" t="s">
        <v>589</v>
      </c>
      <c r="P1090" t="s">
        <v>589</v>
      </c>
      <c r="Q1090">
        <v>1</v>
      </c>
      <c r="W1090">
        <v>0</v>
      </c>
      <c r="X1090">
        <v>-1302720870</v>
      </c>
      <c r="Y1090">
        <v>0.08</v>
      </c>
      <c r="AA1090">
        <v>0</v>
      </c>
      <c r="AB1090">
        <v>466.71</v>
      </c>
      <c r="AC1090">
        <v>447.93</v>
      </c>
      <c r="AD1090">
        <v>0</v>
      </c>
      <c r="AE1090">
        <v>0</v>
      </c>
      <c r="AF1090">
        <v>31.26</v>
      </c>
      <c r="AG1090">
        <v>13.5</v>
      </c>
      <c r="AH1090">
        <v>0</v>
      </c>
      <c r="AI1090">
        <v>1</v>
      </c>
      <c r="AJ1090">
        <v>14.93</v>
      </c>
      <c r="AK1090">
        <v>33.18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0.08</v>
      </c>
      <c r="AU1090" t="s">
        <v>3</v>
      </c>
      <c r="AV1090">
        <v>0</v>
      </c>
      <c r="AW1090">
        <v>2</v>
      </c>
      <c r="AX1090">
        <v>35811747</v>
      </c>
      <c r="AY1090">
        <v>1</v>
      </c>
      <c r="AZ1090">
        <v>0</v>
      </c>
      <c r="BA1090">
        <v>1073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Y1090*Source!I961</f>
        <v>1.6000000000000001E-3</v>
      </c>
      <c r="CY1090">
        <f>AB1090</f>
        <v>466.71</v>
      </c>
      <c r="CZ1090">
        <f>AF1090</f>
        <v>31.26</v>
      </c>
      <c r="DA1090">
        <f>AJ1090</f>
        <v>14.93</v>
      </c>
      <c r="DB1090">
        <f t="shared" si="171"/>
        <v>2.5</v>
      </c>
      <c r="DC1090">
        <f t="shared" si="172"/>
        <v>1.08</v>
      </c>
    </row>
    <row r="1091" spans="1:107">
      <c r="A1091">
        <f>ROW(Source!A962)</f>
        <v>962</v>
      </c>
      <c r="B1091">
        <v>35806607</v>
      </c>
      <c r="C1091">
        <v>35811748</v>
      </c>
      <c r="D1091">
        <v>18408066</v>
      </c>
      <c r="E1091">
        <v>1</v>
      </c>
      <c r="F1091">
        <v>1</v>
      </c>
      <c r="G1091">
        <v>1</v>
      </c>
      <c r="H1091">
        <v>1</v>
      </c>
      <c r="I1091" t="s">
        <v>591</v>
      </c>
      <c r="J1091" t="s">
        <v>3</v>
      </c>
      <c r="K1091" t="s">
        <v>592</v>
      </c>
      <c r="L1091">
        <v>1369</v>
      </c>
      <c r="N1091">
        <v>1013</v>
      </c>
      <c r="O1091" t="s">
        <v>583</v>
      </c>
      <c r="P1091" t="s">
        <v>583</v>
      </c>
      <c r="Q1091">
        <v>1</v>
      </c>
      <c r="W1091">
        <v>0</v>
      </c>
      <c r="X1091">
        <v>-886480961</v>
      </c>
      <c r="Y1091">
        <v>179.3</v>
      </c>
      <c r="AA1091">
        <v>0</v>
      </c>
      <c r="AB1091">
        <v>0</v>
      </c>
      <c r="AC1091">
        <v>0</v>
      </c>
      <c r="AD1091">
        <v>266.14</v>
      </c>
      <c r="AE1091">
        <v>0</v>
      </c>
      <c r="AF1091">
        <v>0</v>
      </c>
      <c r="AG1091">
        <v>0</v>
      </c>
      <c r="AH1091">
        <v>266.14</v>
      </c>
      <c r="AI1091">
        <v>1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179.3</v>
      </c>
      <c r="AU1091" t="s">
        <v>3</v>
      </c>
      <c r="AV1091">
        <v>1</v>
      </c>
      <c r="AW1091">
        <v>2</v>
      </c>
      <c r="AX1091">
        <v>35811754</v>
      </c>
      <c r="AY1091">
        <v>2</v>
      </c>
      <c r="AZ1091">
        <v>131072</v>
      </c>
      <c r="BA1091">
        <v>1074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Y1091*Source!I962</f>
        <v>3.5860000000000003</v>
      </c>
      <c r="CY1091">
        <f>AD1091</f>
        <v>266.14</v>
      </c>
      <c r="CZ1091">
        <f>AH1091</f>
        <v>266.14</v>
      </c>
      <c r="DA1091">
        <f>AL1091</f>
        <v>1</v>
      </c>
      <c r="DB1091">
        <f t="shared" si="171"/>
        <v>47718.9</v>
      </c>
      <c r="DC1091">
        <f t="shared" si="172"/>
        <v>0</v>
      </c>
    </row>
    <row r="1092" spans="1:107">
      <c r="A1092">
        <f>ROW(Source!A962)</f>
        <v>962</v>
      </c>
      <c r="B1092">
        <v>35806607</v>
      </c>
      <c r="C1092">
        <v>35811748</v>
      </c>
      <c r="D1092">
        <v>121548</v>
      </c>
      <c r="E1092">
        <v>1</v>
      </c>
      <c r="F1092">
        <v>1</v>
      </c>
      <c r="G1092">
        <v>1</v>
      </c>
      <c r="H1092">
        <v>1</v>
      </c>
      <c r="I1092" t="s">
        <v>34</v>
      </c>
      <c r="J1092" t="s">
        <v>3</v>
      </c>
      <c r="K1092" t="s">
        <v>584</v>
      </c>
      <c r="L1092">
        <v>608254</v>
      </c>
      <c r="N1092">
        <v>1013</v>
      </c>
      <c r="O1092" t="s">
        <v>585</v>
      </c>
      <c r="P1092" t="s">
        <v>585</v>
      </c>
      <c r="Q1092">
        <v>1</v>
      </c>
      <c r="W1092">
        <v>0</v>
      </c>
      <c r="X1092">
        <v>-185737400</v>
      </c>
      <c r="Y1092">
        <v>3.97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1</v>
      </c>
      <c r="AJ1092">
        <v>1</v>
      </c>
      <c r="AK1092">
        <v>1</v>
      </c>
      <c r="AL1092">
        <v>1</v>
      </c>
      <c r="AN1092">
        <v>0</v>
      </c>
      <c r="AO1092">
        <v>1</v>
      </c>
      <c r="AP1092">
        <v>0</v>
      </c>
      <c r="AQ1092">
        <v>0</v>
      </c>
      <c r="AR1092">
        <v>0</v>
      </c>
      <c r="AS1092" t="s">
        <v>3</v>
      </c>
      <c r="AT1092">
        <v>3.97</v>
      </c>
      <c r="AU1092" t="s">
        <v>3</v>
      </c>
      <c r="AV1092">
        <v>2</v>
      </c>
      <c r="AW1092">
        <v>2</v>
      </c>
      <c r="AX1092">
        <v>35811755</v>
      </c>
      <c r="AY1092">
        <v>1</v>
      </c>
      <c r="AZ1092">
        <v>0</v>
      </c>
      <c r="BA1092">
        <v>1075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Y1092*Source!I962</f>
        <v>7.9400000000000012E-2</v>
      </c>
      <c r="CY1092">
        <f>AD1092</f>
        <v>0</v>
      </c>
      <c r="CZ1092">
        <f>AH1092</f>
        <v>0</v>
      </c>
      <c r="DA1092">
        <f>AL1092</f>
        <v>1</v>
      </c>
      <c r="DB1092">
        <f t="shared" si="171"/>
        <v>0</v>
      </c>
      <c r="DC1092">
        <f t="shared" si="172"/>
        <v>0</v>
      </c>
    </row>
    <row r="1093" spans="1:107">
      <c r="A1093">
        <f>ROW(Source!A962)</f>
        <v>962</v>
      </c>
      <c r="B1093">
        <v>35806607</v>
      </c>
      <c r="C1093">
        <v>35811748</v>
      </c>
      <c r="D1093">
        <v>29172710</v>
      </c>
      <c r="E1093">
        <v>1</v>
      </c>
      <c r="F1093">
        <v>1</v>
      </c>
      <c r="G1093">
        <v>1</v>
      </c>
      <c r="H1093">
        <v>2</v>
      </c>
      <c r="I1093" t="s">
        <v>593</v>
      </c>
      <c r="J1093" t="s">
        <v>594</v>
      </c>
      <c r="K1093" t="s">
        <v>595</v>
      </c>
      <c r="L1093">
        <v>1368</v>
      </c>
      <c r="N1093">
        <v>1011</v>
      </c>
      <c r="O1093" t="s">
        <v>589</v>
      </c>
      <c r="P1093" t="s">
        <v>589</v>
      </c>
      <c r="Q1093">
        <v>1</v>
      </c>
      <c r="W1093">
        <v>0</v>
      </c>
      <c r="X1093">
        <v>-1676841219</v>
      </c>
      <c r="Y1093">
        <v>3.97</v>
      </c>
      <c r="AA1093">
        <v>0</v>
      </c>
      <c r="AB1093">
        <v>539.16</v>
      </c>
      <c r="AC1093">
        <v>333.79</v>
      </c>
      <c r="AD1093">
        <v>0</v>
      </c>
      <c r="AE1093">
        <v>0</v>
      </c>
      <c r="AF1093">
        <v>46.56</v>
      </c>
      <c r="AG1093">
        <v>10.06</v>
      </c>
      <c r="AH1093">
        <v>0</v>
      </c>
      <c r="AI1093">
        <v>1</v>
      </c>
      <c r="AJ1093">
        <v>11.58</v>
      </c>
      <c r="AK1093">
        <v>33.18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3.97</v>
      </c>
      <c r="AU1093" t="s">
        <v>3</v>
      </c>
      <c r="AV1093">
        <v>0</v>
      </c>
      <c r="AW1093">
        <v>2</v>
      </c>
      <c r="AX1093">
        <v>35811756</v>
      </c>
      <c r="AY1093">
        <v>1</v>
      </c>
      <c r="AZ1093">
        <v>0</v>
      </c>
      <c r="BA1093">
        <v>1076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Y1093*Source!I962</f>
        <v>7.9400000000000012E-2</v>
      </c>
      <c r="CY1093">
        <f>AB1093</f>
        <v>539.16</v>
      </c>
      <c r="CZ1093">
        <f>AF1093</f>
        <v>46.56</v>
      </c>
      <c r="DA1093">
        <f>AJ1093</f>
        <v>11.58</v>
      </c>
      <c r="DB1093">
        <f t="shared" si="171"/>
        <v>184.84</v>
      </c>
      <c r="DC1093">
        <f t="shared" si="172"/>
        <v>39.94</v>
      </c>
    </row>
    <row r="1094" spans="1:107">
      <c r="A1094">
        <f>ROW(Source!A962)</f>
        <v>962</v>
      </c>
      <c r="B1094">
        <v>35806607</v>
      </c>
      <c r="C1094">
        <v>35811748</v>
      </c>
      <c r="D1094">
        <v>29174533</v>
      </c>
      <c r="E1094">
        <v>1</v>
      </c>
      <c r="F1094">
        <v>1</v>
      </c>
      <c r="G1094">
        <v>1</v>
      </c>
      <c r="H1094">
        <v>2</v>
      </c>
      <c r="I1094" t="s">
        <v>596</v>
      </c>
      <c r="J1094" t="s">
        <v>597</v>
      </c>
      <c r="K1094" t="s">
        <v>598</v>
      </c>
      <c r="L1094">
        <v>1368</v>
      </c>
      <c r="N1094">
        <v>1011</v>
      </c>
      <c r="O1094" t="s">
        <v>589</v>
      </c>
      <c r="P1094" t="s">
        <v>589</v>
      </c>
      <c r="Q1094">
        <v>1</v>
      </c>
      <c r="W1094">
        <v>0</v>
      </c>
      <c r="X1094">
        <v>1235896746</v>
      </c>
      <c r="Y1094">
        <v>7.93</v>
      </c>
      <c r="AA1094">
        <v>0</v>
      </c>
      <c r="AB1094">
        <v>5.0599999999999996</v>
      </c>
      <c r="AC1094">
        <v>0</v>
      </c>
      <c r="AD1094">
        <v>0</v>
      </c>
      <c r="AE1094">
        <v>0</v>
      </c>
      <c r="AF1094">
        <v>1.53</v>
      </c>
      <c r="AG1094">
        <v>0</v>
      </c>
      <c r="AH1094">
        <v>0</v>
      </c>
      <c r="AI1094">
        <v>1</v>
      </c>
      <c r="AJ1094">
        <v>3.31</v>
      </c>
      <c r="AK1094">
        <v>33.18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7.93</v>
      </c>
      <c r="AU1094" t="s">
        <v>3</v>
      </c>
      <c r="AV1094">
        <v>0</v>
      </c>
      <c r="AW1094">
        <v>2</v>
      </c>
      <c r="AX1094">
        <v>35811757</v>
      </c>
      <c r="AY1094">
        <v>1</v>
      </c>
      <c r="AZ1094">
        <v>0</v>
      </c>
      <c r="BA1094">
        <v>1077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Y1094*Source!I962</f>
        <v>0.15859999999999999</v>
      </c>
      <c r="CY1094">
        <f>AB1094</f>
        <v>5.0599999999999996</v>
      </c>
      <c r="CZ1094">
        <f>AF1094</f>
        <v>1.53</v>
      </c>
      <c r="DA1094">
        <f>AJ1094</f>
        <v>3.31</v>
      </c>
      <c r="DB1094">
        <f t="shared" si="171"/>
        <v>12.13</v>
      </c>
      <c r="DC1094">
        <f t="shared" si="172"/>
        <v>0</v>
      </c>
    </row>
    <row r="1095" spans="1:107">
      <c r="A1095">
        <f>ROW(Source!A962)</f>
        <v>962</v>
      </c>
      <c r="B1095">
        <v>35806607</v>
      </c>
      <c r="C1095">
        <v>35811748</v>
      </c>
      <c r="D1095">
        <v>29164349</v>
      </c>
      <c r="E1095">
        <v>1</v>
      </c>
      <c r="F1095">
        <v>1</v>
      </c>
      <c r="G1095">
        <v>1</v>
      </c>
      <c r="H1095">
        <v>3</v>
      </c>
      <c r="I1095" t="s">
        <v>27</v>
      </c>
      <c r="J1095" t="s">
        <v>30</v>
      </c>
      <c r="K1095" t="s">
        <v>28</v>
      </c>
      <c r="L1095">
        <v>1348</v>
      </c>
      <c r="N1095">
        <v>1009</v>
      </c>
      <c r="O1095" t="s">
        <v>29</v>
      </c>
      <c r="P1095" t="s">
        <v>29</v>
      </c>
      <c r="Q1095">
        <v>1000</v>
      </c>
      <c r="W1095">
        <v>0</v>
      </c>
      <c r="X1095">
        <v>-304821490</v>
      </c>
      <c r="Y1095">
        <v>10.5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 t="s">
        <v>3</v>
      </c>
      <c r="AT1095">
        <v>10.5</v>
      </c>
      <c r="AU1095" t="s">
        <v>3</v>
      </c>
      <c r="AV1095">
        <v>0</v>
      </c>
      <c r="AW1095">
        <v>2</v>
      </c>
      <c r="AX1095">
        <v>35811758</v>
      </c>
      <c r="AY1095">
        <v>1</v>
      </c>
      <c r="AZ1095">
        <v>0</v>
      </c>
      <c r="BA1095">
        <v>1078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Y1095*Source!I962</f>
        <v>0.21</v>
      </c>
      <c r="CY1095">
        <f>AA1095</f>
        <v>0</v>
      </c>
      <c r="CZ1095">
        <f>AE1095</f>
        <v>0</v>
      </c>
      <c r="DA1095">
        <f>AI1095</f>
        <v>1</v>
      </c>
      <c r="DB1095">
        <f t="shared" si="171"/>
        <v>0</v>
      </c>
      <c r="DC1095">
        <f t="shared" si="172"/>
        <v>0</v>
      </c>
    </row>
    <row r="1096" spans="1:107">
      <c r="A1096">
        <f>ROW(Source!A1001)</f>
        <v>1001</v>
      </c>
      <c r="B1096">
        <v>35806607</v>
      </c>
      <c r="C1096">
        <v>35811760</v>
      </c>
      <c r="D1096">
        <v>18410572</v>
      </c>
      <c r="E1096">
        <v>1</v>
      </c>
      <c r="F1096">
        <v>1</v>
      </c>
      <c r="G1096">
        <v>1</v>
      </c>
      <c r="H1096">
        <v>1</v>
      </c>
      <c r="I1096" t="s">
        <v>856</v>
      </c>
      <c r="J1096" t="s">
        <v>3</v>
      </c>
      <c r="K1096" t="s">
        <v>857</v>
      </c>
      <c r="L1096">
        <v>1369</v>
      </c>
      <c r="N1096">
        <v>1013</v>
      </c>
      <c r="O1096" t="s">
        <v>583</v>
      </c>
      <c r="P1096" t="s">
        <v>583</v>
      </c>
      <c r="Q1096">
        <v>1</v>
      </c>
      <c r="W1096">
        <v>0</v>
      </c>
      <c r="X1096">
        <v>-546915240</v>
      </c>
      <c r="Y1096">
        <v>84.11099999999999</v>
      </c>
      <c r="AA1096">
        <v>0</v>
      </c>
      <c r="AB1096">
        <v>0</v>
      </c>
      <c r="AC1096">
        <v>0</v>
      </c>
      <c r="AD1096">
        <v>290.04000000000002</v>
      </c>
      <c r="AE1096">
        <v>0</v>
      </c>
      <c r="AF1096">
        <v>0</v>
      </c>
      <c r="AG1096">
        <v>0</v>
      </c>
      <c r="AH1096">
        <v>290.04000000000002</v>
      </c>
      <c r="AI1096">
        <v>1</v>
      </c>
      <c r="AJ1096">
        <v>1</v>
      </c>
      <c r="AK1096">
        <v>1</v>
      </c>
      <c r="AL1096">
        <v>1</v>
      </c>
      <c r="AN1096">
        <v>0</v>
      </c>
      <c r="AO1096">
        <v>1</v>
      </c>
      <c r="AP1096">
        <v>1</v>
      </c>
      <c r="AQ1096">
        <v>0</v>
      </c>
      <c r="AR1096">
        <v>0</v>
      </c>
      <c r="AS1096" t="s">
        <v>3</v>
      </c>
      <c r="AT1096">
        <v>73.14</v>
      </c>
      <c r="AU1096" t="s">
        <v>310</v>
      </c>
      <c r="AV1096">
        <v>1</v>
      </c>
      <c r="AW1096">
        <v>2</v>
      </c>
      <c r="AX1096">
        <v>35811769</v>
      </c>
      <c r="AY1096">
        <v>2</v>
      </c>
      <c r="AZ1096">
        <v>131072</v>
      </c>
      <c r="BA1096">
        <v>1079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Y1096*Source!I1001</f>
        <v>1.6822199999999998</v>
      </c>
      <c r="CY1096">
        <f>AD1096</f>
        <v>290.04000000000002</v>
      </c>
      <c r="CZ1096">
        <f>AH1096</f>
        <v>290.04000000000002</v>
      </c>
      <c r="DA1096">
        <f>AL1096</f>
        <v>1</v>
      </c>
      <c r="DB1096">
        <f>ROUND((ROUND(AT1096*CZ1096,2)*1.15),2)</f>
        <v>24395.56</v>
      </c>
      <c r="DC1096">
        <f>ROUND((ROUND(AT1096*AG1096,2)*1.15),2)</f>
        <v>0</v>
      </c>
    </row>
    <row r="1097" spans="1:107">
      <c r="A1097">
        <f>ROW(Source!A1001)</f>
        <v>1001</v>
      </c>
      <c r="B1097">
        <v>35806607</v>
      </c>
      <c r="C1097">
        <v>35811760</v>
      </c>
      <c r="D1097">
        <v>121548</v>
      </c>
      <c r="E1097">
        <v>1</v>
      </c>
      <c r="F1097">
        <v>1</v>
      </c>
      <c r="G1097">
        <v>1</v>
      </c>
      <c r="H1097">
        <v>1</v>
      </c>
      <c r="I1097" t="s">
        <v>34</v>
      </c>
      <c r="J1097" t="s">
        <v>3</v>
      </c>
      <c r="K1097" t="s">
        <v>584</v>
      </c>
      <c r="L1097">
        <v>608254</v>
      </c>
      <c r="N1097">
        <v>1013</v>
      </c>
      <c r="O1097" t="s">
        <v>585</v>
      </c>
      <c r="P1097" t="s">
        <v>585</v>
      </c>
      <c r="Q1097">
        <v>1</v>
      </c>
      <c r="W1097">
        <v>0</v>
      </c>
      <c r="X1097">
        <v>-185737400</v>
      </c>
      <c r="Y1097">
        <v>1.7125000000000001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1</v>
      </c>
      <c r="AJ1097">
        <v>1</v>
      </c>
      <c r="AK1097">
        <v>1</v>
      </c>
      <c r="AL1097">
        <v>1</v>
      </c>
      <c r="AN1097">
        <v>0</v>
      </c>
      <c r="AO1097">
        <v>1</v>
      </c>
      <c r="AP1097">
        <v>1</v>
      </c>
      <c r="AQ1097">
        <v>0</v>
      </c>
      <c r="AR1097">
        <v>0</v>
      </c>
      <c r="AS1097" t="s">
        <v>3</v>
      </c>
      <c r="AT1097">
        <v>1.37</v>
      </c>
      <c r="AU1097" t="s">
        <v>143</v>
      </c>
      <c r="AV1097">
        <v>2</v>
      </c>
      <c r="AW1097">
        <v>2</v>
      </c>
      <c r="AX1097">
        <v>35811770</v>
      </c>
      <c r="AY1097">
        <v>1</v>
      </c>
      <c r="AZ1097">
        <v>0</v>
      </c>
      <c r="BA1097">
        <v>1080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Y1097*Source!I1001</f>
        <v>3.4250000000000003E-2</v>
      </c>
      <c r="CY1097">
        <f>AD1097</f>
        <v>0</v>
      </c>
      <c r="CZ1097">
        <f>AH1097</f>
        <v>0</v>
      </c>
      <c r="DA1097">
        <f>AL1097</f>
        <v>1</v>
      </c>
      <c r="DB1097">
        <f>ROUND((ROUND(AT1097*CZ1097,2)*1.25),2)</f>
        <v>0</v>
      </c>
      <c r="DC1097">
        <f>ROUND((ROUND(AT1097*AG1097,2)*1.25),2)</f>
        <v>0</v>
      </c>
    </row>
    <row r="1098" spans="1:107">
      <c r="A1098">
        <f>ROW(Source!A1001)</f>
        <v>1001</v>
      </c>
      <c r="B1098">
        <v>35806607</v>
      </c>
      <c r="C1098">
        <v>35811760</v>
      </c>
      <c r="D1098">
        <v>29172379</v>
      </c>
      <c r="E1098">
        <v>1</v>
      </c>
      <c r="F1098">
        <v>1</v>
      </c>
      <c r="G1098">
        <v>1</v>
      </c>
      <c r="H1098">
        <v>2</v>
      </c>
      <c r="I1098" t="s">
        <v>858</v>
      </c>
      <c r="J1098" t="s">
        <v>859</v>
      </c>
      <c r="K1098" t="s">
        <v>860</v>
      </c>
      <c r="L1098">
        <v>1368</v>
      </c>
      <c r="N1098">
        <v>1011</v>
      </c>
      <c r="O1098" t="s">
        <v>589</v>
      </c>
      <c r="P1098" t="s">
        <v>589</v>
      </c>
      <c r="Q1098">
        <v>1</v>
      </c>
      <c r="W1098">
        <v>0</v>
      </c>
      <c r="X1098">
        <v>-151619853</v>
      </c>
      <c r="Y1098">
        <v>1.7125000000000001</v>
      </c>
      <c r="AA1098">
        <v>0</v>
      </c>
      <c r="AB1098">
        <v>1102.08</v>
      </c>
      <c r="AC1098">
        <v>447.93</v>
      </c>
      <c r="AD1098">
        <v>0</v>
      </c>
      <c r="AE1098">
        <v>0</v>
      </c>
      <c r="AF1098">
        <v>112</v>
      </c>
      <c r="AG1098">
        <v>13.5</v>
      </c>
      <c r="AH1098">
        <v>0</v>
      </c>
      <c r="AI1098">
        <v>1</v>
      </c>
      <c r="AJ1098">
        <v>9.84</v>
      </c>
      <c r="AK1098">
        <v>33.18</v>
      </c>
      <c r="AL1098">
        <v>1</v>
      </c>
      <c r="AN1098">
        <v>0</v>
      </c>
      <c r="AO1098">
        <v>1</v>
      </c>
      <c r="AP1098">
        <v>1</v>
      </c>
      <c r="AQ1098">
        <v>0</v>
      </c>
      <c r="AR1098">
        <v>0</v>
      </c>
      <c r="AS1098" t="s">
        <v>3</v>
      </c>
      <c r="AT1098">
        <v>1.37</v>
      </c>
      <c r="AU1098" t="s">
        <v>143</v>
      </c>
      <c r="AV1098">
        <v>0</v>
      </c>
      <c r="AW1098">
        <v>2</v>
      </c>
      <c r="AX1098">
        <v>35811771</v>
      </c>
      <c r="AY1098">
        <v>1</v>
      </c>
      <c r="AZ1098">
        <v>0</v>
      </c>
      <c r="BA1098">
        <v>1081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Y1098*Source!I1001</f>
        <v>3.4250000000000003E-2</v>
      </c>
      <c r="CY1098">
        <f>AB1098</f>
        <v>1102.08</v>
      </c>
      <c r="CZ1098">
        <f>AF1098</f>
        <v>112</v>
      </c>
      <c r="DA1098">
        <f>AJ1098</f>
        <v>9.84</v>
      </c>
      <c r="DB1098">
        <f>ROUND((ROUND(AT1098*CZ1098,2)*1.25),2)</f>
        <v>191.8</v>
      </c>
      <c r="DC1098">
        <f>ROUND((ROUND(AT1098*AG1098,2)*1.25),2)</f>
        <v>23.13</v>
      </c>
    </row>
    <row r="1099" spans="1:107">
      <c r="A1099">
        <f>ROW(Source!A1001)</f>
        <v>1001</v>
      </c>
      <c r="B1099">
        <v>35806607</v>
      </c>
      <c r="C1099">
        <v>35811760</v>
      </c>
      <c r="D1099">
        <v>29174913</v>
      </c>
      <c r="E1099">
        <v>1</v>
      </c>
      <c r="F1099">
        <v>1</v>
      </c>
      <c r="G1099">
        <v>1</v>
      </c>
      <c r="H1099">
        <v>2</v>
      </c>
      <c r="I1099" t="s">
        <v>601</v>
      </c>
      <c r="J1099" t="s">
        <v>602</v>
      </c>
      <c r="K1099" t="s">
        <v>603</v>
      </c>
      <c r="L1099">
        <v>1368</v>
      </c>
      <c r="N1099">
        <v>1011</v>
      </c>
      <c r="O1099" t="s">
        <v>589</v>
      </c>
      <c r="P1099" t="s">
        <v>589</v>
      </c>
      <c r="Q1099">
        <v>1</v>
      </c>
      <c r="W1099">
        <v>0</v>
      </c>
      <c r="X1099">
        <v>458544584</v>
      </c>
      <c r="Y1099">
        <v>2.5750000000000002</v>
      </c>
      <c r="AA1099">
        <v>0</v>
      </c>
      <c r="AB1099">
        <v>932.72</v>
      </c>
      <c r="AC1099">
        <v>384.89</v>
      </c>
      <c r="AD1099">
        <v>0</v>
      </c>
      <c r="AE1099">
        <v>0</v>
      </c>
      <c r="AF1099">
        <v>87.17</v>
      </c>
      <c r="AG1099">
        <v>11.6</v>
      </c>
      <c r="AH1099">
        <v>0</v>
      </c>
      <c r="AI1099">
        <v>1</v>
      </c>
      <c r="AJ1099">
        <v>10.7</v>
      </c>
      <c r="AK1099">
        <v>33.18</v>
      </c>
      <c r="AL1099">
        <v>1</v>
      </c>
      <c r="AN1099">
        <v>0</v>
      </c>
      <c r="AO1099">
        <v>1</v>
      </c>
      <c r="AP1099">
        <v>1</v>
      </c>
      <c r="AQ1099">
        <v>0</v>
      </c>
      <c r="AR1099">
        <v>0</v>
      </c>
      <c r="AS1099" t="s">
        <v>3</v>
      </c>
      <c r="AT1099">
        <v>2.06</v>
      </c>
      <c r="AU1099" t="s">
        <v>143</v>
      </c>
      <c r="AV1099">
        <v>0</v>
      </c>
      <c r="AW1099">
        <v>2</v>
      </c>
      <c r="AX1099">
        <v>35811772</v>
      </c>
      <c r="AY1099">
        <v>1</v>
      </c>
      <c r="AZ1099">
        <v>0</v>
      </c>
      <c r="BA1099">
        <v>1082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Y1099*Source!I1001</f>
        <v>5.1500000000000004E-2</v>
      </c>
      <c r="CY1099">
        <f>AB1099</f>
        <v>932.72</v>
      </c>
      <c r="CZ1099">
        <f>AF1099</f>
        <v>87.17</v>
      </c>
      <c r="DA1099">
        <f>AJ1099</f>
        <v>10.7</v>
      </c>
      <c r="DB1099">
        <f>ROUND((ROUND(AT1099*CZ1099,2)*1.25),2)</f>
        <v>224.46</v>
      </c>
      <c r="DC1099">
        <f>ROUND((ROUND(AT1099*AG1099,2)*1.25),2)</f>
        <v>29.88</v>
      </c>
    </row>
    <row r="1100" spans="1:107">
      <c r="A1100">
        <f>ROW(Source!A1001)</f>
        <v>1001</v>
      </c>
      <c r="B1100">
        <v>35806607</v>
      </c>
      <c r="C1100">
        <v>35811760</v>
      </c>
      <c r="D1100">
        <v>29114836</v>
      </c>
      <c r="E1100">
        <v>1</v>
      </c>
      <c r="F1100">
        <v>1</v>
      </c>
      <c r="G1100">
        <v>1</v>
      </c>
      <c r="H1100">
        <v>3</v>
      </c>
      <c r="I1100" t="s">
        <v>176</v>
      </c>
      <c r="J1100" t="s">
        <v>311</v>
      </c>
      <c r="K1100" t="s">
        <v>177</v>
      </c>
      <c r="L1100">
        <v>1035</v>
      </c>
      <c r="N1100">
        <v>1013</v>
      </c>
      <c r="O1100" t="s">
        <v>178</v>
      </c>
      <c r="P1100" t="s">
        <v>178</v>
      </c>
      <c r="Q1100">
        <v>1</v>
      </c>
      <c r="W1100">
        <v>0</v>
      </c>
      <c r="X1100">
        <v>-1252999712</v>
      </c>
      <c r="Y1100">
        <v>100</v>
      </c>
      <c r="AA1100">
        <v>196.01</v>
      </c>
      <c r="AB1100">
        <v>0</v>
      </c>
      <c r="AC1100">
        <v>0</v>
      </c>
      <c r="AD1100">
        <v>0</v>
      </c>
      <c r="AE1100">
        <v>94.69</v>
      </c>
      <c r="AF1100">
        <v>0</v>
      </c>
      <c r="AG1100">
        <v>0</v>
      </c>
      <c r="AH1100">
        <v>0</v>
      </c>
      <c r="AI1100">
        <v>2.0699999999999998</v>
      </c>
      <c r="AJ1100">
        <v>1</v>
      </c>
      <c r="AK1100">
        <v>1</v>
      </c>
      <c r="AL1100">
        <v>1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 t="s">
        <v>3</v>
      </c>
      <c r="AT1100">
        <v>100</v>
      </c>
      <c r="AU1100" t="s">
        <v>3</v>
      </c>
      <c r="AV1100">
        <v>0</v>
      </c>
      <c r="AW1100">
        <v>1</v>
      </c>
      <c r="AX1100">
        <v>-1</v>
      </c>
      <c r="AY1100">
        <v>0</v>
      </c>
      <c r="AZ1100">
        <v>0</v>
      </c>
      <c r="BA1100" t="s">
        <v>3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Y1100*Source!I1001</f>
        <v>2</v>
      </c>
      <c r="CY1100">
        <f>AA1100</f>
        <v>196.01</v>
      </c>
      <c r="CZ1100">
        <f>AE1100</f>
        <v>94.69</v>
      </c>
      <c r="DA1100">
        <f>AI1100</f>
        <v>2.0699999999999998</v>
      </c>
      <c r="DB1100">
        <f t="shared" ref="DB1100:DB1124" si="173">ROUND(ROUND(AT1100*CZ1100,2),2)</f>
        <v>9469</v>
      </c>
      <c r="DC1100">
        <f t="shared" ref="DC1100:DC1124" si="174">ROUND(ROUND(AT1100*AG1100,2),2)</f>
        <v>0</v>
      </c>
    </row>
    <row r="1101" spans="1:107">
      <c r="A1101">
        <f>ROW(Source!A1001)</f>
        <v>1001</v>
      </c>
      <c r="B1101">
        <v>35806607</v>
      </c>
      <c r="C1101">
        <v>35811760</v>
      </c>
      <c r="D1101">
        <v>29114332</v>
      </c>
      <c r="E1101">
        <v>1</v>
      </c>
      <c r="F1101">
        <v>1</v>
      </c>
      <c r="G1101">
        <v>1</v>
      </c>
      <c r="H1101">
        <v>3</v>
      </c>
      <c r="I1101" t="s">
        <v>628</v>
      </c>
      <c r="J1101" t="s">
        <v>654</v>
      </c>
      <c r="K1101" t="s">
        <v>630</v>
      </c>
      <c r="L1101">
        <v>1348</v>
      </c>
      <c r="N1101">
        <v>1009</v>
      </c>
      <c r="O1101" t="s">
        <v>29</v>
      </c>
      <c r="P1101" t="s">
        <v>29</v>
      </c>
      <c r="Q1101">
        <v>1000</v>
      </c>
      <c r="W1101">
        <v>0</v>
      </c>
      <c r="X1101">
        <v>233971917</v>
      </c>
      <c r="Y1101">
        <v>3.3999999999999998E-3</v>
      </c>
      <c r="AA1101">
        <v>54619.68</v>
      </c>
      <c r="AB1101">
        <v>0</v>
      </c>
      <c r="AC1101">
        <v>0</v>
      </c>
      <c r="AD1101">
        <v>0</v>
      </c>
      <c r="AE1101">
        <v>11978</v>
      </c>
      <c r="AF1101">
        <v>0</v>
      </c>
      <c r="AG1101">
        <v>0</v>
      </c>
      <c r="AH1101">
        <v>0</v>
      </c>
      <c r="AI1101">
        <v>4.5599999999999996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3.3999999999999998E-3</v>
      </c>
      <c r="AU1101" t="s">
        <v>3</v>
      </c>
      <c r="AV1101">
        <v>0</v>
      </c>
      <c r="AW1101">
        <v>2</v>
      </c>
      <c r="AX1101">
        <v>35811773</v>
      </c>
      <c r="AY1101">
        <v>1</v>
      </c>
      <c r="AZ1101">
        <v>0</v>
      </c>
      <c r="BA1101">
        <v>1083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Y1101*Source!I1001</f>
        <v>6.7999999999999999E-5</v>
      </c>
      <c r="CY1101">
        <f>AA1101</f>
        <v>54619.68</v>
      </c>
      <c r="CZ1101">
        <f>AE1101</f>
        <v>11978</v>
      </c>
      <c r="DA1101">
        <f>AI1101</f>
        <v>4.5599999999999996</v>
      </c>
      <c r="DB1101">
        <f t="shared" si="173"/>
        <v>40.729999999999997</v>
      </c>
      <c r="DC1101">
        <f t="shared" si="174"/>
        <v>0</v>
      </c>
    </row>
    <row r="1102" spans="1:107">
      <c r="A1102">
        <f>ROW(Source!A1001)</f>
        <v>1001</v>
      </c>
      <c r="B1102">
        <v>35806607</v>
      </c>
      <c r="C1102">
        <v>35811760</v>
      </c>
      <c r="D1102">
        <v>29130561</v>
      </c>
      <c r="E1102">
        <v>1</v>
      </c>
      <c r="F1102">
        <v>1</v>
      </c>
      <c r="G1102">
        <v>1</v>
      </c>
      <c r="H1102">
        <v>3</v>
      </c>
      <c r="I1102" t="s">
        <v>185</v>
      </c>
      <c r="J1102" t="s">
        <v>317</v>
      </c>
      <c r="K1102" t="s">
        <v>186</v>
      </c>
      <c r="L1102">
        <v>1327</v>
      </c>
      <c r="N1102">
        <v>1005</v>
      </c>
      <c r="O1102" t="s">
        <v>165</v>
      </c>
      <c r="P1102" t="s">
        <v>165</v>
      </c>
      <c r="Q1102">
        <v>1</v>
      </c>
      <c r="W1102">
        <v>1</v>
      </c>
      <c r="X1102">
        <v>-172969429</v>
      </c>
      <c r="Y1102">
        <v>-100</v>
      </c>
      <c r="AA1102">
        <v>1039.1400000000001</v>
      </c>
      <c r="AB1102">
        <v>0</v>
      </c>
      <c r="AC1102">
        <v>0</v>
      </c>
      <c r="AD1102">
        <v>0</v>
      </c>
      <c r="AE1102">
        <v>207</v>
      </c>
      <c r="AF1102">
        <v>0</v>
      </c>
      <c r="AG1102">
        <v>0</v>
      </c>
      <c r="AH1102">
        <v>0</v>
      </c>
      <c r="AI1102">
        <v>5.0199999999999996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-100</v>
      </c>
      <c r="AU1102" t="s">
        <v>3</v>
      </c>
      <c r="AV1102">
        <v>0</v>
      </c>
      <c r="AW1102">
        <v>2</v>
      </c>
      <c r="AX1102">
        <v>35811775</v>
      </c>
      <c r="AY1102">
        <v>1</v>
      </c>
      <c r="AZ1102">
        <v>6144</v>
      </c>
      <c r="BA1102">
        <v>1085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Y1102*Source!I1001</f>
        <v>-2</v>
      </c>
      <c r="CY1102">
        <f>AA1102</f>
        <v>1039.1400000000001</v>
      </c>
      <c r="CZ1102">
        <f>AE1102</f>
        <v>207</v>
      </c>
      <c r="DA1102">
        <f>AI1102</f>
        <v>5.0199999999999996</v>
      </c>
      <c r="DB1102">
        <f t="shared" si="173"/>
        <v>-20700</v>
      </c>
      <c r="DC1102">
        <f t="shared" si="174"/>
        <v>0</v>
      </c>
    </row>
    <row r="1103" spans="1:107">
      <c r="A1103">
        <f>ROW(Source!A1001)</f>
        <v>1001</v>
      </c>
      <c r="B1103">
        <v>35806607</v>
      </c>
      <c r="C1103">
        <v>35811760</v>
      </c>
      <c r="D1103">
        <v>29130519</v>
      </c>
      <c r="E1103">
        <v>1</v>
      </c>
      <c r="F1103">
        <v>1</v>
      </c>
      <c r="G1103">
        <v>1</v>
      </c>
      <c r="H1103">
        <v>3</v>
      </c>
      <c r="I1103" t="s">
        <v>313</v>
      </c>
      <c r="J1103" t="s">
        <v>315</v>
      </c>
      <c r="K1103" t="s">
        <v>314</v>
      </c>
      <c r="L1103">
        <v>1327</v>
      </c>
      <c r="N1103">
        <v>1005</v>
      </c>
      <c r="O1103" t="s">
        <v>165</v>
      </c>
      <c r="P1103" t="s">
        <v>165</v>
      </c>
      <c r="Q1103">
        <v>1</v>
      </c>
      <c r="W1103">
        <v>0</v>
      </c>
      <c r="X1103">
        <v>-1775669208</v>
      </c>
      <c r="Y1103">
        <v>100</v>
      </c>
      <c r="AA1103">
        <v>11067.52</v>
      </c>
      <c r="AB1103">
        <v>0</v>
      </c>
      <c r="AC1103">
        <v>0</v>
      </c>
      <c r="AD1103">
        <v>0</v>
      </c>
      <c r="AE1103">
        <v>4535.87</v>
      </c>
      <c r="AF1103">
        <v>0</v>
      </c>
      <c r="AG1103">
        <v>0</v>
      </c>
      <c r="AH1103">
        <v>0</v>
      </c>
      <c r="AI1103">
        <v>2.44</v>
      </c>
      <c r="AJ1103">
        <v>1</v>
      </c>
      <c r="AK1103">
        <v>1</v>
      </c>
      <c r="AL1103">
        <v>1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 t="s">
        <v>3</v>
      </c>
      <c r="AT1103">
        <v>100</v>
      </c>
      <c r="AU1103" t="s">
        <v>3</v>
      </c>
      <c r="AV1103">
        <v>0</v>
      </c>
      <c r="AW1103">
        <v>1</v>
      </c>
      <c r="AX1103">
        <v>-1</v>
      </c>
      <c r="AY1103">
        <v>0</v>
      </c>
      <c r="AZ1103">
        <v>0</v>
      </c>
      <c r="BA1103" t="s">
        <v>3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Y1103*Source!I1001</f>
        <v>2</v>
      </c>
      <c r="CY1103">
        <f>AA1103</f>
        <v>11067.52</v>
      </c>
      <c r="CZ1103">
        <f>AE1103</f>
        <v>4535.87</v>
      </c>
      <c r="DA1103">
        <f>AI1103</f>
        <v>2.44</v>
      </c>
      <c r="DB1103">
        <f t="shared" si="173"/>
        <v>453587</v>
      </c>
      <c r="DC1103">
        <f t="shared" si="174"/>
        <v>0</v>
      </c>
    </row>
    <row r="1104" spans="1:107">
      <c r="A1104">
        <f>ROW(Source!A1005)</f>
        <v>1005</v>
      </c>
      <c r="B1104">
        <v>35806607</v>
      </c>
      <c r="C1104">
        <v>35811779</v>
      </c>
      <c r="D1104">
        <v>18407150</v>
      </c>
      <c r="E1104">
        <v>1</v>
      </c>
      <c r="F1104">
        <v>1</v>
      </c>
      <c r="G1104">
        <v>1</v>
      </c>
      <c r="H1104">
        <v>1</v>
      </c>
      <c r="I1104" t="s">
        <v>599</v>
      </c>
      <c r="J1104" t="s">
        <v>3</v>
      </c>
      <c r="K1104" t="s">
        <v>600</v>
      </c>
      <c r="L1104">
        <v>1369</v>
      </c>
      <c r="N1104">
        <v>1013</v>
      </c>
      <c r="O1104" t="s">
        <v>583</v>
      </c>
      <c r="P1104" t="s">
        <v>583</v>
      </c>
      <c r="Q1104">
        <v>1</v>
      </c>
      <c r="W1104">
        <v>0</v>
      </c>
      <c r="X1104">
        <v>-931037793</v>
      </c>
      <c r="Y1104">
        <v>44.7</v>
      </c>
      <c r="AA1104">
        <v>0</v>
      </c>
      <c r="AB1104">
        <v>0</v>
      </c>
      <c r="AC1104">
        <v>0</v>
      </c>
      <c r="AD1104">
        <v>283.07</v>
      </c>
      <c r="AE1104">
        <v>0</v>
      </c>
      <c r="AF1104">
        <v>0</v>
      </c>
      <c r="AG1104">
        <v>0</v>
      </c>
      <c r="AH1104">
        <v>283.07</v>
      </c>
      <c r="AI1104">
        <v>1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44.7</v>
      </c>
      <c r="AU1104" t="s">
        <v>3</v>
      </c>
      <c r="AV1104">
        <v>1</v>
      </c>
      <c r="AW1104">
        <v>2</v>
      </c>
      <c r="AX1104">
        <v>35811793</v>
      </c>
      <c r="AY1104">
        <v>2</v>
      </c>
      <c r="AZ1104">
        <v>131072</v>
      </c>
      <c r="BA1104">
        <v>1086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Y1104*Source!I1005</f>
        <v>12.426600000000002</v>
      </c>
      <c r="CY1104">
        <f>AD1104</f>
        <v>283.07</v>
      </c>
      <c r="CZ1104">
        <f>AH1104</f>
        <v>283.07</v>
      </c>
      <c r="DA1104">
        <f>AL1104</f>
        <v>1</v>
      </c>
      <c r="DB1104">
        <f t="shared" si="173"/>
        <v>12653.23</v>
      </c>
      <c r="DC1104">
        <f t="shared" si="174"/>
        <v>0</v>
      </c>
    </row>
    <row r="1105" spans="1:107">
      <c r="A1105">
        <f>ROW(Source!A1005)</f>
        <v>1005</v>
      </c>
      <c r="B1105">
        <v>35806607</v>
      </c>
      <c r="C1105">
        <v>35811779</v>
      </c>
      <c r="D1105">
        <v>121548</v>
      </c>
      <c r="E1105">
        <v>1</v>
      </c>
      <c r="F1105">
        <v>1</v>
      </c>
      <c r="G1105">
        <v>1</v>
      </c>
      <c r="H1105">
        <v>1</v>
      </c>
      <c r="I1105" t="s">
        <v>34</v>
      </c>
      <c r="J1105" t="s">
        <v>3</v>
      </c>
      <c r="K1105" t="s">
        <v>584</v>
      </c>
      <c r="L1105">
        <v>608254</v>
      </c>
      <c r="N1105">
        <v>1013</v>
      </c>
      <c r="O1105" t="s">
        <v>585</v>
      </c>
      <c r="P1105" t="s">
        <v>585</v>
      </c>
      <c r="Q1105">
        <v>1</v>
      </c>
      <c r="W1105">
        <v>0</v>
      </c>
      <c r="X1105">
        <v>-185737400</v>
      </c>
      <c r="Y1105">
        <v>0.14000000000000001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1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0.14000000000000001</v>
      </c>
      <c r="AU1105" t="s">
        <v>3</v>
      </c>
      <c r="AV1105">
        <v>2</v>
      </c>
      <c r="AW1105">
        <v>2</v>
      </c>
      <c r="AX1105">
        <v>35811794</v>
      </c>
      <c r="AY1105">
        <v>1</v>
      </c>
      <c r="AZ1105">
        <v>0</v>
      </c>
      <c r="BA1105">
        <v>1087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Y1105*Source!I1005</f>
        <v>3.892000000000001E-2</v>
      </c>
      <c r="CY1105">
        <f>AD1105</f>
        <v>0</v>
      </c>
      <c r="CZ1105">
        <f>AH1105</f>
        <v>0</v>
      </c>
      <c r="DA1105">
        <f>AL1105</f>
        <v>1</v>
      </c>
      <c r="DB1105">
        <f t="shared" si="173"/>
        <v>0</v>
      </c>
      <c r="DC1105">
        <f t="shared" si="174"/>
        <v>0</v>
      </c>
    </row>
    <row r="1106" spans="1:107">
      <c r="A1106">
        <f>ROW(Source!A1005)</f>
        <v>1005</v>
      </c>
      <c r="B1106">
        <v>35806607</v>
      </c>
      <c r="C1106">
        <v>35811779</v>
      </c>
      <c r="D1106">
        <v>29172479</v>
      </c>
      <c r="E1106">
        <v>1</v>
      </c>
      <c r="F1106">
        <v>1</v>
      </c>
      <c r="G1106">
        <v>1</v>
      </c>
      <c r="H1106">
        <v>2</v>
      </c>
      <c r="I1106" t="s">
        <v>861</v>
      </c>
      <c r="J1106" t="s">
        <v>862</v>
      </c>
      <c r="K1106" t="s">
        <v>863</v>
      </c>
      <c r="L1106">
        <v>1368</v>
      </c>
      <c r="N1106">
        <v>1011</v>
      </c>
      <c r="O1106" t="s">
        <v>589</v>
      </c>
      <c r="P1106" t="s">
        <v>589</v>
      </c>
      <c r="Q1106">
        <v>1</v>
      </c>
      <c r="W1106">
        <v>0</v>
      </c>
      <c r="X1106">
        <v>-996378858</v>
      </c>
      <c r="Y1106">
        <v>0.14000000000000001</v>
      </c>
      <c r="AA1106">
        <v>0</v>
      </c>
      <c r="AB1106">
        <v>901.01</v>
      </c>
      <c r="AC1106">
        <v>333.79</v>
      </c>
      <c r="AD1106">
        <v>0</v>
      </c>
      <c r="AE1106">
        <v>0</v>
      </c>
      <c r="AF1106">
        <v>99.89</v>
      </c>
      <c r="AG1106">
        <v>10.06</v>
      </c>
      <c r="AH1106">
        <v>0</v>
      </c>
      <c r="AI1106">
        <v>1</v>
      </c>
      <c r="AJ1106">
        <v>9.02</v>
      </c>
      <c r="AK1106">
        <v>33.18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0.14000000000000001</v>
      </c>
      <c r="AU1106" t="s">
        <v>3</v>
      </c>
      <c r="AV1106">
        <v>0</v>
      </c>
      <c r="AW1106">
        <v>2</v>
      </c>
      <c r="AX1106">
        <v>35811795</v>
      </c>
      <c r="AY1106">
        <v>1</v>
      </c>
      <c r="AZ1106">
        <v>0</v>
      </c>
      <c r="BA1106">
        <v>1088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Y1106*Source!I1005</f>
        <v>3.892000000000001E-2</v>
      </c>
      <c r="CY1106">
        <f>AB1106</f>
        <v>901.01</v>
      </c>
      <c r="CZ1106">
        <f>AF1106</f>
        <v>99.89</v>
      </c>
      <c r="DA1106">
        <f>AJ1106</f>
        <v>9.02</v>
      </c>
      <c r="DB1106">
        <f t="shared" si="173"/>
        <v>13.98</v>
      </c>
      <c r="DC1106">
        <f t="shared" si="174"/>
        <v>1.41</v>
      </c>
    </row>
    <row r="1107" spans="1:107">
      <c r="A1107">
        <f>ROW(Source!A1005)</f>
        <v>1005</v>
      </c>
      <c r="B1107">
        <v>35806607</v>
      </c>
      <c r="C1107">
        <v>35811779</v>
      </c>
      <c r="D1107">
        <v>29174591</v>
      </c>
      <c r="E1107">
        <v>1</v>
      </c>
      <c r="F1107">
        <v>1</v>
      </c>
      <c r="G1107">
        <v>1</v>
      </c>
      <c r="H1107">
        <v>2</v>
      </c>
      <c r="I1107" t="s">
        <v>612</v>
      </c>
      <c r="J1107" t="s">
        <v>642</v>
      </c>
      <c r="K1107" t="s">
        <v>614</v>
      </c>
      <c r="L1107">
        <v>1368</v>
      </c>
      <c r="N1107">
        <v>1011</v>
      </c>
      <c r="O1107" t="s">
        <v>589</v>
      </c>
      <c r="P1107" t="s">
        <v>589</v>
      </c>
      <c r="Q1107">
        <v>1</v>
      </c>
      <c r="W1107">
        <v>0</v>
      </c>
      <c r="X1107">
        <v>1598042632</v>
      </c>
      <c r="Y1107">
        <v>0.45</v>
      </c>
      <c r="AA1107">
        <v>0</v>
      </c>
      <c r="AB1107">
        <v>9.4700000000000006</v>
      </c>
      <c r="AC1107">
        <v>0</v>
      </c>
      <c r="AD1107">
        <v>0</v>
      </c>
      <c r="AE1107">
        <v>0</v>
      </c>
      <c r="AF1107">
        <v>0.95</v>
      </c>
      <c r="AG1107">
        <v>0</v>
      </c>
      <c r="AH1107">
        <v>0</v>
      </c>
      <c r="AI1107">
        <v>1</v>
      </c>
      <c r="AJ1107">
        <v>9.9700000000000006</v>
      </c>
      <c r="AK1107">
        <v>33.18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0.45</v>
      </c>
      <c r="AU1107" t="s">
        <v>3</v>
      </c>
      <c r="AV1107">
        <v>0</v>
      </c>
      <c r="AW1107">
        <v>2</v>
      </c>
      <c r="AX1107">
        <v>35811796</v>
      </c>
      <c r="AY1107">
        <v>1</v>
      </c>
      <c r="AZ1107">
        <v>0</v>
      </c>
      <c r="BA1107">
        <v>1089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Y1107*Source!I1005</f>
        <v>0.12510000000000002</v>
      </c>
      <c r="CY1107">
        <f>AB1107</f>
        <v>9.4700000000000006</v>
      </c>
      <c r="CZ1107">
        <f>AF1107</f>
        <v>0.95</v>
      </c>
      <c r="DA1107">
        <f>AJ1107</f>
        <v>9.9700000000000006</v>
      </c>
      <c r="DB1107">
        <f t="shared" si="173"/>
        <v>0.43</v>
      </c>
      <c r="DC1107">
        <f t="shared" si="174"/>
        <v>0</v>
      </c>
    </row>
    <row r="1108" spans="1:107">
      <c r="A1108">
        <f>ROW(Source!A1005)</f>
        <v>1005</v>
      </c>
      <c r="B1108">
        <v>35806607</v>
      </c>
      <c r="C1108">
        <v>35811779</v>
      </c>
      <c r="D1108">
        <v>29174913</v>
      </c>
      <c r="E1108">
        <v>1</v>
      </c>
      <c r="F1108">
        <v>1</v>
      </c>
      <c r="G1108">
        <v>1</v>
      </c>
      <c r="H1108">
        <v>2</v>
      </c>
      <c r="I1108" t="s">
        <v>601</v>
      </c>
      <c r="J1108" t="s">
        <v>602</v>
      </c>
      <c r="K1108" t="s">
        <v>603</v>
      </c>
      <c r="L1108">
        <v>1368</v>
      </c>
      <c r="N1108">
        <v>1011</v>
      </c>
      <c r="O1108" t="s">
        <v>589</v>
      </c>
      <c r="P1108" t="s">
        <v>589</v>
      </c>
      <c r="Q1108">
        <v>1</v>
      </c>
      <c r="W1108">
        <v>0</v>
      </c>
      <c r="X1108">
        <v>458544584</v>
      </c>
      <c r="Y1108">
        <v>0.48</v>
      </c>
      <c r="AA1108">
        <v>0</v>
      </c>
      <c r="AB1108">
        <v>932.72</v>
      </c>
      <c r="AC1108">
        <v>384.89</v>
      </c>
      <c r="AD1108">
        <v>0</v>
      </c>
      <c r="AE1108">
        <v>0</v>
      </c>
      <c r="AF1108">
        <v>87.17</v>
      </c>
      <c r="AG1108">
        <v>11.6</v>
      </c>
      <c r="AH1108">
        <v>0</v>
      </c>
      <c r="AI1108">
        <v>1</v>
      </c>
      <c r="AJ1108">
        <v>10.7</v>
      </c>
      <c r="AK1108">
        <v>33.18</v>
      </c>
      <c r="AL1108">
        <v>1</v>
      </c>
      <c r="AN1108">
        <v>0</v>
      </c>
      <c r="AO1108">
        <v>1</v>
      </c>
      <c r="AP1108">
        <v>0</v>
      </c>
      <c r="AQ1108">
        <v>0</v>
      </c>
      <c r="AR1108">
        <v>0</v>
      </c>
      <c r="AS1108" t="s">
        <v>3</v>
      </c>
      <c r="AT1108">
        <v>0.48</v>
      </c>
      <c r="AU1108" t="s">
        <v>3</v>
      </c>
      <c r="AV1108">
        <v>0</v>
      </c>
      <c r="AW1108">
        <v>2</v>
      </c>
      <c r="AX1108">
        <v>35811797</v>
      </c>
      <c r="AY1108">
        <v>1</v>
      </c>
      <c r="AZ1108">
        <v>0</v>
      </c>
      <c r="BA1108">
        <v>1090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Y1108*Source!I1005</f>
        <v>0.13344</v>
      </c>
      <c r="CY1108">
        <f>AB1108</f>
        <v>932.72</v>
      </c>
      <c r="CZ1108">
        <f>AF1108</f>
        <v>87.17</v>
      </c>
      <c r="DA1108">
        <f>AJ1108</f>
        <v>10.7</v>
      </c>
      <c r="DB1108">
        <f t="shared" si="173"/>
        <v>41.84</v>
      </c>
      <c r="DC1108">
        <f t="shared" si="174"/>
        <v>5.57</v>
      </c>
    </row>
    <row r="1109" spans="1:107">
      <c r="A1109">
        <f>ROW(Source!A1005)</f>
        <v>1005</v>
      </c>
      <c r="B1109">
        <v>35806607</v>
      </c>
      <c r="C1109">
        <v>35811779</v>
      </c>
      <c r="D1109">
        <v>29114340</v>
      </c>
      <c r="E1109">
        <v>1</v>
      </c>
      <c r="F1109">
        <v>1</v>
      </c>
      <c r="G1109">
        <v>1</v>
      </c>
      <c r="H1109">
        <v>3</v>
      </c>
      <c r="I1109" t="s">
        <v>864</v>
      </c>
      <c r="J1109" t="s">
        <v>865</v>
      </c>
      <c r="K1109" t="s">
        <v>866</v>
      </c>
      <c r="L1109">
        <v>1348</v>
      </c>
      <c r="N1109">
        <v>1009</v>
      </c>
      <c r="O1109" t="s">
        <v>29</v>
      </c>
      <c r="P1109" t="s">
        <v>29</v>
      </c>
      <c r="Q1109">
        <v>1000</v>
      </c>
      <c r="W1109">
        <v>0</v>
      </c>
      <c r="X1109">
        <v>-528746691</v>
      </c>
      <c r="Y1109">
        <v>1.6000000000000001E-3</v>
      </c>
      <c r="AA1109">
        <v>54070.5</v>
      </c>
      <c r="AB1109">
        <v>0</v>
      </c>
      <c r="AC1109">
        <v>0</v>
      </c>
      <c r="AD1109">
        <v>0</v>
      </c>
      <c r="AE1109">
        <v>8475</v>
      </c>
      <c r="AF1109">
        <v>0</v>
      </c>
      <c r="AG1109">
        <v>0</v>
      </c>
      <c r="AH1109">
        <v>0</v>
      </c>
      <c r="AI1109">
        <v>6.38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1.6000000000000001E-3</v>
      </c>
      <c r="AU1109" t="s">
        <v>3</v>
      </c>
      <c r="AV1109">
        <v>0</v>
      </c>
      <c r="AW1109">
        <v>2</v>
      </c>
      <c r="AX1109">
        <v>35811798</v>
      </c>
      <c r="AY1109">
        <v>1</v>
      </c>
      <c r="AZ1109">
        <v>0</v>
      </c>
      <c r="BA1109">
        <v>1091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Y1109*Source!I1005</f>
        <v>4.4480000000000008E-4</v>
      </c>
      <c r="CY1109">
        <f t="shared" ref="CY1109:CY1116" si="175">AA1109</f>
        <v>54070.5</v>
      </c>
      <c r="CZ1109">
        <f t="shared" ref="CZ1109:CZ1116" si="176">AE1109</f>
        <v>8475</v>
      </c>
      <c r="DA1109">
        <f t="shared" ref="DA1109:DA1116" si="177">AI1109</f>
        <v>6.38</v>
      </c>
      <c r="DB1109">
        <f t="shared" si="173"/>
        <v>13.56</v>
      </c>
      <c r="DC1109">
        <f t="shared" si="174"/>
        <v>0</v>
      </c>
    </row>
    <row r="1110" spans="1:107">
      <c r="A1110">
        <f>ROW(Source!A1005)</f>
        <v>1005</v>
      </c>
      <c r="B1110">
        <v>35806607</v>
      </c>
      <c r="C1110">
        <v>35811779</v>
      </c>
      <c r="D1110">
        <v>29109162</v>
      </c>
      <c r="E1110">
        <v>1</v>
      </c>
      <c r="F1110">
        <v>1</v>
      </c>
      <c r="G1110">
        <v>1</v>
      </c>
      <c r="H1110">
        <v>3</v>
      </c>
      <c r="I1110" t="s">
        <v>645</v>
      </c>
      <c r="J1110" t="s">
        <v>646</v>
      </c>
      <c r="K1110" t="s">
        <v>647</v>
      </c>
      <c r="L1110">
        <v>1327</v>
      </c>
      <c r="N1110">
        <v>1005</v>
      </c>
      <c r="O1110" t="s">
        <v>165</v>
      </c>
      <c r="P1110" t="s">
        <v>165</v>
      </c>
      <c r="Q1110">
        <v>1</v>
      </c>
      <c r="W1110">
        <v>0</v>
      </c>
      <c r="X1110">
        <v>2002905425</v>
      </c>
      <c r="Y1110">
        <v>23</v>
      </c>
      <c r="AA1110">
        <v>33.75</v>
      </c>
      <c r="AB1110">
        <v>0</v>
      </c>
      <c r="AC1110">
        <v>0</v>
      </c>
      <c r="AD1110">
        <v>0</v>
      </c>
      <c r="AE1110">
        <v>5.71</v>
      </c>
      <c r="AF1110">
        <v>0</v>
      </c>
      <c r="AG1110">
        <v>0</v>
      </c>
      <c r="AH1110">
        <v>0</v>
      </c>
      <c r="AI1110">
        <v>5.91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23</v>
      </c>
      <c r="AU1110" t="s">
        <v>3</v>
      </c>
      <c r="AV1110">
        <v>0</v>
      </c>
      <c r="AW1110">
        <v>2</v>
      </c>
      <c r="AX1110">
        <v>35811799</v>
      </c>
      <c r="AY1110">
        <v>1</v>
      </c>
      <c r="AZ1110">
        <v>0</v>
      </c>
      <c r="BA1110">
        <v>1092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Y1110*Source!I1005</f>
        <v>6.3940000000000001</v>
      </c>
      <c r="CY1110">
        <f t="shared" si="175"/>
        <v>33.75</v>
      </c>
      <c r="CZ1110">
        <f t="shared" si="176"/>
        <v>5.71</v>
      </c>
      <c r="DA1110">
        <f t="shared" si="177"/>
        <v>5.91</v>
      </c>
      <c r="DB1110">
        <f t="shared" si="173"/>
        <v>131.33000000000001</v>
      </c>
      <c r="DC1110">
        <f t="shared" si="174"/>
        <v>0</v>
      </c>
    </row>
    <row r="1111" spans="1:107">
      <c r="A1111">
        <f>ROW(Source!A1005)</f>
        <v>1005</v>
      </c>
      <c r="B1111">
        <v>35806607</v>
      </c>
      <c r="C1111">
        <v>35811779</v>
      </c>
      <c r="D1111">
        <v>29107615</v>
      </c>
      <c r="E1111">
        <v>1</v>
      </c>
      <c r="F1111">
        <v>1</v>
      </c>
      <c r="G1111">
        <v>1</v>
      </c>
      <c r="H1111">
        <v>3</v>
      </c>
      <c r="I1111" t="s">
        <v>867</v>
      </c>
      <c r="J1111" t="s">
        <v>868</v>
      </c>
      <c r="K1111" t="s">
        <v>869</v>
      </c>
      <c r="L1111">
        <v>1348</v>
      </c>
      <c r="N1111">
        <v>1009</v>
      </c>
      <c r="O1111" t="s">
        <v>29</v>
      </c>
      <c r="P1111" t="s">
        <v>29</v>
      </c>
      <c r="Q1111">
        <v>1000</v>
      </c>
      <c r="W1111">
        <v>0</v>
      </c>
      <c r="X1111">
        <v>-529114404</v>
      </c>
      <c r="Y1111">
        <v>3.3999999999999998E-3</v>
      </c>
      <c r="AA1111">
        <v>156811</v>
      </c>
      <c r="AB1111">
        <v>0</v>
      </c>
      <c r="AC1111">
        <v>0</v>
      </c>
      <c r="AD1111">
        <v>0</v>
      </c>
      <c r="AE1111">
        <v>19100</v>
      </c>
      <c r="AF1111">
        <v>0</v>
      </c>
      <c r="AG1111">
        <v>0</v>
      </c>
      <c r="AH1111">
        <v>0</v>
      </c>
      <c r="AI1111">
        <v>8.2100000000000009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3.3999999999999998E-3</v>
      </c>
      <c r="AU1111" t="s">
        <v>3</v>
      </c>
      <c r="AV1111">
        <v>0</v>
      </c>
      <c r="AW1111">
        <v>2</v>
      </c>
      <c r="AX1111">
        <v>35811800</v>
      </c>
      <c r="AY1111">
        <v>1</v>
      </c>
      <c r="AZ1111">
        <v>0</v>
      </c>
      <c r="BA1111">
        <v>1093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Y1111*Source!I1005</f>
        <v>9.4519999999999999E-4</v>
      </c>
      <c r="CY1111">
        <f t="shared" si="175"/>
        <v>156811</v>
      </c>
      <c r="CZ1111">
        <f t="shared" si="176"/>
        <v>19100</v>
      </c>
      <c r="DA1111">
        <f t="shared" si="177"/>
        <v>8.2100000000000009</v>
      </c>
      <c r="DB1111">
        <f t="shared" si="173"/>
        <v>64.94</v>
      </c>
      <c r="DC1111">
        <f t="shared" si="174"/>
        <v>0</v>
      </c>
    </row>
    <row r="1112" spans="1:107">
      <c r="A1112">
        <f>ROW(Source!A1005)</f>
        <v>1005</v>
      </c>
      <c r="B1112">
        <v>35806607</v>
      </c>
      <c r="C1112">
        <v>35811779</v>
      </c>
      <c r="D1112">
        <v>29115662</v>
      </c>
      <c r="E1112">
        <v>1</v>
      </c>
      <c r="F1112">
        <v>1</v>
      </c>
      <c r="G1112">
        <v>1</v>
      </c>
      <c r="H1112">
        <v>3</v>
      </c>
      <c r="I1112" t="s">
        <v>870</v>
      </c>
      <c r="J1112" t="s">
        <v>871</v>
      </c>
      <c r="K1112" t="s">
        <v>872</v>
      </c>
      <c r="L1112">
        <v>1339</v>
      </c>
      <c r="N1112">
        <v>1007</v>
      </c>
      <c r="O1112" t="s">
        <v>638</v>
      </c>
      <c r="P1112" t="s">
        <v>638</v>
      </c>
      <c r="Q1112">
        <v>1</v>
      </c>
      <c r="W1112">
        <v>0</v>
      </c>
      <c r="X1112">
        <v>-1374050018</v>
      </c>
      <c r="Y1112">
        <v>0.24</v>
      </c>
      <c r="AA1112">
        <v>6175.95</v>
      </c>
      <c r="AB1112">
        <v>0</v>
      </c>
      <c r="AC1112">
        <v>0</v>
      </c>
      <c r="AD1112">
        <v>0</v>
      </c>
      <c r="AE1112">
        <v>1045</v>
      </c>
      <c r="AF1112">
        <v>0</v>
      </c>
      <c r="AG1112">
        <v>0</v>
      </c>
      <c r="AH1112">
        <v>0</v>
      </c>
      <c r="AI1112">
        <v>5.91</v>
      </c>
      <c r="AJ1112">
        <v>1</v>
      </c>
      <c r="AK1112">
        <v>1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0.24</v>
      </c>
      <c r="AU1112" t="s">
        <v>3</v>
      </c>
      <c r="AV1112">
        <v>0</v>
      </c>
      <c r="AW1112">
        <v>2</v>
      </c>
      <c r="AX1112">
        <v>35811801</v>
      </c>
      <c r="AY1112">
        <v>1</v>
      </c>
      <c r="AZ1112">
        <v>0</v>
      </c>
      <c r="BA1112">
        <v>1094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Y1112*Source!I1005</f>
        <v>6.6720000000000002E-2</v>
      </c>
      <c r="CY1112">
        <f t="shared" si="175"/>
        <v>6175.95</v>
      </c>
      <c r="CZ1112">
        <f t="shared" si="176"/>
        <v>1045</v>
      </c>
      <c r="DA1112">
        <f t="shared" si="177"/>
        <v>5.91</v>
      </c>
      <c r="DB1112">
        <f t="shared" si="173"/>
        <v>250.8</v>
      </c>
      <c r="DC1112">
        <f t="shared" si="174"/>
        <v>0</v>
      </c>
    </row>
    <row r="1113" spans="1:107">
      <c r="A1113">
        <f>ROW(Source!A1005)</f>
        <v>1005</v>
      </c>
      <c r="B1113">
        <v>35806607</v>
      </c>
      <c r="C1113">
        <v>35811779</v>
      </c>
      <c r="D1113">
        <v>29131086</v>
      </c>
      <c r="E1113">
        <v>1</v>
      </c>
      <c r="F1113">
        <v>1</v>
      </c>
      <c r="G1113">
        <v>1</v>
      </c>
      <c r="H1113">
        <v>3</v>
      </c>
      <c r="I1113" t="s">
        <v>648</v>
      </c>
      <c r="J1113" t="s">
        <v>649</v>
      </c>
      <c r="K1113" t="s">
        <v>650</v>
      </c>
      <c r="L1113">
        <v>1339</v>
      </c>
      <c r="N1113">
        <v>1007</v>
      </c>
      <c r="O1113" t="s">
        <v>638</v>
      </c>
      <c r="P1113" t="s">
        <v>638</v>
      </c>
      <c r="Q1113">
        <v>1</v>
      </c>
      <c r="W1113">
        <v>0</v>
      </c>
      <c r="X1113">
        <v>135382931</v>
      </c>
      <c r="Y1113">
        <v>1.18</v>
      </c>
      <c r="AA1113">
        <v>6560.13</v>
      </c>
      <c r="AB1113">
        <v>0</v>
      </c>
      <c r="AC1113">
        <v>0</v>
      </c>
      <c r="AD1113">
        <v>0</v>
      </c>
      <c r="AE1113">
        <v>1970.01</v>
      </c>
      <c r="AF1113">
        <v>0</v>
      </c>
      <c r="AG1113">
        <v>0</v>
      </c>
      <c r="AH1113">
        <v>0</v>
      </c>
      <c r="AI1113">
        <v>3.33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1.18</v>
      </c>
      <c r="AU1113" t="s">
        <v>3</v>
      </c>
      <c r="AV1113">
        <v>0</v>
      </c>
      <c r="AW1113">
        <v>2</v>
      </c>
      <c r="AX1113">
        <v>35811802</v>
      </c>
      <c r="AY1113">
        <v>1</v>
      </c>
      <c r="AZ1113">
        <v>0</v>
      </c>
      <c r="BA1113">
        <v>1095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Y1113*Source!I1005</f>
        <v>0.32804</v>
      </c>
      <c r="CY1113">
        <f t="shared" si="175"/>
        <v>6560.13</v>
      </c>
      <c r="CZ1113">
        <f t="shared" si="176"/>
        <v>1970.01</v>
      </c>
      <c r="DA1113">
        <f t="shared" si="177"/>
        <v>3.33</v>
      </c>
      <c r="DB1113">
        <f t="shared" si="173"/>
        <v>2324.61</v>
      </c>
      <c r="DC1113">
        <f t="shared" si="174"/>
        <v>0</v>
      </c>
    </row>
    <row r="1114" spans="1:107">
      <c r="A1114">
        <f>ROW(Source!A1005)</f>
        <v>1005</v>
      </c>
      <c r="B1114">
        <v>35806607</v>
      </c>
      <c r="C1114">
        <v>35811779</v>
      </c>
      <c r="D1114">
        <v>29145153</v>
      </c>
      <c r="E1114">
        <v>1</v>
      </c>
      <c r="F1114">
        <v>1</v>
      </c>
      <c r="G1114">
        <v>1</v>
      </c>
      <c r="H1114">
        <v>3</v>
      </c>
      <c r="I1114" t="s">
        <v>873</v>
      </c>
      <c r="J1114" t="s">
        <v>874</v>
      </c>
      <c r="K1114" t="s">
        <v>875</v>
      </c>
      <c r="L1114">
        <v>1339</v>
      </c>
      <c r="N1114">
        <v>1007</v>
      </c>
      <c r="O1114" t="s">
        <v>638</v>
      </c>
      <c r="P1114" t="s">
        <v>638</v>
      </c>
      <c r="Q1114">
        <v>1</v>
      </c>
      <c r="W1114">
        <v>0</v>
      </c>
      <c r="X1114">
        <v>1291934812</v>
      </c>
      <c r="Y1114">
        <v>0.28000000000000003</v>
      </c>
      <c r="AA1114">
        <v>3234.48</v>
      </c>
      <c r="AB1114">
        <v>0</v>
      </c>
      <c r="AC1114">
        <v>0</v>
      </c>
      <c r="AD1114">
        <v>0</v>
      </c>
      <c r="AE1114">
        <v>426.15</v>
      </c>
      <c r="AF1114">
        <v>0</v>
      </c>
      <c r="AG1114">
        <v>0</v>
      </c>
      <c r="AH1114">
        <v>0</v>
      </c>
      <c r="AI1114">
        <v>7.59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0.28000000000000003</v>
      </c>
      <c r="AU1114" t="s">
        <v>3</v>
      </c>
      <c r="AV1114">
        <v>0</v>
      </c>
      <c r="AW1114">
        <v>2</v>
      </c>
      <c r="AX1114">
        <v>35811803</v>
      </c>
      <c r="AY1114">
        <v>1</v>
      </c>
      <c r="AZ1114">
        <v>0</v>
      </c>
      <c r="BA1114">
        <v>1096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Y1114*Source!I1005</f>
        <v>7.784000000000002E-2</v>
      </c>
      <c r="CY1114">
        <f t="shared" si="175"/>
        <v>3234.48</v>
      </c>
      <c r="CZ1114">
        <f t="shared" si="176"/>
        <v>426.15</v>
      </c>
      <c r="DA1114">
        <f t="shared" si="177"/>
        <v>7.59</v>
      </c>
      <c r="DB1114">
        <f t="shared" si="173"/>
        <v>119.32</v>
      </c>
      <c r="DC1114">
        <f t="shared" si="174"/>
        <v>0</v>
      </c>
    </row>
    <row r="1115" spans="1:107">
      <c r="A1115">
        <f>ROW(Source!A1005)</f>
        <v>1005</v>
      </c>
      <c r="B1115">
        <v>35806607</v>
      </c>
      <c r="C1115">
        <v>35811779</v>
      </c>
      <c r="D1115">
        <v>29148832</v>
      </c>
      <c r="E1115">
        <v>1</v>
      </c>
      <c r="F1115">
        <v>1</v>
      </c>
      <c r="G1115">
        <v>1</v>
      </c>
      <c r="H1115">
        <v>3</v>
      </c>
      <c r="I1115" t="s">
        <v>876</v>
      </c>
      <c r="J1115" t="s">
        <v>877</v>
      </c>
      <c r="K1115" t="s">
        <v>878</v>
      </c>
      <c r="L1115">
        <v>1356</v>
      </c>
      <c r="N1115">
        <v>1010</v>
      </c>
      <c r="O1115" t="s">
        <v>253</v>
      </c>
      <c r="P1115" t="s">
        <v>253</v>
      </c>
      <c r="Q1115">
        <v>1000</v>
      </c>
      <c r="W1115">
        <v>0</v>
      </c>
      <c r="X1115">
        <v>-463371541</v>
      </c>
      <c r="Y1115">
        <v>0.51</v>
      </c>
      <c r="AA1115">
        <v>8359.85</v>
      </c>
      <c r="AB1115">
        <v>0</v>
      </c>
      <c r="AC1115">
        <v>0</v>
      </c>
      <c r="AD1115">
        <v>0</v>
      </c>
      <c r="AE1115">
        <v>1752.59</v>
      </c>
      <c r="AF1115">
        <v>0</v>
      </c>
      <c r="AG1115">
        <v>0</v>
      </c>
      <c r="AH1115">
        <v>0</v>
      </c>
      <c r="AI1115">
        <v>4.7699999999999996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0.51</v>
      </c>
      <c r="AU1115" t="s">
        <v>3</v>
      </c>
      <c r="AV1115">
        <v>0</v>
      </c>
      <c r="AW1115">
        <v>2</v>
      </c>
      <c r="AX1115">
        <v>35811804</v>
      </c>
      <c r="AY1115">
        <v>1</v>
      </c>
      <c r="AZ1115">
        <v>0</v>
      </c>
      <c r="BA1115">
        <v>1097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Y1115*Source!I1005</f>
        <v>0.14178000000000002</v>
      </c>
      <c r="CY1115">
        <f t="shared" si="175"/>
        <v>8359.85</v>
      </c>
      <c r="CZ1115">
        <f t="shared" si="176"/>
        <v>1752.59</v>
      </c>
      <c r="DA1115">
        <f t="shared" si="177"/>
        <v>4.7699999999999996</v>
      </c>
      <c r="DB1115">
        <f t="shared" si="173"/>
        <v>893.82</v>
      </c>
      <c r="DC1115">
        <f t="shared" si="174"/>
        <v>0</v>
      </c>
    </row>
    <row r="1116" spans="1:107">
      <c r="A1116">
        <f>ROW(Source!A1005)</f>
        <v>1005</v>
      </c>
      <c r="B1116">
        <v>35806607</v>
      </c>
      <c r="C1116">
        <v>35811779</v>
      </c>
      <c r="D1116">
        <v>29150040</v>
      </c>
      <c r="E1116">
        <v>1</v>
      </c>
      <c r="F1116">
        <v>1</v>
      </c>
      <c r="G1116">
        <v>1</v>
      </c>
      <c r="H1116">
        <v>3</v>
      </c>
      <c r="I1116" t="s">
        <v>757</v>
      </c>
      <c r="J1116" t="s">
        <v>879</v>
      </c>
      <c r="K1116" t="s">
        <v>759</v>
      </c>
      <c r="L1116">
        <v>1339</v>
      </c>
      <c r="N1116">
        <v>1007</v>
      </c>
      <c r="O1116" t="s">
        <v>638</v>
      </c>
      <c r="P1116" t="s">
        <v>638</v>
      </c>
      <c r="Q1116">
        <v>1</v>
      </c>
      <c r="W1116">
        <v>0</v>
      </c>
      <c r="X1116">
        <v>693153122</v>
      </c>
      <c r="Y1116">
        <v>7.0000000000000007E-2</v>
      </c>
      <c r="AA1116">
        <v>22.2</v>
      </c>
      <c r="AB1116">
        <v>0</v>
      </c>
      <c r="AC1116">
        <v>0</v>
      </c>
      <c r="AD1116">
        <v>0</v>
      </c>
      <c r="AE1116">
        <v>2.44</v>
      </c>
      <c r="AF1116">
        <v>0</v>
      </c>
      <c r="AG1116">
        <v>0</v>
      </c>
      <c r="AH1116">
        <v>0</v>
      </c>
      <c r="AI1116">
        <v>9.1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7.0000000000000007E-2</v>
      </c>
      <c r="AU1116" t="s">
        <v>3</v>
      </c>
      <c r="AV1116">
        <v>0</v>
      </c>
      <c r="AW1116">
        <v>2</v>
      </c>
      <c r="AX1116">
        <v>35811805</v>
      </c>
      <c r="AY1116">
        <v>1</v>
      </c>
      <c r="AZ1116">
        <v>0</v>
      </c>
      <c r="BA1116">
        <v>1098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Y1116*Source!I1005</f>
        <v>1.9460000000000005E-2</v>
      </c>
      <c r="CY1116">
        <f t="shared" si="175"/>
        <v>22.2</v>
      </c>
      <c r="CZ1116">
        <f t="shared" si="176"/>
        <v>2.44</v>
      </c>
      <c r="DA1116">
        <f t="shared" si="177"/>
        <v>9.1</v>
      </c>
      <c r="DB1116">
        <f t="shared" si="173"/>
        <v>0.17</v>
      </c>
      <c r="DC1116">
        <f t="shared" si="174"/>
        <v>0</v>
      </c>
    </row>
    <row r="1117" spans="1:107">
      <c r="A1117">
        <f>ROW(Source!A1006)</f>
        <v>1006</v>
      </c>
      <c r="B1117">
        <v>35806607</v>
      </c>
      <c r="C1117">
        <v>35811806</v>
      </c>
      <c r="D1117">
        <v>18407150</v>
      </c>
      <c r="E1117">
        <v>1</v>
      </c>
      <c r="F1117">
        <v>1</v>
      </c>
      <c r="G1117">
        <v>1</v>
      </c>
      <c r="H1117">
        <v>1</v>
      </c>
      <c r="I1117" t="s">
        <v>599</v>
      </c>
      <c r="J1117" t="s">
        <v>3</v>
      </c>
      <c r="K1117" t="s">
        <v>600</v>
      </c>
      <c r="L1117">
        <v>1369</v>
      </c>
      <c r="N1117">
        <v>1013</v>
      </c>
      <c r="O1117" t="s">
        <v>583</v>
      </c>
      <c r="P1117" t="s">
        <v>583</v>
      </c>
      <c r="Q1117">
        <v>1</v>
      </c>
      <c r="W1117">
        <v>0</v>
      </c>
      <c r="X1117">
        <v>-931037793</v>
      </c>
      <c r="Y1117">
        <v>60.72</v>
      </c>
      <c r="AA1117">
        <v>0</v>
      </c>
      <c r="AB1117">
        <v>0</v>
      </c>
      <c r="AC1117">
        <v>0</v>
      </c>
      <c r="AD1117">
        <v>283.07</v>
      </c>
      <c r="AE1117">
        <v>0</v>
      </c>
      <c r="AF1117">
        <v>0</v>
      </c>
      <c r="AG1117">
        <v>0</v>
      </c>
      <c r="AH1117">
        <v>283.07</v>
      </c>
      <c r="AI1117">
        <v>1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60.72</v>
      </c>
      <c r="AU1117" t="s">
        <v>3</v>
      </c>
      <c r="AV1117">
        <v>1</v>
      </c>
      <c r="AW1117">
        <v>2</v>
      </c>
      <c r="AX1117">
        <v>35811815</v>
      </c>
      <c r="AY1117">
        <v>2</v>
      </c>
      <c r="AZ1117">
        <v>131072</v>
      </c>
      <c r="BA1117">
        <v>1099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Y1117*Source!I1006</f>
        <v>16.88016</v>
      </c>
      <c r="CY1117">
        <f>AD1117</f>
        <v>283.07</v>
      </c>
      <c r="CZ1117">
        <f>AH1117</f>
        <v>283.07</v>
      </c>
      <c r="DA1117">
        <f>AL1117</f>
        <v>1</v>
      </c>
      <c r="DB1117">
        <f t="shared" si="173"/>
        <v>17188.009999999998</v>
      </c>
      <c r="DC1117">
        <f t="shared" si="174"/>
        <v>0</v>
      </c>
    </row>
    <row r="1118" spans="1:107">
      <c r="A1118">
        <f>ROW(Source!A1006)</f>
        <v>1006</v>
      </c>
      <c r="B1118">
        <v>35806607</v>
      </c>
      <c r="C1118">
        <v>35811806</v>
      </c>
      <c r="D1118">
        <v>121548</v>
      </c>
      <c r="E1118">
        <v>1</v>
      </c>
      <c r="F1118">
        <v>1</v>
      </c>
      <c r="G1118">
        <v>1</v>
      </c>
      <c r="H1118">
        <v>1</v>
      </c>
      <c r="I1118" t="s">
        <v>34</v>
      </c>
      <c r="J1118" t="s">
        <v>3</v>
      </c>
      <c r="K1118" t="s">
        <v>584</v>
      </c>
      <c r="L1118">
        <v>608254</v>
      </c>
      <c r="N1118">
        <v>1013</v>
      </c>
      <c r="O1118" t="s">
        <v>585</v>
      </c>
      <c r="P1118" t="s">
        <v>585</v>
      </c>
      <c r="Q1118">
        <v>1</v>
      </c>
      <c r="W1118">
        <v>0</v>
      </c>
      <c r="X1118">
        <v>-185737400</v>
      </c>
      <c r="Y1118">
        <v>0.57999999999999996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1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0.57999999999999996</v>
      </c>
      <c r="AU1118" t="s">
        <v>3</v>
      </c>
      <c r="AV1118">
        <v>2</v>
      </c>
      <c r="AW1118">
        <v>2</v>
      </c>
      <c r="AX1118">
        <v>35811816</v>
      </c>
      <c r="AY1118">
        <v>1</v>
      </c>
      <c r="AZ1118">
        <v>0</v>
      </c>
      <c r="BA1118">
        <v>1100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Y1118*Source!I1006</f>
        <v>0.16123999999999999</v>
      </c>
      <c r="CY1118">
        <f>AD1118</f>
        <v>0</v>
      </c>
      <c r="CZ1118">
        <f>AH1118</f>
        <v>0</v>
      </c>
      <c r="DA1118">
        <f>AL1118</f>
        <v>1</v>
      </c>
      <c r="DB1118">
        <f t="shared" si="173"/>
        <v>0</v>
      </c>
      <c r="DC1118">
        <f t="shared" si="174"/>
        <v>0</v>
      </c>
    </row>
    <row r="1119" spans="1:107">
      <c r="A1119">
        <f>ROW(Source!A1006)</f>
        <v>1006</v>
      </c>
      <c r="B1119">
        <v>35806607</v>
      </c>
      <c r="C1119">
        <v>35811806</v>
      </c>
      <c r="D1119">
        <v>29172556</v>
      </c>
      <c r="E1119">
        <v>1</v>
      </c>
      <c r="F1119">
        <v>1</v>
      </c>
      <c r="G1119">
        <v>1</v>
      </c>
      <c r="H1119">
        <v>2</v>
      </c>
      <c r="I1119" t="s">
        <v>586</v>
      </c>
      <c r="J1119" t="s">
        <v>590</v>
      </c>
      <c r="K1119" t="s">
        <v>588</v>
      </c>
      <c r="L1119">
        <v>1368</v>
      </c>
      <c r="N1119">
        <v>1011</v>
      </c>
      <c r="O1119" t="s">
        <v>589</v>
      </c>
      <c r="P1119" t="s">
        <v>589</v>
      </c>
      <c r="Q1119">
        <v>1</v>
      </c>
      <c r="W1119">
        <v>0</v>
      </c>
      <c r="X1119">
        <v>-1302720870</v>
      </c>
      <c r="Y1119">
        <v>0.57999999999999996</v>
      </c>
      <c r="AA1119">
        <v>0</v>
      </c>
      <c r="AB1119">
        <v>466.71</v>
      </c>
      <c r="AC1119">
        <v>447.93</v>
      </c>
      <c r="AD1119">
        <v>0</v>
      </c>
      <c r="AE1119">
        <v>0</v>
      </c>
      <c r="AF1119">
        <v>31.26</v>
      </c>
      <c r="AG1119">
        <v>13.5</v>
      </c>
      <c r="AH1119">
        <v>0</v>
      </c>
      <c r="AI1119">
        <v>1</v>
      </c>
      <c r="AJ1119">
        <v>14.93</v>
      </c>
      <c r="AK1119">
        <v>33.18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0.57999999999999996</v>
      </c>
      <c r="AU1119" t="s">
        <v>3</v>
      </c>
      <c r="AV1119">
        <v>0</v>
      </c>
      <c r="AW1119">
        <v>2</v>
      </c>
      <c r="AX1119">
        <v>35811817</v>
      </c>
      <c r="AY1119">
        <v>1</v>
      </c>
      <c r="AZ1119">
        <v>0</v>
      </c>
      <c r="BA1119">
        <v>1101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Y1119*Source!I1006</f>
        <v>0.16123999999999999</v>
      </c>
      <c r="CY1119">
        <f>AB1119</f>
        <v>466.71</v>
      </c>
      <c r="CZ1119">
        <f>AF1119</f>
        <v>31.26</v>
      </c>
      <c r="DA1119">
        <f>AJ1119</f>
        <v>14.93</v>
      </c>
      <c r="DB1119">
        <f t="shared" si="173"/>
        <v>18.13</v>
      </c>
      <c r="DC1119">
        <f t="shared" si="174"/>
        <v>7.83</v>
      </c>
    </row>
    <row r="1120" spans="1:107">
      <c r="A1120">
        <f>ROW(Source!A1006)</f>
        <v>1006</v>
      </c>
      <c r="B1120">
        <v>35806607</v>
      </c>
      <c r="C1120">
        <v>35811806</v>
      </c>
      <c r="D1120">
        <v>29174591</v>
      </c>
      <c r="E1120">
        <v>1</v>
      </c>
      <c r="F1120">
        <v>1</v>
      </c>
      <c r="G1120">
        <v>1</v>
      </c>
      <c r="H1120">
        <v>2</v>
      </c>
      <c r="I1120" t="s">
        <v>612</v>
      </c>
      <c r="J1120" t="s">
        <v>642</v>
      </c>
      <c r="K1120" t="s">
        <v>614</v>
      </c>
      <c r="L1120">
        <v>1368</v>
      </c>
      <c r="N1120">
        <v>1011</v>
      </c>
      <c r="O1120" t="s">
        <v>589</v>
      </c>
      <c r="P1120" t="s">
        <v>589</v>
      </c>
      <c r="Q1120">
        <v>1</v>
      </c>
      <c r="W1120">
        <v>0</v>
      </c>
      <c r="X1120">
        <v>1598042632</v>
      </c>
      <c r="Y1120">
        <v>0.82</v>
      </c>
      <c r="AA1120">
        <v>0</v>
      </c>
      <c r="AB1120">
        <v>9.4700000000000006</v>
      </c>
      <c r="AC1120">
        <v>0</v>
      </c>
      <c r="AD1120">
        <v>0</v>
      </c>
      <c r="AE1120">
        <v>0</v>
      </c>
      <c r="AF1120">
        <v>0.95</v>
      </c>
      <c r="AG1120">
        <v>0</v>
      </c>
      <c r="AH1120">
        <v>0</v>
      </c>
      <c r="AI1120">
        <v>1</v>
      </c>
      <c r="AJ1120">
        <v>9.9700000000000006</v>
      </c>
      <c r="AK1120">
        <v>33.18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0.82</v>
      </c>
      <c r="AU1120" t="s">
        <v>3</v>
      </c>
      <c r="AV1120">
        <v>0</v>
      </c>
      <c r="AW1120">
        <v>2</v>
      </c>
      <c r="AX1120">
        <v>35811818</v>
      </c>
      <c r="AY1120">
        <v>1</v>
      </c>
      <c r="AZ1120">
        <v>0</v>
      </c>
      <c r="BA1120">
        <v>1102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Y1120*Source!I1006</f>
        <v>0.22796</v>
      </c>
      <c r="CY1120">
        <f>AB1120</f>
        <v>9.4700000000000006</v>
      </c>
      <c r="CZ1120">
        <f>AF1120</f>
        <v>0.95</v>
      </c>
      <c r="DA1120">
        <f>AJ1120</f>
        <v>9.9700000000000006</v>
      </c>
      <c r="DB1120">
        <f t="shared" si="173"/>
        <v>0.78</v>
      </c>
      <c r="DC1120">
        <f t="shared" si="174"/>
        <v>0</v>
      </c>
    </row>
    <row r="1121" spans="1:107">
      <c r="A1121">
        <f>ROW(Source!A1006)</f>
        <v>1006</v>
      </c>
      <c r="B1121">
        <v>35806607</v>
      </c>
      <c r="C1121">
        <v>35811806</v>
      </c>
      <c r="D1121">
        <v>29174661</v>
      </c>
      <c r="E1121">
        <v>1</v>
      </c>
      <c r="F1121">
        <v>1</v>
      </c>
      <c r="G1121">
        <v>1</v>
      </c>
      <c r="H1121">
        <v>2</v>
      </c>
      <c r="I1121" t="s">
        <v>651</v>
      </c>
      <c r="J1121" t="s">
        <v>652</v>
      </c>
      <c r="K1121" t="s">
        <v>653</v>
      </c>
      <c r="L1121">
        <v>1368</v>
      </c>
      <c r="N1121">
        <v>1011</v>
      </c>
      <c r="O1121" t="s">
        <v>589</v>
      </c>
      <c r="P1121" t="s">
        <v>589</v>
      </c>
      <c r="Q1121">
        <v>1</v>
      </c>
      <c r="W1121">
        <v>0</v>
      </c>
      <c r="X1121">
        <v>-2115030577</v>
      </c>
      <c r="Y1121">
        <v>2.7</v>
      </c>
      <c r="AA1121">
        <v>0</v>
      </c>
      <c r="AB1121">
        <v>25.44</v>
      </c>
      <c r="AC1121">
        <v>0</v>
      </c>
      <c r="AD1121">
        <v>0</v>
      </c>
      <c r="AE1121">
        <v>0</v>
      </c>
      <c r="AF1121">
        <v>2.09</v>
      </c>
      <c r="AG1121">
        <v>0</v>
      </c>
      <c r="AH1121">
        <v>0</v>
      </c>
      <c r="AI1121">
        <v>1</v>
      </c>
      <c r="AJ1121">
        <v>12.17</v>
      </c>
      <c r="AK1121">
        <v>33.18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2.7</v>
      </c>
      <c r="AU1121" t="s">
        <v>3</v>
      </c>
      <c r="AV1121">
        <v>0</v>
      </c>
      <c r="AW1121">
        <v>2</v>
      </c>
      <c r="AX1121">
        <v>35811819</v>
      </c>
      <c r="AY1121">
        <v>1</v>
      </c>
      <c r="AZ1121">
        <v>0</v>
      </c>
      <c r="BA1121">
        <v>1103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Y1121*Source!I1006</f>
        <v>0.75060000000000016</v>
      </c>
      <c r="CY1121">
        <f>AB1121</f>
        <v>25.44</v>
      </c>
      <c r="CZ1121">
        <f>AF1121</f>
        <v>2.09</v>
      </c>
      <c r="DA1121">
        <f>AJ1121</f>
        <v>12.17</v>
      </c>
      <c r="DB1121">
        <f t="shared" si="173"/>
        <v>5.64</v>
      </c>
      <c r="DC1121">
        <f t="shared" si="174"/>
        <v>0</v>
      </c>
    </row>
    <row r="1122" spans="1:107">
      <c r="A1122">
        <f>ROW(Source!A1006)</f>
        <v>1006</v>
      </c>
      <c r="B1122">
        <v>35806607</v>
      </c>
      <c r="C1122">
        <v>35811806</v>
      </c>
      <c r="D1122">
        <v>29174913</v>
      </c>
      <c r="E1122">
        <v>1</v>
      </c>
      <c r="F1122">
        <v>1</v>
      </c>
      <c r="G1122">
        <v>1</v>
      </c>
      <c r="H1122">
        <v>2</v>
      </c>
      <c r="I1122" t="s">
        <v>601</v>
      </c>
      <c r="J1122" t="s">
        <v>602</v>
      </c>
      <c r="K1122" t="s">
        <v>603</v>
      </c>
      <c r="L1122">
        <v>1368</v>
      </c>
      <c r="N1122">
        <v>1011</v>
      </c>
      <c r="O1122" t="s">
        <v>589</v>
      </c>
      <c r="P1122" t="s">
        <v>589</v>
      </c>
      <c r="Q1122">
        <v>1</v>
      </c>
      <c r="W1122">
        <v>0</v>
      </c>
      <c r="X1122">
        <v>458544584</v>
      </c>
      <c r="Y1122">
        <v>0.84</v>
      </c>
      <c r="AA1122">
        <v>0</v>
      </c>
      <c r="AB1122">
        <v>932.72</v>
      </c>
      <c r="AC1122">
        <v>384.89</v>
      </c>
      <c r="AD1122">
        <v>0</v>
      </c>
      <c r="AE1122">
        <v>0</v>
      </c>
      <c r="AF1122">
        <v>87.17</v>
      </c>
      <c r="AG1122">
        <v>11.6</v>
      </c>
      <c r="AH1122">
        <v>0</v>
      </c>
      <c r="AI1122">
        <v>1</v>
      </c>
      <c r="AJ1122">
        <v>10.7</v>
      </c>
      <c r="AK1122">
        <v>33.18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0.84</v>
      </c>
      <c r="AU1122" t="s">
        <v>3</v>
      </c>
      <c r="AV1122">
        <v>0</v>
      </c>
      <c r="AW1122">
        <v>2</v>
      </c>
      <c r="AX1122">
        <v>35811820</v>
      </c>
      <c r="AY1122">
        <v>1</v>
      </c>
      <c r="AZ1122">
        <v>0</v>
      </c>
      <c r="BA1122">
        <v>1104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Y1122*Source!I1006</f>
        <v>0.23352000000000001</v>
      </c>
      <c r="CY1122">
        <f>AB1122</f>
        <v>932.72</v>
      </c>
      <c r="CZ1122">
        <f>AF1122</f>
        <v>87.17</v>
      </c>
      <c r="DA1122">
        <f>AJ1122</f>
        <v>10.7</v>
      </c>
      <c r="DB1122">
        <f t="shared" si="173"/>
        <v>73.22</v>
      </c>
      <c r="DC1122">
        <f t="shared" si="174"/>
        <v>9.74</v>
      </c>
    </row>
    <row r="1123" spans="1:107">
      <c r="A1123">
        <f>ROW(Source!A1006)</f>
        <v>1006</v>
      </c>
      <c r="B1123">
        <v>35806607</v>
      </c>
      <c r="C1123">
        <v>35811806</v>
      </c>
      <c r="D1123">
        <v>29114332</v>
      </c>
      <c r="E1123">
        <v>1</v>
      </c>
      <c r="F1123">
        <v>1</v>
      </c>
      <c r="G1123">
        <v>1</v>
      </c>
      <c r="H1123">
        <v>3</v>
      </c>
      <c r="I1123" t="s">
        <v>628</v>
      </c>
      <c r="J1123" t="s">
        <v>654</v>
      </c>
      <c r="K1123" t="s">
        <v>630</v>
      </c>
      <c r="L1123">
        <v>1348</v>
      </c>
      <c r="N1123">
        <v>1009</v>
      </c>
      <c r="O1123" t="s">
        <v>29</v>
      </c>
      <c r="P1123" t="s">
        <v>29</v>
      </c>
      <c r="Q1123">
        <v>1000</v>
      </c>
      <c r="W1123">
        <v>0</v>
      </c>
      <c r="X1123">
        <v>233971917</v>
      </c>
      <c r="Y1123">
        <v>1.23E-2</v>
      </c>
      <c r="AA1123">
        <v>54619.68</v>
      </c>
      <c r="AB1123">
        <v>0</v>
      </c>
      <c r="AC1123">
        <v>0</v>
      </c>
      <c r="AD1123">
        <v>0</v>
      </c>
      <c r="AE1123">
        <v>11978</v>
      </c>
      <c r="AF1123">
        <v>0</v>
      </c>
      <c r="AG1123">
        <v>0</v>
      </c>
      <c r="AH1123">
        <v>0</v>
      </c>
      <c r="AI1123">
        <v>4.5599999999999996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1.23E-2</v>
      </c>
      <c r="AU1123" t="s">
        <v>3</v>
      </c>
      <c r="AV1123">
        <v>0</v>
      </c>
      <c r="AW1123">
        <v>2</v>
      </c>
      <c r="AX1123">
        <v>35811821</v>
      </c>
      <c r="AY1123">
        <v>1</v>
      </c>
      <c r="AZ1123">
        <v>0</v>
      </c>
      <c r="BA1123">
        <v>1105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Y1123*Source!I1006</f>
        <v>3.4194000000000004E-3</v>
      </c>
      <c r="CY1123">
        <f>AA1123</f>
        <v>54619.68</v>
      </c>
      <c r="CZ1123">
        <f>AE1123</f>
        <v>11978</v>
      </c>
      <c r="DA1123">
        <f>AI1123</f>
        <v>4.5599999999999996</v>
      </c>
      <c r="DB1123">
        <f t="shared" si="173"/>
        <v>147.33000000000001</v>
      </c>
      <c r="DC1123">
        <f t="shared" si="174"/>
        <v>0</v>
      </c>
    </row>
    <row r="1124" spans="1:107">
      <c r="A1124">
        <f>ROW(Source!A1006)</f>
        <v>1006</v>
      </c>
      <c r="B1124">
        <v>35806607</v>
      </c>
      <c r="C1124">
        <v>35811806</v>
      </c>
      <c r="D1124">
        <v>29130788</v>
      </c>
      <c r="E1124">
        <v>1</v>
      </c>
      <c r="F1124">
        <v>1</v>
      </c>
      <c r="G1124">
        <v>1</v>
      </c>
      <c r="H1124">
        <v>3</v>
      </c>
      <c r="I1124" t="s">
        <v>655</v>
      </c>
      <c r="J1124" t="s">
        <v>656</v>
      </c>
      <c r="K1124" t="s">
        <v>657</v>
      </c>
      <c r="L1124">
        <v>1339</v>
      </c>
      <c r="N1124">
        <v>1007</v>
      </c>
      <c r="O1124" t="s">
        <v>638</v>
      </c>
      <c r="P1124" t="s">
        <v>638</v>
      </c>
      <c r="Q1124">
        <v>1</v>
      </c>
      <c r="W1124">
        <v>0</v>
      </c>
      <c r="X1124">
        <v>23409818</v>
      </c>
      <c r="Y1124">
        <v>2.88</v>
      </c>
      <c r="AA1124">
        <v>14208.11</v>
      </c>
      <c r="AB1124">
        <v>0</v>
      </c>
      <c r="AC1124">
        <v>0</v>
      </c>
      <c r="AD1124">
        <v>0</v>
      </c>
      <c r="AE1124">
        <v>2156.0100000000002</v>
      </c>
      <c r="AF1124">
        <v>0</v>
      </c>
      <c r="AG1124">
        <v>0</v>
      </c>
      <c r="AH1124">
        <v>0</v>
      </c>
      <c r="AI1124">
        <v>6.59</v>
      </c>
      <c r="AJ1124">
        <v>1</v>
      </c>
      <c r="AK1124">
        <v>1</v>
      </c>
      <c r="AL1124">
        <v>1</v>
      </c>
      <c r="AN1124">
        <v>0</v>
      </c>
      <c r="AO1124">
        <v>1</v>
      </c>
      <c r="AP1124">
        <v>0</v>
      </c>
      <c r="AQ1124">
        <v>0</v>
      </c>
      <c r="AR1124">
        <v>0</v>
      </c>
      <c r="AS1124" t="s">
        <v>3</v>
      </c>
      <c r="AT1124">
        <v>2.88</v>
      </c>
      <c r="AU1124" t="s">
        <v>3</v>
      </c>
      <c r="AV1124">
        <v>0</v>
      </c>
      <c r="AW1124">
        <v>2</v>
      </c>
      <c r="AX1124">
        <v>35811822</v>
      </c>
      <c r="AY1124">
        <v>1</v>
      </c>
      <c r="AZ1124">
        <v>0</v>
      </c>
      <c r="BA1124">
        <v>1106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Y1124*Source!I1006</f>
        <v>0.80064000000000002</v>
      </c>
      <c r="CY1124">
        <f>AA1124</f>
        <v>14208.11</v>
      </c>
      <c r="CZ1124">
        <f>AE1124</f>
        <v>2156.0100000000002</v>
      </c>
      <c r="DA1124">
        <f>AI1124</f>
        <v>6.59</v>
      </c>
      <c r="DB1124">
        <f t="shared" si="173"/>
        <v>6209.31</v>
      </c>
      <c r="DC1124">
        <f t="shared" si="174"/>
        <v>0</v>
      </c>
    </row>
    <row r="1125" spans="1:107">
      <c r="A1125">
        <f>ROW(Source!A1007)</f>
        <v>1007</v>
      </c>
      <c r="B1125">
        <v>35806607</v>
      </c>
      <c r="C1125">
        <v>35811823</v>
      </c>
      <c r="D1125">
        <v>18408291</v>
      </c>
      <c r="E1125">
        <v>1</v>
      </c>
      <c r="F1125">
        <v>1</v>
      </c>
      <c r="G1125">
        <v>1</v>
      </c>
      <c r="H1125">
        <v>1</v>
      </c>
      <c r="I1125" t="s">
        <v>658</v>
      </c>
      <c r="J1125" t="s">
        <v>3</v>
      </c>
      <c r="K1125" t="s">
        <v>659</v>
      </c>
      <c r="L1125">
        <v>1369</v>
      </c>
      <c r="N1125">
        <v>1013</v>
      </c>
      <c r="O1125" t="s">
        <v>583</v>
      </c>
      <c r="P1125" t="s">
        <v>583</v>
      </c>
      <c r="Q1125">
        <v>1</v>
      </c>
      <c r="W1125">
        <v>0</v>
      </c>
      <c r="X1125">
        <v>1933892413</v>
      </c>
      <c r="Y1125">
        <v>35.948999999999998</v>
      </c>
      <c r="AA1125">
        <v>0</v>
      </c>
      <c r="AB1125">
        <v>0</v>
      </c>
      <c r="AC1125">
        <v>0</v>
      </c>
      <c r="AD1125">
        <v>271.12</v>
      </c>
      <c r="AE1125">
        <v>0</v>
      </c>
      <c r="AF1125">
        <v>0</v>
      </c>
      <c r="AG1125">
        <v>0</v>
      </c>
      <c r="AH1125">
        <v>271.12</v>
      </c>
      <c r="AI1125">
        <v>1</v>
      </c>
      <c r="AJ1125">
        <v>1</v>
      </c>
      <c r="AK1125">
        <v>1</v>
      </c>
      <c r="AL1125">
        <v>1</v>
      </c>
      <c r="AN1125">
        <v>0</v>
      </c>
      <c r="AO1125">
        <v>1</v>
      </c>
      <c r="AP1125">
        <v>1</v>
      </c>
      <c r="AQ1125">
        <v>0</v>
      </c>
      <c r="AR1125">
        <v>0</v>
      </c>
      <c r="AS1125" t="s">
        <v>3</v>
      </c>
      <c r="AT1125">
        <v>31.26</v>
      </c>
      <c r="AU1125" t="s">
        <v>144</v>
      </c>
      <c r="AV1125">
        <v>1</v>
      </c>
      <c r="AW1125">
        <v>2</v>
      </c>
      <c r="AX1125">
        <v>35811831</v>
      </c>
      <c r="AY1125">
        <v>2</v>
      </c>
      <c r="AZ1125">
        <v>131072</v>
      </c>
      <c r="BA1125">
        <v>1107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Y1125*Source!I1007</f>
        <v>9.9938219999999998</v>
      </c>
      <c r="CY1125">
        <f>AD1125</f>
        <v>271.12</v>
      </c>
      <c r="CZ1125">
        <f>AH1125</f>
        <v>271.12</v>
      </c>
      <c r="DA1125">
        <f>AL1125</f>
        <v>1</v>
      </c>
      <c r="DB1125">
        <f>ROUND((ROUND(AT1125*CZ1125,2)*1.15),2)</f>
        <v>9746.49</v>
      </c>
      <c r="DC1125">
        <f>ROUND((ROUND(AT1125*AG1125,2)*1.15),2)</f>
        <v>0</v>
      </c>
    </row>
    <row r="1126" spans="1:107">
      <c r="A1126">
        <f>ROW(Source!A1007)</f>
        <v>1007</v>
      </c>
      <c r="B1126">
        <v>35806607</v>
      </c>
      <c r="C1126">
        <v>35811823</v>
      </c>
      <c r="D1126">
        <v>121548</v>
      </c>
      <c r="E1126">
        <v>1</v>
      </c>
      <c r="F1126">
        <v>1</v>
      </c>
      <c r="G1126">
        <v>1</v>
      </c>
      <c r="H1126">
        <v>1</v>
      </c>
      <c r="I1126" t="s">
        <v>34</v>
      </c>
      <c r="J1126" t="s">
        <v>3</v>
      </c>
      <c r="K1126" t="s">
        <v>584</v>
      </c>
      <c r="L1126">
        <v>608254</v>
      </c>
      <c r="N1126">
        <v>1013</v>
      </c>
      <c r="O1126" t="s">
        <v>585</v>
      </c>
      <c r="P1126" t="s">
        <v>585</v>
      </c>
      <c r="Q1126">
        <v>1</v>
      </c>
      <c r="W1126">
        <v>0</v>
      </c>
      <c r="X1126">
        <v>-185737400</v>
      </c>
      <c r="Y1126">
        <v>8.375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</v>
      </c>
      <c r="AJ1126">
        <v>1</v>
      </c>
      <c r="AK1126">
        <v>1</v>
      </c>
      <c r="AL1126">
        <v>1</v>
      </c>
      <c r="AN1126">
        <v>0</v>
      </c>
      <c r="AO1126">
        <v>1</v>
      </c>
      <c r="AP1126">
        <v>1</v>
      </c>
      <c r="AQ1126">
        <v>0</v>
      </c>
      <c r="AR1126">
        <v>0</v>
      </c>
      <c r="AS1126" t="s">
        <v>3</v>
      </c>
      <c r="AT1126">
        <v>6.7</v>
      </c>
      <c r="AU1126" t="s">
        <v>143</v>
      </c>
      <c r="AV1126">
        <v>2</v>
      </c>
      <c r="AW1126">
        <v>2</v>
      </c>
      <c r="AX1126">
        <v>35811832</v>
      </c>
      <c r="AY1126">
        <v>1</v>
      </c>
      <c r="AZ1126">
        <v>0</v>
      </c>
      <c r="BA1126">
        <v>1108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Y1126*Source!I1007</f>
        <v>2.3282500000000002</v>
      </c>
      <c r="CY1126">
        <f>AD1126</f>
        <v>0</v>
      </c>
      <c r="CZ1126">
        <f>AH1126</f>
        <v>0</v>
      </c>
      <c r="DA1126">
        <f>AL1126</f>
        <v>1</v>
      </c>
      <c r="DB1126">
        <f>ROUND((ROUND(AT1126*CZ1126,2)*1.25),2)</f>
        <v>0</v>
      </c>
      <c r="DC1126">
        <f>ROUND((ROUND(AT1126*AG1126,2)*1.25),2)</f>
        <v>0</v>
      </c>
    </row>
    <row r="1127" spans="1:107">
      <c r="A1127">
        <f>ROW(Source!A1007)</f>
        <v>1007</v>
      </c>
      <c r="B1127">
        <v>35806607</v>
      </c>
      <c r="C1127">
        <v>35811823</v>
      </c>
      <c r="D1127">
        <v>29172710</v>
      </c>
      <c r="E1127">
        <v>1</v>
      </c>
      <c r="F1127">
        <v>1</v>
      </c>
      <c r="G1127">
        <v>1</v>
      </c>
      <c r="H1127">
        <v>2</v>
      </c>
      <c r="I1127" t="s">
        <v>593</v>
      </c>
      <c r="J1127" t="s">
        <v>594</v>
      </c>
      <c r="K1127" t="s">
        <v>595</v>
      </c>
      <c r="L1127">
        <v>1368</v>
      </c>
      <c r="N1127">
        <v>1011</v>
      </c>
      <c r="O1127" t="s">
        <v>589</v>
      </c>
      <c r="P1127" t="s">
        <v>589</v>
      </c>
      <c r="Q1127">
        <v>1</v>
      </c>
      <c r="W1127">
        <v>0</v>
      </c>
      <c r="X1127">
        <v>-1676841219</v>
      </c>
      <c r="Y1127">
        <v>8.375</v>
      </c>
      <c r="AA1127">
        <v>0</v>
      </c>
      <c r="AB1127">
        <v>539.16</v>
      </c>
      <c r="AC1127">
        <v>333.79</v>
      </c>
      <c r="AD1127">
        <v>0</v>
      </c>
      <c r="AE1127">
        <v>0</v>
      </c>
      <c r="AF1127">
        <v>46.56</v>
      </c>
      <c r="AG1127">
        <v>10.06</v>
      </c>
      <c r="AH1127">
        <v>0</v>
      </c>
      <c r="AI1127">
        <v>1</v>
      </c>
      <c r="AJ1127">
        <v>11.58</v>
      </c>
      <c r="AK1127">
        <v>33.18</v>
      </c>
      <c r="AL1127">
        <v>1</v>
      </c>
      <c r="AN1127">
        <v>0</v>
      </c>
      <c r="AO1127">
        <v>1</v>
      </c>
      <c r="AP1127">
        <v>1</v>
      </c>
      <c r="AQ1127">
        <v>0</v>
      </c>
      <c r="AR1127">
        <v>0</v>
      </c>
      <c r="AS1127" t="s">
        <v>3</v>
      </c>
      <c r="AT1127">
        <v>6.7</v>
      </c>
      <c r="AU1127" t="s">
        <v>143</v>
      </c>
      <c r="AV1127">
        <v>0</v>
      </c>
      <c r="AW1127">
        <v>2</v>
      </c>
      <c r="AX1127">
        <v>35811833</v>
      </c>
      <c r="AY1127">
        <v>1</v>
      </c>
      <c r="AZ1127">
        <v>0</v>
      </c>
      <c r="BA1127">
        <v>1109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Y1127*Source!I1007</f>
        <v>2.3282500000000002</v>
      </c>
      <c r="CY1127">
        <f>AB1127</f>
        <v>539.16</v>
      </c>
      <c r="CZ1127">
        <f>AF1127</f>
        <v>46.56</v>
      </c>
      <c r="DA1127">
        <f>AJ1127</f>
        <v>11.58</v>
      </c>
      <c r="DB1127">
        <f>ROUND((ROUND(AT1127*CZ1127,2)*1.25),2)</f>
        <v>389.94</v>
      </c>
      <c r="DC1127">
        <f>ROUND((ROUND(AT1127*AG1127,2)*1.25),2)</f>
        <v>84.25</v>
      </c>
    </row>
    <row r="1128" spans="1:107">
      <c r="A1128">
        <f>ROW(Source!A1007)</f>
        <v>1007</v>
      </c>
      <c r="B1128">
        <v>35806607</v>
      </c>
      <c r="C1128">
        <v>35811823</v>
      </c>
      <c r="D1128">
        <v>29173472</v>
      </c>
      <c r="E1128">
        <v>1</v>
      </c>
      <c r="F1128">
        <v>1</v>
      </c>
      <c r="G1128">
        <v>1</v>
      </c>
      <c r="H1128">
        <v>2</v>
      </c>
      <c r="I1128" t="s">
        <v>660</v>
      </c>
      <c r="J1128" t="s">
        <v>661</v>
      </c>
      <c r="K1128" t="s">
        <v>662</v>
      </c>
      <c r="L1128">
        <v>1368</v>
      </c>
      <c r="N1128">
        <v>1011</v>
      </c>
      <c r="O1128" t="s">
        <v>589</v>
      </c>
      <c r="P1128" t="s">
        <v>589</v>
      </c>
      <c r="Q1128">
        <v>1</v>
      </c>
      <c r="W1128">
        <v>0</v>
      </c>
      <c r="X1128">
        <v>275932499</v>
      </c>
      <c r="Y1128">
        <v>13.75</v>
      </c>
      <c r="AA1128">
        <v>0</v>
      </c>
      <c r="AB1128">
        <v>12.75</v>
      </c>
      <c r="AC1128">
        <v>0</v>
      </c>
      <c r="AD1128">
        <v>0</v>
      </c>
      <c r="AE1128">
        <v>0</v>
      </c>
      <c r="AF1128">
        <v>3</v>
      </c>
      <c r="AG1128">
        <v>0</v>
      </c>
      <c r="AH1128">
        <v>0</v>
      </c>
      <c r="AI1128">
        <v>1</v>
      </c>
      <c r="AJ1128">
        <v>4.25</v>
      </c>
      <c r="AK1128">
        <v>33.18</v>
      </c>
      <c r="AL1128">
        <v>1</v>
      </c>
      <c r="AN1128">
        <v>0</v>
      </c>
      <c r="AO1128">
        <v>1</v>
      </c>
      <c r="AP1128">
        <v>1</v>
      </c>
      <c r="AQ1128">
        <v>0</v>
      </c>
      <c r="AR1128">
        <v>0</v>
      </c>
      <c r="AS1128" t="s">
        <v>3</v>
      </c>
      <c r="AT1128">
        <v>11</v>
      </c>
      <c r="AU1128" t="s">
        <v>143</v>
      </c>
      <c r="AV1128">
        <v>0</v>
      </c>
      <c r="AW1128">
        <v>2</v>
      </c>
      <c r="AX1128">
        <v>35811834</v>
      </c>
      <c r="AY1128">
        <v>1</v>
      </c>
      <c r="AZ1128">
        <v>0</v>
      </c>
      <c r="BA1128">
        <v>1110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CX1128">
        <f>Y1128*Source!I1007</f>
        <v>3.8225000000000002</v>
      </c>
      <c r="CY1128">
        <f>AB1128</f>
        <v>12.75</v>
      </c>
      <c r="CZ1128">
        <f>AF1128</f>
        <v>3</v>
      </c>
      <c r="DA1128">
        <f>AJ1128</f>
        <v>4.25</v>
      </c>
      <c r="DB1128">
        <f>ROUND((ROUND(AT1128*CZ1128,2)*1.25),2)</f>
        <v>41.25</v>
      </c>
      <c r="DC1128">
        <f>ROUND((ROUND(AT1128*AG1128,2)*1.25),2)</f>
        <v>0</v>
      </c>
    </row>
    <row r="1129" spans="1:107">
      <c r="A1129">
        <f>ROW(Source!A1007)</f>
        <v>1007</v>
      </c>
      <c r="B1129">
        <v>35806607</v>
      </c>
      <c r="C1129">
        <v>35811823</v>
      </c>
      <c r="D1129">
        <v>29174913</v>
      </c>
      <c r="E1129">
        <v>1</v>
      </c>
      <c r="F1129">
        <v>1</v>
      </c>
      <c r="G1129">
        <v>1</v>
      </c>
      <c r="H1129">
        <v>2</v>
      </c>
      <c r="I1129" t="s">
        <v>601</v>
      </c>
      <c r="J1129" t="s">
        <v>602</v>
      </c>
      <c r="K1129" t="s">
        <v>603</v>
      </c>
      <c r="L1129">
        <v>1368</v>
      </c>
      <c r="N1129">
        <v>1011</v>
      </c>
      <c r="O1129" t="s">
        <v>589</v>
      </c>
      <c r="P1129" t="s">
        <v>589</v>
      </c>
      <c r="Q1129">
        <v>1</v>
      </c>
      <c r="W1129">
        <v>0</v>
      </c>
      <c r="X1129">
        <v>458544584</v>
      </c>
      <c r="Y1129">
        <v>0.4375</v>
      </c>
      <c r="AA1129">
        <v>0</v>
      </c>
      <c r="AB1129">
        <v>932.72</v>
      </c>
      <c r="AC1129">
        <v>384.89</v>
      </c>
      <c r="AD1129">
        <v>0</v>
      </c>
      <c r="AE1129">
        <v>0</v>
      </c>
      <c r="AF1129">
        <v>87.17</v>
      </c>
      <c r="AG1129">
        <v>11.6</v>
      </c>
      <c r="AH1129">
        <v>0</v>
      </c>
      <c r="AI1129">
        <v>1</v>
      </c>
      <c r="AJ1129">
        <v>10.7</v>
      </c>
      <c r="AK1129">
        <v>33.18</v>
      </c>
      <c r="AL1129">
        <v>1</v>
      </c>
      <c r="AN1129">
        <v>0</v>
      </c>
      <c r="AO1129">
        <v>1</v>
      </c>
      <c r="AP1129">
        <v>1</v>
      </c>
      <c r="AQ1129">
        <v>0</v>
      </c>
      <c r="AR1129">
        <v>0</v>
      </c>
      <c r="AS1129" t="s">
        <v>3</v>
      </c>
      <c r="AT1129">
        <v>0.35</v>
      </c>
      <c r="AU1129" t="s">
        <v>143</v>
      </c>
      <c r="AV1129">
        <v>0</v>
      </c>
      <c r="AW1129">
        <v>2</v>
      </c>
      <c r="AX1129">
        <v>35811835</v>
      </c>
      <c r="AY1129">
        <v>1</v>
      </c>
      <c r="AZ1129">
        <v>0</v>
      </c>
      <c r="BA1129">
        <v>1111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CX1129">
        <f>Y1129*Source!I1007</f>
        <v>0.12162500000000001</v>
      </c>
      <c r="CY1129">
        <f>AB1129</f>
        <v>932.72</v>
      </c>
      <c r="CZ1129">
        <f>AF1129</f>
        <v>87.17</v>
      </c>
      <c r="DA1129">
        <f>AJ1129</f>
        <v>10.7</v>
      </c>
      <c r="DB1129">
        <f>ROUND((ROUND(AT1129*CZ1129,2)*1.25),2)</f>
        <v>38.14</v>
      </c>
      <c r="DC1129">
        <f>ROUND((ROUND(AT1129*AG1129,2)*1.25),2)</f>
        <v>5.08</v>
      </c>
    </row>
    <row r="1130" spans="1:107">
      <c r="A1130">
        <f>ROW(Source!A1007)</f>
        <v>1007</v>
      </c>
      <c r="B1130">
        <v>35806607</v>
      </c>
      <c r="C1130">
        <v>35811823</v>
      </c>
      <c r="D1130">
        <v>29114687</v>
      </c>
      <c r="E1130">
        <v>1</v>
      </c>
      <c r="F1130">
        <v>1</v>
      </c>
      <c r="G1130">
        <v>1</v>
      </c>
      <c r="H1130">
        <v>3</v>
      </c>
      <c r="I1130" t="s">
        <v>663</v>
      </c>
      <c r="J1130" t="s">
        <v>664</v>
      </c>
      <c r="K1130" t="s">
        <v>665</v>
      </c>
      <c r="L1130">
        <v>1348</v>
      </c>
      <c r="N1130">
        <v>1009</v>
      </c>
      <c r="O1130" t="s">
        <v>29</v>
      </c>
      <c r="P1130" t="s">
        <v>29</v>
      </c>
      <c r="Q1130">
        <v>1000</v>
      </c>
      <c r="W1130">
        <v>0</v>
      </c>
      <c r="X1130">
        <v>157955001</v>
      </c>
      <c r="Y1130">
        <v>1.8E-3</v>
      </c>
      <c r="AA1130">
        <v>105069.06</v>
      </c>
      <c r="AB1130">
        <v>0</v>
      </c>
      <c r="AC1130">
        <v>0</v>
      </c>
      <c r="AD1130">
        <v>0</v>
      </c>
      <c r="AE1130">
        <v>16974</v>
      </c>
      <c r="AF1130">
        <v>0</v>
      </c>
      <c r="AG1130">
        <v>0</v>
      </c>
      <c r="AH1130">
        <v>0</v>
      </c>
      <c r="AI1130">
        <v>6.19</v>
      </c>
      <c r="AJ1130">
        <v>1</v>
      </c>
      <c r="AK1130">
        <v>1</v>
      </c>
      <c r="AL1130">
        <v>1</v>
      </c>
      <c r="AN1130">
        <v>0</v>
      </c>
      <c r="AO1130">
        <v>1</v>
      </c>
      <c r="AP1130">
        <v>0</v>
      </c>
      <c r="AQ1130">
        <v>0</v>
      </c>
      <c r="AR1130">
        <v>0</v>
      </c>
      <c r="AS1130" t="s">
        <v>3</v>
      </c>
      <c r="AT1130">
        <v>1.8E-3</v>
      </c>
      <c r="AU1130" t="s">
        <v>3</v>
      </c>
      <c r="AV1130">
        <v>0</v>
      </c>
      <c r="AW1130">
        <v>2</v>
      </c>
      <c r="AX1130">
        <v>35811836</v>
      </c>
      <c r="AY1130">
        <v>1</v>
      </c>
      <c r="AZ1130">
        <v>0</v>
      </c>
      <c r="BA1130">
        <v>1112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CX1130">
        <f>Y1130*Source!I1007</f>
        <v>5.0040000000000002E-4</v>
      </c>
      <c r="CY1130">
        <f>AA1130</f>
        <v>105069.06</v>
      </c>
      <c r="CZ1130">
        <f>AE1130</f>
        <v>16974</v>
      </c>
      <c r="DA1130">
        <f>AI1130</f>
        <v>6.19</v>
      </c>
      <c r="DB1130">
        <f>ROUND(ROUND(AT1130*CZ1130,2),2)</f>
        <v>30.55</v>
      </c>
      <c r="DC1130">
        <f>ROUND(ROUND(AT1130*AG1130,2),2)</f>
        <v>0</v>
      </c>
    </row>
    <row r="1131" spans="1:107">
      <c r="A1131">
        <f>ROW(Source!A1007)</f>
        <v>1007</v>
      </c>
      <c r="B1131">
        <v>35806607</v>
      </c>
      <c r="C1131">
        <v>35811823</v>
      </c>
      <c r="D1131">
        <v>29115292</v>
      </c>
      <c r="E1131">
        <v>1</v>
      </c>
      <c r="F1131">
        <v>1</v>
      </c>
      <c r="G1131">
        <v>1</v>
      </c>
      <c r="H1131">
        <v>3</v>
      </c>
      <c r="I1131" t="s">
        <v>666</v>
      </c>
      <c r="J1131" t="s">
        <v>667</v>
      </c>
      <c r="K1131" t="s">
        <v>668</v>
      </c>
      <c r="L1131">
        <v>1339</v>
      </c>
      <c r="N1131">
        <v>1007</v>
      </c>
      <c r="O1131" t="s">
        <v>638</v>
      </c>
      <c r="P1131" t="s">
        <v>638</v>
      </c>
      <c r="Q1131">
        <v>1</v>
      </c>
      <c r="W1131">
        <v>0</v>
      </c>
      <c r="X1131">
        <v>582810497</v>
      </c>
      <c r="Y1131">
        <v>1.24</v>
      </c>
      <c r="AA1131">
        <v>29691.33</v>
      </c>
      <c r="AB1131">
        <v>0</v>
      </c>
      <c r="AC1131">
        <v>0</v>
      </c>
      <c r="AD1131">
        <v>0</v>
      </c>
      <c r="AE1131">
        <v>4478.33</v>
      </c>
      <c r="AF1131">
        <v>0</v>
      </c>
      <c r="AG1131">
        <v>0</v>
      </c>
      <c r="AH1131">
        <v>0</v>
      </c>
      <c r="AI1131">
        <v>6.63</v>
      </c>
      <c r="AJ1131">
        <v>1</v>
      </c>
      <c r="AK1131">
        <v>1</v>
      </c>
      <c r="AL1131">
        <v>1</v>
      </c>
      <c r="AN1131">
        <v>0</v>
      </c>
      <c r="AO1131">
        <v>1</v>
      </c>
      <c r="AP1131">
        <v>0</v>
      </c>
      <c r="AQ1131">
        <v>0</v>
      </c>
      <c r="AR1131">
        <v>0</v>
      </c>
      <c r="AS1131" t="s">
        <v>3</v>
      </c>
      <c r="AT1131">
        <v>1.24</v>
      </c>
      <c r="AU1131" t="s">
        <v>3</v>
      </c>
      <c r="AV1131">
        <v>0</v>
      </c>
      <c r="AW1131">
        <v>2</v>
      </c>
      <c r="AX1131">
        <v>35811837</v>
      </c>
      <c r="AY1131">
        <v>1</v>
      </c>
      <c r="AZ1131">
        <v>0</v>
      </c>
      <c r="BA1131">
        <v>1113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CX1131">
        <f>Y1131*Source!I1007</f>
        <v>0.34472000000000003</v>
      </c>
      <c r="CY1131">
        <f>AA1131</f>
        <v>29691.33</v>
      </c>
      <c r="CZ1131">
        <f>AE1131</f>
        <v>4478.33</v>
      </c>
      <c r="DA1131">
        <f>AI1131</f>
        <v>6.63</v>
      </c>
      <c r="DB1131">
        <f>ROUND(ROUND(AT1131*CZ1131,2),2)</f>
        <v>5553.13</v>
      </c>
      <c r="DC1131">
        <f>ROUND(ROUND(AT1131*AG1131,2),2)</f>
        <v>0</v>
      </c>
    </row>
    <row r="1132" spans="1:107">
      <c r="A1132">
        <f>ROW(Source!A1008)</f>
        <v>1008</v>
      </c>
      <c r="B1132">
        <v>35806607</v>
      </c>
      <c r="C1132">
        <v>35811838</v>
      </c>
      <c r="D1132">
        <v>18410542</v>
      </c>
      <c r="E1132">
        <v>1</v>
      </c>
      <c r="F1132">
        <v>1</v>
      </c>
      <c r="G1132">
        <v>1</v>
      </c>
      <c r="H1132">
        <v>1</v>
      </c>
      <c r="I1132" t="s">
        <v>880</v>
      </c>
      <c r="J1132" t="s">
        <v>3</v>
      </c>
      <c r="K1132" t="s">
        <v>881</v>
      </c>
      <c r="L1132">
        <v>1369</v>
      </c>
      <c r="N1132">
        <v>1013</v>
      </c>
      <c r="O1132" t="s">
        <v>583</v>
      </c>
      <c r="P1132" t="s">
        <v>583</v>
      </c>
      <c r="Q1132">
        <v>1</v>
      </c>
      <c r="W1132">
        <v>0</v>
      </c>
      <c r="X1132">
        <v>1415306217</v>
      </c>
      <c r="Y1132">
        <v>36.121499999999997</v>
      </c>
      <c r="AA1132">
        <v>0</v>
      </c>
      <c r="AB1132">
        <v>0</v>
      </c>
      <c r="AC1132">
        <v>0</v>
      </c>
      <c r="AD1132">
        <v>275.77</v>
      </c>
      <c r="AE1132">
        <v>0</v>
      </c>
      <c r="AF1132">
        <v>0</v>
      </c>
      <c r="AG1132">
        <v>0</v>
      </c>
      <c r="AH1132">
        <v>275.77</v>
      </c>
      <c r="AI1132">
        <v>1</v>
      </c>
      <c r="AJ1132">
        <v>1</v>
      </c>
      <c r="AK1132">
        <v>1</v>
      </c>
      <c r="AL1132">
        <v>1</v>
      </c>
      <c r="AN1132">
        <v>0</v>
      </c>
      <c r="AO1132">
        <v>1</v>
      </c>
      <c r="AP1132">
        <v>1</v>
      </c>
      <c r="AQ1132">
        <v>0</v>
      </c>
      <c r="AR1132">
        <v>0</v>
      </c>
      <c r="AS1132" t="s">
        <v>3</v>
      </c>
      <c r="AT1132">
        <v>31.41</v>
      </c>
      <c r="AU1132" t="s">
        <v>144</v>
      </c>
      <c r="AV1132">
        <v>1</v>
      </c>
      <c r="AW1132">
        <v>2</v>
      </c>
      <c r="AX1132">
        <v>35811847</v>
      </c>
      <c r="AY1132">
        <v>2</v>
      </c>
      <c r="AZ1132">
        <v>131072</v>
      </c>
      <c r="BA1132">
        <v>1114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CX1132">
        <f>Y1132*Source!I1008</f>
        <v>10.041777</v>
      </c>
      <c r="CY1132">
        <f>AD1132</f>
        <v>275.77</v>
      </c>
      <c r="CZ1132">
        <f>AH1132</f>
        <v>275.77</v>
      </c>
      <c r="DA1132">
        <f>AL1132</f>
        <v>1</v>
      </c>
      <c r="DB1132">
        <f>ROUND((ROUND(AT1132*CZ1132,2)*1.15),2)</f>
        <v>9961.23</v>
      </c>
      <c r="DC1132">
        <f>ROUND((ROUND(AT1132*AG1132,2)*1.15),2)</f>
        <v>0</v>
      </c>
    </row>
    <row r="1133" spans="1:107">
      <c r="A1133">
        <f>ROW(Source!A1008)</f>
        <v>1008</v>
      </c>
      <c r="B1133">
        <v>35806607</v>
      </c>
      <c r="C1133">
        <v>35811838</v>
      </c>
      <c r="D1133">
        <v>121548</v>
      </c>
      <c r="E1133">
        <v>1</v>
      </c>
      <c r="F1133">
        <v>1</v>
      </c>
      <c r="G1133">
        <v>1</v>
      </c>
      <c r="H1133">
        <v>1</v>
      </c>
      <c r="I1133" t="s">
        <v>34</v>
      </c>
      <c r="J1133" t="s">
        <v>3</v>
      </c>
      <c r="K1133" t="s">
        <v>584</v>
      </c>
      <c r="L1133">
        <v>608254</v>
      </c>
      <c r="N1133">
        <v>1013</v>
      </c>
      <c r="O1133" t="s">
        <v>585</v>
      </c>
      <c r="P1133" t="s">
        <v>585</v>
      </c>
      <c r="Q1133">
        <v>1</v>
      </c>
      <c r="W1133">
        <v>0</v>
      </c>
      <c r="X1133">
        <v>-185737400</v>
      </c>
      <c r="Y1133">
        <v>0.42500000000000004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1</v>
      </c>
      <c r="AJ1133">
        <v>1</v>
      </c>
      <c r="AK1133">
        <v>1</v>
      </c>
      <c r="AL1133">
        <v>1</v>
      </c>
      <c r="AN1133">
        <v>0</v>
      </c>
      <c r="AO1133">
        <v>1</v>
      </c>
      <c r="AP1133">
        <v>1</v>
      </c>
      <c r="AQ1133">
        <v>0</v>
      </c>
      <c r="AR1133">
        <v>0</v>
      </c>
      <c r="AS1133" t="s">
        <v>3</v>
      </c>
      <c r="AT1133">
        <v>0.34</v>
      </c>
      <c r="AU1133" t="s">
        <v>143</v>
      </c>
      <c r="AV1133">
        <v>2</v>
      </c>
      <c r="AW1133">
        <v>2</v>
      </c>
      <c r="AX1133">
        <v>35811848</v>
      </c>
      <c r="AY1133">
        <v>1</v>
      </c>
      <c r="AZ1133">
        <v>0</v>
      </c>
      <c r="BA1133">
        <v>1115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0</v>
      </c>
      <c r="BW1133">
        <v>0</v>
      </c>
      <c r="CX1133">
        <f>Y1133*Source!I1008</f>
        <v>0.11815000000000002</v>
      </c>
      <c r="CY1133">
        <f>AD1133</f>
        <v>0</v>
      </c>
      <c r="CZ1133">
        <f>AH1133</f>
        <v>0</v>
      </c>
      <c r="DA1133">
        <f>AL1133</f>
        <v>1</v>
      </c>
      <c r="DB1133">
        <f>ROUND((ROUND(AT1133*CZ1133,2)*1.25),2)</f>
        <v>0</v>
      </c>
      <c r="DC1133">
        <f>ROUND((ROUND(AT1133*AG1133,2)*1.25),2)</f>
        <v>0</v>
      </c>
    </row>
    <row r="1134" spans="1:107">
      <c r="A1134">
        <f>ROW(Source!A1008)</f>
        <v>1008</v>
      </c>
      <c r="B1134">
        <v>35806607</v>
      </c>
      <c r="C1134">
        <v>35811838</v>
      </c>
      <c r="D1134">
        <v>29172556</v>
      </c>
      <c r="E1134">
        <v>1</v>
      </c>
      <c r="F1134">
        <v>1</v>
      </c>
      <c r="G1134">
        <v>1</v>
      </c>
      <c r="H1134">
        <v>2</v>
      </c>
      <c r="I1134" t="s">
        <v>586</v>
      </c>
      <c r="J1134" t="s">
        <v>590</v>
      </c>
      <c r="K1134" t="s">
        <v>588</v>
      </c>
      <c r="L1134">
        <v>1368</v>
      </c>
      <c r="N1134">
        <v>1011</v>
      </c>
      <c r="O1134" t="s">
        <v>589</v>
      </c>
      <c r="P1134" t="s">
        <v>589</v>
      </c>
      <c r="Q1134">
        <v>1</v>
      </c>
      <c r="W1134">
        <v>0</v>
      </c>
      <c r="X1134">
        <v>-1302720870</v>
      </c>
      <c r="Y1134">
        <v>0.42500000000000004</v>
      </c>
      <c r="AA1134">
        <v>0</v>
      </c>
      <c r="AB1134">
        <v>466.71</v>
      </c>
      <c r="AC1134">
        <v>447.93</v>
      </c>
      <c r="AD1134">
        <v>0</v>
      </c>
      <c r="AE1134">
        <v>0</v>
      </c>
      <c r="AF1134">
        <v>31.26</v>
      </c>
      <c r="AG1134">
        <v>13.5</v>
      </c>
      <c r="AH1134">
        <v>0</v>
      </c>
      <c r="AI1134">
        <v>1</v>
      </c>
      <c r="AJ1134">
        <v>14.93</v>
      </c>
      <c r="AK1134">
        <v>33.18</v>
      </c>
      <c r="AL1134">
        <v>1</v>
      </c>
      <c r="AN1134">
        <v>0</v>
      </c>
      <c r="AO1134">
        <v>1</v>
      </c>
      <c r="AP1134">
        <v>1</v>
      </c>
      <c r="AQ1134">
        <v>0</v>
      </c>
      <c r="AR1134">
        <v>0</v>
      </c>
      <c r="AS1134" t="s">
        <v>3</v>
      </c>
      <c r="AT1134">
        <v>0.34</v>
      </c>
      <c r="AU1134" t="s">
        <v>143</v>
      </c>
      <c r="AV1134">
        <v>0</v>
      </c>
      <c r="AW1134">
        <v>2</v>
      </c>
      <c r="AX1134">
        <v>35811849</v>
      </c>
      <c r="AY1134">
        <v>1</v>
      </c>
      <c r="AZ1134">
        <v>0</v>
      </c>
      <c r="BA1134">
        <v>1116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CX1134">
        <f>Y1134*Source!I1008</f>
        <v>0.11815000000000002</v>
      </c>
      <c r="CY1134">
        <f>AB1134</f>
        <v>466.71</v>
      </c>
      <c r="CZ1134">
        <f>AF1134</f>
        <v>31.26</v>
      </c>
      <c r="DA1134">
        <f>AJ1134</f>
        <v>14.93</v>
      </c>
      <c r="DB1134">
        <f>ROUND((ROUND(AT1134*CZ1134,2)*1.25),2)</f>
        <v>13.29</v>
      </c>
      <c r="DC1134">
        <f>ROUND((ROUND(AT1134*AG1134,2)*1.25),2)</f>
        <v>5.74</v>
      </c>
    </row>
    <row r="1135" spans="1:107">
      <c r="A1135">
        <f>ROW(Source!A1008)</f>
        <v>1008</v>
      </c>
      <c r="B1135">
        <v>35806607</v>
      </c>
      <c r="C1135">
        <v>35811838</v>
      </c>
      <c r="D1135">
        <v>29174663</v>
      </c>
      <c r="E1135">
        <v>1</v>
      </c>
      <c r="F1135">
        <v>1</v>
      </c>
      <c r="G1135">
        <v>1</v>
      </c>
      <c r="H1135">
        <v>2</v>
      </c>
      <c r="I1135" t="s">
        <v>882</v>
      </c>
      <c r="J1135" t="s">
        <v>883</v>
      </c>
      <c r="K1135" t="s">
        <v>884</v>
      </c>
      <c r="L1135">
        <v>1368</v>
      </c>
      <c r="N1135">
        <v>1011</v>
      </c>
      <c r="O1135" t="s">
        <v>589</v>
      </c>
      <c r="P1135" t="s">
        <v>589</v>
      </c>
      <c r="Q1135">
        <v>1</v>
      </c>
      <c r="W1135">
        <v>0</v>
      </c>
      <c r="X1135">
        <v>494683813</v>
      </c>
      <c r="Y1135">
        <v>6.625</v>
      </c>
      <c r="AA1135">
        <v>0</v>
      </c>
      <c r="AB1135">
        <v>17.100000000000001</v>
      </c>
      <c r="AC1135">
        <v>0</v>
      </c>
      <c r="AD1135">
        <v>0</v>
      </c>
      <c r="AE1135">
        <v>0</v>
      </c>
      <c r="AF1135">
        <v>3.4</v>
      </c>
      <c r="AG1135">
        <v>0</v>
      </c>
      <c r="AH1135">
        <v>0</v>
      </c>
      <c r="AI1135">
        <v>1</v>
      </c>
      <c r="AJ1135">
        <v>5.03</v>
      </c>
      <c r="AK1135">
        <v>33.18</v>
      </c>
      <c r="AL1135">
        <v>1</v>
      </c>
      <c r="AN1135">
        <v>0</v>
      </c>
      <c r="AO1135">
        <v>1</v>
      </c>
      <c r="AP1135">
        <v>1</v>
      </c>
      <c r="AQ1135">
        <v>0</v>
      </c>
      <c r="AR1135">
        <v>0</v>
      </c>
      <c r="AS1135" t="s">
        <v>3</v>
      </c>
      <c r="AT1135">
        <v>5.3</v>
      </c>
      <c r="AU1135" t="s">
        <v>143</v>
      </c>
      <c r="AV1135">
        <v>0</v>
      </c>
      <c r="AW1135">
        <v>2</v>
      </c>
      <c r="AX1135">
        <v>35811850</v>
      </c>
      <c r="AY1135">
        <v>1</v>
      </c>
      <c r="AZ1135">
        <v>0</v>
      </c>
      <c r="BA1135">
        <v>1117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CX1135">
        <f>Y1135*Source!I1008</f>
        <v>1.8417500000000002</v>
      </c>
      <c r="CY1135">
        <f>AB1135</f>
        <v>17.100000000000001</v>
      </c>
      <c r="CZ1135">
        <f>AF1135</f>
        <v>3.4</v>
      </c>
      <c r="DA1135">
        <f>AJ1135</f>
        <v>5.03</v>
      </c>
      <c r="DB1135">
        <f>ROUND((ROUND(AT1135*CZ1135,2)*1.25),2)</f>
        <v>22.53</v>
      </c>
      <c r="DC1135">
        <f>ROUND((ROUND(AT1135*AG1135,2)*1.25),2)</f>
        <v>0</v>
      </c>
    </row>
    <row r="1136" spans="1:107">
      <c r="A1136">
        <f>ROW(Source!A1008)</f>
        <v>1008</v>
      </c>
      <c r="B1136">
        <v>35806607</v>
      </c>
      <c r="C1136">
        <v>35811838</v>
      </c>
      <c r="D1136">
        <v>29174913</v>
      </c>
      <c r="E1136">
        <v>1</v>
      </c>
      <c r="F1136">
        <v>1</v>
      </c>
      <c r="G1136">
        <v>1</v>
      </c>
      <c r="H1136">
        <v>2</v>
      </c>
      <c r="I1136" t="s">
        <v>601</v>
      </c>
      <c r="J1136" t="s">
        <v>602</v>
      </c>
      <c r="K1136" t="s">
        <v>603</v>
      </c>
      <c r="L1136">
        <v>1368</v>
      </c>
      <c r="N1136">
        <v>1011</v>
      </c>
      <c r="O1136" t="s">
        <v>589</v>
      </c>
      <c r="P1136" t="s">
        <v>589</v>
      </c>
      <c r="Q1136">
        <v>1</v>
      </c>
      <c r="W1136">
        <v>0</v>
      </c>
      <c r="X1136">
        <v>458544584</v>
      </c>
      <c r="Y1136">
        <v>0.6</v>
      </c>
      <c r="AA1136">
        <v>0</v>
      </c>
      <c r="AB1136">
        <v>932.72</v>
      </c>
      <c r="AC1136">
        <v>384.89</v>
      </c>
      <c r="AD1136">
        <v>0</v>
      </c>
      <c r="AE1136">
        <v>0</v>
      </c>
      <c r="AF1136">
        <v>87.17</v>
      </c>
      <c r="AG1136">
        <v>11.6</v>
      </c>
      <c r="AH1136">
        <v>0</v>
      </c>
      <c r="AI1136">
        <v>1</v>
      </c>
      <c r="AJ1136">
        <v>10.7</v>
      </c>
      <c r="AK1136">
        <v>33.18</v>
      </c>
      <c r="AL1136">
        <v>1</v>
      </c>
      <c r="AN1136">
        <v>0</v>
      </c>
      <c r="AO1136">
        <v>1</v>
      </c>
      <c r="AP1136">
        <v>1</v>
      </c>
      <c r="AQ1136">
        <v>0</v>
      </c>
      <c r="AR1136">
        <v>0</v>
      </c>
      <c r="AS1136" t="s">
        <v>3</v>
      </c>
      <c r="AT1136">
        <v>0.48</v>
      </c>
      <c r="AU1136" t="s">
        <v>143</v>
      </c>
      <c r="AV1136">
        <v>0</v>
      </c>
      <c r="AW1136">
        <v>2</v>
      </c>
      <c r="AX1136">
        <v>35811851</v>
      </c>
      <c r="AY1136">
        <v>1</v>
      </c>
      <c r="AZ1136">
        <v>0</v>
      </c>
      <c r="BA1136">
        <v>1118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CX1136">
        <f>Y1136*Source!I1008</f>
        <v>0.1668</v>
      </c>
      <c r="CY1136">
        <f>AB1136</f>
        <v>932.72</v>
      </c>
      <c r="CZ1136">
        <f>AF1136</f>
        <v>87.17</v>
      </c>
      <c r="DA1136">
        <f>AJ1136</f>
        <v>10.7</v>
      </c>
      <c r="DB1136">
        <f>ROUND((ROUND(AT1136*CZ1136,2)*1.25),2)</f>
        <v>52.3</v>
      </c>
      <c r="DC1136">
        <f>ROUND((ROUND(AT1136*AG1136,2)*1.25),2)</f>
        <v>6.96</v>
      </c>
    </row>
    <row r="1137" spans="1:107">
      <c r="A1137">
        <f>ROW(Source!A1008)</f>
        <v>1008</v>
      </c>
      <c r="B1137">
        <v>35806607</v>
      </c>
      <c r="C1137">
        <v>35811838</v>
      </c>
      <c r="D1137">
        <v>29110876</v>
      </c>
      <c r="E1137">
        <v>1</v>
      </c>
      <c r="F1137">
        <v>1</v>
      </c>
      <c r="G1137">
        <v>1</v>
      </c>
      <c r="H1137">
        <v>3</v>
      </c>
      <c r="I1137" t="s">
        <v>324</v>
      </c>
      <c r="J1137" t="s">
        <v>326</v>
      </c>
      <c r="K1137" t="s">
        <v>325</v>
      </c>
      <c r="L1137">
        <v>1327</v>
      </c>
      <c r="N1137">
        <v>1005</v>
      </c>
      <c r="O1137" t="s">
        <v>165</v>
      </c>
      <c r="P1137" t="s">
        <v>165</v>
      </c>
      <c r="Q1137">
        <v>1</v>
      </c>
      <c r="W1137">
        <v>1</v>
      </c>
      <c r="X1137">
        <v>-217513507</v>
      </c>
      <c r="Y1137">
        <v>-102</v>
      </c>
      <c r="AA1137">
        <v>184.42</v>
      </c>
      <c r="AB1137">
        <v>0</v>
      </c>
      <c r="AC1137">
        <v>0</v>
      </c>
      <c r="AD1137">
        <v>0</v>
      </c>
      <c r="AE1137">
        <v>67.8</v>
      </c>
      <c r="AF1137">
        <v>0</v>
      </c>
      <c r="AG1137">
        <v>0</v>
      </c>
      <c r="AH1137">
        <v>0</v>
      </c>
      <c r="AI1137">
        <v>2.72</v>
      </c>
      <c r="AJ1137">
        <v>1</v>
      </c>
      <c r="AK1137">
        <v>1</v>
      </c>
      <c r="AL1137">
        <v>1</v>
      </c>
      <c r="AN1137">
        <v>0</v>
      </c>
      <c r="AO1137">
        <v>1</v>
      </c>
      <c r="AP1137">
        <v>0</v>
      </c>
      <c r="AQ1137">
        <v>0</v>
      </c>
      <c r="AR1137">
        <v>0</v>
      </c>
      <c r="AS1137" t="s">
        <v>3</v>
      </c>
      <c r="AT1137">
        <v>-102</v>
      </c>
      <c r="AU1137" t="s">
        <v>3</v>
      </c>
      <c r="AV1137">
        <v>0</v>
      </c>
      <c r="AW1137">
        <v>2</v>
      </c>
      <c r="AX1137">
        <v>35811852</v>
      </c>
      <c r="AY1137">
        <v>1</v>
      </c>
      <c r="AZ1137">
        <v>6144</v>
      </c>
      <c r="BA1137">
        <v>1119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CX1137">
        <f>Y1137*Source!I1008</f>
        <v>-28.356000000000002</v>
      </c>
      <c r="CY1137">
        <f>AA1137</f>
        <v>184.42</v>
      </c>
      <c r="CZ1137">
        <f>AE1137</f>
        <v>67.8</v>
      </c>
      <c r="DA1137">
        <f>AI1137</f>
        <v>2.72</v>
      </c>
      <c r="DB1137">
        <f>ROUND(ROUND(AT1137*CZ1137,2),2)</f>
        <v>-6915.6</v>
      </c>
      <c r="DC1137">
        <f>ROUND(ROUND(AT1137*AG1137,2),2)</f>
        <v>0</v>
      </c>
    </row>
    <row r="1138" spans="1:107">
      <c r="A1138">
        <f>ROW(Source!A1008)</f>
        <v>1008</v>
      </c>
      <c r="B1138">
        <v>35806607</v>
      </c>
      <c r="C1138">
        <v>35811838</v>
      </c>
      <c r="D1138">
        <v>29110762</v>
      </c>
      <c r="E1138">
        <v>1</v>
      </c>
      <c r="F1138">
        <v>1</v>
      </c>
      <c r="G1138">
        <v>1</v>
      </c>
      <c r="H1138">
        <v>3</v>
      </c>
      <c r="I1138" t="s">
        <v>676</v>
      </c>
      <c r="J1138" t="s">
        <v>885</v>
      </c>
      <c r="K1138" t="s">
        <v>678</v>
      </c>
      <c r="L1138">
        <v>1308</v>
      </c>
      <c r="N1138">
        <v>1003</v>
      </c>
      <c r="O1138" t="s">
        <v>68</v>
      </c>
      <c r="P1138" t="s">
        <v>68</v>
      </c>
      <c r="Q1138">
        <v>100</v>
      </c>
      <c r="W1138">
        <v>0</v>
      </c>
      <c r="X1138">
        <v>961672469</v>
      </c>
      <c r="Y1138">
        <v>0.68</v>
      </c>
      <c r="AA1138">
        <v>528.80999999999995</v>
      </c>
      <c r="AB1138">
        <v>0</v>
      </c>
      <c r="AC1138">
        <v>0</v>
      </c>
      <c r="AD1138">
        <v>0</v>
      </c>
      <c r="AE1138">
        <v>99.4</v>
      </c>
      <c r="AF1138">
        <v>0</v>
      </c>
      <c r="AG1138">
        <v>0</v>
      </c>
      <c r="AH1138">
        <v>0</v>
      </c>
      <c r="AI1138">
        <v>5.32</v>
      </c>
      <c r="AJ1138">
        <v>1</v>
      </c>
      <c r="AK1138">
        <v>1</v>
      </c>
      <c r="AL1138">
        <v>1</v>
      </c>
      <c r="AN1138">
        <v>0</v>
      </c>
      <c r="AO1138">
        <v>1</v>
      </c>
      <c r="AP1138">
        <v>0</v>
      </c>
      <c r="AQ1138">
        <v>0</v>
      </c>
      <c r="AR1138">
        <v>0</v>
      </c>
      <c r="AS1138" t="s">
        <v>3</v>
      </c>
      <c r="AT1138">
        <v>0.68</v>
      </c>
      <c r="AU1138" t="s">
        <v>3</v>
      </c>
      <c r="AV1138">
        <v>0</v>
      </c>
      <c r="AW1138">
        <v>2</v>
      </c>
      <c r="AX1138">
        <v>35811853</v>
      </c>
      <c r="AY1138">
        <v>1</v>
      </c>
      <c r="AZ1138">
        <v>0</v>
      </c>
      <c r="BA1138">
        <v>1120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CX1138">
        <f>Y1138*Source!I1008</f>
        <v>0.18904000000000004</v>
      </c>
      <c r="CY1138">
        <f>AA1138</f>
        <v>528.80999999999995</v>
      </c>
      <c r="CZ1138">
        <f>AE1138</f>
        <v>99.4</v>
      </c>
      <c r="DA1138">
        <f>AI1138</f>
        <v>5.32</v>
      </c>
      <c r="DB1138">
        <f>ROUND(ROUND(AT1138*CZ1138,2),2)</f>
        <v>67.59</v>
      </c>
      <c r="DC1138">
        <f>ROUND(ROUND(AT1138*AG1138,2),2)</f>
        <v>0</v>
      </c>
    </row>
    <row r="1139" spans="1:107">
      <c r="A1139">
        <f>ROW(Source!A1008)</f>
        <v>1008</v>
      </c>
      <c r="B1139">
        <v>35806607</v>
      </c>
      <c r="C1139">
        <v>35811838</v>
      </c>
      <c r="D1139">
        <v>29110964</v>
      </c>
      <c r="E1139">
        <v>1</v>
      </c>
      <c r="F1139">
        <v>1</v>
      </c>
      <c r="G1139">
        <v>1</v>
      </c>
      <c r="H1139">
        <v>3</v>
      </c>
      <c r="I1139" t="s">
        <v>206</v>
      </c>
      <c r="J1139" t="s">
        <v>208</v>
      </c>
      <c r="K1139" t="s">
        <v>207</v>
      </c>
      <c r="L1139">
        <v>1327</v>
      </c>
      <c r="N1139">
        <v>1005</v>
      </c>
      <c r="O1139" t="s">
        <v>165</v>
      </c>
      <c r="P1139" t="s">
        <v>165</v>
      </c>
      <c r="Q1139">
        <v>1</v>
      </c>
      <c r="W1139">
        <v>0</v>
      </c>
      <c r="X1139">
        <v>-100917442</v>
      </c>
      <c r="Y1139">
        <v>102</v>
      </c>
      <c r="AA1139">
        <v>516.15</v>
      </c>
      <c r="AB1139">
        <v>0</v>
      </c>
      <c r="AC1139">
        <v>0</v>
      </c>
      <c r="AD1139">
        <v>0</v>
      </c>
      <c r="AE1139">
        <v>82.19</v>
      </c>
      <c r="AF1139">
        <v>0</v>
      </c>
      <c r="AG1139">
        <v>0</v>
      </c>
      <c r="AH1139">
        <v>0</v>
      </c>
      <c r="AI1139">
        <v>6.28</v>
      </c>
      <c r="AJ1139">
        <v>1</v>
      </c>
      <c r="AK1139">
        <v>1</v>
      </c>
      <c r="AL1139">
        <v>1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 t="s">
        <v>3</v>
      </c>
      <c r="AT1139">
        <v>102</v>
      </c>
      <c r="AU1139" t="s">
        <v>3</v>
      </c>
      <c r="AV1139">
        <v>0</v>
      </c>
      <c r="AW1139">
        <v>1</v>
      </c>
      <c r="AX1139">
        <v>-1</v>
      </c>
      <c r="AY1139">
        <v>0</v>
      </c>
      <c r="AZ1139">
        <v>0</v>
      </c>
      <c r="BA1139" t="s">
        <v>3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CX1139">
        <f>Y1139*Source!I1008</f>
        <v>28.356000000000002</v>
      </c>
      <c r="CY1139">
        <f>AA1139</f>
        <v>516.15</v>
      </c>
      <c r="CZ1139">
        <f>AE1139</f>
        <v>82.19</v>
      </c>
      <c r="DA1139">
        <f>AI1139</f>
        <v>6.28</v>
      </c>
      <c r="DB1139">
        <f>ROUND(ROUND(AT1139*CZ1139,2),2)</f>
        <v>8383.3799999999992</v>
      </c>
      <c r="DC1139">
        <f>ROUND(ROUND(AT1139*AG1139,2),2)</f>
        <v>0</v>
      </c>
    </row>
    <row r="1140" spans="1:107">
      <c r="A1140">
        <f>ROW(Source!A1011)</f>
        <v>1011</v>
      </c>
      <c r="B1140">
        <v>35806607</v>
      </c>
      <c r="C1140">
        <v>35811856</v>
      </c>
      <c r="D1140">
        <v>18413230</v>
      </c>
      <c r="E1140">
        <v>1</v>
      </c>
      <c r="F1140">
        <v>1</v>
      </c>
      <c r="G1140">
        <v>1</v>
      </c>
      <c r="H1140">
        <v>1</v>
      </c>
      <c r="I1140" t="s">
        <v>610</v>
      </c>
      <c r="J1140" t="s">
        <v>3</v>
      </c>
      <c r="K1140" t="s">
        <v>611</v>
      </c>
      <c r="L1140">
        <v>1369</v>
      </c>
      <c r="N1140">
        <v>1013</v>
      </c>
      <c r="O1140" t="s">
        <v>583</v>
      </c>
      <c r="P1140" t="s">
        <v>583</v>
      </c>
      <c r="Q1140">
        <v>1</v>
      </c>
      <c r="W1140">
        <v>0</v>
      </c>
      <c r="X1140">
        <v>355262106</v>
      </c>
      <c r="Y1140">
        <v>7.6589999999999998</v>
      </c>
      <c r="AA1140">
        <v>0</v>
      </c>
      <c r="AB1140">
        <v>0</v>
      </c>
      <c r="AC1140">
        <v>0</v>
      </c>
      <c r="AD1140">
        <v>304.64</v>
      </c>
      <c r="AE1140">
        <v>0</v>
      </c>
      <c r="AF1140">
        <v>0</v>
      </c>
      <c r="AG1140">
        <v>0</v>
      </c>
      <c r="AH1140">
        <v>304.64</v>
      </c>
      <c r="AI1140">
        <v>1</v>
      </c>
      <c r="AJ1140">
        <v>1</v>
      </c>
      <c r="AK1140">
        <v>1</v>
      </c>
      <c r="AL1140">
        <v>1</v>
      </c>
      <c r="AN1140">
        <v>0</v>
      </c>
      <c r="AO1140">
        <v>1</v>
      </c>
      <c r="AP1140">
        <v>1</v>
      </c>
      <c r="AQ1140">
        <v>0</v>
      </c>
      <c r="AR1140">
        <v>0</v>
      </c>
      <c r="AS1140" t="s">
        <v>3</v>
      </c>
      <c r="AT1140">
        <v>6.66</v>
      </c>
      <c r="AU1140" t="s">
        <v>144</v>
      </c>
      <c r="AV1140">
        <v>1</v>
      </c>
      <c r="AW1140">
        <v>2</v>
      </c>
      <c r="AX1140">
        <v>35811869</v>
      </c>
      <c r="AY1140">
        <v>2</v>
      </c>
      <c r="AZ1140">
        <v>131072</v>
      </c>
      <c r="BA1140">
        <v>1121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CX1140">
        <f>Y1140*Source!I1011</f>
        <v>1.6390259999999999</v>
      </c>
      <c r="CY1140">
        <f>AD1140</f>
        <v>304.64</v>
      </c>
      <c r="CZ1140">
        <f>AH1140</f>
        <v>304.64</v>
      </c>
      <c r="DA1140">
        <f>AL1140</f>
        <v>1</v>
      </c>
      <c r="DB1140">
        <f>ROUND((ROUND(AT1140*CZ1140,2)*1.15),2)</f>
        <v>2333.2399999999998</v>
      </c>
      <c r="DC1140">
        <f>ROUND((ROUND(AT1140*AG1140,2)*1.15),2)</f>
        <v>0</v>
      </c>
    </row>
    <row r="1141" spans="1:107">
      <c r="A1141">
        <f>ROW(Source!A1011)</f>
        <v>1011</v>
      </c>
      <c r="B1141">
        <v>35806607</v>
      </c>
      <c r="C1141">
        <v>35811856</v>
      </c>
      <c r="D1141">
        <v>29173472</v>
      </c>
      <c r="E1141">
        <v>1</v>
      </c>
      <c r="F1141">
        <v>1</v>
      </c>
      <c r="G1141">
        <v>1</v>
      </c>
      <c r="H1141">
        <v>2</v>
      </c>
      <c r="I1141" t="s">
        <v>660</v>
      </c>
      <c r="J1141" t="s">
        <v>661</v>
      </c>
      <c r="K1141" t="s">
        <v>662</v>
      </c>
      <c r="L1141">
        <v>1368</v>
      </c>
      <c r="N1141">
        <v>1011</v>
      </c>
      <c r="O1141" t="s">
        <v>589</v>
      </c>
      <c r="P1141" t="s">
        <v>589</v>
      </c>
      <c r="Q1141">
        <v>1</v>
      </c>
      <c r="W1141">
        <v>0</v>
      </c>
      <c r="X1141">
        <v>275932499</v>
      </c>
      <c r="Y1141">
        <v>2.5124999999999997</v>
      </c>
      <c r="AA1141">
        <v>0</v>
      </c>
      <c r="AB1141">
        <v>12.75</v>
      </c>
      <c r="AC1141">
        <v>0</v>
      </c>
      <c r="AD1141">
        <v>0</v>
      </c>
      <c r="AE1141">
        <v>0</v>
      </c>
      <c r="AF1141">
        <v>3</v>
      </c>
      <c r="AG1141">
        <v>0</v>
      </c>
      <c r="AH1141">
        <v>0</v>
      </c>
      <c r="AI1141">
        <v>1</v>
      </c>
      <c r="AJ1141">
        <v>4.25</v>
      </c>
      <c r="AK1141">
        <v>33.18</v>
      </c>
      <c r="AL1141">
        <v>1</v>
      </c>
      <c r="AN1141">
        <v>0</v>
      </c>
      <c r="AO1141">
        <v>1</v>
      </c>
      <c r="AP1141">
        <v>1</v>
      </c>
      <c r="AQ1141">
        <v>0</v>
      </c>
      <c r="AR1141">
        <v>0</v>
      </c>
      <c r="AS1141" t="s">
        <v>3</v>
      </c>
      <c r="AT1141">
        <v>2.0099999999999998</v>
      </c>
      <c r="AU1141" t="s">
        <v>143</v>
      </c>
      <c r="AV1141">
        <v>0</v>
      </c>
      <c r="AW1141">
        <v>2</v>
      </c>
      <c r="AX1141">
        <v>35811870</v>
      </c>
      <c r="AY1141">
        <v>1</v>
      </c>
      <c r="AZ1141">
        <v>0</v>
      </c>
      <c r="BA1141">
        <v>1122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CX1141">
        <f>Y1141*Source!I1011</f>
        <v>0.5376749999999999</v>
      </c>
      <c r="CY1141">
        <f>AB1141</f>
        <v>12.75</v>
      </c>
      <c r="CZ1141">
        <f>AF1141</f>
        <v>3</v>
      </c>
      <c r="DA1141">
        <f>AJ1141</f>
        <v>4.25</v>
      </c>
      <c r="DB1141">
        <f>ROUND((ROUND(AT1141*CZ1141,2)*1.25),2)</f>
        <v>7.54</v>
      </c>
      <c r="DC1141">
        <f>ROUND((ROUND(AT1141*AG1141,2)*1.25),2)</f>
        <v>0</v>
      </c>
    </row>
    <row r="1142" spans="1:107">
      <c r="A1142">
        <f>ROW(Source!A1011)</f>
        <v>1011</v>
      </c>
      <c r="B1142">
        <v>35806607</v>
      </c>
      <c r="C1142">
        <v>35811856</v>
      </c>
      <c r="D1142">
        <v>29174500</v>
      </c>
      <c r="E1142">
        <v>1</v>
      </c>
      <c r="F1142">
        <v>1</v>
      </c>
      <c r="G1142">
        <v>1</v>
      </c>
      <c r="H1142">
        <v>2</v>
      </c>
      <c r="I1142" t="s">
        <v>682</v>
      </c>
      <c r="J1142" t="s">
        <v>683</v>
      </c>
      <c r="K1142" t="s">
        <v>684</v>
      </c>
      <c r="L1142">
        <v>1368</v>
      </c>
      <c r="N1142">
        <v>1011</v>
      </c>
      <c r="O1142" t="s">
        <v>589</v>
      </c>
      <c r="P1142" t="s">
        <v>589</v>
      </c>
      <c r="Q1142">
        <v>1</v>
      </c>
      <c r="W1142">
        <v>0</v>
      </c>
      <c r="X1142">
        <v>-239831557</v>
      </c>
      <c r="Y1142">
        <v>1.6625000000000001</v>
      </c>
      <c r="AA1142">
        <v>0</v>
      </c>
      <c r="AB1142">
        <v>7.33</v>
      </c>
      <c r="AC1142">
        <v>0</v>
      </c>
      <c r="AD1142">
        <v>0</v>
      </c>
      <c r="AE1142">
        <v>0</v>
      </c>
      <c r="AF1142">
        <v>1.95</v>
      </c>
      <c r="AG1142">
        <v>0</v>
      </c>
      <c r="AH1142">
        <v>0</v>
      </c>
      <c r="AI1142">
        <v>1</v>
      </c>
      <c r="AJ1142">
        <v>3.76</v>
      </c>
      <c r="AK1142">
        <v>33.18</v>
      </c>
      <c r="AL1142">
        <v>1</v>
      </c>
      <c r="AN1142">
        <v>0</v>
      </c>
      <c r="AO1142">
        <v>1</v>
      </c>
      <c r="AP1142">
        <v>1</v>
      </c>
      <c r="AQ1142">
        <v>0</v>
      </c>
      <c r="AR1142">
        <v>0</v>
      </c>
      <c r="AS1142" t="s">
        <v>3</v>
      </c>
      <c r="AT1142">
        <v>1.33</v>
      </c>
      <c r="AU1142" t="s">
        <v>143</v>
      </c>
      <c r="AV1142">
        <v>0</v>
      </c>
      <c r="AW1142">
        <v>2</v>
      </c>
      <c r="AX1142">
        <v>35811871</v>
      </c>
      <c r="AY1142">
        <v>1</v>
      </c>
      <c r="AZ1142">
        <v>0</v>
      </c>
      <c r="BA1142">
        <v>1123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CX1142">
        <f>Y1142*Source!I1011</f>
        <v>0.35577500000000001</v>
      </c>
      <c r="CY1142">
        <f>AB1142</f>
        <v>7.33</v>
      </c>
      <c r="CZ1142">
        <f>AF1142</f>
        <v>1.95</v>
      </c>
      <c r="DA1142">
        <f>AJ1142</f>
        <v>3.76</v>
      </c>
      <c r="DB1142">
        <f>ROUND((ROUND(AT1142*CZ1142,2)*1.25),2)</f>
        <v>3.24</v>
      </c>
      <c r="DC1142">
        <f>ROUND((ROUND(AT1142*AG1142,2)*1.25),2)</f>
        <v>0</v>
      </c>
    </row>
    <row r="1143" spans="1:107">
      <c r="A1143">
        <f>ROW(Source!A1011)</f>
        <v>1011</v>
      </c>
      <c r="B1143">
        <v>35806607</v>
      </c>
      <c r="C1143">
        <v>35811856</v>
      </c>
      <c r="D1143">
        <v>29174913</v>
      </c>
      <c r="E1143">
        <v>1</v>
      </c>
      <c r="F1143">
        <v>1</v>
      </c>
      <c r="G1143">
        <v>1</v>
      </c>
      <c r="H1143">
        <v>2</v>
      </c>
      <c r="I1143" t="s">
        <v>601</v>
      </c>
      <c r="J1143" t="s">
        <v>602</v>
      </c>
      <c r="K1143" t="s">
        <v>603</v>
      </c>
      <c r="L1143">
        <v>1368</v>
      </c>
      <c r="N1143">
        <v>1011</v>
      </c>
      <c r="O1143" t="s">
        <v>589</v>
      </c>
      <c r="P1143" t="s">
        <v>589</v>
      </c>
      <c r="Q1143">
        <v>1</v>
      </c>
      <c r="W1143">
        <v>0</v>
      </c>
      <c r="X1143">
        <v>458544584</v>
      </c>
      <c r="Y1143">
        <v>3.7499999999999999E-2</v>
      </c>
      <c r="AA1143">
        <v>0</v>
      </c>
      <c r="AB1143">
        <v>932.72</v>
      </c>
      <c r="AC1143">
        <v>384.89</v>
      </c>
      <c r="AD1143">
        <v>0</v>
      </c>
      <c r="AE1143">
        <v>0</v>
      </c>
      <c r="AF1143">
        <v>87.17</v>
      </c>
      <c r="AG1143">
        <v>11.6</v>
      </c>
      <c r="AH1143">
        <v>0</v>
      </c>
      <c r="AI1143">
        <v>1</v>
      </c>
      <c r="AJ1143">
        <v>10.7</v>
      </c>
      <c r="AK1143">
        <v>33.18</v>
      </c>
      <c r="AL1143">
        <v>1</v>
      </c>
      <c r="AN1143">
        <v>0</v>
      </c>
      <c r="AO1143">
        <v>1</v>
      </c>
      <c r="AP1143">
        <v>1</v>
      </c>
      <c r="AQ1143">
        <v>0</v>
      </c>
      <c r="AR1143">
        <v>0</v>
      </c>
      <c r="AS1143" t="s">
        <v>3</v>
      </c>
      <c r="AT1143">
        <v>0.03</v>
      </c>
      <c r="AU1143" t="s">
        <v>143</v>
      </c>
      <c r="AV1143">
        <v>0</v>
      </c>
      <c r="AW1143">
        <v>2</v>
      </c>
      <c r="AX1143">
        <v>35811872</v>
      </c>
      <c r="AY1143">
        <v>1</v>
      </c>
      <c r="AZ1143">
        <v>0</v>
      </c>
      <c r="BA1143">
        <v>1124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CX1143">
        <f>Y1143*Source!I1011</f>
        <v>8.0249999999999991E-3</v>
      </c>
      <c r="CY1143">
        <f>AB1143</f>
        <v>932.72</v>
      </c>
      <c r="CZ1143">
        <f>AF1143</f>
        <v>87.17</v>
      </c>
      <c r="DA1143">
        <f>AJ1143</f>
        <v>10.7</v>
      </c>
      <c r="DB1143">
        <f>ROUND((ROUND(AT1143*CZ1143,2)*1.25),2)</f>
        <v>3.28</v>
      </c>
      <c r="DC1143">
        <f>ROUND((ROUND(AT1143*AG1143,2)*1.25),2)</f>
        <v>0.44</v>
      </c>
    </row>
    <row r="1144" spans="1:107">
      <c r="A1144">
        <f>ROW(Source!A1011)</f>
        <v>1011</v>
      </c>
      <c r="B1144">
        <v>35806607</v>
      </c>
      <c r="C1144">
        <v>35811856</v>
      </c>
      <c r="D1144">
        <v>29114471</v>
      </c>
      <c r="E1144">
        <v>1</v>
      </c>
      <c r="F1144">
        <v>1</v>
      </c>
      <c r="G1144">
        <v>1</v>
      </c>
      <c r="H1144">
        <v>3</v>
      </c>
      <c r="I1144" t="s">
        <v>685</v>
      </c>
      <c r="J1144" t="s">
        <v>686</v>
      </c>
      <c r="K1144" t="s">
        <v>687</v>
      </c>
      <c r="L1144">
        <v>1358</v>
      </c>
      <c r="N1144">
        <v>1010</v>
      </c>
      <c r="O1144" t="s">
        <v>498</v>
      </c>
      <c r="P1144" t="s">
        <v>498</v>
      </c>
      <c r="Q1144">
        <v>10</v>
      </c>
      <c r="W1144">
        <v>0</v>
      </c>
      <c r="X1144">
        <v>610395517</v>
      </c>
      <c r="Y1144">
        <v>26.3</v>
      </c>
      <c r="AA1144">
        <v>1.55</v>
      </c>
      <c r="AB1144">
        <v>0</v>
      </c>
      <c r="AC1144">
        <v>0</v>
      </c>
      <c r="AD1144">
        <v>0</v>
      </c>
      <c r="AE1144">
        <v>1.6</v>
      </c>
      <c r="AF1144">
        <v>0</v>
      </c>
      <c r="AG1144">
        <v>0</v>
      </c>
      <c r="AH1144">
        <v>0</v>
      </c>
      <c r="AI1144">
        <v>0.97</v>
      </c>
      <c r="AJ1144">
        <v>1</v>
      </c>
      <c r="AK1144">
        <v>1</v>
      </c>
      <c r="AL1144">
        <v>1</v>
      </c>
      <c r="AN1144">
        <v>0</v>
      </c>
      <c r="AO1144">
        <v>1</v>
      </c>
      <c r="AP1144">
        <v>0</v>
      </c>
      <c r="AQ1144">
        <v>0</v>
      </c>
      <c r="AR1144">
        <v>0</v>
      </c>
      <c r="AS1144" t="s">
        <v>3</v>
      </c>
      <c r="AT1144">
        <v>26.3</v>
      </c>
      <c r="AU1144" t="s">
        <v>3</v>
      </c>
      <c r="AV1144">
        <v>0</v>
      </c>
      <c r="AW1144">
        <v>2</v>
      </c>
      <c r="AX1144">
        <v>35811873</v>
      </c>
      <c r="AY1144">
        <v>1</v>
      </c>
      <c r="AZ1144">
        <v>0</v>
      </c>
      <c r="BA1144">
        <v>1125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CX1144">
        <f>Y1144*Source!I1011</f>
        <v>5.6281999999999996</v>
      </c>
      <c r="CY1144">
        <f t="shared" ref="CY1144:CY1151" si="178">AA1144</f>
        <v>1.55</v>
      </c>
      <c r="CZ1144">
        <f t="shared" ref="CZ1144:CZ1151" si="179">AE1144</f>
        <v>1.6</v>
      </c>
      <c r="DA1144">
        <f t="shared" ref="DA1144:DA1151" si="180">AI1144</f>
        <v>0.97</v>
      </c>
      <c r="DB1144">
        <f t="shared" ref="DB1144:DB1151" si="181">ROUND(ROUND(AT1144*CZ1144,2),2)</f>
        <v>42.08</v>
      </c>
      <c r="DC1144">
        <f t="shared" ref="DC1144:DC1151" si="182">ROUND(ROUND(AT1144*AG1144,2),2)</f>
        <v>0</v>
      </c>
    </row>
    <row r="1145" spans="1:107">
      <c r="A1145">
        <f>ROW(Source!A1011)</f>
        <v>1011</v>
      </c>
      <c r="B1145">
        <v>35806607</v>
      </c>
      <c r="C1145">
        <v>35811856</v>
      </c>
      <c r="D1145">
        <v>29114305</v>
      </c>
      <c r="E1145">
        <v>1</v>
      </c>
      <c r="F1145">
        <v>1</v>
      </c>
      <c r="G1145">
        <v>1</v>
      </c>
      <c r="H1145">
        <v>3</v>
      </c>
      <c r="I1145" t="s">
        <v>688</v>
      </c>
      <c r="J1145" t="s">
        <v>689</v>
      </c>
      <c r="K1145" t="s">
        <v>690</v>
      </c>
      <c r="L1145">
        <v>1354</v>
      </c>
      <c r="N1145">
        <v>1010</v>
      </c>
      <c r="O1145" t="s">
        <v>258</v>
      </c>
      <c r="P1145" t="s">
        <v>258</v>
      </c>
      <c r="Q1145">
        <v>1</v>
      </c>
      <c r="W1145">
        <v>0</v>
      </c>
      <c r="X1145">
        <v>-1753782198</v>
      </c>
      <c r="Y1145">
        <v>263</v>
      </c>
      <c r="AA1145">
        <v>0.21</v>
      </c>
      <c r="AB1145">
        <v>0</v>
      </c>
      <c r="AC1145">
        <v>0</v>
      </c>
      <c r="AD1145">
        <v>0</v>
      </c>
      <c r="AE1145">
        <v>0.12</v>
      </c>
      <c r="AF1145">
        <v>0</v>
      </c>
      <c r="AG1145">
        <v>0</v>
      </c>
      <c r="AH1145">
        <v>0</v>
      </c>
      <c r="AI1145">
        <v>1.78</v>
      </c>
      <c r="AJ1145">
        <v>1</v>
      </c>
      <c r="AK1145">
        <v>1</v>
      </c>
      <c r="AL1145">
        <v>1</v>
      </c>
      <c r="AN1145">
        <v>0</v>
      </c>
      <c r="AO1145">
        <v>1</v>
      </c>
      <c r="AP1145">
        <v>0</v>
      </c>
      <c r="AQ1145">
        <v>0</v>
      </c>
      <c r="AR1145">
        <v>0</v>
      </c>
      <c r="AS1145" t="s">
        <v>3</v>
      </c>
      <c r="AT1145">
        <v>263</v>
      </c>
      <c r="AU1145" t="s">
        <v>3</v>
      </c>
      <c r="AV1145">
        <v>0</v>
      </c>
      <c r="AW1145">
        <v>2</v>
      </c>
      <c r="AX1145">
        <v>35811874</v>
      </c>
      <c r="AY1145">
        <v>1</v>
      </c>
      <c r="AZ1145">
        <v>0</v>
      </c>
      <c r="BA1145">
        <v>1126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CX1145">
        <f>Y1145*Source!I1011</f>
        <v>56.281999999999996</v>
      </c>
      <c r="CY1145">
        <f t="shared" si="178"/>
        <v>0.21</v>
      </c>
      <c r="CZ1145">
        <f t="shared" si="179"/>
        <v>0.12</v>
      </c>
      <c r="DA1145">
        <f t="shared" si="180"/>
        <v>1.78</v>
      </c>
      <c r="DB1145">
        <f t="shared" si="181"/>
        <v>31.56</v>
      </c>
      <c r="DC1145">
        <f t="shared" si="182"/>
        <v>0</v>
      </c>
    </row>
    <row r="1146" spans="1:107">
      <c r="A1146">
        <f>ROW(Source!A1011)</f>
        <v>1011</v>
      </c>
      <c r="B1146">
        <v>35806607</v>
      </c>
      <c r="C1146">
        <v>35811856</v>
      </c>
      <c r="D1146">
        <v>29111012</v>
      </c>
      <c r="E1146">
        <v>1</v>
      </c>
      <c r="F1146">
        <v>1</v>
      </c>
      <c r="G1146">
        <v>1</v>
      </c>
      <c r="H1146">
        <v>3</v>
      </c>
      <c r="I1146" t="s">
        <v>691</v>
      </c>
      <c r="J1146" t="s">
        <v>692</v>
      </c>
      <c r="K1146" t="s">
        <v>693</v>
      </c>
      <c r="L1146">
        <v>1354</v>
      </c>
      <c r="N1146">
        <v>1010</v>
      </c>
      <c r="O1146" t="s">
        <v>258</v>
      </c>
      <c r="P1146" t="s">
        <v>258</v>
      </c>
      <c r="Q1146">
        <v>1</v>
      </c>
      <c r="W1146">
        <v>0</v>
      </c>
      <c r="X1146">
        <v>-532370196</v>
      </c>
      <c r="Y1146">
        <v>7</v>
      </c>
      <c r="AA1146">
        <v>12.73</v>
      </c>
      <c r="AB1146">
        <v>0</v>
      </c>
      <c r="AC1146">
        <v>0</v>
      </c>
      <c r="AD1146">
        <v>0</v>
      </c>
      <c r="AE1146">
        <v>1.29</v>
      </c>
      <c r="AF1146">
        <v>0</v>
      </c>
      <c r="AG1146">
        <v>0</v>
      </c>
      <c r="AH1146">
        <v>0</v>
      </c>
      <c r="AI1146">
        <v>9.8699999999999992</v>
      </c>
      <c r="AJ1146">
        <v>1</v>
      </c>
      <c r="AK1146">
        <v>1</v>
      </c>
      <c r="AL1146">
        <v>1</v>
      </c>
      <c r="AN1146">
        <v>0</v>
      </c>
      <c r="AO1146">
        <v>1</v>
      </c>
      <c r="AP1146">
        <v>0</v>
      </c>
      <c r="AQ1146">
        <v>0</v>
      </c>
      <c r="AR1146">
        <v>0</v>
      </c>
      <c r="AS1146" t="s">
        <v>3</v>
      </c>
      <c r="AT1146">
        <v>7</v>
      </c>
      <c r="AU1146" t="s">
        <v>3</v>
      </c>
      <c r="AV1146">
        <v>0</v>
      </c>
      <c r="AW1146">
        <v>2</v>
      </c>
      <c r="AX1146">
        <v>35811875</v>
      </c>
      <c r="AY1146">
        <v>1</v>
      </c>
      <c r="AZ1146">
        <v>0</v>
      </c>
      <c r="BA1146">
        <v>1127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CX1146">
        <f>Y1146*Source!I1011</f>
        <v>1.498</v>
      </c>
      <c r="CY1146">
        <f t="shared" si="178"/>
        <v>12.73</v>
      </c>
      <c r="CZ1146">
        <f t="shared" si="179"/>
        <v>1.29</v>
      </c>
      <c r="DA1146">
        <f t="shared" si="180"/>
        <v>9.8699999999999992</v>
      </c>
      <c r="DB1146">
        <f t="shared" si="181"/>
        <v>9.0299999999999994</v>
      </c>
      <c r="DC1146">
        <f t="shared" si="182"/>
        <v>0</v>
      </c>
    </row>
    <row r="1147" spans="1:107">
      <c r="A1147">
        <f>ROW(Source!A1011)</f>
        <v>1011</v>
      </c>
      <c r="B1147">
        <v>35806607</v>
      </c>
      <c r="C1147">
        <v>35811856</v>
      </c>
      <c r="D1147">
        <v>29111013</v>
      </c>
      <c r="E1147">
        <v>1</v>
      </c>
      <c r="F1147">
        <v>1</v>
      </c>
      <c r="G1147">
        <v>1</v>
      </c>
      <c r="H1147">
        <v>3</v>
      </c>
      <c r="I1147" t="s">
        <v>694</v>
      </c>
      <c r="J1147" t="s">
        <v>695</v>
      </c>
      <c r="K1147" t="s">
        <v>696</v>
      </c>
      <c r="L1147">
        <v>1354</v>
      </c>
      <c r="N1147">
        <v>1010</v>
      </c>
      <c r="O1147" t="s">
        <v>258</v>
      </c>
      <c r="P1147" t="s">
        <v>258</v>
      </c>
      <c r="Q1147">
        <v>1</v>
      </c>
      <c r="W1147">
        <v>0</v>
      </c>
      <c r="X1147">
        <v>-463883208</v>
      </c>
      <c r="Y1147">
        <v>7</v>
      </c>
      <c r="AA1147">
        <v>12.73</v>
      </c>
      <c r="AB1147">
        <v>0</v>
      </c>
      <c r="AC1147">
        <v>0</v>
      </c>
      <c r="AD1147">
        <v>0</v>
      </c>
      <c r="AE1147">
        <v>1.29</v>
      </c>
      <c r="AF1147">
        <v>0</v>
      </c>
      <c r="AG1147">
        <v>0</v>
      </c>
      <c r="AH1147">
        <v>0</v>
      </c>
      <c r="AI1147">
        <v>9.8699999999999992</v>
      </c>
      <c r="AJ1147">
        <v>1</v>
      </c>
      <c r="AK1147">
        <v>1</v>
      </c>
      <c r="AL1147">
        <v>1</v>
      </c>
      <c r="AN1147">
        <v>0</v>
      </c>
      <c r="AO1147">
        <v>1</v>
      </c>
      <c r="AP1147">
        <v>0</v>
      </c>
      <c r="AQ1147">
        <v>0</v>
      </c>
      <c r="AR1147">
        <v>0</v>
      </c>
      <c r="AS1147" t="s">
        <v>3</v>
      </c>
      <c r="AT1147">
        <v>7</v>
      </c>
      <c r="AU1147" t="s">
        <v>3</v>
      </c>
      <c r="AV1147">
        <v>0</v>
      </c>
      <c r="AW1147">
        <v>2</v>
      </c>
      <c r="AX1147">
        <v>35811876</v>
      </c>
      <c r="AY1147">
        <v>1</v>
      </c>
      <c r="AZ1147">
        <v>0</v>
      </c>
      <c r="BA1147">
        <v>1128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CX1147">
        <f>Y1147*Source!I1011</f>
        <v>1.498</v>
      </c>
      <c r="CY1147">
        <f t="shared" si="178"/>
        <v>12.73</v>
      </c>
      <c r="CZ1147">
        <f t="shared" si="179"/>
        <v>1.29</v>
      </c>
      <c r="DA1147">
        <f t="shared" si="180"/>
        <v>9.8699999999999992</v>
      </c>
      <c r="DB1147">
        <f t="shared" si="181"/>
        <v>9.0299999999999994</v>
      </c>
      <c r="DC1147">
        <f t="shared" si="182"/>
        <v>0</v>
      </c>
    </row>
    <row r="1148" spans="1:107">
      <c r="A1148">
        <f>ROW(Source!A1011)</f>
        <v>1011</v>
      </c>
      <c r="B1148">
        <v>35806607</v>
      </c>
      <c r="C1148">
        <v>35811856</v>
      </c>
      <c r="D1148">
        <v>29111016</v>
      </c>
      <c r="E1148">
        <v>1</v>
      </c>
      <c r="F1148">
        <v>1</v>
      </c>
      <c r="G1148">
        <v>1</v>
      </c>
      <c r="H1148">
        <v>3</v>
      </c>
      <c r="I1148" t="s">
        <v>697</v>
      </c>
      <c r="J1148" t="s">
        <v>698</v>
      </c>
      <c r="K1148" t="s">
        <v>699</v>
      </c>
      <c r="L1148">
        <v>1354</v>
      </c>
      <c r="N1148">
        <v>1010</v>
      </c>
      <c r="O1148" t="s">
        <v>258</v>
      </c>
      <c r="P1148" t="s">
        <v>258</v>
      </c>
      <c r="Q1148">
        <v>1</v>
      </c>
      <c r="W1148">
        <v>0</v>
      </c>
      <c r="X1148">
        <v>-983964523</v>
      </c>
      <c r="Y1148">
        <v>40</v>
      </c>
      <c r="AA1148">
        <v>12.73</v>
      </c>
      <c r="AB1148">
        <v>0</v>
      </c>
      <c r="AC1148">
        <v>0</v>
      </c>
      <c r="AD1148">
        <v>0</v>
      </c>
      <c r="AE1148">
        <v>1.29</v>
      </c>
      <c r="AF1148">
        <v>0</v>
      </c>
      <c r="AG1148">
        <v>0</v>
      </c>
      <c r="AH1148">
        <v>0</v>
      </c>
      <c r="AI1148">
        <v>9.8699999999999992</v>
      </c>
      <c r="AJ1148">
        <v>1</v>
      </c>
      <c r="AK1148">
        <v>1</v>
      </c>
      <c r="AL1148">
        <v>1</v>
      </c>
      <c r="AN1148">
        <v>0</v>
      </c>
      <c r="AO1148">
        <v>1</v>
      </c>
      <c r="AP1148">
        <v>0</v>
      </c>
      <c r="AQ1148">
        <v>0</v>
      </c>
      <c r="AR1148">
        <v>0</v>
      </c>
      <c r="AS1148" t="s">
        <v>3</v>
      </c>
      <c r="AT1148">
        <v>40</v>
      </c>
      <c r="AU1148" t="s">
        <v>3</v>
      </c>
      <c r="AV1148">
        <v>0</v>
      </c>
      <c r="AW1148">
        <v>2</v>
      </c>
      <c r="AX1148">
        <v>35811877</v>
      </c>
      <c r="AY1148">
        <v>1</v>
      </c>
      <c r="AZ1148">
        <v>0</v>
      </c>
      <c r="BA1148">
        <v>1129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CX1148">
        <f>Y1148*Source!I1011</f>
        <v>8.56</v>
      </c>
      <c r="CY1148">
        <f t="shared" si="178"/>
        <v>12.73</v>
      </c>
      <c r="CZ1148">
        <f t="shared" si="179"/>
        <v>1.29</v>
      </c>
      <c r="DA1148">
        <f t="shared" si="180"/>
        <v>9.8699999999999992</v>
      </c>
      <c r="DB1148">
        <f t="shared" si="181"/>
        <v>51.6</v>
      </c>
      <c r="DC1148">
        <f t="shared" si="182"/>
        <v>0</v>
      </c>
    </row>
    <row r="1149" spans="1:107">
      <c r="A1149">
        <f>ROW(Source!A1011)</f>
        <v>1011</v>
      </c>
      <c r="B1149">
        <v>35806607</v>
      </c>
      <c r="C1149">
        <v>35811856</v>
      </c>
      <c r="D1149">
        <v>29111019</v>
      </c>
      <c r="E1149">
        <v>1</v>
      </c>
      <c r="F1149">
        <v>1</v>
      </c>
      <c r="G1149">
        <v>1</v>
      </c>
      <c r="H1149">
        <v>3</v>
      </c>
      <c r="I1149" t="s">
        <v>700</v>
      </c>
      <c r="J1149" t="s">
        <v>701</v>
      </c>
      <c r="K1149" t="s">
        <v>702</v>
      </c>
      <c r="L1149">
        <v>1354</v>
      </c>
      <c r="N1149">
        <v>1010</v>
      </c>
      <c r="O1149" t="s">
        <v>258</v>
      </c>
      <c r="P1149" t="s">
        <v>258</v>
      </c>
      <c r="Q1149">
        <v>1</v>
      </c>
      <c r="W1149">
        <v>0</v>
      </c>
      <c r="X1149">
        <v>395384367</v>
      </c>
      <c r="Y1149">
        <v>8</v>
      </c>
      <c r="AA1149">
        <v>8.67</v>
      </c>
      <c r="AB1149">
        <v>0</v>
      </c>
      <c r="AC1149">
        <v>0</v>
      </c>
      <c r="AD1149">
        <v>0</v>
      </c>
      <c r="AE1149">
        <v>0.63</v>
      </c>
      <c r="AF1149">
        <v>0</v>
      </c>
      <c r="AG1149">
        <v>0</v>
      </c>
      <c r="AH1149">
        <v>0</v>
      </c>
      <c r="AI1149">
        <v>13.76</v>
      </c>
      <c r="AJ1149">
        <v>1</v>
      </c>
      <c r="AK1149">
        <v>1</v>
      </c>
      <c r="AL1149">
        <v>1</v>
      </c>
      <c r="AN1149">
        <v>0</v>
      </c>
      <c r="AO1149">
        <v>1</v>
      </c>
      <c r="AP1149">
        <v>0</v>
      </c>
      <c r="AQ1149">
        <v>0</v>
      </c>
      <c r="AR1149">
        <v>0</v>
      </c>
      <c r="AS1149" t="s">
        <v>3</v>
      </c>
      <c r="AT1149">
        <v>8</v>
      </c>
      <c r="AU1149" t="s">
        <v>3</v>
      </c>
      <c r="AV1149">
        <v>0</v>
      </c>
      <c r="AW1149">
        <v>2</v>
      </c>
      <c r="AX1149">
        <v>35811878</v>
      </c>
      <c r="AY1149">
        <v>1</v>
      </c>
      <c r="AZ1149">
        <v>0</v>
      </c>
      <c r="BA1149">
        <v>1130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CX1149">
        <f>Y1149*Source!I1011</f>
        <v>1.712</v>
      </c>
      <c r="CY1149">
        <f t="shared" si="178"/>
        <v>8.67</v>
      </c>
      <c r="CZ1149">
        <f t="shared" si="179"/>
        <v>0.63</v>
      </c>
      <c r="DA1149">
        <f t="shared" si="180"/>
        <v>13.76</v>
      </c>
      <c r="DB1149">
        <f t="shared" si="181"/>
        <v>5.04</v>
      </c>
      <c r="DC1149">
        <f t="shared" si="182"/>
        <v>0</v>
      </c>
    </row>
    <row r="1150" spans="1:107">
      <c r="A1150">
        <f>ROW(Source!A1011)</f>
        <v>1011</v>
      </c>
      <c r="B1150">
        <v>35806607</v>
      </c>
      <c r="C1150">
        <v>35811856</v>
      </c>
      <c r="D1150">
        <v>29111018</v>
      </c>
      <c r="E1150">
        <v>1</v>
      </c>
      <c r="F1150">
        <v>1</v>
      </c>
      <c r="G1150">
        <v>1</v>
      </c>
      <c r="H1150">
        <v>3</v>
      </c>
      <c r="I1150" t="s">
        <v>703</v>
      </c>
      <c r="J1150" t="s">
        <v>704</v>
      </c>
      <c r="K1150" t="s">
        <v>705</v>
      </c>
      <c r="L1150">
        <v>1354</v>
      </c>
      <c r="N1150">
        <v>1010</v>
      </c>
      <c r="O1150" t="s">
        <v>258</v>
      </c>
      <c r="P1150" t="s">
        <v>258</v>
      </c>
      <c r="Q1150">
        <v>1</v>
      </c>
      <c r="W1150">
        <v>0</v>
      </c>
      <c r="X1150">
        <v>-1405133353</v>
      </c>
      <c r="Y1150">
        <v>8</v>
      </c>
      <c r="AA1150">
        <v>8.67</v>
      </c>
      <c r="AB1150">
        <v>0</v>
      </c>
      <c r="AC1150">
        <v>0</v>
      </c>
      <c r="AD1150">
        <v>0</v>
      </c>
      <c r="AE1150">
        <v>0.63</v>
      </c>
      <c r="AF1150">
        <v>0</v>
      </c>
      <c r="AG1150">
        <v>0</v>
      </c>
      <c r="AH1150">
        <v>0</v>
      </c>
      <c r="AI1150">
        <v>13.76</v>
      </c>
      <c r="AJ1150">
        <v>1</v>
      </c>
      <c r="AK1150">
        <v>1</v>
      </c>
      <c r="AL1150">
        <v>1</v>
      </c>
      <c r="AN1150">
        <v>0</v>
      </c>
      <c r="AO1150">
        <v>1</v>
      </c>
      <c r="AP1150">
        <v>0</v>
      </c>
      <c r="AQ1150">
        <v>0</v>
      </c>
      <c r="AR1150">
        <v>0</v>
      </c>
      <c r="AS1150" t="s">
        <v>3</v>
      </c>
      <c r="AT1150">
        <v>8</v>
      </c>
      <c r="AU1150" t="s">
        <v>3</v>
      </c>
      <c r="AV1150">
        <v>0</v>
      </c>
      <c r="AW1150">
        <v>2</v>
      </c>
      <c r="AX1150">
        <v>35811879</v>
      </c>
      <c r="AY1150">
        <v>1</v>
      </c>
      <c r="AZ1150">
        <v>0</v>
      </c>
      <c r="BA1150">
        <v>1131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CX1150">
        <f>Y1150*Source!I1011</f>
        <v>1.712</v>
      </c>
      <c r="CY1150">
        <f t="shared" si="178"/>
        <v>8.67</v>
      </c>
      <c r="CZ1150">
        <f t="shared" si="179"/>
        <v>0.63</v>
      </c>
      <c r="DA1150">
        <f t="shared" si="180"/>
        <v>13.76</v>
      </c>
      <c r="DB1150">
        <f t="shared" si="181"/>
        <v>5.04</v>
      </c>
      <c r="DC1150">
        <f t="shared" si="182"/>
        <v>0</v>
      </c>
    </row>
    <row r="1151" spans="1:107">
      <c r="A1151">
        <f>ROW(Source!A1011)</f>
        <v>1011</v>
      </c>
      <c r="B1151">
        <v>35806607</v>
      </c>
      <c r="C1151">
        <v>35811856</v>
      </c>
      <c r="D1151">
        <v>29110997</v>
      </c>
      <c r="E1151">
        <v>1</v>
      </c>
      <c r="F1151">
        <v>1</v>
      </c>
      <c r="G1151">
        <v>1</v>
      </c>
      <c r="H1151">
        <v>3</v>
      </c>
      <c r="I1151" t="s">
        <v>706</v>
      </c>
      <c r="J1151" t="s">
        <v>707</v>
      </c>
      <c r="K1151" t="s">
        <v>708</v>
      </c>
      <c r="L1151">
        <v>1301</v>
      </c>
      <c r="N1151">
        <v>1003</v>
      </c>
      <c r="O1151" t="s">
        <v>151</v>
      </c>
      <c r="P1151" t="s">
        <v>151</v>
      </c>
      <c r="Q1151">
        <v>1</v>
      </c>
      <c r="W1151">
        <v>0</v>
      </c>
      <c r="X1151">
        <v>1996222970</v>
      </c>
      <c r="Y1151">
        <v>101</v>
      </c>
      <c r="AA1151">
        <v>27.92</v>
      </c>
      <c r="AB1151">
        <v>0</v>
      </c>
      <c r="AC1151">
        <v>0</v>
      </c>
      <c r="AD1151">
        <v>0</v>
      </c>
      <c r="AE1151">
        <v>12.3</v>
      </c>
      <c r="AF1151">
        <v>0</v>
      </c>
      <c r="AG1151">
        <v>0</v>
      </c>
      <c r="AH1151">
        <v>0</v>
      </c>
      <c r="AI1151">
        <v>2.27</v>
      </c>
      <c r="AJ1151">
        <v>1</v>
      </c>
      <c r="AK1151">
        <v>1</v>
      </c>
      <c r="AL1151">
        <v>1</v>
      </c>
      <c r="AN1151">
        <v>0</v>
      </c>
      <c r="AO1151">
        <v>1</v>
      </c>
      <c r="AP1151">
        <v>0</v>
      </c>
      <c r="AQ1151">
        <v>0</v>
      </c>
      <c r="AR1151">
        <v>0</v>
      </c>
      <c r="AS1151" t="s">
        <v>3</v>
      </c>
      <c r="AT1151">
        <v>101</v>
      </c>
      <c r="AU1151" t="s">
        <v>3</v>
      </c>
      <c r="AV1151">
        <v>0</v>
      </c>
      <c r="AW1151">
        <v>2</v>
      </c>
      <c r="AX1151">
        <v>35811880</v>
      </c>
      <c r="AY1151">
        <v>1</v>
      </c>
      <c r="AZ1151">
        <v>0</v>
      </c>
      <c r="BA1151">
        <v>1132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CX1151">
        <f>Y1151*Source!I1011</f>
        <v>21.614000000000001</v>
      </c>
      <c r="CY1151">
        <f t="shared" si="178"/>
        <v>27.92</v>
      </c>
      <c r="CZ1151">
        <f t="shared" si="179"/>
        <v>12.3</v>
      </c>
      <c r="DA1151">
        <f t="shared" si="180"/>
        <v>2.27</v>
      </c>
      <c r="DB1151">
        <f t="shared" si="181"/>
        <v>1242.3</v>
      </c>
      <c r="DC1151">
        <f t="shared" si="182"/>
        <v>0</v>
      </c>
    </row>
    <row r="1152" spans="1:107">
      <c r="A1152">
        <f>ROW(Source!A1012)</f>
        <v>1012</v>
      </c>
      <c r="B1152">
        <v>35806607</v>
      </c>
      <c r="C1152">
        <v>35811881</v>
      </c>
      <c r="D1152">
        <v>18409850</v>
      </c>
      <c r="E1152">
        <v>1</v>
      </c>
      <c r="F1152">
        <v>1</v>
      </c>
      <c r="G1152">
        <v>1</v>
      </c>
      <c r="H1152">
        <v>1</v>
      </c>
      <c r="I1152" t="s">
        <v>709</v>
      </c>
      <c r="J1152" t="s">
        <v>3</v>
      </c>
      <c r="K1152" t="s">
        <v>710</v>
      </c>
      <c r="L1152">
        <v>1369</v>
      </c>
      <c r="N1152">
        <v>1013</v>
      </c>
      <c r="O1152" t="s">
        <v>583</v>
      </c>
      <c r="P1152" t="s">
        <v>583</v>
      </c>
      <c r="Q1152">
        <v>1</v>
      </c>
      <c r="W1152">
        <v>0</v>
      </c>
      <c r="X1152">
        <v>855544366</v>
      </c>
      <c r="Y1152">
        <v>102.35</v>
      </c>
      <c r="AA1152">
        <v>0</v>
      </c>
      <c r="AB1152">
        <v>0</v>
      </c>
      <c r="AC1152">
        <v>0</v>
      </c>
      <c r="AD1152">
        <v>300.99</v>
      </c>
      <c r="AE1152">
        <v>0</v>
      </c>
      <c r="AF1152">
        <v>0</v>
      </c>
      <c r="AG1152">
        <v>0</v>
      </c>
      <c r="AH1152">
        <v>300.99</v>
      </c>
      <c r="AI1152">
        <v>1</v>
      </c>
      <c r="AJ1152">
        <v>1</v>
      </c>
      <c r="AK1152">
        <v>1</v>
      </c>
      <c r="AL1152">
        <v>1</v>
      </c>
      <c r="AN1152">
        <v>0</v>
      </c>
      <c r="AO1152">
        <v>1</v>
      </c>
      <c r="AP1152">
        <v>1</v>
      </c>
      <c r="AQ1152">
        <v>0</v>
      </c>
      <c r="AR1152">
        <v>0</v>
      </c>
      <c r="AS1152" t="s">
        <v>3</v>
      </c>
      <c r="AT1152">
        <v>89</v>
      </c>
      <c r="AU1152" t="s">
        <v>144</v>
      </c>
      <c r="AV1152">
        <v>1</v>
      </c>
      <c r="AW1152">
        <v>2</v>
      </c>
      <c r="AX1152">
        <v>35811901</v>
      </c>
      <c r="AY1152">
        <v>2</v>
      </c>
      <c r="AZ1152">
        <v>131072</v>
      </c>
      <c r="BA1152">
        <v>1133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0</v>
      </c>
      <c r="BV1152">
        <v>0</v>
      </c>
      <c r="BW1152">
        <v>0</v>
      </c>
      <c r="CX1152">
        <f>Y1152*Source!I1012</f>
        <v>27.378625</v>
      </c>
      <c r="CY1152">
        <f>AD1152</f>
        <v>300.99</v>
      </c>
      <c r="CZ1152">
        <f>AH1152</f>
        <v>300.99</v>
      </c>
      <c r="DA1152">
        <f>AL1152</f>
        <v>1</v>
      </c>
      <c r="DB1152">
        <f>ROUND((ROUND(AT1152*CZ1152,2)*1.15),2)</f>
        <v>30806.33</v>
      </c>
      <c r="DC1152">
        <f>ROUND((ROUND(AT1152*AG1152,2)*1.15),2)</f>
        <v>0</v>
      </c>
    </row>
    <row r="1153" spans="1:107">
      <c r="A1153">
        <f>ROW(Source!A1012)</f>
        <v>1012</v>
      </c>
      <c r="B1153">
        <v>35806607</v>
      </c>
      <c r="C1153">
        <v>35811881</v>
      </c>
      <c r="D1153">
        <v>29173472</v>
      </c>
      <c r="E1153">
        <v>1</v>
      </c>
      <c r="F1153">
        <v>1</v>
      </c>
      <c r="G1153">
        <v>1</v>
      </c>
      <c r="H1153">
        <v>2</v>
      </c>
      <c r="I1153" t="s">
        <v>660</v>
      </c>
      <c r="J1153" t="s">
        <v>661</v>
      </c>
      <c r="K1153" t="s">
        <v>662</v>
      </c>
      <c r="L1153">
        <v>1368</v>
      </c>
      <c r="N1153">
        <v>1011</v>
      </c>
      <c r="O1153" t="s">
        <v>589</v>
      </c>
      <c r="P1153" t="s">
        <v>589</v>
      </c>
      <c r="Q1153">
        <v>1</v>
      </c>
      <c r="W1153">
        <v>0</v>
      </c>
      <c r="X1153">
        <v>275932499</v>
      </c>
      <c r="Y1153">
        <v>2.7</v>
      </c>
      <c r="AA1153">
        <v>0</v>
      </c>
      <c r="AB1153">
        <v>12.75</v>
      </c>
      <c r="AC1153">
        <v>0</v>
      </c>
      <c r="AD1153">
        <v>0</v>
      </c>
      <c r="AE1153">
        <v>0</v>
      </c>
      <c r="AF1153">
        <v>3</v>
      </c>
      <c r="AG1153">
        <v>0</v>
      </c>
      <c r="AH1153">
        <v>0</v>
      </c>
      <c r="AI1153">
        <v>1</v>
      </c>
      <c r="AJ1153">
        <v>4.25</v>
      </c>
      <c r="AK1153">
        <v>33.18</v>
      </c>
      <c r="AL1153">
        <v>1</v>
      </c>
      <c r="AN1153">
        <v>0</v>
      </c>
      <c r="AO1153">
        <v>1</v>
      </c>
      <c r="AP1153">
        <v>1</v>
      </c>
      <c r="AQ1153">
        <v>0</v>
      </c>
      <c r="AR1153">
        <v>0</v>
      </c>
      <c r="AS1153" t="s">
        <v>3</v>
      </c>
      <c r="AT1153">
        <v>2.16</v>
      </c>
      <c r="AU1153" t="s">
        <v>143</v>
      </c>
      <c r="AV1153">
        <v>0</v>
      </c>
      <c r="AW1153">
        <v>2</v>
      </c>
      <c r="AX1153">
        <v>35811902</v>
      </c>
      <c r="AY1153">
        <v>1</v>
      </c>
      <c r="AZ1153">
        <v>0</v>
      </c>
      <c r="BA1153">
        <v>1134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CX1153">
        <f>Y1153*Source!I1012</f>
        <v>0.72225000000000006</v>
      </c>
      <c r="CY1153">
        <f>AB1153</f>
        <v>12.75</v>
      </c>
      <c r="CZ1153">
        <f>AF1153</f>
        <v>3</v>
      </c>
      <c r="DA1153">
        <f>AJ1153</f>
        <v>4.25</v>
      </c>
      <c r="DB1153">
        <f>ROUND((ROUND(AT1153*CZ1153,2)*1.25),2)</f>
        <v>8.1</v>
      </c>
      <c r="DC1153">
        <f>ROUND((ROUND(AT1153*AG1153,2)*1.25),2)</f>
        <v>0</v>
      </c>
    </row>
    <row r="1154" spans="1:107">
      <c r="A1154">
        <f>ROW(Source!A1012)</f>
        <v>1012</v>
      </c>
      <c r="B1154">
        <v>35806607</v>
      </c>
      <c r="C1154">
        <v>35811881</v>
      </c>
      <c r="D1154">
        <v>29174538</v>
      </c>
      <c r="E1154">
        <v>1</v>
      </c>
      <c r="F1154">
        <v>1</v>
      </c>
      <c r="G1154">
        <v>1</v>
      </c>
      <c r="H1154">
        <v>2</v>
      </c>
      <c r="I1154" t="s">
        <v>712</v>
      </c>
      <c r="J1154" t="s">
        <v>820</v>
      </c>
      <c r="K1154" t="s">
        <v>714</v>
      </c>
      <c r="L1154">
        <v>1368</v>
      </c>
      <c r="N1154">
        <v>1011</v>
      </c>
      <c r="O1154" t="s">
        <v>589</v>
      </c>
      <c r="P1154" t="s">
        <v>589</v>
      </c>
      <c r="Q1154">
        <v>1</v>
      </c>
      <c r="W1154">
        <v>0</v>
      </c>
      <c r="X1154">
        <v>1107538725</v>
      </c>
      <c r="Y1154">
        <v>0.58749999999999991</v>
      </c>
      <c r="AA1154">
        <v>0</v>
      </c>
      <c r="AB1154">
        <v>187.1</v>
      </c>
      <c r="AC1154">
        <v>0</v>
      </c>
      <c r="AD1154">
        <v>0</v>
      </c>
      <c r="AE1154">
        <v>0</v>
      </c>
      <c r="AF1154">
        <v>33.590000000000003</v>
      </c>
      <c r="AG1154">
        <v>0</v>
      </c>
      <c r="AH1154">
        <v>0</v>
      </c>
      <c r="AI1154">
        <v>1</v>
      </c>
      <c r="AJ1154">
        <v>5.57</v>
      </c>
      <c r="AK1154">
        <v>33.18</v>
      </c>
      <c r="AL1154">
        <v>1</v>
      </c>
      <c r="AN1154">
        <v>0</v>
      </c>
      <c r="AO1154">
        <v>1</v>
      </c>
      <c r="AP1154">
        <v>1</v>
      </c>
      <c r="AQ1154">
        <v>0</v>
      </c>
      <c r="AR1154">
        <v>0</v>
      </c>
      <c r="AS1154" t="s">
        <v>3</v>
      </c>
      <c r="AT1154">
        <v>0.47</v>
      </c>
      <c r="AU1154" t="s">
        <v>143</v>
      </c>
      <c r="AV1154">
        <v>0</v>
      </c>
      <c r="AW1154">
        <v>2</v>
      </c>
      <c r="AX1154">
        <v>35811903</v>
      </c>
      <c r="AY1154">
        <v>1</v>
      </c>
      <c r="AZ1154">
        <v>0</v>
      </c>
      <c r="BA1154">
        <v>1135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CX1154">
        <f>Y1154*Source!I1012</f>
        <v>0.15715625</v>
      </c>
      <c r="CY1154">
        <f>AB1154</f>
        <v>187.1</v>
      </c>
      <c r="CZ1154">
        <f>AF1154</f>
        <v>33.590000000000003</v>
      </c>
      <c r="DA1154">
        <f>AJ1154</f>
        <v>5.57</v>
      </c>
      <c r="DB1154">
        <f>ROUND((ROUND(AT1154*CZ1154,2)*1.25),2)</f>
        <v>19.739999999999998</v>
      </c>
      <c r="DC1154">
        <f>ROUND((ROUND(AT1154*AG1154,2)*1.25),2)</f>
        <v>0</v>
      </c>
    </row>
    <row r="1155" spans="1:107">
      <c r="A1155">
        <f>ROW(Source!A1012)</f>
        <v>1012</v>
      </c>
      <c r="B1155">
        <v>35806607</v>
      </c>
      <c r="C1155">
        <v>35811881</v>
      </c>
      <c r="D1155">
        <v>29174580</v>
      </c>
      <c r="E1155">
        <v>1</v>
      </c>
      <c r="F1155">
        <v>1</v>
      </c>
      <c r="G1155">
        <v>1</v>
      </c>
      <c r="H1155">
        <v>2</v>
      </c>
      <c r="I1155" t="s">
        <v>715</v>
      </c>
      <c r="J1155" t="s">
        <v>821</v>
      </c>
      <c r="K1155" t="s">
        <v>717</v>
      </c>
      <c r="L1155">
        <v>1368</v>
      </c>
      <c r="N1155">
        <v>1011</v>
      </c>
      <c r="O1155" t="s">
        <v>589</v>
      </c>
      <c r="P1155" t="s">
        <v>589</v>
      </c>
      <c r="Q1155">
        <v>1</v>
      </c>
      <c r="W1155">
        <v>0</v>
      </c>
      <c r="X1155">
        <v>-169468834</v>
      </c>
      <c r="Y1155">
        <v>0.66250000000000009</v>
      </c>
      <c r="AA1155">
        <v>0</v>
      </c>
      <c r="AB1155">
        <v>31.87</v>
      </c>
      <c r="AC1155">
        <v>0</v>
      </c>
      <c r="AD1155">
        <v>0</v>
      </c>
      <c r="AE1155">
        <v>0</v>
      </c>
      <c r="AF1155">
        <v>2.08</v>
      </c>
      <c r="AG1155">
        <v>0</v>
      </c>
      <c r="AH1155">
        <v>0</v>
      </c>
      <c r="AI1155">
        <v>1</v>
      </c>
      <c r="AJ1155">
        <v>15.32</v>
      </c>
      <c r="AK1155">
        <v>33.18</v>
      </c>
      <c r="AL1155">
        <v>1</v>
      </c>
      <c r="AN1155">
        <v>0</v>
      </c>
      <c r="AO1155">
        <v>1</v>
      </c>
      <c r="AP1155">
        <v>1</v>
      </c>
      <c r="AQ1155">
        <v>0</v>
      </c>
      <c r="AR1155">
        <v>0</v>
      </c>
      <c r="AS1155" t="s">
        <v>3</v>
      </c>
      <c r="AT1155">
        <v>0.53</v>
      </c>
      <c r="AU1155" t="s">
        <v>143</v>
      </c>
      <c r="AV1155">
        <v>0</v>
      </c>
      <c r="AW1155">
        <v>2</v>
      </c>
      <c r="AX1155">
        <v>35811904</v>
      </c>
      <c r="AY1155">
        <v>1</v>
      </c>
      <c r="AZ1155">
        <v>0</v>
      </c>
      <c r="BA1155">
        <v>1136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CX1155">
        <f>Y1155*Source!I1012</f>
        <v>0.17721875000000004</v>
      </c>
      <c r="CY1155">
        <f>AB1155</f>
        <v>31.87</v>
      </c>
      <c r="CZ1155">
        <f>AF1155</f>
        <v>2.08</v>
      </c>
      <c r="DA1155">
        <f>AJ1155</f>
        <v>15.32</v>
      </c>
      <c r="DB1155">
        <f>ROUND((ROUND(AT1155*CZ1155,2)*1.25),2)</f>
        <v>1.38</v>
      </c>
      <c r="DC1155">
        <f>ROUND((ROUND(AT1155*AG1155,2)*1.25),2)</f>
        <v>0</v>
      </c>
    </row>
    <row r="1156" spans="1:107">
      <c r="A1156">
        <f>ROW(Source!A1012)</f>
        <v>1012</v>
      </c>
      <c r="B1156">
        <v>35806607</v>
      </c>
      <c r="C1156">
        <v>35811881</v>
      </c>
      <c r="D1156">
        <v>29108656</v>
      </c>
      <c r="E1156">
        <v>1</v>
      </c>
      <c r="F1156">
        <v>1</v>
      </c>
      <c r="G1156">
        <v>1</v>
      </c>
      <c r="H1156">
        <v>3</v>
      </c>
      <c r="I1156" t="s">
        <v>850</v>
      </c>
      <c r="J1156" t="s">
        <v>886</v>
      </c>
      <c r="K1156" t="s">
        <v>852</v>
      </c>
      <c r="L1156">
        <v>1354</v>
      </c>
      <c r="N1156">
        <v>1010</v>
      </c>
      <c r="O1156" t="s">
        <v>258</v>
      </c>
      <c r="P1156" t="s">
        <v>258</v>
      </c>
      <c r="Q1156">
        <v>1</v>
      </c>
      <c r="W1156">
        <v>0</v>
      </c>
      <c r="X1156">
        <v>1057373551</v>
      </c>
      <c r="Y1156">
        <v>7</v>
      </c>
      <c r="AA1156">
        <v>103.47</v>
      </c>
      <c r="AB1156">
        <v>0</v>
      </c>
      <c r="AC1156">
        <v>0</v>
      </c>
      <c r="AD1156">
        <v>0</v>
      </c>
      <c r="AE1156">
        <v>13.87</v>
      </c>
      <c r="AF1156">
        <v>0</v>
      </c>
      <c r="AG1156">
        <v>0</v>
      </c>
      <c r="AH1156">
        <v>0</v>
      </c>
      <c r="AI1156">
        <v>7.46</v>
      </c>
      <c r="AJ1156">
        <v>1</v>
      </c>
      <c r="AK1156">
        <v>1</v>
      </c>
      <c r="AL1156">
        <v>1</v>
      </c>
      <c r="AN1156">
        <v>0</v>
      </c>
      <c r="AO1156">
        <v>1</v>
      </c>
      <c r="AP1156">
        <v>0</v>
      </c>
      <c r="AQ1156">
        <v>0</v>
      </c>
      <c r="AR1156">
        <v>0</v>
      </c>
      <c r="AS1156" t="s">
        <v>3</v>
      </c>
      <c r="AT1156">
        <v>7</v>
      </c>
      <c r="AU1156" t="s">
        <v>3</v>
      </c>
      <c r="AV1156">
        <v>0</v>
      </c>
      <c r="AW1156">
        <v>2</v>
      </c>
      <c r="AX1156">
        <v>35811905</v>
      </c>
      <c r="AY1156">
        <v>1</v>
      </c>
      <c r="AZ1156">
        <v>0</v>
      </c>
      <c r="BA1156">
        <v>1137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CX1156">
        <f>Y1156*Source!I1012</f>
        <v>1.8725000000000001</v>
      </c>
      <c r="CY1156">
        <f t="shared" ref="CY1156:CY1170" si="183">AA1156</f>
        <v>103.47</v>
      </c>
      <c r="CZ1156">
        <f t="shared" ref="CZ1156:CZ1170" si="184">AE1156</f>
        <v>13.87</v>
      </c>
      <c r="DA1156">
        <f t="shared" ref="DA1156:DA1170" si="185">AI1156</f>
        <v>7.46</v>
      </c>
      <c r="DB1156">
        <f t="shared" ref="DB1156:DB1170" si="186">ROUND(ROUND(AT1156*CZ1156,2),2)</f>
        <v>97.09</v>
      </c>
      <c r="DC1156">
        <f t="shared" ref="DC1156:DC1170" si="187">ROUND(ROUND(AT1156*AG1156,2),2)</f>
        <v>0</v>
      </c>
    </row>
    <row r="1157" spans="1:107">
      <c r="A1157">
        <f>ROW(Source!A1012)</f>
        <v>1012</v>
      </c>
      <c r="B1157">
        <v>35806607</v>
      </c>
      <c r="C1157">
        <v>35811881</v>
      </c>
      <c r="D1157">
        <v>29109354</v>
      </c>
      <c r="E1157">
        <v>1</v>
      </c>
      <c r="F1157">
        <v>1</v>
      </c>
      <c r="G1157">
        <v>1</v>
      </c>
      <c r="H1157">
        <v>3</v>
      </c>
      <c r="I1157" t="s">
        <v>718</v>
      </c>
      <c r="J1157" t="s">
        <v>822</v>
      </c>
      <c r="K1157" t="s">
        <v>720</v>
      </c>
      <c r="L1157">
        <v>1346</v>
      </c>
      <c r="N1157">
        <v>1009</v>
      </c>
      <c r="O1157" t="s">
        <v>170</v>
      </c>
      <c r="P1157" t="s">
        <v>170</v>
      </c>
      <c r="Q1157">
        <v>1</v>
      </c>
      <c r="W1157">
        <v>0</v>
      </c>
      <c r="X1157">
        <v>-882693383</v>
      </c>
      <c r="Y1157">
        <v>10</v>
      </c>
      <c r="AA1157">
        <v>64.010000000000005</v>
      </c>
      <c r="AB1157">
        <v>0</v>
      </c>
      <c r="AC1157">
        <v>0</v>
      </c>
      <c r="AD1157">
        <v>0</v>
      </c>
      <c r="AE1157">
        <v>46.72</v>
      </c>
      <c r="AF1157">
        <v>0</v>
      </c>
      <c r="AG1157">
        <v>0</v>
      </c>
      <c r="AH1157">
        <v>0</v>
      </c>
      <c r="AI1157">
        <v>1.37</v>
      </c>
      <c r="AJ1157">
        <v>1</v>
      </c>
      <c r="AK1157">
        <v>1</v>
      </c>
      <c r="AL1157">
        <v>1</v>
      </c>
      <c r="AN1157">
        <v>0</v>
      </c>
      <c r="AO1157">
        <v>1</v>
      </c>
      <c r="AP1157">
        <v>0</v>
      </c>
      <c r="AQ1157">
        <v>0</v>
      </c>
      <c r="AR1157">
        <v>0</v>
      </c>
      <c r="AS1157" t="s">
        <v>3</v>
      </c>
      <c r="AT1157">
        <v>10</v>
      </c>
      <c r="AU1157" t="s">
        <v>3</v>
      </c>
      <c r="AV1157">
        <v>0</v>
      </c>
      <c r="AW1157">
        <v>2</v>
      </c>
      <c r="AX1157">
        <v>35811906</v>
      </c>
      <c r="AY1157">
        <v>1</v>
      </c>
      <c r="AZ1157">
        <v>0</v>
      </c>
      <c r="BA1157">
        <v>1138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CX1157">
        <f>Y1157*Source!I1012</f>
        <v>2.6750000000000003</v>
      </c>
      <c r="CY1157">
        <f t="shared" si="183"/>
        <v>64.010000000000005</v>
      </c>
      <c r="CZ1157">
        <f t="shared" si="184"/>
        <v>46.72</v>
      </c>
      <c r="DA1157">
        <f t="shared" si="185"/>
        <v>1.37</v>
      </c>
      <c r="DB1157">
        <f t="shared" si="186"/>
        <v>467.2</v>
      </c>
      <c r="DC1157">
        <f t="shared" si="187"/>
        <v>0</v>
      </c>
    </row>
    <row r="1158" spans="1:107">
      <c r="A1158">
        <f>ROW(Source!A1012)</f>
        <v>1012</v>
      </c>
      <c r="B1158">
        <v>35806607</v>
      </c>
      <c r="C1158">
        <v>35811881</v>
      </c>
      <c r="D1158">
        <v>29109414</v>
      </c>
      <c r="E1158">
        <v>1</v>
      </c>
      <c r="F1158">
        <v>1</v>
      </c>
      <c r="G1158">
        <v>1</v>
      </c>
      <c r="H1158">
        <v>3</v>
      </c>
      <c r="I1158" t="s">
        <v>721</v>
      </c>
      <c r="J1158" t="s">
        <v>887</v>
      </c>
      <c r="K1158" t="s">
        <v>723</v>
      </c>
      <c r="L1158">
        <v>1346</v>
      </c>
      <c r="N1158">
        <v>1009</v>
      </c>
      <c r="O1158" t="s">
        <v>170</v>
      </c>
      <c r="P1158" t="s">
        <v>170</v>
      </c>
      <c r="Q1158">
        <v>1</v>
      </c>
      <c r="W1158">
        <v>0</v>
      </c>
      <c r="X1158">
        <v>1092262719</v>
      </c>
      <c r="Y1158">
        <v>119</v>
      </c>
      <c r="AA1158">
        <v>10.1</v>
      </c>
      <c r="AB1158">
        <v>0</v>
      </c>
      <c r="AC1158">
        <v>0</v>
      </c>
      <c r="AD1158">
        <v>0</v>
      </c>
      <c r="AE1158">
        <v>1.58</v>
      </c>
      <c r="AF1158">
        <v>0</v>
      </c>
      <c r="AG1158">
        <v>0</v>
      </c>
      <c r="AH1158">
        <v>0</v>
      </c>
      <c r="AI1158">
        <v>6.39</v>
      </c>
      <c r="AJ1158">
        <v>1</v>
      </c>
      <c r="AK1158">
        <v>1</v>
      </c>
      <c r="AL1158">
        <v>1</v>
      </c>
      <c r="AN1158">
        <v>0</v>
      </c>
      <c r="AO1158">
        <v>1</v>
      </c>
      <c r="AP1158">
        <v>0</v>
      </c>
      <c r="AQ1158">
        <v>0</v>
      </c>
      <c r="AR1158">
        <v>0</v>
      </c>
      <c r="AS1158" t="s">
        <v>3</v>
      </c>
      <c r="AT1158">
        <v>119</v>
      </c>
      <c r="AU1158" t="s">
        <v>3</v>
      </c>
      <c r="AV1158">
        <v>0</v>
      </c>
      <c r="AW1158">
        <v>2</v>
      </c>
      <c r="AX1158">
        <v>35811907</v>
      </c>
      <c r="AY1158">
        <v>1</v>
      </c>
      <c r="AZ1158">
        <v>0</v>
      </c>
      <c r="BA1158">
        <v>1139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CX1158">
        <f>Y1158*Source!I1012</f>
        <v>31.832500000000003</v>
      </c>
      <c r="CY1158">
        <f t="shared" si="183"/>
        <v>10.1</v>
      </c>
      <c r="CZ1158">
        <f t="shared" si="184"/>
        <v>1.58</v>
      </c>
      <c r="DA1158">
        <f t="shared" si="185"/>
        <v>6.39</v>
      </c>
      <c r="DB1158">
        <f t="shared" si="186"/>
        <v>188.02</v>
      </c>
      <c r="DC1158">
        <f t="shared" si="187"/>
        <v>0</v>
      </c>
    </row>
    <row r="1159" spans="1:107">
      <c r="A1159">
        <f>ROW(Source!A1012)</f>
        <v>1012</v>
      </c>
      <c r="B1159">
        <v>35806607</v>
      </c>
      <c r="C1159">
        <v>35811881</v>
      </c>
      <c r="D1159">
        <v>29109781</v>
      </c>
      <c r="E1159">
        <v>1</v>
      </c>
      <c r="F1159">
        <v>1</v>
      </c>
      <c r="G1159">
        <v>1</v>
      </c>
      <c r="H1159">
        <v>3</v>
      </c>
      <c r="I1159" t="s">
        <v>724</v>
      </c>
      <c r="J1159" t="s">
        <v>823</v>
      </c>
      <c r="K1159" t="s">
        <v>726</v>
      </c>
      <c r="L1159">
        <v>1346</v>
      </c>
      <c r="N1159">
        <v>1009</v>
      </c>
      <c r="O1159" t="s">
        <v>170</v>
      </c>
      <c r="P1159" t="s">
        <v>170</v>
      </c>
      <c r="Q1159">
        <v>1</v>
      </c>
      <c r="W1159">
        <v>0</v>
      </c>
      <c r="X1159">
        <v>-306339415</v>
      </c>
      <c r="Y1159">
        <v>9</v>
      </c>
      <c r="AA1159">
        <v>60.38</v>
      </c>
      <c r="AB1159">
        <v>0</v>
      </c>
      <c r="AC1159">
        <v>0</v>
      </c>
      <c r="AD1159">
        <v>0</v>
      </c>
      <c r="AE1159">
        <v>11.12</v>
      </c>
      <c r="AF1159">
        <v>0</v>
      </c>
      <c r="AG1159">
        <v>0</v>
      </c>
      <c r="AH1159">
        <v>0</v>
      </c>
      <c r="AI1159">
        <v>5.43</v>
      </c>
      <c r="AJ1159">
        <v>1</v>
      </c>
      <c r="AK1159">
        <v>1</v>
      </c>
      <c r="AL1159">
        <v>1</v>
      </c>
      <c r="AN1159">
        <v>0</v>
      </c>
      <c r="AO1159">
        <v>1</v>
      </c>
      <c r="AP1159">
        <v>0</v>
      </c>
      <c r="AQ1159">
        <v>0</v>
      </c>
      <c r="AR1159">
        <v>0</v>
      </c>
      <c r="AS1159" t="s">
        <v>3</v>
      </c>
      <c r="AT1159">
        <v>9</v>
      </c>
      <c r="AU1159" t="s">
        <v>3</v>
      </c>
      <c r="AV1159">
        <v>0</v>
      </c>
      <c r="AW1159">
        <v>2</v>
      </c>
      <c r="AX1159">
        <v>35811908</v>
      </c>
      <c r="AY1159">
        <v>1</v>
      </c>
      <c r="AZ1159">
        <v>0</v>
      </c>
      <c r="BA1159">
        <v>1140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CX1159">
        <f>Y1159*Source!I1012</f>
        <v>2.4075000000000002</v>
      </c>
      <c r="CY1159">
        <f t="shared" si="183"/>
        <v>60.38</v>
      </c>
      <c r="CZ1159">
        <f t="shared" si="184"/>
        <v>11.12</v>
      </c>
      <c r="DA1159">
        <f t="shared" si="185"/>
        <v>5.43</v>
      </c>
      <c r="DB1159">
        <f t="shared" si="186"/>
        <v>100.08</v>
      </c>
      <c r="DC1159">
        <f t="shared" si="187"/>
        <v>0</v>
      </c>
    </row>
    <row r="1160" spans="1:107">
      <c r="A1160">
        <f>ROW(Source!A1012)</f>
        <v>1012</v>
      </c>
      <c r="B1160">
        <v>35806607</v>
      </c>
      <c r="C1160">
        <v>35811881</v>
      </c>
      <c r="D1160">
        <v>29109782</v>
      </c>
      <c r="E1160">
        <v>1</v>
      </c>
      <c r="F1160">
        <v>1</v>
      </c>
      <c r="G1160">
        <v>1</v>
      </c>
      <c r="H1160">
        <v>3</v>
      </c>
      <c r="I1160" t="s">
        <v>727</v>
      </c>
      <c r="J1160" t="s">
        <v>824</v>
      </c>
      <c r="K1160" t="s">
        <v>729</v>
      </c>
      <c r="L1160">
        <v>1346</v>
      </c>
      <c r="N1160">
        <v>1009</v>
      </c>
      <c r="O1160" t="s">
        <v>170</v>
      </c>
      <c r="P1160" t="s">
        <v>170</v>
      </c>
      <c r="Q1160">
        <v>1</v>
      </c>
      <c r="W1160">
        <v>0</v>
      </c>
      <c r="X1160">
        <v>-71279152</v>
      </c>
      <c r="Y1160">
        <v>85</v>
      </c>
      <c r="AA1160">
        <v>16.309999999999999</v>
      </c>
      <c r="AB1160">
        <v>0</v>
      </c>
      <c r="AC1160">
        <v>0</v>
      </c>
      <c r="AD1160">
        <v>0</v>
      </c>
      <c r="AE1160">
        <v>4.3600000000000003</v>
      </c>
      <c r="AF1160">
        <v>0</v>
      </c>
      <c r="AG1160">
        <v>0</v>
      </c>
      <c r="AH1160">
        <v>0</v>
      </c>
      <c r="AI1160">
        <v>3.74</v>
      </c>
      <c r="AJ1160">
        <v>1</v>
      </c>
      <c r="AK1160">
        <v>1</v>
      </c>
      <c r="AL1160">
        <v>1</v>
      </c>
      <c r="AN1160">
        <v>0</v>
      </c>
      <c r="AO1160">
        <v>1</v>
      </c>
      <c r="AP1160">
        <v>0</v>
      </c>
      <c r="AQ1160">
        <v>0</v>
      </c>
      <c r="AR1160">
        <v>0</v>
      </c>
      <c r="AS1160" t="s">
        <v>3</v>
      </c>
      <c r="AT1160">
        <v>85</v>
      </c>
      <c r="AU1160" t="s">
        <v>3</v>
      </c>
      <c r="AV1160">
        <v>0</v>
      </c>
      <c r="AW1160">
        <v>2</v>
      </c>
      <c r="AX1160">
        <v>35811909</v>
      </c>
      <c r="AY1160">
        <v>1</v>
      </c>
      <c r="AZ1160">
        <v>0</v>
      </c>
      <c r="BA1160">
        <v>1141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CX1160">
        <f>Y1160*Source!I1012</f>
        <v>22.737500000000001</v>
      </c>
      <c r="CY1160">
        <f t="shared" si="183"/>
        <v>16.309999999999999</v>
      </c>
      <c r="CZ1160">
        <f t="shared" si="184"/>
        <v>4.3600000000000003</v>
      </c>
      <c r="DA1160">
        <f t="shared" si="185"/>
        <v>3.74</v>
      </c>
      <c r="DB1160">
        <f t="shared" si="186"/>
        <v>370.6</v>
      </c>
      <c r="DC1160">
        <f t="shared" si="187"/>
        <v>0</v>
      </c>
    </row>
    <row r="1161" spans="1:107">
      <c r="A1161">
        <f>ROW(Source!A1012)</f>
        <v>1012</v>
      </c>
      <c r="B1161">
        <v>35806607</v>
      </c>
      <c r="C1161">
        <v>35811881</v>
      </c>
      <c r="D1161">
        <v>29110699</v>
      </c>
      <c r="E1161">
        <v>1</v>
      </c>
      <c r="F1161">
        <v>1</v>
      </c>
      <c r="G1161">
        <v>1</v>
      </c>
      <c r="H1161">
        <v>3</v>
      </c>
      <c r="I1161" t="s">
        <v>730</v>
      </c>
      <c r="J1161" t="s">
        <v>825</v>
      </c>
      <c r="K1161" t="s">
        <v>732</v>
      </c>
      <c r="L1161">
        <v>1301</v>
      </c>
      <c r="N1161">
        <v>1003</v>
      </c>
      <c r="O1161" t="s">
        <v>151</v>
      </c>
      <c r="P1161" t="s">
        <v>151</v>
      </c>
      <c r="Q1161">
        <v>1</v>
      </c>
      <c r="W1161">
        <v>0</v>
      </c>
      <c r="X1161">
        <v>1063889258</v>
      </c>
      <c r="Y1161">
        <v>120</v>
      </c>
      <c r="AA1161">
        <v>1.24</v>
      </c>
      <c r="AB1161">
        <v>0</v>
      </c>
      <c r="AC1161">
        <v>0</v>
      </c>
      <c r="AD1161">
        <v>0</v>
      </c>
      <c r="AE1161">
        <v>0.17</v>
      </c>
      <c r="AF1161">
        <v>0</v>
      </c>
      <c r="AG1161">
        <v>0</v>
      </c>
      <c r="AH1161">
        <v>0</v>
      </c>
      <c r="AI1161">
        <v>7.29</v>
      </c>
      <c r="AJ1161">
        <v>1</v>
      </c>
      <c r="AK1161">
        <v>1</v>
      </c>
      <c r="AL1161">
        <v>1</v>
      </c>
      <c r="AN1161">
        <v>0</v>
      </c>
      <c r="AO1161">
        <v>1</v>
      </c>
      <c r="AP1161">
        <v>0</v>
      </c>
      <c r="AQ1161">
        <v>0</v>
      </c>
      <c r="AR1161">
        <v>0</v>
      </c>
      <c r="AS1161" t="s">
        <v>3</v>
      </c>
      <c r="AT1161">
        <v>120</v>
      </c>
      <c r="AU1161" t="s">
        <v>3</v>
      </c>
      <c r="AV1161">
        <v>0</v>
      </c>
      <c r="AW1161">
        <v>2</v>
      </c>
      <c r="AX1161">
        <v>35811910</v>
      </c>
      <c r="AY1161">
        <v>1</v>
      </c>
      <c r="AZ1161">
        <v>0</v>
      </c>
      <c r="BA1161">
        <v>1142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CX1161">
        <f>Y1161*Source!I1012</f>
        <v>32.1</v>
      </c>
      <c r="CY1161">
        <f t="shared" si="183"/>
        <v>1.24</v>
      </c>
      <c r="CZ1161">
        <f t="shared" si="184"/>
        <v>0.17</v>
      </c>
      <c r="DA1161">
        <f t="shared" si="185"/>
        <v>7.29</v>
      </c>
      <c r="DB1161">
        <f t="shared" si="186"/>
        <v>20.399999999999999</v>
      </c>
      <c r="DC1161">
        <f t="shared" si="187"/>
        <v>0</v>
      </c>
    </row>
    <row r="1162" spans="1:107">
      <c r="A1162">
        <f>ROW(Source!A1012)</f>
        <v>1012</v>
      </c>
      <c r="B1162">
        <v>35806607</v>
      </c>
      <c r="C1162">
        <v>35811881</v>
      </c>
      <c r="D1162">
        <v>29110797</v>
      </c>
      <c r="E1162">
        <v>1</v>
      </c>
      <c r="F1162">
        <v>1</v>
      </c>
      <c r="G1162">
        <v>1</v>
      </c>
      <c r="H1162">
        <v>3</v>
      </c>
      <c r="I1162" t="s">
        <v>733</v>
      </c>
      <c r="J1162" t="s">
        <v>826</v>
      </c>
      <c r="K1162" t="s">
        <v>735</v>
      </c>
      <c r="L1162">
        <v>1301</v>
      </c>
      <c r="N1162">
        <v>1003</v>
      </c>
      <c r="O1162" t="s">
        <v>151</v>
      </c>
      <c r="P1162" t="s">
        <v>151</v>
      </c>
      <c r="Q1162">
        <v>1</v>
      </c>
      <c r="W1162">
        <v>0</v>
      </c>
      <c r="X1162">
        <v>1919953005</v>
      </c>
      <c r="Y1162">
        <v>82</v>
      </c>
      <c r="AA1162">
        <v>15.5</v>
      </c>
      <c r="AB1162">
        <v>0</v>
      </c>
      <c r="AC1162">
        <v>0</v>
      </c>
      <c r="AD1162">
        <v>0</v>
      </c>
      <c r="AE1162">
        <v>1.74</v>
      </c>
      <c r="AF1162">
        <v>0</v>
      </c>
      <c r="AG1162">
        <v>0</v>
      </c>
      <c r="AH1162">
        <v>0</v>
      </c>
      <c r="AI1162">
        <v>8.91</v>
      </c>
      <c r="AJ1162">
        <v>1</v>
      </c>
      <c r="AK1162">
        <v>1</v>
      </c>
      <c r="AL1162">
        <v>1</v>
      </c>
      <c r="AN1162">
        <v>0</v>
      </c>
      <c r="AO1162">
        <v>1</v>
      </c>
      <c r="AP1162">
        <v>0</v>
      </c>
      <c r="AQ1162">
        <v>0</v>
      </c>
      <c r="AR1162">
        <v>0</v>
      </c>
      <c r="AS1162" t="s">
        <v>3</v>
      </c>
      <c r="AT1162">
        <v>82</v>
      </c>
      <c r="AU1162" t="s">
        <v>3</v>
      </c>
      <c r="AV1162">
        <v>0</v>
      </c>
      <c r="AW1162">
        <v>2</v>
      </c>
      <c r="AX1162">
        <v>35811911</v>
      </c>
      <c r="AY1162">
        <v>1</v>
      </c>
      <c r="AZ1162">
        <v>0</v>
      </c>
      <c r="BA1162">
        <v>1143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CX1162">
        <f>Y1162*Source!I1012</f>
        <v>21.935000000000002</v>
      </c>
      <c r="CY1162">
        <f t="shared" si="183"/>
        <v>15.5</v>
      </c>
      <c r="CZ1162">
        <f t="shared" si="184"/>
        <v>1.74</v>
      </c>
      <c r="DA1162">
        <f t="shared" si="185"/>
        <v>8.91</v>
      </c>
      <c r="DB1162">
        <f t="shared" si="186"/>
        <v>142.68</v>
      </c>
      <c r="DC1162">
        <f t="shared" si="187"/>
        <v>0</v>
      </c>
    </row>
    <row r="1163" spans="1:107">
      <c r="A1163">
        <f>ROW(Source!A1012)</f>
        <v>1012</v>
      </c>
      <c r="B1163">
        <v>35806607</v>
      </c>
      <c r="C1163">
        <v>35811881</v>
      </c>
      <c r="D1163">
        <v>29110815</v>
      </c>
      <c r="E1163">
        <v>1</v>
      </c>
      <c r="F1163">
        <v>1</v>
      </c>
      <c r="G1163">
        <v>1</v>
      </c>
      <c r="H1163">
        <v>3</v>
      </c>
      <c r="I1163" t="s">
        <v>736</v>
      </c>
      <c r="J1163" t="s">
        <v>888</v>
      </c>
      <c r="K1163" t="s">
        <v>738</v>
      </c>
      <c r="L1163">
        <v>1301</v>
      </c>
      <c r="N1163">
        <v>1003</v>
      </c>
      <c r="O1163" t="s">
        <v>151</v>
      </c>
      <c r="P1163" t="s">
        <v>151</v>
      </c>
      <c r="Q1163">
        <v>1</v>
      </c>
      <c r="W1163">
        <v>0</v>
      </c>
      <c r="X1163">
        <v>-1169660804</v>
      </c>
      <c r="Y1163">
        <v>116</v>
      </c>
      <c r="AA1163">
        <v>6.29</v>
      </c>
      <c r="AB1163">
        <v>0</v>
      </c>
      <c r="AC1163">
        <v>0</v>
      </c>
      <c r="AD1163">
        <v>0</v>
      </c>
      <c r="AE1163">
        <v>0.85</v>
      </c>
      <c r="AF1163">
        <v>0</v>
      </c>
      <c r="AG1163">
        <v>0</v>
      </c>
      <c r="AH1163">
        <v>0</v>
      </c>
      <c r="AI1163">
        <v>7.4</v>
      </c>
      <c r="AJ1163">
        <v>1</v>
      </c>
      <c r="AK1163">
        <v>1</v>
      </c>
      <c r="AL1163">
        <v>1</v>
      </c>
      <c r="AN1163">
        <v>0</v>
      </c>
      <c r="AO1163">
        <v>1</v>
      </c>
      <c r="AP1163">
        <v>0</v>
      </c>
      <c r="AQ1163">
        <v>0</v>
      </c>
      <c r="AR1163">
        <v>0</v>
      </c>
      <c r="AS1163" t="s">
        <v>3</v>
      </c>
      <c r="AT1163">
        <v>116</v>
      </c>
      <c r="AU1163" t="s">
        <v>3</v>
      </c>
      <c r="AV1163">
        <v>0</v>
      </c>
      <c r="AW1163">
        <v>2</v>
      </c>
      <c r="AX1163">
        <v>35811912</v>
      </c>
      <c r="AY1163">
        <v>1</v>
      </c>
      <c r="AZ1163">
        <v>0</v>
      </c>
      <c r="BA1163">
        <v>1144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CX1163">
        <f>Y1163*Source!I1012</f>
        <v>31.03</v>
      </c>
      <c r="CY1163">
        <f t="shared" si="183"/>
        <v>6.29</v>
      </c>
      <c r="CZ1163">
        <f t="shared" si="184"/>
        <v>0.85</v>
      </c>
      <c r="DA1163">
        <f t="shared" si="185"/>
        <v>7.4</v>
      </c>
      <c r="DB1163">
        <f t="shared" si="186"/>
        <v>98.6</v>
      </c>
      <c r="DC1163">
        <f t="shared" si="187"/>
        <v>0</v>
      </c>
    </row>
    <row r="1164" spans="1:107">
      <c r="A1164">
        <f>ROW(Source!A1012)</f>
        <v>1012</v>
      </c>
      <c r="B1164">
        <v>35806607</v>
      </c>
      <c r="C1164">
        <v>35811881</v>
      </c>
      <c r="D1164">
        <v>29111455</v>
      </c>
      <c r="E1164">
        <v>1</v>
      </c>
      <c r="F1164">
        <v>1</v>
      </c>
      <c r="G1164">
        <v>1</v>
      </c>
      <c r="H1164">
        <v>3</v>
      </c>
      <c r="I1164" t="s">
        <v>219</v>
      </c>
      <c r="J1164" t="s">
        <v>275</v>
      </c>
      <c r="K1164" t="s">
        <v>220</v>
      </c>
      <c r="L1164">
        <v>1327</v>
      </c>
      <c r="N1164">
        <v>1005</v>
      </c>
      <c r="O1164" t="s">
        <v>165</v>
      </c>
      <c r="P1164" t="s">
        <v>165</v>
      </c>
      <c r="Q1164">
        <v>1</v>
      </c>
      <c r="W1164">
        <v>0</v>
      </c>
      <c r="X1164">
        <v>-1126346608</v>
      </c>
      <c r="Y1164">
        <v>212</v>
      </c>
      <c r="AA1164">
        <v>73.790000000000006</v>
      </c>
      <c r="AB1164">
        <v>0</v>
      </c>
      <c r="AC1164">
        <v>0</v>
      </c>
      <c r="AD1164">
        <v>0</v>
      </c>
      <c r="AE1164">
        <v>15.06</v>
      </c>
      <c r="AF1164">
        <v>0</v>
      </c>
      <c r="AG1164">
        <v>0</v>
      </c>
      <c r="AH1164">
        <v>0</v>
      </c>
      <c r="AI1164">
        <v>4.9000000000000004</v>
      </c>
      <c r="AJ1164">
        <v>1</v>
      </c>
      <c r="AK1164">
        <v>1</v>
      </c>
      <c r="AL1164">
        <v>1</v>
      </c>
      <c r="AN1164">
        <v>0</v>
      </c>
      <c r="AO1164">
        <v>1</v>
      </c>
      <c r="AP1164">
        <v>0</v>
      </c>
      <c r="AQ1164">
        <v>0</v>
      </c>
      <c r="AR1164">
        <v>0</v>
      </c>
      <c r="AS1164" t="s">
        <v>3</v>
      </c>
      <c r="AT1164">
        <v>212</v>
      </c>
      <c r="AU1164" t="s">
        <v>3</v>
      </c>
      <c r="AV1164">
        <v>0</v>
      </c>
      <c r="AW1164">
        <v>2</v>
      </c>
      <c r="AX1164">
        <v>35811913</v>
      </c>
      <c r="AY1164">
        <v>1</v>
      </c>
      <c r="AZ1164">
        <v>0</v>
      </c>
      <c r="BA1164">
        <v>1145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CX1164">
        <f>Y1164*Source!I1012</f>
        <v>56.71</v>
      </c>
      <c r="CY1164">
        <f t="shared" si="183"/>
        <v>73.790000000000006</v>
      </c>
      <c r="CZ1164">
        <f t="shared" si="184"/>
        <v>15.06</v>
      </c>
      <c r="DA1164">
        <f t="shared" si="185"/>
        <v>4.9000000000000004</v>
      </c>
      <c r="DB1164">
        <f t="shared" si="186"/>
        <v>3192.72</v>
      </c>
      <c r="DC1164">
        <f t="shared" si="187"/>
        <v>0</v>
      </c>
    </row>
    <row r="1165" spans="1:107">
      <c r="A1165">
        <f>ROW(Source!A1012)</f>
        <v>1012</v>
      </c>
      <c r="B1165">
        <v>35806607</v>
      </c>
      <c r="C1165">
        <v>35811881</v>
      </c>
      <c r="D1165">
        <v>29114733</v>
      </c>
      <c r="E1165">
        <v>1</v>
      </c>
      <c r="F1165">
        <v>1</v>
      </c>
      <c r="G1165">
        <v>1</v>
      </c>
      <c r="H1165">
        <v>3</v>
      </c>
      <c r="I1165" t="s">
        <v>739</v>
      </c>
      <c r="J1165" t="s">
        <v>830</v>
      </c>
      <c r="K1165" t="s">
        <v>741</v>
      </c>
      <c r="L1165">
        <v>1354</v>
      </c>
      <c r="N1165">
        <v>1010</v>
      </c>
      <c r="O1165" t="s">
        <v>258</v>
      </c>
      <c r="P1165" t="s">
        <v>258</v>
      </c>
      <c r="Q1165">
        <v>1</v>
      </c>
      <c r="W1165">
        <v>0</v>
      </c>
      <c r="X1165">
        <v>-1352915271</v>
      </c>
      <c r="Y1165">
        <v>735</v>
      </c>
      <c r="AA1165">
        <v>0.3</v>
      </c>
      <c r="AB1165">
        <v>0</v>
      </c>
      <c r="AC1165">
        <v>0</v>
      </c>
      <c r="AD1165">
        <v>0</v>
      </c>
      <c r="AE1165">
        <v>0.02</v>
      </c>
      <c r="AF1165">
        <v>0</v>
      </c>
      <c r="AG1165">
        <v>0</v>
      </c>
      <c r="AH1165">
        <v>0</v>
      </c>
      <c r="AI1165">
        <v>14.91</v>
      </c>
      <c r="AJ1165">
        <v>1</v>
      </c>
      <c r="AK1165">
        <v>1</v>
      </c>
      <c r="AL1165">
        <v>1</v>
      </c>
      <c r="AN1165">
        <v>0</v>
      </c>
      <c r="AO1165">
        <v>1</v>
      </c>
      <c r="AP1165">
        <v>0</v>
      </c>
      <c r="AQ1165">
        <v>0</v>
      </c>
      <c r="AR1165">
        <v>0</v>
      </c>
      <c r="AS1165" t="s">
        <v>3</v>
      </c>
      <c r="AT1165">
        <v>735</v>
      </c>
      <c r="AU1165" t="s">
        <v>3</v>
      </c>
      <c r="AV1165">
        <v>0</v>
      </c>
      <c r="AW1165">
        <v>2</v>
      </c>
      <c r="AX1165">
        <v>35811914</v>
      </c>
      <c r="AY1165">
        <v>1</v>
      </c>
      <c r="AZ1165">
        <v>0</v>
      </c>
      <c r="BA1165">
        <v>1146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CX1165">
        <f>Y1165*Source!I1012</f>
        <v>196.61250000000001</v>
      </c>
      <c r="CY1165">
        <f t="shared" si="183"/>
        <v>0.3</v>
      </c>
      <c r="CZ1165">
        <f t="shared" si="184"/>
        <v>0.02</v>
      </c>
      <c r="DA1165">
        <f t="shared" si="185"/>
        <v>14.91</v>
      </c>
      <c r="DB1165">
        <f t="shared" si="186"/>
        <v>14.7</v>
      </c>
      <c r="DC1165">
        <f t="shared" si="187"/>
        <v>0</v>
      </c>
    </row>
    <row r="1166" spans="1:107">
      <c r="A1166">
        <f>ROW(Source!A1012)</f>
        <v>1012</v>
      </c>
      <c r="B1166">
        <v>35806607</v>
      </c>
      <c r="C1166">
        <v>35811881</v>
      </c>
      <c r="D1166">
        <v>29114734</v>
      </c>
      <c r="E1166">
        <v>1</v>
      </c>
      <c r="F1166">
        <v>1</v>
      </c>
      <c r="G1166">
        <v>1</v>
      </c>
      <c r="H1166">
        <v>3</v>
      </c>
      <c r="I1166" t="s">
        <v>742</v>
      </c>
      <c r="J1166" t="s">
        <v>889</v>
      </c>
      <c r="K1166" t="s">
        <v>744</v>
      </c>
      <c r="L1166">
        <v>1354</v>
      </c>
      <c r="N1166">
        <v>1010</v>
      </c>
      <c r="O1166" t="s">
        <v>258</v>
      </c>
      <c r="P1166" t="s">
        <v>258</v>
      </c>
      <c r="Q1166">
        <v>1</v>
      </c>
      <c r="W1166">
        <v>0</v>
      </c>
      <c r="X1166">
        <v>1370092194</v>
      </c>
      <c r="Y1166">
        <v>1855</v>
      </c>
      <c r="AA1166">
        <v>0.38</v>
      </c>
      <c r="AB1166">
        <v>0</v>
      </c>
      <c r="AC1166">
        <v>0</v>
      </c>
      <c r="AD1166">
        <v>0</v>
      </c>
      <c r="AE1166">
        <v>0.03</v>
      </c>
      <c r="AF1166">
        <v>0</v>
      </c>
      <c r="AG1166">
        <v>0</v>
      </c>
      <c r="AH1166">
        <v>0</v>
      </c>
      <c r="AI1166">
        <v>12.55</v>
      </c>
      <c r="AJ1166">
        <v>1</v>
      </c>
      <c r="AK1166">
        <v>1</v>
      </c>
      <c r="AL1166">
        <v>1</v>
      </c>
      <c r="AN1166">
        <v>0</v>
      </c>
      <c r="AO1166">
        <v>1</v>
      </c>
      <c r="AP1166">
        <v>0</v>
      </c>
      <c r="AQ1166">
        <v>0</v>
      </c>
      <c r="AR1166">
        <v>0</v>
      </c>
      <c r="AS1166" t="s">
        <v>3</v>
      </c>
      <c r="AT1166">
        <v>1855</v>
      </c>
      <c r="AU1166" t="s">
        <v>3</v>
      </c>
      <c r="AV1166">
        <v>0</v>
      </c>
      <c r="AW1166">
        <v>2</v>
      </c>
      <c r="AX1166">
        <v>35811915</v>
      </c>
      <c r="AY1166">
        <v>1</v>
      </c>
      <c r="AZ1166">
        <v>0</v>
      </c>
      <c r="BA1166">
        <v>1147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CX1166">
        <f>Y1166*Source!I1012</f>
        <v>496.21250000000003</v>
      </c>
      <c r="CY1166">
        <f t="shared" si="183"/>
        <v>0.38</v>
      </c>
      <c r="CZ1166">
        <f t="shared" si="184"/>
        <v>0.03</v>
      </c>
      <c r="DA1166">
        <f t="shared" si="185"/>
        <v>12.55</v>
      </c>
      <c r="DB1166">
        <f t="shared" si="186"/>
        <v>55.65</v>
      </c>
      <c r="DC1166">
        <f t="shared" si="187"/>
        <v>0</v>
      </c>
    </row>
    <row r="1167" spans="1:107">
      <c r="A1167">
        <f>ROW(Source!A1012)</f>
        <v>1012</v>
      </c>
      <c r="B1167">
        <v>35806607</v>
      </c>
      <c r="C1167">
        <v>35811881</v>
      </c>
      <c r="D1167">
        <v>29114482</v>
      </c>
      <c r="E1167">
        <v>1</v>
      </c>
      <c r="F1167">
        <v>1</v>
      </c>
      <c r="G1167">
        <v>1</v>
      </c>
      <c r="H1167">
        <v>3</v>
      </c>
      <c r="I1167" t="s">
        <v>745</v>
      </c>
      <c r="J1167" t="s">
        <v>890</v>
      </c>
      <c r="K1167" t="s">
        <v>747</v>
      </c>
      <c r="L1167">
        <v>1354</v>
      </c>
      <c r="N1167">
        <v>1010</v>
      </c>
      <c r="O1167" t="s">
        <v>258</v>
      </c>
      <c r="P1167" t="s">
        <v>258</v>
      </c>
      <c r="Q1167">
        <v>1</v>
      </c>
      <c r="W1167">
        <v>0</v>
      </c>
      <c r="X1167">
        <v>-520920930</v>
      </c>
      <c r="Y1167">
        <v>153</v>
      </c>
      <c r="AA1167">
        <v>0.33</v>
      </c>
      <c r="AB1167">
        <v>0</v>
      </c>
      <c r="AC1167">
        <v>0</v>
      </c>
      <c r="AD1167">
        <v>0</v>
      </c>
      <c r="AE1167">
        <v>7.0000000000000007E-2</v>
      </c>
      <c r="AF1167">
        <v>0</v>
      </c>
      <c r="AG1167">
        <v>0</v>
      </c>
      <c r="AH1167">
        <v>0</v>
      </c>
      <c r="AI1167">
        <v>4.74</v>
      </c>
      <c r="AJ1167">
        <v>1</v>
      </c>
      <c r="AK1167">
        <v>1</v>
      </c>
      <c r="AL1167">
        <v>1</v>
      </c>
      <c r="AN1167">
        <v>0</v>
      </c>
      <c r="AO1167">
        <v>1</v>
      </c>
      <c r="AP1167">
        <v>0</v>
      </c>
      <c r="AQ1167">
        <v>0</v>
      </c>
      <c r="AR1167">
        <v>0</v>
      </c>
      <c r="AS1167" t="s">
        <v>3</v>
      </c>
      <c r="AT1167">
        <v>153</v>
      </c>
      <c r="AU1167" t="s">
        <v>3</v>
      </c>
      <c r="AV1167">
        <v>0</v>
      </c>
      <c r="AW1167">
        <v>2</v>
      </c>
      <c r="AX1167">
        <v>35811916</v>
      </c>
      <c r="AY1167">
        <v>1</v>
      </c>
      <c r="AZ1167">
        <v>0</v>
      </c>
      <c r="BA1167">
        <v>1148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CX1167">
        <f>Y1167*Source!I1012</f>
        <v>40.927500000000002</v>
      </c>
      <c r="CY1167">
        <f t="shared" si="183"/>
        <v>0.33</v>
      </c>
      <c r="CZ1167">
        <f t="shared" si="184"/>
        <v>7.0000000000000007E-2</v>
      </c>
      <c r="DA1167">
        <f t="shared" si="185"/>
        <v>4.74</v>
      </c>
      <c r="DB1167">
        <f t="shared" si="186"/>
        <v>10.71</v>
      </c>
      <c r="DC1167">
        <f t="shared" si="187"/>
        <v>0</v>
      </c>
    </row>
    <row r="1168" spans="1:107">
      <c r="A1168">
        <f>ROW(Source!A1012)</f>
        <v>1012</v>
      </c>
      <c r="B1168">
        <v>35806607</v>
      </c>
      <c r="C1168">
        <v>35811881</v>
      </c>
      <c r="D1168">
        <v>29129584</v>
      </c>
      <c r="E1168">
        <v>1</v>
      </c>
      <c r="F1168">
        <v>1</v>
      </c>
      <c r="G1168">
        <v>1</v>
      </c>
      <c r="H1168">
        <v>3</v>
      </c>
      <c r="I1168" t="s">
        <v>748</v>
      </c>
      <c r="J1168" t="s">
        <v>891</v>
      </c>
      <c r="K1168" t="s">
        <v>750</v>
      </c>
      <c r="L1168">
        <v>1301</v>
      </c>
      <c r="N1168">
        <v>1003</v>
      </c>
      <c r="O1168" t="s">
        <v>151</v>
      </c>
      <c r="P1168" t="s">
        <v>151</v>
      </c>
      <c r="Q1168">
        <v>1</v>
      </c>
      <c r="W1168">
        <v>0</v>
      </c>
      <c r="X1168">
        <v>-1665253311</v>
      </c>
      <c r="Y1168">
        <v>88</v>
      </c>
      <c r="AA1168">
        <v>53.07</v>
      </c>
      <c r="AB1168">
        <v>0</v>
      </c>
      <c r="AC1168">
        <v>0</v>
      </c>
      <c r="AD1168">
        <v>0</v>
      </c>
      <c r="AE1168">
        <v>7.22</v>
      </c>
      <c r="AF1168">
        <v>0</v>
      </c>
      <c r="AG1168">
        <v>0</v>
      </c>
      <c r="AH1168">
        <v>0</v>
      </c>
      <c r="AI1168">
        <v>7.35</v>
      </c>
      <c r="AJ1168">
        <v>1</v>
      </c>
      <c r="AK1168">
        <v>1</v>
      </c>
      <c r="AL1168">
        <v>1</v>
      </c>
      <c r="AN1168">
        <v>0</v>
      </c>
      <c r="AO1168">
        <v>1</v>
      </c>
      <c r="AP1168">
        <v>0</v>
      </c>
      <c r="AQ1168">
        <v>0</v>
      </c>
      <c r="AR1168">
        <v>0</v>
      </c>
      <c r="AS1168" t="s">
        <v>3</v>
      </c>
      <c r="AT1168">
        <v>88</v>
      </c>
      <c r="AU1168" t="s">
        <v>3</v>
      </c>
      <c r="AV1168">
        <v>0</v>
      </c>
      <c r="AW1168">
        <v>2</v>
      </c>
      <c r="AX1168">
        <v>35811917</v>
      </c>
      <c r="AY1168">
        <v>1</v>
      </c>
      <c r="AZ1168">
        <v>0</v>
      </c>
      <c r="BA1168">
        <v>1149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CX1168">
        <f>Y1168*Source!I1012</f>
        <v>23.540000000000003</v>
      </c>
      <c r="CY1168">
        <f t="shared" si="183"/>
        <v>53.07</v>
      </c>
      <c r="CZ1168">
        <f t="shared" si="184"/>
        <v>7.22</v>
      </c>
      <c r="DA1168">
        <f t="shared" si="185"/>
        <v>7.35</v>
      </c>
      <c r="DB1168">
        <f t="shared" si="186"/>
        <v>635.36</v>
      </c>
      <c r="DC1168">
        <f t="shared" si="187"/>
        <v>0</v>
      </c>
    </row>
    <row r="1169" spans="1:107">
      <c r="A1169">
        <f>ROW(Source!A1012)</f>
        <v>1012</v>
      </c>
      <c r="B1169">
        <v>35806607</v>
      </c>
      <c r="C1169">
        <v>35811881</v>
      </c>
      <c r="D1169">
        <v>29129619</v>
      </c>
      <c r="E1169">
        <v>1</v>
      </c>
      <c r="F1169">
        <v>1</v>
      </c>
      <c r="G1169">
        <v>1</v>
      </c>
      <c r="H1169">
        <v>3</v>
      </c>
      <c r="I1169" t="s">
        <v>751</v>
      </c>
      <c r="J1169" t="s">
        <v>892</v>
      </c>
      <c r="K1169" t="s">
        <v>753</v>
      </c>
      <c r="L1169">
        <v>1301</v>
      </c>
      <c r="N1169">
        <v>1003</v>
      </c>
      <c r="O1169" t="s">
        <v>151</v>
      </c>
      <c r="P1169" t="s">
        <v>151</v>
      </c>
      <c r="Q1169">
        <v>1</v>
      </c>
      <c r="W1169">
        <v>0</v>
      </c>
      <c r="X1169">
        <v>1030922947</v>
      </c>
      <c r="Y1169">
        <v>225</v>
      </c>
      <c r="AA1169">
        <v>61.61</v>
      </c>
      <c r="AB1169">
        <v>0</v>
      </c>
      <c r="AC1169">
        <v>0</v>
      </c>
      <c r="AD1169">
        <v>0</v>
      </c>
      <c r="AE1169">
        <v>8.44</v>
      </c>
      <c r="AF1169">
        <v>0</v>
      </c>
      <c r="AG1169">
        <v>0</v>
      </c>
      <c r="AH1169">
        <v>0</v>
      </c>
      <c r="AI1169">
        <v>7.3</v>
      </c>
      <c r="AJ1169">
        <v>1</v>
      </c>
      <c r="AK1169">
        <v>1</v>
      </c>
      <c r="AL1169">
        <v>1</v>
      </c>
      <c r="AN1169">
        <v>0</v>
      </c>
      <c r="AO1169">
        <v>1</v>
      </c>
      <c r="AP1169">
        <v>0</v>
      </c>
      <c r="AQ1169">
        <v>0</v>
      </c>
      <c r="AR1169">
        <v>0</v>
      </c>
      <c r="AS1169" t="s">
        <v>3</v>
      </c>
      <c r="AT1169">
        <v>225</v>
      </c>
      <c r="AU1169" t="s">
        <v>3</v>
      </c>
      <c r="AV1169">
        <v>0</v>
      </c>
      <c r="AW1169">
        <v>2</v>
      </c>
      <c r="AX1169">
        <v>35811918</v>
      </c>
      <c r="AY1169">
        <v>1</v>
      </c>
      <c r="AZ1169">
        <v>0</v>
      </c>
      <c r="BA1169">
        <v>1150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CX1169">
        <f>Y1169*Source!I1012</f>
        <v>60.1875</v>
      </c>
      <c r="CY1169">
        <f t="shared" si="183"/>
        <v>61.61</v>
      </c>
      <c r="CZ1169">
        <f t="shared" si="184"/>
        <v>8.44</v>
      </c>
      <c r="DA1169">
        <f t="shared" si="185"/>
        <v>7.3</v>
      </c>
      <c r="DB1169">
        <f t="shared" si="186"/>
        <v>1899</v>
      </c>
      <c r="DC1169">
        <f t="shared" si="187"/>
        <v>0</v>
      </c>
    </row>
    <row r="1170" spans="1:107">
      <c r="A1170">
        <f>ROW(Source!A1012)</f>
        <v>1012</v>
      </c>
      <c r="B1170">
        <v>35806607</v>
      </c>
      <c r="C1170">
        <v>35811881</v>
      </c>
      <c r="D1170">
        <v>29129634</v>
      </c>
      <c r="E1170">
        <v>1</v>
      </c>
      <c r="F1170">
        <v>1</v>
      </c>
      <c r="G1170">
        <v>1</v>
      </c>
      <c r="H1170">
        <v>3</v>
      </c>
      <c r="I1170" t="s">
        <v>853</v>
      </c>
      <c r="J1170" t="s">
        <v>893</v>
      </c>
      <c r="K1170" t="s">
        <v>855</v>
      </c>
      <c r="L1170">
        <v>1301</v>
      </c>
      <c r="N1170">
        <v>1003</v>
      </c>
      <c r="O1170" t="s">
        <v>151</v>
      </c>
      <c r="P1170" t="s">
        <v>151</v>
      </c>
      <c r="Q1170">
        <v>1</v>
      </c>
      <c r="W1170">
        <v>0</v>
      </c>
      <c r="X1170">
        <v>-234707112</v>
      </c>
      <c r="Y1170">
        <v>46</v>
      </c>
      <c r="AA1170">
        <v>37.020000000000003</v>
      </c>
      <c r="AB1170">
        <v>0</v>
      </c>
      <c r="AC1170">
        <v>0</v>
      </c>
      <c r="AD1170">
        <v>0</v>
      </c>
      <c r="AE1170">
        <v>3.32</v>
      </c>
      <c r="AF1170">
        <v>0</v>
      </c>
      <c r="AG1170">
        <v>0</v>
      </c>
      <c r="AH1170">
        <v>0</v>
      </c>
      <c r="AI1170">
        <v>11.15</v>
      </c>
      <c r="AJ1170">
        <v>1</v>
      </c>
      <c r="AK1170">
        <v>1</v>
      </c>
      <c r="AL1170">
        <v>1</v>
      </c>
      <c r="AN1170">
        <v>0</v>
      </c>
      <c r="AO1170">
        <v>1</v>
      </c>
      <c r="AP1170">
        <v>0</v>
      </c>
      <c r="AQ1170">
        <v>0</v>
      </c>
      <c r="AR1170">
        <v>0</v>
      </c>
      <c r="AS1170" t="s">
        <v>3</v>
      </c>
      <c r="AT1170">
        <v>46</v>
      </c>
      <c r="AU1170" t="s">
        <v>3</v>
      </c>
      <c r="AV1170">
        <v>0</v>
      </c>
      <c r="AW1170">
        <v>2</v>
      </c>
      <c r="AX1170">
        <v>35811919</v>
      </c>
      <c r="AY1170">
        <v>1</v>
      </c>
      <c r="AZ1170">
        <v>0</v>
      </c>
      <c r="BA1170">
        <v>1151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CX1170">
        <f>Y1170*Source!I1012</f>
        <v>12.305000000000001</v>
      </c>
      <c r="CY1170">
        <f t="shared" si="183"/>
        <v>37.020000000000003</v>
      </c>
      <c r="CZ1170">
        <f t="shared" si="184"/>
        <v>3.32</v>
      </c>
      <c r="DA1170">
        <f t="shared" si="185"/>
        <v>11.15</v>
      </c>
      <c r="DB1170">
        <f t="shared" si="186"/>
        <v>152.72</v>
      </c>
      <c r="DC1170">
        <f t="shared" si="187"/>
        <v>0</v>
      </c>
    </row>
    <row r="1171" spans="1:107">
      <c r="A1171">
        <f>ROW(Source!A1013)</f>
        <v>1013</v>
      </c>
      <c r="B1171">
        <v>35806607</v>
      </c>
      <c r="C1171">
        <v>35811920</v>
      </c>
      <c r="D1171">
        <v>18409850</v>
      </c>
      <c r="E1171">
        <v>1</v>
      </c>
      <c r="F1171">
        <v>1</v>
      </c>
      <c r="G1171">
        <v>1</v>
      </c>
      <c r="H1171">
        <v>1</v>
      </c>
      <c r="I1171" t="s">
        <v>709</v>
      </c>
      <c r="J1171" t="s">
        <v>3</v>
      </c>
      <c r="K1171" t="s">
        <v>710</v>
      </c>
      <c r="L1171">
        <v>1369</v>
      </c>
      <c r="N1171">
        <v>1013</v>
      </c>
      <c r="O1171" t="s">
        <v>583</v>
      </c>
      <c r="P1171" t="s">
        <v>583</v>
      </c>
      <c r="Q1171">
        <v>1</v>
      </c>
      <c r="W1171">
        <v>0</v>
      </c>
      <c r="X1171">
        <v>855544366</v>
      </c>
      <c r="Y1171">
        <v>96.6</v>
      </c>
      <c r="AA1171">
        <v>0</v>
      </c>
      <c r="AB1171">
        <v>0</v>
      </c>
      <c r="AC1171">
        <v>0</v>
      </c>
      <c r="AD1171">
        <v>300.99</v>
      </c>
      <c r="AE1171">
        <v>0</v>
      </c>
      <c r="AF1171">
        <v>0</v>
      </c>
      <c r="AG1171">
        <v>0</v>
      </c>
      <c r="AH1171">
        <v>300.99</v>
      </c>
      <c r="AI1171">
        <v>1</v>
      </c>
      <c r="AJ1171">
        <v>1</v>
      </c>
      <c r="AK1171">
        <v>1</v>
      </c>
      <c r="AL1171">
        <v>1</v>
      </c>
      <c r="AN1171">
        <v>0</v>
      </c>
      <c r="AO1171">
        <v>1</v>
      </c>
      <c r="AP1171">
        <v>1</v>
      </c>
      <c r="AQ1171">
        <v>0</v>
      </c>
      <c r="AR1171">
        <v>0</v>
      </c>
      <c r="AS1171" t="s">
        <v>3</v>
      </c>
      <c r="AT1171">
        <v>84</v>
      </c>
      <c r="AU1171" t="s">
        <v>144</v>
      </c>
      <c r="AV1171">
        <v>1</v>
      </c>
      <c r="AW1171">
        <v>2</v>
      </c>
      <c r="AX1171">
        <v>35811939</v>
      </c>
      <c r="AY1171">
        <v>2</v>
      </c>
      <c r="AZ1171">
        <v>131072</v>
      </c>
      <c r="BA1171">
        <v>1152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CX1171">
        <f>Y1171*Source!I1013</f>
        <v>25.840499999999999</v>
      </c>
      <c r="CY1171">
        <f>AD1171</f>
        <v>300.99</v>
      </c>
      <c r="CZ1171">
        <f>AH1171</f>
        <v>300.99</v>
      </c>
      <c r="DA1171">
        <f>AL1171</f>
        <v>1</v>
      </c>
      <c r="DB1171">
        <f>ROUND((ROUND(AT1171*CZ1171,2)*1.15),2)</f>
        <v>29075.63</v>
      </c>
      <c r="DC1171">
        <f>ROUND((ROUND(AT1171*AG1171,2)*1.15),2)</f>
        <v>0</v>
      </c>
    </row>
    <row r="1172" spans="1:107">
      <c r="A1172">
        <f>ROW(Source!A1013)</f>
        <v>1013</v>
      </c>
      <c r="B1172">
        <v>35806607</v>
      </c>
      <c r="C1172">
        <v>35811920</v>
      </c>
      <c r="D1172">
        <v>29173472</v>
      </c>
      <c r="E1172">
        <v>1</v>
      </c>
      <c r="F1172">
        <v>1</v>
      </c>
      <c r="G1172">
        <v>1</v>
      </c>
      <c r="H1172">
        <v>2</v>
      </c>
      <c r="I1172" t="s">
        <v>660</v>
      </c>
      <c r="J1172" t="s">
        <v>661</v>
      </c>
      <c r="K1172" t="s">
        <v>662</v>
      </c>
      <c r="L1172">
        <v>1368</v>
      </c>
      <c r="N1172">
        <v>1011</v>
      </c>
      <c r="O1172" t="s">
        <v>589</v>
      </c>
      <c r="P1172" t="s">
        <v>589</v>
      </c>
      <c r="Q1172">
        <v>1</v>
      </c>
      <c r="W1172">
        <v>0</v>
      </c>
      <c r="X1172">
        <v>275932499</v>
      </c>
      <c r="Y1172">
        <v>2.75</v>
      </c>
      <c r="AA1172">
        <v>0</v>
      </c>
      <c r="AB1172">
        <v>12.75</v>
      </c>
      <c r="AC1172">
        <v>0</v>
      </c>
      <c r="AD1172">
        <v>0</v>
      </c>
      <c r="AE1172">
        <v>0</v>
      </c>
      <c r="AF1172">
        <v>3</v>
      </c>
      <c r="AG1172">
        <v>0</v>
      </c>
      <c r="AH1172">
        <v>0</v>
      </c>
      <c r="AI1172">
        <v>1</v>
      </c>
      <c r="AJ1172">
        <v>4.25</v>
      </c>
      <c r="AK1172">
        <v>33.18</v>
      </c>
      <c r="AL1172">
        <v>1</v>
      </c>
      <c r="AN1172">
        <v>0</v>
      </c>
      <c r="AO1172">
        <v>1</v>
      </c>
      <c r="AP1172">
        <v>1</v>
      </c>
      <c r="AQ1172">
        <v>0</v>
      </c>
      <c r="AR1172">
        <v>0</v>
      </c>
      <c r="AS1172" t="s">
        <v>3</v>
      </c>
      <c r="AT1172">
        <v>2.2000000000000002</v>
      </c>
      <c r="AU1172" t="s">
        <v>143</v>
      </c>
      <c r="AV1172">
        <v>0</v>
      </c>
      <c r="AW1172">
        <v>2</v>
      </c>
      <c r="AX1172">
        <v>35811940</v>
      </c>
      <c r="AY1172">
        <v>1</v>
      </c>
      <c r="AZ1172">
        <v>0</v>
      </c>
      <c r="BA1172">
        <v>1153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CX1172">
        <f>Y1172*Source!I1013</f>
        <v>0.73562500000000008</v>
      </c>
      <c r="CY1172">
        <f>AB1172</f>
        <v>12.75</v>
      </c>
      <c r="CZ1172">
        <f>AF1172</f>
        <v>3</v>
      </c>
      <c r="DA1172">
        <f>AJ1172</f>
        <v>4.25</v>
      </c>
      <c r="DB1172">
        <f>ROUND((ROUND(AT1172*CZ1172,2)*1.25),2)</f>
        <v>8.25</v>
      </c>
      <c r="DC1172">
        <f>ROUND((ROUND(AT1172*AG1172,2)*1.25),2)</f>
        <v>0</v>
      </c>
    </row>
    <row r="1173" spans="1:107">
      <c r="A1173">
        <f>ROW(Source!A1013)</f>
        <v>1013</v>
      </c>
      <c r="B1173">
        <v>35806607</v>
      </c>
      <c r="C1173">
        <v>35811920</v>
      </c>
      <c r="D1173">
        <v>29174538</v>
      </c>
      <c r="E1173">
        <v>1</v>
      </c>
      <c r="F1173">
        <v>1</v>
      </c>
      <c r="G1173">
        <v>1</v>
      </c>
      <c r="H1173">
        <v>2</v>
      </c>
      <c r="I1173" t="s">
        <v>712</v>
      </c>
      <c r="J1173" t="s">
        <v>820</v>
      </c>
      <c r="K1173" t="s">
        <v>714</v>
      </c>
      <c r="L1173">
        <v>1368</v>
      </c>
      <c r="N1173">
        <v>1011</v>
      </c>
      <c r="O1173" t="s">
        <v>589</v>
      </c>
      <c r="P1173" t="s">
        <v>589</v>
      </c>
      <c r="Q1173">
        <v>1</v>
      </c>
      <c r="W1173">
        <v>0</v>
      </c>
      <c r="X1173">
        <v>1107538725</v>
      </c>
      <c r="Y1173">
        <v>0.21250000000000002</v>
      </c>
      <c r="AA1173">
        <v>0</v>
      </c>
      <c r="AB1173">
        <v>187.1</v>
      </c>
      <c r="AC1173">
        <v>0</v>
      </c>
      <c r="AD1173">
        <v>0</v>
      </c>
      <c r="AE1173">
        <v>0</v>
      </c>
      <c r="AF1173">
        <v>33.590000000000003</v>
      </c>
      <c r="AG1173">
        <v>0</v>
      </c>
      <c r="AH1173">
        <v>0</v>
      </c>
      <c r="AI1173">
        <v>1</v>
      </c>
      <c r="AJ1173">
        <v>5.57</v>
      </c>
      <c r="AK1173">
        <v>33.18</v>
      </c>
      <c r="AL1173">
        <v>1</v>
      </c>
      <c r="AN1173">
        <v>0</v>
      </c>
      <c r="AO1173">
        <v>1</v>
      </c>
      <c r="AP1173">
        <v>1</v>
      </c>
      <c r="AQ1173">
        <v>0</v>
      </c>
      <c r="AR1173">
        <v>0</v>
      </c>
      <c r="AS1173" t="s">
        <v>3</v>
      </c>
      <c r="AT1173">
        <v>0.17</v>
      </c>
      <c r="AU1173" t="s">
        <v>143</v>
      </c>
      <c r="AV1173">
        <v>0</v>
      </c>
      <c r="AW1173">
        <v>2</v>
      </c>
      <c r="AX1173">
        <v>35811941</v>
      </c>
      <c r="AY1173">
        <v>1</v>
      </c>
      <c r="AZ1173">
        <v>0</v>
      </c>
      <c r="BA1173">
        <v>1154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CX1173">
        <f>Y1173*Source!I1013</f>
        <v>5.6843750000000012E-2</v>
      </c>
      <c r="CY1173">
        <f>AB1173</f>
        <v>187.1</v>
      </c>
      <c r="CZ1173">
        <f>AF1173</f>
        <v>33.590000000000003</v>
      </c>
      <c r="DA1173">
        <f>AJ1173</f>
        <v>5.57</v>
      </c>
      <c r="DB1173">
        <f>ROUND((ROUND(AT1173*CZ1173,2)*1.25),2)</f>
        <v>7.14</v>
      </c>
      <c r="DC1173">
        <f>ROUND((ROUND(AT1173*AG1173,2)*1.25),2)</f>
        <v>0</v>
      </c>
    </row>
    <row r="1174" spans="1:107">
      <c r="A1174">
        <f>ROW(Source!A1013)</f>
        <v>1013</v>
      </c>
      <c r="B1174">
        <v>35806607</v>
      </c>
      <c r="C1174">
        <v>35811920</v>
      </c>
      <c r="D1174">
        <v>29174580</v>
      </c>
      <c r="E1174">
        <v>1</v>
      </c>
      <c r="F1174">
        <v>1</v>
      </c>
      <c r="G1174">
        <v>1</v>
      </c>
      <c r="H1174">
        <v>2</v>
      </c>
      <c r="I1174" t="s">
        <v>715</v>
      </c>
      <c r="J1174" t="s">
        <v>821</v>
      </c>
      <c r="K1174" t="s">
        <v>717</v>
      </c>
      <c r="L1174">
        <v>1368</v>
      </c>
      <c r="N1174">
        <v>1011</v>
      </c>
      <c r="O1174" t="s">
        <v>589</v>
      </c>
      <c r="P1174" t="s">
        <v>589</v>
      </c>
      <c r="Q1174">
        <v>1</v>
      </c>
      <c r="W1174">
        <v>0</v>
      </c>
      <c r="X1174">
        <v>-169468834</v>
      </c>
      <c r="Y1174">
        <v>1.0874999999999999</v>
      </c>
      <c r="AA1174">
        <v>0</v>
      </c>
      <c r="AB1174">
        <v>31.87</v>
      </c>
      <c r="AC1174">
        <v>0</v>
      </c>
      <c r="AD1174">
        <v>0</v>
      </c>
      <c r="AE1174">
        <v>0</v>
      </c>
      <c r="AF1174">
        <v>2.08</v>
      </c>
      <c r="AG1174">
        <v>0</v>
      </c>
      <c r="AH1174">
        <v>0</v>
      </c>
      <c r="AI1174">
        <v>1</v>
      </c>
      <c r="AJ1174">
        <v>15.32</v>
      </c>
      <c r="AK1174">
        <v>33.18</v>
      </c>
      <c r="AL1174">
        <v>1</v>
      </c>
      <c r="AN1174">
        <v>0</v>
      </c>
      <c r="AO1174">
        <v>1</v>
      </c>
      <c r="AP1174">
        <v>1</v>
      </c>
      <c r="AQ1174">
        <v>0</v>
      </c>
      <c r="AR1174">
        <v>0</v>
      </c>
      <c r="AS1174" t="s">
        <v>3</v>
      </c>
      <c r="AT1174">
        <v>0.87</v>
      </c>
      <c r="AU1174" t="s">
        <v>143</v>
      </c>
      <c r="AV1174">
        <v>0</v>
      </c>
      <c r="AW1174">
        <v>2</v>
      </c>
      <c r="AX1174">
        <v>35811942</v>
      </c>
      <c r="AY1174">
        <v>1</v>
      </c>
      <c r="AZ1174">
        <v>0</v>
      </c>
      <c r="BA1174">
        <v>1155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CX1174">
        <f>Y1174*Source!I1013</f>
        <v>0.29090624999999998</v>
      </c>
      <c r="CY1174">
        <f>AB1174</f>
        <v>31.87</v>
      </c>
      <c r="CZ1174">
        <f>AF1174</f>
        <v>2.08</v>
      </c>
      <c r="DA1174">
        <f>AJ1174</f>
        <v>15.32</v>
      </c>
      <c r="DB1174">
        <f>ROUND((ROUND(AT1174*CZ1174,2)*1.25),2)</f>
        <v>2.2599999999999998</v>
      </c>
      <c r="DC1174">
        <f>ROUND((ROUND(AT1174*AG1174,2)*1.25),2)</f>
        <v>0</v>
      </c>
    </row>
    <row r="1175" spans="1:107">
      <c r="A1175">
        <f>ROW(Source!A1013)</f>
        <v>1013</v>
      </c>
      <c r="B1175">
        <v>35806607</v>
      </c>
      <c r="C1175">
        <v>35811920</v>
      </c>
      <c r="D1175">
        <v>29109354</v>
      </c>
      <c r="E1175">
        <v>1</v>
      </c>
      <c r="F1175">
        <v>1</v>
      </c>
      <c r="G1175">
        <v>1</v>
      </c>
      <c r="H1175">
        <v>3</v>
      </c>
      <c r="I1175" t="s">
        <v>718</v>
      </c>
      <c r="J1175" t="s">
        <v>822</v>
      </c>
      <c r="K1175" t="s">
        <v>720</v>
      </c>
      <c r="L1175">
        <v>1346</v>
      </c>
      <c r="N1175">
        <v>1009</v>
      </c>
      <c r="O1175" t="s">
        <v>170</v>
      </c>
      <c r="P1175" t="s">
        <v>170</v>
      </c>
      <c r="Q1175">
        <v>1</v>
      </c>
      <c r="W1175">
        <v>0</v>
      </c>
      <c r="X1175">
        <v>-882693383</v>
      </c>
      <c r="Y1175">
        <v>10</v>
      </c>
      <c r="AA1175">
        <v>64.010000000000005</v>
      </c>
      <c r="AB1175">
        <v>0</v>
      </c>
      <c r="AC1175">
        <v>0</v>
      </c>
      <c r="AD1175">
        <v>0</v>
      </c>
      <c r="AE1175">
        <v>46.72</v>
      </c>
      <c r="AF1175">
        <v>0</v>
      </c>
      <c r="AG1175">
        <v>0</v>
      </c>
      <c r="AH1175">
        <v>0</v>
      </c>
      <c r="AI1175">
        <v>1.37</v>
      </c>
      <c r="AJ1175">
        <v>1</v>
      </c>
      <c r="AK1175">
        <v>1</v>
      </c>
      <c r="AL1175">
        <v>1</v>
      </c>
      <c r="AN1175">
        <v>0</v>
      </c>
      <c r="AO1175">
        <v>1</v>
      </c>
      <c r="AP1175">
        <v>0</v>
      </c>
      <c r="AQ1175">
        <v>0</v>
      </c>
      <c r="AR1175">
        <v>0</v>
      </c>
      <c r="AS1175" t="s">
        <v>3</v>
      </c>
      <c r="AT1175">
        <v>10</v>
      </c>
      <c r="AU1175" t="s">
        <v>3</v>
      </c>
      <c r="AV1175">
        <v>0</v>
      </c>
      <c r="AW1175">
        <v>2</v>
      </c>
      <c r="AX1175">
        <v>35811943</v>
      </c>
      <c r="AY1175">
        <v>1</v>
      </c>
      <c r="AZ1175">
        <v>0</v>
      </c>
      <c r="BA1175">
        <v>1156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CX1175">
        <f>Y1175*Source!I1013</f>
        <v>2.6750000000000003</v>
      </c>
      <c r="CY1175">
        <f t="shared" ref="CY1175:CY1188" si="188">AA1175</f>
        <v>64.010000000000005</v>
      </c>
      <c r="CZ1175">
        <f t="shared" ref="CZ1175:CZ1188" si="189">AE1175</f>
        <v>46.72</v>
      </c>
      <c r="DA1175">
        <f t="shared" ref="DA1175:DA1188" si="190">AI1175</f>
        <v>1.37</v>
      </c>
      <c r="DB1175">
        <f t="shared" ref="DB1175:DB1188" si="191">ROUND(ROUND(AT1175*CZ1175,2),2)</f>
        <v>467.2</v>
      </c>
      <c r="DC1175">
        <f t="shared" ref="DC1175:DC1188" si="192">ROUND(ROUND(AT1175*AG1175,2),2)</f>
        <v>0</v>
      </c>
    </row>
    <row r="1176" spans="1:107">
      <c r="A1176">
        <f>ROW(Source!A1013)</f>
        <v>1013</v>
      </c>
      <c r="B1176">
        <v>35806607</v>
      </c>
      <c r="C1176">
        <v>35811920</v>
      </c>
      <c r="D1176">
        <v>29109414</v>
      </c>
      <c r="E1176">
        <v>1</v>
      </c>
      <c r="F1176">
        <v>1</v>
      </c>
      <c r="G1176">
        <v>1</v>
      </c>
      <c r="H1176">
        <v>3</v>
      </c>
      <c r="I1176" t="s">
        <v>721</v>
      </c>
      <c r="J1176" t="s">
        <v>887</v>
      </c>
      <c r="K1176" t="s">
        <v>723</v>
      </c>
      <c r="L1176">
        <v>1346</v>
      </c>
      <c r="N1176">
        <v>1009</v>
      </c>
      <c r="O1176" t="s">
        <v>170</v>
      </c>
      <c r="P1176" t="s">
        <v>170</v>
      </c>
      <c r="Q1176">
        <v>1</v>
      </c>
      <c r="W1176">
        <v>0</v>
      </c>
      <c r="X1176">
        <v>1092262719</v>
      </c>
      <c r="Y1176">
        <v>137</v>
      </c>
      <c r="AA1176">
        <v>10.1</v>
      </c>
      <c r="AB1176">
        <v>0</v>
      </c>
      <c r="AC1176">
        <v>0</v>
      </c>
      <c r="AD1176">
        <v>0</v>
      </c>
      <c r="AE1176">
        <v>1.58</v>
      </c>
      <c r="AF1176">
        <v>0</v>
      </c>
      <c r="AG1176">
        <v>0</v>
      </c>
      <c r="AH1176">
        <v>0</v>
      </c>
      <c r="AI1176">
        <v>6.39</v>
      </c>
      <c r="AJ1176">
        <v>1</v>
      </c>
      <c r="AK1176">
        <v>1</v>
      </c>
      <c r="AL1176">
        <v>1</v>
      </c>
      <c r="AN1176">
        <v>0</v>
      </c>
      <c r="AO1176">
        <v>1</v>
      </c>
      <c r="AP1176">
        <v>0</v>
      </c>
      <c r="AQ1176">
        <v>0</v>
      </c>
      <c r="AR1176">
        <v>0</v>
      </c>
      <c r="AS1176" t="s">
        <v>3</v>
      </c>
      <c r="AT1176">
        <v>137</v>
      </c>
      <c r="AU1176" t="s">
        <v>3</v>
      </c>
      <c r="AV1176">
        <v>0</v>
      </c>
      <c r="AW1176">
        <v>2</v>
      </c>
      <c r="AX1176">
        <v>35811944</v>
      </c>
      <c r="AY1176">
        <v>1</v>
      </c>
      <c r="AZ1176">
        <v>0</v>
      </c>
      <c r="BA1176">
        <v>1157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CX1176">
        <f>Y1176*Source!I1013</f>
        <v>36.647500000000001</v>
      </c>
      <c r="CY1176">
        <f t="shared" si="188"/>
        <v>10.1</v>
      </c>
      <c r="CZ1176">
        <f t="shared" si="189"/>
        <v>1.58</v>
      </c>
      <c r="DA1176">
        <f t="shared" si="190"/>
        <v>6.39</v>
      </c>
      <c r="DB1176">
        <f t="shared" si="191"/>
        <v>216.46</v>
      </c>
      <c r="DC1176">
        <f t="shared" si="192"/>
        <v>0</v>
      </c>
    </row>
    <row r="1177" spans="1:107">
      <c r="A1177">
        <f>ROW(Source!A1013)</f>
        <v>1013</v>
      </c>
      <c r="B1177">
        <v>35806607</v>
      </c>
      <c r="C1177">
        <v>35811920</v>
      </c>
      <c r="D1177">
        <v>29109781</v>
      </c>
      <c r="E1177">
        <v>1</v>
      </c>
      <c r="F1177">
        <v>1</v>
      </c>
      <c r="G1177">
        <v>1</v>
      </c>
      <c r="H1177">
        <v>3</v>
      </c>
      <c r="I1177" t="s">
        <v>724</v>
      </c>
      <c r="J1177" t="s">
        <v>823</v>
      </c>
      <c r="K1177" t="s">
        <v>726</v>
      </c>
      <c r="L1177">
        <v>1346</v>
      </c>
      <c r="N1177">
        <v>1009</v>
      </c>
      <c r="O1177" t="s">
        <v>170</v>
      </c>
      <c r="P1177" t="s">
        <v>170</v>
      </c>
      <c r="Q1177">
        <v>1</v>
      </c>
      <c r="W1177">
        <v>0</v>
      </c>
      <c r="X1177">
        <v>-306339415</v>
      </c>
      <c r="Y1177">
        <v>10</v>
      </c>
      <c r="AA1177">
        <v>60.38</v>
      </c>
      <c r="AB1177">
        <v>0</v>
      </c>
      <c r="AC1177">
        <v>0</v>
      </c>
      <c r="AD1177">
        <v>0</v>
      </c>
      <c r="AE1177">
        <v>11.12</v>
      </c>
      <c r="AF1177">
        <v>0</v>
      </c>
      <c r="AG1177">
        <v>0</v>
      </c>
      <c r="AH1177">
        <v>0</v>
      </c>
      <c r="AI1177">
        <v>5.43</v>
      </c>
      <c r="AJ1177">
        <v>1</v>
      </c>
      <c r="AK1177">
        <v>1</v>
      </c>
      <c r="AL1177">
        <v>1</v>
      </c>
      <c r="AN1177">
        <v>0</v>
      </c>
      <c r="AO1177">
        <v>1</v>
      </c>
      <c r="AP1177">
        <v>0</v>
      </c>
      <c r="AQ1177">
        <v>0</v>
      </c>
      <c r="AR1177">
        <v>0</v>
      </c>
      <c r="AS1177" t="s">
        <v>3</v>
      </c>
      <c r="AT1177">
        <v>10</v>
      </c>
      <c r="AU1177" t="s">
        <v>3</v>
      </c>
      <c r="AV1177">
        <v>0</v>
      </c>
      <c r="AW1177">
        <v>2</v>
      </c>
      <c r="AX1177">
        <v>35811945</v>
      </c>
      <c r="AY1177">
        <v>1</v>
      </c>
      <c r="AZ1177">
        <v>0</v>
      </c>
      <c r="BA1177">
        <v>1158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CX1177">
        <f>Y1177*Source!I1013</f>
        <v>2.6750000000000003</v>
      </c>
      <c r="CY1177">
        <f t="shared" si="188"/>
        <v>60.38</v>
      </c>
      <c r="CZ1177">
        <f t="shared" si="189"/>
        <v>11.12</v>
      </c>
      <c r="DA1177">
        <f t="shared" si="190"/>
        <v>5.43</v>
      </c>
      <c r="DB1177">
        <f t="shared" si="191"/>
        <v>111.2</v>
      </c>
      <c r="DC1177">
        <f t="shared" si="192"/>
        <v>0</v>
      </c>
    </row>
    <row r="1178" spans="1:107">
      <c r="A1178">
        <f>ROW(Source!A1013)</f>
        <v>1013</v>
      </c>
      <c r="B1178">
        <v>35806607</v>
      </c>
      <c r="C1178">
        <v>35811920</v>
      </c>
      <c r="D1178">
        <v>29109782</v>
      </c>
      <c r="E1178">
        <v>1</v>
      </c>
      <c r="F1178">
        <v>1</v>
      </c>
      <c r="G1178">
        <v>1</v>
      </c>
      <c r="H1178">
        <v>3</v>
      </c>
      <c r="I1178" t="s">
        <v>727</v>
      </c>
      <c r="J1178" t="s">
        <v>824</v>
      </c>
      <c r="K1178" t="s">
        <v>729</v>
      </c>
      <c r="L1178">
        <v>1346</v>
      </c>
      <c r="N1178">
        <v>1009</v>
      </c>
      <c r="O1178" t="s">
        <v>170</v>
      </c>
      <c r="P1178" t="s">
        <v>170</v>
      </c>
      <c r="Q1178">
        <v>1</v>
      </c>
      <c r="W1178">
        <v>0</v>
      </c>
      <c r="X1178">
        <v>-71279152</v>
      </c>
      <c r="Y1178">
        <v>69</v>
      </c>
      <c r="AA1178">
        <v>16.309999999999999</v>
      </c>
      <c r="AB1178">
        <v>0</v>
      </c>
      <c r="AC1178">
        <v>0</v>
      </c>
      <c r="AD1178">
        <v>0</v>
      </c>
      <c r="AE1178">
        <v>4.3600000000000003</v>
      </c>
      <c r="AF1178">
        <v>0</v>
      </c>
      <c r="AG1178">
        <v>0</v>
      </c>
      <c r="AH1178">
        <v>0</v>
      </c>
      <c r="AI1178">
        <v>3.74</v>
      </c>
      <c r="AJ1178">
        <v>1</v>
      </c>
      <c r="AK1178">
        <v>1</v>
      </c>
      <c r="AL1178">
        <v>1</v>
      </c>
      <c r="AN1178">
        <v>0</v>
      </c>
      <c r="AO1178">
        <v>1</v>
      </c>
      <c r="AP1178">
        <v>0</v>
      </c>
      <c r="AQ1178">
        <v>0</v>
      </c>
      <c r="AR1178">
        <v>0</v>
      </c>
      <c r="AS1178" t="s">
        <v>3</v>
      </c>
      <c r="AT1178">
        <v>69</v>
      </c>
      <c r="AU1178" t="s">
        <v>3</v>
      </c>
      <c r="AV1178">
        <v>0</v>
      </c>
      <c r="AW1178">
        <v>2</v>
      </c>
      <c r="AX1178">
        <v>35811946</v>
      </c>
      <c r="AY1178">
        <v>1</v>
      </c>
      <c r="AZ1178">
        <v>0</v>
      </c>
      <c r="BA1178">
        <v>1159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CX1178">
        <f>Y1178*Source!I1013</f>
        <v>18.4575</v>
      </c>
      <c r="CY1178">
        <f t="shared" si="188"/>
        <v>16.309999999999999</v>
      </c>
      <c r="CZ1178">
        <f t="shared" si="189"/>
        <v>4.3600000000000003</v>
      </c>
      <c r="DA1178">
        <f t="shared" si="190"/>
        <v>3.74</v>
      </c>
      <c r="DB1178">
        <f t="shared" si="191"/>
        <v>300.83999999999997</v>
      </c>
      <c r="DC1178">
        <f t="shared" si="192"/>
        <v>0</v>
      </c>
    </row>
    <row r="1179" spans="1:107">
      <c r="A1179">
        <f>ROW(Source!A1013)</f>
        <v>1013</v>
      </c>
      <c r="B1179">
        <v>35806607</v>
      </c>
      <c r="C1179">
        <v>35811920</v>
      </c>
      <c r="D1179">
        <v>29110699</v>
      </c>
      <c r="E1179">
        <v>1</v>
      </c>
      <c r="F1179">
        <v>1</v>
      </c>
      <c r="G1179">
        <v>1</v>
      </c>
      <c r="H1179">
        <v>3</v>
      </c>
      <c r="I1179" t="s">
        <v>730</v>
      </c>
      <c r="J1179" t="s">
        <v>825</v>
      </c>
      <c r="K1179" t="s">
        <v>732</v>
      </c>
      <c r="L1179">
        <v>1301</v>
      </c>
      <c r="N1179">
        <v>1003</v>
      </c>
      <c r="O1179" t="s">
        <v>151</v>
      </c>
      <c r="P1179" t="s">
        <v>151</v>
      </c>
      <c r="Q1179">
        <v>1</v>
      </c>
      <c r="W1179">
        <v>0</v>
      </c>
      <c r="X1179">
        <v>1063889258</v>
      </c>
      <c r="Y1179">
        <v>118</v>
      </c>
      <c r="AA1179">
        <v>1.24</v>
      </c>
      <c r="AB1179">
        <v>0</v>
      </c>
      <c r="AC1179">
        <v>0</v>
      </c>
      <c r="AD1179">
        <v>0</v>
      </c>
      <c r="AE1179">
        <v>0.17</v>
      </c>
      <c r="AF1179">
        <v>0</v>
      </c>
      <c r="AG1179">
        <v>0</v>
      </c>
      <c r="AH1179">
        <v>0</v>
      </c>
      <c r="AI1179">
        <v>7.29</v>
      </c>
      <c r="AJ1179">
        <v>1</v>
      </c>
      <c r="AK1179">
        <v>1</v>
      </c>
      <c r="AL1179">
        <v>1</v>
      </c>
      <c r="AN1179">
        <v>0</v>
      </c>
      <c r="AO1179">
        <v>1</v>
      </c>
      <c r="AP1179">
        <v>0</v>
      </c>
      <c r="AQ1179">
        <v>0</v>
      </c>
      <c r="AR1179">
        <v>0</v>
      </c>
      <c r="AS1179" t="s">
        <v>3</v>
      </c>
      <c r="AT1179">
        <v>118</v>
      </c>
      <c r="AU1179" t="s">
        <v>3</v>
      </c>
      <c r="AV1179">
        <v>0</v>
      </c>
      <c r="AW1179">
        <v>2</v>
      </c>
      <c r="AX1179">
        <v>35811947</v>
      </c>
      <c r="AY1179">
        <v>1</v>
      </c>
      <c r="AZ1179">
        <v>0</v>
      </c>
      <c r="BA1179">
        <v>1160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CX1179">
        <f>Y1179*Source!I1013</f>
        <v>31.565000000000001</v>
      </c>
      <c r="CY1179">
        <f t="shared" si="188"/>
        <v>1.24</v>
      </c>
      <c r="CZ1179">
        <f t="shared" si="189"/>
        <v>0.17</v>
      </c>
      <c r="DA1179">
        <f t="shared" si="190"/>
        <v>7.29</v>
      </c>
      <c r="DB1179">
        <f t="shared" si="191"/>
        <v>20.059999999999999</v>
      </c>
      <c r="DC1179">
        <f t="shared" si="192"/>
        <v>0</v>
      </c>
    </row>
    <row r="1180" spans="1:107">
      <c r="A1180">
        <f>ROW(Source!A1013)</f>
        <v>1013</v>
      </c>
      <c r="B1180">
        <v>35806607</v>
      </c>
      <c r="C1180">
        <v>35811920</v>
      </c>
      <c r="D1180">
        <v>29110797</v>
      </c>
      <c r="E1180">
        <v>1</v>
      </c>
      <c r="F1180">
        <v>1</v>
      </c>
      <c r="G1180">
        <v>1</v>
      </c>
      <c r="H1180">
        <v>3</v>
      </c>
      <c r="I1180" t="s">
        <v>733</v>
      </c>
      <c r="J1180" t="s">
        <v>826</v>
      </c>
      <c r="K1180" t="s">
        <v>735</v>
      </c>
      <c r="L1180">
        <v>1301</v>
      </c>
      <c r="N1180">
        <v>1003</v>
      </c>
      <c r="O1180" t="s">
        <v>151</v>
      </c>
      <c r="P1180" t="s">
        <v>151</v>
      </c>
      <c r="Q1180">
        <v>1</v>
      </c>
      <c r="W1180">
        <v>0</v>
      </c>
      <c r="X1180">
        <v>1919953005</v>
      </c>
      <c r="Y1180">
        <v>80</v>
      </c>
      <c r="AA1180">
        <v>15.5</v>
      </c>
      <c r="AB1180">
        <v>0</v>
      </c>
      <c r="AC1180">
        <v>0</v>
      </c>
      <c r="AD1180">
        <v>0</v>
      </c>
      <c r="AE1180">
        <v>1.74</v>
      </c>
      <c r="AF1180">
        <v>0</v>
      </c>
      <c r="AG1180">
        <v>0</v>
      </c>
      <c r="AH1180">
        <v>0</v>
      </c>
      <c r="AI1180">
        <v>8.91</v>
      </c>
      <c r="AJ1180">
        <v>1</v>
      </c>
      <c r="AK1180">
        <v>1</v>
      </c>
      <c r="AL1180">
        <v>1</v>
      </c>
      <c r="AN1180">
        <v>0</v>
      </c>
      <c r="AO1180">
        <v>1</v>
      </c>
      <c r="AP1180">
        <v>0</v>
      </c>
      <c r="AQ1180">
        <v>0</v>
      </c>
      <c r="AR1180">
        <v>0</v>
      </c>
      <c r="AS1180" t="s">
        <v>3</v>
      </c>
      <c r="AT1180">
        <v>80</v>
      </c>
      <c r="AU1180" t="s">
        <v>3</v>
      </c>
      <c r="AV1180">
        <v>0</v>
      </c>
      <c r="AW1180">
        <v>2</v>
      </c>
      <c r="AX1180">
        <v>35811948</v>
      </c>
      <c r="AY1180">
        <v>1</v>
      </c>
      <c r="AZ1180">
        <v>0</v>
      </c>
      <c r="BA1180">
        <v>1161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CX1180">
        <f>Y1180*Source!I1013</f>
        <v>21.400000000000002</v>
      </c>
      <c r="CY1180">
        <f t="shared" si="188"/>
        <v>15.5</v>
      </c>
      <c r="CZ1180">
        <f t="shared" si="189"/>
        <v>1.74</v>
      </c>
      <c r="DA1180">
        <f t="shared" si="190"/>
        <v>8.91</v>
      </c>
      <c r="DB1180">
        <f t="shared" si="191"/>
        <v>139.19999999999999</v>
      </c>
      <c r="DC1180">
        <f t="shared" si="192"/>
        <v>0</v>
      </c>
    </row>
    <row r="1181" spans="1:107">
      <c r="A1181">
        <f>ROW(Source!A1013)</f>
        <v>1013</v>
      </c>
      <c r="B1181">
        <v>35806607</v>
      </c>
      <c r="C1181">
        <v>35811920</v>
      </c>
      <c r="D1181">
        <v>29110815</v>
      </c>
      <c r="E1181">
        <v>1</v>
      </c>
      <c r="F1181">
        <v>1</v>
      </c>
      <c r="G1181">
        <v>1</v>
      </c>
      <c r="H1181">
        <v>3</v>
      </c>
      <c r="I1181" t="s">
        <v>736</v>
      </c>
      <c r="J1181" t="s">
        <v>888</v>
      </c>
      <c r="K1181" t="s">
        <v>738</v>
      </c>
      <c r="L1181">
        <v>1301</v>
      </c>
      <c r="N1181">
        <v>1003</v>
      </c>
      <c r="O1181" t="s">
        <v>151</v>
      </c>
      <c r="P1181" t="s">
        <v>151</v>
      </c>
      <c r="Q1181">
        <v>1</v>
      </c>
      <c r="W1181">
        <v>0</v>
      </c>
      <c r="X1181">
        <v>-1169660804</v>
      </c>
      <c r="Y1181">
        <v>117</v>
      </c>
      <c r="AA1181">
        <v>6.29</v>
      </c>
      <c r="AB1181">
        <v>0</v>
      </c>
      <c r="AC1181">
        <v>0</v>
      </c>
      <c r="AD1181">
        <v>0</v>
      </c>
      <c r="AE1181">
        <v>0.85</v>
      </c>
      <c r="AF1181">
        <v>0</v>
      </c>
      <c r="AG1181">
        <v>0</v>
      </c>
      <c r="AH1181">
        <v>0</v>
      </c>
      <c r="AI1181">
        <v>7.4</v>
      </c>
      <c r="AJ1181">
        <v>1</v>
      </c>
      <c r="AK1181">
        <v>1</v>
      </c>
      <c r="AL1181">
        <v>1</v>
      </c>
      <c r="AN1181">
        <v>0</v>
      </c>
      <c r="AO1181">
        <v>1</v>
      </c>
      <c r="AP1181">
        <v>0</v>
      </c>
      <c r="AQ1181">
        <v>0</v>
      </c>
      <c r="AR1181">
        <v>0</v>
      </c>
      <c r="AS1181" t="s">
        <v>3</v>
      </c>
      <c r="AT1181">
        <v>117</v>
      </c>
      <c r="AU1181" t="s">
        <v>3</v>
      </c>
      <c r="AV1181">
        <v>0</v>
      </c>
      <c r="AW1181">
        <v>2</v>
      </c>
      <c r="AX1181">
        <v>35811949</v>
      </c>
      <c r="AY1181">
        <v>1</v>
      </c>
      <c r="AZ1181">
        <v>0</v>
      </c>
      <c r="BA1181">
        <v>1162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CX1181">
        <f>Y1181*Source!I1013</f>
        <v>31.297500000000003</v>
      </c>
      <c r="CY1181">
        <f t="shared" si="188"/>
        <v>6.29</v>
      </c>
      <c r="CZ1181">
        <f t="shared" si="189"/>
        <v>0.85</v>
      </c>
      <c r="DA1181">
        <f t="shared" si="190"/>
        <v>7.4</v>
      </c>
      <c r="DB1181">
        <f t="shared" si="191"/>
        <v>99.45</v>
      </c>
      <c r="DC1181">
        <f t="shared" si="192"/>
        <v>0</v>
      </c>
    </row>
    <row r="1182" spans="1:107">
      <c r="A1182">
        <f>ROW(Source!A1013)</f>
        <v>1013</v>
      </c>
      <c r="B1182">
        <v>35806607</v>
      </c>
      <c r="C1182">
        <v>35811920</v>
      </c>
      <c r="D1182">
        <v>29111455</v>
      </c>
      <c r="E1182">
        <v>1</v>
      </c>
      <c r="F1182">
        <v>1</v>
      </c>
      <c r="G1182">
        <v>1</v>
      </c>
      <c r="H1182">
        <v>3</v>
      </c>
      <c r="I1182" t="s">
        <v>219</v>
      </c>
      <c r="J1182" t="s">
        <v>275</v>
      </c>
      <c r="K1182" t="s">
        <v>220</v>
      </c>
      <c r="L1182">
        <v>1327</v>
      </c>
      <c r="N1182">
        <v>1005</v>
      </c>
      <c r="O1182" t="s">
        <v>165</v>
      </c>
      <c r="P1182" t="s">
        <v>165</v>
      </c>
      <c r="Q1182">
        <v>1</v>
      </c>
      <c r="W1182">
        <v>0</v>
      </c>
      <c r="X1182">
        <v>-1126346608</v>
      </c>
      <c r="Y1182">
        <v>225</v>
      </c>
      <c r="AA1182">
        <v>73.790000000000006</v>
      </c>
      <c r="AB1182">
        <v>0</v>
      </c>
      <c r="AC1182">
        <v>0</v>
      </c>
      <c r="AD1182">
        <v>0</v>
      </c>
      <c r="AE1182">
        <v>15.06</v>
      </c>
      <c r="AF1182">
        <v>0</v>
      </c>
      <c r="AG1182">
        <v>0</v>
      </c>
      <c r="AH1182">
        <v>0</v>
      </c>
      <c r="AI1182">
        <v>4.9000000000000004</v>
      </c>
      <c r="AJ1182">
        <v>1</v>
      </c>
      <c r="AK1182">
        <v>1</v>
      </c>
      <c r="AL1182">
        <v>1</v>
      </c>
      <c r="AN1182">
        <v>0</v>
      </c>
      <c r="AO1182">
        <v>1</v>
      </c>
      <c r="AP1182">
        <v>0</v>
      </c>
      <c r="AQ1182">
        <v>0</v>
      </c>
      <c r="AR1182">
        <v>0</v>
      </c>
      <c r="AS1182" t="s">
        <v>3</v>
      </c>
      <c r="AT1182">
        <v>225</v>
      </c>
      <c r="AU1182" t="s">
        <v>3</v>
      </c>
      <c r="AV1182">
        <v>0</v>
      </c>
      <c r="AW1182">
        <v>2</v>
      </c>
      <c r="AX1182">
        <v>35811950</v>
      </c>
      <c r="AY1182">
        <v>1</v>
      </c>
      <c r="AZ1182">
        <v>0</v>
      </c>
      <c r="BA1182">
        <v>1163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CX1182">
        <f>Y1182*Source!I1013</f>
        <v>60.1875</v>
      </c>
      <c r="CY1182">
        <f t="shared" si="188"/>
        <v>73.790000000000006</v>
      </c>
      <c r="CZ1182">
        <f t="shared" si="189"/>
        <v>15.06</v>
      </c>
      <c r="DA1182">
        <f t="shared" si="190"/>
        <v>4.9000000000000004</v>
      </c>
      <c r="DB1182">
        <f t="shared" si="191"/>
        <v>3388.5</v>
      </c>
      <c r="DC1182">
        <f t="shared" si="192"/>
        <v>0</v>
      </c>
    </row>
    <row r="1183" spans="1:107">
      <c r="A1183">
        <f>ROW(Source!A1013)</f>
        <v>1013</v>
      </c>
      <c r="B1183">
        <v>35806607</v>
      </c>
      <c r="C1183">
        <v>35811920</v>
      </c>
      <c r="D1183">
        <v>29114733</v>
      </c>
      <c r="E1183">
        <v>1</v>
      </c>
      <c r="F1183">
        <v>1</v>
      </c>
      <c r="G1183">
        <v>1</v>
      </c>
      <c r="H1183">
        <v>3</v>
      </c>
      <c r="I1183" t="s">
        <v>739</v>
      </c>
      <c r="J1183" t="s">
        <v>830</v>
      </c>
      <c r="K1183" t="s">
        <v>741</v>
      </c>
      <c r="L1183">
        <v>1354</v>
      </c>
      <c r="N1183">
        <v>1010</v>
      </c>
      <c r="O1183" t="s">
        <v>258</v>
      </c>
      <c r="P1183" t="s">
        <v>258</v>
      </c>
      <c r="Q1183">
        <v>1</v>
      </c>
      <c r="W1183">
        <v>0</v>
      </c>
      <c r="X1183">
        <v>-1352915271</v>
      </c>
      <c r="Y1183">
        <v>790</v>
      </c>
      <c r="AA1183">
        <v>0.3</v>
      </c>
      <c r="AB1183">
        <v>0</v>
      </c>
      <c r="AC1183">
        <v>0</v>
      </c>
      <c r="AD1183">
        <v>0</v>
      </c>
      <c r="AE1183">
        <v>0.02</v>
      </c>
      <c r="AF1183">
        <v>0</v>
      </c>
      <c r="AG1183">
        <v>0</v>
      </c>
      <c r="AH1183">
        <v>0</v>
      </c>
      <c r="AI1183">
        <v>14.91</v>
      </c>
      <c r="AJ1183">
        <v>1</v>
      </c>
      <c r="AK1183">
        <v>1</v>
      </c>
      <c r="AL1183">
        <v>1</v>
      </c>
      <c r="AN1183">
        <v>0</v>
      </c>
      <c r="AO1183">
        <v>1</v>
      </c>
      <c r="AP1183">
        <v>0</v>
      </c>
      <c r="AQ1183">
        <v>0</v>
      </c>
      <c r="AR1183">
        <v>0</v>
      </c>
      <c r="AS1183" t="s">
        <v>3</v>
      </c>
      <c r="AT1183">
        <v>790</v>
      </c>
      <c r="AU1183" t="s">
        <v>3</v>
      </c>
      <c r="AV1183">
        <v>0</v>
      </c>
      <c r="AW1183">
        <v>2</v>
      </c>
      <c r="AX1183">
        <v>35811951</v>
      </c>
      <c r="AY1183">
        <v>1</v>
      </c>
      <c r="AZ1183">
        <v>0</v>
      </c>
      <c r="BA1183">
        <v>1164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0</v>
      </c>
      <c r="CX1183">
        <f>Y1183*Source!I1013</f>
        <v>211.32500000000002</v>
      </c>
      <c r="CY1183">
        <f t="shared" si="188"/>
        <v>0.3</v>
      </c>
      <c r="CZ1183">
        <f t="shared" si="189"/>
        <v>0.02</v>
      </c>
      <c r="DA1183">
        <f t="shared" si="190"/>
        <v>14.91</v>
      </c>
      <c r="DB1183">
        <f t="shared" si="191"/>
        <v>15.8</v>
      </c>
      <c r="DC1183">
        <f t="shared" si="192"/>
        <v>0</v>
      </c>
    </row>
    <row r="1184" spans="1:107">
      <c r="A1184">
        <f>ROW(Source!A1013)</f>
        <v>1013</v>
      </c>
      <c r="B1184">
        <v>35806607</v>
      </c>
      <c r="C1184">
        <v>35811920</v>
      </c>
      <c r="D1184">
        <v>29114734</v>
      </c>
      <c r="E1184">
        <v>1</v>
      </c>
      <c r="F1184">
        <v>1</v>
      </c>
      <c r="G1184">
        <v>1</v>
      </c>
      <c r="H1184">
        <v>3</v>
      </c>
      <c r="I1184" t="s">
        <v>742</v>
      </c>
      <c r="J1184" t="s">
        <v>889</v>
      </c>
      <c r="K1184" t="s">
        <v>744</v>
      </c>
      <c r="L1184">
        <v>1354</v>
      </c>
      <c r="N1184">
        <v>1010</v>
      </c>
      <c r="O1184" t="s">
        <v>258</v>
      </c>
      <c r="P1184" t="s">
        <v>258</v>
      </c>
      <c r="Q1184">
        <v>1</v>
      </c>
      <c r="W1184">
        <v>0</v>
      </c>
      <c r="X1184">
        <v>1370092194</v>
      </c>
      <c r="Y1184">
        <v>1844</v>
      </c>
      <c r="AA1184">
        <v>0.38</v>
      </c>
      <c r="AB1184">
        <v>0</v>
      </c>
      <c r="AC1184">
        <v>0</v>
      </c>
      <c r="AD1184">
        <v>0</v>
      </c>
      <c r="AE1184">
        <v>0.03</v>
      </c>
      <c r="AF1184">
        <v>0</v>
      </c>
      <c r="AG1184">
        <v>0</v>
      </c>
      <c r="AH1184">
        <v>0</v>
      </c>
      <c r="AI1184">
        <v>12.55</v>
      </c>
      <c r="AJ1184">
        <v>1</v>
      </c>
      <c r="AK1184">
        <v>1</v>
      </c>
      <c r="AL1184">
        <v>1</v>
      </c>
      <c r="AN1184">
        <v>0</v>
      </c>
      <c r="AO1184">
        <v>1</v>
      </c>
      <c r="AP1184">
        <v>0</v>
      </c>
      <c r="AQ1184">
        <v>0</v>
      </c>
      <c r="AR1184">
        <v>0</v>
      </c>
      <c r="AS1184" t="s">
        <v>3</v>
      </c>
      <c r="AT1184">
        <v>1844</v>
      </c>
      <c r="AU1184" t="s">
        <v>3</v>
      </c>
      <c r="AV1184">
        <v>0</v>
      </c>
      <c r="AW1184">
        <v>2</v>
      </c>
      <c r="AX1184">
        <v>35811952</v>
      </c>
      <c r="AY1184">
        <v>1</v>
      </c>
      <c r="AZ1184">
        <v>0</v>
      </c>
      <c r="BA1184">
        <v>1165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CX1184">
        <f>Y1184*Source!I1013</f>
        <v>493.27000000000004</v>
      </c>
      <c r="CY1184">
        <f t="shared" si="188"/>
        <v>0.38</v>
      </c>
      <c r="CZ1184">
        <f t="shared" si="189"/>
        <v>0.03</v>
      </c>
      <c r="DA1184">
        <f t="shared" si="190"/>
        <v>12.55</v>
      </c>
      <c r="DB1184">
        <f t="shared" si="191"/>
        <v>55.32</v>
      </c>
      <c r="DC1184">
        <f t="shared" si="192"/>
        <v>0</v>
      </c>
    </row>
    <row r="1185" spans="1:107">
      <c r="A1185">
        <f>ROW(Source!A1013)</f>
        <v>1013</v>
      </c>
      <c r="B1185">
        <v>35806607</v>
      </c>
      <c r="C1185">
        <v>35811920</v>
      </c>
      <c r="D1185">
        <v>29114482</v>
      </c>
      <c r="E1185">
        <v>1</v>
      </c>
      <c r="F1185">
        <v>1</v>
      </c>
      <c r="G1185">
        <v>1</v>
      </c>
      <c r="H1185">
        <v>3</v>
      </c>
      <c r="I1185" t="s">
        <v>745</v>
      </c>
      <c r="J1185" t="s">
        <v>890</v>
      </c>
      <c r="K1185" t="s">
        <v>747</v>
      </c>
      <c r="L1185">
        <v>1354</v>
      </c>
      <c r="N1185">
        <v>1010</v>
      </c>
      <c r="O1185" t="s">
        <v>258</v>
      </c>
      <c r="P1185" t="s">
        <v>258</v>
      </c>
      <c r="Q1185">
        <v>1</v>
      </c>
      <c r="W1185">
        <v>0</v>
      </c>
      <c r="X1185">
        <v>-520920930</v>
      </c>
      <c r="Y1185">
        <v>149</v>
      </c>
      <c r="AA1185">
        <v>0.33</v>
      </c>
      <c r="AB1185">
        <v>0</v>
      </c>
      <c r="AC1185">
        <v>0</v>
      </c>
      <c r="AD1185">
        <v>0</v>
      </c>
      <c r="AE1185">
        <v>7.0000000000000007E-2</v>
      </c>
      <c r="AF1185">
        <v>0</v>
      </c>
      <c r="AG1185">
        <v>0</v>
      </c>
      <c r="AH1185">
        <v>0</v>
      </c>
      <c r="AI1185">
        <v>4.74</v>
      </c>
      <c r="AJ1185">
        <v>1</v>
      </c>
      <c r="AK1185">
        <v>1</v>
      </c>
      <c r="AL1185">
        <v>1</v>
      </c>
      <c r="AN1185">
        <v>0</v>
      </c>
      <c r="AO1185">
        <v>1</v>
      </c>
      <c r="AP1185">
        <v>0</v>
      </c>
      <c r="AQ1185">
        <v>0</v>
      </c>
      <c r="AR1185">
        <v>0</v>
      </c>
      <c r="AS1185" t="s">
        <v>3</v>
      </c>
      <c r="AT1185">
        <v>149</v>
      </c>
      <c r="AU1185" t="s">
        <v>3</v>
      </c>
      <c r="AV1185">
        <v>0</v>
      </c>
      <c r="AW1185">
        <v>2</v>
      </c>
      <c r="AX1185">
        <v>35811953</v>
      </c>
      <c r="AY1185">
        <v>1</v>
      </c>
      <c r="AZ1185">
        <v>0</v>
      </c>
      <c r="BA1185">
        <v>1166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CX1185">
        <f>Y1185*Source!I1013</f>
        <v>39.857500000000002</v>
      </c>
      <c r="CY1185">
        <f t="shared" si="188"/>
        <v>0.33</v>
      </c>
      <c r="CZ1185">
        <f t="shared" si="189"/>
        <v>7.0000000000000007E-2</v>
      </c>
      <c r="DA1185">
        <f t="shared" si="190"/>
        <v>4.74</v>
      </c>
      <c r="DB1185">
        <f t="shared" si="191"/>
        <v>10.43</v>
      </c>
      <c r="DC1185">
        <f t="shared" si="192"/>
        <v>0</v>
      </c>
    </row>
    <row r="1186" spans="1:107">
      <c r="A1186">
        <f>ROW(Source!A1013)</f>
        <v>1013</v>
      </c>
      <c r="B1186">
        <v>35806607</v>
      </c>
      <c r="C1186">
        <v>35811920</v>
      </c>
      <c r="D1186">
        <v>29129584</v>
      </c>
      <c r="E1186">
        <v>1</v>
      </c>
      <c r="F1186">
        <v>1</v>
      </c>
      <c r="G1186">
        <v>1</v>
      </c>
      <c r="H1186">
        <v>3</v>
      </c>
      <c r="I1186" t="s">
        <v>748</v>
      </c>
      <c r="J1186" t="s">
        <v>891</v>
      </c>
      <c r="K1186" t="s">
        <v>750</v>
      </c>
      <c r="L1186">
        <v>1301</v>
      </c>
      <c r="N1186">
        <v>1003</v>
      </c>
      <c r="O1186" t="s">
        <v>151</v>
      </c>
      <c r="P1186" t="s">
        <v>151</v>
      </c>
      <c r="Q1186">
        <v>1</v>
      </c>
      <c r="W1186">
        <v>0</v>
      </c>
      <c r="X1186">
        <v>-1665253311</v>
      </c>
      <c r="Y1186">
        <v>86</v>
      </c>
      <c r="AA1186">
        <v>53.07</v>
      </c>
      <c r="AB1186">
        <v>0</v>
      </c>
      <c r="AC1186">
        <v>0</v>
      </c>
      <c r="AD1186">
        <v>0</v>
      </c>
      <c r="AE1186">
        <v>7.22</v>
      </c>
      <c r="AF1186">
        <v>0</v>
      </c>
      <c r="AG1186">
        <v>0</v>
      </c>
      <c r="AH1186">
        <v>0</v>
      </c>
      <c r="AI1186">
        <v>7.35</v>
      </c>
      <c r="AJ1186">
        <v>1</v>
      </c>
      <c r="AK1186">
        <v>1</v>
      </c>
      <c r="AL1186">
        <v>1</v>
      </c>
      <c r="AN1186">
        <v>0</v>
      </c>
      <c r="AO1186">
        <v>1</v>
      </c>
      <c r="AP1186">
        <v>0</v>
      </c>
      <c r="AQ1186">
        <v>0</v>
      </c>
      <c r="AR1186">
        <v>0</v>
      </c>
      <c r="AS1186" t="s">
        <v>3</v>
      </c>
      <c r="AT1186">
        <v>86</v>
      </c>
      <c r="AU1186" t="s">
        <v>3</v>
      </c>
      <c r="AV1186">
        <v>0</v>
      </c>
      <c r="AW1186">
        <v>2</v>
      </c>
      <c r="AX1186">
        <v>35811954</v>
      </c>
      <c r="AY1186">
        <v>1</v>
      </c>
      <c r="AZ1186">
        <v>0</v>
      </c>
      <c r="BA1186">
        <v>1167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CX1186">
        <f>Y1186*Source!I1013</f>
        <v>23.005000000000003</v>
      </c>
      <c r="CY1186">
        <f t="shared" si="188"/>
        <v>53.07</v>
      </c>
      <c r="CZ1186">
        <f t="shared" si="189"/>
        <v>7.22</v>
      </c>
      <c r="DA1186">
        <f t="shared" si="190"/>
        <v>7.35</v>
      </c>
      <c r="DB1186">
        <f t="shared" si="191"/>
        <v>620.91999999999996</v>
      </c>
      <c r="DC1186">
        <f t="shared" si="192"/>
        <v>0</v>
      </c>
    </row>
    <row r="1187" spans="1:107">
      <c r="A1187">
        <f>ROW(Source!A1013)</f>
        <v>1013</v>
      </c>
      <c r="B1187">
        <v>35806607</v>
      </c>
      <c r="C1187">
        <v>35811920</v>
      </c>
      <c r="D1187">
        <v>29129619</v>
      </c>
      <c r="E1187">
        <v>1</v>
      </c>
      <c r="F1187">
        <v>1</v>
      </c>
      <c r="G1187">
        <v>1</v>
      </c>
      <c r="H1187">
        <v>3</v>
      </c>
      <c r="I1187" t="s">
        <v>751</v>
      </c>
      <c r="J1187" t="s">
        <v>892</v>
      </c>
      <c r="K1187" t="s">
        <v>753</v>
      </c>
      <c r="L1187">
        <v>1301</v>
      </c>
      <c r="N1187">
        <v>1003</v>
      </c>
      <c r="O1187" t="s">
        <v>151</v>
      </c>
      <c r="P1187" t="s">
        <v>151</v>
      </c>
      <c r="Q1187">
        <v>1</v>
      </c>
      <c r="W1187">
        <v>0</v>
      </c>
      <c r="X1187">
        <v>1030922947</v>
      </c>
      <c r="Y1187">
        <v>234</v>
      </c>
      <c r="AA1187">
        <v>61.61</v>
      </c>
      <c r="AB1187">
        <v>0</v>
      </c>
      <c r="AC1187">
        <v>0</v>
      </c>
      <c r="AD1187">
        <v>0</v>
      </c>
      <c r="AE1187">
        <v>8.44</v>
      </c>
      <c r="AF1187">
        <v>0</v>
      </c>
      <c r="AG1187">
        <v>0</v>
      </c>
      <c r="AH1187">
        <v>0</v>
      </c>
      <c r="AI1187">
        <v>7.3</v>
      </c>
      <c r="AJ1187">
        <v>1</v>
      </c>
      <c r="AK1187">
        <v>1</v>
      </c>
      <c r="AL1187">
        <v>1</v>
      </c>
      <c r="AN1187">
        <v>0</v>
      </c>
      <c r="AO1187">
        <v>1</v>
      </c>
      <c r="AP1187">
        <v>0</v>
      </c>
      <c r="AQ1187">
        <v>0</v>
      </c>
      <c r="AR1187">
        <v>0</v>
      </c>
      <c r="AS1187" t="s">
        <v>3</v>
      </c>
      <c r="AT1187">
        <v>234</v>
      </c>
      <c r="AU1187" t="s">
        <v>3</v>
      </c>
      <c r="AV1187">
        <v>0</v>
      </c>
      <c r="AW1187">
        <v>2</v>
      </c>
      <c r="AX1187">
        <v>35811955</v>
      </c>
      <c r="AY1187">
        <v>1</v>
      </c>
      <c r="AZ1187">
        <v>0</v>
      </c>
      <c r="BA1187">
        <v>1168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CX1187">
        <f>Y1187*Source!I1013</f>
        <v>62.595000000000006</v>
      </c>
      <c r="CY1187">
        <f t="shared" si="188"/>
        <v>61.61</v>
      </c>
      <c r="CZ1187">
        <f t="shared" si="189"/>
        <v>8.44</v>
      </c>
      <c r="DA1187">
        <f t="shared" si="190"/>
        <v>7.3</v>
      </c>
      <c r="DB1187">
        <f t="shared" si="191"/>
        <v>1974.96</v>
      </c>
      <c r="DC1187">
        <f t="shared" si="192"/>
        <v>0</v>
      </c>
    </row>
    <row r="1188" spans="1:107">
      <c r="A1188">
        <f>ROW(Source!A1013)</f>
        <v>1013</v>
      </c>
      <c r="B1188">
        <v>35806607</v>
      </c>
      <c r="C1188">
        <v>35811920</v>
      </c>
      <c r="D1188">
        <v>29129715</v>
      </c>
      <c r="E1188">
        <v>1</v>
      </c>
      <c r="F1188">
        <v>1</v>
      </c>
      <c r="G1188">
        <v>1</v>
      </c>
      <c r="H1188">
        <v>3</v>
      </c>
      <c r="I1188" t="s">
        <v>754</v>
      </c>
      <c r="J1188" t="s">
        <v>894</v>
      </c>
      <c r="K1188" t="s">
        <v>756</v>
      </c>
      <c r="L1188">
        <v>1301</v>
      </c>
      <c r="N1188">
        <v>1003</v>
      </c>
      <c r="O1188" t="s">
        <v>151</v>
      </c>
      <c r="P1188" t="s">
        <v>151</v>
      </c>
      <c r="Q1188">
        <v>1</v>
      </c>
      <c r="W1188">
        <v>0</v>
      </c>
      <c r="X1188">
        <v>-1083681358</v>
      </c>
      <c r="Y1188">
        <v>37</v>
      </c>
      <c r="AA1188">
        <v>31.71</v>
      </c>
      <c r="AB1188">
        <v>0</v>
      </c>
      <c r="AC1188">
        <v>0</v>
      </c>
      <c r="AD1188">
        <v>0</v>
      </c>
      <c r="AE1188">
        <v>6.33</v>
      </c>
      <c r="AF1188">
        <v>0</v>
      </c>
      <c r="AG1188">
        <v>0</v>
      </c>
      <c r="AH1188">
        <v>0</v>
      </c>
      <c r="AI1188">
        <v>5.01</v>
      </c>
      <c r="AJ1188">
        <v>1</v>
      </c>
      <c r="AK1188">
        <v>1</v>
      </c>
      <c r="AL1188">
        <v>1</v>
      </c>
      <c r="AN1188">
        <v>0</v>
      </c>
      <c r="AO1188">
        <v>1</v>
      </c>
      <c r="AP1188">
        <v>0</v>
      </c>
      <c r="AQ1188">
        <v>0</v>
      </c>
      <c r="AR1188">
        <v>0</v>
      </c>
      <c r="AS1188" t="s">
        <v>3</v>
      </c>
      <c r="AT1188">
        <v>37</v>
      </c>
      <c r="AU1188" t="s">
        <v>3</v>
      </c>
      <c r="AV1188">
        <v>0</v>
      </c>
      <c r="AW1188">
        <v>2</v>
      </c>
      <c r="AX1188">
        <v>35811956</v>
      </c>
      <c r="AY1188">
        <v>1</v>
      </c>
      <c r="AZ1188">
        <v>0</v>
      </c>
      <c r="BA1188">
        <v>1169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CX1188">
        <f>Y1188*Source!I1013</f>
        <v>9.8975000000000009</v>
      </c>
      <c r="CY1188">
        <f t="shared" si="188"/>
        <v>31.71</v>
      </c>
      <c r="CZ1188">
        <f t="shared" si="189"/>
        <v>6.33</v>
      </c>
      <c r="DA1188">
        <f t="shared" si="190"/>
        <v>5.01</v>
      </c>
      <c r="DB1188">
        <f t="shared" si="191"/>
        <v>234.21</v>
      </c>
      <c r="DC1188">
        <f t="shared" si="192"/>
        <v>0</v>
      </c>
    </row>
    <row r="1189" spans="1:107">
      <c r="A1189">
        <f>ROW(Source!A1014)</f>
        <v>1014</v>
      </c>
      <c r="B1189">
        <v>35806607</v>
      </c>
      <c r="C1189">
        <v>35811957</v>
      </c>
      <c r="D1189">
        <v>18410244</v>
      </c>
      <c r="E1189">
        <v>1</v>
      </c>
      <c r="F1189">
        <v>1</v>
      </c>
      <c r="G1189">
        <v>1</v>
      </c>
      <c r="H1189">
        <v>1</v>
      </c>
      <c r="I1189" t="s">
        <v>791</v>
      </c>
      <c r="J1189" t="s">
        <v>3</v>
      </c>
      <c r="K1189" t="s">
        <v>792</v>
      </c>
      <c r="L1189">
        <v>1369</v>
      </c>
      <c r="N1189">
        <v>1013</v>
      </c>
      <c r="O1189" t="s">
        <v>583</v>
      </c>
      <c r="P1189" t="s">
        <v>583</v>
      </c>
      <c r="Q1189">
        <v>1</v>
      </c>
      <c r="W1189">
        <v>0</v>
      </c>
      <c r="X1189">
        <v>-1803619151</v>
      </c>
      <c r="Y1189">
        <v>64.330999999999989</v>
      </c>
      <c r="AA1189">
        <v>0</v>
      </c>
      <c r="AB1189">
        <v>0</v>
      </c>
      <c r="AC1189">
        <v>0</v>
      </c>
      <c r="AD1189">
        <v>308.29000000000002</v>
      </c>
      <c r="AE1189">
        <v>0</v>
      </c>
      <c r="AF1189">
        <v>0</v>
      </c>
      <c r="AG1189">
        <v>0</v>
      </c>
      <c r="AH1189">
        <v>308.29000000000002</v>
      </c>
      <c r="AI1189">
        <v>1</v>
      </c>
      <c r="AJ1189">
        <v>1</v>
      </c>
      <c r="AK1189">
        <v>1</v>
      </c>
      <c r="AL1189">
        <v>1</v>
      </c>
      <c r="AN1189">
        <v>0</v>
      </c>
      <c r="AO1189">
        <v>1</v>
      </c>
      <c r="AP1189">
        <v>1</v>
      </c>
      <c r="AQ1189">
        <v>0</v>
      </c>
      <c r="AR1189">
        <v>0</v>
      </c>
      <c r="AS1189" t="s">
        <v>3</v>
      </c>
      <c r="AT1189">
        <v>55.94</v>
      </c>
      <c r="AU1189" t="s">
        <v>144</v>
      </c>
      <c r="AV1189">
        <v>1</v>
      </c>
      <c r="AW1189">
        <v>2</v>
      </c>
      <c r="AX1189">
        <v>35811965</v>
      </c>
      <c r="AY1189">
        <v>2</v>
      </c>
      <c r="AZ1189">
        <v>131072</v>
      </c>
      <c r="BA1189">
        <v>1170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CX1189">
        <f>Y1189*Source!I1014</f>
        <v>34.417084999999993</v>
      </c>
      <c r="CY1189">
        <f>AD1189</f>
        <v>308.29000000000002</v>
      </c>
      <c r="CZ1189">
        <f>AH1189</f>
        <v>308.29000000000002</v>
      </c>
      <c r="DA1189">
        <f>AL1189</f>
        <v>1</v>
      </c>
      <c r="DB1189">
        <f>ROUND((ROUND(AT1189*CZ1189,2)*1.15),2)</f>
        <v>19832.599999999999</v>
      </c>
      <c r="DC1189">
        <f>ROUND((ROUND(AT1189*AG1189,2)*1.15),2)</f>
        <v>0</v>
      </c>
    </row>
    <row r="1190" spans="1:107">
      <c r="A1190">
        <f>ROW(Source!A1014)</f>
        <v>1014</v>
      </c>
      <c r="B1190">
        <v>35806607</v>
      </c>
      <c r="C1190">
        <v>35811957</v>
      </c>
      <c r="D1190">
        <v>121548</v>
      </c>
      <c r="E1190">
        <v>1</v>
      </c>
      <c r="F1190">
        <v>1</v>
      </c>
      <c r="G1190">
        <v>1</v>
      </c>
      <c r="H1190">
        <v>1</v>
      </c>
      <c r="I1190" t="s">
        <v>34</v>
      </c>
      <c r="J1190" t="s">
        <v>3</v>
      </c>
      <c r="K1190" t="s">
        <v>584</v>
      </c>
      <c r="L1190">
        <v>608254</v>
      </c>
      <c r="N1190">
        <v>1013</v>
      </c>
      <c r="O1190" t="s">
        <v>585</v>
      </c>
      <c r="P1190" t="s">
        <v>585</v>
      </c>
      <c r="Q1190">
        <v>1</v>
      </c>
      <c r="W1190">
        <v>0</v>
      </c>
      <c r="X1190">
        <v>-185737400</v>
      </c>
      <c r="Y1190">
        <v>1.2500000000000001E-2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1</v>
      </c>
      <c r="AJ1190">
        <v>1</v>
      </c>
      <c r="AK1190">
        <v>1</v>
      </c>
      <c r="AL1190">
        <v>1</v>
      </c>
      <c r="AN1190">
        <v>0</v>
      </c>
      <c r="AO1190">
        <v>1</v>
      </c>
      <c r="AP1190">
        <v>1</v>
      </c>
      <c r="AQ1190">
        <v>0</v>
      </c>
      <c r="AR1190">
        <v>0</v>
      </c>
      <c r="AS1190" t="s">
        <v>3</v>
      </c>
      <c r="AT1190">
        <v>0.01</v>
      </c>
      <c r="AU1190" t="s">
        <v>143</v>
      </c>
      <c r="AV1190">
        <v>2</v>
      </c>
      <c r="AW1190">
        <v>2</v>
      </c>
      <c r="AX1190">
        <v>35811966</v>
      </c>
      <c r="AY1190">
        <v>1</v>
      </c>
      <c r="AZ1190">
        <v>0</v>
      </c>
      <c r="BA1190">
        <v>1171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CX1190">
        <f>Y1190*Source!I1014</f>
        <v>6.6875000000000007E-3</v>
      </c>
      <c r="CY1190">
        <f>AD1190</f>
        <v>0</v>
      </c>
      <c r="CZ1190">
        <f>AH1190</f>
        <v>0</v>
      </c>
      <c r="DA1190">
        <f>AL1190</f>
        <v>1</v>
      </c>
      <c r="DB1190">
        <f>ROUND((ROUND(AT1190*CZ1190,2)*1.25),2)</f>
        <v>0</v>
      </c>
      <c r="DC1190">
        <f>ROUND((ROUND(AT1190*AG1190,2)*1.25),2)</f>
        <v>0</v>
      </c>
    </row>
    <row r="1191" spans="1:107">
      <c r="A1191">
        <f>ROW(Source!A1014)</f>
        <v>1014</v>
      </c>
      <c r="B1191">
        <v>35806607</v>
      </c>
      <c r="C1191">
        <v>35811957</v>
      </c>
      <c r="D1191">
        <v>29172556</v>
      </c>
      <c r="E1191">
        <v>1</v>
      </c>
      <c r="F1191">
        <v>1</v>
      </c>
      <c r="G1191">
        <v>1</v>
      </c>
      <c r="H1191">
        <v>2</v>
      </c>
      <c r="I1191" t="s">
        <v>586</v>
      </c>
      <c r="J1191" t="s">
        <v>590</v>
      </c>
      <c r="K1191" t="s">
        <v>588</v>
      </c>
      <c r="L1191">
        <v>1368</v>
      </c>
      <c r="N1191">
        <v>1011</v>
      </c>
      <c r="O1191" t="s">
        <v>589</v>
      </c>
      <c r="P1191" t="s">
        <v>589</v>
      </c>
      <c r="Q1191">
        <v>1</v>
      </c>
      <c r="W1191">
        <v>0</v>
      </c>
      <c r="X1191">
        <v>-1302720870</v>
      </c>
      <c r="Y1191">
        <v>1.2500000000000001E-2</v>
      </c>
      <c r="AA1191">
        <v>0</v>
      </c>
      <c r="AB1191">
        <v>466.71</v>
      </c>
      <c r="AC1191">
        <v>447.93</v>
      </c>
      <c r="AD1191">
        <v>0</v>
      </c>
      <c r="AE1191">
        <v>0</v>
      </c>
      <c r="AF1191">
        <v>31.26</v>
      </c>
      <c r="AG1191">
        <v>13.5</v>
      </c>
      <c r="AH1191">
        <v>0</v>
      </c>
      <c r="AI1191">
        <v>1</v>
      </c>
      <c r="AJ1191">
        <v>14.93</v>
      </c>
      <c r="AK1191">
        <v>33.18</v>
      </c>
      <c r="AL1191">
        <v>1</v>
      </c>
      <c r="AN1191">
        <v>0</v>
      </c>
      <c r="AO1191">
        <v>1</v>
      </c>
      <c r="AP1191">
        <v>1</v>
      </c>
      <c r="AQ1191">
        <v>0</v>
      </c>
      <c r="AR1191">
        <v>0</v>
      </c>
      <c r="AS1191" t="s">
        <v>3</v>
      </c>
      <c r="AT1191">
        <v>0.01</v>
      </c>
      <c r="AU1191" t="s">
        <v>143</v>
      </c>
      <c r="AV1191">
        <v>0</v>
      </c>
      <c r="AW1191">
        <v>2</v>
      </c>
      <c r="AX1191">
        <v>35811967</v>
      </c>
      <c r="AY1191">
        <v>1</v>
      </c>
      <c r="AZ1191">
        <v>0</v>
      </c>
      <c r="BA1191">
        <v>1172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CX1191">
        <f>Y1191*Source!I1014</f>
        <v>6.6875000000000007E-3</v>
      </c>
      <c r="CY1191">
        <f>AB1191</f>
        <v>466.71</v>
      </c>
      <c r="CZ1191">
        <f>AF1191</f>
        <v>31.26</v>
      </c>
      <c r="DA1191">
        <f>AJ1191</f>
        <v>14.93</v>
      </c>
      <c r="DB1191">
        <f>ROUND((ROUND(AT1191*CZ1191,2)*1.25),2)</f>
        <v>0.39</v>
      </c>
      <c r="DC1191">
        <f>ROUND((ROUND(AT1191*AG1191,2)*1.25),2)</f>
        <v>0.18</v>
      </c>
    </row>
    <row r="1192" spans="1:107">
      <c r="A1192">
        <f>ROW(Source!A1014)</f>
        <v>1014</v>
      </c>
      <c r="B1192">
        <v>35806607</v>
      </c>
      <c r="C1192">
        <v>35811957</v>
      </c>
      <c r="D1192">
        <v>29174913</v>
      </c>
      <c r="E1192">
        <v>1</v>
      </c>
      <c r="F1192">
        <v>1</v>
      </c>
      <c r="G1192">
        <v>1</v>
      </c>
      <c r="H1192">
        <v>2</v>
      </c>
      <c r="I1192" t="s">
        <v>601</v>
      </c>
      <c r="J1192" t="s">
        <v>602</v>
      </c>
      <c r="K1192" t="s">
        <v>603</v>
      </c>
      <c r="L1192">
        <v>1368</v>
      </c>
      <c r="N1192">
        <v>1011</v>
      </c>
      <c r="O1192" t="s">
        <v>589</v>
      </c>
      <c r="P1192" t="s">
        <v>589</v>
      </c>
      <c r="Q1192">
        <v>1</v>
      </c>
      <c r="W1192">
        <v>0</v>
      </c>
      <c r="X1192">
        <v>458544584</v>
      </c>
      <c r="Y1192">
        <v>1.2500000000000001E-2</v>
      </c>
      <c r="AA1192">
        <v>0</v>
      </c>
      <c r="AB1192">
        <v>932.72</v>
      </c>
      <c r="AC1192">
        <v>384.89</v>
      </c>
      <c r="AD1192">
        <v>0</v>
      </c>
      <c r="AE1192">
        <v>0</v>
      </c>
      <c r="AF1192">
        <v>87.17</v>
      </c>
      <c r="AG1192">
        <v>11.6</v>
      </c>
      <c r="AH1192">
        <v>0</v>
      </c>
      <c r="AI1192">
        <v>1</v>
      </c>
      <c r="AJ1192">
        <v>10.7</v>
      </c>
      <c r="AK1192">
        <v>33.18</v>
      </c>
      <c r="AL1192">
        <v>1</v>
      </c>
      <c r="AN1192">
        <v>0</v>
      </c>
      <c r="AO1192">
        <v>1</v>
      </c>
      <c r="AP1192">
        <v>1</v>
      </c>
      <c r="AQ1192">
        <v>0</v>
      </c>
      <c r="AR1192">
        <v>0</v>
      </c>
      <c r="AS1192" t="s">
        <v>3</v>
      </c>
      <c r="AT1192">
        <v>0.01</v>
      </c>
      <c r="AU1192" t="s">
        <v>143</v>
      </c>
      <c r="AV1192">
        <v>0</v>
      </c>
      <c r="AW1192">
        <v>2</v>
      </c>
      <c r="AX1192">
        <v>35811968</v>
      </c>
      <c r="AY1192">
        <v>1</v>
      </c>
      <c r="AZ1192">
        <v>0</v>
      </c>
      <c r="BA1192">
        <v>1173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CX1192">
        <f>Y1192*Source!I1014</f>
        <v>6.6875000000000007E-3</v>
      </c>
      <c r="CY1192">
        <f>AB1192</f>
        <v>932.72</v>
      </c>
      <c r="CZ1192">
        <f>AF1192</f>
        <v>87.17</v>
      </c>
      <c r="DA1192">
        <f>AJ1192</f>
        <v>10.7</v>
      </c>
      <c r="DB1192">
        <f>ROUND((ROUND(AT1192*CZ1192,2)*1.25),2)</f>
        <v>1.0900000000000001</v>
      </c>
      <c r="DC1192">
        <f>ROUND((ROUND(AT1192*AG1192,2)*1.25),2)</f>
        <v>0.15</v>
      </c>
    </row>
    <row r="1193" spans="1:107">
      <c r="A1193">
        <f>ROW(Source!A1014)</f>
        <v>1014</v>
      </c>
      <c r="B1193">
        <v>35806607</v>
      </c>
      <c r="C1193">
        <v>35811957</v>
      </c>
      <c r="D1193">
        <v>29109386</v>
      </c>
      <c r="E1193">
        <v>1</v>
      </c>
      <c r="F1193">
        <v>1</v>
      </c>
      <c r="G1193">
        <v>1</v>
      </c>
      <c r="H1193">
        <v>3</v>
      </c>
      <c r="I1193" t="s">
        <v>793</v>
      </c>
      <c r="J1193" t="s">
        <v>794</v>
      </c>
      <c r="K1193" t="s">
        <v>795</v>
      </c>
      <c r="L1193">
        <v>1348</v>
      </c>
      <c r="N1193">
        <v>1009</v>
      </c>
      <c r="O1193" t="s">
        <v>29</v>
      </c>
      <c r="P1193" t="s">
        <v>29</v>
      </c>
      <c r="Q1193">
        <v>1000</v>
      </c>
      <c r="W1193">
        <v>0</v>
      </c>
      <c r="X1193">
        <v>-1262442712</v>
      </c>
      <c r="Y1193">
        <v>3.4099999999999998E-2</v>
      </c>
      <c r="AA1193">
        <v>55935.05</v>
      </c>
      <c r="AB1193">
        <v>0</v>
      </c>
      <c r="AC1193">
        <v>0</v>
      </c>
      <c r="AD1193">
        <v>0</v>
      </c>
      <c r="AE1193">
        <v>11300.01</v>
      </c>
      <c r="AF1193">
        <v>0</v>
      </c>
      <c r="AG1193">
        <v>0</v>
      </c>
      <c r="AH1193">
        <v>0</v>
      </c>
      <c r="AI1193">
        <v>4.95</v>
      </c>
      <c r="AJ1193">
        <v>1</v>
      </c>
      <c r="AK1193">
        <v>1</v>
      </c>
      <c r="AL1193">
        <v>1</v>
      </c>
      <c r="AN1193">
        <v>0</v>
      </c>
      <c r="AO1193">
        <v>1</v>
      </c>
      <c r="AP1193">
        <v>0</v>
      </c>
      <c r="AQ1193">
        <v>0</v>
      </c>
      <c r="AR1193">
        <v>0</v>
      </c>
      <c r="AS1193" t="s">
        <v>3</v>
      </c>
      <c r="AT1193">
        <v>3.4099999999999998E-2</v>
      </c>
      <c r="AU1193" t="s">
        <v>3</v>
      </c>
      <c r="AV1193">
        <v>0</v>
      </c>
      <c r="AW1193">
        <v>2</v>
      </c>
      <c r="AX1193">
        <v>35811969</v>
      </c>
      <c r="AY1193">
        <v>1</v>
      </c>
      <c r="AZ1193">
        <v>0</v>
      </c>
      <c r="BA1193">
        <v>1174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CX1193">
        <f>Y1193*Source!I1014</f>
        <v>1.8243499999999999E-2</v>
      </c>
      <c r="CY1193">
        <f>AA1193</f>
        <v>55935.05</v>
      </c>
      <c r="CZ1193">
        <f>AE1193</f>
        <v>11300.01</v>
      </c>
      <c r="DA1193">
        <f>AI1193</f>
        <v>4.95</v>
      </c>
      <c r="DB1193">
        <f t="shared" ref="DB1193:DB1224" si="193">ROUND(ROUND(AT1193*CZ1193,2),2)</f>
        <v>385.33</v>
      </c>
      <c r="DC1193">
        <f t="shared" ref="DC1193:DC1224" si="194">ROUND(ROUND(AT1193*AG1193,2),2)</f>
        <v>0</v>
      </c>
    </row>
    <row r="1194" spans="1:107">
      <c r="A1194">
        <f>ROW(Source!A1014)</f>
        <v>1014</v>
      </c>
      <c r="B1194">
        <v>35806607</v>
      </c>
      <c r="C1194">
        <v>35811957</v>
      </c>
      <c r="D1194">
        <v>29107800</v>
      </c>
      <c r="E1194">
        <v>1</v>
      </c>
      <c r="F1194">
        <v>1</v>
      </c>
      <c r="G1194">
        <v>1</v>
      </c>
      <c r="H1194">
        <v>3</v>
      </c>
      <c r="I1194" t="s">
        <v>616</v>
      </c>
      <c r="J1194" t="s">
        <v>643</v>
      </c>
      <c r="K1194" t="s">
        <v>618</v>
      </c>
      <c r="L1194">
        <v>1346</v>
      </c>
      <c r="N1194">
        <v>1009</v>
      </c>
      <c r="O1194" t="s">
        <v>170</v>
      </c>
      <c r="P1194" t="s">
        <v>170</v>
      </c>
      <c r="Q1194">
        <v>1</v>
      </c>
      <c r="W1194">
        <v>0</v>
      </c>
      <c r="X1194">
        <v>-1570619850</v>
      </c>
      <c r="Y1194">
        <v>0.01</v>
      </c>
      <c r="AA1194">
        <v>46.61</v>
      </c>
      <c r="AB1194">
        <v>0</v>
      </c>
      <c r="AC1194">
        <v>0</v>
      </c>
      <c r="AD1194">
        <v>0</v>
      </c>
      <c r="AE1194">
        <v>1.81</v>
      </c>
      <c r="AF1194">
        <v>0</v>
      </c>
      <c r="AG1194">
        <v>0</v>
      </c>
      <c r="AH1194">
        <v>0</v>
      </c>
      <c r="AI1194">
        <v>25.75</v>
      </c>
      <c r="AJ1194">
        <v>1</v>
      </c>
      <c r="AK1194">
        <v>1</v>
      </c>
      <c r="AL1194">
        <v>1</v>
      </c>
      <c r="AN1194">
        <v>0</v>
      </c>
      <c r="AO1194">
        <v>1</v>
      </c>
      <c r="AP1194">
        <v>0</v>
      </c>
      <c r="AQ1194">
        <v>0</v>
      </c>
      <c r="AR1194">
        <v>0</v>
      </c>
      <c r="AS1194" t="s">
        <v>3</v>
      </c>
      <c r="AT1194">
        <v>0.01</v>
      </c>
      <c r="AU1194" t="s">
        <v>3</v>
      </c>
      <c r="AV1194">
        <v>0</v>
      </c>
      <c r="AW1194">
        <v>2</v>
      </c>
      <c r="AX1194">
        <v>35811970</v>
      </c>
      <c r="AY1194">
        <v>1</v>
      </c>
      <c r="AZ1194">
        <v>0</v>
      </c>
      <c r="BA1194">
        <v>1175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CX1194">
        <f>Y1194*Source!I1014</f>
        <v>5.3500000000000006E-3</v>
      </c>
      <c r="CY1194">
        <f>AA1194</f>
        <v>46.61</v>
      </c>
      <c r="CZ1194">
        <f>AE1194</f>
        <v>1.81</v>
      </c>
      <c r="DA1194">
        <f>AI1194</f>
        <v>25.75</v>
      </c>
      <c r="DB1194">
        <f t="shared" si="193"/>
        <v>0.02</v>
      </c>
      <c r="DC1194">
        <f t="shared" si="194"/>
        <v>0</v>
      </c>
    </row>
    <row r="1195" spans="1:107">
      <c r="A1195">
        <f>ROW(Source!A1014)</f>
        <v>1014</v>
      </c>
      <c r="B1195">
        <v>35806607</v>
      </c>
      <c r="C1195">
        <v>35811957</v>
      </c>
      <c r="D1195">
        <v>29109603</v>
      </c>
      <c r="E1195">
        <v>1</v>
      </c>
      <c r="F1195">
        <v>1</v>
      </c>
      <c r="G1195">
        <v>1</v>
      </c>
      <c r="H1195">
        <v>3</v>
      </c>
      <c r="I1195" t="s">
        <v>796</v>
      </c>
      <c r="J1195" t="s">
        <v>797</v>
      </c>
      <c r="K1195" t="s">
        <v>798</v>
      </c>
      <c r="L1195">
        <v>1327</v>
      </c>
      <c r="N1195">
        <v>1005</v>
      </c>
      <c r="O1195" t="s">
        <v>165</v>
      </c>
      <c r="P1195" t="s">
        <v>165</v>
      </c>
      <c r="Q1195">
        <v>1</v>
      </c>
      <c r="W1195">
        <v>0</v>
      </c>
      <c r="X1195">
        <v>1399429038</v>
      </c>
      <c r="Y1195">
        <v>112</v>
      </c>
      <c r="AA1195">
        <v>54.06</v>
      </c>
      <c r="AB1195">
        <v>0</v>
      </c>
      <c r="AC1195">
        <v>0</v>
      </c>
      <c r="AD1195">
        <v>0</v>
      </c>
      <c r="AE1195">
        <v>55.16</v>
      </c>
      <c r="AF1195">
        <v>0</v>
      </c>
      <c r="AG1195">
        <v>0</v>
      </c>
      <c r="AH1195">
        <v>0</v>
      </c>
      <c r="AI1195">
        <v>0.98</v>
      </c>
      <c r="AJ1195">
        <v>1</v>
      </c>
      <c r="AK1195">
        <v>1</v>
      </c>
      <c r="AL1195">
        <v>1</v>
      </c>
      <c r="AN1195">
        <v>0</v>
      </c>
      <c r="AO1195">
        <v>1</v>
      </c>
      <c r="AP1195">
        <v>0</v>
      </c>
      <c r="AQ1195">
        <v>0</v>
      </c>
      <c r="AR1195">
        <v>0</v>
      </c>
      <c r="AS1195" t="s">
        <v>3</v>
      </c>
      <c r="AT1195">
        <v>112</v>
      </c>
      <c r="AU1195" t="s">
        <v>3</v>
      </c>
      <c r="AV1195">
        <v>0</v>
      </c>
      <c r="AW1195">
        <v>2</v>
      </c>
      <c r="AX1195">
        <v>35811971</v>
      </c>
      <c r="AY1195">
        <v>1</v>
      </c>
      <c r="AZ1195">
        <v>0</v>
      </c>
      <c r="BA1195">
        <v>1176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CX1195">
        <f>Y1195*Source!I1014</f>
        <v>59.92</v>
      </c>
      <c r="CY1195">
        <f>AA1195</f>
        <v>54.06</v>
      </c>
      <c r="CZ1195">
        <f>AE1195</f>
        <v>55.16</v>
      </c>
      <c r="DA1195">
        <f>AI1195</f>
        <v>0.98</v>
      </c>
      <c r="DB1195">
        <f t="shared" si="193"/>
        <v>6177.92</v>
      </c>
      <c r="DC1195">
        <f t="shared" si="194"/>
        <v>0</v>
      </c>
    </row>
    <row r="1196" spans="1:107">
      <c r="A1196">
        <f>ROW(Source!A1015)</f>
        <v>1015</v>
      </c>
      <c r="B1196">
        <v>35806607</v>
      </c>
      <c r="C1196">
        <v>35811972</v>
      </c>
      <c r="D1196">
        <v>29364679</v>
      </c>
      <c r="E1196">
        <v>1</v>
      </c>
      <c r="F1196">
        <v>1</v>
      </c>
      <c r="G1196">
        <v>1</v>
      </c>
      <c r="H1196">
        <v>1</v>
      </c>
      <c r="I1196" t="s">
        <v>799</v>
      </c>
      <c r="J1196" t="s">
        <v>3</v>
      </c>
      <c r="K1196" t="s">
        <v>800</v>
      </c>
      <c r="L1196">
        <v>1369</v>
      </c>
      <c r="N1196">
        <v>1013</v>
      </c>
      <c r="O1196" t="s">
        <v>583</v>
      </c>
      <c r="P1196" t="s">
        <v>583</v>
      </c>
      <c r="Q1196">
        <v>1</v>
      </c>
      <c r="W1196">
        <v>0</v>
      </c>
      <c r="X1196">
        <v>931378261</v>
      </c>
      <c r="Y1196">
        <v>30.48</v>
      </c>
      <c r="AA1196">
        <v>0</v>
      </c>
      <c r="AB1196">
        <v>0</v>
      </c>
      <c r="AC1196">
        <v>0</v>
      </c>
      <c r="AD1196">
        <v>329.2</v>
      </c>
      <c r="AE1196">
        <v>0</v>
      </c>
      <c r="AF1196">
        <v>0</v>
      </c>
      <c r="AG1196">
        <v>0</v>
      </c>
      <c r="AH1196">
        <v>329.2</v>
      </c>
      <c r="AI1196">
        <v>1</v>
      </c>
      <c r="AJ1196">
        <v>1</v>
      </c>
      <c r="AK1196">
        <v>1</v>
      </c>
      <c r="AL1196">
        <v>1</v>
      </c>
      <c r="AN1196">
        <v>0</v>
      </c>
      <c r="AO1196">
        <v>1</v>
      </c>
      <c r="AP1196">
        <v>0</v>
      </c>
      <c r="AQ1196">
        <v>0</v>
      </c>
      <c r="AR1196">
        <v>0</v>
      </c>
      <c r="AS1196" t="s">
        <v>3</v>
      </c>
      <c r="AT1196">
        <v>30.48</v>
      </c>
      <c r="AU1196" t="s">
        <v>3</v>
      </c>
      <c r="AV1196">
        <v>1</v>
      </c>
      <c r="AW1196">
        <v>2</v>
      </c>
      <c r="AX1196">
        <v>35811985</v>
      </c>
      <c r="AY1196">
        <v>2</v>
      </c>
      <c r="AZ1196">
        <v>131072</v>
      </c>
      <c r="BA1196">
        <v>1177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CX1196">
        <f>Y1196*Source!I1015</f>
        <v>0.91439999999999999</v>
      </c>
      <c r="CY1196">
        <f>AD1196</f>
        <v>329.2</v>
      </c>
      <c r="CZ1196">
        <f>AH1196</f>
        <v>329.2</v>
      </c>
      <c r="DA1196">
        <f>AL1196</f>
        <v>1</v>
      </c>
      <c r="DB1196">
        <f t="shared" si="193"/>
        <v>10034.02</v>
      </c>
      <c r="DC1196">
        <f t="shared" si="194"/>
        <v>0</v>
      </c>
    </row>
    <row r="1197" spans="1:107">
      <c r="A1197">
        <f>ROW(Source!A1015)</f>
        <v>1015</v>
      </c>
      <c r="B1197">
        <v>35806607</v>
      </c>
      <c r="C1197">
        <v>35811972</v>
      </c>
      <c r="D1197">
        <v>121548</v>
      </c>
      <c r="E1197">
        <v>1</v>
      </c>
      <c r="F1197">
        <v>1</v>
      </c>
      <c r="G1197">
        <v>1</v>
      </c>
      <c r="H1197">
        <v>1</v>
      </c>
      <c r="I1197" t="s">
        <v>34</v>
      </c>
      <c r="J1197" t="s">
        <v>3</v>
      </c>
      <c r="K1197" t="s">
        <v>584</v>
      </c>
      <c r="L1197">
        <v>608254</v>
      </c>
      <c r="N1197">
        <v>1013</v>
      </c>
      <c r="O1197" t="s">
        <v>585</v>
      </c>
      <c r="P1197" t="s">
        <v>585</v>
      </c>
      <c r="Q1197">
        <v>1</v>
      </c>
      <c r="W1197">
        <v>0</v>
      </c>
      <c r="X1197">
        <v>-185737400</v>
      </c>
      <c r="Y1197">
        <v>0.03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1</v>
      </c>
      <c r="AJ1197">
        <v>1</v>
      </c>
      <c r="AK1197">
        <v>1</v>
      </c>
      <c r="AL1197">
        <v>1</v>
      </c>
      <c r="AN1197">
        <v>0</v>
      </c>
      <c r="AO1197">
        <v>1</v>
      </c>
      <c r="AP1197">
        <v>0</v>
      </c>
      <c r="AQ1197">
        <v>0</v>
      </c>
      <c r="AR1197">
        <v>0</v>
      </c>
      <c r="AS1197" t="s">
        <v>3</v>
      </c>
      <c r="AT1197">
        <v>0.03</v>
      </c>
      <c r="AU1197" t="s">
        <v>3</v>
      </c>
      <c r="AV1197">
        <v>2</v>
      </c>
      <c r="AW1197">
        <v>2</v>
      </c>
      <c r="AX1197">
        <v>35811986</v>
      </c>
      <c r="AY1197">
        <v>1</v>
      </c>
      <c r="AZ1197">
        <v>0</v>
      </c>
      <c r="BA1197">
        <v>1178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CX1197">
        <f>Y1197*Source!I1015</f>
        <v>8.9999999999999998E-4</v>
      </c>
      <c r="CY1197">
        <f>AD1197</f>
        <v>0</v>
      </c>
      <c r="CZ1197">
        <f>AH1197</f>
        <v>0</v>
      </c>
      <c r="DA1197">
        <f>AL1197</f>
        <v>1</v>
      </c>
      <c r="DB1197">
        <f t="shared" si="193"/>
        <v>0</v>
      </c>
      <c r="DC1197">
        <f t="shared" si="194"/>
        <v>0</v>
      </c>
    </row>
    <row r="1198" spans="1:107">
      <c r="A1198">
        <f>ROW(Source!A1015)</f>
        <v>1015</v>
      </c>
      <c r="B1198">
        <v>35806607</v>
      </c>
      <c r="C1198">
        <v>35811972</v>
      </c>
      <c r="D1198">
        <v>29172362</v>
      </c>
      <c r="E1198">
        <v>1</v>
      </c>
      <c r="F1198">
        <v>1</v>
      </c>
      <c r="G1198">
        <v>1</v>
      </c>
      <c r="H1198">
        <v>2</v>
      </c>
      <c r="I1198" t="s">
        <v>801</v>
      </c>
      <c r="J1198" t="s">
        <v>802</v>
      </c>
      <c r="K1198" t="s">
        <v>803</v>
      </c>
      <c r="L1198">
        <v>1368</v>
      </c>
      <c r="N1198">
        <v>1011</v>
      </c>
      <c r="O1198" t="s">
        <v>589</v>
      </c>
      <c r="P1198" t="s">
        <v>589</v>
      </c>
      <c r="Q1198">
        <v>1</v>
      </c>
      <c r="W1198">
        <v>0</v>
      </c>
      <c r="X1198">
        <v>2071614860</v>
      </c>
      <c r="Y1198">
        <v>0.03</v>
      </c>
      <c r="AA1198">
        <v>0</v>
      </c>
      <c r="AB1198">
        <v>1113.56</v>
      </c>
      <c r="AC1198">
        <v>447.93</v>
      </c>
      <c r="AD1198">
        <v>0</v>
      </c>
      <c r="AE1198">
        <v>0</v>
      </c>
      <c r="AF1198">
        <v>134.65</v>
      </c>
      <c r="AG1198">
        <v>13.5</v>
      </c>
      <c r="AH1198">
        <v>0</v>
      </c>
      <c r="AI1198">
        <v>1</v>
      </c>
      <c r="AJ1198">
        <v>8.27</v>
      </c>
      <c r="AK1198">
        <v>33.18</v>
      </c>
      <c r="AL1198">
        <v>1</v>
      </c>
      <c r="AN1198">
        <v>0</v>
      </c>
      <c r="AO1198">
        <v>1</v>
      </c>
      <c r="AP1198">
        <v>0</v>
      </c>
      <c r="AQ1198">
        <v>0</v>
      </c>
      <c r="AR1198">
        <v>0</v>
      </c>
      <c r="AS1198" t="s">
        <v>3</v>
      </c>
      <c r="AT1198">
        <v>0.03</v>
      </c>
      <c r="AU1198" t="s">
        <v>3</v>
      </c>
      <c r="AV1198">
        <v>0</v>
      </c>
      <c r="AW1198">
        <v>2</v>
      </c>
      <c r="AX1198">
        <v>35811987</v>
      </c>
      <c r="AY1198">
        <v>1</v>
      </c>
      <c r="AZ1198">
        <v>0</v>
      </c>
      <c r="BA1198">
        <v>1179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CX1198">
        <f>Y1198*Source!I1015</f>
        <v>8.9999999999999998E-4</v>
      </c>
      <c r="CY1198">
        <f>AB1198</f>
        <v>1113.56</v>
      </c>
      <c r="CZ1198">
        <f>AF1198</f>
        <v>134.65</v>
      </c>
      <c r="DA1198">
        <f>AJ1198</f>
        <v>8.27</v>
      </c>
      <c r="DB1198">
        <f t="shared" si="193"/>
        <v>4.04</v>
      </c>
      <c r="DC1198">
        <f t="shared" si="194"/>
        <v>0.41</v>
      </c>
    </row>
    <row r="1199" spans="1:107">
      <c r="A1199">
        <f>ROW(Source!A1015)</f>
        <v>1015</v>
      </c>
      <c r="B1199">
        <v>35806607</v>
      </c>
      <c r="C1199">
        <v>35811972</v>
      </c>
      <c r="D1199">
        <v>29174913</v>
      </c>
      <c r="E1199">
        <v>1</v>
      </c>
      <c r="F1199">
        <v>1</v>
      </c>
      <c r="G1199">
        <v>1</v>
      </c>
      <c r="H1199">
        <v>2</v>
      </c>
      <c r="I1199" t="s">
        <v>601</v>
      </c>
      <c r="J1199" t="s">
        <v>602</v>
      </c>
      <c r="K1199" t="s">
        <v>603</v>
      </c>
      <c r="L1199">
        <v>1368</v>
      </c>
      <c r="N1199">
        <v>1011</v>
      </c>
      <c r="O1199" t="s">
        <v>589</v>
      </c>
      <c r="P1199" t="s">
        <v>589</v>
      </c>
      <c r="Q1199">
        <v>1</v>
      </c>
      <c r="W1199">
        <v>0</v>
      </c>
      <c r="X1199">
        <v>458544584</v>
      </c>
      <c r="Y1199">
        <v>0.02</v>
      </c>
      <c r="AA1199">
        <v>0</v>
      </c>
      <c r="AB1199">
        <v>932.72</v>
      </c>
      <c r="AC1199">
        <v>384.89</v>
      </c>
      <c r="AD1199">
        <v>0</v>
      </c>
      <c r="AE1199">
        <v>0</v>
      </c>
      <c r="AF1199">
        <v>87.17</v>
      </c>
      <c r="AG1199">
        <v>11.6</v>
      </c>
      <c r="AH1199">
        <v>0</v>
      </c>
      <c r="AI1199">
        <v>1</v>
      </c>
      <c r="AJ1199">
        <v>10.7</v>
      </c>
      <c r="AK1199">
        <v>33.18</v>
      </c>
      <c r="AL1199">
        <v>1</v>
      </c>
      <c r="AN1199">
        <v>0</v>
      </c>
      <c r="AO1199">
        <v>1</v>
      </c>
      <c r="AP1199">
        <v>0</v>
      </c>
      <c r="AQ1199">
        <v>0</v>
      </c>
      <c r="AR1199">
        <v>0</v>
      </c>
      <c r="AS1199" t="s">
        <v>3</v>
      </c>
      <c r="AT1199">
        <v>0.02</v>
      </c>
      <c r="AU1199" t="s">
        <v>3</v>
      </c>
      <c r="AV1199">
        <v>0</v>
      </c>
      <c r="AW1199">
        <v>2</v>
      </c>
      <c r="AX1199">
        <v>35811988</v>
      </c>
      <c r="AY1199">
        <v>1</v>
      </c>
      <c r="AZ1199">
        <v>0</v>
      </c>
      <c r="BA1199">
        <v>1180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CX1199">
        <f>Y1199*Source!I1015</f>
        <v>5.9999999999999995E-4</v>
      </c>
      <c r="CY1199">
        <f>AB1199</f>
        <v>932.72</v>
      </c>
      <c r="CZ1199">
        <f>AF1199</f>
        <v>87.17</v>
      </c>
      <c r="DA1199">
        <f>AJ1199</f>
        <v>10.7</v>
      </c>
      <c r="DB1199">
        <f t="shared" si="193"/>
        <v>1.74</v>
      </c>
      <c r="DC1199">
        <f t="shared" si="194"/>
        <v>0.23</v>
      </c>
    </row>
    <row r="1200" spans="1:107">
      <c r="A1200">
        <f>ROW(Source!A1015)</f>
        <v>1015</v>
      </c>
      <c r="B1200">
        <v>35806607</v>
      </c>
      <c r="C1200">
        <v>35811972</v>
      </c>
      <c r="D1200">
        <v>29114246</v>
      </c>
      <c r="E1200">
        <v>1</v>
      </c>
      <c r="F1200">
        <v>1</v>
      </c>
      <c r="G1200">
        <v>1</v>
      </c>
      <c r="H1200">
        <v>3</v>
      </c>
      <c r="I1200" t="s">
        <v>804</v>
      </c>
      <c r="J1200" t="s">
        <v>805</v>
      </c>
      <c r="K1200" t="s">
        <v>806</v>
      </c>
      <c r="L1200">
        <v>1346</v>
      </c>
      <c r="N1200">
        <v>1009</v>
      </c>
      <c r="O1200" t="s">
        <v>170</v>
      </c>
      <c r="P1200" t="s">
        <v>170</v>
      </c>
      <c r="Q1200">
        <v>1</v>
      </c>
      <c r="W1200">
        <v>0</v>
      </c>
      <c r="X1200">
        <v>-421273247</v>
      </c>
      <c r="Y1200">
        <v>1.5</v>
      </c>
      <c r="AA1200">
        <v>83.08</v>
      </c>
      <c r="AB1200">
        <v>0</v>
      </c>
      <c r="AC1200">
        <v>0</v>
      </c>
      <c r="AD1200">
        <v>0</v>
      </c>
      <c r="AE1200">
        <v>9.0399999999999991</v>
      </c>
      <c r="AF1200">
        <v>0</v>
      </c>
      <c r="AG1200">
        <v>0</v>
      </c>
      <c r="AH1200">
        <v>0</v>
      </c>
      <c r="AI1200">
        <v>9.19</v>
      </c>
      <c r="AJ1200">
        <v>1</v>
      </c>
      <c r="AK1200">
        <v>1</v>
      </c>
      <c r="AL1200">
        <v>1</v>
      </c>
      <c r="AN1200">
        <v>0</v>
      </c>
      <c r="AO1200">
        <v>1</v>
      </c>
      <c r="AP1200">
        <v>0</v>
      </c>
      <c r="AQ1200">
        <v>0</v>
      </c>
      <c r="AR1200">
        <v>0</v>
      </c>
      <c r="AS1200" t="s">
        <v>3</v>
      </c>
      <c r="AT1200">
        <v>1.5</v>
      </c>
      <c r="AU1200" t="s">
        <v>3</v>
      </c>
      <c r="AV1200">
        <v>0</v>
      </c>
      <c r="AW1200">
        <v>2</v>
      </c>
      <c r="AX1200">
        <v>35811989</v>
      </c>
      <c r="AY1200">
        <v>1</v>
      </c>
      <c r="AZ1200">
        <v>0</v>
      </c>
      <c r="BA1200">
        <v>1181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CX1200">
        <f>Y1200*Source!I1015</f>
        <v>4.4999999999999998E-2</v>
      </c>
      <c r="CY1200">
        <f t="shared" ref="CY1200:CY1207" si="195">AA1200</f>
        <v>83.08</v>
      </c>
      <c r="CZ1200">
        <f t="shared" ref="CZ1200:CZ1207" si="196">AE1200</f>
        <v>9.0399999999999991</v>
      </c>
      <c r="DA1200">
        <f t="shared" ref="DA1200:DA1207" si="197">AI1200</f>
        <v>9.19</v>
      </c>
      <c r="DB1200">
        <f t="shared" si="193"/>
        <v>13.56</v>
      </c>
      <c r="DC1200">
        <f t="shared" si="194"/>
        <v>0</v>
      </c>
    </row>
    <row r="1201" spans="1:107">
      <c r="A1201">
        <f>ROW(Source!A1015)</f>
        <v>1015</v>
      </c>
      <c r="B1201">
        <v>35806607</v>
      </c>
      <c r="C1201">
        <v>35811972</v>
      </c>
      <c r="D1201">
        <v>29110838</v>
      </c>
      <c r="E1201">
        <v>1</v>
      </c>
      <c r="F1201">
        <v>1</v>
      </c>
      <c r="G1201">
        <v>1</v>
      </c>
      <c r="H1201">
        <v>3</v>
      </c>
      <c r="I1201" t="s">
        <v>807</v>
      </c>
      <c r="J1201" t="s">
        <v>808</v>
      </c>
      <c r="K1201" t="s">
        <v>809</v>
      </c>
      <c r="L1201">
        <v>1346</v>
      </c>
      <c r="N1201">
        <v>1009</v>
      </c>
      <c r="O1201" t="s">
        <v>170</v>
      </c>
      <c r="P1201" t="s">
        <v>170</v>
      </c>
      <c r="Q1201">
        <v>1</v>
      </c>
      <c r="W1201">
        <v>0</v>
      </c>
      <c r="X1201">
        <v>-667794164</v>
      </c>
      <c r="Y1201">
        <v>0.42</v>
      </c>
      <c r="AA1201">
        <v>100.04</v>
      </c>
      <c r="AB1201">
        <v>0</v>
      </c>
      <c r="AC1201">
        <v>0</v>
      </c>
      <c r="AD1201">
        <v>0</v>
      </c>
      <c r="AE1201">
        <v>30.5</v>
      </c>
      <c r="AF1201">
        <v>0</v>
      </c>
      <c r="AG1201">
        <v>0</v>
      </c>
      <c r="AH1201">
        <v>0</v>
      </c>
      <c r="AI1201">
        <v>3.28</v>
      </c>
      <c r="AJ1201">
        <v>1</v>
      </c>
      <c r="AK1201">
        <v>1</v>
      </c>
      <c r="AL1201">
        <v>1</v>
      </c>
      <c r="AN1201">
        <v>0</v>
      </c>
      <c r="AO1201">
        <v>1</v>
      </c>
      <c r="AP1201">
        <v>0</v>
      </c>
      <c r="AQ1201">
        <v>0</v>
      </c>
      <c r="AR1201">
        <v>0</v>
      </c>
      <c r="AS1201" t="s">
        <v>3</v>
      </c>
      <c r="AT1201">
        <v>0.42</v>
      </c>
      <c r="AU1201" t="s">
        <v>3</v>
      </c>
      <c r="AV1201">
        <v>0</v>
      </c>
      <c r="AW1201">
        <v>2</v>
      </c>
      <c r="AX1201">
        <v>35811990</v>
      </c>
      <c r="AY1201">
        <v>1</v>
      </c>
      <c r="AZ1201">
        <v>0</v>
      </c>
      <c r="BA1201">
        <v>1182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CX1201">
        <f>Y1201*Source!I1015</f>
        <v>1.2599999999999998E-2</v>
      </c>
      <c r="CY1201">
        <f t="shared" si="195"/>
        <v>100.04</v>
      </c>
      <c r="CZ1201">
        <f t="shared" si="196"/>
        <v>30.5</v>
      </c>
      <c r="DA1201">
        <f t="shared" si="197"/>
        <v>3.28</v>
      </c>
      <c r="DB1201">
        <f t="shared" si="193"/>
        <v>12.81</v>
      </c>
      <c r="DC1201">
        <f t="shared" si="194"/>
        <v>0</v>
      </c>
    </row>
    <row r="1202" spans="1:107">
      <c r="A1202">
        <f>ROW(Source!A1015)</f>
        <v>1015</v>
      </c>
      <c r="B1202">
        <v>35806607</v>
      </c>
      <c r="C1202">
        <v>35811972</v>
      </c>
      <c r="D1202">
        <v>29149204</v>
      </c>
      <c r="E1202">
        <v>1</v>
      </c>
      <c r="F1202">
        <v>1</v>
      </c>
      <c r="G1202">
        <v>1</v>
      </c>
      <c r="H1202">
        <v>3</v>
      </c>
      <c r="I1202" t="s">
        <v>810</v>
      </c>
      <c r="J1202" t="s">
        <v>811</v>
      </c>
      <c r="K1202" t="s">
        <v>812</v>
      </c>
      <c r="L1202">
        <v>1348</v>
      </c>
      <c r="N1202">
        <v>1009</v>
      </c>
      <c r="O1202" t="s">
        <v>29</v>
      </c>
      <c r="P1202" t="s">
        <v>29</v>
      </c>
      <c r="Q1202">
        <v>1000</v>
      </c>
      <c r="W1202">
        <v>0</v>
      </c>
      <c r="X1202">
        <v>-1132764130</v>
      </c>
      <c r="Y1202">
        <v>3.15E-3</v>
      </c>
      <c r="AA1202">
        <v>4978.46</v>
      </c>
      <c r="AB1202">
        <v>0</v>
      </c>
      <c r="AC1202">
        <v>0</v>
      </c>
      <c r="AD1202">
        <v>0</v>
      </c>
      <c r="AE1202">
        <v>729.98</v>
      </c>
      <c r="AF1202">
        <v>0</v>
      </c>
      <c r="AG1202">
        <v>0</v>
      </c>
      <c r="AH1202">
        <v>0</v>
      </c>
      <c r="AI1202">
        <v>6.82</v>
      </c>
      <c r="AJ1202">
        <v>1</v>
      </c>
      <c r="AK1202">
        <v>1</v>
      </c>
      <c r="AL1202">
        <v>1</v>
      </c>
      <c r="AN1202">
        <v>0</v>
      </c>
      <c r="AO1202">
        <v>1</v>
      </c>
      <c r="AP1202">
        <v>0</v>
      </c>
      <c r="AQ1202">
        <v>0</v>
      </c>
      <c r="AR1202">
        <v>0</v>
      </c>
      <c r="AS1202" t="s">
        <v>3</v>
      </c>
      <c r="AT1202">
        <v>3.15E-3</v>
      </c>
      <c r="AU1202" t="s">
        <v>3</v>
      </c>
      <c r="AV1202">
        <v>0</v>
      </c>
      <c r="AW1202">
        <v>2</v>
      </c>
      <c r="AX1202">
        <v>35811991</v>
      </c>
      <c r="AY1202">
        <v>1</v>
      </c>
      <c r="AZ1202">
        <v>0</v>
      </c>
      <c r="BA1202">
        <v>1183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CX1202">
        <f>Y1202*Source!I1015</f>
        <v>9.4499999999999993E-5</v>
      </c>
      <c r="CY1202">
        <f t="shared" si="195"/>
        <v>4978.46</v>
      </c>
      <c r="CZ1202">
        <f t="shared" si="196"/>
        <v>729.98</v>
      </c>
      <c r="DA1202">
        <f t="shared" si="197"/>
        <v>6.82</v>
      </c>
      <c r="DB1202">
        <f t="shared" si="193"/>
        <v>2.2999999999999998</v>
      </c>
      <c r="DC1202">
        <f t="shared" si="194"/>
        <v>0</v>
      </c>
    </row>
    <row r="1203" spans="1:107">
      <c r="A1203">
        <f>ROW(Source!A1015)</f>
        <v>1015</v>
      </c>
      <c r="B1203">
        <v>35806607</v>
      </c>
      <c r="C1203">
        <v>35811972</v>
      </c>
      <c r="D1203">
        <v>29156251</v>
      </c>
      <c r="E1203">
        <v>1</v>
      </c>
      <c r="F1203">
        <v>1</v>
      </c>
      <c r="G1203">
        <v>1</v>
      </c>
      <c r="H1203">
        <v>3</v>
      </c>
      <c r="I1203" t="s">
        <v>256</v>
      </c>
      <c r="J1203" t="s">
        <v>259</v>
      </c>
      <c r="K1203" t="s">
        <v>257</v>
      </c>
      <c r="L1203">
        <v>1354</v>
      </c>
      <c r="N1203">
        <v>1010</v>
      </c>
      <c r="O1203" t="s">
        <v>258</v>
      </c>
      <c r="P1203" t="s">
        <v>258</v>
      </c>
      <c r="Q1203">
        <v>1</v>
      </c>
      <c r="W1203">
        <v>0</v>
      </c>
      <c r="X1203">
        <v>-652224790</v>
      </c>
      <c r="Y1203">
        <v>66.666667000000004</v>
      </c>
      <c r="AA1203">
        <v>52.5</v>
      </c>
      <c r="AB1203">
        <v>0</v>
      </c>
      <c r="AC1203">
        <v>0</v>
      </c>
      <c r="AD1203">
        <v>0</v>
      </c>
      <c r="AE1203">
        <v>7.62</v>
      </c>
      <c r="AF1203">
        <v>0</v>
      </c>
      <c r="AG1203">
        <v>0</v>
      </c>
      <c r="AH1203">
        <v>0</v>
      </c>
      <c r="AI1203">
        <v>6.89</v>
      </c>
      <c r="AJ1203">
        <v>1</v>
      </c>
      <c r="AK1203">
        <v>1</v>
      </c>
      <c r="AL1203">
        <v>1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 t="s">
        <v>3</v>
      </c>
      <c r="AT1203">
        <v>66.666667000000004</v>
      </c>
      <c r="AU1203" t="s">
        <v>3</v>
      </c>
      <c r="AV1203">
        <v>0</v>
      </c>
      <c r="AW1203">
        <v>1</v>
      </c>
      <c r="AX1203">
        <v>-1</v>
      </c>
      <c r="AY1203">
        <v>0</v>
      </c>
      <c r="AZ1203">
        <v>0</v>
      </c>
      <c r="BA1203" t="s">
        <v>3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CX1203">
        <f>Y1203*Source!I1015</f>
        <v>2.0000000099999999</v>
      </c>
      <c r="CY1203">
        <f t="shared" si="195"/>
        <v>52.5</v>
      </c>
      <c r="CZ1203">
        <f t="shared" si="196"/>
        <v>7.62</v>
      </c>
      <c r="DA1203">
        <f t="shared" si="197"/>
        <v>6.89</v>
      </c>
      <c r="DB1203">
        <f t="shared" si="193"/>
        <v>508</v>
      </c>
      <c r="DC1203">
        <f t="shared" si="194"/>
        <v>0</v>
      </c>
    </row>
    <row r="1204" spans="1:107">
      <c r="A1204">
        <f>ROW(Source!A1015)</f>
        <v>1015</v>
      </c>
      <c r="B1204">
        <v>35806607</v>
      </c>
      <c r="C1204">
        <v>35811972</v>
      </c>
      <c r="D1204">
        <v>29156254</v>
      </c>
      <c r="E1204">
        <v>1</v>
      </c>
      <c r="F1204">
        <v>1</v>
      </c>
      <c r="G1204">
        <v>1</v>
      </c>
      <c r="H1204">
        <v>3</v>
      </c>
      <c r="I1204" t="s">
        <v>333</v>
      </c>
      <c r="J1204" t="s">
        <v>335</v>
      </c>
      <c r="K1204" t="s">
        <v>334</v>
      </c>
      <c r="L1204">
        <v>1354</v>
      </c>
      <c r="N1204">
        <v>1010</v>
      </c>
      <c r="O1204" t="s">
        <v>258</v>
      </c>
      <c r="P1204" t="s">
        <v>258</v>
      </c>
      <c r="Q1204">
        <v>1</v>
      </c>
      <c r="W1204">
        <v>0</v>
      </c>
      <c r="X1204">
        <v>-1484870884</v>
      </c>
      <c r="Y1204">
        <v>33.333333000000003</v>
      </c>
      <c r="AA1204">
        <v>76.59</v>
      </c>
      <c r="AB1204">
        <v>0</v>
      </c>
      <c r="AC1204">
        <v>0</v>
      </c>
      <c r="AD1204">
        <v>0</v>
      </c>
      <c r="AE1204">
        <v>9.01</v>
      </c>
      <c r="AF1204">
        <v>0</v>
      </c>
      <c r="AG1204">
        <v>0</v>
      </c>
      <c r="AH1204">
        <v>0</v>
      </c>
      <c r="AI1204">
        <v>8.5</v>
      </c>
      <c r="AJ1204">
        <v>1</v>
      </c>
      <c r="AK1204">
        <v>1</v>
      </c>
      <c r="AL1204">
        <v>1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 t="s">
        <v>3</v>
      </c>
      <c r="AT1204">
        <v>33.333333000000003</v>
      </c>
      <c r="AU1204" t="s">
        <v>3</v>
      </c>
      <c r="AV1204">
        <v>0</v>
      </c>
      <c r="AW1204">
        <v>1</v>
      </c>
      <c r="AX1204">
        <v>-1</v>
      </c>
      <c r="AY1204">
        <v>0</v>
      </c>
      <c r="AZ1204">
        <v>0</v>
      </c>
      <c r="BA1204" t="s">
        <v>3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CX1204">
        <f>Y1204*Source!I1015</f>
        <v>0.99999999000000006</v>
      </c>
      <c r="CY1204">
        <f t="shared" si="195"/>
        <v>76.59</v>
      </c>
      <c r="CZ1204">
        <f t="shared" si="196"/>
        <v>9.01</v>
      </c>
      <c r="DA1204">
        <f t="shared" si="197"/>
        <v>8.5</v>
      </c>
      <c r="DB1204">
        <f t="shared" si="193"/>
        <v>300.33</v>
      </c>
      <c r="DC1204">
        <f t="shared" si="194"/>
        <v>0</v>
      </c>
    </row>
    <row r="1205" spans="1:107">
      <c r="A1205">
        <f>ROW(Source!A1015)</f>
        <v>1015</v>
      </c>
      <c r="B1205">
        <v>35806607</v>
      </c>
      <c r="C1205">
        <v>35811972</v>
      </c>
      <c r="D1205">
        <v>29156142</v>
      </c>
      <c r="E1205">
        <v>1</v>
      </c>
      <c r="F1205">
        <v>1</v>
      </c>
      <c r="G1205">
        <v>1</v>
      </c>
      <c r="H1205">
        <v>3</v>
      </c>
      <c r="I1205" t="s">
        <v>251</v>
      </c>
      <c r="J1205" t="s">
        <v>254</v>
      </c>
      <c r="K1205" t="s">
        <v>252</v>
      </c>
      <c r="L1205">
        <v>1356</v>
      </c>
      <c r="N1205">
        <v>1010</v>
      </c>
      <c r="O1205" t="s">
        <v>253</v>
      </c>
      <c r="P1205" t="s">
        <v>253</v>
      </c>
      <c r="Q1205">
        <v>1000</v>
      </c>
      <c r="W1205">
        <v>0</v>
      </c>
      <c r="X1205">
        <v>-1152774928</v>
      </c>
      <c r="Y1205">
        <v>0.1</v>
      </c>
      <c r="AA1205">
        <v>5115.96</v>
      </c>
      <c r="AB1205">
        <v>0</v>
      </c>
      <c r="AC1205">
        <v>0</v>
      </c>
      <c r="AD1205">
        <v>0</v>
      </c>
      <c r="AE1205">
        <v>1998.42</v>
      </c>
      <c r="AF1205">
        <v>0</v>
      </c>
      <c r="AG1205">
        <v>0</v>
      </c>
      <c r="AH1205">
        <v>0</v>
      </c>
      <c r="AI1205">
        <v>2.56</v>
      </c>
      <c r="AJ1205">
        <v>1</v>
      </c>
      <c r="AK1205">
        <v>1</v>
      </c>
      <c r="AL1205">
        <v>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 t="s">
        <v>3</v>
      </c>
      <c r="AT1205">
        <v>0.1</v>
      </c>
      <c r="AU1205" t="s">
        <v>3</v>
      </c>
      <c r="AV1205">
        <v>0</v>
      </c>
      <c r="AW1205">
        <v>1</v>
      </c>
      <c r="AX1205">
        <v>-1</v>
      </c>
      <c r="AY1205">
        <v>0</v>
      </c>
      <c r="AZ1205">
        <v>0</v>
      </c>
      <c r="BA1205" t="s">
        <v>3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CX1205">
        <f>Y1205*Source!I1015</f>
        <v>3.0000000000000001E-3</v>
      </c>
      <c r="CY1205">
        <f t="shared" si="195"/>
        <v>5115.96</v>
      </c>
      <c r="CZ1205">
        <f t="shared" si="196"/>
        <v>1998.42</v>
      </c>
      <c r="DA1205">
        <f t="shared" si="197"/>
        <v>2.56</v>
      </c>
      <c r="DB1205">
        <f t="shared" si="193"/>
        <v>199.84</v>
      </c>
      <c r="DC1205">
        <f t="shared" si="194"/>
        <v>0</v>
      </c>
    </row>
    <row r="1206" spans="1:107">
      <c r="A1206">
        <f>ROW(Source!A1015)</f>
        <v>1015</v>
      </c>
      <c r="B1206">
        <v>35806607</v>
      </c>
      <c r="C1206">
        <v>35811972</v>
      </c>
      <c r="D1206">
        <v>29170678</v>
      </c>
      <c r="E1206">
        <v>1</v>
      </c>
      <c r="F1206">
        <v>1</v>
      </c>
      <c r="G1206">
        <v>1</v>
      </c>
      <c r="H1206">
        <v>3</v>
      </c>
      <c r="I1206" t="s">
        <v>813</v>
      </c>
      <c r="J1206" t="s">
        <v>814</v>
      </c>
      <c r="K1206" t="s">
        <v>815</v>
      </c>
      <c r="L1206">
        <v>1354</v>
      </c>
      <c r="N1206">
        <v>1010</v>
      </c>
      <c r="O1206" t="s">
        <v>258</v>
      </c>
      <c r="P1206" t="s">
        <v>258</v>
      </c>
      <c r="Q1206">
        <v>1</v>
      </c>
      <c r="W1206">
        <v>0</v>
      </c>
      <c r="X1206">
        <v>-808655695</v>
      </c>
      <c r="Y1206">
        <v>102</v>
      </c>
      <c r="AA1206">
        <v>0.69</v>
      </c>
      <c r="AB1206">
        <v>0</v>
      </c>
      <c r="AC1206">
        <v>0</v>
      </c>
      <c r="AD1206">
        <v>0</v>
      </c>
      <c r="AE1206">
        <v>0.28000000000000003</v>
      </c>
      <c r="AF1206">
        <v>0</v>
      </c>
      <c r="AG1206">
        <v>0</v>
      </c>
      <c r="AH1206">
        <v>0</v>
      </c>
      <c r="AI1206">
        <v>2.46</v>
      </c>
      <c r="AJ1206">
        <v>1</v>
      </c>
      <c r="AK1206">
        <v>1</v>
      </c>
      <c r="AL1206">
        <v>1</v>
      </c>
      <c r="AN1206">
        <v>0</v>
      </c>
      <c r="AO1206">
        <v>1</v>
      </c>
      <c r="AP1206">
        <v>0</v>
      </c>
      <c r="AQ1206">
        <v>0</v>
      </c>
      <c r="AR1206">
        <v>0</v>
      </c>
      <c r="AS1206" t="s">
        <v>3</v>
      </c>
      <c r="AT1206">
        <v>102</v>
      </c>
      <c r="AU1206" t="s">
        <v>3</v>
      </c>
      <c r="AV1206">
        <v>0</v>
      </c>
      <c r="AW1206">
        <v>2</v>
      </c>
      <c r="AX1206">
        <v>35811992</v>
      </c>
      <c r="AY1206">
        <v>1</v>
      </c>
      <c r="AZ1206">
        <v>0</v>
      </c>
      <c r="BA1206">
        <v>1184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CX1206">
        <f>Y1206*Source!I1015</f>
        <v>3.06</v>
      </c>
      <c r="CY1206">
        <f t="shared" si="195"/>
        <v>0.69</v>
      </c>
      <c r="CZ1206">
        <f t="shared" si="196"/>
        <v>0.28000000000000003</v>
      </c>
      <c r="DA1206">
        <f t="shared" si="197"/>
        <v>2.46</v>
      </c>
      <c r="DB1206">
        <f t="shared" si="193"/>
        <v>28.56</v>
      </c>
      <c r="DC1206">
        <f t="shared" si="194"/>
        <v>0</v>
      </c>
    </row>
    <row r="1207" spans="1:107">
      <c r="A1207">
        <f>ROW(Source!A1015)</f>
        <v>1015</v>
      </c>
      <c r="B1207">
        <v>35806607</v>
      </c>
      <c r="C1207">
        <v>35811972</v>
      </c>
      <c r="D1207">
        <v>29171808</v>
      </c>
      <c r="E1207">
        <v>1</v>
      </c>
      <c r="F1207">
        <v>1</v>
      </c>
      <c r="G1207">
        <v>1</v>
      </c>
      <c r="H1207">
        <v>3</v>
      </c>
      <c r="I1207" t="s">
        <v>816</v>
      </c>
      <c r="J1207" t="s">
        <v>817</v>
      </c>
      <c r="K1207" t="s">
        <v>818</v>
      </c>
      <c r="L1207">
        <v>1374</v>
      </c>
      <c r="N1207">
        <v>1013</v>
      </c>
      <c r="O1207" t="s">
        <v>819</v>
      </c>
      <c r="P1207" t="s">
        <v>819</v>
      </c>
      <c r="Q1207">
        <v>1</v>
      </c>
      <c r="W1207">
        <v>0</v>
      </c>
      <c r="X1207">
        <v>-915781824</v>
      </c>
      <c r="Y1207">
        <v>6.05</v>
      </c>
      <c r="AA1207">
        <v>1</v>
      </c>
      <c r="AB1207">
        <v>0</v>
      </c>
      <c r="AC1207">
        <v>0</v>
      </c>
      <c r="AD1207">
        <v>0</v>
      </c>
      <c r="AE1207">
        <v>1</v>
      </c>
      <c r="AF1207">
        <v>0</v>
      </c>
      <c r="AG1207">
        <v>0</v>
      </c>
      <c r="AH1207">
        <v>0</v>
      </c>
      <c r="AI1207">
        <v>1</v>
      </c>
      <c r="AJ1207">
        <v>1</v>
      </c>
      <c r="AK1207">
        <v>1</v>
      </c>
      <c r="AL1207">
        <v>1</v>
      </c>
      <c r="AN1207">
        <v>0</v>
      </c>
      <c r="AO1207">
        <v>1</v>
      </c>
      <c r="AP1207">
        <v>0</v>
      </c>
      <c r="AQ1207">
        <v>0</v>
      </c>
      <c r="AR1207">
        <v>0</v>
      </c>
      <c r="AS1207" t="s">
        <v>3</v>
      </c>
      <c r="AT1207">
        <v>6.05</v>
      </c>
      <c r="AU1207" t="s">
        <v>3</v>
      </c>
      <c r="AV1207">
        <v>0</v>
      </c>
      <c r="AW1207">
        <v>2</v>
      </c>
      <c r="AX1207">
        <v>35811993</v>
      </c>
      <c r="AY1207">
        <v>1</v>
      </c>
      <c r="AZ1207">
        <v>0</v>
      </c>
      <c r="BA1207">
        <v>1185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CX1207">
        <f>Y1207*Source!I1015</f>
        <v>0.18149999999999999</v>
      </c>
      <c r="CY1207">
        <f t="shared" si="195"/>
        <v>1</v>
      </c>
      <c r="CZ1207">
        <f t="shared" si="196"/>
        <v>1</v>
      </c>
      <c r="DA1207">
        <f t="shared" si="197"/>
        <v>1</v>
      </c>
      <c r="DB1207">
        <f t="shared" si="193"/>
        <v>6.05</v>
      </c>
      <c r="DC1207">
        <f t="shared" si="194"/>
        <v>0</v>
      </c>
    </row>
    <row r="1208" spans="1:107">
      <c r="A1208">
        <f>ROW(Source!A1019)</f>
        <v>1019</v>
      </c>
      <c r="B1208">
        <v>35806607</v>
      </c>
      <c r="C1208">
        <v>35811997</v>
      </c>
      <c r="D1208">
        <v>29364679</v>
      </c>
      <c r="E1208">
        <v>1</v>
      </c>
      <c r="F1208">
        <v>1</v>
      </c>
      <c r="G1208">
        <v>1</v>
      </c>
      <c r="H1208">
        <v>1</v>
      </c>
      <c r="I1208" t="s">
        <v>799</v>
      </c>
      <c r="J1208" t="s">
        <v>3</v>
      </c>
      <c r="K1208" t="s">
        <v>800</v>
      </c>
      <c r="L1208">
        <v>1369</v>
      </c>
      <c r="N1208">
        <v>1013</v>
      </c>
      <c r="O1208" t="s">
        <v>583</v>
      </c>
      <c r="P1208" t="s">
        <v>583</v>
      </c>
      <c r="Q1208">
        <v>1</v>
      </c>
      <c r="W1208">
        <v>0</v>
      </c>
      <c r="X1208">
        <v>931378261</v>
      </c>
      <c r="Y1208">
        <v>26.24</v>
      </c>
      <c r="AA1208">
        <v>0</v>
      </c>
      <c r="AB1208">
        <v>0</v>
      </c>
      <c r="AC1208">
        <v>0</v>
      </c>
      <c r="AD1208">
        <v>329.2</v>
      </c>
      <c r="AE1208">
        <v>0</v>
      </c>
      <c r="AF1208">
        <v>0</v>
      </c>
      <c r="AG1208">
        <v>0</v>
      </c>
      <c r="AH1208">
        <v>329.2</v>
      </c>
      <c r="AI1208">
        <v>1</v>
      </c>
      <c r="AJ1208">
        <v>1</v>
      </c>
      <c r="AK1208">
        <v>1</v>
      </c>
      <c r="AL1208">
        <v>1</v>
      </c>
      <c r="AN1208">
        <v>0</v>
      </c>
      <c r="AO1208">
        <v>1</v>
      </c>
      <c r="AP1208">
        <v>0</v>
      </c>
      <c r="AQ1208">
        <v>0</v>
      </c>
      <c r="AR1208">
        <v>0</v>
      </c>
      <c r="AS1208" t="s">
        <v>3</v>
      </c>
      <c r="AT1208">
        <v>26.24</v>
      </c>
      <c r="AU1208" t="s">
        <v>3</v>
      </c>
      <c r="AV1208">
        <v>1</v>
      </c>
      <c r="AW1208">
        <v>2</v>
      </c>
      <c r="AX1208">
        <v>35812007</v>
      </c>
      <c r="AY1208">
        <v>2</v>
      </c>
      <c r="AZ1208">
        <v>131072</v>
      </c>
      <c r="BA1208">
        <v>1186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CX1208">
        <f>Y1208*Source!I1019</f>
        <v>0.26239999999999997</v>
      </c>
      <c r="CY1208">
        <f>AD1208</f>
        <v>329.2</v>
      </c>
      <c r="CZ1208">
        <f>AH1208</f>
        <v>329.2</v>
      </c>
      <c r="DA1208">
        <f>AL1208</f>
        <v>1</v>
      </c>
      <c r="DB1208">
        <f t="shared" si="193"/>
        <v>8638.2099999999991</v>
      </c>
      <c r="DC1208">
        <f t="shared" si="194"/>
        <v>0</v>
      </c>
    </row>
    <row r="1209" spans="1:107">
      <c r="A1209">
        <f>ROW(Source!A1019)</f>
        <v>1019</v>
      </c>
      <c r="B1209">
        <v>35806607</v>
      </c>
      <c r="C1209">
        <v>35811997</v>
      </c>
      <c r="D1209">
        <v>121548</v>
      </c>
      <c r="E1209">
        <v>1</v>
      </c>
      <c r="F1209">
        <v>1</v>
      </c>
      <c r="G1209">
        <v>1</v>
      </c>
      <c r="H1209">
        <v>1</v>
      </c>
      <c r="I1209" t="s">
        <v>34</v>
      </c>
      <c r="J1209" t="s">
        <v>3</v>
      </c>
      <c r="K1209" t="s">
        <v>584</v>
      </c>
      <c r="L1209">
        <v>608254</v>
      </c>
      <c r="N1209">
        <v>1013</v>
      </c>
      <c r="O1209" t="s">
        <v>585</v>
      </c>
      <c r="P1209" t="s">
        <v>585</v>
      </c>
      <c r="Q1209">
        <v>1</v>
      </c>
      <c r="W1209">
        <v>0</v>
      </c>
      <c r="X1209">
        <v>-185737400</v>
      </c>
      <c r="Y1209">
        <v>0.03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</v>
      </c>
      <c r="AJ1209">
        <v>1</v>
      </c>
      <c r="AK1209">
        <v>1</v>
      </c>
      <c r="AL1209">
        <v>1</v>
      </c>
      <c r="AN1209">
        <v>0</v>
      </c>
      <c r="AO1209">
        <v>1</v>
      </c>
      <c r="AP1209">
        <v>0</v>
      </c>
      <c r="AQ1209">
        <v>0</v>
      </c>
      <c r="AR1209">
        <v>0</v>
      </c>
      <c r="AS1209" t="s">
        <v>3</v>
      </c>
      <c r="AT1209">
        <v>0.03</v>
      </c>
      <c r="AU1209" t="s">
        <v>3</v>
      </c>
      <c r="AV1209">
        <v>2</v>
      </c>
      <c r="AW1209">
        <v>2</v>
      </c>
      <c r="AX1209">
        <v>35812008</v>
      </c>
      <c r="AY1209">
        <v>1</v>
      </c>
      <c r="AZ1209">
        <v>0</v>
      </c>
      <c r="BA1209">
        <v>1187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CX1209">
        <f>Y1209*Source!I1019</f>
        <v>2.9999999999999997E-4</v>
      </c>
      <c r="CY1209">
        <f>AD1209</f>
        <v>0</v>
      </c>
      <c r="CZ1209">
        <f>AH1209</f>
        <v>0</v>
      </c>
      <c r="DA1209">
        <f>AL1209</f>
        <v>1</v>
      </c>
      <c r="DB1209">
        <f t="shared" si="193"/>
        <v>0</v>
      </c>
      <c r="DC1209">
        <f t="shared" si="194"/>
        <v>0</v>
      </c>
    </row>
    <row r="1210" spans="1:107">
      <c r="A1210">
        <f>ROW(Source!A1019)</f>
        <v>1019</v>
      </c>
      <c r="B1210">
        <v>35806607</v>
      </c>
      <c r="C1210">
        <v>35811997</v>
      </c>
      <c r="D1210">
        <v>29172362</v>
      </c>
      <c r="E1210">
        <v>1</v>
      </c>
      <c r="F1210">
        <v>1</v>
      </c>
      <c r="G1210">
        <v>1</v>
      </c>
      <c r="H1210">
        <v>2</v>
      </c>
      <c r="I1210" t="s">
        <v>801</v>
      </c>
      <c r="J1210" t="s">
        <v>802</v>
      </c>
      <c r="K1210" t="s">
        <v>803</v>
      </c>
      <c r="L1210">
        <v>1368</v>
      </c>
      <c r="N1210">
        <v>1011</v>
      </c>
      <c r="O1210" t="s">
        <v>589</v>
      </c>
      <c r="P1210" t="s">
        <v>589</v>
      </c>
      <c r="Q1210">
        <v>1</v>
      </c>
      <c r="W1210">
        <v>0</v>
      </c>
      <c r="X1210">
        <v>2071614860</v>
      </c>
      <c r="Y1210">
        <v>0.03</v>
      </c>
      <c r="AA1210">
        <v>0</v>
      </c>
      <c r="AB1210">
        <v>1113.56</v>
      </c>
      <c r="AC1210">
        <v>447.93</v>
      </c>
      <c r="AD1210">
        <v>0</v>
      </c>
      <c r="AE1210">
        <v>0</v>
      </c>
      <c r="AF1210">
        <v>134.65</v>
      </c>
      <c r="AG1210">
        <v>13.5</v>
      </c>
      <c r="AH1210">
        <v>0</v>
      </c>
      <c r="AI1210">
        <v>1</v>
      </c>
      <c r="AJ1210">
        <v>8.27</v>
      </c>
      <c r="AK1210">
        <v>33.18</v>
      </c>
      <c r="AL1210">
        <v>1</v>
      </c>
      <c r="AN1210">
        <v>0</v>
      </c>
      <c r="AO1210">
        <v>1</v>
      </c>
      <c r="AP1210">
        <v>0</v>
      </c>
      <c r="AQ1210">
        <v>0</v>
      </c>
      <c r="AR1210">
        <v>0</v>
      </c>
      <c r="AS1210" t="s">
        <v>3</v>
      </c>
      <c r="AT1210">
        <v>0.03</v>
      </c>
      <c r="AU1210" t="s">
        <v>3</v>
      </c>
      <c r="AV1210">
        <v>0</v>
      </c>
      <c r="AW1210">
        <v>2</v>
      </c>
      <c r="AX1210">
        <v>35812009</v>
      </c>
      <c r="AY1210">
        <v>1</v>
      </c>
      <c r="AZ1210">
        <v>0</v>
      </c>
      <c r="BA1210">
        <v>1188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CX1210">
        <f>Y1210*Source!I1019</f>
        <v>2.9999999999999997E-4</v>
      </c>
      <c r="CY1210">
        <f>AB1210</f>
        <v>1113.56</v>
      </c>
      <c r="CZ1210">
        <f>AF1210</f>
        <v>134.65</v>
      </c>
      <c r="DA1210">
        <f>AJ1210</f>
        <v>8.27</v>
      </c>
      <c r="DB1210">
        <f t="shared" si="193"/>
        <v>4.04</v>
      </c>
      <c r="DC1210">
        <f t="shared" si="194"/>
        <v>0.41</v>
      </c>
    </row>
    <row r="1211" spans="1:107">
      <c r="A1211">
        <f>ROW(Source!A1019)</f>
        <v>1019</v>
      </c>
      <c r="B1211">
        <v>35806607</v>
      </c>
      <c r="C1211">
        <v>35811997</v>
      </c>
      <c r="D1211">
        <v>29174913</v>
      </c>
      <c r="E1211">
        <v>1</v>
      </c>
      <c r="F1211">
        <v>1</v>
      </c>
      <c r="G1211">
        <v>1</v>
      </c>
      <c r="H1211">
        <v>2</v>
      </c>
      <c r="I1211" t="s">
        <v>601</v>
      </c>
      <c r="J1211" t="s">
        <v>602</v>
      </c>
      <c r="K1211" t="s">
        <v>603</v>
      </c>
      <c r="L1211">
        <v>1368</v>
      </c>
      <c r="N1211">
        <v>1011</v>
      </c>
      <c r="O1211" t="s">
        <v>589</v>
      </c>
      <c r="P1211" t="s">
        <v>589</v>
      </c>
      <c r="Q1211">
        <v>1</v>
      </c>
      <c r="W1211">
        <v>0</v>
      </c>
      <c r="X1211">
        <v>458544584</v>
      </c>
      <c r="Y1211">
        <v>0.02</v>
      </c>
      <c r="AA1211">
        <v>0</v>
      </c>
      <c r="AB1211">
        <v>932.72</v>
      </c>
      <c r="AC1211">
        <v>384.89</v>
      </c>
      <c r="AD1211">
        <v>0</v>
      </c>
      <c r="AE1211">
        <v>0</v>
      </c>
      <c r="AF1211">
        <v>87.17</v>
      </c>
      <c r="AG1211">
        <v>11.6</v>
      </c>
      <c r="AH1211">
        <v>0</v>
      </c>
      <c r="AI1211">
        <v>1</v>
      </c>
      <c r="AJ1211">
        <v>10.7</v>
      </c>
      <c r="AK1211">
        <v>33.18</v>
      </c>
      <c r="AL1211">
        <v>1</v>
      </c>
      <c r="AN1211">
        <v>0</v>
      </c>
      <c r="AO1211">
        <v>1</v>
      </c>
      <c r="AP1211">
        <v>0</v>
      </c>
      <c r="AQ1211">
        <v>0</v>
      </c>
      <c r="AR1211">
        <v>0</v>
      </c>
      <c r="AS1211" t="s">
        <v>3</v>
      </c>
      <c r="AT1211">
        <v>0.02</v>
      </c>
      <c r="AU1211" t="s">
        <v>3</v>
      </c>
      <c r="AV1211">
        <v>0</v>
      </c>
      <c r="AW1211">
        <v>2</v>
      </c>
      <c r="AX1211">
        <v>35812010</v>
      </c>
      <c r="AY1211">
        <v>1</v>
      </c>
      <c r="AZ1211">
        <v>0</v>
      </c>
      <c r="BA1211">
        <v>1189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0</v>
      </c>
      <c r="BW1211">
        <v>0</v>
      </c>
      <c r="CX1211">
        <f>Y1211*Source!I1019</f>
        <v>2.0000000000000001E-4</v>
      </c>
      <c r="CY1211">
        <f>AB1211</f>
        <v>932.72</v>
      </c>
      <c r="CZ1211">
        <f>AF1211</f>
        <v>87.17</v>
      </c>
      <c r="DA1211">
        <f>AJ1211</f>
        <v>10.7</v>
      </c>
      <c r="DB1211">
        <f t="shared" si="193"/>
        <v>1.74</v>
      </c>
      <c r="DC1211">
        <f t="shared" si="194"/>
        <v>0.23</v>
      </c>
    </row>
    <row r="1212" spans="1:107">
      <c r="A1212">
        <f>ROW(Source!A1019)</f>
        <v>1019</v>
      </c>
      <c r="B1212">
        <v>35806607</v>
      </c>
      <c r="C1212">
        <v>35811997</v>
      </c>
      <c r="D1212">
        <v>29149204</v>
      </c>
      <c r="E1212">
        <v>1</v>
      </c>
      <c r="F1212">
        <v>1</v>
      </c>
      <c r="G1212">
        <v>1</v>
      </c>
      <c r="H1212">
        <v>3</v>
      </c>
      <c r="I1212" t="s">
        <v>810</v>
      </c>
      <c r="J1212" t="s">
        <v>811</v>
      </c>
      <c r="K1212" t="s">
        <v>812</v>
      </c>
      <c r="L1212">
        <v>1348</v>
      </c>
      <c r="N1212">
        <v>1009</v>
      </c>
      <c r="O1212" t="s">
        <v>29</v>
      </c>
      <c r="P1212" t="s">
        <v>29</v>
      </c>
      <c r="Q1212">
        <v>1000</v>
      </c>
      <c r="W1212">
        <v>0</v>
      </c>
      <c r="X1212">
        <v>-1132764130</v>
      </c>
      <c r="Y1212">
        <v>3.15E-3</v>
      </c>
      <c r="AA1212">
        <v>4978.46</v>
      </c>
      <c r="AB1212">
        <v>0</v>
      </c>
      <c r="AC1212">
        <v>0</v>
      </c>
      <c r="AD1212">
        <v>0</v>
      </c>
      <c r="AE1212">
        <v>729.98</v>
      </c>
      <c r="AF1212">
        <v>0</v>
      </c>
      <c r="AG1212">
        <v>0</v>
      </c>
      <c r="AH1212">
        <v>0</v>
      </c>
      <c r="AI1212">
        <v>6.82</v>
      </c>
      <c r="AJ1212">
        <v>1</v>
      </c>
      <c r="AK1212">
        <v>1</v>
      </c>
      <c r="AL1212">
        <v>1</v>
      </c>
      <c r="AN1212">
        <v>0</v>
      </c>
      <c r="AO1212">
        <v>1</v>
      </c>
      <c r="AP1212">
        <v>0</v>
      </c>
      <c r="AQ1212">
        <v>0</v>
      </c>
      <c r="AR1212">
        <v>0</v>
      </c>
      <c r="AS1212" t="s">
        <v>3</v>
      </c>
      <c r="AT1212">
        <v>3.15E-3</v>
      </c>
      <c r="AU1212" t="s">
        <v>3</v>
      </c>
      <c r="AV1212">
        <v>0</v>
      </c>
      <c r="AW1212">
        <v>2</v>
      </c>
      <c r="AX1212">
        <v>35812011</v>
      </c>
      <c r="AY1212">
        <v>1</v>
      </c>
      <c r="AZ1212">
        <v>0</v>
      </c>
      <c r="BA1212">
        <v>1190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CX1212">
        <f>Y1212*Source!I1019</f>
        <v>3.15E-5</v>
      </c>
      <c r="CY1212">
        <f>AA1212</f>
        <v>4978.46</v>
      </c>
      <c r="CZ1212">
        <f>AE1212</f>
        <v>729.98</v>
      </c>
      <c r="DA1212">
        <f>AI1212</f>
        <v>6.82</v>
      </c>
      <c r="DB1212">
        <f t="shared" si="193"/>
        <v>2.2999999999999998</v>
      </c>
      <c r="DC1212">
        <f t="shared" si="194"/>
        <v>0</v>
      </c>
    </row>
    <row r="1213" spans="1:107">
      <c r="A1213">
        <f>ROW(Source!A1019)</f>
        <v>1019</v>
      </c>
      <c r="B1213">
        <v>35806607</v>
      </c>
      <c r="C1213">
        <v>35811997</v>
      </c>
      <c r="D1213">
        <v>29156142</v>
      </c>
      <c r="E1213">
        <v>1</v>
      </c>
      <c r="F1213">
        <v>1</v>
      </c>
      <c r="G1213">
        <v>1</v>
      </c>
      <c r="H1213">
        <v>3</v>
      </c>
      <c r="I1213" t="s">
        <v>251</v>
      </c>
      <c r="J1213" t="s">
        <v>254</v>
      </c>
      <c r="K1213" t="s">
        <v>252</v>
      </c>
      <c r="L1213">
        <v>1356</v>
      </c>
      <c r="N1213">
        <v>1010</v>
      </c>
      <c r="O1213" t="s">
        <v>253</v>
      </c>
      <c r="P1213" t="s">
        <v>253</v>
      </c>
      <c r="Q1213">
        <v>1000</v>
      </c>
      <c r="W1213">
        <v>0</v>
      </c>
      <c r="X1213">
        <v>-1152774928</v>
      </c>
      <c r="Y1213">
        <v>0.1</v>
      </c>
      <c r="AA1213">
        <v>5115.96</v>
      </c>
      <c r="AB1213">
        <v>0</v>
      </c>
      <c r="AC1213">
        <v>0</v>
      </c>
      <c r="AD1213">
        <v>0</v>
      </c>
      <c r="AE1213">
        <v>1998.42</v>
      </c>
      <c r="AF1213">
        <v>0</v>
      </c>
      <c r="AG1213">
        <v>0</v>
      </c>
      <c r="AH1213">
        <v>0</v>
      </c>
      <c r="AI1213">
        <v>2.56</v>
      </c>
      <c r="AJ1213">
        <v>1</v>
      </c>
      <c r="AK1213">
        <v>1</v>
      </c>
      <c r="AL1213">
        <v>1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 t="s">
        <v>3</v>
      </c>
      <c r="AT1213">
        <v>0.1</v>
      </c>
      <c r="AU1213" t="s">
        <v>3</v>
      </c>
      <c r="AV1213">
        <v>0</v>
      </c>
      <c r="AW1213">
        <v>1</v>
      </c>
      <c r="AX1213">
        <v>-1</v>
      </c>
      <c r="AY1213">
        <v>0</v>
      </c>
      <c r="AZ1213">
        <v>0</v>
      </c>
      <c r="BA1213" t="s">
        <v>3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0</v>
      </c>
      <c r="CX1213">
        <f>Y1213*Source!I1019</f>
        <v>1E-3</v>
      </c>
      <c r="CY1213">
        <f>AA1213</f>
        <v>5115.96</v>
      </c>
      <c r="CZ1213">
        <f>AE1213</f>
        <v>1998.42</v>
      </c>
      <c r="DA1213">
        <f>AI1213</f>
        <v>2.56</v>
      </c>
      <c r="DB1213">
        <f t="shared" si="193"/>
        <v>199.84</v>
      </c>
      <c r="DC1213">
        <f t="shared" si="194"/>
        <v>0</v>
      </c>
    </row>
    <row r="1214" spans="1:107">
      <c r="A1214">
        <f>ROW(Source!A1019)</f>
        <v>1019</v>
      </c>
      <c r="B1214">
        <v>35806607</v>
      </c>
      <c r="C1214">
        <v>35811997</v>
      </c>
      <c r="D1214">
        <v>29170678</v>
      </c>
      <c r="E1214">
        <v>1</v>
      </c>
      <c r="F1214">
        <v>1</v>
      </c>
      <c r="G1214">
        <v>1</v>
      </c>
      <c r="H1214">
        <v>3</v>
      </c>
      <c r="I1214" t="s">
        <v>813</v>
      </c>
      <c r="J1214" t="s">
        <v>814</v>
      </c>
      <c r="K1214" t="s">
        <v>815</v>
      </c>
      <c r="L1214">
        <v>1354</v>
      </c>
      <c r="N1214">
        <v>1010</v>
      </c>
      <c r="O1214" t="s">
        <v>258</v>
      </c>
      <c r="P1214" t="s">
        <v>258</v>
      </c>
      <c r="Q1214">
        <v>1</v>
      </c>
      <c r="W1214">
        <v>0</v>
      </c>
      <c r="X1214">
        <v>-808655695</v>
      </c>
      <c r="Y1214">
        <v>102</v>
      </c>
      <c r="AA1214">
        <v>0.69</v>
      </c>
      <c r="AB1214">
        <v>0</v>
      </c>
      <c r="AC1214">
        <v>0</v>
      </c>
      <c r="AD1214">
        <v>0</v>
      </c>
      <c r="AE1214">
        <v>0.28000000000000003</v>
      </c>
      <c r="AF1214">
        <v>0</v>
      </c>
      <c r="AG1214">
        <v>0</v>
      </c>
      <c r="AH1214">
        <v>0</v>
      </c>
      <c r="AI1214">
        <v>2.46</v>
      </c>
      <c r="AJ1214">
        <v>1</v>
      </c>
      <c r="AK1214">
        <v>1</v>
      </c>
      <c r="AL1214">
        <v>1</v>
      </c>
      <c r="AN1214">
        <v>0</v>
      </c>
      <c r="AO1214">
        <v>1</v>
      </c>
      <c r="AP1214">
        <v>0</v>
      </c>
      <c r="AQ1214">
        <v>0</v>
      </c>
      <c r="AR1214">
        <v>0</v>
      </c>
      <c r="AS1214" t="s">
        <v>3</v>
      </c>
      <c r="AT1214">
        <v>102</v>
      </c>
      <c r="AU1214" t="s">
        <v>3</v>
      </c>
      <c r="AV1214">
        <v>0</v>
      </c>
      <c r="AW1214">
        <v>2</v>
      </c>
      <c r="AX1214">
        <v>35812012</v>
      </c>
      <c r="AY1214">
        <v>1</v>
      </c>
      <c r="AZ1214">
        <v>0</v>
      </c>
      <c r="BA1214">
        <v>1191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CX1214">
        <f>Y1214*Source!I1019</f>
        <v>1.02</v>
      </c>
      <c r="CY1214">
        <f>AA1214</f>
        <v>0.69</v>
      </c>
      <c r="CZ1214">
        <f>AE1214</f>
        <v>0.28000000000000003</v>
      </c>
      <c r="DA1214">
        <f>AI1214</f>
        <v>2.46</v>
      </c>
      <c r="DB1214">
        <f t="shared" si="193"/>
        <v>28.56</v>
      </c>
      <c r="DC1214">
        <f t="shared" si="194"/>
        <v>0</v>
      </c>
    </row>
    <row r="1215" spans="1:107">
      <c r="A1215">
        <f>ROW(Source!A1019)</f>
        <v>1019</v>
      </c>
      <c r="B1215">
        <v>35806607</v>
      </c>
      <c r="C1215">
        <v>35811997</v>
      </c>
      <c r="D1215">
        <v>29169278</v>
      </c>
      <c r="E1215">
        <v>1</v>
      </c>
      <c r="F1215">
        <v>1</v>
      </c>
      <c r="G1215">
        <v>1</v>
      </c>
      <c r="H1215">
        <v>3</v>
      </c>
      <c r="I1215" t="s">
        <v>266</v>
      </c>
      <c r="J1215" t="s">
        <v>268</v>
      </c>
      <c r="K1215" t="s">
        <v>267</v>
      </c>
      <c r="L1215">
        <v>1354</v>
      </c>
      <c r="N1215">
        <v>1010</v>
      </c>
      <c r="O1215" t="s">
        <v>258</v>
      </c>
      <c r="P1215" t="s">
        <v>258</v>
      </c>
      <c r="Q1215">
        <v>1</v>
      </c>
      <c r="W1215">
        <v>0</v>
      </c>
      <c r="X1215">
        <v>-1190793685</v>
      </c>
      <c r="Y1215">
        <v>100</v>
      </c>
      <c r="AA1215">
        <v>76.47</v>
      </c>
      <c r="AB1215">
        <v>0</v>
      </c>
      <c r="AC1215">
        <v>0</v>
      </c>
      <c r="AD1215">
        <v>0</v>
      </c>
      <c r="AE1215">
        <v>8.81</v>
      </c>
      <c r="AF1215">
        <v>0</v>
      </c>
      <c r="AG1215">
        <v>0</v>
      </c>
      <c r="AH1215">
        <v>0</v>
      </c>
      <c r="AI1215">
        <v>8.68</v>
      </c>
      <c r="AJ1215">
        <v>1</v>
      </c>
      <c r="AK1215">
        <v>1</v>
      </c>
      <c r="AL1215">
        <v>1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 t="s">
        <v>3</v>
      </c>
      <c r="AT1215">
        <v>100</v>
      </c>
      <c r="AU1215" t="s">
        <v>3</v>
      </c>
      <c r="AV1215">
        <v>0</v>
      </c>
      <c r="AW1215">
        <v>1</v>
      </c>
      <c r="AX1215">
        <v>-1</v>
      </c>
      <c r="AY1215">
        <v>0</v>
      </c>
      <c r="AZ1215">
        <v>0</v>
      </c>
      <c r="BA1215" t="s">
        <v>3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CX1215">
        <f>Y1215*Source!I1019</f>
        <v>1</v>
      </c>
      <c r="CY1215">
        <f>AA1215</f>
        <v>76.47</v>
      </c>
      <c r="CZ1215">
        <f>AE1215</f>
        <v>8.81</v>
      </c>
      <c r="DA1215">
        <f>AI1215</f>
        <v>8.68</v>
      </c>
      <c r="DB1215">
        <f t="shared" si="193"/>
        <v>881</v>
      </c>
      <c r="DC1215">
        <f t="shared" si="194"/>
        <v>0</v>
      </c>
    </row>
    <row r="1216" spans="1:107">
      <c r="A1216">
        <f>ROW(Source!A1019)</f>
        <v>1019</v>
      </c>
      <c r="B1216">
        <v>35806607</v>
      </c>
      <c r="C1216">
        <v>35811997</v>
      </c>
      <c r="D1216">
        <v>29171808</v>
      </c>
      <c r="E1216">
        <v>1</v>
      </c>
      <c r="F1216">
        <v>1</v>
      </c>
      <c r="G1216">
        <v>1</v>
      </c>
      <c r="H1216">
        <v>3</v>
      </c>
      <c r="I1216" t="s">
        <v>816</v>
      </c>
      <c r="J1216" t="s">
        <v>817</v>
      </c>
      <c r="K1216" t="s">
        <v>818</v>
      </c>
      <c r="L1216">
        <v>1374</v>
      </c>
      <c r="N1216">
        <v>1013</v>
      </c>
      <c r="O1216" t="s">
        <v>819</v>
      </c>
      <c r="P1216" t="s">
        <v>819</v>
      </c>
      <c r="Q1216">
        <v>1</v>
      </c>
      <c r="W1216">
        <v>0</v>
      </c>
      <c r="X1216">
        <v>-915781824</v>
      </c>
      <c r="Y1216">
        <v>5.21</v>
      </c>
      <c r="AA1216">
        <v>1</v>
      </c>
      <c r="AB1216">
        <v>0</v>
      </c>
      <c r="AC1216">
        <v>0</v>
      </c>
      <c r="AD1216">
        <v>0</v>
      </c>
      <c r="AE1216">
        <v>1</v>
      </c>
      <c r="AF1216">
        <v>0</v>
      </c>
      <c r="AG1216">
        <v>0</v>
      </c>
      <c r="AH1216">
        <v>0</v>
      </c>
      <c r="AI1216">
        <v>1</v>
      </c>
      <c r="AJ1216">
        <v>1</v>
      </c>
      <c r="AK1216">
        <v>1</v>
      </c>
      <c r="AL1216">
        <v>1</v>
      </c>
      <c r="AN1216">
        <v>0</v>
      </c>
      <c r="AO1216">
        <v>1</v>
      </c>
      <c r="AP1216">
        <v>0</v>
      </c>
      <c r="AQ1216">
        <v>0</v>
      </c>
      <c r="AR1216">
        <v>0</v>
      </c>
      <c r="AS1216" t="s">
        <v>3</v>
      </c>
      <c r="AT1216">
        <v>5.21</v>
      </c>
      <c r="AU1216" t="s">
        <v>3</v>
      </c>
      <c r="AV1216">
        <v>0</v>
      </c>
      <c r="AW1216">
        <v>2</v>
      </c>
      <c r="AX1216">
        <v>35812013</v>
      </c>
      <c r="AY1216">
        <v>1</v>
      </c>
      <c r="AZ1216">
        <v>0</v>
      </c>
      <c r="BA1216">
        <v>1192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CX1216">
        <f>Y1216*Source!I1019</f>
        <v>5.21E-2</v>
      </c>
      <c r="CY1216">
        <f>AA1216</f>
        <v>1</v>
      </c>
      <c r="CZ1216">
        <f>AE1216</f>
        <v>1</v>
      </c>
      <c r="DA1216">
        <f>AI1216</f>
        <v>1</v>
      </c>
      <c r="DB1216">
        <f t="shared" si="193"/>
        <v>5.21</v>
      </c>
      <c r="DC1216">
        <f t="shared" si="194"/>
        <v>0</v>
      </c>
    </row>
    <row r="1217" spans="1:107">
      <c r="A1217">
        <f>ROW(Source!A1022)</f>
        <v>1022</v>
      </c>
      <c r="B1217">
        <v>35806607</v>
      </c>
      <c r="C1217">
        <v>35812016</v>
      </c>
      <c r="D1217">
        <v>18442760</v>
      </c>
      <c r="E1217">
        <v>1</v>
      </c>
      <c r="F1217">
        <v>1</v>
      </c>
      <c r="G1217">
        <v>1</v>
      </c>
      <c r="H1217">
        <v>1</v>
      </c>
      <c r="I1217" t="s">
        <v>895</v>
      </c>
      <c r="J1217" t="s">
        <v>3</v>
      </c>
      <c r="K1217" t="s">
        <v>896</v>
      </c>
      <c r="L1217">
        <v>1369</v>
      </c>
      <c r="N1217">
        <v>1013</v>
      </c>
      <c r="O1217" t="s">
        <v>583</v>
      </c>
      <c r="P1217" t="s">
        <v>583</v>
      </c>
      <c r="Q1217">
        <v>1</v>
      </c>
      <c r="W1217">
        <v>0</v>
      </c>
      <c r="X1217">
        <v>1855713677</v>
      </c>
      <c r="Y1217">
        <v>26.04</v>
      </c>
      <c r="AA1217">
        <v>0</v>
      </c>
      <c r="AB1217">
        <v>0</v>
      </c>
      <c r="AC1217">
        <v>0</v>
      </c>
      <c r="AD1217">
        <v>368.02</v>
      </c>
      <c r="AE1217">
        <v>0</v>
      </c>
      <c r="AF1217">
        <v>0</v>
      </c>
      <c r="AG1217">
        <v>0</v>
      </c>
      <c r="AH1217">
        <v>368.02</v>
      </c>
      <c r="AI1217">
        <v>1</v>
      </c>
      <c r="AJ1217">
        <v>1</v>
      </c>
      <c r="AK1217">
        <v>1</v>
      </c>
      <c r="AL1217">
        <v>1</v>
      </c>
      <c r="AN1217">
        <v>0</v>
      </c>
      <c r="AO1217">
        <v>1</v>
      </c>
      <c r="AP1217">
        <v>0</v>
      </c>
      <c r="AQ1217">
        <v>0</v>
      </c>
      <c r="AR1217">
        <v>0</v>
      </c>
      <c r="AS1217" t="s">
        <v>3</v>
      </c>
      <c r="AT1217">
        <v>26.04</v>
      </c>
      <c r="AU1217" t="s">
        <v>3</v>
      </c>
      <c r="AV1217">
        <v>1</v>
      </c>
      <c r="AW1217">
        <v>2</v>
      </c>
      <c r="AX1217">
        <v>35812022</v>
      </c>
      <c r="AY1217">
        <v>2</v>
      </c>
      <c r="AZ1217">
        <v>131072</v>
      </c>
      <c r="BA1217">
        <v>1193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CX1217">
        <f>Y1217*Source!I1022</f>
        <v>7.2912000000000008</v>
      </c>
      <c r="CY1217">
        <f>AD1217</f>
        <v>368.02</v>
      </c>
      <c r="CZ1217">
        <f>AH1217</f>
        <v>368.02</v>
      </c>
      <c r="DA1217">
        <f>AL1217</f>
        <v>1</v>
      </c>
      <c r="DB1217">
        <f t="shared" si="193"/>
        <v>9583.24</v>
      </c>
      <c r="DC1217">
        <f t="shared" si="194"/>
        <v>0</v>
      </c>
    </row>
    <row r="1218" spans="1:107">
      <c r="A1218">
        <f>ROW(Source!A1022)</f>
        <v>1022</v>
      </c>
      <c r="B1218">
        <v>35806607</v>
      </c>
      <c r="C1218">
        <v>35812016</v>
      </c>
      <c r="D1218">
        <v>29173472</v>
      </c>
      <c r="E1218">
        <v>1</v>
      </c>
      <c r="F1218">
        <v>1</v>
      </c>
      <c r="G1218">
        <v>1</v>
      </c>
      <c r="H1218">
        <v>2</v>
      </c>
      <c r="I1218" t="s">
        <v>660</v>
      </c>
      <c r="J1218" t="s">
        <v>661</v>
      </c>
      <c r="K1218" t="s">
        <v>662</v>
      </c>
      <c r="L1218">
        <v>1368</v>
      </c>
      <c r="N1218">
        <v>1011</v>
      </c>
      <c r="O1218" t="s">
        <v>589</v>
      </c>
      <c r="P1218" t="s">
        <v>589</v>
      </c>
      <c r="Q1218">
        <v>1</v>
      </c>
      <c r="W1218">
        <v>0</v>
      </c>
      <c r="X1218">
        <v>275932499</v>
      </c>
      <c r="Y1218">
        <v>7.3</v>
      </c>
      <c r="AA1218">
        <v>0</v>
      </c>
      <c r="AB1218">
        <v>12.75</v>
      </c>
      <c r="AC1218">
        <v>0</v>
      </c>
      <c r="AD1218">
        <v>0</v>
      </c>
      <c r="AE1218">
        <v>0</v>
      </c>
      <c r="AF1218">
        <v>3</v>
      </c>
      <c r="AG1218">
        <v>0</v>
      </c>
      <c r="AH1218">
        <v>0</v>
      </c>
      <c r="AI1218">
        <v>1</v>
      </c>
      <c r="AJ1218">
        <v>4.25</v>
      </c>
      <c r="AK1218">
        <v>33.18</v>
      </c>
      <c r="AL1218">
        <v>1</v>
      </c>
      <c r="AN1218">
        <v>0</v>
      </c>
      <c r="AO1218">
        <v>1</v>
      </c>
      <c r="AP1218">
        <v>0</v>
      </c>
      <c r="AQ1218">
        <v>0</v>
      </c>
      <c r="AR1218">
        <v>0</v>
      </c>
      <c r="AS1218" t="s">
        <v>3</v>
      </c>
      <c r="AT1218">
        <v>7.3</v>
      </c>
      <c r="AU1218" t="s">
        <v>3</v>
      </c>
      <c r="AV1218">
        <v>0</v>
      </c>
      <c r="AW1218">
        <v>2</v>
      </c>
      <c r="AX1218">
        <v>35812023</v>
      </c>
      <c r="AY1218">
        <v>1</v>
      </c>
      <c r="AZ1218">
        <v>0</v>
      </c>
      <c r="BA1218">
        <v>1194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CX1218">
        <f>Y1218*Source!I1022</f>
        <v>2.044</v>
      </c>
      <c r="CY1218">
        <f>AB1218</f>
        <v>12.75</v>
      </c>
      <c r="CZ1218">
        <f>AF1218</f>
        <v>3</v>
      </c>
      <c r="DA1218">
        <f>AJ1218</f>
        <v>4.25</v>
      </c>
      <c r="DB1218">
        <f t="shared" si="193"/>
        <v>21.9</v>
      </c>
      <c r="DC1218">
        <f t="shared" si="194"/>
        <v>0</v>
      </c>
    </row>
    <row r="1219" spans="1:107">
      <c r="A1219">
        <f>ROW(Source!A1022)</f>
        <v>1022</v>
      </c>
      <c r="B1219">
        <v>35806607</v>
      </c>
      <c r="C1219">
        <v>35812016</v>
      </c>
      <c r="D1219">
        <v>29174580</v>
      </c>
      <c r="E1219">
        <v>1</v>
      </c>
      <c r="F1219">
        <v>1</v>
      </c>
      <c r="G1219">
        <v>1</v>
      </c>
      <c r="H1219">
        <v>2</v>
      </c>
      <c r="I1219" t="s">
        <v>715</v>
      </c>
      <c r="J1219" t="s">
        <v>821</v>
      </c>
      <c r="K1219" t="s">
        <v>717</v>
      </c>
      <c r="L1219">
        <v>1368</v>
      </c>
      <c r="N1219">
        <v>1011</v>
      </c>
      <c r="O1219" t="s">
        <v>589</v>
      </c>
      <c r="P1219" t="s">
        <v>589</v>
      </c>
      <c r="Q1219">
        <v>1</v>
      </c>
      <c r="W1219">
        <v>0</v>
      </c>
      <c r="X1219">
        <v>-169468834</v>
      </c>
      <c r="Y1219">
        <v>7.3</v>
      </c>
      <c r="AA1219">
        <v>0</v>
      </c>
      <c r="AB1219">
        <v>31.87</v>
      </c>
      <c r="AC1219">
        <v>0</v>
      </c>
      <c r="AD1219">
        <v>0</v>
      </c>
      <c r="AE1219">
        <v>0</v>
      </c>
      <c r="AF1219">
        <v>2.08</v>
      </c>
      <c r="AG1219">
        <v>0</v>
      </c>
      <c r="AH1219">
        <v>0</v>
      </c>
      <c r="AI1219">
        <v>1</v>
      </c>
      <c r="AJ1219">
        <v>15.32</v>
      </c>
      <c r="AK1219">
        <v>33.18</v>
      </c>
      <c r="AL1219">
        <v>1</v>
      </c>
      <c r="AN1219">
        <v>0</v>
      </c>
      <c r="AO1219">
        <v>1</v>
      </c>
      <c r="AP1219">
        <v>0</v>
      </c>
      <c r="AQ1219">
        <v>0</v>
      </c>
      <c r="AR1219">
        <v>0</v>
      </c>
      <c r="AS1219" t="s">
        <v>3</v>
      </c>
      <c r="AT1219">
        <v>7.3</v>
      </c>
      <c r="AU1219" t="s">
        <v>3</v>
      </c>
      <c r="AV1219">
        <v>0</v>
      </c>
      <c r="AW1219">
        <v>2</v>
      </c>
      <c r="AX1219">
        <v>35812024</v>
      </c>
      <c r="AY1219">
        <v>1</v>
      </c>
      <c r="AZ1219">
        <v>0</v>
      </c>
      <c r="BA1219">
        <v>1195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CX1219">
        <f>Y1219*Source!I1022</f>
        <v>2.044</v>
      </c>
      <c r="CY1219">
        <f>AB1219</f>
        <v>31.87</v>
      </c>
      <c r="CZ1219">
        <f>AF1219</f>
        <v>2.08</v>
      </c>
      <c r="DA1219">
        <f>AJ1219</f>
        <v>15.32</v>
      </c>
      <c r="DB1219">
        <f t="shared" si="193"/>
        <v>15.18</v>
      </c>
      <c r="DC1219">
        <f t="shared" si="194"/>
        <v>0</v>
      </c>
    </row>
    <row r="1220" spans="1:107">
      <c r="A1220">
        <f>ROW(Source!A1022)</f>
        <v>1022</v>
      </c>
      <c r="B1220">
        <v>35806607</v>
      </c>
      <c r="C1220">
        <v>35812016</v>
      </c>
      <c r="D1220">
        <v>29174613</v>
      </c>
      <c r="E1220">
        <v>1</v>
      </c>
      <c r="F1220">
        <v>1</v>
      </c>
      <c r="G1220">
        <v>1</v>
      </c>
      <c r="H1220">
        <v>2</v>
      </c>
      <c r="I1220" t="s">
        <v>897</v>
      </c>
      <c r="J1220" t="s">
        <v>898</v>
      </c>
      <c r="K1220" t="s">
        <v>899</v>
      </c>
      <c r="L1220">
        <v>1368</v>
      </c>
      <c r="N1220">
        <v>1011</v>
      </c>
      <c r="O1220" t="s">
        <v>589</v>
      </c>
      <c r="P1220" t="s">
        <v>589</v>
      </c>
      <c r="Q1220">
        <v>1</v>
      </c>
      <c r="W1220">
        <v>0</v>
      </c>
      <c r="X1220">
        <v>494066865</v>
      </c>
      <c r="Y1220">
        <v>1.46</v>
      </c>
      <c r="AA1220">
        <v>0</v>
      </c>
      <c r="AB1220">
        <v>0.52</v>
      </c>
      <c r="AC1220">
        <v>0</v>
      </c>
      <c r="AD1220">
        <v>0</v>
      </c>
      <c r="AE1220">
        <v>0</v>
      </c>
      <c r="AF1220">
        <v>0.14000000000000001</v>
      </c>
      <c r="AG1220">
        <v>0</v>
      </c>
      <c r="AH1220">
        <v>0</v>
      </c>
      <c r="AI1220">
        <v>1</v>
      </c>
      <c r="AJ1220">
        <v>3.71</v>
      </c>
      <c r="AK1220">
        <v>33.18</v>
      </c>
      <c r="AL1220">
        <v>1</v>
      </c>
      <c r="AN1220">
        <v>0</v>
      </c>
      <c r="AO1220">
        <v>1</v>
      </c>
      <c r="AP1220">
        <v>0</v>
      </c>
      <c r="AQ1220">
        <v>0</v>
      </c>
      <c r="AR1220">
        <v>0</v>
      </c>
      <c r="AS1220" t="s">
        <v>3</v>
      </c>
      <c r="AT1220">
        <v>1.46</v>
      </c>
      <c r="AU1220" t="s">
        <v>3</v>
      </c>
      <c r="AV1220">
        <v>0</v>
      </c>
      <c r="AW1220">
        <v>2</v>
      </c>
      <c r="AX1220">
        <v>35812025</v>
      </c>
      <c r="AY1220">
        <v>1</v>
      </c>
      <c r="AZ1220">
        <v>0</v>
      </c>
      <c r="BA1220">
        <v>1196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CX1220">
        <f>Y1220*Source!I1022</f>
        <v>0.40880000000000005</v>
      </c>
      <c r="CY1220">
        <f>AB1220</f>
        <v>0.52</v>
      </c>
      <c r="CZ1220">
        <f>AF1220</f>
        <v>0.14000000000000001</v>
      </c>
      <c r="DA1220">
        <f>AJ1220</f>
        <v>3.71</v>
      </c>
      <c r="DB1220">
        <f t="shared" si="193"/>
        <v>0.2</v>
      </c>
      <c r="DC1220">
        <f t="shared" si="194"/>
        <v>0</v>
      </c>
    </row>
    <row r="1221" spans="1:107">
      <c r="A1221">
        <f>ROW(Source!A1022)</f>
        <v>1022</v>
      </c>
      <c r="B1221">
        <v>35806607</v>
      </c>
      <c r="C1221">
        <v>35812016</v>
      </c>
      <c r="D1221">
        <v>29174913</v>
      </c>
      <c r="E1221">
        <v>1</v>
      </c>
      <c r="F1221">
        <v>1</v>
      </c>
      <c r="G1221">
        <v>1</v>
      </c>
      <c r="H1221">
        <v>2</v>
      </c>
      <c r="I1221" t="s">
        <v>601</v>
      </c>
      <c r="J1221" t="s">
        <v>602</v>
      </c>
      <c r="K1221" t="s">
        <v>603</v>
      </c>
      <c r="L1221">
        <v>1368</v>
      </c>
      <c r="N1221">
        <v>1011</v>
      </c>
      <c r="O1221" t="s">
        <v>589</v>
      </c>
      <c r="P1221" t="s">
        <v>589</v>
      </c>
      <c r="Q1221">
        <v>1</v>
      </c>
      <c r="W1221">
        <v>0</v>
      </c>
      <c r="X1221">
        <v>458544584</v>
      </c>
      <c r="Y1221">
        <v>0.14000000000000001</v>
      </c>
      <c r="AA1221">
        <v>0</v>
      </c>
      <c r="AB1221">
        <v>932.72</v>
      </c>
      <c r="AC1221">
        <v>384.89</v>
      </c>
      <c r="AD1221">
        <v>0</v>
      </c>
      <c r="AE1221">
        <v>0</v>
      </c>
      <c r="AF1221">
        <v>87.17</v>
      </c>
      <c r="AG1221">
        <v>11.6</v>
      </c>
      <c r="AH1221">
        <v>0</v>
      </c>
      <c r="AI1221">
        <v>1</v>
      </c>
      <c r="AJ1221">
        <v>10.7</v>
      </c>
      <c r="AK1221">
        <v>33.18</v>
      </c>
      <c r="AL1221">
        <v>1</v>
      </c>
      <c r="AN1221">
        <v>0</v>
      </c>
      <c r="AO1221">
        <v>1</v>
      </c>
      <c r="AP1221">
        <v>0</v>
      </c>
      <c r="AQ1221">
        <v>0</v>
      </c>
      <c r="AR1221">
        <v>0</v>
      </c>
      <c r="AS1221" t="s">
        <v>3</v>
      </c>
      <c r="AT1221">
        <v>0.14000000000000001</v>
      </c>
      <c r="AU1221" t="s">
        <v>3</v>
      </c>
      <c r="AV1221">
        <v>0</v>
      </c>
      <c r="AW1221">
        <v>2</v>
      </c>
      <c r="AX1221">
        <v>35812026</v>
      </c>
      <c r="AY1221">
        <v>1</v>
      </c>
      <c r="AZ1221">
        <v>0</v>
      </c>
      <c r="BA1221">
        <v>1197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CX1221">
        <f>Y1221*Source!I1022</f>
        <v>3.9200000000000006E-2</v>
      </c>
      <c r="CY1221">
        <f>AB1221</f>
        <v>932.72</v>
      </c>
      <c r="CZ1221">
        <f>AF1221</f>
        <v>87.17</v>
      </c>
      <c r="DA1221">
        <f>AJ1221</f>
        <v>10.7</v>
      </c>
      <c r="DB1221">
        <f t="shared" si="193"/>
        <v>12.2</v>
      </c>
      <c r="DC1221">
        <f t="shared" si="194"/>
        <v>1.62</v>
      </c>
    </row>
    <row r="1222" spans="1:107">
      <c r="A1222">
        <f>ROW(Source!A1027)</f>
        <v>1027</v>
      </c>
      <c r="B1222">
        <v>35806607</v>
      </c>
      <c r="C1222">
        <v>35812036</v>
      </c>
      <c r="D1222">
        <v>18442760</v>
      </c>
      <c r="E1222">
        <v>1</v>
      </c>
      <c r="F1222">
        <v>1</v>
      </c>
      <c r="G1222">
        <v>1</v>
      </c>
      <c r="H1222">
        <v>1</v>
      </c>
      <c r="I1222" t="s">
        <v>895</v>
      </c>
      <c r="J1222" t="s">
        <v>3</v>
      </c>
      <c r="K1222" t="s">
        <v>896</v>
      </c>
      <c r="L1222">
        <v>1369</v>
      </c>
      <c r="N1222">
        <v>1013</v>
      </c>
      <c r="O1222" t="s">
        <v>583</v>
      </c>
      <c r="P1222" t="s">
        <v>583</v>
      </c>
      <c r="Q1222">
        <v>1</v>
      </c>
      <c r="W1222">
        <v>0</v>
      </c>
      <c r="X1222">
        <v>1855713677</v>
      </c>
      <c r="Y1222">
        <v>36.53</v>
      </c>
      <c r="AA1222">
        <v>0</v>
      </c>
      <c r="AB1222">
        <v>0</v>
      </c>
      <c r="AC1222">
        <v>0</v>
      </c>
      <c r="AD1222">
        <v>368.02</v>
      </c>
      <c r="AE1222">
        <v>0</v>
      </c>
      <c r="AF1222">
        <v>0</v>
      </c>
      <c r="AG1222">
        <v>0</v>
      </c>
      <c r="AH1222">
        <v>368.02</v>
      </c>
      <c r="AI1222">
        <v>1</v>
      </c>
      <c r="AJ1222">
        <v>1</v>
      </c>
      <c r="AK1222">
        <v>1</v>
      </c>
      <c r="AL1222">
        <v>1</v>
      </c>
      <c r="AN1222">
        <v>0</v>
      </c>
      <c r="AO1222">
        <v>1</v>
      </c>
      <c r="AP1222">
        <v>0</v>
      </c>
      <c r="AQ1222">
        <v>0</v>
      </c>
      <c r="AR1222">
        <v>0</v>
      </c>
      <c r="AS1222" t="s">
        <v>3</v>
      </c>
      <c r="AT1222">
        <v>36.53</v>
      </c>
      <c r="AU1222" t="s">
        <v>3</v>
      </c>
      <c r="AV1222">
        <v>1</v>
      </c>
      <c r="AW1222">
        <v>2</v>
      </c>
      <c r="AX1222">
        <v>35812038</v>
      </c>
      <c r="AY1222">
        <v>2</v>
      </c>
      <c r="AZ1222">
        <v>131072</v>
      </c>
      <c r="BA1222">
        <v>1203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CX1222">
        <f>Y1222*Source!I1027</f>
        <v>1.4612000000000001</v>
      </c>
      <c r="CY1222">
        <f>AD1222</f>
        <v>368.02</v>
      </c>
      <c r="CZ1222">
        <f>AH1222</f>
        <v>368.02</v>
      </c>
      <c r="DA1222">
        <f>AL1222</f>
        <v>1</v>
      </c>
      <c r="DB1222">
        <f t="shared" si="193"/>
        <v>13443.77</v>
      </c>
      <c r="DC1222">
        <f t="shared" si="194"/>
        <v>0</v>
      </c>
    </row>
    <row r="1223" spans="1:107">
      <c r="A1223">
        <f>ROW(Source!A1028)</f>
        <v>1028</v>
      </c>
      <c r="B1223">
        <v>35806607</v>
      </c>
      <c r="C1223">
        <v>35812041</v>
      </c>
      <c r="D1223">
        <v>29364679</v>
      </c>
      <c r="E1223">
        <v>1</v>
      </c>
      <c r="F1223">
        <v>1</v>
      </c>
      <c r="G1223">
        <v>1</v>
      </c>
      <c r="H1223">
        <v>1</v>
      </c>
      <c r="I1223" t="s">
        <v>799</v>
      </c>
      <c r="J1223" t="s">
        <v>3</v>
      </c>
      <c r="K1223" t="s">
        <v>800</v>
      </c>
      <c r="L1223">
        <v>1369</v>
      </c>
      <c r="N1223">
        <v>1013</v>
      </c>
      <c r="O1223" t="s">
        <v>583</v>
      </c>
      <c r="P1223" t="s">
        <v>583</v>
      </c>
      <c r="Q1223">
        <v>1</v>
      </c>
      <c r="W1223">
        <v>0</v>
      </c>
      <c r="X1223">
        <v>931378261</v>
      </c>
      <c r="Y1223">
        <v>94.4</v>
      </c>
      <c r="AA1223">
        <v>0</v>
      </c>
      <c r="AB1223">
        <v>0</v>
      </c>
      <c r="AC1223">
        <v>0</v>
      </c>
      <c r="AD1223">
        <v>329.2</v>
      </c>
      <c r="AE1223">
        <v>0</v>
      </c>
      <c r="AF1223">
        <v>0</v>
      </c>
      <c r="AG1223">
        <v>0</v>
      </c>
      <c r="AH1223">
        <v>329.2</v>
      </c>
      <c r="AI1223">
        <v>1</v>
      </c>
      <c r="AJ1223">
        <v>1</v>
      </c>
      <c r="AK1223">
        <v>1</v>
      </c>
      <c r="AL1223">
        <v>1</v>
      </c>
      <c r="AN1223">
        <v>0</v>
      </c>
      <c r="AO1223">
        <v>1</v>
      </c>
      <c r="AP1223">
        <v>0</v>
      </c>
      <c r="AQ1223">
        <v>0</v>
      </c>
      <c r="AR1223">
        <v>0</v>
      </c>
      <c r="AS1223" t="s">
        <v>3</v>
      </c>
      <c r="AT1223">
        <v>94.4</v>
      </c>
      <c r="AU1223" t="s">
        <v>3</v>
      </c>
      <c r="AV1223">
        <v>1</v>
      </c>
      <c r="AW1223">
        <v>2</v>
      </c>
      <c r="AX1223">
        <v>35812048</v>
      </c>
      <c r="AY1223">
        <v>2</v>
      </c>
      <c r="AZ1223">
        <v>131072</v>
      </c>
      <c r="BA1223">
        <v>1206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CX1223">
        <f>Y1223*Source!I1028</f>
        <v>3.7760000000000002</v>
      </c>
      <c r="CY1223">
        <f>AD1223</f>
        <v>329.2</v>
      </c>
      <c r="CZ1223">
        <f>AH1223</f>
        <v>329.2</v>
      </c>
      <c r="DA1223">
        <f>AL1223</f>
        <v>1</v>
      </c>
      <c r="DB1223">
        <f t="shared" si="193"/>
        <v>31076.48</v>
      </c>
      <c r="DC1223">
        <f t="shared" si="194"/>
        <v>0</v>
      </c>
    </row>
    <row r="1224" spans="1:107">
      <c r="A1224">
        <f>ROW(Source!A1028)</f>
        <v>1028</v>
      </c>
      <c r="B1224">
        <v>35806607</v>
      </c>
      <c r="C1224">
        <v>35812041</v>
      </c>
      <c r="D1224">
        <v>121548</v>
      </c>
      <c r="E1224">
        <v>1</v>
      </c>
      <c r="F1224">
        <v>1</v>
      </c>
      <c r="G1224">
        <v>1</v>
      </c>
      <c r="H1224">
        <v>1</v>
      </c>
      <c r="I1224" t="s">
        <v>34</v>
      </c>
      <c r="J1224" t="s">
        <v>3</v>
      </c>
      <c r="K1224" t="s">
        <v>584</v>
      </c>
      <c r="L1224">
        <v>608254</v>
      </c>
      <c r="N1224">
        <v>1013</v>
      </c>
      <c r="O1224" t="s">
        <v>585</v>
      </c>
      <c r="P1224" t="s">
        <v>585</v>
      </c>
      <c r="Q1224">
        <v>1</v>
      </c>
      <c r="W1224">
        <v>0</v>
      </c>
      <c r="X1224">
        <v>-185737400</v>
      </c>
      <c r="Y1224">
        <v>0.2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1</v>
      </c>
      <c r="AJ1224">
        <v>1</v>
      </c>
      <c r="AK1224">
        <v>1</v>
      </c>
      <c r="AL1224">
        <v>1</v>
      </c>
      <c r="AN1224">
        <v>0</v>
      </c>
      <c r="AO1224">
        <v>1</v>
      </c>
      <c r="AP1224">
        <v>0</v>
      </c>
      <c r="AQ1224">
        <v>0</v>
      </c>
      <c r="AR1224">
        <v>0</v>
      </c>
      <c r="AS1224" t="s">
        <v>3</v>
      </c>
      <c r="AT1224">
        <v>0.2</v>
      </c>
      <c r="AU1224" t="s">
        <v>3</v>
      </c>
      <c r="AV1224">
        <v>2</v>
      </c>
      <c r="AW1224">
        <v>2</v>
      </c>
      <c r="AX1224">
        <v>35812049</v>
      </c>
      <c r="AY1224">
        <v>1</v>
      </c>
      <c r="AZ1224">
        <v>0</v>
      </c>
      <c r="BA1224">
        <v>1207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CX1224">
        <f>Y1224*Source!I1028</f>
        <v>8.0000000000000002E-3</v>
      </c>
      <c r="CY1224">
        <f>AD1224</f>
        <v>0</v>
      </c>
      <c r="CZ1224">
        <f>AH1224</f>
        <v>0</v>
      </c>
      <c r="DA1224">
        <f>AL1224</f>
        <v>1</v>
      </c>
      <c r="DB1224">
        <f t="shared" si="193"/>
        <v>0</v>
      </c>
      <c r="DC1224">
        <f t="shared" si="194"/>
        <v>0</v>
      </c>
    </row>
    <row r="1225" spans="1:107">
      <c r="A1225">
        <f>ROW(Source!A1028)</f>
        <v>1028</v>
      </c>
      <c r="B1225">
        <v>35806607</v>
      </c>
      <c r="C1225">
        <v>35812041</v>
      </c>
      <c r="D1225">
        <v>29172362</v>
      </c>
      <c r="E1225">
        <v>1</v>
      </c>
      <c r="F1225">
        <v>1</v>
      </c>
      <c r="G1225">
        <v>1</v>
      </c>
      <c r="H1225">
        <v>2</v>
      </c>
      <c r="I1225" t="s">
        <v>801</v>
      </c>
      <c r="J1225" t="s">
        <v>802</v>
      </c>
      <c r="K1225" t="s">
        <v>803</v>
      </c>
      <c r="L1225">
        <v>1368</v>
      </c>
      <c r="N1225">
        <v>1011</v>
      </c>
      <c r="O1225" t="s">
        <v>589</v>
      </c>
      <c r="P1225" t="s">
        <v>589</v>
      </c>
      <c r="Q1225">
        <v>1</v>
      </c>
      <c r="W1225">
        <v>0</v>
      </c>
      <c r="X1225">
        <v>2071614860</v>
      </c>
      <c r="Y1225">
        <v>0.2</v>
      </c>
      <c r="AA1225">
        <v>0</v>
      </c>
      <c r="AB1225">
        <v>1113.56</v>
      </c>
      <c r="AC1225">
        <v>447.93</v>
      </c>
      <c r="AD1225">
        <v>0</v>
      </c>
      <c r="AE1225">
        <v>0</v>
      </c>
      <c r="AF1225">
        <v>134.65</v>
      </c>
      <c r="AG1225">
        <v>13.5</v>
      </c>
      <c r="AH1225">
        <v>0</v>
      </c>
      <c r="AI1225">
        <v>1</v>
      </c>
      <c r="AJ1225">
        <v>8.27</v>
      </c>
      <c r="AK1225">
        <v>33.18</v>
      </c>
      <c r="AL1225">
        <v>1</v>
      </c>
      <c r="AN1225">
        <v>0</v>
      </c>
      <c r="AO1225">
        <v>1</v>
      </c>
      <c r="AP1225">
        <v>0</v>
      </c>
      <c r="AQ1225">
        <v>0</v>
      </c>
      <c r="AR1225">
        <v>0</v>
      </c>
      <c r="AS1225" t="s">
        <v>3</v>
      </c>
      <c r="AT1225">
        <v>0.2</v>
      </c>
      <c r="AU1225" t="s">
        <v>3</v>
      </c>
      <c r="AV1225">
        <v>0</v>
      </c>
      <c r="AW1225">
        <v>2</v>
      </c>
      <c r="AX1225">
        <v>35812050</v>
      </c>
      <c r="AY1225">
        <v>1</v>
      </c>
      <c r="AZ1225">
        <v>0</v>
      </c>
      <c r="BA1225">
        <v>1208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CX1225">
        <f>Y1225*Source!I1028</f>
        <v>8.0000000000000002E-3</v>
      </c>
      <c r="CY1225">
        <f>AB1225</f>
        <v>1113.56</v>
      </c>
      <c r="CZ1225">
        <f>AF1225</f>
        <v>134.65</v>
      </c>
      <c r="DA1225">
        <f>AJ1225</f>
        <v>8.27</v>
      </c>
      <c r="DB1225">
        <f t="shared" ref="DB1225:DB1242" si="198">ROUND(ROUND(AT1225*CZ1225,2),2)</f>
        <v>26.93</v>
      </c>
      <c r="DC1225">
        <f t="shared" ref="DC1225:DC1242" si="199">ROUND(ROUND(AT1225*AG1225,2),2)</f>
        <v>2.7</v>
      </c>
    </row>
    <row r="1226" spans="1:107">
      <c r="A1226">
        <f>ROW(Source!A1028)</f>
        <v>1028</v>
      </c>
      <c r="B1226">
        <v>35806607</v>
      </c>
      <c r="C1226">
        <v>35812041</v>
      </c>
      <c r="D1226">
        <v>29174913</v>
      </c>
      <c r="E1226">
        <v>1</v>
      </c>
      <c r="F1226">
        <v>1</v>
      </c>
      <c r="G1226">
        <v>1</v>
      </c>
      <c r="H1226">
        <v>2</v>
      </c>
      <c r="I1226" t="s">
        <v>601</v>
      </c>
      <c r="J1226" t="s">
        <v>602</v>
      </c>
      <c r="K1226" t="s">
        <v>603</v>
      </c>
      <c r="L1226">
        <v>1368</v>
      </c>
      <c r="N1226">
        <v>1011</v>
      </c>
      <c r="O1226" t="s">
        <v>589</v>
      </c>
      <c r="P1226" t="s">
        <v>589</v>
      </c>
      <c r="Q1226">
        <v>1</v>
      </c>
      <c r="W1226">
        <v>0</v>
      </c>
      <c r="X1226">
        <v>458544584</v>
      </c>
      <c r="Y1226">
        <v>0.2</v>
      </c>
      <c r="AA1226">
        <v>0</v>
      </c>
      <c r="AB1226">
        <v>932.72</v>
      </c>
      <c r="AC1226">
        <v>384.89</v>
      </c>
      <c r="AD1226">
        <v>0</v>
      </c>
      <c r="AE1226">
        <v>0</v>
      </c>
      <c r="AF1226">
        <v>87.17</v>
      </c>
      <c r="AG1226">
        <v>11.6</v>
      </c>
      <c r="AH1226">
        <v>0</v>
      </c>
      <c r="AI1226">
        <v>1</v>
      </c>
      <c r="AJ1226">
        <v>10.7</v>
      </c>
      <c r="AK1226">
        <v>33.18</v>
      </c>
      <c r="AL1226">
        <v>1</v>
      </c>
      <c r="AN1226">
        <v>0</v>
      </c>
      <c r="AO1226">
        <v>1</v>
      </c>
      <c r="AP1226">
        <v>0</v>
      </c>
      <c r="AQ1226">
        <v>0</v>
      </c>
      <c r="AR1226">
        <v>0</v>
      </c>
      <c r="AS1226" t="s">
        <v>3</v>
      </c>
      <c r="AT1226">
        <v>0.2</v>
      </c>
      <c r="AU1226" t="s">
        <v>3</v>
      </c>
      <c r="AV1226">
        <v>0</v>
      </c>
      <c r="AW1226">
        <v>2</v>
      </c>
      <c r="AX1226">
        <v>35812051</v>
      </c>
      <c r="AY1226">
        <v>1</v>
      </c>
      <c r="AZ1226">
        <v>0</v>
      </c>
      <c r="BA1226">
        <v>1209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CX1226">
        <f>Y1226*Source!I1028</f>
        <v>8.0000000000000002E-3</v>
      </c>
      <c r="CY1226">
        <f>AB1226</f>
        <v>932.72</v>
      </c>
      <c r="CZ1226">
        <f>AF1226</f>
        <v>87.17</v>
      </c>
      <c r="DA1226">
        <f>AJ1226</f>
        <v>10.7</v>
      </c>
      <c r="DB1226">
        <f t="shared" si="198"/>
        <v>17.43</v>
      </c>
      <c r="DC1226">
        <f t="shared" si="199"/>
        <v>2.3199999999999998</v>
      </c>
    </row>
    <row r="1227" spans="1:107">
      <c r="A1227">
        <f>ROW(Source!A1028)</f>
        <v>1028</v>
      </c>
      <c r="B1227">
        <v>35806607</v>
      </c>
      <c r="C1227">
        <v>35812041</v>
      </c>
      <c r="D1227">
        <v>29164111</v>
      </c>
      <c r="E1227">
        <v>1</v>
      </c>
      <c r="F1227">
        <v>1</v>
      </c>
      <c r="G1227">
        <v>1</v>
      </c>
      <c r="H1227">
        <v>3</v>
      </c>
      <c r="I1227" t="s">
        <v>847</v>
      </c>
      <c r="J1227" t="s">
        <v>900</v>
      </c>
      <c r="K1227" t="s">
        <v>849</v>
      </c>
      <c r="L1227">
        <v>1355</v>
      </c>
      <c r="N1227">
        <v>1010</v>
      </c>
      <c r="O1227" t="s">
        <v>61</v>
      </c>
      <c r="P1227" t="s">
        <v>61</v>
      </c>
      <c r="Q1227">
        <v>100</v>
      </c>
      <c r="W1227">
        <v>0</v>
      </c>
      <c r="X1227">
        <v>-1689080274</v>
      </c>
      <c r="Y1227">
        <v>1.02</v>
      </c>
      <c r="AA1227">
        <v>783</v>
      </c>
      <c r="AB1227">
        <v>0</v>
      </c>
      <c r="AC1227">
        <v>0</v>
      </c>
      <c r="AD1227">
        <v>0</v>
      </c>
      <c r="AE1227">
        <v>100</v>
      </c>
      <c r="AF1227">
        <v>0</v>
      </c>
      <c r="AG1227">
        <v>0</v>
      </c>
      <c r="AH1227">
        <v>0</v>
      </c>
      <c r="AI1227">
        <v>7.83</v>
      </c>
      <c r="AJ1227">
        <v>1</v>
      </c>
      <c r="AK1227">
        <v>1</v>
      </c>
      <c r="AL1227">
        <v>1</v>
      </c>
      <c r="AN1227">
        <v>0</v>
      </c>
      <c r="AO1227">
        <v>1</v>
      </c>
      <c r="AP1227">
        <v>0</v>
      </c>
      <c r="AQ1227">
        <v>0</v>
      </c>
      <c r="AR1227">
        <v>0</v>
      </c>
      <c r="AS1227" t="s">
        <v>3</v>
      </c>
      <c r="AT1227">
        <v>1.02</v>
      </c>
      <c r="AU1227" t="s">
        <v>3</v>
      </c>
      <c r="AV1227">
        <v>0</v>
      </c>
      <c r="AW1227">
        <v>2</v>
      </c>
      <c r="AX1227">
        <v>35812052</v>
      </c>
      <c r="AY1227">
        <v>1</v>
      </c>
      <c r="AZ1227">
        <v>0</v>
      </c>
      <c r="BA1227">
        <v>1210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CX1227">
        <f>Y1227*Source!I1028</f>
        <v>4.0800000000000003E-2</v>
      </c>
      <c r="CY1227">
        <f>AA1227</f>
        <v>783</v>
      </c>
      <c r="CZ1227">
        <f>AE1227</f>
        <v>100</v>
      </c>
      <c r="DA1227">
        <f>AI1227</f>
        <v>7.83</v>
      </c>
      <c r="DB1227">
        <f t="shared" si="198"/>
        <v>102</v>
      </c>
      <c r="DC1227">
        <f t="shared" si="199"/>
        <v>0</v>
      </c>
    </row>
    <row r="1228" spans="1:107">
      <c r="A1228">
        <f>ROW(Source!A1028)</f>
        <v>1028</v>
      </c>
      <c r="B1228">
        <v>35806607</v>
      </c>
      <c r="C1228">
        <v>35812041</v>
      </c>
      <c r="D1228">
        <v>29171808</v>
      </c>
      <c r="E1228">
        <v>1</v>
      </c>
      <c r="F1228">
        <v>1</v>
      </c>
      <c r="G1228">
        <v>1</v>
      </c>
      <c r="H1228">
        <v>3</v>
      </c>
      <c r="I1228" t="s">
        <v>816</v>
      </c>
      <c r="J1228" t="s">
        <v>817</v>
      </c>
      <c r="K1228" t="s">
        <v>818</v>
      </c>
      <c r="L1228">
        <v>1374</v>
      </c>
      <c r="N1228">
        <v>1013</v>
      </c>
      <c r="O1228" t="s">
        <v>819</v>
      </c>
      <c r="P1228" t="s">
        <v>819</v>
      </c>
      <c r="Q1228">
        <v>1</v>
      </c>
      <c r="W1228">
        <v>0</v>
      </c>
      <c r="X1228">
        <v>-915781824</v>
      </c>
      <c r="Y1228">
        <v>18.73</v>
      </c>
      <c r="AA1228">
        <v>1</v>
      </c>
      <c r="AB1228">
        <v>0</v>
      </c>
      <c r="AC1228">
        <v>0</v>
      </c>
      <c r="AD1228">
        <v>0</v>
      </c>
      <c r="AE1228">
        <v>1</v>
      </c>
      <c r="AF1228">
        <v>0</v>
      </c>
      <c r="AG1228">
        <v>0</v>
      </c>
      <c r="AH1228">
        <v>0</v>
      </c>
      <c r="AI1228">
        <v>1</v>
      </c>
      <c r="AJ1228">
        <v>1</v>
      </c>
      <c r="AK1228">
        <v>1</v>
      </c>
      <c r="AL1228">
        <v>1</v>
      </c>
      <c r="AN1228">
        <v>0</v>
      </c>
      <c r="AO1228">
        <v>1</v>
      </c>
      <c r="AP1228">
        <v>0</v>
      </c>
      <c r="AQ1228">
        <v>0</v>
      </c>
      <c r="AR1228">
        <v>0</v>
      </c>
      <c r="AS1228" t="s">
        <v>3</v>
      </c>
      <c r="AT1228">
        <v>18.73</v>
      </c>
      <c r="AU1228" t="s">
        <v>3</v>
      </c>
      <c r="AV1228">
        <v>0</v>
      </c>
      <c r="AW1228">
        <v>2</v>
      </c>
      <c r="AX1228">
        <v>35812053</v>
      </c>
      <c r="AY1228">
        <v>1</v>
      </c>
      <c r="AZ1228">
        <v>0</v>
      </c>
      <c r="BA1228">
        <v>1211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CX1228">
        <f>Y1228*Source!I1028</f>
        <v>0.74920000000000009</v>
      </c>
      <c r="CY1228">
        <f>AA1228</f>
        <v>1</v>
      </c>
      <c r="CZ1228">
        <f>AE1228</f>
        <v>1</v>
      </c>
      <c r="DA1228">
        <f>AI1228</f>
        <v>1</v>
      </c>
      <c r="DB1228">
        <f t="shared" si="198"/>
        <v>18.73</v>
      </c>
      <c r="DC1228">
        <f t="shared" si="199"/>
        <v>0</v>
      </c>
    </row>
    <row r="1229" spans="1:107">
      <c r="A1229">
        <f>ROW(Source!A1102)</f>
        <v>1102</v>
      </c>
      <c r="B1229">
        <v>35806607</v>
      </c>
      <c r="C1229">
        <v>35812054</v>
      </c>
      <c r="D1229">
        <v>18406804</v>
      </c>
      <c r="E1229">
        <v>1</v>
      </c>
      <c r="F1229">
        <v>1</v>
      </c>
      <c r="G1229">
        <v>1</v>
      </c>
      <c r="H1229">
        <v>1</v>
      </c>
      <c r="I1229" t="s">
        <v>581</v>
      </c>
      <c r="J1229" t="s">
        <v>3</v>
      </c>
      <c r="K1229" t="s">
        <v>582</v>
      </c>
      <c r="L1229">
        <v>1369</v>
      </c>
      <c r="N1229">
        <v>1013</v>
      </c>
      <c r="O1229" t="s">
        <v>583</v>
      </c>
      <c r="P1229" t="s">
        <v>583</v>
      </c>
      <c r="Q1229">
        <v>1</v>
      </c>
      <c r="W1229">
        <v>0</v>
      </c>
      <c r="X1229">
        <v>254330056</v>
      </c>
      <c r="Y1229">
        <v>7.67</v>
      </c>
      <c r="AA1229">
        <v>0</v>
      </c>
      <c r="AB1229">
        <v>0</v>
      </c>
      <c r="AC1229">
        <v>0</v>
      </c>
      <c r="AD1229">
        <v>258.83999999999997</v>
      </c>
      <c r="AE1229">
        <v>0</v>
      </c>
      <c r="AF1229">
        <v>0</v>
      </c>
      <c r="AG1229">
        <v>0</v>
      </c>
      <c r="AH1229">
        <v>258.83999999999997</v>
      </c>
      <c r="AI1229">
        <v>1</v>
      </c>
      <c r="AJ1229">
        <v>1</v>
      </c>
      <c r="AK1229">
        <v>1</v>
      </c>
      <c r="AL1229">
        <v>1</v>
      </c>
      <c r="AN1229">
        <v>0</v>
      </c>
      <c r="AO1229">
        <v>1</v>
      </c>
      <c r="AP1229">
        <v>0</v>
      </c>
      <c r="AQ1229">
        <v>0</v>
      </c>
      <c r="AR1229">
        <v>0</v>
      </c>
      <c r="AS1229" t="s">
        <v>3</v>
      </c>
      <c r="AT1229">
        <v>7.67</v>
      </c>
      <c r="AU1229" t="s">
        <v>3</v>
      </c>
      <c r="AV1229">
        <v>1</v>
      </c>
      <c r="AW1229">
        <v>2</v>
      </c>
      <c r="AX1229">
        <v>35812057</v>
      </c>
      <c r="AY1229">
        <v>2</v>
      </c>
      <c r="AZ1229">
        <v>131072</v>
      </c>
      <c r="BA1229">
        <v>1212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CX1229">
        <f>Y1229*Source!I1102</f>
        <v>2.1629399999999999</v>
      </c>
      <c r="CY1229">
        <f>AD1229</f>
        <v>258.83999999999997</v>
      </c>
      <c r="CZ1229">
        <f>AH1229</f>
        <v>258.83999999999997</v>
      </c>
      <c r="DA1229">
        <f>AL1229</f>
        <v>1</v>
      </c>
      <c r="DB1229">
        <f t="shared" si="198"/>
        <v>1985.3</v>
      </c>
      <c r="DC1229">
        <f t="shared" si="199"/>
        <v>0</v>
      </c>
    </row>
    <row r="1230" spans="1:107">
      <c r="A1230">
        <f>ROW(Source!A1102)</f>
        <v>1102</v>
      </c>
      <c r="B1230">
        <v>35806607</v>
      </c>
      <c r="C1230">
        <v>35812054</v>
      </c>
      <c r="D1230">
        <v>29164349</v>
      </c>
      <c r="E1230">
        <v>1</v>
      </c>
      <c r="F1230">
        <v>1</v>
      </c>
      <c r="G1230">
        <v>1</v>
      </c>
      <c r="H1230">
        <v>3</v>
      </c>
      <c r="I1230" t="s">
        <v>27</v>
      </c>
      <c r="J1230" t="s">
        <v>30</v>
      </c>
      <c r="K1230" t="s">
        <v>28</v>
      </c>
      <c r="L1230">
        <v>1348</v>
      </c>
      <c r="N1230">
        <v>1009</v>
      </c>
      <c r="O1230" t="s">
        <v>29</v>
      </c>
      <c r="P1230" t="s">
        <v>29</v>
      </c>
      <c r="Q1230">
        <v>1000</v>
      </c>
      <c r="W1230">
        <v>0</v>
      </c>
      <c r="X1230">
        <v>-304821490</v>
      </c>
      <c r="Y1230">
        <v>0.7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1</v>
      </c>
      <c r="AJ1230">
        <v>1</v>
      </c>
      <c r="AK1230">
        <v>1</v>
      </c>
      <c r="AL1230">
        <v>1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 t="s">
        <v>3</v>
      </c>
      <c r="AT1230">
        <v>0.7</v>
      </c>
      <c r="AU1230" t="s">
        <v>3</v>
      </c>
      <c r="AV1230">
        <v>0</v>
      </c>
      <c r="AW1230">
        <v>2</v>
      </c>
      <c r="AX1230">
        <v>35812058</v>
      </c>
      <c r="AY1230">
        <v>1</v>
      </c>
      <c r="AZ1230">
        <v>0</v>
      </c>
      <c r="BA1230">
        <v>1213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CX1230">
        <f>Y1230*Source!I1102</f>
        <v>0.19739999999999996</v>
      </c>
      <c r="CY1230">
        <f>AA1230</f>
        <v>0</v>
      </c>
      <c r="CZ1230">
        <f>AE1230</f>
        <v>0</v>
      </c>
      <c r="DA1230">
        <f>AI1230</f>
        <v>1</v>
      </c>
      <c r="DB1230">
        <f t="shared" si="198"/>
        <v>0</v>
      </c>
      <c r="DC1230">
        <f t="shared" si="199"/>
        <v>0</v>
      </c>
    </row>
    <row r="1231" spans="1:107">
      <c r="A1231">
        <f>ROW(Source!A1104)</f>
        <v>1104</v>
      </c>
      <c r="B1231">
        <v>35806607</v>
      </c>
      <c r="C1231">
        <v>35812060</v>
      </c>
      <c r="D1231">
        <v>18406804</v>
      </c>
      <c r="E1231">
        <v>1</v>
      </c>
      <c r="F1231">
        <v>1</v>
      </c>
      <c r="G1231">
        <v>1</v>
      </c>
      <c r="H1231">
        <v>1</v>
      </c>
      <c r="I1231" t="s">
        <v>581</v>
      </c>
      <c r="J1231" t="s">
        <v>3</v>
      </c>
      <c r="K1231" t="s">
        <v>582</v>
      </c>
      <c r="L1231">
        <v>1369</v>
      </c>
      <c r="N1231">
        <v>1013</v>
      </c>
      <c r="O1231" t="s">
        <v>583</v>
      </c>
      <c r="P1231" t="s">
        <v>583</v>
      </c>
      <c r="Q1231">
        <v>1</v>
      </c>
      <c r="W1231">
        <v>0</v>
      </c>
      <c r="X1231">
        <v>254330056</v>
      </c>
      <c r="Y1231">
        <v>11.39</v>
      </c>
      <c r="AA1231">
        <v>0</v>
      </c>
      <c r="AB1231">
        <v>0</v>
      </c>
      <c r="AC1231">
        <v>0</v>
      </c>
      <c r="AD1231">
        <v>258.83999999999997</v>
      </c>
      <c r="AE1231">
        <v>0</v>
      </c>
      <c r="AF1231">
        <v>0</v>
      </c>
      <c r="AG1231">
        <v>0</v>
      </c>
      <c r="AH1231">
        <v>258.83999999999997</v>
      </c>
      <c r="AI1231">
        <v>1</v>
      </c>
      <c r="AJ1231">
        <v>1</v>
      </c>
      <c r="AK1231">
        <v>1</v>
      </c>
      <c r="AL1231">
        <v>1</v>
      </c>
      <c r="AN1231">
        <v>0</v>
      </c>
      <c r="AO1231">
        <v>1</v>
      </c>
      <c r="AP1231">
        <v>0</v>
      </c>
      <c r="AQ1231">
        <v>0</v>
      </c>
      <c r="AR1231">
        <v>0</v>
      </c>
      <c r="AS1231" t="s">
        <v>3</v>
      </c>
      <c r="AT1231">
        <v>11.39</v>
      </c>
      <c r="AU1231" t="s">
        <v>3</v>
      </c>
      <c r="AV1231">
        <v>1</v>
      </c>
      <c r="AW1231">
        <v>2</v>
      </c>
      <c r="AX1231">
        <v>35812065</v>
      </c>
      <c r="AY1231">
        <v>2</v>
      </c>
      <c r="AZ1231">
        <v>131072</v>
      </c>
      <c r="BA1231">
        <v>1214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CX1231">
        <f>Y1231*Source!I1104</f>
        <v>3.2119800000000001</v>
      </c>
      <c r="CY1231">
        <f>AD1231</f>
        <v>258.83999999999997</v>
      </c>
      <c r="CZ1231">
        <f>AH1231</f>
        <v>258.83999999999997</v>
      </c>
      <c r="DA1231">
        <f>AL1231</f>
        <v>1</v>
      </c>
      <c r="DB1231">
        <f t="shared" si="198"/>
        <v>2948.19</v>
      </c>
      <c r="DC1231">
        <f t="shared" si="199"/>
        <v>0</v>
      </c>
    </row>
    <row r="1232" spans="1:107">
      <c r="A1232">
        <f>ROW(Source!A1104)</f>
        <v>1104</v>
      </c>
      <c r="B1232">
        <v>35806607</v>
      </c>
      <c r="C1232">
        <v>35812060</v>
      </c>
      <c r="D1232">
        <v>121548</v>
      </c>
      <c r="E1232">
        <v>1</v>
      </c>
      <c r="F1232">
        <v>1</v>
      </c>
      <c r="G1232">
        <v>1</v>
      </c>
      <c r="H1232">
        <v>1</v>
      </c>
      <c r="I1232" t="s">
        <v>34</v>
      </c>
      <c r="J1232" t="s">
        <v>3</v>
      </c>
      <c r="K1232" t="s">
        <v>584</v>
      </c>
      <c r="L1232">
        <v>608254</v>
      </c>
      <c r="N1232">
        <v>1013</v>
      </c>
      <c r="O1232" t="s">
        <v>585</v>
      </c>
      <c r="P1232" t="s">
        <v>585</v>
      </c>
      <c r="Q1232">
        <v>1</v>
      </c>
      <c r="W1232">
        <v>0</v>
      </c>
      <c r="X1232">
        <v>-185737400</v>
      </c>
      <c r="Y1232">
        <v>0.13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1</v>
      </c>
      <c r="AJ1232">
        <v>1</v>
      </c>
      <c r="AK1232">
        <v>1</v>
      </c>
      <c r="AL1232">
        <v>1</v>
      </c>
      <c r="AN1232">
        <v>0</v>
      </c>
      <c r="AO1232">
        <v>1</v>
      </c>
      <c r="AP1232">
        <v>0</v>
      </c>
      <c r="AQ1232">
        <v>0</v>
      </c>
      <c r="AR1232">
        <v>0</v>
      </c>
      <c r="AS1232" t="s">
        <v>3</v>
      </c>
      <c r="AT1232">
        <v>0.13</v>
      </c>
      <c r="AU1232" t="s">
        <v>3</v>
      </c>
      <c r="AV1232">
        <v>2</v>
      </c>
      <c r="AW1232">
        <v>2</v>
      </c>
      <c r="AX1232">
        <v>35812066</v>
      </c>
      <c r="AY1232">
        <v>1</v>
      </c>
      <c r="AZ1232">
        <v>0</v>
      </c>
      <c r="BA1232">
        <v>1215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CX1232">
        <f>Y1232*Source!I1104</f>
        <v>3.6659999999999998E-2</v>
      </c>
      <c r="CY1232">
        <f>AD1232</f>
        <v>0</v>
      </c>
      <c r="CZ1232">
        <f>AH1232</f>
        <v>0</v>
      </c>
      <c r="DA1232">
        <f>AL1232</f>
        <v>1</v>
      </c>
      <c r="DB1232">
        <f t="shared" si="198"/>
        <v>0</v>
      </c>
      <c r="DC1232">
        <f t="shared" si="199"/>
        <v>0</v>
      </c>
    </row>
    <row r="1233" spans="1:107">
      <c r="A1233">
        <f>ROW(Source!A1104)</f>
        <v>1104</v>
      </c>
      <c r="B1233">
        <v>35806607</v>
      </c>
      <c r="C1233">
        <v>35812060</v>
      </c>
      <c r="D1233">
        <v>29172556</v>
      </c>
      <c r="E1233">
        <v>1</v>
      </c>
      <c r="F1233">
        <v>1</v>
      </c>
      <c r="G1233">
        <v>1</v>
      </c>
      <c r="H1233">
        <v>2</v>
      </c>
      <c r="I1233" t="s">
        <v>586</v>
      </c>
      <c r="J1233" t="s">
        <v>590</v>
      </c>
      <c r="K1233" t="s">
        <v>588</v>
      </c>
      <c r="L1233">
        <v>1368</v>
      </c>
      <c r="N1233">
        <v>1011</v>
      </c>
      <c r="O1233" t="s">
        <v>589</v>
      </c>
      <c r="P1233" t="s">
        <v>589</v>
      </c>
      <c r="Q1233">
        <v>1</v>
      </c>
      <c r="W1233">
        <v>0</v>
      </c>
      <c r="X1233">
        <v>-1302720870</v>
      </c>
      <c r="Y1233">
        <v>0.13</v>
      </c>
      <c r="AA1233">
        <v>0</v>
      </c>
      <c r="AB1233">
        <v>466.71</v>
      </c>
      <c r="AC1233">
        <v>447.93</v>
      </c>
      <c r="AD1233">
        <v>0</v>
      </c>
      <c r="AE1233">
        <v>0</v>
      </c>
      <c r="AF1233">
        <v>31.26</v>
      </c>
      <c r="AG1233">
        <v>13.5</v>
      </c>
      <c r="AH1233">
        <v>0</v>
      </c>
      <c r="AI1233">
        <v>1</v>
      </c>
      <c r="AJ1233">
        <v>14.93</v>
      </c>
      <c r="AK1233">
        <v>33.18</v>
      </c>
      <c r="AL1233">
        <v>1</v>
      </c>
      <c r="AN1233">
        <v>0</v>
      </c>
      <c r="AO1233">
        <v>1</v>
      </c>
      <c r="AP1233">
        <v>0</v>
      </c>
      <c r="AQ1233">
        <v>0</v>
      </c>
      <c r="AR1233">
        <v>0</v>
      </c>
      <c r="AS1233" t="s">
        <v>3</v>
      </c>
      <c r="AT1233">
        <v>0.13</v>
      </c>
      <c r="AU1233" t="s">
        <v>3</v>
      </c>
      <c r="AV1233">
        <v>0</v>
      </c>
      <c r="AW1233">
        <v>2</v>
      </c>
      <c r="AX1233">
        <v>35812067</v>
      </c>
      <c r="AY1233">
        <v>1</v>
      </c>
      <c r="AZ1233">
        <v>0</v>
      </c>
      <c r="BA1233">
        <v>1216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CX1233">
        <f>Y1233*Source!I1104</f>
        <v>3.6659999999999998E-2</v>
      </c>
      <c r="CY1233">
        <f>AB1233</f>
        <v>466.71</v>
      </c>
      <c r="CZ1233">
        <f>AF1233</f>
        <v>31.26</v>
      </c>
      <c r="DA1233">
        <f>AJ1233</f>
        <v>14.93</v>
      </c>
      <c r="DB1233">
        <f t="shared" si="198"/>
        <v>4.0599999999999996</v>
      </c>
      <c r="DC1233">
        <f t="shared" si="199"/>
        <v>1.76</v>
      </c>
    </row>
    <row r="1234" spans="1:107">
      <c r="A1234">
        <f>ROW(Source!A1104)</f>
        <v>1104</v>
      </c>
      <c r="B1234">
        <v>35806607</v>
      </c>
      <c r="C1234">
        <v>35812060</v>
      </c>
      <c r="D1234">
        <v>29164349</v>
      </c>
      <c r="E1234">
        <v>1</v>
      </c>
      <c r="F1234">
        <v>1</v>
      </c>
      <c r="G1234">
        <v>1</v>
      </c>
      <c r="H1234">
        <v>3</v>
      </c>
      <c r="I1234" t="s">
        <v>27</v>
      </c>
      <c r="J1234" t="s">
        <v>30</v>
      </c>
      <c r="K1234" t="s">
        <v>28</v>
      </c>
      <c r="L1234">
        <v>1348</v>
      </c>
      <c r="N1234">
        <v>1009</v>
      </c>
      <c r="O1234" t="s">
        <v>29</v>
      </c>
      <c r="P1234" t="s">
        <v>29</v>
      </c>
      <c r="Q1234">
        <v>1000</v>
      </c>
      <c r="W1234">
        <v>0</v>
      </c>
      <c r="X1234">
        <v>-304821490</v>
      </c>
      <c r="Y1234">
        <v>0.47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1</v>
      </c>
      <c r="AJ1234">
        <v>1</v>
      </c>
      <c r="AK1234">
        <v>1</v>
      </c>
      <c r="AL1234">
        <v>1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 t="s">
        <v>3</v>
      </c>
      <c r="AT1234">
        <v>0.47</v>
      </c>
      <c r="AU1234" t="s">
        <v>3</v>
      </c>
      <c r="AV1234">
        <v>0</v>
      </c>
      <c r="AW1234">
        <v>2</v>
      </c>
      <c r="AX1234">
        <v>35812068</v>
      </c>
      <c r="AY1234">
        <v>1</v>
      </c>
      <c r="AZ1234">
        <v>0</v>
      </c>
      <c r="BA1234">
        <v>1217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CX1234">
        <f>Y1234*Source!I1104</f>
        <v>0.13253999999999999</v>
      </c>
      <c r="CY1234">
        <f>AA1234</f>
        <v>0</v>
      </c>
      <c r="CZ1234">
        <f>AE1234</f>
        <v>0</v>
      </c>
      <c r="DA1234">
        <f>AI1234</f>
        <v>1</v>
      </c>
      <c r="DB1234">
        <f t="shared" si="198"/>
        <v>0</v>
      </c>
      <c r="DC1234">
        <f t="shared" si="199"/>
        <v>0</v>
      </c>
    </row>
    <row r="1235" spans="1:107">
      <c r="A1235">
        <f>ROW(Source!A1106)</f>
        <v>1106</v>
      </c>
      <c r="B1235">
        <v>35806607</v>
      </c>
      <c r="C1235">
        <v>35812070</v>
      </c>
      <c r="D1235">
        <v>18406804</v>
      </c>
      <c r="E1235">
        <v>1</v>
      </c>
      <c r="F1235">
        <v>1</v>
      </c>
      <c r="G1235">
        <v>1</v>
      </c>
      <c r="H1235">
        <v>1</v>
      </c>
      <c r="I1235" t="s">
        <v>581</v>
      </c>
      <c r="J1235" t="s">
        <v>3</v>
      </c>
      <c r="K1235" t="s">
        <v>582</v>
      </c>
      <c r="L1235">
        <v>1369</v>
      </c>
      <c r="N1235">
        <v>1013</v>
      </c>
      <c r="O1235" t="s">
        <v>583</v>
      </c>
      <c r="P1235" t="s">
        <v>583</v>
      </c>
      <c r="Q1235">
        <v>1</v>
      </c>
      <c r="W1235">
        <v>0</v>
      </c>
      <c r="X1235">
        <v>254330056</v>
      </c>
      <c r="Y1235">
        <v>3.77</v>
      </c>
      <c r="AA1235">
        <v>0</v>
      </c>
      <c r="AB1235">
        <v>0</v>
      </c>
      <c r="AC1235">
        <v>0</v>
      </c>
      <c r="AD1235">
        <v>258.83999999999997</v>
      </c>
      <c r="AE1235">
        <v>0</v>
      </c>
      <c r="AF1235">
        <v>0</v>
      </c>
      <c r="AG1235">
        <v>0</v>
      </c>
      <c r="AH1235">
        <v>258.83999999999997</v>
      </c>
      <c r="AI1235">
        <v>1</v>
      </c>
      <c r="AJ1235">
        <v>1</v>
      </c>
      <c r="AK1235">
        <v>1</v>
      </c>
      <c r="AL1235">
        <v>1</v>
      </c>
      <c r="AN1235">
        <v>0</v>
      </c>
      <c r="AO1235">
        <v>1</v>
      </c>
      <c r="AP1235">
        <v>0</v>
      </c>
      <c r="AQ1235">
        <v>0</v>
      </c>
      <c r="AR1235">
        <v>0</v>
      </c>
      <c r="AS1235" t="s">
        <v>3</v>
      </c>
      <c r="AT1235">
        <v>3.77</v>
      </c>
      <c r="AU1235" t="s">
        <v>3</v>
      </c>
      <c r="AV1235">
        <v>1</v>
      </c>
      <c r="AW1235">
        <v>2</v>
      </c>
      <c r="AX1235">
        <v>35812073</v>
      </c>
      <c r="AY1235">
        <v>2</v>
      </c>
      <c r="AZ1235">
        <v>131072</v>
      </c>
      <c r="BA1235">
        <v>1218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CX1235">
        <f>Y1235*Source!I1106</f>
        <v>0.81205800000000006</v>
      </c>
      <c r="CY1235">
        <f>AD1235</f>
        <v>258.83999999999997</v>
      </c>
      <c r="CZ1235">
        <f>AH1235</f>
        <v>258.83999999999997</v>
      </c>
      <c r="DA1235">
        <f>AL1235</f>
        <v>1</v>
      </c>
      <c r="DB1235">
        <f t="shared" si="198"/>
        <v>975.83</v>
      </c>
      <c r="DC1235">
        <f t="shared" si="199"/>
        <v>0</v>
      </c>
    </row>
    <row r="1236" spans="1:107">
      <c r="A1236">
        <f>ROW(Source!A1106)</f>
        <v>1106</v>
      </c>
      <c r="B1236">
        <v>35806607</v>
      </c>
      <c r="C1236">
        <v>35812070</v>
      </c>
      <c r="D1236">
        <v>29164349</v>
      </c>
      <c r="E1236">
        <v>1</v>
      </c>
      <c r="F1236">
        <v>1</v>
      </c>
      <c r="G1236">
        <v>1</v>
      </c>
      <c r="H1236">
        <v>3</v>
      </c>
      <c r="I1236" t="s">
        <v>27</v>
      </c>
      <c r="J1236" t="s">
        <v>30</v>
      </c>
      <c r="K1236" t="s">
        <v>28</v>
      </c>
      <c r="L1236">
        <v>1348</v>
      </c>
      <c r="N1236">
        <v>1009</v>
      </c>
      <c r="O1236" t="s">
        <v>29</v>
      </c>
      <c r="P1236" t="s">
        <v>29</v>
      </c>
      <c r="Q1236">
        <v>1000</v>
      </c>
      <c r="W1236">
        <v>0</v>
      </c>
      <c r="X1236">
        <v>-304821490</v>
      </c>
      <c r="Y1236">
        <v>0.11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1</v>
      </c>
      <c r="AJ1236">
        <v>1</v>
      </c>
      <c r="AK1236">
        <v>1</v>
      </c>
      <c r="AL1236">
        <v>1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 t="s">
        <v>3</v>
      </c>
      <c r="AT1236">
        <v>0.11</v>
      </c>
      <c r="AU1236" t="s">
        <v>3</v>
      </c>
      <c r="AV1236">
        <v>0</v>
      </c>
      <c r="AW1236">
        <v>2</v>
      </c>
      <c r="AX1236">
        <v>35812074</v>
      </c>
      <c r="AY1236">
        <v>1</v>
      </c>
      <c r="AZ1236">
        <v>0</v>
      </c>
      <c r="BA1236">
        <v>1219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CX1236">
        <f>Y1236*Source!I1106</f>
        <v>2.3694E-2</v>
      </c>
      <c r="CY1236">
        <f>AA1236</f>
        <v>0</v>
      </c>
      <c r="CZ1236">
        <f>AE1236</f>
        <v>0</v>
      </c>
      <c r="DA1236">
        <f>AI1236</f>
        <v>1</v>
      </c>
      <c r="DB1236">
        <f t="shared" si="198"/>
        <v>0</v>
      </c>
      <c r="DC1236">
        <f t="shared" si="199"/>
        <v>0</v>
      </c>
    </row>
    <row r="1237" spans="1:107">
      <c r="A1237">
        <f>ROW(Source!A1108)</f>
        <v>1108</v>
      </c>
      <c r="B1237">
        <v>35806607</v>
      </c>
      <c r="C1237">
        <v>35812076</v>
      </c>
      <c r="D1237">
        <v>18406804</v>
      </c>
      <c r="E1237">
        <v>1</v>
      </c>
      <c r="F1237">
        <v>1</v>
      </c>
      <c r="G1237">
        <v>1</v>
      </c>
      <c r="H1237">
        <v>1</v>
      </c>
      <c r="I1237" t="s">
        <v>581</v>
      </c>
      <c r="J1237" t="s">
        <v>3</v>
      </c>
      <c r="K1237" t="s">
        <v>582</v>
      </c>
      <c r="L1237">
        <v>1369</v>
      </c>
      <c r="N1237">
        <v>1013</v>
      </c>
      <c r="O1237" t="s">
        <v>583</v>
      </c>
      <c r="P1237" t="s">
        <v>583</v>
      </c>
      <c r="Q1237">
        <v>1</v>
      </c>
      <c r="W1237">
        <v>0</v>
      </c>
      <c r="X1237">
        <v>254330056</v>
      </c>
      <c r="Y1237">
        <v>5.84</v>
      </c>
      <c r="AA1237">
        <v>0</v>
      </c>
      <c r="AB1237">
        <v>0</v>
      </c>
      <c r="AC1237">
        <v>0</v>
      </c>
      <c r="AD1237">
        <v>258.83999999999997</v>
      </c>
      <c r="AE1237">
        <v>0</v>
      </c>
      <c r="AF1237">
        <v>0</v>
      </c>
      <c r="AG1237">
        <v>0</v>
      </c>
      <c r="AH1237">
        <v>258.83999999999997</v>
      </c>
      <c r="AI1237">
        <v>1</v>
      </c>
      <c r="AJ1237">
        <v>1</v>
      </c>
      <c r="AK1237">
        <v>1</v>
      </c>
      <c r="AL1237">
        <v>1</v>
      </c>
      <c r="AN1237">
        <v>0</v>
      </c>
      <c r="AO1237">
        <v>1</v>
      </c>
      <c r="AP1237">
        <v>0</v>
      </c>
      <c r="AQ1237">
        <v>0</v>
      </c>
      <c r="AR1237">
        <v>0</v>
      </c>
      <c r="AS1237" t="s">
        <v>3</v>
      </c>
      <c r="AT1237">
        <v>5.84</v>
      </c>
      <c r="AU1237" t="s">
        <v>3</v>
      </c>
      <c r="AV1237">
        <v>1</v>
      </c>
      <c r="AW1237">
        <v>2</v>
      </c>
      <c r="AX1237">
        <v>35812078</v>
      </c>
      <c r="AY1237">
        <v>2</v>
      </c>
      <c r="AZ1237">
        <v>131072</v>
      </c>
      <c r="BA1237">
        <v>1220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CX1237">
        <f>Y1237*Source!I1108</f>
        <v>0.2336</v>
      </c>
      <c r="CY1237">
        <f>AD1237</f>
        <v>258.83999999999997</v>
      </c>
      <c r="CZ1237">
        <f>AH1237</f>
        <v>258.83999999999997</v>
      </c>
      <c r="DA1237">
        <f>AL1237</f>
        <v>1</v>
      </c>
      <c r="DB1237">
        <f t="shared" si="198"/>
        <v>1511.63</v>
      </c>
      <c r="DC1237">
        <f t="shared" si="199"/>
        <v>0</v>
      </c>
    </row>
    <row r="1238" spans="1:107">
      <c r="A1238">
        <f>ROW(Source!A1109)</f>
        <v>1109</v>
      </c>
      <c r="B1238">
        <v>35806607</v>
      </c>
      <c r="C1238">
        <v>35812079</v>
      </c>
      <c r="D1238">
        <v>18408066</v>
      </c>
      <c r="E1238">
        <v>1</v>
      </c>
      <c r="F1238">
        <v>1</v>
      </c>
      <c r="G1238">
        <v>1</v>
      </c>
      <c r="H1238">
        <v>1</v>
      </c>
      <c r="I1238" t="s">
        <v>591</v>
      </c>
      <c r="J1238" t="s">
        <v>3</v>
      </c>
      <c r="K1238" t="s">
        <v>592</v>
      </c>
      <c r="L1238">
        <v>1369</v>
      </c>
      <c r="N1238">
        <v>1013</v>
      </c>
      <c r="O1238" t="s">
        <v>583</v>
      </c>
      <c r="P1238" t="s">
        <v>583</v>
      </c>
      <c r="Q1238">
        <v>1</v>
      </c>
      <c r="W1238">
        <v>0</v>
      </c>
      <c r="X1238">
        <v>-886480961</v>
      </c>
      <c r="Y1238">
        <v>179.3</v>
      </c>
      <c r="AA1238">
        <v>0</v>
      </c>
      <c r="AB1238">
        <v>0</v>
      </c>
      <c r="AC1238">
        <v>0</v>
      </c>
      <c r="AD1238">
        <v>266.14</v>
      </c>
      <c r="AE1238">
        <v>0</v>
      </c>
      <c r="AF1238">
        <v>0</v>
      </c>
      <c r="AG1238">
        <v>0</v>
      </c>
      <c r="AH1238">
        <v>266.14</v>
      </c>
      <c r="AI1238">
        <v>1</v>
      </c>
      <c r="AJ1238">
        <v>1</v>
      </c>
      <c r="AK1238">
        <v>1</v>
      </c>
      <c r="AL1238">
        <v>1</v>
      </c>
      <c r="AN1238">
        <v>0</v>
      </c>
      <c r="AO1238">
        <v>1</v>
      </c>
      <c r="AP1238">
        <v>0</v>
      </c>
      <c r="AQ1238">
        <v>0</v>
      </c>
      <c r="AR1238">
        <v>0</v>
      </c>
      <c r="AS1238" t="s">
        <v>3</v>
      </c>
      <c r="AT1238">
        <v>179.3</v>
      </c>
      <c r="AU1238" t="s">
        <v>3</v>
      </c>
      <c r="AV1238">
        <v>1</v>
      </c>
      <c r="AW1238">
        <v>2</v>
      </c>
      <c r="AX1238">
        <v>35812085</v>
      </c>
      <c r="AY1238">
        <v>2</v>
      </c>
      <c r="AZ1238">
        <v>131072</v>
      </c>
      <c r="BA1238">
        <v>1221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CX1238">
        <f>Y1238*Source!I1109</f>
        <v>3.5860000000000003</v>
      </c>
      <c r="CY1238">
        <f>AD1238</f>
        <v>266.14</v>
      </c>
      <c r="CZ1238">
        <f>AH1238</f>
        <v>266.14</v>
      </c>
      <c r="DA1238">
        <f>AL1238</f>
        <v>1</v>
      </c>
      <c r="DB1238">
        <f t="shared" si="198"/>
        <v>47718.9</v>
      </c>
      <c r="DC1238">
        <f t="shared" si="199"/>
        <v>0</v>
      </c>
    </row>
    <row r="1239" spans="1:107">
      <c r="A1239">
        <f>ROW(Source!A1109)</f>
        <v>1109</v>
      </c>
      <c r="B1239">
        <v>35806607</v>
      </c>
      <c r="C1239">
        <v>35812079</v>
      </c>
      <c r="D1239">
        <v>121548</v>
      </c>
      <c r="E1239">
        <v>1</v>
      </c>
      <c r="F1239">
        <v>1</v>
      </c>
      <c r="G1239">
        <v>1</v>
      </c>
      <c r="H1239">
        <v>1</v>
      </c>
      <c r="I1239" t="s">
        <v>34</v>
      </c>
      <c r="J1239" t="s">
        <v>3</v>
      </c>
      <c r="K1239" t="s">
        <v>584</v>
      </c>
      <c r="L1239">
        <v>608254</v>
      </c>
      <c r="N1239">
        <v>1013</v>
      </c>
      <c r="O1239" t="s">
        <v>585</v>
      </c>
      <c r="P1239" t="s">
        <v>585</v>
      </c>
      <c r="Q1239">
        <v>1</v>
      </c>
      <c r="W1239">
        <v>0</v>
      </c>
      <c r="X1239">
        <v>-185737400</v>
      </c>
      <c r="Y1239">
        <v>3.97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1</v>
      </c>
      <c r="AJ1239">
        <v>1</v>
      </c>
      <c r="AK1239">
        <v>1</v>
      </c>
      <c r="AL1239">
        <v>1</v>
      </c>
      <c r="AN1239">
        <v>0</v>
      </c>
      <c r="AO1239">
        <v>1</v>
      </c>
      <c r="AP1239">
        <v>0</v>
      </c>
      <c r="AQ1239">
        <v>0</v>
      </c>
      <c r="AR1239">
        <v>0</v>
      </c>
      <c r="AS1239" t="s">
        <v>3</v>
      </c>
      <c r="AT1239">
        <v>3.97</v>
      </c>
      <c r="AU1239" t="s">
        <v>3</v>
      </c>
      <c r="AV1239">
        <v>2</v>
      </c>
      <c r="AW1239">
        <v>2</v>
      </c>
      <c r="AX1239">
        <v>35812086</v>
      </c>
      <c r="AY1239">
        <v>1</v>
      </c>
      <c r="AZ1239">
        <v>0</v>
      </c>
      <c r="BA1239">
        <v>1222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CX1239">
        <f>Y1239*Source!I1109</f>
        <v>7.9400000000000012E-2</v>
      </c>
      <c r="CY1239">
        <f>AD1239</f>
        <v>0</v>
      </c>
      <c r="CZ1239">
        <f>AH1239</f>
        <v>0</v>
      </c>
      <c r="DA1239">
        <f>AL1239</f>
        <v>1</v>
      </c>
      <c r="DB1239">
        <f t="shared" si="198"/>
        <v>0</v>
      </c>
      <c r="DC1239">
        <f t="shared" si="199"/>
        <v>0</v>
      </c>
    </row>
    <row r="1240" spans="1:107">
      <c r="A1240">
        <f>ROW(Source!A1109)</f>
        <v>1109</v>
      </c>
      <c r="B1240">
        <v>35806607</v>
      </c>
      <c r="C1240">
        <v>35812079</v>
      </c>
      <c r="D1240">
        <v>29172710</v>
      </c>
      <c r="E1240">
        <v>1</v>
      </c>
      <c r="F1240">
        <v>1</v>
      </c>
      <c r="G1240">
        <v>1</v>
      </c>
      <c r="H1240">
        <v>2</v>
      </c>
      <c r="I1240" t="s">
        <v>593</v>
      </c>
      <c r="J1240" t="s">
        <v>594</v>
      </c>
      <c r="K1240" t="s">
        <v>595</v>
      </c>
      <c r="L1240">
        <v>1368</v>
      </c>
      <c r="N1240">
        <v>1011</v>
      </c>
      <c r="O1240" t="s">
        <v>589</v>
      </c>
      <c r="P1240" t="s">
        <v>589</v>
      </c>
      <c r="Q1240">
        <v>1</v>
      </c>
      <c r="W1240">
        <v>0</v>
      </c>
      <c r="X1240">
        <v>-1676841219</v>
      </c>
      <c r="Y1240">
        <v>3.97</v>
      </c>
      <c r="AA1240">
        <v>0</v>
      </c>
      <c r="AB1240">
        <v>539.16</v>
      </c>
      <c r="AC1240">
        <v>333.79</v>
      </c>
      <c r="AD1240">
        <v>0</v>
      </c>
      <c r="AE1240">
        <v>0</v>
      </c>
      <c r="AF1240">
        <v>46.56</v>
      </c>
      <c r="AG1240">
        <v>10.06</v>
      </c>
      <c r="AH1240">
        <v>0</v>
      </c>
      <c r="AI1240">
        <v>1</v>
      </c>
      <c r="AJ1240">
        <v>11.58</v>
      </c>
      <c r="AK1240">
        <v>33.18</v>
      </c>
      <c r="AL1240">
        <v>1</v>
      </c>
      <c r="AN1240">
        <v>0</v>
      </c>
      <c r="AO1240">
        <v>1</v>
      </c>
      <c r="AP1240">
        <v>0</v>
      </c>
      <c r="AQ1240">
        <v>0</v>
      </c>
      <c r="AR1240">
        <v>0</v>
      </c>
      <c r="AS1240" t="s">
        <v>3</v>
      </c>
      <c r="AT1240">
        <v>3.97</v>
      </c>
      <c r="AU1240" t="s">
        <v>3</v>
      </c>
      <c r="AV1240">
        <v>0</v>
      </c>
      <c r="AW1240">
        <v>2</v>
      </c>
      <c r="AX1240">
        <v>35812087</v>
      </c>
      <c r="AY1240">
        <v>1</v>
      </c>
      <c r="AZ1240">
        <v>0</v>
      </c>
      <c r="BA1240">
        <v>1223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CX1240">
        <f>Y1240*Source!I1109</f>
        <v>7.9400000000000012E-2</v>
      </c>
      <c r="CY1240">
        <f>AB1240</f>
        <v>539.16</v>
      </c>
      <c r="CZ1240">
        <f>AF1240</f>
        <v>46.56</v>
      </c>
      <c r="DA1240">
        <f>AJ1240</f>
        <v>11.58</v>
      </c>
      <c r="DB1240">
        <f t="shared" si="198"/>
        <v>184.84</v>
      </c>
      <c r="DC1240">
        <f t="shared" si="199"/>
        <v>39.94</v>
      </c>
    </row>
    <row r="1241" spans="1:107">
      <c r="A1241">
        <f>ROW(Source!A1109)</f>
        <v>1109</v>
      </c>
      <c r="B1241">
        <v>35806607</v>
      </c>
      <c r="C1241">
        <v>35812079</v>
      </c>
      <c r="D1241">
        <v>29174533</v>
      </c>
      <c r="E1241">
        <v>1</v>
      </c>
      <c r="F1241">
        <v>1</v>
      </c>
      <c r="G1241">
        <v>1</v>
      </c>
      <c r="H1241">
        <v>2</v>
      </c>
      <c r="I1241" t="s">
        <v>596</v>
      </c>
      <c r="J1241" t="s">
        <v>597</v>
      </c>
      <c r="K1241" t="s">
        <v>598</v>
      </c>
      <c r="L1241">
        <v>1368</v>
      </c>
      <c r="N1241">
        <v>1011</v>
      </c>
      <c r="O1241" t="s">
        <v>589</v>
      </c>
      <c r="P1241" t="s">
        <v>589</v>
      </c>
      <c r="Q1241">
        <v>1</v>
      </c>
      <c r="W1241">
        <v>0</v>
      </c>
      <c r="X1241">
        <v>1235896746</v>
      </c>
      <c r="Y1241">
        <v>7.93</v>
      </c>
      <c r="AA1241">
        <v>0</v>
      </c>
      <c r="AB1241">
        <v>5.0599999999999996</v>
      </c>
      <c r="AC1241">
        <v>0</v>
      </c>
      <c r="AD1241">
        <v>0</v>
      </c>
      <c r="AE1241">
        <v>0</v>
      </c>
      <c r="AF1241">
        <v>1.53</v>
      </c>
      <c r="AG1241">
        <v>0</v>
      </c>
      <c r="AH1241">
        <v>0</v>
      </c>
      <c r="AI1241">
        <v>1</v>
      </c>
      <c r="AJ1241">
        <v>3.31</v>
      </c>
      <c r="AK1241">
        <v>33.18</v>
      </c>
      <c r="AL1241">
        <v>1</v>
      </c>
      <c r="AN1241">
        <v>0</v>
      </c>
      <c r="AO1241">
        <v>1</v>
      </c>
      <c r="AP1241">
        <v>0</v>
      </c>
      <c r="AQ1241">
        <v>0</v>
      </c>
      <c r="AR1241">
        <v>0</v>
      </c>
      <c r="AS1241" t="s">
        <v>3</v>
      </c>
      <c r="AT1241">
        <v>7.93</v>
      </c>
      <c r="AU1241" t="s">
        <v>3</v>
      </c>
      <c r="AV1241">
        <v>0</v>
      </c>
      <c r="AW1241">
        <v>2</v>
      </c>
      <c r="AX1241">
        <v>35812088</v>
      </c>
      <c r="AY1241">
        <v>1</v>
      </c>
      <c r="AZ1241">
        <v>0</v>
      </c>
      <c r="BA1241">
        <v>1224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CX1241">
        <f>Y1241*Source!I1109</f>
        <v>0.15859999999999999</v>
      </c>
      <c r="CY1241">
        <f>AB1241</f>
        <v>5.0599999999999996</v>
      </c>
      <c r="CZ1241">
        <f>AF1241</f>
        <v>1.53</v>
      </c>
      <c r="DA1241">
        <f>AJ1241</f>
        <v>3.31</v>
      </c>
      <c r="DB1241">
        <f t="shared" si="198"/>
        <v>12.13</v>
      </c>
      <c r="DC1241">
        <f t="shared" si="199"/>
        <v>0</v>
      </c>
    </row>
    <row r="1242" spans="1:107">
      <c r="A1242">
        <f>ROW(Source!A1109)</f>
        <v>1109</v>
      </c>
      <c r="B1242">
        <v>35806607</v>
      </c>
      <c r="C1242">
        <v>35812079</v>
      </c>
      <c r="D1242">
        <v>29164349</v>
      </c>
      <c r="E1242">
        <v>1</v>
      </c>
      <c r="F1242">
        <v>1</v>
      </c>
      <c r="G1242">
        <v>1</v>
      </c>
      <c r="H1242">
        <v>3</v>
      </c>
      <c r="I1242" t="s">
        <v>27</v>
      </c>
      <c r="J1242" t="s">
        <v>30</v>
      </c>
      <c r="K1242" t="s">
        <v>28</v>
      </c>
      <c r="L1242">
        <v>1348</v>
      </c>
      <c r="N1242">
        <v>1009</v>
      </c>
      <c r="O1242" t="s">
        <v>29</v>
      </c>
      <c r="P1242" t="s">
        <v>29</v>
      </c>
      <c r="Q1242">
        <v>1000</v>
      </c>
      <c r="W1242">
        <v>0</v>
      </c>
      <c r="X1242">
        <v>-304821490</v>
      </c>
      <c r="Y1242">
        <v>10.5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1</v>
      </c>
      <c r="AJ1242">
        <v>1</v>
      </c>
      <c r="AK1242">
        <v>1</v>
      </c>
      <c r="AL1242">
        <v>1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 t="s">
        <v>3</v>
      </c>
      <c r="AT1242">
        <v>10.5</v>
      </c>
      <c r="AU1242" t="s">
        <v>3</v>
      </c>
      <c r="AV1242">
        <v>0</v>
      </c>
      <c r="AW1242">
        <v>2</v>
      </c>
      <c r="AX1242">
        <v>35812089</v>
      </c>
      <c r="AY1242">
        <v>1</v>
      </c>
      <c r="AZ1242">
        <v>0</v>
      </c>
      <c r="BA1242">
        <v>1225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CX1242">
        <f>Y1242*Source!I1109</f>
        <v>0.21</v>
      </c>
      <c r="CY1242">
        <f>AA1242</f>
        <v>0</v>
      </c>
      <c r="CZ1242">
        <f>AE1242</f>
        <v>0</v>
      </c>
      <c r="DA1242">
        <f>AI1242</f>
        <v>1</v>
      </c>
      <c r="DB1242">
        <f t="shared" si="198"/>
        <v>0</v>
      </c>
      <c r="DC1242">
        <f t="shared" si="199"/>
        <v>0</v>
      </c>
    </row>
    <row r="1243" spans="1:107">
      <c r="A1243">
        <f>ROW(Source!A1148)</f>
        <v>1148</v>
      </c>
      <c r="B1243">
        <v>35806607</v>
      </c>
      <c r="C1243">
        <v>35812091</v>
      </c>
      <c r="D1243">
        <v>18410572</v>
      </c>
      <c r="E1243">
        <v>1</v>
      </c>
      <c r="F1243">
        <v>1</v>
      </c>
      <c r="G1243">
        <v>1</v>
      </c>
      <c r="H1243">
        <v>1</v>
      </c>
      <c r="I1243" t="s">
        <v>856</v>
      </c>
      <c r="J1243" t="s">
        <v>3</v>
      </c>
      <c r="K1243" t="s">
        <v>857</v>
      </c>
      <c r="L1243">
        <v>1369</v>
      </c>
      <c r="N1243">
        <v>1013</v>
      </c>
      <c r="O1243" t="s">
        <v>583</v>
      </c>
      <c r="P1243" t="s">
        <v>583</v>
      </c>
      <c r="Q1243">
        <v>1</v>
      </c>
      <c r="W1243">
        <v>0</v>
      </c>
      <c r="X1243">
        <v>-546915240</v>
      </c>
      <c r="Y1243">
        <v>84.11099999999999</v>
      </c>
      <c r="AA1243">
        <v>0</v>
      </c>
      <c r="AB1243">
        <v>0</v>
      </c>
      <c r="AC1243">
        <v>0</v>
      </c>
      <c r="AD1243">
        <v>290.04000000000002</v>
      </c>
      <c r="AE1243">
        <v>0</v>
      </c>
      <c r="AF1243">
        <v>0</v>
      </c>
      <c r="AG1243">
        <v>0</v>
      </c>
      <c r="AH1243">
        <v>290.04000000000002</v>
      </c>
      <c r="AI1243">
        <v>1</v>
      </c>
      <c r="AJ1243">
        <v>1</v>
      </c>
      <c r="AK1243">
        <v>1</v>
      </c>
      <c r="AL1243">
        <v>1</v>
      </c>
      <c r="AN1243">
        <v>0</v>
      </c>
      <c r="AO1243">
        <v>1</v>
      </c>
      <c r="AP1243">
        <v>1</v>
      </c>
      <c r="AQ1243">
        <v>0</v>
      </c>
      <c r="AR1243">
        <v>0</v>
      </c>
      <c r="AS1243" t="s">
        <v>3</v>
      </c>
      <c r="AT1243">
        <v>73.14</v>
      </c>
      <c r="AU1243" t="s">
        <v>310</v>
      </c>
      <c r="AV1243">
        <v>1</v>
      </c>
      <c r="AW1243">
        <v>2</v>
      </c>
      <c r="AX1243">
        <v>35812100</v>
      </c>
      <c r="AY1243">
        <v>2</v>
      </c>
      <c r="AZ1243">
        <v>131072</v>
      </c>
      <c r="BA1243">
        <v>1226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CX1243">
        <f>Y1243*Source!I1148</f>
        <v>1.6822199999999998</v>
      </c>
      <c r="CY1243">
        <f>AD1243</f>
        <v>290.04000000000002</v>
      </c>
      <c r="CZ1243">
        <f>AH1243</f>
        <v>290.04000000000002</v>
      </c>
      <c r="DA1243">
        <f>AL1243</f>
        <v>1</v>
      </c>
      <c r="DB1243">
        <f>ROUND((ROUND(AT1243*CZ1243,2)*1.15),2)</f>
        <v>24395.56</v>
      </c>
      <c r="DC1243">
        <f>ROUND((ROUND(AT1243*AG1243,2)*1.15),2)</f>
        <v>0</v>
      </c>
    </row>
    <row r="1244" spans="1:107">
      <c r="A1244">
        <f>ROW(Source!A1148)</f>
        <v>1148</v>
      </c>
      <c r="B1244">
        <v>35806607</v>
      </c>
      <c r="C1244">
        <v>35812091</v>
      </c>
      <c r="D1244">
        <v>121548</v>
      </c>
      <c r="E1244">
        <v>1</v>
      </c>
      <c r="F1244">
        <v>1</v>
      </c>
      <c r="G1244">
        <v>1</v>
      </c>
      <c r="H1244">
        <v>1</v>
      </c>
      <c r="I1244" t="s">
        <v>34</v>
      </c>
      <c r="J1244" t="s">
        <v>3</v>
      </c>
      <c r="K1244" t="s">
        <v>584</v>
      </c>
      <c r="L1244">
        <v>608254</v>
      </c>
      <c r="N1244">
        <v>1013</v>
      </c>
      <c r="O1244" t="s">
        <v>585</v>
      </c>
      <c r="P1244" t="s">
        <v>585</v>
      </c>
      <c r="Q1244">
        <v>1</v>
      </c>
      <c r="W1244">
        <v>0</v>
      </c>
      <c r="X1244">
        <v>-185737400</v>
      </c>
      <c r="Y1244">
        <v>1.7125000000000001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1</v>
      </c>
      <c r="AJ1244">
        <v>1</v>
      </c>
      <c r="AK1244">
        <v>1</v>
      </c>
      <c r="AL1244">
        <v>1</v>
      </c>
      <c r="AN1244">
        <v>0</v>
      </c>
      <c r="AO1244">
        <v>1</v>
      </c>
      <c r="AP1244">
        <v>1</v>
      </c>
      <c r="AQ1244">
        <v>0</v>
      </c>
      <c r="AR1244">
        <v>0</v>
      </c>
      <c r="AS1244" t="s">
        <v>3</v>
      </c>
      <c r="AT1244">
        <v>1.37</v>
      </c>
      <c r="AU1244" t="s">
        <v>143</v>
      </c>
      <c r="AV1244">
        <v>2</v>
      </c>
      <c r="AW1244">
        <v>2</v>
      </c>
      <c r="AX1244">
        <v>35812101</v>
      </c>
      <c r="AY1244">
        <v>1</v>
      </c>
      <c r="AZ1244">
        <v>0</v>
      </c>
      <c r="BA1244">
        <v>1227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CX1244">
        <f>Y1244*Source!I1148</f>
        <v>3.4250000000000003E-2</v>
      </c>
      <c r="CY1244">
        <f>AD1244</f>
        <v>0</v>
      </c>
      <c r="CZ1244">
        <f>AH1244</f>
        <v>0</v>
      </c>
      <c r="DA1244">
        <f>AL1244</f>
        <v>1</v>
      </c>
      <c r="DB1244">
        <f>ROUND((ROUND(AT1244*CZ1244,2)*1.25),2)</f>
        <v>0</v>
      </c>
      <c r="DC1244">
        <f>ROUND((ROUND(AT1244*AG1244,2)*1.25),2)</f>
        <v>0</v>
      </c>
    </row>
    <row r="1245" spans="1:107">
      <c r="A1245">
        <f>ROW(Source!A1148)</f>
        <v>1148</v>
      </c>
      <c r="B1245">
        <v>35806607</v>
      </c>
      <c r="C1245">
        <v>35812091</v>
      </c>
      <c r="D1245">
        <v>29172379</v>
      </c>
      <c r="E1245">
        <v>1</v>
      </c>
      <c r="F1245">
        <v>1</v>
      </c>
      <c r="G1245">
        <v>1</v>
      </c>
      <c r="H1245">
        <v>2</v>
      </c>
      <c r="I1245" t="s">
        <v>858</v>
      </c>
      <c r="J1245" t="s">
        <v>859</v>
      </c>
      <c r="K1245" t="s">
        <v>860</v>
      </c>
      <c r="L1245">
        <v>1368</v>
      </c>
      <c r="N1245">
        <v>1011</v>
      </c>
      <c r="O1245" t="s">
        <v>589</v>
      </c>
      <c r="P1245" t="s">
        <v>589</v>
      </c>
      <c r="Q1245">
        <v>1</v>
      </c>
      <c r="W1245">
        <v>0</v>
      </c>
      <c r="X1245">
        <v>-151619853</v>
      </c>
      <c r="Y1245">
        <v>1.7125000000000001</v>
      </c>
      <c r="AA1245">
        <v>0</v>
      </c>
      <c r="AB1245">
        <v>1102.08</v>
      </c>
      <c r="AC1245">
        <v>447.93</v>
      </c>
      <c r="AD1245">
        <v>0</v>
      </c>
      <c r="AE1245">
        <v>0</v>
      </c>
      <c r="AF1245">
        <v>112</v>
      </c>
      <c r="AG1245">
        <v>13.5</v>
      </c>
      <c r="AH1245">
        <v>0</v>
      </c>
      <c r="AI1245">
        <v>1</v>
      </c>
      <c r="AJ1245">
        <v>9.84</v>
      </c>
      <c r="AK1245">
        <v>33.18</v>
      </c>
      <c r="AL1245">
        <v>1</v>
      </c>
      <c r="AN1245">
        <v>0</v>
      </c>
      <c r="AO1245">
        <v>1</v>
      </c>
      <c r="AP1245">
        <v>1</v>
      </c>
      <c r="AQ1245">
        <v>0</v>
      </c>
      <c r="AR1245">
        <v>0</v>
      </c>
      <c r="AS1245" t="s">
        <v>3</v>
      </c>
      <c r="AT1245">
        <v>1.37</v>
      </c>
      <c r="AU1245" t="s">
        <v>143</v>
      </c>
      <c r="AV1245">
        <v>0</v>
      </c>
      <c r="AW1245">
        <v>2</v>
      </c>
      <c r="AX1245">
        <v>35812102</v>
      </c>
      <c r="AY1245">
        <v>1</v>
      </c>
      <c r="AZ1245">
        <v>0</v>
      </c>
      <c r="BA1245">
        <v>1228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CX1245">
        <f>Y1245*Source!I1148</f>
        <v>3.4250000000000003E-2</v>
      </c>
      <c r="CY1245">
        <f>AB1245</f>
        <v>1102.08</v>
      </c>
      <c r="CZ1245">
        <f>AF1245</f>
        <v>112</v>
      </c>
      <c r="DA1245">
        <f>AJ1245</f>
        <v>9.84</v>
      </c>
      <c r="DB1245">
        <f>ROUND((ROUND(AT1245*CZ1245,2)*1.25),2)</f>
        <v>191.8</v>
      </c>
      <c r="DC1245">
        <f>ROUND((ROUND(AT1245*AG1245,2)*1.25),2)</f>
        <v>23.13</v>
      </c>
    </row>
    <row r="1246" spans="1:107">
      <c r="A1246">
        <f>ROW(Source!A1148)</f>
        <v>1148</v>
      </c>
      <c r="B1246">
        <v>35806607</v>
      </c>
      <c r="C1246">
        <v>35812091</v>
      </c>
      <c r="D1246">
        <v>29174913</v>
      </c>
      <c r="E1246">
        <v>1</v>
      </c>
      <c r="F1246">
        <v>1</v>
      </c>
      <c r="G1246">
        <v>1</v>
      </c>
      <c r="H1246">
        <v>2</v>
      </c>
      <c r="I1246" t="s">
        <v>601</v>
      </c>
      <c r="J1246" t="s">
        <v>602</v>
      </c>
      <c r="K1246" t="s">
        <v>603</v>
      </c>
      <c r="L1246">
        <v>1368</v>
      </c>
      <c r="N1246">
        <v>1011</v>
      </c>
      <c r="O1246" t="s">
        <v>589</v>
      </c>
      <c r="P1246" t="s">
        <v>589</v>
      </c>
      <c r="Q1246">
        <v>1</v>
      </c>
      <c r="W1246">
        <v>0</v>
      </c>
      <c r="X1246">
        <v>458544584</v>
      </c>
      <c r="Y1246">
        <v>2.5750000000000002</v>
      </c>
      <c r="AA1246">
        <v>0</v>
      </c>
      <c r="AB1246">
        <v>932.72</v>
      </c>
      <c r="AC1246">
        <v>384.89</v>
      </c>
      <c r="AD1246">
        <v>0</v>
      </c>
      <c r="AE1246">
        <v>0</v>
      </c>
      <c r="AF1246">
        <v>87.17</v>
      </c>
      <c r="AG1246">
        <v>11.6</v>
      </c>
      <c r="AH1246">
        <v>0</v>
      </c>
      <c r="AI1246">
        <v>1</v>
      </c>
      <c r="AJ1246">
        <v>10.7</v>
      </c>
      <c r="AK1246">
        <v>33.18</v>
      </c>
      <c r="AL1246">
        <v>1</v>
      </c>
      <c r="AN1246">
        <v>0</v>
      </c>
      <c r="AO1246">
        <v>1</v>
      </c>
      <c r="AP1246">
        <v>1</v>
      </c>
      <c r="AQ1246">
        <v>0</v>
      </c>
      <c r="AR1246">
        <v>0</v>
      </c>
      <c r="AS1246" t="s">
        <v>3</v>
      </c>
      <c r="AT1246">
        <v>2.06</v>
      </c>
      <c r="AU1246" t="s">
        <v>143</v>
      </c>
      <c r="AV1246">
        <v>0</v>
      </c>
      <c r="AW1246">
        <v>2</v>
      </c>
      <c r="AX1246">
        <v>35812103</v>
      </c>
      <c r="AY1246">
        <v>1</v>
      </c>
      <c r="AZ1246">
        <v>0</v>
      </c>
      <c r="BA1246">
        <v>1229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CX1246">
        <f>Y1246*Source!I1148</f>
        <v>5.1500000000000004E-2</v>
      </c>
      <c r="CY1246">
        <f>AB1246</f>
        <v>932.72</v>
      </c>
      <c r="CZ1246">
        <f>AF1246</f>
        <v>87.17</v>
      </c>
      <c r="DA1246">
        <f>AJ1246</f>
        <v>10.7</v>
      </c>
      <c r="DB1246">
        <f>ROUND((ROUND(AT1246*CZ1246,2)*1.25),2)</f>
        <v>224.46</v>
      </c>
      <c r="DC1246">
        <f>ROUND((ROUND(AT1246*AG1246,2)*1.25),2)</f>
        <v>29.88</v>
      </c>
    </row>
    <row r="1247" spans="1:107">
      <c r="A1247">
        <f>ROW(Source!A1148)</f>
        <v>1148</v>
      </c>
      <c r="B1247">
        <v>35806607</v>
      </c>
      <c r="C1247">
        <v>35812091</v>
      </c>
      <c r="D1247">
        <v>29114836</v>
      </c>
      <c r="E1247">
        <v>1</v>
      </c>
      <c r="F1247">
        <v>1</v>
      </c>
      <c r="G1247">
        <v>1</v>
      </c>
      <c r="H1247">
        <v>3</v>
      </c>
      <c r="I1247" t="s">
        <v>176</v>
      </c>
      <c r="J1247" t="s">
        <v>311</v>
      </c>
      <c r="K1247" t="s">
        <v>177</v>
      </c>
      <c r="L1247">
        <v>1035</v>
      </c>
      <c r="N1247">
        <v>1013</v>
      </c>
      <c r="O1247" t="s">
        <v>178</v>
      </c>
      <c r="P1247" t="s">
        <v>178</v>
      </c>
      <c r="Q1247">
        <v>1</v>
      </c>
      <c r="W1247">
        <v>0</v>
      </c>
      <c r="X1247">
        <v>-1252999712</v>
      </c>
      <c r="Y1247">
        <v>100</v>
      </c>
      <c r="AA1247">
        <v>196.01</v>
      </c>
      <c r="AB1247">
        <v>0</v>
      </c>
      <c r="AC1247">
        <v>0</v>
      </c>
      <c r="AD1247">
        <v>0</v>
      </c>
      <c r="AE1247">
        <v>94.69</v>
      </c>
      <c r="AF1247">
        <v>0</v>
      </c>
      <c r="AG1247">
        <v>0</v>
      </c>
      <c r="AH1247">
        <v>0</v>
      </c>
      <c r="AI1247">
        <v>2.0699999999999998</v>
      </c>
      <c r="AJ1247">
        <v>1</v>
      </c>
      <c r="AK1247">
        <v>1</v>
      </c>
      <c r="AL1247">
        <v>1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 t="s">
        <v>3</v>
      </c>
      <c r="AT1247">
        <v>100</v>
      </c>
      <c r="AU1247" t="s">
        <v>3</v>
      </c>
      <c r="AV1247">
        <v>0</v>
      </c>
      <c r="AW1247">
        <v>1</v>
      </c>
      <c r="AX1247">
        <v>-1</v>
      </c>
      <c r="AY1247">
        <v>0</v>
      </c>
      <c r="AZ1247">
        <v>0</v>
      </c>
      <c r="BA1247" t="s">
        <v>3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CX1247">
        <f>Y1247*Source!I1148</f>
        <v>2</v>
      </c>
      <c r="CY1247">
        <f>AA1247</f>
        <v>196.01</v>
      </c>
      <c r="CZ1247">
        <f>AE1247</f>
        <v>94.69</v>
      </c>
      <c r="DA1247">
        <f>AI1247</f>
        <v>2.0699999999999998</v>
      </c>
      <c r="DB1247">
        <f t="shared" ref="DB1247:DB1271" si="200">ROUND(ROUND(AT1247*CZ1247,2),2)</f>
        <v>9469</v>
      </c>
      <c r="DC1247">
        <f t="shared" ref="DC1247:DC1271" si="201">ROUND(ROUND(AT1247*AG1247,2),2)</f>
        <v>0</v>
      </c>
    </row>
    <row r="1248" spans="1:107">
      <c r="A1248">
        <f>ROW(Source!A1148)</f>
        <v>1148</v>
      </c>
      <c r="B1248">
        <v>35806607</v>
      </c>
      <c r="C1248">
        <v>35812091</v>
      </c>
      <c r="D1248">
        <v>29114332</v>
      </c>
      <c r="E1248">
        <v>1</v>
      </c>
      <c r="F1248">
        <v>1</v>
      </c>
      <c r="G1248">
        <v>1</v>
      </c>
      <c r="H1248">
        <v>3</v>
      </c>
      <c r="I1248" t="s">
        <v>628</v>
      </c>
      <c r="J1248" t="s">
        <v>654</v>
      </c>
      <c r="K1248" t="s">
        <v>630</v>
      </c>
      <c r="L1248">
        <v>1348</v>
      </c>
      <c r="N1248">
        <v>1009</v>
      </c>
      <c r="O1248" t="s">
        <v>29</v>
      </c>
      <c r="P1248" t="s">
        <v>29</v>
      </c>
      <c r="Q1248">
        <v>1000</v>
      </c>
      <c r="W1248">
        <v>0</v>
      </c>
      <c r="X1248">
        <v>233971917</v>
      </c>
      <c r="Y1248">
        <v>3.3999999999999998E-3</v>
      </c>
      <c r="AA1248">
        <v>54619.68</v>
      </c>
      <c r="AB1248">
        <v>0</v>
      </c>
      <c r="AC1248">
        <v>0</v>
      </c>
      <c r="AD1248">
        <v>0</v>
      </c>
      <c r="AE1248">
        <v>11978</v>
      </c>
      <c r="AF1248">
        <v>0</v>
      </c>
      <c r="AG1248">
        <v>0</v>
      </c>
      <c r="AH1248">
        <v>0</v>
      </c>
      <c r="AI1248">
        <v>4.5599999999999996</v>
      </c>
      <c r="AJ1248">
        <v>1</v>
      </c>
      <c r="AK1248">
        <v>1</v>
      </c>
      <c r="AL1248">
        <v>1</v>
      </c>
      <c r="AN1248">
        <v>0</v>
      </c>
      <c r="AO1248">
        <v>1</v>
      </c>
      <c r="AP1248">
        <v>0</v>
      </c>
      <c r="AQ1248">
        <v>0</v>
      </c>
      <c r="AR1248">
        <v>0</v>
      </c>
      <c r="AS1248" t="s">
        <v>3</v>
      </c>
      <c r="AT1248">
        <v>3.3999999999999998E-3</v>
      </c>
      <c r="AU1248" t="s">
        <v>3</v>
      </c>
      <c r="AV1248">
        <v>0</v>
      </c>
      <c r="AW1248">
        <v>2</v>
      </c>
      <c r="AX1248">
        <v>35812104</v>
      </c>
      <c r="AY1248">
        <v>1</v>
      </c>
      <c r="AZ1248">
        <v>0</v>
      </c>
      <c r="BA1248">
        <v>1230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CX1248">
        <f>Y1248*Source!I1148</f>
        <v>6.7999999999999999E-5</v>
      </c>
      <c r="CY1248">
        <f>AA1248</f>
        <v>54619.68</v>
      </c>
      <c r="CZ1248">
        <f>AE1248</f>
        <v>11978</v>
      </c>
      <c r="DA1248">
        <f>AI1248</f>
        <v>4.5599999999999996</v>
      </c>
      <c r="DB1248">
        <f t="shared" si="200"/>
        <v>40.729999999999997</v>
      </c>
      <c r="DC1248">
        <f t="shared" si="201"/>
        <v>0</v>
      </c>
    </row>
    <row r="1249" spans="1:107">
      <c r="A1249">
        <f>ROW(Source!A1148)</f>
        <v>1148</v>
      </c>
      <c r="B1249">
        <v>35806607</v>
      </c>
      <c r="C1249">
        <v>35812091</v>
      </c>
      <c r="D1249">
        <v>29130561</v>
      </c>
      <c r="E1249">
        <v>1</v>
      </c>
      <c r="F1249">
        <v>1</v>
      </c>
      <c r="G1249">
        <v>1</v>
      </c>
      <c r="H1249">
        <v>3</v>
      </c>
      <c r="I1249" t="s">
        <v>185</v>
      </c>
      <c r="J1249" t="s">
        <v>317</v>
      </c>
      <c r="K1249" t="s">
        <v>186</v>
      </c>
      <c r="L1249">
        <v>1327</v>
      </c>
      <c r="N1249">
        <v>1005</v>
      </c>
      <c r="O1249" t="s">
        <v>165</v>
      </c>
      <c r="P1249" t="s">
        <v>165</v>
      </c>
      <c r="Q1249">
        <v>1</v>
      </c>
      <c r="W1249">
        <v>1</v>
      </c>
      <c r="X1249">
        <v>-172969429</v>
      </c>
      <c r="Y1249">
        <v>-100</v>
      </c>
      <c r="AA1249">
        <v>1039.1400000000001</v>
      </c>
      <c r="AB1249">
        <v>0</v>
      </c>
      <c r="AC1249">
        <v>0</v>
      </c>
      <c r="AD1249">
        <v>0</v>
      </c>
      <c r="AE1249">
        <v>207</v>
      </c>
      <c r="AF1249">
        <v>0</v>
      </c>
      <c r="AG1249">
        <v>0</v>
      </c>
      <c r="AH1249">
        <v>0</v>
      </c>
      <c r="AI1249">
        <v>5.0199999999999996</v>
      </c>
      <c r="AJ1249">
        <v>1</v>
      </c>
      <c r="AK1249">
        <v>1</v>
      </c>
      <c r="AL1249">
        <v>1</v>
      </c>
      <c r="AN1249">
        <v>0</v>
      </c>
      <c r="AO1249">
        <v>1</v>
      </c>
      <c r="AP1249">
        <v>0</v>
      </c>
      <c r="AQ1249">
        <v>0</v>
      </c>
      <c r="AR1249">
        <v>0</v>
      </c>
      <c r="AS1249" t="s">
        <v>3</v>
      </c>
      <c r="AT1249">
        <v>-100</v>
      </c>
      <c r="AU1249" t="s">
        <v>3</v>
      </c>
      <c r="AV1249">
        <v>0</v>
      </c>
      <c r="AW1249">
        <v>2</v>
      </c>
      <c r="AX1249">
        <v>35812106</v>
      </c>
      <c r="AY1249">
        <v>1</v>
      </c>
      <c r="AZ1249">
        <v>6144</v>
      </c>
      <c r="BA1249">
        <v>1232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CX1249">
        <f>Y1249*Source!I1148</f>
        <v>-2</v>
      </c>
      <c r="CY1249">
        <f>AA1249</f>
        <v>1039.1400000000001</v>
      </c>
      <c r="CZ1249">
        <f>AE1249</f>
        <v>207</v>
      </c>
      <c r="DA1249">
        <f>AI1249</f>
        <v>5.0199999999999996</v>
      </c>
      <c r="DB1249">
        <f t="shared" si="200"/>
        <v>-20700</v>
      </c>
      <c r="DC1249">
        <f t="shared" si="201"/>
        <v>0</v>
      </c>
    </row>
    <row r="1250" spans="1:107">
      <c r="A1250">
        <f>ROW(Source!A1148)</f>
        <v>1148</v>
      </c>
      <c r="B1250">
        <v>35806607</v>
      </c>
      <c r="C1250">
        <v>35812091</v>
      </c>
      <c r="D1250">
        <v>29130519</v>
      </c>
      <c r="E1250">
        <v>1</v>
      </c>
      <c r="F1250">
        <v>1</v>
      </c>
      <c r="G1250">
        <v>1</v>
      </c>
      <c r="H1250">
        <v>3</v>
      </c>
      <c r="I1250" t="s">
        <v>313</v>
      </c>
      <c r="J1250" t="s">
        <v>315</v>
      </c>
      <c r="K1250" t="s">
        <v>314</v>
      </c>
      <c r="L1250">
        <v>1327</v>
      </c>
      <c r="N1250">
        <v>1005</v>
      </c>
      <c r="O1250" t="s">
        <v>165</v>
      </c>
      <c r="P1250" t="s">
        <v>165</v>
      </c>
      <c r="Q1250">
        <v>1</v>
      </c>
      <c r="W1250">
        <v>0</v>
      </c>
      <c r="X1250">
        <v>-1775669208</v>
      </c>
      <c r="Y1250">
        <v>100</v>
      </c>
      <c r="AA1250">
        <v>11067.52</v>
      </c>
      <c r="AB1250">
        <v>0</v>
      </c>
      <c r="AC1250">
        <v>0</v>
      </c>
      <c r="AD1250">
        <v>0</v>
      </c>
      <c r="AE1250">
        <v>4535.87</v>
      </c>
      <c r="AF1250">
        <v>0</v>
      </c>
      <c r="AG1250">
        <v>0</v>
      </c>
      <c r="AH1250">
        <v>0</v>
      </c>
      <c r="AI1250">
        <v>2.44</v>
      </c>
      <c r="AJ1250">
        <v>1</v>
      </c>
      <c r="AK1250">
        <v>1</v>
      </c>
      <c r="AL1250">
        <v>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 t="s">
        <v>3</v>
      </c>
      <c r="AT1250">
        <v>100</v>
      </c>
      <c r="AU1250" t="s">
        <v>3</v>
      </c>
      <c r="AV1250">
        <v>0</v>
      </c>
      <c r="AW1250">
        <v>1</v>
      </c>
      <c r="AX1250">
        <v>-1</v>
      </c>
      <c r="AY1250">
        <v>0</v>
      </c>
      <c r="AZ1250">
        <v>0</v>
      </c>
      <c r="BA1250" t="s">
        <v>3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CX1250">
        <f>Y1250*Source!I1148</f>
        <v>2</v>
      </c>
      <c r="CY1250">
        <f>AA1250</f>
        <v>11067.52</v>
      </c>
      <c r="CZ1250">
        <f>AE1250</f>
        <v>4535.87</v>
      </c>
      <c r="DA1250">
        <f>AI1250</f>
        <v>2.44</v>
      </c>
      <c r="DB1250">
        <f t="shared" si="200"/>
        <v>453587</v>
      </c>
      <c r="DC1250">
        <f t="shared" si="201"/>
        <v>0</v>
      </c>
    </row>
    <row r="1251" spans="1:107">
      <c r="A1251">
        <f>ROW(Source!A1152)</f>
        <v>1152</v>
      </c>
      <c r="B1251">
        <v>35806607</v>
      </c>
      <c r="C1251">
        <v>35812110</v>
      </c>
      <c r="D1251">
        <v>18407150</v>
      </c>
      <c r="E1251">
        <v>1</v>
      </c>
      <c r="F1251">
        <v>1</v>
      </c>
      <c r="G1251">
        <v>1</v>
      </c>
      <c r="H1251">
        <v>1</v>
      </c>
      <c r="I1251" t="s">
        <v>599</v>
      </c>
      <c r="J1251" t="s">
        <v>3</v>
      </c>
      <c r="K1251" t="s">
        <v>600</v>
      </c>
      <c r="L1251">
        <v>1369</v>
      </c>
      <c r="N1251">
        <v>1013</v>
      </c>
      <c r="O1251" t="s">
        <v>583</v>
      </c>
      <c r="P1251" t="s">
        <v>583</v>
      </c>
      <c r="Q1251">
        <v>1</v>
      </c>
      <c r="W1251">
        <v>0</v>
      </c>
      <c r="X1251">
        <v>-931037793</v>
      </c>
      <c r="Y1251">
        <v>44.7</v>
      </c>
      <c r="AA1251">
        <v>0</v>
      </c>
      <c r="AB1251">
        <v>0</v>
      </c>
      <c r="AC1251">
        <v>0</v>
      </c>
      <c r="AD1251">
        <v>283.07</v>
      </c>
      <c r="AE1251">
        <v>0</v>
      </c>
      <c r="AF1251">
        <v>0</v>
      </c>
      <c r="AG1251">
        <v>0</v>
      </c>
      <c r="AH1251">
        <v>283.07</v>
      </c>
      <c r="AI1251">
        <v>1</v>
      </c>
      <c r="AJ1251">
        <v>1</v>
      </c>
      <c r="AK1251">
        <v>1</v>
      </c>
      <c r="AL1251">
        <v>1</v>
      </c>
      <c r="AN1251">
        <v>0</v>
      </c>
      <c r="AO1251">
        <v>1</v>
      </c>
      <c r="AP1251">
        <v>0</v>
      </c>
      <c r="AQ1251">
        <v>0</v>
      </c>
      <c r="AR1251">
        <v>0</v>
      </c>
      <c r="AS1251" t="s">
        <v>3</v>
      </c>
      <c r="AT1251">
        <v>44.7</v>
      </c>
      <c r="AU1251" t="s">
        <v>3</v>
      </c>
      <c r="AV1251">
        <v>1</v>
      </c>
      <c r="AW1251">
        <v>2</v>
      </c>
      <c r="AX1251">
        <v>35812124</v>
      </c>
      <c r="AY1251">
        <v>2</v>
      </c>
      <c r="AZ1251">
        <v>131072</v>
      </c>
      <c r="BA1251">
        <v>1233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CX1251">
        <f>Y1251*Source!I1152</f>
        <v>12.605399999999999</v>
      </c>
      <c r="CY1251">
        <f>AD1251</f>
        <v>283.07</v>
      </c>
      <c r="CZ1251">
        <f>AH1251</f>
        <v>283.07</v>
      </c>
      <c r="DA1251">
        <f>AL1251</f>
        <v>1</v>
      </c>
      <c r="DB1251">
        <f t="shared" si="200"/>
        <v>12653.23</v>
      </c>
      <c r="DC1251">
        <f t="shared" si="201"/>
        <v>0</v>
      </c>
    </row>
    <row r="1252" spans="1:107">
      <c r="A1252">
        <f>ROW(Source!A1152)</f>
        <v>1152</v>
      </c>
      <c r="B1252">
        <v>35806607</v>
      </c>
      <c r="C1252">
        <v>35812110</v>
      </c>
      <c r="D1252">
        <v>121548</v>
      </c>
      <c r="E1252">
        <v>1</v>
      </c>
      <c r="F1252">
        <v>1</v>
      </c>
      <c r="G1252">
        <v>1</v>
      </c>
      <c r="H1252">
        <v>1</v>
      </c>
      <c r="I1252" t="s">
        <v>34</v>
      </c>
      <c r="J1252" t="s">
        <v>3</v>
      </c>
      <c r="K1252" t="s">
        <v>584</v>
      </c>
      <c r="L1252">
        <v>608254</v>
      </c>
      <c r="N1252">
        <v>1013</v>
      </c>
      <c r="O1252" t="s">
        <v>585</v>
      </c>
      <c r="P1252" t="s">
        <v>585</v>
      </c>
      <c r="Q1252">
        <v>1</v>
      </c>
      <c r="W1252">
        <v>0</v>
      </c>
      <c r="X1252">
        <v>-185737400</v>
      </c>
      <c r="Y1252">
        <v>0.14000000000000001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1</v>
      </c>
      <c r="AJ1252">
        <v>1</v>
      </c>
      <c r="AK1252">
        <v>1</v>
      </c>
      <c r="AL1252">
        <v>1</v>
      </c>
      <c r="AN1252">
        <v>0</v>
      </c>
      <c r="AO1252">
        <v>1</v>
      </c>
      <c r="AP1252">
        <v>0</v>
      </c>
      <c r="AQ1252">
        <v>0</v>
      </c>
      <c r="AR1252">
        <v>0</v>
      </c>
      <c r="AS1252" t="s">
        <v>3</v>
      </c>
      <c r="AT1252">
        <v>0.14000000000000001</v>
      </c>
      <c r="AU1252" t="s">
        <v>3</v>
      </c>
      <c r="AV1252">
        <v>2</v>
      </c>
      <c r="AW1252">
        <v>2</v>
      </c>
      <c r="AX1252">
        <v>35812125</v>
      </c>
      <c r="AY1252">
        <v>1</v>
      </c>
      <c r="AZ1252">
        <v>0</v>
      </c>
      <c r="BA1252">
        <v>1234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CX1252">
        <f>Y1252*Source!I1152</f>
        <v>3.9480000000000001E-2</v>
      </c>
      <c r="CY1252">
        <f>AD1252</f>
        <v>0</v>
      </c>
      <c r="CZ1252">
        <f>AH1252</f>
        <v>0</v>
      </c>
      <c r="DA1252">
        <f>AL1252</f>
        <v>1</v>
      </c>
      <c r="DB1252">
        <f t="shared" si="200"/>
        <v>0</v>
      </c>
      <c r="DC1252">
        <f t="shared" si="201"/>
        <v>0</v>
      </c>
    </row>
    <row r="1253" spans="1:107">
      <c r="A1253">
        <f>ROW(Source!A1152)</f>
        <v>1152</v>
      </c>
      <c r="B1253">
        <v>35806607</v>
      </c>
      <c r="C1253">
        <v>35812110</v>
      </c>
      <c r="D1253">
        <v>29172479</v>
      </c>
      <c r="E1253">
        <v>1</v>
      </c>
      <c r="F1253">
        <v>1</v>
      </c>
      <c r="G1253">
        <v>1</v>
      </c>
      <c r="H1253">
        <v>2</v>
      </c>
      <c r="I1253" t="s">
        <v>861</v>
      </c>
      <c r="J1253" t="s">
        <v>862</v>
      </c>
      <c r="K1253" t="s">
        <v>863</v>
      </c>
      <c r="L1253">
        <v>1368</v>
      </c>
      <c r="N1253">
        <v>1011</v>
      </c>
      <c r="O1253" t="s">
        <v>589</v>
      </c>
      <c r="P1253" t="s">
        <v>589</v>
      </c>
      <c r="Q1253">
        <v>1</v>
      </c>
      <c r="W1253">
        <v>0</v>
      </c>
      <c r="X1253">
        <v>-996378858</v>
      </c>
      <c r="Y1253">
        <v>0.14000000000000001</v>
      </c>
      <c r="AA1253">
        <v>0</v>
      </c>
      <c r="AB1253">
        <v>901.01</v>
      </c>
      <c r="AC1253">
        <v>333.79</v>
      </c>
      <c r="AD1253">
        <v>0</v>
      </c>
      <c r="AE1253">
        <v>0</v>
      </c>
      <c r="AF1253">
        <v>99.89</v>
      </c>
      <c r="AG1253">
        <v>10.06</v>
      </c>
      <c r="AH1253">
        <v>0</v>
      </c>
      <c r="AI1253">
        <v>1</v>
      </c>
      <c r="AJ1253">
        <v>9.02</v>
      </c>
      <c r="AK1253">
        <v>33.18</v>
      </c>
      <c r="AL1253">
        <v>1</v>
      </c>
      <c r="AN1253">
        <v>0</v>
      </c>
      <c r="AO1253">
        <v>1</v>
      </c>
      <c r="AP1253">
        <v>0</v>
      </c>
      <c r="AQ1253">
        <v>0</v>
      </c>
      <c r="AR1253">
        <v>0</v>
      </c>
      <c r="AS1253" t="s">
        <v>3</v>
      </c>
      <c r="AT1253">
        <v>0.14000000000000001</v>
      </c>
      <c r="AU1253" t="s">
        <v>3</v>
      </c>
      <c r="AV1253">
        <v>0</v>
      </c>
      <c r="AW1253">
        <v>2</v>
      </c>
      <c r="AX1253">
        <v>35812126</v>
      </c>
      <c r="AY1253">
        <v>1</v>
      </c>
      <c r="AZ1253">
        <v>0</v>
      </c>
      <c r="BA1253">
        <v>1235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CX1253">
        <f>Y1253*Source!I1152</f>
        <v>3.9480000000000001E-2</v>
      </c>
      <c r="CY1253">
        <f>AB1253</f>
        <v>901.01</v>
      </c>
      <c r="CZ1253">
        <f>AF1253</f>
        <v>99.89</v>
      </c>
      <c r="DA1253">
        <f>AJ1253</f>
        <v>9.02</v>
      </c>
      <c r="DB1253">
        <f t="shared" si="200"/>
        <v>13.98</v>
      </c>
      <c r="DC1253">
        <f t="shared" si="201"/>
        <v>1.41</v>
      </c>
    </row>
    <row r="1254" spans="1:107">
      <c r="A1254">
        <f>ROW(Source!A1152)</f>
        <v>1152</v>
      </c>
      <c r="B1254">
        <v>35806607</v>
      </c>
      <c r="C1254">
        <v>35812110</v>
      </c>
      <c r="D1254">
        <v>29174591</v>
      </c>
      <c r="E1254">
        <v>1</v>
      </c>
      <c r="F1254">
        <v>1</v>
      </c>
      <c r="G1254">
        <v>1</v>
      </c>
      <c r="H1254">
        <v>2</v>
      </c>
      <c r="I1254" t="s">
        <v>612</v>
      </c>
      <c r="J1254" t="s">
        <v>642</v>
      </c>
      <c r="K1254" t="s">
        <v>614</v>
      </c>
      <c r="L1254">
        <v>1368</v>
      </c>
      <c r="N1254">
        <v>1011</v>
      </c>
      <c r="O1254" t="s">
        <v>589</v>
      </c>
      <c r="P1254" t="s">
        <v>589</v>
      </c>
      <c r="Q1254">
        <v>1</v>
      </c>
      <c r="W1254">
        <v>0</v>
      </c>
      <c r="X1254">
        <v>1598042632</v>
      </c>
      <c r="Y1254">
        <v>0.45</v>
      </c>
      <c r="AA1254">
        <v>0</v>
      </c>
      <c r="AB1254">
        <v>9.4700000000000006</v>
      </c>
      <c r="AC1254">
        <v>0</v>
      </c>
      <c r="AD1254">
        <v>0</v>
      </c>
      <c r="AE1254">
        <v>0</v>
      </c>
      <c r="AF1254">
        <v>0.95</v>
      </c>
      <c r="AG1254">
        <v>0</v>
      </c>
      <c r="AH1254">
        <v>0</v>
      </c>
      <c r="AI1254">
        <v>1</v>
      </c>
      <c r="AJ1254">
        <v>9.9700000000000006</v>
      </c>
      <c r="AK1254">
        <v>33.18</v>
      </c>
      <c r="AL1254">
        <v>1</v>
      </c>
      <c r="AN1254">
        <v>0</v>
      </c>
      <c r="AO1254">
        <v>1</v>
      </c>
      <c r="AP1254">
        <v>0</v>
      </c>
      <c r="AQ1254">
        <v>0</v>
      </c>
      <c r="AR1254">
        <v>0</v>
      </c>
      <c r="AS1254" t="s">
        <v>3</v>
      </c>
      <c r="AT1254">
        <v>0.45</v>
      </c>
      <c r="AU1254" t="s">
        <v>3</v>
      </c>
      <c r="AV1254">
        <v>0</v>
      </c>
      <c r="AW1254">
        <v>2</v>
      </c>
      <c r="AX1254">
        <v>35812127</v>
      </c>
      <c r="AY1254">
        <v>1</v>
      </c>
      <c r="AZ1254">
        <v>0</v>
      </c>
      <c r="BA1254">
        <v>1236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CX1254">
        <f>Y1254*Source!I1152</f>
        <v>0.12689999999999999</v>
      </c>
      <c r="CY1254">
        <f>AB1254</f>
        <v>9.4700000000000006</v>
      </c>
      <c r="CZ1254">
        <f>AF1254</f>
        <v>0.95</v>
      </c>
      <c r="DA1254">
        <f>AJ1254</f>
        <v>9.9700000000000006</v>
      </c>
      <c r="DB1254">
        <f t="shared" si="200"/>
        <v>0.43</v>
      </c>
      <c r="DC1254">
        <f t="shared" si="201"/>
        <v>0</v>
      </c>
    </row>
    <row r="1255" spans="1:107">
      <c r="A1255">
        <f>ROW(Source!A1152)</f>
        <v>1152</v>
      </c>
      <c r="B1255">
        <v>35806607</v>
      </c>
      <c r="C1255">
        <v>35812110</v>
      </c>
      <c r="D1255">
        <v>29174913</v>
      </c>
      <c r="E1255">
        <v>1</v>
      </c>
      <c r="F1255">
        <v>1</v>
      </c>
      <c r="G1255">
        <v>1</v>
      </c>
      <c r="H1255">
        <v>2</v>
      </c>
      <c r="I1255" t="s">
        <v>601</v>
      </c>
      <c r="J1255" t="s">
        <v>602</v>
      </c>
      <c r="K1255" t="s">
        <v>603</v>
      </c>
      <c r="L1255">
        <v>1368</v>
      </c>
      <c r="N1255">
        <v>1011</v>
      </c>
      <c r="O1255" t="s">
        <v>589</v>
      </c>
      <c r="P1255" t="s">
        <v>589</v>
      </c>
      <c r="Q1255">
        <v>1</v>
      </c>
      <c r="W1255">
        <v>0</v>
      </c>
      <c r="X1255">
        <v>458544584</v>
      </c>
      <c r="Y1255">
        <v>0.48</v>
      </c>
      <c r="AA1255">
        <v>0</v>
      </c>
      <c r="AB1255">
        <v>932.72</v>
      </c>
      <c r="AC1255">
        <v>384.89</v>
      </c>
      <c r="AD1255">
        <v>0</v>
      </c>
      <c r="AE1255">
        <v>0</v>
      </c>
      <c r="AF1255">
        <v>87.17</v>
      </c>
      <c r="AG1255">
        <v>11.6</v>
      </c>
      <c r="AH1255">
        <v>0</v>
      </c>
      <c r="AI1255">
        <v>1</v>
      </c>
      <c r="AJ1255">
        <v>10.7</v>
      </c>
      <c r="AK1255">
        <v>33.18</v>
      </c>
      <c r="AL1255">
        <v>1</v>
      </c>
      <c r="AN1255">
        <v>0</v>
      </c>
      <c r="AO1255">
        <v>1</v>
      </c>
      <c r="AP1255">
        <v>0</v>
      </c>
      <c r="AQ1255">
        <v>0</v>
      </c>
      <c r="AR1255">
        <v>0</v>
      </c>
      <c r="AS1255" t="s">
        <v>3</v>
      </c>
      <c r="AT1255">
        <v>0.48</v>
      </c>
      <c r="AU1255" t="s">
        <v>3</v>
      </c>
      <c r="AV1255">
        <v>0</v>
      </c>
      <c r="AW1255">
        <v>2</v>
      </c>
      <c r="AX1255">
        <v>35812128</v>
      </c>
      <c r="AY1255">
        <v>1</v>
      </c>
      <c r="AZ1255">
        <v>0</v>
      </c>
      <c r="BA1255">
        <v>1237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CX1255">
        <f>Y1255*Source!I1152</f>
        <v>0.13535999999999998</v>
      </c>
      <c r="CY1255">
        <f>AB1255</f>
        <v>932.72</v>
      </c>
      <c r="CZ1255">
        <f>AF1255</f>
        <v>87.17</v>
      </c>
      <c r="DA1255">
        <f>AJ1255</f>
        <v>10.7</v>
      </c>
      <c r="DB1255">
        <f t="shared" si="200"/>
        <v>41.84</v>
      </c>
      <c r="DC1255">
        <f t="shared" si="201"/>
        <v>5.57</v>
      </c>
    </row>
    <row r="1256" spans="1:107">
      <c r="A1256">
        <f>ROW(Source!A1152)</f>
        <v>1152</v>
      </c>
      <c r="B1256">
        <v>35806607</v>
      </c>
      <c r="C1256">
        <v>35812110</v>
      </c>
      <c r="D1256">
        <v>29114340</v>
      </c>
      <c r="E1256">
        <v>1</v>
      </c>
      <c r="F1256">
        <v>1</v>
      </c>
      <c r="G1256">
        <v>1</v>
      </c>
      <c r="H1256">
        <v>3</v>
      </c>
      <c r="I1256" t="s">
        <v>864</v>
      </c>
      <c r="J1256" t="s">
        <v>865</v>
      </c>
      <c r="K1256" t="s">
        <v>866</v>
      </c>
      <c r="L1256">
        <v>1348</v>
      </c>
      <c r="N1256">
        <v>1009</v>
      </c>
      <c r="O1256" t="s">
        <v>29</v>
      </c>
      <c r="P1256" t="s">
        <v>29</v>
      </c>
      <c r="Q1256">
        <v>1000</v>
      </c>
      <c r="W1256">
        <v>0</v>
      </c>
      <c r="X1256">
        <v>-528746691</v>
      </c>
      <c r="Y1256">
        <v>1.6000000000000001E-3</v>
      </c>
      <c r="AA1256">
        <v>54070.5</v>
      </c>
      <c r="AB1256">
        <v>0</v>
      </c>
      <c r="AC1256">
        <v>0</v>
      </c>
      <c r="AD1256">
        <v>0</v>
      </c>
      <c r="AE1256">
        <v>8475</v>
      </c>
      <c r="AF1256">
        <v>0</v>
      </c>
      <c r="AG1256">
        <v>0</v>
      </c>
      <c r="AH1256">
        <v>0</v>
      </c>
      <c r="AI1256">
        <v>6.38</v>
      </c>
      <c r="AJ1256">
        <v>1</v>
      </c>
      <c r="AK1256">
        <v>1</v>
      </c>
      <c r="AL1256">
        <v>1</v>
      </c>
      <c r="AN1256">
        <v>0</v>
      </c>
      <c r="AO1256">
        <v>1</v>
      </c>
      <c r="AP1256">
        <v>0</v>
      </c>
      <c r="AQ1256">
        <v>0</v>
      </c>
      <c r="AR1256">
        <v>0</v>
      </c>
      <c r="AS1256" t="s">
        <v>3</v>
      </c>
      <c r="AT1256">
        <v>1.6000000000000001E-3</v>
      </c>
      <c r="AU1256" t="s">
        <v>3</v>
      </c>
      <c r="AV1256">
        <v>0</v>
      </c>
      <c r="AW1256">
        <v>2</v>
      </c>
      <c r="AX1256">
        <v>35812129</v>
      </c>
      <c r="AY1256">
        <v>1</v>
      </c>
      <c r="AZ1256">
        <v>0</v>
      </c>
      <c r="BA1256">
        <v>1238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CX1256">
        <f>Y1256*Source!I1152</f>
        <v>4.5119999999999996E-4</v>
      </c>
      <c r="CY1256">
        <f t="shared" ref="CY1256:CY1263" si="202">AA1256</f>
        <v>54070.5</v>
      </c>
      <c r="CZ1256">
        <f t="shared" ref="CZ1256:CZ1263" si="203">AE1256</f>
        <v>8475</v>
      </c>
      <c r="DA1256">
        <f t="shared" ref="DA1256:DA1263" si="204">AI1256</f>
        <v>6.38</v>
      </c>
      <c r="DB1256">
        <f t="shared" si="200"/>
        <v>13.56</v>
      </c>
      <c r="DC1256">
        <f t="shared" si="201"/>
        <v>0</v>
      </c>
    </row>
    <row r="1257" spans="1:107">
      <c r="A1257">
        <f>ROW(Source!A1152)</f>
        <v>1152</v>
      </c>
      <c r="B1257">
        <v>35806607</v>
      </c>
      <c r="C1257">
        <v>35812110</v>
      </c>
      <c r="D1257">
        <v>29109162</v>
      </c>
      <c r="E1257">
        <v>1</v>
      </c>
      <c r="F1257">
        <v>1</v>
      </c>
      <c r="G1257">
        <v>1</v>
      </c>
      <c r="H1257">
        <v>3</v>
      </c>
      <c r="I1257" t="s">
        <v>645</v>
      </c>
      <c r="J1257" t="s">
        <v>646</v>
      </c>
      <c r="K1257" t="s">
        <v>647</v>
      </c>
      <c r="L1257">
        <v>1327</v>
      </c>
      <c r="N1257">
        <v>1005</v>
      </c>
      <c r="O1257" t="s">
        <v>165</v>
      </c>
      <c r="P1257" t="s">
        <v>165</v>
      </c>
      <c r="Q1257">
        <v>1</v>
      </c>
      <c r="W1257">
        <v>0</v>
      </c>
      <c r="X1257">
        <v>2002905425</v>
      </c>
      <c r="Y1257">
        <v>23</v>
      </c>
      <c r="AA1257">
        <v>33.75</v>
      </c>
      <c r="AB1257">
        <v>0</v>
      </c>
      <c r="AC1257">
        <v>0</v>
      </c>
      <c r="AD1257">
        <v>0</v>
      </c>
      <c r="AE1257">
        <v>5.71</v>
      </c>
      <c r="AF1257">
        <v>0</v>
      </c>
      <c r="AG1257">
        <v>0</v>
      </c>
      <c r="AH1257">
        <v>0</v>
      </c>
      <c r="AI1257">
        <v>5.91</v>
      </c>
      <c r="AJ1257">
        <v>1</v>
      </c>
      <c r="AK1257">
        <v>1</v>
      </c>
      <c r="AL1257">
        <v>1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 t="s">
        <v>3</v>
      </c>
      <c r="AT1257">
        <v>23</v>
      </c>
      <c r="AU1257" t="s">
        <v>3</v>
      </c>
      <c r="AV1257">
        <v>0</v>
      </c>
      <c r="AW1257">
        <v>2</v>
      </c>
      <c r="AX1257">
        <v>35812130</v>
      </c>
      <c r="AY1257">
        <v>1</v>
      </c>
      <c r="AZ1257">
        <v>0</v>
      </c>
      <c r="BA1257">
        <v>1239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CX1257">
        <f>Y1257*Source!I1152</f>
        <v>6.4859999999999998</v>
      </c>
      <c r="CY1257">
        <f t="shared" si="202"/>
        <v>33.75</v>
      </c>
      <c r="CZ1257">
        <f t="shared" si="203"/>
        <v>5.71</v>
      </c>
      <c r="DA1257">
        <f t="shared" si="204"/>
        <v>5.91</v>
      </c>
      <c r="DB1257">
        <f t="shared" si="200"/>
        <v>131.33000000000001</v>
      </c>
      <c r="DC1257">
        <f t="shared" si="201"/>
        <v>0</v>
      </c>
    </row>
    <row r="1258" spans="1:107">
      <c r="A1258">
        <f>ROW(Source!A1152)</f>
        <v>1152</v>
      </c>
      <c r="B1258">
        <v>35806607</v>
      </c>
      <c r="C1258">
        <v>35812110</v>
      </c>
      <c r="D1258">
        <v>29107615</v>
      </c>
      <c r="E1258">
        <v>1</v>
      </c>
      <c r="F1258">
        <v>1</v>
      </c>
      <c r="G1258">
        <v>1</v>
      </c>
      <c r="H1258">
        <v>3</v>
      </c>
      <c r="I1258" t="s">
        <v>867</v>
      </c>
      <c r="J1258" t="s">
        <v>868</v>
      </c>
      <c r="K1258" t="s">
        <v>869</v>
      </c>
      <c r="L1258">
        <v>1348</v>
      </c>
      <c r="N1258">
        <v>1009</v>
      </c>
      <c r="O1258" t="s">
        <v>29</v>
      </c>
      <c r="P1258" t="s">
        <v>29</v>
      </c>
      <c r="Q1258">
        <v>1000</v>
      </c>
      <c r="W1258">
        <v>0</v>
      </c>
      <c r="X1258">
        <v>-529114404</v>
      </c>
      <c r="Y1258">
        <v>3.3999999999999998E-3</v>
      </c>
      <c r="AA1258">
        <v>156811</v>
      </c>
      <c r="AB1258">
        <v>0</v>
      </c>
      <c r="AC1258">
        <v>0</v>
      </c>
      <c r="AD1258">
        <v>0</v>
      </c>
      <c r="AE1258">
        <v>19100</v>
      </c>
      <c r="AF1258">
        <v>0</v>
      </c>
      <c r="AG1258">
        <v>0</v>
      </c>
      <c r="AH1258">
        <v>0</v>
      </c>
      <c r="AI1258">
        <v>8.2100000000000009</v>
      </c>
      <c r="AJ1258">
        <v>1</v>
      </c>
      <c r="AK1258">
        <v>1</v>
      </c>
      <c r="AL1258">
        <v>1</v>
      </c>
      <c r="AN1258">
        <v>0</v>
      </c>
      <c r="AO1258">
        <v>1</v>
      </c>
      <c r="AP1258">
        <v>0</v>
      </c>
      <c r="AQ1258">
        <v>0</v>
      </c>
      <c r="AR1258">
        <v>0</v>
      </c>
      <c r="AS1258" t="s">
        <v>3</v>
      </c>
      <c r="AT1258">
        <v>3.3999999999999998E-3</v>
      </c>
      <c r="AU1258" t="s">
        <v>3</v>
      </c>
      <c r="AV1258">
        <v>0</v>
      </c>
      <c r="AW1258">
        <v>2</v>
      </c>
      <c r="AX1258">
        <v>35812131</v>
      </c>
      <c r="AY1258">
        <v>1</v>
      </c>
      <c r="AZ1258">
        <v>0</v>
      </c>
      <c r="BA1258">
        <v>1240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CX1258">
        <f>Y1258*Source!I1152</f>
        <v>9.5879999999999989E-4</v>
      </c>
      <c r="CY1258">
        <f t="shared" si="202"/>
        <v>156811</v>
      </c>
      <c r="CZ1258">
        <f t="shared" si="203"/>
        <v>19100</v>
      </c>
      <c r="DA1258">
        <f t="shared" si="204"/>
        <v>8.2100000000000009</v>
      </c>
      <c r="DB1258">
        <f t="shared" si="200"/>
        <v>64.94</v>
      </c>
      <c r="DC1258">
        <f t="shared" si="201"/>
        <v>0</v>
      </c>
    </row>
    <row r="1259" spans="1:107">
      <c r="A1259">
        <f>ROW(Source!A1152)</f>
        <v>1152</v>
      </c>
      <c r="B1259">
        <v>35806607</v>
      </c>
      <c r="C1259">
        <v>35812110</v>
      </c>
      <c r="D1259">
        <v>29115662</v>
      </c>
      <c r="E1259">
        <v>1</v>
      </c>
      <c r="F1259">
        <v>1</v>
      </c>
      <c r="G1259">
        <v>1</v>
      </c>
      <c r="H1259">
        <v>3</v>
      </c>
      <c r="I1259" t="s">
        <v>870</v>
      </c>
      <c r="J1259" t="s">
        <v>871</v>
      </c>
      <c r="K1259" t="s">
        <v>872</v>
      </c>
      <c r="L1259">
        <v>1339</v>
      </c>
      <c r="N1259">
        <v>1007</v>
      </c>
      <c r="O1259" t="s">
        <v>638</v>
      </c>
      <c r="P1259" t="s">
        <v>638</v>
      </c>
      <c r="Q1259">
        <v>1</v>
      </c>
      <c r="W1259">
        <v>0</v>
      </c>
      <c r="X1259">
        <v>-1374050018</v>
      </c>
      <c r="Y1259">
        <v>0.24</v>
      </c>
      <c r="AA1259">
        <v>6175.95</v>
      </c>
      <c r="AB1259">
        <v>0</v>
      </c>
      <c r="AC1259">
        <v>0</v>
      </c>
      <c r="AD1259">
        <v>0</v>
      </c>
      <c r="AE1259">
        <v>1045</v>
      </c>
      <c r="AF1259">
        <v>0</v>
      </c>
      <c r="AG1259">
        <v>0</v>
      </c>
      <c r="AH1259">
        <v>0</v>
      </c>
      <c r="AI1259">
        <v>5.91</v>
      </c>
      <c r="AJ1259">
        <v>1</v>
      </c>
      <c r="AK1259">
        <v>1</v>
      </c>
      <c r="AL1259">
        <v>1</v>
      </c>
      <c r="AN1259">
        <v>0</v>
      </c>
      <c r="AO1259">
        <v>1</v>
      </c>
      <c r="AP1259">
        <v>0</v>
      </c>
      <c r="AQ1259">
        <v>0</v>
      </c>
      <c r="AR1259">
        <v>0</v>
      </c>
      <c r="AS1259" t="s">
        <v>3</v>
      </c>
      <c r="AT1259">
        <v>0.24</v>
      </c>
      <c r="AU1259" t="s">
        <v>3</v>
      </c>
      <c r="AV1259">
        <v>0</v>
      </c>
      <c r="AW1259">
        <v>2</v>
      </c>
      <c r="AX1259">
        <v>35812132</v>
      </c>
      <c r="AY1259">
        <v>1</v>
      </c>
      <c r="AZ1259">
        <v>0</v>
      </c>
      <c r="BA1259">
        <v>1241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CX1259">
        <f>Y1259*Source!I1152</f>
        <v>6.767999999999999E-2</v>
      </c>
      <c r="CY1259">
        <f t="shared" si="202"/>
        <v>6175.95</v>
      </c>
      <c r="CZ1259">
        <f t="shared" si="203"/>
        <v>1045</v>
      </c>
      <c r="DA1259">
        <f t="shared" si="204"/>
        <v>5.91</v>
      </c>
      <c r="DB1259">
        <f t="shared" si="200"/>
        <v>250.8</v>
      </c>
      <c r="DC1259">
        <f t="shared" si="201"/>
        <v>0</v>
      </c>
    </row>
    <row r="1260" spans="1:107">
      <c r="A1260">
        <f>ROW(Source!A1152)</f>
        <v>1152</v>
      </c>
      <c r="B1260">
        <v>35806607</v>
      </c>
      <c r="C1260">
        <v>35812110</v>
      </c>
      <c r="D1260">
        <v>29131086</v>
      </c>
      <c r="E1260">
        <v>1</v>
      </c>
      <c r="F1260">
        <v>1</v>
      </c>
      <c r="G1260">
        <v>1</v>
      </c>
      <c r="H1260">
        <v>3</v>
      </c>
      <c r="I1260" t="s">
        <v>648</v>
      </c>
      <c r="J1260" t="s">
        <v>649</v>
      </c>
      <c r="K1260" t="s">
        <v>650</v>
      </c>
      <c r="L1260">
        <v>1339</v>
      </c>
      <c r="N1260">
        <v>1007</v>
      </c>
      <c r="O1260" t="s">
        <v>638</v>
      </c>
      <c r="P1260" t="s">
        <v>638</v>
      </c>
      <c r="Q1260">
        <v>1</v>
      </c>
      <c r="W1260">
        <v>0</v>
      </c>
      <c r="X1260">
        <v>135382931</v>
      </c>
      <c r="Y1260">
        <v>1.18</v>
      </c>
      <c r="AA1260">
        <v>6560.13</v>
      </c>
      <c r="AB1260">
        <v>0</v>
      </c>
      <c r="AC1260">
        <v>0</v>
      </c>
      <c r="AD1260">
        <v>0</v>
      </c>
      <c r="AE1260">
        <v>1970.01</v>
      </c>
      <c r="AF1260">
        <v>0</v>
      </c>
      <c r="AG1260">
        <v>0</v>
      </c>
      <c r="AH1260">
        <v>0</v>
      </c>
      <c r="AI1260">
        <v>3.33</v>
      </c>
      <c r="AJ1260">
        <v>1</v>
      </c>
      <c r="AK1260">
        <v>1</v>
      </c>
      <c r="AL1260">
        <v>1</v>
      </c>
      <c r="AN1260">
        <v>0</v>
      </c>
      <c r="AO1260">
        <v>1</v>
      </c>
      <c r="AP1260">
        <v>0</v>
      </c>
      <c r="AQ1260">
        <v>0</v>
      </c>
      <c r="AR1260">
        <v>0</v>
      </c>
      <c r="AS1260" t="s">
        <v>3</v>
      </c>
      <c r="AT1260">
        <v>1.18</v>
      </c>
      <c r="AU1260" t="s">
        <v>3</v>
      </c>
      <c r="AV1260">
        <v>0</v>
      </c>
      <c r="AW1260">
        <v>2</v>
      </c>
      <c r="AX1260">
        <v>35812133</v>
      </c>
      <c r="AY1260">
        <v>1</v>
      </c>
      <c r="AZ1260">
        <v>0</v>
      </c>
      <c r="BA1260">
        <v>1242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CX1260">
        <f>Y1260*Source!I1152</f>
        <v>0.33275999999999994</v>
      </c>
      <c r="CY1260">
        <f t="shared" si="202"/>
        <v>6560.13</v>
      </c>
      <c r="CZ1260">
        <f t="shared" si="203"/>
        <v>1970.01</v>
      </c>
      <c r="DA1260">
        <f t="shared" si="204"/>
        <v>3.33</v>
      </c>
      <c r="DB1260">
        <f t="shared" si="200"/>
        <v>2324.61</v>
      </c>
      <c r="DC1260">
        <f t="shared" si="201"/>
        <v>0</v>
      </c>
    </row>
    <row r="1261" spans="1:107">
      <c r="A1261">
        <f>ROW(Source!A1152)</f>
        <v>1152</v>
      </c>
      <c r="B1261">
        <v>35806607</v>
      </c>
      <c r="C1261">
        <v>35812110</v>
      </c>
      <c r="D1261">
        <v>29145153</v>
      </c>
      <c r="E1261">
        <v>1</v>
      </c>
      <c r="F1261">
        <v>1</v>
      </c>
      <c r="G1261">
        <v>1</v>
      </c>
      <c r="H1261">
        <v>3</v>
      </c>
      <c r="I1261" t="s">
        <v>873</v>
      </c>
      <c r="J1261" t="s">
        <v>874</v>
      </c>
      <c r="K1261" t="s">
        <v>875</v>
      </c>
      <c r="L1261">
        <v>1339</v>
      </c>
      <c r="N1261">
        <v>1007</v>
      </c>
      <c r="O1261" t="s">
        <v>638</v>
      </c>
      <c r="P1261" t="s">
        <v>638</v>
      </c>
      <c r="Q1261">
        <v>1</v>
      </c>
      <c r="W1261">
        <v>0</v>
      </c>
      <c r="X1261">
        <v>1291934812</v>
      </c>
      <c r="Y1261">
        <v>0.28000000000000003</v>
      </c>
      <c r="AA1261">
        <v>3234.48</v>
      </c>
      <c r="AB1261">
        <v>0</v>
      </c>
      <c r="AC1261">
        <v>0</v>
      </c>
      <c r="AD1261">
        <v>0</v>
      </c>
      <c r="AE1261">
        <v>426.15</v>
      </c>
      <c r="AF1261">
        <v>0</v>
      </c>
      <c r="AG1261">
        <v>0</v>
      </c>
      <c r="AH1261">
        <v>0</v>
      </c>
      <c r="AI1261">
        <v>7.59</v>
      </c>
      <c r="AJ1261">
        <v>1</v>
      </c>
      <c r="AK1261">
        <v>1</v>
      </c>
      <c r="AL1261">
        <v>1</v>
      </c>
      <c r="AN1261">
        <v>0</v>
      </c>
      <c r="AO1261">
        <v>1</v>
      </c>
      <c r="AP1261">
        <v>0</v>
      </c>
      <c r="AQ1261">
        <v>0</v>
      </c>
      <c r="AR1261">
        <v>0</v>
      </c>
      <c r="AS1261" t="s">
        <v>3</v>
      </c>
      <c r="AT1261">
        <v>0.28000000000000003</v>
      </c>
      <c r="AU1261" t="s">
        <v>3</v>
      </c>
      <c r="AV1261">
        <v>0</v>
      </c>
      <c r="AW1261">
        <v>2</v>
      </c>
      <c r="AX1261">
        <v>35812134</v>
      </c>
      <c r="AY1261">
        <v>1</v>
      </c>
      <c r="AZ1261">
        <v>0</v>
      </c>
      <c r="BA1261">
        <v>1243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CX1261">
        <f>Y1261*Source!I1152</f>
        <v>7.8960000000000002E-2</v>
      </c>
      <c r="CY1261">
        <f t="shared" si="202"/>
        <v>3234.48</v>
      </c>
      <c r="CZ1261">
        <f t="shared" si="203"/>
        <v>426.15</v>
      </c>
      <c r="DA1261">
        <f t="shared" si="204"/>
        <v>7.59</v>
      </c>
      <c r="DB1261">
        <f t="shared" si="200"/>
        <v>119.32</v>
      </c>
      <c r="DC1261">
        <f t="shared" si="201"/>
        <v>0</v>
      </c>
    </row>
    <row r="1262" spans="1:107">
      <c r="A1262">
        <f>ROW(Source!A1152)</f>
        <v>1152</v>
      </c>
      <c r="B1262">
        <v>35806607</v>
      </c>
      <c r="C1262">
        <v>35812110</v>
      </c>
      <c r="D1262">
        <v>29148832</v>
      </c>
      <c r="E1262">
        <v>1</v>
      </c>
      <c r="F1262">
        <v>1</v>
      </c>
      <c r="G1262">
        <v>1</v>
      </c>
      <c r="H1262">
        <v>3</v>
      </c>
      <c r="I1262" t="s">
        <v>876</v>
      </c>
      <c r="J1262" t="s">
        <v>877</v>
      </c>
      <c r="K1262" t="s">
        <v>878</v>
      </c>
      <c r="L1262">
        <v>1356</v>
      </c>
      <c r="N1262">
        <v>1010</v>
      </c>
      <c r="O1262" t="s">
        <v>253</v>
      </c>
      <c r="P1262" t="s">
        <v>253</v>
      </c>
      <c r="Q1262">
        <v>1000</v>
      </c>
      <c r="W1262">
        <v>0</v>
      </c>
      <c r="X1262">
        <v>-463371541</v>
      </c>
      <c r="Y1262">
        <v>0.51</v>
      </c>
      <c r="AA1262">
        <v>8359.85</v>
      </c>
      <c r="AB1262">
        <v>0</v>
      </c>
      <c r="AC1262">
        <v>0</v>
      </c>
      <c r="AD1262">
        <v>0</v>
      </c>
      <c r="AE1262">
        <v>1752.59</v>
      </c>
      <c r="AF1262">
        <v>0</v>
      </c>
      <c r="AG1262">
        <v>0</v>
      </c>
      <c r="AH1262">
        <v>0</v>
      </c>
      <c r="AI1262">
        <v>4.7699999999999996</v>
      </c>
      <c r="AJ1262">
        <v>1</v>
      </c>
      <c r="AK1262">
        <v>1</v>
      </c>
      <c r="AL1262">
        <v>1</v>
      </c>
      <c r="AN1262">
        <v>0</v>
      </c>
      <c r="AO1262">
        <v>1</v>
      </c>
      <c r="AP1262">
        <v>0</v>
      </c>
      <c r="AQ1262">
        <v>0</v>
      </c>
      <c r="AR1262">
        <v>0</v>
      </c>
      <c r="AS1262" t="s">
        <v>3</v>
      </c>
      <c r="AT1262">
        <v>0.51</v>
      </c>
      <c r="AU1262" t="s">
        <v>3</v>
      </c>
      <c r="AV1262">
        <v>0</v>
      </c>
      <c r="AW1262">
        <v>2</v>
      </c>
      <c r="AX1262">
        <v>35812135</v>
      </c>
      <c r="AY1262">
        <v>1</v>
      </c>
      <c r="AZ1262">
        <v>0</v>
      </c>
      <c r="BA1262">
        <v>1244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CX1262">
        <f>Y1262*Source!I1152</f>
        <v>0.14381999999999998</v>
      </c>
      <c r="CY1262">
        <f t="shared" si="202"/>
        <v>8359.85</v>
      </c>
      <c r="CZ1262">
        <f t="shared" si="203"/>
        <v>1752.59</v>
      </c>
      <c r="DA1262">
        <f t="shared" si="204"/>
        <v>4.7699999999999996</v>
      </c>
      <c r="DB1262">
        <f t="shared" si="200"/>
        <v>893.82</v>
      </c>
      <c r="DC1262">
        <f t="shared" si="201"/>
        <v>0</v>
      </c>
    </row>
    <row r="1263" spans="1:107">
      <c r="A1263">
        <f>ROW(Source!A1152)</f>
        <v>1152</v>
      </c>
      <c r="B1263">
        <v>35806607</v>
      </c>
      <c r="C1263">
        <v>35812110</v>
      </c>
      <c r="D1263">
        <v>29150040</v>
      </c>
      <c r="E1263">
        <v>1</v>
      </c>
      <c r="F1263">
        <v>1</v>
      </c>
      <c r="G1263">
        <v>1</v>
      </c>
      <c r="H1263">
        <v>3</v>
      </c>
      <c r="I1263" t="s">
        <v>757</v>
      </c>
      <c r="J1263" t="s">
        <v>879</v>
      </c>
      <c r="K1263" t="s">
        <v>759</v>
      </c>
      <c r="L1263">
        <v>1339</v>
      </c>
      <c r="N1263">
        <v>1007</v>
      </c>
      <c r="O1263" t="s">
        <v>638</v>
      </c>
      <c r="P1263" t="s">
        <v>638</v>
      </c>
      <c r="Q1263">
        <v>1</v>
      </c>
      <c r="W1263">
        <v>0</v>
      </c>
      <c r="X1263">
        <v>693153122</v>
      </c>
      <c r="Y1263">
        <v>7.0000000000000007E-2</v>
      </c>
      <c r="AA1263">
        <v>22.2</v>
      </c>
      <c r="AB1263">
        <v>0</v>
      </c>
      <c r="AC1263">
        <v>0</v>
      </c>
      <c r="AD1263">
        <v>0</v>
      </c>
      <c r="AE1263">
        <v>2.44</v>
      </c>
      <c r="AF1263">
        <v>0</v>
      </c>
      <c r="AG1263">
        <v>0</v>
      </c>
      <c r="AH1263">
        <v>0</v>
      </c>
      <c r="AI1263">
        <v>9.1</v>
      </c>
      <c r="AJ1263">
        <v>1</v>
      </c>
      <c r="AK1263">
        <v>1</v>
      </c>
      <c r="AL1263">
        <v>1</v>
      </c>
      <c r="AN1263">
        <v>0</v>
      </c>
      <c r="AO1263">
        <v>1</v>
      </c>
      <c r="AP1263">
        <v>0</v>
      </c>
      <c r="AQ1263">
        <v>0</v>
      </c>
      <c r="AR1263">
        <v>0</v>
      </c>
      <c r="AS1263" t="s">
        <v>3</v>
      </c>
      <c r="AT1263">
        <v>7.0000000000000007E-2</v>
      </c>
      <c r="AU1263" t="s">
        <v>3</v>
      </c>
      <c r="AV1263">
        <v>0</v>
      </c>
      <c r="AW1263">
        <v>2</v>
      </c>
      <c r="AX1263">
        <v>35812136</v>
      </c>
      <c r="AY1263">
        <v>1</v>
      </c>
      <c r="AZ1263">
        <v>0</v>
      </c>
      <c r="BA1263">
        <v>1245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CX1263">
        <f>Y1263*Source!I1152</f>
        <v>1.9740000000000001E-2</v>
      </c>
      <c r="CY1263">
        <f t="shared" si="202"/>
        <v>22.2</v>
      </c>
      <c r="CZ1263">
        <f t="shared" si="203"/>
        <v>2.44</v>
      </c>
      <c r="DA1263">
        <f t="shared" si="204"/>
        <v>9.1</v>
      </c>
      <c r="DB1263">
        <f t="shared" si="200"/>
        <v>0.17</v>
      </c>
      <c r="DC1263">
        <f t="shared" si="201"/>
        <v>0</v>
      </c>
    </row>
    <row r="1264" spans="1:107">
      <c r="A1264">
        <f>ROW(Source!A1153)</f>
        <v>1153</v>
      </c>
      <c r="B1264">
        <v>35806607</v>
      </c>
      <c r="C1264">
        <v>35812137</v>
      </c>
      <c r="D1264">
        <v>18407150</v>
      </c>
      <c r="E1264">
        <v>1</v>
      </c>
      <c r="F1264">
        <v>1</v>
      </c>
      <c r="G1264">
        <v>1</v>
      </c>
      <c r="H1264">
        <v>1</v>
      </c>
      <c r="I1264" t="s">
        <v>599</v>
      </c>
      <c r="J1264" t="s">
        <v>3</v>
      </c>
      <c r="K1264" t="s">
        <v>600</v>
      </c>
      <c r="L1264">
        <v>1369</v>
      </c>
      <c r="N1264">
        <v>1013</v>
      </c>
      <c r="O1264" t="s">
        <v>583</v>
      </c>
      <c r="P1264" t="s">
        <v>583</v>
      </c>
      <c r="Q1264">
        <v>1</v>
      </c>
      <c r="W1264">
        <v>0</v>
      </c>
      <c r="X1264">
        <v>-931037793</v>
      </c>
      <c r="Y1264">
        <v>60.72</v>
      </c>
      <c r="AA1264">
        <v>0</v>
      </c>
      <c r="AB1264">
        <v>0</v>
      </c>
      <c r="AC1264">
        <v>0</v>
      </c>
      <c r="AD1264">
        <v>283.07</v>
      </c>
      <c r="AE1264">
        <v>0</v>
      </c>
      <c r="AF1264">
        <v>0</v>
      </c>
      <c r="AG1264">
        <v>0</v>
      </c>
      <c r="AH1264">
        <v>283.07</v>
      </c>
      <c r="AI1264">
        <v>1</v>
      </c>
      <c r="AJ1264">
        <v>1</v>
      </c>
      <c r="AK1264">
        <v>1</v>
      </c>
      <c r="AL1264">
        <v>1</v>
      </c>
      <c r="AN1264">
        <v>0</v>
      </c>
      <c r="AO1264">
        <v>1</v>
      </c>
      <c r="AP1264">
        <v>0</v>
      </c>
      <c r="AQ1264">
        <v>0</v>
      </c>
      <c r="AR1264">
        <v>0</v>
      </c>
      <c r="AS1264" t="s">
        <v>3</v>
      </c>
      <c r="AT1264">
        <v>60.72</v>
      </c>
      <c r="AU1264" t="s">
        <v>3</v>
      </c>
      <c r="AV1264">
        <v>1</v>
      </c>
      <c r="AW1264">
        <v>2</v>
      </c>
      <c r="AX1264">
        <v>35812146</v>
      </c>
      <c r="AY1264">
        <v>2</v>
      </c>
      <c r="AZ1264">
        <v>131072</v>
      </c>
      <c r="BA1264">
        <v>1246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CX1264">
        <f>Y1264*Source!I1153</f>
        <v>17.12304</v>
      </c>
      <c r="CY1264">
        <f>AD1264</f>
        <v>283.07</v>
      </c>
      <c r="CZ1264">
        <f>AH1264</f>
        <v>283.07</v>
      </c>
      <c r="DA1264">
        <f>AL1264</f>
        <v>1</v>
      </c>
      <c r="DB1264">
        <f t="shared" si="200"/>
        <v>17188.009999999998</v>
      </c>
      <c r="DC1264">
        <f t="shared" si="201"/>
        <v>0</v>
      </c>
    </row>
    <row r="1265" spans="1:107">
      <c r="A1265">
        <f>ROW(Source!A1153)</f>
        <v>1153</v>
      </c>
      <c r="B1265">
        <v>35806607</v>
      </c>
      <c r="C1265">
        <v>35812137</v>
      </c>
      <c r="D1265">
        <v>121548</v>
      </c>
      <c r="E1265">
        <v>1</v>
      </c>
      <c r="F1265">
        <v>1</v>
      </c>
      <c r="G1265">
        <v>1</v>
      </c>
      <c r="H1265">
        <v>1</v>
      </c>
      <c r="I1265" t="s">
        <v>34</v>
      </c>
      <c r="J1265" t="s">
        <v>3</v>
      </c>
      <c r="K1265" t="s">
        <v>584</v>
      </c>
      <c r="L1265">
        <v>608254</v>
      </c>
      <c r="N1265">
        <v>1013</v>
      </c>
      <c r="O1265" t="s">
        <v>585</v>
      </c>
      <c r="P1265" t="s">
        <v>585</v>
      </c>
      <c r="Q1265">
        <v>1</v>
      </c>
      <c r="W1265">
        <v>0</v>
      </c>
      <c r="X1265">
        <v>-185737400</v>
      </c>
      <c r="Y1265">
        <v>0.57999999999999996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1</v>
      </c>
      <c r="AJ1265">
        <v>1</v>
      </c>
      <c r="AK1265">
        <v>1</v>
      </c>
      <c r="AL1265">
        <v>1</v>
      </c>
      <c r="AN1265">
        <v>0</v>
      </c>
      <c r="AO1265">
        <v>1</v>
      </c>
      <c r="AP1265">
        <v>0</v>
      </c>
      <c r="AQ1265">
        <v>0</v>
      </c>
      <c r="AR1265">
        <v>0</v>
      </c>
      <c r="AS1265" t="s">
        <v>3</v>
      </c>
      <c r="AT1265">
        <v>0.57999999999999996</v>
      </c>
      <c r="AU1265" t="s">
        <v>3</v>
      </c>
      <c r="AV1265">
        <v>2</v>
      </c>
      <c r="AW1265">
        <v>2</v>
      </c>
      <c r="AX1265">
        <v>35812147</v>
      </c>
      <c r="AY1265">
        <v>1</v>
      </c>
      <c r="AZ1265">
        <v>0</v>
      </c>
      <c r="BA1265">
        <v>1247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CX1265">
        <f>Y1265*Source!I1153</f>
        <v>0.16355999999999998</v>
      </c>
      <c r="CY1265">
        <f>AD1265</f>
        <v>0</v>
      </c>
      <c r="CZ1265">
        <f>AH1265</f>
        <v>0</v>
      </c>
      <c r="DA1265">
        <f>AL1265</f>
        <v>1</v>
      </c>
      <c r="DB1265">
        <f t="shared" si="200"/>
        <v>0</v>
      </c>
      <c r="DC1265">
        <f t="shared" si="201"/>
        <v>0</v>
      </c>
    </row>
    <row r="1266" spans="1:107">
      <c r="A1266">
        <f>ROW(Source!A1153)</f>
        <v>1153</v>
      </c>
      <c r="B1266">
        <v>35806607</v>
      </c>
      <c r="C1266">
        <v>35812137</v>
      </c>
      <c r="D1266">
        <v>29172556</v>
      </c>
      <c r="E1266">
        <v>1</v>
      </c>
      <c r="F1266">
        <v>1</v>
      </c>
      <c r="G1266">
        <v>1</v>
      </c>
      <c r="H1266">
        <v>2</v>
      </c>
      <c r="I1266" t="s">
        <v>586</v>
      </c>
      <c r="J1266" t="s">
        <v>590</v>
      </c>
      <c r="K1266" t="s">
        <v>588</v>
      </c>
      <c r="L1266">
        <v>1368</v>
      </c>
      <c r="N1266">
        <v>1011</v>
      </c>
      <c r="O1266" t="s">
        <v>589</v>
      </c>
      <c r="P1266" t="s">
        <v>589</v>
      </c>
      <c r="Q1266">
        <v>1</v>
      </c>
      <c r="W1266">
        <v>0</v>
      </c>
      <c r="X1266">
        <v>-1302720870</v>
      </c>
      <c r="Y1266">
        <v>0.57999999999999996</v>
      </c>
      <c r="AA1266">
        <v>0</v>
      </c>
      <c r="AB1266">
        <v>466.71</v>
      </c>
      <c r="AC1266">
        <v>447.93</v>
      </c>
      <c r="AD1266">
        <v>0</v>
      </c>
      <c r="AE1266">
        <v>0</v>
      </c>
      <c r="AF1266">
        <v>31.26</v>
      </c>
      <c r="AG1266">
        <v>13.5</v>
      </c>
      <c r="AH1266">
        <v>0</v>
      </c>
      <c r="AI1266">
        <v>1</v>
      </c>
      <c r="AJ1266">
        <v>14.93</v>
      </c>
      <c r="AK1266">
        <v>33.18</v>
      </c>
      <c r="AL1266">
        <v>1</v>
      </c>
      <c r="AN1266">
        <v>0</v>
      </c>
      <c r="AO1266">
        <v>1</v>
      </c>
      <c r="AP1266">
        <v>0</v>
      </c>
      <c r="AQ1266">
        <v>0</v>
      </c>
      <c r="AR1266">
        <v>0</v>
      </c>
      <c r="AS1266" t="s">
        <v>3</v>
      </c>
      <c r="AT1266">
        <v>0.57999999999999996</v>
      </c>
      <c r="AU1266" t="s">
        <v>3</v>
      </c>
      <c r="AV1266">
        <v>0</v>
      </c>
      <c r="AW1266">
        <v>2</v>
      </c>
      <c r="AX1266">
        <v>35812148</v>
      </c>
      <c r="AY1266">
        <v>1</v>
      </c>
      <c r="AZ1266">
        <v>0</v>
      </c>
      <c r="BA1266">
        <v>1248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CX1266">
        <f>Y1266*Source!I1153</f>
        <v>0.16355999999999998</v>
      </c>
      <c r="CY1266">
        <f>AB1266</f>
        <v>466.71</v>
      </c>
      <c r="CZ1266">
        <f>AF1266</f>
        <v>31.26</v>
      </c>
      <c r="DA1266">
        <f>AJ1266</f>
        <v>14.93</v>
      </c>
      <c r="DB1266">
        <f t="shared" si="200"/>
        <v>18.13</v>
      </c>
      <c r="DC1266">
        <f t="shared" si="201"/>
        <v>7.83</v>
      </c>
    </row>
    <row r="1267" spans="1:107">
      <c r="A1267">
        <f>ROW(Source!A1153)</f>
        <v>1153</v>
      </c>
      <c r="B1267">
        <v>35806607</v>
      </c>
      <c r="C1267">
        <v>35812137</v>
      </c>
      <c r="D1267">
        <v>29174591</v>
      </c>
      <c r="E1267">
        <v>1</v>
      </c>
      <c r="F1267">
        <v>1</v>
      </c>
      <c r="G1267">
        <v>1</v>
      </c>
      <c r="H1267">
        <v>2</v>
      </c>
      <c r="I1267" t="s">
        <v>612</v>
      </c>
      <c r="J1267" t="s">
        <v>642</v>
      </c>
      <c r="K1267" t="s">
        <v>614</v>
      </c>
      <c r="L1267">
        <v>1368</v>
      </c>
      <c r="N1267">
        <v>1011</v>
      </c>
      <c r="O1267" t="s">
        <v>589</v>
      </c>
      <c r="P1267" t="s">
        <v>589</v>
      </c>
      <c r="Q1267">
        <v>1</v>
      </c>
      <c r="W1267">
        <v>0</v>
      </c>
      <c r="X1267">
        <v>1598042632</v>
      </c>
      <c r="Y1267">
        <v>0.82</v>
      </c>
      <c r="AA1267">
        <v>0</v>
      </c>
      <c r="AB1267">
        <v>9.4700000000000006</v>
      </c>
      <c r="AC1267">
        <v>0</v>
      </c>
      <c r="AD1267">
        <v>0</v>
      </c>
      <c r="AE1267">
        <v>0</v>
      </c>
      <c r="AF1267">
        <v>0.95</v>
      </c>
      <c r="AG1267">
        <v>0</v>
      </c>
      <c r="AH1267">
        <v>0</v>
      </c>
      <c r="AI1267">
        <v>1</v>
      </c>
      <c r="AJ1267">
        <v>9.9700000000000006</v>
      </c>
      <c r="AK1267">
        <v>33.18</v>
      </c>
      <c r="AL1267">
        <v>1</v>
      </c>
      <c r="AN1267">
        <v>0</v>
      </c>
      <c r="AO1267">
        <v>1</v>
      </c>
      <c r="AP1267">
        <v>0</v>
      </c>
      <c r="AQ1267">
        <v>0</v>
      </c>
      <c r="AR1267">
        <v>0</v>
      </c>
      <c r="AS1267" t="s">
        <v>3</v>
      </c>
      <c r="AT1267">
        <v>0.82</v>
      </c>
      <c r="AU1267" t="s">
        <v>3</v>
      </c>
      <c r="AV1267">
        <v>0</v>
      </c>
      <c r="AW1267">
        <v>2</v>
      </c>
      <c r="AX1267">
        <v>35812149</v>
      </c>
      <c r="AY1267">
        <v>1</v>
      </c>
      <c r="AZ1267">
        <v>0</v>
      </c>
      <c r="BA1267">
        <v>1249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CX1267">
        <f>Y1267*Source!I1153</f>
        <v>0.23123999999999997</v>
      </c>
      <c r="CY1267">
        <f>AB1267</f>
        <v>9.4700000000000006</v>
      </c>
      <c r="CZ1267">
        <f>AF1267</f>
        <v>0.95</v>
      </c>
      <c r="DA1267">
        <f>AJ1267</f>
        <v>9.9700000000000006</v>
      </c>
      <c r="DB1267">
        <f t="shared" si="200"/>
        <v>0.78</v>
      </c>
      <c r="DC1267">
        <f t="shared" si="201"/>
        <v>0</v>
      </c>
    </row>
    <row r="1268" spans="1:107">
      <c r="A1268">
        <f>ROW(Source!A1153)</f>
        <v>1153</v>
      </c>
      <c r="B1268">
        <v>35806607</v>
      </c>
      <c r="C1268">
        <v>35812137</v>
      </c>
      <c r="D1268">
        <v>29174661</v>
      </c>
      <c r="E1268">
        <v>1</v>
      </c>
      <c r="F1268">
        <v>1</v>
      </c>
      <c r="G1268">
        <v>1</v>
      </c>
      <c r="H1268">
        <v>2</v>
      </c>
      <c r="I1268" t="s">
        <v>651</v>
      </c>
      <c r="J1268" t="s">
        <v>652</v>
      </c>
      <c r="K1268" t="s">
        <v>653</v>
      </c>
      <c r="L1268">
        <v>1368</v>
      </c>
      <c r="N1268">
        <v>1011</v>
      </c>
      <c r="O1268" t="s">
        <v>589</v>
      </c>
      <c r="P1268" t="s">
        <v>589</v>
      </c>
      <c r="Q1268">
        <v>1</v>
      </c>
      <c r="W1268">
        <v>0</v>
      </c>
      <c r="X1268">
        <v>-2115030577</v>
      </c>
      <c r="Y1268">
        <v>2.7</v>
      </c>
      <c r="AA1268">
        <v>0</v>
      </c>
      <c r="AB1268">
        <v>25.44</v>
      </c>
      <c r="AC1268">
        <v>0</v>
      </c>
      <c r="AD1268">
        <v>0</v>
      </c>
      <c r="AE1268">
        <v>0</v>
      </c>
      <c r="AF1268">
        <v>2.09</v>
      </c>
      <c r="AG1268">
        <v>0</v>
      </c>
      <c r="AH1268">
        <v>0</v>
      </c>
      <c r="AI1268">
        <v>1</v>
      </c>
      <c r="AJ1268">
        <v>12.17</v>
      </c>
      <c r="AK1268">
        <v>33.18</v>
      </c>
      <c r="AL1268">
        <v>1</v>
      </c>
      <c r="AN1268">
        <v>0</v>
      </c>
      <c r="AO1268">
        <v>1</v>
      </c>
      <c r="AP1268">
        <v>0</v>
      </c>
      <c r="AQ1268">
        <v>0</v>
      </c>
      <c r="AR1268">
        <v>0</v>
      </c>
      <c r="AS1268" t="s">
        <v>3</v>
      </c>
      <c r="AT1268">
        <v>2.7</v>
      </c>
      <c r="AU1268" t="s">
        <v>3</v>
      </c>
      <c r="AV1268">
        <v>0</v>
      </c>
      <c r="AW1268">
        <v>2</v>
      </c>
      <c r="AX1268">
        <v>35812150</v>
      </c>
      <c r="AY1268">
        <v>1</v>
      </c>
      <c r="AZ1268">
        <v>0</v>
      </c>
      <c r="BA1268">
        <v>1250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CX1268">
        <f>Y1268*Source!I1153</f>
        <v>0.76139999999999997</v>
      </c>
      <c r="CY1268">
        <f>AB1268</f>
        <v>25.44</v>
      </c>
      <c r="CZ1268">
        <f>AF1268</f>
        <v>2.09</v>
      </c>
      <c r="DA1268">
        <f>AJ1268</f>
        <v>12.17</v>
      </c>
      <c r="DB1268">
        <f t="shared" si="200"/>
        <v>5.64</v>
      </c>
      <c r="DC1268">
        <f t="shared" si="201"/>
        <v>0</v>
      </c>
    </row>
    <row r="1269" spans="1:107">
      <c r="A1269">
        <f>ROW(Source!A1153)</f>
        <v>1153</v>
      </c>
      <c r="B1269">
        <v>35806607</v>
      </c>
      <c r="C1269">
        <v>35812137</v>
      </c>
      <c r="D1269">
        <v>29174913</v>
      </c>
      <c r="E1269">
        <v>1</v>
      </c>
      <c r="F1269">
        <v>1</v>
      </c>
      <c r="G1269">
        <v>1</v>
      </c>
      <c r="H1269">
        <v>2</v>
      </c>
      <c r="I1269" t="s">
        <v>601</v>
      </c>
      <c r="J1269" t="s">
        <v>602</v>
      </c>
      <c r="K1269" t="s">
        <v>603</v>
      </c>
      <c r="L1269">
        <v>1368</v>
      </c>
      <c r="N1269">
        <v>1011</v>
      </c>
      <c r="O1269" t="s">
        <v>589</v>
      </c>
      <c r="P1269" t="s">
        <v>589</v>
      </c>
      <c r="Q1269">
        <v>1</v>
      </c>
      <c r="W1269">
        <v>0</v>
      </c>
      <c r="X1269">
        <v>458544584</v>
      </c>
      <c r="Y1269">
        <v>0.84</v>
      </c>
      <c r="AA1269">
        <v>0</v>
      </c>
      <c r="AB1269">
        <v>932.72</v>
      </c>
      <c r="AC1269">
        <v>384.89</v>
      </c>
      <c r="AD1269">
        <v>0</v>
      </c>
      <c r="AE1269">
        <v>0</v>
      </c>
      <c r="AF1269">
        <v>87.17</v>
      </c>
      <c r="AG1269">
        <v>11.6</v>
      </c>
      <c r="AH1269">
        <v>0</v>
      </c>
      <c r="AI1269">
        <v>1</v>
      </c>
      <c r="AJ1269">
        <v>10.7</v>
      </c>
      <c r="AK1269">
        <v>33.18</v>
      </c>
      <c r="AL1269">
        <v>1</v>
      </c>
      <c r="AN1269">
        <v>0</v>
      </c>
      <c r="AO1269">
        <v>1</v>
      </c>
      <c r="AP1269">
        <v>0</v>
      </c>
      <c r="AQ1269">
        <v>0</v>
      </c>
      <c r="AR1269">
        <v>0</v>
      </c>
      <c r="AS1269" t="s">
        <v>3</v>
      </c>
      <c r="AT1269">
        <v>0.84</v>
      </c>
      <c r="AU1269" t="s">
        <v>3</v>
      </c>
      <c r="AV1269">
        <v>0</v>
      </c>
      <c r="AW1269">
        <v>2</v>
      </c>
      <c r="AX1269">
        <v>35812151</v>
      </c>
      <c r="AY1269">
        <v>1</v>
      </c>
      <c r="AZ1269">
        <v>0</v>
      </c>
      <c r="BA1269">
        <v>1251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CX1269">
        <f>Y1269*Source!I1153</f>
        <v>0.23687999999999998</v>
      </c>
      <c r="CY1269">
        <f>AB1269</f>
        <v>932.72</v>
      </c>
      <c r="CZ1269">
        <f>AF1269</f>
        <v>87.17</v>
      </c>
      <c r="DA1269">
        <f>AJ1269</f>
        <v>10.7</v>
      </c>
      <c r="DB1269">
        <f t="shared" si="200"/>
        <v>73.22</v>
      </c>
      <c r="DC1269">
        <f t="shared" si="201"/>
        <v>9.74</v>
      </c>
    </row>
    <row r="1270" spans="1:107">
      <c r="A1270">
        <f>ROW(Source!A1153)</f>
        <v>1153</v>
      </c>
      <c r="B1270">
        <v>35806607</v>
      </c>
      <c r="C1270">
        <v>35812137</v>
      </c>
      <c r="D1270">
        <v>29114332</v>
      </c>
      <c r="E1270">
        <v>1</v>
      </c>
      <c r="F1270">
        <v>1</v>
      </c>
      <c r="G1270">
        <v>1</v>
      </c>
      <c r="H1270">
        <v>3</v>
      </c>
      <c r="I1270" t="s">
        <v>628</v>
      </c>
      <c r="J1270" t="s">
        <v>654</v>
      </c>
      <c r="K1270" t="s">
        <v>630</v>
      </c>
      <c r="L1270">
        <v>1348</v>
      </c>
      <c r="N1270">
        <v>1009</v>
      </c>
      <c r="O1270" t="s">
        <v>29</v>
      </c>
      <c r="P1270" t="s">
        <v>29</v>
      </c>
      <c r="Q1270">
        <v>1000</v>
      </c>
      <c r="W1270">
        <v>0</v>
      </c>
      <c r="X1270">
        <v>233971917</v>
      </c>
      <c r="Y1270">
        <v>1.23E-2</v>
      </c>
      <c r="AA1270">
        <v>54619.68</v>
      </c>
      <c r="AB1270">
        <v>0</v>
      </c>
      <c r="AC1270">
        <v>0</v>
      </c>
      <c r="AD1270">
        <v>0</v>
      </c>
      <c r="AE1270">
        <v>11978</v>
      </c>
      <c r="AF1270">
        <v>0</v>
      </c>
      <c r="AG1270">
        <v>0</v>
      </c>
      <c r="AH1270">
        <v>0</v>
      </c>
      <c r="AI1270">
        <v>4.5599999999999996</v>
      </c>
      <c r="AJ1270">
        <v>1</v>
      </c>
      <c r="AK1270">
        <v>1</v>
      </c>
      <c r="AL1270">
        <v>1</v>
      </c>
      <c r="AN1270">
        <v>0</v>
      </c>
      <c r="AO1270">
        <v>1</v>
      </c>
      <c r="AP1270">
        <v>0</v>
      </c>
      <c r="AQ1270">
        <v>0</v>
      </c>
      <c r="AR1270">
        <v>0</v>
      </c>
      <c r="AS1270" t="s">
        <v>3</v>
      </c>
      <c r="AT1270">
        <v>1.23E-2</v>
      </c>
      <c r="AU1270" t="s">
        <v>3</v>
      </c>
      <c r="AV1270">
        <v>0</v>
      </c>
      <c r="AW1270">
        <v>2</v>
      </c>
      <c r="AX1270">
        <v>35812152</v>
      </c>
      <c r="AY1270">
        <v>1</v>
      </c>
      <c r="AZ1270">
        <v>0</v>
      </c>
      <c r="BA1270">
        <v>1252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CX1270">
        <f>Y1270*Source!I1153</f>
        <v>3.4685999999999996E-3</v>
      </c>
      <c r="CY1270">
        <f>AA1270</f>
        <v>54619.68</v>
      </c>
      <c r="CZ1270">
        <f>AE1270</f>
        <v>11978</v>
      </c>
      <c r="DA1270">
        <f>AI1270</f>
        <v>4.5599999999999996</v>
      </c>
      <c r="DB1270">
        <f t="shared" si="200"/>
        <v>147.33000000000001</v>
      </c>
      <c r="DC1270">
        <f t="shared" si="201"/>
        <v>0</v>
      </c>
    </row>
    <row r="1271" spans="1:107">
      <c r="A1271">
        <f>ROW(Source!A1153)</f>
        <v>1153</v>
      </c>
      <c r="B1271">
        <v>35806607</v>
      </c>
      <c r="C1271">
        <v>35812137</v>
      </c>
      <c r="D1271">
        <v>29130788</v>
      </c>
      <c r="E1271">
        <v>1</v>
      </c>
      <c r="F1271">
        <v>1</v>
      </c>
      <c r="G1271">
        <v>1</v>
      </c>
      <c r="H1271">
        <v>3</v>
      </c>
      <c r="I1271" t="s">
        <v>655</v>
      </c>
      <c r="J1271" t="s">
        <v>656</v>
      </c>
      <c r="K1271" t="s">
        <v>657</v>
      </c>
      <c r="L1271">
        <v>1339</v>
      </c>
      <c r="N1271">
        <v>1007</v>
      </c>
      <c r="O1271" t="s">
        <v>638</v>
      </c>
      <c r="P1271" t="s">
        <v>638</v>
      </c>
      <c r="Q1271">
        <v>1</v>
      </c>
      <c r="W1271">
        <v>0</v>
      </c>
      <c r="X1271">
        <v>23409818</v>
      </c>
      <c r="Y1271">
        <v>2.88</v>
      </c>
      <c r="AA1271">
        <v>14208.11</v>
      </c>
      <c r="AB1271">
        <v>0</v>
      </c>
      <c r="AC1271">
        <v>0</v>
      </c>
      <c r="AD1271">
        <v>0</v>
      </c>
      <c r="AE1271">
        <v>2156.0100000000002</v>
      </c>
      <c r="AF1271">
        <v>0</v>
      </c>
      <c r="AG1271">
        <v>0</v>
      </c>
      <c r="AH1271">
        <v>0</v>
      </c>
      <c r="AI1271">
        <v>6.59</v>
      </c>
      <c r="AJ1271">
        <v>1</v>
      </c>
      <c r="AK1271">
        <v>1</v>
      </c>
      <c r="AL1271">
        <v>1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 t="s">
        <v>3</v>
      </c>
      <c r="AT1271">
        <v>2.88</v>
      </c>
      <c r="AU1271" t="s">
        <v>3</v>
      </c>
      <c r="AV1271">
        <v>0</v>
      </c>
      <c r="AW1271">
        <v>2</v>
      </c>
      <c r="AX1271">
        <v>35812153</v>
      </c>
      <c r="AY1271">
        <v>1</v>
      </c>
      <c r="AZ1271">
        <v>0</v>
      </c>
      <c r="BA1271">
        <v>1253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CX1271">
        <f>Y1271*Source!I1153</f>
        <v>0.81215999999999988</v>
      </c>
      <c r="CY1271">
        <f>AA1271</f>
        <v>14208.11</v>
      </c>
      <c r="CZ1271">
        <f>AE1271</f>
        <v>2156.0100000000002</v>
      </c>
      <c r="DA1271">
        <f>AI1271</f>
        <v>6.59</v>
      </c>
      <c r="DB1271">
        <f t="shared" si="200"/>
        <v>6209.31</v>
      </c>
      <c r="DC1271">
        <f t="shared" si="201"/>
        <v>0</v>
      </c>
    </row>
    <row r="1272" spans="1:107">
      <c r="A1272">
        <f>ROW(Source!A1154)</f>
        <v>1154</v>
      </c>
      <c r="B1272">
        <v>35806607</v>
      </c>
      <c r="C1272">
        <v>35812154</v>
      </c>
      <c r="D1272">
        <v>18408291</v>
      </c>
      <c r="E1272">
        <v>1</v>
      </c>
      <c r="F1272">
        <v>1</v>
      </c>
      <c r="G1272">
        <v>1</v>
      </c>
      <c r="H1272">
        <v>1</v>
      </c>
      <c r="I1272" t="s">
        <v>658</v>
      </c>
      <c r="J1272" t="s">
        <v>3</v>
      </c>
      <c r="K1272" t="s">
        <v>659</v>
      </c>
      <c r="L1272">
        <v>1369</v>
      </c>
      <c r="N1272">
        <v>1013</v>
      </c>
      <c r="O1272" t="s">
        <v>583</v>
      </c>
      <c r="P1272" t="s">
        <v>583</v>
      </c>
      <c r="Q1272">
        <v>1</v>
      </c>
      <c r="W1272">
        <v>0</v>
      </c>
      <c r="X1272">
        <v>1933892413</v>
      </c>
      <c r="Y1272">
        <v>35.948999999999998</v>
      </c>
      <c r="AA1272">
        <v>0</v>
      </c>
      <c r="AB1272">
        <v>0</v>
      </c>
      <c r="AC1272">
        <v>0</v>
      </c>
      <c r="AD1272">
        <v>271.12</v>
      </c>
      <c r="AE1272">
        <v>0</v>
      </c>
      <c r="AF1272">
        <v>0</v>
      </c>
      <c r="AG1272">
        <v>0</v>
      </c>
      <c r="AH1272">
        <v>271.12</v>
      </c>
      <c r="AI1272">
        <v>1</v>
      </c>
      <c r="AJ1272">
        <v>1</v>
      </c>
      <c r="AK1272">
        <v>1</v>
      </c>
      <c r="AL1272">
        <v>1</v>
      </c>
      <c r="AN1272">
        <v>0</v>
      </c>
      <c r="AO1272">
        <v>1</v>
      </c>
      <c r="AP1272">
        <v>1</v>
      </c>
      <c r="AQ1272">
        <v>0</v>
      </c>
      <c r="AR1272">
        <v>0</v>
      </c>
      <c r="AS1272" t="s">
        <v>3</v>
      </c>
      <c r="AT1272">
        <v>31.26</v>
      </c>
      <c r="AU1272" t="s">
        <v>144</v>
      </c>
      <c r="AV1272">
        <v>1</v>
      </c>
      <c r="AW1272">
        <v>2</v>
      </c>
      <c r="AX1272">
        <v>35812162</v>
      </c>
      <c r="AY1272">
        <v>2</v>
      </c>
      <c r="AZ1272">
        <v>131072</v>
      </c>
      <c r="BA1272">
        <v>1254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CX1272">
        <f>Y1272*Source!I1154</f>
        <v>10.137617999999998</v>
      </c>
      <c r="CY1272">
        <f>AD1272</f>
        <v>271.12</v>
      </c>
      <c r="CZ1272">
        <f>AH1272</f>
        <v>271.12</v>
      </c>
      <c r="DA1272">
        <f>AL1272</f>
        <v>1</v>
      </c>
      <c r="DB1272">
        <f>ROUND((ROUND(AT1272*CZ1272,2)*1.15),2)</f>
        <v>9746.49</v>
      </c>
      <c r="DC1272">
        <f>ROUND((ROUND(AT1272*AG1272,2)*1.15),2)</f>
        <v>0</v>
      </c>
    </row>
    <row r="1273" spans="1:107">
      <c r="A1273">
        <f>ROW(Source!A1154)</f>
        <v>1154</v>
      </c>
      <c r="B1273">
        <v>35806607</v>
      </c>
      <c r="C1273">
        <v>35812154</v>
      </c>
      <c r="D1273">
        <v>121548</v>
      </c>
      <c r="E1273">
        <v>1</v>
      </c>
      <c r="F1273">
        <v>1</v>
      </c>
      <c r="G1273">
        <v>1</v>
      </c>
      <c r="H1273">
        <v>1</v>
      </c>
      <c r="I1273" t="s">
        <v>34</v>
      </c>
      <c r="J1273" t="s">
        <v>3</v>
      </c>
      <c r="K1273" t="s">
        <v>584</v>
      </c>
      <c r="L1273">
        <v>608254</v>
      </c>
      <c r="N1273">
        <v>1013</v>
      </c>
      <c r="O1273" t="s">
        <v>585</v>
      </c>
      <c r="P1273" t="s">
        <v>585</v>
      </c>
      <c r="Q1273">
        <v>1</v>
      </c>
      <c r="W1273">
        <v>0</v>
      </c>
      <c r="X1273">
        <v>-185737400</v>
      </c>
      <c r="Y1273">
        <v>8.375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1</v>
      </c>
      <c r="AJ1273">
        <v>1</v>
      </c>
      <c r="AK1273">
        <v>1</v>
      </c>
      <c r="AL1273">
        <v>1</v>
      </c>
      <c r="AN1273">
        <v>0</v>
      </c>
      <c r="AO1273">
        <v>1</v>
      </c>
      <c r="AP1273">
        <v>1</v>
      </c>
      <c r="AQ1273">
        <v>0</v>
      </c>
      <c r="AR1273">
        <v>0</v>
      </c>
      <c r="AS1273" t="s">
        <v>3</v>
      </c>
      <c r="AT1273">
        <v>6.7</v>
      </c>
      <c r="AU1273" t="s">
        <v>143</v>
      </c>
      <c r="AV1273">
        <v>2</v>
      </c>
      <c r="AW1273">
        <v>2</v>
      </c>
      <c r="AX1273">
        <v>35812163</v>
      </c>
      <c r="AY1273">
        <v>1</v>
      </c>
      <c r="AZ1273">
        <v>0</v>
      </c>
      <c r="BA1273">
        <v>1255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CX1273">
        <f>Y1273*Source!I1154</f>
        <v>2.3617499999999998</v>
      </c>
      <c r="CY1273">
        <f>AD1273</f>
        <v>0</v>
      </c>
      <c r="CZ1273">
        <f>AH1273</f>
        <v>0</v>
      </c>
      <c r="DA1273">
        <f>AL1273</f>
        <v>1</v>
      </c>
      <c r="DB1273">
        <f>ROUND((ROUND(AT1273*CZ1273,2)*1.25),2)</f>
        <v>0</v>
      </c>
      <c r="DC1273">
        <f>ROUND((ROUND(AT1273*AG1273,2)*1.25),2)</f>
        <v>0</v>
      </c>
    </row>
    <row r="1274" spans="1:107">
      <c r="A1274">
        <f>ROW(Source!A1154)</f>
        <v>1154</v>
      </c>
      <c r="B1274">
        <v>35806607</v>
      </c>
      <c r="C1274">
        <v>35812154</v>
      </c>
      <c r="D1274">
        <v>29172710</v>
      </c>
      <c r="E1274">
        <v>1</v>
      </c>
      <c r="F1274">
        <v>1</v>
      </c>
      <c r="G1274">
        <v>1</v>
      </c>
      <c r="H1274">
        <v>2</v>
      </c>
      <c r="I1274" t="s">
        <v>593</v>
      </c>
      <c r="J1274" t="s">
        <v>594</v>
      </c>
      <c r="K1274" t="s">
        <v>595</v>
      </c>
      <c r="L1274">
        <v>1368</v>
      </c>
      <c r="N1274">
        <v>1011</v>
      </c>
      <c r="O1274" t="s">
        <v>589</v>
      </c>
      <c r="P1274" t="s">
        <v>589</v>
      </c>
      <c r="Q1274">
        <v>1</v>
      </c>
      <c r="W1274">
        <v>0</v>
      </c>
      <c r="X1274">
        <v>-1676841219</v>
      </c>
      <c r="Y1274">
        <v>8.375</v>
      </c>
      <c r="AA1274">
        <v>0</v>
      </c>
      <c r="AB1274">
        <v>539.16</v>
      </c>
      <c r="AC1274">
        <v>333.79</v>
      </c>
      <c r="AD1274">
        <v>0</v>
      </c>
      <c r="AE1274">
        <v>0</v>
      </c>
      <c r="AF1274">
        <v>46.56</v>
      </c>
      <c r="AG1274">
        <v>10.06</v>
      </c>
      <c r="AH1274">
        <v>0</v>
      </c>
      <c r="AI1274">
        <v>1</v>
      </c>
      <c r="AJ1274">
        <v>11.58</v>
      </c>
      <c r="AK1274">
        <v>33.18</v>
      </c>
      <c r="AL1274">
        <v>1</v>
      </c>
      <c r="AN1274">
        <v>0</v>
      </c>
      <c r="AO1274">
        <v>1</v>
      </c>
      <c r="AP1274">
        <v>1</v>
      </c>
      <c r="AQ1274">
        <v>0</v>
      </c>
      <c r="AR1274">
        <v>0</v>
      </c>
      <c r="AS1274" t="s">
        <v>3</v>
      </c>
      <c r="AT1274">
        <v>6.7</v>
      </c>
      <c r="AU1274" t="s">
        <v>143</v>
      </c>
      <c r="AV1274">
        <v>0</v>
      </c>
      <c r="AW1274">
        <v>2</v>
      </c>
      <c r="AX1274">
        <v>35812164</v>
      </c>
      <c r="AY1274">
        <v>1</v>
      </c>
      <c r="AZ1274">
        <v>0</v>
      </c>
      <c r="BA1274">
        <v>1256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CX1274">
        <f>Y1274*Source!I1154</f>
        <v>2.3617499999999998</v>
      </c>
      <c r="CY1274">
        <f>AB1274</f>
        <v>539.16</v>
      </c>
      <c r="CZ1274">
        <f>AF1274</f>
        <v>46.56</v>
      </c>
      <c r="DA1274">
        <f>AJ1274</f>
        <v>11.58</v>
      </c>
      <c r="DB1274">
        <f>ROUND((ROUND(AT1274*CZ1274,2)*1.25),2)</f>
        <v>389.94</v>
      </c>
      <c r="DC1274">
        <f>ROUND((ROUND(AT1274*AG1274,2)*1.25),2)</f>
        <v>84.25</v>
      </c>
    </row>
    <row r="1275" spans="1:107">
      <c r="A1275">
        <f>ROW(Source!A1154)</f>
        <v>1154</v>
      </c>
      <c r="B1275">
        <v>35806607</v>
      </c>
      <c r="C1275">
        <v>35812154</v>
      </c>
      <c r="D1275">
        <v>29173472</v>
      </c>
      <c r="E1275">
        <v>1</v>
      </c>
      <c r="F1275">
        <v>1</v>
      </c>
      <c r="G1275">
        <v>1</v>
      </c>
      <c r="H1275">
        <v>2</v>
      </c>
      <c r="I1275" t="s">
        <v>660</v>
      </c>
      <c r="J1275" t="s">
        <v>661</v>
      </c>
      <c r="K1275" t="s">
        <v>662</v>
      </c>
      <c r="L1275">
        <v>1368</v>
      </c>
      <c r="N1275">
        <v>1011</v>
      </c>
      <c r="O1275" t="s">
        <v>589</v>
      </c>
      <c r="P1275" t="s">
        <v>589</v>
      </c>
      <c r="Q1275">
        <v>1</v>
      </c>
      <c r="W1275">
        <v>0</v>
      </c>
      <c r="X1275">
        <v>275932499</v>
      </c>
      <c r="Y1275">
        <v>13.75</v>
      </c>
      <c r="AA1275">
        <v>0</v>
      </c>
      <c r="AB1275">
        <v>12.75</v>
      </c>
      <c r="AC1275">
        <v>0</v>
      </c>
      <c r="AD1275">
        <v>0</v>
      </c>
      <c r="AE1275">
        <v>0</v>
      </c>
      <c r="AF1275">
        <v>3</v>
      </c>
      <c r="AG1275">
        <v>0</v>
      </c>
      <c r="AH1275">
        <v>0</v>
      </c>
      <c r="AI1275">
        <v>1</v>
      </c>
      <c r="AJ1275">
        <v>4.25</v>
      </c>
      <c r="AK1275">
        <v>33.18</v>
      </c>
      <c r="AL1275">
        <v>1</v>
      </c>
      <c r="AN1275">
        <v>0</v>
      </c>
      <c r="AO1275">
        <v>1</v>
      </c>
      <c r="AP1275">
        <v>1</v>
      </c>
      <c r="AQ1275">
        <v>0</v>
      </c>
      <c r="AR1275">
        <v>0</v>
      </c>
      <c r="AS1275" t="s">
        <v>3</v>
      </c>
      <c r="AT1275">
        <v>11</v>
      </c>
      <c r="AU1275" t="s">
        <v>143</v>
      </c>
      <c r="AV1275">
        <v>0</v>
      </c>
      <c r="AW1275">
        <v>2</v>
      </c>
      <c r="AX1275">
        <v>35812165</v>
      </c>
      <c r="AY1275">
        <v>1</v>
      </c>
      <c r="AZ1275">
        <v>0</v>
      </c>
      <c r="BA1275">
        <v>1257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CX1275">
        <f>Y1275*Source!I1154</f>
        <v>3.8774999999999995</v>
      </c>
      <c r="CY1275">
        <f>AB1275</f>
        <v>12.75</v>
      </c>
      <c r="CZ1275">
        <f>AF1275</f>
        <v>3</v>
      </c>
      <c r="DA1275">
        <f>AJ1275</f>
        <v>4.25</v>
      </c>
      <c r="DB1275">
        <f>ROUND((ROUND(AT1275*CZ1275,2)*1.25),2)</f>
        <v>41.25</v>
      </c>
      <c r="DC1275">
        <f>ROUND((ROUND(AT1275*AG1275,2)*1.25),2)</f>
        <v>0</v>
      </c>
    </row>
    <row r="1276" spans="1:107">
      <c r="A1276">
        <f>ROW(Source!A1154)</f>
        <v>1154</v>
      </c>
      <c r="B1276">
        <v>35806607</v>
      </c>
      <c r="C1276">
        <v>35812154</v>
      </c>
      <c r="D1276">
        <v>29174913</v>
      </c>
      <c r="E1276">
        <v>1</v>
      </c>
      <c r="F1276">
        <v>1</v>
      </c>
      <c r="G1276">
        <v>1</v>
      </c>
      <c r="H1276">
        <v>2</v>
      </c>
      <c r="I1276" t="s">
        <v>601</v>
      </c>
      <c r="J1276" t="s">
        <v>602</v>
      </c>
      <c r="K1276" t="s">
        <v>603</v>
      </c>
      <c r="L1276">
        <v>1368</v>
      </c>
      <c r="N1276">
        <v>1011</v>
      </c>
      <c r="O1276" t="s">
        <v>589</v>
      </c>
      <c r="P1276" t="s">
        <v>589</v>
      </c>
      <c r="Q1276">
        <v>1</v>
      </c>
      <c r="W1276">
        <v>0</v>
      </c>
      <c r="X1276">
        <v>458544584</v>
      </c>
      <c r="Y1276">
        <v>0.4375</v>
      </c>
      <c r="AA1276">
        <v>0</v>
      </c>
      <c r="AB1276">
        <v>932.72</v>
      </c>
      <c r="AC1276">
        <v>384.89</v>
      </c>
      <c r="AD1276">
        <v>0</v>
      </c>
      <c r="AE1276">
        <v>0</v>
      </c>
      <c r="AF1276">
        <v>87.17</v>
      </c>
      <c r="AG1276">
        <v>11.6</v>
      </c>
      <c r="AH1276">
        <v>0</v>
      </c>
      <c r="AI1276">
        <v>1</v>
      </c>
      <c r="AJ1276">
        <v>10.7</v>
      </c>
      <c r="AK1276">
        <v>33.18</v>
      </c>
      <c r="AL1276">
        <v>1</v>
      </c>
      <c r="AN1276">
        <v>0</v>
      </c>
      <c r="AO1276">
        <v>1</v>
      </c>
      <c r="AP1276">
        <v>1</v>
      </c>
      <c r="AQ1276">
        <v>0</v>
      </c>
      <c r="AR1276">
        <v>0</v>
      </c>
      <c r="AS1276" t="s">
        <v>3</v>
      </c>
      <c r="AT1276">
        <v>0.35</v>
      </c>
      <c r="AU1276" t="s">
        <v>143</v>
      </c>
      <c r="AV1276">
        <v>0</v>
      </c>
      <c r="AW1276">
        <v>2</v>
      </c>
      <c r="AX1276">
        <v>35812166</v>
      </c>
      <c r="AY1276">
        <v>1</v>
      </c>
      <c r="AZ1276">
        <v>0</v>
      </c>
      <c r="BA1276">
        <v>1258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CX1276">
        <f>Y1276*Source!I1154</f>
        <v>0.12337499999999998</v>
      </c>
      <c r="CY1276">
        <f>AB1276</f>
        <v>932.72</v>
      </c>
      <c r="CZ1276">
        <f>AF1276</f>
        <v>87.17</v>
      </c>
      <c r="DA1276">
        <f>AJ1276</f>
        <v>10.7</v>
      </c>
      <c r="DB1276">
        <f>ROUND((ROUND(AT1276*CZ1276,2)*1.25),2)</f>
        <v>38.14</v>
      </c>
      <c r="DC1276">
        <f>ROUND((ROUND(AT1276*AG1276,2)*1.25),2)</f>
        <v>5.08</v>
      </c>
    </row>
    <row r="1277" spans="1:107">
      <c r="A1277">
        <f>ROW(Source!A1154)</f>
        <v>1154</v>
      </c>
      <c r="B1277">
        <v>35806607</v>
      </c>
      <c r="C1277">
        <v>35812154</v>
      </c>
      <c r="D1277">
        <v>29114687</v>
      </c>
      <c r="E1277">
        <v>1</v>
      </c>
      <c r="F1277">
        <v>1</v>
      </c>
      <c r="G1277">
        <v>1</v>
      </c>
      <c r="H1277">
        <v>3</v>
      </c>
      <c r="I1277" t="s">
        <v>663</v>
      </c>
      <c r="J1277" t="s">
        <v>664</v>
      </c>
      <c r="K1277" t="s">
        <v>665</v>
      </c>
      <c r="L1277">
        <v>1348</v>
      </c>
      <c r="N1277">
        <v>1009</v>
      </c>
      <c r="O1277" t="s">
        <v>29</v>
      </c>
      <c r="P1277" t="s">
        <v>29</v>
      </c>
      <c r="Q1277">
        <v>1000</v>
      </c>
      <c r="W1277">
        <v>0</v>
      </c>
      <c r="X1277">
        <v>157955001</v>
      </c>
      <c r="Y1277">
        <v>1.8E-3</v>
      </c>
      <c r="AA1277">
        <v>105069.06</v>
      </c>
      <c r="AB1277">
        <v>0</v>
      </c>
      <c r="AC1277">
        <v>0</v>
      </c>
      <c r="AD1277">
        <v>0</v>
      </c>
      <c r="AE1277">
        <v>16974</v>
      </c>
      <c r="AF1277">
        <v>0</v>
      </c>
      <c r="AG1277">
        <v>0</v>
      </c>
      <c r="AH1277">
        <v>0</v>
      </c>
      <c r="AI1277">
        <v>6.19</v>
      </c>
      <c r="AJ1277">
        <v>1</v>
      </c>
      <c r="AK1277">
        <v>1</v>
      </c>
      <c r="AL1277">
        <v>1</v>
      </c>
      <c r="AN1277">
        <v>0</v>
      </c>
      <c r="AO1277">
        <v>1</v>
      </c>
      <c r="AP1277">
        <v>0</v>
      </c>
      <c r="AQ1277">
        <v>0</v>
      </c>
      <c r="AR1277">
        <v>0</v>
      </c>
      <c r="AS1277" t="s">
        <v>3</v>
      </c>
      <c r="AT1277">
        <v>1.8E-3</v>
      </c>
      <c r="AU1277" t="s">
        <v>3</v>
      </c>
      <c r="AV1277">
        <v>0</v>
      </c>
      <c r="AW1277">
        <v>2</v>
      </c>
      <c r="AX1277">
        <v>35812167</v>
      </c>
      <c r="AY1277">
        <v>1</v>
      </c>
      <c r="AZ1277">
        <v>0</v>
      </c>
      <c r="BA1277">
        <v>1259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CX1277">
        <f>Y1277*Source!I1154</f>
        <v>5.0759999999999998E-4</v>
      </c>
      <c r="CY1277">
        <f>AA1277</f>
        <v>105069.06</v>
      </c>
      <c r="CZ1277">
        <f>AE1277</f>
        <v>16974</v>
      </c>
      <c r="DA1277">
        <f>AI1277</f>
        <v>6.19</v>
      </c>
      <c r="DB1277">
        <f>ROUND(ROUND(AT1277*CZ1277,2),2)</f>
        <v>30.55</v>
      </c>
      <c r="DC1277">
        <f>ROUND(ROUND(AT1277*AG1277,2),2)</f>
        <v>0</v>
      </c>
    </row>
    <row r="1278" spans="1:107">
      <c r="A1278">
        <f>ROW(Source!A1154)</f>
        <v>1154</v>
      </c>
      <c r="B1278">
        <v>35806607</v>
      </c>
      <c r="C1278">
        <v>35812154</v>
      </c>
      <c r="D1278">
        <v>29115292</v>
      </c>
      <c r="E1278">
        <v>1</v>
      </c>
      <c r="F1278">
        <v>1</v>
      </c>
      <c r="G1278">
        <v>1</v>
      </c>
      <c r="H1278">
        <v>3</v>
      </c>
      <c r="I1278" t="s">
        <v>666</v>
      </c>
      <c r="J1278" t="s">
        <v>667</v>
      </c>
      <c r="K1278" t="s">
        <v>668</v>
      </c>
      <c r="L1278">
        <v>1339</v>
      </c>
      <c r="N1278">
        <v>1007</v>
      </c>
      <c r="O1278" t="s">
        <v>638</v>
      </c>
      <c r="P1278" t="s">
        <v>638</v>
      </c>
      <c r="Q1278">
        <v>1</v>
      </c>
      <c r="W1278">
        <v>0</v>
      </c>
      <c r="X1278">
        <v>582810497</v>
      </c>
      <c r="Y1278">
        <v>1.24</v>
      </c>
      <c r="AA1278">
        <v>29691.33</v>
      </c>
      <c r="AB1278">
        <v>0</v>
      </c>
      <c r="AC1278">
        <v>0</v>
      </c>
      <c r="AD1278">
        <v>0</v>
      </c>
      <c r="AE1278">
        <v>4478.33</v>
      </c>
      <c r="AF1278">
        <v>0</v>
      </c>
      <c r="AG1278">
        <v>0</v>
      </c>
      <c r="AH1278">
        <v>0</v>
      </c>
      <c r="AI1278">
        <v>6.63</v>
      </c>
      <c r="AJ1278">
        <v>1</v>
      </c>
      <c r="AK1278">
        <v>1</v>
      </c>
      <c r="AL1278">
        <v>1</v>
      </c>
      <c r="AN1278">
        <v>0</v>
      </c>
      <c r="AO1278">
        <v>1</v>
      </c>
      <c r="AP1278">
        <v>0</v>
      </c>
      <c r="AQ1278">
        <v>0</v>
      </c>
      <c r="AR1278">
        <v>0</v>
      </c>
      <c r="AS1278" t="s">
        <v>3</v>
      </c>
      <c r="AT1278">
        <v>1.24</v>
      </c>
      <c r="AU1278" t="s">
        <v>3</v>
      </c>
      <c r="AV1278">
        <v>0</v>
      </c>
      <c r="AW1278">
        <v>2</v>
      </c>
      <c r="AX1278">
        <v>35812168</v>
      </c>
      <c r="AY1278">
        <v>1</v>
      </c>
      <c r="AZ1278">
        <v>0</v>
      </c>
      <c r="BA1278">
        <v>1260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CX1278">
        <f>Y1278*Source!I1154</f>
        <v>0.34967999999999999</v>
      </c>
      <c r="CY1278">
        <f>AA1278</f>
        <v>29691.33</v>
      </c>
      <c r="CZ1278">
        <f>AE1278</f>
        <v>4478.33</v>
      </c>
      <c r="DA1278">
        <f>AI1278</f>
        <v>6.63</v>
      </c>
      <c r="DB1278">
        <f>ROUND(ROUND(AT1278*CZ1278,2),2)</f>
        <v>5553.13</v>
      </c>
      <c r="DC1278">
        <f>ROUND(ROUND(AT1278*AG1278,2),2)</f>
        <v>0</v>
      </c>
    </row>
    <row r="1279" spans="1:107">
      <c r="A1279">
        <f>ROW(Source!A1155)</f>
        <v>1155</v>
      </c>
      <c r="B1279">
        <v>35806607</v>
      </c>
      <c r="C1279">
        <v>35812169</v>
      </c>
      <c r="D1279">
        <v>18410542</v>
      </c>
      <c r="E1279">
        <v>1</v>
      </c>
      <c r="F1279">
        <v>1</v>
      </c>
      <c r="G1279">
        <v>1</v>
      </c>
      <c r="H1279">
        <v>1</v>
      </c>
      <c r="I1279" t="s">
        <v>880</v>
      </c>
      <c r="J1279" t="s">
        <v>3</v>
      </c>
      <c r="K1279" t="s">
        <v>881</v>
      </c>
      <c r="L1279">
        <v>1369</v>
      </c>
      <c r="N1279">
        <v>1013</v>
      </c>
      <c r="O1279" t="s">
        <v>583</v>
      </c>
      <c r="P1279" t="s">
        <v>583</v>
      </c>
      <c r="Q1279">
        <v>1</v>
      </c>
      <c r="W1279">
        <v>0</v>
      </c>
      <c r="X1279">
        <v>1415306217</v>
      </c>
      <c r="Y1279">
        <v>36.121499999999997</v>
      </c>
      <c r="AA1279">
        <v>0</v>
      </c>
      <c r="AB1279">
        <v>0</v>
      </c>
      <c r="AC1279">
        <v>0</v>
      </c>
      <c r="AD1279">
        <v>275.77</v>
      </c>
      <c r="AE1279">
        <v>0</v>
      </c>
      <c r="AF1279">
        <v>0</v>
      </c>
      <c r="AG1279">
        <v>0</v>
      </c>
      <c r="AH1279">
        <v>275.77</v>
      </c>
      <c r="AI1279">
        <v>1</v>
      </c>
      <c r="AJ1279">
        <v>1</v>
      </c>
      <c r="AK1279">
        <v>1</v>
      </c>
      <c r="AL1279">
        <v>1</v>
      </c>
      <c r="AN1279">
        <v>0</v>
      </c>
      <c r="AO1279">
        <v>1</v>
      </c>
      <c r="AP1279">
        <v>1</v>
      </c>
      <c r="AQ1279">
        <v>0</v>
      </c>
      <c r="AR1279">
        <v>0</v>
      </c>
      <c r="AS1279" t="s">
        <v>3</v>
      </c>
      <c r="AT1279">
        <v>31.41</v>
      </c>
      <c r="AU1279" t="s">
        <v>144</v>
      </c>
      <c r="AV1279">
        <v>1</v>
      </c>
      <c r="AW1279">
        <v>2</v>
      </c>
      <c r="AX1279">
        <v>35812178</v>
      </c>
      <c r="AY1279">
        <v>2</v>
      </c>
      <c r="AZ1279">
        <v>131072</v>
      </c>
      <c r="BA1279">
        <v>1261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CX1279">
        <f>Y1279*Source!I1155</f>
        <v>10.186262999999999</v>
      </c>
      <c r="CY1279">
        <f>AD1279</f>
        <v>275.77</v>
      </c>
      <c r="CZ1279">
        <f>AH1279</f>
        <v>275.77</v>
      </c>
      <c r="DA1279">
        <f>AL1279</f>
        <v>1</v>
      </c>
      <c r="DB1279">
        <f>ROUND((ROUND(AT1279*CZ1279,2)*1.15),2)</f>
        <v>9961.23</v>
      </c>
      <c r="DC1279">
        <f>ROUND((ROUND(AT1279*AG1279,2)*1.15),2)</f>
        <v>0</v>
      </c>
    </row>
    <row r="1280" spans="1:107">
      <c r="A1280">
        <f>ROW(Source!A1155)</f>
        <v>1155</v>
      </c>
      <c r="B1280">
        <v>35806607</v>
      </c>
      <c r="C1280">
        <v>35812169</v>
      </c>
      <c r="D1280">
        <v>121548</v>
      </c>
      <c r="E1280">
        <v>1</v>
      </c>
      <c r="F1280">
        <v>1</v>
      </c>
      <c r="G1280">
        <v>1</v>
      </c>
      <c r="H1280">
        <v>1</v>
      </c>
      <c r="I1280" t="s">
        <v>34</v>
      </c>
      <c r="J1280" t="s">
        <v>3</v>
      </c>
      <c r="K1280" t="s">
        <v>584</v>
      </c>
      <c r="L1280">
        <v>608254</v>
      </c>
      <c r="N1280">
        <v>1013</v>
      </c>
      <c r="O1280" t="s">
        <v>585</v>
      </c>
      <c r="P1280" t="s">
        <v>585</v>
      </c>
      <c r="Q1280">
        <v>1</v>
      </c>
      <c r="W1280">
        <v>0</v>
      </c>
      <c r="X1280">
        <v>-185737400</v>
      </c>
      <c r="Y1280">
        <v>0.42500000000000004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1</v>
      </c>
      <c r="AJ1280">
        <v>1</v>
      </c>
      <c r="AK1280">
        <v>1</v>
      </c>
      <c r="AL1280">
        <v>1</v>
      </c>
      <c r="AN1280">
        <v>0</v>
      </c>
      <c r="AO1280">
        <v>1</v>
      </c>
      <c r="AP1280">
        <v>1</v>
      </c>
      <c r="AQ1280">
        <v>0</v>
      </c>
      <c r="AR1280">
        <v>0</v>
      </c>
      <c r="AS1280" t="s">
        <v>3</v>
      </c>
      <c r="AT1280">
        <v>0.34</v>
      </c>
      <c r="AU1280" t="s">
        <v>143</v>
      </c>
      <c r="AV1280">
        <v>2</v>
      </c>
      <c r="AW1280">
        <v>2</v>
      </c>
      <c r="AX1280">
        <v>35812179</v>
      </c>
      <c r="AY1280">
        <v>1</v>
      </c>
      <c r="AZ1280">
        <v>0</v>
      </c>
      <c r="BA1280">
        <v>1262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CX1280">
        <f>Y1280*Source!I1155</f>
        <v>0.11985</v>
      </c>
      <c r="CY1280">
        <f>AD1280</f>
        <v>0</v>
      </c>
      <c r="CZ1280">
        <f>AH1280</f>
        <v>0</v>
      </c>
      <c r="DA1280">
        <f>AL1280</f>
        <v>1</v>
      </c>
      <c r="DB1280">
        <f>ROUND((ROUND(AT1280*CZ1280,2)*1.25),2)</f>
        <v>0</v>
      </c>
      <c r="DC1280">
        <f>ROUND((ROUND(AT1280*AG1280,2)*1.25),2)</f>
        <v>0</v>
      </c>
    </row>
    <row r="1281" spans="1:107">
      <c r="A1281">
        <f>ROW(Source!A1155)</f>
        <v>1155</v>
      </c>
      <c r="B1281">
        <v>35806607</v>
      </c>
      <c r="C1281">
        <v>35812169</v>
      </c>
      <c r="D1281">
        <v>29172556</v>
      </c>
      <c r="E1281">
        <v>1</v>
      </c>
      <c r="F1281">
        <v>1</v>
      </c>
      <c r="G1281">
        <v>1</v>
      </c>
      <c r="H1281">
        <v>2</v>
      </c>
      <c r="I1281" t="s">
        <v>586</v>
      </c>
      <c r="J1281" t="s">
        <v>590</v>
      </c>
      <c r="K1281" t="s">
        <v>588</v>
      </c>
      <c r="L1281">
        <v>1368</v>
      </c>
      <c r="N1281">
        <v>1011</v>
      </c>
      <c r="O1281" t="s">
        <v>589</v>
      </c>
      <c r="P1281" t="s">
        <v>589</v>
      </c>
      <c r="Q1281">
        <v>1</v>
      </c>
      <c r="W1281">
        <v>0</v>
      </c>
      <c r="X1281">
        <v>-1302720870</v>
      </c>
      <c r="Y1281">
        <v>0.42500000000000004</v>
      </c>
      <c r="AA1281">
        <v>0</v>
      </c>
      <c r="AB1281">
        <v>466.71</v>
      </c>
      <c r="AC1281">
        <v>447.93</v>
      </c>
      <c r="AD1281">
        <v>0</v>
      </c>
      <c r="AE1281">
        <v>0</v>
      </c>
      <c r="AF1281">
        <v>31.26</v>
      </c>
      <c r="AG1281">
        <v>13.5</v>
      </c>
      <c r="AH1281">
        <v>0</v>
      </c>
      <c r="AI1281">
        <v>1</v>
      </c>
      <c r="AJ1281">
        <v>14.93</v>
      </c>
      <c r="AK1281">
        <v>33.18</v>
      </c>
      <c r="AL1281">
        <v>1</v>
      </c>
      <c r="AN1281">
        <v>0</v>
      </c>
      <c r="AO1281">
        <v>1</v>
      </c>
      <c r="AP1281">
        <v>1</v>
      </c>
      <c r="AQ1281">
        <v>0</v>
      </c>
      <c r="AR1281">
        <v>0</v>
      </c>
      <c r="AS1281" t="s">
        <v>3</v>
      </c>
      <c r="AT1281">
        <v>0.34</v>
      </c>
      <c r="AU1281" t="s">
        <v>143</v>
      </c>
      <c r="AV1281">
        <v>0</v>
      </c>
      <c r="AW1281">
        <v>2</v>
      </c>
      <c r="AX1281">
        <v>35812180</v>
      </c>
      <c r="AY1281">
        <v>1</v>
      </c>
      <c r="AZ1281">
        <v>0</v>
      </c>
      <c r="BA1281">
        <v>1263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CX1281">
        <f>Y1281*Source!I1155</f>
        <v>0.11985</v>
      </c>
      <c r="CY1281">
        <f>AB1281</f>
        <v>466.71</v>
      </c>
      <c r="CZ1281">
        <f>AF1281</f>
        <v>31.26</v>
      </c>
      <c r="DA1281">
        <f>AJ1281</f>
        <v>14.93</v>
      </c>
      <c r="DB1281">
        <f>ROUND((ROUND(AT1281*CZ1281,2)*1.25),2)</f>
        <v>13.29</v>
      </c>
      <c r="DC1281">
        <f>ROUND((ROUND(AT1281*AG1281,2)*1.25),2)</f>
        <v>5.74</v>
      </c>
    </row>
    <row r="1282" spans="1:107">
      <c r="A1282">
        <f>ROW(Source!A1155)</f>
        <v>1155</v>
      </c>
      <c r="B1282">
        <v>35806607</v>
      </c>
      <c r="C1282">
        <v>35812169</v>
      </c>
      <c r="D1282">
        <v>29174663</v>
      </c>
      <c r="E1282">
        <v>1</v>
      </c>
      <c r="F1282">
        <v>1</v>
      </c>
      <c r="G1282">
        <v>1</v>
      </c>
      <c r="H1282">
        <v>2</v>
      </c>
      <c r="I1282" t="s">
        <v>882</v>
      </c>
      <c r="J1282" t="s">
        <v>883</v>
      </c>
      <c r="K1282" t="s">
        <v>884</v>
      </c>
      <c r="L1282">
        <v>1368</v>
      </c>
      <c r="N1282">
        <v>1011</v>
      </c>
      <c r="O1282" t="s">
        <v>589</v>
      </c>
      <c r="P1282" t="s">
        <v>589</v>
      </c>
      <c r="Q1282">
        <v>1</v>
      </c>
      <c r="W1282">
        <v>0</v>
      </c>
      <c r="X1282">
        <v>494683813</v>
      </c>
      <c r="Y1282">
        <v>6.625</v>
      </c>
      <c r="AA1282">
        <v>0</v>
      </c>
      <c r="AB1282">
        <v>17.100000000000001</v>
      </c>
      <c r="AC1282">
        <v>0</v>
      </c>
      <c r="AD1282">
        <v>0</v>
      </c>
      <c r="AE1282">
        <v>0</v>
      </c>
      <c r="AF1282">
        <v>3.4</v>
      </c>
      <c r="AG1282">
        <v>0</v>
      </c>
      <c r="AH1282">
        <v>0</v>
      </c>
      <c r="AI1282">
        <v>1</v>
      </c>
      <c r="AJ1282">
        <v>5.03</v>
      </c>
      <c r="AK1282">
        <v>33.18</v>
      </c>
      <c r="AL1282">
        <v>1</v>
      </c>
      <c r="AN1282">
        <v>0</v>
      </c>
      <c r="AO1282">
        <v>1</v>
      </c>
      <c r="AP1282">
        <v>1</v>
      </c>
      <c r="AQ1282">
        <v>0</v>
      </c>
      <c r="AR1282">
        <v>0</v>
      </c>
      <c r="AS1282" t="s">
        <v>3</v>
      </c>
      <c r="AT1282">
        <v>5.3</v>
      </c>
      <c r="AU1282" t="s">
        <v>143</v>
      </c>
      <c r="AV1282">
        <v>0</v>
      </c>
      <c r="AW1282">
        <v>2</v>
      </c>
      <c r="AX1282">
        <v>35812181</v>
      </c>
      <c r="AY1282">
        <v>1</v>
      </c>
      <c r="AZ1282">
        <v>0</v>
      </c>
      <c r="BA1282">
        <v>1264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CX1282">
        <f>Y1282*Source!I1155</f>
        <v>1.8682499999999997</v>
      </c>
      <c r="CY1282">
        <f>AB1282</f>
        <v>17.100000000000001</v>
      </c>
      <c r="CZ1282">
        <f>AF1282</f>
        <v>3.4</v>
      </c>
      <c r="DA1282">
        <f>AJ1282</f>
        <v>5.03</v>
      </c>
      <c r="DB1282">
        <f>ROUND((ROUND(AT1282*CZ1282,2)*1.25),2)</f>
        <v>22.53</v>
      </c>
      <c r="DC1282">
        <f>ROUND((ROUND(AT1282*AG1282,2)*1.25),2)</f>
        <v>0</v>
      </c>
    </row>
    <row r="1283" spans="1:107">
      <c r="A1283">
        <f>ROW(Source!A1155)</f>
        <v>1155</v>
      </c>
      <c r="B1283">
        <v>35806607</v>
      </c>
      <c r="C1283">
        <v>35812169</v>
      </c>
      <c r="D1283">
        <v>29174913</v>
      </c>
      <c r="E1283">
        <v>1</v>
      </c>
      <c r="F1283">
        <v>1</v>
      </c>
      <c r="G1283">
        <v>1</v>
      </c>
      <c r="H1283">
        <v>2</v>
      </c>
      <c r="I1283" t="s">
        <v>601</v>
      </c>
      <c r="J1283" t="s">
        <v>602</v>
      </c>
      <c r="K1283" t="s">
        <v>603</v>
      </c>
      <c r="L1283">
        <v>1368</v>
      </c>
      <c r="N1283">
        <v>1011</v>
      </c>
      <c r="O1283" t="s">
        <v>589</v>
      </c>
      <c r="P1283" t="s">
        <v>589</v>
      </c>
      <c r="Q1283">
        <v>1</v>
      </c>
      <c r="W1283">
        <v>0</v>
      </c>
      <c r="X1283">
        <v>458544584</v>
      </c>
      <c r="Y1283">
        <v>0.6</v>
      </c>
      <c r="AA1283">
        <v>0</v>
      </c>
      <c r="AB1283">
        <v>932.72</v>
      </c>
      <c r="AC1283">
        <v>384.89</v>
      </c>
      <c r="AD1283">
        <v>0</v>
      </c>
      <c r="AE1283">
        <v>0</v>
      </c>
      <c r="AF1283">
        <v>87.17</v>
      </c>
      <c r="AG1283">
        <v>11.6</v>
      </c>
      <c r="AH1283">
        <v>0</v>
      </c>
      <c r="AI1283">
        <v>1</v>
      </c>
      <c r="AJ1283">
        <v>10.7</v>
      </c>
      <c r="AK1283">
        <v>33.18</v>
      </c>
      <c r="AL1283">
        <v>1</v>
      </c>
      <c r="AN1283">
        <v>0</v>
      </c>
      <c r="AO1283">
        <v>1</v>
      </c>
      <c r="AP1283">
        <v>1</v>
      </c>
      <c r="AQ1283">
        <v>0</v>
      </c>
      <c r="AR1283">
        <v>0</v>
      </c>
      <c r="AS1283" t="s">
        <v>3</v>
      </c>
      <c r="AT1283">
        <v>0.48</v>
      </c>
      <c r="AU1283" t="s">
        <v>143</v>
      </c>
      <c r="AV1283">
        <v>0</v>
      </c>
      <c r="AW1283">
        <v>2</v>
      </c>
      <c r="AX1283">
        <v>35812182</v>
      </c>
      <c r="AY1283">
        <v>1</v>
      </c>
      <c r="AZ1283">
        <v>0</v>
      </c>
      <c r="BA1283">
        <v>1265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CX1283">
        <f>Y1283*Source!I1155</f>
        <v>0.16919999999999999</v>
      </c>
      <c r="CY1283">
        <f>AB1283</f>
        <v>932.72</v>
      </c>
      <c r="CZ1283">
        <f>AF1283</f>
        <v>87.17</v>
      </c>
      <c r="DA1283">
        <f>AJ1283</f>
        <v>10.7</v>
      </c>
      <c r="DB1283">
        <f>ROUND((ROUND(AT1283*CZ1283,2)*1.25),2)</f>
        <v>52.3</v>
      </c>
      <c r="DC1283">
        <f>ROUND((ROUND(AT1283*AG1283,2)*1.25),2)</f>
        <v>6.96</v>
      </c>
    </row>
    <row r="1284" spans="1:107">
      <c r="A1284">
        <f>ROW(Source!A1155)</f>
        <v>1155</v>
      </c>
      <c r="B1284">
        <v>35806607</v>
      </c>
      <c r="C1284">
        <v>35812169</v>
      </c>
      <c r="D1284">
        <v>29110876</v>
      </c>
      <c r="E1284">
        <v>1</v>
      </c>
      <c r="F1284">
        <v>1</v>
      </c>
      <c r="G1284">
        <v>1</v>
      </c>
      <c r="H1284">
        <v>3</v>
      </c>
      <c r="I1284" t="s">
        <v>324</v>
      </c>
      <c r="J1284" t="s">
        <v>326</v>
      </c>
      <c r="K1284" t="s">
        <v>325</v>
      </c>
      <c r="L1284">
        <v>1327</v>
      </c>
      <c r="N1284">
        <v>1005</v>
      </c>
      <c r="O1284" t="s">
        <v>165</v>
      </c>
      <c r="P1284" t="s">
        <v>165</v>
      </c>
      <c r="Q1284">
        <v>1</v>
      </c>
      <c r="W1284">
        <v>1</v>
      </c>
      <c r="X1284">
        <v>-217513507</v>
      </c>
      <c r="Y1284">
        <v>-102</v>
      </c>
      <c r="AA1284">
        <v>184.42</v>
      </c>
      <c r="AB1284">
        <v>0</v>
      </c>
      <c r="AC1284">
        <v>0</v>
      </c>
      <c r="AD1284">
        <v>0</v>
      </c>
      <c r="AE1284">
        <v>67.8</v>
      </c>
      <c r="AF1284">
        <v>0</v>
      </c>
      <c r="AG1284">
        <v>0</v>
      </c>
      <c r="AH1284">
        <v>0</v>
      </c>
      <c r="AI1284">
        <v>2.72</v>
      </c>
      <c r="AJ1284">
        <v>1</v>
      </c>
      <c r="AK1284">
        <v>1</v>
      </c>
      <c r="AL1284">
        <v>1</v>
      </c>
      <c r="AN1284">
        <v>0</v>
      </c>
      <c r="AO1284">
        <v>1</v>
      </c>
      <c r="AP1284">
        <v>0</v>
      </c>
      <c r="AQ1284">
        <v>0</v>
      </c>
      <c r="AR1284">
        <v>0</v>
      </c>
      <c r="AS1284" t="s">
        <v>3</v>
      </c>
      <c r="AT1284">
        <v>-102</v>
      </c>
      <c r="AU1284" t="s">
        <v>3</v>
      </c>
      <c r="AV1284">
        <v>0</v>
      </c>
      <c r="AW1284">
        <v>2</v>
      </c>
      <c r="AX1284">
        <v>35812183</v>
      </c>
      <c r="AY1284">
        <v>1</v>
      </c>
      <c r="AZ1284">
        <v>6144</v>
      </c>
      <c r="BA1284">
        <v>1266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CX1284">
        <f>Y1284*Source!I1155</f>
        <v>-28.763999999999996</v>
      </c>
      <c r="CY1284">
        <f>AA1284</f>
        <v>184.42</v>
      </c>
      <c r="CZ1284">
        <f>AE1284</f>
        <v>67.8</v>
      </c>
      <c r="DA1284">
        <f>AI1284</f>
        <v>2.72</v>
      </c>
      <c r="DB1284">
        <f>ROUND(ROUND(AT1284*CZ1284,2),2)</f>
        <v>-6915.6</v>
      </c>
      <c r="DC1284">
        <f>ROUND(ROUND(AT1284*AG1284,2),2)</f>
        <v>0</v>
      </c>
    </row>
    <row r="1285" spans="1:107">
      <c r="A1285">
        <f>ROW(Source!A1155)</f>
        <v>1155</v>
      </c>
      <c r="B1285">
        <v>35806607</v>
      </c>
      <c r="C1285">
        <v>35812169</v>
      </c>
      <c r="D1285">
        <v>29110762</v>
      </c>
      <c r="E1285">
        <v>1</v>
      </c>
      <c r="F1285">
        <v>1</v>
      </c>
      <c r="G1285">
        <v>1</v>
      </c>
      <c r="H1285">
        <v>3</v>
      </c>
      <c r="I1285" t="s">
        <v>676</v>
      </c>
      <c r="J1285" t="s">
        <v>885</v>
      </c>
      <c r="K1285" t="s">
        <v>678</v>
      </c>
      <c r="L1285">
        <v>1308</v>
      </c>
      <c r="N1285">
        <v>1003</v>
      </c>
      <c r="O1285" t="s">
        <v>68</v>
      </c>
      <c r="P1285" t="s">
        <v>68</v>
      </c>
      <c r="Q1285">
        <v>100</v>
      </c>
      <c r="W1285">
        <v>0</v>
      </c>
      <c r="X1285">
        <v>961672469</v>
      </c>
      <c r="Y1285">
        <v>0.68</v>
      </c>
      <c r="AA1285">
        <v>528.80999999999995</v>
      </c>
      <c r="AB1285">
        <v>0</v>
      </c>
      <c r="AC1285">
        <v>0</v>
      </c>
      <c r="AD1285">
        <v>0</v>
      </c>
      <c r="AE1285">
        <v>99.4</v>
      </c>
      <c r="AF1285">
        <v>0</v>
      </c>
      <c r="AG1285">
        <v>0</v>
      </c>
      <c r="AH1285">
        <v>0</v>
      </c>
      <c r="AI1285">
        <v>5.32</v>
      </c>
      <c r="AJ1285">
        <v>1</v>
      </c>
      <c r="AK1285">
        <v>1</v>
      </c>
      <c r="AL1285">
        <v>1</v>
      </c>
      <c r="AN1285">
        <v>0</v>
      </c>
      <c r="AO1285">
        <v>1</v>
      </c>
      <c r="AP1285">
        <v>0</v>
      </c>
      <c r="AQ1285">
        <v>0</v>
      </c>
      <c r="AR1285">
        <v>0</v>
      </c>
      <c r="AS1285" t="s">
        <v>3</v>
      </c>
      <c r="AT1285">
        <v>0.68</v>
      </c>
      <c r="AU1285" t="s">
        <v>3</v>
      </c>
      <c r="AV1285">
        <v>0</v>
      </c>
      <c r="AW1285">
        <v>2</v>
      </c>
      <c r="AX1285">
        <v>35812184</v>
      </c>
      <c r="AY1285">
        <v>1</v>
      </c>
      <c r="AZ1285">
        <v>0</v>
      </c>
      <c r="BA1285">
        <v>1267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CX1285">
        <f>Y1285*Source!I1155</f>
        <v>0.19175999999999999</v>
      </c>
      <c r="CY1285">
        <f>AA1285</f>
        <v>528.80999999999995</v>
      </c>
      <c r="CZ1285">
        <f>AE1285</f>
        <v>99.4</v>
      </c>
      <c r="DA1285">
        <f>AI1285</f>
        <v>5.32</v>
      </c>
      <c r="DB1285">
        <f>ROUND(ROUND(AT1285*CZ1285,2),2)</f>
        <v>67.59</v>
      </c>
      <c r="DC1285">
        <f>ROUND(ROUND(AT1285*AG1285,2),2)</f>
        <v>0</v>
      </c>
    </row>
    <row r="1286" spans="1:107">
      <c r="A1286">
        <f>ROW(Source!A1155)</f>
        <v>1155</v>
      </c>
      <c r="B1286">
        <v>35806607</v>
      </c>
      <c r="C1286">
        <v>35812169</v>
      </c>
      <c r="D1286">
        <v>29110964</v>
      </c>
      <c r="E1286">
        <v>1</v>
      </c>
      <c r="F1286">
        <v>1</v>
      </c>
      <c r="G1286">
        <v>1</v>
      </c>
      <c r="H1286">
        <v>3</v>
      </c>
      <c r="I1286" t="s">
        <v>206</v>
      </c>
      <c r="J1286" t="s">
        <v>208</v>
      </c>
      <c r="K1286" t="s">
        <v>207</v>
      </c>
      <c r="L1286">
        <v>1327</v>
      </c>
      <c r="N1286">
        <v>1005</v>
      </c>
      <c r="O1286" t="s">
        <v>165</v>
      </c>
      <c r="P1286" t="s">
        <v>165</v>
      </c>
      <c r="Q1286">
        <v>1</v>
      </c>
      <c r="W1286">
        <v>0</v>
      </c>
      <c r="X1286">
        <v>-100917442</v>
      </c>
      <c r="Y1286">
        <v>102</v>
      </c>
      <c r="AA1286">
        <v>516.15</v>
      </c>
      <c r="AB1286">
        <v>0</v>
      </c>
      <c r="AC1286">
        <v>0</v>
      </c>
      <c r="AD1286">
        <v>0</v>
      </c>
      <c r="AE1286">
        <v>82.19</v>
      </c>
      <c r="AF1286">
        <v>0</v>
      </c>
      <c r="AG1286">
        <v>0</v>
      </c>
      <c r="AH1286">
        <v>0</v>
      </c>
      <c r="AI1286">
        <v>6.28</v>
      </c>
      <c r="AJ1286">
        <v>1</v>
      </c>
      <c r="AK1286">
        <v>1</v>
      </c>
      <c r="AL1286">
        <v>1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 t="s">
        <v>3</v>
      </c>
      <c r="AT1286">
        <v>102</v>
      </c>
      <c r="AU1286" t="s">
        <v>3</v>
      </c>
      <c r="AV1286">
        <v>0</v>
      </c>
      <c r="AW1286">
        <v>1</v>
      </c>
      <c r="AX1286">
        <v>-1</v>
      </c>
      <c r="AY1286">
        <v>0</v>
      </c>
      <c r="AZ1286">
        <v>0</v>
      </c>
      <c r="BA1286" t="s">
        <v>3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CX1286">
        <f>Y1286*Source!I1155</f>
        <v>28.763999999999996</v>
      </c>
      <c r="CY1286">
        <f>AA1286</f>
        <v>516.15</v>
      </c>
      <c r="CZ1286">
        <f>AE1286</f>
        <v>82.19</v>
      </c>
      <c r="DA1286">
        <f>AI1286</f>
        <v>6.28</v>
      </c>
      <c r="DB1286">
        <f>ROUND(ROUND(AT1286*CZ1286,2),2)</f>
        <v>8383.3799999999992</v>
      </c>
      <c r="DC1286">
        <f>ROUND(ROUND(AT1286*AG1286,2),2)</f>
        <v>0</v>
      </c>
    </row>
    <row r="1287" spans="1:107">
      <c r="A1287">
        <f>ROW(Source!A1158)</f>
        <v>1158</v>
      </c>
      <c r="B1287">
        <v>35806607</v>
      </c>
      <c r="C1287">
        <v>35812187</v>
      </c>
      <c r="D1287">
        <v>18413230</v>
      </c>
      <c r="E1287">
        <v>1</v>
      </c>
      <c r="F1287">
        <v>1</v>
      </c>
      <c r="G1287">
        <v>1</v>
      </c>
      <c r="H1287">
        <v>1</v>
      </c>
      <c r="I1287" t="s">
        <v>610</v>
      </c>
      <c r="J1287" t="s">
        <v>3</v>
      </c>
      <c r="K1287" t="s">
        <v>611</v>
      </c>
      <c r="L1287">
        <v>1369</v>
      </c>
      <c r="N1287">
        <v>1013</v>
      </c>
      <c r="O1287" t="s">
        <v>583</v>
      </c>
      <c r="P1287" t="s">
        <v>583</v>
      </c>
      <c r="Q1287">
        <v>1</v>
      </c>
      <c r="W1287">
        <v>0</v>
      </c>
      <c r="X1287">
        <v>355262106</v>
      </c>
      <c r="Y1287">
        <v>7.6589999999999998</v>
      </c>
      <c r="AA1287">
        <v>0</v>
      </c>
      <c r="AB1287">
        <v>0</v>
      </c>
      <c r="AC1287">
        <v>0</v>
      </c>
      <c r="AD1287">
        <v>304.64</v>
      </c>
      <c r="AE1287">
        <v>0</v>
      </c>
      <c r="AF1287">
        <v>0</v>
      </c>
      <c r="AG1287">
        <v>0</v>
      </c>
      <c r="AH1287">
        <v>304.64</v>
      </c>
      <c r="AI1287">
        <v>1</v>
      </c>
      <c r="AJ1287">
        <v>1</v>
      </c>
      <c r="AK1287">
        <v>1</v>
      </c>
      <c r="AL1287">
        <v>1</v>
      </c>
      <c r="AN1287">
        <v>0</v>
      </c>
      <c r="AO1287">
        <v>1</v>
      </c>
      <c r="AP1287">
        <v>1</v>
      </c>
      <c r="AQ1287">
        <v>0</v>
      </c>
      <c r="AR1287">
        <v>0</v>
      </c>
      <c r="AS1287" t="s">
        <v>3</v>
      </c>
      <c r="AT1287">
        <v>6.66</v>
      </c>
      <c r="AU1287" t="s">
        <v>144</v>
      </c>
      <c r="AV1287">
        <v>1</v>
      </c>
      <c r="AW1287">
        <v>2</v>
      </c>
      <c r="AX1287">
        <v>35812200</v>
      </c>
      <c r="AY1287">
        <v>2</v>
      </c>
      <c r="AZ1287">
        <v>131072</v>
      </c>
      <c r="BA1287">
        <v>1268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CX1287">
        <f>Y1287*Source!I1158</f>
        <v>1.6497486000000001</v>
      </c>
      <c r="CY1287">
        <f>AD1287</f>
        <v>304.64</v>
      </c>
      <c r="CZ1287">
        <f>AH1287</f>
        <v>304.64</v>
      </c>
      <c r="DA1287">
        <f>AL1287</f>
        <v>1</v>
      </c>
      <c r="DB1287">
        <f>ROUND((ROUND(AT1287*CZ1287,2)*1.15),2)</f>
        <v>2333.2399999999998</v>
      </c>
      <c r="DC1287">
        <f>ROUND((ROUND(AT1287*AG1287,2)*1.15),2)</f>
        <v>0</v>
      </c>
    </row>
    <row r="1288" spans="1:107">
      <c r="A1288">
        <f>ROW(Source!A1158)</f>
        <v>1158</v>
      </c>
      <c r="B1288">
        <v>35806607</v>
      </c>
      <c r="C1288">
        <v>35812187</v>
      </c>
      <c r="D1288">
        <v>29173472</v>
      </c>
      <c r="E1288">
        <v>1</v>
      </c>
      <c r="F1288">
        <v>1</v>
      </c>
      <c r="G1288">
        <v>1</v>
      </c>
      <c r="H1288">
        <v>2</v>
      </c>
      <c r="I1288" t="s">
        <v>660</v>
      </c>
      <c r="J1288" t="s">
        <v>661</v>
      </c>
      <c r="K1288" t="s">
        <v>662</v>
      </c>
      <c r="L1288">
        <v>1368</v>
      </c>
      <c r="N1288">
        <v>1011</v>
      </c>
      <c r="O1288" t="s">
        <v>589</v>
      </c>
      <c r="P1288" t="s">
        <v>589</v>
      </c>
      <c r="Q1288">
        <v>1</v>
      </c>
      <c r="W1288">
        <v>0</v>
      </c>
      <c r="X1288">
        <v>275932499</v>
      </c>
      <c r="Y1288">
        <v>2.5124999999999997</v>
      </c>
      <c r="AA1288">
        <v>0</v>
      </c>
      <c r="AB1288">
        <v>12.75</v>
      </c>
      <c r="AC1288">
        <v>0</v>
      </c>
      <c r="AD1288">
        <v>0</v>
      </c>
      <c r="AE1288">
        <v>0</v>
      </c>
      <c r="AF1288">
        <v>3</v>
      </c>
      <c r="AG1288">
        <v>0</v>
      </c>
      <c r="AH1288">
        <v>0</v>
      </c>
      <c r="AI1288">
        <v>1</v>
      </c>
      <c r="AJ1288">
        <v>4.25</v>
      </c>
      <c r="AK1288">
        <v>33.18</v>
      </c>
      <c r="AL1288">
        <v>1</v>
      </c>
      <c r="AN1288">
        <v>0</v>
      </c>
      <c r="AO1288">
        <v>1</v>
      </c>
      <c r="AP1288">
        <v>1</v>
      </c>
      <c r="AQ1288">
        <v>0</v>
      </c>
      <c r="AR1288">
        <v>0</v>
      </c>
      <c r="AS1288" t="s">
        <v>3</v>
      </c>
      <c r="AT1288">
        <v>2.0099999999999998</v>
      </c>
      <c r="AU1288" t="s">
        <v>143</v>
      </c>
      <c r="AV1288">
        <v>0</v>
      </c>
      <c r="AW1288">
        <v>2</v>
      </c>
      <c r="AX1288">
        <v>35812201</v>
      </c>
      <c r="AY1288">
        <v>1</v>
      </c>
      <c r="AZ1288">
        <v>0</v>
      </c>
      <c r="BA1288">
        <v>1269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CX1288">
        <f>Y1288*Source!I1158</f>
        <v>0.54119249999999997</v>
      </c>
      <c r="CY1288">
        <f>AB1288</f>
        <v>12.75</v>
      </c>
      <c r="CZ1288">
        <f>AF1288</f>
        <v>3</v>
      </c>
      <c r="DA1288">
        <f>AJ1288</f>
        <v>4.25</v>
      </c>
      <c r="DB1288">
        <f>ROUND((ROUND(AT1288*CZ1288,2)*1.25),2)</f>
        <v>7.54</v>
      </c>
      <c r="DC1288">
        <f>ROUND((ROUND(AT1288*AG1288,2)*1.25),2)</f>
        <v>0</v>
      </c>
    </row>
    <row r="1289" spans="1:107">
      <c r="A1289">
        <f>ROW(Source!A1158)</f>
        <v>1158</v>
      </c>
      <c r="B1289">
        <v>35806607</v>
      </c>
      <c r="C1289">
        <v>35812187</v>
      </c>
      <c r="D1289">
        <v>29174500</v>
      </c>
      <c r="E1289">
        <v>1</v>
      </c>
      <c r="F1289">
        <v>1</v>
      </c>
      <c r="G1289">
        <v>1</v>
      </c>
      <c r="H1289">
        <v>2</v>
      </c>
      <c r="I1289" t="s">
        <v>682</v>
      </c>
      <c r="J1289" t="s">
        <v>683</v>
      </c>
      <c r="K1289" t="s">
        <v>684</v>
      </c>
      <c r="L1289">
        <v>1368</v>
      </c>
      <c r="N1289">
        <v>1011</v>
      </c>
      <c r="O1289" t="s">
        <v>589</v>
      </c>
      <c r="P1289" t="s">
        <v>589</v>
      </c>
      <c r="Q1289">
        <v>1</v>
      </c>
      <c r="W1289">
        <v>0</v>
      </c>
      <c r="X1289">
        <v>-239831557</v>
      </c>
      <c r="Y1289">
        <v>1.6625000000000001</v>
      </c>
      <c r="AA1289">
        <v>0</v>
      </c>
      <c r="AB1289">
        <v>7.33</v>
      </c>
      <c r="AC1289">
        <v>0</v>
      </c>
      <c r="AD1289">
        <v>0</v>
      </c>
      <c r="AE1289">
        <v>0</v>
      </c>
      <c r="AF1289">
        <v>1.95</v>
      </c>
      <c r="AG1289">
        <v>0</v>
      </c>
      <c r="AH1289">
        <v>0</v>
      </c>
      <c r="AI1289">
        <v>1</v>
      </c>
      <c r="AJ1289">
        <v>3.76</v>
      </c>
      <c r="AK1289">
        <v>33.18</v>
      </c>
      <c r="AL1289">
        <v>1</v>
      </c>
      <c r="AN1289">
        <v>0</v>
      </c>
      <c r="AO1289">
        <v>1</v>
      </c>
      <c r="AP1289">
        <v>1</v>
      </c>
      <c r="AQ1289">
        <v>0</v>
      </c>
      <c r="AR1289">
        <v>0</v>
      </c>
      <c r="AS1289" t="s">
        <v>3</v>
      </c>
      <c r="AT1289">
        <v>1.33</v>
      </c>
      <c r="AU1289" t="s">
        <v>143</v>
      </c>
      <c r="AV1289">
        <v>0</v>
      </c>
      <c r="AW1289">
        <v>2</v>
      </c>
      <c r="AX1289">
        <v>35812202</v>
      </c>
      <c r="AY1289">
        <v>1</v>
      </c>
      <c r="AZ1289">
        <v>0</v>
      </c>
      <c r="BA1289">
        <v>1270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CX1289">
        <f>Y1289*Source!I1158</f>
        <v>0.35810250000000005</v>
      </c>
      <c r="CY1289">
        <f>AB1289</f>
        <v>7.33</v>
      </c>
      <c r="CZ1289">
        <f>AF1289</f>
        <v>1.95</v>
      </c>
      <c r="DA1289">
        <f>AJ1289</f>
        <v>3.76</v>
      </c>
      <c r="DB1289">
        <f>ROUND((ROUND(AT1289*CZ1289,2)*1.25),2)</f>
        <v>3.24</v>
      </c>
      <c r="DC1289">
        <f>ROUND((ROUND(AT1289*AG1289,2)*1.25),2)</f>
        <v>0</v>
      </c>
    </row>
    <row r="1290" spans="1:107">
      <c r="A1290">
        <f>ROW(Source!A1158)</f>
        <v>1158</v>
      </c>
      <c r="B1290">
        <v>35806607</v>
      </c>
      <c r="C1290">
        <v>35812187</v>
      </c>
      <c r="D1290">
        <v>29174913</v>
      </c>
      <c r="E1290">
        <v>1</v>
      </c>
      <c r="F1290">
        <v>1</v>
      </c>
      <c r="G1290">
        <v>1</v>
      </c>
      <c r="H1290">
        <v>2</v>
      </c>
      <c r="I1290" t="s">
        <v>601</v>
      </c>
      <c r="J1290" t="s">
        <v>602</v>
      </c>
      <c r="K1290" t="s">
        <v>603</v>
      </c>
      <c r="L1290">
        <v>1368</v>
      </c>
      <c r="N1290">
        <v>1011</v>
      </c>
      <c r="O1290" t="s">
        <v>589</v>
      </c>
      <c r="P1290" t="s">
        <v>589</v>
      </c>
      <c r="Q1290">
        <v>1</v>
      </c>
      <c r="W1290">
        <v>0</v>
      </c>
      <c r="X1290">
        <v>458544584</v>
      </c>
      <c r="Y1290">
        <v>3.7499999999999999E-2</v>
      </c>
      <c r="AA1290">
        <v>0</v>
      </c>
      <c r="AB1290">
        <v>932.72</v>
      </c>
      <c r="AC1290">
        <v>384.89</v>
      </c>
      <c r="AD1290">
        <v>0</v>
      </c>
      <c r="AE1290">
        <v>0</v>
      </c>
      <c r="AF1290">
        <v>87.17</v>
      </c>
      <c r="AG1290">
        <v>11.6</v>
      </c>
      <c r="AH1290">
        <v>0</v>
      </c>
      <c r="AI1290">
        <v>1</v>
      </c>
      <c r="AJ1290">
        <v>10.7</v>
      </c>
      <c r="AK1290">
        <v>33.18</v>
      </c>
      <c r="AL1290">
        <v>1</v>
      </c>
      <c r="AN1290">
        <v>0</v>
      </c>
      <c r="AO1290">
        <v>1</v>
      </c>
      <c r="AP1290">
        <v>1</v>
      </c>
      <c r="AQ1290">
        <v>0</v>
      </c>
      <c r="AR1290">
        <v>0</v>
      </c>
      <c r="AS1290" t="s">
        <v>3</v>
      </c>
      <c r="AT1290">
        <v>0.03</v>
      </c>
      <c r="AU1290" t="s">
        <v>143</v>
      </c>
      <c r="AV1290">
        <v>0</v>
      </c>
      <c r="AW1290">
        <v>2</v>
      </c>
      <c r="AX1290">
        <v>35812203</v>
      </c>
      <c r="AY1290">
        <v>1</v>
      </c>
      <c r="AZ1290">
        <v>0</v>
      </c>
      <c r="BA1290">
        <v>1271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CX1290">
        <f>Y1290*Source!I1158</f>
        <v>8.0774999999999996E-3</v>
      </c>
      <c r="CY1290">
        <f>AB1290</f>
        <v>932.72</v>
      </c>
      <c r="CZ1290">
        <f>AF1290</f>
        <v>87.17</v>
      </c>
      <c r="DA1290">
        <f>AJ1290</f>
        <v>10.7</v>
      </c>
      <c r="DB1290">
        <f>ROUND((ROUND(AT1290*CZ1290,2)*1.25),2)</f>
        <v>3.28</v>
      </c>
      <c r="DC1290">
        <f>ROUND((ROUND(AT1290*AG1290,2)*1.25),2)</f>
        <v>0.44</v>
      </c>
    </row>
    <row r="1291" spans="1:107">
      <c r="A1291">
        <f>ROW(Source!A1158)</f>
        <v>1158</v>
      </c>
      <c r="B1291">
        <v>35806607</v>
      </c>
      <c r="C1291">
        <v>35812187</v>
      </c>
      <c r="D1291">
        <v>29114471</v>
      </c>
      <c r="E1291">
        <v>1</v>
      </c>
      <c r="F1291">
        <v>1</v>
      </c>
      <c r="G1291">
        <v>1</v>
      </c>
      <c r="H1291">
        <v>3</v>
      </c>
      <c r="I1291" t="s">
        <v>685</v>
      </c>
      <c r="J1291" t="s">
        <v>686</v>
      </c>
      <c r="K1291" t="s">
        <v>687</v>
      </c>
      <c r="L1291">
        <v>1358</v>
      </c>
      <c r="N1291">
        <v>1010</v>
      </c>
      <c r="O1291" t="s">
        <v>498</v>
      </c>
      <c r="P1291" t="s">
        <v>498</v>
      </c>
      <c r="Q1291">
        <v>10</v>
      </c>
      <c r="W1291">
        <v>0</v>
      </c>
      <c r="X1291">
        <v>610395517</v>
      </c>
      <c r="Y1291">
        <v>26.3</v>
      </c>
      <c r="AA1291">
        <v>1.55</v>
      </c>
      <c r="AB1291">
        <v>0</v>
      </c>
      <c r="AC1291">
        <v>0</v>
      </c>
      <c r="AD1291">
        <v>0</v>
      </c>
      <c r="AE1291">
        <v>1.6</v>
      </c>
      <c r="AF1291">
        <v>0</v>
      </c>
      <c r="AG1291">
        <v>0</v>
      </c>
      <c r="AH1291">
        <v>0</v>
      </c>
      <c r="AI1291">
        <v>0.97</v>
      </c>
      <c r="AJ1291">
        <v>1</v>
      </c>
      <c r="AK1291">
        <v>1</v>
      </c>
      <c r="AL1291">
        <v>1</v>
      </c>
      <c r="AN1291">
        <v>0</v>
      </c>
      <c r="AO1291">
        <v>1</v>
      </c>
      <c r="AP1291">
        <v>0</v>
      </c>
      <c r="AQ1291">
        <v>0</v>
      </c>
      <c r="AR1291">
        <v>0</v>
      </c>
      <c r="AS1291" t="s">
        <v>3</v>
      </c>
      <c r="AT1291">
        <v>26.3</v>
      </c>
      <c r="AU1291" t="s">
        <v>3</v>
      </c>
      <c r="AV1291">
        <v>0</v>
      </c>
      <c r="AW1291">
        <v>2</v>
      </c>
      <c r="AX1291">
        <v>35812204</v>
      </c>
      <c r="AY1291">
        <v>1</v>
      </c>
      <c r="AZ1291">
        <v>0</v>
      </c>
      <c r="BA1291">
        <v>1272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CX1291">
        <f>Y1291*Source!I1158</f>
        <v>5.6650200000000002</v>
      </c>
      <c r="CY1291">
        <f t="shared" ref="CY1291:CY1298" si="205">AA1291</f>
        <v>1.55</v>
      </c>
      <c r="CZ1291">
        <f t="shared" ref="CZ1291:CZ1298" si="206">AE1291</f>
        <v>1.6</v>
      </c>
      <c r="DA1291">
        <f t="shared" ref="DA1291:DA1298" si="207">AI1291</f>
        <v>0.97</v>
      </c>
      <c r="DB1291">
        <f t="shared" ref="DB1291:DB1298" si="208">ROUND(ROUND(AT1291*CZ1291,2),2)</f>
        <v>42.08</v>
      </c>
      <c r="DC1291">
        <f t="shared" ref="DC1291:DC1298" si="209">ROUND(ROUND(AT1291*AG1291,2),2)</f>
        <v>0</v>
      </c>
    </row>
    <row r="1292" spans="1:107">
      <c r="A1292">
        <f>ROW(Source!A1158)</f>
        <v>1158</v>
      </c>
      <c r="B1292">
        <v>35806607</v>
      </c>
      <c r="C1292">
        <v>35812187</v>
      </c>
      <c r="D1292">
        <v>29114305</v>
      </c>
      <c r="E1292">
        <v>1</v>
      </c>
      <c r="F1292">
        <v>1</v>
      </c>
      <c r="G1292">
        <v>1</v>
      </c>
      <c r="H1292">
        <v>3</v>
      </c>
      <c r="I1292" t="s">
        <v>688</v>
      </c>
      <c r="J1292" t="s">
        <v>689</v>
      </c>
      <c r="K1292" t="s">
        <v>690</v>
      </c>
      <c r="L1292">
        <v>1354</v>
      </c>
      <c r="N1292">
        <v>1010</v>
      </c>
      <c r="O1292" t="s">
        <v>258</v>
      </c>
      <c r="P1292" t="s">
        <v>258</v>
      </c>
      <c r="Q1292">
        <v>1</v>
      </c>
      <c r="W1292">
        <v>0</v>
      </c>
      <c r="X1292">
        <v>-1753782198</v>
      </c>
      <c r="Y1292">
        <v>263</v>
      </c>
      <c r="AA1292">
        <v>0.21</v>
      </c>
      <c r="AB1292">
        <v>0</v>
      </c>
      <c r="AC1292">
        <v>0</v>
      </c>
      <c r="AD1292">
        <v>0</v>
      </c>
      <c r="AE1292">
        <v>0.12</v>
      </c>
      <c r="AF1292">
        <v>0</v>
      </c>
      <c r="AG1292">
        <v>0</v>
      </c>
      <c r="AH1292">
        <v>0</v>
      </c>
      <c r="AI1292">
        <v>1.78</v>
      </c>
      <c r="AJ1292">
        <v>1</v>
      </c>
      <c r="AK1292">
        <v>1</v>
      </c>
      <c r="AL1292">
        <v>1</v>
      </c>
      <c r="AN1292">
        <v>0</v>
      </c>
      <c r="AO1292">
        <v>1</v>
      </c>
      <c r="AP1292">
        <v>0</v>
      </c>
      <c r="AQ1292">
        <v>0</v>
      </c>
      <c r="AR1292">
        <v>0</v>
      </c>
      <c r="AS1292" t="s">
        <v>3</v>
      </c>
      <c r="AT1292">
        <v>263</v>
      </c>
      <c r="AU1292" t="s">
        <v>3</v>
      </c>
      <c r="AV1292">
        <v>0</v>
      </c>
      <c r="AW1292">
        <v>2</v>
      </c>
      <c r="AX1292">
        <v>35812205</v>
      </c>
      <c r="AY1292">
        <v>1</v>
      </c>
      <c r="AZ1292">
        <v>0</v>
      </c>
      <c r="BA1292">
        <v>1273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CX1292">
        <f>Y1292*Source!I1158</f>
        <v>56.650200000000005</v>
      </c>
      <c r="CY1292">
        <f t="shared" si="205"/>
        <v>0.21</v>
      </c>
      <c r="CZ1292">
        <f t="shared" si="206"/>
        <v>0.12</v>
      </c>
      <c r="DA1292">
        <f t="shared" si="207"/>
        <v>1.78</v>
      </c>
      <c r="DB1292">
        <f t="shared" si="208"/>
        <v>31.56</v>
      </c>
      <c r="DC1292">
        <f t="shared" si="209"/>
        <v>0</v>
      </c>
    </row>
    <row r="1293" spans="1:107">
      <c r="A1293">
        <f>ROW(Source!A1158)</f>
        <v>1158</v>
      </c>
      <c r="B1293">
        <v>35806607</v>
      </c>
      <c r="C1293">
        <v>35812187</v>
      </c>
      <c r="D1293">
        <v>29111012</v>
      </c>
      <c r="E1293">
        <v>1</v>
      </c>
      <c r="F1293">
        <v>1</v>
      </c>
      <c r="G1293">
        <v>1</v>
      </c>
      <c r="H1293">
        <v>3</v>
      </c>
      <c r="I1293" t="s">
        <v>691</v>
      </c>
      <c r="J1293" t="s">
        <v>692</v>
      </c>
      <c r="K1293" t="s">
        <v>693</v>
      </c>
      <c r="L1293">
        <v>1354</v>
      </c>
      <c r="N1293">
        <v>1010</v>
      </c>
      <c r="O1293" t="s">
        <v>258</v>
      </c>
      <c r="P1293" t="s">
        <v>258</v>
      </c>
      <c r="Q1293">
        <v>1</v>
      </c>
      <c r="W1293">
        <v>0</v>
      </c>
      <c r="X1293">
        <v>-532370196</v>
      </c>
      <c r="Y1293">
        <v>7</v>
      </c>
      <c r="AA1293">
        <v>12.73</v>
      </c>
      <c r="AB1293">
        <v>0</v>
      </c>
      <c r="AC1293">
        <v>0</v>
      </c>
      <c r="AD1293">
        <v>0</v>
      </c>
      <c r="AE1293">
        <v>1.29</v>
      </c>
      <c r="AF1293">
        <v>0</v>
      </c>
      <c r="AG1293">
        <v>0</v>
      </c>
      <c r="AH1293">
        <v>0</v>
      </c>
      <c r="AI1293">
        <v>9.8699999999999992</v>
      </c>
      <c r="AJ1293">
        <v>1</v>
      </c>
      <c r="AK1293">
        <v>1</v>
      </c>
      <c r="AL1293">
        <v>1</v>
      </c>
      <c r="AN1293">
        <v>0</v>
      </c>
      <c r="AO1293">
        <v>1</v>
      </c>
      <c r="AP1293">
        <v>0</v>
      </c>
      <c r="AQ1293">
        <v>0</v>
      </c>
      <c r="AR1293">
        <v>0</v>
      </c>
      <c r="AS1293" t="s">
        <v>3</v>
      </c>
      <c r="AT1293">
        <v>7</v>
      </c>
      <c r="AU1293" t="s">
        <v>3</v>
      </c>
      <c r="AV1293">
        <v>0</v>
      </c>
      <c r="AW1293">
        <v>2</v>
      </c>
      <c r="AX1293">
        <v>35812206</v>
      </c>
      <c r="AY1293">
        <v>1</v>
      </c>
      <c r="AZ1293">
        <v>0</v>
      </c>
      <c r="BA1293">
        <v>1274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CX1293">
        <f>Y1293*Source!I1158</f>
        <v>1.5078</v>
      </c>
      <c r="CY1293">
        <f t="shared" si="205"/>
        <v>12.73</v>
      </c>
      <c r="CZ1293">
        <f t="shared" si="206"/>
        <v>1.29</v>
      </c>
      <c r="DA1293">
        <f t="shared" si="207"/>
        <v>9.8699999999999992</v>
      </c>
      <c r="DB1293">
        <f t="shared" si="208"/>
        <v>9.0299999999999994</v>
      </c>
      <c r="DC1293">
        <f t="shared" si="209"/>
        <v>0</v>
      </c>
    </row>
    <row r="1294" spans="1:107">
      <c r="A1294">
        <f>ROW(Source!A1158)</f>
        <v>1158</v>
      </c>
      <c r="B1294">
        <v>35806607</v>
      </c>
      <c r="C1294">
        <v>35812187</v>
      </c>
      <c r="D1294">
        <v>29111013</v>
      </c>
      <c r="E1294">
        <v>1</v>
      </c>
      <c r="F1294">
        <v>1</v>
      </c>
      <c r="G1294">
        <v>1</v>
      </c>
      <c r="H1294">
        <v>3</v>
      </c>
      <c r="I1294" t="s">
        <v>694</v>
      </c>
      <c r="J1294" t="s">
        <v>695</v>
      </c>
      <c r="K1294" t="s">
        <v>696</v>
      </c>
      <c r="L1294">
        <v>1354</v>
      </c>
      <c r="N1294">
        <v>1010</v>
      </c>
      <c r="O1294" t="s">
        <v>258</v>
      </c>
      <c r="P1294" t="s">
        <v>258</v>
      </c>
      <c r="Q1294">
        <v>1</v>
      </c>
      <c r="W1294">
        <v>0</v>
      </c>
      <c r="X1294">
        <v>-463883208</v>
      </c>
      <c r="Y1294">
        <v>7</v>
      </c>
      <c r="AA1294">
        <v>12.73</v>
      </c>
      <c r="AB1294">
        <v>0</v>
      </c>
      <c r="AC1294">
        <v>0</v>
      </c>
      <c r="AD1294">
        <v>0</v>
      </c>
      <c r="AE1294">
        <v>1.29</v>
      </c>
      <c r="AF1294">
        <v>0</v>
      </c>
      <c r="AG1294">
        <v>0</v>
      </c>
      <c r="AH1294">
        <v>0</v>
      </c>
      <c r="AI1294">
        <v>9.8699999999999992</v>
      </c>
      <c r="AJ1294">
        <v>1</v>
      </c>
      <c r="AK1294">
        <v>1</v>
      </c>
      <c r="AL1294">
        <v>1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 t="s">
        <v>3</v>
      </c>
      <c r="AT1294">
        <v>7</v>
      </c>
      <c r="AU1294" t="s">
        <v>3</v>
      </c>
      <c r="AV1294">
        <v>0</v>
      </c>
      <c r="AW1294">
        <v>2</v>
      </c>
      <c r="AX1294">
        <v>35812207</v>
      </c>
      <c r="AY1294">
        <v>1</v>
      </c>
      <c r="AZ1294">
        <v>0</v>
      </c>
      <c r="BA1294">
        <v>1275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CX1294">
        <f>Y1294*Source!I1158</f>
        <v>1.5078</v>
      </c>
      <c r="CY1294">
        <f t="shared" si="205"/>
        <v>12.73</v>
      </c>
      <c r="CZ1294">
        <f t="shared" si="206"/>
        <v>1.29</v>
      </c>
      <c r="DA1294">
        <f t="shared" si="207"/>
        <v>9.8699999999999992</v>
      </c>
      <c r="DB1294">
        <f t="shared" si="208"/>
        <v>9.0299999999999994</v>
      </c>
      <c r="DC1294">
        <f t="shared" si="209"/>
        <v>0</v>
      </c>
    </row>
    <row r="1295" spans="1:107">
      <c r="A1295">
        <f>ROW(Source!A1158)</f>
        <v>1158</v>
      </c>
      <c r="B1295">
        <v>35806607</v>
      </c>
      <c r="C1295">
        <v>35812187</v>
      </c>
      <c r="D1295">
        <v>29111016</v>
      </c>
      <c r="E1295">
        <v>1</v>
      </c>
      <c r="F1295">
        <v>1</v>
      </c>
      <c r="G1295">
        <v>1</v>
      </c>
      <c r="H1295">
        <v>3</v>
      </c>
      <c r="I1295" t="s">
        <v>697</v>
      </c>
      <c r="J1295" t="s">
        <v>698</v>
      </c>
      <c r="K1295" t="s">
        <v>699</v>
      </c>
      <c r="L1295">
        <v>1354</v>
      </c>
      <c r="N1295">
        <v>1010</v>
      </c>
      <c r="O1295" t="s">
        <v>258</v>
      </c>
      <c r="P1295" t="s">
        <v>258</v>
      </c>
      <c r="Q1295">
        <v>1</v>
      </c>
      <c r="W1295">
        <v>0</v>
      </c>
      <c r="X1295">
        <v>-983964523</v>
      </c>
      <c r="Y1295">
        <v>40</v>
      </c>
      <c r="AA1295">
        <v>12.73</v>
      </c>
      <c r="AB1295">
        <v>0</v>
      </c>
      <c r="AC1295">
        <v>0</v>
      </c>
      <c r="AD1295">
        <v>0</v>
      </c>
      <c r="AE1295">
        <v>1.29</v>
      </c>
      <c r="AF1295">
        <v>0</v>
      </c>
      <c r="AG1295">
        <v>0</v>
      </c>
      <c r="AH1295">
        <v>0</v>
      </c>
      <c r="AI1295">
        <v>9.8699999999999992</v>
      </c>
      <c r="AJ1295">
        <v>1</v>
      </c>
      <c r="AK1295">
        <v>1</v>
      </c>
      <c r="AL1295">
        <v>1</v>
      </c>
      <c r="AN1295">
        <v>0</v>
      </c>
      <c r="AO1295">
        <v>1</v>
      </c>
      <c r="AP1295">
        <v>0</v>
      </c>
      <c r="AQ1295">
        <v>0</v>
      </c>
      <c r="AR1295">
        <v>0</v>
      </c>
      <c r="AS1295" t="s">
        <v>3</v>
      </c>
      <c r="AT1295">
        <v>40</v>
      </c>
      <c r="AU1295" t="s">
        <v>3</v>
      </c>
      <c r="AV1295">
        <v>0</v>
      </c>
      <c r="AW1295">
        <v>2</v>
      </c>
      <c r="AX1295">
        <v>35812208</v>
      </c>
      <c r="AY1295">
        <v>1</v>
      </c>
      <c r="AZ1295">
        <v>0</v>
      </c>
      <c r="BA1295">
        <v>1276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CX1295">
        <f>Y1295*Source!I1158</f>
        <v>8.6159999999999997</v>
      </c>
      <c r="CY1295">
        <f t="shared" si="205"/>
        <v>12.73</v>
      </c>
      <c r="CZ1295">
        <f t="shared" si="206"/>
        <v>1.29</v>
      </c>
      <c r="DA1295">
        <f t="shared" si="207"/>
        <v>9.8699999999999992</v>
      </c>
      <c r="DB1295">
        <f t="shared" si="208"/>
        <v>51.6</v>
      </c>
      <c r="DC1295">
        <f t="shared" si="209"/>
        <v>0</v>
      </c>
    </row>
    <row r="1296" spans="1:107">
      <c r="A1296">
        <f>ROW(Source!A1158)</f>
        <v>1158</v>
      </c>
      <c r="B1296">
        <v>35806607</v>
      </c>
      <c r="C1296">
        <v>35812187</v>
      </c>
      <c r="D1296">
        <v>29111019</v>
      </c>
      <c r="E1296">
        <v>1</v>
      </c>
      <c r="F1296">
        <v>1</v>
      </c>
      <c r="G1296">
        <v>1</v>
      </c>
      <c r="H1296">
        <v>3</v>
      </c>
      <c r="I1296" t="s">
        <v>700</v>
      </c>
      <c r="J1296" t="s">
        <v>701</v>
      </c>
      <c r="K1296" t="s">
        <v>702</v>
      </c>
      <c r="L1296">
        <v>1354</v>
      </c>
      <c r="N1296">
        <v>1010</v>
      </c>
      <c r="O1296" t="s">
        <v>258</v>
      </c>
      <c r="P1296" t="s">
        <v>258</v>
      </c>
      <c r="Q1296">
        <v>1</v>
      </c>
      <c r="W1296">
        <v>0</v>
      </c>
      <c r="X1296">
        <v>395384367</v>
      </c>
      <c r="Y1296">
        <v>8</v>
      </c>
      <c r="AA1296">
        <v>8.67</v>
      </c>
      <c r="AB1296">
        <v>0</v>
      </c>
      <c r="AC1296">
        <v>0</v>
      </c>
      <c r="AD1296">
        <v>0</v>
      </c>
      <c r="AE1296">
        <v>0.63</v>
      </c>
      <c r="AF1296">
        <v>0</v>
      </c>
      <c r="AG1296">
        <v>0</v>
      </c>
      <c r="AH1296">
        <v>0</v>
      </c>
      <c r="AI1296">
        <v>13.76</v>
      </c>
      <c r="AJ1296">
        <v>1</v>
      </c>
      <c r="AK1296">
        <v>1</v>
      </c>
      <c r="AL1296">
        <v>1</v>
      </c>
      <c r="AN1296">
        <v>0</v>
      </c>
      <c r="AO1296">
        <v>1</v>
      </c>
      <c r="AP1296">
        <v>0</v>
      </c>
      <c r="AQ1296">
        <v>0</v>
      </c>
      <c r="AR1296">
        <v>0</v>
      </c>
      <c r="AS1296" t="s">
        <v>3</v>
      </c>
      <c r="AT1296">
        <v>8</v>
      </c>
      <c r="AU1296" t="s">
        <v>3</v>
      </c>
      <c r="AV1296">
        <v>0</v>
      </c>
      <c r="AW1296">
        <v>2</v>
      </c>
      <c r="AX1296">
        <v>35812209</v>
      </c>
      <c r="AY1296">
        <v>1</v>
      </c>
      <c r="AZ1296">
        <v>0</v>
      </c>
      <c r="BA1296">
        <v>1277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CX1296">
        <f>Y1296*Source!I1158</f>
        <v>1.7232000000000001</v>
      </c>
      <c r="CY1296">
        <f t="shared" si="205"/>
        <v>8.67</v>
      </c>
      <c r="CZ1296">
        <f t="shared" si="206"/>
        <v>0.63</v>
      </c>
      <c r="DA1296">
        <f t="shared" si="207"/>
        <v>13.76</v>
      </c>
      <c r="DB1296">
        <f t="shared" si="208"/>
        <v>5.04</v>
      </c>
      <c r="DC1296">
        <f t="shared" si="209"/>
        <v>0</v>
      </c>
    </row>
    <row r="1297" spans="1:107">
      <c r="A1297">
        <f>ROW(Source!A1158)</f>
        <v>1158</v>
      </c>
      <c r="B1297">
        <v>35806607</v>
      </c>
      <c r="C1297">
        <v>35812187</v>
      </c>
      <c r="D1297">
        <v>29111018</v>
      </c>
      <c r="E1297">
        <v>1</v>
      </c>
      <c r="F1297">
        <v>1</v>
      </c>
      <c r="G1297">
        <v>1</v>
      </c>
      <c r="H1297">
        <v>3</v>
      </c>
      <c r="I1297" t="s">
        <v>703</v>
      </c>
      <c r="J1297" t="s">
        <v>704</v>
      </c>
      <c r="K1297" t="s">
        <v>705</v>
      </c>
      <c r="L1297">
        <v>1354</v>
      </c>
      <c r="N1297">
        <v>1010</v>
      </c>
      <c r="O1297" t="s">
        <v>258</v>
      </c>
      <c r="P1297" t="s">
        <v>258</v>
      </c>
      <c r="Q1297">
        <v>1</v>
      </c>
      <c r="W1297">
        <v>0</v>
      </c>
      <c r="X1297">
        <v>-1405133353</v>
      </c>
      <c r="Y1297">
        <v>8</v>
      </c>
      <c r="AA1297">
        <v>8.67</v>
      </c>
      <c r="AB1297">
        <v>0</v>
      </c>
      <c r="AC1297">
        <v>0</v>
      </c>
      <c r="AD1297">
        <v>0</v>
      </c>
      <c r="AE1297">
        <v>0.63</v>
      </c>
      <c r="AF1297">
        <v>0</v>
      </c>
      <c r="AG1297">
        <v>0</v>
      </c>
      <c r="AH1297">
        <v>0</v>
      </c>
      <c r="AI1297">
        <v>13.76</v>
      </c>
      <c r="AJ1297">
        <v>1</v>
      </c>
      <c r="AK1297">
        <v>1</v>
      </c>
      <c r="AL1297">
        <v>1</v>
      </c>
      <c r="AN1297">
        <v>0</v>
      </c>
      <c r="AO1297">
        <v>1</v>
      </c>
      <c r="AP1297">
        <v>0</v>
      </c>
      <c r="AQ1297">
        <v>0</v>
      </c>
      <c r="AR1297">
        <v>0</v>
      </c>
      <c r="AS1297" t="s">
        <v>3</v>
      </c>
      <c r="AT1297">
        <v>8</v>
      </c>
      <c r="AU1297" t="s">
        <v>3</v>
      </c>
      <c r="AV1297">
        <v>0</v>
      </c>
      <c r="AW1297">
        <v>2</v>
      </c>
      <c r="AX1297">
        <v>35812210</v>
      </c>
      <c r="AY1297">
        <v>1</v>
      </c>
      <c r="AZ1297">
        <v>0</v>
      </c>
      <c r="BA1297">
        <v>1278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CX1297">
        <f>Y1297*Source!I1158</f>
        <v>1.7232000000000001</v>
      </c>
      <c r="CY1297">
        <f t="shared" si="205"/>
        <v>8.67</v>
      </c>
      <c r="CZ1297">
        <f t="shared" si="206"/>
        <v>0.63</v>
      </c>
      <c r="DA1297">
        <f t="shared" si="207"/>
        <v>13.76</v>
      </c>
      <c r="DB1297">
        <f t="shared" si="208"/>
        <v>5.04</v>
      </c>
      <c r="DC1297">
        <f t="shared" si="209"/>
        <v>0</v>
      </c>
    </row>
    <row r="1298" spans="1:107">
      <c r="A1298">
        <f>ROW(Source!A1158)</f>
        <v>1158</v>
      </c>
      <c r="B1298">
        <v>35806607</v>
      </c>
      <c r="C1298">
        <v>35812187</v>
      </c>
      <c r="D1298">
        <v>29110997</v>
      </c>
      <c r="E1298">
        <v>1</v>
      </c>
      <c r="F1298">
        <v>1</v>
      </c>
      <c r="G1298">
        <v>1</v>
      </c>
      <c r="H1298">
        <v>3</v>
      </c>
      <c r="I1298" t="s">
        <v>706</v>
      </c>
      <c r="J1298" t="s">
        <v>707</v>
      </c>
      <c r="K1298" t="s">
        <v>708</v>
      </c>
      <c r="L1298">
        <v>1301</v>
      </c>
      <c r="N1298">
        <v>1003</v>
      </c>
      <c r="O1298" t="s">
        <v>151</v>
      </c>
      <c r="P1298" t="s">
        <v>151</v>
      </c>
      <c r="Q1298">
        <v>1</v>
      </c>
      <c r="W1298">
        <v>0</v>
      </c>
      <c r="X1298">
        <v>1996222970</v>
      </c>
      <c r="Y1298">
        <v>101</v>
      </c>
      <c r="AA1298">
        <v>27.92</v>
      </c>
      <c r="AB1298">
        <v>0</v>
      </c>
      <c r="AC1298">
        <v>0</v>
      </c>
      <c r="AD1298">
        <v>0</v>
      </c>
      <c r="AE1298">
        <v>12.3</v>
      </c>
      <c r="AF1298">
        <v>0</v>
      </c>
      <c r="AG1298">
        <v>0</v>
      </c>
      <c r="AH1298">
        <v>0</v>
      </c>
      <c r="AI1298">
        <v>2.27</v>
      </c>
      <c r="AJ1298">
        <v>1</v>
      </c>
      <c r="AK1298">
        <v>1</v>
      </c>
      <c r="AL1298">
        <v>1</v>
      </c>
      <c r="AN1298">
        <v>0</v>
      </c>
      <c r="AO1298">
        <v>1</v>
      </c>
      <c r="AP1298">
        <v>0</v>
      </c>
      <c r="AQ1298">
        <v>0</v>
      </c>
      <c r="AR1298">
        <v>0</v>
      </c>
      <c r="AS1298" t="s">
        <v>3</v>
      </c>
      <c r="AT1298">
        <v>101</v>
      </c>
      <c r="AU1298" t="s">
        <v>3</v>
      </c>
      <c r="AV1298">
        <v>0</v>
      </c>
      <c r="AW1298">
        <v>2</v>
      </c>
      <c r="AX1298">
        <v>35812211</v>
      </c>
      <c r="AY1298">
        <v>1</v>
      </c>
      <c r="AZ1298">
        <v>0</v>
      </c>
      <c r="BA1298">
        <v>1279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CX1298">
        <f>Y1298*Source!I1158</f>
        <v>21.755400000000002</v>
      </c>
      <c r="CY1298">
        <f t="shared" si="205"/>
        <v>27.92</v>
      </c>
      <c r="CZ1298">
        <f t="shared" si="206"/>
        <v>12.3</v>
      </c>
      <c r="DA1298">
        <f t="shared" si="207"/>
        <v>2.27</v>
      </c>
      <c r="DB1298">
        <f t="shared" si="208"/>
        <v>1242.3</v>
      </c>
      <c r="DC1298">
        <f t="shared" si="209"/>
        <v>0</v>
      </c>
    </row>
    <row r="1299" spans="1:107">
      <c r="A1299">
        <f>ROW(Source!A1159)</f>
        <v>1159</v>
      </c>
      <c r="B1299">
        <v>35806607</v>
      </c>
      <c r="C1299">
        <v>35812212</v>
      </c>
      <c r="D1299">
        <v>18409850</v>
      </c>
      <c r="E1299">
        <v>1</v>
      </c>
      <c r="F1299">
        <v>1</v>
      </c>
      <c r="G1299">
        <v>1</v>
      </c>
      <c r="H1299">
        <v>1</v>
      </c>
      <c r="I1299" t="s">
        <v>709</v>
      </c>
      <c r="J1299" t="s">
        <v>3</v>
      </c>
      <c r="K1299" t="s">
        <v>710</v>
      </c>
      <c r="L1299">
        <v>1369</v>
      </c>
      <c r="N1299">
        <v>1013</v>
      </c>
      <c r="O1299" t="s">
        <v>583</v>
      </c>
      <c r="P1299" t="s">
        <v>583</v>
      </c>
      <c r="Q1299">
        <v>1</v>
      </c>
      <c r="W1299">
        <v>0</v>
      </c>
      <c r="X1299">
        <v>855544366</v>
      </c>
      <c r="Y1299">
        <v>102.35</v>
      </c>
      <c r="AA1299">
        <v>0</v>
      </c>
      <c r="AB1299">
        <v>0</v>
      </c>
      <c r="AC1299">
        <v>0</v>
      </c>
      <c r="AD1299">
        <v>300.99</v>
      </c>
      <c r="AE1299">
        <v>0</v>
      </c>
      <c r="AF1299">
        <v>0</v>
      </c>
      <c r="AG1299">
        <v>0</v>
      </c>
      <c r="AH1299">
        <v>300.99</v>
      </c>
      <c r="AI1299">
        <v>1</v>
      </c>
      <c r="AJ1299">
        <v>1</v>
      </c>
      <c r="AK1299">
        <v>1</v>
      </c>
      <c r="AL1299">
        <v>1</v>
      </c>
      <c r="AN1299">
        <v>0</v>
      </c>
      <c r="AO1299">
        <v>1</v>
      </c>
      <c r="AP1299">
        <v>1</v>
      </c>
      <c r="AQ1299">
        <v>0</v>
      </c>
      <c r="AR1299">
        <v>0</v>
      </c>
      <c r="AS1299" t="s">
        <v>3</v>
      </c>
      <c r="AT1299">
        <v>89</v>
      </c>
      <c r="AU1299" t="s">
        <v>144</v>
      </c>
      <c r="AV1299">
        <v>1</v>
      </c>
      <c r="AW1299">
        <v>2</v>
      </c>
      <c r="AX1299">
        <v>35812232</v>
      </c>
      <c r="AY1299">
        <v>2</v>
      </c>
      <c r="AZ1299">
        <v>131072</v>
      </c>
      <c r="BA1299">
        <v>1280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CX1299">
        <f>Y1299*Source!I1159</f>
        <v>27.557737499999998</v>
      </c>
      <c r="CY1299">
        <f>AD1299</f>
        <v>300.99</v>
      </c>
      <c r="CZ1299">
        <f>AH1299</f>
        <v>300.99</v>
      </c>
      <c r="DA1299">
        <f>AL1299</f>
        <v>1</v>
      </c>
      <c r="DB1299">
        <f>ROUND((ROUND(AT1299*CZ1299,2)*1.15),2)</f>
        <v>30806.33</v>
      </c>
      <c r="DC1299">
        <f>ROUND((ROUND(AT1299*AG1299,2)*1.15),2)</f>
        <v>0</v>
      </c>
    </row>
    <row r="1300" spans="1:107">
      <c r="A1300">
        <f>ROW(Source!A1159)</f>
        <v>1159</v>
      </c>
      <c r="B1300">
        <v>35806607</v>
      </c>
      <c r="C1300">
        <v>35812212</v>
      </c>
      <c r="D1300">
        <v>29173472</v>
      </c>
      <c r="E1300">
        <v>1</v>
      </c>
      <c r="F1300">
        <v>1</v>
      </c>
      <c r="G1300">
        <v>1</v>
      </c>
      <c r="H1300">
        <v>2</v>
      </c>
      <c r="I1300" t="s">
        <v>660</v>
      </c>
      <c r="J1300" t="s">
        <v>661</v>
      </c>
      <c r="K1300" t="s">
        <v>662</v>
      </c>
      <c r="L1300">
        <v>1368</v>
      </c>
      <c r="N1300">
        <v>1011</v>
      </c>
      <c r="O1300" t="s">
        <v>589</v>
      </c>
      <c r="P1300" t="s">
        <v>589</v>
      </c>
      <c r="Q1300">
        <v>1</v>
      </c>
      <c r="W1300">
        <v>0</v>
      </c>
      <c r="X1300">
        <v>275932499</v>
      </c>
      <c r="Y1300">
        <v>2.7</v>
      </c>
      <c r="AA1300">
        <v>0</v>
      </c>
      <c r="AB1300">
        <v>12.75</v>
      </c>
      <c r="AC1300">
        <v>0</v>
      </c>
      <c r="AD1300">
        <v>0</v>
      </c>
      <c r="AE1300">
        <v>0</v>
      </c>
      <c r="AF1300">
        <v>3</v>
      </c>
      <c r="AG1300">
        <v>0</v>
      </c>
      <c r="AH1300">
        <v>0</v>
      </c>
      <c r="AI1300">
        <v>1</v>
      </c>
      <c r="AJ1300">
        <v>4.25</v>
      </c>
      <c r="AK1300">
        <v>33.18</v>
      </c>
      <c r="AL1300">
        <v>1</v>
      </c>
      <c r="AN1300">
        <v>0</v>
      </c>
      <c r="AO1300">
        <v>1</v>
      </c>
      <c r="AP1300">
        <v>1</v>
      </c>
      <c r="AQ1300">
        <v>0</v>
      </c>
      <c r="AR1300">
        <v>0</v>
      </c>
      <c r="AS1300" t="s">
        <v>3</v>
      </c>
      <c r="AT1300">
        <v>2.16</v>
      </c>
      <c r="AU1300" t="s">
        <v>143</v>
      </c>
      <c r="AV1300">
        <v>0</v>
      </c>
      <c r="AW1300">
        <v>2</v>
      </c>
      <c r="AX1300">
        <v>35812233</v>
      </c>
      <c r="AY1300">
        <v>1</v>
      </c>
      <c r="AZ1300">
        <v>0</v>
      </c>
      <c r="BA1300">
        <v>1281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CX1300">
        <f>Y1300*Source!I1159</f>
        <v>0.72697500000000004</v>
      </c>
      <c r="CY1300">
        <f>AB1300</f>
        <v>12.75</v>
      </c>
      <c r="CZ1300">
        <f>AF1300</f>
        <v>3</v>
      </c>
      <c r="DA1300">
        <f>AJ1300</f>
        <v>4.25</v>
      </c>
      <c r="DB1300">
        <f>ROUND((ROUND(AT1300*CZ1300,2)*1.25),2)</f>
        <v>8.1</v>
      </c>
      <c r="DC1300">
        <f>ROUND((ROUND(AT1300*AG1300,2)*1.25),2)</f>
        <v>0</v>
      </c>
    </row>
    <row r="1301" spans="1:107">
      <c r="A1301">
        <f>ROW(Source!A1159)</f>
        <v>1159</v>
      </c>
      <c r="B1301">
        <v>35806607</v>
      </c>
      <c r="C1301">
        <v>35812212</v>
      </c>
      <c r="D1301">
        <v>29174538</v>
      </c>
      <c r="E1301">
        <v>1</v>
      </c>
      <c r="F1301">
        <v>1</v>
      </c>
      <c r="G1301">
        <v>1</v>
      </c>
      <c r="H1301">
        <v>2</v>
      </c>
      <c r="I1301" t="s">
        <v>712</v>
      </c>
      <c r="J1301" t="s">
        <v>820</v>
      </c>
      <c r="K1301" t="s">
        <v>714</v>
      </c>
      <c r="L1301">
        <v>1368</v>
      </c>
      <c r="N1301">
        <v>1011</v>
      </c>
      <c r="O1301" t="s">
        <v>589</v>
      </c>
      <c r="P1301" t="s">
        <v>589</v>
      </c>
      <c r="Q1301">
        <v>1</v>
      </c>
      <c r="W1301">
        <v>0</v>
      </c>
      <c r="X1301">
        <v>1107538725</v>
      </c>
      <c r="Y1301">
        <v>0.58749999999999991</v>
      </c>
      <c r="AA1301">
        <v>0</v>
      </c>
      <c r="AB1301">
        <v>187.1</v>
      </c>
      <c r="AC1301">
        <v>0</v>
      </c>
      <c r="AD1301">
        <v>0</v>
      </c>
      <c r="AE1301">
        <v>0</v>
      </c>
      <c r="AF1301">
        <v>33.590000000000003</v>
      </c>
      <c r="AG1301">
        <v>0</v>
      </c>
      <c r="AH1301">
        <v>0</v>
      </c>
      <c r="AI1301">
        <v>1</v>
      </c>
      <c r="AJ1301">
        <v>5.57</v>
      </c>
      <c r="AK1301">
        <v>33.18</v>
      </c>
      <c r="AL1301">
        <v>1</v>
      </c>
      <c r="AN1301">
        <v>0</v>
      </c>
      <c r="AO1301">
        <v>1</v>
      </c>
      <c r="AP1301">
        <v>1</v>
      </c>
      <c r="AQ1301">
        <v>0</v>
      </c>
      <c r="AR1301">
        <v>0</v>
      </c>
      <c r="AS1301" t="s">
        <v>3</v>
      </c>
      <c r="AT1301">
        <v>0.47</v>
      </c>
      <c r="AU1301" t="s">
        <v>143</v>
      </c>
      <c r="AV1301">
        <v>0</v>
      </c>
      <c r="AW1301">
        <v>2</v>
      </c>
      <c r="AX1301">
        <v>35812234</v>
      </c>
      <c r="AY1301">
        <v>1</v>
      </c>
      <c r="AZ1301">
        <v>0</v>
      </c>
      <c r="BA1301">
        <v>1282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CX1301">
        <f>Y1301*Source!I1159</f>
        <v>0.15818437499999996</v>
      </c>
      <c r="CY1301">
        <f>AB1301</f>
        <v>187.1</v>
      </c>
      <c r="CZ1301">
        <f>AF1301</f>
        <v>33.590000000000003</v>
      </c>
      <c r="DA1301">
        <f>AJ1301</f>
        <v>5.57</v>
      </c>
      <c r="DB1301">
        <f>ROUND((ROUND(AT1301*CZ1301,2)*1.25),2)</f>
        <v>19.739999999999998</v>
      </c>
      <c r="DC1301">
        <f>ROUND((ROUND(AT1301*AG1301,2)*1.25),2)</f>
        <v>0</v>
      </c>
    </row>
    <row r="1302" spans="1:107">
      <c r="A1302">
        <f>ROW(Source!A1159)</f>
        <v>1159</v>
      </c>
      <c r="B1302">
        <v>35806607</v>
      </c>
      <c r="C1302">
        <v>35812212</v>
      </c>
      <c r="D1302">
        <v>29174580</v>
      </c>
      <c r="E1302">
        <v>1</v>
      </c>
      <c r="F1302">
        <v>1</v>
      </c>
      <c r="G1302">
        <v>1</v>
      </c>
      <c r="H1302">
        <v>2</v>
      </c>
      <c r="I1302" t="s">
        <v>715</v>
      </c>
      <c r="J1302" t="s">
        <v>821</v>
      </c>
      <c r="K1302" t="s">
        <v>717</v>
      </c>
      <c r="L1302">
        <v>1368</v>
      </c>
      <c r="N1302">
        <v>1011</v>
      </c>
      <c r="O1302" t="s">
        <v>589</v>
      </c>
      <c r="P1302" t="s">
        <v>589</v>
      </c>
      <c r="Q1302">
        <v>1</v>
      </c>
      <c r="W1302">
        <v>0</v>
      </c>
      <c r="X1302">
        <v>-169468834</v>
      </c>
      <c r="Y1302">
        <v>0.66250000000000009</v>
      </c>
      <c r="AA1302">
        <v>0</v>
      </c>
      <c r="AB1302">
        <v>31.87</v>
      </c>
      <c r="AC1302">
        <v>0</v>
      </c>
      <c r="AD1302">
        <v>0</v>
      </c>
      <c r="AE1302">
        <v>0</v>
      </c>
      <c r="AF1302">
        <v>2.08</v>
      </c>
      <c r="AG1302">
        <v>0</v>
      </c>
      <c r="AH1302">
        <v>0</v>
      </c>
      <c r="AI1302">
        <v>1</v>
      </c>
      <c r="AJ1302">
        <v>15.32</v>
      </c>
      <c r="AK1302">
        <v>33.18</v>
      </c>
      <c r="AL1302">
        <v>1</v>
      </c>
      <c r="AN1302">
        <v>0</v>
      </c>
      <c r="AO1302">
        <v>1</v>
      </c>
      <c r="AP1302">
        <v>1</v>
      </c>
      <c r="AQ1302">
        <v>0</v>
      </c>
      <c r="AR1302">
        <v>0</v>
      </c>
      <c r="AS1302" t="s">
        <v>3</v>
      </c>
      <c r="AT1302">
        <v>0.53</v>
      </c>
      <c r="AU1302" t="s">
        <v>143</v>
      </c>
      <c r="AV1302">
        <v>0</v>
      </c>
      <c r="AW1302">
        <v>2</v>
      </c>
      <c r="AX1302">
        <v>35812235</v>
      </c>
      <c r="AY1302">
        <v>1</v>
      </c>
      <c r="AZ1302">
        <v>0</v>
      </c>
      <c r="BA1302">
        <v>1283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CX1302">
        <f>Y1302*Source!I1159</f>
        <v>0.17837812500000003</v>
      </c>
      <c r="CY1302">
        <f>AB1302</f>
        <v>31.87</v>
      </c>
      <c r="CZ1302">
        <f>AF1302</f>
        <v>2.08</v>
      </c>
      <c r="DA1302">
        <f>AJ1302</f>
        <v>15.32</v>
      </c>
      <c r="DB1302">
        <f>ROUND((ROUND(AT1302*CZ1302,2)*1.25),2)</f>
        <v>1.38</v>
      </c>
      <c r="DC1302">
        <f>ROUND((ROUND(AT1302*AG1302,2)*1.25),2)</f>
        <v>0</v>
      </c>
    </row>
    <row r="1303" spans="1:107">
      <c r="A1303">
        <f>ROW(Source!A1159)</f>
        <v>1159</v>
      </c>
      <c r="B1303">
        <v>35806607</v>
      </c>
      <c r="C1303">
        <v>35812212</v>
      </c>
      <c r="D1303">
        <v>29108656</v>
      </c>
      <c r="E1303">
        <v>1</v>
      </c>
      <c r="F1303">
        <v>1</v>
      </c>
      <c r="G1303">
        <v>1</v>
      </c>
      <c r="H1303">
        <v>3</v>
      </c>
      <c r="I1303" t="s">
        <v>850</v>
      </c>
      <c r="J1303" t="s">
        <v>886</v>
      </c>
      <c r="K1303" t="s">
        <v>852</v>
      </c>
      <c r="L1303">
        <v>1354</v>
      </c>
      <c r="N1303">
        <v>1010</v>
      </c>
      <c r="O1303" t="s">
        <v>258</v>
      </c>
      <c r="P1303" t="s">
        <v>258</v>
      </c>
      <c r="Q1303">
        <v>1</v>
      </c>
      <c r="W1303">
        <v>0</v>
      </c>
      <c r="X1303">
        <v>1057373551</v>
      </c>
      <c r="Y1303">
        <v>7</v>
      </c>
      <c r="AA1303">
        <v>103.47</v>
      </c>
      <c r="AB1303">
        <v>0</v>
      </c>
      <c r="AC1303">
        <v>0</v>
      </c>
      <c r="AD1303">
        <v>0</v>
      </c>
      <c r="AE1303">
        <v>13.87</v>
      </c>
      <c r="AF1303">
        <v>0</v>
      </c>
      <c r="AG1303">
        <v>0</v>
      </c>
      <c r="AH1303">
        <v>0</v>
      </c>
      <c r="AI1303">
        <v>7.46</v>
      </c>
      <c r="AJ1303">
        <v>1</v>
      </c>
      <c r="AK1303">
        <v>1</v>
      </c>
      <c r="AL1303">
        <v>1</v>
      </c>
      <c r="AN1303">
        <v>0</v>
      </c>
      <c r="AO1303">
        <v>1</v>
      </c>
      <c r="AP1303">
        <v>0</v>
      </c>
      <c r="AQ1303">
        <v>0</v>
      </c>
      <c r="AR1303">
        <v>0</v>
      </c>
      <c r="AS1303" t="s">
        <v>3</v>
      </c>
      <c r="AT1303">
        <v>7</v>
      </c>
      <c r="AU1303" t="s">
        <v>3</v>
      </c>
      <c r="AV1303">
        <v>0</v>
      </c>
      <c r="AW1303">
        <v>2</v>
      </c>
      <c r="AX1303">
        <v>35812236</v>
      </c>
      <c r="AY1303">
        <v>1</v>
      </c>
      <c r="AZ1303">
        <v>0</v>
      </c>
      <c r="BA1303">
        <v>1284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CX1303">
        <f>Y1303*Source!I1159</f>
        <v>1.8847499999999999</v>
      </c>
      <c r="CY1303">
        <f t="shared" ref="CY1303:CY1317" si="210">AA1303</f>
        <v>103.47</v>
      </c>
      <c r="CZ1303">
        <f t="shared" ref="CZ1303:CZ1317" si="211">AE1303</f>
        <v>13.87</v>
      </c>
      <c r="DA1303">
        <f t="shared" ref="DA1303:DA1317" si="212">AI1303</f>
        <v>7.46</v>
      </c>
      <c r="DB1303">
        <f t="shared" ref="DB1303:DB1317" si="213">ROUND(ROUND(AT1303*CZ1303,2),2)</f>
        <v>97.09</v>
      </c>
      <c r="DC1303">
        <f t="shared" ref="DC1303:DC1317" si="214">ROUND(ROUND(AT1303*AG1303,2),2)</f>
        <v>0</v>
      </c>
    </row>
    <row r="1304" spans="1:107">
      <c r="A1304">
        <f>ROW(Source!A1159)</f>
        <v>1159</v>
      </c>
      <c r="B1304">
        <v>35806607</v>
      </c>
      <c r="C1304">
        <v>35812212</v>
      </c>
      <c r="D1304">
        <v>29109354</v>
      </c>
      <c r="E1304">
        <v>1</v>
      </c>
      <c r="F1304">
        <v>1</v>
      </c>
      <c r="G1304">
        <v>1</v>
      </c>
      <c r="H1304">
        <v>3</v>
      </c>
      <c r="I1304" t="s">
        <v>718</v>
      </c>
      <c r="J1304" t="s">
        <v>822</v>
      </c>
      <c r="K1304" t="s">
        <v>720</v>
      </c>
      <c r="L1304">
        <v>1346</v>
      </c>
      <c r="N1304">
        <v>1009</v>
      </c>
      <c r="O1304" t="s">
        <v>170</v>
      </c>
      <c r="P1304" t="s">
        <v>170</v>
      </c>
      <c r="Q1304">
        <v>1</v>
      </c>
      <c r="W1304">
        <v>0</v>
      </c>
      <c r="X1304">
        <v>-882693383</v>
      </c>
      <c r="Y1304">
        <v>10</v>
      </c>
      <c r="AA1304">
        <v>64.010000000000005</v>
      </c>
      <c r="AB1304">
        <v>0</v>
      </c>
      <c r="AC1304">
        <v>0</v>
      </c>
      <c r="AD1304">
        <v>0</v>
      </c>
      <c r="AE1304">
        <v>46.72</v>
      </c>
      <c r="AF1304">
        <v>0</v>
      </c>
      <c r="AG1304">
        <v>0</v>
      </c>
      <c r="AH1304">
        <v>0</v>
      </c>
      <c r="AI1304">
        <v>1.37</v>
      </c>
      <c r="AJ1304">
        <v>1</v>
      </c>
      <c r="AK1304">
        <v>1</v>
      </c>
      <c r="AL1304">
        <v>1</v>
      </c>
      <c r="AN1304">
        <v>0</v>
      </c>
      <c r="AO1304">
        <v>1</v>
      </c>
      <c r="AP1304">
        <v>0</v>
      </c>
      <c r="AQ1304">
        <v>0</v>
      </c>
      <c r="AR1304">
        <v>0</v>
      </c>
      <c r="AS1304" t="s">
        <v>3</v>
      </c>
      <c r="AT1304">
        <v>10</v>
      </c>
      <c r="AU1304" t="s">
        <v>3</v>
      </c>
      <c r="AV1304">
        <v>0</v>
      </c>
      <c r="AW1304">
        <v>2</v>
      </c>
      <c r="AX1304">
        <v>35812237</v>
      </c>
      <c r="AY1304">
        <v>1</v>
      </c>
      <c r="AZ1304">
        <v>0</v>
      </c>
      <c r="BA1304">
        <v>1285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CX1304">
        <f>Y1304*Source!I1159</f>
        <v>2.6924999999999999</v>
      </c>
      <c r="CY1304">
        <f t="shared" si="210"/>
        <v>64.010000000000005</v>
      </c>
      <c r="CZ1304">
        <f t="shared" si="211"/>
        <v>46.72</v>
      </c>
      <c r="DA1304">
        <f t="shared" si="212"/>
        <v>1.37</v>
      </c>
      <c r="DB1304">
        <f t="shared" si="213"/>
        <v>467.2</v>
      </c>
      <c r="DC1304">
        <f t="shared" si="214"/>
        <v>0</v>
      </c>
    </row>
    <row r="1305" spans="1:107">
      <c r="A1305">
        <f>ROW(Source!A1159)</f>
        <v>1159</v>
      </c>
      <c r="B1305">
        <v>35806607</v>
      </c>
      <c r="C1305">
        <v>35812212</v>
      </c>
      <c r="D1305">
        <v>29109414</v>
      </c>
      <c r="E1305">
        <v>1</v>
      </c>
      <c r="F1305">
        <v>1</v>
      </c>
      <c r="G1305">
        <v>1</v>
      </c>
      <c r="H1305">
        <v>3</v>
      </c>
      <c r="I1305" t="s">
        <v>721</v>
      </c>
      <c r="J1305" t="s">
        <v>887</v>
      </c>
      <c r="K1305" t="s">
        <v>723</v>
      </c>
      <c r="L1305">
        <v>1346</v>
      </c>
      <c r="N1305">
        <v>1009</v>
      </c>
      <c r="O1305" t="s">
        <v>170</v>
      </c>
      <c r="P1305" t="s">
        <v>170</v>
      </c>
      <c r="Q1305">
        <v>1</v>
      </c>
      <c r="W1305">
        <v>0</v>
      </c>
      <c r="X1305">
        <v>1092262719</v>
      </c>
      <c r="Y1305">
        <v>119</v>
      </c>
      <c r="AA1305">
        <v>10.1</v>
      </c>
      <c r="AB1305">
        <v>0</v>
      </c>
      <c r="AC1305">
        <v>0</v>
      </c>
      <c r="AD1305">
        <v>0</v>
      </c>
      <c r="AE1305">
        <v>1.58</v>
      </c>
      <c r="AF1305">
        <v>0</v>
      </c>
      <c r="AG1305">
        <v>0</v>
      </c>
      <c r="AH1305">
        <v>0</v>
      </c>
      <c r="AI1305">
        <v>6.39</v>
      </c>
      <c r="AJ1305">
        <v>1</v>
      </c>
      <c r="AK1305">
        <v>1</v>
      </c>
      <c r="AL1305">
        <v>1</v>
      </c>
      <c r="AN1305">
        <v>0</v>
      </c>
      <c r="AO1305">
        <v>1</v>
      </c>
      <c r="AP1305">
        <v>0</v>
      </c>
      <c r="AQ1305">
        <v>0</v>
      </c>
      <c r="AR1305">
        <v>0</v>
      </c>
      <c r="AS1305" t="s">
        <v>3</v>
      </c>
      <c r="AT1305">
        <v>119</v>
      </c>
      <c r="AU1305" t="s">
        <v>3</v>
      </c>
      <c r="AV1305">
        <v>0</v>
      </c>
      <c r="AW1305">
        <v>2</v>
      </c>
      <c r="AX1305">
        <v>35812238</v>
      </c>
      <c r="AY1305">
        <v>1</v>
      </c>
      <c r="AZ1305">
        <v>0</v>
      </c>
      <c r="BA1305">
        <v>1286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CX1305">
        <f>Y1305*Source!I1159</f>
        <v>32.040749999999996</v>
      </c>
      <c r="CY1305">
        <f t="shared" si="210"/>
        <v>10.1</v>
      </c>
      <c r="CZ1305">
        <f t="shared" si="211"/>
        <v>1.58</v>
      </c>
      <c r="DA1305">
        <f t="shared" si="212"/>
        <v>6.39</v>
      </c>
      <c r="DB1305">
        <f t="shared" si="213"/>
        <v>188.02</v>
      </c>
      <c r="DC1305">
        <f t="shared" si="214"/>
        <v>0</v>
      </c>
    </row>
    <row r="1306" spans="1:107">
      <c r="A1306">
        <f>ROW(Source!A1159)</f>
        <v>1159</v>
      </c>
      <c r="B1306">
        <v>35806607</v>
      </c>
      <c r="C1306">
        <v>35812212</v>
      </c>
      <c r="D1306">
        <v>29109781</v>
      </c>
      <c r="E1306">
        <v>1</v>
      </c>
      <c r="F1306">
        <v>1</v>
      </c>
      <c r="G1306">
        <v>1</v>
      </c>
      <c r="H1306">
        <v>3</v>
      </c>
      <c r="I1306" t="s">
        <v>724</v>
      </c>
      <c r="J1306" t="s">
        <v>823</v>
      </c>
      <c r="K1306" t="s">
        <v>726</v>
      </c>
      <c r="L1306">
        <v>1346</v>
      </c>
      <c r="N1306">
        <v>1009</v>
      </c>
      <c r="O1306" t="s">
        <v>170</v>
      </c>
      <c r="P1306" t="s">
        <v>170</v>
      </c>
      <c r="Q1306">
        <v>1</v>
      </c>
      <c r="W1306">
        <v>0</v>
      </c>
      <c r="X1306">
        <v>-306339415</v>
      </c>
      <c r="Y1306">
        <v>9</v>
      </c>
      <c r="AA1306">
        <v>60.38</v>
      </c>
      <c r="AB1306">
        <v>0</v>
      </c>
      <c r="AC1306">
        <v>0</v>
      </c>
      <c r="AD1306">
        <v>0</v>
      </c>
      <c r="AE1306">
        <v>11.12</v>
      </c>
      <c r="AF1306">
        <v>0</v>
      </c>
      <c r="AG1306">
        <v>0</v>
      </c>
      <c r="AH1306">
        <v>0</v>
      </c>
      <c r="AI1306">
        <v>5.43</v>
      </c>
      <c r="AJ1306">
        <v>1</v>
      </c>
      <c r="AK1306">
        <v>1</v>
      </c>
      <c r="AL1306">
        <v>1</v>
      </c>
      <c r="AN1306">
        <v>0</v>
      </c>
      <c r="AO1306">
        <v>1</v>
      </c>
      <c r="AP1306">
        <v>0</v>
      </c>
      <c r="AQ1306">
        <v>0</v>
      </c>
      <c r="AR1306">
        <v>0</v>
      </c>
      <c r="AS1306" t="s">
        <v>3</v>
      </c>
      <c r="AT1306">
        <v>9</v>
      </c>
      <c r="AU1306" t="s">
        <v>3</v>
      </c>
      <c r="AV1306">
        <v>0</v>
      </c>
      <c r="AW1306">
        <v>2</v>
      </c>
      <c r="AX1306">
        <v>35812239</v>
      </c>
      <c r="AY1306">
        <v>1</v>
      </c>
      <c r="AZ1306">
        <v>0</v>
      </c>
      <c r="BA1306">
        <v>1287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CX1306">
        <f>Y1306*Source!I1159</f>
        <v>2.4232499999999999</v>
      </c>
      <c r="CY1306">
        <f t="shared" si="210"/>
        <v>60.38</v>
      </c>
      <c r="CZ1306">
        <f t="shared" si="211"/>
        <v>11.12</v>
      </c>
      <c r="DA1306">
        <f t="shared" si="212"/>
        <v>5.43</v>
      </c>
      <c r="DB1306">
        <f t="shared" si="213"/>
        <v>100.08</v>
      </c>
      <c r="DC1306">
        <f t="shared" si="214"/>
        <v>0</v>
      </c>
    </row>
    <row r="1307" spans="1:107">
      <c r="A1307">
        <f>ROW(Source!A1159)</f>
        <v>1159</v>
      </c>
      <c r="B1307">
        <v>35806607</v>
      </c>
      <c r="C1307">
        <v>35812212</v>
      </c>
      <c r="D1307">
        <v>29109782</v>
      </c>
      <c r="E1307">
        <v>1</v>
      </c>
      <c r="F1307">
        <v>1</v>
      </c>
      <c r="G1307">
        <v>1</v>
      </c>
      <c r="H1307">
        <v>3</v>
      </c>
      <c r="I1307" t="s">
        <v>727</v>
      </c>
      <c r="J1307" t="s">
        <v>824</v>
      </c>
      <c r="K1307" t="s">
        <v>729</v>
      </c>
      <c r="L1307">
        <v>1346</v>
      </c>
      <c r="N1307">
        <v>1009</v>
      </c>
      <c r="O1307" t="s">
        <v>170</v>
      </c>
      <c r="P1307" t="s">
        <v>170</v>
      </c>
      <c r="Q1307">
        <v>1</v>
      </c>
      <c r="W1307">
        <v>0</v>
      </c>
      <c r="X1307">
        <v>-71279152</v>
      </c>
      <c r="Y1307">
        <v>85</v>
      </c>
      <c r="AA1307">
        <v>16.309999999999999</v>
      </c>
      <c r="AB1307">
        <v>0</v>
      </c>
      <c r="AC1307">
        <v>0</v>
      </c>
      <c r="AD1307">
        <v>0</v>
      </c>
      <c r="AE1307">
        <v>4.3600000000000003</v>
      </c>
      <c r="AF1307">
        <v>0</v>
      </c>
      <c r="AG1307">
        <v>0</v>
      </c>
      <c r="AH1307">
        <v>0</v>
      </c>
      <c r="AI1307">
        <v>3.74</v>
      </c>
      <c r="AJ1307">
        <v>1</v>
      </c>
      <c r="AK1307">
        <v>1</v>
      </c>
      <c r="AL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 t="s">
        <v>3</v>
      </c>
      <c r="AT1307">
        <v>85</v>
      </c>
      <c r="AU1307" t="s">
        <v>3</v>
      </c>
      <c r="AV1307">
        <v>0</v>
      </c>
      <c r="AW1307">
        <v>2</v>
      </c>
      <c r="AX1307">
        <v>35812240</v>
      </c>
      <c r="AY1307">
        <v>1</v>
      </c>
      <c r="AZ1307">
        <v>0</v>
      </c>
      <c r="BA1307">
        <v>1288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CX1307">
        <f>Y1307*Source!I1159</f>
        <v>22.88625</v>
      </c>
      <c r="CY1307">
        <f t="shared" si="210"/>
        <v>16.309999999999999</v>
      </c>
      <c r="CZ1307">
        <f t="shared" si="211"/>
        <v>4.3600000000000003</v>
      </c>
      <c r="DA1307">
        <f t="shared" si="212"/>
        <v>3.74</v>
      </c>
      <c r="DB1307">
        <f t="shared" si="213"/>
        <v>370.6</v>
      </c>
      <c r="DC1307">
        <f t="shared" si="214"/>
        <v>0</v>
      </c>
    </row>
    <row r="1308" spans="1:107">
      <c r="A1308">
        <f>ROW(Source!A1159)</f>
        <v>1159</v>
      </c>
      <c r="B1308">
        <v>35806607</v>
      </c>
      <c r="C1308">
        <v>35812212</v>
      </c>
      <c r="D1308">
        <v>29110699</v>
      </c>
      <c r="E1308">
        <v>1</v>
      </c>
      <c r="F1308">
        <v>1</v>
      </c>
      <c r="G1308">
        <v>1</v>
      </c>
      <c r="H1308">
        <v>3</v>
      </c>
      <c r="I1308" t="s">
        <v>730</v>
      </c>
      <c r="J1308" t="s">
        <v>825</v>
      </c>
      <c r="K1308" t="s">
        <v>732</v>
      </c>
      <c r="L1308">
        <v>1301</v>
      </c>
      <c r="N1308">
        <v>1003</v>
      </c>
      <c r="O1308" t="s">
        <v>151</v>
      </c>
      <c r="P1308" t="s">
        <v>151</v>
      </c>
      <c r="Q1308">
        <v>1</v>
      </c>
      <c r="W1308">
        <v>0</v>
      </c>
      <c r="X1308">
        <v>1063889258</v>
      </c>
      <c r="Y1308">
        <v>120</v>
      </c>
      <c r="AA1308">
        <v>1.24</v>
      </c>
      <c r="AB1308">
        <v>0</v>
      </c>
      <c r="AC1308">
        <v>0</v>
      </c>
      <c r="AD1308">
        <v>0</v>
      </c>
      <c r="AE1308">
        <v>0.17</v>
      </c>
      <c r="AF1308">
        <v>0</v>
      </c>
      <c r="AG1308">
        <v>0</v>
      </c>
      <c r="AH1308">
        <v>0</v>
      </c>
      <c r="AI1308">
        <v>7.29</v>
      </c>
      <c r="AJ1308">
        <v>1</v>
      </c>
      <c r="AK1308">
        <v>1</v>
      </c>
      <c r="AL1308">
        <v>1</v>
      </c>
      <c r="AN1308">
        <v>0</v>
      </c>
      <c r="AO1308">
        <v>1</v>
      </c>
      <c r="AP1308">
        <v>0</v>
      </c>
      <c r="AQ1308">
        <v>0</v>
      </c>
      <c r="AR1308">
        <v>0</v>
      </c>
      <c r="AS1308" t="s">
        <v>3</v>
      </c>
      <c r="AT1308">
        <v>120</v>
      </c>
      <c r="AU1308" t="s">
        <v>3</v>
      </c>
      <c r="AV1308">
        <v>0</v>
      </c>
      <c r="AW1308">
        <v>2</v>
      </c>
      <c r="AX1308">
        <v>35812241</v>
      </c>
      <c r="AY1308">
        <v>1</v>
      </c>
      <c r="AZ1308">
        <v>0</v>
      </c>
      <c r="BA1308">
        <v>1289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CX1308">
        <f>Y1308*Source!I1159</f>
        <v>32.31</v>
      </c>
      <c r="CY1308">
        <f t="shared" si="210"/>
        <v>1.24</v>
      </c>
      <c r="CZ1308">
        <f t="shared" si="211"/>
        <v>0.17</v>
      </c>
      <c r="DA1308">
        <f t="shared" si="212"/>
        <v>7.29</v>
      </c>
      <c r="DB1308">
        <f t="shared" si="213"/>
        <v>20.399999999999999</v>
      </c>
      <c r="DC1308">
        <f t="shared" si="214"/>
        <v>0</v>
      </c>
    </row>
    <row r="1309" spans="1:107">
      <c r="A1309">
        <f>ROW(Source!A1159)</f>
        <v>1159</v>
      </c>
      <c r="B1309">
        <v>35806607</v>
      </c>
      <c r="C1309">
        <v>35812212</v>
      </c>
      <c r="D1309">
        <v>29110797</v>
      </c>
      <c r="E1309">
        <v>1</v>
      </c>
      <c r="F1309">
        <v>1</v>
      </c>
      <c r="G1309">
        <v>1</v>
      </c>
      <c r="H1309">
        <v>3</v>
      </c>
      <c r="I1309" t="s">
        <v>733</v>
      </c>
      <c r="J1309" t="s">
        <v>826</v>
      </c>
      <c r="K1309" t="s">
        <v>735</v>
      </c>
      <c r="L1309">
        <v>1301</v>
      </c>
      <c r="N1309">
        <v>1003</v>
      </c>
      <c r="O1309" t="s">
        <v>151</v>
      </c>
      <c r="P1309" t="s">
        <v>151</v>
      </c>
      <c r="Q1309">
        <v>1</v>
      </c>
      <c r="W1309">
        <v>0</v>
      </c>
      <c r="X1309">
        <v>1919953005</v>
      </c>
      <c r="Y1309">
        <v>82</v>
      </c>
      <c r="AA1309">
        <v>15.5</v>
      </c>
      <c r="AB1309">
        <v>0</v>
      </c>
      <c r="AC1309">
        <v>0</v>
      </c>
      <c r="AD1309">
        <v>0</v>
      </c>
      <c r="AE1309">
        <v>1.74</v>
      </c>
      <c r="AF1309">
        <v>0</v>
      </c>
      <c r="AG1309">
        <v>0</v>
      </c>
      <c r="AH1309">
        <v>0</v>
      </c>
      <c r="AI1309">
        <v>8.91</v>
      </c>
      <c r="AJ1309">
        <v>1</v>
      </c>
      <c r="AK1309">
        <v>1</v>
      </c>
      <c r="AL1309">
        <v>1</v>
      </c>
      <c r="AN1309">
        <v>0</v>
      </c>
      <c r="AO1309">
        <v>1</v>
      </c>
      <c r="AP1309">
        <v>0</v>
      </c>
      <c r="AQ1309">
        <v>0</v>
      </c>
      <c r="AR1309">
        <v>0</v>
      </c>
      <c r="AS1309" t="s">
        <v>3</v>
      </c>
      <c r="AT1309">
        <v>82</v>
      </c>
      <c r="AU1309" t="s">
        <v>3</v>
      </c>
      <c r="AV1309">
        <v>0</v>
      </c>
      <c r="AW1309">
        <v>2</v>
      </c>
      <c r="AX1309">
        <v>35812242</v>
      </c>
      <c r="AY1309">
        <v>1</v>
      </c>
      <c r="AZ1309">
        <v>0</v>
      </c>
      <c r="BA1309">
        <v>1290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CX1309">
        <f>Y1309*Source!I1159</f>
        <v>22.078499999999998</v>
      </c>
      <c r="CY1309">
        <f t="shared" si="210"/>
        <v>15.5</v>
      </c>
      <c r="CZ1309">
        <f t="shared" si="211"/>
        <v>1.74</v>
      </c>
      <c r="DA1309">
        <f t="shared" si="212"/>
        <v>8.91</v>
      </c>
      <c r="DB1309">
        <f t="shared" si="213"/>
        <v>142.68</v>
      </c>
      <c r="DC1309">
        <f t="shared" si="214"/>
        <v>0</v>
      </c>
    </row>
    <row r="1310" spans="1:107">
      <c r="A1310">
        <f>ROW(Source!A1159)</f>
        <v>1159</v>
      </c>
      <c r="B1310">
        <v>35806607</v>
      </c>
      <c r="C1310">
        <v>35812212</v>
      </c>
      <c r="D1310">
        <v>29110815</v>
      </c>
      <c r="E1310">
        <v>1</v>
      </c>
      <c r="F1310">
        <v>1</v>
      </c>
      <c r="G1310">
        <v>1</v>
      </c>
      <c r="H1310">
        <v>3</v>
      </c>
      <c r="I1310" t="s">
        <v>736</v>
      </c>
      <c r="J1310" t="s">
        <v>888</v>
      </c>
      <c r="K1310" t="s">
        <v>738</v>
      </c>
      <c r="L1310">
        <v>1301</v>
      </c>
      <c r="N1310">
        <v>1003</v>
      </c>
      <c r="O1310" t="s">
        <v>151</v>
      </c>
      <c r="P1310" t="s">
        <v>151</v>
      </c>
      <c r="Q1310">
        <v>1</v>
      </c>
      <c r="W1310">
        <v>0</v>
      </c>
      <c r="X1310">
        <v>-1169660804</v>
      </c>
      <c r="Y1310">
        <v>116</v>
      </c>
      <c r="AA1310">
        <v>6.29</v>
      </c>
      <c r="AB1310">
        <v>0</v>
      </c>
      <c r="AC1310">
        <v>0</v>
      </c>
      <c r="AD1310">
        <v>0</v>
      </c>
      <c r="AE1310">
        <v>0.85</v>
      </c>
      <c r="AF1310">
        <v>0</v>
      </c>
      <c r="AG1310">
        <v>0</v>
      </c>
      <c r="AH1310">
        <v>0</v>
      </c>
      <c r="AI1310">
        <v>7.4</v>
      </c>
      <c r="AJ1310">
        <v>1</v>
      </c>
      <c r="AK1310">
        <v>1</v>
      </c>
      <c r="AL1310">
        <v>1</v>
      </c>
      <c r="AN1310">
        <v>0</v>
      </c>
      <c r="AO1310">
        <v>1</v>
      </c>
      <c r="AP1310">
        <v>0</v>
      </c>
      <c r="AQ1310">
        <v>0</v>
      </c>
      <c r="AR1310">
        <v>0</v>
      </c>
      <c r="AS1310" t="s">
        <v>3</v>
      </c>
      <c r="AT1310">
        <v>116</v>
      </c>
      <c r="AU1310" t="s">
        <v>3</v>
      </c>
      <c r="AV1310">
        <v>0</v>
      </c>
      <c r="AW1310">
        <v>2</v>
      </c>
      <c r="AX1310">
        <v>35812243</v>
      </c>
      <c r="AY1310">
        <v>1</v>
      </c>
      <c r="AZ1310">
        <v>0</v>
      </c>
      <c r="BA1310">
        <v>1291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CX1310">
        <f>Y1310*Source!I1159</f>
        <v>31.232999999999997</v>
      </c>
      <c r="CY1310">
        <f t="shared" si="210"/>
        <v>6.29</v>
      </c>
      <c r="CZ1310">
        <f t="shared" si="211"/>
        <v>0.85</v>
      </c>
      <c r="DA1310">
        <f t="shared" si="212"/>
        <v>7.4</v>
      </c>
      <c r="DB1310">
        <f t="shared" si="213"/>
        <v>98.6</v>
      </c>
      <c r="DC1310">
        <f t="shared" si="214"/>
        <v>0</v>
      </c>
    </row>
    <row r="1311" spans="1:107">
      <c r="A1311">
        <f>ROW(Source!A1159)</f>
        <v>1159</v>
      </c>
      <c r="B1311">
        <v>35806607</v>
      </c>
      <c r="C1311">
        <v>35812212</v>
      </c>
      <c r="D1311">
        <v>29111455</v>
      </c>
      <c r="E1311">
        <v>1</v>
      </c>
      <c r="F1311">
        <v>1</v>
      </c>
      <c r="G1311">
        <v>1</v>
      </c>
      <c r="H1311">
        <v>3</v>
      </c>
      <c r="I1311" t="s">
        <v>219</v>
      </c>
      <c r="J1311" t="s">
        <v>275</v>
      </c>
      <c r="K1311" t="s">
        <v>220</v>
      </c>
      <c r="L1311">
        <v>1327</v>
      </c>
      <c r="N1311">
        <v>1005</v>
      </c>
      <c r="O1311" t="s">
        <v>165</v>
      </c>
      <c r="P1311" t="s">
        <v>165</v>
      </c>
      <c r="Q1311">
        <v>1</v>
      </c>
      <c r="W1311">
        <v>0</v>
      </c>
      <c r="X1311">
        <v>-1126346608</v>
      </c>
      <c r="Y1311">
        <v>212</v>
      </c>
      <c r="AA1311">
        <v>73.790000000000006</v>
      </c>
      <c r="AB1311">
        <v>0</v>
      </c>
      <c r="AC1311">
        <v>0</v>
      </c>
      <c r="AD1311">
        <v>0</v>
      </c>
      <c r="AE1311">
        <v>15.06</v>
      </c>
      <c r="AF1311">
        <v>0</v>
      </c>
      <c r="AG1311">
        <v>0</v>
      </c>
      <c r="AH1311">
        <v>0</v>
      </c>
      <c r="AI1311">
        <v>4.9000000000000004</v>
      </c>
      <c r="AJ1311">
        <v>1</v>
      </c>
      <c r="AK1311">
        <v>1</v>
      </c>
      <c r="AL1311">
        <v>1</v>
      </c>
      <c r="AN1311">
        <v>0</v>
      </c>
      <c r="AO1311">
        <v>1</v>
      </c>
      <c r="AP1311">
        <v>0</v>
      </c>
      <c r="AQ1311">
        <v>0</v>
      </c>
      <c r="AR1311">
        <v>0</v>
      </c>
      <c r="AS1311" t="s">
        <v>3</v>
      </c>
      <c r="AT1311">
        <v>212</v>
      </c>
      <c r="AU1311" t="s">
        <v>3</v>
      </c>
      <c r="AV1311">
        <v>0</v>
      </c>
      <c r="AW1311">
        <v>2</v>
      </c>
      <c r="AX1311">
        <v>35812244</v>
      </c>
      <c r="AY1311">
        <v>1</v>
      </c>
      <c r="AZ1311">
        <v>0</v>
      </c>
      <c r="BA1311">
        <v>1292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CX1311">
        <f>Y1311*Source!I1159</f>
        <v>57.080999999999996</v>
      </c>
      <c r="CY1311">
        <f t="shared" si="210"/>
        <v>73.790000000000006</v>
      </c>
      <c r="CZ1311">
        <f t="shared" si="211"/>
        <v>15.06</v>
      </c>
      <c r="DA1311">
        <f t="shared" si="212"/>
        <v>4.9000000000000004</v>
      </c>
      <c r="DB1311">
        <f t="shared" si="213"/>
        <v>3192.72</v>
      </c>
      <c r="DC1311">
        <f t="shared" si="214"/>
        <v>0</v>
      </c>
    </row>
    <row r="1312" spans="1:107">
      <c r="A1312">
        <f>ROW(Source!A1159)</f>
        <v>1159</v>
      </c>
      <c r="B1312">
        <v>35806607</v>
      </c>
      <c r="C1312">
        <v>35812212</v>
      </c>
      <c r="D1312">
        <v>29114733</v>
      </c>
      <c r="E1312">
        <v>1</v>
      </c>
      <c r="F1312">
        <v>1</v>
      </c>
      <c r="G1312">
        <v>1</v>
      </c>
      <c r="H1312">
        <v>3</v>
      </c>
      <c r="I1312" t="s">
        <v>739</v>
      </c>
      <c r="J1312" t="s">
        <v>830</v>
      </c>
      <c r="K1312" t="s">
        <v>741</v>
      </c>
      <c r="L1312">
        <v>1354</v>
      </c>
      <c r="N1312">
        <v>1010</v>
      </c>
      <c r="O1312" t="s">
        <v>258</v>
      </c>
      <c r="P1312" t="s">
        <v>258</v>
      </c>
      <c r="Q1312">
        <v>1</v>
      </c>
      <c r="W1312">
        <v>0</v>
      </c>
      <c r="X1312">
        <v>-1352915271</v>
      </c>
      <c r="Y1312">
        <v>735</v>
      </c>
      <c r="AA1312">
        <v>0.3</v>
      </c>
      <c r="AB1312">
        <v>0</v>
      </c>
      <c r="AC1312">
        <v>0</v>
      </c>
      <c r="AD1312">
        <v>0</v>
      </c>
      <c r="AE1312">
        <v>0.02</v>
      </c>
      <c r="AF1312">
        <v>0</v>
      </c>
      <c r="AG1312">
        <v>0</v>
      </c>
      <c r="AH1312">
        <v>0</v>
      </c>
      <c r="AI1312">
        <v>14.91</v>
      </c>
      <c r="AJ1312">
        <v>1</v>
      </c>
      <c r="AK1312">
        <v>1</v>
      </c>
      <c r="AL1312">
        <v>1</v>
      </c>
      <c r="AN1312">
        <v>0</v>
      </c>
      <c r="AO1312">
        <v>1</v>
      </c>
      <c r="AP1312">
        <v>0</v>
      </c>
      <c r="AQ1312">
        <v>0</v>
      </c>
      <c r="AR1312">
        <v>0</v>
      </c>
      <c r="AS1312" t="s">
        <v>3</v>
      </c>
      <c r="AT1312">
        <v>735</v>
      </c>
      <c r="AU1312" t="s">
        <v>3</v>
      </c>
      <c r="AV1312">
        <v>0</v>
      </c>
      <c r="AW1312">
        <v>2</v>
      </c>
      <c r="AX1312">
        <v>35812245</v>
      </c>
      <c r="AY1312">
        <v>1</v>
      </c>
      <c r="AZ1312">
        <v>0</v>
      </c>
      <c r="BA1312">
        <v>1293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CX1312">
        <f>Y1312*Source!I1159</f>
        <v>197.89874999999998</v>
      </c>
      <c r="CY1312">
        <f t="shared" si="210"/>
        <v>0.3</v>
      </c>
      <c r="CZ1312">
        <f t="shared" si="211"/>
        <v>0.02</v>
      </c>
      <c r="DA1312">
        <f t="shared" si="212"/>
        <v>14.91</v>
      </c>
      <c r="DB1312">
        <f t="shared" si="213"/>
        <v>14.7</v>
      </c>
      <c r="DC1312">
        <f t="shared" si="214"/>
        <v>0</v>
      </c>
    </row>
    <row r="1313" spans="1:107">
      <c r="A1313">
        <f>ROW(Source!A1159)</f>
        <v>1159</v>
      </c>
      <c r="B1313">
        <v>35806607</v>
      </c>
      <c r="C1313">
        <v>35812212</v>
      </c>
      <c r="D1313">
        <v>29114734</v>
      </c>
      <c r="E1313">
        <v>1</v>
      </c>
      <c r="F1313">
        <v>1</v>
      </c>
      <c r="G1313">
        <v>1</v>
      </c>
      <c r="H1313">
        <v>3</v>
      </c>
      <c r="I1313" t="s">
        <v>742</v>
      </c>
      <c r="J1313" t="s">
        <v>889</v>
      </c>
      <c r="K1313" t="s">
        <v>744</v>
      </c>
      <c r="L1313">
        <v>1354</v>
      </c>
      <c r="N1313">
        <v>1010</v>
      </c>
      <c r="O1313" t="s">
        <v>258</v>
      </c>
      <c r="P1313" t="s">
        <v>258</v>
      </c>
      <c r="Q1313">
        <v>1</v>
      </c>
      <c r="W1313">
        <v>0</v>
      </c>
      <c r="X1313">
        <v>1370092194</v>
      </c>
      <c r="Y1313">
        <v>1855</v>
      </c>
      <c r="AA1313">
        <v>0.38</v>
      </c>
      <c r="AB1313">
        <v>0</v>
      </c>
      <c r="AC1313">
        <v>0</v>
      </c>
      <c r="AD1313">
        <v>0</v>
      </c>
      <c r="AE1313">
        <v>0.03</v>
      </c>
      <c r="AF1313">
        <v>0</v>
      </c>
      <c r="AG1313">
        <v>0</v>
      </c>
      <c r="AH1313">
        <v>0</v>
      </c>
      <c r="AI1313">
        <v>12.55</v>
      </c>
      <c r="AJ1313">
        <v>1</v>
      </c>
      <c r="AK1313">
        <v>1</v>
      </c>
      <c r="AL1313">
        <v>1</v>
      </c>
      <c r="AN1313">
        <v>0</v>
      </c>
      <c r="AO1313">
        <v>1</v>
      </c>
      <c r="AP1313">
        <v>0</v>
      </c>
      <c r="AQ1313">
        <v>0</v>
      </c>
      <c r="AR1313">
        <v>0</v>
      </c>
      <c r="AS1313" t="s">
        <v>3</v>
      </c>
      <c r="AT1313">
        <v>1855</v>
      </c>
      <c r="AU1313" t="s">
        <v>3</v>
      </c>
      <c r="AV1313">
        <v>0</v>
      </c>
      <c r="AW1313">
        <v>2</v>
      </c>
      <c r="AX1313">
        <v>35812246</v>
      </c>
      <c r="AY1313">
        <v>1</v>
      </c>
      <c r="AZ1313">
        <v>0</v>
      </c>
      <c r="BA1313">
        <v>1294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CX1313">
        <f>Y1313*Source!I1159</f>
        <v>499.45874999999995</v>
      </c>
      <c r="CY1313">
        <f t="shared" si="210"/>
        <v>0.38</v>
      </c>
      <c r="CZ1313">
        <f t="shared" si="211"/>
        <v>0.03</v>
      </c>
      <c r="DA1313">
        <f t="shared" si="212"/>
        <v>12.55</v>
      </c>
      <c r="DB1313">
        <f t="shared" si="213"/>
        <v>55.65</v>
      </c>
      <c r="DC1313">
        <f t="shared" si="214"/>
        <v>0</v>
      </c>
    </row>
    <row r="1314" spans="1:107">
      <c r="A1314">
        <f>ROW(Source!A1159)</f>
        <v>1159</v>
      </c>
      <c r="B1314">
        <v>35806607</v>
      </c>
      <c r="C1314">
        <v>35812212</v>
      </c>
      <c r="D1314">
        <v>29114482</v>
      </c>
      <c r="E1314">
        <v>1</v>
      </c>
      <c r="F1314">
        <v>1</v>
      </c>
      <c r="G1314">
        <v>1</v>
      </c>
      <c r="H1314">
        <v>3</v>
      </c>
      <c r="I1314" t="s">
        <v>745</v>
      </c>
      <c r="J1314" t="s">
        <v>890</v>
      </c>
      <c r="K1314" t="s">
        <v>747</v>
      </c>
      <c r="L1314">
        <v>1354</v>
      </c>
      <c r="N1314">
        <v>1010</v>
      </c>
      <c r="O1314" t="s">
        <v>258</v>
      </c>
      <c r="P1314" t="s">
        <v>258</v>
      </c>
      <c r="Q1314">
        <v>1</v>
      </c>
      <c r="W1314">
        <v>0</v>
      </c>
      <c r="X1314">
        <v>-520920930</v>
      </c>
      <c r="Y1314">
        <v>153</v>
      </c>
      <c r="AA1314">
        <v>0.33</v>
      </c>
      <c r="AB1314">
        <v>0</v>
      </c>
      <c r="AC1314">
        <v>0</v>
      </c>
      <c r="AD1314">
        <v>0</v>
      </c>
      <c r="AE1314">
        <v>7.0000000000000007E-2</v>
      </c>
      <c r="AF1314">
        <v>0</v>
      </c>
      <c r="AG1314">
        <v>0</v>
      </c>
      <c r="AH1314">
        <v>0</v>
      </c>
      <c r="AI1314">
        <v>4.74</v>
      </c>
      <c r="AJ1314">
        <v>1</v>
      </c>
      <c r="AK1314">
        <v>1</v>
      </c>
      <c r="AL1314">
        <v>1</v>
      </c>
      <c r="AN1314">
        <v>0</v>
      </c>
      <c r="AO1314">
        <v>1</v>
      </c>
      <c r="AP1314">
        <v>0</v>
      </c>
      <c r="AQ1314">
        <v>0</v>
      </c>
      <c r="AR1314">
        <v>0</v>
      </c>
      <c r="AS1314" t="s">
        <v>3</v>
      </c>
      <c r="AT1314">
        <v>153</v>
      </c>
      <c r="AU1314" t="s">
        <v>3</v>
      </c>
      <c r="AV1314">
        <v>0</v>
      </c>
      <c r="AW1314">
        <v>2</v>
      </c>
      <c r="AX1314">
        <v>35812247</v>
      </c>
      <c r="AY1314">
        <v>1</v>
      </c>
      <c r="AZ1314">
        <v>0</v>
      </c>
      <c r="BA1314">
        <v>1295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CX1314">
        <f>Y1314*Source!I1159</f>
        <v>41.195250000000001</v>
      </c>
      <c r="CY1314">
        <f t="shared" si="210"/>
        <v>0.33</v>
      </c>
      <c r="CZ1314">
        <f t="shared" si="211"/>
        <v>7.0000000000000007E-2</v>
      </c>
      <c r="DA1314">
        <f t="shared" si="212"/>
        <v>4.74</v>
      </c>
      <c r="DB1314">
        <f t="shared" si="213"/>
        <v>10.71</v>
      </c>
      <c r="DC1314">
        <f t="shared" si="214"/>
        <v>0</v>
      </c>
    </row>
    <row r="1315" spans="1:107">
      <c r="A1315">
        <f>ROW(Source!A1159)</f>
        <v>1159</v>
      </c>
      <c r="B1315">
        <v>35806607</v>
      </c>
      <c r="C1315">
        <v>35812212</v>
      </c>
      <c r="D1315">
        <v>29129584</v>
      </c>
      <c r="E1315">
        <v>1</v>
      </c>
      <c r="F1315">
        <v>1</v>
      </c>
      <c r="G1315">
        <v>1</v>
      </c>
      <c r="H1315">
        <v>3</v>
      </c>
      <c r="I1315" t="s">
        <v>748</v>
      </c>
      <c r="J1315" t="s">
        <v>891</v>
      </c>
      <c r="K1315" t="s">
        <v>750</v>
      </c>
      <c r="L1315">
        <v>1301</v>
      </c>
      <c r="N1315">
        <v>1003</v>
      </c>
      <c r="O1315" t="s">
        <v>151</v>
      </c>
      <c r="P1315" t="s">
        <v>151</v>
      </c>
      <c r="Q1315">
        <v>1</v>
      </c>
      <c r="W1315">
        <v>0</v>
      </c>
      <c r="X1315">
        <v>-1665253311</v>
      </c>
      <c r="Y1315">
        <v>88</v>
      </c>
      <c r="AA1315">
        <v>53.07</v>
      </c>
      <c r="AB1315">
        <v>0</v>
      </c>
      <c r="AC1315">
        <v>0</v>
      </c>
      <c r="AD1315">
        <v>0</v>
      </c>
      <c r="AE1315">
        <v>7.22</v>
      </c>
      <c r="AF1315">
        <v>0</v>
      </c>
      <c r="AG1315">
        <v>0</v>
      </c>
      <c r="AH1315">
        <v>0</v>
      </c>
      <c r="AI1315">
        <v>7.35</v>
      </c>
      <c r="AJ1315">
        <v>1</v>
      </c>
      <c r="AK1315">
        <v>1</v>
      </c>
      <c r="AL1315">
        <v>1</v>
      </c>
      <c r="AN1315">
        <v>0</v>
      </c>
      <c r="AO1315">
        <v>1</v>
      </c>
      <c r="AP1315">
        <v>0</v>
      </c>
      <c r="AQ1315">
        <v>0</v>
      </c>
      <c r="AR1315">
        <v>0</v>
      </c>
      <c r="AS1315" t="s">
        <v>3</v>
      </c>
      <c r="AT1315">
        <v>88</v>
      </c>
      <c r="AU1315" t="s">
        <v>3</v>
      </c>
      <c r="AV1315">
        <v>0</v>
      </c>
      <c r="AW1315">
        <v>2</v>
      </c>
      <c r="AX1315">
        <v>35812248</v>
      </c>
      <c r="AY1315">
        <v>1</v>
      </c>
      <c r="AZ1315">
        <v>0</v>
      </c>
      <c r="BA1315">
        <v>1296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CX1315">
        <f>Y1315*Source!I1159</f>
        <v>23.693999999999999</v>
      </c>
      <c r="CY1315">
        <f t="shared" si="210"/>
        <v>53.07</v>
      </c>
      <c r="CZ1315">
        <f t="shared" si="211"/>
        <v>7.22</v>
      </c>
      <c r="DA1315">
        <f t="shared" si="212"/>
        <v>7.35</v>
      </c>
      <c r="DB1315">
        <f t="shared" si="213"/>
        <v>635.36</v>
      </c>
      <c r="DC1315">
        <f t="shared" si="214"/>
        <v>0</v>
      </c>
    </row>
    <row r="1316" spans="1:107">
      <c r="A1316">
        <f>ROW(Source!A1159)</f>
        <v>1159</v>
      </c>
      <c r="B1316">
        <v>35806607</v>
      </c>
      <c r="C1316">
        <v>35812212</v>
      </c>
      <c r="D1316">
        <v>29129619</v>
      </c>
      <c r="E1316">
        <v>1</v>
      </c>
      <c r="F1316">
        <v>1</v>
      </c>
      <c r="G1316">
        <v>1</v>
      </c>
      <c r="H1316">
        <v>3</v>
      </c>
      <c r="I1316" t="s">
        <v>751</v>
      </c>
      <c r="J1316" t="s">
        <v>892</v>
      </c>
      <c r="K1316" t="s">
        <v>753</v>
      </c>
      <c r="L1316">
        <v>1301</v>
      </c>
      <c r="N1316">
        <v>1003</v>
      </c>
      <c r="O1316" t="s">
        <v>151</v>
      </c>
      <c r="P1316" t="s">
        <v>151</v>
      </c>
      <c r="Q1316">
        <v>1</v>
      </c>
      <c r="W1316">
        <v>0</v>
      </c>
      <c r="X1316">
        <v>1030922947</v>
      </c>
      <c r="Y1316">
        <v>225</v>
      </c>
      <c r="AA1316">
        <v>61.61</v>
      </c>
      <c r="AB1316">
        <v>0</v>
      </c>
      <c r="AC1316">
        <v>0</v>
      </c>
      <c r="AD1316">
        <v>0</v>
      </c>
      <c r="AE1316">
        <v>8.44</v>
      </c>
      <c r="AF1316">
        <v>0</v>
      </c>
      <c r="AG1316">
        <v>0</v>
      </c>
      <c r="AH1316">
        <v>0</v>
      </c>
      <c r="AI1316">
        <v>7.3</v>
      </c>
      <c r="AJ1316">
        <v>1</v>
      </c>
      <c r="AK1316">
        <v>1</v>
      </c>
      <c r="AL1316">
        <v>1</v>
      </c>
      <c r="AN1316">
        <v>0</v>
      </c>
      <c r="AO1316">
        <v>1</v>
      </c>
      <c r="AP1316">
        <v>0</v>
      </c>
      <c r="AQ1316">
        <v>0</v>
      </c>
      <c r="AR1316">
        <v>0</v>
      </c>
      <c r="AS1316" t="s">
        <v>3</v>
      </c>
      <c r="AT1316">
        <v>225</v>
      </c>
      <c r="AU1316" t="s">
        <v>3</v>
      </c>
      <c r="AV1316">
        <v>0</v>
      </c>
      <c r="AW1316">
        <v>2</v>
      </c>
      <c r="AX1316">
        <v>35812249</v>
      </c>
      <c r="AY1316">
        <v>1</v>
      </c>
      <c r="AZ1316">
        <v>0</v>
      </c>
      <c r="BA1316">
        <v>1297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CX1316">
        <f>Y1316*Source!I1159</f>
        <v>60.581249999999997</v>
      </c>
      <c r="CY1316">
        <f t="shared" si="210"/>
        <v>61.61</v>
      </c>
      <c r="CZ1316">
        <f t="shared" si="211"/>
        <v>8.44</v>
      </c>
      <c r="DA1316">
        <f t="shared" si="212"/>
        <v>7.3</v>
      </c>
      <c r="DB1316">
        <f t="shared" si="213"/>
        <v>1899</v>
      </c>
      <c r="DC1316">
        <f t="shared" si="214"/>
        <v>0</v>
      </c>
    </row>
    <row r="1317" spans="1:107">
      <c r="A1317">
        <f>ROW(Source!A1159)</f>
        <v>1159</v>
      </c>
      <c r="B1317">
        <v>35806607</v>
      </c>
      <c r="C1317">
        <v>35812212</v>
      </c>
      <c r="D1317">
        <v>29129634</v>
      </c>
      <c r="E1317">
        <v>1</v>
      </c>
      <c r="F1317">
        <v>1</v>
      </c>
      <c r="G1317">
        <v>1</v>
      </c>
      <c r="H1317">
        <v>3</v>
      </c>
      <c r="I1317" t="s">
        <v>853</v>
      </c>
      <c r="J1317" t="s">
        <v>893</v>
      </c>
      <c r="K1317" t="s">
        <v>855</v>
      </c>
      <c r="L1317">
        <v>1301</v>
      </c>
      <c r="N1317">
        <v>1003</v>
      </c>
      <c r="O1317" t="s">
        <v>151</v>
      </c>
      <c r="P1317" t="s">
        <v>151</v>
      </c>
      <c r="Q1317">
        <v>1</v>
      </c>
      <c r="W1317">
        <v>0</v>
      </c>
      <c r="X1317">
        <v>-234707112</v>
      </c>
      <c r="Y1317">
        <v>46</v>
      </c>
      <c r="AA1317">
        <v>37.020000000000003</v>
      </c>
      <c r="AB1317">
        <v>0</v>
      </c>
      <c r="AC1317">
        <v>0</v>
      </c>
      <c r="AD1317">
        <v>0</v>
      </c>
      <c r="AE1317">
        <v>3.32</v>
      </c>
      <c r="AF1317">
        <v>0</v>
      </c>
      <c r="AG1317">
        <v>0</v>
      </c>
      <c r="AH1317">
        <v>0</v>
      </c>
      <c r="AI1317">
        <v>11.15</v>
      </c>
      <c r="AJ1317">
        <v>1</v>
      </c>
      <c r="AK1317">
        <v>1</v>
      </c>
      <c r="AL1317">
        <v>1</v>
      </c>
      <c r="AN1317">
        <v>0</v>
      </c>
      <c r="AO1317">
        <v>1</v>
      </c>
      <c r="AP1317">
        <v>0</v>
      </c>
      <c r="AQ1317">
        <v>0</v>
      </c>
      <c r="AR1317">
        <v>0</v>
      </c>
      <c r="AS1317" t="s">
        <v>3</v>
      </c>
      <c r="AT1317">
        <v>46</v>
      </c>
      <c r="AU1317" t="s">
        <v>3</v>
      </c>
      <c r="AV1317">
        <v>0</v>
      </c>
      <c r="AW1317">
        <v>2</v>
      </c>
      <c r="AX1317">
        <v>35812250</v>
      </c>
      <c r="AY1317">
        <v>1</v>
      </c>
      <c r="AZ1317">
        <v>0</v>
      </c>
      <c r="BA1317">
        <v>1298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CX1317">
        <f>Y1317*Source!I1159</f>
        <v>12.3855</v>
      </c>
      <c r="CY1317">
        <f t="shared" si="210"/>
        <v>37.020000000000003</v>
      </c>
      <c r="CZ1317">
        <f t="shared" si="211"/>
        <v>3.32</v>
      </c>
      <c r="DA1317">
        <f t="shared" si="212"/>
        <v>11.15</v>
      </c>
      <c r="DB1317">
        <f t="shared" si="213"/>
        <v>152.72</v>
      </c>
      <c r="DC1317">
        <f t="shared" si="214"/>
        <v>0</v>
      </c>
    </row>
    <row r="1318" spans="1:107">
      <c r="A1318">
        <f>ROW(Source!A1160)</f>
        <v>1160</v>
      </c>
      <c r="B1318">
        <v>35806607</v>
      </c>
      <c r="C1318">
        <v>35812251</v>
      </c>
      <c r="D1318">
        <v>18409850</v>
      </c>
      <c r="E1318">
        <v>1</v>
      </c>
      <c r="F1318">
        <v>1</v>
      </c>
      <c r="G1318">
        <v>1</v>
      </c>
      <c r="H1318">
        <v>1</v>
      </c>
      <c r="I1318" t="s">
        <v>709</v>
      </c>
      <c r="J1318" t="s">
        <v>3</v>
      </c>
      <c r="K1318" t="s">
        <v>710</v>
      </c>
      <c r="L1318">
        <v>1369</v>
      </c>
      <c r="N1318">
        <v>1013</v>
      </c>
      <c r="O1318" t="s">
        <v>583</v>
      </c>
      <c r="P1318" t="s">
        <v>583</v>
      </c>
      <c r="Q1318">
        <v>1</v>
      </c>
      <c r="W1318">
        <v>0</v>
      </c>
      <c r="X1318">
        <v>855544366</v>
      </c>
      <c r="Y1318">
        <v>96.6</v>
      </c>
      <c r="AA1318">
        <v>0</v>
      </c>
      <c r="AB1318">
        <v>0</v>
      </c>
      <c r="AC1318">
        <v>0</v>
      </c>
      <c r="AD1318">
        <v>300.99</v>
      </c>
      <c r="AE1318">
        <v>0</v>
      </c>
      <c r="AF1318">
        <v>0</v>
      </c>
      <c r="AG1318">
        <v>0</v>
      </c>
      <c r="AH1318">
        <v>300.99</v>
      </c>
      <c r="AI1318">
        <v>1</v>
      </c>
      <c r="AJ1318">
        <v>1</v>
      </c>
      <c r="AK1318">
        <v>1</v>
      </c>
      <c r="AL1318">
        <v>1</v>
      </c>
      <c r="AN1318">
        <v>0</v>
      </c>
      <c r="AO1318">
        <v>1</v>
      </c>
      <c r="AP1318">
        <v>1</v>
      </c>
      <c r="AQ1318">
        <v>0</v>
      </c>
      <c r="AR1318">
        <v>0</v>
      </c>
      <c r="AS1318" t="s">
        <v>3</v>
      </c>
      <c r="AT1318">
        <v>84</v>
      </c>
      <c r="AU1318" t="s">
        <v>144</v>
      </c>
      <c r="AV1318">
        <v>1</v>
      </c>
      <c r="AW1318">
        <v>2</v>
      </c>
      <c r="AX1318">
        <v>35812270</v>
      </c>
      <c r="AY1318">
        <v>2</v>
      </c>
      <c r="AZ1318">
        <v>131072</v>
      </c>
      <c r="BA1318">
        <v>1299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CX1318">
        <f>Y1318*Source!I1160</f>
        <v>26.009549999999997</v>
      </c>
      <c r="CY1318">
        <f>AD1318</f>
        <v>300.99</v>
      </c>
      <c r="CZ1318">
        <f>AH1318</f>
        <v>300.99</v>
      </c>
      <c r="DA1318">
        <f>AL1318</f>
        <v>1</v>
      </c>
      <c r="DB1318">
        <f>ROUND((ROUND(AT1318*CZ1318,2)*1.15),2)</f>
        <v>29075.63</v>
      </c>
      <c r="DC1318">
        <f>ROUND((ROUND(AT1318*AG1318,2)*1.15),2)</f>
        <v>0</v>
      </c>
    </row>
    <row r="1319" spans="1:107">
      <c r="A1319">
        <f>ROW(Source!A1160)</f>
        <v>1160</v>
      </c>
      <c r="B1319">
        <v>35806607</v>
      </c>
      <c r="C1319">
        <v>35812251</v>
      </c>
      <c r="D1319">
        <v>29173472</v>
      </c>
      <c r="E1319">
        <v>1</v>
      </c>
      <c r="F1319">
        <v>1</v>
      </c>
      <c r="G1319">
        <v>1</v>
      </c>
      <c r="H1319">
        <v>2</v>
      </c>
      <c r="I1319" t="s">
        <v>660</v>
      </c>
      <c r="J1319" t="s">
        <v>661</v>
      </c>
      <c r="K1319" t="s">
        <v>662</v>
      </c>
      <c r="L1319">
        <v>1368</v>
      </c>
      <c r="N1319">
        <v>1011</v>
      </c>
      <c r="O1319" t="s">
        <v>589</v>
      </c>
      <c r="P1319" t="s">
        <v>589</v>
      </c>
      <c r="Q1319">
        <v>1</v>
      </c>
      <c r="W1319">
        <v>0</v>
      </c>
      <c r="X1319">
        <v>275932499</v>
      </c>
      <c r="Y1319">
        <v>2.75</v>
      </c>
      <c r="AA1319">
        <v>0</v>
      </c>
      <c r="AB1319">
        <v>12.75</v>
      </c>
      <c r="AC1319">
        <v>0</v>
      </c>
      <c r="AD1319">
        <v>0</v>
      </c>
      <c r="AE1319">
        <v>0</v>
      </c>
      <c r="AF1319">
        <v>3</v>
      </c>
      <c r="AG1319">
        <v>0</v>
      </c>
      <c r="AH1319">
        <v>0</v>
      </c>
      <c r="AI1319">
        <v>1</v>
      </c>
      <c r="AJ1319">
        <v>4.25</v>
      </c>
      <c r="AK1319">
        <v>33.18</v>
      </c>
      <c r="AL1319">
        <v>1</v>
      </c>
      <c r="AN1319">
        <v>0</v>
      </c>
      <c r="AO1319">
        <v>1</v>
      </c>
      <c r="AP1319">
        <v>1</v>
      </c>
      <c r="AQ1319">
        <v>0</v>
      </c>
      <c r="AR1319">
        <v>0</v>
      </c>
      <c r="AS1319" t="s">
        <v>3</v>
      </c>
      <c r="AT1319">
        <v>2.2000000000000002</v>
      </c>
      <c r="AU1319" t="s">
        <v>143</v>
      </c>
      <c r="AV1319">
        <v>0</v>
      </c>
      <c r="AW1319">
        <v>2</v>
      </c>
      <c r="AX1319">
        <v>35812271</v>
      </c>
      <c r="AY1319">
        <v>1</v>
      </c>
      <c r="AZ1319">
        <v>0</v>
      </c>
      <c r="BA1319">
        <v>1300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CX1319">
        <f>Y1319*Source!I1160</f>
        <v>0.74043749999999997</v>
      </c>
      <c r="CY1319">
        <f>AB1319</f>
        <v>12.75</v>
      </c>
      <c r="CZ1319">
        <f>AF1319</f>
        <v>3</v>
      </c>
      <c r="DA1319">
        <f>AJ1319</f>
        <v>4.25</v>
      </c>
      <c r="DB1319">
        <f>ROUND((ROUND(AT1319*CZ1319,2)*1.25),2)</f>
        <v>8.25</v>
      </c>
      <c r="DC1319">
        <f>ROUND((ROUND(AT1319*AG1319,2)*1.25),2)</f>
        <v>0</v>
      </c>
    </row>
    <row r="1320" spans="1:107">
      <c r="A1320">
        <f>ROW(Source!A1160)</f>
        <v>1160</v>
      </c>
      <c r="B1320">
        <v>35806607</v>
      </c>
      <c r="C1320">
        <v>35812251</v>
      </c>
      <c r="D1320">
        <v>29174538</v>
      </c>
      <c r="E1320">
        <v>1</v>
      </c>
      <c r="F1320">
        <v>1</v>
      </c>
      <c r="G1320">
        <v>1</v>
      </c>
      <c r="H1320">
        <v>2</v>
      </c>
      <c r="I1320" t="s">
        <v>712</v>
      </c>
      <c r="J1320" t="s">
        <v>820</v>
      </c>
      <c r="K1320" t="s">
        <v>714</v>
      </c>
      <c r="L1320">
        <v>1368</v>
      </c>
      <c r="N1320">
        <v>1011</v>
      </c>
      <c r="O1320" t="s">
        <v>589</v>
      </c>
      <c r="P1320" t="s">
        <v>589</v>
      </c>
      <c r="Q1320">
        <v>1</v>
      </c>
      <c r="W1320">
        <v>0</v>
      </c>
      <c r="X1320">
        <v>1107538725</v>
      </c>
      <c r="Y1320">
        <v>0.21250000000000002</v>
      </c>
      <c r="AA1320">
        <v>0</v>
      </c>
      <c r="AB1320">
        <v>187.1</v>
      </c>
      <c r="AC1320">
        <v>0</v>
      </c>
      <c r="AD1320">
        <v>0</v>
      </c>
      <c r="AE1320">
        <v>0</v>
      </c>
      <c r="AF1320">
        <v>33.590000000000003</v>
      </c>
      <c r="AG1320">
        <v>0</v>
      </c>
      <c r="AH1320">
        <v>0</v>
      </c>
      <c r="AI1320">
        <v>1</v>
      </c>
      <c r="AJ1320">
        <v>5.57</v>
      </c>
      <c r="AK1320">
        <v>33.18</v>
      </c>
      <c r="AL1320">
        <v>1</v>
      </c>
      <c r="AN1320">
        <v>0</v>
      </c>
      <c r="AO1320">
        <v>1</v>
      </c>
      <c r="AP1320">
        <v>1</v>
      </c>
      <c r="AQ1320">
        <v>0</v>
      </c>
      <c r="AR1320">
        <v>0</v>
      </c>
      <c r="AS1320" t="s">
        <v>3</v>
      </c>
      <c r="AT1320">
        <v>0.17</v>
      </c>
      <c r="AU1320" t="s">
        <v>143</v>
      </c>
      <c r="AV1320">
        <v>0</v>
      </c>
      <c r="AW1320">
        <v>2</v>
      </c>
      <c r="AX1320">
        <v>35812272</v>
      </c>
      <c r="AY1320">
        <v>1</v>
      </c>
      <c r="AZ1320">
        <v>0</v>
      </c>
      <c r="BA1320">
        <v>1301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CX1320">
        <f>Y1320*Source!I1160</f>
        <v>5.7215625000000006E-2</v>
      </c>
      <c r="CY1320">
        <f>AB1320</f>
        <v>187.1</v>
      </c>
      <c r="CZ1320">
        <f>AF1320</f>
        <v>33.590000000000003</v>
      </c>
      <c r="DA1320">
        <f>AJ1320</f>
        <v>5.57</v>
      </c>
      <c r="DB1320">
        <f>ROUND((ROUND(AT1320*CZ1320,2)*1.25),2)</f>
        <v>7.14</v>
      </c>
      <c r="DC1320">
        <f>ROUND((ROUND(AT1320*AG1320,2)*1.25),2)</f>
        <v>0</v>
      </c>
    </row>
    <row r="1321" spans="1:107">
      <c r="A1321">
        <f>ROW(Source!A1160)</f>
        <v>1160</v>
      </c>
      <c r="B1321">
        <v>35806607</v>
      </c>
      <c r="C1321">
        <v>35812251</v>
      </c>
      <c r="D1321">
        <v>29174580</v>
      </c>
      <c r="E1321">
        <v>1</v>
      </c>
      <c r="F1321">
        <v>1</v>
      </c>
      <c r="G1321">
        <v>1</v>
      </c>
      <c r="H1321">
        <v>2</v>
      </c>
      <c r="I1321" t="s">
        <v>715</v>
      </c>
      <c r="J1321" t="s">
        <v>821</v>
      </c>
      <c r="K1321" t="s">
        <v>717</v>
      </c>
      <c r="L1321">
        <v>1368</v>
      </c>
      <c r="N1321">
        <v>1011</v>
      </c>
      <c r="O1321" t="s">
        <v>589</v>
      </c>
      <c r="P1321" t="s">
        <v>589</v>
      </c>
      <c r="Q1321">
        <v>1</v>
      </c>
      <c r="W1321">
        <v>0</v>
      </c>
      <c r="X1321">
        <v>-169468834</v>
      </c>
      <c r="Y1321">
        <v>1.0874999999999999</v>
      </c>
      <c r="AA1321">
        <v>0</v>
      </c>
      <c r="AB1321">
        <v>31.87</v>
      </c>
      <c r="AC1321">
        <v>0</v>
      </c>
      <c r="AD1321">
        <v>0</v>
      </c>
      <c r="AE1321">
        <v>0</v>
      </c>
      <c r="AF1321">
        <v>2.08</v>
      </c>
      <c r="AG1321">
        <v>0</v>
      </c>
      <c r="AH1321">
        <v>0</v>
      </c>
      <c r="AI1321">
        <v>1</v>
      </c>
      <c r="AJ1321">
        <v>15.32</v>
      </c>
      <c r="AK1321">
        <v>33.18</v>
      </c>
      <c r="AL1321">
        <v>1</v>
      </c>
      <c r="AN1321">
        <v>0</v>
      </c>
      <c r="AO1321">
        <v>1</v>
      </c>
      <c r="AP1321">
        <v>1</v>
      </c>
      <c r="AQ1321">
        <v>0</v>
      </c>
      <c r="AR1321">
        <v>0</v>
      </c>
      <c r="AS1321" t="s">
        <v>3</v>
      </c>
      <c r="AT1321">
        <v>0.87</v>
      </c>
      <c r="AU1321" t="s">
        <v>143</v>
      </c>
      <c r="AV1321">
        <v>0</v>
      </c>
      <c r="AW1321">
        <v>2</v>
      </c>
      <c r="AX1321">
        <v>35812273</v>
      </c>
      <c r="AY1321">
        <v>1</v>
      </c>
      <c r="AZ1321">
        <v>0</v>
      </c>
      <c r="BA1321">
        <v>1302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CX1321">
        <f>Y1321*Source!I1160</f>
        <v>0.29280937499999998</v>
      </c>
      <c r="CY1321">
        <f>AB1321</f>
        <v>31.87</v>
      </c>
      <c r="CZ1321">
        <f>AF1321</f>
        <v>2.08</v>
      </c>
      <c r="DA1321">
        <f>AJ1321</f>
        <v>15.32</v>
      </c>
      <c r="DB1321">
        <f>ROUND((ROUND(AT1321*CZ1321,2)*1.25),2)</f>
        <v>2.2599999999999998</v>
      </c>
      <c r="DC1321">
        <f>ROUND((ROUND(AT1321*AG1321,2)*1.25),2)</f>
        <v>0</v>
      </c>
    </row>
    <row r="1322" spans="1:107">
      <c r="A1322">
        <f>ROW(Source!A1160)</f>
        <v>1160</v>
      </c>
      <c r="B1322">
        <v>35806607</v>
      </c>
      <c r="C1322">
        <v>35812251</v>
      </c>
      <c r="D1322">
        <v>29109354</v>
      </c>
      <c r="E1322">
        <v>1</v>
      </c>
      <c r="F1322">
        <v>1</v>
      </c>
      <c r="G1322">
        <v>1</v>
      </c>
      <c r="H1322">
        <v>3</v>
      </c>
      <c r="I1322" t="s">
        <v>718</v>
      </c>
      <c r="J1322" t="s">
        <v>822</v>
      </c>
      <c r="K1322" t="s">
        <v>720</v>
      </c>
      <c r="L1322">
        <v>1346</v>
      </c>
      <c r="N1322">
        <v>1009</v>
      </c>
      <c r="O1322" t="s">
        <v>170</v>
      </c>
      <c r="P1322" t="s">
        <v>170</v>
      </c>
      <c r="Q1322">
        <v>1</v>
      </c>
      <c r="W1322">
        <v>0</v>
      </c>
      <c r="X1322">
        <v>-882693383</v>
      </c>
      <c r="Y1322">
        <v>10</v>
      </c>
      <c r="AA1322">
        <v>64.010000000000005</v>
      </c>
      <c r="AB1322">
        <v>0</v>
      </c>
      <c r="AC1322">
        <v>0</v>
      </c>
      <c r="AD1322">
        <v>0</v>
      </c>
      <c r="AE1322">
        <v>46.72</v>
      </c>
      <c r="AF1322">
        <v>0</v>
      </c>
      <c r="AG1322">
        <v>0</v>
      </c>
      <c r="AH1322">
        <v>0</v>
      </c>
      <c r="AI1322">
        <v>1.37</v>
      </c>
      <c r="AJ1322">
        <v>1</v>
      </c>
      <c r="AK1322">
        <v>1</v>
      </c>
      <c r="AL1322">
        <v>1</v>
      </c>
      <c r="AN1322">
        <v>0</v>
      </c>
      <c r="AO1322">
        <v>1</v>
      </c>
      <c r="AP1322">
        <v>0</v>
      </c>
      <c r="AQ1322">
        <v>0</v>
      </c>
      <c r="AR1322">
        <v>0</v>
      </c>
      <c r="AS1322" t="s">
        <v>3</v>
      </c>
      <c r="AT1322">
        <v>10</v>
      </c>
      <c r="AU1322" t="s">
        <v>3</v>
      </c>
      <c r="AV1322">
        <v>0</v>
      </c>
      <c r="AW1322">
        <v>2</v>
      </c>
      <c r="AX1322">
        <v>35812274</v>
      </c>
      <c r="AY1322">
        <v>1</v>
      </c>
      <c r="AZ1322">
        <v>0</v>
      </c>
      <c r="BA1322">
        <v>1303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CX1322">
        <f>Y1322*Source!I1160</f>
        <v>2.6924999999999999</v>
      </c>
      <c r="CY1322">
        <f t="shared" ref="CY1322:CY1335" si="215">AA1322</f>
        <v>64.010000000000005</v>
      </c>
      <c r="CZ1322">
        <f t="shared" ref="CZ1322:CZ1335" si="216">AE1322</f>
        <v>46.72</v>
      </c>
      <c r="DA1322">
        <f t="shared" ref="DA1322:DA1335" si="217">AI1322</f>
        <v>1.37</v>
      </c>
      <c r="DB1322">
        <f t="shared" ref="DB1322:DB1335" si="218">ROUND(ROUND(AT1322*CZ1322,2),2)</f>
        <v>467.2</v>
      </c>
      <c r="DC1322">
        <f t="shared" ref="DC1322:DC1335" si="219">ROUND(ROUND(AT1322*AG1322,2),2)</f>
        <v>0</v>
      </c>
    </row>
    <row r="1323" spans="1:107">
      <c r="A1323">
        <f>ROW(Source!A1160)</f>
        <v>1160</v>
      </c>
      <c r="B1323">
        <v>35806607</v>
      </c>
      <c r="C1323">
        <v>35812251</v>
      </c>
      <c r="D1323">
        <v>29109414</v>
      </c>
      <c r="E1323">
        <v>1</v>
      </c>
      <c r="F1323">
        <v>1</v>
      </c>
      <c r="G1323">
        <v>1</v>
      </c>
      <c r="H1323">
        <v>3</v>
      </c>
      <c r="I1323" t="s">
        <v>721</v>
      </c>
      <c r="J1323" t="s">
        <v>887</v>
      </c>
      <c r="K1323" t="s">
        <v>723</v>
      </c>
      <c r="L1323">
        <v>1346</v>
      </c>
      <c r="N1323">
        <v>1009</v>
      </c>
      <c r="O1323" t="s">
        <v>170</v>
      </c>
      <c r="P1323" t="s">
        <v>170</v>
      </c>
      <c r="Q1323">
        <v>1</v>
      </c>
      <c r="W1323">
        <v>0</v>
      </c>
      <c r="X1323">
        <v>1092262719</v>
      </c>
      <c r="Y1323">
        <v>137</v>
      </c>
      <c r="AA1323">
        <v>10.1</v>
      </c>
      <c r="AB1323">
        <v>0</v>
      </c>
      <c r="AC1323">
        <v>0</v>
      </c>
      <c r="AD1323">
        <v>0</v>
      </c>
      <c r="AE1323">
        <v>1.58</v>
      </c>
      <c r="AF1323">
        <v>0</v>
      </c>
      <c r="AG1323">
        <v>0</v>
      </c>
      <c r="AH1323">
        <v>0</v>
      </c>
      <c r="AI1323">
        <v>6.39</v>
      </c>
      <c r="AJ1323">
        <v>1</v>
      </c>
      <c r="AK1323">
        <v>1</v>
      </c>
      <c r="AL1323">
        <v>1</v>
      </c>
      <c r="AN1323">
        <v>0</v>
      </c>
      <c r="AO1323">
        <v>1</v>
      </c>
      <c r="AP1323">
        <v>0</v>
      </c>
      <c r="AQ1323">
        <v>0</v>
      </c>
      <c r="AR1323">
        <v>0</v>
      </c>
      <c r="AS1323" t="s">
        <v>3</v>
      </c>
      <c r="AT1323">
        <v>137</v>
      </c>
      <c r="AU1323" t="s">
        <v>3</v>
      </c>
      <c r="AV1323">
        <v>0</v>
      </c>
      <c r="AW1323">
        <v>2</v>
      </c>
      <c r="AX1323">
        <v>35812275</v>
      </c>
      <c r="AY1323">
        <v>1</v>
      </c>
      <c r="AZ1323">
        <v>0</v>
      </c>
      <c r="BA1323">
        <v>1304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CX1323">
        <f>Y1323*Source!I1160</f>
        <v>36.887250000000002</v>
      </c>
      <c r="CY1323">
        <f t="shared" si="215"/>
        <v>10.1</v>
      </c>
      <c r="CZ1323">
        <f t="shared" si="216"/>
        <v>1.58</v>
      </c>
      <c r="DA1323">
        <f t="shared" si="217"/>
        <v>6.39</v>
      </c>
      <c r="DB1323">
        <f t="shared" si="218"/>
        <v>216.46</v>
      </c>
      <c r="DC1323">
        <f t="shared" si="219"/>
        <v>0</v>
      </c>
    </row>
    <row r="1324" spans="1:107">
      <c r="A1324">
        <f>ROW(Source!A1160)</f>
        <v>1160</v>
      </c>
      <c r="B1324">
        <v>35806607</v>
      </c>
      <c r="C1324">
        <v>35812251</v>
      </c>
      <c r="D1324">
        <v>29109781</v>
      </c>
      <c r="E1324">
        <v>1</v>
      </c>
      <c r="F1324">
        <v>1</v>
      </c>
      <c r="G1324">
        <v>1</v>
      </c>
      <c r="H1324">
        <v>3</v>
      </c>
      <c r="I1324" t="s">
        <v>724</v>
      </c>
      <c r="J1324" t="s">
        <v>823</v>
      </c>
      <c r="K1324" t="s">
        <v>726</v>
      </c>
      <c r="L1324">
        <v>1346</v>
      </c>
      <c r="N1324">
        <v>1009</v>
      </c>
      <c r="O1324" t="s">
        <v>170</v>
      </c>
      <c r="P1324" t="s">
        <v>170</v>
      </c>
      <c r="Q1324">
        <v>1</v>
      </c>
      <c r="W1324">
        <v>0</v>
      </c>
      <c r="X1324">
        <v>-306339415</v>
      </c>
      <c r="Y1324">
        <v>10</v>
      </c>
      <c r="AA1324">
        <v>60.38</v>
      </c>
      <c r="AB1324">
        <v>0</v>
      </c>
      <c r="AC1324">
        <v>0</v>
      </c>
      <c r="AD1324">
        <v>0</v>
      </c>
      <c r="AE1324">
        <v>11.12</v>
      </c>
      <c r="AF1324">
        <v>0</v>
      </c>
      <c r="AG1324">
        <v>0</v>
      </c>
      <c r="AH1324">
        <v>0</v>
      </c>
      <c r="AI1324">
        <v>5.43</v>
      </c>
      <c r="AJ1324">
        <v>1</v>
      </c>
      <c r="AK1324">
        <v>1</v>
      </c>
      <c r="AL1324">
        <v>1</v>
      </c>
      <c r="AN1324">
        <v>0</v>
      </c>
      <c r="AO1324">
        <v>1</v>
      </c>
      <c r="AP1324">
        <v>0</v>
      </c>
      <c r="AQ1324">
        <v>0</v>
      </c>
      <c r="AR1324">
        <v>0</v>
      </c>
      <c r="AS1324" t="s">
        <v>3</v>
      </c>
      <c r="AT1324">
        <v>10</v>
      </c>
      <c r="AU1324" t="s">
        <v>3</v>
      </c>
      <c r="AV1324">
        <v>0</v>
      </c>
      <c r="AW1324">
        <v>2</v>
      </c>
      <c r="AX1324">
        <v>35812276</v>
      </c>
      <c r="AY1324">
        <v>1</v>
      </c>
      <c r="AZ1324">
        <v>0</v>
      </c>
      <c r="BA1324">
        <v>1305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CX1324">
        <f>Y1324*Source!I1160</f>
        <v>2.6924999999999999</v>
      </c>
      <c r="CY1324">
        <f t="shared" si="215"/>
        <v>60.38</v>
      </c>
      <c r="CZ1324">
        <f t="shared" si="216"/>
        <v>11.12</v>
      </c>
      <c r="DA1324">
        <f t="shared" si="217"/>
        <v>5.43</v>
      </c>
      <c r="DB1324">
        <f t="shared" si="218"/>
        <v>111.2</v>
      </c>
      <c r="DC1324">
        <f t="shared" si="219"/>
        <v>0</v>
      </c>
    </row>
    <row r="1325" spans="1:107">
      <c r="A1325">
        <f>ROW(Source!A1160)</f>
        <v>1160</v>
      </c>
      <c r="B1325">
        <v>35806607</v>
      </c>
      <c r="C1325">
        <v>35812251</v>
      </c>
      <c r="D1325">
        <v>29109782</v>
      </c>
      <c r="E1325">
        <v>1</v>
      </c>
      <c r="F1325">
        <v>1</v>
      </c>
      <c r="G1325">
        <v>1</v>
      </c>
      <c r="H1325">
        <v>3</v>
      </c>
      <c r="I1325" t="s">
        <v>727</v>
      </c>
      <c r="J1325" t="s">
        <v>824</v>
      </c>
      <c r="K1325" t="s">
        <v>729</v>
      </c>
      <c r="L1325">
        <v>1346</v>
      </c>
      <c r="N1325">
        <v>1009</v>
      </c>
      <c r="O1325" t="s">
        <v>170</v>
      </c>
      <c r="P1325" t="s">
        <v>170</v>
      </c>
      <c r="Q1325">
        <v>1</v>
      </c>
      <c r="W1325">
        <v>0</v>
      </c>
      <c r="X1325">
        <v>-71279152</v>
      </c>
      <c r="Y1325">
        <v>69</v>
      </c>
      <c r="AA1325">
        <v>16.309999999999999</v>
      </c>
      <c r="AB1325">
        <v>0</v>
      </c>
      <c r="AC1325">
        <v>0</v>
      </c>
      <c r="AD1325">
        <v>0</v>
      </c>
      <c r="AE1325">
        <v>4.3600000000000003</v>
      </c>
      <c r="AF1325">
        <v>0</v>
      </c>
      <c r="AG1325">
        <v>0</v>
      </c>
      <c r="AH1325">
        <v>0</v>
      </c>
      <c r="AI1325">
        <v>3.74</v>
      </c>
      <c r="AJ1325">
        <v>1</v>
      </c>
      <c r="AK1325">
        <v>1</v>
      </c>
      <c r="AL1325">
        <v>1</v>
      </c>
      <c r="AN1325">
        <v>0</v>
      </c>
      <c r="AO1325">
        <v>1</v>
      </c>
      <c r="AP1325">
        <v>0</v>
      </c>
      <c r="AQ1325">
        <v>0</v>
      </c>
      <c r="AR1325">
        <v>0</v>
      </c>
      <c r="AS1325" t="s">
        <v>3</v>
      </c>
      <c r="AT1325">
        <v>69</v>
      </c>
      <c r="AU1325" t="s">
        <v>3</v>
      </c>
      <c r="AV1325">
        <v>0</v>
      </c>
      <c r="AW1325">
        <v>2</v>
      </c>
      <c r="AX1325">
        <v>35812277</v>
      </c>
      <c r="AY1325">
        <v>1</v>
      </c>
      <c r="AZ1325">
        <v>0</v>
      </c>
      <c r="BA1325">
        <v>1306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CX1325">
        <f>Y1325*Source!I1160</f>
        <v>18.578250000000001</v>
      </c>
      <c r="CY1325">
        <f t="shared" si="215"/>
        <v>16.309999999999999</v>
      </c>
      <c r="CZ1325">
        <f t="shared" si="216"/>
        <v>4.3600000000000003</v>
      </c>
      <c r="DA1325">
        <f t="shared" si="217"/>
        <v>3.74</v>
      </c>
      <c r="DB1325">
        <f t="shared" si="218"/>
        <v>300.83999999999997</v>
      </c>
      <c r="DC1325">
        <f t="shared" si="219"/>
        <v>0</v>
      </c>
    </row>
    <row r="1326" spans="1:107">
      <c r="A1326">
        <f>ROW(Source!A1160)</f>
        <v>1160</v>
      </c>
      <c r="B1326">
        <v>35806607</v>
      </c>
      <c r="C1326">
        <v>35812251</v>
      </c>
      <c r="D1326">
        <v>29110699</v>
      </c>
      <c r="E1326">
        <v>1</v>
      </c>
      <c r="F1326">
        <v>1</v>
      </c>
      <c r="G1326">
        <v>1</v>
      </c>
      <c r="H1326">
        <v>3</v>
      </c>
      <c r="I1326" t="s">
        <v>730</v>
      </c>
      <c r="J1326" t="s">
        <v>825</v>
      </c>
      <c r="K1326" t="s">
        <v>732</v>
      </c>
      <c r="L1326">
        <v>1301</v>
      </c>
      <c r="N1326">
        <v>1003</v>
      </c>
      <c r="O1326" t="s">
        <v>151</v>
      </c>
      <c r="P1326" t="s">
        <v>151</v>
      </c>
      <c r="Q1326">
        <v>1</v>
      </c>
      <c r="W1326">
        <v>0</v>
      </c>
      <c r="X1326">
        <v>1063889258</v>
      </c>
      <c r="Y1326">
        <v>118</v>
      </c>
      <c r="AA1326">
        <v>1.24</v>
      </c>
      <c r="AB1326">
        <v>0</v>
      </c>
      <c r="AC1326">
        <v>0</v>
      </c>
      <c r="AD1326">
        <v>0</v>
      </c>
      <c r="AE1326">
        <v>0.17</v>
      </c>
      <c r="AF1326">
        <v>0</v>
      </c>
      <c r="AG1326">
        <v>0</v>
      </c>
      <c r="AH1326">
        <v>0</v>
      </c>
      <c r="AI1326">
        <v>7.29</v>
      </c>
      <c r="AJ1326">
        <v>1</v>
      </c>
      <c r="AK1326">
        <v>1</v>
      </c>
      <c r="AL1326">
        <v>1</v>
      </c>
      <c r="AN1326">
        <v>0</v>
      </c>
      <c r="AO1326">
        <v>1</v>
      </c>
      <c r="AP1326">
        <v>0</v>
      </c>
      <c r="AQ1326">
        <v>0</v>
      </c>
      <c r="AR1326">
        <v>0</v>
      </c>
      <c r="AS1326" t="s">
        <v>3</v>
      </c>
      <c r="AT1326">
        <v>118</v>
      </c>
      <c r="AU1326" t="s">
        <v>3</v>
      </c>
      <c r="AV1326">
        <v>0</v>
      </c>
      <c r="AW1326">
        <v>2</v>
      </c>
      <c r="AX1326">
        <v>35812278</v>
      </c>
      <c r="AY1326">
        <v>1</v>
      </c>
      <c r="AZ1326">
        <v>0</v>
      </c>
      <c r="BA1326">
        <v>1307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CX1326">
        <f>Y1326*Source!I1160</f>
        <v>31.7715</v>
      </c>
      <c r="CY1326">
        <f t="shared" si="215"/>
        <v>1.24</v>
      </c>
      <c r="CZ1326">
        <f t="shared" si="216"/>
        <v>0.17</v>
      </c>
      <c r="DA1326">
        <f t="shared" si="217"/>
        <v>7.29</v>
      </c>
      <c r="DB1326">
        <f t="shared" si="218"/>
        <v>20.059999999999999</v>
      </c>
      <c r="DC1326">
        <f t="shared" si="219"/>
        <v>0</v>
      </c>
    </row>
    <row r="1327" spans="1:107">
      <c r="A1327">
        <f>ROW(Source!A1160)</f>
        <v>1160</v>
      </c>
      <c r="B1327">
        <v>35806607</v>
      </c>
      <c r="C1327">
        <v>35812251</v>
      </c>
      <c r="D1327">
        <v>29110797</v>
      </c>
      <c r="E1327">
        <v>1</v>
      </c>
      <c r="F1327">
        <v>1</v>
      </c>
      <c r="G1327">
        <v>1</v>
      </c>
      <c r="H1327">
        <v>3</v>
      </c>
      <c r="I1327" t="s">
        <v>733</v>
      </c>
      <c r="J1327" t="s">
        <v>826</v>
      </c>
      <c r="K1327" t="s">
        <v>735</v>
      </c>
      <c r="L1327">
        <v>1301</v>
      </c>
      <c r="N1327">
        <v>1003</v>
      </c>
      <c r="O1327" t="s">
        <v>151</v>
      </c>
      <c r="P1327" t="s">
        <v>151</v>
      </c>
      <c r="Q1327">
        <v>1</v>
      </c>
      <c r="W1327">
        <v>0</v>
      </c>
      <c r="X1327">
        <v>1919953005</v>
      </c>
      <c r="Y1327">
        <v>80</v>
      </c>
      <c r="AA1327">
        <v>15.5</v>
      </c>
      <c r="AB1327">
        <v>0</v>
      </c>
      <c r="AC1327">
        <v>0</v>
      </c>
      <c r="AD1327">
        <v>0</v>
      </c>
      <c r="AE1327">
        <v>1.74</v>
      </c>
      <c r="AF1327">
        <v>0</v>
      </c>
      <c r="AG1327">
        <v>0</v>
      </c>
      <c r="AH1327">
        <v>0</v>
      </c>
      <c r="AI1327">
        <v>8.91</v>
      </c>
      <c r="AJ1327">
        <v>1</v>
      </c>
      <c r="AK1327">
        <v>1</v>
      </c>
      <c r="AL1327">
        <v>1</v>
      </c>
      <c r="AN1327">
        <v>0</v>
      </c>
      <c r="AO1327">
        <v>1</v>
      </c>
      <c r="AP1327">
        <v>0</v>
      </c>
      <c r="AQ1327">
        <v>0</v>
      </c>
      <c r="AR1327">
        <v>0</v>
      </c>
      <c r="AS1327" t="s">
        <v>3</v>
      </c>
      <c r="AT1327">
        <v>80</v>
      </c>
      <c r="AU1327" t="s">
        <v>3</v>
      </c>
      <c r="AV1327">
        <v>0</v>
      </c>
      <c r="AW1327">
        <v>2</v>
      </c>
      <c r="AX1327">
        <v>35812279</v>
      </c>
      <c r="AY1327">
        <v>1</v>
      </c>
      <c r="AZ1327">
        <v>0</v>
      </c>
      <c r="BA1327">
        <v>1308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CX1327">
        <f>Y1327*Source!I1160</f>
        <v>21.54</v>
      </c>
      <c r="CY1327">
        <f t="shared" si="215"/>
        <v>15.5</v>
      </c>
      <c r="CZ1327">
        <f t="shared" si="216"/>
        <v>1.74</v>
      </c>
      <c r="DA1327">
        <f t="shared" si="217"/>
        <v>8.91</v>
      </c>
      <c r="DB1327">
        <f t="shared" si="218"/>
        <v>139.19999999999999</v>
      </c>
      <c r="DC1327">
        <f t="shared" si="219"/>
        <v>0</v>
      </c>
    </row>
    <row r="1328" spans="1:107">
      <c r="A1328">
        <f>ROW(Source!A1160)</f>
        <v>1160</v>
      </c>
      <c r="B1328">
        <v>35806607</v>
      </c>
      <c r="C1328">
        <v>35812251</v>
      </c>
      <c r="D1328">
        <v>29110815</v>
      </c>
      <c r="E1328">
        <v>1</v>
      </c>
      <c r="F1328">
        <v>1</v>
      </c>
      <c r="G1328">
        <v>1</v>
      </c>
      <c r="H1328">
        <v>3</v>
      </c>
      <c r="I1328" t="s">
        <v>736</v>
      </c>
      <c r="J1328" t="s">
        <v>888</v>
      </c>
      <c r="K1328" t="s">
        <v>738</v>
      </c>
      <c r="L1328">
        <v>1301</v>
      </c>
      <c r="N1328">
        <v>1003</v>
      </c>
      <c r="O1328" t="s">
        <v>151</v>
      </c>
      <c r="P1328" t="s">
        <v>151</v>
      </c>
      <c r="Q1328">
        <v>1</v>
      </c>
      <c r="W1328">
        <v>0</v>
      </c>
      <c r="X1328">
        <v>-1169660804</v>
      </c>
      <c r="Y1328">
        <v>117</v>
      </c>
      <c r="AA1328">
        <v>6.29</v>
      </c>
      <c r="AB1328">
        <v>0</v>
      </c>
      <c r="AC1328">
        <v>0</v>
      </c>
      <c r="AD1328">
        <v>0</v>
      </c>
      <c r="AE1328">
        <v>0.85</v>
      </c>
      <c r="AF1328">
        <v>0</v>
      </c>
      <c r="AG1328">
        <v>0</v>
      </c>
      <c r="AH1328">
        <v>0</v>
      </c>
      <c r="AI1328">
        <v>7.4</v>
      </c>
      <c r="AJ1328">
        <v>1</v>
      </c>
      <c r="AK1328">
        <v>1</v>
      </c>
      <c r="AL1328">
        <v>1</v>
      </c>
      <c r="AN1328">
        <v>0</v>
      </c>
      <c r="AO1328">
        <v>1</v>
      </c>
      <c r="AP1328">
        <v>0</v>
      </c>
      <c r="AQ1328">
        <v>0</v>
      </c>
      <c r="AR1328">
        <v>0</v>
      </c>
      <c r="AS1328" t="s">
        <v>3</v>
      </c>
      <c r="AT1328">
        <v>117</v>
      </c>
      <c r="AU1328" t="s">
        <v>3</v>
      </c>
      <c r="AV1328">
        <v>0</v>
      </c>
      <c r="AW1328">
        <v>2</v>
      </c>
      <c r="AX1328">
        <v>35812280</v>
      </c>
      <c r="AY1328">
        <v>1</v>
      </c>
      <c r="AZ1328">
        <v>0</v>
      </c>
      <c r="BA1328">
        <v>1309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CX1328">
        <f>Y1328*Source!I1160</f>
        <v>31.50225</v>
      </c>
      <c r="CY1328">
        <f t="shared" si="215"/>
        <v>6.29</v>
      </c>
      <c r="CZ1328">
        <f t="shared" si="216"/>
        <v>0.85</v>
      </c>
      <c r="DA1328">
        <f t="shared" si="217"/>
        <v>7.4</v>
      </c>
      <c r="DB1328">
        <f t="shared" si="218"/>
        <v>99.45</v>
      </c>
      <c r="DC1328">
        <f t="shared" si="219"/>
        <v>0</v>
      </c>
    </row>
    <row r="1329" spans="1:107">
      <c r="A1329">
        <f>ROW(Source!A1160)</f>
        <v>1160</v>
      </c>
      <c r="B1329">
        <v>35806607</v>
      </c>
      <c r="C1329">
        <v>35812251</v>
      </c>
      <c r="D1329">
        <v>29111455</v>
      </c>
      <c r="E1329">
        <v>1</v>
      </c>
      <c r="F1329">
        <v>1</v>
      </c>
      <c r="G1329">
        <v>1</v>
      </c>
      <c r="H1329">
        <v>3</v>
      </c>
      <c r="I1329" t="s">
        <v>219</v>
      </c>
      <c r="J1329" t="s">
        <v>275</v>
      </c>
      <c r="K1329" t="s">
        <v>220</v>
      </c>
      <c r="L1329">
        <v>1327</v>
      </c>
      <c r="N1329">
        <v>1005</v>
      </c>
      <c r="O1329" t="s">
        <v>165</v>
      </c>
      <c r="P1329" t="s">
        <v>165</v>
      </c>
      <c r="Q1329">
        <v>1</v>
      </c>
      <c r="W1329">
        <v>0</v>
      </c>
      <c r="X1329">
        <v>-1126346608</v>
      </c>
      <c r="Y1329">
        <v>225</v>
      </c>
      <c r="AA1329">
        <v>73.790000000000006</v>
      </c>
      <c r="AB1329">
        <v>0</v>
      </c>
      <c r="AC1329">
        <v>0</v>
      </c>
      <c r="AD1329">
        <v>0</v>
      </c>
      <c r="AE1329">
        <v>15.06</v>
      </c>
      <c r="AF1329">
        <v>0</v>
      </c>
      <c r="AG1329">
        <v>0</v>
      </c>
      <c r="AH1329">
        <v>0</v>
      </c>
      <c r="AI1329">
        <v>4.9000000000000004</v>
      </c>
      <c r="AJ1329">
        <v>1</v>
      </c>
      <c r="AK1329">
        <v>1</v>
      </c>
      <c r="AL1329">
        <v>1</v>
      </c>
      <c r="AN1329">
        <v>0</v>
      </c>
      <c r="AO1329">
        <v>1</v>
      </c>
      <c r="AP1329">
        <v>0</v>
      </c>
      <c r="AQ1329">
        <v>0</v>
      </c>
      <c r="AR1329">
        <v>0</v>
      </c>
      <c r="AS1329" t="s">
        <v>3</v>
      </c>
      <c r="AT1329">
        <v>225</v>
      </c>
      <c r="AU1329" t="s">
        <v>3</v>
      </c>
      <c r="AV1329">
        <v>0</v>
      </c>
      <c r="AW1329">
        <v>2</v>
      </c>
      <c r="AX1329">
        <v>35812281</v>
      </c>
      <c r="AY1329">
        <v>1</v>
      </c>
      <c r="AZ1329">
        <v>0</v>
      </c>
      <c r="BA1329">
        <v>1310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CX1329">
        <f>Y1329*Source!I1160</f>
        <v>60.581249999999997</v>
      </c>
      <c r="CY1329">
        <f t="shared" si="215"/>
        <v>73.790000000000006</v>
      </c>
      <c r="CZ1329">
        <f t="shared" si="216"/>
        <v>15.06</v>
      </c>
      <c r="DA1329">
        <f t="shared" si="217"/>
        <v>4.9000000000000004</v>
      </c>
      <c r="DB1329">
        <f t="shared" si="218"/>
        <v>3388.5</v>
      </c>
      <c r="DC1329">
        <f t="shared" si="219"/>
        <v>0</v>
      </c>
    </row>
    <row r="1330" spans="1:107">
      <c r="A1330">
        <f>ROW(Source!A1160)</f>
        <v>1160</v>
      </c>
      <c r="B1330">
        <v>35806607</v>
      </c>
      <c r="C1330">
        <v>35812251</v>
      </c>
      <c r="D1330">
        <v>29114733</v>
      </c>
      <c r="E1330">
        <v>1</v>
      </c>
      <c r="F1330">
        <v>1</v>
      </c>
      <c r="G1330">
        <v>1</v>
      </c>
      <c r="H1330">
        <v>3</v>
      </c>
      <c r="I1330" t="s">
        <v>739</v>
      </c>
      <c r="J1330" t="s">
        <v>830</v>
      </c>
      <c r="K1330" t="s">
        <v>741</v>
      </c>
      <c r="L1330">
        <v>1354</v>
      </c>
      <c r="N1330">
        <v>1010</v>
      </c>
      <c r="O1330" t="s">
        <v>258</v>
      </c>
      <c r="P1330" t="s">
        <v>258</v>
      </c>
      <c r="Q1330">
        <v>1</v>
      </c>
      <c r="W1330">
        <v>0</v>
      </c>
      <c r="X1330">
        <v>-1352915271</v>
      </c>
      <c r="Y1330">
        <v>790</v>
      </c>
      <c r="AA1330">
        <v>0.3</v>
      </c>
      <c r="AB1330">
        <v>0</v>
      </c>
      <c r="AC1330">
        <v>0</v>
      </c>
      <c r="AD1330">
        <v>0</v>
      </c>
      <c r="AE1330">
        <v>0.02</v>
      </c>
      <c r="AF1330">
        <v>0</v>
      </c>
      <c r="AG1330">
        <v>0</v>
      </c>
      <c r="AH1330">
        <v>0</v>
      </c>
      <c r="AI1330">
        <v>14.91</v>
      </c>
      <c r="AJ1330">
        <v>1</v>
      </c>
      <c r="AK1330">
        <v>1</v>
      </c>
      <c r="AL1330">
        <v>1</v>
      </c>
      <c r="AN1330">
        <v>0</v>
      </c>
      <c r="AO1330">
        <v>1</v>
      </c>
      <c r="AP1330">
        <v>0</v>
      </c>
      <c r="AQ1330">
        <v>0</v>
      </c>
      <c r="AR1330">
        <v>0</v>
      </c>
      <c r="AS1330" t="s">
        <v>3</v>
      </c>
      <c r="AT1330">
        <v>790</v>
      </c>
      <c r="AU1330" t="s">
        <v>3</v>
      </c>
      <c r="AV1330">
        <v>0</v>
      </c>
      <c r="AW1330">
        <v>2</v>
      </c>
      <c r="AX1330">
        <v>35812282</v>
      </c>
      <c r="AY1330">
        <v>1</v>
      </c>
      <c r="AZ1330">
        <v>0</v>
      </c>
      <c r="BA1330">
        <v>1311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CX1330">
        <f>Y1330*Source!I1160</f>
        <v>212.70749999999998</v>
      </c>
      <c r="CY1330">
        <f t="shared" si="215"/>
        <v>0.3</v>
      </c>
      <c r="CZ1330">
        <f t="shared" si="216"/>
        <v>0.02</v>
      </c>
      <c r="DA1330">
        <f t="shared" si="217"/>
        <v>14.91</v>
      </c>
      <c r="DB1330">
        <f t="shared" si="218"/>
        <v>15.8</v>
      </c>
      <c r="DC1330">
        <f t="shared" si="219"/>
        <v>0</v>
      </c>
    </row>
    <row r="1331" spans="1:107">
      <c r="A1331">
        <f>ROW(Source!A1160)</f>
        <v>1160</v>
      </c>
      <c r="B1331">
        <v>35806607</v>
      </c>
      <c r="C1331">
        <v>35812251</v>
      </c>
      <c r="D1331">
        <v>29114734</v>
      </c>
      <c r="E1331">
        <v>1</v>
      </c>
      <c r="F1331">
        <v>1</v>
      </c>
      <c r="G1331">
        <v>1</v>
      </c>
      <c r="H1331">
        <v>3</v>
      </c>
      <c r="I1331" t="s">
        <v>742</v>
      </c>
      <c r="J1331" t="s">
        <v>889</v>
      </c>
      <c r="K1331" t="s">
        <v>744</v>
      </c>
      <c r="L1331">
        <v>1354</v>
      </c>
      <c r="N1331">
        <v>1010</v>
      </c>
      <c r="O1331" t="s">
        <v>258</v>
      </c>
      <c r="P1331" t="s">
        <v>258</v>
      </c>
      <c r="Q1331">
        <v>1</v>
      </c>
      <c r="W1331">
        <v>0</v>
      </c>
      <c r="X1331">
        <v>1370092194</v>
      </c>
      <c r="Y1331">
        <v>1844</v>
      </c>
      <c r="AA1331">
        <v>0.38</v>
      </c>
      <c r="AB1331">
        <v>0</v>
      </c>
      <c r="AC1331">
        <v>0</v>
      </c>
      <c r="AD1331">
        <v>0</v>
      </c>
      <c r="AE1331">
        <v>0.03</v>
      </c>
      <c r="AF1331">
        <v>0</v>
      </c>
      <c r="AG1331">
        <v>0</v>
      </c>
      <c r="AH1331">
        <v>0</v>
      </c>
      <c r="AI1331">
        <v>12.55</v>
      </c>
      <c r="AJ1331">
        <v>1</v>
      </c>
      <c r="AK1331">
        <v>1</v>
      </c>
      <c r="AL1331">
        <v>1</v>
      </c>
      <c r="AN1331">
        <v>0</v>
      </c>
      <c r="AO1331">
        <v>1</v>
      </c>
      <c r="AP1331">
        <v>0</v>
      </c>
      <c r="AQ1331">
        <v>0</v>
      </c>
      <c r="AR1331">
        <v>0</v>
      </c>
      <c r="AS1331" t="s">
        <v>3</v>
      </c>
      <c r="AT1331">
        <v>1844</v>
      </c>
      <c r="AU1331" t="s">
        <v>3</v>
      </c>
      <c r="AV1331">
        <v>0</v>
      </c>
      <c r="AW1331">
        <v>2</v>
      </c>
      <c r="AX1331">
        <v>35812283</v>
      </c>
      <c r="AY1331">
        <v>1</v>
      </c>
      <c r="AZ1331">
        <v>0</v>
      </c>
      <c r="BA1331">
        <v>1312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CX1331">
        <f>Y1331*Source!I1160</f>
        <v>496.49699999999996</v>
      </c>
      <c r="CY1331">
        <f t="shared" si="215"/>
        <v>0.38</v>
      </c>
      <c r="CZ1331">
        <f t="shared" si="216"/>
        <v>0.03</v>
      </c>
      <c r="DA1331">
        <f t="shared" si="217"/>
        <v>12.55</v>
      </c>
      <c r="DB1331">
        <f t="shared" si="218"/>
        <v>55.32</v>
      </c>
      <c r="DC1331">
        <f t="shared" si="219"/>
        <v>0</v>
      </c>
    </row>
    <row r="1332" spans="1:107">
      <c r="A1332">
        <f>ROW(Source!A1160)</f>
        <v>1160</v>
      </c>
      <c r="B1332">
        <v>35806607</v>
      </c>
      <c r="C1332">
        <v>35812251</v>
      </c>
      <c r="D1332">
        <v>29114482</v>
      </c>
      <c r="E1332">
        <v>1</v>
      </c>
      <c r="F1332">
        <v>1</v>
      </c>
      <c r="G1332">
        <v>1</v>
      </c>
      <c r="H1332">
        <v>3</v>
      </c>
      <c r="I1332" t="s">
        <v>745</v>
      </c>
      <c r="J1332" t="s">
        <v>890</v>
      </c>
      <c r="K1332" t="s">
        <v>747</v>
      </c>
      <c r="L1332">
        <v>1354</v>
      </c>
      <c r="N1332">
        <v>1010</v>
      </c>
      <c r="O1332" t="s">
        <v>258</v>
      </c>
      <c r="P1332" t="s">
        <v>258</v>
      </c>
      <c r="Q1332">
        <v>1</v>
      </c>
      <c r="W1332">
        <v>0</v>
      </c>
      <c r="X1332">
        <v>-520920930</v>
      </c>
      <c r="Y1332">
        <v>149</v>
      </c>
      <c r="AA1332">
        <v>0.33</v>
      </c>
      <c r="AB1332">
        <v>0</v>
      </c>
      <c r="AC1332">
        <v>0</v>
      </c>
      <c r="AD1332">
        <v>0</v>
      </c>
      <c r="AE1332">
        <v>7.0000000000000007E-2</v>
      </c>
      <c r="AF1332">
        <v>0</v>
      </c>
      <c r="AG1332">
        <v>0</v>
      </c>
      <c r="AH1332">
        <v>0</v>
      </c>
      <c r="AI1332">
        <v>4.74</v>
      </c>
      <c r="AJ1332">
        <v>1</v>
      </c>
      <c r="AK1332">
        <v>1</v>
      </c>
      <c r="AL1332">
        <v>1</v>
      </c>
      <c r="AN1332">
        <v>0</v>
      </c>
      <c r="AO1332">
        <v>1</v>
      </c>
      <c r="AP1332">
        <v>0</v>
      </c>
      <c r="AQ1332">
        <v>0</v>
      </c>
      <c r="AR1332">
        <v>0</v>
      </c>
      <c r="AS1332" t="s">
        <v>3</v>
      </c>
      <c r="AT1332">
        <v>149</v>
      </c>
      <c r="AU1332" t="s">
        <v>3</v>
      </c>
      <c r="AV1332">
        <v>0</v>
      </c>
      <c r="AW1332">
        <v>2</v>
      </c>
      <c r="AX1332">
        <v>35812284</v>
      </c>
      <c r="AY1332">
        <v>1</v>
      </c>
      <c r="AZ1332">
        <v>0</v>
      </c>
      <c r="BA1332">
        <v>1313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CX1332">
        <f>Y1332*Source!I1160</f>
        <v>40.118249999999996</v>
      </c>
      <c r="CY1332">
        <f t="shared" si="215"/>
        <v>0.33</v>
      </c>
      <c r="CZ1332">
        <f t="shared" si="216"/>
        <v>7.0000000000000007E-2</v>
      </c>
      <c r="DA1332">
        <f t="shared" si="217"/>
        <v>4.74</v>
      </c>
      <c r="DB1332">
        <f t="shared" si="218"/>
        <v>10.43</v>
      </c>
      <c r="DC1332">
        <f t="shared" si="219"/>
        <v>0</v>
      </c>
    </row>
    <row r="1333" spans="1:107">
      <c r="A1333">
        <f>ROW(Source!A1160)</f>
        <v>1160</v>
      </c>
      <c r="B1333">
        <v>35806607</v>
      </c>
      <c r="C1333">
        <v>35812251</v>
      </c>
      <c r="D1333">
        <v>29129584</v>
      </c>
      <c r="E1333">
        <v>1</v>
      </c>
      <c r="F1333">
        <v>1</v>
      </c>
      <c r="G1333">
        <v>1</v>
      </c>
      <c r="H1333">
        <v>3</v>
      </c>
      <c r="I1333" t="s">
        <v>748</v>
      </c>
      <c r="J1333" t="s">
        <v>891</v>
      </c>
      <c r="K1333" t="s">
        <v>750</v>
      </c>
      <c r="L1333">
        <v>1301</v>
      </c>
      <c r="N1333">
        <v>1003</v>
      </c>
      <c r="O1333" t="s">
        <v>151</v>
      </c>
      <c r="P1333" t="s">
        <v>151</v>
      </c>
      <c r="Q1333">
        <v>1</v>
      </c>
      <c r="W1333">
        <v>0</v>
      </c>
      <c r="X1333">
        <v>-1665253311</v>
      </c>
      <c r="Y1333">
        <v>86</v>
      </c>
      <c r="AA1333">
        <v>53.07</v>
      </c>
      <c r="AB1333">
        <v>0</v>
      </c>
      <c r="AC1333">
        <v>0</v>
      </c>
      <c r="AD1333">
        <v>0</v>
      </c>
      <c r="AE1333">
        <v>7.22</v>
      </c>
      <c r="AF1333">
        <v>0</v>
      </c>
      <c r="AG1333">
        <v>0</v>
      </c>
      <c r="AH1333">
        <v>0</v>
      </c>
      <c r="AI1333">
        <v>7.35</v>
      </c>
      <c r="AJ1333">
        <v>1</v>
      </c>
      <c r="AK1333">
        <v>1</v>
      </c>
      <c r="AL1333">
        <v>1</v>
      </c>
      <c r="AN1333">
        <v>0</v>
      </c>
      <c r="AO1333">
        <v>1</v>
      </c>
      <c r="AP1333">
        <v>0</v>
      </c>
      <c r="AQ1333">
        <v>0</v>
      </c>
      <c r="AR1333">
        <v>0</v>
      </c>
      <c r="AS1333" t="s">
        <v>3</v>
      </c>
      <c r="AT1333">
        <v>86</v>
      </c>
      <c r="AU1333" t="s">
        <v>3</v>
      </c>
      <c r="AV1333">
        <v>0</v>
      </c>
      <c r="AW1333">
        <v>2</v>
      </c>
      <c r="AX1333">
        <v>35812285</v>
      </c>
      <c r="AY1333">
        <v>1</v>
      </c>
      <c r="AZ1333">
        <v>0</v>
      </c>
      <c r="BA1333">
        <v>1314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CX1333">
        <f>Y1333*Source!I1160</f>
        <v>23.1555</v>
      </c>
      <c r="CY1333">
        <f t="shared" si="215"/>
        <v>53.07</v>
      </c>
      <c r="CZ1333">
        <f t="shared" si="216"/>
        <v>7.22</v>
      </c>
      <c r="DA1333">
        <f t="shared" si="217"/>
        <v>7.35</v>
      </c>
      <c r="DB1333">
        <f t="shared" si="218"/>
        <v>620.91999999999996</v>
      </c>
      <c r="DC1333">
        <f t="shared" si="219"/>
        <v>0</v>
      </c>
    </row>
    <row r="1334" spans="1:107">
      <c r="A1334">
        <f>ROW(Source!A1160)</f>
        <v>1160</v>
      </c>
      <c r="B1334">
        <v>35806607</v>
      </c>
      <c r="C1334">
        <v>35812251</v>
      </c>
      <c r="D1334">
        <v>29129619</v>
      </c>
      <c r="E1334">
        <v>1</v>
      </c>
      <c r="F1334">
        <v>1</v>
      </c>
      <c r="G1334">
        <v>1</v>
      </c>
      <c r="H1334">
        <v>3</v>
      </c>
      <c r="I1334" t="s">
        <v>751</v>
      </c>
      <c r="J1334" t="s">
        <v>892</v>
      </c>
      <c r="K1334" t="s">
        <v>753</v>
      </c>
      <c r="L1334">
        <v>1301</v>
      </c>
      <c r="N1334">
        <v>1003</v>
      </c>
      <c r="O1334" t="s">
        <v>151</v>
      </c>
      <c r="P1334" t="s">
        <v>151</v>
      </c>
      <c r="Q1334">
        <v>1</v>
      </c>
      <c r="W1334">
        <v>0</v>
      </c>
      <c r="X1334">
        <v>1030922947</v>
      </c>
      <c r="Y1334">
        <v>234</v>
      </c>
      <c r="AA1334">
        <v>61.61</v>
      </c>
      <c r="AB1334">
        <v>0</v>
      </c>
      <c r="AC1334">
        <v>0</v>
      </c>
      <c r="AD1334">
        <v>0</v>
      </c>
      <c r="AE1334">
        <v>8.44</v>
      </c>
      <c r="AF1334">
        <v>0</v>
      </c>
      <c r="AG1334">
        <v>0</v>
      </c>
      <c r="AH1334">
        <v>0</v>
      </c>
      <c r="AI1334">
        <v>7.3</v>
      </c>
      <c r="AJ1334">
        <v>1</v>
      </c>
      <c r="AK1334">
        <v>1</v>
      </c>
      <c r="AL1334">
        <v>1</v>
      </c>
      <c r="AN1334">
        <v>0</v>
      </c>
      <c r="AO1334">
        <v>1</v>
      </c>
      <c r="AP1334">
        <v>0</v>
      </c>
      <c r="AQ1334">
        <v>0</v>
      </c>
      <c r="AR1334">
        <v>0</v>
      </c>
      <c r="AS1334" t="s">
        <v>3</v>
      </c>
      <c r="AT1334">
        <v>234</v>
      </c>
      <c r="AU1334" t="s">
        <v>3</v>
      </c>
      <c r="AV1334">
        <v>0</v>
      </c>
      <c r="AW1334">
        <v>2</v>
      </c>
      <c r="AX1334">
        <v>35812286</v>
      </c>
      <c r="AY1334">
        <v>1</v>
      </c>
      <c r="AZ1334">
        <v>0</v>
      </c>
      <c r="BA1334">
        <v>1315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CX1334">
        <f>Y1334*Source!I1160</f>
        <v>63.0045</v>
      </c>
      <c r="CY1334">
        <f t="shared" si="215"/>
        <v>61.61</v>
      </c>
      <c r="CZ1334">
        <f t="shared" si="216"/>
        <v>8.44</v>
      </c>
      <c r="DA1334">
        <f t="shared" si="217"/>
        <v>7.3</v>
      </c>
      <c r="DB1334">
        <f t="shared" si="218"/>
        <v>1974.96</v>
      </c>
      <c r="DC1334">
        <f t="shared" si="219"/>
        <v>0</v>
      </c>
    </row>
    <row r="1335" spans="1:107">
      <c r="A1335">
        <f>ROW(Source!A1160)</f>
        <v>1160</v>
      </c>
      <c r="B1335">
        <v>35806607</v>
      </c>
      <c r="C1335">
        <v>35812251</v>
      </c>
      <c r="D1335">
        <v>29129715</v>
      </c>
      <c r="E1335">
        <v>1</v>
      </c>
      <c r="F1335">
        <v>1</v>
      </c>
      <c r="G1335">
        <v>1</v>
      </c>
      <c r="H1335">
        <v>3</v>
      </c>
      <c r="I1335" t="s">
        <v>754</v>
      </c>
      <c r="J1335" t="s">
        <v>894</v>
      </c>
      <c r="K1335" t="s">
        <v>756</v>
      </c>
      <c r="L1335">
        <v>1301</v>
      </c>
      <c r="N1335">
        <v>1003</v>
      </c>
      <c r="O1335" t="s">
        <v>151</v>
      </c>
      <c r="P1335" t="s">
        <v>151</v>
      </c>
      <c r="Q1335">
        <v>1</v>
      </c>
      <c r="W1335">
        <v>0</v>
      </c>
      <c r="X1335">
        <v>-1083681358</v>
      </c>
      <c r="Y1335">
        <v>37</v>
      </c>
      <c r="AA1335">
        <v>31.71</v>
      </c>
      <c r="AB1335">
        <v>0</v>
      </c>
      <c r="AC1335">
        <v>0</v>
      </c>
      <c r="AD1335">
        <v>0</v>
      </c>
      <c r="AE1335">
        <v>6.33</v>
      </c>
      <c r="AF1335">
        <v>0</v>
      </c>
      <c r="AG1335">
        <v>0</v>
      </c>
      <c r="AH1335">
        <v>0</v>
      </c>
      <c r="AI1335">
        <v>5.01</v>
      </c>
      <c r="AJ1335">
        <v>1</v>
      </c>
      <c r="AK1335">
        <v>1</v>
      </c>
      <c r="AL1335">
        <v>1</v>
      </c>
      <c r="AN1335">
        <v>0</v>
      </c>
      <c r="AO1335">
        <v>1</v>
      </c>
      <c r="AP1335">
        <v>0</v>
      </c>
      <c r="AQ1335">
        <v>0</v>
      </c>
      <c r="AR1335">
        <v>0</v>
      </c>
      <c r="AS1335" t="s">
        <v>3</v>
      </c>
      <c r="AT1335">
        <v>37</v>
      </c>
      <c r="AU1335" t="s">
        <v>3</v>
      </c>
      <c r="AV1335">
        <v>0</v>
      </c>
      <c r="AW1335">
        <v>2</v>
      </c>
      <c r="AX1335">
        <v>35812287</v>
      </c>
      <c r="AY1335">
        <v>1</v>
      </c>
      <c r="AZ1335">
        <v>0</v>
      </c>
      <c r="BA1335">
        <v>1316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CX1335">
        <f>Y1335*Source!I1160</f>
        <v>9.9622499999999992</v>
      </c>
      <c r="CY1335">
        <f t="shared" si="215"/>
        <v>31.71</v>
      </c>
      <c r="CZ1335">
        <f t="shared" si="216"/>
        <v>6.33</v>
      </c>
      <c r="DA1335">
        <f t="shared" si="217"/>
        <v>5.01</v>
      </c>
      <c r="DB1335">
        <f t="shared" si="218"/>
        <v>234.21</v>
      </c>
      <c r="DC1335">
        <f t="shared" si="219"/>
        <v>0</v>
      </c>
    </row>
    <row r="1336" spans="1:107">
      <c r="A1336">
        <f>ROW(Source!A1161)</f>
        <v>1161</v>
      </c>
      <c r="B1336">
        <v>35806607</v>
      </c>
      <c r="C1336">
        <v>35812288</v>
      </c>
      <c r="D1336">
        <v>18410244</v>
      </c>
      <c r="E1336">
        <v>1</v>
      </c>
      <c r="F1336">
        <v>1</v>
      </c>
      <c r="G1336">
        <v>1</v>
      </c>
      <c r="H1336">
        <v>1</v>
      </c>
      <c r="I1336" t="s">
        <v>791</v>
      </c>
      <c r="J1336" t="s">
        <v>3</v>
      </c>
      <c r="K1336" t="s">
        <v>792</v>
      </c>
      <c r="L1336">
        <v>1369</v>
      </c>
      <c r="N1336">
        <v>1013</v>
      </c>
      <c r="O1336" t="s">
        <v>583</v>
      </c>
      <c r="P1336" t="s">
        <v>583</v>
      </c>
      <c r="Q1336">
        <v>1</v>
      </c>
      <c r="W1336">
        <v>0</v>
      </c>
      <c r="X1336">
        <v>-1803619151</v>
      </c>
      <c r="Y1336">
        <v>64.330999999999989</v>
      </c>
      <c r="AA1336">
        <v>0</v>
      </c>
      <c r="AB1336">
        <v>0</v>
      </c>
      <c r="AC1336">
        <v>0</v>
      </c>
      <c r="AD1336">
        <v>308.29000000000002</v>
      </c>
      <c r="AE1336">
        <v>0</v>
      </c>
      <c r="AF1336">
        <v>0</v>
      </c>
      <c r="AG1336">
        <v>0</v>
      </c>
      <c r="AH1336">
        <v>308.29000000000002</v>
      </c>
      <c r="AI1336">
        <v>1</v>
      </c>
      <c r="AJ1336">
        <v>1</v>
      </c>
      <c r="AK1336">
        <v>1</v>
      </c>
      <c r="AL1336">
        <v>1</v>
      </c>
      <c r="AN1336">
        <v>0</v>
      </c>
      <c r="AO1336">
        <v>1</v>
      </c>
      <c r="AP1336">
        <v>1</v>
      </c>
      <c r="AQ1336">
        <v>0</v>
      </c>
      <c r="AR1336">
        <v>0</v>
      </c>
      <c r="AS1336" t="s">
        <v>3</v>
      </c>
      <c r="AT1336">
        <v>55.94</v>
      </c>
      <c r="AU1336" t="s">
        <v>144</v>
      </c>
      <c r="AV1336">
        <v>1</v>
      </c>
      <c r="AW1336">
        <v>2</v>
      </c>
      <c r="AX1336">
        <v>35812296</v>
      </c>
      <c r="AY1336">
        <v>2</v>
      </c>
      <c r="AZ1336">
        <v>131072</v>
      </c>
      <c r="BA1336">
        <v>1317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CX1336">
        <f>Y1336*Source!I1161</f>
        <v>34.642243499999992</v>
      </c>
      <c r="CY1336">
        <f>AD1336</f>
        <v>308.29000000000002</v>
      </c>
      <c r="CZ1336">
        <f>AH1336</f>
        <v>308.29000000000002</v>
      </c>
      <c r="DA1336">
        <f>AL1336</f>
        <v>1</v>
      </c>
      <c r="DB1336">
        <f>ROUND((ROUND(AT1336*CZ1336,2)*1.15),2)</f>
        <v>19832.599999999999</v>
      </c>
      <c r="DC1336">
        <f>ROUND((ROUND(AT1336*AG1336,2)*1.15),2)</f>
        <v>0</v>
      </c>
    </row>
    <row r="1337" spans="1:107">
      <c r="A1337">
        <f>ROW(Source!A1161)</f>
        <v>1161</v>
      </c>
      <c r="B1337">
        <v>35806607</v>
      </c>
      <c r="C1337">
        <v>35812288</v>
      </c>
      <c r="D1337">
        <v>121548</v>
      </c>
      <c r="E1337">
        <v>1</v>
      </c>
      <c r="F1337">
        <v>1</v>
      </c>
      <c r="G1337">
        <v>1</v>
      </c>
      <c r="H1337">
        <v>1</v>
      </c>
      <c r="I1337" t="s">
        <v>34</v>
      </c>
      <c r="J1337" t="s">
        <v>3</v>
      </c>
      <c r="K1337" t="s">
        <v>584</v>
      </c>
      <c r="L1337">
        <v>608254</v>
      </c>
      <c r="N1337">
        <v>1013</v>
      </c>
      <c r="O1337" t="s">
        <v>585</v>
      </c>
      <c r="P1337" t="s">
        <v>585</v>
      </c>
      <c r="Q1337">
        <v>1</v>
      </c>
      <c r="W1337">
        <v>0</v>
      </c>
      <c r="X1337">
        <v>-185737400</v>
      </c>
      <c r="Y1337">
        <v>1.2500000000000001E-2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1</v>
      </c>
      <c r="AJ1337">
        <v>1</v>
      </c>
      <c r="AK1337">
        <v>1</v>
      </c>
      <c r="AL1337">
        <v>1</v>
      </c>
      <c r="AN1337">
        <v>0</v>
      </c>
      <c r="AO1337">
        <v>1</v>
      </c>
      <c r="AP1337">
        <v>1</v>
      </c>
      <c r="AQ1337">
        <v>0</v>
      </c>
      <c r="AR1337">
        <v>0</v>
      </c>
      <c r="AS1337" t="s">
        <v>3</v>
      </c>
      <c r="AT1337">
        <v>0.01</v>
      </c>
      <c r="AU1337" t="s">
        <v>143</v>
      </c>
      <c r="AV1337">
        <v>2</v>
      </c>
      <c r="AW1337">
        <v>2</v>
      </c>
      <c r="AX1337">
        <v>35812297</v>
      </c>
      <c r="AY1337">
        <v>1</v>
      </c>
      <c r="AZ1337">
        <v>0</v>
      </c>
      <c r="BA1337">
        <v>1318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CX1337">
        <f>Y1337*Source!I1161</f>
        <v>6.7312500000000003E-3</v>
      </c>
      <c r="CY1337">
        <f>AD1337</f>
        <v>0</v>
      </c>
      <c r="CZ1337">
        <f>AH1337</f>
        <v>0</v>
      </c>
      <c r="DA1337">
        <f>AL1337</f>
        <v>1</v>
      </c>
      <c r="DB1337">
        <f>ROUND((ROUND(AT1337*CZ1337,2)*1.25),2)</f>
        <v>0</v>
      </c>
      <c r="DC1337">
        <f>ROUND((ROUND(AT1337*AG1337,2)*1.25),2)</f>
        <v>0</v>
      </c>
    </row>
    <row r="1338" spans="1:107">
      <c r="A1338">
        <f>ROW(Source!A1161)</f>
        <v>1161</v>
      </c>
      <c r="B1338">
        <v>35806607</v>
      </c>
      <c r="C1338">
        <v>35812288</v>
      </c>
      <c r="D1338">
        <v>29172556</v>
      </c>
      <c r="E1338">
        <v>1</v>
      </c>
      <c r="F1338">
        <v>1</v>
      </c>
      <c r="G1338">
        <v>1</v>
      </c>
      <c r="H1338">
        <v>2</v>
      </c>
      <c r="I1338" t="s">
        <v>586</v>
      </c>
      <c r="J1338" t="s">
        <v>590</v>
      </c>
      <c r="K1338" t="s">
        <v>588</v>
      </c>
      <c r="L1338">
        <v>1368</v>
      </c>
      <c r="N1338">
        <v>1011</v>
      </c>
      <c r="O1338" t="s">
        <v>589</v>
      </c>
      <c r="P1338" t="s">
        <v>589</v>
      </c>
      <c r="Q1338">
        <v>1</v>
      </c>
      <c r="W1338">
        <v>0</v>
      </c>
      <c r="X1338">
        <v>-1302720870</v>
      </c>
      <c r="Y1338">
        <v>1.2500000000000001E-2</v>
      </c>
      <c r="AA1338">
        <v>0</v>
      </c>
      <c r="AB1338">
        <v>466.71</v>
      </c>
      <c r="AC1338">
        <v>447.93</v>
      </c>
      <c r="AD1338">
        <v>0</v>
      </c>
      <c r="AE1338">
        <v>0</v>
      </c>
      <c r="AF1338">
        <v>31.26</v>
      </c>
      <c r="AG1338">
        <v>13.5</v>
      </c>
      <c r="AH1338">
        <v>0</v>
      </c>
      <c r="AI1338">
        <v>1</v>
      </c>
      <c r="AJ1338">
        <v>14.93</v>
      </c>
      <c r="AK1338">
        <v>33.18</v>
      </c>
      <c r="AL1338">
        <v>1</v>
      </c>
      <c r="AN1338">
        <v>0</v>
      </c>
      <c r="AO1338">
        <v>1</v>
      </c>
      <c r="AP1338">
        <v>1</v>
      </c>
      <c r="AQ1338">
        <v>0</v>
      </c>
      <c r="AR1338">
        <v>0</v>
      </c>
      <c r="AS1338" t="s">
        <v>3</v>
      </c>
      <c r="AT1338">
        <v>0.01</v>
      </c>
      <c r="AU1338" t="s">
        <v>143</v>
      </c>
      <c r="AV1338">
        <v>0</v>
      </c>
      <c r="AW1338">
        <v>2</v>
      </c>
      <c r="AX1338">
        <v>35812298</v>
      </c>
      <c r="AY1338">
        <v>1</v>
      </c>
      <c r="AZ1338">
        <v>0</v>
      </c>
      <c r="BA1338">
        <v>1319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CX1338">
        <f>Y1338*Source!I1161</f>
        <v>6.7312500000000003E-3</v>
      </c>
      <c r="CY1338">
        <f>AB1338</f>
        <v>466.71</v>
      </c>
      <c r="CZ1338">
        <f>AF1338</f>
        <v>31.26</v>
      </c>
      <c r="DA1338">
        <f>AJ1338</f>
        <v>14.93</v>
      </c>
      <c r="DB1338">
        <f>ROUND((ROUND(AT1338*CZ1338,2)*1.25),2)</f>
        <v>0.39</v>
      </c>
      <c r="DC1338">
        <f>ROUND((ROUND(AT1338*AG1338,2)*1.25),2)</f>
        <v>0.18</v>
      </c>
    </row>
    <row r="1339" spans="1:107">
      <c r="A1339">
        <f>ROW(Source!A1161)</f>
        <v>1161</v>
      </c>
      <c r="B1339">
        <v>35806607</v>
      </c>
      <c r="C1339">
        <v>35812288</v>
      </c>
      <c r="D1339">
        <v>29174913</v>
      </c>
      <c r="E1339">
        <v>1</v>
      </c>
      <c r="F1339">
        <v>1</v>
      </c>
      <c r="G1339">
        <v>1</v>
      </c>
      <c r="H1339">
        <v>2</v>
      </c>
      <c r="I1339" t="s">
        <v>601</v>
      </c>
      <c r="J1339" t="s">
        <v>602</v>
      </c>
      <c r="K1339" t="s">
        <v>603</v>
      </c>
      <c r="L1339">
        <v>1368</v>
      </c>
      <c r="N1339">
        <v>1011</v>
      </c>
      <c r="O1339" t="s">
        <v>589</v>
      </c>
      <c r="P1339" t="s">
        <v>589</v>
      </c>
      <c r="Q1339">
        <v>1</v>
      </c>
      <c r="W1339">
        <v>0</v>
      </c>
      <c r="X1339">
        <v>458544584</v>
      </c>
      <c r="Y1339">
        <v>1.2500000000000001E-2</v>
      </c>
      <c r="AA1339">
        <v>0</v>
      </c>
      <c r="AB1339">
        <v>932.72</v>
      </c>
      <c r="AC1339">
        <v>384.89</v>
      </c>
      <c r="AD1339">
        <v>0</v>
      </c>
      <c r="AE1339">
        <v>0</v>
      </c>
      <c r="AF1339">
        <v>87.17</v>
      </c>
      <c r="AG1339">
        <v>11.6</v>
      </c>
      <c r="AH1339">
        <v>0</v>
      </c>
      <c r="AI1339">
        <v>1</v>
      </c>
      <c r="AJ1339">
        <v>10.7</v>
      </c>
      <c r="AK1339">
        <v>33.18</v>
      </c>
      <c r="AL1339">
        <v>1</v>
      </c>
      <c r="AN1339">
        <v>0</v>
      </c>
      <c r="AO1339">
        <v>1</v>
      </c>
      <c r="AP1339">
        <v>1</v>
      </c>
      <c r="AQ1339">
        <v>0</v>
      </c>
      <c r="AR1339">
        <v>0</v>
      </c>
      <c r="AS1339" t="s">
        <v>3</v>
      </c>
      <c r="AT1339">
        <v>0.01</v>
      </c>
      <c r="AU1339" t="s">
        <v>143</v>
      </c>
      <c r="AV1339">
        <v>0</v>
      </c>
      <c r="AW1339">
        <v>2</v>
      </c>
      <c r="AX1339">
        <v>35812299</v>
      </c>
      <c r="AY1339">
        <v>1</v>
      </c>
      <c r="AZ1339">
        <v>0</v>
      </c>
      <c r="BA1339">
        <v>1320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CX1339">
        <f>Y1339*Source!I1161</f>
        <v>6.7312500000000003E-3</v>
      </c>
      <c r="CY1339">
        <f>AB1339</f>
        <v>932.72</v>
      </c>
      <c r="CZ1339">
        <f>AF1339</f>
        <v>87.17</v>
      </c>
      <c r="DA1339">
        <f>AJ1339</f>
        <v>10.7</v>
      </c>
      <c r="DB1339">
        <f>ROUND((ROUND(AT1339*CZ1339,2)*1.25),2)</f>
        <v>1.0900000000000001</v>
      </c>
      <c r="DC1339">
        <f>ROUND((ROUND(AT1339*AG1339,2)*1.25),2)</f>
        <v>0.15</v>
      </c>
    </row>
    <row r="1340" spans="1:107">
      <c r="A1340">
        <f>ROW(Source!A1161)</f>
        <v>1161</v>
      </c>
      <c r="B1340">
        <v>35806607</v>
      </c>
      <c r="C1340">
        <v>35812288</v>
      </c>
      <c r="D1340">
        <v>29109386</v>
      </c>
      <c r="E1340">
        <v>1</v>
      </c>
      <c r="F1340">
        <v>1</v>
      </c>
      <c r="G1340">
        <v>1</v>
      </c>
      <c r="H1340">
        <v>3</v>
      </c>
      <c r="I1340" t="s">
        <v>793</v>
      </c>
      <c r="J1340" t="s">
        <v>794</v>
      </c>
      <c r="K1340" t="s">
        <v>795</v>
      </c>
      <c r="L1340">
        <v>1348</v>
      </c>
      <c r="N1340">
        <v>1009</v>
      </c>
      <c r="O1340" t="s">
        <v>29</v>
      </c>
      <c r="P1340" t="s">
        <v>29</v>
      </c>
      <c r="Q1340">
        <v>1000</v>
      </c>
      <c r="W1340">
        <v>0</v>
      </c>
      <c r="X1340">
        <v>-1262442712</v>
      </c>
      <c r="Y1340">
        <v>3.4099999999999998E-2</v>
      </c>
      <c r="AA1340">
        <v>55935.05</v>
      </c>
      <c r="AB1340">
        <v>0</v>
      </c>
      <c r="AC1340">
        <v>0</v>
      </c>
      <c r="AD1340">
        <v>0</v>
      </c>
      <c r="AE1340">
        <v>11300.01</v>
      </c>
      <c r="AF1340">
        <v>0</v>
      </c>
      <c r="AG1340">
        <v>0</v>
      </c>
      <c r="AH1340">
        <v>0</v>
      </c>
      <c r="AI1340">
        <v>4.95</v>
      </c>
      <c r="AJ1340">
        <v>1</v>
      </c>
      <c r="AK1340">
        <v>1</v>
      </c>
      <c r="AL1340">
        <v>1</v>
      </c>
      <c r="AN1340">
        <v>0</v>
      </c>
      <c r="AO1340">
        <v>1</v>
      </c>
      <c r="AP1340">
        <v>0</v>
      </c>
      <c r="AQ1340">
        <v>0</v>
      </c>
      <c r="AR1340">
        <v>0</v>
      </c>
      <c r="AS1340" t="s">
        <v>3</v>
      </c>
      <c r="AT1340">
        <v>3.4099999999999998E-2</v>
      </c>
      <c r="AU1340" t="s">
        <v>3</v>
      </c>
      <c r="AV1340">
        <v>0</v>
      </c>
      <c r="AW1340">
        <v>2</v>
      </c>
      <c r="AX1340">
        <v>35812300</v>
      </c>
      <c r="AY1340">
        <v>1</v>
      </c>
      <c r="AZ1340">
        <v>0</v>
      </c>
      <c r="BA1340">
        <v>1321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CX1340">
        <f>Y1340*Source!I1161</f>
        <v>1.836285E-2</v>
      </c>
      <c r="CY1340">
        <f>AA1340</f>
        <v>55935.05</v>
      </c>
      <c r="CZ1340">
        <f>AE1340</f>
        <v>11300.01</v>
      </c>
      <c r="DA1340">
        <f>AI1340</f>
        <v>4.95</v>
      </c>
      <c r="DB1340">
        <f t="shared" ref="DB1340:DB1371" si="220">ROUND(ROUND(AT1340*CZ1340,2),2)</f>
        <v>385.33</v>
      </c>
      <c r="DC1340">
        <f t="shared" ref="DC1340:DC1371" si="221">ROUND(ROUND(AT1340*AG1340,2),2)</f>
        <v>0</v>
      </c>
    </row>
    <row r="1341" spans="1:107">
      <c r="A1341">
        <f>ROW(Source!A1161)</f>
        <v>1161</v>
      </c>
      <c r="B1341">
        <v>35806607</v>
      </c>
      <c r="C1341">
        <v>35812288</v>
      </c>
      <c r="D1341">
        <v>29107800</v>
      </c>
      <c r="E1341">
        <v>1</v>
      </c>
      <c r="F1341">
        <v>1</v>
      </c>
      <c r="G1341">
        <v>1</v>
      </c>
      <c r="H1341">
        <v>3</v>
      </c>
      <c r="I1341" t="s">
        <v>616</v>
      </c>
      <c r="J1341" t="s">
        <v>643</v>
      </c>
      <c r="K1341" t="s">
        <v>618</v>
      </c>
      <c r="L1341">
        <v>1346</v>
      </c>
      <c r="N1341">
        <v>1009</v>
      </c>
      <c r="O1341" t="s">
        <v>170</v>
      </c>
      <c r="P1341" t="s">
        <v>170</v>
      </c>
      <c r="Q1341">
        <v>1</v>
      </c>
      <c r="W1341">
        <v>0</v>
      </c>
      <c r="X1341">
        <v>-1570619850</v>
      </c>
      <c r="Y1341">
        <v>0.01</v>
      </c>
      <c r="AA1341">
        <v>46.61</v>
      </c>
      <c r="AB1341">
        <v>0</v>
      </c>
      <c r="AC1341">
        <v>0</v>
      </c>
      <c r="AD1341">
        <v>0</v>
      </c>
      <c r="AE1341">
        <v>1.81</v>
      </c>
      <c r="AF1341">
        <v>0</v>
      </c>
      <c r="AG1341">
        <v>0</v>
      </c>
      <c r="AH1341">
        <v>0</v>
      </c>
      <c r="AI1341">
        <v>25.75</v>
      </c>
      <c r="AJ1341">
        <v>1</v>
      </c>
      <c r="AK1341">
        <v>1</v>
      </c>
      <c r="AL1341">
        <v>1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 t="s">
        <v>3</v>
      </c>
      <c r="AT1341">
        <v>0.01</v>
      </c>
      <c r="AU1341" t="s">
        <v>3</v>
      </c>
      <c r="AV1341">
        <v>0</v>
      </c>
      <c r="AW1341">
        <v>2</v>
      </c>
      <c r="AX1341">
        <v>35812301</v>
      </c>
      <c r="AY1341">
        <v>1</v>
      </c>
      <c r="AZ1341">
        <v>0</v>
      </c>
      <c r="BA1341">
        <v>1322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CX1341">
        <f>Y1341*Source!I1161</f>
        <v>5.385E-3</v>
      </c>
      <c r="CY1341">
        <f>AA1341</f>
        <v>46.61</v>
      </c>
      <c r="CZ1341">
        <f>AE1341</f>
        <v>1.81</v>
      </c>
      <c r="DA1341">
        <f>AI1341</f>
        <v>25.75</v>
      </c>
      <c r="DB1341">
        <f t="shared" si="220"/>
        <v>0.02</v>
      </c>
      <c r="DC1341">
        <f t="shared" si="221"/>
        <v>0</v>
      </c>
    </row>
    <row r="1342" spans="1:107">
      <c r="A1342">
        <f>ROW(Source!A1161)</f>
        <v>1161</v>
      </c>
      <c r="B1342">
        <v>35806607</v>
      </c>
      <c r="C1342">
        <v>35812288</v>
      </c>
      <c r="D1342">
        <v>29109603</v>
      </c>
      <c r="E1342">
        <v>1</v>
      </c>
      <c r="F1342">
        <v>1</v>
      </c>
      <c r="G1342">
        <v>1</v>
      </c>
      <c r="H1342">
        <v>3</v>
      </c>
      <c r="I1342" t="s">
        <v>796</v>
      </c>
      <c r="J1342" t="s">
        <v>797</v>
      </c>
      <c r="K1342" t="s">
        <v>798</v>
      </c>
      <c r="L1342">
        <v>1327</v>
      </c>
      <c r="N1342">
        <v>1005</v>
      </c>
      <c r="O1342" t="s">
        <v>165</v>
      </c>
      <c r="P1342" t="s">
        <v>165</v>
      </c>
      <c r="Q1342">
        <v>1</v>
      </c>
      <c r="W1342">
        <v>0</v>
      </c>
      <c r="X1342">
        <v>1399429038</v>
      </c>
      <c r="Y1342">
        <v>112</v>
      </c>
      <c r="AA1342">
        <v>54.06</v>
      </c>
      <c r="AB1342">
        <v>0</v>
      </c>
      <c r="AC1342">
        <v>0</v>
      </c>
      <c r="AD1342">
        <v>0</v>
      </c>
      <c r="AE1342">
        <v>55.16</v>
      </c>
      <c r="AF1342">
        <v>0</v>
      </c>
      <c r="AG1342">
        <v>0</v>
      </c>
      <c r="AH1342">
        <v>0</v>
      </c>
      <c r="AI1342">
        <v>0.98</v>
      </c>
      <c r="AJ1342">
        <v>1</v>
      </c>
      <c r="AK1342">
        <v>1</v>
      </c>
      <c r="AL1342">
        <v>1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 t="s">
        <v>3</v>
      </c>
      <c r="AT1342">
        <v>112</v>
      </c>
      <c r="AU1342" t="s">
        <v>3</v>
      </c>
      <c r="AV1342">
        <v>0</v>
      </c>
      <c r="AW1342">
        <v>2</v>
      </c>
      <c r="AX1342">
        <v>35812302</v>
      </c>
      <c r="AY1342">
        <v>1</v>
      </c>
      <c r="AZ1342">
        <v>0</v>
      </c>
      <c r="BA1342">
        <v>1323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CX1342">
        <f>Y1342*Source!I1161</f>
        <v>60.311999999999998</v>
      </c>
      <c r="CY1342">
        <f>AA1342</f>
        <v>54.06</v>
      </c>
      <c r="CZ1342">
        <f>AE1342</f>
        <v>55.16</v>
      </c>
      <c r="DA1342">
        <f>AI1342</f>
        <v>0.98</v>
      </c>
      <c r="DB1342">
        <f t="shared" si="220"/>
        <v>6177.92</v>
      </c>
      <c r="DC1342">
        <f t="shared" si="221"/>
        <v>0</v>
      </c>
    </row>
    <row r="1343" spans="1:107">
      <c r="A1343">
        <f>ROW(Source!A1162)</f>
        <v>1162</v>
      </c>
      <c r="B1343">
        <v>35806607</v>
      </c>
      <c r="C1343">
        <v>35812303</v>
      </c>
      <c r="D1343">
        <v>29364679</v>
      </c>
      <c r="E1343">
        <v>1</v>
      </c>
      <c r="F1343">
        <v>1</v>
      </c>
      <c r="G1343">
        <v>1</v>
      </c>
      <c r="H1343">
        <v>1</v>
      </c>
      <c r="I1343" t="s">
        <v>799</v>
      </c>
      <c r="J1343" t="s">
        <v>3</v>
      </c>
      <c r="K1343" t="s">
        <v>800</v>
      </c>
      <c r="L1343">
        <v>1369</v>
      </c>
      <c r="N1343">
        <v>1013</v>
      </c>
      <c r="O1343" t="s">
        <v>583</v>
      </c>
      <c r="P1343" t="s">
        <v>583</v>
      </c>
      <c r="Q1343">
        <v>1</v>
      </c>
      <c r="W1343">
        <v>0</v>
      </c>
      <c r="X1343">
        <v>931378261</v>
      </c>
      <c r="Y1343">
        <v>30.48</v>
      </c>
      <c r="AA1343">
        <v>0</v>
      </c>
      <c r="AB1343">
        <v>0</v>
      </c>
      <c r="AC1343">
        <v>0</v>
      </c>
      <c r="AD1343">
        <v>329.2</v>
      </c>
      <c r="AE1343">
        <v>0</v>
      </c>
      <c r="AF1343">
        <v>0</v>
      </c>
      <c r="AG1343">
        <v>0</v>
      </c>
      <c r="AH1343">
        <v>329.2</v>
      </c>
      <c r="AI1343">
        <v>1</v>
      </c>
      <c r="AJ1343">
        <v>1</v>
      </c>
      <c r="AK1343">
        <v>1</v>
      </c>
      <c r="AL1343">
        <v>1</v>
      </c>
      <c r="AN1343">
        <v>0</v>
      </c>
      <c r="AO1343">
        <v>1</v>
      </c>
      <c r="AP1343">
        <v>0</v>
      </c>
      <c r="AQ1343">
        <v>0</v>
      </c>
      <c r="AR1343">
        <v>0</v>
      </c>
      <c r="AS1343" t="s">
        <v>3</v>
      </c>
      <c r="AT1343">
        <v>30.48</v>
      </c>
      <c r="AU1343" t="s">
        <v>3</v>
      </c>
      <c r="AV1343">
        <v>1</v>
      </c>
      <c r="AW1343">
        <v>2</v>
      </c>
      <c r="AX1343">
        <v>35812316</v>
      </c>
      <c r="AY1343">
        <v>2</v>
      </c>
      <c r="AZ1343">
        <v>131072</v>
      </c>
      <c r="BA1343">
        <v>1324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CX1343">
        <f>Y1343*Source!I1162</f>
        <v>0.91439999999999999</v>
      </c>
      <c r="CY1343">
        <f>AD1343</f>
        <v>329.2</v>
      </c>
      <c r="CZ1343">
        <f>AH1343</f>
        <v>329.2</v>
      </c>
      <c r="DA1343">
        <f>AL1343</f>
        <v>1</v>
      </c>
      <c r="DB1343">
        <f t="shared" si="220"/>
        <v>10034.02</v>
      </c>
      <c r="DC1343">
        <f t="shared" si="221"/>
        <v>0</v>
      </c>
    </row>
    <row r="1344" spans="1:107">
      <c r="A1344">
        <f>ROW(Source!A1162)</f>
        <v>1162</v>
      </c>
      <c r="B1344">
        <v>35806607</v>
      </c>
      <c r="C1344">
        <v>35812303</v>
      </c>
      <c r="D1344">
        <v>121548</v>
      </c>
      <c r="E1344">
        <v>1</v>
      </c>
      <c r="F1344">
        <v>1</v>
      </c>
      <c r="G1344">
        <v>1</v>
      </c>
      <c r="H1344">
        <v>1</v>
      </c>
      <c r="I1344" t="s">
        <v>34</v>
      </c>
      <c r="J1344" t="s">
        <v>3</v>
      </c>
      <c r="K1344" t="s">
        <v>584</v>
      </c>
      <c r="L1344">
        <v>608254</v>
      </c>
      <c r="N1344">
        <v>1013</v>
      </c>
      <c r="O1344" t="s">
        <v>585</v>
      </c>
      <c r="P1344" t="s">
        <v>585</v>
      </c>
      <c r="Q1344">
        <v>1</v>
      </c>
      <c r="W1344">
        <v>0</v>
      </c>
      <c r="X1344">
        <v>-185737400</v>
      </c>
      <c r="Y1344">
        <v>0.03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1</v>
      </c>
      <c r="AJ1344">
        <v>1</v>
      </c>
      <c r="AK1344">
        <v>1</v>
      </c>
      <c r="AL1344">
        <v>1</v>
      </c>
      <c r="AN1344">
        <v>0</v>
      </c>
      <c r="AO1344">
        <v>1</v>
      </c>
      <c r="AP1344">
        <v>0</v>
      </c>
      <c r="AQ1344">
        <v>0</v>
      </c>
      <c r="AR1344">
        <v>0</v>
      </c>
      <c r="AS1344" t="s">
        <v>3</v>
      </c>
      <c r="AT1344">
        <v>0.03</v>
      </c>
      <c r="AU1344" t="s">
        <v>3</v>
      </c>
      <c r="AV1344">
        <v>2</v>
      </c>
      <c r="AW1344">
        <v>2</v>
      </c>
      <c r="AX1344">
        <v>35812317</v>
      </c>
      <c r="AY1344">
        <v>1</v>
      </c>
      <c r="AZ1344">
        <v>0</v>
      </c>
      <c r="BA1344">
        <v>1325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CX1344">
        <f>Y1344*Source!I1162</f>
        <v>8.9999999999999998E-4</v>
      </c>
      <c r="CY1344">
        <f>AD1344</f>
        <v>0</v>
      </c>
      <c r="CZ1344">
        <f>AH1344</f>
        <v>0</v>
      </c>
      <c r="DA1344">
        <f>AL1344</f>
        <v>1</v>
      </c>
      <c r="DB1344">
        <f t="shared" si="220"/>
        <v>0</v>
      </c>
      <c r="DC1344">
        <f t="shared" si="221"/>
        <v>0</v>
      </c>
    </row>
    <row r="1345" spans="1:107">
      <c r="A1345">
        <f>ROW(Source!A1162)</f>
        <v>1162</v>
      </c>
      <c r="B1345">
        <v>35806607</v>
      </c>
      <c r="C1345">
        <v>35812303</v>
      </c>
      <c r="D1345">
        <v>29172362</v>
      </c>
      <c r="E1345">
        <v>1</v>
      </c>
      <c r="F1345">
        <v>1</v>
      </c>
      <c r="G1345">
        <v>1</v>
      </c>
      <c r="H1345">
        <v>2</v>
      </c>
      <c r="I1345" t="s">
        <v>801</v>
      </c>
      <c r="J1345" t="s">
        <v>802</v>
      </c>
      <c r="K1345" t="s">
        <v>803</v>
      </c>
      <c r="L1345">
        <v>1368</v>
      </c>
      <c r="N1345">
        <v>1011</v>
      </c>
      <c r="O1345" t="s">
        <v>589</v>
      </c>
      <c r="P1345" t="s">
        <v>589</v>
      </c>
      <c r="Q1345">
        <v>1</v>
      </c>
      <c r="W1345">
        <v>0</v>
      </c>
      <c r="X1345">
        <v>2071614860</v>
      </c>
      <c r="Y1345">
        <v>0.03</v>
      </c>
      <c r="AA1345">
        <v>0</v>
      </c>
      <c r="AB1345">
        <v>1113.56</v>
      </c>
      <c r="AC1345">
        <v>447.93</v>
      </c>
      <c r="AD1345">
        <v>0</v>
      </c>
      <c r="AE1345">
        <v>0</v>
      </c>
      <c r="AF1345">
        <v>134.65</v>
      </c>
      <c r="AG1345">
        <v>13.5</v>
      </c>
      <c r="AH1345">
        <v>0</v>
      </c>
      <c r="AI1345">
        <v>1</v>
      </c>
      <c r="AJ1345">
        <v>8.27</v>
      </c>
      <c r="AK1345">
        <v>33.18</v>
      </c>
      <c r="AL1345">
        <v>1</v>
      </c>
      <c r="AN1345">
        <v>0</v>
      </c>
      <c r="AO1345">
        <v>1</v>
      </c>
      <c r="AP1345">
        <v>0</v>
      </c>
      <c r="AQ1345">
        <v>0</v>
      </c>
      <c r="AR1345">
        <v>0</v>
      </c>
      <c r="AS1345" t="s">
        <v>3</v>
      </c>
      <c r="AT1345">
        <v>0.03</v>
      </c>
      <c r="AU1345" t="s">
        <v>3</v>
      </c>
      <c r="AV1345">
        <v>0</v>
      </c>
      <c r="AW1345">
        <v>2</v>
      </c>
      <c r="AX1345">
        <v>35812318</v>
      </c>
      <c r="AY1345">
        <v>1</v>
      </c>
      <c r="AZ1345">
        <v>0</v>
      </c>
      <c r="BA1345">
        <v>1326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CX1345">
        <f>Y1345*Source!I1162</f>
        <v>8.9999999999999998E-4</v>
      </c>
      <c r="CY1345">
        <f>AB1345</f>
        <v>1113.56</v>
      </c>
      <c r="CZ1345">
        <f>AF1345</f>
        <v>134.65</v>
      </c>
      <c r="DA1345">
        <f>AJ1345</f>
        <v>8.27</v>
      </c>
      <c r="DB1345">
        <f t="shared" si="220"/>
        <v>4.04</v>
      </c>
      <c r="DC1345">
        <f t="shared" si="221"/>
        <v>0.41</v>
      </c>
    </row>
    <row r="1346" spans="1:107">
      <c r="A1346">
        <f>ROW(Source!A1162)</f>
        <v>1162</v>
      </c>
      <c r="B1346">
        <v>35806607</v>
      </c>
      <c r="C1346">
        <v>35812303</v>
      </c>
      <c r="D1346">
        <v>29174913</v>
      </c>
      <c r="E1346">
        <v>1</v>
      </c>
      <c r="F1346">
        <v>1</v>
      </c>
      <c r="G1346">
        <v>1</v>
      </c>
      <c r="H1346">
        <v>2</v>
      </c>
      <c r="I1346" t="s">
        <v>601</v>
      </c>
      <c r="J1346" t="s">
        <v>602</v>
      </c>
      <c r="K1346" t="s">
        <v>603</v>
      </c>
      <c r="L1346">
        <v>1368</v>
      </c>
      <c r="N1346">
        <v>1011</v>
      </c>
      <c r="O1346" t="s">
        <v>589</v>
      </c>
      <c r="P1346" t="s">
        <v>589</v>
      </c>
      <c r="Q1346">
        <v>1</v>
      </c>
      <c r="W1346">
        <v>0</v>
      </c>
      <c r="X1346">
        <v>458544584</v>
      </c>
      <c r="Y1346">
        <v>0.02</v>
      </c>
      <c r="AA1346">
        <v>0</v>
      </c>
      <c r="AB1346">
        <v>932.72</v>
      </c>
      <c r="AC1346">
        <v>384.89</v>
      </c>
      <c r="AD1346">
        <v>0</v>
      </c>
      <c r="AE1346">
        <v>0</v>
      </c>
      <c r="AF1346">
        <v>87.17</v>
      </c>
      <c r="AG1346">
        <v>11.6</v>
      </c>
      <c r="AH1346">
        <v>0</v>
      </c>
      <c r="AI1346">
        <v>1</v>
      </c>
      <c r="AJ1346">
        <v>10.7</v>
      </c>
      <c r="AK1346">
        <v>33.18</v>
      </c>
      <c r="AL1346">
        <v>1</v>
      </c>
      <c r="AN1346">
        <v>0</v>
      </c>
      <c r="AO1346">
        <v>1</v>
      </c>
      <c r="AP1346">
        <v>0</v>
      </c>
      <c r="AQ1346">
        <v>0</v>
      </c>
      <c r="AR1346">
        <v>0</v>
      </c>
      <c r="AS1346" t="s">
        <v>3</v>
      </c>
      <c r="AT1346">
        <v>0.02</v>
      </c>
      <c r="AU1346" t="s">
        <v>3</v>
      </c>
      <c r="AV1346">
        <v>0</v>
      </c>
      <c r="AW1346">
        <v>2</v>
      </c>
      <c r="AX1346">
        <v>35812319</v>
      </c>
      <c r="AY1346">
        <v>1</v>
      </c>
      <c r="AZ1346">
        <v>0</v>
      </c>
      <c r="BA1346">
        <v>1327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CX1346">
        <f>Y1346*Source!I1162</f>
        <v>5.9999999999999995E-4</v>
      </c>
      <c r="CY1346">
        <f>AB1346</f>
        <v>932.72</v>
      </c>
      <c r="CZ1346">
        <f>AF1346</f>
        <v>87.17</v>
      </c>
      <c r="DA1346">
        <f>AJ1346</f>
        <v>10.7</v>
      </c>
      <c r="DB1346">
        <f t="shared" si="220"/>
        <v>1.74</v>
      </c>
      <c r="DC1346">
        <f t="shared" si="221"/>
        <v>0.23</v>
      </c>
    </row>
    <row r="1347" spans="1:107">
      <c r="A1347">
        <f>ROW(Source!A1162)</f>
        <v>1162</v>
      </c>
      <c r="B1347">
        <v>35806607</v>
      </c>
      <c r="C1347">
        <v>35812303</v>
      </c>
      <c r="D1347">
        <v>29114246</v>
      </c>
      <c r="E1347">
        <v>1</v>
      </c>
      <c r="F1347">
        <v>1</v>
      </c>
      <c r="G1347">
        <v>1</v>
      </c>
      <c r="H1347">
        <v>3</v>
      </c>
      <c r="I1347" t="s">
        <v>804</v>
      </c>
      <c r="J1347" t="s">
        <v>805</v>
      </c>
      <c r="K1347" t="s">
        <v>806</v>
      </c>
      <c r="L1347">
        <v>1346</v>
      </c>
      <c r="N1347">
        <v>1009</v>
      </c>
      <c r="O1347" t="s">
        <v>170</v>
      </c>
      <c r="P1347" t="s">
        <v>170</v>
      </c>
      <c r="Q1347">
        <v>1</v>
      </c>
      <c r="W1347">
        <v>0</v>
      </c>
      <c r="X1347">
        <v>-421273247</v>
      </c>
      <c r="Y1347">
        <v>1.5</v>
      </c>
      <c r="AA1347">
        <v>83.08</v>
      </c>
      <c r="AB1347">
        <v>0</v>
      </c>
      <c r="AC1347">
        <v>0</v>
      </c>
      <c r="AD1347">
        <v>0</v>
      </c>
      <c r="AE1347">
        <v>9.0399999999999991</v>
      </c>
      <c r="AF1347">
        <v>0</v>
      </c>
      <c r="AG1347">
        <v>0</v>
      </c>
      <c r="AH1347">
        <v>0</v>
      </c>
      <c r="AI1347">
        <v>9.19</v>
      </c>
      <c r="AJ1347">
        <v>1</v>
      </c>
      <c r="AK1347">
        <v>1</v>
      </c>
      <c r="AL1347">
        <v>1</v>
      </c>
      <c r="AN1347">
        <v>0</v>
      </c>
      <c r="AO1347">
        <v>1</v>
      </c>
      <c r="AP1347">
        <v>0</v>
      </c>
      <c r="AQ1347">
        <v>0</v>
      </c>
      <c r="AR1347">
        <v>0</v>
      </c>
      <c r="AS1347" t="s">
        <v>3</v>
      </c>
      <c r="AT1347">
        <v>1.5</v>
      </c>
      <c r="AU1347" t="s">
        <v>3</v>
      </c>
      <c r="AV1347">
        <v>0</v>
      </c>
      <c r="AW1347">
        <v>2</v>
      </c>
      <c r="AX1347">
        <v>35812320</v>
      </c>
      <c r="AY1347">
        <v>1</v>
      </c>
      <c r="AZ1347">
        <v>0</v>
      </c>
      <c r="BA1347">
        <v>1328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CX1347">
        <f>Y1347*Source!I1162</f>
        <v>4.4999999999999998E-2</v>
      </c>
      <c r="CY1347">
        <f t="shared" ref="CY1347:CY1354" si="222">AA1347</f>
        <v>83.08</v>
      </c>
      <c r="CZ1347">
        <f t="shared" ref="CZ1347:CZ1354" si="223">AE1347</f>
        <v>9.0399999999999991</v>
      </c>
      <c r="DA1347">
        <f t="shared" ref="DA1347:DA1354" si="224">AI1347</f>
        <v>9.19</v>
      </c>
      <c r="DB1347">
        <f t="shared" si="220"/>
        <v>13.56</v>
      </c>
      <c r="DC1347">
        <f t="shared" si="221"/>
        <v>0</v>
      </c>
    </row>
    <row r="1348" spans="1:107">
      <c r="A1348">
        <f>ROW(Source!A1162)</f>
        <v>1162</v>
      </c>
      <c r="B1348">
        <v>35806607</v>
      </c>
      <c r="C1348">
        <v>35812303</v>
      </c>
      <c r="D1348">
        <v>29110838</v>
      </c>
      <c r="E1348">
        <v>1</v>
      </c>
      <c r="F1348">
        <v>1</v>
      </c>
      <c r="G1348">
        <v>1</v>
      </c>
      <c r="H1348">
        <v>3</v>
      </c>
      <c r="I1348" t="s">
        <v>807</v>
      </c>
      <c r="J1348" t="s">
        <v>808</v>
      </c>
      <c r="K1348" t="s">
        <v>809</v>
      </c>
      <c r="L1348">
        <v>1346</v>
      </c>
      <c r="N1348">
        <v>1009</v>
      </c>
      <c r="O1348" t="s">
        <v>170</v>
      </c>
      <c r="P1348" t="s">
        <v>170</v>
      </c>
      <c r="Q1348">
        <v>1</v>
      </c>
      <c r="W1348">
        <v>0</v>
      </c>
      <c r="X1348">
        <v>-667794164</v>
      </c>
      <c r="Y1348">
        <v>0.42</v>
      </c>
      <c r="AA1348">
        <v>100.04</v>
      </c>
      <c r="AB1348">
        <v>0</v>
      </c>
      <c r="AC1348">
        <v>0</v>
      </c>
      <c r="AD1348">
        <v>0</v>
      </c>
      <c r="AE1348">
        <v>30.5</v>
      </c>
      <c r="AF1348">
        <v>0</v>
      </c>
      <c r="AG1348">
        <v>0</v>
      </c>
      <c r="AH1348">
        <v>0</v>
      </c>
      <c r="AI1348">
        <v>3.28</v>
      </c>
      <c r="AJ1348">
        <v>1</v>
      </c>
      <c r="AK1348">
        <v>1</v>
      </c>
      <c r="AL1348">
        <v>1</v>
      </c>
      <c r="AN1348">
        <v>0</v>
      </c>
      <c r="AO1348">
        <v>1</v>
      </c>
      <c r="AP1348">
        <v>0</v>
      </c>
      <c r="AQ1348">
        <v>0</v>
      </c>
      <c r="AR1348">
        <v>0</v>
      </c>
      <c r="AS1348" t="s">
        <v>3</v>
      </c>
      <c r="AT1348">
        <v>0.42</v>
      </c>
      <c r="AU1348" t="s">
        <v>3</v>
      </c>
      <c r="AV1348">
        <v>0</v>
      </c>
      <c r="AW1348">
        <v>2</v>
      </c>
      <c r="AX1348">
        <v>35812321</v>
      </c>
      <c r="AY1348">
        <v>1</v>
      </c>
      <c r="AZ1348">
        <v>0</v>
      </c>
      <c r="BA1348">
        <v>1329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CX1348">
        <f>Y1348*Source!I1162</f>
        <v>1.2599999999999998E-2</v>
      </c>
      <c r="CY1348">
        <f t="shared" si="222"/>
        <v>100.04</v>
      </c>
      <c r="CZ1348">
        <f t="shared" si="223"/>
        <v>30.5</v>
      </c>
      <c r="DA1348">
        <f t="shared" si="224"/>
        <v>3.28</v>
      </c>
      <c r="DB1348">
        <f t="shared" si="220"/>
        <v>12.81</v>
      </c>
      <c r="DC1348">
        <f t="shared" si="221"/>
        <v>0</v>
      </c>
    </row>
    <row r="1349" spans="1:107">
      <c r="A1349">
        <f>ROW(Source!A1162)</f>
        <v>1162</v>
      </c>
      <c r="B1349">
        <v>35806607</v>
      </c>
      <c r="C1349">
        <v>35812303</v>
      </c>
      <c r="D1349">
        <v>29149204</v>
      </c>
      <c r="E1349">
        <v>1</v>
      </c>
      <c r="F1349">
        <v>1</v>
      </c>
      <c r="G1349">
        <v>1</v>
      </c>
      <c r="H1349">
        <v>3</v>
      </c>
      <c r="I1349" t="s">
        <v>810</v>
      </c>
      <c r="J1349" t="s">
        <v>811</v>
      </c>
      <c r="K1349" t="s">
        <v>812</v>
      </c>
      <c r="L1349">
        <v>1348</v>
      </c>
      <c r="N1349">
        <v>1009</v>
      </c>
      <c r="O1349" t="s">
        <v>29</v>
      </c>
      <c r="P1349" t="s">
        <v>29</v>
      </c>
      <c r="Q1349">
        <v>1000</v>
      </c>
      <c r="W1349">
        <v>0</v>
      </c>
      <c r="X1349">
        <v>-1132764130</v>
      </c>
      <c r="Y1349">
        <v>3.15E-3</v>
      </c>
      <c r="AA1349">
        <v>4978.46</v>
      </c>
      <c r="AB1349">
        <v>0</v>
      </c>
      <c r="AC1349">
        <v>0</v>
      </c>
      <c r="AD1349">
        <v>0</v>
      </c>
      <c r="AE1349">
        <v>729.98</v>
      </c>
      <c r="AF1349">
        <v>0</v>
      </c>
      <c r="AG1349">
        <v>0</v>
      </c>
      <c r="AH1349">
        <v>0</v>
      </c>
      <c r="AI1349">
        <v>6.82</v>
      </c>
      <c r="AJ1349">
        <v>1</v>
      </c>
      <c r="AK1349">
        <v>1</v>
      </c>
      <c r="AL1349">
        <v>1</v>
      </c>
      <c r="AN1349">
        <v>0</v>
      </c>
      <c r="AO1349">
        <v>1</v>
      </c>
      <c r="AP1349">
        <v>0</v>
      </c>
      <c r="AQ1349">
        <v>0</v>
      </c>
      <c r="AR1349">
        <v>0</v>
      </c>
      <c r="AS1349" t="s">
        <v>3</v>
      </c>
      <c r="AT1349">
        <v>3.15E-3</v>
      </c>
      <c r="AU1349" t="s">
        <v>3</v>
      </c>
      <c r="AV1349">
        <v>0</v>
      </c>
      <c r="AW1349">
        <v>2</v>
      </c>
      <c r="AX1349">
        <v>35812322</v>
      </c>
      <c r="AY1349">
        <v>1</v>
      </c>
      <c r="AZ1349">
        <v>0</v>
      </c>
      <c r="BA1349">
        <v>1330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CX1349">
        <f>Y1349*Source!I1162</f>
        <v>9.4499999999999993E-5</v>
      </c>
      <c r="CY1349">
        <f t="shared" si="222"/>
        <v>4978.46</v>
      </c>
      <c r="CZ1349">
        <f t="shared" si="223"/>
        <v>729.98</v>
      </c>
      <c r="DA1349">
        <f t="shared" si="224"/>
        <v>6.82</v>
      </c>
      <c r="DB1349">
        <f t="shared" si="220"/>
        <v>2.2999999999999998</v>
      </c>
      <c r="DC1349">
        <f t="shared" si="221"/>
        <v>0</v>
      </c>
    </row>
    <row r="1350" spans="1:107">
      <c r="A1350">
        <f>ROW(Source!A1162)</f>
        <v>1162</v>
      </c>
      <c r="B1350">
        <v>35806607</v>
      </c>
      <c r="C1350">
        <v>35812303</v>
      </c>
      <c r="D1350">
        <v>29156251</v>
      </c>
      <c r="E1350">
        <v>1</v>
      </c>
      <c r="F1350">
        <v>1</v>
      </c>
      <c r="G1350">
        <v>1</v>
      </c>
      <c r="H1350">
        <v>3</v>
      </c>
      <c r="I1350" t="s">
        <v>256</v>
      </c>
      <c r="J1350" t="s">
        <v>259</v>
      </c>
      <c r="K1350" t="s">
        <v>257</v>
      </c>
      <c r="L1350">
        <v>1354</v>
      </c>
      <c r="N1350">
        <v>1010</v>
      </c>
      <c r="O1350" t="s">
        <v>258</v>
      </c>
      <c r="P1350" t="s">
        <v>258</v>
      </c>
      <c r="Q1350">
        <v>1</v>
      </c>
      <c r="W1350">
        <v>0</v>
      </c>
      <c r="X1350">
        <v>-652224790</v>
      </c>
      <c r="Y1350">
        <v>66.666667000000004</v>
      </c>
      <c r="AA1350">
        <v>52.5</v>
      </c>
      <c r="AB1350">
        <v>0</v>
      </c>
      <c r="AC1350">
        <v>0</v>
      </c>
      <c r="AD1350">
        <v>0</v>
      </c>
      <c r="AE1350">
        <v>7.62</v>
      </c>
      <c r="AF1350">
        <v>0</v>
      </c>
      <c r="AG1350">
        <v>0</v>
      </c>
      <c r="AH1350">
        <v>0</v>
      </c>
      <c r="AI1350">
        <v>6.89</v>
      </c>
      <c r="AJ1350">
        <v>1</v>
      </c>
      <c r="AK1350">
        <v>1</v>
      </c>
      <c r="AL1350">
        <v>1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 t="s">
        <v>3</v>
      </c>
      <c r="AT1350">
        <v>66.666667000000004</v>
      </c>
      <c r="AU1350" t="s">
        <v>3</v>
      </c>
      <c r="AV1350">
        <v>0</v>
      </c>
      <c r="AW1350">
        <v>1</v>
      </c>
      <c r="AX1350">
        <v>-1</v>
      </c>
      <c r="AY1350">
        <v>0</v>
      </c>
      <c r="AZ1350">
        <v>0</v>
      </c>
      <c r="BA1350" t="s">
        <v>3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CX1350">
        <f>Y1350*Source!I1162</f>
        <v>2.0000000099999999</v>
      </c>
      <c r="CY1350">
        <f t="shared" si="222"/>
        <v>52.5</v>
      </c>
      <c r="CZ1350">
        <f t="shared" si="223"/>
        <v>7.62</v>
      </c>
      <c r="DA1350">
        <f t="shared" si="224"/>
        <v>6.89</v>
      </c>
      <c r="DB1350">
        <f t="shared" si="220"/>
        <v>508</v>
      </c>
      <c r="DC1350">
        <f t="shared" si="221"/>
        <v>0</v>
      </c>
    </row>
    <row r="1351" spans="1:107">
      <c r="A1351">
        <f>ROW(Source!A1162)</f>
        <v>1162</v>
      </c>
      <c r="B1351">
        <v>35806607</v>
      </c>
      <c r="C1351">
        <v>35812303</v>
      </c>
      <c r="D1351">
        <v>29156254</v>
      </c>
      <c r="E1351">
        <v>1</v>
      </c>
      <c r="F1351">
        <v>1</v>
      </c>
      <c r="G1351">
        <v>1</v>
      </c>
      <c r="H1351">
        <v>3</v>
      </c>
      <c r="I1351" t="s">
        <v>333</v>
      </c>
      <c r="J1351" t="s">
        <v>335</v>
      </c>
      <c r="K1351" t="s">
        <v>334</v>
      </c>
      <c r="L1351">
        <v>1354</v>
      </c>
      <c r="N1351">
        <v>1010</v>
      </c>
      <c r="O1351" t="s">
        <v>258</v>
      </c>
      <c r="P1351" t="s">
        <v>258</v>
      </c>
      <c r="Q1351">
        <v>1</v>
      </c>
      <c r="W1351">
        <v>0</v>
      </c>
      <c r="X1351">
        <v>-1484870884</v>
      </c>
      <c r="Y1351">
        <v>33.333333000000003</v>
      </c>
      <c r="AA1351">
        <v>76.59</v>
      </c>
      <c r="AB1351">
        <v>0</v>
      </c>
      <c r="AC1351">
        <v>0</v>
      </c>
      <c r="AD1351">
        <v>0</v>
      </c>
      <c r="AE1351">
        <v>9.01</v>
      </c>
      <c r="AF1351">
        <v>0</v>
      </c>
      <c r="AG1351">
        <v>0</v>
      </c>
      <c r="AH1351">
        <v>0</v>
      </c>
      <c r="AI1351">
        <v>8.5</v>
      </c>
      <c r="AJ1351">
        <v>1</v>
      </c>
      <c r="AK1351">
        <v>1</v>
      </c>
      <c r="AL1351">
        <v>1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 t="s">
        <v>3</v>
      </c>
      <c r="AT1351">
        <v>33.333333000000003</v>
      </c>
      <c r="AU1351" t="s">
        <v>3</v>
      </c>
      <c r="AV1351">
        <v>0</v>
      </c>
      <c r="AW1351">
        <v>1</v>
      </c>
      <c r="AX1351">
        <v>-1</v>
      </c>
      <c r="AY1351">
        <v>0</v>
      </c>
      <c r="AZ1351">
        <v>0</v>
      </c>
      <c r="BA1351" t="s">
        <v>3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CX1351">
        <f>Y1351*Source!I1162</f>
        <v>0.99999999000000006</v>
      </c>
      <c r="CY1351">
        <f t="shared" si="222"/>
        <v>76.59</v>
      </c>
      <c r="CZ1351">
        <f t="shared" si="223"/>
        <v>9.01</v>
      </c>
      <c r="DA1351">
        <f t="shared" si="224"/>
        <v>8.5</v>
      </c>
      <c r="DB1351">
        <f t="shared" si="220"/>
        <v>300.33</v>
      </c>
      <c r="DC1351">
        <f t="shared" si="221"/>
        <v>0</v>
      </c>
    </row>
    <row r="1352" spans="1:107">
      <c r="A1352">
        <f>ROW(Source!A1162)</f>
        <v>1162</v>
      </c>
      <c r="B1352">
        <v>35806607</v>
      </c>
      <c r="C1352">
        <v>35812303</v>
      </c>
      <c r="D1352">
        <v>29156142</v>
      </c>
      <c r="E1352">
        <v>1</v>
      </c>
      <c r="F1352">
        <v>1</v>
      </c>
      <c r="G1352">
        <v>1</v>
      </c>
      <c r="H1352">
        <v>3</v>
      </c>
      <c r="I1352" t="s">
        <v>251</v>
      </c>
      <c r="J1352" t="s">
        <v>254</v>
      </c>
      <c r="K1352" t="s">
        <v>252</v>
      </c>
      <c r="L1352">
        <v>1356</v>
      </c>
      <c r="N1352">
        <v>1010</v>
      </c>
      <c r="O1352" t="s">
        <v>253</v>
      </c>
      <c r="P1352" t="s">
        <v>253</v>
      </c>
      <c r="Q1352">
        <v>1000</v>
      </c>
      <c r="W1352">
        <v>0</v>
      </c>
      <c r="X1352">
        <v>-1152774928</v>
      </c>
      <c r="Y1352">
        <v>0.1</v>
      </c>
      <c r="AA1352">
        <v>5115.96</v>
      </c>
      <c r="AB1352">
        <v>0</v>
      </c>
      <c r="AC1352">
        <v>0</v>
      </c>
      <c r="AD1352">
        <v>0</v>
      </c>
      <c r="AE1352">
        <v>1998.42</v>
      </c>
      <c r="AF1352">
        <v>0</v>
      </c>
      <c r="AG1352">
        <v>0</v>
      </c>
      <c r="AH1352">
        <v>0</v>
      </c>
      <c r="AI1352">
        <v>2.56</v>
      </c>
      <c r="AJ1352">
        <v>1</v>
      </c>
      <c r="AK1352">
        <v>1</v>
      </c>
      <c r="AL1352">
        <v>1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 t="s">
        <v>3</v>
      </c>
      <c r="AT1352">
        <v>0.1</v>
      </c>
      <c r="AU1352" t="s">
        <v>3</v>
      </c>
      <c r="AV1352">
        <v>0</v>
      </c>
      <c r="AW1352">
        <v>1</v>
      </c>
      <c r="AX1352">
        <v>-1</v>
      </c>
      <c r="AY1352">
        <v>0</v>
      </c>
      <c r="AZ1352">
        <v>0</v>
      </c>
      <c r="BA1352" t="s">
        <v>3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CX1352">
        <f>Y1352*Source!I1162</f>
        <v>3.0000000000000001E-3</v>
      </c>
      <c r="CY1352">
        <f t="shared" si="222"/>
        <v>5115.96</v>
      </c>
      <c r="CZ1352">
        <f t="shared" si="223"/>
        <v>1998.42</v>
      </c>
      <c r="DA1352">
        <f t="shared" si="224"/>
        <v>2.56</v>
      </c>
      <c r="DB1352">
        <f t="shared" si="220"/>
        <v>199.84</v>
      </c>
      <c r="DC1352">
        <f t="shared" si="221"/>
        <v>0</v>
      </c>
    </row>
    <row r="1353" spans="1:107">
      <c r="A1353">
        <f>ROW(Source!A1162)</f>
        <v>1162</v>
      </c>
      <c r="B1353">
        <v>35806607</v>
      </c>
      <c r="C1353">
        <v>35812303</v>
      </c>
      <c r="D1353">
        <v>29170678</v>
      </c>
      <c r="E1353">
        <v>1</v>
      </c>
      <c r="F1353">
        <v>1</v>
      </c>
      <c r="G1353">
        <v>1</v>
      </c>
      <c r="H1353">
        <v>3</v>
      </c>
      <c r="I1353" t="s">
        <v>813</v>
      </c>
      <c r="J1353" t="s">
        <v>814</v>
      </c>
      <c r="K1353" t="s">
        <v>815</v>
      </c>
      <c r="L1353">
        <v>1354</v>
      </c>
      <c r="N1353">
        <v>1010</v>
      </c>
      <c r="O1353" t="s">
        <v>258</v>
      </c>
      <c r="P1353" t="s">
        <v>258</v>
      </c>
      <c r="Q1353">
        <v>1</v>
      </c>
      <c r="W1353">
        <v>0</v>
      </c>
      <c r="X1353">
        <v>-808655695</v>
      </c>
      <c r="Y1353">
        <v>102</v>
      </c>
      <c r="AA1353">
        <v>0.69</v>
      </c>
      <c r="AB1353">
        <v>0</v>
      </c>
      <c r="AC1353">
        <v>0</v>
      </c>
      <c r="AD1353">
        <v>0</v>
      </c>
      <c r="AE1353">
        <v>0.28000000000000003</v>
      </c>
      <c r="AF1353">
        <v>0</v>
      </c>
      <c r="AG1353">
        <v>0</v>
      </c>
      <c r="AH1353">
        <v>0</v>
      </c>
      <c r="AI1353">
        <v>2.46</v>
      </c>
      <c r="AJ1353">
        <v>1</v>
      </c>
      <c r="AK1353">
        <v>1</v>
      </c>
      <c r="AL1353">
        <v>1</v>
      </c>
      <c r="AN1353">
        <v>0</v>
      </c>
      <c r="AO1353">
        <v>1</v>
      </c>
      <c r="AP1353">
        <v>0</v>
      </c>
      <c r="AQ1353">
        <v>0</v>
      </c>
      <c r="AR1353">
        <v>0</v>
      </c>
      <c r="AS1353" t="s">
        <v>3</v>
      </c>
      <c r="AT1353">
        <v>102</v>
      </c>
      <c r="AU1353" t="s">
        <v>3</v>
      </c>
      <c r="AV1353">
        <v>0</v>
      </c>
      <c r="AW1353">
        <v>2</v>
      </c>
      <c r="AX1353">
        <v>35812323</v>
      </c>
      <c r="AY1353">
        <v>1</v>
      </c>
      <c r="AZ1353">
        <v>0</v>
      </c>
      <c r="BA1353">
        <v>1331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CX1353">
        <f>Y1353*Source!I1162</f>
        <v>3.06</v>
      </c>
      <c r="CY1353">
        <f t="shared" si="222"/>
        <v>0.69</v>
      </c>
      <c r="CZ1353">
        <f t="shared" si="223"/>
        <v>0.28000000000000003</v>
      </c>
      <c r="DA1353">
        <f t="shared" si="224"/>
        <v>2.46</v>
      </c>
      <c r="DB1353">
        <f t="shared" si="220"/>
        <v>28.56</v>
      </c>
      <c r="DC1353">
        <f t="shared" si="221"/>
        <v>0</v>
      </c>
    </row>
    <row r="1354" spans="1:107">
      <c r="A1354">
        <f>ROW(Source!A1162)</f>
        <v>1162</v>
      </c>
      <c r="B1354">
        <v>35806607</v>
      </c>
      <c r="C1354">
        <v>35812303</v>
      </c>
      <c r="D1354">
        <v>29171808</v>
      </c>
      <c r="E1354">
        <v>1</v>
      </c>
      <c r="F1354">
        <v>1</v>
      </c>
      <c r="G1354">
        <v>1</v>
      </c>
      <c r="H1354">
        <v>3</v>
      </c>
      <c r="I1354" t="s">
        <v>816</v>
      </c>
      <c r="J1354" t="s">
        <v>817</v>
      </c>
      <c r="K1354" t="s">
        <v>818</v>
      </c>
      <c r="L1354">
        <v>1374</v>
      </c>
      <c r="N1354">
        <v>1013</v>
      </c>
      <c r="O1354" t="s">
        <v>819</v>
      </c>
      <c r="P1354" t="s">
        <v>819</v>
      </c>
      <c r="Q1354">
        <v>1</v>
      </c>
      <c r="W1354">
        <v>0</v>
      </c>
      <c r="X1354">
        <v>-915781824</v>
      </c>
      <c r="Y1354">
        <v>6.05</v>
      </c>
      <c r="AA1354">
        <v>1</v>
      </c>
      <c r="AB1354">
        <v>0</v>
      </c>
      <c r="AC1354">
        <v>0</v>
      </c>
      <c r="AD1354">
        <v>0</v>
      </c>
      <c r="AE1354">
        <v>1</v>
      </c>
      <c r="AF1354">
        <v>0</v>
      </c>
      <c r="AG1354">
        <v>0</v>
      </c>
      <c r="AH1354">
        <v>0</v>
      </c>
      <c r="AI1354">
        <v>1</v>
      </c>
      <c r="AJ1354">
        <v>1</v>
      </c>
      <c r="AK1354">
        <v>1</v>
      </c>
      <c r="AL1354">
        <v>1</v>
      </c>
      <c r="AN1354">
        <v>0</v>
      </c>
      <c r="AO1354">
        <v>1</v>
      </c>
      <c r="AP1354">
        <v>0</v>
      </c>
      <c r="AQ1354">
        <v>0</v>
      </c>
      <c r="AR1354">
        <v>0</v>
      </c>
      <c r="AS1354" t="s">
        <v>3</v>
      </c>
      <c r="AT1354">
        <v>6.05</v>
      </c>
      <c r="AU1354" t="s">
        <v>3</v>
      </c>
      <c r="AV1354">
        <v>0</v>
      </c>
      <c r="AW1354">
        <v>2</v>
      </c>
      <c r="AX1354">
        <v>35812324</v>
      </c>
      <c r="AY1354">
        <v>1</v>
      </c>
      <c r="AZ1354">
        <v>0</v>
      </c>
      <c r="BA1354">
        <v>1332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CX1354">
        <f>Y1354*Source!I1162</f>
        <v>0.18149999999999999</v>
      </c>
      <c r="CY1354">
        <f t="shared" si="222"/>
        <v>1</v>
      </c>
      <c r="CZ1354">
        <f t="shared" si="223"/>
        <v>1</v>
      </c>
      <c r="DA1354">
        <f t="shared" si="224"/>
        <v>1</v>
      </c>
      <c r="DB1354">
        <f t="shared" si="220"/>
        <v>6.05</v>
      </c>
      <c r="DC1354">
        <f t="shared" si="221"/>
        <v>0</v>
      </c>
    </row>
    <row r="1355" spans="1:107">
      <c r="A1355">
        <f>ROW(Source!A1166)</f>
        <v>1166</v>
      </c>
      <c r="B1355">
        <v>35806607</v>
      </c>
      <c r="C1355">
        <v>35812328</v>
      </c>
      <c r="D1355">
        <v>29364679</v>
      </c>
      <c r="E1355">
        <v>1</v>
      </c>
      <c r="F1355">
        <v>1</v>
      </c>
      <c r="G1355">
        <v>1</v>
      </c>
      <c r="H1355">
        <v>1</v>
      </c>
      <c r="I1355" t="s">
        <v>799</v>
      </c>
      <c r="J1355" t="s">
        <v>3</v>
      </c>
      <c r="K1355" t="s">
        <v>800</v>
      </c>
      <c r="L1355">
        <v>1369</v>
      </c>
      <c r="N1355">
        <v>1013</v>
      </c>
      <c r="O1355" t="s">
        <v>583</v>
      </c>
      <c r="P1355" t="s">
        <v>583</v>
      </c>
      <c r="Q1355">
        <v>1</v>
      </c>
      <c r="W1355">
        <v>0</v>
      </c>
      <c r="X1355">
        <v>931378261</v>
      </c>
      <c r="Y1355">
        <v>26.24</v>
      </c>
      <c r="AA1355">
        <v>0</v>
      </c>
      <c r="AB1355">
        <v>0</v>
      </c>
      <c r="AC1355">
        <v>0</v>
      </c>
      <c r="AD1355">
        <v>329.2</v>
      </c>
      <c r="AE1355">
        <v>0</v>
      </c>
      <c r="AF1355">
        <v>0</v>
      </c>
      <c r="AG1355">
        <v>0</v>
      </c>
      <c r="AH1355">
        <v>329.2</v>
      </c>
      <c r="AI1355">
        <v>1</v>
      </c>
      <c r="AJ1355">
        <v>1</v>
      </c>
      <c r="AK1355">
        <v>1</v>
      </c>
      <c r="AL1355">
        <v>1</v>
      </c>
      <c r="AN1355">
        <v>0</v>
      </c>
      <c r="AO1355">
        <v>1</v>
      </c>
      <c r="AP1355">
        <v>0</v>
      </c>
      <c r="AQ1355">
        <v>0</v>
      </c>
      <c r="AR1355">
        <v>0</v>
      </c>
      <c r="AS1355" t="s">
        <v>3</v>
      </c>
      <c r="AT1355">
        <v>26.24</v>
      </c>
      <c r="AU1355" t="s">
        <v>3</v>
      </c>
      <c r="AV1355">
        <v>1</v>
      </c>
      <c r="AW1355">
        <v>2</v>
      </c>
      <c r="AX1355">
        <v>35812338</v>
      </c>
      <c r="AY1355">
        <v>2</v>
      </c>
      <c r="AZ1355">
        <v>131072</v>
      </c>
      <c r="BA1355">
        <v>1333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CX1355">
        <f>Y1355*Source!I1166</f>
        <v>0.26239999999999997</v>
      </c>
      <c r="CY1355">
        <f>AD1355</f>
        <v>329.2</v>
      </c>
      <c r="CZ1355">
        <f>AH1355</f>
        <v>329.2</v>
      </c>
      <c r="DA1355">
        <f>AL1355</f>
        <v>1</v>
      </c>
      <c r="DB1355">
        <f t="shared" si="220"/>
        <v>8638.2099999999991</v>
      </c>
      <c r="DC1355">
        <f t="shared" si="221"/>
        <v>0</v>
      </c>
    </row>
    <row r="1356" spans="1:107">
      <c r="A1356">
        <f>ROW(Source!A1166)</f>
        <v>1166</v>
      </c>
      <c r="B1356">
        <v>35806607</v>
      </c>
      <c r="C1356">
        <v>35812328</v>
      </c>
      <c r="D1356">
        <v>121548</v>
      </c>
      <c r="E1356">
        <v>1</v>
      </c>
      <c r="F1356">
        <v>1</v>
      </c>
      <c r="G1356">
        <v>1</v>
      </c>
      <c r="H1356">
        <v>1</v>
      </c>
      <c r="I1356" t="s">
        <v>34</v>
      </c>
      <c r="J1356" t="s">
        <v>3</v>
      </c>
      <c r="K1356" t="s">
        <v>584</v>
      </c>
      <c r="L1356">
        <v>608254</v>
      </c>
      <c r="N1356">
        <v>1013</v>
      </c>
      <c r="O1356" t="s">
        <v>585</v>
      </c>
      <c r="P1356" t="s">
        <v>585</v>
      </c>
      <c r="Q1356">
        <v>1</v>
      </c>
      <c r="W1356">
        <v>0</v>
      </c>
      <c r="X1356">
        <v>-185737400</v>
      </c>
      <c r="Y1356">
        <v>0.03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1</v>
      </c>
      <c r="AJ1356">
        <v>1</v>
      </c>
      <c r="AK1356">
        <v>1</v>
      </c>
      <c r="AL1356">
        <v>1</v>
      </c>
      <c r="AN1356">
        <v>0</v>
      </c>
      <c r="AO1356">
        <v>1</v>
      </c>
      <c r="AP1356">
        <v>0</v>
      </c>
      <c r="AQ1356">
        <v>0</v>
      </c>
      <c r="AR1356">
        <v>0</v>
      </c>
      <c r="AS1356" t="s">
        <v>3</v>
      </c>
      <c r="AT1356">
        <v>0.03</v>
      </c>
      <c r="AU1356" t="s">
        <v>3</v>
      </c>
      <c r="AV1356">
        <v>2</v>
      </c>
      <c r="AW1356">
        <v>2</v>
      </c>
      <c r="AX1356">
        <v>35812339</v>
      </c>
      <c r="AY1356">
        <v>1</v>
      </c>
      <c r="AZ1356">
        <v>0</v>
      </c>
      <c r="BA1356">
        <v>1334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CX1356">
        <f>Y1356*Source!I1166</f>
        <v>2.9999999999999997E-4</v>
      </c>
      <c r="CY1356">
        <f>AD1356</f>
        <v>0</v>
      </c>
      <c r="CZ1356">
        <f>AH1356</f>
        <v>0</v>
      </c>
      <c r="DA1356">
        <f>AL1356</f>
        <v>1</v>
      </c>
      <c r="DB1356">
        <f t="shared" si="220"/>
        <v>0</v>
      </c>
      <c r="DC1356">
        <f t="shared" si="221"/>
        <v>0</v>
      </c>
    </row>
    <row r="1357" spans="1:107">
      <c r="A1357">
        <f>ROW(Source!A1166)</f>
        <v>1166</v>
      </c>
      <c r="B1357">
        <v>35806607</v>
      </c>
      <c r="C1357">
        <v>35812328</v>
      </c>
      <c r="D1357">
        <v>29172362</v>
      </c>
      <c r="E1357">
        <v>1</v>
      </c>
      <c r="F1357">
        <v>1</v>
      </c>
      <c r="G1357">
        <v>1</v>
      </c>
      <c r="H1357">
        <v>2</v>
      </c>
      <c r="I1357" t="s">
        <v>801</v>
      </c>
      <c r="J1357" t="s">
        <v>802</v>
      </c>
      <c r="K1357" t="s">
        <v>803</v>
      </c>
      <c r="L1357">
        <v>1368</v>
      </c>
      <c r="N1357">
        <v>1011</v>
      </c>
      <c r="O1357" t="s">
        <v>589</v>
      </c>
      <c r="P1357" t="s">
        <v>589</v>
      </c>
      <c r="Q1357">
        <v>1</v>
      </c>
      <c r="W1357">
        <v>0</v>
      </c>
      <c r="X1357">
        <v>2071614860</v>
      </c>
      <c r="Y1357">
        <v>0.03</v>
      </c>
      <c r="AA1357">
        <v>0</v>
      </c>
      <c r="AB1357">
        <v>1113.56</v>
      </c>
      <c r="AC1357">
        <v>447.93</v>
      </c>
      <c r="AD1357">
        <v>0</v>
      </c>
      <c r="AE1357">
        <v>0</v>
      </c>
      <c r="AF1357">
        <v>134.65</v>
      </c>
      <c r="AG1357">
        <v>13.5</v>
      </c>
      <c r="AH1357">
        <v>0</v>
      </c>
      <c r="AI1357">
        <v>1</v>
      </c>
      <c r="AJ1357">
        <v>8.27</v>
      </c>
      <c r="AK1357">
        <v>33.18</v>
      </c>
      <c r="AL1357">
        <v>1</v>
      </c>
      <c r="AN1357">
        <v>0</v>
      </c>
      <c r="AO1357">
        <v>1</v>
      </c>
      <c r="AP1357">
        <v>0</v>
      </c>
      <c r="AQ1357">
        <v>0</v>
      </c>
      <c r="AR1357">
        <v>0</v>
      </c>
      <c r="AS1357" t="s">
        <v>3</v>
      </c>
      <c r="AT1357">
        <v>0.03</v>
      </c>
      <c r="AU1357" t="s">
        <v>3</v>
      </c>
      <c r="AV1357">
        <v>0</v>
      </c>
      <c r="AW1357">
        <v>2</v>
      </c>
      <c r="AX1357">
        <v>35812340</v>
      </c>
      <c r="AY1357">
        <v>1</v>
      </c>
      <c r="AZ1357">
        <v>0</v>
      </c>
      <c r="BA1357">
        <v>1335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CX1357">
        <f>Y1357*Source!I1166</f>
        <v>2.9999999999999997E-4</v>
      </c>
      <c r="CY1357">
        <f>AB1357</f>
        <v>1113.56</v>
      </c>
      <c r="CZ1357">
        <f>AF1357</f>
        <v>134.65</v>
      </c>
      <c r="DA1357">
        <f>AJ1357</f>
        <v>8.27</v>
      </c>
      <c r="DB1357">
        <f t="shared" si="220"/>
        <v>4.04</v>
      </c>
      <c r="DC1357">
        <f t="shared" si="221"/>
        <v>0.41</v>
      </c>
    </row>
    <row r="1358" spans="1:107">
      <c r="A1358">
        <f>ROW(Source!A1166)</f>
        <v>1166</v>
      </c>
      <c r="B1358">
        <v>35806607</v>
      </c>
      <c r="C1358">
        <v>35812328</v>
      </c>
      <c r="D1358">
        <v>29174913</v>
      </c>
      <c r="E1358">
        <v>1</v>
      </c>
      <c r="F1358">
        <v>1</v>
      </c>
      <c r="G1358">
        <v>1</v>
      </c>
      <c r="H1358">
        <v>2</v>
      </c>
      <c r="I1358" t="s">
        <v>601</v>
      </c>
      <c r="J1358" t="s">
        <v>602</v>
      </c>
      <c r="K1358" t="s">
        <v>603</v>
      </c>
      <c r="L1358">
        <v>1368</v>
      </c>
      <c r="N1358">
        <v>1011</v>
      </c>
      <c r="O1358" t="s">
        <v>589</v>
      </c>
      <c r="P1358" t="s">
        <v>589</v>
      </c>
      <c r="Q1358">
        <v>1</v>
      </c>
      <c r="W1358">
        <v>0</v>
      </c>
      <c r="X1358">
        <v>458544584</v>
      </c>
      <c r="Y1358">
        <v>0.02</v>
      </c>
      <c r="AA1358">
        <v>0</v>
      </c>
      <c r="AB1358">
        <v>932.72</v>
      </c>
      <c r="AC1358">
        <v>384.89</v>
      </c>
      <c r="AD1358">
        <v>0</v>
      </c>
      <c r="AE1358">
        <v>0</v>
      </c>
      <c r="AF1358">
        <v>87.17</v>
      </c>
      <c r="AG1358">
        <v>11.6</v>
      </c>
      <c r="AH1358">
        <v>0</v>
      </c>
      <c r="AI1358">
        <v>1</v>
      </c>
      <c r="AJ1358">
        <v>10.7</v>
      </c>
      <c r="AK1358">
        <v>33.18</v>
      </c>
      <c r="AL1358">
        <v>1</v>
      </c>
      <c r="AN1358">
        <v>0</v>
      </c>
      <c r="AO1358">
        <v>1</v>
      </c>
      <c r="AP1358">
        <v>0</v>
      </c>
      <c r="AQ1358">
        <v>0</v>
      </c>
      <c r="AR1358">
        <v>0</v>
      </c>
      <c r="AS1358" t="s">
        <v>3</v>
      </c>
      <c r="AT1358">
        <v>0.02</v>
      </c>
      <c r="AU1358" t="s">
        <v>3</v>
      </c>
      <c r="AV1358">
        <v>0</v>
      </c>
      <c r="AW1358">
        <v>2</v>
      </c>
      <c r="AX1358">
        <v>35812341</v>
      </c>
      <c r="AY1358">
        <v>1</v>
      </c>
      <c r="AZ1358">
        <v>0</v>
      </c>
      <c r="BA1358">
        <v>1336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CX1358">
        <f>Y1358*Source!I1166</f>
        <v>2.0000000000000001E-4</v>
      </c>
      <c r="CY1358">
        <f>AB1358</f>
        <v>932.72</v>
      </c>
      <c r="CZ1358">
        <f>AF1358</f>
        <v>87.17</v>
      </c>
      <c r="DA1358">
        <f>AJ1358</f>
        <v>10.7</v>
      </c>
      <c r="DB1358">
        <f t="shared" si="220"/>
        <v>1.74</v>
      </c>
      <c r="DC1358">
        <f t="shared" si="221"/>
        <v>0.23</v>
      </c>
    </row>
    <row r="1359" spans="1:107">
      <c r="A1359">
        <f>ROW(Source!A1166)</f>
        <v>1166</v>
      </c>
      <c r="B1359">
        <v>35806607</v>
      </c>
      <c r="C1359">
        <v>35812328</v>
      </c>
      <c r="D1359">
        <v>29149204</v>
      </c>
      <c r="E1359">
        <v>1</v>
      </c>
      <c r="F1359">
        <v>1</v>
      </c>
      <c r="G1359">
        <v>1</v>
      </c>
      <c r="H1359">
        <v>3</v>
      </c>
      <c r="I1359" t="s">
        <v>810</v>
      </c>
      <c r="J1359" t="s">
        <v>811</v>
      </c>
      <c r="K1359" t="s">
        <v>812</v>
      </c>
      <c r="L1359">
        <v>1348</v>
      </c>
      <c r="N1359">
        <v>1009</v>
      </c>
      <c r="O1359" t="s">
        <v>29</v>
      </c>
      <c r="P1359" t="s">
        <v>29</v>
      </c>
      <c r="Q1359">
        <v>1000</v>
      </c>
      <c r="W1359">
        <v>0</v>
      </c>
      <c r="X1359">
        <v>-1132764130</v>
      </c>
      <c r="Y1359">
        <v>3.15E-3</v>
      </c>
      <c r="AA1359">
        <v>4978.46</v>
      </c>
      <c r="AB1359">
        <v>0</v>
      </c>
      <c r="AC1359">
        <v>0</v>
      </c>
      <c r="AD1359">
        <v>0</v>
      </c>
      <c r="AE1359">
        <v>729.98</v>
      </c>
      <c r="AF1359">
        <v>0</v>
      </c>
      <c r="AG1359">
        <v>0</v>
      </c>
      <c r="AH1359">
        <v>0</v>
      </c>
      <c r="AI1359">
        <v>6.82</v>
      </c>
      <c r="AJ1359">
        <v>1</v>
      </c>
      <c r="AK1359">
        <v>1</v>
      </c>
      <c r="AL1359">
        <v>1</v>
      </c>
      <c r="AN1359">
        <v>0</v>
      </c>
      <c r="AO1359">
        <v>1</v>
      </c>
      <c r="AP1359">
        <v>0</v>
      </c>
      <c r="AQ1359">
        <v>0</v>
      </c>
      <c r="AR1359">
        <v>0</v>
      </c>
      <c r="AS1359" t="s">
        <v>3</v>
      </c>
      <c r="AT1359">
        <v>3.15E-3</v>
      </c>
      <c r="AU1359" t="s">
        <v>3</v>
      </c>
      <c r="AV1359">
        <v>0</v>
      </c>
      <c r="AW1359">
        <v>2</v>
      </c>
      <c r="AX1359">
        <v>35812342</v>
      </c>
      <c r="AY1359">
        <v>1</v>
      </c>
      <c r="AZ1359">
        <v>0</v>
      </c>
      <c r="BA1359">
        <v>1337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CX1359">
        <f>Y1359*Source!I1166</f>
        <v>3.15E-5</v>
      </c>
      <c r="CY1359">
        <f>AA1359</f>
        <v>4978.46</v>
      </c>
      <c r="CZ1359">
        <f>AE1359</f>
        <v>729.98</v>
      </c>
      <c r="DA1359">
        <f>AI1359</f>
        <v>6.82</v>
      </c>
      <c r="DB1359">
        <f t="shared" si="220"/>
        <v>2.2999999999999998</v>
      </c>
      <c r="DC1359">
        <f t="shared" si="221"/>
        <v>0</v>
      </c>
    </row>
    <row r="1360" spans="1:107">
      <c r="A1360">
        <f>ROW(Source!A1166)</f>
        <v>1166</v>
      </c>
      <c r="B1360">
        <v>35806607</v>
      </c>
      <c r="C1360">
        <v>35812328</v>
      </c>
      <c r="D1360">
        <v>29156142</v>
      </c>
      <c r="E1360">
        <v>1</v>
      </c>
      <c r="F1360">
        <v>1</v>
      </c>
      <c r="G1360">
        <v>1</v>
      </c>
      <c r="H1360">
        <v>3</v>
      </c>
      <c r="I1360" t="s">
        <v>251</v>
      </c>
      <c r="J1360" t="s">
        <v>254</v>
      </c>
      <c r="K1360" t="s">
        <v>252</v>
      </c>
      <c r="L1360">
        <v>1356</v>
      </c>
      <c r="N1360">
        <v>1010</v>
      </c>
      <c r="O1360" t="s">
        <v>253</v>
      </c>
      <c r="P1360" t="s">
        <v>253</v>
      </c>
      <c r="Q1360">
        <v>1000</v>
      </c>
      <c r="W1360">
        <v>0</v>
      </c>
      <c r="X1360">
        <v>-1152774928</v>
      </c>
      <c r="Y1360">
        <v>0.1</v>
      </c>
      <c r="AA1360">
        <v>5115.96</v>
      </c>
      <c r="AB1360">
        <v>0</v>
      </c>
      <c r="AC1360">
        <v>0</v>
      </c>
      <c r="AD1360">
        <v>0</v>
      </c>
      <c r="AE1360">
        <v>1998.42</v>
      </c>
      <c r="AF1360">
        <v>0</v>
      </c>
      <c r="AG1360">
        <v>0</v>
      </c>
      <c r="AH1360">
        <v>0</v>
      </c>
      <c r="AI1360">
        <v>2.56</v>
      </c>
      <c r="AJ1360">
        <v>1</v>
      </c>
      <c r="AK1360">
        <v>1</v>
      </c>
      <c r="AL1360">
        <v>1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 t="s">
        <v>3</v>
      </c>
      <c r="AT1360">
        <v>0.1</v>
      </c>
      <c r="AU1360" t="s">
        <v>3</v>
      </c>
      <c r="AV1360">
        <v>0</v>
      </c>
      <c r="AW1360">
        <v>1</v>
      </c>
      <c r="AX1360">
        <v>-1</v>
      </c>
      <c r="AY1360">
        <v>0</v>
      </c>
      <c r="AZ1360">
        <v>0</v>
      </c>
      <c r="BA1360" t="s">
        <v>3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CX1360">
        <f>Y1360*Source!I1166</f>
        <v>1E-3</v>
      </c>
      <c r="CY1360">
        <f>AA1360</f>
        <v>5115.96</v>
      </c>
      <c r="CZ1360">
        <f>AE1360</f>
        <v>1998.42</v>
      </c>
      <c r="DA1360">
        <f>AI1360</f>
        <v>2.56</v>
      </c>
      <c r="DB1360">
        <f t="shared" si="220"/>
        <v>199.84</v>
      </c>
      <c r="DC1360">
        <f t="shared" si="221"/>
        <v>0</v>
      </c>
    </row>
    <row r="1361" spans="1:107">
      <c r="A1361">
        <f>ROW(Source!A1166)</f>
        <v>1166</v>
      </c>
      <c r="B1361">
        <v>35806607</v>
      </c>
      <c r="C1361">
        <v>35812328</v>
      </c>
      <c r="D1361">
        <v>29170678</v>
      </c>
      <c r="E1361">
        <v>1</v>
      </c>
      <c r="F1361">
        <v>1</v>
      </c>
      <c r="G1361">
        <v>1</v>
      </c>
      <c r="H1361">
        <v>3</v>
      </c>
      <c r="I1361" t="s">
        <v>813</v>
      </c>
      <c r="J1361" t="s">
        <v>814</v>
      </c>
      <c r="K1361" t="s">
        <v>815</v>
      </c>
      <c r="L1361">
        <v>1354</v>
      </c>
      <c r="N1361">
        <v>1010</v>
      </c>
      <c r="O1361" t="s">
        <v>258</v>
      </c>
      <c r="P1361" t="s">
        <v>258</v>
      </c>
      <c r="Q1361">
        <v>1</v>
      </c>
      <c r="W1361">
        <v>0</v>
      </c>
      <c r="X1361">
        <v>-808655695</v>
      </c>
      <c r="Y1361">
        <v>102</v>
      </c>
      <c r="AA1361">
        <v>0.69</v>
      </c>
      <c r="AB1361">
        <v>0</v>
      </c>
      <c r="AC1361">
        <v>0</v>
      </c>
      <c r="AD1361">
        <v>0</v>
      </c>
      <c r="AE1361">
        <v>0.28000000000000003</v>
      </c>
      <c r="AF1361">
        <v>0</v>
      </c>
      <c r="AG1361">
        <v>0</v>
      </c>
      <c r="AH1361">
        <v>0</v>
      </c>
      <c r="AI1361">
        <v>2.46</v>
      </c>
      <c r="AJ1361">
        <v>1</v>
      </c>
      <c r="AK1361">
        <v>1</v>
      </c>
      <c r="AL1361">
        <v>1</v>
      </c>
      <c r="AN1361">
        <v>0</v>
      </c>
      <c r="AO1361">
        <v>1</v>
      </c>
      <c r="AP1361">
        <v>0</v>
      </c>
      <c r="AQ1361">
        <v>0</v>
      </c>
      <c r="AR1361">
        <v>0</v>
      </c>
      <c r="AS1361" t="s">
        <v>3</v>
      </c>
      <c r="AT1361">
        <v>102</v>
      </c>
      <c r="AU1361" t="s">
        <v>3</v>
      </c>
      <c r="AV1361">
        <v>0</v>
      </c>
      <c r="AW1361">
        <v>2</v>
      </c>
      <c r="AX1361">
        <v>35812343</v>
      </c>
      <c r="AY1361">
        <v>1</v>
      </c>
      <c r="AZ1361">
        <v>0</v>
      </c>
      <c r="BA1361">
        <v>1338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CX1361">
        <f>Y1361*Source!I1166</f>
        <v>1.02</v>
      </c>
      <c r="CY1361">
        <f>AA1361</f>
        <v>0.69</v>
      </c>
      <c r="CZ1361">
        <f>AE1361</f>
        <v>0.28000000000000003</v>
      </c>
      <c r="DA1361">
        <f>AI1361</f>
        <v>2.46</v>
      </c>
      <c r="DB1361">
        <f t="shared" si="220"/>
        <v>28.56</v>
      </c>
      <c r="DC1361">
        <f t="shared" si="221"/>
        <v>0</v>
      </c>
    </row>
    <row r="1362" spans="1:107">
      <c r="A1362">
        <f>ROW(Source!A1166)</f>
        <v>1166</v>
      </c>
      <c r="B1362">
        <v>35806607</v>
      </c>
      <c r="C1362">
        <v>35812328</v>
      </c>
      <c r="D1362">
        <v>29169278</v>
      </c>
      <c r="E1362">
        <v>1</v>
      </c>
      <c r="F1362">
        <v>1</v>
      </c>
      <c r="G1362">
        <v>1</v>
      </c>
      <c r="H1362">
        <v>3</v>
      </c>
      <c r="I1362" t="s">
        <v>266</v>
      </c>
      <c r="J1362" t="s">
        <v>268</v>
      </c>
      <c r="K1362" t="s">
        <v>267</v>
      </c>
      <c r="L1362">
        <v>1354</v>
      </c>
      <c r="N1362">
        <v>1010</v>
      </c>
      <c r="O1362" t="s">
        <v>258</v>
      </c>
      <c r="P1362" t="s">
        <v>258</v>
      </c>
      <c r="Q1362">
        <v>1</v>
      </c>
      <c r="W1362">
        <v>0</v>
      </c>
      <c r="X1362">
        <v>-1190793685</v>
      </c>
      <c r="Y1362">
        <v>100</v>
      </c>
      <c r="AA1362">
        <v>76.47</v>
      </c>
      <c r="AB1362">
        <v>0</v>
      </c>
      <c r="AC1362">
        <v>0</v>
      </c>
      <c r="AD1362">
        <v>0</v>
      </c>
      <c r="AE1362">
        <v>8.81</v>
      </c>
      <c r="AF1362">
        <v>0</v>
      </c>
      <c r="AG1362">
        <v>0</v>
      </c>
      <c r="AH1362">
        <v>0</v>
      </c>
      <c r="AI1362">
        <v>8.68</v>
      </c>
      <c r="AJ1362">
        <v>1</v>
      </c>
      <c r="AK1362">
        <v>1</v>
      </c>
      <c r="AL1362">
        <v>1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 t="s">
        <v>3</v>
      </c>
      <c r="AT1362">
        <v>100</v>
      </c>
      <c r="AU1362" t="s">
        <v>3</v>
      </c>
      <c r="AV1362">
        <v>0</v>
      </c>
      <c r="AW1362">
        <v>1</v>
      </c>
      <c r="AX1362">
        <v>-1</v>
      </c>
      <c r="AY1362">
        <v>0</v>
      </c>
      <c r="AZ1362">
        <v>0</v>
      </c>
      <c r="BA1362" t="s">
        <v>3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CX1362">
        <f>Y1362*Source!I1166</f>
        <v>1</v>
      </c>
      <c r="CY1362">
        <f>AA1362</f>
        <v>76.47</v>
      </c>
      <c r="CZ1362">
        <f>AE1362</f>
        <v>8.81</v>
      </c>
      <c r="DA1362">
        <f>AI1362</f>
        <v>8.68</v>
      </c>
      <c r="DB1362">
        <f t="shared" si="220"/>
        <v>881</v>
      </c>
      <c r="DC1362">
        <f t="shared" si="221"/>
        <v>0</v>
      </c>
    </row>
    <row r="1363" spans="1:107">
      <c r="A1363">
        <f>ROW(Source!A1166)</f>
        <v>1166</v>
      </c>
      <c r="B1363">
        <v>35806607</v>
      </c>
      <c r="C1363">
        <v>35812328</v>
      </c>
      <c r="D1363">
        <v>29171808</v>
      </c>
      <c r="E1363">
        <v>1</v>
      </c>
      <c r="F1363">
        <v>1</v>
      </c>
      <c r="G1363">
        <v>1</v>
      </c>
      <c r="H1363">
        <v>3</v>
      </c>
      <c r="I1363" t="s">
        <v>816</v>
      </c>
      <c r="J1363" t="s">
        <v>817</v>
      </c>
      <c r="K1363" t="s">
        <v>818</v>
      </c>
      <c r="L1363">
        <v>1374</v>
      </c>
      <c r="N1363">
        <v>1013</v>
      </c>
      <c r="O1363" t="s">
        <v>819</v>
      </c>
      <c r="P1363" t="s">
        <v>819</v>
      </c>
      <c r="Q1363">
        <v>1</v>
      </c>
      <c r="W1363">
        <v>0</v>
      </c>
      <c r="X1363">
        <v>-915781824</v>
      </c>
      <c r="Y1363">
        <v>5.21</v>
      </c>
      <c r="AA1363">
        <v>1</v>
      </c>
      <c r="AB1363">
        <v>0</v>
      </c>
      <c r="AC1363">
        <v>0</v>
      </c>
      <c r="AD1363">
        <v>0</v>
      </c>
      <c r="AE1363">
        <v>1</v>
      </c>
      <c r="AF1363">
        <v>0</v>
      </c>
      <c r="AG1363">
        <v>0</v>
      </c>
      <c r="AH1363">
        <v>0</v>
      </c>
      <c r="AI1363">
        <v>1</v>
      </c>
      <c r="AJ1363">
        <v>1</v>
      </c>
      <c r="AK1363">
        <v>1</v>
      </c>
      <c r="AL1363">
        <v>1</v>
      </c>
      <c r="AN1363">
        <v>0</v>
      </c>
      <c r="AO1363">
        <v>1</v>
      </c>
      <c r="AP1363">
        <v>0</v>
      </c>
      <c r="AQ1363">
        <v>0</v>
      </c>
      <c r="AR1363">
        <v>0</v>
      </c>
      <c r="AS1363" t="s">
        <v>3</v>
      </c>
      <c r="AT1363">
        <v>5.21</v>
      </c>
      <c r="AU1363" t="s">
        <v>3</v>
      </c>
      <c r="AV1363">
        <v>0</v>
      </c>
      <c r="AW1363">
        <v>2</v>
      </c>
      <c r="AX1363">
        <v>35812344</v>
      </c>
      <c r="AY1363">
        <v>1</v>
      </c>
      <c r="AZ1363">
        <v>0</v>
      </c>
      <c r="BA1363">
        <v>1339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CX1363">
        <f>Y1363*Source!I1166</f>
        <v>5.21E-2</v>
      </c>
      <c r="CY1363">
        <f>AA1363</f>
        <v>1</v>
      </c>
      <c r="CZ1363">
        <f>AE1363</f>
        <v>1</v>
      </c>
      <c r="DA1363">
        <f>AI1363</f>
        <v>1</v>
      </c>
      <c r="DB1363">
        <f t="shared" si="220"/>
        <v>5.21</v>
      </c>
      <c r="DC1363">
        <f t="shared" si="221"/>
        <v>0</v>
      </c>
    </row>
    <row r="1364" spans="1:107">
      <c r="A1364">
        <f>ROW(Source!A1169)</f>
        <v>1169</v>
      </c>
      <c r="B1364">
        <v>35806607</v>
      </c>
      <c r="C1364">
        <v>35812347</v>
      </c>
      <c r="D1364">
        <v>18442760</v>
      </c>
      <c r="E1364">
        <v>1</v>
      </c>
      <c r="F1364">
        <v>1</v>
      </c>
      <c r="G1364">
        <v>1</v>
      </c>
      <c r="H1364">
        <v>1</v>
      </c>
      <c r="I1364" t="s">
        <v>895</v>
      </c>
      <c r="J1364" t="s">
        <v>3</v>
      </c>
      <c r="K1364" t="s">
        <v>896</v>
      </c>
      <c r="L1364">
        <v>1369</v>
      </c>
      <c r="N1364">
        <v>1013</v>
      </c>
      <c r="O1364" t="s">
        <v>583</v>
      </c>
      <c r="P1364" t="s">
        <v>583</v>
      </c>
      <c r="Q1364">
        <v>1</v>
      </c>
      <c r="W1364">
        <v>0</v>
      </c>
      <c r="X1364">
        <v>1855713677</v>
      </c>
      <c r="Y1364">
        <v>26.04</v>
      </c>
      <c r="AA1364">
        <v>0</v>
      </c>
      <c r="AB1364">
        <v>0</v>
      </c>
      <c r="AC1364">
        <v>0</v>
      </c>
      <c r="AD1364">
        <v>368.02</v>
      </c>
      <c r="AE1364">
        <v>0</v>
      </c>
      <c r="AF1364">
        <v>0</v>
      </c>
      <c r="AG1364">
        <v>0</v>
      </c>
      <c r="AH1364">
        <v>368.02</v>
      </c>
      <c r="AI1364">
        <v>1</v>
      </c>
      <c r="AJ1364">
        <v>1</v>
      </c>
      <c r="AK1364">
        <v>1</v>
      </c>
      <c r="AL1364">
        <v>1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 t="s">
        <v>3</v>
      </c>
      <c r="AT1364">
        <v>26.04</v>
      </c>
      <c r="AU1364" t="s">
        <v>3</v>
      </c>
      <c r="AV1364">
        <v>1</v>
      </c>
      <c r="AW1364">
        <v>2</v>
      </c>
      <c r="AX1364">
        <v>35812353</v>
      </c>
      <c r="AY1364">
        <v>2</v>
      </c>
      <c r="AZ1364">
        <v>131072</v>
      </c>
      <c r="BA1364">
        <v>1340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CX1364">
        <f>Y1364*Source!I1169</f>
        <v>7.2912000000000008</v>
      </c>
      <c r="CY1364">
        <f>AD1364</f>
        <v>368.02</v>
      </c>
      <c r="CZ1364">
        <f>AH1364</f>
        <v>368.02</v>
      </c>
      <c r="DA1364">
        <f>AL1364</f>
        <v>1</v>
      </c>
      <c r="DB1364">
        <f t="shared" si="220"/>
        <v>9583.24</v>
      </c>
      <c r="DC1364">
        <f t="shared" si="221"/>
        <v>0</v>
      </c>
    </row>
    <row r="1365" spans="1:107">
      <c r="A1365">
        <f>ROW(Source!A1169)</f>
        <v>1169</v>
      </c>
      <c r="B1365">
        <v>35806607</v>
      </c>
      <c r="C1365">
        <v>35812347</v>
      </c>
      <c r="D1365">
        <v>29173472</v>
      </c>
      <c r="E1365">
        <v>1</v>
      </c>
      <c r="F1365">
        <v>1</v>
      </c>
      <c r="G1365">
        <v>1</v>
      </c>
      <c r="H1365">
        <v>2</v>
      </c>
      <c r="I1365" t="s">
        <v>660</v>
      </c>
      <c r="J1365" t="s">
        <v>661</v>
      </c>
      <c r="K1365" t="s">
        <v>662</v>
      </c>
      <c r="L1365">
        <v>1368</v>
      </c>
      <c r="N1365">
        <v>1011</v>
      </c>
      <c r="O1365" t="s">
        <v>589</v>
      </c>
      <c r="P1365" t="s">
        <v>589</v>
      </c>
      <c r="Q1365">
        <v>1</v>
      </c>
      <c r="W1365">
        <v>0</v>
      </c>
      <c r="X1365">
        <v>275932499</v>
      </c>
      <c r="Y1365">
        <v>7.3</v>
      </c>
      <c r="AA1365">
        <v>0</v>
      </c>
      <c r="AB1365">
        <v>12.75</v>
      </c>
      <c r="AC1365">
        <v>0</v>
      </c>
      <c r="AD1365">
        <v>0</v>
      </c>
      <c r="AE1365">
        <v>0</v>
      </c>
      <c r="AF1365">
        <v>3</v>
      </c>
      <c r="AG1365">
        <v>0</v>
      </c>
      <c r="AH1365">
        <v>0</v>
      </c>
      <c r="AI1365">
        <v>1</v>
      </c>
      <c r="AJ1365">
        <v>4.25</v>
      </c>
      <c r="AK1365">
        <v>33.18</v>
      </c>
      <c r="AL1365">
        <v>1</v>
      </c>
      <c r="AN1365">
        <v>0</v>
      </c>
      <c r="AO1365">
        <v>1</v>
      </c>
      <c r="AP1365">
        <v>0</v>
      </c>
      <c r="AQ1365">
        <v>0</v>
      </c>
      <c r="AR1365">
        <v>0</v>
      </c>
      <c r="AS1365" t="s">
        <v>3</v>
      </c>
      <c r="AT1365">
        <v>7.3</v>
      </c>
      <c r="AU1365" t="s">
        <v>3</v>
      </c>
      <c r="AV1365">
        <v>0</v>
      </c>
      <c r="AW1365">
        <v>2</v>
      </c>
      <c r="AX1365">
        <v>35812354</v>
      </c>
      <c r="AY1365">
        <v>1</v>
      </c>
      <c r="AZ1365">
        <v>0</v>
      </c>
      <c r="BA1365">
        <v>1341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CX1365">
        <f>Y1365*Source!I1169</f>
        <v>2.044</v>
      </c>
      <c r="CY1365">
        <f>AB1365</f>
        <v>12.75</v>
      </c>
      <c r="CZ1365">
        <f>AF1365</f>
        <v>3</v>
      </c>
      <c r="DA1365">
        <f>AJ1365</f>
        <v>4.25</v>
      </c>
      <c r="DB1365">
        <f t="shared" si="220"/>
        <v>21.9</v>
      </c>
      <c r="DC1365">
        <f t="shared" si="221"/>
        <v>0</v>
      </c>
    </row>
    <row r="1366" spans="1:107">
      <c r="A1366">
        <f>ROW(Source!A1169)</f>
        <v>1169</v>
      </c>
      <c r="B1366">
        <v>35806607</v>
      </c>
      <c r="C1366">
        <v>35812347</v>
      </c>
      <c r="D1366">
        <v>29174580</v>
      </c>
      <c r="E1366">
        <v>1</v>
      </c>
      <c r="F1366">
        <v>1</v>
      </c>
      <c r="G1366">
        <v>1</v>
      </c>
      <c r="H1366">
        <v>2</v>
      </c>
      <c r="I1366" t="s">
        <v>715</v>
      </c>
      <c r="J1366" t="s">
        <v>821</v>
      </c>
      <c r="K1366" t="s">
        <v>717</v>
      </c>
      <c r="L1366">
        <v>1368</v>
      </c>
      <c r="N1366">
        <v>1011</v>
      </c>
      <c r="O1366" t="s">
        <v>589</v>
      </c>
      <c r="P1366" t="s">
        <v>589</v>
      </c>
      <c r="Q1366">
        <v>1</v>
      </c>
      <c r="W1366">
        <v>0</v>
      </c>
      <c r="X1366">
        <v>-169468834</v>
      </c>
      <c r="Y1366">
        <v>7.3</v>
      </c>
      <c r="AA1366">
        <v>0</v>
      </c>
      <c r="AB1366">
        <v>31.87</v>
      </c>
      <c r="AC1366">
        <v>0</v>
      </c>
      <c r="AD1366">
        <v>0</v>
      </c>
      <c r="AE1366">
        <v>0</v>
      </c>
      <c r="AF1366">
        <v>2.08</v>
      </c>
      <c r="AG1366">
        <v>0</v>
      </c>
      <c r="AH1366">
        <v>0</v>
      </c>
      <c r="AI1366">
        <v>1</v>
      </c>
      <c r="AJ1366">
        <v>15.32</v>
      </c>
      <c r="AK1366">
        <v>33.18</v>
      </c>
      <c r="AL1366">
        <v>1</v>
      </c>
      <c r="AN1366">
        <v>0</v>
      </c>
      <c r="AO1366">
        <v>1</v>
      </c>
      <c r="AP1366">
        <v>0</v>
      </c>
      <c r="AQ1366">
        <v>0</v>
      </c>
      <c r="AR1366">
        <v>0</v>
      </c>
      <c r="AS1366" t="s">
        <v>3</v>
      </c>
      <c r="AT1366">
        <v>7.3</v>
      </c>
      <c r="AU1366" t="s">
        <v>3</v>
      </c>
      <c r="AV1366">
        <v>0</v>
      </c>
      <c r="AW1366">
        <v>2</v>
      </c>
      <c r="AX1366">
        <v>35812355</v>
      </c>
      <c r="AY1366">
        <v>1</v>
      </c>
      <c r="AZ1366">
        <v>0</v>
      </c>
      <c r="BA1366">
        <v>1342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CX1366">
        <f>Y1366*Source!I1169</f>
        <v>2.044</v>
      </c>
      <c r="CY1366">
        <f>AB1366</f>
        <v>31.87</v>
      </c>
      <c r="CZ1366">
        <f>AF1366</f>
        <v>2.08</v>
      </c>
      <c r="DA1366">
        <f>AJ1366</f>
        <v>15.32</v>
      </c>
      <c r="DB1366">
        <f t="shared" si="220"/>
        <v>15.18</v>
      </c>
      <c r="DC1366">
        <f t="shared" si="221"/>
        <v>0</v>
      </c>
    </row>
    <row r="1367" spans="1:107">
      <c r="A1367">
        <f>ROW(Source!A1169)</f>
        <v>1169</v>
      </c>
      <c r="B1367">
        <v>35806607</v>
      </c>
      <c r="C1367">
        <v>35812347</v>
      </c>
      <c r="D1367">
        <v>29174613</v>
      </c>
      <c r="E1367">
        <v>1</v>
      </c>
      <c r="F1367">
        <v>1</v>
      </c>
      <c r="G1367">
        <v>1</v>
      </c>
      <c r="H1367">
        <v>2</v>
      </c>
      <c r="I1367" t="s">
        <v>897</v>
      </c>
      <c r="J1367" t="s">
        <v>898</v>
      </c>
      <c r="K1367" t="s">
        <v>899</v>
      </c>
      <c r="L1367">
        <v>1368</v>
      </c>
      <c r="N1367">
        <v>1011</v>
      </c>
      <c r="O1367" t="s">
        <v>589</v>
      </c>
      <c r="P1367" t="s">
        <v>589</v>
      </c>
      <c r="Q1367">
        <v>1</v>
      </c>
      <c r="W1367">
        <v>0</v>
      </c>
      <c r="X1367">
        <v>494066865</v>
      </c>
      <c r="Y1367">
        <v>1.46</v>
      </c>
      <c r="AA1367">
        <v>0</v>
      </c>
      <c r="AB1367">
        <v>0.52</v>
      </c>
      <c r="AC1367">
        <v>0</v>
      </c>
      <c r="AD1367">
        <v>0</v>
      </c>
      <c r="AE1367">
        <v>0</v>
      </c>
      <c r="AF1367">
        <v>0.14000000000000001</v>
      </c>
      <c r="AG1367">
        <v>0</v>
      </c>
      <c r="AH1367">
        <v>0</v>
      </c>
      <c r="AI1367">
        <v>1</v>
      </c>
      <c r="AJ1367">
        <v>3.71</v>
      </c>
      <c r="AK1367">
        <v>33.18</v>
      </c>
      <c r="AL1367">
        <v>1</v>
      </c>
      <c r="AN1367">
        <v>0</v>
      </c>
      <c r="AO1367">
        <v>1</v>
      </c>
      <c r="AP1367">
        <v>0</v>
      </c>
      <c r="AQ1367">
        <v>0</v>
      </c>
      <c r="AR1367">
        <v>0</v>
      </c>
      <c r="AS1367" t="s">
        <v>3</v>
      </c>
      <c r="AT1367">
        <v>1.46</v>
      </c>
      <c r="AU1367" t="s">
        <v>3</v>
      </c>
      <c r="AV1367">
        <v>0</v>
      </c>
      <c r="AW1367">
        <v>2</v>
      </c>
      <c r="AX1367">
        <v>35812356</v>
      </c>
      <c r="AY1367">
        <v>1</v>
      </c>
      <c r="AZ1367">
        <v>0</v>
      </c>
      <c r="BA1367">
        <v>1343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CX1367">
        <f>Y1367*Source!I1169</f>
        <v>0.40880000000000005</v>
      </c>
      <c r="CY1367">
        <f>AB1367</f>
        <v>0.52</v>
      </c>
      <c r="CZ1367">
        <f>AF1367</f>
        <v>0.14000000000000001</v>
      </c>
      <c r="DA1367">
        <f>AJ1367</f>
        <v>3.71</v>
      </c>
      <c r="DB1367">
        <f t="shared" si="220"/>
        <v>0.2</v>
      </c>
      <c r="DC1367">
        <f t="shared" si="221"/>
        <v>0</v>
      </c>
    </row>
    <row r="1368" spans="1:107">
      <c r="A1368">
        <f>ROW(Source!A1169)</f>
        <v>1169</v>
      </c>
      <c r="B1368">
        <v>35806607</v>
      </c>
      <c r="C1368">
        <v>35812347</v>
      </c>
      <c r="D1368">
        <v>29174913</v>
      </c>
      <c r="E1368">
        <v>1</v>
      </c>
      <c r="F1368">
        <v>1</v>
      </c>
      <c r="G1368">
        <v>1</v>
      </c>
      <c r="H1368">
        <v>2</v>
      </c>
      <c r="I1368" t="s">
        <v>601</v>
      </c>
      <c r="J1368" t="s">
        <v>602</v>
      </c>
      <c r="K1368" t="s">
        <v>603</v>
      </c>
      <c r="L1368">
        <v>1368</v>
      </c>
      <c r="N1368">
        <v>1011</v>
      </c>
      <c r="O1368" t="s">
        <v>589</v>
      </c>
      <c r="P1368" t="s">
        <v>589</v>
      </c>
      <c r="Q1368">
        <v>1</v>
      </c>
      <c r="W1368">
        <v>0</v>
      </c>
      <c r="X1368">
        <v>458544584</v>
      </c>
      <c r="Y1368">
        <v>0.14000000000000001</v>
      </c>
      <c r="AA1368">
        <v>0</v>
      </c>
      <c r="AB1368">
        <v>932.72</v>
      </c>
      <c r="AC1368">
        <v>384.89</v>
      </c>
      <c r="AD1368">
        <v>0</v>
      </c>
      <c r="AE1368">
        <v>0</v>
      </c>
      <c r="AF1368">
        <v>87.17</v>
      </c>
      <c r="AG1368">
        <v>11.6</v>
      </c>
      <c r="AH1368">
        <v>0</v>
      </c>
      <c r="AI1368">
        <v>1</v>
      </c>
      <c r="AJ1368">
        <v>10.7</v>
      </c>
      <c r="AK1368">
        <v>33.18</v>
      </c>
      <c r="AL1368">
        <v>1</v>
      </c>
      <c r="AN1368">
        <v>0</v>
      </c>
      <c r="AO1368">
        <v>1</v>
      </c>
      <c r="AP1368">
        <v>0</v>
      </c>
      <c r="AQ1368">
        <v>0</v>
      </c>
      <c r="AR1368">
        <v>0</v>
      </c>
      <c r="AS1368" t="s">
        <v>3</v>
      </c>
      <c r="AT1368">
        <v>0.14000000000000001</v>
      </c>
      <c r="AU1368" t="s">
        <v>3</v>
      </c>
      <c r="AV1368">
        <v>0</v>
      </c>
      <c r="AW1368">
        <v>2</v>
      </c>
      <c r="AX1368">
        <v>35812357</v>
      </c>
      <c r="AY1368">
        <v>1</v>
      </c>
      <c r="AZ1368">
        <v>0</v>
      </c>
      <c r="BA1368">
        <v>1344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CX1368">
        <f>Y1368*Source!I1169</f>
        <v>3.9200000000000006E-2</v>
      </c>
      <c r="CY1368">
        <f>AB1368</f>
        <v>932.72</v>
      </c>
      <c r="CZ1368">
        <f>AF1368</f>
        <v>87.17</v>
      </c>
      <c r="DA1368">
        <f>AJ1368</f>
        <v>10.7</v>
      </c>
      <c r="DB1368">
        <f t="shared" si="220"/>
        <v>12.2</v>
      </c>
      <c r="DC1368">
        <f t="shared" si="221"/>
        <v>1.62</v>
      </c>
    </row>
    <row r="1369" spans="1:107">
      <c r="A1369">
        <f>ROW(Source!A1174)</f>
        <v>1174</v>
      </c>
      <c r="B1369">
        <v>35806607</v>
      </c>
      <c r="C1369">
        <v>35812367</v>
      </c>
      <c r="D1369">
        <v>18442760</v>
      </c>
      <c r="E1369">
        <v>1</v>
      </c>
      <c r="F1369">
        <v>1</v>
      </c>
      <c r="G1369">
        <v>1</v>
      </c>
      <c r="H1369">
        <v>1</v>
      </c>
      <c r="I1369" t="s">
        <v>895</v>
      </c>
      <c r="J1369" t="s">
        <v>3</v>
      </c>
      <c r="K1369" t="s">
        <v>896</v>
      </c>
      <c r="L1369">
        <v>1369</v>
      </c>
      <c r="N1369">
        <v>1013</v>
      </c>
      <c r="O1369" t="s">
        <v>583</v>
      </c>
      <c r="P1369" t="s">
        <v>583</v>
      </c>
      <c r="Q1369">
        <v>1</v>
      </c>
      <c r="W1369">
        <v>0</v>
      </c>
      <c r="X1369">
        <v>1855713677</v>
      </c>
      <c r="Y1369">
        <v>36.53</v>
      </c>
      <c r="AA1369">
        <v>0</v>
      </c>
      <c r="AB1369">
        <v>0</v>
      </c>
      <c r="AC1369">
        <v>0</v>
      </c>
      <c r="AD1369">
        <v>368.02</v>
      </c>
      <c r="AE1369">
        <v>0</v>
      </c>
      <c r="AF1369">
        <v>0</v>
      </c>
      <c r="AG1369">
        <v>0</v>
      </c>
      <c r="AH1369">
        <v>368.02</v>
      </c>
      <c r="AI1369">
        <v>1</v>
      </c>
      <c r="AJ1369">
        <v>1</v>
      </c>
      <c r="AK1369">
        <v>1</v>
      </c>
      <c r="AL1369">
        <v>1</v>
      </c>
      <c r="AN1369">
        <v>0</v>
      </c>
      <c r="AO1369">
        <v>1</v>
      </c>
      <c r="AP1369">
        <v>0</v>
      </c>
      <c r="AQ1369">
        <v>0</v>
      </c>
      <c r="AR1369">
        <v>0</v>
      </c>
      <c r="AS1369" t="s">
        <v>3</v>
      </c>
      <c r="AT1369">
        <v>36.53</v>
      </c>
      <c r="AU1369" t="s">
        <v>3</v>
      </c>
      <c r="AV1369">
        <v>1</v>
      </c>
      <c r="AW1369">
        <v>2</v>
      </c>
      <c r="AX1369">
        <v>35812369</v>
      </c>
      <c r="AY1369">
        <v>2</v>
      </c>
      <c r="AZ1369">
        <v>131072</v>
      </c>
      <c r="BA1369">
        <v>1350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CX1369">
        <f>Y1369*Source!I1174</f>
        <v>1.4612000000000001</v>
      </c>
      <c r="CY1369">
        <f>AD1369</f>
        <v>368.02</v>
      </c>
      <c r="CZ1369">
        <f>AH1369</f>
        <v>368.02</v>
      </c>
      <c r="DA1369">
        <f>AL1369</f>
        <v>1</v>
      </c>
      <c r="DB1369">
        <f t="shared" si="220"/>
        <v>13443.77</v>
      </c>
      <c r="DC1369">
        <f t="shared" si="221"/>
        <v>0</v>
      </c>
    </row>
    <row r="1370" spans="1:107">
      <c r="A1370">
        <f>ROW(Source!A1175)</f>
        <v>1175</v>
      </c>
      <c r="B1370">
        <v>35806607</v>
      </c>
      <c r="C1370">
        <v>35812372</v>
      </c>
      <c r="D1370">
        <v>29364679</v>
      </c>
      <c r="E1370">
        <v>1</v>
      </c>
      <c r="F1370">
        <v>1</v>
      </c>
      <c r="G1370">
        <v>1</v>
      </c>
      <c r="H1370">
        <v>1</v>
      </c>
      <c r="I1370" t="s">
        <v>799</v>
      </c>
      <c r="J1370" t="s">
        <v>3</v>
      </c>
      <c r="K1370" t="s">
        <v>800</v>
      </c>
      <c r="L1370">
        <v>1369</v>
      </c>
      <c r="N1370">
        <v>1013</v>
      </c>
      <c r="O1370" t="s">
        <v>583</v>
      </c>
      <c r="P1370" t="s">
        <v>583</v>
      </c>
      <c r="Q1370">
        <v>1</v>
      </c>
      <c r="W1370">
        <v>0</v>
      </c>
      <c r="X1370">
        <v>931378261</v>
      </c>
      <c r="Y1370">
        <v>94.4</v>
      </c>
      <c r="AA1370">
        <v>0</v>
      </c>
      <c r="AB1370">
        <v>0</v>
      </c>
      <c r="AC1370">
        <v>0</v>
      </c>
      <c r="AD1370">
        <v>329.2</v>
      </c>
      <c r="AE1370">
        <v>0</v>
      </c>
      <c r="AF1370">
        <v>0</v>
      </c>
      <c r="AG1370">
        <v>0</v>
      </c>
      <c r="AH1370">
        <v>329.2</v>
      </c>
      <c r="AI1370">
        <v>1</v>
      </c>
      <c r="AJ1370">
        <v>1</v>
      </c>
      <c r="AK1370">
        <v>1</v>
      </c>
      <c r="AL1370">
        <v>1</v>
      </c>
      <c r="AN1370">
        <v>0</v>
      </c>
      <c r="AO1370">
        <v>1</v>
      </c>
      <c r="AP1370">
        <v>0</v>
      </c>
      <c r="AQ1370">
        <v>0</v>
      </c>
      <c r="AR1370">
        <v>0</v>
      </c>
      <c r="AS1370" t="s">
        <v>3</v>
      </c>
      <c r="AT1370">
        <v>94.4</v>
      </c>
      <c r="AU1370" t="s">
        <v>3</v>
      </c>
      <c r="AV1370">
        <v>1</v>
      </c>
      <c r="AW1370">
        <v>2</v>
      </c>
      <c r="AX1370">
        <v>35812379</v>
      </c>
      <c r="AY1370">
        <v>2</v>
      </c>
      <c r="AZ1370">
        <v>131072</v>
      </c>
      <c r="BA1370">
        <v>1353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CX1370">
        <f>Y1370*Source!I1175</f>
        <v>3.7760000000000002</v>
      </c>
      <c r="CY1370">
        <f>AD1370</f>
        <v>329.2</v>
      </c>
      <c r="CZ1370">
        <f>AH1370</f>
        <v>329.2</v>
      </c>
      <c r="DA1370">
        <f>AL1370</f>
        <v>1</v>
      </c>
      <c r="DB1370">
        <f t="shared" si="220"/>
        <v>31076.48</v>
      </c>
      <c r="DC1370">
        <f t="shared" si="221"/>
        <v>0</v>
      </c>
    </row>
    <row r="1371" spans="1:107">
      <c r="A1371">
        <f>ROW(Source!A1175)</f>
        <v>1175</v>
      </c>
      <c r="B1371">
        <v>35806607</v>
      </c>
      <c r="C1371">
        <v>35812372</v>
      </c>
      <c r="D1371">
        <v>121548</v>
      </c>
      <c r="E1371">
        <v>1</v>
      </c>
      <c r="F1371">
        <v>1</v>
      </c>
      <c r="G1371">
        <v>1</v>
      </c>
      <c r="H1371">
        <v>1</v>
      </c>
      <c r="I1371" t="s">
        <v>34</v>
      </c>
      <c r="J1371" t="s">
        <v>3</v>
      </c>
      <c r="K1371" t="s">
        <v>584</v>
      </c>
      <c r="L1371">
        <v>608254</v>
      </c>
      <c r="N1371">
        <v>1013</v>
      </c>
      <c r="O1371" t="s">
        <v>585</v>
      </c>
      <c r="P1371" t="s">
        <v>585</v>
      </c>
      <c r="Q1371">
        <v>1</v>
      </c>
      <c r="W1371">
        <v>0</v>
      </c>
      <c r="X1371">
        <v>-185737400</v>
      </c>
      <c r="Y1371">
        <v>0.2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1</v>
      </c>
      <c r="AJ1371">
        <v>1</v>
      </c>
      <c r="AK1371">
        <v>1</v>
      </c>
      <c r="AL1371">
        <v>1</v>
      </c>
      <c r="AN1371">
        <v>0</v>
      </c>
      <c r="AO1371">
        <v>1</v>
      </c>
      <c r="AP1371">
        <v>0</v>
      </c>
      <c r="AQ1371">
        <v>0</v>
      </c>
      <c r="AR1371">
        <v>0</v>
      </c>
      <c r="AS1371" t="s">
        <v>3</v>
      </c>
      <c r="AT1371">
        <v>0.2</v>
      </c>
      <c r="AU1371" t="s">
        <v>3</v>
      </c>
      <c r="AV1371">
        <v>2</v>
      </c>
      <c r="AW1371">
        <v>2</v>
      </c>
      <c r="AX1371">
        <v>35812380</v>
      </c>
      <c r="AY1371">
        <v>1</v>
      </c>
      <c r="AZ1371">
        <v>0</v>
      </c>
      <c r="BA1371">
        <v>1354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CX1371">
        <f>Y1371*Source!I1175</f>
        <v>8.0000000000000002E-3</v>
      </c>
      <c r="CY1371">
        <f>AD1371</f>
        <v>0</v>
      </c>
      <c r="CZ1371">
        <f>AH1371</f>
        <v>0</v>
      </c>
      <c r="DA1371">
        <f>AL1371</f>
        <v>1</v>
      </c>
      <c r="DB1371">
        <f t="shared" si="220"/>
        <v>0</v>
      </c>
      <c r="DC1371">
        <f t="shared" si="221"/>
        <v>0</v>
      </c>
    </row>
    <row r="1372" spans="1:107">
      <c r="A1372">
        <f>ROW(Source!A1175)</f>
        <v>1175</v>
      </c>
      <c r="B1372">
        <v>35806607</v>
      </c>
      <c r="C1372">
        <v>35812372</v>
      </c>
      <c r="D1372">
        <v>29172362</v>
      </c>
      <c r="E1372">
        <v>1</v>
      </c>
      <c r="F1372">
        <v>1</v>
      </c>
      <c r="G1372">
        <v>1</v>
      </c>
      <c r="H1372">
        <v>2</v>
      </c>
      <c r="I1372" t="s">
        <v>801</v>
      </c>
      <c r="J1372" t="s">
        <v>802</v>
      </c>
      <c r="K1372" t="s">
        <v>803</v>
      </c>
      <c r="L1372">
        <v>1368</v>
      </c>
      <c r="N1372">
        <v>1011</v>
      </c>
      <c r="O1372" t="s">
        <v>589</v>
      </c>
      <c r="P1372" t="s">
        <v>589</v>
      </c>
      <c r="Q1372">
        <v>1</v>
      </c>
      <c r="W1372">
        <v>0</v>
      </c>
      <c r="X1372">
        <v>2071614860</v>
      </c>
      <c r="Y1372">
        <v>0.2</v>
      </c>
      <c r="AA1372">
        <v>0</v>
      </c>
      <c r="AB1372">
        <v>1113.56</v>
      </c>
      <c r="AC1372">
        <v>447.93</v>
      </c>
      <c r="AD1372">
        <v>0</v>
      </c>
      <c r="AE1372">
        <v>0</v>
      </c>
      <c r="AF1372">
        <v>134.65</v>
      </c>
      <c r="AG1372">
        <v>13.5</v>
      </c>
      <c r="AH1372">
        <v>0</v>
      </c>
      <c r="AI1372">
        <v>1</v>
      </c>
      <c r="AJ1372">
        <v>8.27</v>
      </c>
      <c r="AK1372">
        <v>33.18</v>
      </c>
      <c r="AL1372">
        <v>1</v>
      </c>
      <c r="AN1372">
        <v>0</v>
      </c>
      <c r="AO1372">
        <v>1</v>
      </c>
      <c r="AP1372">
        <v>0</v>
      </c>
      <c r="AQ1372">
        <v>0</v>
      </c>
      <c r="AR1372">
        <v>0</v>
      </c>
      <c r="AS1372" t="s">
        <v>3</v>
      </c>
      <c r="AT1372">
        <v>0.2</v>
      </c>
      <c r="AU1372" t="s">
        <v>3</v>
      </c>
      <c r="AV1372">
        <v>0</v>
      </c>
      <c r="AW1372">
        <v>2</v>
      </c>
      <c r="AX1372">
        <v>35812381</v>
      </c>
      <c r="AY1372">
        <v>1</v>
      </c>
      <c r="AZ1372">
        <v>0</v>
      </c>
      <c r="BA1372">
        <v>1355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CX1372">
        <f>Y1372*Source!I1175</f>
        <v>8.0000000000000002E-3</v>
      </c>
      <c r="CY1372">
        <f>AB1372</f>
        <v>1113.56</v>
      </c>
      <c r="CZ1372">
        <f>AF1372</f>
        <v>134.65</v>
      </c>
      <c r="DA1372">
        <f>AJ1372</f>
        <v>8.27</v>
      </c>
      <c r="DB1372">
        <f t="shared" ref="DB1372:DB1395" si="225">ROUND(ROUND(AT1372*CZ1372,2),2)</f>
        <v>26.93</v>
      </c>
      <c r="DC1372">
        <f t="shared" ref="DC1372:DC1395" si="226">ROUND(ROUND(AT1372*AG1372,2),2)</f>
        <v>2.7</v>
      </c>
    </row>
    <row r="1373" spans="1:107">
      <c r="A1373">
        <f>ROW(Source!A1175)</f>
        <v>1175</v>
      </c>
      <c r="B1373">
        <v>35806607</v>
      </c>
      <c r="C1373">
        <v>35812372</v>
      </c>
      <c r="D1373">
        <v>29174913</v>
      </c>
      <c r="E1373">
        <v>1</v>
      </c>
      <c r="F1373">
        <v>1</v>
      </c>
      <c r="G1373">
        <v>1</v>
      </c>
      <c r="H1373">
        <v>2</v>
      </c>
      <c r="I1373" t="s">
        <v>601</v>
      </c>
      <c r="J1373" t="s">
        <v>602</v>
      </c>
      <c r="K1373" t="s">
        <v>603</v>
      </c>
      <c r="L1373">
        <v>1368</v>
      </c>
      <c r="N1373">
        <v>1011</v>
      </c>
      <c r="O1373" t="s">
        <v>589</v>
      </c>
      <c r="P1373" t="s">
        <v>589</v>
      </c>
      <c r="Q1373">
        <v>1</v>
      </c>
      <c r="W1373">
        <v>0</v>
      </c>
      <c r="X1373">
        <v>458544584</v>
      </c>
      <c r="Y1373">
        <v>0.2</v>
      </c>
      <c r="AA1373">
        <v>0</v>
      </c>
      <c r="AB1373">
        <v>932.72</v>
      </c>
      <c r="AC1373">
        <v>384.89</v>
      </c>
      <c r="AD1373">
        <v>0</v>
      </c>
      <c r="AE1373">
        <v>0</v>
      </c>
      <c r="AF1373">
        <v>87.17</v>
      </c>
      <c r="AG1373">
        <v>11.6</v>
      </c>
      <c r="AH1373">
        <v>0</v>
      </c>
      <c r="AI1373">
        <v>1</v>
      </c>
      <c r="AJ1373">
        <v>10.7</v>
      </c>
      <c r="AK1373">
        <v>33.18</v>
      </c>
      <c r="AL1373">
        <v>1</v>
      </c>
      <c r="AN1373">
        <v>0</v>
      </c>
      <c r="AO1373">
        <v>1</v>
      </c>
      <c r="AP1373">
        <v>0</v>
      </c>
      <c r="AQ1373">
        <v>0</v>
      </c>
      <c r="AR1373">
        <v>0</v>
      </c>
      <c r="AS1373" t="s">
        <v>3</v>
      </c>
      <c r="AT1373">
        <v>0.2</v>
      </c>
      <c r="AU1373" t="s">
        <v>3</v>
      </c>
      <c r="AV1373">
        <v>0</v>
      </c>
      <c r="AW1373">
        <v>2</v>
      </c>
      <c r="AX1373">
        <v>35812382</v>
      </c>
      <c r="AY1373">
        <v>1</v>
      </c>
      <c r="AZ1373">
        <v>0</v>
      </c>
      <c r="BA1373">
        <v>1356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CX1373">
        <f>Y1373*Source!I1175</f>
        <v>8.0000000000000002E-3</v>
      </c>
      <c r="CY1373">
        <f>AB1373</f>
        <v>932.72</v>
      </c>
      <c r="CZ1373">
        <f>AF1373</f>
        <v>87.17</v>
      </c>
      <c r="DA1373">
        <f>AJ1373</f>
        <v>10.7</v>
      </c>
      <c r="DB1373">
        <f t="shared" si="225"/>
        <v>17.43</v>
      </c>
      <c r="DC1373">
        <f t="shared" si="226"/>
        <v>2.3199999999999998</v>
      </c>
    </row>
    <row r="1374" spans="1:107">
      <c r="A1374">
        <f>ROW(Source!A1175)</f>
        <v>1175</v>
      </c>
      <c r="B1374">
        <v>35806607</v>
      </c>
      <c r="C1374">
        <v>35812372</v>
      </c>
      <c r="D1374">
        <v>29164111</v>
      </c>
      <c r="E1374">
        <v>1</v>
      </c>
      <c r="F1374">
        <v>1</v>
      </c>
      <c r="G1374">
        <v>1</v>
      </c>
      <c r="H1374">
        <v>3</v>
      </c>
      <c r="I1374" t="s">
        <v>847</v>
      </c>
      <c r="J1374" t="s">
        <v>900</v>
      </c>
      <c r="K1374" t="s">
        <v>849</v>
      </c>
      <c r="L1374">
        <v>1355</v>
      </c>
      <c r="N1374">
        <v>1010</v>
      </c>
      <c r="O1374" t="s">
        <v>61</v>
      </c>
      <c r="P1374" t="s">
        <v>61</v>
      </c>
      <c r="Q1374">
        <v>100</v>
      </c>
      <c r="W1374">
        <v>0</v>
      </c>
      <c r="X1374">
        <v>-1689080274</v>
      </c>
      <c r="Y1374">
        <v>1.02</v>
      </c>
      <c r="AA1374">
        <v>783</v>
      </c>
      <c r="AB1374">
        <v>0</v>
      </c>
      <c r="AC1374">
        <v>0</v>
      </c>
      <c r="AD1374">
        <v>0</v>
      </c>
      <c r="AE1374">
        <v>100</v>
      </c>
      <c r="AF1374">
        <v>0</v>
      </c>
      <c r="AG1374">
        <v>0</v>
      </c>
      <c r="AH1374">
        <v>0</v>
      </c>
      <c r="AI1374">
        <v>7.83</v>
      </c>
      <c r="AJ1374">
        <v>1</v>
      </c>
      <c r="AK1374">
        <v>1</v>
      </c>
      <c r="AL1374">
        <v>1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 t="s">
        <v>3</v>
      </c>
      <c r="AT1374">
        <v>1.02</v>
      </c>
      <c r="AU1374" t="s">
        <v>3</v>
      </c>
      <c r="AV1374">
        <v>0</v>
      </c>
      <c r="AW1374">
        <v>2</v>
      </c>
      <c r="AX1374">
        <v>35812383</v>
      </c>
      <c r="AY1374">
        <v>1</v>
      </c>
      <c r="AZ1374">
        <v>0</v>
      </c>
      <c r="BA1374">
        <v>1357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CX1374">
        <f>Y1374*Source!I1175</f>
        <v>4.0800000000000003E-2</v>
      </c>
      <c r="CY1374">
        <f>AA1374</f>
        <v>783</v>
      </c>
      <c r="CZ1374">
        <f>AE1374</f>
        <v>100</v>
      </c>
      <c r="DA1374">
        <f>AI1374</f>
        <v>7.83</v>
      </c>
      <c r="DB1374">
        <f t="shared" si="225"/>
        <v>102</v>
      </c>
      <c r="DC1374">
        <f t="shared" si="226"/>
        <v>0</v>
      </c>
    </row>
    <row r="1375" spans="1:107">
      <c r="A1375">
        <f>ROW(Source!A1175)</f>
        <v>1175</v>
      </c>
      <c r="B1375">
        <v>35806607</v>
      </c>
      <c r="C1375">
        <v>35812372</v>
      </c>
      <c r="D1375">
        <v>29171808</v>
      </c>
      <c r="E1375">
        <v>1</v>
      </c>
      <c r="F1375">
        <v>1</v>
      </c>
      <c r="G1375">
        <v>1</v>
      </c>
      <c r="H1375">
        <v>3</v>
      </c>
      <c r="I1375" t="s">
        <v>816</v>
      </c>
      <c r="J1375" t="s">
        <v>817</v>
      </c>
      <c r="K1375" t="s">
        <v>818</v>
      </c>
      <c r="L1375">
        <v>1374</v>
      </c>
      <c r="N1375">
        <v>1013</v>
      </c>
      <c r="O1375" t="s">
        <v>819</v>
      </c>
      <c r="P1375" t="s">
        <v>819</v>
      </c>
      <c r="Q1375">
        <v>1</v>
      </c>
      <c r="W1375">
        <v>0</v>
      </c>
      <c r="X1375">
        <v>-915781824</v>
      </c>
      <c r="Y1375">
        <v>18.73</v>
      </c>
      <c r="AA1375">
        <v>1</v>
      </c>
      <c r="AB1375">
        <v>0</v>
      </c>
      <c r="AC1375">
        <v>0</v>
      </c>
      <c r="AD1375">
        <v>0</v>
      </c>
      <c r="AE1375">
        <v>1</v>
      </c>
      <c r="AF1375">
        <v>0</v>
      </c>
      <c r="AG1375">
        <v>0</v>
      </c>
      <c r="AH1375">
        <v>0</v>
      </c>
      <c r="AI1375">
        <v>1</v>
      </c>
      <c r="AJ1375">
        <v>1</v>
      </c>
      <c r="AK1375">
        <v>1</v>
      </c>
      <c r="AL1375">
        <v>1</v>
      </c>
      <c r="AN1375">
        <v>0</v>
      </c>
      <c r="AO1375">
        <v>1</v>
      </c>
      <c r="AP1375">
        <v>0</v>
      </c>
      <c r="AQ1375">
        <v>0</v>
      </c>
      <c r="AR1375">
        <v>0</v>
      </c>
      <c r="AS1375" t="s">
        <v>3</v>
      </c>
      <c r="AT1375">
        <v>18.73</v>
      </c>
      <c r="AU1375" t="s">
        <v>3</v>
      </c>
      <c r="AV1375">
        <v>0</v>
      </c>
      <c r="AW1375">
        <v>2</v>
      </c>
      <c r="AX1375">
        <v>35812384</v>
      </c>
      <c r="AY1375">
        <v>1</v>
      </c>
      <c r="AZ1375">
        <v>0</v>
      </c>
      <c r="BA1375">
        <v>1358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CX1375">
        <f>Y1375*Source!I1175</f>
        <v>0.74920000000000009</v>
      </c>
      <c r="CY1375">
        <f>AA1375</f>
        <v>1</v>
      </c>
      <c r="CZ1375">
        <f>AE1375</f>
        <v>1</v>
      </c>
      <c r="DA1375">
        <f>AI1375</f>
        <v>1</v>
      </c>
      <c r="DB1375">
        <f t="shared" si="225"/>
        <v>18.73</v>
      </c>
      <c r="DC1375">
        <f t="shared" si="226"/>
        <v>0</v>
      </c>
    </row>
    <row r="1376" spans="1:107">
      <c r="A1376">
        <f>ROW(Source!A1249)</f>
        <v>1249</v>
      </c>
      <c r="B1376">
        <v>35806607</v>
      </c>
      <c r="C1376">
        <v>35812385</v>
      </c>
      <c r="D1376">
        <v>18406804</v>
      </c>
      <c r="E1376">
        <v>1</v>
      </c>
      <c r="F1376">
        <v>1</v>
      </c>
      <c r="G1376">
        <v>1</v>
      </c>
      <c r="H1376">
        <v>1</v>
      </c>
      <c r="I1376" t="s">
        <v>581</v>
      </c>
      <c r="J1376" t="s">
        <v>3</v>
      </c>
      <c r="K1376" t="s">
        <v>582</v>
      </c>
      <c r="L1376">
        <v>1369</v>
      </c>
      <c r="N1376">
        <v>1013</v>
      </c>
      <c r="O1376" t="s">
        <v>583</v>
      </c>
      <c r="P1376" t="s">
        <v>583</v>
      </c>
      <c r="Q1376">
        <v>1</v>
      </c>
      <c r="W1376">
        <v>0</v>
      </c>
      <c r="X1376">
        <v>254330056</v>
      </c>
      <c r="Y1376">
        <v>7.67</v>
      </c>
      <c r="AA1376">
        <v>0</v>
      </c>
      <c r="AB1376">
        <v>0</v>
      </c>
      <c r="AC1376">
        <v>0</v>
      </c>
      <c r="AD1376">
        <v>258.83999999999997</v>
      </c>
      <c r="AE1376">
        <v>0</v>
      </c>
      <c r="AF1376">
        <v>0</v>
      </c>
      <c r="AG1376">
        <v>0</v>
      </c>
      <c r="AH1376">
        <v>258.83999999999997</v>
      </c>
      <c r="AI1376">
        <v>1</v>
      </c>
      <c r="AJ1376">
        <v>1</v>
      </c>
      <c r="AK1376">
        <v>1</v>
      </c>
      <c r="AL1376">
        <v>1</v>
      </c>
      <c r="AN1376">
        <v>0</v>
      </c>
      <c r="AO1376">
        <v>1</v>
      </c>
      <c r="AP1376">
        <v>0</v>
      </c>
      <c r="AQ1376">
        <v>0</v>
      </c>
      <c r="AR1376">
        <v>0</v>
      </c>
      <c r="AS1376" t="s">
        <v>3</v>
      </c>
      <c r="AT1376">
        <v>7.67</v>
      </c>
      <c r="AU1376" t="s">
        <v>3</v>
      </c>
      <c r="AV1376">
        <v>1</v>
      </c>
      <c r="AW1376">
        <v>2</v>
      </c>
      <c r="AX1376">
        <v>35812388</v>
      </c>
      <c r="AY1376">
        <v>2</v>
      </c>
      <c r="AZ1376">
        <v>131072</v>
      </c>
      <c r="BA1376">
        <v>1359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CX1376">
        <f>Y1376*Source!I1249</f>
        <v>1.3805999999999998</v>
      </c>
      <c r="CY1376">
        <f>AD1376</f>
        <v>258.83999999999997</v>
      </c>
      <c r="CZ1376">
        <f>AH1376</f>
        <v>258.83999999999997</v>
      </c>
      <c r="DA1376">
        <f>AL1376</f>
        <v>1</v>
      </c>
      <c r="DB1376">
        <f t="shared" si="225"/>
        <v>1985.3</v>
      </c>
      <c r="DC1376">
        <f t="shared" si="226"/>
        <v>0</v>
      </c>
    </row>
    <row r="1377" spans="1:107">
      <c r="A1377">
        <f>ROW(Source!A1249)</f>
        <v>1249</v>
      </c>
      <c r="B1377">
        <v>35806607</v>
      </c>
      <c r="C1377">
        <v>35812385</v>
      </c>
      <c r="D1377">
        <v>29164349</v>
      </c>
      <c r="E1377">
        <v>1</v>
      </c>
      <c r="F1377">
        <v>1</v>
      </c>
      <c r="G1377">
        <v>1</v>
      </c>
      <c r="H1377">
        <v>3</v>
      </c>
      <c r="I1377" t="s">
        <v>27</v>
      </c>
      <c r="J1377" t="s">
        <v>30</v>
      </c>
      <c r="K1377" t="s">
        <v>28</v>
      </c>
      <c r="L1377">
        <v>1348</v>
      </c>
      <c r="N1377">
        <v>1009</v>
      </c>
      <c r="O1377" t="s">
        <v>29</v>
      </c>
      <c r="P1377" t="s">
        <v>29</v>
      </c>
      <c r="Q1377">
        <v>1000</v>
      </c>
      <c r="W1377">
        <v>0</v>
      </c>
      <c r="X1377">
        <v>-304821490</v>
      </c>
      <c r="Y1377">
        <v>0.7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1</v>
      </c>
      <c r="AJ1377">
        <v>1</v>
      </c>
      <c r="AK1377">
        <v>1</v>
      </c>
      <c r="AL1377">
        <v>1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 t="s">
        <v>3</v>
      </c>
      <c r="AT1377">
        <v>0.7</v>
      </c>
      <c r="AU1377" t="s">
        <v>3</v>
      </c>
      <c r="AV1377">
        <v>0</v>
      </c>
      <c r="AW1377">
        <v>2</v>
      </c>
      <c r="AX1377">
        <v>35812389</v>
      </c>
      <c r="AY1377">
        <v>1</v>
      </c>
      <c r="AZ1377">
        <v>0</v>
      </c>
      <c r="BA1377">
        <v>1360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CX1377">
        <f>Y1377*Source!I1249</f>
        <v>0.126</v>
      </c>
      <c r="CY1377">
        <f>AA1377</f>
        <v>0</v>
      </c>
      <c r="CZ1377">
        <f>AE1377</f>
        <v>0</v>
      </c>
      <c r="DA1377">
        <f>AI1377</f>
        <v>1</v>
      </c>
      <c r="DB1377">
        <f t="shared" si="225"/>
        <v>0</v>
      </c>
      <c r="DC1377">
        <f t="shared" si="226"/>
        <v>0</v>
      </c>
    </row>
    <row r="1378" spans="1:107">
      <c r="A1378">
        <f>ROW(Source!A1251)</f>
        <v>1251</v>
      </c>
      <c r="B1378">
        <v>35806607</v>
      </c>
      <c r="C1378">
        <v>35812391</v>
      </c>
      <c r="D1378">
        <v>18406804</v>
      </c>
      <c r="E1378">
        <v>1</v>
      </c>
      <c r="F1378">
        <v>1</v>
      </c>
      <c r="G1378">
        <v>1</v>
      </c>
      <c r="H1378">
        <v>1</v>
      </c>
      <c r="I1378" t="s">
        <v>581</v>
      </c>
      <c r="J1378" t="s">
        <v>3</v>
      </c>
      <c r="K1378" t="s">
        <v>582</v>
      </c>
      <c r="L1378">
        <v>1369</v>
      </c>
      <c r="N1378">
        <v>1013</v>
      </c>
      <c r="O1378" t="s">
        <v>583</v>
      </c>
      <c r="P1378" t="s">
        <v>583</v>
      </c>
      <c r="Q1378">
        <v>1</v>
      </c>
      <c r="W1378">
        <v>0</v>
      </c>
      <c r="X1378">
        <v>254330056</v>
      </c>
      <c r="Y1378">
        <v>11.39</v>
      </c>
      <c r="AA1378">
        <v>0</v>
      </c>
      <c r="AB1378">
        <v>0</v>
      </c>
      <c r="AC1378">
        <v>0</v>
      </c>
      <c r="AD1378">
        <v>258.83999999999997</v>
      </c>
      <c r="AE1378">
        <v>0</v>
      </c>
      <c r="AF1378">
        <v>0</v>
      </c>
      <c r="AG1378">
        <v>0</v>
      </c>
      <c r="AH1378">
        <v>258.83999999999997</v>
      </c>
      <c r="AI1378">
        <v>1</v>
      </c>
      <c r="AJ1378">
        <v>1</v>
      </c>
      <c r="AK1378">
        <v>1</v>
      </c>
      <c r="AL1378">
        <v>1</v>
      </c>
      <c r="AN1378">
        <v>0</v>
      </c>
      <c r="AO1378">
        <v>1</v>
      </c>
      <c r="AP1378">
        <v>0</v>
      </c>
      <c r="AQ1378">
        <v>0</v>
      </c>
      <c r="AR1378">
        <v>0</v>
      </c>
      <c r="AS1378" t="s">
        <v>3</v>
      </c>
      <c r="AT1378">
        <v>11.39</v>
      </c>
      <c r="AU1378" t="s">
        <v>3</v>
      </c>
      <c r="AV1378">
        <v>1</v>
      </c>
      <c r="AW1378">
        <v>2</v>
      </c>
      <c r="AX1378">
        <v>35812396</v>
      </c>
      <c r="AY1378">
        <v>2</v>
      </c>
      <c r="AZ1378">
        <v>131072</v>
      </c>
      <c r="BA1378">
        <v>1361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CX1378">
        <f>Y1378*Source!I1251</f>
        <v>2.0502000000000002</v>
      </c>
      <c r="CY1378">
        <f>AD1378</f>
        <v>258.83999999999997</v>
      </c>
      <c r="CZ1378">
        <f>AH1378</f>
        <v>258.83999999999997</v>
      </c>
      <c r="DA1378">
        <f>AL1378</f>
        <v>1</v>
      </c>
      <c r="DB1378">
        <f t="shared" si="225"/>
        <v>2948.19</v>
      </c>
      <c r="DC1378">
        <f t="shared" si="226"/>
        <v>0</v>
      </c>
    </row>
    <row r="1379" spans="1:107">
      <c r="A1379">
        <f>ROW(Source!A1251)</f>
        <v>1251</v>
      </c>
      <c r="B1379">
        <v>35806607</v>
      </c>
      <c r="C1379">
        <v>35812391</v>
      </c>
      <c r="D1379">
        <v>121548</v>
      </c>
      <c r="E1379">
        <v>1</v>
      </c>
      <c r="F1379">
        <v>1</v>
      </c>
      <c r="G1379">
        <v>1</v>
      </c>
      <c r="H1379">
        <v>1</v>
      </c>
      <c r="I1379" t="s">
        <v>34</v>
      </c>
      <c r="J1379" t="s">
        <v>3</v>
      </c>
      <c r="K1379" t="s">
        <v>584</v>
      </c>
      <c r="L1379">
        <v>608254</v>
      </c>
      <c r="N1379">
        <v>1013</v>
      </c>
      <c r="O1379" t="s">
        <v>585</v>
      </c>
      <c r="P1379" t="s">
        <v>585</v>
      </c>
      <c r="Q1379">
        <v>1</v>
      </c>
      <c r="W1379">
        <v>0</v>
      </c>
      <c r="X1379">
        <v>-185737400</v>
      </c>
      <c r="Y1379">
        <v>0.13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1</v>
      </c>
      <c r="AK1379">
        <v>1</v>
      </c>
      <c r="AL1379">
        <v>1</v>
      </c>
      <c r="AN1379">
        <v>0</v>
      </c>
      <c r="AO1379">
        <v>1</v>
      </c>
      <c r="AP1379">
        <v>0</v>
      </c>
      <c r="AQ1379">
        <v>0</v>
      </c>
      <c r="AR1379">
        <v>0</v>
      </c>
      <c r="AS1379" t="s">
        <v>3</v>
      </c>
      <c r="AT1379">
        <v>0.13</v>
      </c>
      <c r="AU1379" t="s">
        <v>3</v>
      </c>
      <c r="AV1379">
        <v>2</v>
      </c>
      <c r="AW1379">
        <v>2</v>
      </c>
      <c r="AX1379">
        <v>35812397</v>
      </c>
      <c r="AY1379">
        <v>1</v>
      </c>
      <c r="AZ1379">
        <v>0</v>
      </c>
      <c r="BA1379">
        <v>1362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CX1379">
        <f>Y1379*Source!I1251</f>
        <v>2.3400000000000001E-2</v>
      </c>
      <c r="CY1379">
        <f>AD1379</f>
        <v>0</v>
      </c>
      <c r="CZ1379">
        <f>AH1379</f>
        <v>0</v>
      </c>
      <c r="DA1379">
        <f>AL1379</f>
        <v>1</v>
      </c>
      <c r="DB1379">
        <f t="shared" si="225"/>
        <v>0</v>
      </c>
      <c r="DC1379">
        <f t="shared" si="226"/>
        <v>0</v>
      </c>
    </row>
    <row r="1380" spans="1:107">
      <c r="A1380">
        <f>ROW(Source!A1251)</f>
        <v>1251</v>
      </c>
      <c r="B1380">
        <v>35806607</v>
      </c>
      <c r="C1380">
        <v>35812391</v>
      </c>
      <c r="D1380">
        <v>29172556</v>
      </c>
      <c r="E1380">
        <v>1</v>
      </c>
      <c r="F1380">
        <v>1</v>
      </c>
      <c r="G1380">
        <v>1</v>
      </c>
      <c r="H1380">
        <v>2</v>
      </c>
      <c r="I1380" t="s">
        <v>586</v>
      </c>
      <c r="J1380" t="s">
        <v>590</v>
      </c>
      <c r="K1380" t="s">
        <v>588</v>
      </c>
      <c r="L1380">
        <v>1368</v>
      </c>
      <c r="N1380">
        <v>1011</v>
      </c>
      <c r="O1380" t="s">
        <v>589</v>
      </c>
      <c r="P1380" t="s">
        <v>589</v>
      </c>
      <c r="Q1380">
        <v>1</v>
      </c>
      <c r="W1380">
        <v>0</v>
      </c>
      <c r="X1380">
        <v>-1302720870</v>
      </c>
      <c r="Y1380">
        <v>0.13</v>
      </c>
      <c r="AA1380">
        <v>0</v>
      </c>
      <c r="AB1380">
        <v>466.71</v>
      </c>
      <c r="AC1380">
        <v>447.93</v>
      </c>
      <c r="AD1380">
        <v>0</v>
      </c>
      <c r="AE1380">
        <v>0</v>
      </c>
      <c r="AF1380">
        <v>31.26</v>
      </c>
      <c r="AG1380">
        <v>13.5</v>
      </c>
      <c r="AH1380">
        <v>0</v>
      </c>
      <c r="AI1380">
        <v>1</v>
      </c>
      <c r="AJ1380">
        <v>14.93</v>
      </c>
      <c r="AK1380">
        <v>33.18</v>
      </c>
      <c r="AL1380">
        <v>1</v>
      </c>
      <c r="AN1380">
        <v>0</v>
      </c>
      <c r="AO1380">
        <v>1</v>
      </c>
      <c r="AP1380">
        <v>0</v>
      </c>
      <c r="AQ1380">
        <v>0</v>
      </c>
      <c r="AR1380">
        <v>0</v>
      </c>
      <c r="AS1380" t="s">
        <v>3</v>
      </c>
      <c r="AT1380">
        <v>0.13</v>
      </c>
      <c r="AU1380" t="s">
        <v>3</v>
      </c>
      <c r="AV1380">
        <v>0</v>
      </c>
      <c r="AW1380">
        <v>2</v>
      </c>
      <c r="AX1380">
        <v>35812398</v>
      </c>
      <c r="AY1380">
        <v>1</v>
      </c>
      <c r="AZ1380">
        <v>0</v>
      </c>
      <c r="BA1380">
        <v>1363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CX1380">
        <f>Y1380*Source!I1251</f>
        <v>2.3400000000000001E-2</v>
      </c>
      <c r="CY1380">
        <f>AB1380</f>
        <v>466.71</v>
      </c>
      <c r="CZ1380">
        <f>AF1380</f>
        <v>31.26</v>
      </c>
      <c r="DA1380">
        <f>AJ1380</f>
        <v>14.93</v>
      </c>
      <c r="DB1380">
        <f t="shared" si="225"/>
        <v>4.0599999999999996</v>
      </c>
      <c r="DC1380">
        <f t="shared" si="226"/>
        <v>1.76</v>
      </c>
    </row>
    <row r="1381" spans="1:107">
      <c r="A1381">
        <f>ROW(Source!A1251)</f>
        <v>1251</v>
      </c>
      <c r="B1381">
        <v>35806607</v>
      </c>
      <c r="C1381">
        <v>35812391</v>
      </c>
      <c r="D1381">
        <v>29164349</v>
      </c>
      <c r="E1381">
        <v>1</v>
      </c>
      <c r="F1381">
        <v>1</v>
      </c>
      <c r="G1381">
        <v>1</v>
      </c>
      <c r="H1381">
        <v>3</v>
      </c>
      <c r="I1381" t="s">
        <v>27</v>
      </c>
      <c r="J1381" t="s">
        <v>30</v>
      </c>
      <c r="K1381" t="s">
        <v>28</v>
      </c>
      <c r="L1381">
        <v>1348</v>
      </c>
      <c r="N1381">
        <v>1009</v>
      </c>
      <c r="O1381" t="s">
        <v>29</v>
      </c>
      <c r="P1381" t="s">
        <v>29</v>
      </c>
      <c r="Q1381">
        <v>1000</v>
      </c>
      <c r="W1381">
        <v>0</v>
      </c>
      <c r="X1381">
        <v>-304821490</v>
      </c>
      <c r="Y1381">
        <v>0.47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1</v>
      </c>
      <c r="AJ1381">
        <v>1</v>
      </c>
      <c r="AK1381">
        <v>1</v>
      </c>
      <c r="AL1381">
        <v>1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 t="s">
        <v>3</v>
      </c>
      <c r="AT1381">
        <v>0.47</v>
      </c>
      <c r="AU1381" t="s">
        <v>3</v>
      </c>
      <c r="AV1381">
        <v>0</v>
      </c>
      <c r="AW1381">
        <v>2</v>
      </c>
      <c r="AX1381">
        <v>35812399</v>
      </c>
      <c r="AY1381">
        <v>1</v>
      </c>
      <c r="AZ1381">
        <v>0</v>
      </c>
      <c r="BA1381">
        <v>1364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CX1381">
        <f>Y1381*Source!I1251</f>
        <v>8.4599999999999995E-2</v>
      </c>
      <c r="CY1381">
        <f>AA1381</f>
        <v>0</v>
      </c>
      <c r="CZ1381">
        <f>AE1381</f>
        <v>0</v>
      </c>
      <c r="DA1381">
        <f>AI1381</f>
        <v>1</v>
      </c>
      <c r="DB1381">
        <f t="shared" si="225"/>
        <v>0</v>
      </c>
      <c r="DC1381">
        <f t="shared" si="226"/>
        <v>0</v>
      </c>
    </row>
    <row r="1382" spans="1:107">
      <c r="A1382">
        <f>ROW(Source!A1253)</f>
        <v>1253</v>
      </c>
      <c r="B1382">
        <v>35806607</v>
      </c>
      <c r="C1382">
        <v>35812401</v>
      </c>
      <c r="D1382">
        <v>18406804</v>
      </c>
      <c r="E1382">
        <v>1</v>
      </c>
      <c r="F1382">
        <v>1</v>
      </c>
      <c r="G1382">
        <v>1</v>
      </c>
      <c r="H1382">
        <v>1</v>
      </c>
      <c r="I1382" t="s">
        <v>581</v>
      </c>
      <c r="J1382" t="s">
        <v>3</v>
      </c>
      <c r="K1382" t="s">
        <v>582</v>
      </c>
      <c r="L1382">
        <v>1369</v>
      </c>
      <c r="N1382">
        <v>1013</v>
      </c>
      <c r="O1382" t="s">
        <v>583</v>
      </c>
      <c r="P1382" t="s">
        <v>583</v>
      </c>
      <c r="Q1382">
        <v>1</v>
      </c>
      <c r="W1382">
        <v>0</v>
      </c>
      <c r="X1382">
        <v>254330056</v>
      </c>
      <c r="Y1382">
        <v>3.77</v>
      </c>
      <c r="AA1382">
        <v>0</v>
      </c>
      <c r="AB1382">
        <v>0</v>
      </c>
      <c r="AC1382">
        <v>0</v>
      </c>
      <c r="AD1382">
        <v>258.83999999999997</v>
      </c>
      <c r="AE1382">
        <v>0</v>
      </c>
      <c r="AF1382">
        <v>0</v>
      </c>
      <c r="AG1382">
        <v>0</v>
      </c>
      <c r="AH1382">
        <v>258.83999999999997</v>
      </c>
      <c r="AI1382">
        <v>1</v>
      </c>
      <c r="AJ1382">
        <v>1</v>
      </c>
      <c r="AK1382">
        <v>1</v>
      </c>
      <c r="AL1382">
        <v>1</v>
      </c>
      <c r="AN1382">
        <v>0</v>
      </c>
      <c r="AO1382">
        <v>1</v>
      </c>
      <c r="AP1382">
        <v>0</v>
      </c>
      <c r="AQ1382">
        <v>0</v>
      </c>
      <c r="AR1382">
        <v>0</v>
      </c>
      <c r="AS1382" t="s">
        <v>3</v>
      </c>
      <c r="AT1382">
        <v>3.77</v>
      </c>
      <c r="AU1382" t="s">
        <v>3</v>
      </c>
      <c r="AV1382">
        <v>1</v>
      </c>
      <c r="AW1382">
        <v>2</v>
      </c>
      <c r="AX1382">
        <v>35812404</v>
      </c>
      <c r="AY1382">
        <v>2</v>
      </c>
      <c r="AZ1382">
        <v>131072</v>
      </c>
      <c r="BA1382">
        <v>1365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CX1382">
        <f>Y1382*Source!I1253</f>
        <v>0.66804399999999997</v>
      </c>
      <c r="CY1382">
        <f>AD1382</f>
        <v>258.83999999999997</v>
      </c>
      <c r="CZ1382">
        <f>AH1382</f>
        <v>258.83999999999997</v>
      </c>
      <c r="DA1382">
        <f>AL1382</f>
        <v>1</v>
      </c>
      <c r="DB1382">
        <f t="shared" si="225"/>
        <v>975.83</v>
      </c>
      <c r="DC1382">
        <f t="shared" si="226"/>
        <v>0</v>
      </c>
    </row>
    <row r="1383" spans="1:107">
      <c r="A1383">
        <f>ROW(Source!A1253)</f>
        <v>1253</v>
      </c>
      <c r="B1383">
        <v>35806607</v>
      </c>
      <c r="C1383">
        <v>35812401</v>
      </c>
      <c r="D1383">
        <v>29164349</v>
      </c>
      <c r="E1383">
        <v>1</v>
      </c>
      <c r="F1383">
        <v>1</v>
      </c>
      <c r="G1383">
        <v>1</v>
      </c>
      <c r="H1383">
        <v>3</v>
      </c>
      <c r="I1383" t="s">
        <v>27</v>
      </c>
      <c r="J1383" t="s">
        <v>30</v>
      </c>
      <c r="K1383" t="s">
        <v>28</v>
      </c>
      <c r="L1383">
        <v>1348</v>
      </c>
      <c r="N1383">
        <v>1009</v>
      </c>
      <c r="O1383" t="s">
        <v>29</v>
      </c>
      <c r="P1383" t="s">
        <v>29</v>
      </c>
      <c r="Q1383">
        <v>1000</v>
      </c>
      <c r="W1383">
        <v>0</v>
      </c>
      <c r="X1383">
        <v>-304821490</v>
      </c>
      <c r="Y1383">
        <v>0.11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1</v>
      </c>
      <c r="AJ1383">
        <v>1</v>
      </c>
      <c r="AK1383">
        <v>1</v>
      </c>
      <c r="AL1383">
        <v>1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 t="s">
        <v>3</v>
      </c>
      <c r="AT1383">
        <v>0.11</v>
      </c>
      <c r="AU1383" t="s">
        <v>3</v>
      </c>
      <c r="AV1383">
        <v>0</v>
      </c>
      <c r="AW1383">
        <v>2</v>
      </c>
      <c r="AX1383">
        <v>35812405</v>
      </c>
      <c r="AY1383">
        <v>1</v>
      </c>
      <c r="AZ1383">
        <v>0</v>
      </c>
      <c r="BA1383">
        <v>1366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CX1383">
        <f>Y1383*Source!I1253</f>
        <v>1.9491999999999999E-2</v>
      </c>
      <c r="CY1383">
        <f>AA1383</f>
        <v>0</v>
      </c>
      <c r="CZ1383">
        <f>AE1383</f>
        <v>0</v>
      </c>
      <c r="DA1383">
        <f>AI1383</f>
        <v>1</v>
      </c>
      <c r="DB1383">
        <f t="shared" si="225"/>
        <v>0</v>
      </c>
      <c r="DC1383">
        <f t="shared" si="226"/>
        <v>0</v>
      </c>
    </row>
    <row r="1384" spans="1:107">
      <c r="A1384">
        <f>ROW(Source!A1255)</f>
        <v>1255</v>
      </c>
      <c r="B1384">
        <v>35806607</v>
      </c>
      <c r="C1384">
        <v>35812407</v>
      </c>
      <c r="D1384">
        <v>18406804</v>
      </c>
      <c r="E1384">
        <v>1</v>
      </c>
      <c r="F1384">
        <v>1</v>
      </c>
      <c r="G1384">
        <v>1</v>
      </c>
      <c r="H1384">
        <v>1</v>
      </c>
      <c r="I1384" t="s">
        <v>581</v>
      </c>
      <c r="J1384" t="s">
        <v>3</v>
      </c>
      <c r="K1384" t="s">
        <v>582</v>
      </c>
      <c r="L1384">
        <v>1369</v>
      </c>
      <c r="N1384">
        <v>1013</v>
      </c>
      <c r="O1384" t="s">
        <v>583</v>
      </c>
      <c r="P1384" t="s">
        <v>583</v>
      </c>
      <c r="Q1384">
        <v>1</v>
      </c>
      <c r="W1384">
        <v>0</v>
      </c>
      <c r="X1384">
        <v>254330056</v>
      </c>
      <c r="Y1384">
        <v>5.84</v>
      </c>
      <c r="AA1384">
        <v>0</v>
      </c>
      <c r="AB1384">
        <v>0</v>
      </c>
      <c r="AC1384">
        <v>0</v>
      </c>
      <c r="AD1384">
        <v>258.83999999999997</v>
      </c>
      <c r="AE1384">
        <v>0</v>
      </c>
      <c r="AF1384">
        <v>0</v>
      </c>
      <c r="AG1384">
        <v>0</v>
      </c>
      <c r="AH1384">
        <v>258.83999999999997</v>
      </c>
      <c r="AI1384">
        <v>1</v>
      </c>
      <c r="AJ1384">
        <v>1</v>
      </c>
      <c r="AK1384">
        <v>1</v>
      </c>
      <c r="AL1384">
        <v>1</v>
      </c>
      <c r="AN1384">
        <v>0</v>
      </c>
      <c r="AO1384">
        <v>1</v>
      </c>
      <c r="AP1384">
        <v>0</v>
      </c>
      <c r="AQ1384">
        <v>0</v>
      </c>
      <c r="AR1384">
        <v>0</v>
      </c>
      <c r="AS1384" t="s">
        <v>3</v>
      </c>
      <c r="AT1384">
        <v>5.84</v>
      </c>
      <c r="AU1384" t="s">
        <v>3</v>
      </c>
      <c r="AV1384">
        <v>1</v>
      </c>
      <c r="AW1384">
        <v>2</v>
      </c>
      <c r="AX1384">
        <v>35812409</v>
      </c>
      <c r="AY1384">
        <v>2</v>
      </c>
      <c r="AZ1384">
        <v>131072</v>
      </c>
      <c r="BA1384">
        <v>1367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CX1384">
        <f>Y1384*Source!I1255</f>
        <v>0.2336</v>
      </c>
      <c r="CY1384">
        <f>AD1384</f>
        <v>258.83999999999997</v>
      </c>
      <c r="CZ1384">
        <f>AH1384</f>
        <v>258.83999999999997</v>
      </c>
      <c r="DA1384">
        <f>AL1384</f>
        <v>1</v>
      </c>
      <c r="DB1384">
        <f t="shared" si="225"/>
        <v>1511.63</v>
      </c>
      <c r="DC1384">
        <f t="shared" si="226"/>
        <v>0</v>
      </c>
    </row>
    <row r="1385" spans="1:107">
      <c r="A1385">
        <f>ROW(Source!A1256)</f>
        <v>1256</v>
      </c>
      <c r="B1385">
        <v>35806607</v>
      </c>
      <c r="C1385">
        <v>35812410</v>
      </c>
      <c r="D1385">
        <v>18406804</v>
      </c>
      <c r="E1385">
        <v>1</v>
      </c>
      <c r="F1385">
        <v>1</v>
      </c>
      <c r="G1385">
        <v>1</v>
      </c>
      <c r="H1385">
        <v>1</v>
      </c>
      <c r="I1385" t="s">
        <v>581</v>
      </c>
      <c r="J1385" t="s">
        <v>3</v>
      </c>
      <c r="K1385" t="s">
        <v>582</v>
      </c>
      <c r="L1385">
        <v>1369</v>
      </c>
      <c r="N1385">
        <v>1013</v>
      </c>
      <c r="O1385" t="s">
        <v>583</v>
      </c>
      <c r="P1385" t="s">
        <v>583</v>
      </c>
      <c r="Q1385">
        <v>1</v>
      </c>
      <c r="W1385">
        <v>0</v>
      </c>
      <c r="X1385">
        <v>254330056</v>
      </c>
      <c r="Y1385">
        <v>9.64</v>
      </c>
      <c r="AA1385">
        <v>0</v>
      </c>
      <c r="AB1385">
        <v>0</v>
      </c>
      <c r="AC1385">
        <v>0</v>
      </c>
      <c r="AD1385">
        <v>258.83999999999997</v>
      </c>
      <c r="AE1385">
        <v>0</v>
      </c>
      <c r="AF1385">
        <v>0</v>
      </c>
      <c r="AG1385">
        <v>0</v>
      </c>
      <c r="AH1385">
        <v>258.83999999999997</v>
      </c>
      <c r="AI1385">
        <v>1</v>
      </c>
      <c r="AJ1385">
        <v>1</v>
      </c>
      <c r="AK1385">
        <v>1</v>
      </c>
      <c r="AL1385">
        <v>1</v>
      </c>
      <c r="AN1385">
        <v>0</v>
      </c>
      <c r="AO1385">
        <v>1</v>
      </c>
      <c r="AP1385">
        <v>0</v>
      </c>
      <c r="AQ1385">
        <v>0</v>
      </c>
      <c r="AR1385">
        <v>0</v>
      </c>
      <c r="AS1385" t="s">
        <v>3</v>
      </c>
      <c r="AT1385">
        <v>9.64</v>
      </c>
      <c r="AU1385" t="s">
        <v>3</v>
      </c>
      <c r="AV1385">
        <v>1</v>
      </c>
      <c r="AW1385">
        <v>2</v>
      </c>
      <c r="AX1385">
        <v>35812414</v>
      </c>
      <c r="AY1385">
        <v>2</v>
      </c>
      <c r="AZ1385">
        <v>131072</v>
      </c>
      <c r="BA1385">
        <v>1368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CX1385">
        <f>Y1385*Source!I1256</f>
        <v>1.9280000000000002</v>
      </c>
      <c r="CY1385">
        <f>AD1385</f>
        <v>258.83999999999997</v>
      </c>
      <c r="CZ1385">
        <f>AH1385</f>
        <v>258.83999999999997</v>
      </c>
      <c r="DA1385">
        <f>AL1385</f>
        <v>1</v>
      </c>
      <c r="DB1385">
        <f t="shared" si="225"/>
        <v>2495.2199999999998</v>
      </c>
      <c r="DC1385">
        <f t="shared" si="226"/>
        <v>0</v>
      </c>
    </row>
    <row r="1386" spans="1:107">
      <c r="A1386">
        <f>ROW(Source!A1256)</f>
        <v>1256</v>
      </c>
      <c r="B1386">
        <v>35806607</v>
      </c>
      <c r="C1386">
        <v>35812410</v>
      </c>
      <c r="D1386">
        <v>121548</v>
      </c>
      <c r="E1386">
        <v>1</v>
      </c>
      <c r="F1386">
        <v>1</v>
      </c>
      <c r="G1386">
        <v>1</v>
      </c>
      <c r="H1386">
        <v>1</v>
      </c>
      <c r="I1386" t="s">
        <v>34</v>
      </c>
      <c r="J1386" t="s">
        <v>3</v>
      </c>
      <c r="K1386" t="s">
        <v>584</v>
      </c>
      <c r="L1386">
        <v>608254</v>
      </c>
      <c r="N1386">
        <v>1013</v>
      </c>
      <c r="O1386" t="s">
        <v>585</v>
      </c>
      <c r="P1386" t="s">
        <v>585</v>
      </c>
      <c r="Q1386">
        <v>1</v>
      </c>
      <c r="W1386">
        <v>0</v>
      </c>
      <c r="X1386">
        <v>-185737400</v>
      </c>
      <c r="Y1386">
        <v>0.01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1</v>
      </c>
      <c r="AJ1386">
        <v>1</v>
      </c>
      <c r="AK1386">
        <v>1</v>
      </c>
      <c r="AL1386">
        <v>1</v>
      </c>
      <c r="AN1386">
        <v>0</v>
      </c>
      <c r="AO1386">
        <v>1</v>
      </c>
      <c r="AP1386">
        <v>0</v>
      </c>
      <c r="AQ1386">
        <v>0</v>
      </c>
      <c r="AR1386">
        <v>0</v>
      </c>
      <c r="AS1386" t="s">
        <v>3</v>
      </c>
      <c r="AT1386">
        <v>0.01</v>
      </c>
      <c r="AU1386" t="s">
        <v>3</v>
      </c>
      <c r="AV1386">
        <v>2</v>
      </c>
      <c r="AW1386">
        <v>2</v>
      </c>
      <c r="AX1386">
        <v>35812415</v>
      </c>
      <c r="AY1386">
        <v>1</v>
      </c>
      <c r="AZ1386">
        <v>0</v>
      </c>
      <c r="BA1386">
        <v>1369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CX1386">
        <f>Y1386*Source!I1256</f>
        <v>2E-3</v>
      </c>
      <c r="CY1386">
        <f>AD1386</f>
        <v>0</v>
      </c>
      <c r="CZ1386">
        <f>AH1386</f>
        <v>0</v>
      </c>
      <c r="DA1386">
        <f>AL1386</f>
        <v>1</v>
      </c>
      <c r="DB1386">
        <f t="shared" si="225"/>
        <v>0</v>
      </c>
      <c r="DC1386">
        <f t="shared" si="226"/>
        <v>0</v>
      </c>
    </row>
    <row r="1387" spans="1:107">
      <c r="A1387">
        <f>ROW(Source!A1256)</f>
        <v>1256</v>
      </c>
      <c r="B1387">
        <v>35806607</v>
      </c>
      <c r="C1387">
        <v>35812410</v>
      </c>
      <c r="D1387">
        <v>29172556</v>
      </c>
      <c r="E1387">
        <v>1</v>
      </c>
      <c r="F1387">
        <v>1</v>
      </c>
      <c r="G1387">
        <v>1</v>
      </c>
      <c r="H1387">
        <v>2</v>
      </c>
      <c r="I1387" t="s">
        <v>586</v>
      </c>
      <c r="J1387" t="s">
        <v>590</v>
      </c>
      <c r="K1387" t="s">
        <v>588</v>
      </c>
      <c r="L1387">
        <v>1368</v>
      </c>
      <c r="N1387">
        <v>1011</v>
      </c>
      <c r="O1387" t="s">
        <v>589</v>
      </c>
      <c r="P1387" t="s">
        <v>589</v>
      </c>
      <c r="Q1387">
        <v>1</v>
      </c>
      <c r="W1387">
        <v>0</v>
      </c>
      <c r="X1387">
        <v>-1302720870</v>
      </c>
      <c r="Y1387">
        <v>0.01</v>
      </c>
      <c r="AA1387">
        <v>0</v>
      </c>
      <c r="AB1387">
        <v>466.71</v>
      </c>
      <c r="AC1387">
        <v>447.93</v>
      </c>
      <c r="AD1387">
        <v>0</v>
      </c>
      <c r="AE1387">
        <v>0</v>
      </c>
      <c r="AF1387">
        <v>31.26</v>
      </c>
      <c r="AG1387">
        <v>13.5</v>
      </c>
      <c r="AH1387">
        <v>0</v>
      </c>
      <c r="AI1387">
        <v>1</v>
      </c>
      <c r="AJ1387">
        <v>14.93</v>
      </c>
      <c r="AK1387">
        <v>33.18</v>
      </c>
      <c r="AL1387">
        <v>1</v>
      </c>
      <c r="AN1387">
        <v>0</v>
      </c>
      <c r="AO1387">
        <v>1</v>
      </c>
      <c r="AP1387">
        <v>0</v>
      </c>
      <c r="AQ1387">
        <v>0</v>
      </c>
      <c r="AR1387">
        <v>0</v>
      </c>
      <c r="AS1387" t="s">
        <v>3</v>
      </c>
      <c r="AT1387">
        <v>0.01</v>
      </c>
      <c r="AU1387" t="s">
        <v>3</v>
      </c>
      <c r="AV1387">
        <v>0</v>
      </c>
      <c r="AW1387">
        <v>2</v>
      </c>
      <c r="AX1387">
        <v>35812416</v>
      </c>
      <c r="AY1387">
        <v>1</v>
      </c>
      <c r="AZ1387">
        <v>0</v>
      </c>
      <c r="BA1387">
        <v>1370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CX1387">
        <f>Y1387*Source!I1256</f>
        <v>2E-3</v>
      </c>
      <c r="CY1387">
        <f>AB1387</f>
        <v>466.71</v>
      </c>
      <c r="CZ1387">
        <f>AF1387</f>
        <v>31.26</v>
      </c>
      <c r="DA1387">
        <f>AJ1387</f>
        <v>14.93</v>
      </c>
      <c r="DB1387">
        <f t="shared" si="225"/>
        <v>0.31</v>
      </c>
      <c r="DC1387">
        <f t="shared" si="226"/>
        <v>0.14000000000000001</v>
      </c>
    </row>
    <row r="1388" spans="1:107">
      <c r="A1388">
        <f>ROW(Source!A1257)</f>
        <v>1257</v>
      </c>
      <c r="B1388">
        <v>35806607</v>
      </c>
      <c r="C1388">
        <v>35812417</v>
      </c>
      <c r="D1388">
        <v>18408066</v>
      </c>
      <c r="E1388">
        <v>1</v>
      </c>
      <c r="F1388">
        <v>1</v>
      </c>
      <c r="G1388">
        <v>1</v>
      </c>
      <c r="H1388">
        <v>1</v>
      </c>
      <c r="I1388" t="s">
        <v>591</v>
      </c>
      <c r="J1388" t="s">
        <v>3</v>
      </c>
      <c r="K1388" t="s">
        <v>592</v>
      </c>
      <c r="L1388">
        <v>1369</v>
      </c>
      <c r="N1388">
        <v>1013</v>
      </c>
      <c r="O1388" t="s">
        <v>583</v>
      </c>
      <c r="P1388" t="s">
        <v>583</v>
      </c>
      <c r="Q1388">
        <v>1</v>
      </c>
      <c r="W1388">
        <v>0</v>
      </c>
      <c r="X1388">
        <v>-886480961</v>
      </c>
      <c r="Y1388">
        <v>17.89</v>
      </c>
      <c r="AA1388">
        <v>0</v>
      </c>
      <c r="AB1388">
        <v>0</v>
      </c>
      <c r="AC1388">
        <v>0</v>
      </c>
      <c r="AD1388">
        <v>266.14</v>
      </c>
      <c r="AE1388">
        <v>0</v>
      </c>
      <c r="AF1388">
        <v>0</v>
      </c>
      <c r="AG1388">
        <v>0</v>
      </c>
      <c r="AH1388">
        <v>266.14</v>
      </c>
      <c r="AI1388">
        <v>1</v>
      </c>
      <c r="AJ1388">
        <v>1</v>
      </c>
      <c r="AK1388">
        <v>1</v>
      </c>
      <c r="AL1388">
        <v>1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 t="s">
        <v>3</v>
      </c>
      <c r="AT1388">
        <v>17.89</v>
      </c>
      <c r="AU1388" t="s">
        <v>3</v>
      </c>
      <c r="AV1388">
        <v>1</v>
      </c>
      <c r="AW1388">
        <v>2</v>
      </c>
      <c r="AX1388">
        <v>35812421</v>
      </c>
      <c r="AY1388">
        <v>2</v>
      </c>
      <c r="AZ1388">
        <v>131072</v>
      </c>
      <c r="BA1388">
        <v>1371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CX1388">
        <f>Y1388*Source!I1257</f>
        <v>0.35780000000000001</v>
      </c>
      <c r="CY1388">
        <f>AD1388</f>
        <v>266.14</v>
      </c>
      <c r="CZ1388">
        <f>AH1388</f>
        <v>266.14</v>
      </c>
      <c r="DA1388">
        <f>AL1388</f>
        <v>1</v>
      </c>
      <c r="DB1388">
        <f t="shared" si="225"/>
        <v>4761.24</v>
      </c>
      <c r="DC1388">
        <f t="shared" si="226"/>
        <v>0</v>
      </c>
    </row>
    <row r="1389" spans="1:107">
      <c r="A1389">
        <f>ROW(Source!A1257)</f>
        <v>1257</v>
      </c>
      <c r="B1389">
        <v>35806607</v>
      </c>
      <c r="C1389">
        <v>35812417</v>
      </c>
      <c r="D1389">
        <v>121548</v>
      </c>
      <c r="E1389">
        <v>1</v>
      </c>
      <c r="F1389">
        <v>1</v>
      </c>
      <c r="G1389">
        <v>1</v>
      </c>
      <c r="H1389">
        <v>1</v>
      </c>
      <c r="I1389" t="s">
        <v>34</v>
      </c>
      <c r="J1389" t="s">
        <v>3</v>
      </c>
      <c r="K1389" t="s">
        <v>584</v>
      </c>
      <c r="L1389">
        <v>608254</v>
      </c>
      <c r="N1389">
        <v>1013</v>
      </c>
      <c r="O1389" t="s">
        <v>585</v>
      </c>
      <c r="P1389" t="s">
        <v>585</v>
      </c>
      <c r="Q1389">
        <v>1</v>
      </c>
      <c r="W1389">
        <v>0</v>
      </c>
      <c r="X1389">
        <v>-185737400</v>
      </c>
      <c r="Y1389">
        <v>0.08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1</v>
      </c>
      <c r="AJ1389">
        <v>1</v>
      </c>
      <c r="AK1389">
        <v>1</v>
      </c>
      <c r="AL1389">
        <v>1</v>
      </c>
      <c r="AN1389">
        <v>0</v>
      </c>
      <c r="AO1389">
        <v>1</v>
      </c>
      <c r="AP1389">
        <v>0</v>
      </c>
      <c r="AQ1389">
        <v>0</v>
      </c>
      <c r="AR1389">
        <v>0</v>
      </c>
      <c r="AS1389" t="s">
        <v>3</v>
      </c>
      <c r="AT1389">
        <v>0.08</v>
      </c>
      <c r="AU1389" t="s">
        <v>3</v>
      </c>
      <c r="AV1389">
        <v>2</v>
      </c>
      <c r="AW1389">
        <v>2</v>
      </c>
      <c r="AX1389">
        <v>35812422</v>
      </c>
      <c r="AY1389">
        <v>1</v>
      </c>
      <c r="AZ1389">
        <v>0</v>
      </c>
      <c r="BA1389">
        <v>1372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CX1389">
        <f>Y1389*Source!I1257</f>
        <v>1.6000000000000001E-3</v>
      </c>
      <c r="CY1389">
        <f>AD1389</f>
        <v>0</v>
      </c>
      <c r="CZ1389">
        <f>AH1389</f>
        <v>0</v>
      </c>
      <c r="DA1389">
        <f>AL1389</f>
        <v>1</v>
      </c>
      <c r="DB1389">
        <f t="shared" si="225"/>
        <v>0</v>
      </c>
      <c r="DC1389">
        <f t="shared" si="226"/>
        <v>0</v>
      </c>
    </row>
    <row r="1390" spans="1:107">
      <c r="A1390">
        <f>ROW(Source!A1257)</f>
        <v>1257</v>
      </c>
      <c r="B1390">
        <v>35806607</v>
      </c>
      <c r="C1390">
        <v>35812417</v>
      </c>
      <c r="D1390">
        <v>29172556</v>
      </c>
      <c r="E1390">
        <v>1</v>
      </c>
      <c r="F1390">
        <v>1</v>
      </c>
      <c r="G1390">
        <v>1</v>
      </c>
      <c r="H1390">
        <v>2</v>
      </c>
      <c r="I1390" t="s">
        <v>586</v>
      </c>
      <c r="J1390" t="s">
        <v>590</v>
      </c>
      <c r="K1390" t="s">
        <v>588</v>
      </c>
      <c r="L1390">
        <v>1368</v>
      </c>
      <c r="N1390">
        <v>1011</v>
      </c>
      <c r="O1390" t="s">
        <v>589</v>
      </c>
      <c r="P1390" t="s">
        <v>589</v>
      </c>
      <c r="Q1390">
        <v>1</v>
      </c>
      <c r="W1390">
        <v>0</v>
      </c>
      <c r="X1390">
        <v>-1302720870</v>
      </c>
      <c r="Y1390">
        <v>0.08</v>
      </c>
      <c r="AA1390">
        <v>0</v>
      </c>
      <c r="AB1390">
        <v>466.71</v>
      </c>
      <c r="AC1390">
        <v>447.93</v>
      </c>
      <c r="AD1390">
        <v>0</v>
      </c>
      <c r="AE1390">
        <v>0</v>
      </c>
      <c r="AF1390">
        <v>31.26</v>
      </c>
      <c r="AG1390">
        <v>13.5</v>
      </c>
      <c r="AH1390">
        <v>0</v>
      </c>
      <c r="AI1390">
        <v>1</v>
      </c>
      <c r="AJ1390">
        <v>14.93</v>
      </c>
      <c r="AK1390">
        <v>33.18</v>
      </c>
      <c r="AL1390">
        <v>1</v>
      </c>
      <c r="AN1390">
        <v>0</v>
      </c>
      <c r="AO1390">
        <v>1</v>
      </c>
      <c r="AP1390">
        <v>0</v>
      </c>
      <c r="AQ1390">
        <v>0</v>
      </c>
      <c r="AR1390">
        <v>0</v>
      </c>
      <c r="AS1390" t="s">
        <v>3</v>
      </c>
      <c r="AT1390">
        <v>0.08</v>
      </c>
      <c r="AU1390" t="s">
        <v>3</v>
      </c>
      <c r="AV1390">
        <v>0</v>
      </c>
      <c r="AW1390">
        <v>2</v>
      </c>
      <c r="AX1390">
        <v>35812423</v>
      </c>
      <c r="AY1390">
        <v>1</v>
      </c>
      <c r="AZ1390">
        <v>0</v>
      </c>
      <c r="BA1390">
        <v>1373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CX1390">
        <f>Y1390*Source!I1257</f>
        <v>1.6000000000000001E-3</v>
      </c>
      <c r="CY1390">
        <f>AB1390</f>
        <v>466.71</v>
      </c>
      <c r="CZ1390">
        <f>AF1390</f>
        <v>31.26</v>
      </c>
      <c r="DA1390">
        <f>AJ1390</f>
        <v>14.93</v>
      </c>
      <c r="DB1390">
        <f t="shared" si="225"/>
        <v>2.5</v>
      </c>
      <c r="DC1390">
        <f t="shared" si="226"/>
        <v>1.08</v>
      </c>
    </row>
    <row r="1391" spans="1:107">
      <c r="A1391">
        <f>ROW(Source!A1258)</f>
        <v>1258</v>
      </c>
      <c r="B1391">
        <v>35806607</v>
      </c>
      <c r="C1391">
        <v>35812424</v>
      </c>
      <c r="D1391">
        <v>18408066</v>
      </c>
      <c r="E1391">
        <v>1</v>
      </c>
      <c r="F1391">
        <v>1</v>
      </c>
      <c r="G1391">
        <v>1</v>
      </c>
      <c r="H1391">
        <v>1</v>
      </c>
      <c r="I1391" t="s">
        <v>591</v>
      </c>
      <c r="J1391" t="s">
        <v>3</v>
      </c>
      <c r="K1391" t="s">
        <v>592</v>
      </c>
      <c r="L1391">
        <v>1369</v>
      </c>
      <c r="N1391">
        <v>1013</v>
      </c>
      <c r="O1391" t="s">
        <v>583</v>
      </c>
      <c r="P1391" t="s">
        <v>583</v>
      </c>
      <c r="Q1391">
        <v>1</v>
      </c>
      <c r="W1391">
        <v>0</v>
      </c>
      <c r="X1391">
        <v>-886480961</v>
      </c>
      <c r="Y1391">
        <v>179.3</v>
      </c>
      <c r="AA1391">
        <v>0</v>
      </c>
      <c r="AB1391">
        <v>0</v>
      </c>
      <c r="AC1391">
        <v>0</v>
      </c>
      <c r="AD1391">
        <v>266.14</v>
      </c>
      <c r="AE1391">
        <v>0</v>
      </c>
      <c r="AF1391">
        <v>0</v>
      </c>
      <c r="AG1391">
        <v>0</v>
      </c>
      <c r="AH1391">
        <v>266.14</v>
      </c>
      <c r="AI1391">
        <v>1</v>
      </c>
      <c r="AJ1391">
        <v>1</v>
      </c>
      <c r="AK1391">
        <v>1</v>
      </c>
      <c r="AL1391">
        <v>1</v>
      </c>
      <c r="AN1391">
        <v>0</v>
      </c>
      <c r="AO1391">
        <v>1</v>
      </c>
      <c r="AP1391">
        <v>0</v>
      </c>
      <c r="AQ1391">
        <v>0</v>
      </c>
      <c r="AR1391">
        <v>0</v>
      </c>
      <c r="AS1391" t="s">
        <v>3</v>
      </c>
      <c r="AT1391">
        <v>179.3</v>
      </c>
      <c r="AU1391" t="s">
        <v>3</v>
      </c>
      <c r="AV1391">
        <v>1</v>
      </c>
      <c r="AW1391">
        <v>2</v>
      </c>
      <c r="AX1391">
        <v>35812430</v>
      </c>
      <c r="AY1391">
        <v>2</v>
      </c>
      <c r="AZ1391">
        <v>131072</v>
      </c>
      <c r="BA1391">
        <v>1374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CX1391">
        <f>Y1391*Source!I1258</f>
        <v>3.5860000000000003</v>
      </c>
      <c r="CY1391">
        <f>AD1391</f>
        <v>266.14</v>
      </c>
      <c r="CZ1391">
        <f>AH1391</f>
        <v>266.14</v>
      </c>
      <c r="DA1391">
        <f>AL1391</f>
        <v>1</v>
      </c>
      <c r="DB1391">
        <f t="shared" si="225"/>
        <v>47718.9</v>
      </c>
      <c r="DC1391">
        <f t="shared" si="226"/>
        <v>0</v>
      </c>
    </row>
    <row r="1392" spans="1:107">
      <c r="A1392">
        <f>ROW(Source!A1258)</f>
        <v>1258</v>
      </c>
      <c r="B1392">
        <v>35806607</v>
      </c>
      <c r="C1392">
        <v>35812424</v>
      </c>
      <c r="D1392">
        <v>121548</v>
      </c>
      <c r="E1392">
        <v>1</v>
      </c>
      <c r="F1392">
        <v>1</v>
      </c>
      <c r="G1392">
        <v>1</v>
      </c>
      <c r="H1392">
        <v>1</v>
      </c>
      <c r="I1392" t="s">
        <v>34</v>
      </c>
      <c r="J1392" t="s">
        <v>3</v>
      </c>
      <c r="K1392" t="s">
        <v>584</v>
      </c>
      <c r="L1392">
        <v>608254</v>
      </c>
      <c r="N1392">
        <v>1013</v>
      </c>
      <c r="O1392" t="s">
        <v>585</v>
      </c>
      <c r="P1392" t="s">
        <v>585</v>
      </c>
      <c r="Q1392">
        <v>1</v>
      </c>
      <c r="W1392">
        <v>0</v>
      </c>
      <c r="X1392">
        <v>-185737400</v>
      </c>
      <c r="Y1392">
        <v>3.97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1</v>
      </c>
      <c r="AJ1392">
        <v>1</v>
      </c>
      <c r="AK1392">
        <v>1</v>
      </c>
      <c r="AL1392">
        <v>1</v>
      </c>
      <c r="AN1392">
        <v>0</v>
      </c>
      <c r="AO1392">
        <v>1</v>
      </c>
      <c r="AP1392">
        <v>0</v>
      </c>
      <c r="AQ1392">
        <v>0</v>
      </c>
      <c r="AR1392">
        <v>0</v>
      </c>
      <c r="AS1392" t="s">
        <v>3</v>
      </c>
      <c r="AT1392">
        <v>3.97</v>
      </c>
      <c r="AU1392" t="s">
        <v>3</v>
      </c>
      <c r="AV1392">
        <v>2</v>
      </c>
      <c r="AW1392">
        <v>2</v>
      </c>
      <c r="AX1392">
        <v>35812431</v>
      </c>
      <c r="AY1392">
        <v>1</v>
      </c>
      <c r="AZ1392">
        <v>0</v>
      </c>
      <c r="BA1392">
        <v>1375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CX1392">
        <f>Y1392*Source!I1258</f>
        <v>7.9400000000000012E-2</v>
      </c>
      <c r="CY1392">
        <f>AD1392</f>
        <v>0</v>
      </c>
      <c r="CZ1392">
        <f>AH1392</f>
        <v>0</v>
      </c>
      <c r="DA1392">
        <f>AL1392</f>
        <v>1</v>
      </c>
      <c r="DB1392">
        <f t="shared" si="225"/>
        <v>0</v>
      </c>
      <c r="DC1392">
        <f t="shared" si="226"/>
        <v>0</v>
      </c>
    </row>
    <row r="1393" spans="1:107">
      <c r="A1393">
        <f>ROW(Source!A1258)</f>
        <v>1258</v>
      </c>
      <c r="B1393">
        <v>35806607</v>
      </c>
      <c r="C1393">
        <v>35812424</v>
      </c>
      <c r="D1393">
        <v>29172710</v>
      </c>
      <c r="E1393">
        <v>1</v>
      </c>
      <c r="F1393">
        <v>1</v>
      </c>
      <c r="G1393">
        <v>1</v>
      </c>
      <c r="H1393">
        <v>2</v>
      </c>
      <c r="I1393" t="s">
        <v>593</v>
      </c>
      <c r="J1393" t="s">
        <v>594</v>
      </c>
      <c r="K1393" t="s">
        <v>595</v>
      </c>
      <c r="L1393">
        <v>1368</v>
      </c>
      <c r="N1393">
        <v>1011</v>
      </c>
      <c r="O1393" t="s">
        <v>589</v>
      </c>
      <c r="P1393" t="s">
        <v>589</v>
      </c>
      <c r="Q1393">
        <v>1</v>
      </c>
      <c r="W1393">
        <v>0</v>
      </c>
      <c r="X1393">
        <v>-1676841219</v>
      </c>
      <c r="Y1393">
        <v>3.97</v>
      </c>
      <c r="AA1393">
        <v>0</v>
      </c>
      <c r="AB1393">
        <v>539.16</v>
      </c>
      <c r="AC1393">
        <v>333.79</v>
      </c>
      <c r="AD1393">
        <v>0</v>
      </c>
      <c r="AE1393">
        <v>0</v>
      </c>
      <c r="AF1393">
        <v>46.56</v>
      </c>
      <c r="AG1393">
        <v>10.06</v>
      </c>
      <c r="AH1393">
        <v>0</v>
      </c>
      <c r="AI1393">
        <v>1</v>
      </c>
      <c r="AJ1393">
        <v>11.58</v>
      </c>
      <c r="AK1393">
        <v>33.18</v>
      </c>
      <c r="AL1393">
        <v>1</v>
      </c>
      <c r="AN1393">
        <v>0</v>
      </c>
      <c r="AO1393">
        <v>1</v>
      </c>
      <c r="AP1393">
        <v>0</v>
      </c>
      <c r="AQ1393">
        <v>0</v>
      </c>
      <c r="AR1393">
        <v>0</v>
      </c>
      <c r="AS1393" t="s">
        <v>3</v>
      </c>
      <c r="AT1393">
        <v>3.97</v>
      </c>
      <c r="AU1393" t="s">
        <v>3</v>
      </c>
      <c r="AV1393">
        <v>0</v>
      </c>
      <c r="AW1393">
        <v>2</v>
      </c>
      <c r="AX1393">
        <v>35812432</v>
      </c>
      <c r="AY1393">
        <v>1</v>
      </c>
      <c r="AZ1393">
        <v>0</v>
      </c>
      <c r="BA1393">
        <v>1376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CX1393">
        <f>Y1393*Source!I1258</f>
        <v>7.9400000000000012E-2</v>
      </c>
      <c r="CY1393">
        <f>AB1393</f>
        <v>539.16</v>
      </c>
      <c r="CZ1393">
        <f>AF1393</f>
        <v>46.56</v>
      </c>
      <c r="DA1393">
        <f>AJ1393</f>
        <v>11.58</v>
      </c>
      <c r="DB1393">
        <f t="shared" si="225"/>
        <v>184.84</v>
      </c>
      <c r="DC1393">
        <f t="shared" si="226"/>
        <v>39.94</v>
      </c>
    </row>
    <row r="1394" spans="1:107">
      <c r="A1394">
        <f>ROW(Source!A1258)</f>
        <v>1258</v>
      </c>
      <c r="B1394">
        <v>35806607</v>
      </c>
      <c r="C1394">
        <v>35812424</v>
      </c>
      <c r="D1394">
        <v>29174533</v>
      </c>
      <c r="E1394">
        <v>1</v>
      </c>
      <c r="F1394">
        <v>1</v>
      </c>
      <c r="G1394">
        <v>1</v>
      </c>
      <c r="H1394">
        <v>2</v>
      </c>
      <c r="I1394" t="s">
        <v>596</v>
      </c>
      <c r="J1394" t="s">
        <v>597</v>
      </c>
      <c r="K1394" t="s">
        <v>598</v>
      </c>
      <c r="L1394">
        <v>1368</v>
      </c>
      <c r="N1394">
        <v>1011</v>
      </c>
      <c r="O1394" t="s">
        <v>589</v>
      </c>
      <c r="P1394" t="s">
        <v>589</v>
      </c>
      <c r="Q1394">
        <v>1</v>
      </c>
      <c r="W1394">
        <v>0</v>
      </c>
      <c r="X1394">
        <v>1235896746</v>
      </c>
      <c r="Y1394">
        <v>7.93</v>
      </c>
      <c r="AA1394">
        <v>0</v>
      </c>
      <c r="AB1394">
        <v>5.0599999999999996</v>
      </c>
      <c r="AC1394">
        <v>0</v>
      </c>
      <c r="AD1394">
        <v>0</v>
      </c>
      <c r="AE1394">
        <v>0</v>
      </c>
      <c r="AF1394">
        <v>1.53</v>
      </c>
      <c r="AG1394">
        <v>0</v>
      </c>
      <c r="AH1394">
        <v>0</v>
      </c>
      <c r="AI1394">
        <v>1</v>
      </c>
      <c r="AJ1394">
        <v>3.31</v>
      </c>
      <c r="AK1394">
        <v>33.18</v>
      </c>
      <c r="AL1394">
        <v>1</v>
      </c>
      <c r="AN1394">
        <v>0</v>
      </c>
      <c r="AO1394">
        <v>1</v>
      </c>
      <c r="AP1394">
        <v>0</v>
      </c>
      <c r="AQ1394">
        <v>0</v>
      </c>
      <c r="AR1394">
        <v>0</v>
      </c>
      <c r="AS1394" t="s">
        <v>3</v>
      </c>
      <c r="AT1394">
        <v>7.93</v>
      </c>
      <c r="AU1394" t="s">
        <v>3</v>
      </c>
      <c r="AV1394">
        <v>0</v>
      </c>
      <c r="AW1394">
        <v>2</v>
      </c>
      <c r="AX1394">
        <v>35812433</v>
      </c>
      <c r="AY1394">
        <v>1</v>
      </c>
      <c r="AZ1394">
        <v>0</v>
      </c>
      <c r="BA1394">
        <v>1377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CX1394">
        <f>Y1394*Source!I1258</f>
        <v>0.15859999999999999</v>
      </c>
      <c r="CY1394">
        <f>AB1394</f>
        <v>5.0599999999999996</v>
      </c>
      <c r="CZ1394">
        <f>AF1394</f>
        <v>1.53</v>
      </c>
      <c r="DA1394">
        <f>AJ1394</f>
        <v>3.31</v>
      </c>
      <c r="DB1394">
        <f t="shared" si="225"/>
        <v>12.13</v>
      </c>
      <c r="DC1394">
        <f t="shared" si="226"/>
        <v>0</v>
      </c>
    </row>
    <row r="1395" spans="1:107">
      <c r="A1395">
        <f>ROW(Source!A1258)</f>
        <v>1258</v>
      </c>
      <c r="B1395">
        <v>35806607</v>
      </c>
      <c r="C1395">
        <v>35812424</v>
      </c>
      <c r="D1395">
        <v>29164349</v>
      </c>
      <c r="E1395">
        <v>1</v>
      </c>
      <c r="F1395">
        <v>1</v>
      </c>
      <c r="G1395">
        <v>1</v>
      </c>
      <c r="H1395">
        <v>3</v>
      </c>
      <c r="I1395" t="s">
        <v>27</v>
      </c>
      <c r="J1395" t="s">
        <v>30</v>
      </c>
      <c r="K1395" t="s">
        <v>28</v>
      </c>
      <c r="L1395">
        <v>1348</v>
      </c>
      <c r="N1395">
        <v>1009</v>
      </c>
      <c r="O1395" t="s">
        <v>29</v>
      </c>
      <c r="P1395" t="s">
        <v>29</v>
      </c>
      <c r="Q1395">
        <v>1000</v>
      </c>
      <c r="W1395">
        <v>0</v>
      </c>
      <c r="X1395">
        <v>-304821490</v>
      </c>
      <c r="Y1395">
        <v>10.5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1</v>
      </c>
      <c r="AJ1395">
        <v>1</v>
      </c>
      <c r="AK1395">
        <v>1</v>
      </c>
      <c r="AL1395">
        <v>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 t="s">
        <v>3</v>
      </c>
      <c r="AT1395">
        <v>10.5</v>
      </c>
      <c r="AU1395" t="s">
        <v>3</v>
      </c>
      <c r="AV1395">
        <v>0</v>
      </c>
      <c r="AW1395">
        <v>2</v>
      </c>
      <c r="AX1395">
        <v>35812434</v>
      </c>
      <c r="AY1395">
        <v>1</v>
      </c>
      <c r="AZ1395">
        <v>0</v>
      </c>
      <c r="BA1395">
        <v>1378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CX1395">
        <f>Y1395*Source!I1258</f>
        <v>0.21</v>
      </c>
      <c r="CY1395">
        <f>AA1395</f>
        <v>0</v>
      </c>
      <c r="CZ1395">
        <f>AE1395</f>
        <v>0</v>
      </c>
      <c r="DA1395">
        <f>AI1395</f>
        <v>1</v>
      </c>
      <c r="DB1395">
        <f t="shared" si="225"/>
        <v>0</v>
      </c>
      <c r="DC1395">
        <f t="shared" si="226"/>
        <v>0</v>
      </c>
    </row>
    <row r="1396" spans="1:107">
      <c r="A1396">
        <f>ROW(Source!A1297)</f>
        <v>1297</v>
      </c>
      <c r="B1396">
        <v>35806607</v>
      </c>
      <c r="C1396">
        <v>35812436</v>
      </c>
      <c r="D1396">
        <v>18410572</v>
      </c>
      <c r="E1396">
        <v>1</v>
      </c>
      <c r="F1396">
        <v>1</v>
      </c>
      <c r="G1396">
        <v>1</v>
      </c>
      <c r="H1396">
        <v>1</v>
      </c>
      <c r="I1396" t="s">
        <v>856</v>
      </c>
      <c r="J1396" t="s">
        <v>3</v>
      </c>
      <c r="K1396" t="s">
        <v>857</v>
      </c>
      <c r="L1396">
        <v>1369</v>
      </c>
      <c r="N1396">
        <v>1013</v>
      </c>
      <c r="O1396" t="s">
        <v>583</v>
      </c>
      <c r="P1396" t="s">
        <v>583</v>
      </c>
      <c r="Q1396">
        <v>1</v>
      </c>
      <c r="W1396">
        <v>0</v>
      </c>
      <c r="X1396">
        <v>-546915240</v>
      </c>
      <c r="Y1396">
        <v>84.11099999999999</v>
      </c>
      <c r="AA1396">
        <v>0</v>
      </c>
      <c r="AB1396">
        <v>0</v>
      </c>
      <c r="AC1396">
        <v>0</v>
      </c>
      <c r="AD1396">
        <v>290.04000000000002</v>
      </c>
      <c r="AE1396">
        <v>0</v>
      </c>
      <c r="AF1396">
        <v>0</v>
      </c>
      <c r="AG1396">
        <v>0</v>
      </c>
      <c r="AH1396">
        <v>290.04000000000002</v>
      </c>
      <c r="AI1396">
        <v>1</v>
      </c>
      <c r="AJ1396">
        <v>1</v>
      </c>
      <c r="AK1396">
        <v>1</v>
      </c>
      <c r="AL1396">
        <v>1</v>
      </c>
      <c r="AN1396">
        <v>0</v>
      </c>
      <c r="AO1396">
        <v>1</v>
      </c>
      <c r="AP1396">
        <v>1</v>
      </c>
      <c r="AQ1396">
        <v>0</v>
      </c>
      <c r="AR1396">
        <v>0</v>
      </c>
      <c r="AS1396" t="s">
        <v>3</v>
      </c>
      <c r="AT1396">
        <v>73.14</v>
      </c>
      <c r="AU1396" t="s">
        <v>310</v>
      </c>
      <c r="AV1396">
        <v>1</v>
      </c>
      <c r="AW1396">
        <v>2</v>
      </c>
      <c r="AX1396">
        <v>35812445</v>
      </c>
      <c r="AY1396">
        <v>2</v>
      </c>
      <c r="AZ1396">
        <v>131072</v>
      </c>
      <c r="BA1396">
        <v>1379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CX1396">
        <f>Y1396*Source!I1297</f>
        <v>1.6822199999999998</v>
      </c>
      <c r="CY1396">
        <f>AD1396</f>
        <v>290.04000000000002</v>
      </c>
      <c r="CZ1396">
        <f>AH1396</f>
        <v>290.04000000000002</v>
      </c>
      <c r="DA1396">
        <f>AL1396</f>
        <v>1</v>
      </c>
      <c r="DB1396">
        <f>ROUND((ROUND(AT1396*CZ1396,2)*1.15),2)</f>
        <v>24395.56</v>
      </c>
      <c r="DC1396">
        <f>ROUND((ROUND(AT1396*AG1396,2)*1.15),2)</f>
        <v>0</v>
      </c>
    </row>
    <row r="1397" spans="1:107">
      <c r="A1397">
        <f>ROW(Source!A1297)</f>
        <v>1297</v>
      </c>
      <c r="B1397">
        <v>35806607</v>
      </c>
      <c r="C1397">
        <v>35812436</v>
      </c>
      <c r="D1397">
        <v>121548</v>
      </c>
      <c r="E1397">
        <v>1</v>
      </c>
      <c r="F1397">
        <v>1</v>
      </c>
      <c r="G1397">
        <v>1</v>
      </c>
      <c r="H1397">
        <v>1</v>
      </c>
      <c r="I1397" t="s">
        <v>34</v>
      </c>
      <c r="J1397" t="s">
        <v>3</v>
      </c>
      <c r="K1397" t="s">
        <v>584</v>
      </c>
      <c r="L1397">
        <v>608254</v>
      </c>
      <c r="N1397">
        <v>1013</v>
      </c>
      <c r="O1397" t="s">
        <v>585</v>
      </c>
      <c r="P1397" t="s">
        <v>585</v>
      </c>
      <c r="Q1397">
        <v>1</v>
      </c>
      <c r="W1397">
        <v>0</v>
      </c>
      <c r="X1397">
        <v>-185737400</v>
      </c>
      <c r="Y1397">
        <v>1.7125000000000001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1</v>
      </c>
      <c r="AJ1397">
        <v>1</v>
      </c>
      <c r="AK1397">
        <v>1</v>
      </c>
      <c r="AL1397">
        <v>1</v>
      </c>
      <c r="AN1397">
        <v>0</v>
      </c>
      <c r="AO1397">
        <v>1</v>
      </c>
      <c r="AP1397">
        <v>1</v>
      </c>
      <c r="AQ1397">
        <v>0</v>
      </c>
      <c r="AR1397">
        <v>0</v>
      </c>
      <c r="AS1397" t="s">
        <v>3</v>
      </c>
      <c r="AT1397">
        <v>1.37</v>
      </c>
      <c r="AU1397" t="s">
        <v>143</v>
      </c>
      <c r="AV1397">
        <v>2</v>
      </c>
      <c r="AW1397">
        <v>2</v>
      </c>
      <c r="AX1397">
        <v>35812446</v>
      </c>
      <c r="AY1397">
        <v>1</v>
      </c>
      <c r="AZ1397">
        <v>0</v>
      </c>
      <c r="BA1397">
        <v>1380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CX1397">
        <f>Y1397*Source!I1297</f>
        <v>3.4250000000000003E-2</v>
      </c>
      <c r="CY1397">
        <f>AD1397</f>
        <v>0</v>
      </c>
      <c r="CZ1397">
        <f>AH1397</f>
        <v>0</v>
      </c>
      <c r="DA1397">
        <f>AL1397</f>
        <v>1</v>
      </c>
      <c r="DB1397">
        <f>ROUND((ROUND(AT1397*CZ1397,2)*1.25),2)</f>
        <v>0</v>
      </c>
      <c r="DC1397">
        <f>ROUND((ROUND(AT1397*AG1397,2)*1.25),2)</f>
        <v>0</v>
      </c>
    </row>
    <row r="1398" spans="1:107">
      <c r="A1398">
        <f>ROW(Source!A1297)</f>
        <v>1297</v>
      </c>
      <c r="B1398">
        <v>35806607</v>
      </c>
      <c r="C1398">
        <v>35812436</v>
      </c>
      <c r="D1398">
        <v>29172379</v>
      </c>
      <c r="E1398">
        <v>1</v>
      </c>
      <c r="F1398">
        <v>1</v>
      </c>
      <c r="G1398">
        <v>1</v>
      </c>
      <c r="H1398">
        <v>2</v>
      </c>
      <c r="I1398" t="s">
        <v>858</v>
      </c>
      <c r="J1398" t="s">
        <v>859</v>
      </c>
      <c r="K1398" t="s">
        <v>860</v>
      </c>
      <c r="L1398">
        <v>1368</v>
      </c>
      <c r="N1398">
        <v>1011</v>
      </c>
      <c r="O1398" t="s">
        <v>589</v>
      </c>
      <c r="P1398" t="s">
        <v>589</v>
      </c>
      <c r="Q1398">
        <v>1</v>
      </c>
      <c r="W1398">
        <v>0</v>
      </c>
      <c r="X1398">
        <v>-151619853</v>
      </c>
      <c r="Y1398">
        <v>1.7125000000000001</v>
      </c>
      <c r="AA1398">
        <v>0</v>
      </c>
      <c r="AB1398">
        <v>1102.08</v>
      </c>
      <c r="AC1398">
        <v>447.93</v>
      </c>
      <c r="AD1398">
        <v>0</v>
      </c>
      <c r="AE1398">
        <v>0</v>
      </c>
      <c r="AF1398">
        <v>112</v>
      </c>
      <c r="AG1398">
        <v>13.5</v>
      </c>
      <c r="AH1398">
        <v>0</v>
      </c>
      <c r="AI1398">
        <v>1</v>
      </c>
      <c r="AJ1398">
        <v>9.84</v>
      </c>
      <c r="AK1398">
        <v>33.18</v>
      </c>
      <c r="AL1398">
        <v>1</v>
      </c>
      <c r="AN1398">
        <v>0</v>
      </c>
      <c r="AO1398">
        <v>1</v>
      </c>
      <c r="AP1398">
        <v>1</v>
      </c>
      <c r="AQ1398">
        <v>0</v>
      </c>
      <c r="AR1398">
        <v>0</v>
      </c>
      <c r="AS1398" t="s">
        <v>3</v>
      </c>
      <c r="AT1398">
        <v>1.37</v>
      </c>
      <c r="AU1398" t="s">
        <v>143</v>
      </c>
      <c r="AV1398">
        <v>0</v>
      </c>
      <c r="AW1398">
        <v>2</v>
      </c>
      <c r="AX1398">
        <v>35812447</v>
      </c>
      <c r="AY1398">
        <v>1</v>
      </c>
      <c r="AZ1398">
        <v>0</v>
      </c>
      <c r="BA1398">
        <v>1381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CX1398">
        <f>Y1398*Source!I1297</f>
        <v>3.4250000000000003E-2</v>
      </c>
      <c r="CY1398">
        <f>AB1398</f>
        <v>1102.08</v>
      </c>
      <c r="CZ1398">
        <f>AF1398</f>
        <v>112</v>
      </c>
      <c r="DA1398">
        <f>AJ1398</f>
        <v>9.84</v>
      </c>
      <c r="DB1398">
        <f>ROUND((ROUND(AT1398*CZ1398,2)*1.25),2)</f>
        <v>191.8</v>
      </c>
      <c r="DC1398">
        <f>ROUND((ROUND(AT1398*AG1398,2)*1.25),2)</f>
        <v>23.13</v>
      </c>
    </row>
    <row r="1399" spans="1:107">
      <c r="A1399">
        <f>ROW(Source!A1297)</f>
        <v>1297</v>
      </c>
      <c r="B1399">
        <v>35806607</v>
      </c>
      <c r="C1399">
        <v>35812436</v>
      </c>
      <c r="D1399">
        <v>29174913</v>
      </c>
      <c r="E1399">
        <v>1</v>
      </c>
      <c r="F1399">
        <v>1</v>
      </c>
      <c r="G1399">
        <v>1</v>
      </c>
      <c r="H1399">
        <v>2</v>
      </c>
      <c r="I1399" t="s">
        <v>601</v>
      </c>
      <c r="J1399" t="s">
        <v>602</v>
      </c>
      <c r="K1399" t="s">
        <v>603</v>
      </c>
      <c r="L1399">
        <v>1368</v>
      </c>
      <c r="N1399">
        <v>1011</v>
      </c>
      <c r="O1399" t="s">
        <v>589</v>
      </c>
      <c r="P1399" t="s">
        <v>589</v>
      </c>
      <c r="Q1399">
        <v>1</v>
      </c>
      <c r="W1399">
        <v>0</v>
      </c>
      <c r="X1399">
        <v>458544584</v>
      </c>
      <c r="Y1399">
        <v>2.5750000000000002</v>
      </c>
      <c r="AA1399">
        <v>0</v>
      </c>
      <c r="AB1399">
        <v>932.72</v>
      </c>
      <c r="AC1399">
        <v>384.89</v>
      </c>
      <c r="AD1399">
        <v>0</v>
      </c>
      <c r="AE1399">
        <v>0</v>
      </c>
      <c r="AF1399">
        <v>87.17</v>
      </c>
      <c r="AG1399">
        <v>11.6</v>
      </c>
      <c r="AH1399">
        <v>0</v>
      </c>
      <c r="AI1399">
        <v>1</v>
      </c>
      <c r="AJ1399">
        <v>10.7</v>
      </c>
      <c r="AK1399">
        <v>33.18</v>
      </c>
      <c r="AL1399">
        <v>1</v>
      </c>
      <c r="AN1399">
        <v>0</v>
      </c>
      <c r="AO1399">
        <v>1</v>
      </c>
      <c r="AP1399">
        <v>1</v>
      </c>
      <c r="AQ1399">
        <v>0</v>
      </c>
      <c r="AR1399">
        <v>0</v>
      </c>
      <c r="AS1399" t="s">
        <v>3</v>
      </c>
      <c r="AT1399">
        <v>2.06</v>
      </c>
      <c r="AU1399" t="s">
        <v>143</v>
      </c>
      <c r="AV1399">
        <v>0</v>
      </c>
      <c r="AW1399">
        <v>2</v>
      </c>
      <c r="AX1399">
        <v>35812448</v>
      </c>
      <c r="AY1399">
        <v>1</v>
      </c>
      <c r="AZ1399">
        <v>0</v>
      </c>
      <c r="BA1399">
        <v>1382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CX1399">
        <f>Y1399*Source!I1297</f>
        <v>5.1500000000000004E-2</v>
      </c>
      <c r="CY1399">
        <f>AB1399</f>
        <v>932.72</v>
      </c>
      <c r="CZ1399">
        <f>AF1399</f>
        <v>87.17</v>
      </c>
      <c r="DA1399">
        <f>AJ1399</f>
        <v>10.7</v>
      </c>
      <c r="DB1399">
        <f>ROUND((ROUND(AT1399*CZ1399,2)*1.25),2)</f>
        <v>224.46</v>
      </c>
      <c r="DC1399">
        <f>ROUND((ROUND(AT1399*AG1399,2)*1.25),2)</f>
        <v>29.88</v>
      </c>
    </row>
    <row r="1400" spans="1:107">
      <c r="A1400">
        <f>ROW(Source!A1297)</f>
        <v>1297</v>
      </c>
      <c r="B1400">
        <v>35806607</v>
      </c>
      <c r="C1400">
        <v>35812436</v>
      </c>
      <c r="D1400">
        <v>29114836</v>
      </c>
      <c r="E1400">
        <v>1</v>
      </c>
      <c r="F1400">
        <v>1</v>
      </c>
      <c r="G1400">
        <v>1</v>
      </c>
      <c r="H1400">
        <v>3</v>
      </c>
      <c r="I1400" t="s">
        <v>176</v>
      </c>
      <c r="J1400" t="s">
        <v>311</v>
      </c>
      <c r="K1400" t="s">
        <v>177</v>
      </c>
      <c r="L1400">
        <v>1035</v>
      </c>
      <c r="N1400">
        <v>1013</v>
      </c>
      <c r="O1400" t="s">
        <v>178</v>
      </c>
      <c r="P1400" t="s">
        <v>178</v>
      </c>
      <c r="Q1400">
        <v>1</v>
      </c>
      <c r="W1400">
        <v>0</v>
      </c>
      <c r="X1400">
        <v>-1252999712</v>
      </c>
      <c r="Y1400">
        <v>100</v>
      </c>
      <c r="AA1400">
        <v>196.01</v>
      </c>
      <c r="AB1400">
        <v>0</v>
      </c>
      <c r="AC1400">
        <v>0</v>
      </c>
      <c r="AD1400">
        <v>0</v>
      </c>
      <c r="AE1400">
        <v>94.69</v>
      </c>
      <c r="AF1400">
        <v>0</v>
      </c>
      <c r="AG1400">
        <v>0</v>
      </c>
      <c r="AH1400">
        <v>0</v>
      </c>
      <c r="AI1400">
        <v>2.0699999999999998</v>
      </c>
      <c r="AJ1400">
        <v>1</v>
      </c>
      <c r="AK1400">
        <v>1</v>
      </c>
      <c r="AL1400">
        <v>1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 t="s">
        <v>3</v>
      </c>
      <c r="AT1400">
        <v>100</v>
      </c>
      <c r="AU1400" t="s">
        <v>3</v>
      </c>
      <c r="AV1400">
        <v>0</v>
      </c>
      <c r="AW1400">
        <v>1</v>
      </c>
      <c r="AX1400">
        <v>-1</v>
      </c>
      <c r="AY1400">
        <v>0</v>
      </c>
      <c r="AZ1400">
        <v>0</v>
      </c>
      <c r="BA1400" t="s">
        <v>3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CX1400">
        <f>Y1400*Source!I1297</f>
        <v>2</v>
      </c>
      <c r="CY1400">
        <f>AA1400</f>
        <v>196.01</v>
      </c>
      <c r="CZ1400">
        <f>AE1400</f>
        <v>94.69</v>
      </c>
      <c r="DA1400">
        <f>AI1400</f>
        <v>2.0699999999999998</v>
      </c>
      <c r="DB1400">
        <f t="shared" ref="DB1400:DB1424" si="227">ROUND(ROUND(AT1400*CZ1400,2),2)</f>
        <v>9469</v>
      </c>
      <c r="DC1400">
        <f t="shared" ref="DC1400:DC1424" si="228">ROUND(ROUND(AT1400*AG1400,2),2)</f>
        <v>0</v>
      </c>
    </row>
    <row r="1401" spans="1:107">
      <c r="A1401">
        <f>ROW(Source!A1297)</f>
        <v>1297</v>
      </c>
      <c r="B1401">
        <v>35806607</v>
      </c>
      <c r="C1401">
        <v>35812436</v>
      </c>
      <c r="D1401">
        <v>29114332</v>
      </c>
      <c r="E1401">
        <v>1</v>
      </c>
      <c r="F1401">
        <v>1</v>
      </c>
      <c r="G1401">
        <v>1</v>
      </c>
      <c r="H1401">
        <v>3</v>
      </c>
      <c r="I1401" t="s">
        <v>628</v>
      </c>
      <c r="J1401" t="s">
        <v>654</v>
      </c>
      <c r="K1401" t="s">
        <v>630</v>
      </c>
      <c r="L1401">
        <v>1348</v>
      </c>
      <c r="N1401">
        <v>1009</v>
      </c>
      <c r="O1401" t="s">
        <v>29</v>
      </c>
      <c r="P1401" t="s">
        <v>29</v>
      </c>
      <c r="Q1401">
        <v>1000</v>
      </c>
      <c r="W1401">
        <v>0</v>
      </c>
      <c r="X1401">
        <v>233971917</v>
      </c>
      <c r="Y1401">
        <v>3.3999999999999998E-3</v>
      </c>
      <c r="AA1401">
        <v>54619.68</v>
      </c>
      <c r="AB1401">
        <v>0</v>
      </c>
      <c r="AC1401">
        <v>0</v>
      </c>
      <c r="AD1401">
        <v>0</v>
      </c>
      <c r="AE1401">
        <v>11978</v>
      </c>
      <c r="AF1401">
        <v>0</v>
      </c>
      <c r="AG1401">
        <v>0</v>
      </c>
      <c r="AH1401">
        <v>0</v>
      </c>
      <c r="AI1401">
        <v>4.5599999999999996</v>
      </c>
      <c r="AJ1401">
        <v>1</v>
      </c>
      <c r="AK1401">
        <v>1</v>
      </c>
      <c r="AL1401">
        <v>1</v>
      </c>
      <c r="AN1401">
        <v>0</v>
      </c>
      <c r="AO1401">
        <v>1</v>
      </c>
      <c r="AP1401">
        <v>0</v>
      </c>
      <c r="AQ1401">
        <v>0</v>
      </c>
      <c r="AR1401">
        <v>0</v>
      </c>
      <c r="AS1401" t="s">
        <v>3</v>
      </c>
      <c r="AT1401">
        <v>3.3999999999999998E-3</v>
      </c>
      <c r="AU1401" t="s">
        <v>3</v>
      </c>
      <c r="AV1401">
        <v>0</v>
      </c>
      <c r="AW1401">
        <v>2</v>
      </c>
      <c r="AX1401">
        <v>35812449</v>
      </c>
      <c r="AY1401">
        <v>1</v>
      </c>
      <c r="AZ1401">
        <v>0</v>
      </c>
      <c r="BA1401">
        <v>1383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CX1401">
        <f>Y1401*Source!I1297</f>
        <v>6.7999999999999999E-5</v>
      </c>
      <c r="CY1401">
        <f>AA1401</f>
        <v>54619.68</v>
      </c>
      <c r="CZ1401">
        <f>AE1401</f>
        <v>11978</v>
      </c>
      <c r="DA1401">
        <f>AI1401</f>
        <v>4.5599999999999996</v>
      </c>
      <c r="DB1401">
        <f t="shared" si="227"/>
        <v>40.729999999999997</v>
      </c>
      <c r="DC1401">
        <f t="shared" si="228"/>
        <v>0</v>
      </c>
    </row>
    <row r="1402" spans="1:107">
      <c r="A1402">
        <f>ROW(Source!A1297)</f>
        <v>1297</v>
      </c>
      <c r="B1402">
        <v>35806607</v>
      </c>
      <c r="C1402">
        <v>35812436</v>
      </c>
      <c r="D1402">
        <v>29130561</v>
      </c>
      <c r="E1402">
        <v>1</v>
      </c>
      <c r="F1402">
        <v>1</v>
      </c>
      <c r="G1402">
        <v>1</v>
      </c>
      <c r="H1402">
        <v>3</v>
      </c>
      <c r="I1402" t="s">
        <v>185</v>
      </c>
      <c r="J1402" t="s">
        <v>317</v>
      </c>
      <c r="K1402" t="s">
        <v>186</v>
      </c>
      <c r="L1402">
        <v>1327</v>
      </c>
      <c r="N1402">
        <v>1005</v>
      </c>
      <c r="O1402" t="s">
        <v>165</v>
      </c>
      <c r="P1402" t="s">
        <v>165</v>
      </c>
      <c r="Q1402">
        <v>1</v>
      </c>
      <c r="W1402">
        <v>1</v>
      </c>
      <c r="X1402">
        <v>-172969429</v>
      </c>
      <c r="Y1402">
        <v>-100</v>
      </c>
      <c r="AA1402">
        <v>1039.1400000000001</v>
      </c>
      <c r="AB1402">
        <v>0</v>
      </c>
      <c r="AC1402">
        <v>0</v>
      </c>
      <c r="AD1402">
        <v>0</v>
      </c>
      <c r="AE1402">
        <v>207</v>
      </c>
      <c r="AF1402">
        <v>0</v>
      </c>
      <c r="AG1402">
        <v>0</v>
      </c>
      <c r="AH1402">
        <v>0</v>
      </c>
      <c r="AI1402">
        <v>5.0199999999999996</v>
      </c>
      <c r="AJ1402">
        <v>1</v>
      </c>
      <c r="AK1402">
        <v>1</v>
      </c>
      <c r="AL1402">
        <v>1</v>
      </c>
      <c r="AN1402">
        <v>0</v>
      </c>
      <c r="AO1402">
        <v>1</v>
      </c>
      <c r="AP1402">
        <v>0</v>
      </c>
      <c r="AQ1402">
        <v>0</v>
      </c>
      <c r="AR1402">
        <v>0</v>
      </c>
      <c r="AS1402" t="s">
        <v>3</v>
      </c>
      <c r="AT1402">
        <v>-100</v>
      </c>
      <c r="AU1402" t="s">
        <v>3</v>
      </c>
      <c r="AV1402">
        <v>0</v>
      </c>
      <c r="AW1402">
        <v>2</v>
      </c>
      <c r="AX1402">
        <v>35812451</v>
      </c>
      <c r="AY1402">
        <v>1</v>
      </c>
      <c r="AZ1402">
        <v>6144</v>
      </c>
      <c r="BA1402">
        <v>1385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CX1402">
        <f>Y1402*Source!I1297</f>
        <v>-2</v>
      </c>
      <c r="CY1402">
        <f>AA1402</f>
        <v>1039.1400000000001</v>
      </c>
      <c r="CZ1402">
        <f>AE1402</f>
        <v>207</v>
      </c>
      <c r="DA1402">
        <f>AI1402</f>
        <v>5.0199999999999996</v>
      </c>
      <c r="DB1402">
        <f t="shared" si="227"/>
        <v>-20700</v>
      </c>
      <c r="DC1402">
        <f t="shared" si="228"/>
        <v>0</v>
      </c>
    </row>
    <row r="1403" spans="1:107">
      <c r="A1403">
        <f>ROW(Source!A1297)</f>
        <v>1297</v>
      </c>
      <c r="B1403">
        <v>35806607</v>
      </c>
      <c r="C1403">
        <v>35812436</v>
      </c>
      <c r="D1403">
        <v>29130519</v>
      </c>
      <c r="E1403">
        <v>1</v>
      </c>
      <c r="F1403">
        <v>1</v>
      </c>
      <c r="G1403">
        <v>1</v>
      </c>
      <c r="H1403">
        <v>3</v>
      </c>
      <c r="I1403" t="s">
        <v>313</v>
      </c>
      <c r="J1403" t="s">
        <v>315</v>
      </c>
      <c r="K1403" t="s">
        <v>314</v>
      </c>
      <c r="L1403">
        <v>1327</v>
      </c>
      <c r="N1403">
        <v>1005</v>
      </c>
      <c r="O1403" t="s">
        <v>165</v>
      </c>
      <c r="P1403" t="s">
        <v>165</v>
      </c>
      <c r="Q1403">
        <v>1</v>
      </c>
      <c r="W1403">
        <v>0</v>
      </c>
      <c r="X1403">
        <v>-1775669208</v>
      </c>
      <c r="Y1403">
        <v>100</v>
      </c>
      <c r="AA1403">
        <v>11067.52</v>
      </c>
      <c r="AB1403">
        <v>0</v>
      </c>
      <c r="AC1403">
        <v>0</v>
      </c>
      <c r="AD1403">
        <v>0</v>
      </c>
      <c r="AE1403">
        <v>4535.87</v>
      </c>
      <c r="AF1403">
        <v>0</v>
      </c>
      <c r="AG1403">
        <v>0</v>
      </c>
      <c r="AH1403">
        <v>0</v>
      </c>
      <c r="AI1403">
        <v>2.44</v>
      </c>
      <c r="AJ1403">
        <v>1</v>
      </c>
      <c r="AK1403">
        <v>1</v>
      </c>
      <c r="AL1403">
        <v>1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 t="s">
        <v>3</v>
      </c>
      <c r="AT1403">
        <v>100</v>
      </c>
      <c r="AU1403" t="s">
        <v>3</v>
      </c>
      <c r="AV1403">
        <v>0</v>
      </c>
      <c r="AW1403">
        <v>1</v>
      </c>
      <c r="AX1403">
        <v>-1</v>
      </c>
      <c r="AY1403">
        <v>0</v>
      </c>
      <c r="AZ1403">
        <v>0</v>
      </c>
      <c r="BA1403" t="s">
        <v>3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CX1403">
        <f>Y1403*Source!I1297</f>
        <v>2</v>
      </c>
      <c r="CY1403">
        <f>AA1403</f>
        <v>11067.52</v>
      </c>
      <c r="CZ1403">
        <f>AE1403</f>
        <v>4535.87</v>
      </c>
      <c r="DA1403">
        <f>AI1403</f>
        <v>2.44</v>
      </c>
      <c r="DB1403">
        <f t="shared" si="227"/>
        <v>453587</v>
      </c>
      <c r="DC1403">
        <f t="shared" si="228"/>
        <v>0</v>
      </c>
    </row>
    <row r="1404" spans="1:107">
      <c r="A1404">
        <f>ROW(Source!A1301)</f>
        <v>1301</v>
      </c>
      <c r="B1404">
        <v>35806607</v>
      </c>
      <c r="C1404">
        <v>35812455</v>
      </c>
      <c r="D1404">
        <v>18407150</v>
      </c>
      <c r="E1404">
        <v>1</v>
      </c>
      <c r="F1404">
        <v>1</v>
      </c>
      <c r="G1404">
        <v>1</v>
      </c>
      <c r="H1404">
        <v>1</v>
      </c>
      <c r="I1404" t="s">
        <v>599</v>
      </c>
      <c r="J1404" t="s">
        <v>3</v>
      </c>
      <c r="K1404" t="s">
        <v>600</v>
      </c>
      <c r="L1404">
        <v>1369</v>
      </c>
      <c r="N1404">
        <v>1013</v>
      </c>
      <c r="O1404" t="s">
        <v>583</v>
      </c>
      <c r="P1404" t="s">
        <v>583</v>
      </c>
      <c r="Q1404">
        <v>1</v>
      </c>
      <c r="W1404">
        <v>0</v>
      </c>
      <c r="X1404">
        <v>-931037793</v>
      </c>
      <c r="Y1404">
        <v>44.7</v>
      </c>
      <c r="AA1404">
        <v>0</v>
      </c>
      <c r="AB1404">
        <v>0</v>
      </c>
      <c r="AC1404">
        <v>0</v>
      </c>
      <c r="AD1404">
        <v>283.07</v>
      </c>
      <c r="AE1404">
        <v>0</v>
      </c>
      <c r="AF1404">
        <v>0</v>
      </c>
      <c r="AG1404">
        <v>0</v>
      </c>
      <c r="AH1404">
        <v>283.07</v>
      </c>
      <c r="AI1404">
        <v>1</v>
      </c>
      <c r="AJ1404">
        <v>1</v>
      </c>
      <c r="AK1404">
        <v>1</v>
      </c>
      <c r="AL1404">
        <v>1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 t="s">
        <v>3</v>
      </c>
      <c r="AT1404">
        <v>44.7</v>
      </c>
      <c r="AU1404" t="s">
        <v>3</v>
      </c>
      <c r="AV1404">
        <v>1</v>
      </c>
      <c r="AW1404">
        <v>2</v>
      </c>
      <c r="AX1404">
        <v>35812469</v>
      </c>
      <c r="AY1404">
        <v>2</v>
      </c>
      <c r="AZ1404">
        <v>131072</v>
      </c>
      <c r="BA1404">
        <v>1386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CX1404">
        <f>Y1404*Source!I1301</f>
        <v>8.0459999999999994</v>
      </c>
      <c r="CY1404">
        <f>AD1404</f>
        <v>283.07</v>
      </c>
      <c r="CZ1404">
        <f>AH1404</f>
        <v>283.07</v>
      </c>
      <c r="DA1404">
        <f>AL1404</f>
        <v>1</v>
      </c>
      <c r="DB1404">
        <f t="shared" si="227"/>
        <v>12653.23</v>
      </c>
      <c r="DC1404">
        <f t="shared" si="228"/>
        <v>0</v>
      </c>
    </row>
    <row r="1405" spans="1:107">
      <c r="A1405">
        <f>ROW(Source!A1301)</f>
        <v>1301</v>
      </c>
      <c r="B1405">
        <v>35806607</v>
      </c>
      <c r="C1405">
        <v>35812455</v>
      </c>
      <c r="D1405">
        <v>121548</v>
      </c>
      <c r="E1405">
        <v>1</v>
      </c>
      <c r="F1405">
        <v>1</v>
      </c>
      <c r="G1405">
        <v>1</v>
      </c>
      <c r="H1405">
        <v>1</v>
      </c>
      <c r="I1405" t="s">
        <v>34</v>
      </c>
      <c r="J1405" t="s">
        <v>3</v>
      </c>
      <c r="K1405" t="s">
        <v>584</v>
      </c>
      <c r="L1405">
        <v>608254</v>
      </c>
      <c r="N1405">
        <v>1013</v>
      </c>
      <c r="O1405" t="s">
        <v>585</v>
      </c>
      <c r="P1405" t="s">
        <v>585</v>
      </c>
      <c r="Q1405">
        <v>1</v>
      </c>
      <c r="W1405">
        <v>0</v>
      </c>
      <c r="X1405">
        <v>-185737400</v>
      </c>
      <c r="Y1405">
        <v>0.14000000000000001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1</v>
      </c>
      <c r="AJ1405">
        <v>1</v>
      </c>
      <c r="AK1405">
        <v>1</v>
      </c>
      <c r="AL1405">
        <v>1</v>
      </c>
      <c r="AN1405">
        <v>0</v>
      </c>
      <c r="AO1405">
        <v>1</v>
      </c>
      <c r="AP1405">
        <v>0</v>
      </c>
      <c r="AQ1405">
        <v>0</v>
      </c>
      <c r="AR1405">
        <v>0</v>
      </c>
      <c r="AS1405" t="s">
        <v>3</v>
      </c>
      <c r="AT1405">
        <v>0.14000000000000001</v>
      </c>
      <c r="AU1405" t="s">
        <v>3</v>
      </c>
      <c r="AV1405">
        <v>2</v>
      </c>
      <c r="AW1405">
        <v>2</v>
      </c>
      <c r="AX1405">
        <v>35812470</v>
      </c>
      <c r="AY1405">
        <v>1</v>
      </c>
      <c r="AZ1405">
        <v>0</v>
      </c>
      <c r="BA1405">
        <v>1387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CX1405">
        <f>Y1405*Source!I1301</f>
        <v>2.52E-2</v>
      </c>
      <c r="CY1405">
        <f>AD1405</f>
        <v>0</v>
      </c>
      <c r="CZ1405">
        <f>AH1405</f>
        <v>0</v>
      </c>
      <c r="DA1405">
        <f>AL1405</f>
        <v>1</v>
      </c>
      <c r="DB1405">
        <f t="shared" si="227"/>
        <v>0</v>
      </c>
      <c r="DC1405">
        <f t="shared" si="228"/>
        <v>0</v>
      </c>
    </row>
    <row r="1406" spans="1:107">
      <c r="A1406">
        <f>ROW(Source!A1301)</f>
        <v>1301</v>
      </c>
      <c r="B1406">
        <v>35806607</v>
      </c>
      <c r="C1406">
        <v>35812455</v>
      </c>
      <c r="D1406">
        <v>29172479</v>
      </c>
      <c r="E1406">
        <v>1</v>
      </c>
      <c r="F1406">
        <v>1</v>
      </c>
      <c r="G1406">
        <v>1</v>
      </c>
      <c r="H1406">
        <v>2</v>
      </c>
      <c r="I1406" t="s">
        <v>861</v>
      </c>
      <c r="J1406" t="s">
        <v>862</v>
      </c>
      <c r="K1406" t="s">
        <v>863</v>
      </c>
      <c r="L1406">
        <v>1368</v>
      </c>
      <c r="N1406">
        <v>1011</v>
      </c>
      <c r="O1406" t="s">
        <v>589</v>
      </c>
      <c r="P1406" t="s">
        <v>589</v>
      </c>
      <c r="Q1406">
        <v>1</v>
      </c>
      <c r="W1406">
        <v>0</v>
      </c>
      <c r="X1406">
        <v>-996378858</v>
      </c>
      <c r="Y1406">
        <v>0.14000000000000001</v>
      </c>
      <c r="AA1406">
        <v>0</v>
      </c>
      <c r="AB1406">
        <v>901.01</v>
      </c>
      <c r="AC1406">
        <v>333.79</v>
      </c>
      <c r="AD1406">
        <v>0</v>
      </c>
      <c r="AE1406">
        <v>0</v>
      </c>
      <c r="AF1406">
        <v>99.89</v>
      </c>
      <c r="AG1406">
        <v>10.06</v>
      </c>
      <c r="AH1406">
        <v>0</v>
      </c>
      <c r="AI1406">
        <v>1</v>
      </c>
      <c r="AJ1406">
        <v>9.02</v>
      </c>
      <c r="AK1406">
        <v>33.18</v>
      </c>
      <c r="AL1406">
        <v>1</v>
      </c>
      <c r="AN1406">
        <v>0</v>
      </c>
      <c r="AO1406">
        <v>1</v>
      </c>
      <c r="AP1406">
        <v>0</v>
      </c>
      <c r="AQ1406">
        <v>0</v>
      </c>
      <c r="AR1406">
        <v>0</v>
      </c>
      <c r="AS1406" t="s">
        <v>3</v>
      </c>
      <c r="AT1406">
        <v>0.14000000000000001</v>
      </c>
      <c r="AU1406" t="s">
        <v>3</v>
      </c>
      <c r="AV1406">
        <v>0</v>
      </c>
      <c r="AW1406">
        <v>2</v>
      </c>
      <c r="AX1406">
        <v>35812471</v>
      </c>
      <c r="AY1406">
        <v>1</v>
      </c>
      <c r="AZ1406">
        <v>0</v>
      </c>
      <c r="BA1406">
        <v>1388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CX1406">
        <f>Y1406*Source!I1301</f>
        <v>2.52E-2</v>
      </c>
      <c r="CY1406">
        <f>AB1406</f>
        <v>901.01</v>
      </c>
      <c r="CZ1406">
        <f>AF1406</f>
        <v>99.89</v>
      </c>
      <c r="DA1406">
        <f>AJ1406</f>
        <v>9.02</v>
      </c>
      <c r="DB1406">
        <f t="shared" si="227"/>
        <v>13.98</v>
      </c>
      <c r="DC1406">
        <f t="shared" si="228"/>
        <v>1.41</v>
      </c>
    </row>
    <row r="1407" spans="1:107">
      <c r="A1407">
        <f>ROW(Source!A1301)</f>
        <v>1301</v>
      </c>
      <c r="B1407">
        <v>35806607</v>
      </c>
      <c r="C1407">
        <v>35812455</v>
      </c>
      <c r="D1407">
        <v>29174591</v>
      </c>
      <c r="E1407">
        <v>1</v>
      </c>
      <c r="F1407">
        <v>1</v>
      </c>
      <c r="G1407">
        <v>1</v>
      </c>
      <c r="H1407">
        <v>2</v>
      </c>
      <c r="I1407" t="s">
        <v>612</v>
      </c>
      <c r="J1407" t="s">
        <v>642</v>
      </c>
      <c r="K1407" t="s">
        <v>614</v>
      </c>
      <c r="L1407">
        <v>1368</v>
      </c>
      <c r="N1407">
        <v>1011</v>
      </c>
      <c r="O1407" t="s">
        <v>589</v>
      </c>
      <c r="P1407" t="s">
        <v>589</v>
      </c>
      <c r="Q1407">
        <v>1</v>
      </c>
      <c r="W1407">
        <v>0</v>
      </c>
      <c r="X1407">
        <v>1598042632</v>
      </c>
      <c r="Y1407">
        <v>0.45</v>
      </c>
      <c r="AA1407">
        <v>0</v>
      </c>
      <c r="AB1407">
        <v>9.4700000000000006</v>
      </c>
      <c r="AC1407">
        <v>0</v>
      </c>
      <c r="AD1407">
        <v>0</v>
      </c>
      <c r="AE1407">
        <v>0</v>
      </c>
      <c r="AF1407">
        <v>0.95</v>
      </c>
      <c r="AG1407">
        <v>0</v>
      </c>
      <c r="AH1407">
        <v>0</v>
      </c>
      <c r="AI1407">
        <v>1</v>
      </c>
      <c r="AJ1407">
        <v>9.9700000000000006</v>
      </c>
      <c r="AK1407">
        <v>33.18</v>
      </c>
      <c r="AL1407">
        <v>1</v>
      </c>
      <c r="AN1407">
        <v>0</v>
      </c>
      <c r="AO1407">
        <v>1</v>
      </c>
      <c r="AP1407">
        <v>0</v>
      </c>
      <c r="AQ1407">
        <v>0</v>
      </c>
      <c r="AR1407">
        <v>0</v>
      </c>
      <c r="AS1407" t="s">
        <v>3</v>
      </c>
      <c r="AT1407">
        <v>0.45</v>
      </c>
      <c r="AU1407" t="s">
        <v>3</v>
      </c>
      <c r="AV1407">
        <v>0</v>
      </c>
      <c r="AW1407">
        <v>2</v>
      </c>
      <c r="AX1407">
        <v>35812472</v>
      </c>
      <c r="AY1407">
        <v>1</v>
      </c>
      <c r="AZ1407">
        <v>0</v>
      </c>
      <c r="BA1407">
        <v>1389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CX1407">
        <f>Y1407*Source!I1301</f>
        <v>8.1000000000000003E-2</v>
      </c>
      <c r="CY1407">
        <f>AB1407</f>
        <v>9.4700000000000006</v>
      </c>
      <c r="CZ1407">
        <f>AF1407</f>
        <v>0.95</v>
      </c>
      <c r="DA1407">
        <f>AJ1407</f>
        <v>9.9700000000000006</v>
      </c>
      <c r="DB1407">
        <f t="shared" si="227"/>
        <v>0.43</v>
      </c>
      <c r="DC1407">
        <f t="shared" si="228"/>
        <v>0</v>
      </c>
    </row>
    <row r="1408" spans="1:107">
      <c r="A1408">
        <f>ROW(Source!A1301)</f>
        <v>1301</v>
      </c>
      <c r="B1408">
        <v>35806607</v>
      </c>
      <c r="C1408">
        <v>35812455</v>
      </c>
      <c r="D1408">
        <v>29174913</v>
      </c>
      <c r="E1408">
        <v>1</v>
      </c>
      <c r="F1408">
        <v>1</v>
      </c>
      <c r="G1408">
        <v>1</v>
      </c>
      <c r="H1408">
        <v>2</v>
      </c>
      <c r="I1408" t="s">
        <v>601</v>
      </c>
      <c r="J1408" t="s">
        <v>602</v>
      </c>
      <c r="K1408" t="s">
        <v>603</v>
      </c>
      <c r="L1408">
        <v>1368</v>
      </c>
      <c r="N1408">
        <v>1011</v>
      </c>
      <c r="O1408" t="s">
        <v>589</v>
      </c>
      <c r="P1408" t="s">
        <v>589</v>
      </c>
      <c r="Q1408">
        <v>1</v>
      </c>
      <c r="W1408">
        <v>0</v>
      </c>
      <c r="X1408">
        <v>458544584</v>
      </c>
      <c r="Y1408">
        <v>0.48</v>
      </c>
      <c r="AA1408">
        <v>0</v>
      </c>
      <c r="AB1408">
        <v>932.72</v>
      </c>
      <c r="AC1408">
        <v>384.89</v>
      </c>
      <c r="AD1408">
        <v>0</v>
      </c>
      <c r="AE1408">
        <v>0</v>
      </c>
      <c r="AF1408">
        <v>87.17</v>
      </c>
      <c r="AG1408">
        <v>11.6</v>
      </c>
      <c r="AH1408">
        <v>0</v>
      </c>
      <c r="AI1408">
        <v>1</v>
      </c>
      <c r="AJ1408">
        <v>10.7</v>
      </c>
      <c r="AK1408">
        <v>33.18</v>
      </c>
      <c r="AL1408">
        <v>1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 t="s">
        <v>3</v>
      </c>
      <c r="AT1408">
        <v>0.48</v>
      </c>
      <c r="AU1408" t="s">
        <v>3</v>
      </c>
      <c r="AV1408">
        <v>0</v>
      </c>
      <c r="AW1408">
        <v>2</v>
      </c>
      <c r="AX1408">
        <v>35812473</v>
      </c>
      <c r="AY1408">
        <v>1</v>
      </c>
      <c r="AZ1408">
        <v>0</v>
      </c>
      <c r="BA1408">
        <v>1390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CX1408">
        <f>Y1408*Source!I1301</f>
        <v>8.6399999999999991E-2</v>
      </c>
      <c r="CY1408">
        <f>AB1408</f>
        <v>932.72</v>
      </c>
      <c r="CZ1408">
        <f>AF1408</f>
        <v>87.17</v>
      </c>
      <c r="DA1408">
        <f>AJ1408</f>
        <v>10.7</v>
      </c>
      <c r="DB1408">
        <f t="shared" si="227"/>
        <v>41.84</v>
      </c>
      <c r="DC1408">
        <f t="shared" si="228"/>
        <v>5.57</v>
      </c>
    </row>
    <row r="1409" spans="1:107">
      <c r="A1409">
        <f>ROW(Source!A1301)</f>
        <v>1301</v>
      </c>
      <c r="B1409">
        <v>35806607</v>
      </c>
      <c r="C1409">
        <v>35812455</v>
      </c>
      <c r="D1409">
        <v>29114340</v>
      </c>
      <c r="E1409">
        <v>1</v>
      </c>
      <c r="F1409">
        <v>1</v>
      </c>
      <c r="G1409">
        <v>1</v>
      </c>
      <c r="H1409">
        <v>3</v>
      </c>
      <c r="I1409" t="s">
        <v>864</v>
      </c>
      <c r="J1409" t="s">
        <v>865</v>
      </c>
      <c r="K1409" t="s">
        <v>866</v>
      </c>
      <c r="L1409">
        <v>1348</v>
      </c>
      <c r="N1409">
        <v>1009</v>
      </c>
      <c r="O1409" t="s">
        <v>29</v>
      </c>
      <c r="P1409" t="s">
        <v>29</v>
      </c>
      <c r="Q1409">
        <v>1000</v>
      </c>
      <c r="W1409">
        <v>0</v>
      </c>
      <c r="X1409">
        <v>-528746691</v>
      </c>
      <c r="Y1409">
        <v>1.6000000000000001E-3</v>
      </c>
      <c r="AA1409">
        <v>54070.5</v>
      </c>
      <c r="AB1409">
        <v>0</v>
      </c>
      <c r="AC1409">
        <v>0</v>
      </c>
      <c r="AD1409">
        <v>0</v>
      </c>
      <c r="AE1409">
        <v>8475</v>
      </c>
      <c r="AF1409">
        <v>0</v>
      </c>
      <c r="AG1409">
        <v>0</v>
      </c>
      <c r="AH1409">
        <v>0</v>
      </c>
      <c r="AI1409">
        <v>6.38</v>
      </c>
      <c r="AJ1409">
        <v>1</v>
      </c>
      <c r="AK1409">
        <v>1</v>
      </c>
      <c r="AL1409">
        <v>1</v>
      </c>
      <c r="AN1409">
        <v>0</v>
      </c>
      <c r="AO1409">
        <v>1</v>
      </c>
      <c r="AP1409">
        <v>0</v>
      </c>
      <c r="AQ1409">
        <v>0</v>
      </c>
      <c r="AR1409">
        <v>0</v>
      </c>
      <c r="AS1409" t="s">
        <v>3</v>
      </c>
      <c r="AT1409">
        <v>1.6000000000000001E-3</v>
      </c>
      <c r="AU1409" t="s">
        <v>3</v>
      </c>
      <c r="AV1409">
        <v>0</v>
      </c>
      <c r="AW1409">
        <v>2</v>
      </c>
      <c r="AX1409">
        <v>35812474</v>
      </c>
      <c r="AY1409">
        <v>1</v>
      </c>
      <c r="AZ1409">
        <v>0</v>
      </c>
      <c r="BA1409">
        <v>1391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CX1409">
        <f>Y1409*Source!I1301</f>
        <v>2.8800000000000001E-4</v>
      </c>
      <c r="CY1409">
        <f t="shared" ref="CY1409:CY1416" si="229">AA1409</f>
        <v>54070.5</v>
      </c>
      <c r="CZ1409">
        <f t="shared" ref="CZ1409:CZ1416" si="230">AE1409</f>
        <v>8475</v>
      </c>
      <c r="DA1409">
        <f t="shared" ref="DA1409:DA1416" si="231">AI1409</f>
        <v>6.38</v>
      </c>
      <c r="DB1409">
        <f t="shared" si="227"/>
        <v>13.56</v>
      </c>
      <c r="DC1409">
        <f t="shared" si="228"/>
        <v>0</v>
      </c>
    </row>
    <row r="1410" spans="1:107">
      <c r="A1410">
        <f>ROW(Source!A1301)</f>
        <v>1301</v>
      </c>
      <c r="B1410">
        <v>35806607</v>
      </c>
      <c r="C1410">
        <v>35812455</v>
      </c>
      <c r="D1410">
        <v>29109162</v>
      </c>
      <c r="E1410">
        <v>1</v>
      </c>
      <c r="F1410">
        <v>1</v>
      </c>
      <c r="G1410">
        <v>1</v>
      </c>
      <c r="H1410">
        <v>3</v>
      </c>
      <c r="I1410" t="s">
        <v>645</v>
      </c>
      <c r="J1410" t="s">
        <v>646</v>
      </c>
      <c r="K1410" t="s">
        <v>647</v>
      </c>
      <c r="L1410">
        <v>1327</v>
      </c>
      <c r="N1410">
        <v>1005</v>
      </c>
      <c r="O1410" t="s">
        <v>165</v>
      </c>
      <c r="P1410" t="s">
        <v>165</v>
      </c>
      <c r="Q1410">
        <v>1</v>
      </c>
      <c r="W1410">
        <v>0</v>
      </c>
      <c r="X1410">
        <v>2002905425</v>
      </c>
      <c r="Y1410">
        <v>23</v>
      </c>
      <c r="AA1410">
        <v>33.75</v>
      </c>
      <c r="AB1410">
        <v>0</v>
      </c>
      <c r="AC1410">
        <v>0</v>
      </c>
      <c r="AD1410">
        <v>0</v>
      </c>
      <c r="AE1410">
        <v>5.71</v>
      </c>
      <c r="AF1410">
        <v>0</v>
      </c>
      <c r="AG1410">
        <v>0</v>
      </c>
      <c r="AH1410">
        <v>0</v>
      </c>
      <c r="AI1410">
        <v>5.91</v>
      </c>
      <c r="AJ1410">
        <v>1</v>
      </c>
      <c r="AK1410">
        <v>1</v>
      </c>
      <c r="AL1410">
        <v>1</v>
      </c>
      <c r="AN1410">
        <v>0</v>
      </c>
      <c r="AO1410">
        <v>1</v>
      </c>
      <c r="AP1410">
        <v>0</v>
      </c>
      <c r="AQ1410">
        <v>0</v>
      </c>
      <c r="AR1410">
        <v>0</v>
      </c>
      <c r="AS1410" t="s">
        <v>3</v>
      </c>
      <c r="AT1410">
        <v>23</v>
      </c>
      <c r="AU1410" t="s">
        <v>3</v>
      </c>
      <c r="AV1410">
        <v>0</v>
      </c>
      <c r="AW1410">
        <v>2</v>
      </c>
      <c r="AX1410">
        <v>35812475</v>
      </c>
      <c r="AY1410">
        <v>1</v>
      </c>
      <c r="AZ1410">
        <v>0</v>
      </c>
      <c r="BA1410">
        <v>1392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CX1410">
        <f>Y1410*Source!I1301</f>
        <v>4.1399999999999997</v>
      </c>
      <c r="CY1410">
        <f t="shared" si="229"/>
        <v>33.75</v>
      </c>
      <c r="CZ1410">
        <f t="shared" si="230"/>
        <v>5.71</v>
      </c>
      <c r="DA1410">
        <f t="shared" si="231"/>
        <v>5.91</v>
      </c>
      <c r="DB1410">
        <f t="shared" si="227"/>
        <v>131.33000000000001</v>
      </c>
      <c r="DC1410">
        <f t="shared" si="228"/>
        <v>0</v>
      </c>
    </row>
    <row r="1411" spans="1:107">
      <c r="A1411">
        <f>ROW(Source!A1301)</f>
        <v>1301</v>
      </c>
      <c r="B1411">
        <v>35806607</v>
      </c>
      <c r="C1411">
        <v>35812455</v>
      </c>
      <c r="D1411">
        <v>29107615</v>
      </c>
      <c r="E1411">
        <v>1</v>
      </c>
      <c r="F1411">
        <v>1</v>
      </c>
      <c r="G1411">
        <v>1</v>
      </c>
      <c r="H1411">
        <v>3</v>
      </c>
      <c r="I1411" t="s">
        <v>867</v>
      </c>
      <c r="J1411" t="s">
        <v>868</v>
      </c>
      <c r="K1411" t="s">
        <v>869</v>
      </c>
      <c r="L1411">
        <v>1348</v>
      </c>
      <c r="N1411">
        <v>1009</v>
      </c>
      <c r="O1411" t="s">
        <v>29</v>
      </c>
      <c r="P1411" t="s">
        <v>29</v>
      </c>
      <c r="Q1411">
        <v>1000</v>
      </c>
      <c r="W1411">
        <v>0</v>
      </c>
      <c r="X1411">
        <v>-529114404</v>
      </c>
      <c r="Y1411">
        <v>3.3999999999999998E-3</v>
      </c>
      <c r="AA1411">
        <v>156811</v>
      </c>
      <c r="AB1411">
        <v>0</v>
      </c>
      <c r="AC1411">
        <v>0</v>
      </c>
      <c r="AD1411">
        <v>0</v>
      </c>
      <c r="AE1411">
        <v>19100</v>
      </c>
      <c r="AF1411">
        <v>0</v>
      </c>
      <c r="AG1411">
        <v>0</v>
      </c>
      <c r="AH1411">
        <v>0</v>
      </c>
      <c r="AI1411">
        <v>8.2100000000000009</v>
      </c>
      <c r="AJ1411">
        <v>1</v>
      </c>
      <c r="AK1411">
        <v>1</v>
      </c>
      <c r="AL1411">
        <v>1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 t="s">
        <v>3</v>
      </c>
      <c r="AT1411">
        <v>3.3999999999999998E-3</v>
      </c>
      <c r="AU1411" t="s">
        <v>3</v>
      </c>
      <c r="AV1411">
        <v>0</v>
      </c>
      <c r="AW1411">
        <v>2</v>
      </c>
      <c r="AX1411">
        <v>35812476</v>
      </c>
      <c r="AY1411">
        <v>1</v>
      </c>
      <c r="AZ1411">
        <v>0</v>
      </c>
      <c r="BA1411">
        <v>1393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CX1411">
        <f>Y1411*Source!I1301</f>
        <v>6.1199999999999991E-4</v>
      </c>
      <c r="CY1411">
        <f t="shared" si="229"/>
        <v>156811</v>
      </c>
      <c r="CZ1411">
        <f t="shared" si="230"/>
        <v>19100</v>
      </c>
      <c r="DA1411">
        <f t="shared" si="231"/>
        <v>8.2100000000000009</v>
      </c>
      <c r="DB1411">
        <f t="shared" si="227"/>
        <v>64.94</v>
      </c>
      <c r="DC1411">
        <f t="shared" si="228"/>
        <v>0</v>
      </c>
    </row>
    <row r="1412" spans="1:107">
      <c r="A1412">
        <f>ROW(Source!A1301)</f>
        <v>1301</v>
      </c>
      <c r="B1412">
        <v>35806607</v>
      </c>
      <c r="C1412">
        <v>35812455</v>
      </c>
      <c r="D1412">
        <v>29115662</v>
      </c>
      <c r="E1412">
        <v>1</v>
      </c>
      <c r="F1412">
        <v>1</v>
      </c>
      <c r="G1412">
        <v>1</v>
      </c>
      <c r="H1412">
        <v>3</v>
      </c>
      <c r="I1412" t="s">
        <v>870</v>
      </c>
      <c r="J1412" t="s">
        <v>871</v>
      </c>
      <c r="K1412" t="s">
        <v>872</v>
      </c>
      <c r="L1412">
        <v>1339</v>
      </c>
      <c r="N1412">
        <v>1007</v>
      </c>
      <c r="O1412" t="s">
        <v>638</v>
      </c>
      <c r="P1412" t="s">
        <v>638</v>
      </c>
      <c r="Q1412">
        <v>1</v>
      </c>
      <c r="W1412">
        <v>0</v>
      </c>
      <c r="X1412">
        <v>-1374050018</v>
      </c>
      <c r="Y1412">
        <v>0.24</v>
      </c>
      <c r="AA1412">
        <v>6175.95</v>
      </c>
      <c r="AB1412">
        <v>0</v>
      </c>
      <c r="AC1412">
        <v>0</v>
      </c>
      <c r="AD1412">
        <v>0</v>
      </c>
      <c r="AE1412">
        <v>1045</v>
      </c>
      <c r="AF1412">
        <v>0</v>
      </c>
      <c r="AG1412">
        <v>0</v>
      </c>
      <c r="AH1412">
        <v>0</v>
      </c>
      <c r="AI1412">
        <v>5.91</v>
      </c>
      <c r="AJ1412">
        <v>1</v>
      </c>
      <c r="AK1412">
        <v>1</v>
      </c>
      <c r="AL1412">
        <v>1</v>
      </c>
      <c r="AN1412">
        <v>0</v>
      </c>
      <c r="AO1412">
        <v>1</v>
      </c>
      <c r="AP1412">
        <v>0</v>
      </c>
      <c r="AQ1412">
        <v>0</v>
      </c>
      <c r="AR1412">
        <v>0</v>
      </c>
      <c r="AS1412" t="s">
        <v>3</v>
      </c>
      <c r="AT1412">
        <v>0.24</v>
      </c>
      <c r="AU1412" t="s">
        <v>3</v>
      </c>
      <c r="AV1412">
        <v>0</v>
      </c>
      <c r="AW1412">
        <v>2</v>
      </c>
      <c r="AX1412">
        <v>35812477</v>
      </c>
      <c r="AY1412">
        <v>1</v>
      </c>
      <c r="AZ1412">
        <v>0</v>
      </c>
      <c r="BA1412">
        <v>1394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CX1412">
        <f>Y1412*Source!I1301</f>
        <v>4.3199999999999995E-2</v>
      </c>
      <c r="CY1412">
        <f t="shared" si="229"/>
        <v>6175.95</v>
      </c>
      <c r="CZ1412">
        <f t="shared" si="230"/>
        <v>1045</v>
      </c>
      <c r="DA1412">
        <f t="shared" si="231"/>
        <v>5.91</v>
      </c>
      <c r="DB1412">
        <f t="shared" si="227"/>
        <v>250.8</v>
      </c>
      <c r="DC1412">
        <f t="shared" si="228"/>
        <v>0</v>
      </c>
    </row>
    <row r="1413" spans="1:107">
      <c r="A1413">
        <f>ROW(Source!A1301)</f>
        <v>1301</v>
      </c>
      <c r="B1413">
        <v>35806607</v>
      </c>
      <c r="C1413">
        <v>35812455</v>
      </c>
      <c r="D1413">
        <v>29131086</v>
      </c>
      <c r="E1413">
        <v>1</v>
      </c>
      <c r="F1413">
        <v>1</v>
      </c>
      <c r="G1413">
        <v>1</v>
      </c>
      <c r="H1413">
        <v>3</v>
      </c>
      <c r="I1413" t="s">
        <v>648</v>
      </c>
      <c r="J1413" t="s">
        <v>649</v>
      </c>
      <c r="K1413" t="s">
        <v>650</v>
      </c>
      <c r="L1413">
        <v>1339</v>
      </c>
      <c r="N1413">
        <v>1007</v>
      </c>
      <c r="O1413" t="s">
        <v>638</v>
      </c>
      <c r="P1413" t="s">
        <v>638</v>
      </c>
      <c r="Q1413">
        <v>1</v>
      </c>
      <c r="W1413">
        <v>0</v>
      </c>
      <c r="X1413">
        <v>135382931</v>
      </c>
      <c r="Y1413">
        <v>1.18</v>
      </c>
      <c r="AA1413">
        <v>6560.13</v>
      </c>
      <c r="AB1413">
        <v>0</v>
      </c>
      <c r="AC1413">
        <v>0</v>
      </c>
      <c r="AD1413">
        <v>0</v>
      </c>
      <c r="AE1413">
        <v>1970.01</v>
      </c>
      <c r="AF1413">
        <v>0</v>
      </c>
      <c r="AG1413">
        <v>0</v>
      </c>
      <c r="AH1413">
        <v>0</v>
      </c>
      <c r="AI1413">
        <v>3.33</v>
      </c>
      <c r="AJ1413">
        <v>1</v>
      </c>
      <c r="AK1413">
        <v>1</v>
      </c>
      <c r="AL1413">
        <v>1</v>
      </c>
      <c r="AN1413">
        <v>0</v>
      </c>
      <c r="AO1413">
        <v>1</v>
      </c>
      <c r="AP1413">
        <v>0</v>
      </c>
      <c r="AQ1413">
        <v>0</v>
      </c>
      <c r="AR1413">
        <v>0</v>
      </c>
      <c r="AS1413" t="s">
        <v>3</v>
      </c>
      <c r="AT1413">
        <v>1.18</v>
      </c>
      <c r="AU1413" t="s">
        <v>3</v>
      </c>
      <c r="AV1413">
        <v>0</v>
      </c>
      <c r="AW1413">
        <v>2</v>
      </c>
      <c r="AX1413">
        <v>35812478</v>
      </c>
      <c r="AY1413">
        <v>1</v>
      </c>
      <c r="AZ1413">
        <v>0</v>
      </c>
      <c r="BA1413">
        <v>1395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CX1413">
        <f>Y1413*Source!I1301</f>
        <v>0.21239999999999998</v>
      </c>
      <c r="CY1413">
        <f t="shared" si="229"/>
        <v>6560.13</v>
      </c>
      <c r="CZ1413">
        <f t="shared" si="230"/>
        <v>1970.01</v>
      </c>
      <c r="DA1413">
        <f t="shared" si="231"/>
        <v>3.33</v>
      </c>
      <c r="DB1413">
        <f t="shared" si="227"/>
        <v>2324.61</v>
      </c>
      <c r="DC1413">
        <f t="shared" si="228"/>
        <v>0</v>
      </c>
    </row>
    <row r="1414" spans="1:107">
      <c r="A1414">
        <f>ROW(Source!A1301)</f>
        <v>1301</v>
      </c>
      <c r="B1414">
        <v>35806607</v>
      </c>
      <c r="C1414">
        <v>35812455</v>
      </c>
      <c r="D1414">
        <v>29145153</v>
      </c>
      <c r="E1414">
        <v>1</v>
      </c>
      <c r="F1414">
        <v>1</v>
      </c>
      <c r="G1414">
        <v>1</v>
      </c>
      <c r="H1414">
        <v>3</v>
      </c>
      <c r="I1414" t="s">
        <v>873</v>
      </c>
      <c r="J1414" t="s">
        <v>874</v>
      </c>
      <c r="K1414" t="s">
        <v>875</v>
      </c>
      <c r="L1414">
        <v>1339</v>
      </c>
      <c r="N1414">
        <v>1007</v>
      </c>
      <c r="O1414" t="s">
        <v>638</v>
      </c>
      <c r="P1414" t="s">
        <v>638</v>
      </c>
      <c r="Q1414">
        <v>1</v>
      </c>
      <c r="W1414">
        <v>0</v>
      </c>
      <c r="X1414">
        <v>1291934812</v>
      </c>
      <c r="Y1414">
        <v>0.28000000000000003</v>
      </c>
      <c r="AA1414">
        <v>3234.48</v>
      </c>
      <c r="AB1414">
        <v>0</v>
      </c>
      <c r="AC1414">
        <v>0</v>
      </c>
      <c r="AD1414">
        <v>0</v>
      </c>
      <c r="AE1414">
        <v>426.15</v>
      </c>
      <c r="AF1414">
        <v>0</v>
      </c>
      <c r="AG1414">
        <v>0</v>
      </c>
      <c r="AH1414">
        <v>0</v>
      </c>
      <c r="AI1414">
        <v>7.59</v>
      </c>
      <c r="AJ1414">
        <v>1</v>
      </c>
      <c r="AK1414">
        <v>1</v>
      </c>
      <c r="AL1414">
        <v>1</v>
      </c>
      <c r="AN1414">
        <v>0</v>
      </c>
      <c r="AO1414">
        <v>1</v>
      </c>
      <c r="AP1414">
        <v>0</v>
      </c>
      <c r="AQ1414">
        <v>0</v>
      </c>
      <c r="AR1414">
        <v>0</v>
      </c>
      <c r="AS1414" t="s">
        <v>3</v>
      </c>
      <c r="AT1414">
        <v>0.28000000000000003</v>
      </c>
      <c r="AU1414" t="s">
        <v>3</v>
      </c>
      <c r="AV1414">
        <v>0</v>
      </c>
      <c r="AW1414">
        <v>2</v>
      </c>
      <c r="AX1414">
        <v>35812479</v>
      </c>
      <c r="AY1414">
        <v>1</v>
      </c>
      <c r="AZ1414">
        <v>0</v>
      </c>
      <c r="BA1414">
        <v>1396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CX1414">
        <f>Y1414*Source!I1301</f>
        <v>5.04E-2</v>
      </c>
      <c r="CY1414">
        <f t="shared" si="229"/>
        <v>3234.48</v>
      </c>
      <c r="CZ1414">
        <f t="shared" si="230"/>
        <v>426.15</v>
      </c>
      <c r="DA1414">
        <f t="shared" si="231"/>
        <v>7.59</v>
      </c>
      <c r="DB1414">
        <f t="shared" si="227"/>
        <v>119.32</v>
      </c>
      <c r="DC1414">
        <f t="shared" si="228"/>
        <v>0</v>
      </c>
    </row>
    <row r="1415" spans="1:107">
      <c r="A1415">
        <f>ROW(Source!A1301)</f>
        <v>1301</v>
      </c>
      <c r="B1415">
        <v>35806607</v>
      </c>
      <c r="C1415">
        <v>35812455</v>
      </c>
      <c r="D1415">
        <v>29148832</v>
      </c>
      <c r="E1415">
        <v>1</v>
      </c>
      <c r="F1415">
        <v>1</v>
      </c>
      <c r="G1415">
        <v>1</v>
      </c>
      <c r="H1415">
        <v>3</v>
      </c>
      <c r="I1415" t="s">
        <v>876</v>
      </c>
      <c r="J1415" t="s">
        <v>877</v>
      </c>
      <c r="K1415" t="s">
        <v>878</v>
      </c>
      <c r="L1415">
        <v>1356</v>
      </c>
      <c r="N1415">
        <v>1010</v>
      </c>
      <c r="O1415" t="s">
        <v>253</v>
      </c>
      <c r="P1415" t="s">
        <v>253</v>
      </c>
      <c r="Q1415">
        <v>1000</v>
      </c>
      <c r="W1415">
        <v>0</v>
      </c>
      <c r="X1415">
        <v>-463371541</v>
      </c>
      <c r="Y1415">
        <v>0.51</v>
      </c>
      <c r="AA1415">
        <v>8359.85</v>
      </c>
      <c r="AB1415">
        <v>0</v>
      </c>
      <c r="AC1415">
        <v>0</v>
      </c>
      <c r="AD1415">
        <v>0</v>
      </c>
      <c r="AE1415">
        <v>1752.59</v>
      </c>
      <c r="AF1415">
        <v>0</v>
      </c>
      <c r="AG1415">
        <v>0</v>
      </c>
      <c r="AH1415">
        <v>0</v>
      </c>
      <c r="AI1415">
        <v>4.7699999999999996</v>
      </c>
      <c r="AJ1415">
        <v>1</v>
      </c>
      <c r="AK1415">
        <v>1</v>
      </c>
      <c r="AL1415">
        <v>1</v>
      </c>
      <c r="AN1415">
        <v>0</v>
      </c>
      <c r="AO1415">
        <v>1</v>
      </c>
      <c r="AP1415">
        <v>0</v>
      </c>
      <c r="AQ1415">
        <v>0</v>
      </c>
      <c r="AR1415">
        <v>0</v>
      </c>
      <c r="AS1415" t="s">
        <v>3</v>
      </c>
      <c r="AT1415">
        <v>0.51</v>
      </c>
      <c r="AU1415" t="s">
        <v>3</v>
      </c>
      <c r="AV1415">
        <v>0</v>
      </c>
      <c r="AW1415">
        <v>2</v>
      </c>
      <c r="AX1415">
        <v>35812480</v>
      </c>
      <c r="AY1415">
        <v>1</v>
      </c>
      <c r="AZ1415">
        <v>0</v>
      </c>
      <c r="BA1415">
        <v>1397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CX1415">
        <f>Y1415*Source!I1301</f>
        <v>9.1799999999999993E-2</v>
      </c>
      <c r="CY1415">
        <f t="shared" si="229"/>
        <v>8359.85</v>
      </c>
      <c r="CZ1415">
        <f t="shared" si="230"/>
        <v>1752.59</v>
      </c>
      <c r="DA1415">
        <f t="shared" si="231"/>
        <v>4.7699999999999996</v>
      </c>
      <c r="DB1415">
        <f t="shared" si="227"/>
        <v>893.82</v>
      </c>
      <c r="DC1415">
        <f t="shared" si="228"/>
        <v>0</v>
      </c>
    </row>
    <row r="1416" spans="1:107">
      <c r="A1416">
        <f>ROW(Source!A1301)</f>
        <v>1301</v>
      </c>
      <c r="B1416">
        <v>35806607</v>
      </c>
      <c r="C1416">
        <v>35812455</v>
      </c>
      <c r="D1416">
        <v>29150040</v>
      </c>
      <c r="E1416">
        <v>1</v>
      </c>
      <c r="F1416">
        <v>1</v>
      </c>
      <c r="G1416">
        <v>1</v>
      </c>
      <c r="H1416">
        <v>3</v>
      </c>
      <c r="I1416" t="s">
        <v>757</v>
      </c>
      <c r="J1416" t="s">
        <v>879</v>
      </c>
      <c r="K1416" t="s">
        <v>759</v>
      </c>
      <c r="L1416">
        <v>1339</v>
      </c>
      <c r="N1416">
        <v>1007</v>
      </c>
      <c r="O1416" t="s">
        <v>638</v>
      </c>
      <c r="P1416" t="s">
        <v>638</v>
      </c>
      <c r="Q1416">
        <v>1</v>
      </c>
      <c r="W1416">
        <v>0</v>
      </c>
      <c r="X1416">
        <v>693153122</v>
      </c>
      <c r="Y1416">
        <v>7.0000000000000007E-2</v>
      </c>
      <c r="AA1416">
        <v>22.2</v>
      </c>
      <c r="AB1416">
        <v>0</v>
      </c>
      <c r="AC1416">
        <v>0</v>
      </c>
      <c r="AD1416">
        <v>0</v>
      </c>
      <c r="AE1416">
        <v>2.44</v>
      </c>
      <c r="AF1416">
        <v>0</v>
      </c>
      <c r="AG1416">
        <v>0</v>
      </c>
      <c r="AH1416">
        <v>0</v>
      </c>
      <c r="AI1416">
        <v>9.1</v>
      </c>
      <c r="AJ1416">
        <v>1</v>
      </c>
      <c r="AK1416">
        <v>1</v>
      </c>
      <c r="AL1416">
        <v>1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 t="s">
        <v>3</v>
      </c>
      <c r="AT1416">
        <v>7.0000000000000007E-2</v>
      </c>
      <c r="AU1416" t="s">
        <v>3</v>
      </c>
      <c r="AV1416">
        <v>0</v>
      </c>
      <c r="AW1416">
        <v>2</v>
      </c>
      <c r="AX1416">
        <v>35812481</v>
      </c>
      <c r="AY1416">
        <v>1</v>
      </c>
      <c r="AZ1416">
        <v>0</v>
      </c>
      <c r="BA1416">
        <v>1398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CX1416">
        <f>Y1416*Source!I1301</f>
        <v>1.26E-2</v>
      </c>
      <c r="CY1416">
        <f t="shared" si="229"/>
        <v>22.2</v>
      </c>
      <c r="CZ1416">
        <f t="shared" si="230"/>
        <v>2.44</v>
      </c>
      <c r="DA1416">
        <f t="shared" si="231"/>
        <v>9.1</v>
      </c>
      <c r="DB1416">
        <f t="shared" si="227"/>
        <v>0.17</v>
      </c>
      <c r="DC1416">
        <f t="shared" si="228"/>
        <v>0</v>
      </c>
    </row>
    <row r="1417" spans="1:107">
      <c r="A1417">
        <f>ROW(Source!A1302)</f>
        <v>1302</v>
      </c>
      <c r="B1417">
        <v>35806607</v>
      </c>
      <c r="C1417">
        <v>35812482</v>
      </c>
      <c r="D1417">
        <v>18407150</v>
      </c>
      <c r="E1417">
        <v>1</v>
      </c>
      <c r="F1417">
        <v>1</v>
      </c>
      <c r="G1417">
        <v>1</v>
      </c>
      <c r="H1417">
        <v>1</v>
      </c>
      <c r="I1417" t="s">
        <v>599</v>
      </c>
      <c r="J1417" t="s">
        <v>3</v>
      </c>
      <c r="K1417" t="s">
        <v>600</v>
      </c>
      <c r="L1417">
        <v>1369</v>
      </c>
      <c r="N1417">
        <v>1013</v>
      </c>
      <c r="O1417" t="s">
        <v>583</v>
      </c>
      <c r="P1417" t="s">
        <v>583</v>
      </c>
      <c r="Q1417">
        <v>1</v>
      </c>
      <c r="W1417">
        <v>0</v>
      </c>
      <c r="X1417">
        <v>-931037793</v>
      </c>
      <c r="Y1417">
        <v>60.72</v>
      </c>
      <c r="AA1417">
        <v>0</v>
      </c>
      <c r="AB1417">
        <v>0</v>
      </c>
      <c r="AC1417">
        <v>0</v>
      </c>
      <c r="AD1417">
        <v>283.07</v>
      </c>
      <c r="AE1417">
        <v>0</v>
      </c>
      <c r="AF1417">
        <v>0</v>
      </c>
      <c r="AG1417">
        <v>0</v>
      </c>
      <c r="AH1417">
        <v>283.07</v>
      </c>
      <c r="AI1417">
        <v>1</v>
      </c>
      <c r="AJ1417">
        <v>1</v>
      </c>
      <c r="AK1417">
        <v>1</v>
      </c>
      <c r="AL1417">
        <v>1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 t="s">
        <v>3</v>
      </c>
      <c r="AT1417">
        <v>60.72</v>
      </c>
      <c r="AU1417" t="s">
        <v>3</v>
      </c>
      <c r="AV1417">
        <v>1</v>
      </c>
      <c r="AW1417">
        <v>2</v>
      </c>
      <c r="AX1417">
        <v>35812491</v>
      </c>
      <c r="AY1417">
        <v>2</v>
      </c>
      <c r="AZ1417">
        <v>131072</v>
      </c>
      <c r="BA1417">
        <v>1399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CX1417">
        <f>Y1417*Source!I1302</f>
        <v>10.929599999999999</v>
      </c>
      <c r="CY1417">
        <f>AD1417</f>
        <v>283.07</v>
      </c>
      <c r="CZ1417">
        <f>AH1417</f>
        <v>283.07</v>
      </c>
      <c r="DA1417">
        <f>AL1417</f>
        <v>1</v>
      </c>
      <c r="DB1417">
        <f t="shared" si="227"/>
        <v>17188.009999999998</v>
      </c>
      <c r="DC1417">
        <f t="shared" si="228"/>
        <v>0</v>
      </c>
    </row>
    <row r="1418" spans="1:107">
      <c r="A1418">
        <f>ROW(Source!A1302)</f>
        <v>1302</v>
      </c>
      <c r="B1418">
        <v>35806607</v>
      </c>
      <c r="C1418">
        <v>35812482</v>
      </c>
      <c r="D1418">
        <v>121548</v>
      </c>
      <c r="E1418">
        <v>1</v>
      </c>
      <c r="F1418">
        <v>1</v>
      </c>
      <c r="G1418">
        <v>1</v>
      </c>
      <c r="H1418">
        <v>1</v>
      </c>
      <c r="I1418" t="s">
        <v>34</v>
      </c>
      <c r="J1418" t="s">
        <v>3</v>
      </c>
      <c r="K1418" t="s">
        <v>584</v>
      </c>
      <c r="L1418">
        <v>608254</v>
      </c>
      <c r="N1418">
        <v>1013</v>
      </c>
      <c r="O1418" t="s">
        <v>585</v>
      </c>
      <c r="P1418" t="s">
        <v>585</v>
      </c>
      <c r="Q1418">
        <v>1</v>
      </c>
      <c r="W1418">
        <v>0</v>
      </c>
      <c r="X1418">
        <v>-185737400</v>
      </c>
      <c r="Y1418">
        <v>0.57999999999999996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1</v>
      </c>
      <c r="AJ1418">
        <v>1</v>
      </c>
      <c r="AK1418">
        <v>1</v>
      </c>
      <c r="AL1418">
        <v>1</v>
      </c>
      <c r="AN1418">
        <v>0</v>
      </c>
      <c r="AO1418">
        <v>1</v>
      </c>
      <c r="AP1418">
        <v>0</v>
      </c>
      <c r="AQ1418">
        <v>0</v>
      </c>
      <c r="AR1418">
        <v>0</v>
      </c>
      <c r="AS1418" t="s">
        <v>3</v>
      </c>
      <c r="AT1418">
        <v>0.57999999999999996</v>
      </c>
      <c r="AU1418" t="s">
        <v>3</v>
      </c>
      <c r="AV1418">
        <v>2</v>
      </c>
      <c r="AW1418">
        <v>2</v>
      </c>
      <c r="AX1418">
        <v>35812492</v>
      </c>
      <c r="AY1418">
        <v>1</v>
      </c>
      <c r="AZ1418">
        <v>0</v>
      </c>
      <c r="BA1418">
        <v>1400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CX1418">
        <f>Y1418*Source!I1302</f>
        <v>0.10439999999999999</v>
      </c>
      <c r="CY1418">
        <f>AD1418</f>
        <v>0</v>
      </c>
      <c r="CZ1418">
        <f>AH1418</f>
        <v>0</v>
      </c>
      <c r="DA1418">
        <f>AL1418</f>
        <v>1</v>
      </c>
      <c r="DB1418">
        <f t="shared" si="227"/>
        <v>0</v>
      </c>
      <c r="DC1418">
        <f t="shared" si="228"/>
        <v>0</v>
      </c>
    </row>
    <row r="1419" spans="1:107">
      <c r="A1419">
        <f>ROW(Source!A1302)</f>
        <v>1302</v>
      </c>
      <c r="B1419">
        <v>35806607</v>
      </c>
      <c r="C1419">
        <v>35812482</v>
      </c>
      <c r="D1419">
        <v>29172556</v>
      </c>
      <c r="E1419">
        <v>1</v>
      </c>
      <c r="F1419">
        <v>1</v>
      </c>
      <c r="G1419">
        <v>1</v>
      </c>
      <c r="H1419">
        <v>2</v>
      </c>
      <c r="I1419" t="s">
        <v>586</v>
      </c>
      <c r="J1419" t="s">
        <v>590</v>
      </c>
      <c r="K1419" t="s">
        <v>588</v>
      </c>
      <c r="L1419">
        <v>1368</v>
      </c>
      <c r="N1419">
        <v>1011</v>
      </c>
      <c r="O1419" t="s">
        <v>589</v>
      </c>
      <c r="P1419" t="s">
        <v>589</v>
      </c>
      <c r="Q1419">
        <v>1</v>
      </c>
      <c r="W1419">
        <v>0</v>
      </c>
      <c r="X1419">
        <v>-1302720870</v>
      </c>
      <c r="Y1419">
        <v>0.57999999999999996</v>
      </c>
      <c r="AA1419">
        <v>0</v>
      </c>
      <c r="AB1419">
        <v>466.71</v>
      </c>
      <c r="AC1419">
        <v>447.93</v>
      </c>
      <c r="AD1419">
        <v>0</v>
      </c>
      <c r="AE1419">
        <v>0</v>
      </c>
      <c r="AF1419">
        <v>31.26</v>
      </c>
      <c r="AG1419">
        <v>13.5</v>
      </c>
      <c r="AH1419">
        <v>0</v>
      </c>
      <c r="AI1419">
        <v>1</v>
      </c>
      <c r="AJ1419">
        <v>14.93</v>
      </c>
      <c r="AK1419">
        <v>33.18</v>
      </c>
      <c r="AL1419">
        <v>1</v>
      </c>
      <c r="AN1419">
        <v>0</v>
      </c>
      <c r="AO1419">
        <v>1</v>
      </c>
      <c r="AP1419">
        <v>0</v>
      </c>
      <c r="AQ1419">
        <v>0</v>
      </c>
      <c r="AR1419">
        <v>0</v>
      </c>
      <c r="AS1419" t="s">
        <v>3</v>
      </c>
      <c r="AT1419">
        <v>0.57999999999999996</v>
      </c>
      <c r="AU1419" t="s">
        <v>3</v>
      </c>
      <c r="AV1419">
        <v>0</v>
      </c>
      <c r="AW1419">
        <v>2</v>
      </c>
      <c r="AX1419">
        <v>35812493</v>
      </c>
      <c r="AY1419">
        <v>1</v>
      </c>
      <c r="AZ1419">
        <v>0</v>
      </c>
      <c r="BA1419">
        <v>1401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CX1419">
        <f>Y1419*Source!I1302</f>
        <v>0.10439999999999999</v>
      </c>
      <c r="CY1419">
        <f>AB1419</f>
        <v>466.71</v>
      </c>
      <c r="CZ1419">
        <f>AF1419</f>
        <v>31.26</v>
      </c>
      <c r="DA1419">
        <f>AJ1419</f>
        <v>14.93</v>
      </c>
      <c r="DB1419">
        <f t="shared" si="227"/>
        <v>18.13</v>
      </c>
      <c r="DC1419">
        <f t="shared" si="228"/>
        <v>7.83</v>
      </c>
    </row>
    <row r="1420" spans="1:107">
      <c r="A1420">
        <f>ROW(Source!A1302)</f>
        <v>1302</v>
      </c>
      <c r="B1420">
        <v>35806607</v>
      </c>
      <c r="C1420">
        <v>35812482</v>
      </c>
      <c r="D1420">
        <v>29174591</v>
      </c>
      <c r="E1420">
        <v>1</v>
      </c>
      <c r="F1420">
        <v>1</v>
      </c>
      <c r="G1420">
        <v>1</v>
      </c>
      <c r="H1420">
        <v>2</v>
      </c>
      <c r="I1420" t="s">
        <v>612</v>
      </c>
      <c r="J1420" t="s">
        <v>642</v>
      </c>
      <c r="K1420" t="s">
        <v>614</v>
      </c>
      <c r="L1420">
        <v>1368</v>
      </c>
      <c r="N1420">
        <v>1011</v>
      </c>
      <c r="O1420" t="s">
        <v>589</v>
      </c>
      <c r="P1420" t="s">
        <v>589</v>
      </c>
      <c r="Q1420">
        <v>1</v>
      </c>
      <c r="W1420">
        <v>0</v>
      </c>
      <c r="X1420">
        <v>1598042632</v>
      </c>
      <c r="Y1420">
        <v>0.82</v>
      </c>
      <c r="AA1420">
        <v>0</v>
      </c>
      <c r="AB1420">
        <v>9.4700000000000006</v>
      </c>
      <c r="AC1420">
        <v>0</v>
      </c>
      <c r="AD1420">
        <v>0</v>
      </c>
      <c r="AE1420">
        <v>0</v>
      </c>
      <c r="AF1420">
        <v>0.95</v>
      </c>
      <c r="AG1420">
        <v>0</v>
      </c>
      <c r="AH1420">
        <v>0</v>
      </c>
      <c r="AI1420">
        <v>1</v>
      </c>
      <c r="AJ1420">
        <v>9.9700000000000006</v>
      </c>
      <c r="AK1420">
        <v>33.18</v>
      </c>
      <c r="AL1420">
        <v>1</v>
      </c>
      <c r="AN1420">
        <v>0</v>
      </c>
      <c r="AO1420">
        <v>1</v>
      </c>
      <c r="AP1420">
        <v>0</v>
      </c>
      <c r="AQ1420">
        <v>0</v>
      </c>
      <c r="AR1420">
        <v>0</v>
      </c>
      <c r="AS1420" t="s">
        <v>3</v>
      </c>
      <c r="AT1420">
        <v>0.82</v>
      </c>
      <c r="AU1420" t="s">
        <v>3</v>
      </c>
      <c r="AV1420">
        <v>0</v>
      </c>
      <c r="AW1420">
        <v>2</v>
      </c>
      <c r="AX1420">
        <v>35812494</v>
      </c>
      <c r="AY1420">
        <v>1</v>
      </c>
      <c r="AZ1420">
        <v>0</v>
      </c>
      <c r="BA1420">
        <v>1402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CX1420">
        <f>Y1420*Source!I1302</f>
        <v>0.14759999999999998</v>
      </c>
      <c r="CY1420">
        <f>AB1420</f>
        <v>9.4700000000000006</v>
      </c>
      <c r="CZ1420">
        <f>AF1420</f>
        <v>0.95</v>
      </c>
      <c r="DA1420">
        <f>AJ1420</f>
        <v>9.9700000000000006</v>
      </c>
      <c r="DB1420">
        <f t="shared" si="227"/>
        <v>0.78</v>
      </c>
      <c r="DC1420">
        <f t="shared" si="228"/>
        <v>0</v>
      </c>
    </row>
    <row r="1421" spans="1:107">
      <c r="A1421">
        <f>ROW(Source!A1302)</f>
        <v>1302</v>
      </c>
      <c r="B1421">
        <v>35806607</v>
      </c>
      <c r="C1421">
        <v>35812482</v>
      </c>
      <c r="D1421">
        <v>29174661</v>
      </c>
      <c r="E1421">
        <v>1</v>
      </c>
      <c r="F1421">
        <v>1</v>
      </c>
      <c r="G1421">
        <v>1</v>
      </c>
      <c r="H1421">
        <v>2</v>
      </c>
      <c r="I1421" t="s">
        <v>651</v>
      </c>
      <c r="J1421" t="s">
        <v>652</v>
      </c>
      <c r="K1421" t="s">
        <v>653</v>
      </c>
      <c r="L1421">
        <v>1368</v>
      </c>
      <c r="N1421">
        <v>1011</v>
      </c>
      <c r="O1421" t="s">
        <v>589</v>
      </c>
      <c r="P1421" t="s">
        <v>589</v>
      </c>
      <c r="Q1421">
        <v>1</v>
      </c>
      <c r="W1421">
        <v>0</v>
      </c>
      <c r="X1421">
        <v>-2115030577</v>
      </c>
      <c r="Y1421">
        <v>2.7</v>
      </c>
      <c r="AA1421">
        <v>0</v>
      </c>
      <c r="AB1421">
        <v>25.44</v>
      </c>
      <c r="AC1421">
        <v>0</v>
      </c>
      <c r="AD1421">
        <v>0</v>
      </c>
      <c r="AE1421">
        <v>0</v>
      </c>
      <c r="AF1421">
        <v>2.09</v>
      </c>
      <c r="AG1421">
        <v>0</v>
      </c>
      <c r="AH1421">
        <v>0</v>
      </c>
      <c r="AI1421">
        <v>1</v>
      </c>
      <c r="AJ1421">
        <v>12.17</v>
      </c>
      <c r="AK1421">
        <v>33.18</v>
      </c>
      <c r="AL1421">
        <v>1</v>
      </c>
      <c r="AN1421">
        <v>0</v>
      </c>
      <c r="AO1421">
        <v>1</v>
      </c>
      <c r="AP1421">
        <v>0</v>
      </c>
      <c r="AQ1421">
        <v>0</v>
      </c>
      <c r="AR1421">
        <v>0</v>
      </c>
      <c r="AS1421" t="s">
        <v>3</v>
      </c>
      <c r="AT1421">
        <v>2.7</v>
      </c>
      <c r="AU1421" t="s">
        <v>3</v>
      </c>
      <c r="AV1421">
        <v>0</v>
      </c>
      <c r="AW1421">
        <v>2</v>
      </c>
      <c r="AX1421">
        <v>35812495</v>
      </c>
      <c r="AY1421">
        <v>1</v>
      </c>
      <c r="AZ1421">
        <v>0</v>
      </c>
      <c r="BA1421">
        <v>1403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CX1421">
        <f>Y1421*Source!I1302</f>
        <v>0.48599999999999999</v>
      </c>
      <c r="CY1421">
        <f>AB1421</f>
        <v>25.44</v>
      </c>
      <c r="CZ1421">
        <f>AF1421</f>
        <v>2.09</v>
      </c>
      <c r="DA1421">
        <f>AJ1421</f>
        <v>12.17</v>
      </c>
      <c r="DB1421">
        <f t="shared" si="227"/>
        <v>5.64</v>
      </c>
      <c r="DC1421">
        <f t="shared" si="228"/>
        <v>0</v>
      </c>
    </row>
    <row r="1422" spans="1:107">
      <c r="A1422">
        <f>ROW(Source!A1302)</f>
        <v>1302</v>
      </c>
      <c r="B1422">
        <v>35806607</v>
      </c>
      <c r="C1422">
        <v>35812482</v>
      </c>
      <c r="D1422">
        <v>29174913</v>
      </c>
      <c r="E1422">
        <v>1</v>
      </c>
      <c r="F1422">
        <v>1</v>
      </c>
      <c r="G1422">
        <v>1</v>
      </c>
      <c r="H1422">
        <v>2</v>
      </c>
      <c r="I1422" t="s">
        <v>601</v>
      </c>
      <c r="J1422" t="s">
        <v>602</v>
      </c>
      <c r="K1422" t="s">
        <v>603</v>
      </c>
      <c r="L1422">
        <v>1368</v>
      </c>
      <c r="N1422">
        <v>1011</v>
      </c>
      <c r="O1422" t="s">
        <v>589</v>
      </c>
      <c r="P1422" t="s">
        <v>589</v>
      </c>
      <c r="Q1422">
        <v>1</v>
      </c>
      <c r="W1422">
        <v>0</v>
      </c>
      <c r="X1422">
        <v>458544584</v>
      </c>
      <c r="Y1422">
        <v>0.84</v>
      </c>
      <c r="AA1422">
        <v>0</v>
      </c>
      <c r="AB1422">
        <v>932.72</v>
      </c>
      <c r="AC1422">
        <v>384.89</v>
      </c>
      <c r="AD1422">
        <v>0</v>
      </c>
      <c r="AE1422">
        <v>0</v>
      </c>
      <c r="AF1422">
        <v>87.17</v>
      </c>
      <c r="AG1422">
        <v>11.6</v>
      </c>
      <c r="AH1422">
        <v>0</v>
      </c>
      <c r="AI1422">
        <v>1</v>
      </c>
      <c r="AJ1422">
        <v>10.7</v>
      </c>
      <c r="AK1422">
        <v>33.18</v>
      </c>
      <c r="AL1422">
        <v>1</v>
      </c>
      <c r="AN1422">
        <v>0</v>
      </c>
      <c r="AO1422">
        <v>1</v>
      </c>
      <c r="AP1422">
        <v>0</v>
      </c>
      <c r="AQ1422">
        <v>0</v>
      </c>
      <c r="AR1422">
        <v>0</v>
      </c>
      <c r="AS1422" t="s">
        <v>3</v>
      </c>
      <c r="AT1422">
        <v>0.84</v>
      </c>
      <c r="AU1422" t="s">
        <v>3</v>
      </c>
      <c r="AV1422">
        <v>0</v>
      </c>
      <c r="AW1422">
        <v>2</v>
      </c>
      <c r="AX1422">
        <v>35812496</v>
      </c>
      <c r="AY1422">
        <v>1</v>
      </c>
      <c r="AZ1422">
        <v>0</v>
      </c>
      <c r="BA1422">
        <v>1404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CX1422">
        <f>Y1422*Source!I1302</f>
        <v>0.1512</v>
      </c>
      <c r="CY1422">
        <f>AB1422</f>
        <v>932.72</v>
      </c>
      <c r="CZ1422">
        <f>AF1422</f>
        <v>87.17</v>
      </c>
      <c r="DA1422">
        <f>AJ1422</f>
        <v>10.7</v>
      </c>
      <c r="DB1422">
        <f t="shared" si="227"/>
        <v>73.22</v>
      </c>
      <c r="DC1422">
        <f t="shared" si="228"/>
        <v>9.74</v>
      </c>
    </row>
    <row r="1423" spans="1:107">
      <c r="A1423">
        <f>ROW(Source!A1302)</f>
        <v>1302</v>
      </c>
      <c r="B1423">
        <v>35806607</v>
      </c>
      <c r="C1423">
        <v>35812482</v>
      </c>
      <c r="D1423">
        <v>29114332</v>
      </c>
      <c r="E1423">
        <v>1</v>
      </c>
      <c r="F1423">
        <v>1</v>
      </c>
      <c r="G1423">
        <v>1</v>
      </c>
      <c r="H1423">
        <v>3</v>
      </c>
      <c r="I1423" t="s">
        <v>628</v>
      </c>
      <c r="J1423" t="s">
        <v>654</v>
      </c>
      <c r="K1423" t="s">
        <v>630</v>
      </c>
      <c r="L1423">
        <v>1348</v>
      </c>
      <c r="N1423">
        <v>1009</v>
      </c>
      <c r="O1423" t="s">
        <v>29</v>
      </c>
      <c r="P1423" t="s">
        <v>29</v>
      </c>
      <c r="Q1423">
        <v>1000</v>
      </c>
      <c r="W1423">
        <v>0</v>
      </c>
      <c r="X1423">
        <v>233971917</v>
      </c>
      <c r="Y1423">
        <v>1.23E-2</v>
      </c>
      <c r="AA1423">
        <v>54619.68</v>
      </c>
      <c r="AB1423">
        <v>0</v>
      </c>
      <c r="AC1423">
        <v>0</v>
      </c>
      <c r="AD1423">
        <v>0</v>
      </c>
      <c r="AE1423">
        <v>11978</v>
      </c>
      <c r="AF1423">
        <v>0</v>
      </c>
      <c r="AG1423">
        <v>0</v>
      </c>
      <c r="AH1423">
        <v>0</v>
      </c>
      <c r="AI1423">
        <v>4.5599999999999996</v>
      </c>
      <c r="AJ1423">
        <v>1</v>
      </c>
      <c r="AK1423">
        <v>1</v>
      </c>
      <c r="AL1423">
        <v>1</v>
      </c>
      <c r="AN1423">
        <v>0</v>
      </c>
      <c r="AO1423">
        <v>1</v>
      </c>
      <c r="AP1423">
        <v>0</v>
      </c>
      <c r="AQ1423">
        <v>0</v>
      </c>
      <c r="AR1423">
        <v>0</v>
      </c>
      <c r="AS1423" t="s">
        <v>3</v>
      </c>
      <c r="AT1423">
        <v>1.23E-2</v>
      </c>
      <c r="AU1423" t="s">
        <v>3</v>
      </c>
      <c r="AV1423">
        <v>0</v>
      </c>
      <c r="AW1423">
        <v>2</v>
      </c>
      <c r="AX1423">
        <v>35812497</v>
      </c>
      <c r="AY1423">
        <v>1</v>
      </c>
      <c r="AZ1423">
        <v>0</v>
      </c>
      <c r="BA1423">
        <v>1405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CX1423">
        <f>Y1423*Source!I1302</f>
        <v>2.2139999999999998E-3</v>
      </c>
      <c r="CY1423">
        <f>AA1423</f>
        <v>54619.68</v>
      </c>
      <c r="CZ1423">
        <f>AE1423</f>
        <v>11978</v>
      </c>
      <c r="DA1423">
        <f>AI1423</f>
        <v>4.5599999999999996</v>
      </c>
      <c r="DB1423">
        <f t="shared" si="227"/>
        <v>147.33000000000001</v>
      </c>
      <c r="DC1423">
        <f t="shared" si="228"/>
        <v>0</v>
      </c>
    </row>
    <row r="1424" spans="1:107">
      <c r="A1424">
        <f>ROW(Source!A1302)</f>
        <v>1302</v>
      </c>
      <c r="B1424">
        <v>35806607</v>
      </c>
      <c r="C1424">
        <v>35812482</v>
      </c>
      <c r="D1424">
        <v>29130788</v>
      </c>
      <c r="E1424">
        <v>1</v>
      </c>
      <c r="F1424">
        <v>1</v>
      </c>
      <c r="G1424">
        <v>1</v>
      </c>
      <c r="H1424">
        <v>3</v>
      </c>
      <c r="I1424" t="s">
        <v>655</v>
      </c>
      <c r="J1424" t="s">
        <v>656</v>
      </c>
      <c r="K1424" t="s">
        <v>657</v>
      </c>
      <c r="L1424">
        <v>1339</v>
      </c>
      <c r="N1424">
        <v>1007</v>
      </c>
      <c r="O1424" t="s">
        <v>638</v>
      </c>
      <c r="P1424" t="s">
        <v>638</v>
      </c>
      <c r="Q1424">
        <v>1</v>
      </c>
      <c r="W1424">
        <v>0</v>
      </c>
      <c r="X1424">
        <v>23409818</v>
      </c>
      <c r="Y1424">
        <v>2.88</v>
      </c>
      <c r="AA1424">
        <v>14208.11</v>
      </c>
      <c r="AB1424">
        <v>0</v>
      </c>
      <c r="AC1424">
        <v>0</v>
      </c>
      <c r="AD1424">
        <v>0</v>
      </c>
      <c r="AE1424">
        <v>2156.0100000000002</v>
      </c>
      <c r="AF1424">
        <v>0</v>
      </c>
      <c r="AG1424">
        <v>0</v>
      </c>
      <c r="AH1424">
        <v>0</v>
      </c>
      <c r="AI1424">
        <v>6.59</v>
      </c>
      <c r="AJ1424">
        <v>1</v>
      </c>
      <c r="AK1424">
        <v>1</v>
      </c>
      <c r="AL1424">
        <v>1</v>
      </c>
      <c r="AN1424">
        <v>0</v>
      </c>
      <c r="AO1424">
        <v>1</v>
      </c>
      <c r="AP1424">
        <v>0</v>
      </c>
      <c r="AQ1424">
        <v>0</v>
      </c>
      <c r="AR1424">
        <v>0</v>
      </c>
      <c r="AS1424" t="s">
        <v>3</v>
      </c>
      <c r="AT1424">
        <v>2.88</v>
      </c>
      <c r="AU1424" t="s">
        <v>3</v>
      </c>
      <c r="AV1424">
        <v>0</v>
      </c>
      <c r="AW1424">
        <v>2</v>
      </c>
      <c r="AX1424">
        <v>35812498</v>
      </c>
      <c r="AY1424">
        <v>1</v>
      </c>
      <c r="AZ1424">
        <v>0</v>
      </c>
      <c r="BA1424">
        <v>1406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CX1424">
        <f>Y1424*Source!I1302</f>
        <v>0.51839999999999997</v>
      </c>
      <c r="CY1424">
        <f>AA1424</f>
        <v>14208.11</v>
      </c>
      <c r="CZ1424">
        <f>AE1424</f>
        <v>2156.0100000000002</v>
      </c>
      <c r="DA1424">
        <f>AI1424</f>
        <v>6.59</v>
      </c>
      <c r="DB1424">
        <f t="shared" si="227"/>
        <v>6209.31</v>
      </c>
      <c r="DC1424">
        <f t="shared" si="228"/>
        <v>0</v>
      </c>
    </row>
    <row r="1425" spans="1:107">
      <c r="A1425">
        <f>ROW(Source!A1303)</f>
        <v>1303</v>
      </c>
      <c r="B1425">
        <v>35806607</v>
      </c>
      <c r="C1425">
        <v>35812499</v>
      </c>
      <c r="D1425">
        <v>18408291</v>
      </c>
      <c r="E1425">
        <v>1</v>
      </c>
      <c r="F1425">
        <v>1</v>
      </c>
      <c r="G1425">
        <v>1</v>
      </c>
      <c r="H1425">
        <v>1</v>
      </c>
      <c r="I1425" t="s">
        <v>658</v>
      </c>
      <c r="J1425" t="s">
        <v>3</v>
      </c>
      <c r="K1425" t="s">
        <v>659</v>
      </c>
      <c r="L1425">
        <v>1369</v>
      </c>
      <c r="N1425">
        <v>1013</v>
      </c>
      <c r="O1425" t="s">
        <v>583</v>
      </c>
      <c r="P1425" t="s">
        <v>583</v>
      </c>
      <c r="Q1425">
        <v>1</v>
      </c>
      <c r="W1425">
        <v>0</v>
      </c>
      <c r="X1425">
        <v>1933892413</v>
      </c>
      <c r="Y1425">
        <v>35.948999999999998</v>
      </c>
      <c r="AA1425">
        <v>0</v>
      </c>
      <c r="AB1425">
        <v>0</v>
      </c>
      <c r="AC1425">
        <v>0</v>
      </c>
      <c r="AD1425">
        <v>271.12</v>
      </c>
      <c r="AE1425">
        <v>0</v>
      </c>
      <c r="AF1425">
        <v>0</v>
      </c>
      <c r="AG1425">
        <v>0</v>
      </c>
      <c r="AH1425">
        <v>271.12</v>
      </c>
      <c r="AI1425">
        <v>1</v>
      </c>
      <c r="AJ1425">
        <v>1</v>
      </c>
      <c r="AK1425">
        <v>1</v>
      </c>
      <c r="AL1425">
        <v>1</v>
      </c>
      <c r="AN1425">
        <v>0</v>
      </c>
      <c r="AO1425">
        <v>1</v>
      </c>
      <c r="AP1425">
        <v>1</v>
      </c>
      <c r="AQ1425">
        <v>0</v>
      </c>
      <c r="AR1425">
        <v>0</v>
      </c>
      <c r="AS1425" t="s">
        <v>3</v>
      </c>
      <c r="AT1425">
        <v>31.26</v>
      </c>
      <c r="AU1425" t="s">
        <v>144</v>
      </c>
      <c r="AV1425">
        <v>1</v>
      </c>
      <c r="AW1425">
        <v>2</v>
      </c>
      <c r="AX1425">
        <v>35812507</v>
      </c>
      <c r="AY1425">
        <v>2</v>
      </c>
      <c r="AZ1425">
        <v>131072</v>
      </c>
      <c r="BA1425">
        <v>1407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CX1425">
        <f>Y1425*Source!I1303</f>
        <v>6.4708199999999998</v>
      </c>
      <c r="CY1425">
        <f>AD1425</f>
        <v>271.12</v>
      </c>
      <c r="CZ1425">
        <f>AH1425</f>
        <v>271.12</v>
      </c>
      <c r="DA1425">
        <f>AL1425</f>
        <v>1</v>
      </c>
      <c r="DB1425">
        <f>ROUND((ROUND(AT1425*CZ1425,2)*1.15),2)</f>
        <v>9746.49</v>
      </c>
      <c r="DC1425">
        <f>ROUND((ROUND(AT1425*AG1425,2)*1.15),2)</f>
        <v>0</v>
      </c>
    </row>
    <row r="1426" spans="1:107">
      <c r="A1426">
        <f>ROW(Source!A1303)</f>
        <v>1303</v>
      </c>
      <c r="B1426">
        <v>35806607</v>
      </c>
      <c r="C1426">
        <v>35812499</v>
      </c>
      <c r="D1426">
        <v>121548</v>
      </c>
      <c r="E1426">
        <v>1</v>
      </c>
      <c r="F1426">
        <v>1</v>
      </c>
      <c r="G1426">
        <v>1</v>
      </c>
      <c r="H1426">
        <v>1</v>
      </c>
      <c r="I1426" t="s">
        <v>34</v>
      </c>
      <c r="J1426" t="s">
        <v>3</v>
      </c>
      <c r="K1426" t="s">
        <v>584</v>
      </c>
      <c r="L1426">
        <v>608254</v>
      </c>
      <c r="N1426">
        <v>1013</v>
      </c>
      <c r="O1426" t="s">
        <v>585</v>
      </c>
      <c r="P1426" t="s">
        <v>585</v>
      </c>
      <c r="Q1426">
        <v>1</v>
      </c>
      <c r="W1426">
        <v>0</v>
      </c>
      <c r="X1426">
        <v>-185737400</v>
      </c>
      <c r="Y1426">
        <v>8.375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1</v>
      </c>
      <c r="AJ1426">
        <v>1</v>
      </c>
      <c r="AK1426">
        <v>1</v>
      </c>
      <c r="AL1426">
        <v>1</v>
      </c>
      <c r="AN1426">
        <v>0</v>
      </c>
      <c r="AO1426">
        <v>1</v>
      </c>
      <c r="AP1426">
        <v>1</v>
      </c>
      <c r="AQ1426">
        <v>0</v>
      </c>
      <c r="AR1426">
        <v>0</v>
      </c>
      <c r="AS1426" t="s">
        <v>3</v>
      </c>
      <c r="AT1426">
        <v>6.7</v>
      </c>
      <c r="AU1426" t="s">
        <v>143</v>
      </c>
      <c r="AV1426">
        <v>2</v>
      </c>
      <c r="AW1426">
        <v>2</v>
      </c>
      <c r="AX1426">
        <v>35812508</v>
      </c>
      <c r="AY1426">
        <v>1</v>
      </c>
      <c r="AZ1426">
        <v>0</v>
      </c>
      <c r="BA1426">
        <v>1408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CX1426">
        <f>Y1426*Source!I1303</f>
        <v>1.5074999999999998</v>
      </c>
      <c r="CY1426">
        <f>AD1426</f>
        <v>0</v>
      </c>
      <c r="CZ1426">
        <f>AH1426</f>
        <v>0</v>
      </c>
      <c r="DA1426">
        <f>AL1426</f>
        <v>1</v>
      </c>
      <c r="DB1426">
        <f>ROUND((ROUND(AT1426*CZ1426,2)*1.25),2)</f>
        <v>0</v>
      </c>
      <c r="DC1426">
        <f>ROUND((ROUND(AT1426*AG1426,2)*1.25),2)</f>
        <v>0</v>
      </c>
    </row>
    <row r="1427" spans="1:107">
      <c r="A1427">
        <f>ROW(Source!A1303)</f>
        <v>1303</v>
      </c>
      <c r="B1427">
        <v>35806607</v>
      </c>
      <c r="C1427">
        <v>35812499</v>
      </c>
      <c r="D1427">
        <v>29172710</v>
      </c>
      <c r="E1427">
        <v>1</v>
      </c>
      <c r="F1427">
        <v>1</v>
      </c>
      <c r="G1427">
        <v>1</v>
      </c>
      <c r="H1427">
        <v>2</v>
      </c>
      <c r="I1427" t="s">
        <v>593</v>
      </c>
      <c r="J1427" t="s">
        <v>594</v>
      </c>
      <c r="K1427" t="s">
        <v>595</v>
      </c>
      <c r="L1427">
        <v>1368</v>
      </c>
      <c r="N1427">
        <v>1011</v>
      </c>
      <c r="O1427" t="s">
        <v>589</v>
      </c>
      <c r="P1427" t="s">
        <v>589</v>
      </c>
      <c r="Q1427">
        <v>1</v>
      </c>
      <c r="W1427">
        <v>0</v>
      </c>
      <c r="X1427">
        <v>-1676841219</v>
      </c>
      <c r="Y1427">
        <v>8.375</v>
      </c>
      <c r="AA1427">
        <v>0</v>
      </c>
      <c r="AB1427">
        <v>539.16</v>
      </c>
      <c r="AC1427">
        <v>333.79</v>
      </c>
      <c r="AD1427">
        <v>0</v>
      </c>
      <c r="AE1427">
        <v>0</v>
      </c>
      <c r="AF1427">
        <v>46.56</v>
      </c>
      <c r="AG1427">
        <v>10.06</v>
      </c>
      <c r="AH1427">
        <v>0</v>
      </c>
      <c r="AI1427">
        <v>1</v>
      </c>
      <c r="AJ1427">
        <v>11.58</v>
      </c>
      <c r="AK1427">
        <v>33.18</v>
      </c>
      <c r="AL1427">
        <v>1</v>
      </c>
      <c r="AN1427">
        <v>0</v>
      </c>
      <c r="AO1427">
        <v>1</v>
      </c>
      <c r="AP1427">
        <v>1</v>
      </c>
      <c r="AQ1427">
        <v>0</v>
      </c>
      <c r="AR1427">
        <v>0</v>
      </c>
      <c r="AS1427" t="s">
        <v>3</v>
      </c>
      <c r="AT1427">
        <v>6.7</v>
      </c>
      <c r="AU1427" t="s">
        <v>143</v>
      </c>
      <c r="AV1427">
        <v>0</v>
      </c>
      <c r="AW1427">
        <v>2</v>
      </c>
      <c r="AX1427">
        <v>35812509</v>
      </c>
      <c r="AY1427">
        <v>1</v>
      </c>
      <c r="AZ1427">
        <v>0</v>
      </c>
      <c r="BA1427">
        <v>1409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CX1427">
        <f>Y1427*Source!I1303</f>
        <v>1.5074999999999998</v>
      </c>
      <c r="CY1427">
        <f>AB1427</f>
        <v>539.16</v>
      </c>
      <c r="CZ1427">
        <f>AF1427</f>
        <v>46.56</v>
      </c>
      <c r="DA1427">
        <f>AJ1427</f>
        <v>11.58</v>
      </c>
      <c r="DB1427">
        <f>ROUND((ROUND(AT1427*CZ1427,2)*1.25),2)</f>
        <v>389.94</v>
      </c>
      <c r="DC1427">
        <f>ROUND((ROUND(AT1427*AG1427,2)*1.25),2)</f>
        <v>84.25</v>
      </c>
    </row>
    <row r="1428" spans="1:107">
      <c r="A1428">
        <f>ROW(Source!A1303)</f>
        <v>1303</v>
      </c>
      <c r="B1428">
        <v>35806607</v>
      </c>
      <c r="C1428">
        <v>35812499</v>
      </c>
      <c r="D1428">
        <v>29173472</v>
      </c>
      <c r="E1428">
        <v>1</v>
      </c>
      <c r="F1428">
        <v>1</v>
      </c>
      <c r="G1428">
        <v>1</v>
      </c>
      <c r="H1428">
        <v>2</v>
      </c>
      <c r="I1428" t="s">
        <v>660</v>
      </c>
      <c r="J1428" t="s">
        <v>661</v>
      </c>
      <c r="K1428" t="s">
        <v>662</v>
      </c>
      <c r="L1428">
        <v>1368</v>
      </c>
      <c r="N1428">
        <v>1011</v>
      </c>
      <c r="O1428" t="s">
        <v>589</v>
      </c>
      <c r="P1428" t="s">
        <v>589</v>
      </c>
      <c r="Q1428">
        <v>1</v>
      </c>
      <c r="W1428">
        <v>0</v>
      </c>
      <c r="X1428">
        <v>275932499</v>
      </c>
      <c r="Y1428">
        <v>13.75</v>
      </c>
      <c r="AA1428">
        <v>0</v>
      </c>
      <c r="AB1428">
        <v>12.75</v>
      </c>
      <c r="AC1428">
        <v>0</v>
      </c>
      <c r="AD1428">
        <v>0</v>
      </c>
      <c r="AE1428">
        <v>0</v>
      </c>
      <c r="AF1428">
        <v>3</v>
      </c>
      <c r="AG1428">
        <v>0</v>
      </c>
      <c r="AH1428">
        <v>0</v>
      </c>
      <c r="AI1428">
        <v>1</v>
      </c>
      <c r="AJ1428">
        <v>4.25</v>
      </c>
      <c r="AK1428">
        <v>33.18</v>
      </c>
      <c r="AL1428">
        <v>1</v>
      </c>
      <c r="AN1428">
        <v>0</v>
      </c>
      <c r="AO1428">
        <v>1</v>
      </c>
      <c r="AP1428">
        <v>1</v>
      </c>
      <c r="AQ1428">
        <v>0</v>
      </c>
      <c r="AR1428">
        <v>0</v>
      </c>
      <c r="AS1428" t="s">
        <v>3</v>
      </c>
      <c r="AT1428">
        <v>11</v>
      </c>
      <c r="AU1428" t="s">
        <v>143</v>
      </c>
      <c r="AV1428">
        <v>0</v>
      </c>
      <c r="AW1428">
        <v>2</v>
      </c>
      <c r="AX1428">
        <v>35812510</v>
      </c>
      <c r="AY1428">
        <v>1</v>
      </c>
      <c r="AZ1428">
        <v>0</v>
      </c>
      <c r="BA1428">
        <v>1410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CX1428">
        <f>Y1428*Source!I1303</f>
        <v>2.4750000000000001</v>
      </c>
      <c r="CY1428">
        <f>AB1428</f>
        <v>12.75</v>
      </c>
      <c r="CZ1428">
        <f>AF1428</f>
        <v>3</v>
      </c>
      <c r="DA1428">
        <f>AJ1428</f>
        <v>4.25</v>
      </c>
      <c r="DB1428">
        <f>ROUND((ROUND(AT1428*CZ1428,2)*1.25),2)</f>
        <v>41.25</v>
      </c>
      <c r="DC1428">
        <f>ROUND((ROUND(AT1428*AG1428,2)*1.25),2)</f>
        <v>0</v>
      </c>
    </row>
    <row r="1429" spans="1:107">
      <c r="A1429">
        <f>ROW(Source!A1303)</f>
        <v>1303</v>
      </c>
      <c r="B1429">
        <v>35806607</v>
      </c>
      <c r="C1429">
        <v>35812499</v>
      </c>
      <c r="D1429">
        <v>29174913</v>
      </c>
      <c r="E1429">
        <v>1</v>
      </c>
      <c r="F1429">
        <v>1</v>
      </c>
      <c r="G1429">
        <v>1</v>
      </c>
      <c r="H1429">
        <v>2</v>
      </c>
      <c r="I1429" t="s">
        <v>601</v>
      </c>
      <c r="J1429" t="s">
        <v>602</v>
      </c>
      <c r="K1429" t="s">
        <v>603</v>
      </c>
      <c r="L1429">
        <v>1368</v>
      </c>
      <c r="N1429">
        <v>1011</v>
      </c>
      <c r="O1429" t="s">
        <v>589</v>
      </c>
      <c r="P1429" t="s">
        <v>589</v>
      </c>
      <c r="Q1429">
        <v>1</v>
      </c>
      <c r="W1429">
        <v>0</v>
      </c>
      <c r="X1429">
        <v>458544584</v>
      </c>
      <c r="Y1429">
        <v>0.4375</v>
      </c>
      <c r="AA1429">
        <v>0</v>
      </c>
      <c r="AB1429">
        <v>932.72</v>
      </c>
      <c r="AC1429">
        <v>384.89</v>
      </c>
      <c r="AD1429">
        <v>0</v>
      </c>
      <c r="AE1429">
        <v>0</v>
      </c>
      <c r="AF1429">
        <v>87.17</v>
      </c>
      <c r="AG1429">
        <v>11.6</v>
      </c>
      <c r="AH1429">
        <v>0</v>
      </c>
      <c r="AI1429">
        <v>1</v>
      </c>
      <c r="AJ1429">
        <v>10.7</v>
      </c>
      <c r="AK1429">
        <v>33.18</v>
      </c>
      <c r="AL1429">
        <v>1</v>
      </c>
      <c r="AN1429">
        <v>0</v>
      </c>
      <c r="AO1429">
        <v>1</v>
      </c>
      <c r="AP1429">
        <v>1</v>
      </c>
      <c r="AQ1429">
        <v>0</v>
      </c>
      <c r="AR1429">
        <v>0</v>
      </c>
      <c r="AS1429" t="s">
        <v>3</v>
      </c>
      <c r="AT1429">
        <v>0.35</v>
      </c>
      <c r="AU1429" t="s">
        <v>143</v>
      </c>
      <c r="AV1429">
        <v>0</v>
      </c>
      <c r="AW1429">
        <v>2</v>
      </c>
      <c r="AX1429">
        <v>35812511</v>
      </c>
      <c r="AY1429">
        <v>1</v>
      </c>
      <c r="AZ1429">
        <v>0</v>
      </c>
      <c r="BA1429">
        <v>1411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CX1429">
        <f>Y1429*Source!I1303</f>
        <v>7.8750000000000001E-2</v>
      </c>
      <c r="CY1429">
        <f>AB1429</f>
        <v>932.72</v>
      </c>
      <c r="CZ1429">
        <f>AF1429</f>
        <v>87.17</v>
      </c>
      <c r="DA1429">
        <f>AJ1429</f>
        <v>10.7</v>
      </c>
      <c r="DB1429">
        <f>ROUND((ROUND(AT1429*CZ1429,2)*1.25),2)</f>
        <v>38.14</v>
      </c>
      <c r="DC1429">
        <f>ROUND((ROUND(AT1429*AG1429,2)*1.25),2)</f>
        <v>5.08</v>
      </c>
    </row>
    <row r="1430" spans="1:107">
      <c r="A1430">
        <f>ROW(Source!A1303)</f>
        <v>1303</v>
      </c>
      <c r="B1430">
        <v>35806607</v>
      </c>
      <c r="C1430">
        <v>35812499</v>
      </c>
      <c r="D1430">
        <v>29114687</v>
      </c>
      <c r="E1430">
        <v>1</v>
      </c>
      <c r="F1430">
        <v>1</v>
      </c>
      <c r="G1430">
        <v>1</v>
      </c>
      <c r="H1430">
        <v>3</v>
      </c>
      <c r="I1430" t="s">
        <v>663</v>
      </c>
      <c r="J1430" t="s">
        <v>664</v>
      </c>
      <c r="K1430" t="s">
        <v>665</v>
      </c>
      <c r="L1430">
        <v>1348</v>
      </c>
      <c r="N1430">
        <v>1009</v>
      </c>
      <c r="O1430" t="s">
        <v>29</v>
      </c>
      <c r="P1430" t="s">
        <v>29</v>
      </c>
      <c r="Q1430">
        <v>1000</v>
      </c>
      <c r="W1430">
        <v>0</v>
      </c>
      <c r="X1430">
        <v>157955001</v>
      </c>
      <c r="Y1430">
        <v>1.8E-3</v>
      </c>
      <c r="AA1430">
        <v>105069.06</v>
      </c>
      <c r="AB1430">
        <v>0</v>
      </c>
      <c r="AC1430">
        <v>0</v>
      </c>
      <c r="AD1430">
        <v>0</v>
      </c>
      <c r="AE1430">
        <v>16974</v>
      </c>
      <c r="AF1430">
        <v>0</v>
      </c>
      <c r="AG1430">
        <v>0</v>
      </c>
      <c r="AH1430">
        <v>0</v>
      </c>
      <c r="AI1430">
        <v>6.19</v>
      </c>
      <c r="AJ1430">
        <v>1</v>
      </c>
      <c r="AK1430">
        <v>1</v>
      </c>
      <c r="AL1430">
        <v>1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 t="s">
        <v>3</v>
      </c>
      <c r="AT1430">
        <v>1.8E-3</v>
      </c>
      <c r="AU1430" t="s">
        <v>3</v>
      </c>
      <c r="AV1430">
        <v>0</v>
      </c>
      <c r="AW1430">
        <v>2</v>
      </c>
      <c r="AX1430">
        <v>35812512</v>
      </c>
      <c r="AY1430">
        <v>1</v>
      </c>
      <c r="AZ1430">
        <v>0</v>
      </c>
      <c r="BA1430">
        <v>1412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CX1430">
        <f>Y1430*Source!I1303</f>
        <v>3.2399999999999996E-4</v>
      </c>
      <c r="CY1430">
        <f>AA1430</f>
        <v>105069.06</v>
      </c>
      <c r="CZ1430">
        <f>AE1430</f>
        <v>16974</v>
      </c>
      <c r="DA1430">
        <f>AI1430</f>
        <v>6.19</v>
      </c>
      <c r="DB1430">
        <f>ROUND(ROUND(AT1430*CZ1430,2),2)</f>
        <v>30.55</v>
      </c>
      <c r="DC1430">
        <f>ROUND(ROUND(AT1430*AG1430,2),2)</f>
        <v>0</v>
      </c>
    </row>
    <row r="1431" spans="1:107">
      <c r="A1431">
        <f>ROW(Source!A1303)</f>
        <v>1303</v>
      </c>
      <c r="B1431">
        <v>35806607</v>
      </c>
      <c r="C1431">
        <v>35812499</v>
      </c>
      <c r="D1431">
        <v>29115292</v>
      </c>
      <c r="E1431">
        <v>1</v>
      </c>
      <c r="F1431">
        <v>1</v>
      </c>
      <c r="G1431">
        <v>1</v>
      </c>
      <c r="H1431">
        <v>3</v>
      </c>
      <c r="I1431" t="s">
        <v>666</v>
      </c>
      <c r="J1431" t="s">
        <v>667</v>
      </c>
      <c r="K1431" t="s">
        <v>668</v>
      </c>
      <c r="L1431">
        <v>1339</v>
      </c>
      <c r="N1431">
        <v>1007</v>
      </c>
      <c r="O1431" t="s">
        <v>638</v>
      </c>
      <c r="P1431" t="s">
        <v>638</v>
      </c>
      <c r="Q1431">
        <v>1</v>
      </c>
      <c r="W1431">
        <v>0</v>
      </c>
      <c r="X1431">
        <v>582810497</v>
      </c>
      <c r="Y1431">
        <v>1.24</v>
      </c>
      <c r="AA1431">
        <v>29691.33</v>
      </c>
      <c r="AB1431">
        <v>0</v>
      </c>
      <c r="AC1431">
        <v>0</v>
      </c>
      <c r="AD1431">
        <v>0</v>
      </c>
      <c r="AE1431">
        <v>4478.33</v>
      </c>
      <c r="AF1431">
        <v>0</v>
      </c>
      <c r="AG1431">
        <v>0</v>
      </c>
      <c r="AH1431">
        <v>0</v>
      </c>
      <c r="AI1431">
        <v>6.63</v>
      </c>
      <c r="AJ1431">
        <v>1</v>
      </c>
      <c r="AK1431">
        <v>1</v>
      </c>
      <c r="AL1431">
        <v>1</v>
      </c>
      <c r="AN1431">
        <v>0</v>
      </c>
      <c r="AO1431">
        <v>1</v>
      </c>
      <c r="AP1431">
        <v>0</v>
      </c>
      <c r="AQ1431">
        <v>0</v>
      </c>
      <c r="AR1431">
        <v>0</v>
      </c>
      <c r="AS1431" t="s">
        <v>3</v>
      </c>
      <c r="AT1431">
        <v>1.24</v>
      </c>
      <c r="AU1431" t="s">
        <v>3</v>
      </c>
      <c r="AV1431">
        <v>0</v>
      </c>
      <c r="AW1431">
        <v>2</v>
      </c>
      <c r="AX1431">
        <v>35812513</v>
      </c>
      <c r="AY1431">
        <v>1</v>
      </c>
      <c r="AZ1431">
        <v>0</v>
      </c>
      <c r="BA1431">
        <v>1413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CX1431">
        <f>Y1431*Source!I1303</f>
        <v>0.22319999999999998</v>
      </c>
      <c r="CY1431">
        <f>AA1431</f>
        <v>29691.33</v>
      </c>
      <c r="CZ1431">
        <f>AE1431</f>
        <v>4478.33</v>
      </c>
      <c r="DA1431">
        <f>AI1431</f>
        <v>6.63</v>
      </c>
      <c r="DB1431">
        <f>ROUND(ROUND(AT1431*CZ1431,2),2)</f>
        <v>5553.13</v>
      </c>
      <c r="DC1431">
        <f>ROUND(ROUND(AT1431*AG1431,2),2)</f>
        <v>0</v>
      </c>
    </row>
    <row r="1432" spans="1:107">
      <c r="A1432">
        <f>ROW(Source!A1304)</f>
        <v>1304</v>
      </c>
      <c r="B1432">
        <v>35806607</v>
      </c>
      <c r="C1432">
        <v>35812514</v>
      </c>
      <c r="D1432">
        <v>18410542</v>
      </c>
      <c r="E1432">
        <v>1</v>
      </c>
      <c r="F1432">
        <v>1</v>
      </c>
      <c r="G1432">
        <v>1</v>
      </c>
      <c r="H1432">
        <v>1</v>
      </c>
      <c r="I1432" t="s">
        <v>880</v>
      </c>
      <c r="J1432" t="s">
        <v>3</v>
      </c>
      <c r="K1432" t="s">
        <v>881</v>
      </c>
      <c r="L1432">
        <v>1369</v>
      </c>
      <c r="N1432">
        <v>1013</v>
      </c>
      <c r="O1432" t="s">
        <v>583</v>
      </c>
      <c r="P1432" t="s">
        <v>583</v>
      </c>
      <c r="Q1432">
        <v>1</v>
      </c>
      <c r="W1432">
        <v>0</v>
      </c>
      <c r="X1432">
        <v>1415306217</v>
      </c>
      <c r="Y1432">
        <v>36.121499999999997</v>
      </c>
      <c r="AA1432">
        <v>0</v>
      </c>
      <c r="AB1432">
        <v>0</v>
      </c>
      <c r="AC1432">
        <v>0</v>
      </c>
      <c r="AD1432">
        <v>275.77</v>
      </c>
      <c r="AE1432">
        <v>0</v>
      </c>
      <c r="AF1432">
        <v>0</v>
      </c>
      <c r="AG1432">
        <v>0</v>
      </c>
      <c r="AH1432">
        <v>275.77</v>
      </c>
      <c r="AI1432">
        <v>1</v>
      </c>
      <c r="AJ1432">
        <v>1</v>
      </c>
      <c r="AK1432">
        <v>1</v>
      </c>
      <c r="AL1432">
        <v>1</v>
      </c>
      <c r="AN1432">
        <v>0</v>
      </c>
      <c r="AO1432">
        <v>1</v>
      </c>
      <c r="AP1432">
        <v>1</v>
      </c>
      <c r="AQ1432">
        <v>0</v>
      </c>
      <c r="AR1432">
        <v>0</v>
      </c>
      <c r="AS1432" t="s">
        <v>3</v>
      </c>
      <c r="AT1432">
        <v>31.41</v>
      </c>
      <c r="AU1432" t="s">
        <v>144</v>
      </c>
      <c r="AV1432">
        <v>1</v>
      </c>
      <c r="AW1432">
        <v>2</v>
      </c>
      <c r="AX1432">
        <v>35812523</v>
      </c>
      <c r="AY1432">
        <v>2</v>
      </c>
      <c r="AZ1432">
        <v>131072</v>
      </c>
      <c r="BA1432">
        <v>1414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CX1432">
        <f>Y1432*Source!I1304</f>
        <v>6.5018699999999994</v>
      </c>
      <c r="CY1432">
        <f>AD1432</f>
        <v>275.77</v>
      </c>
      <c r="CZ1432">
        <f>AH1432</f>
        <v>275.77</v>
      </c>
      <c r="DA1432">
        <f>AL1432</f>
        <v>1</v>
      </c>
      <c r="DB1432">
        <f>ROUND((ROUND(AT1432*CZ1432,2)*1.15),2)</f>
        <v>9961.23</v>
      </c>
      <c r="DC1432">
        <f>ROUND((ROUND(AT1432*AG1432,2)*1.15),2)</f>
        <v>0</v>
      </c>
    </row>
    <row r="1433" spans="1:107">
      <c r="A1433">
        <f>ROW(Source!A1304)</f>
        <v>1304</v>
      </c>
      <c r="B1433">
        <v>35806607</v>
      </c>
      <c r="C1433">
        <v>35812514</v>
      </c>
      <c r="D1433">
        <v>121548</v>
      </c>
      <c r="E1433">
        <v>1</v>
      </c>
      <c r="F1433">
        <v>1</v>
      </c>
      <c r="G1433">
        <v>1</v>
      </c>
      <c r="H1433">
        <v>1</v>
      </c>
      <c r="I1433" t="s">
        <v>34</v>
      </c>
      <c r="J1433" t="s">
        <v>3</v>
      </c>
      <c r="K1433" t="s">
        <v>584</v>
      </c>
      <c r="L1433">
        <v>608254</v>
      </c>
      <c r="N1433">
        <v>1013</v>
      </c>
      <c r="O1433" t="s">
        <v>585</v>
      </c>
      <c r="P1433" t="s">
        <v>585</v>
      </c>
      <c r="Q1433">
        <v>1</v>
      </c>
      <c r="W1433">
        <v>0</v>
      </c>
      <c r="X1433">
        <v>-185737400</v>
      </c>
      <c r="Y1433">
        <v>0.42500000000000004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1</v>
      </c>
      <c r="AJ1433">
        <v>1</v>
      </c>
      <c r="AK1433">
        <v>1</v>
      </c>
      <c r="AL1433">
        <v>1</v>
      </c>
      <c r="AN1433">
        <v>0</v>
      </c>
      <c r="AO1433">
        <v>1</v>
      </c>
      <c r="AP1433">
        <v>1</v>
      </c>
      <c r="AQ1433">
        <v>0</v>
      </c>
      <c r="AR1433">
        <v>0</v>
      </c>
      <c r="AS1433" t="s">
        <v>3</v>
      </c>
      <c r="AT1433">
        <v>0.34</v>
      </c>
      <c r="AU1433" t="s">
        <v>143</v>
      </c>
      <c r="AV1433">
        <v>2</v>
      </c>
      <c r="AW1433">
        <v>2</v>
      </c>
      <c r="AX1433">
        <v>35812524</v>
      </c>
      <c r="AY1433">
        <v>1</v>
      </c>
      <c r="AZ1433">
        <v>0</v>
      </c>
      <c r="BA1433">
        <v>1415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CX1433">
        <f>Y1433*Source!I1304</f>
        <v>7.6499999999999999E-2</v>
      </c>
      <c r="CY1433">
        <f>AD1433</f>
        <v>0</v>
      </c>
      <c r="CZ1433">
        <f>AH1433</f>
        <v>0</v>
      </c>
      <c r="DA1433">
        <f>AL1433</f>
        <v>1</v>
      </c>
      <c r="DB1433">
        <f>ROUND((ROUND(AT1433*CZ1433,2)*1.25),2)</f>
        <v>0</v>
      </c>
      <c r="DC1433">
        <f>ROUND((ROUND(AT1433*AG1433,2)*1.25),2)</f>
        <v>0</v>
      </c>
    </row>
    <row r="1434" spans="1:107">
      <c r="A1434">
        <f>ROW(Source!A1304)</f>
        <v>1304</v>
      </c>
      <c r="B1434">
        <v>35806607</v>
      </c>
      <c r="C1434">
        <v>35812514</v>
      </c>
      <c r="D1434">
        <v>29172556</v>
      </c>
      <c r="E1434">
        <v>1</v>
      </c>
      <c r="F1434">
        <v>1</v>
      </c>
      <c r="G1434">
        <v>1</v>
      </c>
      <c r="H1434">
        <v>2</v>
      </c>
      <c r="I1434" t="s">
        <v>586</v>
      </c>
      <c r="J1434" t="s">
        <v>590</v>
      </c>
      <c r="K1434" t="s">
        <v>588</v>
      </c>
      <c r="L1434">
        <v>1368</v>
      </c>
      <c r="N1434">
        <v>1011</v>
      </c>
      <c r="O1434" t="s">
        <v>589</v>
      </c>
      <c r="P1434" t="s">
        <v>589</v>
      </c>
      <c r="Q1434">
        <v>1</v>
      </c>
      <c r="W1434">
        <v>0</v>
      </c>
      <c r="X1434">
        <v>-1302720870</v>
      </c>
      <c r="Y1434">
        <v>0.42500000000000004</v>
      </c>
      <c r="AA1434">
        <v>0</v>
      </c>
      <c r="AB1434">
        <v>466.71</v>
      </c>
      <c r="AC1434">
        <v>447.93</v>
      </c>
      <c r="AD1434">
        <v>0</v>
      </c>
      <c r="AE1434">
        <v>0</v>
      </c>
      <c r="AF1434">
        <v>31.26</v>
      </c>
      <c r="AG1434">
        <v>13.5</v>
      </c>
      <c r="AH1434">
        <v>0</v>
      </c>
      <c r="AI1434">
        <v>1</v>
      </c>
      <c r="AJ1434">
        <v>14.93</v>
      </c>
      <c r="AK1434">
        <v>33.18</v>
      </c>
      <c r="AL1434">
        <v>1</v>
      </c>
      <c r="AN1434">
        <v>0</v>
      </c>
      <c r="AO1434">
        <v>1</v>
      </c>
      <c r="AP1434">
        <v>1</v>
      </c>
      <c r="AQ1434">
        <v>0</v>
      </c>
      <c r="AR1434">
        <v>0</v>
      </c>
      <c r="AS1434" t="s">
        <v>3</v>
      </c>
      <c r="AT1434">
        <v>0.34</v>
      </c>
      <c r="AU1434" t="s">
        <v>143</v>
      </c>
      <c r="AV1434">
        <v>0</v>
      </c>
      <c r="AW1434">
        <v>2</v>
      </c>
      <c r="AX1434">
        <v>35812525</v>
      </c>
      <c r="AY1434">
        <v>1</v>
      </c>
      <c r="AZ1434">
        <v>0</v>
      </c>
      <c r="BA1434">
        <v>1416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CX1434">
        <f>Y1434*Source!I1304</f>
        <v>7.6499999999999999E-2</v>
      </c>
      <c r="CY1434">
        <f>AB1434</f>
        <v>466.71</v>
      </c>
      <c r="CZ1434">
        <f>AF1434</f>
        <v>31.26</v>
      </c>
      <c r="DA1434">
        <f>AJ1434</f>
        <v>14.93</v>
      </c>
      <c r="DB1434">
        <f>ROUND((ROUND(AT1434*CZ1434,2)*1.25),2)</f>
        <v>13.29</v>
      </c>
      <c r="DC1434">
        <f>ROUND((ROUND(AT1434*AG1434,2)*1.25),2)</f>
        <v>5.74</v>
      </c>
    </row>
    <row r="1435" spans="1:107">
      <c r="A1435">
        <f>ROW(Source!A1304)</f>
        <v>1304</v>
      </c>
      <c r="B1435">
        <v>35806607</v>
      </c>
      <c r="C1435">
        <v>35812514</v>
      </c>
      <c r="D1435">
        <v>29174663</v>
      </c>
      <c r="E1435">
        <v>1</v>
      </c>
      <c r="F1435">
        <v>1</v>
      </c>
      <c r="G1435">
        <v>1</v>
      </c>
      <c r="H1435">
        <v>2</v>
      </c>
      <c r="I1435" t="s">
        <v>882</v>
      </c>
      <c r="J1435" t="s">
        <v>883</v>
      </c>
      <c r="K1435" t="s">
        <v>884</v>
      </c>
      <c r="L1435">
        <v>1368</v>
      </c>
      <c r="N1435">
        <v>1011</v>
      </c>
      <c r="O1435" t="s">
        <v>589</v>
      </c>
      <c r="P1435" t="s">
        <v>589</v>
      </c>
      <c r="Q1435">
        <v>1</v>
      </c>
      <c r="W1435">
        <v>0</v>
      </c>
      <c r="X1435">
        <v>494683813</v>
      </c>
      <c r="Y1435">
        <v>6.625</v>
      </c>
      <c r="AA1435">
        <v>0</v>
      </c>
      <c r="AB1435">
        <v>17.100000000000001</v>
      </c>
      <c r="AC1435">
        <v>0</v>
      </c>
      <c r="AD1435">
        <v>0</v>
      </c>
      <c r="AE1435">
        <v>0</v>
      </c>
      <c r="AF1435">
        <v>3.4</v>
      </c>
      <c r="AG1435">
        <v>0</v>
      </c>
      <c r="AH1435">
        <v>0</v>
      </c>
      <c r="AI1435">
        <v>1</v>
      </c>
      <c r="AJ1435">
        <v>5.03</v>
      </c>
      <c r="AK1435">
        <v>33.18</v>
      </c>
      <c r="AL1435">
        <v>1</v>
      </c>
      <c r="AN1435">
        <v>0</v>
      </c>
      <c r="AO1435">
        <v>1</v>
      </c>
      <c r="AP1435">
        <v>1</v>
      </c>
      <c r="AQ1435">
        <v>0</v>
      </c>
      <c r="AR1435">
        <v>0</v>
      </c>
      <c r="AS1435" t="s">
        <v>3</v>
      </c>
      <c r="AT1435">
        <v>5.3</v>
      </c>
      <c r="AU1435" t="s">
        <v>143</v>
      </c>
      <c r="AV1435">
        <v>0</v>
      </c>
      <c r="AW1435">
        <v>2</v>
      </c>
      <c r="AX1435">
        <v>35812526</v>
      </c>
      <c r="AY1435">
        <v>1</v>
      </c>
      <c r="AZ1435">
        <v>0</v>
      </c>
      <c r="BA1435">
        <v>1417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CX1435">
        <f>Y1435*Source!I1304</f>
        <v>1.1924999999999999</v>
      </c>
      <c r="CY1435">
        <f>AB1435</f>
        <v>17.100000000000001</v>
      </c>
      <c r="CZ1435">
        <f>AF1435</f>
        <v>3.4</v>
      </c>
      <c r="DA1435">
        <f>AJ1435</f>
        <v>5.03</v>
      </c>
      <c r="DB1435">
        <f>ROUND((ROUND(AT1435*CZ1435,2)*1.25),2)</f>
        <v>22.53</v>
      </c>
      <c r="DC1435">
        <f>ROUND((ROUND(AT1435*AG1435,2)*1.25),2)</f>
        <v>0</v>
      </c>
    </row>
    <row r="1436" spans="1:107">
      <c r="A1436">
        <f>ROW(Source!A1304)</f>
        <v>1304</v>
      </c>
      <c r="B1436">
        <v>35806607</v>
      </c>
      <c r="C1436">
        <v>35812514</v>
      </c>
      <c r="D1436">
        <v>29174913</v>
      </c>
      <c r="E1436">
        <v>1</v>
      </c>
      <c r="F1436">
        <v>1</v>
      </c>
      <c r="G1436">
        <v>1</v>
      </c>
      <c r="H1436">
        <v>2</v>
      </c>
      <c r="I1436" t="s">
        <v>601</v>
      </c>
      <c r="J1436" t="s">
        <v>602</v>
      </c>
      <c r="K1436" t="s">
        <v>603</v>
      </c>
      <c r="L1436">
        <v>1368</v>
      </c>
      <c r="N1436">
        <v>1011</v>
      </c>
      <c r="O1436" t="s">
        <v>589</v>
      </c>
      <c r="P1436" t="s">
        <v>589</v>
      </c>
      <c r="Q1436">
        <v>1</v>
      </c>
      <c r="W1436">
        <v>0</v>
      </c>
      <c r="X1436">
        <v>458544584</v>
      </c>
      <c r="Y1436">
        <v>0.6</v>
      </c>
      <c r="AA1436">
        <v>0</v>
      </c>
      <c r="AB1436">
        <v>932.72</v>
      </c>
      <c r="AC1436">
        <v>384.89</v>
      </c>
      <c r="AD1436">
        <v>0</v>
      </c>
      <c r="AE1436">
        <v>0</v>
      </c>
      <c r="AF1436">
        <v>87.17</v>
      </c>
      <c r="AG1436">
        <v>11.6</v>
      </c>
      <c r="AH1436">
        <v>0</v>
      </c>
      <c r="AI1436">
        <v>1</v>
      </c>
      <c r="AJ1436">
        <v>10.7</v>
      </c>
      <c r="AK1436">
        <v>33.18</v>
      </c>
      <c r="AL1436">
        <v>1</v>
      </c>
      <c r="AN1436">
        <v>0</v>
      </c>
      <c r="AO1436">
        <v>1</v>
      </c>
      <c r="AP1436">
        <v>1</v>
      </c>
      <c r="AQ1436">
        <v>0</v>
      </c>
      <c r="AR1436">
        <v>0</v>
      </c>
      <c r="AS1436" t="s">
        <v>3</v>
      </c>
      <c r="AT1436">
        <v>0.48</v>
      </c>
      <c r="AU1436" t="s">
        <v>143</v>
      </c>
      <c r="AV1436">
        <v>0</v>
      </c>
      <c r="AW1436">
        <v>2</v>
      </c>
      <c r="AX1436">
        <v>35812527</v>
      </c>
      <c r="AY1436">
        <v>1</v>
      </c>
      <c r="AZ1436">
        <v>0</v>
      </c>
      <c r="BA1436">
        <v>1418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CX1436">
        <f>Y1436*Source!I1304</f>
        <v>0.108</v>
      </c>
      <c r="CY1436">
        <f>AB1436</f>
        <v>932.72</v>
      </c>
      <c r="CZ1436">
        <f>AF1436</f>
        <v>87.17</v>
      </c>
      <c r="DA1436">
        <f>AJ1436</f>
        <v>10.7</v>
      </c>
      <c r="DB1436">
        <f>ROUND((ROUND(AT1436*CZ1436,2)*1.25),2)</f>
        <v>52.3</v>
      </c>
      <c r="DC1436">
        <f>ROUND((ROUND(AT1436*AG1436,2)*1.25),2)</f>
        <v>6.96</v>
      </c>
    </row>
    <row r="1437" spans="1:107">
      <c r="A1437">
        <f>ROW(Source!A1304)</f>
        <v>1304</v>
      </c>
      <c r="B1437">
        <v>35806607</v>
      </c>
      <c r="C1437">
        <v>35812514</v>
      </c>
      <c r="D1437">
        <v>29110876</v>
      </c>
      <c r="E1437">
        <v>1</v>
      </c>
      <c r="F1437">
        <v>1</v>
      </c>
      <c r="G1437">
        <v>1</v>
      </c>
      <c r="H1437">
        <v>3</v>
      </c>
      <c r="I1437" t="s">
        <v>324</v>
      </c>
      <c r="J1437" t="s">
        <v>326</v>
      </c>
      <c r="K1437" t="s">
        <v>325</v>
      </c>
      <c r="L1437">
        <v>1327</v>
      </c>
      <c r="N1437">
        <v>1005</v>
      </c>
      <c r="O1437" t="s">
        <v>165</v>
      </c>
      <c r="P1437" t="s">
        <v>165</v>
      </c>
      <c r="Q1437">
        <v>1</v>
      </c>
      <c r="W1437">
        <v>1</v>
      </c>
      <c r="X1437">
        <v>-217513507</v>
      </c>
      <c r="Y1437">
        <v>-102</v>
      </c>
      <c r="AA1437">
        <v>184.42</v>
      </c>
      <c r="AB1437">
        <v>0</v>
      </c>
      <c r="AC1437">
        <v>0</v>
      </c>
      <c r="AD1437">
        <v>0</v>
      </c>
      <c r="AE1437">
        <v>67.8</v>
      </c>
      <c r="AF1437">
        <v>0</v>
      </c>
      <c r="AG1437">
        <v>0</v>
      </c>
      <c r="AH1437">
        <v>0</v>
      </c>
      <c r="AI1437">
        <v>2.72</v>
      </c>
      <c r="AJ1437">
        <v>1</v>
      </c>
      <c r="AK1437">
        <v>1</v>
      </c>
      <c r="AL1437">
        <v>1</v>
      </c>
      <c r="AN1437">
        <v>0</v>
      </c>
      <c r="AO1437">
        <v>1</v>
      </c>
      <c r="AP1437">
        <v>0</v>
      </c>
      <c r="AQ1437">
        <v>0</v>
      </c>
      <c r="AR1437">
        <v>0</v>
      </c>
      <c r="AS1437" t="s">
        <v>3</v>
      </c>
      <c r="AT1437">
        <v>-102</v>
      </c>
      <c r="AU1437" t="s">
        <v>3</v>
      </c>
      <c r="AV1437">
        <v>0</v>
      </c>
      <c r="AW1437">
        <v>2</v>
      </c>
      <c r="AX1437">
        <v>35812528</v>
      </c>
      <c r="AY1437">
        <v>1</v>
      </c>
      <c r="AZ1437">
        <v>6144</v>
      </c>
      <c r="BA1437">
        <v>1419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CX1437">
        <f>Y1437*Source!I1304</f>
        <v>-18.36</v>
      </c>
      <c r="CY1437">
        <f>AA1437</f>
        <v>184.42</v>
      </c>
      <c r="CZ1437">
        <f>AE1437</f>
        <v>67.8</v>
      </c>
      <c r="DA1437">
        <f>AI1437</f>
        <v>2.72</v>
      </c>
      <c r="DB1437">
        <f>ROUND(ROUND(AT1437*CZ1437,2),2)</f>
        <v>-6915.6</v>
      </c>
      <c r="DC1437">
        <f>ROUND(ROUND(AT1437*AG1437,2),2)</f>
        <v>0</v>
      </c>
    </row>
    <row r="1438" spans="1:107">
      <c r="A1438">
        <f>ROW(Source!A1304)</f>
        <v>1304</v>
      </c>
      <c r="B1438">
        <v>35806607</v>
      </c>
      <c r="C1438">
        <v>35812514</v>
      </c>
      <c r="D1438">
        <v>29110762</v>
      </c>
      <c r="E1438">
        <v>1</v>
      </c>
      <c r="F1438">
        <v>1</v>
      </c>
      <c r="G1438">
        <v>1</v>
      </c>
      <c r="H1438">
        <v>3</v>
      </c>
      <c r="I1438" t="s">
        <v>676</v>
      </c>
      <c r="J1438" t="s">
        <v>885</v>
      </c>
      <c r="K1438" t="s">
        <v>678</v>
      </c>
      <c r="L1438">
        <v>1308</v>
      </c>
      <c r="N1438">
        <v>1003</v>
      </c>
      <c r="O1438" t="s">
        <v>68</v>
      </c>
      <c r="P1438" t="s">
        <v>68</v>
      </c>
      <c r="Q1438">
        <v>100</v>
      </c>
      <c r="W1438">
        <v>0</v>
      </c>
      <c r="X1438">
        <v>961672469</v>
      </c>
      <c r="Y1438">
        <v>0.68</v>
      </c>
      <c r="AA1438">
        <v>528.80999999999995</v>
      </c>
      <c r="AB1438">
        <v>0</v>
      </c>
      <c r="AC1438">
        <v>0</v>
      </c>
      <c r="AD1438">
        <v>0</v>
      </c>
      <c r="AE1438">
        <v>99.4</v>
      </c>
      <c r="AF1438">
        <v>0</v>
      </c>
      <c r="AG1438">
        <v>0</v>
      </c>
      <c r="AH1438">
        <v>0</v>
      </c>
      <c r="AI1438">
        <v>5.32</v>
      </c>
      <c r="AJ1438">
        <v>1</v>
      </c>
      <c r="AK1438">
        <v>1</v>
      </c>
      <c r="AL1438">
        <v>1</v>
      </c>
      <c r="AN1438">
        <v>0</v>
      </c>
      <c r="AO1438">
        <v>1</v>
      </c>
      <c r="AP1438">
        <v>0</v>
      </c>
      <c r="AQ1438">
        <v>0</v>
      </c>
      <c r="AR1438">
        <v>0</v>
      </c>
      <c r="AS1438" t="s">
        <v>3</v>
      </c>
      <c r="AT1438">
        <v>0.68</v>
      </c>
      <c r="AU1438" t="s">
        <v>3</v>
      </c>
      <c r="AV1438">
        <v>0</v>
      </c>
      <c r="AW1438">
        <v>2</v>
      </c>
      <c r="AX1438">
        <v>35812529</v>
      </c>
      <c r="AY1438">
        <v>1</v>
      </c>
      <c r="AZ1438">
        <v>0</v>
      </c>
      <c r="BA1438">
        <v>1420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CX1438">
        <f>Y1438*Source!I1304</f>
        <v>0.12240000000000001</v>
      </c>
      <c r="CY1438">
        <f>AA1438</f>
        <v>528.80999999999995</v>
      </c>
      <c r="CZ1438">
        <f>AE1438</f>
        <v>99.4</v>
      </c>
      <c r="DA1438">
        <f>AI1438</f>
        <v>5.32</v>
      </c>
      <c r="DB1438">
        <f>ROUND(ROUND(AT1438*CZ1438,2),2)</f>
        <v>67.59</v>
      </c>
      <c r="DC1438">
        <f>ROUND(ROUND(AT1438*AG1438,2),2)</f>
        <v>0</v>
      </c>
    </row>
    <row r="1439" spans="1:107">
      <c r="A1439">
        <f>ROW(Source!A1304)</f>
        <v>1304</v>
      </c>
      <c r="B1439">
        <v>35806607</v>
      </c>
      <c r="C1439">
        <v>35812514</v>
      </c>
      <c r="D1439">
        <v>29110964</v>
      </c>
      <c r="E1439">
        <v>1</v>
      </c>
      <c r="F1439">
        <v>1</v>
      </c>
      <c r="G1439">
        <v>1</v>
      </c>
      <c r="H1439">
        <v>3</v>
      </c>
      <c r="I1439" t="s">
        <v>206</v>
      </c>
      <c r="J1439" t="s">
        <v>208</v>
      </c>
      <c r="K1439" t="s">
        <v>207</v>
      </c>
      <c r="L1439">
        <v>1327</v>
      </c>
      <c r="N1439">
        <v>1005</v>
      </c>
      <c r="O1439" t="s">
        <v>165</v>
      </c>
      <c r="P1439" t="s">
        <v>165</v>
      </c>
      <c r="Q1439">
        <v>1</v>
      </c>
      <c r="W1439">
        <v>0</v>
      </c>
      <c r="X1439">
        <v>-100917442</v>
      </c>
      <c r="Y1439">
        <v>102</v>
      </c>
      <c r="AA1439">
        <v>516.15</v>
      </c>
      <c r="AB1439">
        <v>0</v>
      </c>
      <c r="AC1439">
        <v>0</v>
      </c>
      <c r="AD1439">
        <v>0</v>
      </c>
      <c r="AE1439">
        <v>82.19</v>
      </c>
      <c r="AF1439">
        <v>0</v>
      </c>
      <c r="AG1439">
        <v>0</v>
      </c>
      <c r="AH1439">
        <v>0</v>
      </c>
      <c r="AI1439">
        <v>6.28</v>
      </c>
      <c r="AJ1439">
        <v>1</v>
      </c>
      <c r="AK1439">
        <v>1</v>
      </c>
      <c r="AL1439">
        <v>1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 t="s">
        <v>3</v>
      </c>
      <c r="AT1439">
        <v>102</v>
      </c>
      <c r="AU1439" t="s">
        <v>3</v>
      </c>
      <c r="AV1439">
        <v>0</v>
      </c>
      <c r="AW1439">
        <v>1</v>
      </c>
      <c r="AX1439">
        <v>-1</v>
      </c>
      <c r="AY1439">
        <v>0</v>
      </c>
      <c r="AZ1439">
        <v>0</v>
      </c>
      <c r="BA1439" t="s">
        <v>3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CX1439">
        <f>Y1439*Source!I1304</f>
        <v>18.36</v>
      </c>
      <c r="CY1439">
        <f>AA1439</f>
        <v>516.15</v>
      </c>
      <c r="CZ1439">
        <f>AE1439</f>
        <v>82.19</v>
      </c>
      <c r="DA1439">
        <f>AI1439</f>
        <v>6.28</v>
      </c>
      <c r="DB1439">
        <f>ROUND(ROUND(AT1439*CZ1439,2),2)</f>
        <v>8383.3799999999992</v>
      </c>
      <c r="DC1439">
        <f>ROUND(ROUND(AT1439*AG1439,2),2)</f>
        <v>0</v>
      </c>
    </row>
    <row r="1440" spans="1:107">
      <c r="A1440">
        <f>ROW(Source!A1307)</f>
        <v>1307</v>
      </c>
      <c r="B1440">
        <v>35806607</v>
      </c>
      <c r="C1440">
        <v>35812532</v>
      </c>
      <c r="D1440">
        <v>18413230</v>
      </c>
      <c r="E1440">
        <v>1</v>
      </c>
      <c r="F1440">
        <v>1</v>
      </c>
      <c r="G1440">
        <v>1</v>
      </c>
      <c r="H1440">
        <v>1</v>
      </c>
      <c r="I1440" t="s">
        <v>610</v>
      </c>
      <c r="J1440" t="s">
        <v>3</v>
      </c>
      <c r="K1440" t="s">
        <v>611</v>
      </c>
      <c r="L1440">
        <v>1369</v>
      </c>
      <c r="N1440">
        <v>1013</v>
      </c>
      <c r="O1440" t="s">
        <v>583</v>
      </c>
      <c r="P1440" t="s">
        <v>583</v>
      </c>
      <c r="Q1440">
        <v>1</v>
      </c>
      <c r="W1440">
        <v>0</v>
      </c>
      <c r="X1440">
        <v>355262106</v>
      </c>
      <c r="Y1440">
        <v>7.6589999999999998</v>
      </c>
      <c r="AA1440">
        <v>0</v>
      </c>
      <c r="AB1440">
        <v>0</v>
      </c>
      <c r="AC1440">
        <v>0</v>
      </c>
      <c r="AD1440">
        <v>304.64</v>
      </c>
      <c r="AE1440">
        <v>0</v>
      </c>
      <c r="AF1440">
        <v>0</v>
      </c>
      <c r="AG1440">
        <v>0</v>
      </c>
      <c r="AH1440">
        <v>304.64</v>
      </c>
      <c r="AI1440">
        <v>1</v>
      </c>
      <c r="AJ1440">
        <v>1</v>
      </c>
      <c r="AK1440">
        <v>1</v>
      </c>
      <c r="AL1440">
        <v>1</v>
      </c>
      <c r="AN1440">
        <v>0</v>
      </c>
      <c r="AO1440">
        <v>1</v>
      </c>
      <c r="AP1440">
        <v>1</v>
      </c>
      <c r="AQ1440">
        <v>0</v>
      </c>
      <c r="AR1440">
        <v>0</v>
      </c>
      <c r="AS1440" t="s">
        <v>3</v>
      </c>
      <c r="AT1440">
        <v>6.66</v>
      </c>
      <c r="AU1440" t="s">
        <v>144</v>
      </c>
      <c r="AV1440">
        <v>1</v>
      </c>
      <c r="AW1440">
        <v>2</v>
      </c>
      <c r="AX1440">
        <v>35812545</v>
      </c>
      <c r="AY1440">
        <v>2</v>
      </c>
      <c r="AZ1440">
        <v>131072</v>
      </c>
      <c r="BA1440">
        <v>1421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CX1440">
        <f>Y1440*Source!I1307</f>
        <v>1.3571747999999999</v>
      </c>
      <c r="CY1440">
        <f>AD1440</f>
        <v>304.64</v>
      </c>
      <c r="CZ1440">
        <f>AH1440</f>
        <v>304.64</v>
      </c>
      <c r="DA1440">
        <f>AL1440</f>
        <v>1</v>
      </c>
      <c r="DB1440">
        <f>ROUND((ROUND(AT1440*CZ1440,2)*1.15),2)</f>
        <v>2333.2399999999998</v>
      </c>
      <c r="DC1440">
        <f>ROUND((ROUND(AT1440*AG1440,2)*1.15),2)</f>
        <v>0</v>
      </c>
    </row>
    <row r="1441" spans="1:107">
      <c r="A1441">
        <f>ROW(Source!A1307)</f>
        <v>1307</v>
      </c>
      <c r="B1441">
        <v>35806607</v>
      </c>
      <c r="C1441">
        <v>35812532</v>
      </c>
      <c r="D1441">
        <v>29173472</v>
      </c>
      <c r="E1441">
        <v>1</v>
      </c>
      <c r="F1441">
        <v>1</v>
      </c>
      <c r="G1441">
        <v>1</v>
      </c>
      <c r="H1441">
        <v>2</v>
      </c>
      <c r="I1441" t="s">
        <v>660</v>
      </c>
      <c r="J1441" t="s">
        <v>661</v>
      </c>
      <c r="K1441" t="s">
        <v>662</v>
      </c>
      <c r="L1441">
        <v>1368</v>
      </c>
      <c r="N1441">
        <v>1011</v>
      </c>
      <c r="O1441" t="s">
        <v>589</v>
      </c>
      <c r="P1441" t="s">
        <v>589</v>
      </c>
      <c r="Q1441">
        <v>1</v>
      </c>
      <c r="W1441">
        <v>0</v>
      </c>
      <c r="X1441">
        <v>275932499</v>
      </c>
      <c r="Y1441">
        <v>2.5124999999999997</v>
      </c>
      <c r="AA1441">
        <v>0</v>
      </c>
      <c r="AB1441">
        <v>12.75</v>
      </c>
      <c r="AC1441">
        <v>0</v>
      </c>
      <c r="AD1441">
        <v>0</v>
      </c>
      <c r="AE1441">
        <v>0</v>
      </c>
      <c r="AF1441">
        <v>3</v>
      </c>
      <c r="AG1441">
        <v>0</v>
      </c>
      <c r="AH1441">
        <v>0</v>
      </c>
      <c r="AI1441">
        <v>1</v>
      </c>
      <c r="AJ1441">
        <v>4.25</v>
      </c>
      <c r="AK1441">
        <v>33.18</v>
      </c>
      <c r="AL1441">
        <v>1</v>
      </c>
      <c r="AN1441">
        <v>0</v>
      </c>
      <c r="AO1441">
        <v>1</v>
      </c>
      <c r="AP1441">
        <v>1</v>
      </c>
      <c r="AQ1441">
        <v>0</v>
      </c>
      <c r="AR1441">
        <v>0</v>
      </c>
      <c r="AS1441" t="s">
        <v>3</v>
      </c>
      <c r="AT1441">
        <v>2.0099999999999998</v>
      </c>
      <c r="AU1441" t="s">
        <v>143</v>
      </c>
      <c r="AV1441">
        <v>0</v>
      </c>
      <c r="AW1441">
        <v>2</v>
      </c>
      <c r="AX1441">
        <v>35812546</v>
      </c>
      <c r="AY1441">
        <v>1</v>
      </c>
      <c r="AZ1441">
        <v>0</v>
      </c>
      <c r="BA1441">
        <v>1422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CX1441">
        <f>Y1441*Source!I1307</f>
        <v>0.44521499999999992</v>
      </c>
      <c r="CY1441">
        <f>AB1441</f>
        <v>12.75</v>
      </c>
      <c r="CZ1441">
        <f>AF1441</f>
        <v>3</v>
      </c>
      <c r="DA1441">
        <f>AJ1441</f>
        <v>4.25</v>
      </c>
      <c r="DB1441">
        <f>ROUND((ROUND(AT1441*CZ1441,2)*1.25),2)</f>
        <v>7.54</v>
      </c>
      <c r="DC1441">
        <f>ROUND((ROUND(AT1441*AG1441,2)*1.25),2)</f>
        <v>0</v>
      </c>
    </row>
    <row r="1442" spans="1:107">
      <c r="A1442">
        <f>ROW(Source!A1307)</f>
        <v>1307</v>
      </c>
      <c r="B1442">
        <v>35806607</v>
      </c>
      <c r="C1442">
        <v>35812532</v>
      </c>
      <c r="D1442">
        <v>29174500</v>
      </c>
      <c r="E1442">
        <v>1</v>
      </c>
      <c r="F1442">
        <v>1</v>
      </c>
      <c r="G1442">
        <v>1</v>
      </c>
      <c r="H1442">
        <v>2</v>
      </c>
      <c r="I1442" t="s">
        <v>682</v>
      </c>
      <c r="J1442" t="s">
        <v>683</v>
      </c>
      <c r="K1442" t="s">
        <v>684</v>
      </c>
      <c r="L1442">
        <v>1368</v>
      </c>
      <c r="N1442">
        <v>1011</v>
      </c>
      <c r="O1442" t="s">
        <v>589</v>
      </c>
      <c r="P1442" t="s">
        <v>589</v>
      </c>
      <c r="Q1442">
        <v>1</v>
      </c>
      <c r="W1442">
        <v>0</v>
      </c>
      <c r="X1442">
        <v>-239831557</v>
      </c>
      <c r="Y1442">
        <v>1.6625000000000001</v>
      </c>
      <c r="AA1442">
        <v>0</v>
      </c>
      <c r="AB1442">
        <v>7.33</v>
      </c>
      <c r="AC1442">
        <v>0</v>
      </c>
      <c r="AD1442">
        <v>0</v>
      </c>
      <c r="AE1442">
        <v>0</v>
      </c>
      <c r="AF1442">
        <v>1.95</v>
      </c>
      <c r="AG1442">
        <v>0</v>
      </c>
      <c r="AH1442">
        <v>0</v>
      </c>
      <c r="AI1442">
        <v>1</v>
      </c>
      <c r="AJ1442">
        <v>3.76</v>
      </c>
      <c r="AK1442">
        <v>33.18</v>
      </c>
      <c r="AL1442">
        <v>1</v>
      </c>
      <c r="AN1442">
        <v>0</v>
      </c>
      <c r="AO1442">
        <v>1</v>
      </c>
      <c r="AP1442">
        <v>1</v>
      </c>
      <c r="AQ1442">
        <v>0</v>
      </c>
      <c r="AR1442">
        <v>0</v>
      </c>
      <c r="AS1442" t="s">
        <v>3</v>
      </c>
      <c r="AT1442">
        <v>1.33</v>
      </c>
      <c r="AU1442" t="s">
        <v>143</v>
      </c>
      <c r="AV1442">
        <v>0</v>
      </c>
      <c r="AW1442">
        <v>2</v>
      </c>
      <c r="AX1442">
        <v>35812547</v>
      </c>
      <c r="AY1442">
        <v>1</v>
      </c>
      <c r="AZ1442">
        <v>0</v>
      </c>
      <c r="BA1442">
        <v>1423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CX1442">
        <f>Y1442*Source!I1307</f>
        <v>0.294595</v>
      </c>
      <c r="CY1442">
        <f>AB1442</f>
        <v>7.33</v>
      </c>
      <c r="CZ1442">
        <f>AF1442</f>
        <v>1.95</v>
      </c>
      <c r="DA1442">
        <f>AJ1442</f>
        <v>3.76</v>
      </c>
      <c r="DB1442">
        <f>ROUND((ROUND(AT1442*CZ1442,2)*1.25),2)</f>
        <v>3.24</v>
      </c>
      <c r="DC1442">
        <f>ROUND((ROUND(AT1442*AG1442,2)*1.25),2)</f>
        <v>0</v>
      </c>
    </row>
    <row r="1443" spans="1:107">
      <c r="A1443">
        <f>ROW(Source!A1307)</f>
        <v>1307</v>
      </c>
      <c r="B1443">
        <v>35806607</v>
      </c>
      <c r="C1443">
        <v>35812532</v>
      </c>
      <c r="D1443">
        <v>29174913</v>
      </c>
      <c r="E1443">
        <v>1</v>
      </c>
      <c r="F1443">
        <v>1</v>
      </c>
      <c r="G1443">
        <v>1</v>
      </c>
      <c r="H1443">
        <v>2</v>
      </c>
      <c r="I1443" t="s">
        <v>601</v>
      </c>
      <c r="J1443" t="s">
        <v>602</v>
      </c>
      <c r="K1443" t="s">
        <v>603</v>
      </c>
      <c r="L1443">
        <v>1368</v>
      </c>
      <c r="N1443">
        <v>1011</v>
      </c>
      <c r="O1443" t="s">
        <v>589</v>
      </c>
      <c r="P1443" t="s">
        <v>589</v>
      </c>
      <c r="Q1443">
        <v>1</v>
      </c>
      <c r="W1443">
        <v>0</v>
      </c>
      <c r="X1443">
        <v>458544584</v>
      </c>
      <c r="Y1443">
        <v>3.7499999999999999E-2</v>
      </c>
      <c r="AA1443">
        <v>0</v>
      </c>
      <c r="AB1443">
        <v>932.72</v>
      </c>
      <c r="AC1443">
        <v>384.89</v>
      </c>
      <c r="AD1443">
        <v>0</v>
      </c>
      <c r="AE1443">
        <v>0</v>
      </c>
      <c r="AF1443">
        <v>87.17</v>
      </c>
      <c r="AG1443">
        <v>11.6</v>
      </c>
      <c r="AH1443">
        <v>0</v>
      </c>
      <c r="AI1443">
        <v>1</v>
      </c>
      <c r="AJ1443">
        <v>10.7</v>
      </c>
      <c r="AK1443">
        <v>33.18</v>
      </c>
      <c r="AL1443">
        <v>1</v>
      </c>
      <c r="AN1443">
        <v>0</v>
      </c>
      <c r="AO1443">
        <v>1</v>
      </c>
      <c r="AP1443">
        <v>1</v>
      </c>
      <c r="AQ1443">
        <v>0</v>
      </c>
      <c r="AR1443">
        <v>0</v>
      </c>
      <c r="AS1443" t="s">
        <v>3</v>
      </c>
      <c r="AT1443">
        <v>0.03</v>
      </c>
      <c r="AU1443" t="s">
        <v>143</v>
      </c>
      <c r="AV1443">
        <v>0</v>
      </c>
      <c r="AW1443">
        <v>2</v>
      </c>
      <c r="AX1443">
        <v>35812548</v>
      </c>
      <c r="AY1443">
        <v>1</v>
      </c>
      <c r="AZ1443">
        <v>0</v>
      </c>
      <c r="BA1443">
        <v>1424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CX1443">
        <f>Y1443*Source!I1307</f>
        <v>6.6449999999999999E-3</v>
      </c>
      <c r="CY1443">
        <f>AB1443</f>
        <v>932.72</v>
      </c>
      <c r="CZ1443">
        <f>AF1443</f>
        <v>87.17</v>
      </c>
      <c r="DA1443">
        <f>AJ1443</f>
        <v>10.7</v>
      </c>
      <c r="DB1443">
        <f>ROUND((ROUND(AT1443*CZ1443,2)*1.25),2)</f>
        <v>3.28</v>
      </c>
      <c r="DC1443">
        <f>ROUND((ROUND(AT1443*AG1443,2)*1.25),2)</f>
        <v>0.44</v>
      </c>
    </row>
    <row r="1444" spans="1:107">
      <c r="A1444">
        <f>ROW(Source!A1307)</f>
        <v>1307</v>
      </c>
      <c r="B1444">
        <v>35806607</v>
      </c>
      <c r="C1444">
        <v>35812532</v>
      </c>
      <c r="D1444">
        <v>29114471</v>
      </c>
      <c r="E1444">
        <v>1</v>
      </c>
      <c r="F1444">
        <v>1</v>
      </c>
      <c r="G1444">
        <v>1</v>
      </c>
      <c r="H1444">
        <v>3</v>
      </c>
      <c r="I1444" t="s">
        <v>685</v>
      </c>
      <c r="J1444" t="s">
        <v>686</v>
      </c>
      <c r="K1444" t="s">
        <v>687</v>
      </c>
      <c r="L1444">
        <v>1358</v>
      </c>
      <c r="N1444">
        <v>1010</v>
      </c>
      <c r="O1444" t="s">
        <v>498</v>
      </c>
      <c r="P1444" t="s">
        <v>498</v>
      </c>
      <c r="Q1444">
        <v>10</v>
      </c>
      <c r="W1444">
        <v>0</v>
      </c>
      <c r="X1444">
        <v>610395517</v>
      </c>
      <c r="Y1444">
        <v>26.3</v>
      </c>
      <c r="AA1444">
        <v>1.55</v>
      </c>
      <c r="AB1444">
        <v>0</v>
      </c>
      <c r="AC1444">
        <v>0</v>
      </c>
      <c r="AD1444">
        <v>0</v>
      </c>
      <c r="AE1444">
        <v>1.6</v>
      </c>
      <c r="AF1444">
        <v>0</v>
      </c>
      <c r="AG1444">
        <v>0</v>
      </c>
      <c r="AH1444">
        <v>0</v>
      </c>
      <c r="AI1444">
        <v>0.97</v>
      </c>
      <c r="AJ1444">
        <v>1</v>
      </c>
      <c r="AK1444">
        <v>1</v>
      </c>
      <c r="AL1444">
        <v>1</v>
      </c>
      <c r="AN1444">
        <v>0</v>
      </c>
      <c r="AO1444">
        <v>1</v>
      </c>
      <c r="AP1444">
        <v>0</v>
      </c>
      <c r="AQ1444">
        <v>0</v>
      </c>
      <c r="AR1444">
        <v>0</v>
      </c>
      <c r="AS1444" t="s">
        <v>3</v>
      </c>
      <c r="AT1444">
        <v>26.3</v>
      </c>
      <c r="AU1444" t="s">
        <v>3</v>
      </c>
      <c r="AV1444">
        <v>0</v>
      </c>
      <c r="AW1444">
        <v>2</v>
      </c>
      <c r="AX1444">
        <v>35812549</v>
      </c>
      <c r="AY1444">
        <v>1</v>
      </c>
      <c r="AZ1444">
        <v>0</v>
      </c>
      <c r="BA1444">
        <v>1425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CX1444">
        <f>Y1444*Source!I1307</f>
        <v>4.6603599999999998</v>
      </c>
      <c r="CY1444">
        <f t="shared" ref="CY1444:CY1451" si="232">AA1444</f>
        <v>1.55</v>
      </c>
      <c r="CZ1444">
        <f t="shared" ref="CZ1444:CZ1451" si="233">AE1444</f>
        <v>1.6</v>
      </c>
      <c r="DA1444">
        <f t="shared" ref="DA1444:DA1451" si="234">AI1444</f>
        <v>0.97</v>
      </c>
      <c r="DB1444">
        <f t="shared" ref="DB1444:DB1451" si="235">ROUND(ROUND(AT1444*CZ1444,2),2)</f>
        <v>42.08</v>
      </c>
      <c r="DC1444">
        <f t="shared" ref="DC1444:DC1451" si="236">ROUND(ROUND(AT1444*AG1444,2),2)</f>
        <v>0</v>
      </c>
    </row>
    <row r="1445" spans="1:107">
      <c r="A1445">
        <f>ROW(Source!A1307)</f>
        <v>1307</v>
      </c>
      <c r="B1445">
        <v>35806607</v>
      </c>
      <c r="C1445">
        <v>35812532</v>
      </c>
      <c r="D1445">
        <v>29114305</v>
      </c>
      <c r="E1445">
        <v>1</v>
      </c>
      <c r="F1445">
        <v>1</v>
      </c>
      <c r="G1445">
        <v>1</v>
      </c>
      <c r="H1445">
        <v>3</v>
      </c>
      <c r="I1445" t="s">
        <v>688</v>
      </c>
      <c r="J1445" t="s">
        <v>689</v>
      </c>
      <c r="K1445" t="s">
        <v>690</v>
      </c>
      <c r="L1445">
        <v>1354</v>
      </c>
      <c r="N1445">
        <v>1010</v>
      </c>
      <c r="O1445" t="s">
        <v>258</v>
      </c>
      <c r="P1445" t="s">
        <v>258</v>
      </c>
      <c r="Q1445">
        <v>1</v>
      </c>
      <c r="W1445">
        <v>0</v>
      </c>
      <c r="X1445">
        <v>-1753782198</v>
      </c>
      <c r="Y1445">
        <v>263</v>
      </c>
      <c r="AA1445">
        <v>0.21</v>
      </c>
      <c r="AB1445">
        <v>0</v>
      </c>
      <c r="AC1445">
        <v>0</v>
      </c>
      <c r="AD1445">
        <v>0</v>
      </c>
      <c r="AE1445">
        <v>0.12</v>
      </c>
      <c r="AF1445">
        <v>0</v>
      </c>
      <c r="AG1445">
        <v>0</v>
      </c>
      <c r="AH1445">
        <v>0</v>
      </c>
      <c r="AI1445">
        <v>1.78</v>
      </c>
      <c r="AJ1445">
        <v>1</v>
      </c>
      <c r="AK1445">
        <v>1</v>
      </c>
      <c r="AL1445">
        <v>1</v>
      </c>
      <c r="AN1445">
        <v>0</v>
      </c>
      <c r="AO1445">
        <v>1</v>
      </c>
      <c r="AP1445">
        <v>0</v>
      </c>
      <c r="AQ1445">
        <v>0</v>
      </c>
      <c r="AR1445">
        <v>0</v>
      </c>
      <c r="AS1445" t="s">
        <v>3</v>
      </c>
      <c r="AT1445">
        <v>263</v>
      </c>
      <c r="AU1445" t="s">
        <v>3</v>
      </c>
      <c r="AV1445">
        <v>0</v>
      </c>
      <c r="AW1445">
        <v>2</v>
      </c>
      <c r="AX1445">
        <v>35812550</v>
      </c>
      <c r="AY1445">
        <v>1</v>
      </c>
      <c r="AZ1445">
        <v>0</v>
      </c>
      <c r="BA1445">
        <v>1426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CX1445">
        <f>Y1445*Source!I1307</f>
        <v>46.6036</v>
      </c>
      <c r="CY1445">
        <f t="shared" si="232"/>
        <v>0.21</v>
      </c>
      <c r="CZ1445">
        <f t="shared" si="233"/>
        <v>0.12</v>
      </c>
      <c r="DA1445">
        <f t="shared" si="234"/>
        <v>1.78</v>
      </c>
      <c r="DB1445">
        <f t="shared" si="235"/>
        <v>31.56</v>
      </c>
      <c r="DC1445">
        <f t="shared" si="236"/>
        <v>0</v>
      </c>
    </row>
    <row r="1446" spans="1:107">
      <c r="A1446">
        <f>ROW(Source!A1307)</f>
        <v>1307</v>
      </c>
      <c r="B1446">
        <v>35806607</v>
      </c>
      <c r="C1446">
        <v>35812532</v>
      </c>
      <c r="D1446">
        <v>29111012</v>
      </c>
      <c r="E1446">
        <v>1</v>
      </c>
      <c r="F1446">
        <v>1</v>
      </c>
      <c r="G1446">
        <v>1</v>
      </c>
      <c r="H1446">
        <v>3</v>
      </c>
      <c r="I1446" t="s">
        <v>691</v>
      </c>
      <c r="J1446" t="s">
        <v>692</v>
      </c>
      <c r="K1446" t="s">
        <v>693</v>
      </c>
      <c r="L1446">
        <v>1354</v>
      </c>
      <c r="N1446">
        <v>1010</v>
      </c>
      <c r="O1446" t="s">
        <v>258</v>
      </c>
      <c r="P1446" t="s">
        <v>258</v>
      </c>
      <c r="Q1446">
        <v>1</v>
      </c>
      <c r="W1446">
        <v>0</v>
      </c>
      <c r="X1446">
        <v>-532370196</v>
      </c>
      <c r="Y1446">
        <v>7</v>
      </c>
      <c r="AA1446">
        <v>12.73</v>
      </c>
      <c r="AB1446">
        <v>0</v>
      </c>
      <c r="AC1446">
        <v>0</v>
      </c>
      <c r="AD1446">
        <v>0</v>
      </c>
      <c r="AE1446">
        <v>1.29</v>
      </c>
      <c r="AF1446">
        <v>0</v>
      </c>
      <c r="AG1446">
        <v>0</v>
      </c>
      <c r="AH1446">
        <v>0</v>
      </c>
      <c r="AI1446">
        <v>9.8699999999999992</v>
      </c>
      <c r="AJ1446">
        <v>1</v>
      </c>
      <c r="AK1446">
        <v>1</v>
      </c>
      <c r="AL1446">
        <v>1</v>
      </c>
      <c r="AN1446">
        <v>0</v>
      </c>
      <c r="AO1446">
        <v>1</v>
      </c>
      <c r="AP1446">
        <v>0</v>
      </c>
      <c r="AQ1446">
        <v>0</v>
      </c>
      <c r="AR1446">
        <v>0</v>
      </c>
      <c r="AS1446" t="s">
        <v>3</v>
      </c>
      <c r="AT1446">
        <v>7</v>
      </c>
      <c r="AU1446" t="s">
        <v>3</v>
      </c>
      <c r="AV1446">
        <v>0</v>
      </c>
      <c r="AW1446">
        <v>2</v>
      </c>
      <c r="AX1446">
        <v>35812551</v>
      </c>
      <c r="AY1446">
        <v>1</v>
      </c>
      <c r="AZ1446">
        <v>0</v>
      </c>
      <c r="BA1446">
        <v>1427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CX1446">
        <f>Y1446*Source!I1307</f>
        <v>1.2403999999999999</v>
      </c>
      <c r="CY1446">
        <f t="shared" si="232"/>
        <v>12.73</v>
      </c>
      <c r="CZ1446">
        <f t="shared" si="233"/>
        <v>1.29</v>
      </c>
      <c r="DA1446">
        <f t="shared" si="234"/>
        <v>9.8699999999999992</v>
      </c>
      <c r="DB1446">
        <f t="shared" si="235"/>
        <v>9.0299999999999994</v>
      </c>
      <c r="DC1446">
        <f t="shared" si="236"/>
        <v>0</v>
      </c>
    </row>
    <row r="1447" spans="1:107">
      <c r="A1447">
        <f>ROW(Source!A1307)</f>
        <v>1307</v>
      </c>
      <c r="B1447">
        <v>35806607</v>
      </c>
      <c r="C1447">
        <v>35812532</v>
      </c>
      <c r="D1447">
        <v>29111013</v>
      </c>
      <c r="E1447">
        <v>1</v>
      </c>
      <c r="F1447">
        <v>1</v>
      </c>
      <c r="G1447">
        <v>1</v>
      </c>
      <c r="H1447">
        <v>3</v>
      </c>
      <c r="I1447" t="s">
        <v>694</v>
      </c>
      <c r="J1447" t="s">
        <v>695</v>
      </c>
      <c r="K1447" t="s">
        <v>696</v>
      </c>
      <c r="L1447">
        <v>1354</v>
      </c>
      <c r="N1447">
        <v>1010</v>
      </c>
      <c r="O1447" t="s">
        <v>258</v>
      </c>
      <c r="P1447" t="s">
        <v>258</v>
      </c>
      <c r="Q1447">
        <v>1</v>
      </c>
      <c r="W1447">
        <v>0</v>
      </c>
      <c r="X1447">
        <v>-463883208</v>
      </c>
      <c r="Y1447">
        <v>7</v>
      </c>
      <c r="AA1447">
        <v>12.73</v>
      </c>
      <c r="AB1447">
        <v>0</v>
      </c>
      <c r="AC1447">
        <v>0</v>
      </c>
      <c r="AD1447">
        <v>0</v>
      </c>
      <c r="AE1447">
        <v>1.29</v>
      </c>
      <c r="AF1447">
        <v>0</v>
      </c>
      <c r="AG1447">
        <v>0</v>
      </c>
      <c r="AH1447">
        <v>0</v>
      </c>
      <c r="AI1447">
        <v>9.8699999999999992</v>
      </c>
      <c r="AJ1447">
        <v>1</v>
      </c>
      <c r="AK1447">
        <v>1</v>
      </c>
      <c r="AL1447">
        <v>1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 t="s">
        <v>3</v>
      </c>
      <c r="AT1447">
        <v>7</v>
      </c>
      <c r="AU1447" t="s">
        <v>3</v>
      </c>
      <c r="AV1447">
        <v>0</v>
      </c>
      <c r="AW1447">
        <v>2</v>
      </c>
      <c r="AX1447">
        <v>35812552</v>
      </c>
      <c r="AY1447">
        <v>1</v>
      </c>
      <c r="AZ1447">
        <v>0</v>
      </c>
      <c r="BA1447">
        <v>1428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CX1447">
        <f>Y1447*Source!I1307</f>
        <v>1.2403999999999999</v>
      </c>
      <c r="CY1447">
        <f t="shared" si="232"/>
        <v>12.73</v>
      </c>
      <c r="CZ1447">
        <f t="shared" si="233"/>
        <v>1.29</v>
      </c>
      <c r="DA1447">
        <f t="shared" si="234"/>
        <v>9.8699999999999992</v>
      </c>
      <c r="DB1447">
        <f t="shared" si="235"/>
        <v>9.0299999999999994</v>
      </c>
      <c r="DC1447">
        <f t="shared" si="236"/>
        <v>0</v>
      </c>
    </row>
    <row r="1448" spans="1:107">
      <c r="A1448">
        <f>ROW(Source!A1307)</f>
        <v>1307</v>
      </c>
      <c r="B1448">
        <v>35806607</v>
      </c>
      <c r="C1448">
        <v>35812532</v>
      </c>
      <c r="D1448">
        <v>29111016</v>
      </c>
      <c r="E1448">
        <v>1</v>
      </c>
      <c r="F1448">
        <v>1</v>
      </c>
      <c r="G1448">
        <v>1</v>
      </c>
      <c r="H1448">
        <v>3</v>
      </c>
      <c r="I1448" t="s">
        <v>697</v>
      </c>
      <c r="J1448" t="s">
        <v>698</v>
      </c>
      <c r="K1448" t="s">
        <v>699</v>
      </c>
      <c r="L1448">
        <v>1354</v>
      </c>
      <c r="N1448">
        <v>1010</v>
      </c>
      <c r="O1448" t="s">
        <v>258</v>
      </c>
      <c r="P1448" t="s">
        <v>258</v>
      </c>
      <c r="Q1448">
        <v>1</v>
      </c>
      <c r="W1448">
        <v>0</v>
      </c>
      <c r="X1448">
        <v>-983964523</v>
      </c>
      <c r="Y1448">
        <v>40</v>
      </c>
      <c r="AA1448">
        <v>12.73</v>
      </c>
      <c r="AB1448">
        <v>0</v>
      </c>
      <c r="AC1448">
        <v>0</v>
      </c>
      <c r="AD1448">
        <v>0</v>
      </c>
      <c r="AE1448">
        <v>1.29</v>
      </c>
      <c r="AF1448">
        <v>0</v>
      </c>
      <c r="AG1448">
        <v>0</v>
      </c>
      <c r="AH1448">
        <v>0</v>
      </c>
      <c r="AI1448">
        <v>9.8699999999999992</v>
      </c>
      <c r="AJ1448">
        <v>1</v>
      </c>
      <c r="AK1448">
        <v>1</v>
      </c>
      <c r="AL1448">
        <v>1</v>
      </c>
      <c r="AN1448">
        <v>0</v>
      </c>
      <c r="AO1448">
        <v>1</v>
      </c>
      <c r="AP1448">
        <v>0</v>
      </c>
      <c r="AQ1448">
        <v>0</v>
      </c>
      <c r="AR1448">
        <v>0</v>
      </c>
      <c r="AS1448" t="s">
        <v>3</v>
      </c>
      <c r="AT1448">
        <v>40</v>
      </c>
      <c r="AU1448" t="s">
        <v>3</v>
      </c>
      <c r="AV1448">
        <v>0</v>
      </c>
      <c r="AW1448">
        <v>2</v>
      </c>
      <c r="AX1448">
        <v>35812553</v>
      </c>
      <c r="AY1448">
        <v>1</v>
      </c>
      <c r="AZ1448">
        <v>0</v>
      </c>
      <c r="BA1448">
        <v>1429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CX1448">
        <f>Y1448*Source!I1307</f>
        <v>7.0880000000000001</v>
      </c>
      <c r="CY1448">
        <f t="shared" si="232"/>
        <v>12.73</v>
      </c>
      <c r="CZ1448">
        <f t="shared" si="233"/>
        <v>1.29</v>
      </c>
      <c r="DA1448">
        <f t="shared" si="234"/>
        <v>9.8699999999999992</v>
      </c>
      <c r="DB1448">
        <f t="shared" si="235"/>
        <v>51.6</v>
      </c>
      <c r="DC1448">
        <f t="shared" si="236"/>
        <v>0</v>
      </c>
    </row>
    <row r="1449" spans="1:107">
      <c r="A1449">
        <f>ROW(Source!A1307)</f>
        <v>1307</v>
      </c>
      <c r="B1449">
        <v>35806607</v>
      </c>
      <c r="C1449">
        <v>35812532</v>
      </c>
      <c r="D1449">
        <v>29111019</v>
      </c>
      <c r="E1449">
        <v>1</v>
      </c>
      <c r="F1449">
        <v>1</v>
      </c>
      <c r="G1449">
        <v>1</v>
      </c>
      <c r="H1449">
        <v>3</v>
      </c>
      <c r="I1449" t="s">
        <v>700</v>
      </c>
      <c r="J1449" t="s">
        <v>701</v>
      </c>
      <c r="K1449" t="s">
        <v>702</v>
      </c>
      <c r="L1449">
        <v>1354</v>
      </c>
      <c r="N1449">
        <v>1010</v>
      </c>
      <c r="O1449" t="s">
        <v>258</v>
      </c>
      <c r="P1449" t="s">
        <v>258</v>
      </c>
      <c r="Q1449">
        <v>1</v>
      </c>
      <c r="W1449">
        <v>0</v>
      </c>
      <c r="X1449">
        <v>395384367</v>
      </c>
      <c r="Y1449">
        <v>8</v>
      </c>
      <c r="AA1449">
        <v>8.67</v>
      </c>
      <c r="AB1449">
        <v>0</v>
      </c>
      <c r="AC1449">
        <v>0</v>
      </c>
      <c r="AD1449">
        <v>0</v>
      </c>
      <c r="AE1449">
        <v>0.63</v>
      </c>
      <c r="AF1449">
        <v>0</v>
      </c>
      <c r="AG1449">
        <v>0</v>
      </c>
      <c r="AH1449">
        <v>0</v>
      </c>
      <c r="AI1449">
        <v>13.76</v>
      </c>
      <c r="AJ1449">
        <v>1</v>
      </c>
      <c r="AK1449">
        <v>1</v>
      </c>
      <c r="AL1449">
        <v>1</v>
      </c>
      <c r="AN1449">
        <v>0</v>
      </c>
      <c r="AO1449">
        <v>1</v>
      </c>
      <c r="AP1449">
        <v>0</v>
      </c>
      <c r="AQ1449">
        <v>0</v>
      </c>
      <c r="AR1449">
        <v>0</v>
      </c>
      <c r="AS1449" t="s">
        <v>3</v>
      </c>
      <c r="AT1449">
        <v>8</v>
      </c>
      <c r="AU1449" t="s">
        <v>3</v>
      </c>
      <c r="AV1449">
        <v>0</v>
      </c>
      <c r="AW1449">
        <v>2</v>
      </c>
      <c r="AX1449">
        <v>35812554</v>
      </c>
      <c r="AY1449">
        <v>1</v>
      </c>
      <c r="AZ1449">
        <v>0</v>
      </c>
      <c r="BA1449">
        <v>1430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CX1449">
        <f>Y1449*Source!I1307</f>
        <v>1.4176</v>
      </c>
      <c r="CY1449">
        <f t="shared" si="232"/>
        <v>8.67</v>
      </c>
      <c r="CZ1449">
        <f t="shared" si="233"/>
        <v>0.63</v>
      </c>
      <c r="DA1449">
        <f t="shared" si="234"/>
        <v>13.76</v>
      </c>
      <c r="DB1449">
        <f t="shared" si="235"/>
        <v>5.04</v>
      </c>
      <c r="DC1449">
        <f t="shared" si="236"/>
        <v>0</v>
      </c>
    </row>
    <row r="1450" spans="1:107">
      <c r="A1450">
        <f>ROW(Source!A1307)</f>
        <v>1307</v>
      </c>
      <c r="B1450">
        <v>35806607</v>
      </c>
      <c r="C1450">
        <v>35812532</v>
      </c>
      <c r="D1450">
        <v>29111018</v>
      </c>
      <c r="E1450">
        <v>1</v>
      </c>
      <c r="F1450">
        <v>1</v>
      </c>
      <c r="G1450">
        <v>1</v>
      </c>
      <c r="H1450">
        <v>3</v>
      </c>
      <c r="I1450" t="s">
        <v>703</v>
      </c>
      <c r="J1450" t="s">
        <v>704</v>
      </c>
      <c r="K1450" t="s">
        <v>705</v>
      </c>
      <c r="L1450">
        <v>1354</v>
      </c>
      <c r="N1450">
        <v>1010</v>
      </c>
      <c r="O1450" t="s">
        <v>258</v>
      </c>
      <c r="P1450" t="s">
        <v>258</v>
      </c>
      <c r="Q1450">
        <v>1</v>
      </c>
      <c r="W1450">
        <v>0</v>
      </c>
      <c r="X1450">
        <v>-1405133353</v>
      </c>
      <c r="Y1450">
        <v>8</v>
      </c>
      <c r="AA1450">
        <v>8.67</v>
      </c>
      <c r="AB1450">
        <v>0</v>
      </c>
      <c r="AC1450">
        <v>0</v>
      </c>
      <c r="AD1450">
        <v>0</v>
      </c>
      <c r="AE1450">
        <v>0.63</v>
      </c>
      <c r="AF1450">
        <v>0</v>
      </c>
      <c r="AG1450">
        <v>0</v>
      </c>
      <c r="AH1450">
        <v>0</v>
      </c>
      <c r="AI1450">
        <v>13.76</v>
      </c>
      <c r="AJ1450">
        <v>1</v>
      </c>
      <c r="AK1450">
        <v>1</v>
      </c>
      <c r="AL1450">
        <v>1</v>
      </c>
      <c r="AN1450">
        <v>0</v>
      </c>
      <c r="AO1450">
        <v>1</v>
      </c>
      <c r="AP1450">
        <v>0</v>
      </c>
      <c r="AQ1450">
        <v>0</v>
      </c>
      <c r="AR1450">
        <v>0</v>
      </c>
      <c r="AS1450" t="s">
        <v>3</v>
      </c>
      <c r="AT1450">
        <v>8</v>
      </c>
      <c r="AU1450" t="s">
        <v>3</v>
      </c>
      <c r="AV1450">
        <v>0</v>
      </c>
      <c r="AW1450">
        <v>2</v>
      </c>
      <c r="AX1450">
        <v>35812555</v>
      </c>
      <c r="AY1450">
        <v>1</v>
      </c>
      <c r="AZ1450">
        <v>0</v>
      </c>
      <c r="BA1450">
        <v>1431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CX1450">
        <f>Y1450*Source!I1307</f>
        <v>1.4176</v>
      </c>
      <c r="CY1450">
        <f t="shared" si="232"/>
        <v>8.67</v>
      </c>
      <c r="CZ1450">
        <f t="shared" si="233"/>
        <v>0.63</v>
      </c>
      <c r="DA1450">
        <f t="shared" si="234"/>
        <v>13.76</v>
      </c>
      <c r="DB1450">
        <f t="shared" si="235"/>
        <v>5.04</v>
      </c>
      <c r="DC1450">
        <f t="shared" si="236"/>
        <v>0</v>
      </c>
    </row>
    <row r="1451" spans="1:107">
      <c r="A1451">
        <f>ROW(Source!A1307)</f>
        <v>1307</v>
      </c>
      <c r="B1451">
        <v>35806607</v>
      </c>
      <c r="C1451">
        <v>35812532</v>
      </c>
      <c r="D1451">
        <v>29110997</v>
      </c>
      <c r="E1451">
        <v>1</v>
      </c>
      <c r="F1451">
        <v>1</v>
      </c>
      <c r="G1451">
        <v>1</v>
      </c>
      <c r="H1451">
        <v>3</v>
      </c>
      <c r="I1451" t="s">
        <v>706</v>
      </c>
      <c r="J1451" t="s">
        <v>707</v>
      </c>
      <c r="K1451" t="s">
        <v>708</v>
      </c>
      <c r="L1451">
        <v>1301</v>
      </c>
      <c r="N1451">
        <v>1003</v>
      </c>
      <c r="O1451" t="s">
        <v>151</v>
      </c>
      <c r="P1451" t="s">
        <v>151</v>
      </c>
      <c r="Q1451">
        <v>1</v>
      </c>
      <c r="W1451">
        <v>0</v>
      </c>
      <c r="X1451">
        <v>1996222970</v>
      </c>
      <c r="Y1451">
        <v>101</v>
      </c>
      <c r="AA1451">
        <v>27.92</v>
      </c>
      <c r="AB1451">
        <v>0</v>
      </c>
      <c r="AC1451">
        <v>0</v>
      </c>
      <c r="AD1451">
        <v>0</v>
      </c>
      <c r="AE1451">
        <v>12.3</v>
      </c>
      <c r="AF1451">
        <v>0</v>
      </c>
      <c r="AG1451">
        <v>0</v>
      </c>
      <c r="AH1451">
        <v>0</v>
      </c>
      <c r="AI1451">
        <v>2.27</v>
      </c>
      <c r="AJ1451">
        <v>1</v>
      </c>
      <c r="AK1451">
        <v>1</v>
      </c>
      <c r="AL1451">
        <v>1</v>
      </c>
      <c r="AN1451">
        <v>0</v>
      </c>
      <c r="AO1451">
        <v>1</v>
      </c>
      <c r="AP1451">
        <v>0</v>
      </c>
      <c r="AQ1451">
        <v>0</v>
      </c>
      <c r="AR1451">
        <v>0</v>
      </c>
      <c r="AS1451" t="s">
        <v>3</v>
      </c>
      <c r="AT1451">
        <v>101</v>
      </c>
      <c r="AU1451" t="s">
        <v>3</v>
      </c>
      <c r="AV1451">
        <v>0</v>
      </c>
      <c r="AW1451">
        <v>2</v>
      </c>
      <c r="AX1451">
        <v>35812556</v>
      </c>
      <c r="AY1451">
        <v>1</v>
      </c>
      <c r="AZ1451">
        <v>0</v>
      </c>
      <c r="BA1451">
        <v>1432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CX1451">
        <f>Y1451*Source!I1307</f>
        <v>17.897199999999998</v>
      </c>
      <c r="CY1451">
        <f t="shared" si="232"/>
        <v>27.92</v>
      </c>
      <c r="CZ1451">
        <f t="shared" si="233"/>
        <v>12.3</v>
      </c>
      <c r="DA1451">
        <f t="shared" si="234"/>
        <v>2.27</v>
      </c>
      <c r="DB1451">
        <f t="shared" si="235"/>
        <v>1242.3</v>
      </c>
      <c r="DC1451">
        <f t="shared" si="236"/>
        <v>0</v>
      </c>
    </row>
    <row r="1452" spans="1:107">
      <c r="A1452">
        <f>ROW(Source!A1308)</f>
        <v>1308</v>
      </c>
      <c r="B1452">
        <v>35806607</v>
      </c>
      <c r="C1452">
        <v>35812557</v>
      </c>
      <c r="D1452">
        <v>18409850</v>
      </c>
      <c r="E1452">
        <v>1</v>
      </c>
      <c r="F1452">
        <v>1</v>
      </c>
      <c r="G1452">
        <v>1</v>
      </c>
      <c r="H1452">
        <v>1</v>
      </c>
      <c r="I1452" t="s">
        <v>709</v>
      </c>
      <c r="J1452" t="s">
        <v>3</v>
      </c>
      <c r="K1452" t="s">
        <v>710</v>
      </c>
      <c r="L1452">
        <v>1369</v>
      </c>
      <c r="N1452">
        <v>1013</v>
      </c>
      <c r="O1452" t="s">
        <v>583</v>
      </c>
      <c r="P1452" t="s">
        <v>583</v>
      </c>
      <c r="Q1452">
        <v>1</v>
      </c>
      <c r="W1452">
        <v>0</v>
      </c>
      <c r="X1452">
        <v>855544366</v>
      </c>
      <c r="Y1452">
        <v>102.35</v>
      </c>
      <c r="AA1452">
        <v>0</v>
      </c>
      <c r="AB1452">
        <v>0</v>
      </c>
      <c r="AC1452">
        <v>0</v>
      </c>
      <c r="AD1452">
        <v>300.99</v>
      </c>
      <c r="AE1452">
        <v>0</v>
      </c>
      <c r="AF1452">
        <v>0</v>
      </c>
      <c r="AG1452">
        <v>0</v>
      </c>
      <c r="AH1452">
        <v>300.99</v>
      </c>
      <c r="AI1452">
        <v>1</v>
      </c>
      <c r="AJ1452">
        <v>1</v>
      </c>
      <c r="AK1452">
        <v>1</v>
      </c>
      <c r="AL1452">
        <v>1</v>
      </c>
      <c r="AN1452">
        <v>0</v>
      </c>
      <c r="AO1452">
        <v>1</v>
      </c>
      <c r="AP1452">
        <v>1</v>
      </c>
      <c r="AQ1452">
        <v>0</v>
      </c>
      <c r="AR1452">
        <v>0</v>
      </c>
      <c r="AS1452" t="s">
        <v>3</v>
      </c>
      <c r="AT1452">
        <v>89</v>
      </c>
      <c r="AU1452" t="s">
        <v>144</v>
      </c>
      <c r="AV1452">
        <v>1</v>
      </c>
      <c r="AW1452">
        <v>2</v>
      </c>
      <c r="AX1452">
        <v>35812577</v>
      </c>
      <c r="AY1452">
        <v>2</v>
      </c>
      <c r="AZ1452">
        <v>131072</v>
      </c>
      <c r="BA1452">
        <v>1433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CX1452">
        <f>Y1452*Source!I1308</f>
        <v>22.670524999999998</v>
      </c>
      <c r="CY1452">
        <f>AD1452</f>
        <v>300.99</v>
      </c>
      <c r="CZ1452">
        <f>AH1452</f>
        <v>300.99</v>
      </c>
      <c r="DA1452">
        <f>AL1452</f>
        <v>1</v>
      </c>
      <c r="DB1452">
        <f>ROUND((ROUND(AT1452*CZ1452,2)*1.15),2)</f>
        <v>30806.33</v>
      </c>
      <c r="DC1452">
        <f>ROUND((ROUND(AT1452*AG1452,2)*1.15),2)</f>
        <v>0</v>
      </c>
    </row>
    <row r="1453" spans="1:107">
      <c r="A1453">
        <f>ROW(Source!A1308)</f>
        <v>1308</v>
      </c>
      <c r="B1453">
        <v>35806607</v>
      </c>
      <c r="C1453">
        <v>35812557</v>
      </c>
      <c r="D1453">
        <v>29173472</v>
      </c>
      <c r="E1453">
        <v>1</v>
      </c>
      <c r="F1453">
        <v>1</v>
      </c>
      <c r="G1453">
        <v>1</v>
      </c>
      <c r="H1453">
        <v>2</v>
      </c>
      <c r="I1453" t="s">
        <v>660</v>
      </c>
      <c r="J1453" t="s">
        <v>661</v>
      </c>
      <c r="K1453" t="s">
        <v>662</v>
      </c>
      <c r="L1453">
        <v>1368</v>
      </c>
      <c r="N1453">
        <v>1011</v>
      </c>
      <c r="O1453" t="s">
        <v>589</v>
      </c>
      <c r="P1453" t="s">
        <v>589</v>
      </c>
      <c r="Q1453">
        <v>1</v>
      </c>
      <c r="W1453">
        <v>0</v>
      </c>
      <c r="X1453">
        <v>275932499</v>
      </c>
      <c r="Y1453">
        <v>2.7</v>
      </c>
      <c r="AA1453">
        <v>0</v>
      </c>
      <c r="AB1453">
        <v>12.75</v>
      </c>
      <c r="AC1453">
        <v>0</v>
      </c>
      <c r="AD1453">
        <v>0</v>
      </c>
      <c r="AE1453">
        <v>0</v>
      </c>
      <c r="AF1453">
        <v>3</v>
      </c>
      <c r="AG1453">
        <v>0</v>
      </c>
      <c r="AH1453">
        <v>0</v>
      </c>
      <c r="AI1453">
        <v>1</v>
      </c>
      <c r="AJ1453">
        <v>4.25</v>
      </c>
      <c r="AK1453">
        <v>33.18</v>
      </c>
      <c r="AL1453">
        <v>1</v>
      </c>
      <c r="AN1453">
        <v>0</v>
      </c>
      <c r="AO1453">
        <v>1</v>
      </c>
      <c r="AP1453">
        <v>1</v>
      </c>
      <c r="AQ1453">
        <v>0</v>
      </c>
      <c r="AR1453">
        <v>0</v>
      </c>
      <c r="AS1453" t="s">
        <v>3</v>
      </c>
      <c r="AT1453">
        <v>2.16</v>
      </c>
      <c r="AU1453" t="s">
        <v>143</v>
      </c>
      <c r="AV1453">
        <v>0</v>
      </c>
      <c r="AW1453">
        <v>2</v>
      </c>
      <c r="AX1453">
        <v>35812578</v>
      </c>
      <c r="AY1453">
        <v>1</v>
      </c>
      <c r="AZ1453">
        <v>0</v>
      </c>
      <c r="BA1453">
        <v>1434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CX1453">
        <f>Y1453*Source!I1308</f>
        <v>0.59805000000000008</v>
      </c>
      <c r="CY1453">
        <f>AB1453</f>
        <v>12.75</v>
      </c>
      <c r="CZ1453">
        <f>AF1453</f>
        <v>3</v>
      </c>
      <c r="DA1453">
        <f>AJ1453</f>
        <v>4.25</v>
      </c>
      <c r="DB1453">
        <f>ROUND((ROUND(AT1453*CZ1453,2)*1.25),2)</f>
        <v>8.1</v>
      </c>
      <c r="DC1453">
        <f>ROUND((ROUND(AT1453*AG1453,2)*1.25),2)</f>
        <v>0</v>
      </c>
    </row>
    <row r="1454" spans="1:107">
      <c r="A1454">
        <f>ROW(Source!A1308)</f>
        <v>1308</v>
      </c>
      <c r="B1454">
        <v>35806607</v>
      </c>
      <c r="C1454">
        <v>35812557</v>
      </c>
      <c r="D1454">
        <v>29174538</v>
      </c>
      <c r="E1454">
        <v>1</v>
      </c>
      <c r="F1454">
        <v>1</v>
      </c>
      <c r="G1454">
        <v>1</v>
      </c>
      <c r="H1454">
        <v>2</v>
      </c>
      <c r="I1454" t="s">
        <v>712</v>
      </c>
      <c r="J1454" t="s">
        <v>820</v>
      </c>
      <c r="K1454" t="s">
        <v>714</v>
      </c>
      <c r="L1454">
        <v>1368</v>
      </c>
      <c r="N1454">
        <v>1011</v>
      </c>
      <c r="O1454" t="s">
        <v>589</v>
      </c>
      <c r="P1454" t="s">
        <v>589</v>
      </c>
      <c r="Q1454">
        <v>1</v>
      </c>
      <c r="W1454">
        <v>0</v>
      </c>
      <c r="X1454">
        <v>1107538725</v>
      </c>
      <c r="Y1454">
        <v>0.58749999999999991</v>
      </c>
      <c r="AA1454">
        <v>0</v>
      </c>
      <c r="AB1454">
        <v>187.1</v>
      </c>
      <c r="AC1454">
        <v>0</v>
      </c>
      <c r="AD1454">
        <v>0</v>
      </c>
      <c r="AE1454">
        <v>0</v>
      </c>
      <c r="AF1454">
        <v>33.590000000000003</v>
      </c>
      <c r="AG1454">
        <v>0</v>
      </c>
      <c r="AH1454">
        <v>0</v>
      </c>
      <c r="AI1454">
        <v>1</v>
      </c>
      <c r="AJ1454">
        <v>5.57</v>
      </c>
      <c r="AK1454">
        <v>33.18</v>
      </c>
      <c r="AL1454">
        <v>1</v>
      </c>
      <c r="AN1454">
        <v>0</v>
      </c>
      <c r="AO1454">
        <v>1</v>
      </c>
      <c r="AP1454">
        <v>1</v>
      </c>
      <c r="AQ1454">
        <v>0</v>
      </c>
      <c r="AR1454">
        <v>0</v>
      </c>
      <c r="AS1454" t="s">
        <v>3</v>
      </c>
      <c r="AT1454">
        <v>0.47</v>
      </c>
      <c r="AU1454" t="s">
        <v>143</v>
      </c>
      <c r="AV1454">
        <v>0</v>
      </c>
      <c r="AW1454">
        <v>2</v>
      </c>
      <c r="AX1454">
        <v>35812579</v>
      </c>
      <c r="AY1454">
        <v>1</v>
      </c>
      <c r="AZ1454">
        <v>0</v>
      </c>
      <c r="BA1454">
        <v>1435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CX1454">
        <f>Y1454*Source!I1308</f>
        <v>0.13013124999999998</v>
      </c>
      <c r="CY1454">
        <f>AB1454</f>
        <v>187.1</v>
      </c>
      <c r="CZ1454">
        <f>AF1454</f>
        <v>33.590000000000003</v>
      </c>
      <c r="DA1454">
        <f>AJ1454</f>
        <v>5.57</v>
      </c>
      <c r="DB1454">
        <f>ROUND((ROUND(AT1454*CZ1454,2)*1.25),2)</f>
        <v>19.739999999999998</v>
      </c>
      <c r="DC1454">
        <f>ROUND((ROUND(AT1454*AG1454,2)*1.25),2)</f>
        <v>0</v>
      </c>
    </row>
    <row r="1455" spans="1:107">
      <c r="A1455">
        <f>ROW(Source!A1308)</f>
        <v>1308</v>
      </c>
      <c r="B1455">
        <v>35806607</v>
      </c>
      <c r="C1455">
        <v>35812557</v>
      </c>
      <c r="D1455">
        <v>29174580</v>
      </c>
      <c r="E1455">
        <v>1</v>
      </c>
      <c r="F1455">
        <v>1</v>
      </c>
      <c r="G1455">
        <v>1</v>
      </c>
      <c r="H1455">
        <v>2</v>
      </c>
      <c r="I1455" t="s">
        <v>715</v>
      </c>
      <c r="J1455" t="s">
        <v>821</v>
      </c>
      <c r="K1455" t="s">
        <v>717</v>
      </c>
      <c r="L1455">
        <v>1368</v>
      </c>
      <c r="N1455">
        <v>1011</v>
      </c>
      <c r="O1455" t="s">
        <v>589</v>
      </c>
      <c r="P1455" t="s">
        <v>589</v>
      </c>
      <c r="Q1455">
        <v>1</v>
      </c>
      <c r="W1455">
        <v>0</v>
      </c>
      <c r="X1455">
        <v>-169468834</v>
      </c>
      <c r="Y1455">
        <v>0.66250000000000009</v>
      </c>
      <c r="AA1455">
        <v>0</v>
      </c>
      <c r="AB1455">
        <v>31.87</v>
      </c>
      <c r="AC1455">
        <v>0</v>
      </c>
      <c r="AD1455">
        <v>0</v>
      </c>
      <c r="AE1455">
        <v>0</v>
      </c>
      <c r="AF1455">
        <v>2.08</v>
      </c>
      <c r="AG1455">
        <v>0</v>
      </c>
      <c r="AH1455">
        <v>0</v>
      </c>
      <c r="AI1455">
        <v>1</v>
      </c>
      <c r="AJ1455">
        <v>15.32</v>
      </c>
      <c r="AK1455">
        <v>33.18</v>
      </c>
      <c r="AL1455">
        <v>1</v>
      </c>
      <c r="AN1455">
        <v>0</v>
      </c>
      <c r="AO1455">
        <v>1</v>
      </c>
      <c r="AP1455">
        <v>1</v>
      </c>
      <c r="AQ1455">
        <v>0</v>
      </c>
      <c r="AR1455">
        <v>0</v>
      </c>
      <c r="AS1455" t="s">
        <v>3</v>
      </c>
      <c r="AT1455">
        <v>0.53</v>
      </c>
      <c r="AU1455" t="s">
        <v>143</v>
      </c>
      <c r="AV1455">
        <v>0</v>
      </c>
      <c r="AW1455">
        <v>2</v>
      </c>
      <c r="AX1455">
        <v>35812580</v>
      </c>
      <c r="AY1455">
        <v>1</v>
      </c>
      <c r="AZ1455">
        <v>0</v>
      </c>
      <c r="BA1455">
        <v>1436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CX1455">
        <f>Y1455*Source!I1308</f>
        <v>0.14674375000000003</v>
      </c>
      <c r="CY1455">
        <f>AB1455</f>
        <v>31.87</v>
      </c>
      <c r="CZ1455">
        <f>AF1455</f>
        <v>2.08</v>
      </c>
      <c r="DA1455">
        <f>AJ1455</f>
        <v>15.32</v>
      </c>
      <c r="DB1455">
        <f>ROUND((ROUND(AT1455*CZ1455,2)*1.25),2)</f>
        <v>1.38</v>
      </c>
      <c r="DC1455">
        <f>ROUND((ROUND(AT1455*AG1455,2)*1.25),2)</f>
        <v>0</v>
      </c>
    </row>
    <row r="1456" spans="1:107">
      <c r="A1456">
        <f>ROW(Source!A1308)</f>
        <v>1308</v>
      </c>
      <c r="B1456">
        <v>35806607</v>
      </c>
      <c r="C1456">
        <v>35812557</v>
      </c>
      <c r="D1456">
        <v>29108656</v>
      </c>
      <c r="E1456">
        <v>1</v>
      </c>
      <c r="F1456">
        <v>1</v>
      </c>
      <c r="G1456">
        <v>1</v>
      </c>
      <c r="H1456">
        <v>3</v>
      </c>
      <c r="I1456" t="s">
        <v>850</v>
      </c>
      <c r="J1456" t="s">
        <v>886</v>
      </c>
      <c r="K1456" t="s">
        <v>852</v>
      </c>
      <c r="L1456">
        <v>1354</v>
      </c>
      <c r="N1456">
        <v>1010</v>
      </c>
      <c r="O1456" t="s">
        <v>258</v>
      </c>
      <c r="P1456" t="s">
        <v>258</v>
      </c>
      <c r="Q1456">
        <v>1</v>
      </c>
      <c r="W1456">
        <v>0</v>
      </c>
      <c r="X1456">
        <v>1057373551</v>
      </c>
      <c r="Y1456">
        <v>7</v>
      </c>
      <c r="AA1456">
        <v>103.47</v>
      </c>
      <c r="AB1456">
        <v>0</v>
      </c>
      <c r="AC1456">
        <v>0</v>
      </c>
      <c r="AD1456">
        <v>0</v>
      </c>
      <c r="AE1456">
        <v>13.87</v>
      </c>
      <c r="AF1456">
        <v>0</v>
      </c>
      <c r="AG1456">
        <v>0</v>
      </c>
      <c r="AH1456">
        <v>0</v>
      </c>
      <c r="AI1456">
        <v>7.46</v>
      </c>
      <c r="AJ1456">
        <v>1</v>
      </c>
      <c r="AK1456">
        <v>1</v>
      </c>
      <c r="AL1456">
        <v>1</v>
      </c>
      <c r="AN1456">
        <v>0</v>
      </c>
      <c r="AO1456">
        <v>1</v>
      </c>
      <c r="AP1456">
        <v>0</v>
      </c>
      <c r="AQ1456">
        <v>0</v>
      </c>
      <c r="AR1456">
        <v>0</v>
      </c>
      <c r="AS1456" t="s">
        <v>3</v>
      </c>
      <c r="AT1456">
        <v>7</v>
      </c>
      <c r="AU1456" t="s">
        <v>3</v>
      </c>
      <c r="AV1456">
        <v>0</v>
      </c>
      <c r="AW1456">
        <v>2</v>
      </c>
      <c r="AX1456">
        <v>35812581</v>
      </c>
      <c r="AY1456">
        <v>1</v>
      </c>
      <c r="AZ1456">
        <v>0</v>
      </c>
      <c r="BA1456">
        <v>1437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CX1456">
        <f>Y1456*Source!I1308</f>
        <v>1.5505</v>
      </c>
      <c r="CY1456">
        <f t="shared" ref="CY1456:CY1470" si="237">AA1456</f>
        <v>103.47</v>
      </c>
      <c r="CZ1456">
        <f t="shared" ref="CZ1456:CZ1470" si="238">AE1456</f>
        <v>13.87</v>
      </c>
      <c r="DA1456">
        <f t="shared" ref="DA1456:DA1470" si="239">AI1456</f>
        <v>7.46</v>
      </c>
      <c r="DB1456">
        <f t="shared" ref="DB1456:DB1470" si="240">ROUND(ROUND(AT1456*CZ1456,2),2)</f>
        <v>97.09</v>
      </c>
      <c r="DC1456">
        <f t="shared" ref="DC1456:DC1470" si="241">ROUND(ROUND(AT1456*AG1456,2),2)</f>
        <v>0</v>
      </c>
    </row>
    <row r="1457" spans="1:107">
      <c r="A1457">
        <f>ROW(Source!A1308)</f>
        <v>1308</v>
      </c>
      <c r="B1457">
        <v>35806607</v>
      </c>
      <c r="C1457">
        <v>35812557</v>
      </c>
      <c r="D1457">
        <v>29109354</v>
      </c>
      <c r="E1457">
        <v>1</v>
      </c>
      <c r="F1457">
        <v>1</v>
      </c>
      <c r="G1457">
        <v>1</v>
      </c>
      <c r="H1457">
        <v>3</v>
      </c>
      <c r="I1457" t="s">
        <v>718</v>
      </c>
      <c r="J1457" t="s">
        <v>822</v>
      </c>
      <c r="K1457" t="s">
        <v>720</v>
      </c>
      <c r="L1457">
        <v>1346</v>
      </c>
      <c r="N1457">
        <v>1009</v>
      </c>
      <c r="O1457" t="s">
        <v>170</v>
      </c>
      <c r="P1457" t="s">
        <v>170</v>
      </c>
      <c r="Q1457">
        <v>1</v>
      </c>
      <c r="W1457">
        <v>0</v>
      </c>
      <c r="X1457">
        <v>-882693383</v>
      </c>
      <c r="Y1457">
        <v>10</v>
      </c>
      <c r="AA1457">
        <v>64.010000000000005</v>
      </c>
      <c r="AB1457">
        <v>0</v>
      </c>
      <c r="AC1457">
        <v>0</v>
      </c>
      <c r="AD1457">
        <v>0</v>
      </c>
      <c r="AE1457">
        <v>46.72</v>
      </c>
      <c r="AF1457">
        <v>0</v>
      </c>
      <c r="AG1457">
        <v>0</v>
      </c>
      <c r="AH1457">
        <v>0</v>
      </c>
      <c r="AI1457">
        <v>1.37</v>
      </c>
      <c r="AJ1457">
        <v>1</v>
      </c>
      <c r="AK1457">
        <v>1</v>
      </c>
      <c r="AL1457">
        <v>1</v>
      </c>
      <c r="AN1457">
        <v>0</v>
      </c>
      <c r="AO1457">
        <v>1</v>
      </c>
      <c r="AP1457">
        <v>0</v>
      </c>
      <c r="AQ1457">
        <v>0</v>
      </c>
      <c r="AR1457">
        <v>0</v>
      </c>
      <c r="AS1457" t="s">
        <v>3</v>
      </c>
      <c r="AT1457">
        <v>10</v>
      </c>
      <c r="AU1457" t="s">
        <v>3</v>
      </c>
      <c r="AV1457">
        <v>0</v>
      </c>
      <c r="AW1457">
        <v>2</v>
      </c>
      <c r="AX1457">
        <v>35812582</v>
      </c>
      <c r="AY1457">
        <v>1</v>
      </c>
      <c r="AZ1457">
        <v>0</v>
      </c>
      <c r="BA1457">
        <v>1438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CX1457">
        <f>Y1457*Source!I1308</f>
        <v>2.2149999999999999</v>
      </c>
      <c r="CY1457">
        <f t="shared" si="237"/>
        <v>64.010000000000005</v>
      </c>
      <c r="CZ1457">
        <f t="shared" si="238"/>
        <v>46.72</v>
      </c>
      <c r="DA1457">
        <f t="shared" si="239"/>
        <v>1.37</v>
      </c>
      <c r="DB1457">
        <f t="shared" si="240"/>
        <v>467.2</v>
      </c>
      <c r="DC1457">
        <f t="shared" si="241"/>
        <v>0</v>
      </c>
    </row>
    <row r="1458" spans="1:107">
      <c r="A1458">
        <f>ROW(Source!A1308)</f>
        <v>1308</v>
      </c>
      <c r="B1458">
        <v>35806607</v>
      </c>
      <c r="C1458">
        <v>35812557</v>
      </c>
      <c r="D1458">
        <v>29109414</v>
      </c>
      <c r="E1458">
        <v>1</v>
      </c>
      <c r="F1458">
        <v>1</v>
      </c>
      <c r="G1458">
        <v>1</v>
      </c>
      <c r="H1458">
        <v>3</v>
      </c>
      <c r="I1458" t="s">
        <v>721</v>
      </c>
      <c r="J1458" t="s">
        <v>887</v>
      </c>
      <c r="K1458" t="s">
        <v>723</v>
      </c>
      <c r="L1458">
        <v>1346</v>
      </c>
      <c r="N1458">
        <v>1009</v>
      </c>
      <c r="O1458" t="s">
        <v>170</v>
      </c>
      <c r="P1458" t="s">
        <v>170</v>
      </c>
      <c r="Q1458">
        <v>1</v>
      </c>
      <c r="W1458">
        <v>0</v>
      </c>
      <c r="X1458">
        <v>1092262719</v>
      </c>
      <c r="Y1458">
        <v>119</v>
      </c>
      <c r="AA1458">
        <v>10.1</v>
      </c>
      <c r="AB1458">
        <v>0</v>
      </c>
      <c r="AC1458">
        <v>0</v>
      </c>
      <c r="AD1458">
        <v>0</v>
      </c>
      <c r="AE1458">
        <v>1.58</v>
      </c>
      <c r="AF1458">
        <v>0</v>
      </c>
      <c r="AG1458">
        <v>0</v>
      </c>
      <c r="AH1458">
        <v>0</v>
      </c>
      <c r="AI1458">
        <v>6.39</v>
      </c>
      <c r="AJ1458">
        <v>1</v>
      </c>
      <c r="AK1458">
        <v>1</v>
      </c>
      <c r="AL1458">
        <v>1</v>
      </c>
      <c r="AN1458">
        <v>0</v>
      </c>
      <c r="AO1458">
        <v>1</v>
      </c>
      <c r="AP1458">
        <v>0</v>
      </c>
      <c r="AQ1458">
        <v>0</v>
      </c>
      <c r="AR1458">
        <v>0</v>
      </c>
      <c r="AS1458" t="s">
        <v>3</v>
      </c>
      <c r="AT1458">
        <v>119</v>
      </c>
      <c r="AU1458" t="s">
        <v>3</v>
      </c>
      <c r="AV1458">
        <v>0</v>
      </c>
      <c r="AW1458">
        <v>2</v>
      </c>
      <c r="AX1458">
        <v>35812583</v>
      </c>
      <c r="AY1458">
        <v>1</v>
      </c>
      <c r="AZ1458">
        <v>0</v>
      </c>
      <c r="BA1458">
        <v>1439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CX1458">
        <f>Y1458*Source!I1308</f>
        <v>26.358499999999999</v>
      </c>
      <c r="CY1458">
        <f t="shared" si="237"/>
        <v>10.1</v>
      </c>
      <c r="CZ1458">
        <f t="shared" si="238"/>
        <v>1.58</v>
      </c>
      <c r="DA1458">
        <f t="shared" si="239"/>
        <v>6.39</v>
      </c>
      <c r="DB1458">
        <f t="shared" si="240"/>
        <v>188.02</v>
      </c>
      <c r="DC1458">
        <f t="shared" si="241"/>
        <v>0</v>
      </c>
    </row>
    <row r="1459" spans="1:107">
      <c r="A1459">
        <f>ROW(Source!A1308)</f>
        <v>1308</v>
      </c>
      <c r="B1459">
        <v>35806607</v>
      </c>
      <c r="C1459">
        <v>35812557</v>
      </c>
      <c r="D1459">
        <v>29109781</v>
      </c>
      <c r="E1459">
        <v>1</v>
      </c>
      <c r="F1459">
        <v>1</v>
      </c>
      <c r="G1459">
        <v>1</v>
      </c>
      <c r="H1459">
        <v>3</v>
      </c>
      <c r="I1459" t="s">
        <v>724</v>
      </c>
      <c r="J1459" t="s">
        <v>823</v>
      </c>
      <c r="K1459" t="s">
        <v>726</v>
      </c>
      <c r="L1459">
        <v>1346</v>
      </c>
      <c r="N1459">
        <v>1009</v>
      </c>
      <c r="O1459" t="s">
        <v>170</v>
      </c>
      <c r="P1459" t="s">
        <v>170</v>
      </c>
      <c r="Q1459">
        <v>1</v>
      </c>
      <c r="W1459">
        <v>0</v>
      </c>
      <c r="X1459">
        <v>-306339415</v>
      </c>
      <c r="Y1459">
        <v>9</v>
      </c>
      <c r="AA1459">
        <v>60.38</v>
      </c>
      <c r="AB1459">
        <v>0</v>
      </c>
      <c r="AC1459">
        <v>0</v>
      </c>
      <c r="AD1459">
        <v>0</v>
      </c>
      <c r="AE1459">
        <v>11.12</v>
      </c>
      <c r="AF1459">
        <v>0</v>
      </c>
      <c r="AG1459">
        <v>0</v>
      </c>
      <c r="AH1459">
        <v>0</v>
      </c>
      <c r="AI1459">
        <v>5.43</v>
      </c>
      <c r="AJ1459">
        <v>1</v>
      </c>
      <c r="AK1459">
        <v>1</v>
      </c>
      <c r="AL1459">
        <v>1</v>
      </c>
      <c r="AN1459">
        <v>0</v>
      </c>
      <c r="AO1459">
        <v>1</v>
      </c>
      <c r="AP1459">
        <v>0</v>
      </c>
      <c r="AQ1459">
        <v>0</v>
      </c>
      <c r="AR1459">
        <v>0</v>
      </c>
      <c r="AS1459" t="s">
        <v>3</v>
      </c>
      <c r="AT1459">
        <v>9</v>
      </c>
      <c r="AU1459" t="s">
        <v>3</v>
      </c>
      <c r="AV1459">
        <v>0</v>
      </c>
      <c r="AW1459">
        <v>2</v>
      </c>
      <c r="AX1459">
        <v>35812584</v>
      </c>
      <c r="AY1459">
        <v>1</v>
      </c>
      <c r="AZ1459">
        <v>0</v>
      </c>
      <c r="BA1459">
        <v>1440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CX1459">
        <f>Y1459*Source!I1308</f>
        <v>1.9935</v>
      </c>
      <c r="CY1459">
        <f t="shared" si="237"/>
        <v>60.38</v>
      </c>
      <c r="CZ1459">
        <f t="shared" si="238"/>
        <v>11.12</v>
      </c>
      <c r="DA1459">
        <f t="shared" si="239"/>
        <v>5.43</v>
      </c>
      <c r="DB1459">
        <f t="shared" si="240"/>
        <v>100.08</v>
      </c>
      <c r="DC1459">
        <f t="shared" si="241"/>
        <v>0</v>
      </c>
    </row>
    <row r="1460" spans="1:107">
      <c r="A1460">
        <f>ROW(Source!A1308)</f>
        <v>1308</v>
      </c>
      <c r="B1460">
        <v>35806607</v>
      </c>
      <c r="C1460">
        <v>35812557</v>
      </c>
      <c r="D1460">
        <v>29109782</v>
      </c>
      <c r="E1460">
        <v>1</v>
      </c>
      <c r="F1460">
        <v>1</v>
      </c>
      <c r="G1460">
        <v>1</v>
      </c>
      <c r="H1460">
        <v>3</v>
      </c>
      <c r="I1460" t="s">
        <v>727</v>
      </c>
      <c r="J1460" t="s">
        <v>824</v>
      </c>
      <c r="K1460" t="s">
        <v>729</v>
      </c>
      <c r="L1460">
        <v>1346</v>
      </c>
      <c r="N1460">
        <v>1009</v>
      </c>
      <c r="O1460" t="s">
        <v>170</v>
      </c>
      <c r="P1460" t="s">
        <v>170</v>
      </c>
      <c r="Q1460">
        <v>1</v>
      </c>
      <c r="W1460">
        <v>0</v>
      </c>
      <c r="X1460">
        <v>-71279152</v>
      </c>
      <c r="Y1460">
        <v>85</v>
      </c>
      <c r="AA1460">
        <v>16.309999999999999</v>
      </c>
      <c r="AB1460">
        <v>0</v>
      </c>
      <c r="AC1460">
        <v>0</v>
      </c>
      <c r="AD1460">
        <v>0</v>
      </c>
      <c r="AE1460">
        <v>4.3600000000000003</v>
      </c>
      <c r="AF1460">
        <v>0</v>
      </c>
      <c r="AG1460">
        <v>0</v>
      </c>
      <c r="AH1460">
        <v>0</v>
      </c>
      <c r="AI1460">
        <v>3.74</v>
      </c>
      <c r="AJ1460">
        <v>1</v>
      </c>
      <c r="AK1460">
        <v>1</v>
      </c>
      <c r="AL1460">
        <v>1</v>
      </c>
      <c r="AN1460">
        <v>0</v>
      </c>
      <c r="AO1460">
        <v>1</v>
      </c>
      <c r="AP1460">
        <v>0</v>
      </c>
      <c r="AQ1460">
        <v>0</v>
      </c>
      <c r="AR1460">
        <v>0</v>
      </c>
      <c r="AS1460" t="s">
        <v>3</v>
      </c>
      <c r="AT1460">
        <v>85</v>
      </c>
      <c r="AU1460" t="s">
        <v>3</v>
      </c>
      <c r="AV1460">
        <v>0</v>
      </c>
      <c r="AW1460">
        <v>2</v>
      </c>
      <c r="AX1460">
        <v>35812585</v>
      </c>
      <c r="AY1460">
        <v>1</v>
      </c>
      <c r="AZ1460">
        <v>0</v>
      </c>
      <c r="BA1460">
        <v>1441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CX1460">
        <f>Y1460*Source!I1308</f>
        <v>18.827500000000001</v>
      </c>
      <c r="CY1460">
        <f t="shared" si="237"/>
        <v>16.309999999999999</v>
      </c>
      <c r="CZ1460">
        <f t="shared" si="238"/>
        <v>4.3600000000000003</v>
      </c>
      <c r="DA1460">
        <f t="shared" si="239"/>
        <v>3.74</v>
      </c>
      <c r="DB1460">
        <f t="shared" si="240"/>
        <v>370.6</v>
      </c>
      <c r="DC1460">
        <f t="shared" si="241"/>
        <v>0</v>
      </c>
    </row>
    <row r="1461" spans="1:107">
      <c r="A1461">
        <f>ROW(Source!A1308)</f>
        <v>1308</v>
      </c>
      <c r="B1461">
        <v>35806607</v>
      </c>
      <c r="C1461">
        <v>35812557</v>
      </c>
      <c r="D1461">
        <v>29110699</v>
      </c>
      <c r="E1461">
        <v>1</v>
      </c>
      <c r="F1461">
        <v>1</v>
      </c>
      <c r="G1461">
        <v>1</v>
      </c>
      <c r="H1461">
        <v>3</v>
      </c>
      <c r="I1461" t="s">
        <v>730</v>
      </c>
      <c r="J1461" t="s">
        <v>825</v>
      </c>
      <c r="K1461" t="s">
        <v>732</v>
      </c>
      <c r="L1461">
        <v>1301</v>
      </c>
      <c r="N1461">
        <v>1003</v>
      </c>
      <c r="O1461" t="s">
        <v>151</v>
      </c>
      <c r="P1461" t="s">
        <v>151</v>
      </c>
      <c r="Q1461">
        <v>1</v>
      </c>
      <c r="W1461">
        <v>0</v>
      </c>
      <c r="X1461">
        <v>1063889258</v>
      </c>
      <c r="Y1461">
        <v>120</v>
      </c>
      <c r="AA1461">
        <v>1.24</v>
      </c>
      <c r="AB1461">
        <v>0</v>
      </c>
      <c r="AC1461">
        <v>0</v>
      </c>
      <c r="AD1461">
        <v>0</v>
      </c>
      <c r="AE1461">
        <v>0.17</v>
      </c>
      <c r="AF1461">
        <v>0</v>
      </c>
      <c r="AG1461">
        <v>0</v>
      </c>
      <c r="AH1461">
        <v>0</v>
      </c>
      <c r="AI1461">
        <v>7.29</v>
      </c>
      <c r="AJ1461">
        <v>1</v>
      </c>
      <c r="AK1461">
        <v>1</v>
      </c>
      <c r="AL1461">
        <v>1</v>
      </c>
      <c r="AN1461">
        <v>0</v>
      </c>
      <c r="AO1461">
        <v>1</v>
      </c>
      <c r="AP1461">
        <v>0</v>
      </c>
      <c r="AQ1461">
        <v>0</v>
      </c>
      <c r="AR1461">
        <v>0</v>
      </c>
      <c r="AS1461" t="s">
        <v>3</v>
      </c>
      <c r="AT1461">
        <v>120</v>
      </c>
      <c r="AU1461" t="s">
        <v>3</v>
      </c>
      <c r="AV1461">
        <v>0</v>
      </c>
      <c r="AW1461">
        <v>2</v>
      </c>
      <c r="AX1461">
        <v>35812586</v>
      </c>
      <c r="AY1461">
        <v>1</v>
      </c>
      <c r="AZ1461">
        <v>0</v>
      </c>
      <c r="BA1461">
        <v>1442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CX1461">
        <f>Y1461*Source!I1308</f>
        <v>26.580000000000002</v>
      </c>
      <c r="CY1461">
        <f t="shared" si="237"/>
        <v>1.24</v>
      </c>
      <c r="CZ1461">
        <f t="shared" si="238"/>
        <v>0.17</v>
      </c>
      <c r="DA1461">
        <f t="shared" si="239"/>
        <v>7.29</v>
      </c>
      <c r="DB1461">
        <f t="shared" si="240"/>
        <v>20.399999999999999</v>
      </c>
      <c r="DC1461">
        <f t="shared" si="241"/>
        <v>0</v>
      </c>
    </row>
    <row r="1462" spans="1:107">
      <c r="A1462">
        <f>ROW(Source!A1308)</f>
        <v>1308</v>
      </c>
      <c r="B1462">
        <v>35806607</v>
      </c>
      <c r="C1462">
        <v>35812557</v>
      </c>
      <c r="D1462">
        <v>29110797</v>
      </c>
      <c r="E1462">
        <v>1</v>
      </c>
      <c r="F1462">
        <v>1</v>
      </c>
      <c r="G1462">
        <v>1</v>
      </c>
      <c r="H1462">
        <v>3</v>
      </c>
      <c r="I1462" t="s">
        <v>733</v>
      </c>
      <c r="J1462" t="s">
        <v>826</v>
      </c>
      <c r="K1462" t="s">
        <v>735</v>
      </c>
      <c r="L1462">
        <v>1301</v>
      </c>
      <c r="N1462">
        <v>1003</v>
      </c>
      <c r="O1462" t="s">
        <v>151</v>
      </c>
      <c r="P1462" t="s">
        <v>151</v>
      </c>
      <c r="Q1462">
        <v>1</v>
      </c>
      <c r="W1462">
        <v>0</v>
      </c>
      <c r="X1462">
        <v>1919953005</v>
      </c>
      <c r="Y1462">
        <v>82</v>
      </c>
      <c r="AA1462">
        <v>15.5</v>
      </c>
      <c r="AB1462">
        <v>0</v>
      </c>
      <c r="AC1462">
        <v>0</v>
      </c>
      <c r="AD1462">
        <v>0</v>
      </c>
      <c r="AE1462">
        <v>1.74</v>
      </c>
      <c r="AF1462">
        <v>0</v>
      </c>
      <c r="AG1462">
        <v>0</v>
      </c>
      <c r="AH1462">
        <v>0</v>
      </c>
      <c r="AI1462">
        <v>8.91</v>
      </c>
      <c r="AJ1462">
        <v>1</v>
      </c>
      <c r="AK1462">
        <v>1</v>
      </c>
      <c r="AL1462">
        <v>1</v>
      </c>
      <c r="AN1462">
        <v>0</v>
      </c>
      <c r="AO1462">
        <v>1</v>
      </c>
      <c r="AP1462">
        <v>0</v>
      </c>
      <c r="AQ1462">
        <v>0</v>
      </c>
      <c r="AR1462">
        <v>0</v>
      </c>
      <c r="AS1462" t="s">
        <v>3</v>
      </c>
      <c r="AT1462">
        <v>82</v>
      </c>
      <c r="AU1462" t="s">
        <v>3</v>
      </c>
      <c r="AV1462">
        <v>0</v>
      </c>
      <c r="AW1462">
        <v>2</v>
      </c>
      <c r="AX1462">
        <v>35812587</v>
      </c>
      <c r="AY1462">
        <v>1</v>
      </c>
      <c r="AZ1462">
        <v>0</v>
      </c>
      <c r="BA1462">
        <v>1443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CX1462">
        <f>Y1462*Source!I1308</f>
        <v>18.163</v>
      </c>
      <c r="CY1462">
        <f t="shared" si="237"/>
        <v>15.5</v>
      </c>
      <c r="CZ1462">
        <f t="shared" si="238"/>
        <v>1.74</v>
      </c>
      <c r="DA1462">
        <f t="shared" si="239"/>
        <v>8.91</v>
      </c>
      <c r="DB1462">
        <f t="shared" si="240"/>
        <v>142.68</v>
      </c>
      <c r="DC1462">
        <f t="shared" si="241"/>
        <v>0</v>
      </c>
    </row>
    <row r="1463" spans="1:107">
      <c r="A1463">
        <f>ROW(Source!A1308)</f>
        <v>1308</v>
      </c>
      <c r="B1463">
        <v>35806607</v>
      </c>
      <c r="C1463">
        <v>35812557</v>
      </c>
      <c r="D1463">
        <v>29110815</v>
      </c>
      <c r="E1463">
        <v>1</v>
      </c>
      <c r="F1463">
        <v>1</v>
      </c>
      <c r="G1463">
        <v>1</v>
      </c>
      <c r="H1463">
        <v>3</v>
      </c>
      <c r="I1463" t="s">
        <v>736</v>
      </c>
      <c r="J1463" t="s">
        <v>888</v>
      </c>
      <c r="K1463" t="s">
        <v>738</v>
      </c>
      <c r="L1463">
        <v>1301</v>
      </c>
      <c r="N1463">
        <v>1003</v>
      </c>
      <c r="O1463" t="s">
        <v>151</v>
      </c>
      <c r="P1463" t="s">
        <v>151</v>
      </c>
      <c r="Q1463">
        <v>1</v>
      </c>
      <c r="W1463">
        <v>0</v>
      </c>
      <c r="X1463">
        <v>-1169660804</v>
      </c>
      <c r="Y1463">
        <v>116</v>
      </c>
      <c r="AA1463">
        <v>6.29</v>
      </c>
      <c r="AB1463">
        <v>0</v>
      </c>
      <c r="AC1463">
        <v>0</v>
      </c>
      <c r="AD1463">
        <v>0</v>
      </c>
      <c r="AE1463">
        <v>0.85</v>
      </c>
      <c r="AF1463">
        <v>0</v>
      </c>
      <c r="AG1463">
        <v>0</v>
      </c>
      <c r="AH1463">
        <v>0</v>
      </c>
      <c r="AI1463">
        <v>7.4</v>
      </c>
      <c r="AJ1463">
        <v>1</v>
      </c>
      <c r="AK1463">
        <v>1</v>
      </c>
      <c r="AL1463">
        <v>1</v>
      </c>
      <c r="AN1463">
        <v>0</v>
      </c>
      <c r="AO1463">
        <v>1</v>
      </c>
      <c r="AP1463">
        <v>0</v>
      </c>
      <c r="AQ1463">
        <v>0</v>
      </c>
      <c r="AR1463">
        <v>0</v>
      </c>
      <c r="AS1463" t="s">
        <v>3</v>
      </c>
      <c r="AT1463">
        <v>116</v>
      </c>
      <c r="AU1463" t="s">
        <v>3</v>
      </c>
      <c r="AV1463">
        <v>0</v>
      </c>
      <c r="AW1463">
        <v>2</v>
      </c>
      <c r="AX1463">
        <v>35812588</v>
      </c>
      <c r="AY1463">
        <v>1</v>
      </c>
      <c r="AZ1463">
        <v>0</v>
      </c>
      <c r="BA1463">
        <v>1444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CX1463">
        <f>Y1463*Source!I1308</f>
        <v>25.693999999999999</v>
      </c>
      <c r="CY1463">
        <f t="shared" si="237"/>
        <v>6.29</v>
      </c>
      <c r="CZ1463">
        <f t="shared" si="238"/>
        <v>0.85</v>
      </c>
      <c r="DA1463">
        <f t="shared" si="239"/>
        <v>7.4</v>
      </c>
      <c r="DB1463">
        <f t="shared" si="240"/>
        <v>98.6</v>
      </c>
      <c r="DC1463">
        <f t="shared" si="241"/>
        <v>0</v>
      </c>
    </row>
    <row r="1464" spans="1:107">
      <c r="A1464">
        <f>ROW(Source!A1308)</f>
        <v>1308</v>
      </c>
      <c r="B1464">
        <v>35806607</v>
      </c>
      <c r="C1464">
        <v>35812557</v>
      </c>
      <c r="D1464">
        <v>29111455</v>
      </c>
      <c r="E1464">
        <v>1</v>
      </c>
      <c r="F1464">
        <v>1</v>
      </c>
      <c r="G1464">
        <v>1</v>
      </c>
      <c r="H1464">
        <v>3</v>
      </c>
      <c r="I1464" t="s">
        <v>219</v>
      </c>
      <c r="J1464" t="s">
        <v>275</v>
      </c>
      <c r="K1464" t="s">
        <v>220</v>
      </c>
      <c r="L1464">
        <v>1327</v>
      </c>
      <c r="N1464">
        <v>1005</v>
      </c>
      <c r="O1464" t="s">
        <v>165</v>
      </c>
      <c r="P1464" t="s">
        <v>165</v>
      </c>
      <c r="Q1464">
        <v>1</v>
      </c>
      <c r="W1464">
        <v>0</v>
      </c>
      <c r="X1464">
        <v>-1126346608</v>
      </c>
      <c r="Y1464">
        <v>212</v>
      </c>
      <c r="AA1464">
        <v>73.790000000000006</v>
      </c>
      <c r="AB1464">
        <v>0</v>
      </c>
      <c r="AC1464">
        <v>0</v>
      </c>
      <c r="AD1464">
        <v>0</v>
      </c>
      <c r="AE1464">
        <v>15.06</v>
      </c>
      <c r="AF1464">
        <v>0</v>
      </c>
      <c r="AG1464">
        <v>0</v>
      </c>
      <c r="AH1464">
        <v>0</v>
      </c>
      <c r="AI1464">
        <v>4.9000000000000004</v>
      </c>
      <c r="AJ1464">
        <v>1</v>
      </c>
      <c r="AK1464">
        <v>1</v>
      </c>
      <c r="AL1464">
        <v>1</v>
      </c>
      <c r="AN1464">
        <v>0</v>
      </c>
      <c r="AO1464">
        <v>1</v>
      </c>
      <c r="AP1464">
        <v>0</v>
      </c>
      <c r="AQ1464">
        <v>0</v>
      </c>
      <c r="AR1464">
        <v>0</v>
      </c>
      <c r="AS1464" t="s">
        <v>3</v>
      </c>
      <c r="AT1464">
        <v>212</v>
      </c>
      <c r="AU1464" t="s">
        <v>3</v>
      </c>
      <c r="AV1464">
        <v>0</v>
      </c>
      <c r="AW1464">
        <v>2</v>
      </c>
      <c r="AX1464">
        <v>35812589</v>
      </c>
      <c r="AY1464">
        <v>1</v>
      </c>
      <c r="AZ1464">
        <v>0</v>
      </c>
      <c r="BA1464">
        <v>1445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CX1464">
        <f>Y1464*Source!I1308</f>
        <v>46.957999999999998</v>
      </c>
      <c r="CY1464">
        <f t="shared" si="237"/>
        <v>73.790000000000006</v>
      </c>
      <c r="CZ1464">
        <f t="shared" si="238"/>
        <v>15.06</v>
      </c>
      <c r="DA1464">
        <f t="shared" si="239"/>
        <v>4.9000000000000004</v>
      </c>
      <c r="DB1464">
        <f t="shared" si="240"/>
        <v>3192.72</v>
      </c>
      <c r="DC1464">
        <f t="shared" si="241"/>
        <v>0</v>
      </c>
    </row>
    <row r="1465" spans="1:107">
      <c r="A1465">
        <f>ROW(Source!A1308)</f>
        <v>1308</v>
      </c>
      <c r="B1465">
        <v>35806607</v>
      </c>
      <c r="C1465">
        <v>35812557</v>
      </c>
      <c r="D1465">
        <v>29114733</v>
      </c>
      <c r="E1465">
        <v>1</v>
      </c>
      <c r="F1465">
        <v>1</v>
      </c>
      <c r="G1465">
        <v>1</v>
      </c>
      <c r="H1465">
        <v>3</v>
      </c>
      <c r="I1465" t="s">
        <v>739</v>
      </c>
      <c r="J1465" t="s">
        <v>830</v>
      </c>
      <c r="K1465" t="s">
        <v>741</v>
      </c>
      <c r="L1465">
        <v>1354</v>
      </c>
      <c r="N1465">
        <v>1010</v>
      </c>
      <c r="O1465" t="s">
        <v>258</v>
      </c>
      <c r="P1465" t="s">
        <v>258</v>
      </c>
      <c r="Q1465">
        <v>1</v>
      </c>
      <c r="W1465">
        <v>0</v>
      </c>
      <c r="X1465">
        <v>-1352915271</v>
      </c>
      <c r="Y1465">
        <v>735</v>
      </c>
      <c r="AA1465">
        <v>0.3</v>
      </c>
      <c r="AB1465">
        <v>0</v>
      </c>
      <c r="AC1465">
        <v>0</v>
      </c>
      <c r="AD1465">
        <v>0</v>
      </c>
      <c r="AE1465">
        <v>0.02</v>
      </c>
      <c r="AF1465">
        <v>0</v>
      </c>
      <c r="AG1465">
        <v>0</v>
      </c>
      <c r="AH1465">
        <v>0</v>
      </c>
      <c r="AI1465">
        <v>14.91</v>
      </c>
      <c r="AJ1465">
        <v>1</v>
      </c>
      <c r="AK1465">
        <v>1</v>
      </c>
      <c r="AL1465">
        <v>1</v>
      </c>
      <c r="AN1465">
        <v>0</v>
      </c>
      <c r="AO1465">
        <v>1</v>
      </c>
      <c r="AP1465">
        <v>0</v>
      </c>
      <c r="AQ1465">
        <v>0</v>
      </c>
      <c r="AR1465">
        <v>0</v>
      </c>
      <c r="AS1465" t="s">
        <v>3</v>
      </c>
      <c r="AT1465">
        <v>735</v>
      </c>
      <c r="AU1465" t="s">
        <v>3</v>
      </c>
      <c r="AV1465">
        <v>0</v>
      </c>
      <c r="AW1465">
        <v>2</v>
      </c>
      <c r="AX1465">
        <v>35812590</v>
      </c>
      <c r="AY1465">
        <v>1</v>
      </c>
      <c r="AZ1465">
        <v>0</v>
      </c>
      <c r="BA1465">
        <v>1446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CX1465">
        <f>Y1465*Source!I1308</f>
        <v>162.80250000000001</v>
      </c>
      <c r="CY1465">
        <f t="shared" si="237"/>
        <v>0.3</v>
      </c>
      <c r="CZ1465">
        <f t="shared" si="238"/>
        <v>0.02</v>
      </c>
      <c r="DA1465">
        <f t="shared" si="239"/>
        <v>14.91</v>
      </c>
      <c r="DB1465">
        <f t="shared" si="240"/>
        <v>14.7</v>
      </c>
      <c r="DC1465">
        <f t="shared" si="241"/>
        <v>0</v>
      </c>
    </row>
    <row r="1466" spans="1:107">
      <c r="A1466">
        <f>ROW(Source!A1308)</f>
        <v>1308</v>
      </c>
      <c r="B1466">
        <v>35806607</v>
      </c>
      <c r="C1466">
        <v>35812557</v>
      </c>
      <c r="D1466">
        <v>29114734</v>
      </c>
      <c r="E1466">
        <v>1</v>
      </c>
      <c r="F1466">
        <v>1</v>
      </c>
      <c r="G1466">
        <v>1</v>
      </c>
      <c r="H1466">
        <v>3</v>
      </c>
      <c r="I1466" t="s">
        <v>742</v>
      </c>
      <c r="J1466" t="s">
        <v>889</v>
      </c>
      <c r="K1466" t="s">
        <v>744</v>
      </c>
      <c r="L1466">
        <v>1354</v>
      </c>
      <c r="N1466">
        <v>1010</v>
      </c>
      <c r="O1466" t="s">
        <v>258</v>
      </c>
      <c r="P1466" t="s">
        <v>258</v>
      </c>
      <c r="Q1466">
        <v>1</v>
      </c>
      <c r="W1466">
        <v>0</v>
      </c>
      <c r="X1466">
        <v>1370092194</v>
      </c>
      <c r="Y1466">
        <v>1855</v>
      </c>
      <c r="AA1466">
        <v>0.38</v>
      </c>
      <c r="AB1466">
        <v>0</v>
      </c>
      <c r="AC1466">
        <v>0</v>
      </c>
      <c r="AD1466">
        <v>0</v>
      </c>
      <c r="AE1466">
        <v>0.03</v>
      </c>
      <c r="AF1466">
        <v>0</v>
      </c>
      <c r="AG1466">
        <v>0</v>
      </c>
      <c r="AH1466">
        <v>0</v>
      </c>
      <c r="AI1466">
        <v>12.55</v>
      </c>
      <c r="AJ1466">
        <v>1</v>
      </c>
      <c r="AK1466">
        <v>1</v>
      </c>
      <c r="AL1466">
        <v>1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 t="s">
        <v>3</v>
      </c>
      <c r="AT1466">
        <v>1855</v>
      </c>
      <c r="AU1466" t="s">
        <v>3</v>
      </c>
      <c r="AV1466">
        <v>0</v>
      </c>
      <c r="AW1466">
        <v>2</v>
      </c>
      <c r="AX1466">
        <v>35812591</v>
      </c>
      <c r="AY1466">
        <v>1</v>
      </c>
      <c r="AZ1466">
        <v>0</v>
      </c>
      <c r="BA1466">
        <v>1447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CX1466">
        <f>Y1466*Source!I1308</f>
        <v>410.88249999999999</v>
      </c>
      <c r="CY1466">
        <f t="shared" si="237"/>
        <v>0.38</v>
      </c>
      <c r="CZ1466">
        <f t="shared" si="238"/>
        <v>0.03</v>
      </c>
      <c r="DA1466">
        <f t="shared" si="239"/>
        <v>12.55</v>
      </c>
      <c r="DB1466">
        <f t="shared" si="240"/>
        <v>55.65</v>
      </c>
      <c r="DC1466">
        <f t="shared" si="241"/>
        <v>0</v>
      </c>
    </row>
    <row r="1467" spans="1:107">
      <c r="A1467">
        <f>ROW(Source!A1308)</f>
        <v>1308</v>
      </c>
      <c r="B1467">
        <v>35806607</v>
      </c>
      <c r="C1467">
        <v>35812557</v>
      </c>
      <c r="D1467">
        <v>29114482</v>
      </c>
      <c r="E1467">
        <v>1</v>
      </c>
      <c r="F1467">
        <v>1</v>
      </c>
      <c r="G1467">
        <v>1</v>
      </c>
      <c r="H1467">
        <v>3</v>
      </c>
      <c r="I1467" t="s">
        <v>745</v>
      </c>
      <c r="J1467" t="s">
        <v>890</v>
      </c>
      <c r="K1467" t="s">
        <v>747</v>
      </c>
      <c r="L1467">
        <v>1354</v>
      </c>
      <c r="N1467">
        <v>1010</v>
      </c>
      <c r="O1467" t="s">
        <v>258</v>
      </c>
      <c r="P1467" t="s">
        <v>258</v>
      </c>
      <c r="Q1467">
        <v>1</v>
      </c>
      <c r="W1467">
        <v>0</v>
      </c>
      <c r="X1467">
        <v>-520920930</v>
      </c>
      <c r="Y1467">
        <v>153</v>
      </c>
      <c r="AA1467">
        <v>0.33</v>
      </c>
      <c r="AB1467">
        <v>0</v>
      </c>
      <c r="AC1467">
        <v>0</v>
      </c>
      <c r="AD1467">
        <v>0</v>
      </c>
      <c r="AE1467">
        <v>7.0000000000000007E-2</v>
      </c>
      <c r="AF1467">
        <v>0</v>
      </c>
      <c r="AG1467">
        <v>0</v>
      </c>
      <c r="AH1467">
        <v>0</v>
      </c>
      <c r="AI1467">
        <v>4.74</v>
      </c>
      <c r="AJ1467">
        <v>1</v>
      </c>
      <c r="AK1467">
        <v>1</v>
      </c>
      <c r="AL1467">
        <v>1</v>
      </c>
      <c r="AN1467">
        <v>0</v>
      </c>
      <c r="AO1467">
        <v>1</v>
      </c>
      <c r="AP1467">
        <v>0</v>
      </c>
      <c r="AQ1467">
        <v>0</v>
      </c>
      <c r="AR1467">
        <v>0</v>
      </c>
      <c r="AS1467" t="s">
        <v>3</v>
      </c>
      <c r="AT1467">
        <v>153</v>
      </c>
      <c r="AU1467" t="s">
        <v>3</v>
      </c>
      <c r="AV1467">
        <v>0</v>
      </c>
      <c r="AW1467">
        <v>2</v>
      </c>
      <c r="AX1467">
        <v>35812592</v>
      </c>
      <c r="AY1467">
        <v>1</v>
      </c>
      <c r="AZ1467">
        <v>0</v>
      </c>
      <c r="BA1467">
        <v>1448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CX1467">
        <f>Y1467*Source!I1308</f>
        <v>33.889499999999998</v>
      </c>
      <c r="CY1467">
        <f t="shared" si="237"/>
        <v>0.33</v>
      </c>
      <c r="CZ1467">
        <f t="shared" si="238"/>
        <v>7.0000000000000007E-2</v>
      </c>
      <c r="DA1467">
        <f t="shared" si="239"/>
        <v>4.74</v>
      </c>
      <c r="DB1467">
        <f t="shared" si="240"/>
        <v>10.71</v>
      </c>
      <c r="DC1467">
        <f t="shared" si="241"/>
        <v>0</v>
      </c>
    </row>
    <row r="1468" spans="1:107">
      <c r="A1468">
        <f>ROW(Source!A1308)</f>
        <v>1308</v>
      </c>
      <c r="B1468">
        <v>35806607</v>
      </c>
      <c r="C1468">
        <v>35812557</v>
      </c>
      <c r="D1468">
        <v>29129584</v>
      </c>
      <c r="E1468">
        <v>1</v>
      </c>
      <c r="F1468">
        <v>1</v>
      </c>
      <c r="G1468">
        <v>1</v>
      </c>
      <c r="H1468">
        <v>3</v>
      </c>
      <c r="I1468" t="s">
        <v>748</v>
      </c>
      <c r="J1468" t="s">
        <v>891</v>
      </c>
      <c r="K1468" t="s">
        <v>750</v>
      </c>
      <c r="L1468">
        <v>1301</v>
      </c>
      <c r="N1468">
        <v>1003</v>
      </c>
      <c r="O1468" t="s">
        <v>151</v>
      </c>
      <c r="P1468" t="s">
        <v>151</v>
      </c>
      <c r="Q1468">
        <v>1</v>
      </c>
      <c r="W1468">
        <v>0</v>
      </c>
      <c r="X1468">
        <v>-1665253311</v>
      </c>
      <c r="Y1468">
        <v>88</v>
      </c>
      <c r="AA1468">
        <v>53.07</v>
      </c>
      <c r="AB1468">
        <v>0</v>
      </c>
      <c r="AC1468">
        <v>0</v>
      </c>
      <c r="AD1468">
        <v>0</v>
      </c>
      <c r="AE1468">
        <v>7.22</v>
      </c>
      <c r="AF1468">
        <v>0</v>
      </c>
      <c r="AG1468">
        <v>0</v>
      </c>
      <c r="AH1468">
        <v>0</v>
      </c>
      <c r="AI1468">
        <v>7.35</v>
      </c>
      <c r="AJ1468">
        <v>1</v>
      </c>
      <c r="AK1468">
        <v>1</v>
      </c>
      <c r="AL1468">
        <v>1</v>
      </c>
      <c r="AN1468">
        <v>0</v>
      </c>
      <c r="AO1468">
        <v>1</v>
      </c>
      <c r="AP1468">
        <v>0</v>
      </c>
      <c r="AQ1468">
        <v>0</v>
      </c>
      <c r="AR1468">
        <v>0</v>
      </c>
      <c r="AS1468" t="s">
        <v>3</v>
      </c>
      <c r="AT1468">
        <v>88</v>
      </c>
      <c r="AU1468" t="s">
        <v>3</v>
      </c>
      <c r="AV1468">
        <v>0</v>
      </c>
      <c r="AW1468">
        <v>2</v>
      </c>
      <c r="AX1468">
        <v>35812593</v>
      </c>
      <c r="AY1468">
        <v>1</v>
      </c>
      <c r="AZ1468">
        <v>0</v>
      </c>
      <c r="BA1468">
        <v>1449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CX1468">
        <f>Y1468*Source!I1308</f>
        <v>19.492000000000001</v>
      </c>
      <c r="CY1468">
        <f t="shared" si="237"/>
        <v>53.07</v>
      </c>
      <c r="CZ1468">
        <f t="shared" si="238"/>
        <v>7.22</v>
      </c>
      <c r="DA1468">
        <f t="shared" si="239"/>
        <v>7.35</v>
      </c>
      <c r="DB1468">
        <f t="shared" si="240"/>
        <v>635.36</v>
      </c>
      <c r="DC1468">
        <f t="shared" si="241"/>
        <v>0</v>
      </c>
    </row>
    <row r="1469" spans="1:107">
      <c r="A1469">
        <f>ROW(Source!A1308)</f>
        <v>1308</v>
      </c>
      <c r="B1469">
        <v>35806607</v>
      </c>
      <c r="C1469">
        <v>35812557</v>
      </c>
      <c r="D1469">
        <v>29129619</v>
      </c>
      <c r="E1469">
        <v>1</v>
      </c>
      <c r="F1469">
        <v>1</v>
      </c>
      <c r="G1469">
        <v>1</v>
      </c>
      <c r="H1469">
        <v>3</v>
      </c>
      <c r="I1469" t="s">
        <v>751</v>
      </c>
      <c r="J1469" t="s">
        <v>892</v>
      </c>
      <c r="K1469" t="s">
        <v>753</v>
      </c>
      <c r="L1469">
        <v>1301</v>
      </c>
      <c r="N1469">
        <v>1003</v>
      </c>
      <c r="O1469" t="s">
        <v>151</v>
      </c>
      <c r="P1469" t="s">
        <v>151</v>
      </c>
      <c r="Q1469">
        <v>1</v>
      </c>
      <c r="W1469">
        <v>0</v>
      </c>
      <c r="X1469">
        <v>1030922947</v>
      </c>
      <c r="Y1469">
        <v>225</v>
      </c>
      <c r="AA1469">
        <v>61.61</v>
      </c>
      <c r="AB1469">
        <v>0</v>
      </c>
      <c r="AC1469">
        <v>0</v>
      </c>
      <c r="AD1469">
        <v>0</v>
      </c>
      <c r="AE1469">
        <v>8.44</v>
      </c>
      <c r="AF1469">
        <v>0</v>
      </c>
      <c r="AG1469">
        <v>0</v>
      </c>
      <c r="AH1469">
        <v>0</v>
      </c>
      <c r="AI1469">
        <v>7.3</v>
      </c>
      <c r="AJ1469">
        <v>1</v>
      </c>
      <c r="AK1469">
        <v>1</v>
      </c>
      <c r="AL1469">
        <v>1</v>
      </c>
      <c r="AN1469">
        <v>0</v>
      </c>
      <c r="AO1469">
        <v>1</v>
      </c>
      <c r="AP1469">
        <v>0</v>
      </c>
      <c r="AQ1469">
        <v>0</v>
      </c>
      <c r="AR1469">
        <v>0</v>
      </c>
      <c r="AS1469" t="s">
        <v>3</v>
      </c>
      <c r="AT1469">
        <v>225</v>
      </c>
      <c r="AU1469" t="s">
        <v>3</v>
      </c>
      <c r="AV1469">
        <v>0</v>
      </c>
      <c r="AW1469">
        <v>2</v>
      </c>
      <c r="AX1469">
        <v>35812594</v>
      </c>
      <c r="AY1469">
        <v>1</v>
      </c>
      <c r="AZ1469">
        <v>0</v>
      </c>
      <c r="BA1469">
        <v>1450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CX1469">
        <f>Y1469*Source!I1308</f>
        <v>49.837499999999999</v>
      </c>
      <c r="CY1469">
        <f t="shared" si="237"/>
        <v>61.61</v>
      </c>
      <c r="CZ1469">
        <f t="shared" si="238"/>
        <v>8.44</v>
      </c>
      <c r="DA1469">
        <f t="shared" si="239"/>
        <v>7.3</v>
      </c>
      <c r="DB1469">
        <f t="shared" si="240"/>
        <v>1899</v>
      </c>
      <c r="DC1469">
        <f t="shared" si="241"/>
        <v>0</v>
      </c>
    </row>
    <row r="1470" spans="1:107">
      <c r="A1470">
        <f>ROW(Source!A1308)</f>
        <v>1308</v>
      </c>
      <c r="B1470">
        <v>35806607</v>
      </c>
      <c r="C1470">
        <v>35812557</v>
      </c>
      <c r="D1470">
        <v>29129634</v>
      </c>
      <c r="E1470">
        <v>1</v>
      </c>
      <c r="F1470">
        <v>1</v>
      </c>
      <c r="G1470">
        <v>1</v>
      </c>
      <c r="H1470">
        <v>3</v>
      </c>
      <c r="I1470" t="s">
        <v>853</v>
      </c>
      <c r="J1470" t="s">
        <v>893</v>
      </c>
      <c r="K1470" t="s">
        <v>855</v>
      </c>
      <c r="L1470">
        <v>1301</v>
      </c>
      <c r="N1470">
        <v>1003</v>
      </c>
      <c r="O1470" t="s">
        <v>151</v>
      </c>
      <c r="P1470" t="s">
        <v>151</v>
      </c>
      <c r="Q1470">
        <v>1</v>
      </c>
      <c r="W1470">
        <v>0</v>
      </c>
      <c r="X1470">
        <v>-234707112</v>
      </c>
      <c r="Y1470">
        <v>46</v>
      </c>
      <c r="AA1470">
        <v>37.020000000000003</v>
      </c>
      <c r="AB1470">
        <v>0</v>
      </c>
      <c r="AC1470">
        <v>0</v>
      </c>
      <c r="AD1470">
        <v>0</v>
      </c>
      <c r="AE1470">
        <v>3.32</v>
      </c>
      <c r="AF1470">
        <v>0</v>
      </c>
      <c r="AG1470">
        <v>0</v>
      </c>
      <c r="AH1470">
        <v>0</v>
      </c>
      <c r="AI1470">
        <v>11.15</v>
      </c>
      <c r="AJ1470">
        <v>1</v>
      </c>
      <c r="AK1470">
        <v>1</v>
      </c>
      <c r="AL1470">
        <v>1</v>
      </c>
      <c r="AN1470">
        <v>0</v>
      </c>
      <c r="AO1470">
        <v>1</v>
      </c>
      <c r="AP1470">
        <v>0</v>
      </c>
      <c r="AQ1470">
        <v>0</v>
      </c>
      <c r="AR1470">
        <v>0</v>
      </c>
      <c r="AS1470" t="s">
        <v>3</v>
      </c>
      <c r="AT1470">
        <v>46</v>
      </c>
      <c r="AU1470" t="s">
        <v>3</v>
      </c>
      <c r="AV1470">
        <v>0</v>
      </c>
      <c r="AW1470">
        <v>2</v>
      </c>
      <c r="AX1470">
        <v>35812595</v>
      </c>
      <c r="AY1470">
        <v>1</v>
      </c>
      <c r="AZ1470">
        <v>0</v>
      </c>
      <c r="BA1470">
        <v>1451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CX1470">
        <f>Y1470*Source!I1308</f>
        <v>10.189</v>
      </c>
      <c r="CY1470">
        <f t="shared" si="237"/>
        <v>37.020000000000003</v>
      </c>
      <c r="CZ1470">
        <f t="shared" si="238"/>
        <v>3.32</v>
      </c>
      <c r="DA1470">
        <f t="shared" si="239"/>
        <v>11.15</v>
      </c>
      <c r="DB1470">
        <f t="shared" si="240"/>
        <v>152.72</v>
      </c>
      <c r="DC1470">
        <f t="shared" si="241"/>
        <v>0</v>
      </c>
    </row>
    <row r="1471" spans="1:107">
      <c r="A1471">
        <f>ROW(Source!A1309)</f>
        <v>1309</v>
      </c>
      <c r="B1471">
        <v>35806607</v>
      </c>
      <c r="C1471">
        <v>35812596</v>
      </c>
      <c r="D1471">
        <v>18409850</v>
      </c>
      <c r="E1471">
        <v>1</v>
      </c>
      <c r="F1471">
        <v>1</v>
      </c>
      <c r="G1471">
        <v>1</v>
      </c>
      <c r="H1471">
        <v>1</v>
      </c>
      <c r="I1471" t="s">
        <v>709</v>
      </c>
      <c r="J1471" t="s">
        <v>3</v>
      </c>
      <c r="K1471" t="s">
        <v>710</v>
      </c>
      <c r="L1471">
        <v>1369</v>
      </c>
      <c r="N1471">
        <v>1013</v>
      </c>
      <c r="O1471" t="s">
        <v>583</v>
      </c>
      <c r="P1471" t="s">
        <v>583</v>
      </c>
      <c r="Q1471">
        <v>1</v>
      </c>
      <c r="W1471">
        <v>0</v>
      </c>
      <c r="X1471">
        <v>855544366</v>
      </c>
      <c r="Y1471">
        <v>96.6</v>
      </c>
      <c r="AA1471">
        <v>0</v>
      </c>
      <c r="AB1471">
        <v>0</v>
      </c>
      <c r="AC1471">
        <v>0</v>
      </c>
      <c r="AD1471">
        <v>300.99</v>
      </c>
      <c r="AE1471">
        <v>0</v>
      </c>
      <c r="AF1471">
        <v>0</v>
      </c>
      <c r="AG1471">
        <v>0</v>
      </c>
      <c r="AH1471">
        <v>300.99</v>
      </c>
      <c r="AI1471">
        <v>1</v>
      </c>
      <c r="AJ1471">
        <v>1</v>
      </c>
      <c r="AK1471">
        <v>1</v>
      </c>
      <c r="AL1471">
        <v>1</v>
      </c>
      <c r="AN1471">
        <v>0</v>
      </c>
      <c r="AO1471">
        <v>1</v>
      </c>
      <c r="AP1471">
        <v>1</v>
      </c>
      <c r="AQ1471">
        <v>0</v>
      </c>
      <c r="AR1471">
        <v>0</v>
      </c>
      <c r="AS1471" t="s">
        <v>3</v>
      </c>
      <c r="AT1471">
        <v>84</v>
      </c>
      <c r="AU1471" t="s">
        <v>144</v>
      </c>
      <c r="AV1471">
        <v>1</v>
      </c>
      <c r="AW1471">
        <v>2</v>
      </c>
      <c r="AX1471">
        <v>35812615</v>
      </c>
      <c r="AY1471">
        <v>2</v>
      </c>
      <c r="AZ1471">
        <v>131072</v>
      </c>
      <c r="BA1471">
        <v>1452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CX1471">
        <f>Y1471*Source!I1309</f>
        <v>21.396899999999999</v>
      </c>
      <c r="CY1471">
        <f>AD1471</f>
        <v>300.99</v>
      </c>
      <c r="CZ1471">
        <f>AH1471</f>
        <v>300.99</v>
      </c>
      <c r="DA1471">
        <f>AL1471</f>
        <v>1</v>
      </c>
      <c r="DB1471">
        <f>ROUND((ROUND(AT1471*CZ1471,2)*1.15),2)</f>
        <v>29075.63</v>
      </c>
      <c r="DC1471">
        <f>ROUND((ROUND(AT1471*AG1471,2)*1.15),2)</f>
        <v>0</v>
      </c>
    </row>
    <row r="1472" spans="1:107">
      <c r="A1472">
        <f>ROW(Source!A1309)</f>
        <v>1309</v>
      </c>
      <c r="B1472">
        <v>35806607</v>
      </c>
      <c r="C1472">
        <v>35812596</v>
      </c>
      <c r="D1472">
        <v>29173472</v>
      </c>
      <c r="E1472">
        <v>1</v>
      </c>
      <c r="F1472">
        <v>1</v>
      </c>
      <c r="G1472">
        <v>1</v>
      </c>
      <c r="H1472">
        <v>2</v>
      </c>
      <c r="I1472" t="s">
        <v>660</v>
      </c>
      <c r="J1472" t="s">
        <v>661</v>
      </c>
      <c r="K1472" t="s">
        <v>662</v>
      </c>
      <c r="L1472">
        <v>1368</v>
      </c>
      <c r="N1472">
        <v>1011</v>
      </c>
      <c r="O1472" t="s">
        <v>589</v>
      </c>
      <c r="P1472" t="s">
        <v>589</v>
      </c>
      <c r="Q1472">
        <v>1</v>
      </c>
      <c r="W1472">
        <v>0</v>
      </c>
      <c r="X1472">
        <v>275932499</v>
      </c>
      <c r="Y1472">
        <v>2.75</v>
      </c>
      <c r="AA1472">
        <v>0</v>
      </c>
      <c r="AB1472">
        <v>12.75</v>
      </c>
      <c r="AC1472">
        <v>0</v>
      </c>
      <c r="AD1472">
        <v>0</v>
      </c>
      <c r="AE1472">
        <v>0</v>
      </c>
      <c r="AF1472">
        <v>3</v>
      </c>
      <c r="AG1472">
        <v>0</v>
      </c>
      <c r="AH1472">
        <v>0</v>
      </c>
      <c r="AI1472">
        <v>1</v>
      </c>
      <c r="AJ1472">
        <v>4.25</v>
      </c>
      <c r="AK1472">
        <v>33.18</v>
      </c>
      <c r="AL1472">
        <v>1</v>
      </c>
      <c r="AN1472">
        <v>0</v>
      </c>
      <c r="AO1472">
        <v>1</v>
      </c>
      <c r="AP1472">
        <v>1</v>
      </c>
      <c r="AQ1472">
        <v>0</v>
      </c>
      <c r="AR1472">
        <v>0</v>
      </c>
      <c r="AS1472" t="s">
        <v>3</v>
      </c>
      <c r="AT1472">
        <v>2.2000000000000002</v>
      </c>
      <c r="AU1472" t="s">
        <v>143</v>
      </c>
      <c r="AV1472">
        <v>0</v>
      </c>
      <c r="AW1472">
        <v>2</v>
      </c>
      <c r="AX1472">
        <v>35812616</v>
      </c>
      <c r="AY1472">
        <v>1</v>
      </c>
      <c r="AZ1472">
        <v>0</v>
      </c>
      <c r="BA1472">
        <v>1453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CX1472">
        <f>Y1472*Source!I1309</f>
        <v>0.60912500000000003</v>
      </c>
      <c r="CY1472">
        <f>AB1472</f>
        <v>12.75</v>
      </c>
      <c r="CZ1472">
        <f>AF1472</f>
        <v>3</v>
      </c>
      <c r="DA1472">
        <f>AJ1472</f>
        <v>4.25</v>
      </c>
      <c r="DB1472">
        <f>ROUND((ROUND(AT1472*CZ1472,2)*1.25),2)</f>
        <v>8.25</v>
      </c>
      <c r="DC1472">
        <f>ROUND((ROUND(AT1472*AG1472,2)*1.25),2)</f>
        <v>0</v>
      </c>
    </row>
    <row r="1473" spans="1:107">
      <c r="A1473">
        <f>ROW(Source!A1309)</f>
        <v>1309</v>
      </c>
      <c r="B1473">
        <v>35806607</v>
      </c>
      <c r="C1473">
        <v>35812596</v>
      </c>
      <c r="D1473">
        <v>29174538</v>
      </c>
      <c r="E1473">
        <v>1</v>
      </c>
      <c r="F1473">
        <v>1</v>
      </c>
      <c r="G1473">
        <v>1</v>
      </c>
      <c r="H1473">
        <v>2</v>
      </c>
      <c r="I1473" t="s">
        <v>712</v>
      </c>
      <c r="J1473" t="s">
        <v>820</v>
      </c>
      <c r="K1473" t="s">
        <v>714</v>
      </c>
      <c r="L1473">
        <v>1368</v>
      </c>
      <c r="N1473">
        <v>1011</v>
      </c>
      <c r="O1473" t="s">
        <v>589</v>
      </c>
      <c r="P1473" t="s">
        <v>589</v>
      </c>
      <c r="Q1473">
        <v>1</v>
      </c>
      <c r="W1473">
        <v>0</v>
      </c>
      <c r="X1473">
        <v>1107538725</v>
      </c>
      <c r="Y1473">
        <v>0.21250000000000002</v>
      </c>
      <c r="AA1473">
        <v>0</v>
      </c>
      <c r="AB1473">
        <v>187.1</v>
      </c>
      <c r="AC1473">
        <v>0</v>
      </c>
      <c r="AD1473">
        <v>0</v>
      </c>
      <c r="AE1473">
        <v>0</v>
      </c>
      <c r="AF1473">
        <v>33.590000000000003</v>
      </c>
      <c r="AG1473">
        <v>0</v>
      </c>
      <c r="AH1473">
        <v>0</v>
      </c>
      <c r="AI1473">
        <v>1</v>
      </c>
      <c r="AJ1473">
        <v>5.57</v>
      </c>
      <c r="AK1473">
        <v>33.18</v>
      </c>
      <c r="AL1473">
        <v>1</v>
      </c>
      <c r="AN1473">
        <v>0</v>
      </c>
      <c r="AO1473">
        <v>1</v>
      </c>
      <c r="AP1473">
        <v>1</v>
      </c>
      <c r="AQ1473">
        <v>0</v>
      </c>
      <c r="AR1473">
        <v>0</v>
      </c>
      <c r="AS1473" t="s">
        <v>3</v>
      </c>
      <c r="AT1473">
        <v>0.17</v>
      </c>
      <c r="AU1473" t="s">
        <v>143</v>
      </c>
      <c r="AV1473">
        <v>0</v>
      </c>
      <c r="AW1473">
        <v>2</v>
      </c>
      <c r="AX1473">
        <v>35812617</v>
      </c>
      <c r="AY1473">
        <v>1</v>
      </c>
      <c r="AZ1473">
        <v>0</v>
      </c>
      <c r="BA1473">
        <v>1454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CX1473">
        <f>Y1473*Source!I1309</f>
        <v>4.7068750000000006E-2</v>
      </c>
      <c r="CY1473">
        <f>AB1473</f>
        <v>187.1</v>
      </c>
      <c r="CZ1473">
        <f>AF1473</f>
        <v>33.590000000000003</v>
      </c>
      <c r="DA1473">
        <f>AJ1473</f>
        <v>5.57</v>
      </c>
      <c r="DB1473">
        <f>ROUND((ROUND(AT1473*CZ1473,2)*1.25),2)</f>
        <v>7.14</v>
      </c>
      <c r="DC1473">
        <f>ROUND((ROUND(AT1473*AG1473,2)*1.25),2)</f>
        <v>0</v>
      </c>
    </row>
    <row r="1474" spans="1:107">
      <c r="A1474">
        <f>ROW(Source!A1309)</f>
        <v>1309</v>
      </c>
      <c r="B1474">
        <v>35806607</v>
      </c>
      <c r="C1474">
        <v>35812596</v>
      </c>
      <c r="D1474">
        <v>29174580</v>
      </c>
      <c r="E1474">
        <v>1</v>
      </c>
      <c r="F1474">
        <v>1</v>
      </c>
      <c r="G1474">
        <v>1</v>
      </c>
      <c r="H1474">
        <v>2</v>
      </c>
      <c r="I1474" t="s">
        <v>715</v>
      </c>
      <c r="J1474" t="s">
        <v>821</v>
      </c>
      <c r="K1474" t="s">
        <v>717</v>
      </c>
      <c r="L1474">
        <v>1368</v>
      </c>
      <c r="N1474">
        <v>1011</v>
      </c>
      <c r="O1474" t="s">
        <v>589</v>
      </c>
      <c r="P1474" t="s">
        <v>589</v>
      </c>
      <c r="Q1474">
        <v>1</v>
      </c>
      <c r="W1474">
        <v>0</v>
      </c>
      <c r="X1474">
        <v>-169468834</v>
      </c>
      <c r="Y1474">
        <v>1.0874999999999999</v>
      </c>
      <c r="AA1474">
        <v>0</v>
      </c>
      <c r="AB1474">
        <v>31.87</v>
      </c>
      <c r="AC1474">
        <v>0</v>
      </c>
      <c r="AD1474">
        <v>0</v>
      </c>
      <c r="AE1474">
        <v>0</v>
      </c>
      <c r="AF1474">
        <v>2.08</v>
      </c>
      <c r="AG1474">
        <v>0</v>
      </c>
      <c r="AH1474">
        <v>0</v>
      </c>
      <c r="AI1474">
        <v>1</v>
      </c>
      <c r="AJ1474">
        <v>15.32</v>
      </c>
      <c r="AK1474">
        <v>33.18</v>
      </c>
      <c r="AL1474">
        <v>1</v>
      </c>
      <c r="AN1474">
        <v>0</v>
      </c>
      <c r="AO1474">
        <v>1</v>
      </c>
      <c r="AP1474">
        <v>1</v>
      </c>
      <c r="AQ1474">
        <v>0</v>
      </c>
      <c r="AR1474">
        <v>0</v>
      </c>
      <c r="AS1474" t="s">
        <v>3</v>
      </c>
      <c r="AT1474">
        <v>0.87</v>
      </c>
      <c r="AU1474" t="s">
        <v>143</v>
      </c>
      <c r="AV1474">
        <v>0</v>
      </c>
      <c r="AW1474">
        <v>2</v>
      </c>
      <c r="AX1474">
        <v>35812618</v>
      </c>
      <c r="AY1474">
        <v>1</v>
      </c>
      <c r="AZ1474">
        <v>0</v>
      </c>
      <c r="BA1474">
        <v>1455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CX1474">
        <f>Y1474*Source!I1309</f>
        <v>0.24088124999999999</v>
      </c>
      <c r="CY1474">
        <f>AB1474</f>
        <v>31.87</v>
      </c>
      <c r="CZ1474">
        <f>AF1474</f>
        <v>2.08</v>
      </c>
      <c r="DA1474">
        <f>AJ1474</f>
        <v>15.32</v>
      </c>
      <c r="DB1474">
        <f>ROUND((ROUND(AT1474*CZ1474,2)*1.25),2)</f>
        <v>2.2599999999999998</v>
      </c>
      <c r="DC1474">
        <f>ROUND((ROUND(AT1474*AG1474,2)*1.25),2)</f>
        <v>0</v>
      </c>
    </row>
    <row r="1475" spans="1:107">
      <c r="A1475">
        <f>ROW(Source!A1309)</f>
        <v>1309</v>
      </c>
      <c r="B1475">
        <v>35806607</v>
      </c>
      <c r="C1475">
        <v>35812596</v>
      </c>
      <c r="D1475">
        <v>29109354</v>
      </c>
      <c r="E1475">
        <v>1</v>
      </c>
      <c r="F1475">
        <v>1</v>
      </c>
      <c r="G1475">
        <v>1</v>
      </c>
      <c r="H1475">
        <v>3</v>
      </c>
      <c r="I1475" t="s">
        <v>718</v>
      </c>
      <c r="J1475" t="s">
        <v>822</v>
      </c>
      <c r="K1475" t="s">
        <v>720</v>
      </c>
      <c r="L1475">
        <v>1346</v>
      </c>
      <c r="N1475">
        <v>1009</v>
      </c>
      <c r="O1475" t="s">
        <v>170</v>
      </c>
      <c r="P1475" t="s">
        <v>170</v>
      </c>
      <c r="Q1475">
        <v>1</v>
      </c>
      <c r="W1475">
        <v>0</v>
      </c>
      <c r="X1475">
        <v>-882693383</v>
      </c>
      <c r="Y1475">
        <v>10</v>
      </c>
      <c r="AA1475">
        <v>64.010000000000005</v>
      </c>
      <c r="AB1475">
        <v>0</v>
      </c>
      <c r="AC1475">
        <v>0</v>
      </c>
      <c r="AD1475">
        <v>0</v>
      </c>
      <c r="AE1475">
        <v>46.72</v>
      </c>
      <c r="AF1475">
        <v>0</v>
      </c>
      <c r="AG1475">
        <v>0</v>
      </c>
      <c r="AH1475">
        <v>0</v>
      </c>
      <c r="AI1475">
        <v>1.37</v>
      </c>
      <c r="AJ1475">
        <v>1</v>
      </c>
      <c r="AK1475">
        <v>1</v>
      </c>
      <c r="AL1475">
        <v>1</v>
      </c>
      <c r="AN1475">
        <v>0</v>
      </c>
      <c r="AO1475">
        <v>1</v>
      </c>
      <c r="AP1475">
        <v>0</v>
      </c>
      <c r="AQ1475">
        <v>0</v>
      </c>
      <c r="AR1475">
        <v>0</v>
      </c>
      <c r="AS1475" t="s">
        <v>3</v>
      </c>
      <c r="AT1475">
        <v>10</v>
      </c>
      <c r="AU1475" t="s">
        <v>3</v>
      </c>
      <c r="AV1475">
        <v>0</v>
      </c>
      <c r="AW1475">
        <v>2</v>
      </c>
      <c r="AX1475">
        <v>35812619</v>
      </c>
      <c r="AY1475">
        <v>1</v>
      </c>
      <c r="AZ1475">
        <v>0</v>
      </c>
      <c r="BA1475">
        <v>1456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CX1475">
        <f>Y1475*Source!I1309</f>
        <v>2.2149999999999999</v>
      </c>
      <c r="CY1475">
        <f t="shared" ref="CY1475:CY1488" si="242">AA1475</f>
        <v>64.010000000000005</v>
      </c>
      <c r="CZ1475">
        <f t="shared" ref="CZ1475:CZ1488" si="243">AE1475</f>
        <v>46.72</v>
      </c>
      <c r="DA1475">
        <f t="shared" ref="DA1475:DA1488" si="244">AI1475</f>
        <v>1.37</v>
      </c>
      <c r="DB1475">
        <f t="shared" ref="DB1475:DB1488" si="245">ROUND(ROUND(AT1475*CZ1475,2),2)</f>
        <v>467.2</v>
      </c>
      <c r="DC1475">
        <f t="shared" ref="DC1475:DC1488" si="246">ROUND(ROUND(AT1475*AG1475,2),2)</f>
        <v>0</v>
      </c>
    </row>
    <row r="1476" spans="1:107">
      <c r="A1476">
        <f>ROW(Source!A1309)</f>
        <v>1309</v>
      </c>
      <c r="B1476">
        <v>35806607</v>
      </c>
      <c r="C1476">
        <v>35812596</v>
      </c>
      <c r="D1476">
        <v>29109414</v>
      </c>
      <c r="E1476">
        <v>1</v>
      </c>
      <c r="F1476">
        <v>1</v>
      </c>
      <c r="G1476">
        <v>1</v>
      </c>
      <c r="H1476">
        <v>3</v>
      </c>
      <c r="I1476" t="s">
        <v>721</v>
      </c>
      <c r="J1476" t="s">
        <v>887</v>
      </c>
      <c r="K1476" t="s">
        <v>723</v>
      </c>
      <c r="L1476">
        <v>1346</v>
      </c>
      <c r="N1476">
        <v>1009</v>
      </c>
      <c r="O1476" t="s">
        <v>170</v>
      </c>
      <c r="P1476" t="s">
        <v>170</v>
      </c>
      <c r="Q1476">
        <v>1</v>
      </c>
      <c r="W1476">
        <v>0</v>
      </c>
      <c r="X1476">
        <v>1092262719</v>
      </c>
      <c r="Y1476">
        <v>137</v>
      </c>
      <c r="AA1476">
        <v>10.1</v>
      </c>
      <c r="AB1476">
        <v>0</v>
      </c>
      <c r="AC1476">
        <v>0</v>
      </c>
      <c r="AD1476">
        <v>0</v>
      </c>
      <c r="AE1476">
        <v>1.58</v>
      </c>
      <c r="AF1476">
        <v>0</v>
      </c>
      <c r="AG1476">
        <v>0</v>
      </c>
      <c r="AH1476">
        <v>0</v>
      </c>
      <c r="AI1476">
        <v>6.39</v>
      </c>
      <c r="AJ1476">
        <v>1</v>
      </c>
      <c r="AK1476">
        <v>1</v>
      </c>
      <c r="AL1476">
        <v>1</v>
      </c>
      <c r="AN1476">
        <v>0</v>
      </c>
      <c r="AO1476">
        <v>1</v>
      </c>
      <c r="AP1476">
        <v>0</v>
      </c>
      <c r="AQ1476">
        <v>0</v>
      </c>
      <c r="AR1476">
        <v>0</v>
      </c>
      <c r="AS1476" t="s">
        <v>3</v>
      </c>
      <c r="AT1476">
        <v>137</v>
      </c>
      <c r="AU1476" t="s">
        <v>3</v>
      </c>
      <c r="AV1476">
        <v>0</v>
      </c>
      <c r="AW1476">
        <v>2</v>
      </c>
      <c r="AX1476">
        <v>35812620</v>
      </c>
      <c r="AY1476">
        <v>1</v>
      </c>
      <c r="AZ1476">
        <v>0</v>
      </c>
      <c r="BA1476">
        <v>1457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CX1476">
        <f>Y1476*Source!I1309</f>
        <v>30.345500000000001</v>
      </c>
      <c r="CY1476">
        <f t="shared" si="242"/>
        <v>10.1</v>
      </c>
      <c r="CZ1476">
        <f t="shared" si="243"/>
        <v>1.58</v>
      </c>
      <c r="DA1476">
        <f t="shared" si="244"/>
        <v>6.39</v>
      </c>
      <c r="DB1476">
        <f t="shared" si="245"/>
        <v>216.46</v>
      </c>
      <c r="DC1476">
        <f t="shared" si="246"/>
        <v>0</v>
      </c>
    </row>
    <row r="1477" spans="1:107">
      <c r="A1477">
        <f>ROW(Source!A1309)</f>
        <v>1309</v>
      </c>
      <c r="B1477">
        <v>35806607</v>
      </c>
      <c r="C1477">
        <v>35812596</v>
      </c>
      <c r="D1477">
        <v>29109781</v>
      </c>
      <c r="E1477">
        <v>1</v>
      </c>
      <c r="F1477">
        <v>1</v>
      </c>
      <c r="G1477">
        <v>1</v>
      </c>
      <c r="H1477">
        <v>3</v>
      </c>
      <c r="I1477" t="s">
        <v>724</v>
      </c>
      <c r="J1477" t="s">
        <v>823</v>
      </c>
      <c r="K1477" t="s">
        <v>726</v>
      </c>
      <c r="L1477">
        <v>1346</v>
      </c>
      <c r="N1477">
        <v>1009</v>
      </c>
      <c r="O1477" t="s">
        <v>170</v>
      </c>
      <c r="P1477" t="s">
        <v>170</v>
      </c>
      <c r="Q1477">
        <v>1</v>
      </c>
      <c r="W1477">
        <v>0</v>
      </c>
      <c r="X1477">
        <v>-306339415</v>
      </c>
      <c r="Y1477">
        <v>10</v>
      </c>
      <c r="AA1477">
        <v>60.38</v>
      </c>
      <c r="AB1477">
        <v>0</v>
      </c>
      <c r="AC1477">
        <v>0</v>
      </c>
      <c r="AD1477">
        <v>0</v>
      </c>
      <c r="AE1477">
        <v>11.12</v>
      </c>
      <c r="AF1477">
        <v>0</v>
      </c>
      <c r="AG1477">
        <v>0</v>
      </c>
      <c r="AH1477">
        <v>0</v>
      </c>
      <c r="AI1477">
        <v>5.43</v>
      </c>
      <c r="AJ1477">
        <v>1</v>
      </c>
      <c r="AK1477">
        <v>1</v>
      </c>
      <c r="AL1477">
        <v>1</v>
      </c>
      <c r="AN1477">
        <v>0</v>
      </c>
      <c r="AO1477">
        <v>1</v>
      </c>
      <c r="AP1477">
        <v>0</v>
      </c>
      <c r="AQ1477">
        <v>0</v>
      </c>
      <c r="AR1477">
        <v>0</v>
      </c>
      <c r="AS1477" t="s">
        <v>3</v>
      </c>
      <c r="AT1477">
        <v>10</v>
      </c>
      <c r="AU1477" t="s">
        <v>3</v>
      </c>
      <c r="AV1477">
        <v>0</v>
      </c>
      <c r="AW1477">
        <v>2</v>
      </c>
      <c r="AX1477">
        <v>35812621</v>
      </c>
      <c r="AY1477">
        <v>1</v>
      </c>
      <c r="AZ1477">
        <v>0</v>
      </c>
      <c r="BA1477">
        <v>1458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CX1477">
        <f>Y1477*Source!I1309</f>
        <v>2.2149999999999999</v>
      </c>
      <c r="CY1477">
        <f t="shared" si="242"/>
        <v>60.38</v>
      </c>
      <c r="CZ1477">
        <f t="shared" si="243"/>
        <v>11.12</v>
      </c>
      <c r="DA1477">
        <f t="shared" si="244"/>
        <v>5.43</v>
      </c>
      <c r="DB1477">
        <f t="shared" si="245"/>
        <v>111.2</v>
      </c>
      <c r="DC1477">
        <f t="shared" si="246"/>
        <v>0</v>
      </c>
    </row>
    <row r="1478" spans="1:107">
      <c r="A1478">
        <f>ROW(Source!A1309)</f>
        <v>1309</v>
      </c>
      <c r="B1478">
        <v>35806607</v>
      </c>
      <c r="C1478">
        <v>35812596</v>
      </c>
      <c r="D1478">
        <v>29109782</v>
      </c>
      <c r="E1478">
        <v>1</v>
      </c>
      <c r="F1478">
        <v>1</v>
      </c>
      <c r="G1478">
        <v>1</v>
      </c>
      <c r="H1478">
        <v>3</v>
      </c>
      <c r="I1478" t="s">
        <v>727</v>
      </c>
      <c r="J1478" t="s">
        <v>824</v>
      </c>
      <c r="K1478" t="s">
        <v>729</v>
      </c>
      <c r="L1478">
        <v>1346</v>
      </c>
      <c r="N1478">
        <v>1009</v>
      </c>
      <c r="O1478" t="s">
        <v>170</v>
      </c>
      <c r="P1478" t="s">
        <v>170</v>
      </c>
      <c r="Q1478">
        <v>1</v>
      </c>
      <c r="W1478">
        <v>0</v>
      </c>
      <c r="X1478">
        <v>-71279152</v>
      </c>
      <c r="Y1478">
        <v>69</v>
      </c>
      <c r="AA1478">
        <v>16.309999999999999</v>
      </c>
      <c r="AB1478">
        <v>0</v>
      </c>
      <c r="AC1478">
        <v>0</v>
      </c>
      <c r="AD1478">
        <v>0</v>
      </c>
      <c r="AE1478">
        <v>4.3600000000000003</v>
      </c>
      <c r="AF1478">
        <v>0</v>
      </c>
      <c r="AG1478">
        <v>0</v>
      </c>
      <c r="AH1478">
        <v>0</v>
      </c>
      <c r="AI1478">
        <v>3.74</v>
      </c>
      <c r="AJ1478">
        <v>1</v>
      </c>
      <c r="AK1478">
        <v>1</v>
      </c>
      <c r="AL1478">
        <v>1</v>
      </c>
      <c r="AN1478">
        <v>0</v>
      </c>
      <c r="AO1478">
        <v>1</v>
      </c>
      <c r="AP1478">
        <v>0</v>
      </c>
      <c r="AQ1478">
        <v>0</v>
      </c>
      <c r="AR1478">
        <v>0</v>
      </c>
      <c r="AS1478" t="s">
        <v>3</v>
      </c>
      <c r="AT1478">
        <v>69</v>
      </c>
      <c r="AU1478" t="s">
        <v>3</v>
      </c>
      <c r="AV1478">
        <v>0</v>
      </c>
      <c r="AW1478">
        <v>2</v>
      </c>
      <c r="AX1478">
        <v>35812622</v>
      </c>
      <c r="AY1478">
        <v>1</v>
      </c>
      <c r="AZ1478">
        <v>0</v>
      </c>
      <c r="BA1478">
        <v>1459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CX1478">
        <f>Y1478*Source!I1309</f>
        <v>15.2835</v>
      </c>
      <c r="CY1478">
        <f t="shared" si="242"/>
        <v>16.309999999999999</v>
      </c>
      <c r="CZ1478">
        <f t="shared" si="243"/>
        <v>4.3600000000000003</v>
      </c>
      <c r="DA1478">
        <f t="shared" si="244"/>
        <v>3.74</v>
      </c>
      <c r="DB1478">
        <f t="shared" si="245"/>
        <v>300.83999999999997</v>
      </c>
      <c r="DC1478">
        <f t="shared" si="246"/>
        <v>0</v>
      </c>
    </row>
    <row r="1479" spans="1:107">
      <c r="A1479">
        <f>ROW(Source!A1309)</f>
        <v>1309</v>
      </c>
      <c r="B1479">
        <v>35806607</v>
      </c>
      <c r="C1479">
        <v>35812596</v>
      </c>
      <c r="D1479">
        <v>29110699</v>
      </c>
      <c r="E1479">
        <v>1</v>
      </c>
      <c r="F1479">
        <v>1</v>
      </c>
      <c r="G1479">
        <v>1</v>
      </c>
      <c r="H1479">
        <v>3</v>
      </c>
      <c r="I1479" t="s">
        <v>730</v>
      </c>
      <c r="J1479" t="s">
        <v>825</v>
      </c>
      <c r="K1479" t="s">
        <v>732</v>
      </c>
      <c r="L1479">
        <v>1301</v>
      </c>
      <c r="N1479">
        <v>1003</v>
      </c>
      <c r="O1479" t="s">
        <v>151</v>
      </c>
      <c r="P1479" t="s">
        <v>151</v>
      </c>
      <c r="Q1479">
        <v>1</v>
      </c>
      <c r="W1479">
        <v>0</v>
      </c>
      <c r="X1479">
        <v>1063889258</v>
      </c>
      <c r="Y1479">
        <v>118</v>
      </c>
      <c r="AA1479">
        <v>1.24</v>
      </c>
      <c r="AB1479">
        <v>0</v>
      </c>
      <c r="AC1479">
        <v>0</v>
      </c>
      <c r="AD1479">
        <v>0</v>
      </c>
      <c r="AE1479">
        <v>0.17</v>
      </c>
      <c r="AF1479">
        <v>0</v>
      </c>
      <c r="AG1479">
        <v>0</v>
      </c>
      <c r="AH1479">
        <v>0</v>
      </c>
      <c r="AI1479">
        <v>7.29</v>
      </c>
      <c r="AJ1479">
        <v>1</v>
      </c>
      <c r="AK1479">
        <v>1</v>
      </c>
      <c r="AL1479">
        <v>1</v>
      </c>
      <c r="AN1479">
        <v>0</v>
      </c>
      <c r="AO1479">
        <v>1</v>
      </c>
      <c r="AP1479">
        <v>0</v>
      </c>
      <c r="AQ1479">
        <v>0</v>
      </c>
      <c r="AR1479">
        <v>0</v>
      </c>
      <c r="AS1479" t="s">
        <v>3</v>
      </c>
      <c r="AT1479">
        <v>118</v>
      </c>
      <c r="AU1479" t="s">
        <v>3</v>
      </c>
      <c r="AV1479">
        <v>0</v>
      </c>
      <c r="AW1479">
        <v>2</v>
      </c>
      <c r="AX1479">
        <v>35812623</v>
      </c>
      <c r="AY1479">
        <v>1</v>
      </c>
      <c r="AZ1479">
        <v>0</v>
      </c>
      <c r="BA1479">
        <v>1460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CX1479">
        <f>Y1479*Source!I1309</f>
        <v>26.137</v>
      </c>
      <c r="CY1479">
        <f t="shared" si="242"/>
        <v>1.24</v>
      </c>
      <c r="CZ1479">
        <f t="shared" si="243"/>
        <v>0.17</v>
      </c>
      <c r="DA1479">
        <f t="shared" si="244"/>
        <v>7.29</v>
      </c>
      <c r="DB1479">
        <f t="shared" si="245"/>
        <v>20.059999999999999</v>
      </c>
      <c r="DC1479">
        <f t="shared" si="246"/>
        <v>0</v>
      </c>
    </row>
    <row r="1480" spans="1:107">
      <c r="A1480">
        <f>ROW(Source!A1309)</f>
        <v>1309</v>
      </c>
      <c r="B1480">
        <v>35806607</v>
      </c>
      <c r="C1480">
        <v>35812596</v>
      </c>
      <c r="D1480">
        <v>29110797</v>
      </c>
      <c r="E1480">
        <v>1</v>
      </c>
      <c r="F1480">
        <v>1</v>
      </c>
      <c r="G1480">
        <v>1</v>
      </c>
      <c r="H1480">
        <v>3</v>
      </c>
      <c r="I1480" t="s">
        <v>733</v>
      </c>
      <c r="J1480" t="s">
        <v>826</v>
      </c>
      <c r="K1480" t="s">
        <v>735</v>
      </c>
      <c r="L1480">
        <v>1301</v>
      </c>
      <c r="N1480">
        <v>1003</v>
      </c>
      <c r="O1480" t="s">
        <v>151</v>
      </c>
      <c r="P1480" t="s">
        <v>151</v>
      </c>
      <c r="Q1480">
        <v>1</v>
      </c>
      <c r="W1480">
        <v>0</v>
      </c>
      <c r="X1480">
        <v>1919953005</v>
      </c>
      <c r="Y1480">
        <v>80</v>
      </c>
      <c r="AA1480">
        <v>15.5</v>
      </c>
      <c r="AB1480">
        <v>0</v>
      </c>
      <c r="AC1480">
        <v>0</v>
      </c>
      <c r="AD1480">
        <v>0</v>
      </c>
      <c r="AE1480">
        <v>1.74</v>
      </c>
      <c r="AF1480">
        <v>0</v>
      </c>
      <c r="AG1480">
        <v>0</v>
      </c>
      <c r="AH1480">
        <v>0</v>
      </c>
      <c r="AI1480">
        <v>8.91</v>
      </c>
      <c r="AJ1480">
        <v>1</v>
      </c>
      <c r="AK1480">
        <v>1</v>
      </c>
      <c r="AL1480">
        <v>1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 t="s">
        <v>3</v>
      </c>
      <c r="AT1480">
        <v>80</v>
      </c>
      <c r="AU1480" t="s">
        <v>3</v>
      </c>
      <c r="AV1480">
        <v>0</v>
      </c>
      <c r="AW1480">
        <v>2</v>
      </c>
      <c r="AX1480">
        <v>35812624</v>
      </c>
      <c r="AY1480">
        <v>1</v>
      </c>
      <c r="AZ1480">
        <v>0</v>
      </c>
      <c r="BA1480">
        <v>1461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CX1480">
        <f>Y1480*Source!I1309</f>
        <v>17.72</v>
      </c>
      <c r="CY1480">
        <f t="shared" si="242"/>
        <v>15.5</v>
      </c>
      <c r="CZ1480">
        <f t="shared" si="243"/>
        <v>1.74</v>
      </c>
      <c r="DA1480">
        <f t="shared" si="244"/>
        <v>8.91</v>
      </c>
      <c r="DB1480">
        <f t="shared" si="245"/>
        <v>139.19999999999999</v>
      </c>
      <c r="DC1480">
        <f t="shared" si="246"/>
        <v>0</v>
      </c>
    </row>
    <row r="1481" spans="1:107">
      <c r="A1481">
        <f>ROW(Source!A1309)</f>
        <v>1309</v>
      </c>
      <c r="B1481">
        <v>35806607</v>
      </c>
      <c r="C1481">
        <v>35812596</v>
      </c>
      <c r="D1481">
        <v>29110815</v>
      </c>
      <c r="E1481">
        <v>1</v>
      </c>
      <c r="F1481">
        <v>1</v>
      </c>
      <c r="G1481">
        <v>1</v>
      </c>
      <c r="H1481">
        <v>3</v>
      </c>
      <c r="I1481" t="s">
        <v>736</v>
      </c>
      <c r="J1481" t="s">
        <v>888</v>
      </c>
      <c r="K1481" t="s">
        <v>738</v>
      </c>
      <c r="L1481">
        <v>1301</v>
      </c>
      <c r="N1481">
        <v>1003</v>
      </c>
      <c r="O1481" t="s">
        <v>151</v>
      </c>
      <c r="P1481" t="s">
        <v>151</v>
      </c>
      <c r="Q1481">
        <v>1</v>
      </c>
      <c r="W1481">
        <v>0</v>
      </c>
      <c r="X1481">
        <v>-1169660804</v>
      </c>
      <c r="Y1481">
        <v>117</v>
      </c>
      <c r="AA1481">
        <v>6.29</v>
      </c>
      <c r="AB1481">
        <v>0</v>
      </c>
      <c r="AC1481">
        <v>0</v>
      </c>
      <c r="AD1481">
        <v>0</v>
      </c>
      <c r="AE1481">
        <v>0.85</v>
      </c>
      <c r="AF1481">
        <v>0</v>
      </c>
      <c r="AG1481">
        <v>0</v>
      </c>
      <c r="AH1481">
        <v>0</v>
      </c>
      <c r="AI1481">
        <v>7.4</v>
      </c>
      <c r="AJ1481">
        <v>1</v>
      </c>
      <c r="AK1481">
        <v>1</v>
      </c>
      <c r="AL1481">
        <v>1</v>
      </c>
      <c r="AN1481">
        <v>0</v>
      </c>
      <c r="AO1481">
        <v>1</v>
      </c>
      <c r="AP1481">
        <v>0</v>
      </c>
      <c r="AQ1481">
        <v>0</v>
      </c>
      <c r="AR1481">
        <v>0</v>
      </c>
      <c r="AS1481" t="s">
        <v>3</v>
      </c>
      <c r="AT1481">
        <v>117</v>
      </c>
      <c r="AU1481" t="s">
        <v>3</v>
      </c>
      <c r="AV1481">
        <v>0</v>
      </c>
      <c r="AW1481">
        <v>2</v>
      </c>
      <c r="AX1481">
        <v>35812625</v>
      </c>
      <c r="AY1481">
        <v>1</v>
      </c>
      <c r="AZ1481">
        <v>0</v>
      </c>
      <c r="BA1481">
        <v>1462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CX1481">
        <f>Y1481*Source!I1309</f>
        <v>25.915500000000002</v>
      </c>
      <c r="CY1481">
        <f t="shared" si="242"/>
        <v>6.29</v>
      </c>
      <c r="CZ1481">
        <f t="shared" si="243"/>
        <v>0.85</v>
      </c>
      <c r="DA1481">
        <f t="shared" si="244"/>
        <v>7.4</v>
      </c>
      <c r="DB1481">
        <f t="shared" si="245"/>
        <v>99.45</v>
      </c>
      <c r="DC1481">
        <f t="shared" si="246"/>
        <v>0</v>
      </c>
    </row>
    <row r="1482" spans="1:107">
      <c r="A1482">
        <f>ROW(Source!A1309)</f>
        <v>1309</v>
      </c>
      <c r="B1482">
        <v>35806607</v>
      </c>
      <c r="C1482">
        <v>35812596</v>
      </c>
      <c r="D1482">
        <v>29111455</v>
      </c>
      <c r="E1482">
        <v>1</v>
      </c>
      <c r="F1482">
        <v>1</v>
      </c>
      <c r="G1482">
        <v>1</v>
      </c>
      <c r="H1482">
        <v>3</v>
      </c>
      <c r="I1482" t="s">
        <v>219</v>
      </c>
      <c r="J1482" t="s">
        <v>275</v>
      </c>
      <c r="K1482" t="s">
        <v>220</v>
      </c>
      <c r="L1482">
        <v>1327</v>
      </c>
      <c r="N1482">
        <v>1005</v>
      </c>
      <c r="O1482" t="s">
        <v>165</v>
      </c>
      <c r="P1482" t="s">
        <v>165</v>
      </c>
      <c r="Q1482">
        <v>1</v>
      </c>
      <c r="W1482">
        <v>0</v>
      </c>
      <c r="X1482">
        <v>-1126346608</v>
      </c>
      <c r="Y1482">
        <v>225</v>
      </c>
      <c r="AA1482">
        <v>73.790000000000006</v>
      </c>
      <c r="AB1482">
        <v>0</v>
      </c>
      <c r="AC1482">
        <v>0</v>
      </c>
      <c r="AD1482">
        <v>0</v>
      </c>
      <c r="AE1482">
        <v>15.06</v>
      </c>
      <c r="AF1482">
        <v>0</v>
      </c>
      <c r="AG1482">
        <v>0</v>
      </c>
      <c r="AH1482">
        <v>0</v>
      </c>
      <c r="AI1482">
        <v>4.9000000000000004</v>
      </c>
      <c r="AJ1482">
        <v>1</v>
      </c>
      <c r="AK1482">
        <v>1</v>
      </c>
      <c r="AL1482">
        <v>1</v>
      </c>
      <c r="AN1482">
        <v>0</v>
      </c>
      <c r="AO1482">
        <v>1</v>
      </c>
      <c r="AP1482">
        <v>0</v>
      </c>
      <c r="AQ1482">
        <v>0</v>
      </c>
      <c r="AR1482">
        <v>0</v>
      </c>
      <c r="AS1482" t="s">
        <v>3</v>
      </c>
      <c r="AT1482">
        <v>225</v>
      </c>
      <c r="AU1482" t="s">
        <v>3</v>
      </c>
      <c r="AV1482">
        <v>0</v>
      </c>
      <c r="AW1482">
        <v>2</v>
      </c>
      <c r="AX1482">
        <v>35812626</v>
      </c>
      <c r="AY1482">
        <v>1</v>
      </c>
      <c r="AZ1482">
        <v>0</v>
      </c>
      <c r="BA1482">
        <v>1463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CX1482">
        <f>Y1482*Source!I1309</f>
        <v>49.837499999999999</v>
      </c>
      <c r="CY1482">
        <f t="shared" si="242"/>
        <v>73.790000000000006</v>
      </c>
      <c r="CZ1482">
        <f t="shared" si="243"/>
        <v>15.06</v>
      </c>
      <c r="DA1482">
        <f t="shared" si="244"/>
        <v>4.9000000000000004</v>
      </c>
      <c r="DB1482">
        <f t="shared" si="245"/>
        <v>3388.5</v>
      </c>
      <c r="DC1482">
        <f t="shared" si="246"/>
        <v>0</v>
      </c>
    </row>
    <row r="1483" spans="1:107">
      <c r="A1483">
        <f>ROW(Source!A1309)</f>
        <v>1309</v>
      </c>
      <c r="B1483">
        <v>35806607</v>
      </c>
      <c r="C1483">
        <v>35812596</v>
      </c>
      <c r="D1483">
        <v>29114733</v>
      </c>
      <c r="E1483">
        <v>1</v>
      </c>
      <c r="F1483">
        <v>1</v>
      </c>
      <c r="G1483">
        <v>1</v>
      </c>
      <c r="H1483">
        <v>3</v>
      </c>
      <c r="I1483" t="s">
        <v>739</v>
      </c>
      <c r="J1483" t="s">
        <v>830</v>
      </c>
      <c r="K1483" t="s">
        <v>741</v>
      </c>
      <c r="L1483">
        <v>1354</v>
      </c>
      <c r="N1483">
        <v>1010</v>
      </c>
      <c r="O1483" t="s">
        <v>258</v>
      </c>
      <c r="P1483" t="s">
        <v>258</v>
      </c>
      <c r="Q1483">
        <v>1</v>
      </c>
      <c r="W1483">
        <v>0</v>
      </c>
      <c r="X1483">
        <v>-1352915271</v>
      </c>
      <c r="Y1483">
        <v>790</v>
      </c>
      <c r="AA1483">
        <v>0.3</v>
      </c>
      <c r="AB1483">
        <v>0</v>
      </c>
      <c r="AC1483">
        <v>0</v>
      </c>
      <c r="AD1483">
        <v>0</v>
      </c>
      <c r="AE1483">
        <v>0.02</v>
      </c>
      <c r="AF1483">
        <v>0</v>
      </c>
      <c r="AG1483">
        <v>0</v>
      </c>
      <c r="AH1483">
        <v>0</v>
      </c>
      <c r="AI1483">
        <v>14.91</v>
      </c>
      <c r="AJ1483">
        <v>1</v>
      </c>
      <c r="AK1483">
        <v>1</v>
      </c>
      <c r="AL1483">
        <v>1</v>
      </c>
      <c r="AN1483">
        <v>0</v>
      </c>
      <c r="AO1483">
        <v>1</v>
      </c>
      <c r="AP1483">
        <v>0</v>
      </c>
      <c r="AQ1483">
        <v>0</v>
      </c>
      <c r="AR1483">
        <v>0</v>
      </c>
      <c r="AS1483" t="s">
        <v>3</v>
      </c>
      <c r="AT1483">
        <v>790</v>
      </c>
      <c r="AU1483" t="s">
        <v>3</v>
      </c>
      <c r="AV1483">
        <v>0</v>
      </c>
      <c r="AW1483">
        <v>2</v>
      </c>
      <c r="AX1483">
        <v>35812627</v>
      </c>
      <c r="AY1483">
        <v>1</v>
      </c>
      <c r="AZ1483">
        <v>0</v>
      </c>
      <c r="BA1483">
        <v>1464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CX1483">
        <f>Y1483*Source!I1309</f>
        <v>174.98500000000001</v>
      </c>
      <c r="CY1483">
        <f t="shared" si="242"/>
        <v>0.3</v>
      </c>
      <c r="CZ1483">
        <f t="shared" si="243"/>
        <v>0.02</v>
      </c>
      <c r="DA1483">
        <f t="shared" si="244"/>
        <v>14.91</v>
      </c>
      <c r="DB1483">
        <f t="shared" si="245"/>
        <v>15.8</v>
      </c>
      <c r="DC1483">
        <f t="shared" si="246"/>
        <v>0</v>
      </c>
    </row>
    <row r="1484" spans="1:107">
      <c r="A1484">
        <f>ROW(Source!A1309)</f>
        <v>1309</v>
      </c>
      <c r="B1484">
        <v>35806607</v>
      </c>
      <c r="C1484">
        <v>35812596</v>
      </c>
      <c r="D1484">
        <v>29114734</v>
      </c>
      <c r="E1484">
        <v>1</v>
      </c>
      <c r="F1484">
        <v>1</v>
      </c>
      <c r="G1484">
        <v>1</v>
      </c>
      <c r="H1484">
        <v>3</v>
      </c>
      <c r="I1484" t="s">
        <v>742</v>
      </c>
      <c r="J1484" t="s">
        <v>889</v>
      </c>
      <c r="K1484" t="s">
        <v>744</v>
      </c>
      <c r="L1484">
        <v>1354</v>
      </c>
      <c r="N1484">
        <v>1010</v>
      </c>
      <c r="O1484" t="s">
        <v>258</v>
      </c>
      <c r="P1484" t="s">
        <v>258</v>
      </c>
      <c r="Q1484">
        <v>1</v>
      </c>
      <c r="W1484">
        <v>0</v>
      </c>
      <c r="X1484">
        <v>1370092194</v>
      </c>
      <c r="Y1484">
        <v>1844</v>
      </c>
      <c r="AA1484">
        <v>0.38</v>
      </c>
      <c r="AB1484">
        <v>0</v>
      </c>
      <c r="AC1484">
        <v>0</v>
      </c>
      <c r="AD1484">
        <v>0</v>
      </c>
      <c r="AE1484">
        <v>0.03</v>
      </c>
      <c r="AF1484">
        <v>0</v>
      </c>
      <c r="AG1484">
        <v>0</v>
      </c>
      <c r="AH1484">
        <v>0</v>
      </c>
      <c r="AI1484">
        <v>12.55</v>
      </c>
      <c r="AJ1484">
        <v>1</v>
      </c>
      <c r="AK1484">
        <v>1</v>
      </c>
      <c r="AL1484">
        <v>1</v>
      </c>
      <c r="AN1484">
        <v>0</v>
      </c>
      <c r="AO1484">
        <v>1</v>
      </c>
      <c r="AP1484">
        <v>0</v>
      </c>
      <c r="AQ1484">
        <v>0</v>
      </c>
      <c r="AR1484">
        <v>0</v>
      </c>
      <c r="AS1484" t="s">
        <v>3</v>
      </c>
      <c r="AT1484">
        <v>1844</v>
      </c>
      <c r="AU1484" t="s">
        <v>3</v>
      </c>
      <c r="AV1484">
        <v>0</v>
      </c>
      <c r="AW1484">
        <v>2</v>
      </c>
      <c r="AX1484">
        <v>35812628</v>
      </c>
      <c r="AY1484">
        <v>1</v>
      </c>
      <c r="AZ1484">
        <v>0</v>
      </c>
      <c r="BA1484">
        <v>1465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CX1484">
        <f>Y1484*Source!I1309</f>
        <v>408.44600000000003</v>
      </c>
      <c r="CY1484">
        <f t="shared" si="242"/>
        <v>0.38</v>
      </c>
      <c r="CZ1484">
        <f t="shared" si="243"/>
        <v>0.03</v>
      </c>
      <c r="DA1484">
        <f t="shared" si="244"/>
        <v>12.55</v>
      </c>
      <c r="DB1484">
        <f t="shared" si="245"/>
        <v>55.32</v>
      </c>
      <c r="DC1484">
        <f t="shared" si="246"/>
        <v>0</v>
      </c>
    </row>
    <row r="1485" spans="1:107">
      <c r="A1485">
        <f>ROW(Source!A1309)</f>
        <v>1309</v>
      </c>
      <c r="B1485">
        <v>35806607</v>
      </c>
      <c r="C1485">
        <v>35812596</v>
      </c>
      <c r="D1485">
        <v>29114482</v>
      </c>
      <c r="E1485">
        <v>1</v>
      </c>
      <c r="F1485">
        <v>1</v>
      </c>
      <c r="G1485">
        <v>1</v>
      </c>
      <c r="H1485">
        <v>3</v>
      </c>
      <c r="I1485" t="s">
        <v>745</v>
      </c>
      <c r="J1485" t="s">
        <v>890</v>
      </c>
      <c r="K1485" t="s">
        <v>747</v>
      </c>
      <c r="L1485">
        <v>1354</v>
      </c>
      <c r="N1485">
        <v>1010</v>
      </c>
      <c r="O1485" t="s">
        <v>258</v>
      </c>
      <c r="P1485" t="s">
        <v>258</v>
      </c>
      <c r="Q1485">
        <v>1</v>
      </c>
      <c r="W1485">
        <v>0</v>
      </c>
      <c r="X1485">
        <v>-520920930</v>
      </c>
      <c r="Y1485">
        <v>149</v>
      </c>
      <c r="AA1485">
        <v>0.33</v>
      </c>
      <c r="AB1485">
        <v>0</v>
      </c>
      <c r="AC1485">
        <v>0</v>
      </c>
      <c r="AD1485">
        <v>0</v>
      </c>
      <c r="AE1485">
        <v>7.0000000000000007E-2</v>
      </c>
      <c r="AF1485">
        <v>0</v>
      </c>
      <c r="AG1485">
        <v>0</v>
      </c>
      <c r="AH1485">
        <v>0</v>
      </c>
      <c r="AI1485">
        <v>4.74</v>
      </c>
      <c r="AJ1485">
        <v>1</v>
      </c>
      <c r="AK1485">
        <v>1</v>
      </c>
      <c r="AL1485">
        <v>1</v>
      </c>
      <c r="AN1485">
        <v>0</v>
      </c>
      <c r="AO1485">
        <v>1</v>
      </c>
      <c r="AP1485">
        <v>0</v>
      </c>
      <c r="AQ1485">
        <v>0</v>
      </c>
      <c r="AR1485">
        <v>0</v>
      </c>
      <c r="AS1485" t="s">
        <v>3</v>
      </c>
      <c r="AT1485">
        <v>149</v>
      </c>
      <c r="AU1485" t="s">
        <v>3</v>
      </c>
      <c r="AV1485">
        <v>0</v>
      </c>
      <c r="AW1485">
        <v>2</v>
      </c>
      <c r="AX1485">
        <v>35812629</v>
      </c>
      <c r="AY1485">
        <v>1</v>
      </c>
      <c r="AZ1485">
        <v>0</v>
      </c>
      <c r="BA1485">
        <v>1466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CX1485">
        <f>Y1485*Source!I1309</f>
        <v>33.003500000000003</v>
      </c>
      <c r="CY1485">
        <f t="shared" si="242"/>
        <v>0.33</v>
      </c>
      <c r="CZ1485">
        <f t="shared" si="243"/>
        <v>7.0000000000000007E-2</v>
      </c>
      <c r="DA1485">
        <f t="shared" si="244"/>
        <v>4.74</v>
      </c>
      <c r="DB1485">
        <f t="shared" si="245"/>
        <v>10.43</v>
      </c>
      <c r="DC1485">
        <f t="shared" si="246"/>
        <v>0</v>
      </c>
    </row>
    <row r="1486" spans="1:107">
      <c r="A1486">
        <f>ROW(Source!A1309)</f>
        <v>1309</v>
      </c>
      <c r="B1486">
        <v>35806607</v>
      </c>
      <c r="C1486">
        <v>35812596</v>
      </c>
      <c r="D1486">
        <v>29129584</v>
      </c>
      <c r="E1486">
        <v>1</v>
      </c>
      <c r="F1486">
        <v>1</v>
      </c>
      <c r="G1486">
        <v>1</v>
      </c>
      <c r="H1486">
        <v>3</v>
      </c>
      <c r="I1486" t="s">
        <v>748</v>
      </c>
      <c r="J1486" t="s">
        <v>891</v>
      </c>
      <c r="K1486" t="s">
        <v>750</v>
      </c>
      <c r="L1486">
        <v>1301</v>
      </c>
      <c r="N1486">
        <v>1003</v>
      </c>
      <c r="O1486" t="s">
        <v>151</v>
      </c>
      <c r="P1486" t="s">
        <v>151</v>
      </c>
      <c r="Q1486">
        <v>1</v>
      </c>
      <c r="W1486">
        <v>0</v>
      </c>
      <c r="X1486">
        <v>-1665253311</v>
      </c>
      <c r="Y1486">
        <v>86</v>
      </c>
      <c r="AA1486">
        <v>53.07</v>
      </c>
      <c r="AB1486">
        <v>0</v>
      </c>
      <c r="AC1486">
        <v>0</v>
      </c>
      <c r="AD1486">
        <v>0</v>
      </c>
      <c r="AE1486">
        <v>7.22</v>
      </c>
      <c r="AF1486">
        <v>0</v>
      </c>
      <c r="AG1486">
        <v>0</v>
      </c>
      <c r="AH1486">
        <v>0</v>
      </c>
      <c r="AI1486">
        <v>7.35</v>
      </c>
      <c r="AJ1486">
        <v>1</v>
      </c>
      <c r="AK1486">
        <v>1</v>
      </c>
      <c r="AL1486">
        <v>1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 t="s">
        <v>3</v>
      </c>
      <c r="AT1486">
        <v>86</v>
      </c>
      <c r="AU1486" t="s">
        <v>3</v>
      </c>
      <c r="AV1486">
        <v>0</v>
      </c>
      <c r="AW1486">
        <v>2</v>
      </c>
      <c r="AX1486">
        <v>35812630</v>
      </c>
      <c r="AY1486">
        <v>1</v>
      </c>
      <c r="AZ1486">
        <v>0</v>
      </c>
      <c r="BA1486">
        <v>1467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CX1486">
        <f>Y1486*Source!I1309</f>
        <v>19.048999999999999</v>
      </c>
      <c r="CY1486">
        <f t="shared" si="242"/>
        <v>53.07</v>
      </c>
      <c r="CZ1486">
        <f t="shared" si="243"/>
        <v>7.22</v>
      </c>
      <c r="DA1486">
        <f t="shared" si="244"/>
        <v>7.35</v>
      </c>
      <c r="DB1486">
        <f t="shared" si="245"/>
        <v>620.91999999999996</v>
      </c>
      <c r="DC1486">
        <f t="shared" si="246"/>
        <v>0</v>
      </c>
    </row>
    <row r="1487" spans="1:107">
      <c r="A1487">
        <f>ROW(Source!A1309)</f>
        <v>1309</v>
      </c>
      <c r="B1487">
        <v>35806607</v>
      </c>
      <c r="C1487">
        <v>35812596</v>
      </c>
      <c r="D1487">
        <v>29129619</v>
      </c>
      <c r="E1487">
        <v>1</v>
      </c>
      <c r="F1487">
        <v>1</v>
      </c>
      <c r="G1487">
        <v>1</v>
      </c>
      <c r="H1487">
        <v>3</v>
      </c>
      <c r="I1487" t="s">
        <v>751</v>
      </c>
      <c r="J1487" t="s">
        <v>892</v>
      </c>
      <c r="K1487" t="s">
        <v>753</v>
      </c>
      <c r="L1487">
        <v>1301</v>
      </c>
      <c r="N1487">
        <v>1003</v>
      </c>
      <c r="O1487" t="s">
        <v>151</v>
      </c>
      <c r="P1487" t="s">
        <v>151</v>
      </c>
      <c r="Q1487">
        <v>1</v>
      </c>
      <c r="W1487">
        <v>0</v>
      </c>
      <c r="X1487">
        <v>1030922947</v>
      </c>
      <c r="Y1487">
        <v>234</v>
      </c>
      <c r="AA1487">
        <v>61.61</v>
      </c>
      <c r="AB1487">
        <v>0</v>
      </c>
      <c r="AC1487">
        <v>0</v>
      </c>
      <c r="AD1487">
        <v>0</v>
      </c>
      <c r="AE1487">
        <v>8.44</v>
      </c>
      <c r="AF1487">
        <v>0</v>
      </c>
      <c r="AG1487">
        <v>0</v>
      </c>
      <c r="AH1487">
        <v>0</v>
      </c>
      <c r="AI1487">
        <v>7.3</v>
      </c>
      <c r="AJ1487">
        <v>1</v>
      </c>
      <c r="AK1487">
        <v>1</v>
      </c>
      <c r="AL1487">
        <v>1</v>
      </c>
      <c r="AN1487">
        <v>0</v>
      </c>
      <c r="AO1487">
        <v>1</v>
      </c>
      <c r="AP1487">
        <v>0</v>
      </c>
      <c r="AQ1487">
        <v>0</v>
      </c>
      <c r="AR1487">
        <v>0</v>
      </c>
      <c r="AS1487" t="s">
        <v>3</v>
      </c>
      <c r="AT1487">
        <v>234</v>
      </c>
      <c r="AU1487" t="s">
        <v>3</v>
      </c>
      <c r="AV1487">
        <v>0</v>
      </c>
      <c r="AW1487">
        <v>2</v>
      </c>
      <c r="AX1487">
        <v>35812631</v>
      </c>
      <c r="AY1487">
        <v>1</v>
      </c>
      <c r="AZ1487">
        <v>0</v>
      </c>
      <c r="BA1487">
        <v>1468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CX1487">
        <f>Y1487*Source!I1309</f>
        <v>51.831000000000003</v>
      </c>
      <c r="CY1487">
        <f t="shared" si="242"/>
        <v>61.61</v>
      </c>
      <c r="CZ1487">
        <f t="shared" si="243"/>
        <v>8.44</v>
      </c>
      <c r="DA1487">
        <f t="shared" si="244"/>
        <v>7.3</v>
      </c>
      <c r="DB1487">
        <f t="shared" si="245"/>
        <v>1974.96</v>
      </c>
      <c r="DC1487">
        <f t="shared" si="246"/>
        <v>0</v>
      </c>
    </row>
    <row r="1488" spans="1:107">
      <c r="A1488">
        <f>ROW(Source!A1309)</f>
        <v>1309</v>
      </c>
      <c r="B1488">
        <v>35806607</v>
      </c>
      <c r="C1488">
        <v>35812596</v>
      </c>
      <c r="D1488">
        <v>29129715</v>
      </c>
      <c r="E1488">
        <v>1</v>
      </c>
      <c r="F1488">
        <v>1</v>
      </c>
      <c r="G1488">
        <v>1</v>
      </c>
      <c r="H1488">
        <v>3</v>
      </c>
      <c r="I1488" t="s">
        <v>754</v>
      </c>
      <c r="J1488" t="s">
        <v>894</v>
      </c>
      <c r="K1488" t="s">
        <v>756</v>
      </c>
      <c r="L1488">
        <v>1301</v>
      </c>
      <c r="N1488">
        <v>1003</v>
      </c>
      <c r="O1488" t="s">
        <v>151</v>
      </c>
      <c r="P1488" t="s">
        <v>151</v>
      </c>
      <c r="Q1488">
        <v>1</v>
      </c>
      <c r="W1488">
        <v>0</v>
      </c>
      <c r="X1488">
        <v>-1083681358</v>
      </c>
      <c r="Y1488">
        <v>37</v>
      </c>
      <c r="AA1488">
        <v>31.71</v>
      </c>
      <c r="AB1488">
        <v>0</v>
      </c>
      <c r="AC1488">
        <v>0</v>
      </c>
      <c r="AD1488">
        <v>0</v>
      </c>
      <c r="AE1488">
        <v>6.33</v>
      </c>
      <c r="AF1488">
        <v>0</v>
      </c>
      <c r="AG1488">
        <v>0</v>
      </c>
      <c r="AH1488">
        <v>0</v>
      </c>
      <c r="AI1488">
        <v>5.01</v>
      </c>
      <c r="AJ1488">
        <v>1</v>
      </c>
      <c r="AK1488">
        <v>1</v>
      </c>
      <c r="AL1488">
        <v>1</v>
      </c>
      <c r="AN1488">
        <v>0</v>
      </c>
      <c r="AO1488">
        <v>1</v>
      </c>
      <c r="AP1488">
        <v>0</v>
      </c>
      <c r="AQ1488">
        <v>0</v>
      </c>
      <c r="AR1488">
        <v>0</v>
      </c>
      <c r="AS1488" t="s">
        <v>3</v>
      </c>
      <c r="AT1488">
        <v>37</v>
      </c>
      <c r="AU1488" t="s">
        <v>3</v>
      </c>
      <c r="AV1488">
        <v>0</v>
      </c>
      <c r="AW1488">
        <v>2</v>
      </c>
      <c r="AX1488">
        <v>35812632</v>
      </c>
      <c r="AY1488">
        <v>1</v>
      </c>
      <c r="AZ1488">
        <v>0</v>
      </c>
      <c r="BA1488">
        <v>1469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CX1488">
        <f>Y1488*Source!I1309</f>
        <v>8.1955000000000009</v>
      </c>
      <c r="CY1488">
        <f t="shared" si="242"/>
        <v>31.71</v>
      </c>
      <c r="CZ1488">
        <f t="shared" si="243"/>
        <v>6.33</v>
      </c>
      <c r="DA1488">
        <f t="shared" si="244"/>
        <v>5.01</v>
      </c>
      <c r="DB1488">
        <f t="shared" si="245"/>
        <v>234.21</v>
      </c>
      <c r="DC1488">
        <f t="shared" si="246"/>
        <v>0</v>
      </c>
    </row>
    <row r="1489" spans="1:107">
      <c r="A1489">
        <f>ROW(Source!A1310)</f>
        <v>1310</v>
      </c>
      <c r="B1489">
        <v>35806607</v>
      </c>
      <c r="C1489">
        <v>35812633</v>
      </c>
      <c r="D1489">
        <v>18410244</v>
      </c>
      <c r="E1489">
        <v>1</v>
      </c>
      <c r="F1489">
        <v>1</v>
      </c>
      <c r="G1489">
        <v>1</v>
      </c>
      <c r="H1489">
        <v>1</v>
      </c>
      <c r="I1489" t="s">
        <v>791</v>
      </c>
      <c r="J1489" t="s">
        <v>3</v>
      </c>
      <c r="K1489" t="s">
        <v>792</v>
      </c>
      <c r="L1489">
        <v>1369</v>
      </c>
      <c r="N1489">
        <v>1013</v>
      </c>
      <c r="O1489" t="s">
        <v>583</v>
      </c>
      <c r="P1489" t="s">
        <v>583</v>
      </c>
      <c r="Q1489">
        <v>1</v>
      </c>
      <c r="W1489">
        <v>0</v>
      </c>
      <c r="X1489">
        <v>-1803619151</v>
      </c>
      <c r="Y1489">
        <v>64.330999999999989</v>
      </c>
      <c r="AA1489">
        <v>0</v>
      </c>
      <c r="AB1489">
        <v>0</v>
      </c>
      <c r="AC1489">
        <v>0</v>
      </c>
      <c r="AD1489">
        <v>308.29000000000002</v>
      </c>
      <c r="AE1489">
        <v>0</v>
      </c>
      <c r="AF1489">
        <v>0</v>
      </c>
      <c r="AG1489">
        <v>0</v>
      </c>
      <c r="AH1489">
        <v>308.29000000000002</v>
      </c>
      <c r="AI1489">
        <v>1</v>
      </c>
      <c r="AJ1489">
        <v>1</v>
      </c>
      <c r="AK1489">
        <v>1</v>
      </c>
      <c r="AL1489">
        <v>1</v>
      </c>
      <c r="AN1489">
        <v>0</v>
      </c>
      <c r="AO1489">
        <v>1</v>
      </c>
      <c r="AP1489">
        <v>1</v>
      </c>
      <c r="AQ1489">
        <v>0</v>
      </c>
      <c r="AR1489">
        <v>0</v>
      </c>
      <c r="AS1489" t="s">
        <v>3</v>
      </c>
      <c r="AT1489">
        <v>55.94</v>
      </c>
      <c r="AU1489" t="s">
        <v>144</v>
      </c>
      <c r="AV1489">
        <v>1</v>
      </c>
      <c r="AW1489">
        <v>2</v>
      </c>
      <c r="AX1489">
        <v>35812641</v>
      </c>
      <c r="AY1489">
        <v>2</v>
      </c>
      <c r="AZ1489">
        <v>131072</v>
      </c>
      <c r="BA1489">
        <v>1470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CX1489">
        <f>Y1489*Source!I1310</f>
        <v>28.498632999999995</v>
      </c>
      <c r="CY1489">
        <f>AD1489</f>
        <v>308.29000000000002</v>
      </c>
      <c r="CZ1489">
        <f>AH1489</f>
        <v>308.29000000000002</v>
      </c>
      <c r="DA1489">
        <f>AL1489</f>
        <v>1</v>
      </c>
      <c r="DB1489">
        <f>ROUND((ROUND(AT1489*CZ1489,2)*1.15),2)</f>
        <v>19832.599999999999</v>
      </c>
      <c r="DC1489">
        <f>ROUND((ROUND(AT1489*AG1489,2)*1.15),2)</f>
        <v>0</v>
      </c>
    </row>
    <row r="1490" spans="1:107">
      <c r="A1490">
        <f>ROW(Source!A1310)</f>
        <v>1310</v>
      </c>
      <c r="B1490">
        <v>35806607</v>
      </c>
      <c r="C1490">
        <v>35812633</v>
      </c>
      <c r="D1490">
        <v>121548</v>
      </c>
      <c r="E1490">
        <v>1</v>
      </c>
      <c r="F1490">
        <v>1</v>
      </c>
      <c r="G1490">
        <v>1</v>
      </c>
      <c r="H1490">
        <v>1</v>
      </c>
      <c r="I1490" t="s">
        <v>34</v>
      </c>
      <c r="J1490" t="s">
        <v>3</v>
      </c>
      <c r="K1490" t="s">
        <v>584</v>
      </c>
      <c r="L1490">
        <v>608254</v>
      </c>
      <c r="N1490">
        <v>1013</v>
      </c>
      <c r="O1490" t="s">
        <v>585</v>
      </c>
      <c r="P1490" t="s">
        <v>585</v>
      </c>
      <c r="Q1490">
        <v>1</v>
      </c>
      <c r="W1490">
        <v>0</v>
      </c>
      <c r="X1490">
        <v>-185737400</v>
      </c>
      <c r="Y1490">
        <v>1.2500000000000001E-2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1</v>
      </c>
      <c r="AJ1490">
        <v>1</v>
      </c>
      <c r="AK1490">
        <v>1</v>
      </c>
      <c r="AL1490">
        <v>1</v>
      </c>
      <c r="AN1490">
        <v>0</v>
      </c>
      <c r="AO1490">
        <v>1</v>
      </c>
      <c r="AP1490">
        <v>1</v>
      </c>
      <c r="AQ1490">
        <v>0</v>
      </c>
      <c r="AR1490">
        <v>0</v>
      </c>
      <c r="AS1490" t="s">
        <v>3</v>
      </c>
      <c r="AT1490">
        <v>0.01</v>
      </c>
      <c r="AU1490" t="s">
        <v>143</v>
      </c>
      <c r="AV1490">
        <v>2</v>
      </c>
      <c r="AW1490">
        <v>2</v>
      </c>
      <c r="AX1490">
        <v>35812642</v>
      </c>
      <c r="AY1490">
        <v>1</v>
      </c>
      <c r="AZ1490">
        <v>0</v>
      </c>
      <c r="BA1490">
        <v>1471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CX1490">
        <f>Y1490*Source!I1310</f>
        <v>5.5375000000000008E-3</v>
      </c>
      <c r="CY1490">
        <f>AD1490</f>
        <v>0</v>
      </c>
      <c r="CZ1490">
        <f>AH1490</f>
        <v>0</v>
      </c>
      <c r="DA1490">
        <f>AL1490</f>
        <v>1</v>
      </c>
      <c r="DB1490">
        <f>ROUND((ROUND(AT1490*CZ1490,2)*1.25),2)</f>
        <v>0</v>
      </c>
      <c r="DC1490">
        <f>ROUND((ROUND(AT1490*AG1490,2)*1.25),2)</f>
        <v>0</v>
      </c>
    </row>
    <row r="1491" spans="1:107">
      <c r="A1491">
        <f>ROW(Source!A1310)</f>
        <v>1310</v>
      </c>
      <c r="B1491">
        <v>35806607</v>
      </c>
      <c r="C1491">
        <v>35812633</v>
      </c>
      <c r="D1491">
        <v>29172556</v>
      </c>
      <c r="E1491">
        <v>1</v>
      </c>
      <c r="F1491">
        <v>1</v>
      </c>
      <c r="G1491">
        <v>1</v>
      </c>
      <c r="H1491">
        <v>2</v>
      </c>
      <c r="I1491" t="s">
        <v>586</v>
      </c>
      <c r="J1491" t="s">
        <v>590</v>
      </c>
      <c r="K1491" t="s">
        <v>588</v>
      </c>
      <c r="L1491">
        <v>1368</v>
      </c>
      <c r="N1491">
        <v>1011</v>
      </c>
      <c r="O1491" t="s">
        <v>589</v>
      </c>
      <c r="P1491" t="s">
        <v>589</v>
      </c>
      <c r="Q1491">
        <v>1</v>
      </c>
      <c r="W1491">
        <v>0</v>
      </c>
      <c r="X1491">
        <v>-1302720870</v>
      </c>
      <c r="Y1491">
        <v>1.2500000000000001E-2</v>
      </c>
      <c r="AA1491">
        <v>0</v>
      </c>
      <c r="AB1491">
        <v>466.71</v>
      </c>
      <c r="AC1491">
        <v>447.93</v>
      </c>
      <c r="AD1491">
        <v>0</v>
      </c>
      <c r="AE1491">
        <v>0</v>
      </c>
      <c r="AF1491">
        <v>31.26</v>
      </c>
      <c r="AG1491">
        <v>13.5</v>
      </c>
      <c r="AH1491">
        <v>0</v>
      </c>
      <c r="AI1491">
        <v>1</v>
      </c>
      <c r="AJ1491">
        <v>14.93</v>
      </c>
      <c r="AK1491">
        <v>33.18</v>
      </c>
      <c r="AL1491">
        <v>1</v>
      </c>
      <c r="AN1491">
        <v>0</v>
      </c>
      <c r="AO1491">
        <v>1</v>
      </c>
      <c r="AP1491">
        <v>1</v>
      </c>
      <c r="AQ1491">
        <v>0</v>
      </c>
      <c r="AR1491">
        <v>0</v>
      </c>
      <c r="AS1491" t="s">
        <v>3</v>
      </c>
      <c r="AT1491">
        <v>0.01</v>
      </c>
      <c r="AU1491" t="s">
        <v>143</v>
      </c>
      <c r="AV1491">
        <v>0</v>
      </c>
      <c r="AW1491">
        <v>2</v>
      </c>
      <c r="AX1491">
        <v>35812643</v>
      </c>
      <c r="AY1491">
        <v>1</v>
      </c>
      <c r="AZ1491">
        <v>0</v>
      </c>
      <c r="BA1491">
        <v>1472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CX1491">
        <f>Y1491*Source!I1310</f>
        <v>5.5375000000000008E-3</v>
      </c>
      <c r="CY1491">
        <f>AB1491</f>
        <v>466.71</v>
      </c>
      <c r="CZ1491">
        <f>AF1491</f>
        <v>31.26</v>
      </c>
      <c r="DA1491">
        <f>AJ1491</f>
        <v>14.93</v>
      </c>
      <c r="DB1491">
        <f>ROUND((ROUND(AT1491*CZ1491,2)*1.25),2)</f>
        <v>0.39</v>
      </c>
      <c r="DC1491">
        <f>ROUND((ROUND(AT1491*AG1491,2)*1.25),2)</f>
        <v>0.18</v>
      </c>
    </row>
    <row r="1492" spans="1:107">
      <c r="A1492">
        <f>ROW(Source!A1310)</f>
        <v>1310</v>
      </c>
      <c r="B1492">
        <v>35806607</v>
      </c>
      <c r="C1492">
        <v>35812633</v>
      </c>
      <c r="D1492">
        <v>29174913</v>
      </c>
      <c r="E1492">
        <v>1</v>
      </c>
      <c r="F1492">
        <v>1</v>
      </c>
      <c r="G1492">
        <v>1</v>
      </c>
      <c r="H1492">
        <v>2</v>
      </c>
      <c r="I1492" t="s">
        <v>601</v>
      </c>
      <c r="J1492" t="s">
        <v>602</v>
      </c>
      <c r="K1492" t="s">
        <v>603</v>
      </c>
      <c r="L1492">
        <v>1368</v>
      </c>
      <c r="N1492">
        <v>1011</v>
      </c>
      <c r="O1492" t="s">
        <v>589</v>
      </c>
      <c r="P1492" t="s">
        <v>589</v>
      </c>
      <c r="Q1492">
        <v>1</v>
      </c>
      <c r="W1492">
        <v>0</v>
      </c>
      <c r="X1492">
        <v>458544584</v>
      </c>
      <c r="Y1492">
        <v>1.2500000000000001E-2</v>
      </c>
      <c r="AA1492">
        <v>0</v>
      </c>
      <c r="AB1492">
        <v>932.72</v>
      </c>
      <c r="AC1492">
        <v>384.89</v>
      </c>
      <c r="AD1492">
        <v>0</v>
      </c>
      <c r="AE1492">
        <v>0</v>
      </c>
      <c r="AF1492">
        <v>87.17</v>
      </c>
      <c r="AG1492">
        <v>11.6</v>
      </c>
      <c r="AH1492">
        <v>0</v>
      </c>
      <c r="AI1492">
        <v>1</v>
      </c>
      <c r="AJ1492">
        <v>10.7</v>
      </c>
      <c r="AK1492">
        <v>33.18</v>
      </c>
      <c r="AL1492">
        <v>1</v>
      </c>
      <c r="AN1492">
        <v>0</v>
      </c>
      <c r="AO1492">
        <v>1</v>
      </c>
      <c r="AP1492">
        <v>1</v>
      </c>
      <c r="AQ1492">
        <v>0</v>
      </c>
      <c r="AR1492">
        <v>0</v>
      </c>
      <c r="AS1492" t="s">
        <v>3</v>
      </c>
      <c r="AT1492">
        <v>0.01</v>
      </c>
      <c r="AU1492" t="s">
        <v>143</v>
      </c>
      <c r="AV1492">
        <v>0</v>
      </c>
      <c r="AW1492">
        <v>2</v>
      </c>
      <c r="AX1492">
        <v>35812644</v>
      </c>
      <c r="AY1492">
        <v>1</v>
      </c>
      <c r="AZ1492">
        <v>0</v>
      </c>
      <c r="BA1492">
        <v>1473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CX1492">
        <f>Y1492*Source!I1310</f>
        <v>5.5375000000000008E-3</v>
      </c>
      <c r="CY1492">
        <f>AB1492</f>
        <v>932.72</v>
      </c>
      <c r="CZ1492">
        <f>AF1492</f>
        <v>87.17</v>
      </c>
      <c r="DA1492">
        <f>AJ1492</f>
        <v>10.7</v>
      </c>
      <c r="DB1492">
        <f>ROUND((ROUND(AT1492*CZ1492,2)*1.25),2)</f>
        <v>1.0900000000000001</v>
      </c>
      <c r="DC1492">
        <f>ROUND((ROUND(AT1492*AG1492,2)*1.25),2)</f>
        <v>0.15</v>
      </c>
    </row>
    <row r="1493" spans="1:107">
      <c r="A1493">
        <f>ROW(Source!A1310)</f>
        <v>1310</v>
      </c>
      <c r="B1493">
        <v>35806607</v>
      </c>
      <c r="C1493">
        <v>35812633</v>
      </c>
      <c r="D1493">
        <v>29109386</v>
      </c>
      <c r="E1493">
        <v>1</v>
      </c>
      <c r="F1493">
        <v>1</v>
      </c>
      <c r="G1493">
        <v>1</v>
      </c>
      <c r="H1493">
        <v>3</v>
      </c>
      <c r="I1493" t="s">
        <v>793</v>
      </c>
      <c r="J1493" t="s">
        <v>794</v>
      </c>
      <c r="K1493" t="s">
        <v>795</v>
      </c>
      <c r="L1493">
        <v>1348</v>
      </c>
      <c r="N1493">
        <v>1009</v>
      </c>
      <c r="O1493" t="s">
        <v>29</v>
      </c>
      <c r="P1493" t="s">
        <v>29</v>
      </c>
      <c r="Q1493">
        <v>1000</v>
      </c>
      <c r="W1493">
        <v>0</v>
      </c>
      <c r="X1493">
        <v>-1262442712</v>
      </c>
      <c r="Y1493">
        <v>3.4099999999999998E-2</v>
      </c>
      <c r="AA1493">
        <v>55935.05</v>
      </c>
      <c r="AB1493">
        <v>0</v>
      </c>
      <c r="AC1493">
        <v>0</v>
      </c>
      <c r="AD1493">
        <v>0</v>
      </c>
      <c r="AE1493">
        <v>11300.01</v>
      </c>
      <c r="AF1493">
        <v>0</v>
      </c>
      <c r="AG1493">
        <v>0</v>
      </c>
      <c r="AH1493">
        <v>0</v>
      </c>
      <c r="AI1493">
        <v>4.95</v>
      </c>
      <c r="AJ1493">
        <v>1</v>
      </c>
      <c r="AK1493">
        <v>1</v>
      </c>
      <c r="AL1493">
        <v>1</v>
      </c>
      <c r="AN1493">
        <v>0</v>
      </c>
      <c r="AO1493">
        <v>1</v>
      </c>
      <c r="AP1493">
        <v>0</v>
      </c>
      <c r="AQ1493">
        <v>0</v>
      </c>
      <c r="AR1493">
        <v>0</v>
      </c>
      <c r="AS1493" t="s">
        <v>3</v>
      </c>
      <c r="AT1493">
        <v>3.4099999999999998E-2</v>
      </c>
      <c r="AU1493" t="s">
        <v>3</v>
      </c>
      <c r="AV1493">
        <v>0</v>
      </c>
      <c r="AW1493">
        <v>2</v>
      </c>
      <c r="AX1493">
        <v>35812645</v>
      </c>
      <c r="AY1493">
        <v>1</v>
      </c>
      <c r="AZ1493">
        <v>0</v>
      </c>
      <c r="BA1493">
        <v>1474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CX1493">
        <f>Y1493*Source!I1310</f>
        <v>1.51063E-2</v>
      </c>
      <c r="CY1493">
        <f>AA1493</f>
        <v>55935.05</v>
      </c>
      <c r="CZ1493">
        <f>AE1493</f>
        <v>11300.01</v>
      </c>
      <c r="DA1493">
        <f>AI1493</f>
        <v>4.95</v>
      </c>
      <c r="DB1493">
        <f t="shared" ref="DB1493:DB1524" si="247">ROUND(ROUND(AT1493*CZ1493,2),2)</f>
        <v>385.33</v>
      </c>
      <c r="DC1493">
        <f t="shared" ref="DC1493:DC1524" si="248">ROUND(ROUND(AT1493*AG1493,2),2)</f>
        <v>0</v>
      </c>
    </row>
    <row r="1494" spans="1:107">
      <c r="A1494">
        <f>ROW(Source!A1310)</f>
        <v>1310</v>
      </c>
      <c r="B1494">
        <v>35806607</v>
      </c>
      <c r="C1494">
        <v>35812633</v>
      </c>
      <c r="D1494">
        <v>29107800</v>
      </c>
      <c r="E1494">
        <v>1</v>
      </c>
      <c r="F1494">
        <v>1</v>
      </c>
      <c r="G1494">
        <v>1</v>
      </c>
      <c r="H1494">
        <v>3</v>
      </c>
      <c r="I1494" t="s">
        <v>616</v>
      </c>
      <c r="J1494" t="s">
        <v>643</v>
      </c>
      <c r="K1494" t="s">
        <v>618</v>
      </c>
      <c r="L1494">
        <v>1346</v>
      </c>
      <c r="N1494">
        <v>1009</v>
      </c>
      <c r="O1494" t="s">
        <v>170</v>
      </c>
      <c r="P1494" t="s">
        <v>170</v>
      </c>
      <c r="Q1494">
        <v>1</v>
      </c>
      <c r="W1494">
        <v>0</v>
      </c>
      <c r="X1494">
        <v>-1570619850</v>
      </c>
      <c r="Y1494">
        <v>0.01</v>
      </c>
      <c r="AA1494">
        <v>46.61</v>
      </c>
      <c r="AB1494">
        <v>0</v>
      </c>
      <c r="AC1494">
        <v>0</v>
      </c>
      <c r="AD1494">
        <v>0</v>
      </c>
      <c r="AE1494">
        <v>1.81</v>
      </c>
      <c r="AF1494">
        <v>0</v>
      </c>
      <c r="AG1494">
        <v>0</v>
      </c>
      <c r="AH1494">
        <v>0</v>
      </c>
      <c r="AI1494">
        <v>25.75</v>
      </c>
      <c r="AJ1494">
        <v>1</v>
      </c>
      <c r="AK1494">
        <v>1</v>
      </c>
      <c r="AL1494">
        <v>1</v>
      </c>
      <c r="AN1494">
        <v>0</v>
      </c>
      <c r="AO1494">
        <v>1</v>
      </c>
      <c r="AP1494">
        <v>0</v>
      </c>
      <c r="AQ1494">
        <v>0</v>
      </c>
      <c r="AR1494">
        <v>0</v>
      </c>
      <c r="AS1494" t="s">
        <v>3</v>
      </c>
      <c r="AT1494">
        <v>0.01</v>
      </c>
      <c r="AU1494" t="s">
        <v>3</v>
      </c>
      <c r="AV1494">
        <v>0</v>
      </c>
      <c r="AW1494">
        <v>2</v>
      </c>
      <c r="AX1494">
        <v>35812646</v>
      </c>
      <c r="AY1494">
        <v>1</v>
      </c>
      <c r="AZ1494">
        <v>0</v>
      </c>
      <c r="BA1494">
        <v>1475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CX1494">
        <f>Y1494*Source!I1310</f>
        <v>4.4299999999999999E-3</v>
      </c>
      <c r="CY1494">
        <f>AA1494</f>
        <v>46.61</v>
      </c>
      <c r="CZ1494">
        <f>AE1494</f>
        <v>1.81</v>
      </c>
      <c r="DA1494">
        <f>AI1494</f>
        <v>25.75</v>
      </c>
      <c r="DB1494">
        <f t="shared" si="247"/>
        <v>0.02</v>
      </c>
      <c r="DC1494">
        <f t="shared" si="248"/>
        <v>0</v>
      </c>
    </row>
    <row r="1495" spans="1:107">
      <c r="A1495">
        <f>ROW(Source!A1310)</f>
        <v>1310</v>
      </c>
      <c r="B1495">
        <v>35806607</v>
      </c>
      <c r="C1495">
        <v>35812633</v>
      </c>
      <c r="D1495">
        <v>29109603</v>
      </c>
      <c r="E1495">
        <v>1</v>
      </c>
      <c r="F1495">
        <v>1</v>
      </c>
      <c r="G1495">
        <v>1</v>
      </c>
      <c r="H1495">
        <v>3</v>
      </c>
      <c r="I1495" t="s">
        <v>796</v>
      </c>
      <c r="J1495" t="s">
        <v>797</v>
      </c>
      <c r="K1495" t="s">
        <v>798</v>
      </c>
      <c r="L1495">
        <v>1327</v>
      </c>
      <c r="N1495">
        <v>1005</v>
      </c>
      <c r="O1495" t="s">
        <v>165</v>
      </c>
      <c r="P1495" t="s">
        <v>165</v>
      </c>
      <c r="Q1495">
        <v>1</v>
      </c>
      <c r="W1495">
        <v>0</v>
      </c>
      <c r="X1495">
        <v>1399429038</v>
      </c>
      <c r="Y1495">
        <v>112</v>
      </c>
      <c r="AA1495">
        <v>54.06</v>
      </c>
      <c r="AB1495">
        <v>0</v>
      </c>
      <c r="AC1495">
        <v>0</v>
      </c>
      <c r="AD1495">
        <v>0</v>
      </c>
      <c r="AE1495">
        <v>55.16</v>
      </c>
      <c r="AF1495">
        <v>0</v>
      </c>
      <c r="AG1495">
        <v>0</v>
      </c>
      <c r="AH1495">
        <v>0</v>
      </c>
      <c r="AI1495">
        <v>0.98</v>
      </c>
      <c r="AJ1495">
        <v>1</v>
      </c>
      <c r="AK1495">
        <v>1</v>
      </c>
      <c r="AL1495">
        <v>1</v>
      </c>
      <c r="AN1495">
        <v>0</v>
      </c>
      <c r="AO1495">
        <v>1</v>
      </c>
      <c r="AP1495">
        <v>0</v>
      </c>
      <c r="AQ1495">
        <v>0</v>
      </c>
      <c r="AR1495">
        <v>0</v>
      </c>
      <c r="AS1495" t="s">
        <v>3</v>
      </c>
      <c r="AT1495">
        <v>112</v>
      </c>
      <c r="AU1495" t="s">
        <v>3</v>
      </c>
      <c r="AV1495">
        <v>0</v>
      </c>
      <c r="AW1495">
        <v>2</v>
      </c>
      <c r="AX1495">
        <v>35812647</v>
      </c>
      <c r="AY1495">
        <v>1</v>
      </c>
      <c r="AZ1495">
        <v>0</v>
      </c>
      <c r="BA1495">
        <v>1476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CX1495">
        <f>Y1495*Source!I1310</f>
        <v>49.616</v>
      </c>
      <c r="CY1495">
        <f>AA1495</f>
        <v>54.06</v>
      </c>
      <c r="CZ1495">
        <f>AE1495</f>
        <v>55.16</v>
      </c>
      <c r="DA1495">
        <f>AI1495</f>
        <v>0.98</v>
      </c>
      <c r="DB1495">
        <f t="shared" si="247"/>
        <v>6177.92</v>
      </c>
      <c r="DC1495">
        <f t="shared" si="248"/>
        <v>0</v>
      </c>
    </row>
    <row r="1496" spans="1:107">
      <c r="A1496">
        <f>ROW(Source!A1311)</f>
        <v>1311</v>
      </c>
      <c r="B1496">
        <v>35806607</v>
      </c>
      <c r="C1496">
        <v>35812648</v>
      </c>
      <c r="D1496">
        <v>29364679</v>
      </c>
      <c r="E1496">
        <v>1</v>
      </c>
      <c r="F1496">
        <v>1</v>
      </c>
      <c r="G1496">
        <v>1</v>
      </c>
      <c r="H1496">
        <v>1</v>
      </c>
      <c r="I1496" t="s">
        <v>799</v>
      </c>
      <c r="J1496" t="s">
        <v>3</v>
      </c>
      <c r="K1496" t="s">
        <v>800</v>
      </c>
      <c r="L1496">
        <v>1369</v>
      </c>
      <c r="N1496">
        <v>1013</v>
      </c>
      <c r="O1496" t="s">
        <v>583</v>
      </c>
      <c r="P1496" t="s">
        <v>583</v>
      </c>
      <c r="Q1496">
        <v>1</v>
      </c>
      <c r="W1496">
        <v>0</v>
      </c>
      <c r="X1496">
        <v>931378261</v>
      </c>
      <c r="Y1496">
        <v>30.48</v>
      </c>
      <c r="AA1496">
        <v>0</v>
      </c>
      <c r="AB1496">
        <v>0</v>
      </c>
      <c r="AC1496">
        <v>0</v>
      </c>
      <c r="AD1496">
        <v>329.2</v>
      </c>
      <c r="AE1496">
        <v>0</v>
      </c>
      <c r="AF1496">
        <v>0</v>
      </c>
      <c r="AG1496">
        <v>0</v>
      </c>
      <c r="AH1496">
        <v>329.2</v>
      </c>
      <c r="AI1496">
        <v>1</v>
      </c>
      <c r="AJ1496">
        <v>1</v>
      </c>
      <c r="AK1496">
        <v>1</v>
      </c>
      <c r="AL1496">
        <v>1</v>
      </c>
      <c r="AN1496">
        <v>0</v>
      </c>
      <c r="AO1496">
        <v>1</v>
      </c>
      <c r="AP1496">
        <v>0</v>
      </c>
      <c r="AQ1496">
        <v>0</v>
      </c>
      <c r="AR1496">
        <v>0</v>
      </c>
      <c r="AS1496" t="s">
        <v>3</v>
      </c>
      <c r="AT1496">
        <v>30.48</v>
      </c>
      <c r="AU1496" t="s">
        <v>3</v>
      </c>
      <c r="AV1496">
        <v>1</v>
      </c>
      <c r="AW1496">
        <v>2</v>
      </c>
      <c r="AX1496">
        <v>35812661</v>
      </c>
      <c r="AY1496">
        <v>2</v>
      </c>
      <c r="AZ1496">
        <v>131072</v>
      </c>
      <c r="BA1496">
        <v>1477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CX1496">
        <f>Y1496*Source!I1311</f>
        <v>0.91439999999999999</v>
      </c>
      <c r="CY1496">
        <f>AD1496</f>
        <v>329.2</v>
      </c>
      <c r="CZ1496">
        <f>AH1496</f>
        <v>329.2</v>
      </c>
      <c r="DA1496">
        <f>AL1496</f>
        <v>1</v>
      </c>
      <c r="DB1496">
        <f t="shared" si="247"/>
        <v>10034.02</v>
      </c>
      <c r="DC1496">
        <f t="shared" si="248"/>
        <v>0</v>
      </c>
    </row>
    <row r="1497" spans="1:107">
      <c r="A1497">
        <f>ROW(Source!A1311)</f>
        <v>1311</v>
      </c>
      <c r="B1497">
        <v>35806607</v>
      </c>
      <c r="C1497">
        <v>35812648</v>
      </c>
      <c r="D1497">
        <v>121548</v>
      </c>
      <c r="E1497">
        <v>1</v>
      </c>
      <c r="F1497">
        <v>1</v>
      </c>
      <c r="G1497">
        <v>1</v>
      </c>
      <c r="H1497">
        <v>1</v>
      </c>
      <c r="I1497" t="s">
        <v>34</v>
      </c>
      <c r="J1497" t="s">
        <v>3</v>
      </c>
      <c r="K1497" t="s">
        <v>584</v>
      </c>
      <c r="L1497">
        <v>608254</v>
      </c>
      <c r="N1497">
        <v>1013</v>
      </c>
      <c r="O1497" t="s">
        <v>585</v>
      </c>
      <c r="P1497" t="s">
        <v>585</v>
      </c>
      <c r="Q1497">
        <v>1</v>
      </c>
      <c r="W1497">
        <v>0</v>
      </c>
      <c r="X1497">
        <v>-185737400</v>
      </c>
      <c r="Y1497">
        <v>0.03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1</v>
      </c>
      <c r="AJ1497">
        <v>1</v>
      </c>
      <c r="AK1497">
        <v>1</v>
      </c>
      <c r="AL1497">
        <v>1</v>
      </c>
      <c r="AN1497">
        <v>0</v>
      </c>
      <c r="AO1497">
        <v>1</v>
      </c>
      <c r="AP1497">
        <v>0</v>
      </c>
      <c r="AQ1497">
        <v>0</v>
      </c>
      <c r="AR1497">
        <v>0</v>
      </c>
      <c r="AS1497" t="s">
        <v>3</v>
      </c>
      <c r="AT1497">
        <v>0.03</v>
      </c>
      <c r="AU1497" t="s">
        <v>3</v>
      </c>
      <c r="AV1497">
        <v>2</v>
      </c>
      <c r="AW1497">
        <v>2</v>
      </c>
      <c r="AX1497">
        <v>35812662</v>
      </c>
      <c r="AY1497">
        <v>1</v>
      </c>
      <c r="AZ1497">
        <v>0</v>
      </c>
      <c r="BA1497">
        <v>1478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CX1497">
        <f>Y1497*Source!I1311</f>
        <v>8.9999999999999998E-4</v>
      </c>
      <c r="CY1497">
        <f>AD1497</f>
        <v>0</v>
      </c>
      <c r="CZ1497">
        <f>AH1497</f>
        <v>0</v>
      </c>
      <c r="DA1497">
        <f>AL1497</f>
        <v>1</v>
      </c>
      <c r="DB1497">
        <f t="shared" si="247"/>
        <v>0</v>
      </c>
      <c r="DC1497">
        <f t="shared" si="248"/>
        <v>0</v>
      </c>
    </row>
    <row r="1498" spans="1:107">
      <c r="A1498">
        <f>ROW(Source!A1311)</f>
        <v>1311</v>
      </c>
      <c r="B1498">
        <v>35806607</v>
      </c>
      <c r="C1498">
        <v>35812648</v>
      </c>
      <c r="D1498">
        <v>29172362</v>
      </c>
      <c r="E1498">
        <v>1</v>
      </c>
      <c r="F1498">
        <v>1</v>
      </c>
      <c r="G1498">
        <v>1</v>
      </c>
      <c r="H1498">
        <v>2</v>
      </c>
      <c r="I1498" t="s">
        <v>801</v>
      </c>
      <c r="J1498" t="s">
        <v>802</v>
      </c>
      <c r="K1498" t="s">
        <v>803</v>
      </c>
      <c r="L1498">
        <v>1368</v>
      </c>
      <c r="N1498">
        <v>1011</v>
      </c>
      <c r="O1498" t="s">
        <v>589</v>
      </c>
      <c r="P1498" t="s">
        <v>589</v>
      </c>
      <c r="Q1498">
        <v>1</v>
      </c>
      <c r="W1498">
        <v>0</v>
      </c>
      <c r="X1498">
        <v>2071614860</v>
      </c>
      <c r="Y1498">
        <v>0.03</v>
      </c>
      <c r="AA1498">
        <v>0</v>
      </c>
      <c r="AB1498">
        <v>1113.56</v>
      </c>
      <c r="AC1498">
        <v>447.93</v>
      </c>
      <c r="AD1498">
        <v>0</v>
      </c>
      <c r="AE1498">
        <v>0</v>
      </c>
      <c r="AF1498">
        <v>134.65</v>
      </c>
      <c r="AG1498">
        <v>13.5</v>
      </c>
      <c r="AH1498">
        <v>0</v>
      </c>
      <c r="AI1498">
        <v>1</v>
      </c>
      <c r="AJ1498">
        <v>8.27</v>
      </c>
      <c r="AK1498">
        <v>33.18</v>
      </c>
      <c r="AL1498">
        <v>1</v>
      </c>
      <c r="AN1498">
        <v>0</v>
      </c>
      <c r="AO1498">
        <v>1</v>
      </c>
      <c r="AP1498">
        <v>0</v>
      </c>
      <c r="AQ1498">
        <v>0</v>
      </c>
      <c r="AR1498">
        <v>0</v>
      </c>
      <c r="AS1498" t="s">
        <v>3</v>
      </c>
      <c r="AT1498">
        <v>0.03</v>
      </c>
      <c r="AU1498" t="s">
        <v>3</v>
      </c>
      <c r="AV1498">
        <v>0</v>
      </c>
      <c r="AW1498">
        <v>2</v>
      </c>
      <c r="AX1498">
        <v>35812663</v>
      </c>
      <c r="AY1498">
        <v>1</v>
      </c>
      <c r="AZ1498">
        <v>0</v>
      </c>
      <c r="BA1498">
        <v>1479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CX1498">
        <f>Y1498*Source!I1311</f>
        <v>8.9999999999999998E-4</v>
      </c>
      <c r="CY1498">
        <f>AB1498</f>
        <v>1113.56</v>
      </c>
      <c r="CZ1498">
        <f>AF1498</f>
        <v>134.65</v>
      </c>
      <c r="DA1498">
        <f>AJ1498</f>
        <v>8.27</v>
      </c>
      <c r="DB1498">
        <f t="shared" si="247"/>
        <v>4.04</v>
      </c>
      <c r="DC1498">
        <f t="shared" si="248"/>
        <v>0.41</v>
      </c>
    </row>
    <row r="1499" spans="1:107">
      <c r="A1499">
        <f>ROW(Source!A1311)</f>
        <v>1311</v>
      </c>
      <c r="B1499">
        <v>35806607</v>
      </c>
      <c r="C1499">
        <v>35812648</v>
      </c>
      <c r="D1499">
        <v>29174913</v>
      </c>
      <c r="E1499">
        <v>1</v>
      </c>
      <c r="F1499">
        <v>1</v>
      </c>
      <c r="G1499">
        <v>1</v>
      </c>
      <c r="H1499">
        <v>2</v>
      </c>
      <c r="I1499" t="s">
        <v>601</v>
      </c>
      <c r="J1499" t="s">
        <v>602</v>
      </c>
      <c r="K1499" t="s">
        <v>603</v>
      </c>
      <c r="L1499">
        <v>1368</v>
      </c>
      <c r="N1499">
        <v>1011</v>
      </c>
      <c r="O1499" t="s">
        <v>589</v>
      </c>
      <c r="P1499" t="s">
        <v>589</v>
      </c>
      <c r="Q1499">
        <v>1</v>
      </c>
      <c r="W1499">
        <v>0</v>
      </c>
      <c r="X1499">
        <v>458544584</v>
      </c>
      <c r="Y1499">
        <v>0.02</v>
      </c>
      <c r="AA1499">
        <v>0</v>
      </c>
      <c r="AB1499">
        <v>932.72</v>
      </c>
      <c r="AC1499">
        <v>384.89</v>
      </c>
      <c r="AD1499">
        <v>0</v>
      </c>
      <c r="AE1499">
        <v>0</v>
      </c>
      <c r="AF1499">
        <v>87.17</v>
      </c>
      <c r="AG1499">
        <v>11.6</v>
      </c>
      <c r="AH1499">
        <v>0</v>
      </c>
      <c r="AI1499">
        <v>1</v>
      </c>
      <c r="AJ1499">
        <v>10.7</v>
      </c>
      <c r="AK1499">
        <v>33.18</v>
      </c>
      <c r="AL1499">
        <v>1</v>
      </c>
      <c r="AN1499">
        <v>0</v>
      </c>
      <c r="AO1499">
        <v>1</v>
      </c>
      <c r="AP1499">
        <v>0</v>
      </c>
      <c r="AQ1499">
        <v>0</v>
      </c>
      <c r="AR1499">
        <v>0</v>
      </c>
      <c r="AS1499" t="s">
        <v>3</v>
      </c>
      <c r="AT1499">
        <v>0.02</v>
      </c>
      <c r="AU1499" t="s">
        <v>3</v>
      </c>
      <c r="AV1499">
        <v>0</v>
      </c>
      <c r="AW1499">
        <v>2</v>
      </c>
      <c r="AX1499">
        <v>35812664</v>
      </c>
      <c r="AY1499">
        <v>1</v>
      </c>
      <c r="AZ1499">
        <v>0</v>
      </c>
      <c r="BA1499">
        <v>1480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CX1499">
        <f>Y1499*Source!I1311</f>
        <v>5.9999999999999995E-4</v>
      </c>
      <c r="CY1499">
        <f>AB1499</f>
        <v>932.72</v>
      </c>
      <c r="CZ1499">
        <f>AF1499</f>
        <v>87.17</v>
      </c>
      <c r="DA1499">
        <f>AJ1499</f>
        <v>10.7</v>
      </c>
      <c r="DB1499">
        <f t="shared" si="247"/>
        <v>1.74</v>
      </c>
      <c r="DC1499">
        <f t="shared" si="248"/>
        <v>0.23</v>
      </c>
    </row>
    <row r="1500" spans="1:107">
      <c r="A1500">
        <f>ROW(Source!A1311)</f>
        <v>1311</v>
      </c>
      <c r="B1500">
        <v>35806607</v>
      </c>
      <c r="C1500">
        <v>35812648</v>
      </c>
      <c r="D1500">
        <v>29114246</v>
      </c>
      <c r="E1500">
        <v>1</v>
      </c>
      <c r="F1500">
        <v>1</v>
      </c>
      <c r="G1500">
        <v>1</v>
      </c>
      <c r="H1500">
        <v>3</v>
      </c>
      <c r="I1500" t="s">
        <v>804</v>
      </c>
      <c r="J1500" t="s">
        <v>805</v>
      </c>
      <c r="K1500" t="s">
        <v>806</v>
      </c>
      <c r="L1500">
        <v>1346</v>
      </c>
      <c r="N1500">
        <v>1009</v>
      </c>
      <c r="O1500" t="s">
        <v>170</v>
      </c>
      <c r="P1500" t="s">
        <v>170</v>
      </c>
      <c r="Q1500">
        <v>1</v>
      </c>
      <c r="W1500">
        <v>0</v>
      </c>
      <c r="X1500">
        <v>-421273247</v>
      </c>
      <c r="Y1500">
        <v>1.5</v>
      </c>
      <c r="AA1500">
        <v>83.08</v>
      </c>
      <c r="AB1500">
        <v>0</v>
      </c>
      <c r="AC1500">
        <v>0</v>
      </c>
      <c r="AD1500">
        <v>0</v>
      </c>
      <c r="AE1500">
        <v>9.0399999999999991</v>
      </c>
      <c r="AF1500">
        <v>0</v>
      </c>
      <c r="AG1500">
        <v>0</v>
      </c>
      <c r="AH1500">
        <v>0</v>
      </c>
      <c r="AI1500">
        <v>9.19</v>
      </c>
      <c r="AJ1500">
        <v>1</v>
      </c>
      <c r="AK1500">
        <v>1</v>
      </c>
      <c r="AL1500">
        <v>1</v>
      </c>
      <c r="AN1500">
        <v>0</v>
      </c>
      <c r="AO1500">
        <v>1</v>
      </c>
      <c r="AP1500">
        <v>0</v>
      </c>
      <c r="AQ1500">
        <v>0</v>
      </c>
      <c r="AR1500">
        <v>0</v>
      </c>
      <c r="AS1500" t="s">
        <v>3</v>
      </c>
      <c r="AT1500">
        <v>1.5</v>
      </c>
      <c r="AU1500" t="s">
        <v>3</v>
      </c>
      <c r="AV1500">
        <v>0</v>
      </c>
      <c r="AW1500">
        <v>2</v>
      </c>
      <c r="AX1500">
        <v>35812665</v>
      </c>
      <c r="AY1500">
        <v>1</v>
      </c>
      <c r="AZ1500">
        <v>0</v>
      </c>
      <c r="BA1500">
        <v>1481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CX1500">
        <f>Y1500*Source!I1311</f>
        <v>4.4999999999999998E-2</v>
      </c>
      <c r="CY1500">
        <f t="shared" ref="CY1500:CY1507" si="249">AA1500</f>
        <v>83.08</v>
      </c>
      <c r="CZ1500">
        <f t="shared" ref="CZ1500:CZ1507" si="250">AE1500</f>
        <v>9.0399999999999991</v>
      </c>
      <c r="DA1500">
        <f t="shared" ref="DA1500:DA1507" si="251">AI1500</f>
        <v>9.19</v>
      </c>
      <c r="DB1500">
        <f t="shared" si="247"/>
        <v>13.56</v>
      </c>
      <c r="DC1500">
        <f t="shared" si="248"/>
        <v>0</v>
      </c>
    </row>
    <row r="1501" spans="1:107">
      <c r="A1501">
        <f>ROW(Source!A1311)</f>
        <v>1311</v>
      </c>
      <c r="B1501">
        <v>35806607</v>
      </c>
      <c r="C1501">
        <v>35812648</v>
      </c>
      <c r="D1501">
        <v>29110838</v>
      </c>
      <c r="E1501">
        <v>1</v>
      </c>
      <c r="F1501">
        <v>1</v>
      </c>
      <c r="G1501">
        <v>1</v>
      </c>
      <c r="H1501">
        <v>3</v>
      </c>
      <c r="I1501" t="s">
        <v>807</v>
      </c>
      <c r="J1501" t="s">
        <v>808</v>
      </c>
      <c r="K1501" t="s">
        <v>809</v>
      </c>
      <c r="L1501">
        <v>1346</v>
      </c>
      <c r="N1501">
        <v>1009</v>
      </c>
      <c r="O1501" t="s">
        <v>170</v>
      </c>
      <c r="P1501" t="s">
        <v>170</v>
      </c>
      <c r="Q1501">
        <v>1</v>
      </c>
      <c r="W1501">
        <v>0</v>
      </c>
      <c r="X1501">
        <v>-667794164</v>
      </c>
      <c r="Y1501">
        <v>0.42</v>
      </c>
      <c r="AA1501">
        <v>100.04</v>
      </c>
      <c r="AB1501">
        <v>0</v>
      </c>
      <c r="AC1501">
        <v>0</v>
      </c>
      <c r="AD1501">
        <v>0</v>
      </c>
      <c r="AE1501">
        <v>30.5</v>
      </c>
      <c r="AF1501">
        <v>0</v>
      </c>
      <c r="AG1501">
        <v>0</v>
      </c>
      <c r="AH1501">
        <v>0</v>
      </c>
      <c r="AI1501">
        <v>3.28</v>
      </c>
      <c r="AJ1501">
        <v>1</v>
      </c>
      <c r="AK1501">
        <v>1</v>
      </c>
      <c r="AL1501">
        <v>1</v>
      </c>
      <c r="AN1501">
        <v>0</v>
      </c>
      <c r="AO1501">
        <v>1</v>
      </c>
      <c r="AP1501">
        <v>0</v>
      </c>
      <c r="AQ1501">
        <v>0</v>
      </c>
      <c r="AR1501">
        <v>0</v>
      </c>
      <c r="AS1501" t="s">
        <v>3</v>
      </c>
      <c r="AT1501">
        <v>0.42</v>
      </c>
      <c r="AU1501" t="s">
        <v>3</v>
      </c>
      <c r="AV1501">
        <v>0</v>
      </c>
      <c r="AW1501">
        <v>2</v>
      </c>
      <c r="AX1501">
        <v>35812666</v>
      </c>
      <c r="AY1501">
        <v>1</v>
      </c>
      <c r="AZ1501">
        <v>0</v>
      </c>
      <c r="BA1501">
        <v>1482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CX1501">
        <f>Y1501*Source!I1311</f>
        <v>1.2599999999999998E-2</v>
      </c>
      <c r="CY1501">
        <f t="shared" si="249"/>
        <v>100.04</v>
      </c>
      <c r="CZ1501">
        <f t="shared" si="250"/>
        <v>30.5</v>
      </c>
      <c r="DA1501">
        <f t="shared" si="251"/>
        <v>3.28</v>
      </c>
      <c r="DB1501">
        <f t="shared" si="247"/>
        <v>12.81</v>
      </c>
      <c r="DC1501">
        <f t="shared" si="248"/>
        <v>0</v>
      </c>
    </row>
    <row r="1502" spans="1:107">
      <c r="A1502">
        <f>ROW(Source!A1311)</f>
        <v>1311</v>
      </c>
      <c r="B1502">
        <v>35806607</v>
      </c>
      <c r="C1502">
        <v>35812648</v>
      </c>
      <c r="D1502">
        <v>29149204</v>
      </c>
      <c r="E1502">
        <v>1</v>
      </c>
      <c r="F1502">
        <v>1</v>
      </c>
      <c r="G1502">
        <v>1</v>
      </c>
      <c r="H1502">
        <v>3</v>
      </c>
      <c r="I1502" t="s">
        <v>810</v>
      </c>
      <c r="J1502" t="s">
        <v>811</v>
      </c>
      <c r="K1502" t="s">
        <v>812</v>
      </c>
      <c r="L1502">
        <v>1348</v>
      </c>
      <c r="N1502">
        <v>1009</v>
      </c>
      <c r="O1502" t="s">
        <v>29</v>
      </c>
      <c r="P1502" t="s">
        <v>29</v>
      </c>
      <c r="Q1502">
        <v>1000</v>
      </c>
      <c r="W1502">
        <v>0</v>
      </c>
      <c r="X1502">
        <v>-1132764130</v>
      </c>
      <c r="Y1502">
        <v>3.15E-3</v>
      </c>
      <c r="AA1502">
        <v>4978.46</v>
      </c>
      <c r="AB1502">
        <v>0</v>
      </c>
      <c r="AC1502">
        <v>0</v>
      </c>
      <c r="AD1502">
        <v>0</v>
      </c>
      <c r="AE1502">
        <v>729.98</v>
      </c>
      <c r="AF1502">
        <v>0</v>
      </c>
      <c r="AG1502">
        <v>0</v>
      </c>
      <c r="AH1502">
        <v>0</v>
      </c>
      <c r="AI1502">
        <v>6.82</v>
      </c>
      <c r="AJ1502">
        <v>1</v>
      </c>
      <c r="AK1502">
        <v>1</v>
      </c>
      <c r="AL1502">
        <v>1</v>
      </c>
      <c r="AN1502">
        <v>0</v>
      </c>
      <c r="AO1502">
        <v>1</v>
      </c>
      <c r="AP1502">
        <v>0</v>
      </c>
      <c r="AQ1502">
        <v>0</v>
      </c>
      <c r="AR1502">
        <v>0</v>
      </c>
      <c r="AS1502" t="s">
        <v>3</v>
      </c>
      <c r="AT1502">
        <v>3.15E-3</v>
      </c>
      <c r="AU1502" t="s">
        <v>3</v>
      </c>
      <c r="AV1502">
        <v>0</v>
      </c>
      <c r="AW1502">
        <v>2</v>
      </c>
      <c r="AX1502">
        <v>35812667</v>
      </c>
      <c r="AY1502">
        <v>1</v>
      </c>
      <c r="AZ1502">
        <v>0</v>
      </c>
      <c r="BA1502">
        <v>1483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CX1502">
        <f>Y1502*Source!I1311</f>
        <v>9.4499999999999993E-5</v>
      </c>
      <c r="CY1502">
        <f t="shared" si="249"/>
        <v>4978.46</v>
      </c>
      <c r="CZ1502">
        <f t="shared" si="250"/>
        <v>729.98</v>
      </c>
      <c r="DA1502">
        <f t="shared" si="251"/>
        <v>6.82</v>
      </c>
      <c r="DB1502">
        <f t="shared" si="247"/>
        <v>2.2999999999999998</v>
      </c>
      <c r="DC1502">
        <f t="shared" si="248"/>
        <v>0</v>
      </c>
    </row>
    <row r="1503" spans="1:107">
      <c r="A1503">
        <f>ROW(Source!A1311)</f>
        <v>1311</v>
      </c>
      <c r="B1503">
        <v>35806607</v>
      </c>
      <c r="C1503">
        <v>35812648</v>
      </c>
      <c r="D1503">
        <v>29156251</v>
      </c>
      <c r="E1503">
        <v>1</v>
      </c>
      <c r="F1503">
        <v>1</v>
      </c>
      <c r="G1503">
        <v>1</v>
      </c>
      <c r="H1503">
        <v>3</v>
      </c>
      <c r="I1503" t="s">
        <v>256</v>
      </c>
      <c r="J1503" t="s">
        <v>259</v>
      </c>
      <c r="K1503" t="s">
        <v>257</v>
      </c>
      <c r="L1503">
        <v>1354</v>
      </c>
      <c r="N1503">
        <v>1010</v>
      </c>
      <c r="O1503" t="s">
        <v>258</v>
      </c>
      <c r="P1503" t="s">
        <v>258</v>
      </c>
      <c r="Q1503">
        <v>1</v>
      </c>
      <c r="W1503">
        <v>0</v>
      </c>
      <c r="X1503">
        <v>-652224790</v>
      </c>
      <c r="Y1503">
        <v>66.666667000000004</v>
      </c>
      <c r="AA1503">
        <v>52.5</v>
      </c>
      <c r="AB1503">
        <v>0</v>
      </c>
      <c r="AC1503">
        <v>0</v>
      </c>
      <c r="AD1503">
        <v>0</v>
      </c>
      <c r="AE1503">
        <v>7.62</v>
      </c>
      <c r="AF1503">
        <v>0</v>
      </c>
      <c r="AG1503">
        <v>0</v>
      </c>
      <c r="AH1503">
        <v>0</v>
      </c>
      <c r="AI1503">
        <v>6.89</v>
      </c>
      <c r="AJ1503">
        <v>1</v>
      </c>
      <c r="AK1503">
        <v>1</v>
      </c>
      <c r="AL1503">
        <v>1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 t="s">
        <v>3</v>
      </c>
      <c r="AT1503">
        <v>66.666667000000004</v>
      </c>
      <c r="AU1503" t="s">
        <v>3</v>
      </c>
      <c r="AV1503">
        <v>0</v>
      </c>
      <c r="AW1503">
        <v>1</v>
      </c>
      <c r="AX1503">
        <v>-1</v>
      </c>
      <c r="AY1503">
        <v>0</v>
      </c>
      <c r="AZ1503">
        <v>0</v>
      </c>
      <c r="BA1503" t="s">
        <v>3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CX1503">
        <f>Y1503*Source!I1311</f>
        <v>2.0000000099999999</v>
      </c>
      <c r="CY1503">
        <f t="shared" si="249"/>
        <v>52.5</v>
      </c>
      <c r="CZ1503">
        <f t="shared" si="250"/>
        <v>7.62</v>
      </c>
      <c r="DA1503">
        <f t="shared" si="251"/>
        <v>6.89</v>
      </c>
      <c r="DB1503">
        <f t="shared" si="247"/>
        <v>508</v>
      </c>
      <c r="DC1503">
        <f t="shared" si="248"/>
        <v>0</v>
      </c>
    </row>
    <row r="1504" spans="1:107">
      <c r="A1504">
        <f>ROW(Source!A1311)</f>
        <v>1311</v>
      </c>
      <c r="B1504">
        <v>35806607</v>
      </c>
      <c r="C1504">
        <v>35812648</v>
      </c>
      <c r="D1504">
        <v>29156254</v>
      </c>
      <c r="E1504">
        <v>1</v>
      </c>
      <c r="F1504">
        <v>1</v>
      </c>
      <c r="G1504">
        <v>1</v>
      </c>
      <c r="H1504">
        <v>3</v>
      </c>
      <c r="I1504" t="s">
        <v>333</v>
      </c>
      <c r="J1504" t="s">
        <v>335</v>
      </c>
      <c r="K1504" t="s">
        <v>334</v>
      </c>
      <c r="L1504">
        <v>1354</v>
      </c>
      <c r="N1504">
        <v>1010</v>
      </c>
      <c r="O1504" t="s">
        <v>258</v>
      </c>
      <c r="P1504" t="s">
        <v>258</v>
      </c>
      <c r="Q1504">
        <v>1</v>
      </c>
      <c r="W1504">
        <v>0</v>
      </c>
      <c r="X1504">
        <v>-1484870884</v>
      </c>
      <c r="Y1504">
        <v>33.333333000000003</v>
      </c>
      <c r="AA1504">
        <v>76.59</v>
      </c>
      <c r="AB1504">
        <v>0</v>
      </c>
      <c r="AC1504">
        <v>0</v>
      </c>
      <c r="AD1504">
        <v>0</v>
      </c>
      <c r="AE1504">
        <v>9.01</v>
      </c>
      <c r="AF1504">
        <v>0</v>
      </c>
      <c r="AG1504">
        <v>0</v>
      </c>
      <c r="AH1504">
        <v>0</v>
      </c>
      <c r="AI1504">
        <v>8.5</v>
      </c>
      <c r="AJ1504">
        <v>1</v>
      </c>
      <c r="AK1504">
        <v>1</v>
      </c>
      <c r="AL1504">
        <v>1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 t="s">
        <v>3</v>
      </c>
      <c r="AT1504">
        <v>33.333333000000003</v>
      </c>
      <c r="AU1504" t="s">
        <v>3</v>
      </c>
      <c r="AV1504">
        <v>0</v>
      </c>
      <c r="AW1504">
        <v>1</v>
      </c>
      <c r="AX1504">
        <v>-1</v>
      </c>
      <c r="AY1504">
        <v>0</v>
      </c>
      <c r="AZ1504">
        <v>0</v>
      </c>
      <c r="BA1504" t="s">
        <v>3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CX1504">
        <f>Y1504*Source!I1311</f>
        <v>0.99999999000000006</v>
      </c>
      <c r="CY1504">
        <f t="shared" si="249"/>
        <v>76.59</v>
      </c>
      <c r="CZ1504">
        <f t="shared" si="250"/>
        <v>9.01</v>
      </c>
      <c r="DA1504">
        <f t="shared" si="251"/>
        <v>8.5</v>
      </c>
      <c r="DB1504">
        <f t="shared" si="247"/>
        <v>300.33</v>
      </c>
      <c r="DC1504">
        <f t="shared" si="248"/>
        <v>0</v>
      </c>
    </row>
    <row r="1505" spans="1:107">
      <c r="A1505">
        <f>ROW(Source!A1311)</f>
        <v>1311</v>
      </c>
      <c r="B1505">
        <v>35806607</v>
      </c>
      <c r="C1505">
        <v>35812648</v>
      </c>
      <c r="D1505">
        <v>29156142</v>
      </c>
      <c r="E1505">
        <v>1</v>
      </c>
      <c r="F1505">
        <v>1</v>
      </c>
      <c r="G1505">
        <v>1</v>
      </c>
      <c r="H1505">
        <v>3</v>
      </c>
      <c r="I1505" t="s">
        <v>251</v>
      </c>
      <c r="J1505" t="s">
        <v>254</v>
      </c>
      <c r="K1505" t="s">
        <v>252</v>
      </c>
      <c r="L1505">
        <v>1356</v>
      </c>
      <c r="N1505">
        <v>1010</v>
      </c>
      <c r="O1505" t="s">
        <v>253</v>
      </c>
      <c r="P1505" t="s">
        <v>253</v>
      </c>
      <c r="Q1505">
        <v>1000</v>
      </c>
      <c r="W1505">
        <v>0</v>
      </c>
      <c r="X1505">
        <v>-1152774928</v>
      </c>
      <c r="Y1505">
        <v>0.1</v>
      </c>
      <c r="AA1505">
        <v>5115.96</v>
      </c>
      <c r="AB1505">
        <v>0</v>
      </c>
      <c r="AC1505">
        <v>0</v>
      </c>
      <c r="AD1505">
        <v>0</v>
      </c>
      <c r="AE1505">
        <v>1998.42</v>
      </c>
      <c r="AF1505">
        <v>0</v>
      </c>
      <c r="AG1505">
        <v>0</v>
      </c>
      <c r="AH1505">
        <v>0</v>
      </c>
      <c r="AI1505">
        <v>2.56</v>
      </c>
      <c r="AJ1505">
        <v>1</v>
      </c>
      <c r="AK1505">
        <v>1</v>
      </c>
      <c r="AL1505">
        <v>1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 t="s">
        <v>3</v>
      </c>
      <c r="AT1505">
        <v>0.1</v>
      </c>
      <c r="AU1505" t="s">
        <v>3</v>
      </c>
      <c r="AV1505">
        <v>0</v>
      </c>
      <c r="AW1505">
        <v>1</v>
      </c>
      <c r="AX1505">
        <v>-1</v>
      </c>
      <c r="AY1505">
        <v>0</v>
      </c>
      <c r="AZ1505">
        <v>0</v>
      </c>
      <c r="BA1505" t="s">
        <v>3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CX1505">
        <f>Y1505*Source!I1311</f>
        <v>3.0000000000000001E-3</v>
      </c>
      <c r="CY1505">
        <f t="shared" si="249"/>
        <v>5115.96</v>
      </c>
      <c r="CZ1505">
        <f t="shared" si="250"/>
        <v>1998.42</v>
      </c>
      <c r="DA1505">
        <f t="shared" si="251"/>
        <v>2.56</v>
      </c>
      <c r="DB1505">
        <f t="shared" si="247"/>
        <v>199.84</v>
      </c>
      <c r="DC1505">
        <f t="shared" si="248"/>
        <v>0</v>
      </c>
    </row>
    <row r="1506" spans="1:107">
      <c r="A1506">
        <f>ROW(Source!A1311)</f>
        <v>1311</v>
      </c>
      <c r="B1506">
        <v>35806607</v>
      </c>
      <c r="C1506">
        <v>35812648</v>
      </c>
      <c r="D1506">
        <v>29170678</v>
      </c>
      <c r="E1506">
        <v>1</v>
      </c>
      <c r="F1506">
        <v>1</v>
      </c>
      <c r="G1506">
        <v>1</v>
      </c>
      <c r="H1506">
        <v>3</v>
      </c>
      <c r="I1506" t="s">
        <v>813</v>
      </c>
      <c r="J1506" t="s">
        <v>814</v>
      </c>
      <c r="K1506" t="s">
        <v>815</v>
      </c>
      <c r="L1506">
        <v>1354</v>
      </c>
      <c r="N1506">
        <v>1010</v>
      </c>
      <c r="O1506" t="s">
        <v>258</v>
      </c>
      <c r="P1506" t="s">
        <v>258</v>
      </c>
      <c r="Q1506">
        <v>1</v>
      </c>
      <c r="W1506">
        <v>0</v>
      </c>
      <c r="X1506">
        <v>-808655695</v>
      </c>
      <c r="Y1506">
        <v>102</v>
      </c>
      <c r="AA1506">
        <v>0.69</v>
      </c>
      <c r="AB1506">
        <v>0</v>
      </c>
      <c r="AC1506">
        <v>0</v>
      </c>
      <c r="AD1506">
        <v>0</v>
      </c>
      <c r="AE1506">
        <v>0.28000000000000003</v>
      </c>
      <c r="AF1506">
        <v>0</v>
      </c>
      <c r="AG1506">
        <v>0</v>
      </c>
      <c r="AH1506">
        <v>0</v>
      </c>
      <c r="AI1506">
        <v>2.46</v>
      </c>
      <c r="AJ1506">
        <v>1</v>
      </c>
      <c r="AK1506">
        <v>1</v>
      </c>
      <c r="AL1506">
        <v>1</v>
      </c>
      <c r="AN1506">
        <v>0</v>
      </c>
      <c r="AO1506">
        <v>1</v>
      </c>
      <c r="AP1506">
        <v>0</v>
      </c>
      <c r="AQ1506">
        <v>0</v>
      </c>
      <c r="AR1506">
        <v>0</v>
      </c>
      <c r="AS1506" t="s">
        <v>3</v>
      </c>
      <c r="AT1506">
        <v>102</v>
      </c>
      <c r="AU1506" t="s">
        <v>3</v>
      </c>
      <c r="AV1506">
        <v>0</v>
      </c>
      <c r="AW1506">
        <v>2</v>
      </c>
      <c r="AX1506">
        <v>35812668</v>
      </c>
      <c r="AY1506">
        <v>1</v>
      </c>
      <c r="AZ1506">
        <v>0</v>
      </c>
      <c r="BA1506">
        <v>1484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CX1506">
        <f>Y1506*Source!I1311</f>
        <v>3.06</v>
      </c>
      <c r="CY1506">
        <f t="shared" si="249"/>
        <v>0.69</v>
      </c>
      <c r="CZ1506">
        <f t="shared" si="250"/>
        <v>0.28000000000000003</v>
      </c>
      <c r="DA1506">
        <f t="shared" si="251"/>
        <v>2.46</v>
      </c>
      <c r="DB1506">
        <f t="shared" si="247"/>
        <v>28.56</v>
      </c>
      <c r="DC1506">
        <f t="shared" si="248"/>
        <v>0</v>
      </c>
    </row>
    <row r="1507" spans="1:107">
      <c r="A1507">
        <f>ROW(Source!A1311)</f>
        <v>1311</v>
      </c>
      <c r="B1507">
        <v>35806607</v>
      </c>
      <c r="C1507">
        <v>35812648</v>
      </c>
      <c r="D1507">
        <v>29171808</v>
      </c>
      <c r="E1507">
        <v>1</v>
      </c>
      <c r="F1507">
        <v>1</v>
      </c>
      <c r="G1507">
        <v>1</v>
      </c>
      <c r="H1507">
        <v>3</v>
      </c>
      <c r="I1507" t="s">
        <v>816</v>
      </c>
      <c r="J1507" t="s">
        <v>817</v>
      </c>
      <c r="K1507" t="s">
        <v>818</v>
      </c>
      <c r="L1507">
        <v>1374</v>
      </c>
      <c r="N1507">
        <v>1013</v>
      </c>
      <c r="O1507" t="s">
        <v>819</v>
      </c>
      <c r="P1507" t="s">
        <v>819</v>
      </c>
      <c r="Q1507">
        <v>1</v>
      </c>
      <c r="W1507">
        <v>0</v>
      </c>
      <c r="X1507">
        <v>-915781824</v>
      </c>
      <c r="Y1507">
        <v>6.05</v>
      </c>
      <c r="AA1507">
        <v>1</v>
      </c>
      <c r="AB1507">
        <v>0</v>
      </c>
      <c r="AC1507">
        <v>0</v>
      </c>
      <c r="AD1507">
        <v>0</v>
      </c>
      <c r="AE1507">
        <v>1</v>
      </c>
      <c r="AF1507">
        <v>0</v>
      </c>
      <c r="AG1507">
        <v>0</v>
      </c>
      <c r="AH1507">
        <v>0</v>
      </c>
      <c r="AI1507">
        <v>1</v>
      </c>
      <c r="AJ1507">
        <v>1</v>
      </c>
      <c r="AK1507">
        <v>1</v>
      </c>
      <c r="AL1507">
        <v>1</v>
      </c>
      <c r="AN1507">
        <v>0</v>
      </c>
      <c r="AO1507">
        <v>1</v>
      </c>
      <c r="AP1507">
        <v>0</v>
      </c>
      <c r="AQ1507">
        <v>0</v>
      </c>
      <c r="AR1507">
        <v>0</v>
      </c>
      <c r="AS1507" t="s">
        <v>3</v>
      </c>
      <c r="AT1507">
        <v>6.05</v>
      </c>
      <c r="AU1507" t="s">
        <v>3</v>
      </c>
      <c r="AV1507">
        <v>0</v>
      </c>
      <c r="AW1507">
        <v>2</v>
      </c>
      <c r="AX1507">
        <v>35812669</v>
      </c>
      <c r="AY1507">
        <v>1</v>
      </c>
      <c r="AZ1507">
        <v>0</v>
      </c>
      <c r="BA1507">
        <v>1485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CX1507">
        <f>Y1507*Source!I1311</f>
        <v>0.18149999999999999</v>
      </c>
      <c r="CY1507">
        <f t="shared" si="249"/>
        <v>1</v>
      </c>
      <c r="CZ1507">
        <f t="shared" si="250"/>
        <v>1</v>
      </c>
      <c r="DA1507">
        <f t="shared" si="251"/>
        <v>1</v>
      </c>
      <c r="DB1507">
        <f t="shared" si="247"/>
        <v>6.05</v>
      </c>
      <c r="DC1507">
        <f t="shared" si="248"/>
        <v>0</v>
      </c>
    </row>
    <row r="1508" spans="1:107">
      <c r="A1508">
        <f>ROW(Source!A1315)</f>
        <v>1315</v>
      </c>
      <c r="B1508">
        <v>35806607</v>
      </c>
      <c r="C1508">
        <v>35812673</v>
      </c>
      <c r="D1508">
        <v>29364679</v>
      </c>
      <c r="E1508">
        <v>1</v>
      </c>
      <c r="F1508">
        <v>1</v>
      </c>
      <c r="G1508">
        <v>1</v>
      </c>
      <c r="H1508">
        <v>1</v>
      </c>
      <c r="I1508" t="s">
        <v>799</v>
      </c>
      <c r="J1508" t="s">
        <v>3</v>
      </c>
      <c r="K1508" t="s">
        <v>800</v>
      </c>
      <c r="L1508">
        <v>1369</v>
      </c>
      <c r="N1508">
        <v>1013</v>
      </c>
      <c r="O1508" t="s">
        <v>583</v>
      </c>
      <c r="P1508" t="s">
        <v>583</v>
      </c>
      <c r="Q1508">
        <v>1</v>
      </c>
      <c r="W1508">
        <v>0</v>
      </c>
      <c r="X1508">
        <v>931378261</v>
      </c>
      <c r="Y1508">
        <v>26.24</v>
      </c>
      <c r="AA1508">
        <v>0</v>
      </c>
      <c r="AB1508">
        <v>0</v>
      </c>
      <c r="AC1508">
        <v>0</v>
      </c>
      <c r="AD1508">
        <v>329.2</v>
      </c>
      <c r="AE1508">
        <v>0</v>
      </c>
      <c r="AF1508">
        <v>0</v>
      </c>
      <c r="AG1508">
        <v>0</v>
      </c>
      <c r="AH1508">
        <v>329.2</v>
      </c>
      <c r="AI1508">
        <v>1</v>
      </c>
      <c r="AJ1508">
        <v>1</v>
      </c>
      <c r="AK1508">
        <v>1</v>
      </c>
      <c r="AL1508">
        <v>1</v>
      </c>
      <c r="AN1508">
        <v>0</v>
      </c>
      <c r="AO1508">
        <v>1</v>
      </c>
      <c r="AP1508">
        <v>0</v>
      </c>
      <c r="AQ1508">
        <v>0</v>
      </c>
      <c r="AR1508">
        <v>0</v>
      </c>
      <c r="AS1508" t="s">
        <v>3</v>
      </c>
      <c r="AT1508">
        <v>26.24</v>
      </c>
      <c r="AU1508" t="s">
        <v>3</v>
      </c>
      <c r="AV1508">
        <v>1</v>
      </c>
      <c r="AW1508">
        <v>2</v>
      </c>
      <c r="AX1508">
        <v>35812683</v>
      </c>
      <c r="AY1508">
        <v>2</v>
      </c>
      <c r="AZ1508">
        <v>131072</v>
      </c>
      <c r="BA1508">
        <v>1486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CX1508">
        <f>Y1508*Source!I1315</f>
        <v>0.26239999999999997</v>
      </c>
      <c r="CY1508">
        <f>AD1508</f>
        <v>329.2</v>
      </c>
      <c r="CZ1508">
        <f>AH1508</f>
        <v>329.2</v>
      </c>
      <c r="DA1508">
        <f>AL1508</f>
        <v>1</v>
      </c>
      <c r="DB1508">
        <f t="shared" si="247"/>
        <v>8638.2099999999991</v>
      </c>
      <c r="DC1508">
        <f t="shared" si="248"/>
        <v>0</v>
      </c>
    </row>
    <row r="1509" spans="1:107">
      <c r="A1509">
        <f>ROW(Source!A1315)</f>
        <v>1315</v>
      </c>
      <c r="B1509">
        <v>35806607</v>
      </c>
      <c r="C1509">
        <v>35812673</v>
      </c>
      <c r="D1509">
        <v>121548</v>
      </c>
      <c r="E1509">
        <v>1</v>
      </c>
      <c r="F1509">
        <v>1</v>
      </c>
      <c r="G1509">
        <v>1</v>
      </c>
      <c r="H1509">
        <v>1</v>
      </c>
      <c r="I1509" t="s">
        <v>34</v>
      </c>
      <c r="J1509" t="s">
        <v>3</v>
      </c>
      <c r="K1509" t="s">
        <v>584</v>
      </c>
      <c r="L1509">
        <v>608254</v>
      </c>
      <c r="N1509">
        <v>1013</v>
      </c>
      <c r="O1509" t="s">
        <v>585</v>
      </c>
      <c r="P1509" t="s">
        <v>585</v>
      </c>
      <c r="Q1509">
        <v>1</v>
      </c>
      <c r="W1509">
        <v>0</v>
      </c>
      <c r="X1509">
        <v>-185737400</v>
      </c>
      <c r="Y1509">
        <v>0.03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1</v>
      </c>
      <c r="AJ1509">
        <v>1</v>
      </c>
      <c r="AK1509">
        <v>1</v>
      </c>
      <c r="AL1509">
        <v>1</v>
      </c>
      <c r="AN1509">
        <v>0</v>
      </c>
      <c r="AO1509">
        <v>1</v>
      </c>
      <c r="AP1509">
        <v>0</v>
      </c>
      <c r="AQ1509">
        <v>0</v>
      </c>
      <c r="AR1509">
        <v>0</v>
      </c>
      <c r="AS1509" t="s">
        <v>3</v>
      </c>
      <c r="AT1509">
        <v>0.03</v>
      </c>
      <c r="AU1509" t="s">
        <v>3</v>
      </c>
      <c r="AV1509">
        <v>2</v>
      </c>
      <c r="AW1509">
        <v>2</v>
      </c>
      <c r="AX1509">
        <v>35812684</v>
      </c>
      <c r="AY1509">
        <v>1</v>
      </c>
      <c r="AZ1509">
        <v>0</v>
      </c>
      <c r="BA1509">
        <v>1487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CX1509">
        <f>Y1509*Source!I1315</f>
        <v>2.9999999999999997E-4</v>
      </c>
      <c r="CY1509">
        <f>AD1509</f>
        <v>0</v>
      </c>
      <c r="CZ1509">
        <f>AH1509</f>
        <v>0</v>
      </c>
      <c r="DA1509">
        <f>AL1509</f>
        <v>1</v>
      </c>
      <c r="DB1509">
        <f t="shared" si="247"/>
        <v>0</v>
      </c>
      <c r="DC1509">
        <f t="shared" si="248"/>
        <v>0</v>
      </c>
    </row>
    <row r="1510" spans="1:107">
      <c r="A1510">
        <f>ROW(Source!A1315)</f>
        <v>1315</v>
      </c>
      <c r="B1510">
        <v>35806607</v>
      </c>
      <c r="C1510">
        <v>35812673</v>
      </c>
      <c r="D1510">
        <v>29172362</v>
      </c>
      <c r="E1510">
        <v>1</v>
      </c>
      <c r="F1510">
        <v>1</v>
      </c>
      <c r="G1510">
        <v>1</v>
      </c>
      <c r="H1510">
        <v>2</v>
      </c>
      <c r="I1510" t="s">
        <v>801</v>
      </c>
      <c r="J1510" t="s">
        <v>802</v>
      </c>
      <c r="K1510" t="s">
        <v>803</v>
      </c>
      <c r="L1510">
        <v>1368</v>
      </c>
      <c r="N1510">
        <v>1011</v>
      </c>
      <c r="O1510" t="s">
        <v>589</v>
      </c>
      <c r="P1510" t="s">
        <v>589</v>
      </c>
      <c r="Q1510">
        <v>1</v>
      </c>
      <c r="W1510">
        <v>0</v>
      </c>
      <c r="X1510">
        <v>2071614860</v>
      </c>
      <c r="Y1510">
        <v>0.03</v>
      </c>
      <c r="AA1510">
        <v>0</v>
      </c>
      <c r="AB1510">
        <v>1113.56</v>
      </c>
      <c r="AC1510">
        <v>447.93</v>
      </c>
      <c r="AD1510">
        <v>0</v>
      </c>
      <c r="AE1510">
        <v>0</v>
      </c>
      <c r="AF1510">
        <v>134.65</v>
      </c>
      <c r="AG1510">
        <v>13.5</v>
      </c>
      <c r="AH1510">
        <v>0</v>
      </c>
      <c r="AI1510">
        <v>1</v>
      </c>
      <c r="AJ1510">
        <v>8.27</v>
      </c>
      <c r="AK1510">
        <v>33.18</v>
      </c>
      <c r="AL1510">
        <v>1</v>
      </c>
      <c r="AN1510">
        <v>0</v>
      </c>
      <c r="AO1510">
        <v>1</v>
      </c>
      <c r="AP1510">
        <v>0</v>
      </c>
      <c r="AQ1510">
        <v>0</v>
      </c>
      <c r="AR1510">
        <v>0</v>
      </c>
      <c r="AS1510" t="s">
        <v>3</v>
      </c>
      <c r="AT1510">
        <v>0.03</v>
      </c>
      <c r="AU1510" t="s">
        <v>3</v>
      </c>
      <c r="AV1510">
        <v>0</v>
      </c>
      <c r="AW1510">
        <v>2</v>
      </c>
      <c r="AX1510">
        <v>35812685</v>
      </c>
      <c r="AY1510">
        <v>1</v>
      </c>
      <c r="AZ1510">
        <v>0</v>
      </c>
      <c r="BA1510">
        <v>1488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CX1510">
        <f>Y1510*Source!I1315</f>
        <v>2.9999999999999997E-4</v>
      </c>
      <c r="CY1510">
        <f>AB1510</f>
        <v>1113.56</v>
      </c>
      <c r="CZ1510">
        <f>AF1510</f>
        <v>134.65</v>
      </c>
      <c r="DA1510">
        <f>AJ1510</f>
        <v>8.27</v>
      </c>
      <c r="DB1510">
        <f t="shared" si="247"/>
        <v>4.04</v>
      </c>
      <c r="DC1510">
        <f t="shared" si="248"/>
        <v>0.41</v>
      </c>
    </row>
    <row r="1511" spans="1:107">
      <c r="A1511">
        <f>ROW(Source!A1315)</f>
        <v>1315</v>
      </c>
      <c r="B1511">
        <v>35806607</v>
      </c>
      <c r="C1511">
        <v>35812673</v>
      </c>
      <c r="D1511">
        <v>29174913</v>
      </c>
      <c r="E1511">
        <v>1</v>
      </c>
      <c r="F1511">
        <v>1</v>
      </c>
      <c r="G1511">
        <v>1</v>
      </c>
      <c r="H1511">
        <v>2</v>
      </c>
      <c r="I1511" t="s">
        <v>601</v>
      </c>
      <c r="J1511" t="s">
        <v>602</v>
      </c>
      <c r="K1511" t="s">
        <v>603</v>
      </c>
      <c r="L1511">
        <v>1368</v>
      </c>
      <c r="N1511">
        <v>1011</v>
      </c>
      <c r="O1511" t="s">
        <v>589</v>
      </c>
      <c r="P1511" t="s">
        <v>589</v>
      </c>
      <c r="Q1511">
        <v>1</v>
      </c>
      <c r="W1511">
        <v>0</v>
      </c>
      <c r="X1511">
        <v>458544584</v>
      </c>
      <c r="Y1511">
        <v>0.02</v>
      </c>
      <c r="AA1511">
        <v>0</v>
      </c>
      <c r="AB1511">
        <v>932.72</v>
      </c>
      <c r="AC1511">
        <v>384.89</v>
      </c>
      <c r="AD1511">
        <v>0</v>
      </c>
      <c r="AE1511">
        <v>0</v>
      </c>
      <c r="AF1511">
        <v>87.17</v>
      </c>
      <c r="AG1511">
        <v>11.6</v>
      </c>
      <c r="AH1511">
        <v>0</v>
      </c>
      <c r="AI1511">
        <v>1</v>
      </c>
      <c r="AJ1511">
        <v>10.7</v>
      </c>
      <c r="AK1511">
        <v>33.18</v>
      </c>
      <c r="AL1511">
        <v>1</v>
      </c>
      <c r="AN1511">
        <v>0</v>
      </c>
      <c r="AO1511">
        <v>1</v>
      </c>
      <c r="AP1511">
        <v>0</v>
      </c>
      <c r="AQ1511">
        <v>0</v>
      </c>
      <c r="AR1511">
        <v>0</v>
      </c>
      <c r="AS1511" t="s">
        <v>3</v>
      </c>
      <c r="AT1511">
        <v>0.02</v>
      </c>
      <c r="AU1511" t="s">
        <v>3</v>
      </c>
      <c r="AV1511">
        <v>0</v>
      </c>
      <c r="AW1511">
        <v>2</v>
      </c>
      <c r="AX1511">
        <v>35812686</v>
      </c>
      <c r="AY1511">
        <v>1</v>
      </c>
      <c r="AZ1511">
        <v>0</v>
      </c>
      <c r="BA1511">
        <v>1489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CX1511">
        <f>Y1511*Source!I1315</f>
        <v>2.0000000000000001E-4</v>
      </c>
      <c r="CY1511">
        <f>AB1511</f>
        <v>932.72</v>
      </c>
      <c r="CZ1511">
        <f>AF1511</f>
        <v>87.17</v>
      </c>
      <c r="DA1511">
        <f>AJ1511</f>
        <v>10.7</v>
      </c>
      <c r="DB1511">
        <f t="shared" si="247"/>
        <v>1.74</v>
      </c>
      <c r="DC1511">
        <f t="shared" si="248"/>
        <v>0.23</v>
      </c>
    </row>
    <row r="1512" spans="1:107">
      <c r="A1512">
        <f>ROW(Source!A1315)</f>
        <v>1315</v>
      </c>
      <c r="B1512">
        <v>35806607</v>
      </c>
      <c r="C1512">
        <v>35812673</v>
      </c>
      <c r="D1512">
        <v>29149204</v>
      </c>
      <c r="E1512">
        <v>1</v>
      </c>
      <c r="F1512">
        <v>1</v>
      </c>
      <c r="G1512">
        <v>1</v>
      </c>
      <c r="H1512">
        <v>3</v>
      </c>
      <c r="I1512" t="s">
        <v>810</v>
      </c>
      <c r="J1512" t="s">
        <v>811</v>
      </c>
      <c r="K1512" t="s">
        <v>812</v>
      </c>
      <c r="L1512">
        <v>1348</v>
      </c>
      <c r="N1512">
        <v>1009</v>
      </c>
      <c r="O1512" t="s">
        <v>29</v>
      </c>
      <c r="P1512" t="s">
        <v>29</v>
      </c>
      <c r="Q1512">
        <v>1000</v>
      </c>
      <c r="W1512">
        <v>0</v>
      </c>
      <c r="X1512">
        <v>-1132764130</v>
      </c>
      <c r="Y1512">
        <v>3.15E-3</v>
      </c>
      <c r="AA1512">
        <v>4978.46</v>
      </c>
      <c r="AB1512">
        <v>0</v>
      </c>
      <c r="AC1512">
        <v>0</v>
      </c>
      <c r="AD1512">
        <v>0</v>
      </c>
      <c r="AE1512">
        <v>729.98</v>
      </c>
      <c r="AF1512">
        <v>0</v>
      </c>
      <c r="AG1512">
        <v>0</v>
      </c>
      <c r="AH1512">
        <v>0</v>
      </c>
      <c r="AI1512">
        <v>6.82</v>
      </c>
      <c r="AJ1512">
        <v>1</v>
      </c>
      <c r="AK1512">
        <v>1</v>
      </c>
      <c r="AL1512">
        <v>1</v>
      </c>
      <c r="AN1512">
        <v>0</v>
      </c>
      <c r="AO1512">
        <v>1</v>
      </c>
      <c r="AP1512">
        <v>0</v>
      </c>
      <c r="AQ1512">
        <v>0</v>
      </c>
      <c r="AR1512">
        <v>0</v>
      </c>
      <c r="AS1512" t="s">
        <v>3</v>
      </c>
      <c r="AT1512">
        <v>3.15E-3</v>
      </c>
      <c r="AU1512" t="s">
        <v>3</v>
      </c>
      <c r="AV1512">
        <v>0</v>
      </c>
      <c r="AW1512">
        <v>2</v>
      </c>
      <c r="AX1512">
        <v>35812687</v>
      </c>
      <c r="AY1512">
        <v>1</v>
      </c>
      <c r="AZ1512">
        <v>0</v>
      </c>
      <c r="BA1512">
        <v>1490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CX1512">
        <f>Y1512*Source!I1315</f>
        <v>3.15E-5</v>
      </c>
      <c r="CY1512">
        <f>AA1512</f>
        <v>4978.46</v>
      </c>
      <c r="CZ1512">
        <f>AE1512</f>
        <v>729.98</v>
      </c>
      <c r="DA1512">
        <f>AI1512</f>
        <v>6.82</v>
      </c>
      <c r="DB1512">
        <f t="shared" si="247"/>
        <v>2.2999999999999998</v>
      </c>
      <c r="DC1512">
        <f t="shared" si="248"/>
        <v>0</v>
      </c>
    </row>
    <row r="1513" spans="1:107">
      <c r="A1513">
        <f>ROW(Source!A1315)</f>
        <v>1315</v>
      </c>
      <c r="B1513">
        <v>35806607</v>
      </c>
      <c r="C1513">
        <v>35812673</v>
      </c>
      <c r="D1513">
        <v>29156142</v>
      </c>
      <c r="E1513">
        <v>1</v>
      </c>
      <c r="F1513">
        <v>1</v>
      </c>
      <c r="G1513">
        <v>1</v>
      </c>
      <c r="H1513">
        <v>3</v>
      </c>
      <c r="I1513" t="s">
        <v>251</v>
      </c>
      <c r="J1513" t="s">
        <v>254</v>
      </c>
      <c r="K1513" t="s">
        <v>252</v>
      </c>
      <c r="L1513">
        <v>1356</v>
      </c>
      <c r="N1513">
        <v>1010</v>
      </c>
      <c r="O1513" t="s">
        <v>253</v>
      </c>
      <c r="P1513" t="s">
        <v>253</v>
      </c>
      <c r="Q1513">
        <v>1000</v>
      </c>
      <c r="W1513">
        <v>0</v>
      </c>
      <c r="X1513">
        <v>-1152774928</v>
      </c>
      <c r="Y1513">
        <v>0.1</v>
      </c>
      <c r="AA1513">
        <v>5115.96</v>
      </c>
      <c r="AB1513">
        <v>0</v>
      </c>
      <c r="AC1513">
        <v>0</v>
      </c>
      <c r="AD1513">
        <v>0</v>
      </c>
      <c r="AE1513">
        <v>1998.42</v>
      </c>
      <c r="AF1513">
        <v>0</v>
      </c>
      <c r="AG1513">
        <v>0</v>
      </c>
      <c r="AH1513">
        <v>0</v>
      </c>
      <c r="AI1513">
        <v>2.56</v>
      </c>
      <c r="AJ1513">
        <v>1</v>
      </c>
      <c r="AK1513">
        <v>1</v>
      </c>
      <c r="AL1513">
        <v>1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 t="s">
        <v>3</v>
      </c>
      <c r="AT1513">
        <v>0.1</v>
      </c>
      <c r="AU1513" t="s">
        <v>3</v>
      </c>
      <c r="AV1513">
        <v>0</v>
      </c>
      <c r="AW1513">
        <v>1</v>
      </c>
      <c r="AX1513">
        <v>-1</v>
      </c>
      <c r="AY1513">
        <v>0</v>
      </c>
      <c r="AZ1513">
        <v>0</v>
      </c>
      <c r="BA1513" t="s">
        <v>3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CX1513">
        <f>Y1513*Source!I1315</f>
        <v>1E-3</v>
      </c>
      <c r="CY1513">
        <f>AA1513</f>
        <v>5115.96</v>
      </c>
      <c r="CZ1513">
        <f>AE1513</f>
        <v>1998.42</v>
      </c>
      <c r="DA1513">
        <f>AI1513</f>
        <v>2.56</v>
      </c>
      <c r="DB1513">
        <f t="shared" si="247"/>
        <v>199.84</v>
      </c>
      <c r="DC1513">
        <f t="shared" si="248"/>
        <v>0</v>
      </c>
    </row>
    <row r="1514" spans="1:107">
      <c r="A1514">
        <f>ROW(Source!A1315)</f>
        <v>1315</v>
      </c>
      <c r="B1514">
        <v>35806607</v>
      </c>
      <c r="C1514">
        <v>35812673</v>
      </c>
      <c r="D1514">
        <v>29170678</v>
      </c>
      <c r="E1514">
        <v>1</v>
      </c>
      <c r="F1514">
        <v>1</v>
      </c>
      <c r="G1514">
        <v>1</v>
      </c>
      <c r="H1514">
        <v>3</v>
      </c>
      <c r="I1514" t="s">
        <v>813</v>
      </c>
      <c r="J1514" t="s">
        <v>814</v>
      </c>
      <c r="K1514" t="s">
        <v>815</v>
      </c>
      <c r="L1514">
        <v>1354</v>
      </c>
      <c r="N1514">
        <v>1010</v>
      </c>
      <c r="O1514" t="s">
        <v>258</v>
      </c>
      <c r="P1514" t="s">
        <v>258</v>
      </c>
      <c r="Q1514">
        <v>1</v>
      </c>
      <c r="W1514">
        <v>0</v>
      </c>
      <c r="X1514">
        <v>-808655695</v>
      </c>
      <c r="Y1514">
        <v>102</v>
      </c>
      <c r="AA1514">
        <v>0.69</v>
      </c>
      <c r="AB1514">
        <v>0</v>
      </c>
      <c r="AC1514">
        <v>0</v>
      </c>
      <c r="AD1514">
        <v>0</v>
      </c>
      <c r="AE1514">
        <v>0.28000000000000003</v>
      </c>
      <c r="AF1514">
        <v>0</v>
      </c>
      <c r="AG1514">
        <v>0</v>
      </c>
      <c r="AH1514">
        <v>0</v>
      </c>
      <c r="AI1514">
        <v>2.46</v>
      </c>
      <c r="AJ1514">
        <v>1</v>
      </c>
      <c r="AK1514">
        <v>1</v>
      </c>
      <c r="AL1514">
        <v>1</v>
      </c>
      <c r="AN1514">
        <v>0</v>
      </c>
      <c r="AO1514">
        <v>1</v>
      </c>
      <c r="AP1514">
        <v>0</v>
      </c>
      <c r="AQ1514">
        <v>0</v>
      </c>
      <c r="AR1514">
        <v>0</v>
      </c>
      <c r="AS1514" t="s">
        <v>3</v>
      </c>
      <c r="AT1514">
        <v>102</v>
      </c>
      <c r="AU1514" t="s">
        <v>3</v>
      </c>
      <c r="AV1514">
        <v>0</v>
      </c>
      <c r="AW1514">
        <v>2</v>
      </c>
      <c r="AX1514">
        <v>35812688</v>
      </c>
      <c r="AY1514">
        <v>1</v>
      </c>
      <c r="AZ1514">
        <v>0</v>
      </c>
      <c r="BA1514">
        <v>1491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CX1514">
        <f>Y1514*Source!I1315</f>
        <v>1.02</v>
      </c>
      <c r="CY1514">
        <f>AA1514</f>
        <v>0.69</v>
      </c>
      <c r="CZ1514">
        <f>AE1514</f>
        <v>0.28000000000000003</v>
      </c>
      <c r="DA1514">
        <f>AI1514</f>
        <v>2.46</v>
      </c>
      <c r="DB1514">
        <f t="shared" si="247"/>
        <v>28.56</v>
      </c>
      <c r="DC1514">
        <f t="shared" si="248"/>
        <v>0</v>
      </c>
    </row>
    <row r="1515" spans="1:107">
      <c r="A1515">
        <f>ROW(Source!A1315)</f>
        <v>1315</v>
      </c>
      <c r="B1515">
        <v>35806607</v>
      </c>
      <c r="C1515">
        <v>35812673</v>
      </c>
      <c r="D1515">
        <v>29169278</v>
      </c>
      <c r="E1515">
        <v>1</v>
      </c>
      <c r="F1515">
        <v>1</v>
      </c>
      <c r="G1515">
        <v>1</v>
      </c>
      <c r="H1515">
        <v>3</v>
      </c>
      <c r="I1515" t="s">
        <v>266</v>
      </c>
      <c r="J1515" t="s">
        <v>268</v>
      </c>
      <c r="K1515" t="s">
        <v>267</v>
      </c>
      <c r="L1515">
        <v>1354</v>
      </c>
      <c r="N1515">
        <v>1010</v>
      </c>
      <c r="O1515" t="s">
        <v>258</v>
      </c>
      <c r="P1515" t="s">
        <v>258</v>
      </c>
      <c r="Q1515">
        <v>1</v>
      </c>
      <c r="W1515">
        <v>0</v>
      </c>
      <c r="X1515">
        <v>-1190793685</v>
      </c>
      <c r="Y1515">
        <v>100</v>
      </c>
      <c r="AA1515">
        <v>76.47</v>
      </c>
      <c r="AB1515">
        <v>0</v>
      </c>
      <c r="AC1515">
        <v>0</v>
      </c>
      <c r="AD1515">
        <v>0</v>
      </c>
      <c r="AE1515">
        <v>8.81</v>
      </c>
      <c r="AF1515">
        <v>0</v>
      </c>
      <c r="AG1515">
        <v>0</v>
      </c>
      <c r="AH1515">
        <v>0</v>
      </c>
      <c r="AI1515">
        <v>8.68</v>
      </c>
      <c r="AJ1515">
        <v>1</v>
      </c>
      <c r="AK1515">
        <v>1</v>
      </c>
      <c r="AL1515">
        <v>1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 t="s">
        <v>3</v>
      </c>
      <c r="AT1515">
        <v>100</v>
      </c>
      <c r="AU1515" t="s">
        <v>3</v>
      </c>
      <c r="AV1515">
        <v>0</v>
      </c>
      <c r="AW1515">
        <v>1</v>
      </c>
      <c r="AX1515">
        <v>-1</v>
      </c>
      <c r="AY1515">
        <v>0</v>
      </c>
      <c r="AZ1515">
        <v>0</v>
      </c>
      <c r="BA1515" t="s">
        <v>3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CX1515">
        <f>Y1515*Source!I1315</f>
        <v>1</v>
      </c>
      <c r="CY1515">
        <f>AA1515</f>
        <v>76.47</v>
      </c>
      <c r="CZ1515">
        <f>AE1515</f>
        <v>8.81</v>
      </c>
      <c r="DA1515">
        <f>AI1515</f>
        <v>8.68</v>
      </c>
      <c r="DB1515">
        <f t="shared" si="247"/>
        <v>881</v>
      </c>
      <c r="DC1515">
        <f t="shared" si="248"/>
        <v>0</v>
      </c>
    </row>
    <row r="1516" spans="1:107">
      <c r="A1516">
        <f>ROW(Source!A1315)</f>
        <v>1315</v>
      </c>
      <c r="B1516">
        <v>35806607</v>
      </c>
      <c r="C1516">
        <v>35812673</v>
      </c>
      <c r="D1516">
        <v>29171808</v>
      </c>
      <c r="E1516">
        <v>1</v>
      </c>
      <c r="F1516">
        <v>1</v>
      </c>
      <c r="G1516">
        <v>1</v>
      </c>
      <c r="H1516">
        <v>3</v>
      </c>
      <c r="I1516" t="s">
        <v>816</v>
      </c>
      <c r="J1516" t="s">
        <v>817</v>
      </c>
      <c r="K1516" t="s">
        <v>818</v>
      </c>
      <c r="L1516">
        <v>1374</v>
      </c>
      <c r="N1516">
        <v>1013</v>
      </c>
      <c r="O1516" t="s">
        <v>819</v>
      </c>
      <c r="P1516" t="s">
        <v>819</v>
      </c>
      <c r="Q1516">
        <v>1</v>
      </c>
      <c r="W1516">
        <v>0</v>
      </c>
      <c r="X1516">
        <v>-915781824</v>
      </c>
      <c r="Y1516">
        <v>5.21</v>
      </c>
      <c r="AA1516">
        <v>1</v>
      </c>
      <c r="AB1516">
        <v>0</v>
      </c>
      <c r="AC1516">
        <v>0</v>
      </c>
      <c r="AD1516">
        <v>0</v>
      </c>
      <c r="AE1516">
        <v>1</v>
      </c>
      <c r="AF1516">
        <v>0</v>
      </c>
      <c r="AG1516">
        <v>0</v>
      </c>
      <c r="AH1516">
        <v>0</v>
      </c>
      <c r="AI1516">
        <v>1</v>
      </c>
      <c r="AJ1516">
        <v>1</v>
      </c>
      <c r="AK1516">
        <v>1</v>
      </c>
      <c r="AL1516">
        <v>1</v>
      </c>
      <c r="AN1516">
        <v>0</v>
      </c>
      <c r="AO1516">
        <v>1</v>
      </c>
      <c r="AP1516">
        <v>0</v>
      </c>
      <c r="AQ1516">
        <v>0</v>
      </c>
      <c r="AR1516">
        <v>0</v>
      </c>
      <c r="AS1516" t="s">
        <v>3</v>
      </c>
      <c r="AT1516">
        <v>5.21</v>
      </c>
      <c r="AU1516" t="s">
        <v>3</v>
      </c>
      <c r="AV1516">
        <v>0</v>
      </c>
      <c r="AW1516">
        <v>2</v>
      </c>
      <c r="AX1516">
        <v>35812689</v>
      </c>
      <c r="AY1516">
        <v>1</v>
      </c>
      <c r="AZ1516">
        <v>0</v>
      </c>
      <c r="BA1516">
        <v>1492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CX1516">
        <f>Y1516*Source!I1315</f>
        <v>5.21E-2</v>
      </c>
      <c r="CY1516">
        <f>AA1516</f>
        <v>1</v>
      </c>
      <c r="CZ1516">
        <f>AE1516</f>
        <v>1</v>
      </c>
      <c r="DA1516">
        <f>AI1516</f>
        <v>1</v>
      </c>
      <c r="DB1516">
        <f t="shared" si="247"/>
        <v>5.21</v>
      </c>
      <c r="DC1516">
        <f t="shared" si="248"/>
        <v>0</v>
      </c>
    </row>
    <row r="1517" spans="1:107">
      <c r="A1517">
        <f>ROW(Source!A1318)</f>
        <v>1318</v>
      </c>
      <c r="B1517">
        <v>35806607</v>
      </c>
      <c r="C1517">
        <v>35812692</v>
      </c>
      <c r="D1517">
        <v>18442760</v>
      </c>
      <c r="E1517">
        <v>1</v>
      </c>
      <c r="F1517">
        <v>1</v>
      </c>
      <c r="G1517">
        <v>1</v>
      </c>
      <c r="H1517">
        <v>1</v>
      </c>
      <c r="I1517" t="s">
        <v>895</v>
      </c>
      <c r="J1517" t="s">
        <v>3</v>
      </c>
      <c r="K1517" t="s">
        <v>896</v>
      </c>
      <c r="L1517">
        <v>1369</v>
      </c>
      <c r="N1517">
        <v>1013</v>
      </c>
      <c r="O1517" t="s">
        <v>583</v>
      </c>
      <c r="P1517" t="s">
        <v>583</v>
      </c>
      <c r="Q1517">
        <v>1</v>
      </c>
      <c r="W1517">
        <v>0</v>
      </c>
      <c r="X1517">
        <v>1855713677</v>
      </c>
      <c r="Y1517">
        <v>26.04</v>
      </c>
      <c r="AA1517">
        <v>0</v>
      </c>
      <c r="AB1517">
        <v>0</v>
      </c>
      <c r="AC1517">
        <v>0</v>
      </c>
      <c r="AD1517">
        <v>368.02</v>
      </c>
      <c r="AE1517">
        <v>0</v>
      </c>
      <c r="AF1517">
        <v>0</v>
      </c>
      <c r="AG1517">
        <v>0</v>
      </c>
      <c r="AH1517">
        <v>368.02</v>
      </c>
      <c r="AI1517">
        <v>1</v>
      </c>
      <c r="AJ1517">
        <v>1</v>
      </c>
      <c r="AK1517">
        <v>1</v>
      </c>
      <c r="AL1517">
        <v>1</v>
      </c>
      <c r="AN1517">
        <v>0</v>
      </c>
      <c r="AO1517">
        <v>1</v>
      </c>
      <c r="AP1517">
        <v>0</v>
      </c>
      <c r="AQ1517">
        <v>0</v>
      </c>
      <c r="AR1517">
        <v>0</v>
      </c>
      <c r="AS1517" t="s">
        <v>3</v>
      </c>
      <c r="AT1517">
        <v>26.04</v>
      </c>
      <c r="AU1517" t="s">
        <v>3</v>
      </c>
      <c r="AV1517">
        <v>1</v>
      </c>
      <c r="AW1517">
        <v>2</v>
      </c>
      <c r="AX1517">
        <v>35812698</v>
      </c>
      <c r="AY1517">
        <v>2</v>
      </c>
      <c r="AZ1517">
        <v>131072</v>
      </c>
      <c r="BA1517">
        <v>1493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CX1517">
        <f>Y1517*Source!I1318</f>
        <v>4.6871999999999998</v>
      </c>
      <c r="CY1517">
        <f>AD1517</f>
        <v>368.02</v>
      </c>
      <c r="CZ1517">
        <f>AH1517</f>
        <v>368.02</v>
      </c>
      <c r="DA1517">
        <f>AL1517</f>
        <v>1</v>
      </c>
      <c r="DB1517">
        <f t="shared" si="247"/>
        <v>9583.24</v>
      </c>
      <c r="DC1517">
        <f t="shared" si="248"/>
        <v>0</v>
      </c>
    </row>
    <row r="1518" spans="1:107">
      <c r="A1518">
        <f>ROW(Source!A1318)</f>
        <v>1318</v>
      </c>
      <c r="B1518">
        <v>35806607</v>
      </c>
      <c r="C1518">
        <v>35812692</v>
      </c>
      <c r="D1518">
        <v>29173472</v>
      </c>
      <c r="E1518">
        <v>1</v>
      </c>
      <c r="F1518">
        <v>1</v>
      </c>
      <c r="G1518">
        <v>1</v>
      </c>
      <c r="H1518">
        <v>2</v>
      </c>
      <c r="I1518" t="s">
        <v>660</v>
      </c>
      <c r="J1518" t="s">
        <v>661</v>
      </c>
      <c r="K1518" t="s">
        <v>662</v>
      </c>
      <c r="L1518">
        <v>1368</v>
      </c>
      <c r="N1518">
        <v>1011</v>
      </c>
      <c r="O1518" t="s">
        <v>589</v>
      </c>
      <c r="P1518" t="s">
        <v>589</v>
      </c>
      <c r="Q1518">
        <v>1</v>
      </c>
      <c r="W1518">
        <v>0</v>
      </c>
      <c r="X1518">
        <v>275932499</v>
      </c>
      <c r="Y1518">
        <v>7.3</v>
      </c>
      <c r="AA1518">
        <v>0</v>
      </c>
      <c r="AB1518">
        <v>12.75</v>
      </c>
      <c r="AC1518">
        <v>0</v>
      </c>
      <c r="AD1518">
        <v>0</v>
      </c>
      <c r="AE1518">
        <v>0</v>
      </c>
      <c r="AF1518">
        <v>3</v>
      </c>
      <c r="AG1518">
        <v>0</v>
      </c>
      <c r="AH1518">
        <v>0</v>
      </c>
      <c r="AI1518">
        <v>1</v>
      </c>
      <c r="AJ1518">
        <v>4.25</v>
      </c>
      <c r="AK1518">
        <v>33.18</v>
      </c>
      <c r="AL1518">
        <v>1</v>
      </c>
      <c r="AN1518">
        <v>0</v>
      </c>
      <c r="AO1518">
        <v>1</v>
      </c>
      <c r="AP1518">
        <v>0</v>
      </c>
      <c r="AQ1518">
        <v>0</v>
      </c>
      <c r="AR1518">
        <v>0</v>
      </c>
      <c r="AS1518" t="s">
        <v>3</v>
      </c>
      <c r="AT1518">
        <v>7.3</v>
      </c>
      <c r="AU1518" t="s">
        <v>3</v>
      </c>
      <c r="AV1518">
        <v>0</v>
      </c>
      <c r="AW1518">
        <v>2</v>
      </c>
      <c r="AX1518">
        <v>35812699</v>
      </c>
      <c r="AY1518">
        <v>1</v>
      </c>
      <c r="AZ1518">
        <v>0</v>
      </c>
      <c r="BA1518">
        <v>1494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CX1518">
        <f>Y1518*Source!I1318</f>
        <v>1.3139999999999998</v>
      </c>
      <c r="CY1518">
        <f>AB1518</f>
        <v>12.75</v>
      </c>
      <c r="CZ1518">
        <f>AF1518</f>
        <v>3</v>
      </c>
      <c r="DA1518">
        <f>AJ1518</f>
        <v>4.25</v>
      </c>
      <c r="DB1518">
        <f t="shared" si="247"/>
        <v>21.9</v>
      </c>
      <c r="DC1518">
        <f t="shared" si="248"/>
        <v>0</v>
      </c>
    </row>
    <row r="1519" spans="1:107">
      <c r="A1519">
        <f>ROW(Source!A1318)</f>
        <v>1318</v>
      </c>
      <c r="B1519">
        <v>35806607</v>
      </c>
      <c r="C1519">
        <v>35812692</v>
      </c>
      <c r="D1519">
        <v>29174580</v>
      </c>
      <c r="E1519">
        <v>1</v>
      </c>
      <c r="F1519">
        <v>1</v>
      </c>
      <c r="G1519">
        <v>1</v>
      </c>
      <c r="H1519">
        <v>2</v>
      </c>
      <c r="I1519" t="s">
        <v>715</v>
      </c>
      <c r="J1519" t="s">
        <v>821</v>
      </c>
      <c r="K1519" t="s">
        <v>717</v>
      </c>
      <c r="L1519">
        <v>1368</v>
      </c>
      <c r="N1519">
        <v>1011</v>
      </c>
      <c r="O1519" t="s">
        <v>589</v>
      </c>
      <c r="P1519" t="s">
        <v>589</v>
      </c>
      <c r="Q1519">
        <v>1</v>
      </c>
      <c r="W1519">
        <v>0</v>
      </c>
      <c r="X1519">
        <v>-169468834</v>
      </c>
      <c r="Y1519">
        <v>7.3</v>
      </c>
      <c r="AA1519">
        <v>0</v>
      </c>
      <c r="AB1519">
        <v>31.87</v>
      </c>
      <c r="AC1519">
        <v>0</v>
      </c>
      <c r="AD1519">
        <v>0</v>
      </c>
      <c r="AE1519">
        <v>0</v>
      </c>
      <c r="AF1519">
        <v>2.08</v>
      </c>
      <c r="AG1519">
        <v>0</v>
      </c>
      <c r="AH1519">
        <v>0</v>
      </c>
      <c r="AI1519">
        <v>1</v>
      </c>
      <c r="AJ1519">
        <v>15.32</v>
      </c>
      <c r="AK1519">
        <v>33.18</v>
      </c>
      <c r="AL1519">
        <v>1</v>
      </c>
      <c r="AN1519">
        <v>0</v>
      </c>
      <c r="AO1519">
        <v>1</v>
      </c>
      <c r="AP1519">
        <v>0</v>
      </c>
      <c r="AQ1519">
        <v>0</v>
      </c>
      <c r="AR1519">
        <v>0</v>
      </c>
      <c r="AS1519" t="s">
        <v>3</v>
      </c>
      <c r="AT1519">
        <v>7.3</v>
      </c>
      <c r="AU1519" t="s">
        <v>3</v>
      </c>
      <c r="AV1519">
        <v>0</v>
      </c>
      <c r="AW1519">
        <v>2</v>
      </c>
      <c r="AX1519">
        <v>35812700</v>
      </c>
      <c r="AY1519">
        <v>1</v>
      </c>
      <c r="AZ1519">
        <v>0</v>
      </c>
      <c r="BA1519">
        <v>1495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CX1519">
        <f>Y1519*Source!I1318</f>
        <v>1.3139999999999998</v>
      </c>
      <c r="CY1519">
        <f>AB1519</f>
        <v>31.87</v>
      </c>
      <c r="CZ1519">
        <f>AF1519</f>
        <v>2.08</v>
      </c>
      <c r="DA1519">
        <f>AJ1519</f>
        <v>15.32</v>
      </c>
      <c r="DB1519">
        <f t="shared" si="247"/>
        <v>15.18</v>
      </c>
      <c r="DC1519">
        <f t="shared" si="248"/>
        <v>0</v>
      </c>
    </row>
    <row r="1520" spans="1:107">
      <c r="A1520">
        <f>ROW(Source!A1318)</f>
        <v>1318</v>
      </c>
      <c r="B1520">
        <v>35806607</v>
      </c>
      <c r="C1520">
        <v>35812692</v>
      </c>
      <c r="D1520">
        <v>29174613</v>
      </c>
      <c r="E1520">
        <v>1</v>
      </c>
      <c r="F1520">
        <v>1</v>
      </c>
      <c r="G1520">
        <v>1</v>
      </c>
      <c r="H1520">
        <v>2</v>
      </c>
      <c r="I1520" t="s">
        <v>897</v>
      </c>
      <c r="J1520" t="s">
        <v>898</v>
      </c>
      <c r="K1520" t="s">
        <v>899</v>
      </c>
      <c r="L1520">
        <v>1368</v>
      </c>
      <c r="N1520">
        <v>1011</v>
      </c>
      <c r="O1520" t="s">
        <v>589</v>
      </c>
      <c r="P1520" t="s">
        <v>589</v>
      </c>
      <c r="Q1520">
        <v>1</v>
      </c>
      <c r="W1520">
        <v>0</v>
      </c>
      <c r="X1520">
        <v>494066865</v>
      </c>
      <c r="Y1520">
        <v>1.46</v>
      </c>
      <c r="AA1520">
        <v>0</v>
      </c>
      <c r="AB1520">
        <v>0.52</v>
      </c>
      <c r="AC1520">
        <v>0</v>
      </c>
      <c r="AD1520">
        <v>0</v>
      </c>
      <c r="AE1520">
        <v>0</v>
      </c>
      <c r="AF1520">
        <v>0.14000000000000001</v>
      </c>
      <c r="AG1520">
        <v>0</v>
      </c>
      <c r="AH1520">
        <v>0</v>
      </c>
      <c r="AI1520">
        <v>1</v>
      </c>
      <c r="AJ1520">
        <v>3.71</v>
      </c>
      <c r="AK1520">
        <v>33.18</v>
      </c>
      <c r="AL1520">
        <v>1</v>
      </c>
      <c r="AN1520">
        <v>0</v>
      </c>
      <c r="AO1520">
        <v>1</v>
      </c>
      <c r="AP1520">
        <v>0</v>
      </c>
      <c r="AQ1520">
        <v>0</v>
      </c>
      <c r="AR1520">
        <v>0</v>
      </c>
      <c r="AS1520" t="s">
        <v>3</v>
      </c>
      <c r="AT1520">
        <v>1.46</v>
      </c>
      <c r="AU1520" t="s">
        <v>3</v>
      </c>
      <c r="AV1520">
        <v>0</v>
      </c>
      <c r="AW1520">
        <v>2</v>
      </c>
      <c r="AX1520">
        <v>35812701</v>
      </c>
      <c r="AY1520">
        <v>1</v>
      </c>
      <c r="AZ1520">
        <v>0</v>
      </c>
      <c r="BA1520">
        <v>1496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CX1520">
        <f>Y1520*Source!I1318</f>
        <v>0.26279999999999998</v>
      </c>
      <c r="CY1520">
        <f>AB1520</f>
        <v>0.52</v>
      </c>
      <c r="CZ1520">
        <f>AF1520</f>
        <v>0.14000000000000001</v>
      </c>
      <c r="DA1520">
        <f>AJ1520</f>
        <v>3.71</v>
      </c>
      <c r="DB1520">
        <f t="shared" si="247"/>
        <v>0.2</v>
      </c>
      <c r="DC1520">
        <f t="shared" si="248"/>
        <v>0</v>
      </c>
    </row>
    <row r="1521" spans="1:107">
      <c r="A1521">
        <f>ROW(Source!A1318)</f>
        <v>1318</v>
      </c>
      <c r="B1521">
        <v>35806607</v>
      </c>
      <c r="C1521">
        <v>35812692</v>
      </c>
      <c r="D1521">
        <v>29174913</v>
      </c>
      <c r="E1521">
        <v>1</v>
      </c>
      <c r="F1521">
        <v>1</v>
      </c>
      <c r="G1521">
        <v>1</v>
      </c>
      <c r="H1521">
        <v>2</v>
      </c>
      <c r="I1521" t="s">
        <v>601</v>
      </c>
      <c r="J1521" t="s">
        <v>602</v>
      </c>
      <c r="K1521" t="s">
        <v>603</v>
      </c>
      <c r="L1521">
        <v>1368</v>
      </c>
      <c r="N1521">
        <v>1011</v>
      </c>
      <c r="O1521" t="s">
        <v>589</v>
      </c>
      <c r="P1521" t="s">
        <v>589</v>
      </c>
      <c r="Q1521">
        <v>1</v>
      </c>
      <c r="W1521">
        <v>0</v>
      </c>
      <c r="X1521">
        <v>458544584</v>
      </c>
      <c r="Y1521">
        <v>0.14000000000000001</v>
      </c>
      <c r="AA1521">
        <v>0</v>
      </c>
      <c r="AB1521">
        <v>932.72</v>
      </c>
      <c r="AC1521">
        <v>384.89</v>
      </c>
      <c r="AD1521">
        <v>0</v>
      </c>
      <c r="AE1521">
        <v>0</v>
      </c>
      <c r="AF1521">
        <v>87.17</v>
      </c>
      <c r="AG1521">
        <v>11.6</v>
      </c>
      <c r="AH1521">
        <v>0</v>
      </c>
      <c r="AI1521">
        <v>1</v>
      </c>
      <c r="AJ1521">
        <v>10.7</v>
      </c>
      <c r="AK1521">
        <v>33.18</v>
      </c>
      <c r="AL1521">
        <v>1</v>
      </c>
      <c r="AN1521">
        <v>0</v>
      </c>
      <c r="AO1521">
        <v>1</v>
      </c>
      <c r="AP1521">
        <v>0</v>
      </c>
      <c r="AQ1521">
        <v>0</v>
      </c>
      <c r="AR1521">
        <v>0</v>
      </c>
      <c r="AS1521" t="s">
        <v>3</v>
      </c>
      <c r="AT1521">
        <v>0.14000000000000001</v>
      </c>
      <c r="AU1521" t="s">
        <v>3</v>
      </c>
      <c r="AV1521">
        <v>0</v>
      </c>
      <c r="AW1521">
        <v>2</v>
      </c>
      <c r="AX1521">
        <v>35812702</v>
      </c>
      <c r="AY1521">
        <v>1</v>
      </c>
      <c r="AZ1521">
        <v>0</v>
      </c>
      <c r="BA1521">
        <v>1497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CX1521">
        <f>Y1521*Source!I1318</f>
        <v>2.52E-2</v>
      </c>
      <c r="CY1521">
        <f>AB1521</f>
        <v>932.72</v>
      </c>
      <c r="CZ1521">
        <f>AF1521</f>
        <v>87.17</v>
      </c>
      <c r="DA1521">
        <f>AJ1521</f>
        <v>10.7</v>
      </c>
      <c r="DB1521">
        <f t="shared" si="247"/>
        <v>12.2</v>
      </c>
      <c r="DC1521">
        <f t="shared" si="248"/>
        <v>1.62</v>
      </c>
    </row>
    <row r="1522" spans="1:107">
      <c r="A1522">
        <f>ROW(Source!A1323)</f>
        <v>1323</v>
      </c>
      <c r="B1522">
        <v>35806607</v>
      </c>
      <c r="C1522">
        <v>35812712</v>
      </c>
      <c r="D1522">
        <v>18442760</v>
      </c>
      <c r="E1522">
        <v>1</v>
      </c>
      <c r="F1522">
        <v>1</v>
      </c>
      <c r="G1522">
        <v>1</v>
      </c>
      <c r="H1522">
        <v>1</v>
      </c>
      <c r="I1522" t="s">
        <v>895</v>
      </c>
      <c r="J1522" t="s">
        <v>3</v>
      </c>
      <c r="K1522" t="s">
        <v>896</v>
      </c>
      <c r="L1522">
        <v>1369</v>
      </c>
      <c r="N1522">
        <v>1013</v>
      </c>
      <c r="O1522" t="s">
        <v>583</v>
      </c>
      <c r="P1522" t="s">
        <v>583</v>
      </c>
      <c r="Q1522">
        <v>1</v>
      </c>
      <c r="W1522">
        <v>0</v>
      </c>
      <c r="X1522">
        <v>1855713677</v>
      </c>
      <c r="Y1522">
        <v>36.53</v>
      </c>
      <c r="AA1522">
        <v>0</v>
      </c>
      <c r="AB1522">
        <v>0</v>
      </c>
      <c r="AC1522">
        <v>0</v>
      </c>
      <c r="AD1522">
        <v>368.02</v>
      </c>
      <c r="AE1522">
        <v>0</v>
      </c>
      <c r="AF1522">
        <v>0</v>
      </c>
      <c r="AG1522">
        <v>0</v>
      </c>
      <c r="AH1522">
        <v>368.02</v>
      </c>
      <c r="AI1522">
        <v>1</v>
      </c>
      <c r="AJ1522">
        <v>1</v>
      </c>
      <c r="AK1522">
        <v>1</v>
      </c>
      <c r="AL1522">
        <v>1</v>
      </c>
      <c r="AN1522">
        <v>0</v>
      </c>
      <c r="AO1522">
        <v>1</v>
      </c>
      <c r="AP1522">
        <v>0</v>
      </c>
      <c r="AQ1522">
        <v>0</v>
      </c>
      <c r="AR1522">
        <v>0</v>
      </c>
      <c r="AS1522" t="s">
        <v>3</v>
      </c>
      <c r="AT1522">
        <v>36.53</v>
      </c>
      <c r="AU1522" t="s">
        <v>3</v>
      </c>
      <c r="AV1522">
        <v>1</v>
      </c>
      <c r="AW1522">
        <v>2</v>
      </c>
      <c r="AX1522">
        <v>35812714</v>
      </c>
      <c r="AY1522">
        <v>2</v>
      </c>
      <c r="AZ1522">
        <v>131072</v>
      </c>
      <c r="BA1522">
        <v>1503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CX1522">
        <f>Y1522*Source!I1323</f>
        <v>1.4612000000000001</v>
      </c>
      <c r="CY1522">
        <f>AD1522</f>
        <v>368.02</v>
      </c>
      <c r="CZ1522">
        <f>AH1522</f>
        <v>368.02</v>
      </c>
      <c r="DA1522">
        <f>AL1522</f>
        <v>1</v>
      </c>
      <c r="DB1522">
        <f t="shared" si="247"/>
        <v>13443.77</v>
      </c>
      <c r="DC1522">
        <f t="shared" si="248"/>
        <v>0</v>
      </c>
    </row>
    <row r="1523" spans="1:107">
      <c r="A1523">
        <f>ROW(Source!A1324)</f>
        <v>1324</v>
      </c>
      <c r="B1523">
        <v>35806607</v>
      </c>
      <c r="C1523">
        <v>35812717</v>
      </c>
      <c r="D1523">
        <v>29364679</v>
      </c>
      <c r="E1523">
        <v>1</v>
      </c>
      <c r="F1523">
        <v>1</v>
      </c>
      <c r="G1523">
        <v>1</v>
      </c>
      <c r="H1523">
        <v>1</v>
      </c>
      <c r="I1523" t="s">
        <v>799</v>
      </c>
      <c r="J1523" t="s">
        <v>3</v>
      </c>
      <c r="K1523" t="s">
        <v>800</v>
      </c>
      <c r="L1523">
        <v>1369</v>
      </c>
      <c r="N1523">
        <v>1013</v>
      </c>
      <c r="O1523" t="s">
        <v>583</v>
      </c>
      <c r="P1523" t="s">
        <v>583</v>
      </c>
      <c r="Q1523">
        <v>1</v>
      </c>
      <c r="W1523">
        <v>0</v>
      </c>
      <c r="X1523">
        <v>931378261</v>
      </c>
      <c r="Y1523">
        <v>94.4</v>
      </c>
      <c r="AA1523">
        <v>0</v>
      </c>
      <c r="AB1523">
        <v>0</v>
      </c>
      <c r="AC1523">
        <v>0</v>
      </c>
      <c r="AD1523">
        <v>329.2</v>
      </c>
      <c r="AE1523">
        <v>0</v>
      </c>
      <c r="AF1523">
        <v>0</v>
      </c>
      <c r="AG1523">
        <v>0</v>
      </c>
      <c r="AH1523">
        <v>329.2</v>
      </c>
      <c r="AI1523">
        <v>1</v>
      </c>
      <c r="AJ1523">
        <v>1</v>
      </c>
      <c r="AK1523">
        <v>1</v>
      </c>
      <c r="AL1523">
        <v>1</v>
      </c>
      <c r="AN1523">
        <v>0</v>
      </c>
      <c r="AO1523">
        <v>1</v>
      </c>
      <c r="AP1523">
        <v>0</v>
      </c>
      <c r="AQ1523">
        <v>0</v>
      </c>
      <c r="AR1523">
        <v>0</v>
      </c>
      <c r="AS1523" t="s">
        <v>3</v>
      </c>
      <c r="AT1523">
        <v>94.4</v>
      </c>
      <c r="AU1523" t="s">
        <v>3</v>
      </c>
      <c r="AV1523">
        <v>1</v>
      </c>
      <c r="AW1523">
        <v>2</v>
      </c>
      <c r="AX1523">
        <v>35812724</v>
      </c>
      <c r="AY1523">
        <v>2</v>
      </c>
      <c r="AZ1523">
        <v>131072</v>
      </c>
      <c r="BA1523">
        <v>1506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CX1523">
        <f>Y1523*Source!I1324</f>
        <v>3.7760000000000002</v>
      </c>
      <c r="CY1523">
        <f>AD1523</f>
        <v>329.2</v>
      </c>
      <c r="CZ1523">
        <f>AH1523</f>
        <v>329.2</v>
      </c>
      <c r="DA1523">
        <f>AL1523</f>
        <v>1</v>
      </c>
      <c r="DB1523">
        <f t="shared" si="247"/>
        <v>31076.48</v>
      </c>
      <c r="DC1523">
        <f t="shared" si="248"/>
        <v>0</v>
      </c>
    </row>
    <row r="1524" spans="1:107">
      <c r="A1524">
        <f>ROW(Source!A1324)</f>
        <v>1324</v>
      </c>
      <c r="B1524">
        <v>35806607</v>
      </c>
      <c r="C1524">
        <v>35812717</v>
      </c>
      <c r="D1524">
        <v>121548</v>
      </c>
      <c r="E1524">
        <v>1</v>
      </c>
      <c r="F1524">
        <v>1</v>
      </c>
      <c r="G1524">
        <v>1</v>
      </c>
      <c r="H1524">
        <v>1</v>
      </c>
      <c r="I1524" t="s">
        <v>34</v>
      </c>
      <c r="J1524" t="s">
        <v>3</v>
      </c>
      <c r="K1524" t="s">
        <v>584</v>
      </c>
      <c r="L1524">
        <v>608254</v>
      </c>
      <c r="N1524">
        <v>1013</v>
      </c>
      <c r="O1524" t="s">
        <v>585</v>
      </c>
      <c r="P1524" t="s">
        <v>585</v>
      </c>
      <c r="Q1524">
        <v>1</v>
      </c>
      <c r="W1524">
        <v>0</v>
      </c>
      <c r="X1524">
        <v>-185737400</v>
      </c>
      <c r="Y1524">
        <v>0.2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1</v>
      </c>
      <c r="AJ1524">
        <v>1</v>
      </c>
      <c r="AK1524">
        <v>1</v>
      </c>
      <c r="AL1524">
        <v>1</v>
      </c>
      <c r="AN1524">
        <v>0</v>
      </c>
      <c r="AO1524">
        <v>1</v>
      </c>
      <c r="AP1524">
        <v>0</v>
      </c>
      <c r="AQ1524">
        <v>0</v>
      </c>
      <c r="AR1524">
        <v>0</v>
      </c>
      <c r="AS1524" t="s">
        <v>3</v>
      </c>
      <c r="AT1524">
        <v>0.2</v>
      </c>
      <c r="AU1524" t="s">
        <v>3</v>
      </c>
      <c r="AV1524">
        <v>2</v>
      </c>
      <c r="AW1524">
        <v>2</v>
      </c>
      <c r="AX1524">
        <v>35812725</v>
      </c>
      <c r="AY1524">
        <v>1</v>
      </c>
      <c r="AZ1524">
        <v>0</v>
      </c>
      <c r="BA1524">
        <v>1507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CX1524">
        <f>Y1524*Source!I1324</f>
        <v>8.0000000000000002E-3</v>
      </c>
      <c r="CY1524">
        <f>AD1524</f>
        <v>0</v>
      </c>
      <c r="CZ1524">
        <f>AH1524</f>
        <v>0</v>
      </c>
      <c r="DA1524">
        <f>AL1524</f>
        <v>1</v>
      </c>
      <c r="DB1524">
        <f t="shared" si="247"/>
        <v>0</v>
      </c>
      <c r="DC1524">
        <f t="shared" si="248"/>
        <v>0</v>
      </c>
    </row>
    <row r="1525" spans="1:107">
      <c r="A1525">
        <f>ROW(Source!A1324)</f>
        <v>1324</v>
      </c>
      <c r="B1525">
        <v>35806607</v>
      </c>
      <c r="C1525">
        <v>35812717</v>
      </c>
      <c r="D1525">
        <v>29172362</v>
      </c>
      <c r="E1525">
        <v>1</v>
      </c>
      <c r="F1525">
        <v>1</v>
      </c>
      <c r="G1525">
        <v>1</v>
      </c>
      <c r="H1525">
        <v>2</v>
      </c>
      <c r="I1525" t="s">
        <v>801</v>
      </c>
      <c r="J1525" t="s">
        <v>802</v>
      </c>
      <c r="K1525" t="s">
        <v>803</v>
      </c>
      <c r="L1525">
        <v>1368</v>
      </c>
      <c r="N1525">
        <v>1011</v>
      </c>
      <c r="O1525" t="s">
        <v>589</v>
      </c>
      <c r="P1525" t="s">
        <v>589</v>
      </c>
      <c r="Q1525">
        <v>1</v>
      </c>
      <c r="W1525">
        <v>0</v>
      </c>
      <c r="X1525">
        <v>2071614860</v>
      </c>
      <c r="Y1525">
        <v>0.2</v>
      </c>
      <c r="AA1525">
        <v>0</v>
      </c>
      <c r="AB1525">
        <v>1113.56</v>
      </c>
      <c r="AC1525">
        <v>447.93</v>
      </c>
      <c r="AD1525">
        <v>0</v>
      </c>
      <c r="AE1525">
        <v>0</v>
      </c>
      <c r="AF1525">
        <v>134.65</v>
      </c>
      <c r="AG1525">
        <v>13.5</v>
      </c>
      <c r="AH1525">
        <v>0</v>
      </c>
      <c r="AI1525">
        <v>1</v>
      </c>
      <c r="AJ1525">
        <v>8.27</v>
      </c>
      <c r="AK1525">
        <v>33.18</v>
      </c>
      <c r="AL1525">
        <v>1</v>
      </c>
      <c r="AN1525">
        <v>0</v>
      </c>
      <c r="AO1525">
        <v>1</v>
      </c>
      <c r="AP1525">
        <v>0</v>
      </c>
      <c r="AQ1525">
        <v>0</v>
      </c>
      <c r="AR1525">
        <v>0</v>
      </c>
      <c r="AS1525" t="s">
        <v>3</v>
      </c>
      <c r="AT1525">
        <v>0.2</v>
      </c>
      <c r="AU1525" t="s">
        <v>3</v>
      </c>
      <c r="AV1525">
        <v>0</v>
      </c>
      <c r="AW1525">
        <v>2</v>
      </c>
      <c r="AX1525">
        <v>35812726</v>
      </c>
      <c r="AY1525">
        <v>1</v>
      </c>
      <c r="AZ1525">
        <v>0</v>
      </c>
      <c r="BA1525">
        <v>1508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CX1525">
        <f>Y1525*Source!I1324</f>
        <v>8.0000000000000002E-3</v>
      </c>
      <c r="CY1525">
        <f>AB1525</f>
        <v>1113.56</v>
      </c>
      <c r="CZ1525">
        <f>AF1525</f>
        <v>134.65</v>
      </c>
      <c r="DA1525">
        <f>AJ1525</f>
        <v>8.27</v>
      </c>
      <c r="DB1525">
        <f t="shared" ref="DB1525:DB1556" si="252">ROUND(ROUND(AT1525*CZ1525,2),2)</f>
        <v>26.93</v>
      </c>
      <c r="DC1525">
        <f t="shared" ref="DC1525:DC1556" si="253">ROUND(ROUND(AT1525*AG1525,2),2)</f>
        <v>2.7</v>
      </c>
    </row>
    <row r="1526" spans="1:107">
      <c r="A1526">
        <f>ROW(Source!A1324)</f>
        <v>1324</v>
      </c>
      <c r="B1526">
        <v>35806607</v>
      </c>
      <c r="C1526">
        <v>35812717</v>
      </c>
      <c r="D1526">
        <v>29174913</v>
      </c>
      <c r="E1526">
        <v>1</v>
      </c>
      <c r="F1526">
        <v>1</v>
      </c>
      <c r="G1526">
        <v>1</v>
      </c>
      <c r="H1526">
        <v>2</v>
      </c>
      <c r="I1526" t="s">
        <v>601</v>
      </c>
      <c r="J1526" t="s">
        <v>602</v>
      </c>
      <c r="K1526" t="s">
        <v>603</v>
      </c>
      <c r="L1526">
        <v>1368</v>
      </c>
      <c r="N1526">
        <v>1011</v>
      </c>
      <c r="O1526" t="s">
        <v>589</v>
      </c>
      <c r="P1526" t="s">
        <v>589</v>
      </c>
      <c r="Q1526">
        <v>1</v>
      </c>
      <c r="W1526">
        <v>0</v>
      </c>
      <c r="X1526">
        <v>458544584</v>
      </c>
      <c r="Y1526">
        <v>0.2</v>
      </c>
      <c r="AA1526">
        <v>0</v>
      </c>
      <c r="AB1526">
        <v>932.72</v>
      </c>
      <c r="AC1526">
        <v>384.89</v>
      </c>
      <c r="AD1526">
        <v>0</v>
      </c>
      <c r="AE1526">
        <v>0</v>
      </c>
      <c r="AF1526">
        <v>87.17</v>
      </c>
      <c r="AG1526">
        <v>11.6</v>
      </c>
      <c r="AH1526">
        <v>0</v>
      </c>
      <c r="AI1526">
        <v>1</v>
      </c>
      <c r="AJ1526">
        <v>10.7</v>
      </c>
      <c r="AK1526">
        <v>33.18</v>
      </c>
      <c r="AL1526">
        <v>1</v>
      </c>
      <c r="AN1526">
        <v>0</v>
      </c>
      <c r="AO1526">
        <v>1</v>
      </c>
      <c r="AP1526">
        <v>0</v>
      </c>
      <c r="AQ1526">
        <v>0</v>
      </c>
      <c r="AR1526">
        <v>0</v>
      </c>
      <c r="AS1526" t="s">
        <v>3</v>
      </c>
      <c r="AT1526">
        <v>0.2</v>
      </c>
      <c r="AU1526" t="s">
        <v>3</v>
      </c>
      <c r="AV1526">
        <v>0</v>
      </c>
      <c r="AW1526">
        <v>2</v>
      </c>
      <c r="AX1526">
        <v>35812727</v>
      </c>
      <c r="AY1526">
        <v>1</v>
      </c>
      <c r="AZ1526">
        <v>0</v>
      </c>
      <c r="BA1526">
        <v>1509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CX1526">
        <f>Y1526*Source!I1324</f>
        <v>8.0000000000000002E-3</v>
      </c>
      <c r="CY1526">
        <f>AB1526</f>
        <v>932.72</v>
      </c>
      <c r="CZ1526">
        <f>AF1526</f>
        <v>87.17</v>
      </c>
      <c r="DA1526">
        <f>AJ1526</f>
        <v>10.7</v>
      </c>
      <c r="DB1526">
        <f t="shared" si="252"/>
        <v>17.43</v>
      </c>
      <c r="DC1526">
        <f t="shared" si="253"/>
        <v>2.3199999999999998</v>
      </c>
    </row>
    <row r="1527" spans="1:107">
      <c r="A1527">
        <f>ROW(Source!A1324)</f>
        <v>1324</v>
      </c>
      <c r="B1527">
        <v>35806607</v>
      </c>
      <c r="C1527">
        <v>35812717</v>
      </c>
      <c r="D1527">
        <v>29164111</v>
      </c>
      <c r="E1527">
        <v>1</v>
      </c>
      <c r="F1527">
        <v>1</v>
      </c>
      <c r="G1527">
        <v>1</v>
      </c>
      <c r="H1527">
        <v>3</v>
      </c>
      <c r="I1527" t="s">
        <v>847</v>
      </c>
      <c r="J1527" t="s">
        <v>900</v>
      </c>
      <c r="K1527" t="s">
        <v>849</v>
      </c>
      <c r="L1527">
        <v>1355</v>
      </c>
      <c r="N1527">
        <v>1010</v>
      </c>
      <c r="O1527" t="s">
        <v>61</v>
      </c>
      <c r="P1527" t="s">
        <v>61</v>
      </c>
      <c r="Q1527">
        <v>100</v>
      </c>
      <c r="W1527">
        <v>0</v>
      </c>
      <c r="X1527">
        <v>-1689080274</v>
      </c>
      <c r="Y1527">
        <v>1.02</v>
      </c>
      <c r="AA1527">
        <v>783</v>
      </c>
      <c r="AB1527">
        <v>0</v>
      </c>
      <c r="AC1527">
        <v>0</v>
      </c>
      <c r="AD1527">
        <v>0</v>
      </c>
      <c r="AE1527">
        <v>100</v>
      </c>
      <c r="AF1527">
        <v>0</v>
      </c>
      <c r="AG1527">
        <v>0</v>
      </c>
      <c r="AH1527">
        <v>0</v>
      </c>
      <c r="AI1527">
        <v>7.83</v>
      </c>
      <c r="AJ1527">
        <v>1</v>
      </c>
      <c r="AK1527">
        <v>1</v>
      </c>
      <c r="AL1527">
        <v>1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 t="s">
        <v>3</v>
      </c>
      <c r="AT1527">
        <v>1.02</v>
      </c>
      <c r="AU1527" t="s">
        <v>3</v>
      </c>
      <c r="AV1527">
        <v>0</v>
      </c>
      <c r="AW1527">
        <v>2</v>
      </c>
      <c r="AX1527">
        <v>35812728</v>
      </c>
      <c r="AY1527">
        <v>1</v>
      </c>
      <c r="AZ1527">
        <v>0</v>
      </c>
      <c r="BA1527">
        <v>1510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CX1527">
        <f>Y1527*Source!I1324</f>
        <v>4.0800000000000003E-2</v>
      </c>
      <c r="CY1527">
        <f>AA1527</f>
        <v>783</v>
      </c>
      <c r="CZ1527">
        <f>AE1527</f>
        <v>100</v>
      </c>
      <c r="DA1527">
        <f>AI1527</f>
        <v>7.83</v>
      </c>
      <c r="DB1527">
        <f t="shared" si="252"/>
        <v>102</v>
      </c>
      <c r="DC1527">
        <f t="shared" si="253"/>
        <v>0</v>
      </c>
    </row>
    <row r="1528" spans="1:107">
      <c r="A1528">
        <f>ROW(Source!A1324)</f>
        <v>1324</v>
      </c>
      <c r="B1528">
        <v>35806607</v>
      </c>
      <c r="C1528">
        <v>35812717</v>
      </c>
      <c r="D1528">
        <v>29171808</v>
      </c>
      <c r="E1528">
        <v>1</v>
      </c>
      <c r="F1528">
        <v>1</v>
      </c>
      <c r="G1528">
        <v>1</v>
      </c>
      <c r="H1528">
        <v>3</v>
      </c>
      <c r="I1528" t="s">
        <v>816</v>
      </c>
      <c r="J1528" t="s">
        <v>817</v>
      </c>
      <c r="K1528" t="s">
        <v>818</v>
      </c>
      <c r="L1528">
        <v>1374</v>
      </c>
      <c r="N1528">
        <v>1013</v>
      </c>
      <c r="O1528" t="s">
        <v>819</v>
      </c>
      <c r="P1528" t="s">
        <v>819</v>
      </c>
      <c r="Q1528">
        <v>1</v>
      </c>
      <c r="W1528">
        <v>0</v>
      </c>
      <c r="X1528">
        <v>-915781824</v>
      </c>
      <c r="Y1528">
        <v>18.73</v>
      </c>
      <c r="AA1528">
        <v>1</v>
      </c>
      <c r="AB1528">
        <v>0</v>
      </c>
      <c r="AC1528">
        <v>0</v>
      </c>
      <c r="AD1528">
        <v>0</v>
      </c>
      <c r="AE1528">
        <v>1</v>
      </c>
      <c r="AF1528">
        <v>0</v>
      </c>
      <c r="AG1528">
        <v>0</v>
      </c>
      <c r="AH1528">
        <v>0</v>
      </c>
      <c r="AI1528">
        <v>1</v>
      </c>
      <c r="AJ1528">
        <v>1</v>
      </c>
      <c r="AK1528">
        <v>1</v>
      </c>
      <c r="AL1528">
        <v>1</v>
      </c>
      <c r="AN1528">
        <v>0</v>
      </c>
      <c r="AO1528">
        <v>1</v>
      </c>
      <c r="AP1528">
        <v>0</v>
      </c>
      <c r="AQ1528">
        <v>0</v>
      </c>
      <c r="AR1528">
        <v>0</v>
      </c>
      <c r="AS1528" t="s">
        <v>3</v>
      </c>
      <c r="AT1528">
        <v>18.73</v>
      </c>
      <c r="AU1528" t="s">
        <v>3</v>
      </c>
      <c r="AV1528">
        <v>0</v>
      </c>
      <c r="AW1528">
        <v>2</v>
      </c>
      <c r="AX1528">
        <v>35812729</v>
      </c>
      <c r="AY1528">
        <v>1</v>
      </c>
      <c r="AZ1528">
        <v>0</v>
      </c>
      <c r="BA1528">
        <v>1511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CX1528">
        <f>Y1528*Source!I1324</f>
        <v>0.74920000000000009</v>
      </c>
      <c r="CY1528">
        <f>AA1528</f>
        <v>1</v>
      </c>
      <c r="CZ1528">
        <f>AE1528</f>
        <v>1</v>
      </c>
      <c r="DA1528">
        <f>AI1528</f>
        <v>1</v>
      </c>
      <c r="DB1528">
        <f t="shared" si="252"/>
        <v>18.73</v>
      </c>
      <c r="DC1528">
        <f t="shared" si="253"/>
        <v>0</v>
      </c>
    </row>
    <row r="1529" spans="1:107">
      <c r="A1529">
        <f>ROW(Source!A1398)</f>
        <v>1398</v>
      </c>
      <c r="B1529">
        <v>35806607</v>
      </c>
      <c r="C1529">
        <v>35812730</v>
      </c>
      <c r="D1529">
        <v>18406804</v>
      </c>
      <c r="E1529">
        <v>1</v>
      </c>
      <c r="F1529">
        <v>1</v>
      </c>
      <c r="G1529">
        <v>1</v>
      </c>
      <c r="H1529">
        <v>1</v>
      </c>
      <c r="I1529" t="s">
        <v>581</v>
      </c>
      <c r="J1529" t="s">
        <v>3</v>
      </c>
      <c r="K1529" t="s">
        <v>582</v>
      </c>
      <c r="L1529">
        <v>1369</v>
      </c>
      <c r="N1529">
        <v>1013</v>
      </c>
      <c r="O1529" t="s">
        <v>583</v>
      </c>
      <c r="P1529" t="s">
        <v>583</v>
      </c>
      <c r="Q1529">
        <v>1</v>
      </c>
      <c r="W1529">
        <v>0</v>
      </c>
      <c r="X1529">
        <v>254330056</v>
      </c>
      <c r="Y1529">
        <v>11.39</v>
      </c>
      <c r="AA1529">
        <v>0</v>
      </c>
      <c r="AB1529">
        <v>0</v>
      </c>
      <c r="AC1529">
        <v>0</v>
      </c>
      <c r="AD1529">
        <v>258.83999999999997</v>
      </c>
      <c r="AE1529">
        <v>0</v>
      </c>
      <c r="AF1529">
        <v>0</v>
      </c>
      <c r="AG1529">
        <v>0</v>
      </c>
      <c r="AH1529">
        <v>258.83999999999997</v>
      </c>
      <c r="AI1529">
        <v>1</v>
      </c>
      <c r="AJ1529">
        <v>1</v>
      </c>
      <c r="AK1529">
        <v>1</v>
      </c>
      <c r="AL1529">
        <v>1</v>
      </c>
      <c r="AN1529">
        <v>0</v>
      </c>
      <c r="AO1529">
        <v>1</v>
      </c>
      <c r="AP1529">
        <v>0</v>
      </c>
      <c r="AQ1529">
        <v>0</v>
      </c>
      <c r="AR1529">
        <v>0</v>
      </c>
      <c r="AS1529" t="s">
        <v>3</v>
      </c>
      <c r="AT1529">
        <v>11.39</v>
      </c>
      <c r="AU1529" t="s">
        <v>3</v>
      </c>
      <c r="AV1529">
        <v>1</v>
      </c>
      <c r="AW1529">
        <v>2</v>
      </c>
      <c r="AX1529">
        <v>35812735</v>
      </c>
      <c r="AY1529">
        <v>2</v>
      </c>
      <c r="AZ1529">
        <v>131072</v>
      </c>
      <c r="BA1529">
        <v>1512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CX1529">
        <f>Y1529*Source!I1398</f>
        <v>4.1573500000000001</v>
      </c>
      <c r="CY1529">
        <f>AD1529</f>
        <v>258.83999999999997</v>
      </c>
      <c r="CZ1529">
        <f>AH1529</f>
        <v>258.83999999999997</v>
      </c>
      <c r="DA1529">
        <f>AL1529</f>
        <v>1</v>
      </c>
      <c r="DB1529">
        <f t="shared" si="252"/>
        <v>2948.19</v>
      </c>
      <c r="DC1529">
        <f t="shared" si="253"/>
        <v>0</v>
      </c>
    </row>
    <row r="1530" spans="1:107">
      <c r="A1530">
        <f>ROW(Source!A1398)</f>
        <v>1398</v>
      </c>
      <c r="B1530">
        <v>35806607</v>
      </c>
      <c r="C1530">
        <v>35812730</v>
      </c>
      <c r="D1530">
        <v>121548</v>
      </c>
      <c r="E1530">
        <v>1</v>
      </c>
      <c r="F1530">
        <v>1</v>
      </c>
      <c r="G1530">
        <v>1</v>
      </c>
      <c r="H1530">
        <v>1</v>
      </c>
      <c r="I1530" t="s">
        <v>34</v>
      </c>
      <c r="J1530" t="s">
        <v>3</v>
      </c>
      <c r="K1530" t="s">
        <v>584</v>
      </c>
      <c r="L1530">
        <v>608254</v>
      </c>
      <c r="N1530">
        <v>1013</v>
      </c>
      <c r="O1530" t="s">
        <v>585</v>
      </c>
      <c r="P1530" t="s">
        <v>585</v>
      </c>
      <c r="Q1530">
        <v>1</v>
      </c>
      <c r="W1530">
        <v>0</v>
      </c>
      <c r="X1530">
        <v>-185737400</v>
      </c>
      <c r="Y1530">
        <v>0.13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1</v>
      </c>
      <c r="AJ1530">
        <v>1</v>
      </c>
      <c r="AK1530">
        <v>1</v>
      </c>
      <c r="AL1530">
        <v>1</v>
      </c>
      <c r="AN1530">
        <v>0</v>
      </c>
      <c r="AO1530">
        <v>1</v>
      </c>
      <c r="AP1530">
        <v>0</v>
      </c>
      <c r="AQ1530">
        <v>0</v>
      </c>
      <c r="AR1530">
        <v>0</v>
      </c>
      <c r="AS1530" t="s">
        <v>3</v>
      </c>
      <c r="AT1530">
        <v>0.13</v>
      </c>
      <c r="AU1530" t="s">
        <v>3</v>
      </c>
      <c r="AV1530">
        <v>2</v>
      </c>
      <c r="AW1530">
        <v>2</v>
      </c>
      <c r="AX1530">
        <v>35812736</v>
      </c>
      <c r="AY1530">
        <v>1</v>
      </c>
      <c r="AZ1530">
        <v>0</v>
      </c>
      <c r="BA1530">
        <v>1513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CX1530">
        <f>Y1530*Source!I1398</f>
        <v>4.7449999999999999E-2</v>
      </c>
      <c r="CY1530">
        <f>AD1530</f>
        <v>0</v>
      </c>
      <c r="CZ1530">
        <f>AH1530</f>
        <v>0</v>
      </c>
      <c r="DA1530">
        <f>AL1530</f>
        <v>1</v>
      </c>
      <c r="DB1530">
        <f t="shared" si="252"/>
        <v>0</v>
      </c>
      <c r="DC1530">
        <f t="shared" si="253"/>
        <v>0</v>
      </c>
    </row>
    <row r="1531" spans="1:107">
      <c r="A1531">
        <f>ROW(Source!A1398)</f>
        <v>1398</v>
      </c>
      <c r="B1531">
        <v>35806607</v>
      </c>
      <c r="C1531">
        <v>35812730</v>
      </c>
      <c r="D1531">
        <v>29172556</v>
      </c>
      <c r="E1531">
        <v>1</v>
      </c>
      <c r="F1531">
        <v>1</v>
      </c>
      <c r="G1531">
        <v>1</v>
      </c>
      <c r="H1531">
        <v>2</v>
      </c>
      <c r="I1531" t="s">
        <v>586</v>
      </c>
      <c r="J1531" t="s">
        <v>590</v>
      </c>
      <c r="K1531" t="s">
        <v>588</v>
      </c>
      <c r="L1531">
        <v>1368</v>
      </c>
      <c r="N1531">
        <v>1011</v>
      </c>
      <c r="O1531" t="s">
        <v>589</v>
      </c>
      <c r="P1531" t="s">
        <v>589</v>
      </c>
      <c r="Q1531">
        <v>1</v>
      </c>
      <c r="W1531">
        <v>0</v>
      </c>
      <c r="X1531">
        <v>-1302720870</v>
      </c>
      <c r="Y1531">
        <v>0.13</v>
      </c>
      <c r="AA1531">
        <v>0</v>
      </c>
      <c r="AB1531">
        <v>466.71</v>
      </c>
      <c r="AC1531">
        <v>447.93</v>
      </c>
      <c r="AD1531">
        <v>0</v>
      </c>
      <c r="AE1531">
        <v>0</v>
      </c>
      <c r="AF1531">
        <v>31.26</v>
      </c>
      <c r="AG1531">
        <v>13.5</v>
      </c>
      <c r="AH1531">
        <v>0</v>
      </c>
      <c r="AI1531">
        <v>1</v>
      </c>
      <c r="AJ1531">
        <v>14.93</v>
      </c>
      <c r="AK1531">
        <v>33.18</v>
      </c>
      <c r="AL1531">
        <v>1</v>
      </c>
      <c r="AN1531">
        <v>0</v>
      </c>
      <c r="AO1531">
        <v>1</v>
      </c>
      <c r="AP1531">
        <v>0</v>
      </c>
      <c r="AQ1531">
        <v>0</v>
      </c>
      <c r="AR1531">
        <v>0</v>
      </c>
      <c r="AS1531" t="s">
        <v>3</v>
      </c>
      <c r="AT1531">
        <v>0.13</v>
      </c>
      <c r="AU1531" t="s">
        <v>3</v>
      </c>
      <c r="AV1531">
        <v>0</v>
      </c>
      <c r="AW1531">
        <v>2</v>
      </c>
      <c r="AX1531">
        <v>35812737</v>
      </c>
      <c r="AY1531">
        <v>1</v>
      </c>
      <c r="AZ1531">
        <v>0</v>
      </c>
      <c r="BA1531">
        <v>1514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CX1531">
        <f>Y1531*Source!I1398</f>
        <v>4.7449999999999999E-2</v>
      </c>
      <c r="CY1531">
        <f>AB1531</f>
        <v>466.71</v>
      </c>
      <c r="CZ1531">
        <f>AF1531</f>
        <v>31.26</v>
      </c>
      <c r="DA1531">
        <f>AJ1531</f>
        <v>14.93</v>
      </c>
      <c r="DB1531">
        <f t="shared" si="252"/>
        <v>4.0599999999999996</v>
      </c>
      <c r="DC1531">
        <f t="shared" si="253"/>
        <v>1.76</v>
      </c>
    </row>
    <row r="1532" spans="1:107">
      <c r="A1532">
        <f>ROW(Source!A1398)</f>
        <v>1398</v>
      </c>
      <c r="B1532">
        <v>35806607</v>
      </c>
      <c r="C1532">
        <v>35812730</v>
      </c>
      <c r="D1532">
        <v>29164349</v>
      </c>
      <c r="E1532">
        <v>1</v>
      </c>
      <c r="F1532">
        <v>1</v>
      </c>
      <c r="G1532">
        <v>1</v>
      </c>
      <c r="H1532">
        <v>3</v>
      </c>
      <c r="I1532" t="s">
        <v>27</v>
      </c>
      <c r="J1532" t="s">
        <v>30</v>
      </c>
      <c r="K1532" t="s">
        <v>28</v>
      </c>
      <c r="L1532">
        <v>1348</v>
      </c>
      <c r="N1532">
        <v>1009</v>
      </c>
      <c r="O1532" t="s">
        <v>29</v>
      </c>
      <c r="P1532" t="s">
        <v>29</v>
      </c>
      <c r="Q1532">
        <v>1000</v>
      </c>
      <c r="W1532">
        <v>0</v>
      </c>
      <c r="X1532">
        <v>-304821490</v>
      </c>
      <c r="Y1532">
        <v>0.47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1</v>
      </c>
      <c r="AJ1532">
        <v>1</v>
      </c>
      <c r="AK1532">
        <v>1</v>
      </c>
      <c r="AL1532">
        <v>1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 t="s">
        <v>3</v>
      </c>
      <c r="AT1532">
        <v>0.47</v>
      </c>
      <c r="AU1532" t="s">
        <v>3</v>
      </c>
      <c r="AV1532">
        <v>0</v>
      </c>
      <c r="AW1532">
        <v>2</v>
      </c>
      <c r="AX1532">
        <v>35812738</v>
      </c>
      <c r="AY1532">
        <v>1</v>
      </c>
      <c r="AZ1532">
        <v>0</v>
      </c>
      <c r="BA1532">
        <v>1515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CX1532">
        <f>Y1532*Source!I1398</f>
        <v>0.17154999999999998</v>
      </c>
      <c r="CY1532">
        <f>AA1532</f>
        <v>0</v>
      </c>
      <c r="CZ1532">
        <f>AE1532</f>
        <v>0</v>
      </c>
      <c r="DA1532">
        <f>AI1532</f>
        <v>1</v>
      </c>
      <c r="DB1532">
        <f t="shared" si="252"/>
        <v>0</v>
      </c>
      <c r="DC1532">
        <f t="shared" si="253"/>
        <v>0</v>
      </c>
    </row>
    <row r="1533" spans="1:107">
      <c r="A1533">
        <f>ROW(Source!A1400)</f>
        <v>1400</v>
      </c>
      <c r="B1533">
        <v>35806607</v>
      </c>
      <c r="C1533">
        <v>35812740</v>
      </c>
      <c r="D1533">
        <v>18406804</v>
      </c>
      <c r="E1533">
        <v>1</v>
      </c>
      <c r="F1533">
        <v>1</v>
      </c>
      <c r="G1533">
        <v>1</v>
      </c>
      <c r="H1533">
        <v>1</v>
      </c>
      <c r="I1533" t="s">
        <v>581</v>
      </c>
      <c r="J1533" t="s">
        <v>3</v>
      </c>
      <c r="K1533" t="s">
        <v>582</v>
      </c>
      <c r="L1533">
        <v>1369</v>
      </c>
      <c r="N1533">
        <v>1013</v>
      </c>
      <c r="O1533" t="s">
        <v>583</v>
      </c>
      <c r="P1533" t="s">
        <v>583</v>
      </c>
      <c r="Q1533">
        <v>1</v>
      </c>
      <c r="W1533">
        <v>0</v>
      </c>
      <c r="X1533">
        <v>254330056</v>
      </c>
      <c r="Y1533">
        <v>7.67</v>
      </c>
      <c r="AA1533">
        <v>0</v>
      </c>
      <c r="AB1533">
        <v>0</v>
      </c>
      <c r="AC1533">
        <v>0</v>
      </c>
      <c r="AD1533">
        <v>258.83999999999997</v>
      </c>
      <c r="AE1533">
        <v>0</v>
      </c>
      <c r="AF1533">
        <v>0</v>
      </c>
      <c r="AG1533">
        <v>0</v>
      </c>
      <c r="AH1533">
        <v>258.83999999999997</v>
      </c>
      <c r="AI1533">
        <v>1</v>
      </c>
      <c r="AJ1533">
        <v>1</v>
      </c>
      <c r="AK1533">
        <v>1</v>
      </c>
      <c r="AL1533">
        <v>1</v>
      </c>
      <c r="AN1533">
        <v>0</v>
      </c>
      <c r="AO1533">
        <v>1</v>
      </c>
      <c r="AP1533">
        <v>0</v>
      </c>
      <c r="AQ1533">
        <v>0</v>
      </c>
      <c r="AR1533">
        <v>0</v>
      </c>
      <c r="AS1533" t="s">
        <v>3</v>
      </c>
      <c r="AT1533">
        <v>7.67</v>
      </c>
      <c r="AU1533" t="s">
        <v>3</v>
      </c>
      <c r="AV1533">
        <v>1</v>
      </c>
      <c r="AW1533">
        <v>2</v>
      </c>
      <c r="AX1533">
        <v>35812743</v>
      </c>
      <c r="AY1533">
        <v>2</v>
      </c>
      <c r="AZ1533">
        <v>131072</v>
      </c>
      <c r="BA1533">
        <v>1516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CX1533">
        <f>Y1533*Source!I1400</f>
        <v>2.79955</v>
      </c>
      <c r="CY1533">
        <f>AD1533</f>
        <v>258.83999999999997</v>
      </c>
      <c r="CZ1533">
        <f>AH1533</f>
        <v>258.83999999999997</v>
      </c>
      <c r="DA1533">
        <f>AL1533</f>
        <v>1</v>
      </c>
      <c r="DB1533">
        <f t="shared" si="252"/>
        <v>1985.3</v>
      </c>
      <c r="DC1533">
        <f t="shared" si="253"/>
        <v>0</v>
      </c>
    </row>
    <row r="1534" spans="1:107">
      <c r="A1534">
        <f>ROW(Source!A1400)</f>
        <v>1400</v>
      </c>
      <c r="B1534">
        <v>35806607</v>
      </c>
      <c r="C1534">
        <v>35812740</v>
      </c>
      <c r="D1534">
        <v>29164349</v>
      </c>
      <c r="E1534">
        <v>1</v>
      </c>
      <c r="F1534">
        <v>1</v>
      </c>
      <c r="G1534">
        <v>1</v>
      </c>
      <c r="H1534">
        <v>3</v>
      </c>
      <c r="I1534" t="s">
        <v>27</v>
      </c>
      <c r="J1534" t="s">
        <v>30</v>
      </c>
      <c r="K1534" t="s">
        <v>28</v>
      </c>
      <c r="L1534">
        <v>1348</v>
      </c>
      <c r="N1534">
        <v>1009</v>
      </c>
      <c r="O1534" t="s">
        <v>29</v>
      </c>
      <c r="P1534" t="s">
        <v>29</v>
      </c>
      <c r="Q1534">
        <v>1000</v>
      </c>
      <c r="W1534">
        <v>0</v>
      </c>
      <c r="X1534">
        <v>-304821490</v>
      </c>
      <c r="Y1534">
        <v>0.7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1</v>
      </c>
      <c r="AJ1534">
        <v>1</v>
      </c>
      <c r="AK1534">
        <v>1</v>
      </c>
      <c r="AL1534">
        <v>1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 t="s">
        <v>3</v>
      </c>
      <c r="AT1534">
        <v>0.7</v>
      </c>
      <c r="AU1534" t="s">
        <v>3</v>
      </c>
      <c r="AV1534">
        <v>0</v>
      </c>
      <c r="AW1534">
        <v>2</v>
      </c>
      <c r="AX1534">
        <v>35812744</v>
      </c>
      <c r="AY1534">
        <v>1</v>
      </c>
      <c r="AZ1534">
        <v>0</v>
      </c>
      <c r="BA1534">
        <v>1517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CX1534">
        <f>Y1534*Source!I1400</f>
        <v>0.2555</v>
      </c>
      <c r="CY1534">
        <f>AA1534</f>
        <v>0</v>
      </c>
      <c r="CZ1534">
        <f>AE1534</f>
        <v>0</v>
      </c>
      <c r="DA1534">
        <f>AI1534</f>
        <v>1</v>
      </c>
      <c r="DB1534">
        <f t="shared" si="252"/>
        <v>0</v>
      </c>
      <c r="DC1534">
        <f t="shared" si="253"/>
        <v>0</v>
      </c>
    </row>
    <row r="1535" spans="1:107">
      <c r="A1535">
        <f>ROW(Source!A1402)</f>
        <v>1402</v>
      </c>
      <c r="B1535">
        <v>35806607</v>
      </c>
      <c r="C1535">
        <v>35812746</v>
      </c>
      <c r="D1535">
        <v>18408066</v>
      </c>
      <c r="E1535">
        <v>1</v>
      </c>
      <c r="F1535">
        <v>1</v>
      </c>
      <c r="G1535">
        <v>1</v>
      </c>
      <c r="H1535">
        <v>1</v>
      </c>
      <c r="I1535" t="s">
        <v>591</v>
      </c>
      <c r="J1535" t="s">
        <v>3</v>
      </c>
      <c r="K1535" t="s">
        <v>592</v>
      </c>
      <c r="L1535">
        <v>1369</v>
      </c>
      <c r="N1535">
        <v>1013</v>
      </c>
      <c r="O1535" t="s">
        <v>583</v>
      </c>
      <c r="P1535" t="s">
        <v>583</v>
      </c>
      <c r="Q1535">
        <v>1</v>
      </c>
      <c r="W1535">
        <v>0</v>
      </c>
      <c r="X1535">
        <v>-886480961</v>
      </c>
      <c r="Y1535">
        <v>179.3</v>
      </c>
      <c r="AA1535">
        <v>0</v>
      </c>
      <c r="AB1535">
        <v>0</v>
      </c>
      <c r="AC1535">
        <v>0</v>
      </c>
      <c r="AD1535">
        <v>266.14</v>
      </c>
      <c r="AE1535">
        <v>0</v>
      </c>
      <c r="AF1535">
        <v>0</v>
      </c>
      <c r="AG1535">
        <v>0</v>
      </c>
      <c r="AH1535">
        <v>266.14</v>
      </c>
      <c r="AI1535">
        <v>1</v>
      </c>
      <c r="AJ1535">
        <v>1</v>
      </c>
      <c r="AK1535">
        <v>1</v>
      </c>
      <c r="AL1535">
        <v>1</v>
      </c>
      <c r="AN1535">
        <v>0</v>
      </c>
      <c r="AO1535">
        <v>1</v>
      </c>
      <c r="AP1535">
        <v>0</v>
      </c>
      <c r="AQ1535">
        <v>0</v>
      </c>
      <c r="AR1535">
        <v>0</v>
      </c>
      <c r="AS1535" t="s">
        <v>3</v>
      </c>
      <c r="AT1535">
        <v>179.3</v>
      </c>
      <c r="AU1535" t="s">
        <v>3</v>
      </c>
      <c r="AV1535">
        <v>1</v>
      </c>
      <c r="AW1535">
        <v>2</v>
      </c>
      <c r="AX1535">
        <v>35812752</v>
      </c>
      <c r="AY1535">
        <v>2</v>
      </c>
      <c r="AZ1535">
        <v>131072</v>
      </c>
      <c r="BA1535">
        <v>1518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CX1535">
        <f>Y1535*Source!I1402</f>
        <v>3.5860000000000003</v>
      </c>
      <c r="CY1535">
        <f>AD1535</f>
        <v>266.14</v>
      </c>
      <c r="CZ1535">
        <f>AH1535</f>
        <v>266.14</v>
      </c>
      <c r="DA1535">
        <f>AL1535</f>
        <v>1</v>
      </c>
      <c r="DB1535">
        <f t="shared" si="252"/>
        <v>47718.9</v>
      </c>
      <c r="DC1535">
        <f t="shared" si="253"/>
        <v>0</v>
      </c>
    </row>
    <row r="1536" spans="1:107">
      <c r="A1536">
        <f>ROW(Source!A1402)</f>
        <v>1402</v>
      </c>
      <c r="B1536">
        <v>35806607</v>
      </c>
      <c r="C1536">
        <v>35812746</v>
      </c>
      <c r="D1536">
        <v>121548</v>
      </c>
      <c r="E1536">
        <v>1</v>
      </c>
      <c r="F1536">
        <v>1</v>
      </c>
      <c r="G1536">
        <v>1</v>
      </c>
      <c r="H1536">
        <v>1</v>
      </c>
      <c r="I1536" t="s">
        <v>34</v>
      </c>
      <c r="J1536" t="s">
        <v>3</v>
      </c>
      <c r="K1536" t="s">
        <v>584</v>
      </c>
      <c r="L1536">
        <v>608254</v>
      </c>
      <c r="N1536">
        <v>1013</v>
      </c>
      <c r="O1536" t="s">
        <v>585</v>
      </c>
      <c r="P1536" t="s">
        <v>585</v>
      </c>
      <c r="Q1536">
        <v>1</v>
      </c>
      <c r="W1536">
        <v>0</v>
      </c>
      <c r="X1536">
        <v>-185737400</v>
      </c>
      <c r="Y1536">
        <v>3.97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1</v>
      </c>
      <c r="AJ1536">
        <v>1</v>
      </c>
      <c r="AK1536">
        <v>1</v>
      </c>
      <c r="AL1536">
        <v>1</v>
      </c>
      <c r="AN1536">
        <v>0</v>
      </c>
      <c r="AO1536">
        <v>1</v>
      </c>
      <c r="AP1536">
        <v>0</v>
      </c>
      <c r="AQ1536">
        <v>0</v>
      </c>
      <c r="AR1536">
        <v>0</v>
      </c>
      <c r="AS1536" t="s">
        <v>3</v>
      </c>
      <c r="AT1536">
        <v>3.97</v>
      </c>
      <c r="AU1536" t="s">
        <v>3</v>
      </c>
      <c r="AV1536">
        <v>2</v>
      </c>
      <c r="AW1536">
        <v>2</v>
      </c>
      <c r="AX1536">
        <v>35812753</v>
      </c>
      <c r="AY1536">
        <v>1</v>
      </c>
      <c r="AZ1536">
        <v>0</v>
      </c>
      <c r="BA1536">
        <v>1519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CX1536">
        <f>Y1536*Source!I1402</f>
        <v>7.9400000000000012E-2</v>
      </c>
      <c r="CY1536">
        <f>AD1536</f>
        <v>0</v>
      </c>
      <c r="CZ1536">
        <f>AH1536</f>
        <v>0</v>
      </c>
      <c r="DA1536">
        <f>AL1536</f>
        <v>1</v>
      </c>
      <c r="DB1536">
        <f t="shared" si="252"/>
        <v>0</v>
      </c>
      <c r="DC1536">
        <f t="shared" si="253"/>
        <v>0</v>
      </c>
    </row>
    <row r="1537" spans="1:107">
      <c r="A1537">
        <f>ROW(Source!A1402)</f>
        <v>1402</v>
      </c>
      <c r="B1537">
        <v>35806607</v>
      </c>
      <c r="C1537">
        <v>35812746</v>
      </c>
      <c r="D1537">
        <v>29172710</v>
      </c>
      <c r="E1537">
        <v>1</v>
      </c>
      <c r="F1537">
        <v>1</v>
      </c>
      <c r="G1537">
        <v>1</v>
      </c>
      <c r="H1537">
        <v>2</v>
      </c>
      <c r="I1537" t="s">
        <v>593</v>
      </c>
      <c r="J1537" t="s">
        <v>594</v>
      </c>
      <c r="K1537" t="s">
        <v>595</v>
      </c>
      <c r="L1537">
        <v>1368</v>
      </c>
      <c r="N1537">
        <v>1011</v>
      </c>
      <c r="O1537" t="s">
        <v>589</v>
      </c>
      <c r="P1537" t="s">
        <v>589</v>
      </c>
      <c r="Q1537">
        <v>1</v>
      </c>
      <c r="W1537">
        <v>0</v>
      </c>
      <c r="X1537">
        <v>-1676841219</v>
      </c>
      <c r="Y1537">
        <v>3.97</v>
      </c>
      <c r="AA1537">
        <v>0</v>
      </c>
      <c r="AB1537">
        <v>539.16</v>
      </c>
      <c r="AC1537">
        <v>333.79</v>
      </c>
      <c r="AD1537">
        <v>0</v>
      </c>
      <c r="AE1537">
        <v>0</v>
      </c>
      <c r="AF1537">
        <v>46.56</v>
      </c>
      <c r="AG1537">
        <v>10.06</v>
      </c>
      <c r="AH1537">
        <v>0</v>
      </c>
      <c r="AI1537">
        <v>1</v>
      </c>
      <c r="AJ1537">
        <v>11.58</v>
      </c>
      <c r="AK1537">
        <v>33.18</v>
      </c>
      <c r="AL1537">
        <v>1</v>
      </c>
      <c r="AN1537">
        <v>0</v>
      </c>
      <c r="AO1537">
        <v>1</v>
      </c>
      <c r="AP1537">
        <v>0</v>
      </c>
      <c r="AQ1537">
        <v>0</v>
      </c>
      <c r="AR1537">
        <v>0</v>
      </c>
      <c r="AS1537" t="s">
        <v>3</v>
      </c>
      <c r="AT1537">
        <v>3.97</v>
      </c>
      <c r="AU1537" t="s">
        <v>3</v>
      </c>
      <c r="AV1537">
        <v>0</v>
      </c>
      <c r="AW1537">
        <v>2</v>
      </c>
      <c r="AX1537">
        <v>35812754</v>
      </c>
      <c r="AY1537">
        <v>1</v>
      </c>
      <c r="AZ1537">
        <v>0</v>
      </c>
      <c r="BA1537">
        <v>1520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CX1537">
        <f>Y1537*Source!I1402</f>
        <v>7.9400000000000012E-2</v>
      </c>
      <c r="CY1537">
        <f>AB1537</f>
        <v>539.16</v>
      </c>
      <c r="CZ1537">
        <f>AF1537</f>
        <v>46.56</v>
      </c>
      <c r="DA1537">
        <f>AJ1537</f>
        <v>11.58</v>
      </c>
      <c r="DB1537">
        <f t="shared" si="252"/>
        <v>184.84</v>
      </c>
      <c r="DC1537">
        <f t="shared" si="253"/>
        <v>39.94</v>
      </c>
    </row>
    <row r="1538" spans="1:107">
      <c r="A1538">
        <f>ROW(Source!A1402)</f>
        <v>1402</v>
      </c>
      <c r="B1538">
        <v>35806607</v>
      </c>
      <c r="C1538">
        <v>35812746</v>
      </c>
      <c r="D1538">
        <v>29174533</v>
      </c>
      <c r="E1538">
        <v>1</v>
      </c>
      <c r="F1538">
        <v>1</v>
      </c>
      <c r="G1538">
        <v>1</v>
      </c>
      <c r="H1538">
        <v>2</v>
      </c>
      <c r="I1538" t="s">
        <v>596</v>
      </c>
      <c r="J1538" t="s">
        <v>597</v>
      </c>
      <c r="K1538" t="s">
        <v>598</v>
      </c>
      <c r="L1538">
        <v>1368</v>
      </c>
      <c r="N1538">
        <v>1011</v>
      </c>
      <c r="O1538" t="s">
        <v>589</v>
      </c>
      <c r="P1538" t="s">
        <v>589</v>
      </c>
      <c r="Q1538">
        <v>1</v>
      </c>
      <c r="W1538">
        <v>0</v>
      </c>
      <c r="X1538">
        <v>1235896746</v>
      </c>
      <c r="Y1538">
        <v>7.93</v>
      </c>
      <c r="AA1538">
        <v>0</v>
      </c>
      <c r="AB1538">
        <v>5.0599999999999996</v>
      </c>
      <c r="AC1538">
        <v>0</v>
      </c>
      <c r="AD1538">
        <v>0</v>
      </c>
      <c r="AE1538">
        <v>0</v>
      </c>
      <c r="AF1538">
        <v>1.53</v>
      </c>
      <c r="AG1538">
        <v>0</v>
      </c>
      <c r="AH1538">
        <v>0</v>
      </c>
      <c r="AI1538">
        <v>1</v>
      </c>
      <c r="AJ1538">
        <v>3.31</v>
      </c>
      <c r="AK1538">
        <v>33.18</v>
      </c>
      <c r="AL1538">
        <v>1</v>
      </c>
      <c r="AN1538">
        <v>0</v>
      </c>
      <c r="AO1538">
        <v>1</v>
      </c>
      <c r="AP1538">
        <v>0</v>
      </c>
      <c r="AQ1538">
        <v>0</v>
      </c>
      <c r="AR1538">
        <v>0</v>
      </c>
      <c r="AS1538" t="s">
        <v>3</v>
      </c>
      <c r="AT1538">
        <v>7.93</v>
      </c>
      <c r="AU1538" t="s">
        <v>3</v>
      </c>
      <c r="AV1538">
        <v>0</v>
      </c>
      <c r="AW1538">
        <v>2</v>
      </c>
      <c r="AX1538">
        <v>35812755</v>
      </c>
      <c r="AY1538">
        <v>1</v>
      </c>
      <c r="AZ1538">
        <v>0</v>
      </c>
      <c r="BA1538">
        <v>1521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CX1538">
        <f>Y1538*Source!I1402</f>
        <v>0.15859999999999999</v>
      </c>
      <c r="CY1538">
        <f>AB1538</f>
        <v>5.0599999999999996</v>
      </c>
      <c r="CZ1538">
        <f>AF1538</f>
        <v>1.53</v>
      </c>
      <c r="DA1538">
        <f>AJ1538</f>
        <v>3.31</v>
      </c>
      <c r="DB1538">
        <f t="shared" si="252"/>
        <v>12.13</v>
      </c>
      <c r="DC1538">
        <f t="shared" si="253"/>
        <v>0</v>
      </c>
    </row>
    <row r="1539" spans="1:107">
      <c r="A1539">
        <f>ROW(Source!A1402)</f>
        <v>1402</v>
      </c>
      <c r="B1539">
        <v>35806607</v>
      </c>
      <c r="C1539">
        <v>35812746</v>
      </c>
      <c r="D1539">
        <v>29164349</v>
      </c>
      <c r="E1539">
        <v>1</v>
      </c>
      <c r="F1539">
        <v>1</v>
      </c>
      <c r="G1539">
        <v>1</v>
      </c>
      <c r="H1539">
        <v>3</v>
      </c>
      <c r="I1539" t="s">
        <v>27</v>
      </c>
      <c r="J1539" t="s">
        <v>30</v>
      </c>
      <c r="K1539" t="s">
        <v>28</v>
      </c>
      <c r="L1539">
        <v>1348</v>
      </c>
      <c r="N1539">
        <v>1009</v>
      </c>
      <c r="O1539" t="s">
        <v>29</v>
      </c>
      <c r="P1539" t="s">
        <v>29</v>
      </c>
      <c r="Q1539">
        <v>1000</v>
      </c>
      <c r="W1539">
        <v>0</v>
      </c>
      <c r="X1539">
        <v>-304821490</v>
      </c>
      <c r="Y1539">
        <v>10.5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1</v>
      </c>
      <c r="AJ1539">
        <v>1</v>
      </c>
      <c r="AK1539">
        <v>1</v>
      </c>
      <c r="AL1539">
        <v>1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 t="s">
        <v>3</v>
      </c>
      <c r="AT1539">
        <v>10.5</v>
      </c>
      <c r="AU1539" t="s">
        <v>3</v>
      </c>
      <c r="AV1539">
        <v>0</v>
      </c>
      <c r="AW1539">
        <v>2</v>
      </c>
      <c r="AX1539">
        <v>35812756</v>
      </c>
      <c r="AY1539">
        <v>1</v>
      </c>
      <c r="AZ1539">
        <v>0</v>
      </c>
      <c r="BA1539">
        <v>1522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CX1539">
        <f>Y1539*Source!I1402</f>
        <v>0.21</v>
      </c>
      <c r="CY1539">
        <f>AA1539</f>
        <v>0</v>
      </c>
      <c r="CZ1539">
        <f>AE1539</f>
        <v>0</v>
      </c>
      <c r="DA1539">
        <f>AI1539</f>
        <v>1</v>
      </c>
      <c r="DB1539">
        <f t="shared" si="252"/>
        <v>0</v>
      </c>
      <c r="DC1539">
        <f t="shared" si="253"/>
        <v>0</v>
      </c>
    </row>
    <row r="1540" spans="1:107">
      <c r="A1540">
        <f>ROW(Source!A1441)</f>
        <v>1441</v>
      </c>
      <c r="B1540">
        <v>35806607</v>
      </c>
      <c r="C1540">
        <v>35812758</v>
      </c>
      <c r="D1540">
        <v>18406804</v>
      </c>
      <c r="E1540">
        <v>1</v>
      </c>
      <c r="F1540">
        <v>1</v>
      </c>
      <c r="G1540">
        <v>1</v>
      </c>
      <c r="H1540">
        <v>1</v>
      </c>
      <c r="I1540" t="s">
        <v>581</v>
      </c>
      <c r="J1540" t="s">
        <v>3</v>
      </c>
      <c r="K1540" t="s">
        <v>582</v>
      </c>
      <c r="L1540">
        <v>1369</v>
      </c>
      <c r="N1540">
        <v>1013</v>
      </c>
      <c r="O1540" t="s">
        <v>583</v>
      </c>
      <c r="P1540" t="s">
        <v>583</v>
      </c>
      <c r="Q1540">
        <v>1</v>
      </c>
      <c r="W1540">
        <v>0</v>
      </c>
      <c r="X1540">
        <v>254330056</v>
      </c>
      <c r="Y1540">
        <v>7.67</v>
      </c>
      <c r="AA1540">
        <v>0</v>
      </c>
      <c r="AB1540">
        <v>0</v>
      </c>
      <c r="AC1540">
        <v>0</v>
      </c>
      <c r="AD1540">
        <v>258.83999999999997</v>
      </c>
      <c r="AE1540">
        <v>0</v>
      </c>
      <c r="AF1540">
        <v>0</v>
      </c>
      <c r="AG1540">
        <v>0</v>
      </c>
      <c r="AH1540">
        <v>258.83999999999997</v>
      </c>
      <c r="AI1540">
        <v>1</v>
      </c>
      <c r="AJ1540">
        <v>1</v>
      </c>
      <c r="AK1540">
        <v>1</v>
      </c>
      <c r="AL1540">
        <v>1</v>
      </c>
      <c r="AN1540">
        <v>0</v>
      </c>
      <c r="AO1540">
        <v>1</v>
      </c>
      <c r="AP1540">
        <v>0</v>
      </c>
      <c r="AQ1540">
        <v>0</v>
      </c>
      <c r="AR1540">
        <v>0</v>
      </c>
      <c r="AS1540" t="s">
        <v>3</v>
      </c>
      <c r="AT1540">
        <v>7.67</v>
      </c>
      <c r="AU1540" t="s">
        <v>3</v>
      </c>
      <c r="AV1540">
        <v>1</v>
      </c>
      <c r="AW1540">
        <v>2</v>
      </c>
      <c r="AX1540">
        <v>35812761</v>
      </c>
      <c r="AY1540">
        <v>2</v>
      </c>
      <c r="AZ1540">
        <v>131072</v>
      </c>
      <c r="BA1540">
        <v>1523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CX1540">
        <f>Y1540*Source!I1441</f>
        <v>0</v>
      </c>
      <c r="CY1540">
        <f>AD1540</f>
        <v>258.83999999999997</v>
      </c>
      <c r="CZ1540">
        <f>AH1540</f>
        <v>258.83999999999997</v>
      </c>
      <c r="DA1540">
        <f>AL1540</f>
        <v>1</v>
      </c>
      <c r="DB1540">
        <f t="shared" si="252"/>
        <v>1985.3</v>
      </c>
      <c r="DC1540">
        <f t="shared" si="253"/>
        <v>0</v>
      </c>
    </row>
    <row r="1541" spans="1:107">
      <c r="A1541">
        <f>ROW(Source!A1441)</f>
        <v>1441</v>
      </c>
      <c r="B1541">
        <v>35806607</v>
      </c>
      <c r="C1541">
        <v>35812758</v>
      </c>
      <c r="D1541">
        <v>29164349</v>
      </c>
      <c r="E1541">
        <v>1</v>
      </c>
      <c r="F1541">
        <v>1</v>
      </c>
      <c r="G1541">
        <v>1</v>
      </c>
      <c r="H1541">
        <v>3</v>
      </c>
      <c r="I1541" t="s">
        <v>27</v>
      </c>
      <c r="J1541" t="s">
        <v>30</v>
      </c>
      <c r="K1541" t="s">
        <v>28</v>
      </c>
      <c r="L1541">
        <v>1348</v>
      </c>
      <c r="N1541">
        <v>1009</v>
      </c>
      <c r="O1541" t="s">
        <v>29</v>
      </c>
      <c r="P1541" t="s">
        <v>29</v>
      </c>
      <c r="Q1541">
        <v>1000</v>
      </c>
      <c r="W1541">
        <v>0</v>
      </c>
      <c r="X1541">
        <v>-304821490</v>
      </c>
      <c r="Y1541">
        <v>0.7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1</v>
      </c>
      <c r="AJ1541">
        <v>1</v>
      </c>
      <c r="AK1541">
        <v>1</v>
      </c>
      <c r="AL1541">
        <v>1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 t="s">
        <v>3</v>
      </c>
      <c r="AT1541">
        <v>0.7</v>
      </c>
      <c r="AU1541" t="s">
        <v>3</v>
      </c>
      <c r="AV1541">
        <v>0</v>
      </c>
      <c r="AW1541">
        <v>2</v>
      </c>
      <c r="AX1541">
        <v>35812762</v>
      </c>
      <c r="AY1541">
        <v>1</v>
      </c>
      <c r="AZ1541">
        <v>0</v>
      </c>
      <c r="BA1541">
        <v>1524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CX1541">
        <f>Y1541*Source!I1441</f>
        <v>0</v>
      </c>
      <c r="CY1541">
        <f>AA1541</f>
        <v>0</v>
      </c>
      <c r="CZ1541">
        <f>AE1541</f>
        <v>0</v>
      </c>
      <c r="DA1541">
        <f>AI1541</f>
        <v>1</v>
      </c>
      <c r="DB1541">
        <f t="shared" si="252"/>
        <v>0</v>
      </c>
      <c r="DC1541">
        <f t="shared" si="253"/>
        <v>0</v>
      </c>
    </row>
    <row r="1542" spans="1:107">
      <c r="A1542">
        <f>ROW(Source!A1443)</f>
        <v>1443</v>
      </c>
      <c r="B1542">
        <v>35806607</v>
      </c>
      <c r="C1542">
        <v>35812764</v>
      </c>
      <c r="D1542">
        <v>18407150</v>
      </c>
      <c r="E1542">
        <v>1</v>
      </c>
      <c r="F1542">
        <v>1</v>
      </c>
      <c r="G1542">
        <v>1</v>
      </c>
      <c r="H1542">
        <v>1</v>
      </c>
      <c r="I1542" t="s">
        <v>599</v>
      </c>
      <c r="J1542" t="s">
        <v>3</v>
      </c>
      <c r="K1542" t="s">
        <v>600</v>
      </c>
      <c r="L1542">
        <v>1369</v>
      </c>
      <c r="N1542">
        <v>1013</v>
      </c>
      <c r="O1542" t="s">
        <v>583</v>
      </c>
      <c r="P1542" t="s">
        <v>583</v>
      </c>
      <c r="Q1542">
        <v>1</v>
      </c>
      <c r="W1542">
        <v>0</v>
      </c>
      <c r="X1542">
        <v>-931037793</v>
      </c>
      <c r="Y1542">
        <v>44.7</v>
      </c>
      <c r="AA1542">
        <v>0</v>
      </c>
      <c r="AB1542">
        <v>0</v>
      </c>
      <c r="AC1542">
        <v>0</v>
      </c>
      <c r="AD1542">
        <v>283.07</v>
      </c>
      <c r="AE1542">
        <v>0</v>
      </c>
      <c r="AF1542">
        <v>0</v>
      </c>
      <c r="AG1542">
        <v>0</v>
      </c>
      <c r="AH1542">
        <v>283.07</v>
      </c>
      <c r="AI1542">
        <v>1</v>
      </c>
      <c r="AJ1542">
        <v>1</v>
      </c>
      <c r="AK1542">
        <v>1</v>
      </c>
      <c r="AL1542">
        <v>1</v>
      </c>
      <c r="AN1542">
        <v>0</v>
      </c>
      <c r="AO1542">
        <v>1</v>
      </c>
      <c r="AP1542">
        <v>0</v>
      </c>
      <c r="AQ1542">
        <v>0</v>
      </c>
      <c r="AR1542">
        <v>0</v>
      </c>
      <c r="AS1542" t="s">
        <v>3</v>
      </c>
      <c r="AT1542">
        <v>44.7</v>
      </c>
      <c r="AU1542" t="s">
        <v>3</v>
      </c>
      <c r="AV1542">
        <v>1</v>
      </c>
      <c r="AW1542">
        <v>2</v>
      </c>
      <c r="AX1542">
        <v>35812778</v>
      </c>
      <c r="AY1542">
        <v>2</v>
      </c>
      <c r="AZ1542">
        <v>131072</v>
      </c>
      <c r="BA1542">
        <v>1525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CX1542">
        <f>Y1542*Source!I1443</f>
        <v>16.3155</v>
      </c>
      <c r="CY1542">
        <f>AD1542</f>
        <v>283.07</v>
      </c>
      <c r="CZ1542">
        <f>AH1542</f>
        <v>283.07</v>
      </c>
      <c r="DA1542">
        <f>AL1542</f>
        <v>1</v>
      </c>
      <c r="DB1542">
        <f t="shared" si="252"/>
        <v>12653.23</v>
      </c>
      <c r="DC1542">
        <f t="shared" si="253"/>
        <v>0</v>
      </c>
    </row>
    <row r="1543" spans="1:107">
      <c r="A1543">
        <f>ROW(Source!A1443)</f>
        <v>1443</v>
      </c>
      <c r="B1543">
        <v>35806607</v>
      </c>
      <c r="C1543">
        <v>35812764</v>
      </c>
      <c r="D1543">
        <v>121548</v>
      </c>
      <c r="E1543">
        <v>1</v>
      </c>
      <c r="F1543">
        <v>1</v>
      </c>
      <c r="G1543">
        <v>1</v>
      </c>
      <c r="H1543">
        <v>1</v>
      </c>
      <c r="I1543" t="s">
        <v>34</v>
      </c>
      <c r="J1543" t="s">
        <v>3</v>
      </c>
      <c r="K1543" t="s">
        <v>584</v>
      </c>
      <c r="L1543">
        <v>608254</v>
      </c>
      <c r="N1543">
        <v>1013</v>
      </c>
      <c r="O1543" t="s">
        <v>585</v>
      </c>
      <c r="P1543" t="s">
        <v>585</v>
      </c>
      <c r="Q1543">
        <v>1</v>
      </c>
      <c r="W1543">
        <v>0</v>
      </c>
      <c r="X1543">
        <v>-185737400</v>
      </c>
      <c r="Y1543">
        <v>0.14000000000000001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1</v>
      </c>
      <c r="AJ1543">
        <v>1</v>
      </c>
      <c r="AK1543">
        <v>1</v>
      </c>
      <c r="AL1543">
        <v>1</v>
      </c>
      <c r="AN1543">
        <v>0</v>
      </c>
      <c r="AO1543">
        <v>1</v>
      </c>
      <c r="AP1543">
        <v>0</v>
      </c>
      <c r="AQ1543">
        <v>0</v>
      </c>
      <c r="AR1543">
        <v>0</v>
      </c>
      <c r="AS1543" t="s">
        <v>3</v>
      </c>
      <c r="AT1543">
        <v>0.14000000000000001</v>
      </c>
      <c r="AU1543" t="s">
        <v>3</v>
      </c>
      <c r="AV1543">
        <v>2</v>
      </c>
      <c r="AW1543">
        <v>2</v>
      </c>
      <c r="AX1543">
        <v>35812779</v>
      </c>
      <c r="AY1543">
        <v>1</v>
      </c>
      <c r="AZ1543">
        <v>0</v>
      </c>
      <c r="BA1543">
        <v>1526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CX1543">
        <f>Y1543*Source!I1443</f>
        <v>5.1100000000000007E-2</v>
      </c>
      <c r="CY1543">
        <f>AD1543</f>
        <v>0</v>
      </c>
      <c r="CZ1543">
        <f>AH1543</f>
        <v>0</v>
      </c>
      <c r="DA1543">
        <f>AL1543</f>
        <v>1</v>
      </c>
      <c r="DB1543">
        <f t="shared" si="252"/>
        <v>0</v>
      </c>
      <c r="DC1543">
        <f t="shared" si="253"/>
        <v>0</v>
      </c>
    </row>
    <row r="1544" spans="1:107">
      <c r="A1544">
        <f>ROW(Source!A1443)</f>
        <v>1443</v>
      </c>
      <c r="B1544">
        <v>35806607</v>
      </c>
      <c r="C1544">
        <v>35812764</v>
      </c>
      <c r="D1544">
        <v>29172479</v>
      </c>
      <c r="E1544">
        <v>1</v>
      </c>
      <c r="F1544">
        <v>1</v>
      </c>
      <c r="G1544">
        <v>1</v>
      </c>
      <c r="H1544">
        <v>2</v>
      </c>
      <c r="I1544" t="s">
        <v>861</v>
      </c>
      <c r="J1544" t="s">
        <v>862</v>
      </c>
      <c r="K1544" t="s">
        <v>863</v>
      </c>
      <c r="L1544">
        <v>1368</v>
      </c>
      <c r="N1544">
        <v>1011</v>
      </c>
      <c r="O1544" t="s">
        <v>589</v>
      </c>
      <c r="P1544" t="s">
        <v>589</v>
      </c>
      <c r="Q1544">
        <v>1</v>
      </c>
      <c r="W1544">
        <v>0</v>
      </c>
      <c r="X1544">
        <v>-996378858</v>
      </c>
      <c r="Y1544">
        <v>0.14000000000000001</v>
      </c>
      <c r="AA1544">
        <v>0</v>
      </c>
      <c r="AB1544">
        <v>901.01</v>
      </c>
      <c r="AC1544">
        <v>333.79</v>
      </c>
      <c r="AD1544">
        <v>0</v>
      </c>
      <c r="AE1544">
        <v>0</v>
      </c>
      <c r="AF1544">
        <v>99.89</v>
      </c>
      <c r="AG1544">
        <v>10.06</v>
      </c>
      <c r="AH1544">
        <v>0</v>
      </c>
      <c r="AI1544">
        <v>1</v>
      </c>
      <c r="AJ1544">
        <v>9.02</v>
      </c>
      <c r="AK1544">
        <v>33.18</v>
      </c>
      <c r="AL1544">
        <v>1</v>
      </c>
      <c r="AN1544">
        <v>0</v>
      </c>
      <c r="AO1544">
        <v>1</v>
      </c>
      <c r="AP1544">
        <v>0</v>
      </c>
      <c r="AQ1544">
        <v>0</v>
      </c>
      <c r="AR1544">
        <v>0</v>
      </c>
      <c r="AS1544" t="s">
        <v>3</v>
      </c>
      <c r="AT1544">
        <v>0.14000000000000001</v>
      </c>
      <c r="AU1544" t="s">
        <v>3</v>
      </c>
      <c r="AV1544">
        <v>0</v>
      </c>
      <c r="AW1544">
        <v>2</v>
      </c>
      <c r="AX1544">
        <v>35812780</v>
      </c>
      <c r="AY1544">
        <v>1</v>
      </c>
      <c r="AZ1544">
        <v>0</v>
      </c>
      <c r="BA1544">
        <v>1527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CX1544">
        <f>Y1544*Source!I1443</f>
        <v>5.1100000000000007E-2</v>
      </c>
      <c r="CY1544">
        <f>AB1544</f>
        <v>901.01</v>
      </c>
      <c r="CZ1544">
        <f>AF1544</f>
        <v>99.89</v>
      </c>
      <c r="DA1544">
        <f>AJ1544</f>
        <v>9.02</v>
      </c>
      <c r="DB1544">
        <f t="shared" si="252"/>
        <v>13.98</v>
      </c>
      <c r="DC1544">
        <f t="shared" si="253"/>
        <v>1.41</v>
      </c>
    </row>
    <row r="1545" spans="1:107">
      <c r="A1545">
        <f>ROW(Source!A1443)</f>
        <v>1443</v>
      </c>
      <c r="B1545">
        <v>35806607</v>
      </c>
      <c r="C1545">
        <v>35812764</v>
      </c>
      <c r="D1545">
        <v>29174591</v>
      </c>
      <c r="E1545">
        <v>1</v>
      </c>
      <c r="F1545">
        <v>1</v>
      </c>
      <c r="G1545">
        <v>1</v>
      </c>
      <c r="H1545">
        <v>2</v>
      </c>
      <c r="I1545" t="s">
        <v>612</v>
      </c>
      <c r="J1545" t="s">
        <v>642</v>
      </c>
      <c r="K1545" t="s">
        <v>614</v>
      </c>
      <c r="L1545">
        <v>1368</v>
      </c>
      <c r="N1545">
        <v>1011</v>
      </c>
      <c r="O1545" t="s">
        <v>589</v>
      </c>
      <c r="P1545" t="s">
        <v>589</v>
      </c>
      <c r="Q1545">
        <v>1</v>
      </c>
      <c r="W1545">
        <v>0</v>
      </c>
      <c r="X1545">
        <v>1598042632</v>
      </c>
      <c r="Y1545">
        <v>0.45</v>
      </c>
      <c r="AA1545">
        <v>0</v>
      </c>
      <c r="AB1545">
        <v>9.4700000000000006</v>
      </c>
      <c r="AC1545">
        <v>0</v>
      </c>
      <c r="AD1545">
        <v>0</v>
      </c>
      <c r="AE1545">
        <v>0</v>
      </c>
      <c r="AF1545">
        <v>0.95</v>
      </c>
      <c r="AG1545">
        <v>0</v>
      </c>
      <c r="AH1545">
        <v>0</v>
      </c>
      <c r="AI1545">
        <v>1</v>
      </c>
      <c r="AJ1545">
        <v>9.9700000000000006</v>
      </c>
      <c r="AK1545">
        <v>33.18</v>
      </c>
      <c r="AL1545">
        <v>1</v>
      </c>
      <c r="AN1545">
        <v>0</v>
      </c>
      <c r="AO1545">
        <v>1</v>
      </c>
      <c r="AP1545">
        <v>0</v>
      </c>
      <c r="AQ1545">
        <v>0</v>
      </c>
      <c r="AR1545">
        <v>0</v>
      </c>
      <c r="AS1545" t="s">
        <v>3</v>
      </c>
      <c r="AT1545">
        <v>0.45</v>
      </c>
      <c r="AU1545" t="s">
        <v>3</v>
      </c>
      <c r="AV1545">
        <v>0</v>
      </c>
      <c r="AW1545">
        <v>2</v>
      </c>
      <c r="AX1545">
        <v>35812781</v>
      </c>
      <c r="AY1545">
        <v>1</v>
      </c>
      <c r="AZ1545">
        <v>0</v>
      </c>
      <c r="BA1545">
        <v>1528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CX1545">
        <f>Y1545*Source!I1443</f>
        <v>0.16425000000000001</v>
      </c>
      <c r="CY1545">
        <f>AB1545</f>
        <v>9.4700000000000006</v>
      </c>
      <c r="CZ1545">
        <f>AF1545</f>
        <v>0.95</v>
      </c>
      <c r="DA1545">
        <f>AJ1545</f>
        <v>9.9700000000000006</v>
      </c>
      <c r="DB1545">
        <f t="shared" si="252"/>
        <v>0.43</v>
      </c>
      <c r="DC1545">
        <f t="shared" si="253"/>
        <v>0</v>
      </c>
    </row>
    <row r="1546" spans="1:107">
      <c r="A1546">
        <f>ROW(Source!A1443)</f>
        <v>1443</v>
      </c>
      <c r="B1546">
        <v>35806607</v>
      </c>
      <c r="C1546">
        <v>35812764</v>
      </c>
      <c r="D1546">
        <v>29174913</v>
      </c>
      <c r="E1546">
        <v>1</v>
      </c>
      <c r="F1546">
        <v>1</v>
      </c>
      <c r="G1546">
        <v>1</v>
      </c>
      <c r="H1546">
        <v>2</v>
      </c>
      <c r="I1546" t="s">
        <v>601</v>
      </c>
      <c r="J1546" t="s">
        <v>602</v>
      </c>
      <c r="K1546" t="s">
        <v>603</v>
      </c>
      <c r="L1546">
        <v>1368</v>
      </c>
      <c r="N1546">
        <v>1011</v>
      </c>
      <c r="O1546" t="s">
        <v>589</v>
      </c>
      <c r="P1546" t="s">
        <v>589</v>
      </c>
      <c r="Q1546">
        <v>1</v>
      </c>
      <c r="W1546">
        <v>0</v>
      </c>
      <c r="X1546">
        <v>458544584</v>
      </c>
      <c r="Y1546">
        <v>0.48</v>
      </c>
      <c r="AA1546">
        <v>0</v>
      </c>
      <c r="AB1546">
        <v>932.72</v>
      </c>
      <c r="AC1546">
        <v>384.89</v>
      </c>
      <c r="AD1546">
        <v>0</v>
      </c>
      <c r="AE1546">
        <v>0</v>
      </c>
      <c r="AF1546">
        <v>87.17</v>
      </c>
      <c r="AG1546">
        <v>11.6</v>
      </c>
      <c r="AH1546">
        <v>0</v>
      </c>
      <c r="AI1546">
        <v>1</v>
      </c>
      <c r="AJ1546">
        <v>10.7</v>
      </c>
      <c r="AK1546">
        <v>33.18</v>
      </c>
      <c r="AL1546">
        <v>1</v>
      </c>
      <c r="AN1546">
        <v>0</v>
      </c>
      <c r="AO1546">
        <v>1</v>
      </c>
      <c r="AP1546">
        <v>0</v>
      </c>
      <c r="AQ1546">
        <v>0</v>
      </c>
      <c r="AR1546">
        <v>0</v>
      </c>
      <c r="AS1546" t="s">
        <v>3</v>
      </c>
      <c r="AT1546">
        <v>0.48</v>
      </c>
      <c r="AU1546" t="s">
        <v>3</v>
      </c>
      <c r="AV1546">
        <v>0</v>
      </c>
      <c r="AW1546">
        <v>2</v>
      </c>
      <c r="AX1546">
        <v>35812782</v>
      </c>
      <c r="AY1546">
        <v>1</v>
      </c>
      <c r="AZ1546">
        <v>0</v>
      </c>
      <c r="BA1546">
        <v>1529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CX1546">
        <f>Y1546*Source!I1443</f>
        <v>0.17519999999999999</v>
      </c>
      <c r="CY1546">
        <f>AB1546</f>
        <v>932.72</v>
      </c>
      <c r="CZ1546">
        <f>AF1546</f>
        <v>87.17</v>
      </c>
      <c r="DA1546">
        <f>AJ1546</f>
        <v>10.7</v>
      </c>
      <c r="DB1546">
        <f t="shared" si="252"/>
        <v>41.84</v>
      </c>
      <c r="DC1546">
        <f t="shared" si="253"/>
        <v>5.57</v>
      </c>
    </row>
    <row r="1547" spans="1:107">
      <c r="A1547">
        <f>ROW(Source!A1443)</f>
        <v>1443</v>
      </c>
      <c r="B1547">
        <v>35806607</v>
      </c>
      <c r="C1547">
        <v>35812764</v>
      </c>
      <c r="D1547">
        <v>29114340</v>
      </c>
      <c r="E1547">
        <v>1</v>
      </c>
      <c r="F1547">
        <v>1</v>
      </c>
      <c r="G1547">
        <v>1</v>
      </c>
      <c r="H1547">
        <v>3</v>
      </c>
      <c r="I1547" t="s">
        <v>864</v>
      </c>
      <c r="J1547" t="s">
        <v>865</v>
      </c>
      <c r="K1547" t="s">
        <v>866</v>
      </c>
      <c r="L1547">
        <v>1348</v>
      </c>
      <c r="N1547">
        <v>1009</v>
      </c>
      <c r="O1547" t="s">
        <v>29</v>
      </c>
      <c r="P1547" t="s">
        <v>29</v>
      </c>
      <c r="Q1547">
        <v>1000</v>
      </c>
      <c r="W1547">
        <v>0</v>
      </c>
      <c r="X1547">
        <v>-528746691</v>
      </c>
      <c r="Y1547">
        <v>1.6000000000000001E-3</v>
      </c>
      <c r="AA1547">
        <v>54070.5</v>
      </c>
      <c r="AB1547">
        <v>0</v>
      </c>
      <c r="AC1547">
        <v>0</v>
      </c>
      <c r="AD1547">
        <v>0</v>
      </c>
      <c r="AE1547">
        <v>8475</v>
      </c>
      <c r="AF1547">
        <v>0</v>
      </c>
      <c r="AG1547">
        <v>0</v>
      </c>
      <c r="AH1547">
        <v>0</v>
      </c>
      <c r="AI1547">
        <v>6.38</v>
      </c>
      <c r="AJ1547">
        <v>1</v>
      </c>
      <c r="AK1547">
        <v>1</v>
      </c>
      <c r="AL1547">
        <v>1</v>
      </c>
      <c r="AN1547">
        <v>0</v>
      </c>
      <c r="AO1547">
        <v>1</v>
      </c>
      <c r="AP1547">
        <v>0</v>
      </c>
      <c r="AQ1547">
        <v>0</v>
      </c>
      <c r="AR1547">
        <v>0</v>
      </c>
      <c r="AS1547" t="s">
        <v>3</v>
      </c>
      <c r="AT1547">
        <v>1.6000000000000001E-3</v>
      </c>
      <c r="AU1547" t="s">
        <v>3</v>
      </c>
      <c r="AV1547">
        <v>0</v>
      </c>
      <c r="AW1547">
        <v>2</v>
      </c>
      <c r="AX1547">
        <v>35812783</v>
      </c>
      <c r="AY1547">
        <v>1</v>
      </c>
      <c r="AZ1547">
        <v>0</v>
      </c>
      <c r="BA1547">
        <v>1530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CX1547">
        <f>Y1547*Source!I1443</f>
        <v>5.8399999999999999E-4</v>
      </c>
      <c r="CY1547">
        <f t="shared" ref="CY1547:CY1554" si="254">AA1547</f>
        <v>54070.5</v>
      </c>
      <c r="CZ1547">
        <f t="shared" ref="CZ1547:CZ1554" si="255">AE1547</f>
        <v>8475</v>
      </c>
      <c r="DA1547">
        <f t="shared" ref="DA1547:DA1554" si="256">AI1547</f>
        <v>6.38</v>
      </c>
      <c r="DB1547">
        <f t="shared" si="252"/>
        <v>13.56</v>
      </c>
      <c r="DC1547">
        <f t="shared" si="253"/>
        <v>0</v>
      </c>
    </row>
    <row r="1548" spans="1:107">
      <c r="A1548">
        <f>ROW(Source!A1443)</f>
        <v>1443</v>
      </c>
      <c r="B1548">
        <v>35806607</v>
      </c>
      <c r="C1548">
        <v>35812764</v>
      </c>
      <c r="D1548">
        <v>29109162</v>
      </c>
      <c r="E1548">
        <v>1</v>
      </c>
      <c r="F1548">
        <v>1</v>
      </c>
      <c r="G1548">
        <v>1</v>
      </c>
      <c r="H1548">
        <v>3</v>
      </c>
      <c r="I1548" t="s">
        <v>645</v>
      </c>
      <c r="J1548" t="s">
        <v>646</v>
      </c>
      <c r="K1548" t="s">
        <v>647</v>
      </c>
      <c r="L1548">
        <v>1327</v>
      </c>
      <c r="N1548">
        <v>1005</v>
      </c>
      <c r="O1548" t="s">
        <v>165</v>
      </c>
      <c r="P1548" t="s">
        <v>165</v>
      </c>
      <c r="Q1548">
        <v>1</v>
      </c>
      <c r="W1548">
        <v>0</v>
      </c>
      <c r="X1548">
        <v>2002905425</v>
      </c>
      <c r="Y1548">
        <v>23</v>
      </c>
      <c r="AA1548">
        <v>33.75</v>
      </c>
      <c r="AB1548">
        <v>0</v>
      </c>
      <c r="AC1548">
        <v>0</v>
      </c>
      <c r="AD1548">
        <v>0</v>
      </c>
      <c r="AE1548">
        <v>5.71</v>
      </c>
      <c r="AF1548">
        <v>0</v>
      </c>
      <c r="AG1548">
        <v>0</v>
      </c>
      <c r="AH1548">
        <v>0</v>
      </c>
      <c r="AI1548">
        <v>5.91</v>
      </c>
      <c r="AJ1548">
        <v>1</v>
      </c>
      <c r="AK1548">
        <v>1</v>
      </c>
      <c r="AL1548">
        <v>1</v>
      </c>
      <c r="AN1548">
        <v>0</v>
      </c>
      <c r="AO1548">
        <v>1</v>
      </c>
      <c r="AP1548">
        <v>0</v>
      </c>
      <c r="AQ1548">
        <v>0</v>
      </c>
      <c r="AR1548">
        <v>0</v>
      </c>
      <c r="AS1548" t="s">
        <v>3</v>
      </c>
      <c r="AT1548">
        <v>23</v>
      </c>
      <c r="AU1548" t="s">
        <v>3</v>
      </c>
      <c r="AV1548">
        <v>0</v>
      </c>
      <c r="AW1548">
        <v>2</v>
      </c>
      <c r="AX1548">
        <v>35812784</v>
      </c>
      <c r="AY1548">
        <v>1</v>
      </c>
      <c r="AZ1548">
        <v>0</v>
      </c>
      <c r="BA1548">
        <v>1531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CX1548">
        <f>Y1548*Source!I1443</f>
        <v>8.3949999999999996</v>
      </c>
      <c r="CY1548">
        <f t="shared" si="254"/>
        <v>33.75</v>
      </c>
      <c r="CZ1548">
        <f t="shared" si="255"/>
        <v>5.71</v>
      </c>
      <c r="DA1548">
        <f t="shared" si="256"/>
        <v>5.91</v>
      </c>
      <c r="DB1548">
        <f t="shared" si="252"/>
        <v>131.33000000000001</v>
      </c>
      <c r="DC1548">
        <f t="shared" si="253"/>
        <v>0</v>
      </c>
    </row>
    <row r="1549" spans="1:107">
      <c r="A1549">
        <f>ROW(Source!A1443)</f>
        <v>1443</v>
      </c>
      <c r="B1549">
        <v>35806607</v>
      </c>
      <c r="C1549">
        <v>35812764</v>
      </c>
      <c r="D1549">
        <v>29107615</v>
      </c>
      <c r="E1549">
        <v>1</v>
      </c>
      <c r="F1549">
        <v>1</v>
      </c>
      <c r="G1549">
        <v>1</v>
      </c>
      <c r="H1549">
        <v>3</v>
      </c>
      <c r="I1549" t="s">
        <v>867</v>
      </c>
      <c r="J1549" t="s">
        <v>868</v>
      </c>
      <c r="K1549" t="s">
        <v>869</v>
      </c>
      <c r="L1549">
        <v>1348</v>
      </c>
      <c r="N1549">
        <v>1009</v>
      </c>
      <c r="O1549" t="s">
        <v>29</v>
      </c>
      <c r="P1549" t="s">
        <v>29</v>
      </c>
      <c r="Q1549">
        <v>1000</v>
      </c>
      <c r="W1549">
        <v>0</v>
      </c>
      <c r="X1549">
        <v>-529114404</v>
      </c>
      <c r="Y1549">
        <v>3.3999999999999998E-3</v>
      </c>
      <c r="AA1549">
        <v>156811</v>
      </c>
      <c r="AB1549">
        <v>0</v>
      </c>
      <c r="AC1549">
        <v>0</v>
      </c>
      <c r="AD1549">
        <v>0</v>
      </c>
      <c r="AE1549">
        <v>19100</v>
      </c>
      <c r="AF1549">
        <v>0</v>
      </c>
      <c r="AG1549">
        <v>0</v>
      </c>
      <c r="AH1549">
        <v>0</v>
      </c>
      <c r="AI1549">
        <v>8.2100000000000009</v>
      </c>
      <c r="AJ1549">
        <v>1</v>
      </c>
      <c r="AK1549">
        <v>1</v>
      </c>
      <c r="AL1549">
        <v>1</v>
      </c>
      <c r="AN1549">
        <v>0</v>
      </c>
      <c r="AO1549">
        <v>1</v>
      </c>
      <c r="AP1549">
        <v>0</v>
      </c>
      <c r="AQ1549">
        <v>0</v>
      </c>
      <c r="AR1549">
        <v>0</v>
      </c>
      <c r="AS1549" t="s">
        <v>3</v>
      </c>
      <c r="AT1549">
        <v>3.3999999999999998E-3</v>
      </c>
      <c r="AU1549" t="s">
        <v>3</v>
      </c>
      <c r="AV1549">
        <v>0</v>
      </c>
      <c r="AW1549">
        <v>2</v>
      </c>
      <c r="AX1549">
        <v>35812785</v>
      </c>
      <c r="AY1549">
        <v>1</v>
      </c>
      <c r="AZ1549">
        <v>0</v>
      </c>
      <c r="BA1549">
        <v>1532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CX1549">
        <f>Y1549*Source!I1443</f>
        <v>1.2409999999999999E-3</v>
      </c>
      <c r="CY1549">
        <f t="shared" si="254"/>
        <v>156811</v>
      </c>
      <c r="CZ1549">
        <f t="shared" si="255"/>
        <v>19100</v>
      </c>
      <c r="DA1549">
        <f t="shared" si="256"/>
        <v>8.2100000000000009</v>
      </c>
      <c r="DB1549">
        <f t="shared" si="252"/>
        <v>64.94</v>
      </c>
      <c r="DC1549">
        <f t="shared" si="253"/>
        <v>0</v>
      </c>
    </row>
    <row r="1550" spans="1:107">
      <c r="A1550">
        <f>ROW(Source!A1443)</f>
        <v>1443</v>
      </c>
      <c r="B1550">
        <v>35806607</v>
      </c>
      <c r="C1550">
        <v>35812764</v>
      </c>
      <c r="D1550">
        <v>29115662</v>
      </c>
      <c r="E1550">
        <v>1</v>
      </c>
      <c r="F1550">
        <v>1</v>
      </c>
      <c r="G1550">
        <v>1</v>
      </c>
      <c r="H1550">
        <v>3</v>
      </c>
      <c r="I1550" t="s">
        <v>870</v>
      </c>
      <c r="J1550" t="s">
        <v>871</v>
      </c>
      <c r="K1550" t="s">
        <v>872</v>
      </c>
      <c r="L1550">
        <v>1339</v>
      </c>
      <c r="N1550">
        <v>1007</v>
      </c>
      <c r="O1550" t="s">
        <v>638</v>
      </c>
      <c r="P1550" t="s">
        <v>638</v>
      </c>
      <c r="Q1550">
        <v>1</v>
      </c>
      <c r="W1550">
        <v>0</v>
      </c>
      <c r="X1550">
        <v>-1374050018</v>
      </c>
      <c r="Y1550">
        <v>0.24</v>
      </c>
      <c r="AA1550">
        <v>6175.95</v>
      </c>
      <c r="AB1550">
        <v>0</v>
      </c>
      <c r="AC1550">
        <v>0</v>
      </c>
      <c r="AD1550">
        <v>0</v>
      </c>
      <c r="AE1550">
        <v>1045</v>
      </c>
      <c r="AF1550">
        <v>0</v>
      </c>
      <c r="AG1550">
        <v>0</v>
      </c>
      <c r="AH1550">
        <v>0</v>
      </c>
      <c r="AI1550">
        <v>5.91</v>
      </c>
      <c r="AJ1550">
        <v>1</v>
      </c>
      <c r="AK1550">
        <v>1</v>
      </c>
      <c r="AL1550">
        <v>1</v>
      </c>
      <c r="AN1550">
        <v>0</v>
      </c>
      <c r="AO1550">
        <v>1</v>
      </c>
      <c r="AP1550">
        <v>0</v>
      </c>
      <c r="AQ1550">
        <v>0</v>
      </c>
      <c r="AR1550">
        <v>0</v>
      </c>
      <c r="AS1550" t="s">
        <v>3</v>
      </c>
      <c r="AT1550">
        <v>0.24</v>
      </c>
      <c r="AU1550" t="s">
        <v>3</v>
      </c>
      <c r="AV1550">
        <v>0</v>
      </c>
      <c r="AW1550">
        <v>2</v>
      </c>
      <c r="AX1550">
        <v>35812786</v>
      </c>
      <c r="AY1550">
        <v>1</v>
      </c>
      <c r="AZ1550">
        <v>0</v>
      </c>
      <c r="BA1550">
        <v>1533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CX1550">
        <f>Y1550*Source!I1443</f>
        <v>8.7599999999999997E-2</v>
      </c>
      <c r="CY1550">
        <f t="shared" si="254"/>
        <v>6175.95</v>
      </c>
      <c r="CZ1550">
        <f t="shared" si="255"/>
        <v>1045</v>
      </c>
      <c r="DA1550">
        <f t="shared" si="256"/>
        <v>5.91</v>
      </c>
      <c r="DB1550">
        <f t="shared" si="252"/>
        <v>250.8</v>
      </c>
      <c r="DC1550">
        <f t="shared" si="253"/>
        <v>0</v>
      </c>
    </row>
    <row r="1551" spans="1:107">
      <c r="A1551">
        <f>ROW(Source!A1443)</f>
        <v>1443</v>
      </c>
      <c r="B1551">
        <v>35806607</v>
      </c>
      <c r="C1551">
        <v>35812764</v>
      </c>
      <c r="D1551">
        <v>29131086</v>
      </c>
      <c r="E1551">
        <v>1</v>
      </c>
      <c r="F1551">
        <v>1</v>
      </c>
      <c r="G1551">
        <v>1</v>
      </c>
      <c r="H1551">
        <v>3</v>
      </c>
      <c r="I1551" t="s">
        <v>648</v>
      </c>
      <c r="J1551" t="s">
        <v>649</v>
      </c>
      <c r="K1551" t="s">
        <v>650</v>
      </c>
      <c r="L1551">
        <v>1339</v>
      </c>
      <c r="N1551">
        <v>1007</v>
      </c>
      <c r="O1551" t="s">
        <v>638</v>
      </c>
      <c r="P1551" t="s">
        <v>638</v>
      </c>
      <c r="Q1551">
        <v>1</v>
      </c>
      <c r="W1551">
        <v>0</v>
      </c>
      <c r="X1551">
        <v>135382931</v>
      </c>
      <c r="Y1551">
        <v>1.18</v>
      </c>
      <c r="AA1551">
        <v>6560.13</v>
      </c>
      <c r="AB1551">
        <v>0</v>
      </c>
      <c r="AC1551">
        <v>0</v>
      </c>
      <c r="AD1551">
        <v>0</v>
      </c>
      <c r="AE1551">
        <v>1970.01</v>
      </c>
      <c r="AF1551">
        <v>0</v>
      </c>
      <c r="AG1551">
        <v>0</v>
      </c>
      <c r="AH1551">
        <v>0</v>
      </c>
      <c r="AI1551">
        <v>3.33</v>
      </c>
      <c r="AJ1551">
        <v>1</v>
      </c>
      <c r="AK1551">
        <v>1</v>
      </c>
      <c r="AL1551">
        <v>1</v>
      </c>
      <c r="AN1551">
        <v>0</v>
      </c>
      <c r="AO1551">
        <v>1</v>
      </c>
      <c r="AP1551">
        <v>0</v>
      </c>
      <c r="AQ1551">
        <v>0</v>
      </c>
      <c r="AR1551">
        <v>0</v>
      </c>
      <c r="AS1551" t="s">
        <v>3</v>
      </c>
      <c r="AT1551">
        <v>1.18</v>
      </c>
      <c r="AU1551" t="s">
        <v>3</v>
      </c>
      <c r="AV1551">
        <v>0</v>
      </c>
      <c r="AW1551">
        <v>2</v>
      </c>
      <c r="AX1551">
        <v>35812787</v>
      </c>
      <c r="AY1551">
        <v>1</v>
      </c>
      <c r="AZ1551">
        <v>0</v>
      </c>
      <c r="BA1551">
        <v>1534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CX1551">
        <f>Y1551*Source!I1443</f>
        <v>0.43069999999999997</v>
      </c>
      <c r="CY1551">
        <f t="shared" si="254"/>
        <v>6560.13</v>
      </c>
      <c r="CZ1551">
        <f t="shared" si="255"/>
        <v>1970.01</v>
      </c>
      <c r="DA1551">
        <f t="shared" si="256"/>
        <v>3.33</v>
      </c>
      <c r="DB1551">
        <f t="shared" si="252"/>
        <v>2324.61</v>
      </c>
      <c r="DC1551">
        <f t="shared" si="253"/>
        <v>0</v>
      </c>
    </row>
    <row r="1552" spans="1:107">
      <c r="A1552">
        <f>ROW(Source!A1443)</f>
        <v>1443</v>
      </c>
      <c r="B1552">
        <v>35806607</v>
      </c>
      <c r="C1552">
        <v>35812764</v>
      </c>
      <c r="D1552">
        <v>29145153</v>
      </c>
      <c r="E1552">
        <v>1</v>
      </c>
      <c r="F1552">
        <v>1</v>
      </c>
      <c r="G1552">
        <v>1</v>
      </c>
      <c r="H1552">
        <v>3</v>
      </c>
      <c r="I1552" t="s">
        <v>873</v>
      </c>
      <c r="J1552" t="s">
        <v>874</v>
      </c>
      <c r="K1552" t="s">
        <v>875</v>
      </c>
      <c r="L1552">
        <v>1339</v>
      </c>
      <c r="N1552">
        <v>1007</v>
      </c>
      <c r="O1552" t="s">
        <v>638</v>
      </c>
      <c r="P1552" t="s">
        <v>638</v>
      </c>
      <c r="Q1552">
        <v>1</v>
      </c>
      <c r="W1552">
        <v>0</v>
      </c>
      <c r="X1552">
        <v>1291934812</v>
      </c>
      <c r="Y1552">
        <v>0.28000000000000003</v>
      </c>
      <c r="AA1552">
        <v>3234.48</v>
      </c>
      <c r="AB1552">
        <v>0</v>
      </c>
      <c r="AC1552">
        <v>0</v>
      </c>
      <c r="AD1552">
        <v>0</v>
      </c>
      <c r="AE1552">
        <v>426.15</v>
      </c>
      <c r="AF1552">
        <v>0</v>
      </c>
      <c r="AG1552">
        <v>0</v>
      </c>
      <c r="AH1552">
        <v>0</v>
      </c>
      <c r="AI1552">
        <v>7.59</v>
      </c>
      <c r="AJ1552">
        <v>1</v>
      </c>
      <c r="AK1552">
        <v>1</v>
      </c>
      <c r="AL1552">
        <v>1</v>
      </c>
      <c r="AN1552">
        <v>0</v>
      </c>
      <c r="AO1552">
        <v>1</v>
      </c>
      <c r="AP1552">
        <v>0</v>
      </c>
      <c r="AQ1552">
        <v>0</v>
      </c>
      <c r="AR1552">
        <v>0</v>
      </c>
      <c r="AS1552" t="s">
        <v>3</v>
      </c>
      <c r="AT1552">
        <v>0.28000000000000003</v>
      </c>
      <c r="AU1552" t="s">
        <v>3</v>
      </c>
      <c r="AV1552">
        <v>0</v>
      </c>
      <c r="AW1552">
        <v>2</v>
      </c>
      <c r="AX1552">
        <v>35812788</v>
      </c>
      <c r="AY1552">
        <v>1</v>
      </c>
      <c r="AZ1552">
        <v>0</v>
      </c>
      <c r="BA1552">
        <v>1535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CX1552">
        <f>Y1552*Source!I1443</f>
        <v>0.10220000000000001</v>
      </c>
      <c r="CY1552">
        <f t="shared" si="254"/>
        <v>3234.48</v>
      </c>
      <c r="CZ1552">
        <f t="shared" si="255"/>
        <v>426.15</v>
      </c>
      <c r="DA1552">
        <f t="shared" si="256"/>
        <v>7.59</v>
      </c>
      <c r="DB1552">
        <f t="shared" si="252"/>
        <v>119.32</v>
      </c>
      <c r="DC1552">
        <f t="shared" si="253"/>
        <v>0</v>
      </c>
    </row>
    <row r="1553" spans="1:107">
      <c r="A1553">
        <f>ROW(Source!A1443)</f>
        <v>1443</v>
      </c>
      <c r="B1553">
        <v>35806607</v>
      </c>
      <c r="C1553">
        <v>35812764</v>
      </c>
      <c r="D1553">
        <v>29148832</v>
      </c>
      <c r="E1553">
        <v>1</v>
      </c>
      <c r="F1553">
        <v>1</v>
      </c>
      <c r="G1553">
        <v>1</v>
      </c>
      <c r="H1553">
        <v>3</v>
      </c>
      <c r="I1553" t="s">
        <v>876</v>
      </c>
      <c r="J1553" t="s">
        <v>877</v>
      </c>
      <c r="K1553" t="s">
        <v>878</v>
      </c>
      <c r="L1553">
        <v>1356</v>
      </c>
      <c r="N1553">
        <v>1010</v>
      </c>
      <c r="O1553" t="s">
        <v>253</v>
      </c>
      <c r="P1553" t="s">
        <v>253</v>
      </c>
      <c r="Q1553">
        <v>1000</v>
      </c>
      <c r="W1553">
        <v>0</v>
      </c>
      <c r="X1553">
        <v>-463371541</v>
      </c>
      <c r="Y1553">
        <v>0.51</v>
      </c>
      <c r="AA1553">
        <v>8359.85</v>
      </c>
      <c r="AB1553">
        <v>0</v>
      </c>
      <c r="AC1553">
        <v>0</v>
      </c>
      <c r="AD1553">
        <v>0</v>
      </c>
      <c r="AE1553">
        <v>1752.59</v>
      </c>
      <c r="AF1553">
        <v>0</v>
      </c>
      <c r="AG1553">
        <v>0</v>
      </c>
      <c r="AH1553">
        <v>0</v>
      </c>
      <c r="AI1553">
        <v>4.7699999999999996</v>
      </c>
      <c r="AJ1553">
        <v>1</v>
      </c>
      <c r="AK1553">
        <v>1</v>
      </c>
      <c r="AL1553">
        <v>1</v>
      </c>
      <c r="AN1553">
        <v>0</v>
      </c>
      <c r="AO1553">
        <v>1</v>
      </c>
      <c r="AP1553">
        <v>0</v>
      </c>
      <c r="AQ1553">
        <v>0</v>
      </c>
      <c r="AR1553">
        <v>0</v>
      </c>
      <c r="AS1553" t="s">
        <v>3</v>
      </c>
      <c r="AT1553">
        <v>0.51</v>
      </c>
      <c r="AU1553" t="s">
        <v>3</v>
      </c>
      <c r="AV1553">
        <v>0</v>
      </c>
      <c r="AW1553">
        <v>2</v>
      </c>
      <c r="AX1553">
        <v>35812789</v>
      </c>
      <c r="AY1553">
        <v>1</v>
      </c>
      <c r="AZ1553">
        <v>0</v>
      </c>
      <c r="BA1553">
        <v>1536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CX1553">
        <f>Y1553*Source!I1443</f>
        <v>0.18615000000000001</v>
      </c>
      <c r="CY1553">
        <f t="shared" si="254"/>
        <v>8359.85</v>
      </c>
      <c r="CZ1553">
        <f t="shared" si="255"/>
        <v>1752.59</v>
      </c>
      <c r="DA1553">
        <f t="shared" si="256"/>
        <v>4.7699999999999996</v>
      </c>
      <c r="DB1553">
        <f t="shared" si="252"/>
        <v>893.82</v>
      </c>
      <c r="DC1553">
        <f t="shared" si="253"/>
        <v>0</v>
      </c>
    </row>
    <row r="1554" spans="1:107">
      <c r="A1554">
        <f>ROW(Source!A1443)</f>
        <v>1443</v>
      </c>
      <c r="B1554">
        <v>35806607</v>
      </c>
      <c r="C1554">
        <v>35812764</v>
      </c>
      <c r="D1554">
        <v>29150040</v>
      </c>
      <c r="E1554">
        <v>1</v>
      </c>
      <c r="F1554">
        <v>1</v>
      </c>
      <c r="G1554">
        <v>1</v>
      </c>
      <c r="H1554">
        <v>3</v>
      </c>
      <c r="I1554" t="s">
        <v>757</v>
      </c>
      <c r="J1554" t="s">
        <v>879</v>
      </c>
      <c r="K1554" t="s">
        <v>759</v>
      </c>
      <c r="L1554">
        <v>1339</v>
      </c>
      <c r="N1554">
        <v>1007</v>
      </c>
      <c r="O1554" t="s">
        <v>638</v>
      </c>
      <c r="P1554" t="s">
        <v>638</v>
      </c>
      <c r="Q1554">
        <v>1</v>
      </c>
      <c r="W1554">
        <v>0</v>
      </c>
      <c r="X1554">
        <v>693153122</v>
      </c>
      <c r="Y1554">
        <v>7.0000000000000007E-2</v>
      </c>
      <c r="AA1554">
        <v>22.2</v>
      </c>
      <c r="AB1554">
        <v>0</v>
      </c>
      <c r="AC1554">
        <v>0</v>
      </c>
      <c r="AD1554">
        <v>0</v>
      </c>
      <c r="AE1554">
        <v>2.44</v>
      </c>
      <c r="AF1554">
        <v>0</v>
      </c>
      <c r="AG1554">
        <v>0</v>
      </c>
      <c r="AH1554">
        <v>0</v>
      </c>
      <c r="AI1554">
        <v>9.1</v>
      </c>
      <c r="AJ1554">
        <v>1</v>
      </c>
      <c r="AK1554">
        <v>1</v>
      </c>
      <c r="AL1554">
        <v>1</v>
      </c>
      <c r="AN1554">
        <v>0</v>
      </c>
      <c r="AO1554">
        <v>1</v>
      </c>
      <c r="AP1554">
        <v>0</v>
      </c>
      <c r="AQ1554">
        <v>0</v>
      </c>
      <c r="AR1554">
        <v>0</v>
      </c>
      <c r="AS1554" t="s">
        <v>3</v>
      </c>
      <c r="AT1554">
        <v>7.0000000000000007E-2</v>
      </c>
      <c r="AU1554" t="s">
        <v>3</v>
      </c>
      <c r="AV1554">
        <v>0</v>
      </c>
      <c r="AW1554">
        <v>2</v>
      </c>
      <c r="AX1554">
        <v>35812790</v>
      </c>
      <c r="AY1554">
        <v>1</v>
      </c>
      <c r="AZ1554">
        <v>0</v>
      </c>
      <c r="BA1554">
        <v>1537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CX1554">
        <f>Y1554*Source!I1443</f>
        <v>2.5550000000000003E-2</v>
      </c>
      <c r="CY1554">
        <f t="shared" si="254"/>
        <v>22.2</v>
      </c>
      <c r="CZ1554">
        <f t="shared" si="255"/>
        <v>2.44</v>
      </c>
      <c r="DA1554">
        <f t="shared" si="256"/>
        <v>9.1</v>
      </c>
      <c r="DB1554">
        <f t="shared" si="252"/>
        <v>0.17</v>
      </c>
      <c r="DC1554">
        <f t="shared" si="253"/>
        <v>0</v>
      </c>
    </row>
    <row r="1555" spans="1:107">
      <c r="A1555">
        <f>ROW(Source!A1444)</f>
        <v>1444</v>
      </c>
      <c r="B1555">
        <v>35806607</v>
      </c>
      <c r="C1555">
        <v>35812791</v>
      </c>
      <c r="D1555">
        <v>18407150</v>
      </c>
      <c r="E1555">
        <v>1</v>
      </c>
      <c r="F1555">
        <v>1</v>
      </c>
      <c r="G1555">
        <v>1</v>
      </c>
      <c r="H1555">
        <v>1</v>
      </c>
      <c r="I1555" t="s">
        <v>599</v>
      </c>
      <c r="J1555" t="s">
        <v>3</v>
      </c>
      <c r="K1555" t="s">
        <v>600</v>
      </c>
      <c r="L1555">
        <v>1369</v>
      </c>
      <c r="N1555">
        <v>1013</v>
      </c>
      <c r="O1555" t="s">
        <v>583</v>
      </c>
      <c r="P1555" t="s">
        <v>583</v>
      </c>
      <c r="Q1555">
        <v>1</v>
      </c>
      <c r="W1555">
        <v>0</v>
      </c>
      <c r="X1555">
        <v>-931037793</v>
      </c>
      <c r="Y1555">
        <v>60.72</v>
      </c>
      <c r="AA1555">
        <v>0</v>
      </c>
      <c r="AB1555">
        <v>0</v>
      </c>
      <c r="AC1555">
        <v>0</v>
      </c>
      <c r="AD1555">
        <v>283.07</v>
      </c>
      <c r="AE1555">
        <v>0</v>
      </c>
      <c r="AF1555">
        <v>0</v>
      </c>
      <c r="AG1555">
        <v>0</v>
      </c>
      <c r="AH1555">
        <v>283.07</v>
      </c>
      <c r="AI1555">
        <v>1</v>
      </c>
      <c r="AJ1555">
        <v>1</v>
      </c>
      <c r="AK1555">
        <v>1</v>
      </c>
      <c r="AL1555">
        <v>1</v>
      </c>
      <c r="AN1555">
        <v>0</v>
      </c>
      <c r="AO1555">
        <v>1</v>
      </c>
      <c r="AP1555">
        <v>0</v>
      </c>
      <c r="AQ1555">
        <v>0</v>
      </c>
      <c r="AR1555">
        <v>0</v>
      </c>
      <c r="AS1555" t="s">
        <v>3</v>
      </c>
      <c r="AT1555">
        <v>60.72</v>
      </c>
      <c r="AU1555" t="s">
        <v>3</v>
      </c>
      <c r="AV1555">
        <v>1</v>
      </c>
      <c r="AW1555">
        <v>2</v>
      </c>
      <c r="AX1555">
        <v>35812800</v>
      </c>
      <c r="AY1555">
        <v>2</v>
      </c>
      <c r="AZ1555">
        <v>131072</v>
      </c>
      <c r="BA1555">
        <v>1538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CX1555">
        <f>Y1555*Source!I1444</f>
        <v>22.162800000000001</v>
      </c>
      <c r="CY1555">
        <f>AD1555</f>
        <v>283.07</v>
      </c>
      <c r="CZ1555">
        <f>AH1555</f>
        <v>283.07</v>
      </c>
      <c r="DA1555">
        <f>AL1555</f>
        <v>1</v>
      </c>
      <c r="DB1555">
        <f t="shared" si="252"/>
        <v>17188.009999999998</v>
      </c>
      <c r="DC1555">
        <f t="shared" si="253"/>
        <v>0</v>
      </c>
    </row>
    <row r="1556" spans="1:107">
      <c r="A1556">
        <f>ROW(Source!A1444)</f>
        <v>1444</v>
      </c>
      <c r="B1556">
        <v>35806607</v>
      </c>
      <c r="C1556">
        <v>35812791</v>
      </c>
      <c r="D1556">
        <v>121548</v>
      </c>
      <c r="E1556">
        <v>1</v>
      </c>
      <c r="F1556">
        <v>1</v>
      </c>
      <c r="G1556">
        <v>1</v>
      </c>
      <c r="H1556">
        <v>1</v>
      </c>
      <c r="I1556" t="s">
        <v>34</v>
      </c>
      <c r="J1556" t="s">
        <v>3</v>
      </c>
      <c r="K1556" t="s">
        <v>584</v>
      </c>
      <c r="L1556">
        <v>608254</v>
      </c>
      <c r="N1556">
        <v>1013</v>
      </c>
      <c r="O1556" t="s">
        <v>585</v>
      </c>
      <c r="P1556" t="s">
        <v>585</v>
      </c>
      <c r="Q1556">
        <v>1</v>
      </c>
      <c r="W1556">
        <v>0</v>
      </c>
      <c r="X1556">
        <v>-185737400</v>
      </c>
      <c r="Y1556">
        <v>0.57999999999999996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1</v>
      </c>
      <c r="AJ1556">
        <v>1</v>
      </c>
      <c r="AK1556">
        <v>1</v>
      </c>
      <c r="AL1556">
        <v>1</v>
      </c>
      <c r="AN1556">
        <v>0</v>
      </c>
      <c r="AO1556">
        <v>1</v>
      </c>
      <c r="AP1556">
        <v>0</v>
      </c>
      <c r="AQ1556">
        <v>0</v>
      </c>
      <c r="AR1556">
        <v>0</v>
      </c>
      <c r="AS1556" t="s">
        <v>3</v>
      </c>
      <c r="AT1556">
        <v>0.57999999999999996</v>
      </c>
      <c r="AU1556" t="s">
        <v>3</v>
      </c>
      <c r="AV1556">
        <v>2</v>
      </c>
      <c r="AW1556">
        <v>2</v>
      </c>
      <c r="AX1556">
        <v>35812801</v>
      </c>
      <c r="AY1556">
        <v>1</v>
      </c>
      <c r="AZ1556">
        <v>0</v>
      </c>
      <c r="BA1556">
        <v>1539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CX1556">
        <f>Y1556*Source!I1444</f>
        <v>0.21169999999999997</v>
      </c>
      <c r="CY1556">
        <f>AD1556</f>
        <v>0</v>
      </c>
      <c r="CZ1556">
        <f>AH1556</f>
        <v>0</v>
      </c>
      <c r="DA1556">
        <f>AL1556</f>
        <v>1</v>
      </c>
      <c r="DB1556">
        <f t="shared" si="252"/>
        <v>0</v>
      </c>
      <c r="DC1556">
        <f t="shared" si="253"/>
        <v>0</v>
      </c>
    </row>
    <row r="1557" spans="1:107">
      <c r="A1557">
        <f>ROW(Source!A1444)</f>
        <v>1444</v>
      </c>
      <c r="B1557">
        <v>35806607</v>
      </c>
      <c r="C1557">
        <v>35812791</v>
      </c>
      <c r="D1557">
        <v>29172556</v>
      </c>
      <c r="E1557">
        <v>1</v>
      </c>
      <c r="F1557">
        <v>1</v>
      </c>
      <c r="G1557">
        <v>1</v>
      </c>
      <c r="H1557">
        <v>2</v>
      </c>
      <c r="I1557" t="s">
        <v>586</v>
      </c>
      <c r="J1557" t="s">
        <v>590</v>
      </c>
      <c r="K1557" t="s">
        <v>588</v>
      </c>
      <c r="L1557">
        <v>1368</v>
      </c>
      <c r="N1557">
        <v>1011</v>
      </c>
      <c r="O1557" t="s">
        <v>589</v>
      </c>
      <c r="P1557" t="s">
        <v>589</v>
      </c>
      <c r="Q1557">
        <v>1</v>
      </c>
      <c r="W1557">
        <v>0</v>
      </c>
      <c r="X1557">
        <v>-1302720870</v>
      </c>
      <c r="Y1557">
        <v>0.57999999999999996</v>
      </c>
      <c r="AA1557">
        <v>0</v>
      </c>
      <c r="AB1557">
        <v>466.71</v>
      </c>
      <c r="AC1557">
        <v>447.93</v>
      </c>
      <c r="AD1557">
        <v>0</v>
      </c>
      <c r="AE1557">
        <v>0</v>
      </c>
      <c r="AF1557">
        <v>31.26</v>
      </c>
      <c r="AG1557">
        <v>13.5</v>
      </c>
      <c r="AH1557">
        <v>0</v>
      </c>
      <c r="AI1557">
        <v>1</v>
      </c>
      <c r="AJ1557">
        <v>14.93</v>
      </c>
      <c r="AK1557">
        <v>33.18</v>
      </c>
      <c r="AL1557">
        <v>1</v>
      </c>
      <c r="AN1557">
        <v>0</v>
      </c>
      <c r="AO1557">
        <v>1</v>
      </c>
      <c r="AP1557">
        <v>0</v>
      </c>
      <c r="AQ1557">
        <v>0</v>
      </c>
      <c r="AR1557">
        <v>0</v>
      </c>
      <c r="AS1557" t="s">
        <v>3</v>
      </c>
      <c r="AT1557">
        <v>0.57999999999999996</v>
      </c>
      <c r="AU1557" t="s">
        <v>3</v>
      </c>
      <c r="AV1557">
        <v>0</v>
      </c>
      <c r="AW1557">
        <v>2</v>
      </c>
      <c r="AX1557">
        <v>35812802</v>
      </c>
      <c r="AY1557">
        <v>1</v>
      </c>
      <c r="AZ1557">
        <v>0</v>
      </c>
      <c r="BA1557">
        <v>1540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CX1557">
        <f>Y1557*Source!I1444</f>
        <v>0.21169999999999997</v>
      </c>
      <c r="CY1557">
        <f>AB1557</f>
        <v>466.71</v>
      </c>
      <c r="CZ1557">
        <f>AF1557</f>
        <v>31.26</v>
      </c>
      <c r="DA1557">
        <f>AJ1557</f>
        <v>14.93</v>
      </c>
      <c r="DB1557">
        <f t="shared" ref="DB1557:DB1569" si="257">ROUND(ROUND(AT1557*CZ1557,2),2)</f>
        <v>18.13</v>
      </c>
      <c r="DC1557">
        <f t="shared" ref="DC1557:DC1569" si="258">ROUND(ROUND(AT1557*AG1557,2),2)</f>
        <v>7.83</v>
      </c>
    </row>
    <row r="1558" spans="1:107">
      <c r="A1558">
        <f>ROW(Source!A1444)</f>
        <v>1444</v>
      </c>
      <c r="B1558">
        <v>35806607</v>
      </c>
      <c r="C1558">
        <v>35812791</v>
      </c>
      <c r="D1558">
        <v>29174591</v>
      </c>
      <c r="E1558">
        <v>1</v>
      </c>
      <c r="F1558">
        <v>1</v>
      </c>
      <c r="G1558">
        <v>1</v>
      </c>
      <c r="H1558">
        <v>2</v>
      </c>
      <c r="I1558" t="s">
        <v>612</v>
      </c>
      <c r="J1558" t="s">
        <v>642</v>
      </c>
      <c r="K1558" t="s">
        <v>614</v>
      </c>
      <c r="L1558">
        <v>1368</v>
      </c>
      <c r="N1558">
        <v>1011</v>
      </c>
      <c r="O1558" t="s">
        <v>589</v>
      </c>
      <c r="P1558" t="s">
        <v>589</v>
      </c>
      <c r="Q1558">
        <v>1</v>
      </c>
      <c r="W1558">
        <v>0</v>
      </c>
      <c r="X1558">
        <v>1598042632</v>
      </c>
      <c r="Y1558">
        <v>0.82</v>
      </c>
      <c r="AA1558">
        <v>0</v>
      </c>
      <c r="AB1558">
        <v>9.4700000000000006</v>
      </c>
      <c r="AC1558">
        <v>0</v>
      </c>
      <c r="AD1558">
        <v>0</v>
      </c>
      <c r="AE1558">
        <v>0</v>
      </c>
      <c r="AF1558">
        <v>0.95</v>
      </c>
      <c r="AG1558">
        <v>0</v>
      </c>
      <c r="AH1558">
        <v>0</v>
      </c>
      <c r="AI1558">
        <v>1</v>
      </c>
      <c r="AJ1558">
        <v>9.9700000000000006</v>
      </c>
      <c r="AK1558">
        <v>33.18</v>
      </c>
      <c r="AL1558">
        <v>1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 t="s">
        <v>3</v>
      </c>
      <c r="AT1558">
        <v>0.82</v>
      </c>
      <c r="AU1558" t="s">
        <v>3</v>
      </c>
      <c r="AV1558">
        <v>0</v>
      </c>
      <c r="AW1558">
        <v>2</v>
      </c>
      <c r="AX1558">
        <v>35812803</v>
      </c>
      <c r="AY1558">
        <v>1</v>
      </c>
      <c r="AZ1558">
        <v>0</v>
      </c>
      <c r="BA1558">
        <v>1541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CX1558">
        <f>Y1558*Source!I1444</f>
        <v>0.29929999999999995</v>
      </c>
      <c r="CY1558">
        <f>AB1558</f>
        <v>9.4700000000000006</v>
      </c>
      <c r="CZ1558">
        <f>AF1558</f>
        <v>0.95</v>
      </c>
      <c r="DA1558">
        <f>AJ1558</f>
        <v>9.9700000000000006</v>
      </c>
      <c r="DB1558">
        <f t="shared" si="257"/>
        <v>0.78</v>
      </c>
      <c r="DC1558">
        <f t="shared" si="258"/>
        <v>0</v>
      </c>
    </row>
    <row r="1559" spans="1:107">
      <c r="A1559">
        <f>ROW(Source!A1444)</f>
        <v>1444</v>
      </c>
      <c r="B1559">
        <v>35806607</v>
      </c>
      <c r="C1559">
        <v>35812791</v>
      </c>
      <c r="D1559">
        <v>29174661</v>
      </c>
      <c r="E1559">
        <v>1</v>
      </c>
      <c r="F1559">
        <v>1</v>
      </c>
      <c r="G1559">
        <v>1</v>
      </c>
      <c r="H1559">
        <v>2</v>
      </c>
      <c r="I1559" t="s">
        <v>651</v>
      </c>
      <c r="J1559" t="s">
        <v>652</v>
      </c>
      <c r="K1559" t="s">
        <v>653</v>
      </c>
      <c r="L1559">
        <v>1368</v>
      </c>
      <c r="N1559">
        <v>1011</v>
      </c>
      <c r="O1559" t="s">
        <v>589</v>
      </c>
      <c r="P1559" t="s">
        <v>589</v>
      </c>
      <c r="Q1559">
        <v>1</v>
      </c>
      <c r="W1559">
        <v>0</v>
      </c>
      <c r="X1559">
        <v>-2115030577</v>
      </c>
      <c r="Y1559">
        <v>2.7</v>
      </c>
      <c r="AA1559">
        <v>0</v>
      </c>
      <c r="AB1559">
        <v>25.44</v>
      </c>
      <c r="AC1559">
        <v>0</v>
      </c>
      <c r="AD1559">
        <v>0</v>
      </c>
      <c r="AE1559">
        <v>0</v>
      </c>
      <c r="AF1559">
        <v>2.09</v>
      </c>
      <c r="AG1559">
        <v>0</v>
      </c>
      <c r="AH1559">
        <v>0</v>
      </c>
      <c r="AI1559">
        <v>1</v>
      </c>
      <c r="AJ1559">
        <v>12.17</v>
      </c>
      <c r="AK1559">
        <v>33.18</v>
      </c>
      <c r="AL1559">
        <v>1</v>
      </c>
      <c r="AN1559">
        <v>0</v>
      </c>
      <c r="AO1559">
        <v>1</v>
      </c>
      <c r="AP1559">
        <v>0</v>
      </c>
      <c r="AQ1559">
        <v>0</v>
      </c>
      <c r="AR1559">
        <v>0</v>
      </c>
      <c r="AS1559" t="s">
        <v>3</v>
      </c>
      <c r="AT1559">
        <v>2.7</v>
      </c>
      <c r="AU1559" t="s">
        <v>3</v>
      </c>
      <c r="AV1559">
        <v>0</v>
      </c>
      <c r="AW1559">
        <v>2</v>
      </c>
      <c r="AX1559">
        <v>35812804</v>
      </c>
      <c r="AY1559">
        <v>1</v>
      </c>
      <c r="AZ1559">
        <v>0</v>
      </c>
      <c r="BA1559">
        <v>1542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CX1559">
        <f>Y1559*Source!I1444</f>
        <v>0.98550000000000004</v>
      </c>
      <c r="CY1559">
        <f>AB1559</f>
        <v>25.44</v>
      </c>
      <c r="CZ1559">
        <f>AF1559</f>
        <v>2.09</v>
      </c>
      <c r="DA1559">
        <f>AJ1559</f>
        <v>12.17</v>
      </c>
      <c r="DB1559">
        <f t="shared" si="257"/>
        <v>5.64</v>
      </c>
      <c r="DC1559">
        <f t="shared" si="258"/>
        <v>0</v>
      </c>
    </row>
    <row r="1560" spans="1:107">
      <c r="A1560">
        <f>ROW(Source!A1444)</f>
        <v>1444</v>
      </c>
      <c r="B1560">
        <v>35806607</v>
      </c>
      <c r="C1560">
        <v>35812791</v>
      </c>
      <c r="D1560">
        <v>29174913</v>
      </c>
      <c r="E1560">
        <v>1</v>
      </c>
      <c r="F1560">
        <v>1</v>
      </c>
      <c r="G1560">
        <v>1</v>
      </c>
      <c r="H1560">
        <v>2</v>
      </c>
      <c r="I1560" t="s">
        <v>601</v>
      </c>
      <c r="J1560" t="s">
        <v>602</v>
      </c>
      <c r="K1560" t="s">
        <v>603</v>
      </c>
      <c r="L1560">
        <v>1368</v>
      </c>
      <c r="N1560">
        <v>1011</v>
      </c>
      <c r="O1560" t="s">
        <v>589</v>
      </c>
      <c r="P1560" t="s">
        <v>589</v>
      </c>
      <c r="Q1560">
        <v>1</v>
      </c>
      <c r="W1560">
        <v>0</v>
      </c>
      <c r="X1560">
        <v>458544584</v>
      </c>
      <c r="Y1560">
        <v>0.84</v>
      </c>
      <c r="AA1560">
        <v>0</v>
      </c>
      <c r="AB1560">
        <v>932.72</v>
      </c>
      <c r="AC1560">
        <v>384.89</v>
      </c>
      <c r="AD1560">
        <v>0</v>
      </c>
      <c r="AE1560">
        <v>0</v>
      </c>
      <c r="AF1560">
        <v>87.17</v>
      </c>
      <c r="AG1560">
        <v>11.6</v>
      </c>
      <c r="AH1560">
        <v>0</v>
      </c>
      <c r="AI1560">
        <v>1</v>
      </c>
      <c r="AJ1560">
        <v>10.7</v>
      </c>
      <c r="AK1560">
        <v>33.18</v>
      </c>
      <c r="AL1560">
        <v>1</v>
      </c>
      <c r="AN1560">
        <v>0</v>
      </c>
      <c r="AO1560">
        <v>1</v>
      </c>
      <c r="AP1560">
        <v>0</v>
      </c>
      <c r="AQ1560">
        <v>0</v>
      </c>
      <c r="AR1560">
        <v>0</v>
      </c>
      <c r="AS1560" t="s">
        <v>3</v>
      </c>
      <c r="AT1560">
        <v>0.84</v>
      </c>
      <c r="AU1560" t="s">
        <v>3</v>
      </c>
      <c r="AV1560">
        <v>0</v>
      </c>
      <c r="AW1560">
        <v>2</v>
      </c>
      <c r="AX1560">
        <v>35812805</v>
      </c>
      <c r="AY1560">
        <v>1</v>
      </c>
      <c r="AZ1560">
        <v>0</v>
      </c>
      <c r="BA1560">
        <v>1543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CX1560">
        <f>Y1560*Source!I1444</f>
        <v>0.30659999999999998</v>
      </c>
      <c r="CY1560">
        <f>AB1560</f>
        <v>932.72</v>
      </c>
      <c r="CZ1560">
        <f>AF1560</f>
        <v>87.17</v>
      </c>
      <c r="DA1560">
        <f>AJ1560</f>
        <v>10.7</v>
      </c>
      <c r="DB1560">
        <f t="shared" si="257"/>
        <v>73.22</v>
      </c>
      <c r="DC1560">
        <f t="shared" si="258"/>
        <v>9.74</v>
      </c>
    </row>
    <row r="1561" spans="1:107">
      <c r="A1561">
        <f>ROW(Source!A1444)</f>
        <v>1444</v>
      </c>
      <c r="B1561">
        <v>35806607</v>
      </c>
      <c r="C1561">
        <v>35812791</v>
      </c>
      <c r="D1561">
        <v>29114332</v>
      </c>
      <c r="E1561">
        <v>1</v>
      </c>
      <c r="F1561">
        <v>1</v>
      </c>
      <c r="G1561">
        <v>1</v>
      </c>
      <c r="H1561">
        <v>3</v>
      </c>
      <c r="I1561" t="s">
        <v>628</v>
      </c>
      <c r="J1561" t="s">
        <v>654</v>
      </c>
      <c r="K1561" t="s">
        <v>630</v>
      </c>
      <c r="L1561">
        <v>1348</v>
      </c>
      <c r="N1561">
        <v>1009</v>
      </c>
      <c r="O1561" t="s">
        <v>29</v>
      </c>
      <c r="P1561" t="s">
        <v>29</v>
      </c>
      <c r="Q1561">
        <v>1000</v>
      </c>
      <c r="W1561">
        <v>0</v>
      </c>
      <c r="X1561">
        <v>233971917</v>
      </c>
      <c r="Y1561">
        <v>1.23E-2</v>
      </c>
      <c r="AA1561">
        <v>54619.68</v>
      </c>
      <c r="AB1561">
        <v>0</v>
      </c>
      <c r="AC1561">
        <v>0</v>
      </c>
      <c r="AD1561">
        <v>0</v>
      </c>
      <c r="AE1561">
        <v>11978</v>
      </c>
      <c r="AF1561">
        <v>0</v>
      </c>
      <c r="AG1561">
        <v>0</v>
      </c>
      <c r="AH1561">
        <v>0</v>
      </c>
      <c r="AI1561">
        <v>4.5599999999999996</v>
      </c>
      <c r="AJ1561">
        <v>1</v>
      </c>
      <c r="AK1561">
        <v>1</v>
      </c>
      <c r="AL1561">
        <v>1</v>
      </c>
      <c r="AN1561">
        <v>0</v>
      </c>
      <c r="AO1561">
        <v>1</v>
      </c>
      <c r="AP1561">
        <v>0</v>
      </c>
      <c r="AQ1561">
        <v>0</v>
      </c>
      <c r="AR1561">
        <v>0</v>
      </c>
      <c r="AS1561" t="s">
        <v>3</v>
      </c>
      <c r="AT1561">
        <v>1.23E-2</v>
      </c>
      <c r="AU1561" t="s">
        <v>3</v>
      </c>
      <c r="AV1561">
        <v>0</v>
      </c>
      <c r="AW1561">
        <v>2</v>
      </c>
      <c r="AX1561">
        <v>35812806</v>
      </c>
      <c r="AY1561">
        <v>1</v>
      </c>
      <c r="AZ1561">
        <v>0</v>
      </c>
      <c r="BA1561">
        <v>1544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CX1561">
        <f>Y1561*Source!I1444</f>
        <v>4.4894999999999996E-3</v>
      </c>
      <c r="CY1561">
        <f>AA1561</f>
        <v>54619.68</v>
      </c>
      <c r="CZ1561">
        <f>AE1561</f>
        <v>11978</v>
      </c>
      <c r="DA1561">
        <f>AI1561</f>
        <v>4.5599999999999996</v>
      </c>
      <c r="DB1561">
        <f t="shared" si="257"/>
        <v>147.33000000000001</v>
      </c>
      <c r="DC1561">
        <f t="shared" si="258"/>
        <v>0</v>
      </c>
    </row>
    <row r="1562" spans="1:107">
      <c r="A1562">
        <f>ROW(Source!A1444)</f>
        <v>1444</v>
      </c>
      <c r="B1562">
        <v>35806607</v>
      </c>
      <c r="C1562">
        <v>35812791</v>
      </c>
      <c r="D1562">
        <v>29130788</v>
      </c>
      <c r="E1562">
        <v>1</v>
      </c>
      <c r="F1562">
        <v>1</v>
      </c>
      <c r="G1562">
        <v>1</v>
      </c>
      <c r="H1562">
        <v>3</v>
      </c>
      <c r="I1562" t="s">
        <v>655</v>
      </c>
      <c r="J1562" t="s">
        <v>656</v>
      </c>
      <c r="K1562" t="s">
        <v>657</v>
      </c>
      <c r="L1562">
        <v>1339</v>
      </c>
      <c r="N1562">
        <v>1007</v>
      </c>
      <c r="O1562" t="s">
        <v>638</v>
      </c>
      <c r="P1562" t="s">
        <v>638</v>
      </c>
      <c r="Q1562">
        <v>1</v>
      </c>
      <c r="W1562">
        <v>0</v>
      </c>
      <c r="X1562">
        <v>23409818</v>
      </c>
      <c r="Y1562">
        <v>2.88</v>
      </c>
      <c r="AA1562">
        <v>14208.11</v>
      </c>
      <c r="AB1562">
        <v>0</v>
      </c>
      <c r="AC1562">
        <v>0</v>
      </c>
      <c r="AD1562">
        <v>0</v>
      </c>
      <c r="AE1562">
        <v>2156.0100000000002</v>
      </c>
      <c r="AF1562">
        <v>0</v>
      </c>
      <c r="AG1562">
        <v>0</v>
      </c>
      <c r="AH1562">
        <v>0</v>
      </c>
      <c r="AI1562">
        <v>6.59</v>
      </c>
      <c r="AJ1562">
        <v>1</v>
      </c>
      <c r="AK1562">
        <v>1</v>
      </c>
      <c r="AL1562">
        <v>1</v>
      </c>
      <c r="AN1562">
        <v>0</v>
      </c>
      <c r="AO1562">
        <v>1</v>
      </c>
      <c r="AP1562">
        <v>0</v>
      </c>
      <c r="AQ1562">
        <v>0</v>
      </c>
      <c r="AR1562">
        <v>0</v>
      </c>
      <c r="AS1562" t="s">
        <v>3</v>
      </c>
      <c r="AT1562">
        <v>2.88</v>
      </c>
      <c r="AU1562" t="s">
        <v>3</v>
      </c>
      <c r="AV1562">
        <v>0</v>
      </c>
      <c r="AW1562">
        <v>2</v>
      </c>
      <c r="AX1562">
        <v>35812807</v>
      </c>
      <c r="AY1562">
        <v>1</v>
      </c>
      <c r="AZ1562">
        <v>0</v>
      </c>
      <c r="BA1562">
        <v>1545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CX1562">
        <f>Y1562*Source!I1444</f>
        <v>1.0511999999999999</v>
      </c>
      <c r="CY1562">
        <f>AA1562</f>
        <v>14208.11</v>
      </c>
      <c r="CZ1562">
        <f>AE1562</f>
        <v>2156.0100000000002</v>
      </c>
      <c r="DA1562">
        <f>AI1562</f>
        <v>6.59</v>
      </c>
      <c r="DB1562">
        <f t="shared" si="257"/>
        <v>6209.31</v>
      </c>
      <c r="DC1562">
        <f t="shared" si="258"/>
        <v>0</v>
      </c>
    </row>
    <row r="1563" spans="1:107">
      <c r="A1563">
        <f>ROW(Source!A1445)</f>
        <v>1445</v>
      </c>
      <c r="B1563">
        <v>35806607</v>
      </c>
      <c r="C1563">
        <v>35812808</v>
      </c>
      <c r="D1563">
        <v>18408291</v>
      </c>
      <c r="E1563">
        <v>1</v>
      </c>
      <c r="F1563">
        <v>1</v>
      </c>
      <c r="G1563">
        <v>1</v>
      </c>
      <c r="H1563">
        <v>1</v>
      </c>
      <c r="I1563" t="s">
        <v>658</v>
      </c>
      <c r="J1563" t="s">
        <v>3</v>
      </c>
      <c r="K1563" t="s">
        <v>659</v>
      </c>
      <c r="L1563">
        <v>1369</v>
      </c>
      <c r="N1563">
        <v>1013</v>
      </c>
      <c r="O1563" t="s">
        <v>583</v>
      </c>
      <c r="P1563" t="s">
        <v>583</v>
      </c>
      <c r="Q1563">
        <v>1</v>
      </c>
      <c r="W1563">
        <v>0</v>
      </c>
      <c r="X1563">
        <v>1933892413</v>
      </c>
      <c r="Y1563">
        <v>31.26</v>
      </c>
      <c r="AA1563">
        <v>0</v>
      </c>
      <c r="AB1563">
        <v>0</v>
      </c>
      <c r="AC1563">
        <v>0</v>
      </c>
      <c r="AD1563">
        <v>271.12</v>
      </c>
      <c r="AE1563">
        <v>0</v>
      </c>
      <c r="AF1563">
        <v>0</v>
      </c>
      <c r="AG1563">
        <v>0</v>
      </c>
      <c r="AH1563">
        <v>271.12</v>
      </c>
      <c r="AI1563">
        <v>1</v>
      </c>
      <c r="AJ1563">
        <v>1</v>
      </c>
      <c r="AK1563">
        <v>1</v>
      </c>
      <c r="AL1563">
        <v>1</v>
      </c>
      <c r="AN1563">
        <v>0</v>
      </c>
      <c r="AO1563">
        <v>1</v>
      </c>
      <c r="AP1563">
        <v>0</v>
      </c>
      <c r="AQ1563">
        <v>0</v>
      </c>
      <c r="AR1563">
        <v>0</v>
      </c>
      <c r="AS1563" t="s">
        <v>3</v>
      </c>
      <c r="AT1563">
        <v>31.26</v>
      </c>
      <c r="AU1563" t="s">
        <v>3</v>
      </c>
      <c r="AV1563">
        <v>1</v>
      </c>
      <c r="AW1563">
        <v>2</v>
      </c>
      <c r="AX1563">
        <v>35812816</v>
      </c>
      <c r="AY1563">
        <v>2</v>
      </c>
      <c r="AZ1563">
        <v>131072</v>
      </c>
      <c r="BA1563">
        <v>1546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CX1563">
        <f>Y1563*Source!I1445</f>
        <v>11.4099</v>
      </c>
      <c r="CY1563">
        <f>AD1563</f>
        <v>271.12</v>
      </c>
      <c r="CZ1563">
        <f>AH1563</f>
        <v>271.12</v>
      </c>
      <c r="DA1563">
        <f>AL1563</f>
        <v>1</v>
      </c>
      <c r="DB1563">
        <f t="shared" si="257"/>
        <v>8475.2099999999991</v>
      </c>
      <c r="DC1563">
        <f t="shared" si="258"/>
        <v>0</v>
      </c>
    </row>
    <row r="1564" spans="1:107">
      <c r="A1564">
        <f>ROW(Source!A1445)</f>
        <v>1445</v>
      </c>
      <c r="B1564">
        <v>35806607</v>
      </c>
      <c r="C1564">
        <v>35812808</v>
      </c>
      <c r="D1564">
        <v>121548</v>
      </c>
      <c r="E1564">
        <v>1</v>
      </c>
      <c r="F1564">
        <v>1</v>
      </c>
      <c r="G1564">
        <v>1</v>
      </c>
      <c r="H1564">
        <v>1</v>
      </c>
      <c r="I1564" t="s">
        <v>34</v>
      </c>
      <c r="J1564" t="s">
        <v>3</v>
      </c>
      <c r="K1564" t="s">
        <v>584</v>
      </c>
      <c r="L1564">
        <v>608254</v>
      </c>
      <c r="N1564">
        <v>1013</v>
      </c>
      <c r="O1564" t="s">
        <v>585</v>
      </c>
      <c r="P1564" t="s">
        <v>585</v>
      </c>
      <c r="Q1564">
        <v>1</v>
      </c>
      <c r="W1564">
        <v>0</v>
      </c>
      <c r="X1564">
        <v>-185737400</v>
      </c>
      <c r="Y1564">
        <v>6.7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1</v>
      </c>
      <c r="AJ1564">
        <v>1</v>
      </c>
      <c r="AK1564">
        <v>1</v>
      </c>
      <c r="AL1564">
        <v>1</v>
      </c>
      <c r="AN1564">
        <v>0</v>
      </c>
      <c r="AO1564">
        <v>1</v>
      </c>
      <c r="AP1564">
        <v>0</v>
      </c>
      <c r="AQ1564">
        <v>0</v>
      </c>
      <c r="AR1564">
        <v>0</v>
      </c>
      <c r="AS1564" t="s">
        <v>3</v>
      </c>
      <c r="AT1564">
        <v>6.7</v>
      </c>
      <c r="AU1564" t="s">
        <v>3</v>
      </c>
      <c r="AV1564">
        <v>2</v>
      </c>
      <c r="AW1564">
        <v>2</v>
      </c>
      <c r="AX1564">
        <v>35812817</v>
      </c>
      <c r="AY1564">
        <v>1</v>
      </c>
      <c r="AZ1564">
        <v>0</v>
      </c>
      <c r="BA1564">
        <v>1547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CX1564">
        <f>Y1564*Source!I1445</f>
        <v>2.4455</v>
      </c>
      <c r="CY1564">
        <f>AD1564</f>
        <v>0</v>
      </c>
      <c r="CZ1564">
        <f>AH1564</f>
        <v>0</v>
      </c>
      <c r="DA1564">
        <f>AL1564</f>
        <v>1</v>
      </c>
      <c r="DB1564">
        <f t="shared" si="257"/>
        <v>0</v>
      </c>
      <c r="DC1564">
        <f t="shared" si="258"/>
        <v>0</v>
      </c>
    </row>
    <row r="1565" spans="1:107">
      <c r="A1565">
        <f>ROW(Source!A1445)</f>
        <v>1445</v>
      </c>
      <c r="B1565">
        <v>35806607</v>
      </c>
      <c r="C1565">
        <v>35812808</v>
      </c>
      <c r="D1565">
        <v>29172710</v>
      </c>
      <c r="E1565">
        <v>1</v>
      </c>
      <c r="F1565">
        <v>1</v>
      </c>
      <c r="G1565">
        <v>1</v>
      </c>
      <c r="H1565">
        <v>2</v>
      </c>
      <c r="I1565" t="s">
        <v>593</v>
      </c>
      <c r="J1565" t="s">
        <v>594</v>
      </c>
      <c r="K1565" t="s">
        <v>595</v>
      </c>
      <c r="L1565">
        <v>1368</v>
      </c>
      <c r="N1565">
        <v>1011</v>
      </c>
      <c r="O1565" t="s">
        <v>589</v>
      </c>
      <c r="P1565" t="s">
        <v>589</v>
      </c>
      <c r="Q1565">
        <v>1</v>
      </c>
      <c r="W1565">
        <v>0</v>
      </c>
      <c r="X1565">
        <v>-1676841219</v>
      </c>
      <c r="Y1565">
        <v>6.7</v>
      </c>
      <c r="AA1565">
        <v>0</v>
      </c>
      <c r="AB1565">
        <v>539.16</v>
      </c>
      <c r="AC1565">
        <v>333.79</v>
      </c>
      <c r="AD1565">
        <v>0</v>
      </c>
      <c r="AE1565">
        <v>0</v>
      </c>
      <c r="AF1565">
        <v>46.56</v>
      </c>
      <c r="AG1565">
        <v>10.06</v>
      </c>
      <c r="AH1565">
        <v>0</v>
      </c>
      <c r="AI1565">
        <v>1</v>
      </c>
      <c r="AJ1565">
        <v>11.58</v>
      </c>
      <c r="AK1565">
        <v>33.18</v>
      </c>
      <c r="AL1565">
        <v>1</v>
      </c>
      <c r="AN1565">
        <v>0</v>
      </c>
      <c r="AO1565">
        <v>1</v>
      </c>
      <c r="AP1565">
        <v>0</v>
      </c>
      <c r="AQ1565">
        <v>0</v>
      </c>
      <c r="AR1565">
        <v>0</v>
      </c>
      <c r="AS1565" t="s">
        <v>3</v>
      </c>
      <c r="AT1565">
        <v>6.7</v>
      </c>
      <c r="AU1565" t="s">
        <v>3</v>
      </c>
      <c r="AV1565">
        <v>0</v>
      </c>
      <c r="AW1565">
        <v>2</v>
      </c>
      <c r="AX1565">
        <v>35812818</v>
      </c>
      <c r="AY1565">
        <v>1</v>
      </c>
      <c r="AZ1565">
        <v>0</v>
      </c>
      <c r="BA1565">
        <v>1548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CX1565">
        <f>Y1565*Source!I1445</f>
        <v>2.4455</v>
      </c>
      <c r="CY1565">
        <f>AB1565</f>
        <v>539.16</v>
      </c>
      <c r="CZ1565">
        <f>AF1565</f>
        <v>46.56</v>
      </c>
      <c r="DA1565">
        <f>AJ1565</f>
        <v>11.58</v>
      </c>
      <c r="DB1565">
        <f t="shared" si="257"/>
        <v>311.95</v>
      </c>
      <c r="DC1565">
        <f t="shared" si="258"/>
        <v>67.400000000000006</v>
      </c>
    </row>
    <row r="1566" spans="1:107">
      <c r="A1566">
        <f>ROW(Source!A1445)</f>
        <v>1445</v>
      </c>
      <c r="B1566">
        <v>35806607</v>
      </c>
      <c r="C1566">
        <v>35812808</v>
      </c>
      <c r="D1566">
        <v>29173472</v>
      </c>
      <c r="E1566">
        <v>1</v>
      </c>
      <c r="F1566">
        <v>1</v>
      </c>
      <c r="G1566">
        <v>1</v>
      </c>
      <c r="H1566">
        <v>2</v>
      </c>
      <c r="I1566" t="s">
        <v>660</v>
      </c>
      <c r="J1566" t="s">
        <v>661</v>
      </c>
      <c r="K1566" t="s">
        <v>662</v>
      </c>
      <c r="L1566">
        <v>1368</v>
      </c>
      <c r="N1566">
        <v>1011</v>
      </c>
      <c r="O1566" t="s">
        <v>589</v>
      </c>
      <c r="P1566" t="s">
        <v>589</v>
      </c>
      <c r="Q1566">
        <v>1</v>
      </c>
      <c r="W1566">
        <v>0</v>
      </c>
      <c r="X1566">
        <v>275932499</v>
      </c>
      <c r="Y1566">
        <v>11</v>
      </c>
      <c r="AA1566">
        <v>0</v>
      </c>
      <c r="AB1566">
        <v>12.75</v>
      </c>
      <c r="AC1566">
        <v>0</v>
      </c>
      <c r="AD1566">
        <v>0</v>
      </c>
      <c r="AE1566">
        <v>0</v>
      </c>
      <c r="AF1566">
        <v>3</v>
      </c>
      <c r="AG1566">
        <v>0</v>
      </c>
      <c r="AH1566">
        <v>0</v>
      </c>
      <c r="AI1566">
        <v>1</v>
      </c>
      <c r="AJ1566">
        <v>4.25</v>
      </c>
      <c r="AK1566">
        <v>33.18</v>
      </c>
      <c r="AL1566">
        <v>1</v>
      </c>
      <c r="AN1566">
        <v>0</v>
      </c>
      <c r="AO1566">
        <v>1</v>
      </c>
      <c r="AP1566">
        <v>0</v>
      </c>
      <c r="AQ1566">
        <v>0</v>
      </c>
      <c r="AR1566">
        <v>0</v>
      </c>
      <c r="AS1566" t="s">
        <v>3</v>
      </c>
      <c r="AT1566">
        <v>11</v>
      </c>
      <c r="AU1566" t="s">
        <v>3</v>
      </c>
      <c r="AV1566">
        <v>0</v>
      </c>
      <c r="AW1566">
        <v>2</v>
      </c>
      <c r="AX1566">
        <v>35812819</v>
      </c>
      <c r="AY1566">
        <v>1</v>
      </c>
      <c r="AZ1566">
        <v>0</v>
      </c>
      <c r="BA1566">
        <v>1549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CX1566">
        <f>Y1566*Source!I1445</f>
        <v>4.0149999999999997</v>
      </c>
      <c r="CY1566">
        <f>AB1566</f>
        <v>12.75</v>
      </c>
      <c r="CZ1566">
        <f>AF1566</f>
        <v>3</v>
      </c>
      <c r="DA1566">
        <f>AJ1566</f>
        <v>4.25</v>
      </c>
      <c r="DB1566">
        <f t="shared" si="257"/>
        <v>33</v>
      </c>
      <c r="DC1566">
        <f t="shared" si="258"/>
        <v>0</v>
      </c>
    </row>
    <row r="1567" spans="1:107">
      <c r="A1567">
        <f>ROW(Source!A1445)</f>
        <v>1445</v>
      </c>
      <c r="B1567">
        <v>35806607</v>
      </c>
      <c r="C1567">
        <v>35812808</v>
      </c>
      <c r="D1567">
        <v>29174913</v>
      </c>
      <c r="E1567">
        <v>1</v>
      </c>
      <c r="F1567">
        <v>1</v>
      </c>
      <c r="G1567">
        <v>1</v>
      </c>
      <c r="H1567">
        <v>2</v>
      </c>
      <c r="I1567" t="s">
        <v>601</v>
      </c>
      <c r="J1567" t="s">
        <v>602</v>
      </c>
      <c r="K1567" t="s">
        <v>603</v>
      </c>
      <c r="L1567">
        <v>1368</v>
      </c>
      <c r="N1567">
        <v>1011</v>
      </c>
      <c r="O1567" t="s">
        <v>589</v>
      </c>
      <c r="P1567" t="s">
        <v>589</v>
      </c>
      <c r="Q1567">
        <v>1</v>
      </c>
      <c r="W1567">
        <v>0</v>
      </c>
      <c r="X1567">
        <v>458544584</v>
      </c>
      <c r="Y1567">
        <v>0.35</v>
      </c>
      <c r="AA1567">
        <v>0</v>
      </c>
      <c r="AB1567">
        <v>932.72</v>
      </c>
      <c r="AC1567">
        <v>384.89</v>
      </c>
      <c r="AD1567">
        <v>0</v>
      </c>
      <c r="AE1567">
        <v>0</v>
      </c>
      <c r="AF1567">
        <v>87.17</v>
      </c>
      <c r="AG1567">
        <v>11.6</v>
      </c>
      <c r="AH1567">
        <v>0</v>
      </c>
      <c r="AI1567">
        <v>1</v>
      </c>
      <c r="AJ1567">
        <v>10.7</v>
      </c>
      <c r="AK1567">
        <v>33.18</v>
      </c>
      <c r="AL1567">
        <v>1</v>
      </c>
      <c r="AN1567">
        <v>0</v>
      </c>
      <c r="AO1567">
        <v>1</v>
      </c>
      <c r="AP1567">
        <v>0</v>
      </c>
      <c r="AQ1567">
        <v>0</v>
      </c>
      <c r="AR1567">
        <v>0</v>
      </c>
      <c r="AS1567" t="s">
        <v>3</v>
      </c>
      <c r="AT1567">
        <v>0.35</v>
      </c>
      <c r="AU1567" t="s">
        <v>3</v>
      </c>
      <c r="AV1567">
        <v>0</v>
      </c>
      <c r="AW1567">
        <v>2</v>
      </c>
      <c r="AX1567">
        <v>35812820</v>
      </c>
      <c r="AY1567">
        <v>1</v>
      </c>
      <c r="AZ1567">
        <v>0</v>
      </c>
      <c r="BA1567">
        <v>1550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CX1567">
        <f>Y1567*Source!I1445</f>
        <v>0.12775</v>
      </c>
      <c r="CY1567">
        <f>AB1567</f>
        <v>932.72</v>
      </c>
      <c r="CZ1567">
        <f>AF1567</f>
        <v>87.17</v>
      </c>
      <c r="DA1567">
        <f>AJ1567</f>
        <v>10.7</v>
      </c>
      <c r="DB1567">
        <f t="shared" si="257"/>
        <v>30.51</v>
      </c>
      <c r="DC1567">
        <f t="shared" si="258"/>
        <v>4.0599999999999996</v>
      </c>
    </row>
    <row r="1568" spans="1:107">
      <c r="A1568">
        <f>ROW(Source!A1445)</f>
        <v>1445</v>
      </c>
      <c r="B1568">
        <v>35806607</v>
      </c>
      <c r="C1568">
        <v>35812808</v>
      </c>
      <c r="D1568">
        <v>29114687</v>
      </c>
      <c r="E1568">
        <v>1</v>
      </c>
      <c r="F1568">
        <v>1</v>
      </c>
      <c r="G1568">
        <v>1</v>
      </c>
      <c r="H1568">
        <v>3</v>
      </c>
      <c r="I1568" t="s">
        <v>663</v>
      </c>
      <c r="J1568" t="s">
        <v>664</v>
      </c>
      <c r="K1568" t="s">
        <v>665</v>
      </c>
      <c r="L1568">
        <v>1348</v>
      </c>
      <c r="N1568">
        <v>1009</v>
      </c>
      <c r="O1568" t="s">
        <v>29</v>
      </c>
      <c r="P1568" t="s">
        <v>29</v>
      </c>
      <c r="Q1568">
        <v>1000</v>
      </c>
      <c r="W1568">
        <v>0</v>
      </c>
      <c r="X1568">
        <v>157955001</v>
      </c>
      <c r="Y1568">
        <v>1.8E-3</v>
      </c>
      <c r="AA1568">
        <v>105069.06</v>
      </c>
      <c r="AB1568">
        <v>0</v>
      </c>
      <c r="AC1568">
        <v>0</v>
      </c>
      <c r="AD1568">
        <v>0</v>
      </c>
      <c r="AE1568">
        <v>16974</v>
      </c>
      <c r="AF1568">
        <v>0</v>
      </c>
      <c r="AG1568">
        <v>0</v>
      </c>
      <c r="AH1568">
        <v>0</v>
      </c>
      <c r="AI1568">
        <v>6.19</v>
      </c>
      <c r="AJ1568">
        <v>1</v>
      </c>
      <c r="AK1568">
        <v>1</v>
      </c>
      <c r="AL1568">
        <v>1</v>
      </c>
      <c r="AN1568">
        <v>0</v>
      </c>
      <c r="AO1568">
        <v>1</v>
      </c>
      <c r="AP1568">
        <v>0</v>
      </c>
      <c r="AQ1568">
        <v>0</v>
      </c>
      <c r="AR1568">
        <v>0</v>
      </c>
      <c r="AS1568" t="s">
        <v>3</v>
      </c>
      <c r="AT1568">
        <v>1.8E-3</v>
      </c>
      <c r="AU1568" t="s">
        <v>3</v>
      </c>
      <c r="AV1568">
        <v>0</v>
      </c>
      <c r="AW1568">
        <v>2</v>
      </c>
      <c r="AX1568">
        <v>35812821</v>
      </c>
      <c r="AY1568">
        <v>1</v>
      </c>
      <c r="AZ1568">
        <v>0</v>
      </c>
      <c r="BA1568">
        <v>1551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CX1568">
        <f>Y1568*Source!I1445</f>
        <v>6.5699999999999992E-4</v>
      </c>
      <c r="CY1568">
        <f>AA1568</f>
        <v>105069.06</v>
      </c>
      <c r="CZ1568">
        <f>AE1568</f>
        <v>16974</v>
      </c>
      <c r="DA1568">
        <f>AI1568</f>
        <v>6.19</v>
      </c>
      <c r="DB1568">
        <f t="shared" si="257"/>
        <v>30.55</v>
      </c>
      <c r="DC1568">
        <f t="shared" si="258"/>
        <v>0</v>
      </c>
    </row>
    <row r="1569" spans="1:107">
      <c r="A1569">
        <f>ROW(Source!A1445)</f>
        <v>1445</v>
      </c>
      <c r="B1569">
        <v>35806607</v>
      </c>
      <c r="C1569">
        <v>35812808</v>
      </c>
      <c r="D1569">
        <v>29115292</v>
      </c>
      <c r="E1569">
        <v>1</v>
      </c>
      <c r="F1569">
        <v>1</v>
      </c>
      <c r="G1569">
        <v>1</v>
      </c>
      <c r="H1569">
        <v>3</v>
      </c>
      <c r="I1569" t="s">
        <v>666</v>
      </c>
      <c r="J1569" t="s">
        <v>667</v>
      </c>
      <c r="K1569" t="s">
        <v>668</v>
      </c>
      <c r="L1569">
        <v>1339</v>
      </c>
      <c r="N1569">
        <v>1007</v>
      </c>
      <c r="O1569" t="s">
        <v>638</v>
      </c>
      <c r="P1569" t="s">
        <v>638</v>
      </c>
      <c r="Q1569">
        <v>1</v>
      </c>
      <c r="W1569">
        <v>0</v>
      </c>
      <c r="X1569">
        <v>582810497</v>
      </c>
      <c r="Y1569">
        <v>1.24</v>
      </c>
      <c r="AA1569">
        <v>29691.33</v>
      </c>
      <c r="AB1569">
        <v>0</v>
      </c>
      <c r="AC1569">
        <v>0</v>
      </c>
      <c r="AD1569">
        <v>0</v>
      </c>
      <c r="AE1569">
        <v>4478.33</v>
      </c>
      <c r="AF1569">
        <v>0</v>
      </c>
      <c r="AG1569">
        <v>0</v>
      </c>
      <c r="AH1569">
        <v>0</v>
      </c>
      <c r="AI1569">
        <v>6.63</v>
      </c>
      <c r="AJ1569">
        <v>1</v>
      </c>
      <c r="AK1569">
        <v>1</v>
      </c>
      <c r="AL1569">
        <v>1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 t="s">
        <v>3</v>
      </c>
      <c r="AT1569">
        <v>1.24</v>
      </c>
      <c r="AU1569" t="s">
        <v>3</v>
      </c>
      <c r="AV1569">
        <v>0</v>
      </c>
      <c r="AW1569">
        <v>2</v>
      </c>
      <c r="AX1569">
        <v>35812822</v>
      </c>
      <c r="AY1569">
        <v>1</v>
      </c>
      <c r="AZ1569">
        <v>0</v>
      </c>
      <c r="BA1569">
        <v>1552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CX1569">
        <f>Y1569*Source!I1445</f>
        <v>0.4526</v>
      </c>
      <c r="CY1569">
        <f>AA1569</f>
        <v>29691.33</v>
      </c>
      <c r="CZ1569">
        <f>AE1569</f>
        <v>4478.33</v>
      </c>
      <c r="DA1569">
        <f>AI1569</f>
        <v>6.63</v>
      </c>
      <c r="DB1569">
        <f t="shared" si="257"/>
        <v>5553.13</v>
      </c>
      <c r="DC1569">
        <f t="shared" si="258"/>
        <v>0</v>
      </c>
    </row>
    <row r="1570" spans="1:107">
      <c r="A1570">
        <f>ROW(Source!A1446)</f>
        <v>1446</v>
      </c>
      <c r="B1570">
        <v>35806607</v>
      </c>
      <c r="C1570">
        <v>35812823</v>
      </c>
      <c r="D1570">
        <v>18410572</v>
      </c>
      <c r="E1570">
        <v>1</v>
      </c>
      <c r="F1570">
        <v>1</v>
      </c>
      <c r="G1570">
        <v>1</v>
      </c>
      <c r="H1570">
        <v>1</v>
      </c>
      <c r="I1570" t="s">
        <v>856</v>
      </c>
      <c r="J1570" t="s">
        <v>3</v>
      </c>
      <c r="K1570" t="s">
        <v>857</v>
      </c>
      <c r="L1570">
        <v>1369</v>
      </c>
      <c r="N1570">
        <v>1013</v>
      </c>
      <c r="O1570" t="s">
        <v>583</v>
      </c>
      <c r="P1570" t="s">
        <v>583</v>
      </c>
      <c r="Q1570">
        <v>1</v>
      </c>
      <c r="W1570">
        <v>0</v>
      </c>
      <c r="X1570">
        <v>-546915240</v>
      </c>
      <c r="Y1570">
        <v>84.11099999999999</v>
      </c>
      <c r="AA1570">
        <v>0</v>
      </c>
      <c r="AB1570">
        <v>0</v>
      </c>
      <c r="AC1570">
        <v>0</v>
      </c>
      <c r="AD1570">
        <v>290.04000000000002</v>
      </c>
      <c r="AE1570">
        <v>0</v>
      </c>
      <c r="AF1570">
        <v>0</v>
      </c>
      <c r="AG1570">
        <v>0</v>
      </c>
      <c r="AH1570">
        <v>290.04000000000002</v>
      </c>
      <c r="AI1570">
        <v>1</v>
      </c>
      <c r="AJ1570">
        <v>1</v>
      </c>
      <c r="AK1570">
        <v>1</v>
      </c>
      <c r="AL1570">
        <v>1</v>
      </c>
      <c r="AN1570">
        <v>0</v>
      </c>
      <c r="AO1570">
        <v>1</v>
      </c>
      <c r="AP1570">
        <v>1</v>
      </c>
      <c r="AQ1570">
        <v>0</v>
      </c>
      <c r="AR1570">
        <v>0</v>
      </c>
      <c r="AS1570" t="s">
        <v>3</v>
      </c>
      <c r="AT1570">
        <v>73.14</v>
      </c>
      <c r="AU1570" t="s">
        <v>310</v>
      </c>
      <c r="AV1570">
        <v>1</v>
      </c>
      <c r="AW1570">
        <v>2</v>
      </c>
      <c r="AX1570">
        <v>35812832</v>
      </c>
      <c r="AY1570">
        <v>2</v>
      </c>
      <c r="AZ1570">
        <v>131072</v>
      </c>
      <c r="BA1570">
        <v>1553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CX1570">
        <f>Y1570*Source!I1446</f>
        <v>1.6822199999999998</v>
      </c>
      <c r="CY1570">
        <f>AD1570</f>
        <v>290.04000000000002</v>
      </c>
      <c r="CZ1570">
        <f>AH1570</f>
        <v>290.04000000000002</v>
      </c>
      <c r="DA1570">
        <f>AL1570</f>
        <v>1</v>
      </c>
      <c r="DB1570">
        <f>ROUND((ROUND(AT1570*CZ1570,2)*1.15),2)</f>
        <v>24395.56</v>
      </c>
      <c r="DC1570">
        <f>ROUND((ROUND(AT1570*AG1570,2)*1.15),2)</f>
        <v>0</v>
      </c>
    </row>
    <row r="1571" spans="1:107">
      <c r="A1571">
        <f>ROW(Source!A1446)</f>
        <v>1446</v>
      </c>
      <c r="B1571">
        <v>35806607</v>
      </c>
      <c r="C1571">
        <v>35812823</v>
      </c>
      <c r="D1571">
        <v>121548</v>
      </c>
      <c r="E1571">
        <v>1</v>
      </c>
      <c r="F1571">
        <v>1</v>
      </c>
      <c r="G1571">
        <v>1</v>
      </c>
      <c r="H1571">
        <v>1</v>
      </c>
      <c r="I1571" t="s">
        <v>34</v>
      </c>
      <c r="J1571" t="s">
        <v>3</v>
      </c>
      <c r="K1571" t="s">
        <v>584</v>
      </c>
      <c r="L1571">
        <v>608254</v>
      </c>
      <c r="N1571">
        <v>1013</v>
      </c>
      <c r="O1571" t="s">
        <v>585</v>
      </c>
      <c r="P1571" t="s">
        <v>585</v>
      </c>
      <c r="Q1571">
        <v>1</v>
      </c>
      <c r="W1571">
        <v>0</v>
      </c>
      <c r="X1571">
        <v>-185737400</v>
      </c>
      <c r="Y1571">
        <v>1.7125000000000001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1</v>
      </c>
      <c r="AJ1571">
        <v>1</v>
      </c>
      <c r="AK1571">
        <v>1</v>
      </c>
      <c r="AL1571">
        <v>1</v>
      </c>
      <c r="AN1571">
        <v>0</v>
      </c>
      <c r="AO1571">
        <v>1</v>
      </c>
      <c r="AP1571">
        <v>1</v>
      </c>
      <c r="AQ1571">
        <v>0</v>
      </c>
      <c r="AR1571">
        <v>0</v>
      </c>
      <c r="AS1571" t="s">
        <v>3</v>
      </c>
      <c r="AT1571">
        <v>1.37</v>
      </c>
      <c r="AU1571" t="s">
        <v>143</v>
      </c>
      <c r="AV1571">
        <v>2</v>
      </c>
      <c r="AW1571">
        <v>2</v>
      </c>
      <c r="AX1571">
        <v>35812833</v>
      </c>
      <c r="AY1571">
        <v>1</v>
      </c>
      <c r="AZ1571">
        <v>0</v>
      </c>
      <c r="BA1571">
        <v>1554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CX1571">
        <f>Y1571*Source!I1446</f>
        <v>3.4250000000000003E-2</v>
      </c>
      <c r="CY1571">
        <f>AD1571</f>
        <v>0</v>
      </c>
      <c r="CZ1571">
        <f>AH1571</f>
        <v>0</v>
      </c>
      <c r="DA1571">
        <f>AL1571</f>
        <v>1</v>
      </c>
      <c r="DB1571">
        <f>ROUND((ROUND(AT1571*CZ1571,2)*1.25),2)</f>
        <v>0</v>
      </c>
      <c r="DC1571">
        <f>ROUND((ROUND(AT1571*AG1571,2)*1.25),2)</f>
        <v>0</v>
      </c>
    </row>
    <row r="1572" spans="1:107">
      <c r="A1572">
        <f>ROW(Source!A1446)</f>
        <v>1446</v>
      </c>
      <c r="B1572">
        <v>35806607</v>
      </c>
      <c r="C1572">
        <v>35812823</v>
      </c>
      <c r="D1572">
        <v>29172379</v>
      </c>
      <c r="E1572">
        <v>1</v>
      </c>
      <c r="F1572">
        <v>1</v>
      </c>
      <c r="G1572">
        <v>1</v>
      </c>
      <c r="H1572">
        <v>2</v>
      </c>
      <c r="I1572" t="s">
        <v>858</v>
      </c>
      <c r="J1572" t="s">
        <v>859</v>
      </c>
      <c r="K1572" t="s">
        <v>860</v>
      </c>
      <c r="L1572">
        <v>1368</v>
      </c>
      <c r="N1572">
        <v>1011</v>
      </c>
      <c r="O1572" t="s">
        <v>589</v>
      </c>
      <c r="P1572" t="s">
        <v>589</v>
      </c>
      <c r="Q1572">
        <v>1</v>
      </c>
      <c r="W1572">
        <v>0</v>
      </c>
      <c r="X1572">
        <v>-151619853</v>
      </c>
      <c r="Y1572">
        <v>1.7125000000000001</v>
      </c>
      <c r="AA1572">
        <v>0</v>
      </c>
      <c r="AB1572">
        <v>1102.08</v>
      </c>
      <c r="AC1572">
        <v>447.93</v>
      </c>
      <c r="AD1572">
        <v>0</v>
      </c>
      <c r="AE1572">
        <v>0</v>
      </c>
      <c r="AF1572">
        <v>112</v>
      </c>
      <c r="AG1572">
        <v>13.5</v>
      </c>
      <c r="AH1572">
        <v>0</v>
      </c>
      <c r="AI1572">
        <v>1</v>
      </c>
      <c r="AJ1572">
        <v>9.84</v>
      </c>
      <c r="AK1572">
        <v>33.18</v>
      </c>
      <c r="AL1572">
        <v>1</v>
      </c>
      <c r="AN1572">
        <v>0</v>
      </c>
      <c r="AO1572">
        <v>1</v>
      </c>
      <c r="AP1572">
        <v>1</v>
      </c>
      <c r="AQ1572">
        <v>0</v>
      </c>
      <c r="AR1572">
        <v>0</v>
      </c>
      <c r="AS1572" t="s">
        <v>3</v>
      </c>
      <c r="AT1572">
        <v>1.37</v>
      </c>
      <c r="AU1572" t="s">
        <v>143</v>
      </c>
      <c r="AV1572">
        <v>0</v>
      </c>
      <c r="AW1572">
        <v>2</v>
      </c>
      <c r="AX1572">
        <v>35812834</v>
      </c>
      <c r="AY1572">
        <v>1</v>
      </c>
      <c r="AZ1572">
        <v>0</v>
      </c>
      <c r="BA1572">
        <v>1555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CX1572">
        <f>Y1572*Source!I1446</f>
        <v>3.4250000000000003E-2</v>
      </c>
      <c r="CY1572">
        <f>AB1572</f>
        <v>1102.08</v>
      </c>
      <c r="CZ1572">
        <f>AF1572</f>
        <v>112</v>
      </c>
      <c r="DA1572">
        <f>AJ1572</f>
        <v>9.84</v>
      </c>
      <c r="DB1572">
        <f>ROUND((ROUND(AT1572*CZ1572,2)*1.25),2)</f>
        <v>191.8</v>
      </c>
      <c r="DC1572">
        <f>ROUND((ROUND(AT1572*AG1572,2)*1.25),2)</f>
        <v>23.13</v>
      </c>
    </row>
    <row r="1573" spans="1:107">
      <c r="A1573">
        <f>ROW(Source!A1446)</f>
        <v>1446</v>
      </c>
      <c r="B1573">
        <v>35806607</v>
      </c>
      <c r="C1573">
        <v>35812823</v>
      </c>
      <c r="D1573">
        <v>29174913</v>
      </c>
      <c r="E1573">
        <v>1</v>
      </c>
      <c r="F1573">
        <v>1</v>
      </c>
      <c r="G1573">
        <v>1</v>
      </c>
      <c r="H1573">
        <v>2</v>
      </c>
      <c r="I1573" t="s">
        <v>601</v>
      </c>
      <c r="J1573" t="s">
        <v>602</v>
      </c>
      <c r="K1573" t="s">
        <v>603</v>
      </c>
      <c r="L1573">
        <v>1368</v>
      </c>
      <c r="N1573">
        <v>1011</v>
      </c>
      <c r="O1573" t="s">
        <v>589</v>
      </c>
      <c r="P1573" t="s">
        <v>589</v>
      </c>
      <c r="Q1573">
        <v>1</v>
      </c>
      <c r="W1573">
        <v>0</v>
      </c>
      <c r="X1573">
        <v>458544584</v>
      </c>
      <c r="Y1573">
        <v>2.5750000000000002</v>
      </c>
      <c r="AA1573">
        <v>0</v>
      </c>
      <c r="AB1573">
        <v>932.72</v>
      </c>
      <c r="AC1573">
        <v>384.89</v>
      </c>
      <c r="AD1573">
        <v>0</v>
      </c>
      <c r="AE1573">
        <v>0</v>
      </c>
      <c r="AF1573">
        <v>87.17</v>
      </c>
      <c r="AG1573">
        <v>11.6</v>
      </c>
      <c r="AH1573">
        <v>0</v>
      </c>
      <c r="AI1573">
        <v>1</v>
      </c>
      <c r="AJ1573">
        <v>10.7</v>
      </c>
      <c r="AK1573">
        <v>33.18</v>
      </c>
      <c r="AL1573">
        <v>1</v>
      </c>
      <c r="AN1573">
        <v>0</v>
      </c>
      <c r="AO1573">
        <v>1</v>
      </c>
      <c r="AP1573">
        <v>1</v>
      </c>
      <c r="AQ1573">
        <v>0</v>
      </c>
      <c r="AR1573">
        <v>0</v>
      </c>
      <c r="AS1573" t="s">
        <v>3</v>
      </c>
      <c r="AT1573">
        <v>2.06</v>
      </c>
      <c r="AU1573" t="s">
        <v>143</v>
      </c>
      <c r="AV1573">
        <v>0</v>
      </c>
      <c r="AW1573">
        <v>2</v>
      </c>
      <c r="AX1573">
        <v>35812835</v>
      </c>
      <c r="AY1573">
        <v>1</v>
      </c>
      <c r="AZ1573">
        <v>0</v>
      </c>
      <c r="BA1573">
        <v>1556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CX1573">
        <f>Y1573*Source!I1446</f>
        <v>5.1500000000000004E-2</v>
      </c>
      <c r="CY1573">
        <f>AB1573</f>
        <v>932.72</v>
      </c>
      <c r="CZ1573">
        <f>AF1573</f>
        <v>87.17</v>
      </c>
      <c r="DA1573">
        <f>AJ1573</f>
        <v>10.7</v>
      </c>
      <c r="DB1573">
        <f>ROUND((ROUND(AT1573*CZ1573,2)*1.25),2)</f>
        <v>224.46</v>
      </c>
      <c r="DC1573">
        <f>ROUND((ROUND(AT1573*AG1573,2)*1.25),2)</f>
        <v>29.88</v>
      </c>
    </row>
    <row r="1574" spans="1:107">
      <c r="A1574">
        <f>ROW(Source!A1446)</f>
        <v>1446</v>
      </c>
      <c r="B1574">
        <v>35806607</v>
      </c>
      <c r="C1574">
        <v>35812823</v>
      </c>
      <c r="D1574">
        <v>29114836</v>
      </c>
      <c r="E1574">
        <v>1</v>
      </c>
      <c r="F1574">
        <v>1</v>
      </c>
      <c r="G1574">
        <v>1</v>
      </c>
      <c r="H1574">
        <v>3</v>
      </c>
      <c r="I1574" t="s">
        <v>176</v>
      </c>
      <c r="J1574" t="s">
        <v>311</v>
      </c>
      <c r="K1574" t="s">
        <v>177</v>
      </c>
      <c r="L1574">
        <v>1035</v>
      </c>
      <c r="N1574">
        <v>1013</v>
      </c>
      <c r="O1574" t="s">
        <v>178</v>
      </c>
      <c r="P1574" t="s">
        <v>178</v>
      </c>
      <c r="Q1574">
        <v>1</v>
      </c>
      <c r="W1574">
        <v>0</v>
      </c>
      <c r="X1574">
        <v>-1252999712</v>
      </c>
      <c r="Y1574">
        <v>100</v>
      </c>
      <c r="AA1574">
        <v>196.01</v>
      </c>
      <c r="AB1574">
        <v>0</v>
      </c>
      <c r="AC1574">
        <v>0</v>
      </c>
      <c r="AD1574">
        <v>0</v>
      </c>
      <c r="AE1574">
        <v>94.69</v>
      </c>
      <c r="AF1574">
        <v>0</v>
      </c>
      <c r="AG1574">
        <v>0</v>
      </c>
      <c r="AH1574">
        <v>0</v>
      </c>
      <c r="AI1574">
        <v>2.0699999999999998</v>
      </c>
      <c r="AJ1574">
        <v>1</v>
      </c>
      <c r="AK1574">
        <v>1</v>
      </c>
      <c r="AL1574">
        <v>1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 t="s">
        <v>3</v>
      </c>
      <c r="AT1574">
        <v>100</v>
      </c>
      <c r="AU1574" t="s">
        <v>3</v>
      </c>
      <c r="AV1574">
        <v>0</v>
      </c>
      <c r="AW1574">
        <v>1</v>
      </c>
      <c r="AX1574">
        <v>-1</v>
      </c>
      <c r="AY1574">
        <v>0</v>
      </c>
      <c r="AZ1574">
        <v>0</v>
      </c>
      <c r="BA1574" t="s">
        <v>3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CX1574">
        <f>Y1574*Source!I1446</f>
        <v>2</v>
      </c>
      <c r="CY1574">
        <f>AA1574</f>
        <v>196.01</v>
      </c>
      <c r="CZ1574">
        <f>AE1574</f>
        <v>94.69</v>
      </c>
      <c r="DA1574">
        <f>AI1574</f>
        <v>2.0699999999999998</v>
      </c>
      <c r="DB1574">
        <f t="shared" ref="DB1574:DB1599" si="259">ROUND(ROUND(AT1574*CZ1574,2),2)</f>
        <v>9469</v>
      </c>
      <c r="DC1574">
        <f t="shared" ref="DC1574:DC1599" si="260">ROUND(ROUND(AT1574*AG1574,2),2)</f>
        <v>0</v>
      </c>
    </row>
    <row r="1575" spans="1:107">
      <c r="A1575">
        <f>ROW(Source!A1446)</f>
        <v>1446</v>
      </c>
      <c r="B1575">
        <v>35806607</v>
      </c>
      <c r="C1575">
        <v>35812823</v>
      </c>
      <c r="D1575">
        <v>29114332</v>
      </c>
      <c r="E1575">
        <v>1</v>
      </c>
      <c r="F1575">
        <v>1</v>
      </c>
      <c r="G1575">
        <v>1</v>
      </c>
      <c r="H1575">
        <v>3</v>
      </c>
      <c r="I1575" t="s">
        <v>628</v>
      </c>
      <c r="J1575" t="s">
        <v>654</v>
      </c>
      <c r="K1575" t="s">
        <v>630</v>
      </c>
      <c r="L1575">
        <v>1348</v>
      </c>
      <c r="N1575">
        <v>1009</v>
      </c>
      <c r="O1575" t="s">
        <v>29</v>
      </c>
      <c r="P1575" t="s">
        <v>29</v>
      </c>
      <c r="Q1575">
        <v>1000</v>
      </c>
      <c r="W1575">
        <v>0</v>
      </c>
      <c r="X1575">
        <v>233971917</v>
      </c>
      <c r="Y1575">
        <v>3.3999999999999998E-3</v>
      </c>
      <c r="AA1575">
        <v>54619.68</v>
      </c>
      <c r="AB1575">
        <v>0</v>
      </c>
      <c r="AC1575">
        <v>0</v>
      </c>
      <c r="AD1575">
        <v>0</v>
      </c>
      <c r="AE1575">
        <v>11978</v>
      </c>
      <c r="AF1575">
        <v>0</v>
      </c>
      <c r="AG1575">
        <v>0</v>
      </c>
      <c r="AH1575">
        <v>0</v>
      </c>
      <c r="AI1575">
        <v>4.5599999999999996</v>
      </c>
      <c r="AJ1575">
        <v>1</v>
      </c>
      <c r="AK1575">
        <v>1</v>
      </c>
      <c r="AL1575">
        <v>1</v>
      </c>
      <c r="AN1575">
        <v>0</v>
      </c>
      <c r="AO1575">
        <v>1</v>
      </c>
      <c r="AP1575">
        <v>0</v>
      </c>
      <c r="AQ1575">
        <v>0</v>
      </c>
      <c r="AR1575">
        <v>0</v>
      </c>
      <c r="AS1575" t="s">
        <v>3</v>
      </c>
      <c r="AT1575">
        <v>3.3999999999999998E-3</v>
      </c>
      <c r="AU1575" t="s">
        <v>3</v>
      </c>
      <c r="AV1575">
        <v>0</v>
      </c>
      <c r="AW1575">
        <v>2</v>
      </c>
      <c r="AX1575">
        <v>35812836</v>
      </c>
      <c r="AY1575">
        <v>1</v>
      </c>
      <c r="AZ1575">
        <v>0</v>
      </c>
      <c r="BA1575">
        <v>1557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CX1575">
        <f>Y1575*Source!I1446</f>
        <v>6.7999999999999999E-5</v>
      </c>
      <c r="CY1575">
        <f>AA1575</f>
        <v>54619.68</v>
      </c>
      <c r="CZ1575">
        <f>AE1575</f>
        <v>11978</v>
      </c>
      <c r="DA1575">
        <f>AI1575</f>
        <v>4.5599999999999996</v>
      </c>
      <c r="DB1575">
        <f t="shared" si="259"/>
        <v>40.729999999999997</v>
      </c>
      <c r="DC1575">
        <f t="shared" si="260"/>
        <v>0</v>
      </c>
    </row>
    <row r="1576" spans="1:107">
      <c r="A1576">
        <f>ROW(Source!A1446)</f>
        <v>1446</v>
      </c>
      <c r="B1576">
        <v>35806607</v>
      </c>
      <c r="C1576">
        <v>35812823</v>
      </c>
      <c r="D1576">
        <v>29130561</v>
      </c>
      <c r="E1576">
        <v>1</v>
      </c>
      <c r="F1576">
        <v>1</v>
      </c>
      <c r="G1576">
        <v>1</v>
      </c>
      <c r="H1576">
        <v>3</v>
      </c>
      <c r="I1576" t="s">
        <v>185</v>
      </c>
      <c r="J1576" t="s">
        <v>317</v>
      </c>
      <c r="K1576" t="s">
        <v>186</v>
      </c>
      <c r="L1576">
        <v>1327</v>
      </c>
      <c r="N1576">
        <v>1005</v>
      </c>
      <c r="O1576" t="s">
        <v>165</v>
      </c>
      <c r="P1576" t="s">
        <v>165</v>
      </c>
      <c r="Q1576">
        <v>1</v>
      </c>
      <c r="W1576">
        <v>1</v>
      </c>
      <c r="X1576">
        <v>-172969429</v>
      </c>
      <c r="Y1576">
        <v>-100</v>
      </c>
      <c r="AA1576">
        <v>1039.1400000000001</v>
      </c>
      <c r="AB1576">
        <v>0</v>
      </c>
      <c r="AC1576">
        <v>0</v>
      </c>
      <c r="AD1576">
        <v>0</v>
      </c>
      <c r="AE1576">
        <v>207</v>
      </c>
      <c r="AF1576">
        <v>0</v>
      </c>
      <c r="AG1576">
        <v>0</v>
      </c>
      <c r="AH1576">
        <v>0</v>
      </c>
      <c r="AI1576">
        <v>5.0199999999999996</v>
      </c>
      <c r="AJ1576">
        <v>1</v>
      </c>
      <c r="AK1576">
        <v>1</v>
      </c>
      <c r="AL1576">
        <v>1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 t="s">
        <v>3</v>
      </c>
      <c r="AT1576">
        <v>-100</v>
      </c>
      <c r="AU1576" t="s">
        <v>3</v>
      </c>
      <c r="AV1576">
        <v>0</v>
      </c>
      <c r="AW1576">
        <v>2</v>
      </c>
      <c r="AX1576">
        <v>35812838</v>
      </c>
      <c r="AY1576">
        <v>1</v>
      </c>
      <c r="AZ1576">
        <v>6144</v>
      </c>
      <c r="BA1576">
        <v>1559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CX1576">
        <f>Y1576*Source!I1446</f>
        <v>-2</v>
      </c>
      <c r="CY1576">
        <f>AA1576</f>
        <v>1039.1400000000001</v>
      </c>
      <c r="CZ1576">
        <f>AE1576</f>
        <v>207</v>
      </c>
      <c r="DA1576">
        <f>AI1576</f>
        <v>5.0199999999999996</v>
      </c>
      <c r="DB1576">
        <f t="shared" si="259"/>
        <v>-20700</v>
      </c>
      <c r="DC1576">
        <f t="shared" si="260"/>
        <v>0</v>
      </c>
    </row>
    <row r="1577" spans="1:107">
      <c r="A1577">
        <f>ROW(Source!A1446)</f>
        <v>1446</v>
      </c>
      <c r="B1577">
        <v>35806607</v>
      </c>
      <c r="C1577">
        <v>35812823</v>
      </c>
      <c r="D1577">
        <v>29130519</v>
      </c>
      <c r="E1577">
        <v>1</v>
      </c>
      <c r="F1577">
        <v>1</v>
      </c>
      <c r="G1577">
        <v>1</v>
      </c>
      <c r="H1577">
        <v>3</v>
      </c>
      <c r="I1577" t="s">
        <v>313</v>
      </c>
      <c r="J1577" t="s">
        <v>315</v>
      </c>
      <c r="K1577" t="s">
        <v>314</v>
      </c>
      <c r="L1577">
        <v>1327</v>
      </c>
      <c r="N1577">
        <v>1005</v>
      </c>
      <c r="O1577" t="s">
        <v>165</v>
      </c>
      <c r="P1577" t="s">
        <v>165</v>
      </c>
      <c r="Q1577">
        <v>1</v>
      </c>
      <c r="W1577">
        <v>0</v>
      </c>
      <c r="X1577">
        <v>-1775669208</v>
      </c>
      <c r="Y1577">
        <v>100</v>
      </c>
      <c r="AA1577">
        <v>11067.52</v>
      </c>
      <c r="AB1577">
        <v>0</v>
      </c>
      <c r="AC1577">
        <v>0</v>
      </c>
      <c r="AD1577">
        <v>0</v>
      </c>
      <c r="AE1577">
        <v>4535.87</v>
      </c>
      <c r="AF1577">
        <v>0</v>
      </c>
      <c r="AG1577">
        <v>0</v>
      </c>
      <c r="AH1577">
        <v>0</v>
      </c>
      <c r="AI1577">
        <v>2.44</v>
      </c>
      <c r="AJ1577">
        <v>1</v>
      </c>
      <c r="AK1577">
        <v>1</v>
      </c>
      <c r="AL1577">
        <v>1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 t="s">
        <v>3</v>
      </c>
      <c r="AT1577">
        <v>100</v>
      </c>
      <c r="AU1577" t="s">
        <v>3</v>
      </c>
      <c r="AV1577">
        <v>0</v>
      </c>
      <c r="AW1577">
        <v>1</v>
      </c>
      <c r="AX1577">
        <v>-1</v>
      </c>
      <c r="AY1577">
        <v>0</v>
      </c>
      <c r="AZ1577">
        <v>0</v>
      </c>
      <c r="BA1577" t="s">
        <v>3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CX1577">
        <f>Y1577*Source!I1446</f>
        <v>2</v>
      </c>
      <c r="CY1577">
        <f>AA1577</f>
        <v>11067.52</v>
      </c>
      <c r="CZ1577">
        <f>AE1577</f>
        <v>4535.87</v>
      </c>
      <c r="DA1577">
        <f>AI1577</f>
        <v>2.44</v>
      </c>
      <c r="DB1577">
        <f t="shared" si="259"/>
        <v>453587</v>
      </c>
      <c r="DC1577">
        <f t="shared" si="260"/>
        <v>0</v>
      </c>
    </row>
    <row r="1578" spans="1:107">
      <c r="A1578">
        <f>ROW(Source!A1450)</f>
        <v>1450</v>
      </c>
      <c r="B1578">
        <v>35806607</v>
      </c>
      <c r="C1578">
        <v>35812842</v>
      </c>
      <c r="D1578">
        <v>18411117</v>
      </c>
      <c r="E1578">
        <v>1</v>
      </c>
      <c r="F1578">
        <v>1</v>
      </c>
      <c r="G1578">
        <v>1</v>
      </c>
      <c r="H1578">
        <v>1</v>
      </c>
      <c r="I1578" t="s">
        <v>901</v>
      </c>
      <c r="J1578" t="s">
        <v>3</v>
      </c>
      <c r="K1578" t="s">
        <v>902</v>
      </c>
      <c r="L1578">
        <v>1369</v>
      </c>
      <c r="N1578">
        <v>1013</v>
      </c>
      <c r="O1578" t="s">
        <v>583</v>
      </c>
      <c r="P1578" t="s">
        <v>583</v>
      </c>
      <c r="Q1578">
        <v>1</v>
      </c>
      <c r="W1578">
        <v>0</v>
      </c>
      <c r="X1578">
        <v>-1739886638</v>
      </c>
      <c r="Y1578">
        <v>8.3800000000000008</v>
      </c>
      <c r="AA1578">
        <v>0</v>
      </c>
      <c r="AB1578">
        <v>0</v>
      </c>
      <c r="AC1578">
        <v>0</v>
      </c>
      <c r="AD1578">
        <v>319.24</v>
      </c>
      <c r="AE1578">
        <v>0</v>
      </c>
      <c r="AF1578">
        <v>0</v>
      </c>
      <c r="AG1578">
        <v>0</v>
      </c>
      <c r="AH1578">
        <v>319.24</v>
      </c>
      <c r="AI1578">
        <v>1</v>
      </c>
      <c r="AJ1578">
        <v>1</v>
      </c>
      <c r="AK1578">
        <v>1</v>
      </c>
      <c r="AL1578">
        <v>1</v>
      </c>
      <c r="AN1578">
        <v>0</v>
      </c>
      <c r="AO1578">
        <v>1</v>
      </c>
      <c r="AP1578">
        <v>0</v>
      </c>
      <c r="AQ1578">
        <v>0</v>
      </c>
      <c r="AR1578">
        <v>0</v>
      </c>
      <c r="AS1578" t="s">
        <v>3</v>
      </c>
      <c r="AT1578">
        <v>8.3800000000000008</v>
      </c>
      <c r="AU1578" t="s">
        <v>3</v>
      </c>
      <c r="AV1578">
        <v>1</v>
      </c>
      <c r="AW1578">
        <v>2</v>
      </c>
      <c r="AX1578">
        <v>35812845</v>
      </c>
      <c r="AY1578">
        <v>2</v>
      </c>
      <c r="AZ1578">
        <v>131072</v>
      </c>
      <c r="BA1578">
        <v>1560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CX1578">
        <f>Y1578*Source!I1450</f>
        <v>5.0280000000000005</v>
      </c>
      <c r="CY1578">
        <f>AD1578</f>
        <v>319.24</v>
      </c>
      <c r="CZ1578">
        <f>AH1578</f>
        <v>319.24</v>
      </c>
      <c r="DA1578">
        <f>AL1578</f>
        <v>1</v>
      </c>
      <c r="DB1578">
        <f t="shared" si="259"/>
        <v>2675.23</v>
      </c>
      <c r="DC1578">
        <f t="shared" si="260"/>
        <v>0</v>
      </c>
    </row>
    <row r="1579" spans="1:107">
      <c r="A1579">
        <f>ROW(Source!A1450)</f>
        <v>1450</v>
      </c>
      <c r="B1579">
        <v>35806607</v>
      </c>
      <c r="C1579">
        <v>35812842</v>
      </c>
      <c r="D1579">
        <v>29110424</v>
      </c>
      <c r="E1579">
        <v>1</v>
      </c>
      <c r="F1579">
        <v>1</v>
      </c>
      <c r="G1579">
        <v>1</v>
      </c>
      <c r="H1579">
        <v>3</v>
      </c>
      <c r="I1579" t="s">
        <v>369</v>
      </c>
      <c r="J1579" t="s">
        <v>371</v>
      </c>
      <c r="K1579" t="s">
        <v>370</v>
      </c>
      <c r="L1579">
        <v>1348</v>
      </c>
      <c r="N1579">
        <v>1009</v>
      </c>
      <c r="O1579" t="s">
        <v>29</v>
      </c>
      <c r="P1579" t="s">
        <v>29</v>
      </c>
      <c r="Q1579">
        <v>1000</v>
      </c>
      <c r="W1579">
        <v>0</v>
      </c>
      <c r="X1579">
        <v>1748645217</v>
      </c>
      <c r="Y1579">
        <v>1.6E-2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1</v>
      </c>
      <c r="AJ1579">
        <v>1</v>
      </c>
      <c r="AK1579">
        <v>1</v>
      </c>
      <c r="AL1579">
        <v>1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 t="s">
        <v>3</v>
      </c>
      <c r="AT1579">
        <v>1.6E-2</v>
      </c>
      <c r="AU1579" t="s">
        <v>3</v>
      </c>
      <c r="AV1579">
        <v>0</v>
      </c>
      <c r="AW1579">
        <v>2</v>
      </c>
      <c r="AX1579">
        <v>35812846</v>
      </c>
      <c r="AY1579">
        <v>1</v>
      </c>
      <c r="AZ1579">
        <v>0</v>
      </c>
      <c r="BA1579">
        <v>1561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CX1579">
        <f>Y1579*Source!I1450</f>
        <v>9.5999999999999992E-3</v>
      </c>
      <c r="CY1579">
        <f>AA1579</f>
        <v>0</v>
      </c>
      <c r="CZ1579">
        <f>AE1579</f>
        <v>0</v>
      </c>
      <c r="DA1579">
        <f>AI1579</f>
        <v>1</v>
      </c>
      <c r="DB1579">
        <f t="shared" si="259"/>
        <v>0</v>
      </c>
      <c r="DC1579">
        <f t="shared" si="260"/>
        <v>0</v>
      </c>
    </row>
    <row r="1580" spans="1:107">
      <c r="A1580">
        <f>ROW(Source!A1525)</f>
        <v>1525</v>
      </c>
      <c r="B1580">
        <v>35806607</v>
      </c>
      <c r="C1580">
        <v>35812848</v>
      </c>
      <c r="D1580">
        <v>18406804</v>
      </c>
      <c r="E1580">
        <v>1</v>
      </c>
      <c r="F1580">
        <v>1</v>
      </c>
      <c r="G1580">
        <v>1</v>
      </c>
      <c r="H1580">
        <v>1</v>
      </c>
      <c r="I1580" t="s">
        <v>581</v>
      </c>
      <c r="J1580" t="s">
        <v>3</v>
      </c>
      <c r="K1580" t="s">
        <v>582</v>
      </c>
      <c r="L1580">
        <v>1369</v>
      </c>
      <c r="N1580">
        <v>1013</v>
      </c>
      <c r="O1580" t="s">
        <v>583</v>
      </c>
      <c r="P1580" t="s">
        <v>583</v>
      </c>
      <c r="Q1580">
        <v>1</v>
      </c>
      <c r="W1580">
        <v>0</v>
      </c>
      <c r="X1580">
        <v>254330056</v>
      </c>
      <c r="Y1580">
        <v>7.67</v>
      </c>
      <c r="AA1580">
        <v>0</v>
      </c>
      <c r="AB1580">
        <v>0</v>
      </c>
      <c r="AC1580">
        <v>0</v>
      </c>
      <c r="AD1580">
        <v>258.83999999999997</v>
      </c>
      <c r="AE1580">
        <v>0</v>
      </c>
      <c r="AF1580">
        <v>0</v>
      </c>
      <c r="AG1580">
        <v>0</v>
      </c>
      <c r="AH1580">
        <v>258.83999999999997</v>
      </c>
      <c r="AI1580">
        <v>1</v>
      </c>
      <c r="AJ1580">
        <v>1</v>
      </c>
      <c r="AK1580">
        <v>1</v>
      </c>
      <c r="AL1580">
        <v>1</v>
      </c>
      <c r="AN1580">
        <v>0</v>
      </c>
      <c r="AO1580">
        <v>1</v>
      </c>
      <c r="AP1580">
        <v>0</v>
      </c>
      <c r="AQ1580">
        <v>0</v>
      </c>
      <c r="AR1580">
        <v>0</v>
      </c>
      <c r="AS1580" t="s">
        <v>3</v>
      </c>
      <c r="AT1580">
        <v>7.67</v>
      </c>
      <c r="AU1580" t="s">
        <v>3</v>
      </c>
      <c r="AV1580">
        <v>1</v>
      </c>
      <c r="AW1580">
        <v>2</v>
      </c>
      <c r="AX1580">
        <v>35812851</v>
      </c>
      <c r="AY1580">
        <v>2</v>
      </c>
      <c r="AZ1580">
        <v>131072</v>
      </c>
      <c r="BA1580">
        <v>1562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CX1580">
        <f>Y1580*Source!I1525</f>
        <v>2.1552700000000002</v>
      </c>
      <c r="CY1580">
        <f>AD1580</f>
        <v>258.83999999999997</v>
      </c>
      <c r="CZ1580">
        <f>AH1580</f>
        <v>258.83999999999997</v>
      </c>
      <c r="DA1580">
        <f>AL1580</f>
        <v>1</v>
      </c>
      <c r="DB1580">
        <f t="shared" si="259"/>
        <v>1985.3</v>
      </c>
      <c r="DC1580">
        <f t="shared" si="260"/>
        <v>0</v>
      </c>
    </row>
    <row r="1581" spans="1:107">
      <c r="A1581">
        <f>ROW(Source!A1525)</f>
        <v>1525</v>
      </c>
      <c r="B1581">
        <v>35806607</v>
      </c>
      <c r="C1581">
        <v>35812848</v>
      </c>
      <c r="D1581">
        <v>29164349</v>
      </c>
      <c r="E1581">
        <v>1</v>
      </c>
      <c r="F1581">
        <v>1</v>
      </c>
      <c r="G1581">
        <v>1</v>
      </c>
      <c r="H1581">
        <v>3</v>
      </c>
      <c r="I1581" t="s">
        <v>27</v>
      </c>
      <c r="J1581" t="s">
        <v>30</v>
      </c>
      <c r="K1581" t="s">
        <v>28</v>
      </c>
      <c r="L1581">
        <v>1348</v>
      </c>
      <c r="N1581">
        <v>1009</v>
      </c>
      <c r="O1581" t="s">
        <v>29</v>
      </c>
      <c r="P1581" t="s">
        <v>29</v>
      </c>
      <c r="Q1581">
        <v>1000</v>
      </c>
      <c r="W1581">
        <v>0</v>
      </c>
      <c r="X1581">
        <v>-304821490</v>
      </c>
      <c r="Y1581">
        <v>0.7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1</v>
      </c>
      <c r="AJ1581">
        <v>1</v>
      </c>
      <c r="AK1581">
        <v>1</v>
      </c>
      <c r="AL1581">
        <v>1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 t="s">
        <v>3</v>
      </c>
      <c r="AT1581">
        <v>0.7</v>
      </c>
      <c r="AU1581" t="s">
        <v>3</v>
      </c>
      <c r="AV1581">
        <v>0</v>
      </c>
      <c r="AW1581">
        <v>2</v>
      </c>
      <c r="AX1581">
        <v>35812852</v>
      </c>
      <c r="AY1581">
        <v>1</v>
      </c>
      <c r="AZ1581">
        <v>0</v>
      </c>
      <c r="BA1581">
        <v>1563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CX1581">
        <f>Y1581*Source!I1525</f>
        <v>0.19670000000000001</v>
      </c>
      <c r="CY1581">
        <f>AA1581</f>
        <v>0</v>
      </c>
      <c r="CZ1581">
        <f>AE1581</f>
        <v>0</v>
      </c>
      <c r="DA1581">
        <f>AI1581</f>
        <v>1</v>
      </c>
      <c r="DB1581">
        <f t="shared" si="259"/>
        <v>0</v>
      </c>
      <c r="DC1581">
        <f t="shared" si="260"/>
        <v>0</v>
      </c>
    </row>
    <row r="1582" spans="1:107">
      <c r="A1582">
        <f>ROW(Source!A1527)</f>
        <v>1527</v>
      </c>
      <c r="B1582">
        <v>35806607</v>
      </c>
      <c r="C1582">
        <v>35812854</v>
      </c>
      <c r="D1582">
        <v>18406804</v>
      </c>
      <c r="E1582">
        <v>1</v>
      </c>
      <c r="F1582">
        <v>1</v>
      </c>
      <c r="G1582">
        <v>1</v>
      </c>
      <c r="H1582">
        <v>1</v>
      </c>
      <c r="I1582" t="s">
        <v>581</v>
      </c>
      <c r="J1582" t="s">
        <v>3</v>
      </c>
      <c r="K1582" t="s">
        <v>582</v>
      </c>
      <c r="L1582">
        <v>1369</v>
      </c>
      <c r="N1582">
        <v>1013</v>
      </c>
      <c r="O1582" t="s">
        <v>583</v>
      </c>
      <c r="P1582" t="s">
        <v>583</v>
      </c>
      <c r="Q1582">
        <v>1</v>
      </c>
      <c r="W1582">
        <v>0</v>
      </c>
      <c r="X1582">
        <v>254330056</v>
      </c>
      <c r="Y1582">
        <v>11.39</v>
      </c>
      <c r="AA1582">
        <v>0</v>
      </c>
      <c r="AB1582">
        <v>0</v>
      </c>
      <c r="AC1582">
        <v>0</v>
      </c>
      <c r="AD1582">
        <v>258.83999999999997</v>
      </c>
      <c r="AE1582">
        <v>0</v>
      </c>
      <c r="AF1582">
        <v>0</v>
      </c>
      <c r="AG1582">
        <v>0</v>
      </c>
      <c r="AH1582">
        <v>258.83999999999997</v>
      </c>
      <c r="AI1582">
        <v>1</v>
      </c>
      <c r="AJ1582">
        <v>1</v>
      </c>
      <c r="AK1582">
        <v>1</v>
      </c>
      <c r="AL1582">
        <v>1</v>
      </c>
      <c r="AN1582">
        <v>0</v>
      </c>
      <c r="AO1582">
        <v>1</v>
      </c>
      <c r="AP1582">
        <v>0</v>
      </c>
      <c r="AQ1582">
        <v>0</v>
      </c>
      <c r="AR1582">
        <v>0</v>
      </c>
      <c r="AS1582" t="s">
        <v>3</v>
      </c>
      <c r="AT1582">
        <v>11.39</v>
      </c>
      <c r="AU1582" t="s">
        <v>3</v>
      </c>
      <c r="AV1582">
        <v>1</v>
      </c>
      <c r="AW1582">
        <v>2</v>
      </c>
      <c r="AX1582">
        <v>35812859</v>
      </c>
      <c r="AY1582">
        <v>2</v>
      </c>
      <c r="AZ1582">
        <v>131072</v>
      </c>
      <c r="BA1582">
        <v>1564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CX1582">
        <f>Y1582*Source!I1527</f>
        <v>3.2005900000000005</v>
      </c>
      <c r="CY1582">
        <f>AD1582</f>
        <v>258.83999999999997</v>
      </c>
      <c r="CZ1582">
        <f>AH1582</f>
        <v>258.83999999999997</v>
      </c>
      <c r="DA1582">
        <f>AL1582</f>
        <v>1</v>
      </c>
      <c r="DB1582">
        <f t="shared" si="259"/>
        <v>2948.19</v>
      </c>
      <c r="DC1582">
        <f t="shared" si="260"/>
        <v>0</v>
      </c>
    </row>
    <row r="1583" spans="1:107">
      <c r="A1583">
        <f>ROW(Source!A1527)</f>
        <v>1527</v>
      </c>
      <c r="B1583">
        <v>35806607</v>
      </c>
      <c r="C1583">
        <v>35812854</v>
      </c>
      <c r="D1583">
        <v>121548</v>
      </c>
      <c r="E1583">
        <v>1</v>
      </c>
      <c r="F1583">
        <v>1</v>
      </c>
      <c r="G1583">
        <v>1</v>
      </c>
      <c r="H1583">
        <v>1</v>
      </c>
      <c r="I1583" t="s">
        <v>34</v>
      </c>
      <c r="J1583" t="s">
        <v>3</v>
      </c>
      <c r="K1583" t="s">
        <v>584</v>
      </c>
      <c r="L1583">
        <v>608254</v>
      </c>
      <c r="N1583">
        <v>1013</v>
      </c>
      <c r="O1583" t="s">
        <v>585</v>
      </c>
      <c r="P1583" t="s">
        <v>585</v>
      </c>
      <c r="Q1583">
        <v>1</v>
      </c>
      <c r="W1583">
        <v>0</v>
      </c>
      <c r="X1583">
        <v>-185737400</v>
      </c>
      <c r="Y1583">
        <v>0.13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1</v>
      </c>
      <c r="AJ1583">
        <v>1</v>
      </c>
      <c r="AK1583">
        <v>1</v>
      </c>
      <c r="AL1583">
        <v>1</v>
      </c>
      <c r="AN1583">
        <v>0</v>
      </c>
      <c r="AO1583">
        <v>1</v>
      </c>
      <c r="AP1583">
        <v>0</v>
      </c>
      <c r="AQ1583">
        <v>0</v>
      </c>
      <c r="AR1583">
        <v>0</v>
      </c>
      <c r="AS1583" t="s">
        <v>3</v>
      </c>
      <c r="AT1583">
        <v>0.13</v>
      </c>
      <c r="AU1583" t="s">
        <v>3</v>
      </c>
      <c r="AV1583">
        <v>2</v>
      </c>
      <c r="AW1583">
        <v>2</v>
      </c>
      <c r="AX1583">
        <v>35812860</v>
      </c>
      <c r="AY1583">
        <v>1</v>
      </c>
      <c r="AZ1583">
        <v>0</v>
      </c>
      <c r="BA1583">
        <v>1565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CX1583">
        <f>Y1583*Source!I1527</f>
        <v>3.6530000000000007E-2</v>
      </c>
      <c r="CY1583">
        <f>AD1583</f>
        <v>0</v>
      </c>
      <c r="CZ1583">
        <f>AH1583</f>
        <v>0</v>
      </c>
      <c r="DA1583">
        <f>AL1583</f>
        <v>1</v>
      </c>
      <c r="DB1583">
        <f t="shared" si="259"/>
        <v>0</v>
      </c>
      <c r="DC1583">
        <f t="shared" si="260"/>
        <v>0</v>
      </c>
    </row>
    <row r="1584" spans="1:107">
      <c r="A1584">
        <f>ROW(Source!A1527)</f>
        <v>1527</v>
      </c>
      <c r="B1584">
        <v>35806607</v>
      </c>
      <c r="C1584">
        <v>35812854</v>
      </c>
      <c r="D1584">
        <v>29172556</v>
      </c>
      <c r="E1584">
        <v>1</v>
      </c>
      <c r="F1584">
        <v>1</v>
      </c>
      <c r="G1584">
        <v>1</v>
      </c>
      <c r="H1584">
        <v>2</v>
      </c>
      <c r="I1584" t="s">
        <v>586</v>
      </c>
      <c r="J1584" t="s">
        <v>590</v>
      </c>
      <c r="K1584" t="s">
        <v>588</v>
      </c>
      <c r="L1584">
        <v>1368</v>
      </c>
      <c r="N1584">
        <v>1011</v>
      </c>
      <c r="O1584" t="s">
        <v>589</v>
      </c>
      <c r="P1584" t="s">
        <v>589</v>
      </c>
      <c r="Q1584">
        <v>1</v>
      </c>
      <c r="W1584">
        <v>0</v>
      </c>
      <c r="X1584">
        <v>-1302720870</v>
      </c>
      <c r="Y1584">
        <v>0.13</v>
      </c>
      <c r="AA1584">
        <v>0</v>
      </c>
      <c r="AB1584">
        <v>466.71</v>
      </c>
      <c r="AC1584">
        <v>447.93</v>
      </c>
      <c r="AD1584">
        <v>0</v>
      </c>
      <c r="AE1584">
        <v>0</v>
      </c>
      <c r="AF1584">
        <v>31.26</v>
      </c>
      <c r="AG1584">
        <v>13.5</v>
      </c>
      <c r="AH1584">
        <v>0</v>
      </c>
      <c r="AI1584">
        <v>1</v>
      </c>
      <c r="AJ1584">
        <v>14.93</v>
      </c>
      <c r="AK1584">
        <v>33.18</v>
      </c>
      <c r="AL1584">
        <v>1</v>
      </c>
      <c r="AN1584">
        <v>0</v>
      </c>
      <c r="AO1584">
        <v>1</v>
      </c>
      <c r="AP1584">
        <v>0</v>
      </c>
      <c r="AQ1584">
        <v>0</v>
      </c>
      <c r="AR1584">
        <v>0</v>
      </c>
      <c r="AS1584" t="s">
        <v>3</v>
      </c>
      <c r="AT1584">
        <v>0.13</v>
      </c>
      <c r="AU1584" t="s">
        <v>3</v>
      </c>
      <c r="AV1584">
        <v>0</v>
      </c>
      <c r="AW1584">
        <v>2</v>
      </c>
      <c r="AX1584">
        <v>35812861</v>
      </c>
      <c r="AY1584">
        <v>1</v>
      </c>
      <c r="AZ1584">
        <v>0</v>
      </c>
      <c r="BA1584">
        <v>1566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CX1584">
        <f>Y1584*Source!I1527</f>
        <v>3.6530000000000007E-2</v>
      </c>
      <c r="CY1584">
        <f>AB1584</f>
        <v>466.71</v>
      </c>
      <c r="CZ1584">
        <f>AF1584</f>
        <v>31.26</v>
      </c>
      <c r="DA1584">
        <f>AJ1584</f>
        <v>14.93</v>
      </c>
      <c r="DB1584">
        <f t="shared" si="259"/>
        <v>4.0599999999999996</v>
      </c>
      <c r="DC1584">
        <f t="shared" si="260"/>
        <v>1.76</v>
      </c>
    </row>
    <row r="1585" spans="1:107">
      <c r="A1585">
        <f>ROW(Source!A1527)</f>
        <v>1527</v>
      </c>
      <c r="B1585">
        <v>35806607</v>
      </c>
      <c r="C1585">
        <v>35812854</v>
      </c>
      <c r="D1585">
        <v>29164349</v>
      </c>
      <c r="E1585">
        <v>1</v>
      </c>
      <c r="F1585">
        <v>1</v>
      </c>
      <c r="G1585">
        <v>1</v>
      </c>
      <c r="H1585">
        <v>3</v>
      </c>
      <c r="I1585" t="s">
        <v>27</v>
      </c>
      <c r="J1585" t="s">
        <v>30</v>
      </c>
      <c r="K1585" t="s">
        <v>28</v>
      </c>
      <c r="L1585">
        <v>1348</v>
      </c>
      <c r="N1585">
        <v>1009</v>
      </c>
      <c r="O1585" t="s">
        <v>29</v>
      </c>
      <c r="P1585" t="s">
        <v>29</v>
      </c>
      <c r="Q1585">
        <v>1000</v>
      </c>
      <c r="W1585">
        <v>0</v>
      </c>
      <c r="X1585">
        <v>-304821490</v>
      </c>
      <c r="Y1585">
        <v>0.47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1</v>
      </c>
      <c r="AJ1585">
        <v>1</v>
      </c>
      <c r="AK1585">
        <v>1</v>
      </c>
      <c r="AL1585">
        <v>1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 t="s">
        <v>3</v>
      </c>
      <c r="AT1585">
        <v>0.47</v>
      </c>
      <c r="AU1585" t="s">
        <v>3</v>
      </c>
      <c r="AV1585">
        <v>0</v>
      </c>
      <c r="AW1585">
        <v>2</v>
      </c>
      <c r="AX1585">
        <v>35812862</v>
      </c>
      <c r="AY1585">
        <v>1</v>
      </c>
      <c r="AZ1585">
        <v>0</v>
      </c>
      <c r="BA1585">
        <v>1567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CX1585">
        <f>Y1585*Source!I1527</f>
        <v>0.13206999999999999</v>
      </c>
      <c r="CY1585">
        <f>AA1585</f>
        <v>0</v>
      </c>
      <c r="CZ1585">
        <f>AE1585</f>
        <v>0</v>
      </c>
      <c r="DA1585">
        <f>AI1585</f>
        <v>1</v>
      </c>
      <c r="DB1585">
        <f t="shared" si="259"/>
        <v>0</v>
      </c>
      <c r="DC1585">
        <f t="shared" si="260"/>
        <v>0</v>
      </c>
    </row>
    <row r="1586" spans="1:107">
      <c r="A1586">
        <f>ROW(Source!A1529)</f>
        <v>1529</v>
      </c>
      <c r="B1586">
        <v>35806607</v>
      </c>
      <c r="C1586">
        <v>35812864</v>
      </c>
      <c r="D1586">
        <v>18406804</v>
      </c>
      <c r="E1586">
        <v>1</v>
      </c>
      <c r="F1586">
        <v>1</v>
      </c>
      <c r="G1586">
        <v>1</v>
      </c>
      <c r="H1586">
        <v>1</v>
      </c>
      <c r="I1586" t="s">
        <v>581</v>
      </c>
      <c r="J1586" t="s">
        <v>3</v>
      </c>
      <c r="K1586" t="s">
        <v>582</v>
      </c>
      <c r="L1586">
        <v>1369</v>
      </c>
      <c r="N1586">
        <v>1013</v>
      </c>
      <c r="O1586" t="s">
        <v>583</v>
      </c>
      <c r="P1586" t="s">
        <v>583</v>
      </c>
      <c r="Q1586">
        <v>1</v>
      </c>
      <c r="W1586">
        <v>0</v>
      </c>
      <c r="X1586">
        <v>254330056</v>
      </c>
      <c r="Y1586">
        <v>3.77</v>
      </c>
      <c r="AA1586">
        <v>0</v>
      </c>
      <c r="AB1586">
        <v>0</v>
      </c>
      <c r="AC1586">
        <v>0</v>
      </c>
      <c r="AD1586">
        <v>258.83999999999997</v>
      </c>
      <c r="AE1586">
        <v>0</v>
      </c>
      <c r="AF1586">
        <v>0</v>
      </c>
      <c r="AG1586">
        <v>0</v>
      </c>
      <c r="AH1586">
        <v>258.83999999999997</v>
      </c>
      <c r="AI1586">
        <v>1</v>
      </c>
      <c r="AJ1586">
        <v>1</v>
      </c>
      <c r="AK1586">
        <v>1</v>
      </c>
      <c r="AL1586">
        <v>1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 t="s">
        <v>3</v>
      </c>
      <c r="AT1586">
        <v>3.77</v>
      </c>
      <c r="AU1586" t="s">
        <v>3</v>
      </c>
      <c r="AV1586">
        <v>1</v>
      </c>
      <c r="AW1586">
        <v>2</v>
      </c>
      <c r="AX1586">
        <v>35812867</v>
      </c>
      <c r="AY1586">
        <v>2</v>
      </c>
      <c r="AZ1586">
        <v>131072</v>
      </c>
      <c r="BA1586">
        <v>1568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CX1586">
        <f>Y1586*Source!I1529</f>
        <v>0.80979599999999996</v>
      </c>
      <c r="CY1586">
        <f>AD1586</f>
        <v>258.83999999999997</v>
      </c>
      <c r="CZ1586">
        <f>AH1586</f>
        <v>258.83999999999997</v>
      </c>
      <c r="DA1586">
        <f>AL1586</f>
        <v>1</v>
      </c>
      <c r="DB1586">
        <f t="shared" si="259"/>
        <v>975.83</v>
      </c>
      <c r="DC1586">
        <f t="shared" si="260"/>
        <v>0</v>
      </c>
    </row>
    <row r="1587" spans="1:107">
      <c r="A1587">
        <f>ROW(Source!A1529)</f>
        <v>1529</v>
      </c>
      <c r="B1587">
        <v>35806607</v>
      </c>
      <c r="C1587">
        <v>35812864</v>
      </c>
      <c r="D1587">
        <v>29164349</v>
      </c>
      <c r="E1587">
        <v>1</v>
      </c>
      <c r="F1587">
        <v>1</v>
      </c>
      <c r="G1587">
        <v>1</v>
      </c>
      <c r="H1587">
        <v>3</v>
      </c>
      <c r="I1587" t="s">
        <v>27</v>
      </c>
      <c r="J1587" t="s">
        <v>30</v>
      </c>
      <c r="K1587" t="s">
        <v>28</v>
      </c>
      <c r="L1587">
        <v>1348</v>
      </c>
      <c r="N1587">
        <v>1009</v>
      </c>
      <c r="O1587" t="s">
        <v>29</v>
      </c>
      <c r="P1587" t="s">
        <v>29</v>
      </c>
      <c r="Q1587">
        <v>1000</v>
      </c>
      <c r="W1587">
        <v>0</v>
      </c>
      <c r="X1587">
        <v>-304821490</v>
      </c>
      <c r="Y1587">
        <v>0.11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1</v>
      </c>
      <c r="AJ1587">
        <v>1</v>
      </c>
      <c r="AK1587">
        <v>1</v>
      </c>
      <c r="AL1587">
        <v>1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 t="s">
        <v>3</v>
      </c>
      <c r="AT1587">
        <v>0.11</v>
      </c>
      <c r="AU1587" t="s">
        <v>3</v>
      </c>
      <c r="AV1587">
        <v>0</v>
      </c>
      <c r="AW1587">
        <v>2</v>
      </c>
      <c r="AX1587">
        <v>35812868</v>
      </c>
      <c r="AY1587">
        <v>1</v>
      </c>
      <c r="AZ1587">
        <v>0</v>
      </c>
      <c r="BA1587">
        <v>1569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CX1587">
        <f>Y1587*Source!I1529</f>
        <v>2.3628E-2</v>
      </c>
      <c r="CY1587">
        <f>AA1587</f>
        <v>0</v>
      </c>
      <c r="CZ1587">
        <f>AE1587</f>
        <v>0</v>
      </c>
      <c r="DA1587">
        <f>AI1587</f>
        <v>1</v>
      </c>
      <c r="DB1587">
        <f t="shared" si="259"/>
        <v>0</v>
      </c>
      <c r="DC1587">
        <f t="shared" si="260"/>
        <v>0</v>
      </c>
    </row>
    <row r="1588" spans="1:107">
      <c r="A1588">
        <f>ROW(Source!A1531)</f>
        <v>1531</v>
      </c>
      <c r="B1588">
        <v>35806607</v>
      </c>
      <c r="C1588">
        <v>35812870</v>
      </c>
      <c r="D1588">
        <v>18406804</v>
      </c>
      <c r="E1588">
        <v>1</v>
      </c>
      <c r="F1588">
        <v>1</v>
      </c>
      <c r="G1588">
        <v>1</v>
      </c>
      <c r="H1588">
        <v>1</v>
      </c>
      <c r="I1588" t="s">
        <v>581</v>
      </c>
      <c r="J1588" t="s">
        <v>3</v>
      </c>
      <c r="K1588" t="s">
        <v>582</v>
      </c>
      <c r="L1588">
        <v>1369</v>
      </c>
      <c r="N1588">
        <v>1013</v>
      </c>
      <c r="O1588" t="s">
        <v>583</v>
      </c>
      <c r="P1588" t="s">
        <v>583</v>
      </c>
      <c r="Q1588">
        <v>1</v>
      </c>
      <c r="W1588">
        <v>0</v>
      </c>
      <c r="X1588">
        <v>254330056</v>
      </c>
      <c r="Y1588">
        <v>5.84</v>
      </c>
      <c r="AA1588">
        <v>0</v>
      </c>
      <c r="AB1588">
        <v>0</v>
      </c>
      <c r="AC1588">
        <v>0</v>
      </c>
      <c r="AD1588">
        <v>258.83999999999997</v>
      </c>
      <c r="AE1588">
        <v>0</v>
      </c>
      <c r="AF1588">
        <v>0</v>
      </c>
      <c r="AG1588">
        <v>0</v>
      </c>
      <c r="AH1588">
        <v>258.83999999999997</v>
      </c>
      <c r="AI1588">
        <v>1</v>
      </c>
      <c r="AJ1588">
        <v>1</v>
      </c>
      <c r="AK1588">
        <v>1</v>
      </c>
      <c r="AL1588">
        <v>1</v>
      </c>
      <c r="AN1588">
        <v>0</v>
      </c>
      <c r="AO1588">
        <v>1</v>
      </c>
      <c r="AP1588">
        <v>0</v>
      </c>
      <c r="AQ1588">
        <v>0</v>
      </c>
      <c r="AR1588">
        <v>0</v>
      </c>
      <c r="AS1588" t="s">
        <v>3</v>
      </c>
      <c r="AT1588">
        <v>5.84</v>
      </c>
      <c r="AU1588" t="s">
        <v>3</v>
      </c>
      <c r="AV1588">
        <v>1</v>
      </c>
      <c r="AW1588">
        <v>2</v>
      </c>
      <c r="AX1588">
        <v>35812872</v>
      </c>
      <c r="AY1588">
        <v>2</v>
      </c>
      <c r="AZ1588">
        <v>131072</v>
      </c>
      <c r="BA1588">
        <v>1570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CX1588">
        <f>Y1588*Source!I1531</f>
        <v>0.2336</v>
      </c>
      <c r="CY1588">
        <f>AD1588</f>
        <v>258.83999999999997</v>
      </c>
      <c r="CZ1588">
        <f>AH1588</f>
        <v>258.83999999999997</v>
      </c>
      <c r="DA1588">
        <f>AL1588</f>
        <v>1</v>
      </c>
      <c r="DB1588">
        <f t="shared" si="259"/>
        <v>1511.63</v>
      </c>
      <c r="DC1588">
        <f t="shared" si="260"/>
        <v>0</v>
      </c>
    </row>
    <row r="1589" spans="1:107">
      <c r="A1589">
        <f>ROW(Source!A1532)</f>
        <v>1532</v>
      </c>
      <c r="B1589">
        <v>35806607</v>
      </c>
      <c r="C1589">
        <v>35812873</v>
      </c>
      <c r="D1589">
        <v>18406804</v>
      </c>
      <c r="E1589">
        <v>1</v>
      </c>
      <c r="F1589">
        <v>1</v>
      </c>
      <c r="G1589">
        <v>1</v>
      </c>
      <c r="H1589">
        <v>1</v>
      </c>
      <c r="I1589" t="s">
        <v>581</v>
      </c>
      <c r="J1589" t="s">
        <v>3</v>
      </c>
      <c r="K1589" t="s">
        <v>582</v>
      </c>
      <c r="L1589">
        <v>1369</v>
      </c>
      <c r="N1589">
        <v>1013</v>
      </c>
      <c r="O1589" t="s">
        <v>583</v>
      </c>
      <c r="P1589" t="s">
        <v>583</v>
      </c>
      <c r="Q1589">
        <v>1</v>
      </c>
      <c r="W1589">
        <v>0</v>
      </c>
      <c r="X1589">
        <v>254330056</v>
      </c>
      <c r="Y1589">
        <v>9.64</v>
      </c>
      <c r="AA1589">
        <v>0</v>
      </c>
      <c r="AB1589">
        <v>0</v>
      </c>
      <c r="AC1589">
        <v>0</v>
      </c>
      <c r="AD1589">
        <v>258.83999999999997</v>
      </c>
      <c r="AE1589">
        <v>0</v>
      </c>
      <c r="AF1589">
        <v>0</v>
      </c>
      <c r="AG1589">
        <v>0</v>
      </c>
      <c r="AH1589">
        <v>258.83999999999997</v>
      </c>
      <c r="AI1589">
        <v>1</v>
      </c>
      <c r="AJ1589">
        <v>1</v>
      </c>
      <c r="AK1589">
        <v>1</v>
      </c>
      <c r="AL1589">
        <v>1</v>
      </c>
      <c r="AN1589">
        <v>0</v>
      </c>
      <c r="AO1589">
        <v>1</v>
      </c>
      <c r="AP1589">
        <v>0</v>
      </c>
      <c r="AQ1589">
        <v>0</v>
      </c>
      <c r="AR1589">
        <v>0</v>
      </c>
      <c r="AS1589" t="s">
        <v>3</v>
      </c>
      <c r="AT1589">
        <v>9.64</v>
      </c>
      <c r="AU1589" t="s">
        <v>3</v>
      </c>
      <c r="AV1589">
        <v>1</v>
      </c>
      <c r="AW1589">
        <v>2</v>
      </c>
      <c r="AX1589">
        <v>35812877</v>
      </c>
      <c r="AY1589">
        <v>2</v>
      </c>
      <c r="AZ1589">
        <v>131072</v>
      </c>
      <c r="BA1589">
        <v>1571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CX1589">
        <f>Y1589*Source!I1532</f>
        <v>1.9280000000000002</v>
      </c>
      <c r="CY1589">
        <f>AD1589</f>
        <v>258.83999999999997</v>
      </c>
      <c r="CZ1589">
        <f>AH1589</f>
        <v>258.83999999999997</v>
      </c>
      <c r="DA1589">
        <f>AL1589</f>
        <v>1</v>
      </c>
      <c r="DB1589">
        <f t="shared" si="259"/>
        <v>2495.2199999999998</v>
      </c>
      <c r="DC1589">
        <f t="shared" si="260"/>
        <v>0</v>
      </c>
    </row>
    <row r="1590" spans="1:107">
      <c r="A1590">
        <f>ROW(Source!A1532)</f>
        <v>1532</v>
      </c>
      <c r="B1590">
        <v>35806607</v>
      </c>
      <c r="C1590">
        <v>35812873</v>
      </c>
      <c r="D1590">
        <v>121548</v>
      </c>
      <c r="E1590">
        <v>1</v>
      </c>
      <c r="F1590">
        <v>1</v>
      </c>
      <c r="G1590">
        <v>1</v>
      </c>
      <c r="H1590">
        <v>1</v>
      </c>
      <c r="I1590" t="s">
        <v>34</v>
      </c>
      <c r="J1590" t="s">
        <v>3</v>
      </c>
      <c r="K1590" t="s">
        <v>584</v>
      </c>
      <c r="L1590">
        <v>608254</v>
      </c>
      <c r="N1590">
        <v>1013</v>
      </c>
      <c r="O1590" t="s">
        <v>585</v>
      </c>
      <c r="P1590" t="s">
        <v>585</v>
      </c>
      <c r="Q1590">
        <v>1</v>
      </c>
      <c r="W1590">
        <v>0</v>
      </c>
      <c r="X1590">
        <v>-185737400</v>
      </c>
      <c r="Y1590">
        <v>0.01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1</v>
      </c>
      <c r="AK1590">
        <v>1</v>
      </c>
      <c r="AL1590">
        <v>1</v>
      </c>
      <c r="AN1590">
        <v>0</v>
      </c>
      <c r="AO1590">
        <v>1</v>
      </c>
      <c r="AP1590">
        <v>0</v>
      </c>
      <c r="AQ1590">
        <v>0</v>
      </c>
      <c r="AR1590">
        <v>0</v>
      </c>
      <c r="AS1590" t="s">
        <v>3</v>
      </c>
      <c r="AT1590">
        <v>0.01</v>
      </c>
      <c r="AU1590" t="s">
        <v>3</v>
      </c>
      <c r="AV1590">
        <v>2</v>
      </c>
      <c r="AW1590">
        <v>2</v>
      </c>
      <c r="AX1590">
        <v>35812878</v>
      </c>
      <c r="AY1590">
        <v>1</v>
      </c>
      <c r="AZ1590">
        <v>0</v>
      </c>
      <c r="BA1590">
        <v>1572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CX1590">
        <f>Y1590*Source!I1532</f>
        <v>2E-3</v>
      </c>
      <c r="CY1590">
        <f>AD1590</f>
        <v>0</v>
      </c>
      <c r="CZ1590">
        <f>AH1590</f>
        <v>0</v>
      </c>
      <c r="DA1590">
        <f>AL1590</f>
        <v>1</v>
      </c>
      <c r="DB1590">
        <f t="shared" si="259"/>
        <v>0</v>
      </c>
      <c r="DC1590">
        <f t="shared" si="260"/>
        <v>0</v>
      </c>
    </row>
    <row r="1591" spans="1:107">
      <c r="A1591">
        <f>ROW(Source!A1532)</f>
        <v>1532</v>
      </c>
      <c r="B1591">
        <v>35806607</v>
      </c>
      <c r="C1591">
        <v>35812873</v>
      </c>
      <c r="D1591">
        <v>29172556</v>
      </c>
      <c r="E1591">
        <v>1</v>
      </c>
      <c r="F1591">
        <v>1</v>
      </c>
      <c r="G1591">
        <v>1</v>
      </c>
      <c r="H1591">
        <v>2</v>
      </c>
      <c r="I1591" t="s">
        <v>586</v>
      </c>
      <c r="J1591" t="s">
        <v>590</v>
      </c>
      <c r="K1591" t="s">
        <v>588</v>
      </c>
      <c r="L1591">
        <v>1368</v>
      </c>
      <c r="N1591">
        <v>1011</v>
      </c>
      <c r="O1591" t="s">
        <v>589</v>
      </c>
      <c r="P1591" t="s">
        <v>589</v>
      </c>
      <c r="Q1591">
        <v>1</v>
      </c>
      <c r="W1591">
        <v>0</v>
      </c>
      <c r="X1591">
        <v>-1302720870</v>
      </c>
      <c r="Y1591">
        <v>0.01</v>
      </c>
      <c r="AA1591">
        <v>0</v>
      </c>
      <c r="AB1591">
        <v>466.71</v>
      </c>
      <c r="AC1591">
        <v>447.93</v>
      </c>
      <c r="AD1591">
        <v>0</v>
      </c>
      <c r="AE1591">
        <v>0</v>
      </c>
      <c r="AF1591">
        <v>31.26</v>
      </c>
      <c r="AG1591">
        <v>13.5</v>
      </c>
      <c r="AH1591">
        <v>0</v>
      </c>
      <c r="AI1591">
        <v>1</v>
      </c>
      <c r="AJ1591">
        <v>14.93</v>
      </c>
      <c r="AK1591">
        <v>33.18</v>
      </c>
      <c r="AL1591">
        <v>1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 t="s">
        <v>3</v>
      </c>
      <c r="AT1591">
        <v>0.01</v>
      </c>
      <c r="AU1591" t="s">
        <v>3</v>
      </c>
      <c r="AV1591">
        <v>0</v>
      </c>
      <c r="AW1591">
        <v>2</v>
      </c>
      <c r="AX1591">
        <v>35812879</v>
      </c>
      <c r="AY1591">
        <v>1</v>
      </c>
      <c r="AZ1591">
        <v>0</v>
      </c>
      <c r="BA1591">
        <v>1573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CX1591">
        <f>Y1591*Source!I1532</f>
        <v>2E-3</v>
      </c>
      <c r="CY1591">
        <f>AB1591</f>
        <v>466.71</v>
      </c>
      <c r="CZ1591">
        <f>AF1591</f>
        <v>31.26</v>
      </c>
      <c r="DA1591">
        <f>AJ1591</f>
        <v>14.93</v>
      </c>
      <c r="DB1591">
        <f t="shared" si="259"/>
        <v>0.31</v>
      </c>
      <c r="DC1591">
        <f t="shared" si="260"/>
        <v>0.14000000000000001</v>
      </c>
    </row>
    <row r="1592" spans="1:107">
      <c r="A1592">
        <f>ROW(Source!A1533)</f>
        <v>1533</v>
      </c>
      <c r="B1592">
        <v>35806607</v>
      </c>
      <c r="C1592">
        <v>35812880</v>
      </c>
      <c r="D1592">
        <v>18408066</v>
      </c>
      <c r="E1592">
        <v>1</v>
      </c>
      <c r="F1592">
        <v>1</v>
      </c>
      <c r="G1592">
        <v>1</v>
      </c>
      <c r="H1592">
        <v>1</v>
      </c>
      <c r="I1592" t="s">
        <v>591</v>
      </c>
      <c r="J1592" t="s">
        <v>3</v>
      </c>
      <c r="K1592" t="s">
        <v>592</v>
      </c>
      <c r="L1592">
        <v>1369</v>
      </c>
      <c r="N1592">
        <v>1013</v>
      </c>
      <c r="O1592" t="s">
        <v>583</v>
      </c>
      <c r="P1592" t="s">
        <v>583</v>
      </c>
      <c r="Q1592">
        <v>1</v>
      </c>
      <c r="W1592">
        <v>0</v>
      </c>
      <c r="X1592">
        <v>-886480961</v>
      </c>
      <c r="Y1592">
        <v>17.89</v>
      </c>
      <c r="AA1592">
        <v>0</v>
      </c>
      <c r="AB1592">
        <v>0</v>
      </c>
      <c r="AC1592">
        <v>0</v>
      </c>
      <c r="AD1592">
        <v>266.14</v>
      </c>
      <c r="AE1592">
        <v>0</v>
      </c>
      <c r="AF1592">
        <v>0</v>
      </c>
      <c r="AG1592">
        <v>0</v>
      </c>
      <c r="AH1592">
        <v>266.14</v>
      </c>
      <c r="AI1592">
        <v>1</v>
      </c>
      <c r="AJ1592">
        <v>1</v>
      </c>
      <c r="AK1592">
        <v>1</v>
      </c>
      <c r="AL1592">
        <v>1</v>
      </c>
      <c r="AN1592">
        <v>0</v>
      </c>
      <c r="AO1592">
        <v>1</v>
      </c>
      <c r="AP1592">
        <v>0</v>
      </c>
      <c r="AQ1592">
        <v>0</v>
      </c>
      <c r="AR1592">
        <v>0</v>
      </c>
      <c r="AS1592" t="s">
        <v>3</v>
      </c>
      <c r="AT1592">
        <v>17.89</v>
      </c>
      <c r="AU1592" t="s">
        <v>3</v>
      </c>
      <c r="AV1592">
        <v>1</v>
      </c>
      <c r="AW1592">
        <v>2</v>
      </c>
      <c r="AX1592">
        <v>35812884</v>
      </c>
      <c r="AY1592">
        <v>2</v>
      </c>
      <c r="AZ1592">
        <v>131072</v>
      </c>
      <c r="BA1592">
        <v>1574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CX1592">
        <f>Y1592*Source!I1533</f>
        <v>0.35780000000000001</v>
      </c>
      <c r="CY1592">
        <f>AD1592</f>
        <v>266.14</v>
      </c>
      <c r="CZ1592">
        <f>AH1592</f>
        <v>266.14</v>
      </c>
      <c r="DA1592">
        <f>AL1592</f>
        <v>1</v>
      </c>
      <c r="DB1592">
        <f t="shared" si="259"/>
        <v>4761.24</v>
      </c>
      <c r="DC1592">
        <f t="shared" si="260"/>
        <v>0</v>
      </c>
    </row>
    <row r="1593" spans="1:107">
      <c r="A1593">
        <f>ROW(Source!A1533)</f>
        <v>1533</v>
      </c>
      <c r="B1593">
        <v>35806607</v>
      </c>
      <c r="C1593">
        <v>35812880</v>
      </c>
      <c r="D1593">
        <v>121548</v>
      </c>
      <c r="E1593">
        <v>1</v>
      </c>
      <c r="F1593">
        <v>1</v>
      </c>
      <c r="G1593">
        <v>1</v>
      </c>
      <c r="H1593">
        <v>1</v>
      </c>
      <c r="I1593" t="s">
        <v>34</v>
      </c>
      <c r="J1593" t="s">
        <v>3</v>
      </c>
      <c r="K1593" t="s">
        <v>584</v>
      </c>
      <c r="L1593">
        <v>608254</v>
      </c>
      <c r="N1593">
        <v>1013</v>
      </c>
      <c r="O1593" t="s">
        <v>585</v>
      </c>
      <c r="P1593" t="s">
        <v>585</v>
      </c>
      <c r="Q1593">
        <v>1</v>
      </c>
      <c r="W1593">
        <v>0</v>
      </c>
      <c r="X1593">
        <v>-185737400</v>
      </c>
      <c r="Y1593">
        <v>0.08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1</v>
      </c>
      <c r="AJ1593">
        <v>1</v>
      </c>
      <c r="AK1593">
        <v>1</v>
      </c>
      <c r="AL1593">
        <v>1</v>
      </c>
      <c r="AN1593">
        <v>0</v>
      </c>
      <c r="AO1593">
        <v>1</v>
      </c>
      <c r="AP1593">
        <v>0</v>
      </c>
      <c r="AQ1593">
        <v>0</v>
      </c>
      <c r="AR1593">
        <v>0</v>
      </c>
      <c r="AS1593" t="s">
        <v>3</v>
      </c>
      <c r="AT1593">
        <v>0.08</v>
      </c>
      <c r="AU1593" t="s">
        <v>3</v>
      </c>
      <c r="AV1593">
        <v>2</v>
      </c>
      <c r="AW1593">
        <v>2</v>
      </c>
      <c r="AX1593">
        <v>35812885</v>
      </c>
      <c r="AY1593">
        <v>1</v>
      </c>
      <c r="AZ1593">
        <v>0</v>
      </c>
      <c r="BA1593">
        <v>1575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CX1593">
        <f>Y1593*Source!I1533</f>
        <v>1.6000000000000001E-3</v>
      </c>
      <c r="CY1593">
        <f>AD1593</f>
        <v>0</v>
      </c>
      <c r="CZ1593">
        <f>AH1593</f>
        <v>0</v>
      </c>
      <c r="DA1593">
        <f>AL1593</f>
        <v>1</v>
      </c>
      <c r="DB1593">
        <f t="shared" si="259"/>
        <v>0</v>
      </c>
      <c r="DC1593">
        <f t="shared" si="260"/>
        <v>0</v>
      </c>
    </row>
    <row r="1594" spans="1:107">
      <c r="A1594">
        <f>ROW(Source!A1533)</f>
        <v>1533</v>
      </c>
      <c r="B1594">
        <v>35806607</v>
      </c>
      <c r="C1594">
        <v>35812880</v>
      </c>
      <c r="D1594">
        <v>29172556</v>
      </c>
      <c r="E1594">
        <v>1</v>
      </c>
      <c r="F1594">
        <v>1</v>
      </c>
      <c r="G1594">
        <v>1</v>
      </c>
      <c r="H1594">
        <v>2</v>
      </c>
      <c r="I1594" t="s">
        <v>586</v>
      </c>
      <c r="J1594" t="s">
        <v>590</v>
      </c>
      <c r="K1594" t="s">
        <v>588</v>
      </c>
      <c r="L1594">
        <v>1368</v>
      </c>
      <c r="N1594">
        <v>1011</v>
      </c>
      <c r="O1594" t="s">
        <v>589</v>
      </c>
      <c r="P1594" t="s">
        <v>589</v>
      </c>
      <c r="Q1594">
        <v>1</v>
      </c>
      <c r="W1594">
        <v>0</v>
      </c>
      <c r="X1594">
        <v>-1302720870</v>
      </c>
      <c r="Y1594">
        <v>0.08</v>
      </c>
      <c r="AA1594">
        <v>0</v>
      </c>
      <c r="AB1594">
        <v>466.71</v>
      </c>
      <c r="AC1594">
        <v>447.93</v>
      </c>
      <c r="AD1594">
        <v>0</v>
      </c>
      <c r="AE1594">
        <v>0</v>
      </c>
      <c r="AF1594">
        <v>31.26</v>
      </c>
      <c r="AG1594">
        <v>13.5</v>
      </c>
      <c r="AH1594">
        <v>0</v>
      </c>
      <c r="AI1594">
        <v>1</v>
      </c>
      <c r="AJ1594">
        <v>14.93</v>
      </c>
      <c r="AK1594">
        <v>33.18</v>
      </c>
      <c r="AL1594">
        <v>1</v>
      </c>
      <c r="AN1594">
        <v>0</v>
      </c>
      <c r="AO1594">
        <v>1</v>
      </c>
      <c r="AP1594">
        <v>0</v>
      </c>
      <c r="AQ1594">
        <v>0</v>
      </c>
      <c r="AR1594">
        <v>0</v>
      </c>
      <c r="AS1594" t="s">
        <v>3</v>
      </c>
      <c r="AT1594">
        <v>0.08</v>
      </c>
      <c r="AU1594" t="s">
        <v>3</v>
      </c>
      <c r="AV1594">
        <v>0</v>
      </c>
      <c r="AW1594">
        <v>2</v>
      </c>
      <c r="AX1594">
        <v>35812886</v>
      </c>
      <c r="AY1594">
        <v>1</v>
      </c>
      <c r="AZ1594">
        <v>0</v>
      </c>
      <c r="BA1594">
        <v>1576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CX1594">
        <f>Y1594*Source!I1533</f>
        <v>1.6000000000000001E-3</v>
      </c>
      <c r="CY1594">
        <f>AB1594</f>
        <v>466.71</v>
      </c>
      <c r="CZ1594">
        <f>AF1594</f>
        <v>31.26</v>
      </c>
      <c r="DA1594">
        <f>AJ1594</f>
        <v>14.93</v>
      </c>
      <c r="DB1594">
        <f t="shared" si="259"/>
        <v>2.5</v>
      </c>
      <c r="DC1594">
        <f t="shared" si="260"/>
        <v>1.08</v>
      </c>
    </row>
    <row r="1595" spans="1:107">
      <c r="A1595">
        <f>ROW(Source!A1534)</f>
        <v>1534</v>
      </c>
      <c r="B1595">
        <v>35806607</v>
      </c>
      <c r="C1595">
        <v>35812887</v>
      </c>
      <c r="D1595">
        <v>18408066</v>
      </c>
      <c r="E1595">
        <v>1</v>
      </c>
      <c r="F1595">
        <v>1</v>
      </c>
      <c r="G1595">
        <v>1</v>
      </c>
      <c r="H1595">
        <v>1</v>
      </c>
      <c r="I1595" t="s">
        <v>591</v>
      </c>
      <c r="J1595" t="s">
        <v>3</v>
      </c>
      <c r="K1595" t="s">
        <v>592</v>
      </c>
      <c r="L1595">
        <v>1369</v>
      </c>
      <c r="N1595">
        <v>1013</v>
      </c>
      <c r="O1595" t="s">
        <v>583</v>
      </c>
      <c r="P1595" t="s">
        <v>583</v>
      </c>
      <c r="Q1595">
        <v>1</v>
      </c>
      <c r="W1595">
        <v>0</v>
      </c>
      <c r="X1595">
        <v>-886480961</v>
      </c>
      <c r="Y1595">
        <v>179.3</v>
      </c>
      <c r="AA1595">
        <v>0</v>
      </c>
      <c r="AB1595">
        <v>0</v>
      </c>
      <c r="AC1595">
        <v>0</v>
      </c>
      <c r="AD1595">
        <v>266.14</v>
      </c>
      <c r="AE1595">
        <v>0</v>
      </c>
      <c r="AF1595">
        <v>0</v>
      </c>
      <c r="AG1595">
        <v>0</v>
      </c>
      <c r="AH1595">
        <v>266.14</v>
      </c>
      <c r="AI1595">
        <v>1</v>
      </c>
      <c r="AJ1595">
        <v>1</v>
      </c>
      <c r="AK1595">
        <v>1</v>
      </c>
      <c r="AL1595">
        <v>1</v>
      </c>
      <c r="AN1595">
        <v>0</v>
      </c>
      <c r="AO1595">
        <v>1</v>
      </c>
      <c r="AP1595">
        <v>0</v>
      </c>
      <c r="AQ1595">
        <v>0</v>
      </c>
      <c r="AR1595">
        <v>0</v>
      </c>
      <c r="AS1595" t="s">
        <v>3</v>
      </c>
      <c r="AT1595">
        <v>179.3</v>
      </c>
      <c r="AU1595" t="s">
        <v>3</v>
      </c>
      <c r="AV1595">
        <v>1</v>
      </c>
      <c r="AW1595">
        <v>2</v>
      </c>
      <c r="AX1595">
        <v>35812893</v>
      </c>
      <c r="AY1595">
        <v>2</v>
      </c>
      <c r="AZ1595">
        <v>131072</v>
      </c>
      <c r="BA1595">
        <v>1577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CX1595">
        <f>Y1595*Source!I1534</f>
        <v>3.5860000000000003</v>
      </c>
      <c r="CY1595">
        <f>AD1595</f>
        <v>266.14</v>
      </c>
      <c r="CZ1595">
        <f>AH1595</f>
        <v>266.14</v>
      </c>
      <c r="DA1595">
        <f>AL1595</f>
        <v>1</v>
      </c>
      <c r="DB1595">
        <f t="shared" si="259"/>
        <v>47718.9</v>
      </c>
      <c r="DC1595">
        <f t="shared" si="260"/>
        <v>0</v>
      </c>
    </row>
    <row r="1596" spans="1:107">
      <c r="A1596">
        <f>ROW(Source!A1534)</f>
        <v>1534</v>
      </c>
      <c r="B1596">
        <v>35806607</v>
      </c>
      <c r="C1596">
        <v>35812887</v>
      </c>
      <c r="D1596">
        <v>121548</v>
      </c>
      <c r="E1596">
        <v>1</v>
      </c>
      <c r="F1596">
        <v>1</v>
      </c>
      <c r="G1596">
        <v>1</v>
      </c>
      <c r="H1596">
        <v>1</v>
      </c>
      <c r="I1596" t="s">
        <v>34</v>
      </c>
      <c r="J1596" t="s">
        <v>3</v>
      </c>
      <c r="K1596" t="s">
        <v>584</v>
      </c>
      <c r="L1596">
        <v>608254</v>
      </c>
      <c r="N1596">
        <v>1013</v>
      </c>
      <c r="O1596" t="s">
        <v>585</v>
      </c>
      <c r="P1596" t="s">
        <v>585</v>
      </c>
      <c r="Q1596">
        <v>1</v>
      </c>
      <c r="W1596">
        <v>0</v>
      </c>
      <c r="X1596">
        <v>-185737400</v>
      </c>
      <c r="Y1596">
        <v>3.97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1</v>
      </c>
      <c r="AJ1596">
        <v>1</v>
      </c>
      <c r="AK1596">
        <v>1</v>
      </c>
      <c r="AL1596">
        <v>1</v>
      </c>
      <c r="AN1596">
        <v>0</v>
      </c>
      <c r="AO1596">
        <v>1</v>
      </c>
      <c r="AP1596">
        <v>0</v>
      </c>
      <c r="AQ1596">
        <v>0</v>
      </c>
      <c r="AR1596">
        <v>0</v>
      </c>
      <c r="AS1596" t="s">
        <v>3</v>
      </c>
      <c r="AT1596">
        <v>3.97</v>
      </c>
      <c r="AU1596" t="s">
        <v>3</v>
      </c>
      <c r="AV1596">
        <v>2</v>
      </c>
      <c r="AW1596">
        <v>2</v>
      </c>
      <c r="AX1596">
        <v>35812894</v>
      </c>
      <c r="AY1596">
        <v>1</v>
      </c>
      <c r="AZ1596">
        <v>0</v>
      </c>
      <c r="BA1596">
        <v>1578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CX1596">
        <f>Y1596*Source!I1534</f>
        <v>7.9400000000000012E-2</v>
      </c>
      <c r="CY1596">
        <f>AD1596</f>
        <v>0</v>
      </c>
      <c r="CZ1596">
        <f>AH1596</f>
        <v>0</v>
      </c>
      <c r="DA1596">
        <f>AL1596</f>
        <v>1</v>
      </c>
      <c r="DB1596">
        <f t="shared" si="259"/>
        <v>0</v>
      </c>
      <c r="DC1596">
        <f t="shared" si="260"/>
        <v>0</v>
      </c>
    </row>
    <row r="1597" spans="1:107">
      <c r="A1597">
        <f>ROW(Source!A1534)</f>
        <v>1534</v>
      </c>
      <c r="B1597">
        <v>35806607</v>
      </c>
      <c r="C1597">
        <v>35812887</v>
      </c>
      <c r="D1597">
        <v>29172710</v>
      </c>
      <c r="E1597">
        <v>1</v>
      </c>
      <c r="F1597">
        <v>1</v>
      </c>
      <c r="G1597">
        <v>1</v>
      </c>
      <c r="H1597">
        <v>2</v>
      </c>
      <c r="I1597" t="s">
        <v>593</v>
      </c>
      <c r="J1597" t="s">
        <v>594</v>
      </c>
      <c r="K1597" t="s">
        <v>595</v>
      </c>
      <c r="L1597">
        <v>1368</v>
      </c>
      <c r="N1597">
        <v>1011</v>
      </c>
      <c r="O1597" t="s">
        <v>589</v>
      </c>
      <c r="P1597" t="s">
        <v>589</v>
      </c>
      <c r="Q1597">
        <v>1</v>
      </c>
      <c r="W1597">
        <v>0</v>
      </c>
      <c r="X1597">
        <v>-1676841219</v>
      </c>
      <c r="Y1597">
        <v>3.97</v>
      </c>
      <c r="AA1597">
        <v>0</v>
      </c>
      <c r="AB1597">
        <v>539.16</v>
      </c>
      <c r="AC1597">
        <v>333.79</v>
      </c>
      <c r="AD1597">
        <v>0</v>
      </c>
      <c r="AE1597">
        <v>0</v>
      </c>
      <c r="AF1597">
        <v>46.56</v>
      </c>
      <c r="AG1597">
        <v>10.06</v>
      </c>
      <c r="AH1597">
        <v>0</v>
      </c>
      <c r="AI1597">
        <v>1</v>
      </c>
      <c r="AJ1597">
        <v>11.58</v>
      </c>
      <c r="AK1597">
        <v>33.18</v>
      </c>
      <c r="AL1597">
        <v>1</v>
      </c>
      <c r="AN1597">
        <v>0</v>
      </c>
      <c r="AO1597">
        <v>1</v>
      </c>
      <c r="AP1597">
        <v>0</v>
      </c>
      <c r="AQ1597">
        <v>0</v>
      </c>
      <c r="AR1597">
        <v>0</v>
      </c>
      <c r="AS1597" t="s">
        <v>3</v>
      </c>
      <c r="AT1597">
        <v>3.97</v>
      </c>
      <c r="AU1597" t="s">
        <v>3</v>
      </c>
      <c r="AV1597">
        <v>0</v>
      </c>
      <c r="AW1597">
        <v>2</v>
      </c>
      <c r="AX1597">
        <v>35812895</v>
      </c>
      <c r="AY1597">
        <v>1</v>
      </c>
      <c r="AZ1597">
        <v>0</v>
      </c>
      <c r="BA1597">
        <v>1579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CX1597">
        <f>Y1597*Source!I1534</f>
        <v>7.9400000000000012E-2</v>
      </c>
      <c r="CY1597">
        <f>AB1597</f>
        <v>539.16</v>
      </c>
      <c r="CZ1597">
        <f>AF1597</f>
        <v>46.56</v>
      </c>
      <c r="DA1597">
        <f>AJ1597</f>
        <v>11.58</v>
      </c>
      <c r="DB1597">
        <f t="shared" si="259"/>
        <v>184.84</v>
      </c>
      <c r="DC1597">
        <f t="shared" si="260"/>
        <v>39.94</v>
      </c>
    </row>
    <row r="1598" spans="1:107">
      <c r="A1598">
        <f>ROW(Source!A1534)</f>
        <v>1534</v>
      </c>
      <c r="B1598">
        <v>35806607</v>
      </c>
      <c r="C1598">
        <v>35812887</v>
      </c>
      <c r="D1598">
        <v>29174533</v>
      </c>
      <c r="E1598">
        <v>1</v>
      </c>
      <c r="F1598">
        <v>1</v>
      </c>
      <c r="G1598">
        <v>1</v>
      </c>
      <c r="H1598">
        <v>2</v>
      </c>
      <c r="I1598" t="s">
        <v>596</v>
      </c>
      <c r="J1598" t="s">
        <v>597</v>
      </c>
      <c r="K1598" t="s">
        <v>598</v>
      </c>
      <c r="L1598">
        <v>1368</v>
      </c>
      <c r="N1598">
        <v>1011</v>
      </c>
      <c r="O1598" t="s">
        <v>589</v>
      </c>
      <c r="P1598" t="s">
        <v>589</v>
      </c>
      <c r="Q1598">
        <v>1</v>
      </c>
      <c r="W1598">
        <v>0</v>
      </c>
      <c r="X1598">
        <v>1235896746</v>
      </c>
      <c r="Y1598">
        <v>7.93</v>
      </c>
      <c r="AA1598">
        <v>0</v>
      </c>
      <c r="AB1598">
        <v>5.0599999999999996</v>
      </c>
      <c r="AC1598">
        <v>0</v>
      </c>
      <c r="AD1598">
        <v>0</v>
      </c>
      <c r="AE1598">
        <v>0</v>
      </c>
      <c r="AF1598">
        <v>1.53</v>
      </c>
      <c r="AG1598">
        <v>0</v>
      </c>
      <c r="AH1598">
        <v>0</v>
      </c>
      <c r="AI1598">
        <v>1</v>
      </c>
      <c r="AJ1598">
        <v>3.31</v>
      </c>
      <c r="AK1598">
        <v>33.18</v>
      </c>
      <c r="AL1598">
        <v>1</v>
      </c>
      <c r="AN1598">
        <v>0</v>
      </c>
      <c r="AO1598">
        <v>1</v>
      </c>
      <c r="AP1598">
        <v>0</v>
      </c>
      <c r="AQ1598">
        <v>0</v>
      </c>
      <c r="AR1598">
        <v>0</v>
      </c>
      <c r="AS1598" t="s">
        <v>3</v>
      </c>
      <c r="AT1598">
        <v>7.93</v>
      </c>
      <c r="AU1598" t="s">
        <v>3</v>
      </c>
      <c r="AV1598">
        <v>0</v>
      </c>
      <c r="AW1598">
        <v>2</v>
      </c>
      <c r="AX1598">
        <v>35812896</v>
      </c>
      <c r="AY1598">
        <v>1</v>
      </c>
      <c r="AZ1598">
        <v>0</v>
      </c>
      <c r="BA1598">
        <v>1580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CX1598">
        <f>Y1598*Source!I1534</f>
        <v>0.15859999999999999</v>
      </c>
      <c r="CY1598">
        <f>AB1598</f>
        <v>5.0599999999999996</v>
      </c>
      <c r="CZ1598">
        <f>AF1598</f>
        <v>1.53</v>
      </c>
      <c r="DA1598">
        <f>AJ1598</f>
        <v>3.31</v>
      </c>
      <c r="DB1598">
        <f t="shared" si="259"/>
        <v>12.13</v>
      </c>
      <c r="DC1598">
        <f t="shared" si="260"/>
        <v>0</v>
      </c>
    </row>
    <row r="1599" spans="1:107">
      <c r="A1599">
        <f>ROW(Source!A1534)</f>
        <v>1534</v>
      </c>
      <c r="B1599">
        <v>35806607</v>
      </c>
      <c r="C1599">
        <v>35812887</v>
      </c>
      <c r="D1599">
        <v>29164349</v>
      </c>
      <c r="E1599">
        <v>1</v>
      </c>
      <c r="F1599">
        <v>1</v>
      </c>
      <c r="G1599">
        <v>1</v>
      </c>
      <c r="H1599">
        <v>3</v>
      </c>
      <c r="I1599" t="s">
        <v>27</v>
      </c>
      <c r="J1599" t="s">
        <v>30</v>
      </c>
      <c r="K1599" t="s">
        <v>28</v>
      </c>
      <c r="L1599">
        <v>1348</v>
      </c>
      <c r="N1599">
        <v>1009</v>
      </c>
      <c r="O1599" t="s">
        <v>29</v>
      </c>
      <c r="P1599" t="s">
        <v>29</v>
      </c>
      <c r="Q1599">
        <v>1000</v>
      </c>
      <c r="W1599">
        <v>0</v>
      </c>
      <c r="X1599">
        <v>-304821490</v>
      </c>
      <c r="Y1599">
        <v>10.5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1</v>
      </c>
      <c r="AK1599">
        <v>1</v>
      </c>
      <c r="AL1599">
        <v>1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 t="s">
        <v>3</v>
      </c>
      <c r="AT1599">
        <v>10.5</v>
      </c>
      <c r="AU1599" t="s">
        <v>3</v>
      </c>
      <c r="AV1599">
        <v>0</v>
      </c>
      <c r="AW1599">
        <v>2</v>
      </c>
      <c r="AX1599">
        <v>35812897</v>
      </c>
      <c r="AY1599">
        <v>1</v>
      </c>
      <c r="AZ1599">
        <v>0</v>
      </c>
      <c r="BA1599">
        <v>1581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CX1599">
        <f>Y1599*Source!I1534</f>
        <v>0.21</v>
      </c>
      <c r="CY1599">
        <f>AA1599</f>
        <v>0</v>
      </c>
      <c r="CZ1599">
        <f>AE1599</f>
        <v>0</v>
      </c>
      <c r="DA1599">
        <f>AI1599</f>
        <v>1</v>
      </c>
      <c r="DB1599">
        <f t="shared" si="259"/>
        <v>0</v>
      </c>
      <c r="DC1599">
        <f t="shared" si="260"/>
        <v>0</v>
      </c>
    </row>
    <row r="1600" spans="1:107">
      <c r="A1600">
        <f>ROW(Source!A1573)</f>
        <v>1573</v>
      </c>
      <c r="B1600">
        <v>35806607</v>
      </c>
      <c r="C1600">
        <v>35812899</v>
      </c>
      <c r="D1600">
        <v>18410572</v>
      </c>
      <c r="E1600">
        <v>1</v>
      </c>
      <c r="F1600">
        <v>1</v>
      </c>
      <c r="G1600">
        <v>1</v>
      </c>
      <c r="H1600">
        <v>1</v>
      </c>
      <c r="I1600" t="s">
        <v>856</v>
      </c>
      <c r="J1600" t="s">
        <v>3</v>
      </c>
      <c r="K1600" t="s">
        <v>857</v>
      </c>
      <c r="L1600">
        <v>1369</v>
      </c>
      <c r="N1600">
        <v>1013</v>
      </c>
      <c r="O1600" t="s">
        <v>583</v>
      </c>
      <c r="P1600" t="s">
        <v>583</v>
      </c>
      <c r="Q1600">
        <v>1</v>
      </c>
      <c r="W1600">
        <v>0</v>
      </c>
      <c r="X1600">
        <v>-546915240</v>
      </c>
      <c r="Y1600">
        <v>84.11099999999999</v>
      </c>
      <c r="AA1600">
        <v>0</v>
      </c>
      <c r="AB1600">
        <v>0</v>
      </c>
      <c r="AC1600">
        <v>0</v>
      </c>
      <c r="AD1600">
        <v>290.04000000000002</v>
      </c>
      <c r="AE1600">
        <v>0</v>
      </c>
      <c r="AF1600">
        <v>0</v>
      </c>
      <c r="AG1600">
        <v>0</v>
      </c>
      <c r="AH1600">
        <v>290.04000000000002</v>
      </c>
      <c r="AI1600">
        <v>1</v>
      </c>
      <c r="AJ1600">
        <v>1</v>
      </c>
      <c r="AK1600">
        <v>1</v>
      </c>
      <c r="AL1600">
        <v>1</v>
      </c>
      <c r="AN1600">
        <v>0</v>
      </c>
      <c r="AO1600">
        <v>1</v>
      </c>
      <c r="AP1600">
        <v>1</v>
      </c>
      <c r="AQ1600">
        <v>0</v>
      </c>
      <c r="AR1600">
        <v>0</v>
      </c>
      <c r="AS1600" t="s">
        <v>3</v>
      </c>
      <c r="AT1600">
        <v>73.14</v>
      </c>
      <c r="AU1600" t="s">
        <v>310</v>
      </c>
      <c r="AV1600">
        <v>1</v>
      </c>
      <c r="AW1600">
        <v>2</v>
      </c>
      <c r="AX1600">
        <v>35812908</v>
      </c>
      <c r="AY1600">
        <v>2</v>
      </c>
      <c r="AZ1600">
        <v>131072</v>
      </c>
      <c r="BA1600">
        <v>1582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CX1600">
        <f>Y1600*Source!I1573</f>
        <v>1.6822199999999998</v>
      </c>
      <c r="CY1600">
        <f>AD1600</f>
        <v>290.04000000000002</v>
      </c>
      <c r="CZ1600">
        <f>AH1600</f>
        <v>290.04000000000002</v>
      </c>
      <c r="DA1600">
        <f>AL1600</f>
        <v>1</v>
      </c>
      <c r="DB1600">
        <f>ROUND((ROUND(AT1600*CZ1600,2)*1.15),2)</f>
        <v>24395.56</v>
      </c>
      <c r="DC1600">
        <f>ROUND((ROUND(AT1600*AG1600,2)*1.15),2)</f>
        <v>0</v>
      </c>
    </row>
    <row r="1601" spans="1:107">
      <c r="A1601">
        <f>ROW(Source!A1573)</f>
        <v>1573</v>
      </c>
      <c r="B1601">
        <v>35806607</v>
      </c>
      <c r="C1601">
        <v>35812899</v>
      </c>
      <c r="D1601">
        <v>121548</v>
      </c>
      <c r="E1601">
        <v>1</v>
      </c>
      <c r="F1601">
        <v>1</v>
      </c>
      <c r="G1601">
        <v>1</v>
      </c>
      <c r="H1601">
        <v>1</v>
      </c>
      <c r="I1601" t="s">
        <v>34</v>
      </c>
      <c r="J1601" t="s">
        <v>3</v>
      </c>
      <c r="K1601" t="s">
        <v>584</v>
      </c>
      <c r="L1601">
        <v>608254</v>
      </c>
      <c r="N1601">
        <v>1013</v>
      </c>
      <c r="O1601" t="s">
        <v>585</v>
      </c>
      <c r="P1601" t="s">
        <v>585</v>
      </c>
      <c r="Q1601">
        <v>1</v>
      </c>
      <c r="W1601">
        <v>0</v>
      </c>
      <c r="X1601">
        <v>-185737400</v>
      </c>
      <c r="Y1601">
        <v>1.7125000000000001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1</v>
      </c>
      <c r="AJ1601">
        <v>1</v>
      </c>
      <c r="AK1601">
        <v>1</v>
      </c>
      <c r="AL1601">
        <v>1</v>
      </c>
      <c r="AN1601">
        <v>0</v>
      </c>
      <c r="AO1601">
        <v>1</v>
      </c>
      <c r="AP1601">
        <v>1</v>
      </c>
      <c r="AQ1601">
        <v>0</v>
      </c>
      <c r="AR1601">
        <v>0</v>
      </c>
      <c r="AS1601" t="s">
        <v>3</v>
      </c>
      <c r="AT1601">
        <v>1.37</v>
      </c>
      <c r="AU1601" t="s">
        <v>143</v>
      </c>
      <c r="AV1601">
        <v>2</v>
      </c>
      <c r="AW1601">
        <v>2</v>
      </c>
      <c r="AX1601">
        <v>35812909</v>
      </c>
      <c r="AY1601">
        <v>1</v>
      </c>
      <c r="AZ1601">
        <v>0</v>
      </c>
      <c r="BA1601">
        <v>1583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CX1601">
        <f>Y1601*Source!I1573</f>
        <v>3.4250000000000003E-2</v>
      </c>
      <c r="CY1601">
        <f>AD1601</f>
        <v>0</v>
      </c>
      <c r="CZ1601">
        <f>AH1601</f>
        <v>0</v>
      </c>
      <c r="DA1601">
        <f>AL1601</f>
        <v>1</v>
      </c>
      <c r="DB1601">
        <f>ROUND((ROUND(AT1601*CZ1601,2)*1.25),2)</f>
        <v>0</v>
      </c>
      <c r="DC1601">
        <f>ROUND((ROUND(AT1601*AG1601,2)*1.25),2)</f>
        <v>0</v>
      </c>
    </row>
    <row r="1602" spans="1:107">
      <c r="A1602">
        <f>ROW(Source!A1573)</f>
        <v>1573</v>
      </c>
      <c r="B1602">
        <v>35806607</v>
      </c>
      <c r="C1602">
        <v>35812899</v>
      </c>
      <c r="D1602">
        <v>29172379</v>
      </c>
      <c r="E1602">
        <v>1</v>
      </c>
      <c r="F1602">
        <v>1</v>
      </c>
      <c r="G1602">
        <v>1</v>
      </c>
      <c r="H1602">
        <v>2</v>
      </c>
      <c r="I1602" t="s">
        <v>858</v>
      </c>
      <c r="J1602" t="s">
        <v>859</v>
      </c>
      <c r="K1602" t="s">
        <v>860</v>
      </c>
      <c r="L1602">
        <v>1368</v>
      </c>
      <c r="N1602">
        <v>1011</v>
      </c>
      <c r="O1602" t="s">
        <v>589</v>
      </c>
      <c r="P1602" t="s">
        <v>589</v>
      </c>
      <c r="Q1602">
        <v>1</v>
      </c>
      <c r="W1602">
        <v>0</v>
      </c>
      <c r="X1602">
        <v>-151619853</v>
      </c>
      <c r="Y1602">
        <v>1.7125000000000001</v>
      </c>
      <c r="AA1602">
        <v>0</v>
      </c>
      <c r="AB1602">
        <v>1102.08</v>
      </c>
      <c r="AC1602">
        <v>447.93</v>
      </c>
      <c r="AD1602">
        <v>0</v>
      </c>
      <c r="AE1602">
        <v>0</v>
      </c>
      <c r="AF1602">
        <v>112</v>
      </c>
      <c r="AG1602">
        <v>13.5</v>
      </c>
      <c r="AH1602">
        <v>0</v>
      </c>
      <c r="AI1602">
        <v>1</v>
      </c>
      <c r="AJ1602">
        <v>9.84</v>
      </c>
      <c r="AK1602">
        <v>33.18</v>
      </c>
      <c r="AL1602">
        <v>1</v>
      </c>
      <c r="AN1602">
        <v>0</v>
      </c>
      <c r="AO1602">
        <v>1</v>
      </c>
      <c r="AP1602">
        <v>1</v>
      </c>
      <c r="AQ1602">
        <v>0</v>
      </c>
      <c r="AR1602">
        <v>0</v>
      </c>
      <c r="AS1602" t="s">
        <v>3</v>
      </c>
      <c r="AT1602">
        <v>1.37</v>
      </c>
      <c r="AU1602" t="s">
        <v>143</v>
      </c>
      <c r="AV1602">
        <v>0</v>
      </c>
      <c r="AW1602">
        <v>2</v>
      </c>
      <c r="AX1602">
        <v>35812910</v>
      </c>
      <c r="AY1602">
        <v>1</v>
      </c>
      <c r="AZ1602">
        <v>0</v>
      </c>
      <c r="BA1602">
        <v>1584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CX1602">
        <f>Y1602*Source!I1573</f>
        <v>3.4250000000000003E-2</v>
      </c>
      <c r="CY1602">
        <f>AB1602</f>
        <v>1102.08</v>
      </c>
      <c r="CZ1602">
        <f>AF1602</f>
        <v>112</v>
      </c>
      <c r="DA1602">
        <f>AJ1602</f>
        <v>9.84</v>
      </c>
      <c r="DB1602">
        <f>ROUND((ROUND(AT1602*CZ1602,2)*1.25),2)</f>
        <v>191.8</v>
      </c>
      <c r="DC1602">
        <f>ROUND((ROUND(AT1602*AG1602,2)*1.25),2)</f>
        <v>23.13</v>
      </c>
    </row>
    <row r="1603" spans="1:107">
      <c r="A1603">
        <f>ROW(Source!A1573)</f>
        <v>1573</v>
      </c>
      <c r="B1603">
        <v>35806607</v>
      </c>
      <c r="C1603">
        <v>35812899</v>
      </c>
      <c r="D1603">
        <v>29174913</v>
      </c>
      <c r="E1603">
        <v>1</v>
      </c>
      <c r="F1603">
        <v>1</v>
      </c>
      <c r="G1603">
        <v>1</v>
      </c>
      <c r="H1603">
        <v>2</v>
      </c>
      <c r="I1603" t="s">
        <v>601</v>
      </c>
      <c r="J1603" t="s">
        <v>602</v>
      </c>
      <c r="K1603" t="s">
        <v>603</v>
      </c>
      <c r="L1603">
        <v>1368</v>
      </c>
      <c r="N1603">
        <v>1011</v>
      </c>
      <c r="O1603" t="s">
        <v>589</v>
      </c>
      <c r="P1603" t="s">
        <v>589</v>
      </c>
      <c r="Q1603">
        <v>1</v>
      </c>
      <c r="W1603">
        <v>0</v>
      </c>
      <c r="X1603">
        <v>458544584</v>
      </c>
      <c r="Y1603">
        <v>2.5750000000000002</v>
      </c>
      <c r="AA1603">
        <v>0</v>
      </c>
      <c r="AB1603">
        <v>932.72</v>
      </c>
      <c r="AC1603">
        <v>384.89</v>
      </c>
      <c r="AD1603">
        <v>0</v>
      </c>
      <c r="AE1603">
        <v>0</v>
      </c>
      <c r="AF1603">
        <v>87.17</v>
      </c>
      <c r="AG1603">
        <v>11.6</v>
      </c>
      <c r="AH1603">
        <v>0</v>
      </c>
      <c r="AI1603">
        <v>1</v>
      </c>
      <c r="AJ1603">
        <v>10.7</v>
      </c>
      <c r="AK1603">
        <v>33.18</v>
      </c>
      <c r="AL1603">
        <v>1</v>
      </c>
      <c r="AN1603">
        <v>0</v>
      </c>
      <c r="AO1603">
        <v>1</v>
      </c>
      <c r="AP1603">
        <v>1</v>
      </c>
      <c r="AQ1603">
        <v>0</v>
      </c>
      <c r="AR1603">
        <v>0</v>
      </c>
      <c r="AS1603" t="s">
        <v>3</v>
      </c>
      <c r="AT1603">
        <v>2.06</v>
      </c>
      <c r="AU1603" t="s">
        <v>143</v>
      </c>
      <c r="AV1603">
        <v>0</v>
      </c>
      <c r="AW1603">
        <v>2</v>
      </c>
      <c r="AX1603">
        <v>35812911</v>
      </c>
      <c r="AY1603">
        <v>1</v>
      </c>
      <c r="AZ1603">
        <v>0</v>
      </c>
      <c r="BA1603">
        <v>1585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CX1603">
        <f>Y1603*Source!I1573</f>
        <v>5.1500000000000004E-2</v>
      </c>
      <c r="CY1603">
        <f>AB1603</f>
        <v>932.72</v>
      </c>
      <c r="CZ1603">
        <f>AF1603</f>
        <v>87.17</v>
      </c>
      <c r="DA1603">
        <f>AJ1603</f>
        <v>10.7</v>
      </c>
      <c r="DB1603">
        <f>ROUND((ROUND(AT1603*CZ1603,2)*1.25),2)</f>
        <v>224.46</v>
      </c>
      <c r="DC1603">
        <f>ROUND((ROUND(AT1603*AG1603,2)*1.25),2)</f>
        <v>29.88</v>
      </c>
    </row>
    <row r="1604" spans="1:107">
      <c r="A1604">
        <f>ROW(Source!A1573)</f>
        <v>1573</v>
      </c>
      <c r="B1604">
        <v>35806607</v>
      </c>
      <c r="C1604">
        <v>35812899</v>
      </c>
      <c r="D1604">
        <v>29114836</v>
      </c>
      <c r="E1604">
        <v>1</v>
      </c>
      <c r="F1604">
        <v>1</v>
      </c>
      <c r="G1604">
        <v>1</v>
      </c>
      <c r="H1604">
        <v>3</v>
      </c>
      <c r="I1604" t="s">
        <v>176</v>
      </c>
      <c r="J1604" t="s">
        <v>311</v>
      </c>
      <c r="K1604" t="s">
        <v>177</v>
      </c>
      <c r="L1604">
        <v>1035</v>
      </c>
      <c r="N1604">
        <v>1013</v>
      </c>
      <c r="O1604" t="s">
        <v>178</v>
      </c>
      <c r="P1604" t="s">
        <v>178</v>
      </c>
      <c r="Q1604">
        <v>1</v>
      </c>
      <c r="W1604">
        <v>0</v>
      </c>
      <c r="X1604">
        <v>-1252999712</v>
      </c>
      <c r="Y1604">
        <v>100</v>
      </c>
      <c r="AA1604">
        <v>196.01</v>
      </c>
      <c r="AB1604">
        <v>0</v>
      </c>
      <c r="AC1604">
        <v>0</v>
      </c>
      <c r="AD1604">
        <v>0</v>
      </c>
      <c r="AE1604">
        <v>94.69</v>
      </c>
      <c r="AF1604">
        <v>0</v>
      </c>
      <c r="AG1604">
        <v>0</v>
      </c>
      <c r="AH1604">
        <v>0</v>
      </c>
      <c r="AI1604">
        <v>2.0699999999999998</v>
      </c>
      <c r="AJ1604">
        <v>1</v>
      </c>
      <c r="AK1604">
        <v>1</v>
      </c>
      <c r="AL1604">
        <v>1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 t="s">
        <v>3</v>
      </c>
      <c r="AT1604">
        <v>100</v>
      </c>
      <c r="AU1604" t="s">
        <v>3</v>
      </c>
      <c r="AV1604">
        <v>0</v>
      </c>
      <c r="AW1604">
        <v>1</v>
      </c>
      <c r="AX1604">
        <v>-1</v>
      </c>
      <c r="AY1604">
        <v>0</v>
      </c>
      <c r="AZ1604">
        <v>0</v>
      </c>
      <c r="BA1604" t="s">
        <v>3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CX1604">
        <f>Y1604*Source!I1573</f>
        <v>2</v>
      </c>
      <c r="CY1604">
        <f>AA1604</f>
        <v>196.01</v>
      </c>
      <c r="CZ1604">
        <f>AE1604</f>
        <v>94.69</v>
      </c>
      <c r="DA1604">
        <f>AI1604</f>
        <v>2.0699999999999998</v>
      </c>
      <c r="DB1604">
        <f t="shared" ref="DB1604:DB1628" si="261">ROUND(ROUND(AT1604*CZ1604,2),2)</f>
        <v>9469</v>
      </c>
      <c r="DC1604">
        <f t="shared" ref="DC1604:DC1628" si="262">ROUND(ROUND(AT1604*AG1604,2),2)</f>
        <v>0</v>
      </c>
    </row>
    <row r="1605" spans="1:107">
      <c r="A1605">
        <f>ROW(Source!A1573)</f>
        <v>1573</v>
      </c>
      <c r="B1605">
        <v>35806607</v>
      </c>
      <c r="C1605">
        <v>35812899</v>
      </c>
      <c r="D1605">
        <v>29114332</v>
      </c>
      <c r="E1605">
        <v>1</v>
      </c>
      <c r="F1605">
        <v>1</v>
      </c>
      <c r="G1605">
        <v>1</v>
      </c>
      <c r="H1605">
        <v>3</v>
      </c>
      <c r="I1605" t="s">
        <v>628</v>
      </c>
      <c r="J1605" t="s">
        <v>654</v>
      </c>
      <c r="K1605" t="s">
        <v>630</v>
      </c>
      <c r="L1605">
        <v>1348</v>
      </c>
      <c r="N1605">
        <v>1009</v>
      </c>
      <c r="O1605" t="s">
        <v>29</v>
      </c>
      <c r="P1605" t="s">
        <v>29</v>
      </c>
      <c r="Q1605">
        <v>1000</v>
      </c>
      <c r="W1605">
        <v>0</v>
      </c>
      <c r="X1605">
        <v>233971917</v>
      </c>
      <c r="Y1605">
        <v>3.3999999999999998E-3</v>
      </c>
      <c r="AA1605">
        <v>54619.68</v>
      </c>
      <c r="AB1605">
        <v>0</v>
      </c>
      <c r="AC1605">
        <v>0</v>
      </c>
      <c r="AD1605">
        <v>0</v>
      </c>
      <c r="AE1605">
        <v>11978</v>
      </c>
      <c r="AF1605">
        <v>0</v>
      </c>
      <c r="AG1605">
        <v>0</v>
      </c>
      <c r="AH1605">
        <v>0</v>
      </c>
      <c r="AI1605">
        <v>4.5599999999999996</v>
      </c>
      <c r="AJ1605">
        <v>1</v>
      </c>
      <c r="AK1605">
        <v>1</v>
      </c>
      <c r="AL1605">
        <v>1</v>
      </c>
      <c r="AN1605">
        <v>0</v>
      </c>
      <c r="AO1605">
        <v>1</v>
      </c>
      <c r="AP1605">
        <v>0</v>
      </c>
      <c r="AQ1605">
        <v>0</v>
      </c>
      <c r="AR1605">
        <v>0</v>
      </c>
      <c r="AS1605" t="s">
        <v>3</v>
      </c>
      <c r="AT1605">
        <v>3.3999999999999998E-3</v>
      </c>
      <c r="AU1605" t="s">
        <v>3</v>
      </c>
      <c r="AV1605">
        <v>0</v>
      </c>
      <c r="AW1605">
        <v>2</v>
      </c>
      <c r="AX1605">
        <v>35812912</v>
      </c>
      <c r="AY1605">
        <v>1</v>
      </c>
      <c r="AZ1605">
        <v>0</v>
      </c>
      <c r="BA1605">
        <v>1586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CX1605">
        <f>Y1605*Source!I1573</f>
        <v>6.7999999999999999E-5</v>
      </c>
      <c r="CY1605">
        <f>AA1605</f>
        <v>54619.68</v>
      </c>
      <c r="CZ1605">
        <f>AE1605</f>
        <v>11978</v>
      </c>
      <c r="DA1605">
        <f>AI1605</f>
        <v>4.5599999999999996</v>
      </c>
      <c r="DB1605">
        <f t="shared" si="261"/>
        <v>40.729999999999997</v>
      </c>
      <c r="DC1605">
        <f t="shared" si="262"/>
        <v>0</v>
      </c>
    </row>
    <row r="1606" spans="1:107">
      <c r="A1606">
        <f>ROW(Source!A1573)</f>
        <v>1573</v>
      </c>
      <c r="B1606">
        <v>35806607</v>
      </c>
      <c r="C1606">
        <v>35812899</v>
      </c>
      <c r="D1606">
        <v>29130561</v>
      </c>
      <c r="E1606">
        <v>1</v>
      </c>
      <c r="F1606">
        <v>1</v>
      </c>
      <c r="G1606">
        <v>1</v>
      </c>
      <c r="H1606">
        <v>3</v>
      </c>
      <c r="I1606" t="s">
        <v>185</v>
      </c>
      <c r="J1606" t="s">
        <v>317</v>
      </c>
      <c r="K1606" t="s">
        <v>186</v>
      </c>
      <c r="L1606">
        <v>1327</v>
      </c>
      <c r="N1606">
        <v>1005</v>
      </c>
      <c r="O1606" t="s">
        <v>165</v>
      </c>
      <c r="P1606" t="s">
        <v>165</v>
      </c>
      <c r="Q1606">
        <v>1</v>
      </c>
      <c r="W1606">
        <v>1</v>
      </c>
      <c r="X1606">
        <v>-172969429</v>
      </c>
      <c r="Y1606">
        <v>-100</v>
      </c>
      <c r="AA1606">
        <v>1039.1400000000001</v>
      </c>
      <c r="AB1606">
        <v>0</v>
      </c>
      <c r="AC1606">
        <v>0</v>
      </c>
      <c r="AD1606">
        <v>0</v>
      </c>
      <c r="AE1606">
        <v>207</v>
      </c>
      <c r="AF1606">
        <v>0</v>
      </c>
      <c r="AG1606">
        <v>0</v>
      </c>
      <c r="AH1606">
        <v>0</v>
      </c>
      <c r="AI1606">
        <v>5.0199999999999996</v>
      </c>
      <c r="AJ1606">
        <v>1</v>
      </c>
      <c r="AK1606">
        <v>1</v>
      </c>
      <c r="AL1606">
        <v>1</v>
      </c>
      <c r="AN1606">
        <v>0</v>
      </c>
      <c r="AO1606">
        <v>1</v>
      </c>
      <c r="AP1606">
        <v>0</v>
      </c>
      <c r="AQ1606">
        <v>0</v>
      </c>
      <c r="AR1606">
        <v>0</v>
      </c>
      <c r="AS1606" t="s">
        <v>3</v>
      </c>
      <c r="AT1606">
        <v>-100</v>
      </c>
      <c r="AU1606" t="s">
        <v>3</v>
      </c>
      <c r="AV1606">
        <v>0</v>
      </c>
      <c r="AW1606">
        <v>2</v>
      </c>
      <c r="AX1606">
        <v>35812914</v>
      </c>
      <c r="AY1606">
        <v>1</v>
      </c>
      <c r="AZ1606">
        <v>6144</v>
      </c>
      <c r="BA1606">
        <v>1588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CX1606">
        <f>Y1606*Source!I1573</f>
        <v>-2</v>
      </c>
      <c r="CY1606">
        <f>AA1606</f>
        <v>1039.1400000000001</v>
      </c>
      <c r="CZ1606">
        <f>AE1606</f>
        <v>207</v>
      </c>
      <c r="DA1606">
        <f>AI1606</f>
        <v>5.0199999999999996</v>
      </c>
      <c r="DB1606">
        <f t="shared" si="261"/>
        <v>-20700</v>
      </c>
      <c r="DC1606">
        <f t="shared" si="262"/>
        <v>0</v>
      </c>
    </row>
    <row r="1607" spans="1:107">
      <c r="A1607">
        <f>ROW(Source!A1573)</f>
        <v>1573</v>
      </c>
      <c r="B1607">
        <v>35806607</v>
      </c>
      <c r="C1607">
        <v>35812899</v>
      </c>
      <c r="D1607">
        <v>29130519</v>
      </c>
      <c r="E1607">
        <v>1</v>
      </c>
      <c r="F1607">
        <v>1</v>
      </c>
      <c r="G1607">
        <v>1</v>
      </c>
      <c r="H1607">
        <v>3</v>
      </c>
      <c r="I1607" t="s">
        <v>313</v>
      </c>
      <c r="J1607" t="s">
        <v>315</v>
      </c>
      <c r="K1607" t="s">
        <v>314</v>
      </c>
      <c r="L1607">
        <v>1327</v>
      </c>
      <c r="N1607">
        <v>1005</v>
      </c>
      <c r="O1607" t="s">
        <v>165</v>
      </c>
      <c r="P1607" t="s">
        <v>165</v>
      </c>
      <c r="Q1607">
        <v>1</v>
      </c>
      <c r="W1607">
        <v>0</v>
      </c>
      <c r="X1607">
        <v>-1775669208</v>
      </c>
      <c r="Y1607">
        <v>100</v>
      </c>
      <c r="AA1607">
        <v>11067.52</v>
      </c>
      <c r="AB1607">
        <v>0</v>
      </c>
      <c r="AC1607">
        <v>0</v>
      </c>
      <c r="AD1607">
        <v>0</v>
      </c>
      <c r="AE1607">
        <v>4535.87</v>
      </c>
      <c r="AF1607">
        <v>0</v>
      </c>
      <c r="AG1607">
        <v>0</v>
      </c>
      <c r="AH1607">
        <v>0</v>
      </c>
      <c r="AI1607">
        <v>2.44</v>
      </c>
      <c r="AJ1607">
        <v>1</v>
      </c>
      <c r="AK1607">
        <v>1</v>
      </c>
      <c r="AL1607">
        <v>1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 t="s">
        <v>3</v>
      </c>
      <c r="AT1607">
        <v>100</v>
      </c>
      <c r="AU1607" t="s">
        <v>3</v>
      </c>
      <c r="AV1607">
        <v>0</v>
      </c>
      <c r="AW1607">
        <v>1</v>
      </c>
      <c r="AX1607">
        <v>-1</v>
      </c>
      <c r="AY1607">
        <v>0</v>
      </c>
      <c r="AZ1607">
        <v>0</v>
      </c>
      <c r="BA1607" t="s">
        <v>3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CX1607">
        <f>Y1607*Source!I1573</f>
        <v>2</v>
      </c>
      <c r="CY1607">
        <f>AA1607</f>
        <v>11067.52</v>
      </c>
      <c r="CZ1607">
        <f>AE1607</f>
        <v>4535.87</v>
      </c>
      <c r="DA1607">
        <f>AI1607</f>
        <v>2.44</v>
      </c>
      <c r="DB1607">
        <f t="shared" si="261"/>
        <v>453587</v>
      </c>
      <c r="DC1607">
        <f t="shared" si="262"/>
        <v>0</v>
      </c>
    </row>
    <row r="1608" spans="1:107">
      <c r="A1608">
        <f>ROW(Source!A1577)</f>
        <v>1577</v>
      </c>
      <c r="B1608">
        <v>35806607</v>
      </c>
      <c r="C1608">
        <v>35812918</v>
      </c>
      <c r="D1608">
        <v>18407150</v>
      </c>
      <c r="E1608">
        <v>1</v>
      </c>
      <c r="F1608">
        <v>1</v>
      </c>
      <c r="G1608">
        <v>1</v>
      </c>
      <c r="H1608">
        <v>1</v>
      </c>
      <c r="I1608" t="s">
        <v>599</v>
      </c>
      <c r="J1608" t="s">
        <v>3</v>
      </c>
      <c r="K1608" t="s">
        <v>600</v>
      </c>
      <c r="L1608">
        <v>1369</v>
      </c>
      <c r="N1608">
        <v>1013</v>
      </c>
      <c r="O1608" t="s">
        <v>583</v>
      </c>
      <c r="P1608" t="s">
        <v>583</v>
      </c>
      <c r="Q1608">
        <v>1</v>
      </c>
      <c r="W1608">
        <v>0</v>
      </c>
      <c r="X1608">
        <v>-931037793</v>
      </c>
      <c r="Y1608">
        <v>44.7</v>
      </c>
      <c r="AA1608">
        <v>0</v>
      </c>
      <c r="AB1608">
        <v>0</v>
      </c>
      <c r="AC1608">
        <v>0</v>
      </c>
      <c r="AD1608">
        <v>283.07</v>
      </c>
      <c r="AE1608">
        <v>0</v>
      </c>
      <c r="AF1608">
        <v>0</v>
      </c>
      <c r="AG1608">
        <v>0</v>
      </c>
      <c r="AH1608">
        <v>283.07</v>
      </c>
      <c r="AI1608">
        <v>1</v>
      </c>
      <c r="AJ1608">
        <v>1</v>
      </c>
      <c r="AK1608">
        <v>1</v>
      </c>
      <c r="AL1608">
        <v>1</v>
      </c>
      <c r="AN1608">
        <v>0</v>
      </c>
      <c r="AO1608">
        <v>1</v>
      </c>
      <c r="AP1608">
        <v>0</v>
      </c>
      <c r="AQ1608">
        <v>0</v>
      </c>
      <c r="AR1608">
        <v>0</v>
      </c>
      <c r="AS1608" t="s">
        <v>3</v>
      </c>
      <c r="AT1608">
        <v>44.7</v>
      </c>
      <c r="AU1608" t="s">
        <v>3</v>
      </c>
      <c r="AV1608">
        <v>1</v>
      </c>
      <c r="AW1608">
        <v>2</v>
      </c>
      <c r="AX1608">
        <v>35812932</v>
      </c>
      <c r="AY1608">
        <v>2</v>
      </c>
      <c r="AZ1608">
        <v>131072</v>
      </c>
      <c r="BA1608">
        <v>1589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CX1608">
        <f>Y1608*Source!I1577</f>
        <v>12.560700000000002</v>
      </c>
      <c r="CY1608">
        <f>AD1608</f>
        <v>283.07</v>
      </c>
      <c r="CZ1608">
        <f>AH1608</f>
        <v>283.07</v>
      </c>
      <c r="DA1608">
        <f>AL1608</f>
        <v>1</v>
      </c>
      <c r="DB1608">
        <f t="shared" si="261"/>
        <v>12653.23</v>
      </c>
      <c r="DC1608">
        <f t="shared" si="262"/>
        <v>0</v>
      </c>
    </row>
    <row r="1609" spans="1:107">
      <c r="A1609">
        <f>ROW(Source!A1577)</f>
        <v>1577</v>
      </c>
      <c r="B1609">
        <v>35806607</v>
      </c>
      <c r="C1609">
        <v>35812918</v>
      </c>
      <c r="D1609">
        <v>121548</v>
      </c>
      <c r="E1609">
        <v>1</v>
      </c>
      <c r="F1609">
        <v>1</v>
      </c>
      <c r="G1609">
        <v>1</v>
      </c>
      <c r="H1609">
        <v>1</v>
      </c>
      <c r="I1609" t="s">
        <v>34</v>
      </c>
      <c r="J1609" t="s">
        <v>3</v>
      </c>
      <c r="K1609" t="s">
        <v>584</v>
      </c>
      <c r="L1609">
        <v>608254</v>
      </c>
      <c r="N1609">
        <v>1013</v>
      </c>
      <c r="O1609" t="s">
        <v>585</v>
      </c>
      <c r="P1609" t="s">
        <v>585</v>
      </c>
      <c r="Q1609">
        <v>1</v>
      </c>
      <c r="W1609">
        <v>0</v>
      </c>
      <c r="X1609">
        <v>-185737400</v>
      </c>
      <c r="Y1609">
        <v>0.14000000000000001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1</v>
      </c>
      <c r="AJ1609">
        <v>1</v>
      </c>
      <c r="AK1609">
        <v>1</v>
      </c>
      <c r="AL1609">
        <v>1</v>
      </c>
      <c r="AN1609">
        <v>0</v>
      </c>
      <c r="AO1609">
        <v>1</v>
      </c>
      <c r="AP1609">
        <v>0</v>
      </c>
      <c r="AQ1609">
        <v>0</v>
      </c>
      <c r="AR1609">
        <v>0</v>
      </c>
      <c r="AS1609" t="s">
        <v>3</v>
      </c>
      <c r="AT1609">
        <v>0.14000000000000001</v>
      </c>
      <c r="AU1609" t="s">
        <v>3</v>
      </c>
      <c r="AV1609">
        <v>2</v>
      </c>
      <c r="AW1609">
        <v>2</v>
      </c>
      <c r="AX1609">
        <v>35812933</v>
      </c>
      <c r="AY1609">
        <v>1</v>
      </c>
      <c r="AZ1609">
        <v>0</v>
      </c>
      <c r="BA1609">
        <v>1590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CX1609">
        <f>Y1609*Source!I1577</f>
        <v>3.9340000000000007E-2</v>
      </c>
      <c r="CY1609">
        <f>AD1609</f>
        <v>0</v>
      </c>
      <c r="CZ1609">
        <f>AH1609</f>
        <v>0</v>
      </c>
      <c r="DA1609">
        <f>AL1609</f>
        <v>1</v>
      </c>
      <c r="DB1609">
        <f t="shared" si="261"/>
        <v>0</v>
      </c>
      <c r="DC1609">
        <f t="shared" si="262"/>
        <v>0</v>
      </c>
    </row>
    <row r="1610" spans="1:107">
      <c r="A1610">
        <f>ROW(Source!A1577)</f>
        <v>1577</v>
      </c>
      <c r="B1610">
        <v>35806607</v>
      </c>
      <c r="C1610">
        <v>35812918</v>
      </c>
      <c r="D1610">
        <v>29172479</v>
      </c>
      <c r="E1610">
        <v>1</v>
      </c>
      <c r="F1610">
        <v>1</v>
      </c>
      <c r="G1610">
        <v>1</v>
      </c>
      <c r="H1610">
        <v>2</v>
      </c>
      <c r="I1610" t="s">
        <v>861</v>
      </c>
      <c r="J1610" t="s">
        <v>862</v>
      </c>
      <c r="K1610" t="s">
        <v>863</v>
      </c>
      <c r="L1610">
        <v>1368</v>
      </c>
      <c r="N1610">
        <v>1011</v>
      </c>
      <c r="O1610" t="s">
        <v>589</v>
      </c>
      <c r="P1610" t="s">
        <v>589</v>
      </c>
      <c r="Q1610">
        <v>1</v>
      </c>
      <c r="W1610">
        <v>0</v>
      </c>
      <c r="X1610">
        <v>-996378858</v>
      </c>
      <c r="Y1610">
        <v>0.14000000000000001</v>
      </c>
      <c r="AA1610">
        <v>0</v>
      </c>
      <c r="AB1610">
        <v>901.01</v>
      </c>
      <c r="AC1610">
        <v>333.79</v>
      </c>
      <c r="AD1610">
        <v>0</v>
      </c>
      <c r="AE1610">
        <v>0</v>
      </c>
      <c r="AF1610">
        <v>99.89</v>
      </c>
      <c r="AG1610">
        <v>10.06</v>
      </c>
      <c r="AH1610">
        <v>0</v>
      </c>
      <c r="AI1610">
        <v>1</v>
      </c>
      <c r="AJ1610">
        <v>9.02</v>
      </c>
      <c r="AK1610">
        <v>33.18</v>
      </c>
      <c r="AL1610">
        <v>1</v>
      </c>
      <c r="AN1610">
        <v>0</v>
      </c>
      <c r="AO1610">
        <v>1</v>
      </c>
      <c r="AP1610">
        <v>0</v>
      </c>
      <c r="AQ1610">
        <v>0</v>
      </c>
      <c r="AR1610">
        <v>0</v>
      </c>
      <c r="AS1610" t="s">
        <v>3</v>
      </c>
      <c r="AT1610">
        <v>0.14000000000000001</v>
      </c>
      <c r="AU1610" t="s">
        <v>3</v>
      </c>
      <c r="AV1610">
        <v>0</v>
      </c>
      <c r="AW1610">
        <v>2</v>
      </c>
      <c r="AX1610">
        <v>35812934</v>
      </c>
      <c r="AY1610">
        <v>1</v>
      </c>
      <c r="AZ1610">
        <v>0</v>
      </c>
      <c r="BA1610">
        <v>1591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CX1610">
        <f>Y1610*Source!I1577</f>
        <v>3.9340000000000007E-2</v>
      </c>
      <c r="CY1610">
        <f>AB1610</f>
        <v>901.01</v>
      </c>
      <c r="CZ1610">
        <f>AF1610</f>
        <v>99.89</v>
      </c>
      <c r="DA1610">
        <f>AJ1610</f>
        <v>9.02</v>
      </c>
      <c r="DB1610">
        <f t="shared" si="261"/>
        <v>13.98</v>
      </c>
      <c r="DC1610">
        <f t="shared" si="262"/>
        <v>1.41</v>
      </c>
    </row>
    <row r="1611" spans="1:107">
      <c r="A1611">
        <f>ROW(Source!A1577)</f>
        <v>1577</v>
      </c>
      <c r="B1611">
        <v>35806607</v>
      </c>
      <c r="C1611">
        <v>35812918</v>
      </c>
      <c r="D1611">
        <v>29174591</v>
      </c>
      <c r="E1611">
        <v>1</v>
      </c>
      <c r="F1611">
        <v>1</v>
      </c>
      <c r="G1611">
        <v>1</v>
      </c>
      <c r="H1611">
        <v>2</v>
      </c>
      <c r="I1611" t="s">
        <v>612</v>
      </c>
      <c r="J1611" t="s">
        <v>642</v>
      </c>
      <c r="K1611" t="s">
        <v>614</v>
      </c>
      <c r="L1611">
        <v>1368</v>
      </c>
      <c r="N1611">
        <v>1011</v>
      </c>
      <c r="O1611" t="s">
        <v>589</v>
      </c>
      <c r="P1611" t="s">
        <v>589</v>
      </c>
      <c r="Q1611">
        <v>1</v>
      </c>
      <c r="W1611">
        <v>0</v>
      </c>
      <c r="X1611">
        <v>1598042632</v>
      </c>
      <c r="Y1611">
        <v>0.45</v>
      </c>
      <c r="AA1611">
        <v>0</v>
      </c>
      <c r="AB1611">
        <v>9.4700000000000006</v>
      </c>
      <c r="AC1611">
        <v>0</v>
      </c>
      <c r="AD1611">
        <v>0</v>
      </c>
      <c r="AE1611">
        <v>0</v>
      </c>
      <c r="AF1611">
        <v>0.95</v>
      </c>
      <c r="AG1611">
        <v>0</v>
      </c>
      <c r="AH1611">
        <v>0</v>
      </c>
      <c r="AI1611">
        <v>1</v>
      </c>
      <c r="AJ1611">
        <v>9.9700000000000006</v>
      </c>
      <c r="AK1611">
        <v>33.18</v>
      </c>
      <c r="AL1611">
        <v>1</v>
      </c>
      <c r="AN1611">
        <v>0</v>
      </c>
      <c r="AO1611">
        <v>1</v>
      </c>
      <c r="AP1611">
        <v>0</v>
      </c>
      <c r="AQ1611">
        <v>0</v>
      </c>
      <c r="AR1611">
        <v>0</v>
      </c>
      <c r="AS1611" t="s">
        <v>3</v>
      </c>
      <c r="AT1611">
        <v>0.45</v>
      </c>
      <c r="AU1611" t="s">
        <v>3</v>
      </c>
      <c r="AV1611">
        <v>0</v>
      </c>
      <c r="AW1611">
        <v>2</v>
      </c>
      <c r="AX1611">
        <v>35812935</v>
      </c>
      <c r="AY1611">
        <v>1</v>
      </c>
      <c r="AZ1611">
        <v>0</v>
      </c>
      <c r="BA1611">
        <v>1592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CX1611">
        <f>Y1611*Source!I1577</f>
        <v>0.12645000000000001</v>
      </c>
      <c r="CY1611">
        <f>AB1611</f>
        <v>9.4700000000000006</v>
      </c>
      <c r="CZ1611">
        <f>AF1611</f>
        <v>0.95</v>
      </c>
      <c r="DA1611">
        <f>AJ1611</f>
        <v>9.9700000000000006</v>
      </c>
      <c r="DB1611">
        <f t="shared" si="261"/>
        <v>0.43</v>
      </c>
      <c r="DC1611">
        <f t="shared" si="262"/>
        <v>0</v>
      </c>
    </row>
    <row r="1612" spans="1:107">
      <c r="A1612">
        <f>ROW(Source!A1577)</f>
        <v>1577</v>
      </c>
      <c r="B1612">
        <v>35806607</v>
      </c>
      <c r="C1612">
        <v>35812918</v>
      </c>
      <c r="D1612">
        <v>29174913</v>
      </c>
      <c r="E1612">
        <v>1</v>
      </c>
      <c r="F1612">
        <v>1</v>
      </c>
      <c r="G1612">
        <v>1</v>
      </c>
      <c r="H1612">
        <v>2</v>
      </c>
      <c r="I1612" t="s">
        <v>601</v>
      </c>
      <c r="J1612" t="s">
        <v>602</v>
      </c>
      <c r="K1612" t="s">
        <v>603</v>
      </c>
      <c r="L1612">
        <v>1368</v>
      </c>
      <c r="N1612">
        <v>1011</v>
      </c>
      <c r="O1612" t="s">
        <v>589</v>
      </c>
      <c r="P1612" t="s">
        <v>589</v>
      </c>
      <c r="Q1612">
        <v>1</v>
      </c>
      <c r="W1612">
        <v>0</v>
      </c>
      <c r="X1612">
        <v>458544584</v>
      </c>
      <c r="Y1612">
        <v>0.48</v>
      </c>
      <c r="AA1612">
        <v>0</v>
      </c>
      <c r="AB1612">
        <v>932.72</v>
      </c>
      <c r="AC1612">
        <v>384.89</v>
      </c>
      <c r="AD1612">
        <v>0</v>
      </c>
      <c r="AE1612">
        <v>0</v>
      </c>
      <c r="AF1612">
        <v>87.17</v>
      </c>
      <c r="AG1612">
        <v>11.6</v>
      </c>
      <c r="AH1612">
        <v>0</v>
      </c>
      <c r="AI1612">
        <v>1</v>
      </c>
      <c r="AJ1612">
        <v>10.7</v>
      </c>
      <c r="AK1612">
        <v>33.18</v>
      </c>
      <c r="AL1612">
        <v>1</v>
      </c>
      <c r="AN1612">
        <v>0</v>
      </c>
      <c r="AO1612">
        <v>1</v>
      </c>
      <c r="AP1612">
        <v>0</v>
      </c>
      <c r="AQ1612">
        <v>0</v>
      </c>
      <c r="AR1612">
        <v>0</v>
      </c>
      <c r="AS1612" t="s">
        <v>3</v>
      </c>
      <c r="AT1612">
        <v>0.48</v>
      </c>
      <c r="AU1612" t="s">
        <v>3</v>
      </c>
      <c r="AV1612">
        <v>0</v>
      </c>
      <c r="AW1612">
        <v>2</v>
      </c>
      <c r="AX1612">
        <v>35812936</v>
      </c>
      <c r="AY1612">
        <v>1</v>
      </c>
      <c r="AZ1612">
        <v>0</v>
      </c>
      <c r="BA1612">
        <v>1593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CX1612">
        <f>Y1612*Source!I1577</f>
        <v>0.13488</v>
      </c>
      <c r="CY1612">
        <f>AB1612</f>
        <v>932.72</v>
      </c>
      <c r="CZ1612">
        <f>AF1612</f>
        <v>87.17</v>
      </c>
      <c r="DA1612">
        <f>AJ1612</f>
        <v>10.7</v>
      </c>
      <c r="DB1612">
        <f t="shared" si="261"/>
        <v>41.84</v>
      </c>
      <c r="DC1612">
        <f t="shared" si="262"/>
        <v>5.57</v>
      </c>
    </row>
    <row r="1613" spans="1:107">
      <c r="A1613">
        <f>ROW(Source!A1577)</f>
        <v>1577</v>
      </c>
      <c r="B1613">
        <v>35806607</v>
      </c>
      <c r="C1613">
        <v>35812918</v>
      </c>
      <c r="D1613">
        <v>29114340</v>
      </c>
      <c r="E1613">
        <v>1</v>
      </c>
      <c r="F1613">
        <v>1</v>
      </c>
      <c r="G1613">
        <v>1</v>
      </c>
      <c r="H1613">
        <v>3</v>
      </c>
      <c r="I1613" t="s">
        <v>864</v>
      </c>
      <c r="J1613" t="s">
        <v>865</v>
      </c>
      <c r="K1613" t="s">
        <v>866</v>
      </c>
      <c r="L1613">
        <v>1348</v>
      </c>
      <c r="N1613">
        <v>1009</v>
      </c>
      <c r="O1613" t="s">
        <v>29</v>
      </c>
      <c r="P1613" t="s">
        <v>29</v>
      </c>
      <c r="Q1613">
        <v>1000</v>
      </c>
      <c r="W1613">
        <v>0</v>
      </c>
      <c r="X1613">
        <v>-528746691</v>
      </c>
      <c r="Y1613">
        <v>1.6000000000000001E-3</v>
      </c>
      <c r="AA1613">
        <v>54070.5</v>
      </c>
      <c r="AB1613">
        <v>0</v>
      </c>
      <c r="AC1613">
        <v>0</v>
      </c>
      <c r="AD1613">
        <v>0</v>
      </c>
      <c r="AE1613">
        <v>8475</v>
      </c>
      <c r="AF1613">
        <v>0</v>
      </c>
      <c r="AG1613">
        <v>0</v>
      </c>
      <c r="AH1613">
        <v>0</v>
      </c>
      <c r="AI1613">
        <v>6.38</v>
      </c>
      <c r="AJ1613">
        <v>1</v>
      </c>
      <c r="AK1613">
        <v>1</v>
      </c>
      <c r="AL1613">
        <v>1</v>
      </c>
      <c r="AN1613">
        <v>0</v>
      </c>
      <c r="AO1613">
        <v>1</v>
      </c>
      <c r="AP1613">
        <v>0</v>
      </c>
      <c r="AQ1613">
        <v>0</v>
      </c>
      <c r="AR1613">
        <v>0</v>
      </c>
      <c r="AS1613" t="s">
        <v>3</v>
      </c>
      <c r="AT1613">
        <v>1.6000000000000001E-3</v>
      </c>
      <c r="AU1613" t="s">
        <v>3</v>
      </c>
      <c r="AV1613">
        <v>0</v>
      </c>
      <c r="AW1613">
        <v>2</v>
      </c>
      <c r="AX1613">
        <v>35812937</v>
      </c>
      <c r="AY1613">
        <v>1</v>
      </c>
      <c r="AZ1613">
        <v>0</v>
      </c>
      <c r="BA1613">
        <v>1594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CX1613">
        <f>Y1613*Source!I1577</f>
        <v>4.4960000000000009E-4</v>
      </c>
      <c r="CY1613">
        <f t="shared" ref="CY1613:CY1620" si="263">AA1613</f>
        <v>54070.5</v>
      </c>
      <c r="CZ1613">
        <f t="shared" ref="CZ1613:CZ1620" si="264">AE1613</f>
        <v>8475</v>
      </c>
      <c r="DA1613">
        <f t="shared" ref="DA1613:DA1620" si="265">AI1613</f>
        <v>6.38</v>
      </c>
      <c r="DB1613">
        <f t="shared" si="261"/>
        <v>13.56</v>
      </c>
      <c r="DC1613">
        <f t="shared" si="262"/>
        <v>0</v>
      </c>
    </row>
    <row r="1614" spans="1:107">
      <c r="A1614">
        <f>ROW(Source!A1577)</f>
        <v>1577</v>
      </c>
      <c r="B1614">
        <v>35806607</v>
      </c>
      <c r="C1614">
        <v>35812918</v>
      </c>
      <c r="D1614">
        <v>29109162</v>
      </c>
      <c r="E1614">
        <v>1</v>
      </c>
      <c r="F1614">
        <v>1</v>
      </c>
      <c r="G1614">
        <v>1</v>
      </c>
      <c r="H1614">
        <v>3</v>
      </c>
      <c r="I1614" t="s">
        <v>645</v>
      </c>
      <c r="J1614" t="s">
        <v>646</v>
      </c>
      <c r="K1614" t="s">
        <v>647</v>
      </c>
      <c r="L1614">
        <v>1327</v>
      </c>
      <c r="N1614">
        <v>1005</v>
      </c>
      <c r="O1614" t="s">
        <v>165</v>
      </c>
      <c r="P1614" t="s">
        <v>165</v>
      </c>
      <c r="Q1614">
        <v>1</v>
      </c>
      <c r="W1614">
        <v>0</v>
      </c>
      <c r="X1614">
        <v>2002905425</v>
      </c>
      <c r="Y1614">
        <v>23</v>
      </c>
      <c r="AA1614">
        <v>33.75</v>
      </c>
      <c r="AB1614">
        <v>0</v>
      </c>
      <c r="AC1614">
        <v>0</v>
      </c>
      <c r="AD1614">
        <v>0</v>
      </c>
      <c r="AE1614">
        <v>5.71</v>
      </c>
      <c r="AF1614">
        <v>0</v>
      </c>
      <c r="AG1614">
        <v>0</v>
      </c>
      <c r="AH1614">
        <v>0</v>
      </c>
      <c r="AI1614">
        <v>5.91</v>
      </c>
      <c r="AJ1614">
        <v>1</v>
      </c>
      <c r="AK1614">
        <v>1</v>
      </c>
      <c r="AL1614">
        <v>1</v>
      </c>
      <c r="AN1614">
        <v>0</v>
      </c>
      <c r="AO1614">
        <v>1</v>
      </c>
      <c r="AP1614">
        <v>0</v>
      </c>
      <c r="AQ1614">
        <v>0</v>
      </c>
      <c r="AR1614">
        <v>0</v>
      </c>
      <c r="AS1614" t="s">
        <v>3</v>
      </c>
      <c r="AT1614">
        <v>23</v>
      </c>
      <c r="AU1614" t="s">
        <v>3</v>
      </c>
      <c r="AV1614">
        <v>0</v>
      </c>
      <c r="AW1614">
        <v>2</v>
      </c>
      <c r="AX1614">
        <v>35812938</v>
      </c>
      <c r="AY1614">
        <v>1</v>
      </c>
      <c r="AZ1614">
        <v>0</v>
      </c>
      <c r="BA1614">
        <v>1595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CX1614">
        <f>Y1614*Source!I1577</f>
        <v>6.463000000000001</v>
      </c>
      <c r="CY1614">
        <f t="shared" si="263"/>
        <v>33.75</v>
      </c>
      <c r="CZ1614">
        <f t="shared" si="264"/>
        <v>5.71</v>
      </c>
      <c r="DA1614">
        <f t="shared" si="265"/>
        <v>5.91</v>
      </c>
      <c r="DB1614">
        <f t="shared" si="261"/>
        <v>131.33000000000001</v>
      </c>
      <c r="DC1614">
        <f t="shared" si="262"/>
        <v>0</v>
      </c>
    </row>
    <row r="1615" spans="1:107">
      <c r="A1615">
        <f>ROW(Source!A1577)</f>
        <v>1577</v>
      </c>
      <c r="B1615">
        <v>35806607</v>
      </c>
      <c r="C1615">
        <v>35812918</v>
      </c>
      <c r="D1615">
        <v>29107615</v>
      </c>
      <c r="E1615">
        <v>1</v>
      </c>
      <c r="F1615">
        <v>1</v>
      </c>
      <c r="G1615">
        <v>1</v>
      </c>
      <c r="H1615">
        <v>3</v>
      </c>
      <c r="I1615" t="s">
        <v>867</v>
      </c>
      <c r="J1615" t="s">
        <v>868</v>
      </c>
      <c r="K1615" t="s">
        <v>869</v>
      </c>
      <c r="L1615">
        <v>1348</v>
      </c>
      <c r="N1615">
        <v>1009</v>
      </c>
      <c r="O1615" t="s">
        <v>29</v>
      </c>
      <c r="P1615" t="s">
        <v>29</v>
      </c>
      <c r="Q1615">
        <v>1000</v>
      </c>
      <c r="W1615">
        <v>0</v>
      </c>
      <c r="X1615">
        <v>-529114404</v>
      </c>
      <c r="Y1615">
        <v>3.3999999999999998E-3</v>
      </c>
      <c r="AA1615">
        <v>156811</v>
      </c>
      <c r="AB1615">
        <v>0</v>
      </c>
      <c r="AC1615">
        <v>0</v>
      </c>
      <c r="AD1615">
        <v>0</v>
      </c>
      <c r="AE1615">
        <v>19100</v>
      </c>
      <c r="AF1615">
        <v>0</v>
      </c>
      <c r="AG1615">
        <v>0</v>
      </c>
      <c r="AH1615">
        <v>0</v>
      </c>
      <c r="AI1615">
        <v>8.2100000000000009</v>
      </c>
      <c r="AJ1615">
        <v>1</v>
      </c>
      <c r="AK1615">
        <v>1</v>
      </c>
      <c r="AL1615">
        <v>1</v>
      </c>
      <c r="AN1615">
        <v>0</v>
      </c>
      <c r="AO1615">
        <v>1</v>
      </c>
      <c r="AP1615">
        <v>0</v>
      </c>
      <c r="AQ1615">
        <v>0</v>
      </c>
      <c r="AR1615">
        <v>0</v>
      </c>
      <c r="AS1615" t="s">
        <v>3</v>
      </c>
      <c r="AT1615">
        <v>3.3999999999999998E-3</v>
      </c>
      <c r="AU1615" t="s">
        <v>3</v>
      </c>
      <c r="AV1615">
        <v>0</v>
      </c>
      <c r="AW1615">
        <v>2</v>
      </c>
      <c r="AX1615">
        <v>35812939</v>
      </c>
      <c r="AY1615">
        <v>1</v>
      </c>
      <c r="AZ1615">
        <v>0</v>
      </c>
      <c r="BA1615">
        <v>1596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CX1615">
        <f>Y1615*Source!I1577</f>
        <v>9.5540000000000002E-4</v>
      </c>
      <c r="CY1615">
        <f t="shared" si="263"/>
        <v>156811</v>
      </c>
      <c r="CZ1615">
        <f t="shared" si="264"/>
        <v>19100</v>
      </c>
      <c r="DA1615">
        <f t="shared" si="265"/>
        <v>8.2100000000000009</v>
      </c>
      <c r="DB1615">
        <f t="shared" si="261"/>
        <v>64.94</v>
      </c>
      <c r="DC1615">
        <f t="shared" si="262"/>
        <v>0</v>
      </c>
    </row>
    <row r="1616" spans="1:107">
      <c r="A1616">
        <f>ROW(Source!A1577)</f>
        <v>1577</v>
      </c>
      <c r="B1616">
        <v>35806607</v>
      </c>
      <c r="C1616">
        <v>35812918</v>
      </c>
      <c r="D1616">
        <v>29115662</v>
      </c>
      <c r="E1616">
        <v>1</v>
      </c>
      <c r="F1616">
        <v>1</v>
      </c>
      <c r="G1616">
        <v>1</v>
      </c>
      <c r="H1616">
        <v>3</v>
      </c>
      <c r="I1616" t="s">
        <v>870</v>
      </c>
      <c r="J1616" t="s">
        <v>871</v>
      </c>
      <c r="K1616" t="s">
        <v>872</v>
      </c>
      <c r="L1616">
        <v>1339</v>
      </c>
      <c r="N1616">
        <v>1007</v>
      </c>
      <c r="O1616" t="s">
        <v>638</v>
      </c>
      <c r="P1616" t="s">
        <v>638</v>
      </c>
      <c r="Q1616">
        <v>1</v>
      </c>
      <c r="W1616">
        <v>0</v>
      </c>
      <c r="X1616">
        <v>-1374050018</v>
      </c>
      <c r="Y1616">
        <v>0.24</v>
      </c>
      <c r="AA1616">
        <v>6175.95</v>
      </c>
      <c r="AB1616">
        <v>0</v>
      </c>
      <c r="AC1616">
        <v>0</v>
      </c>
      <c r="AD1616">
        <v>0</v>
      </c>
      <c r="AE1616">
        <v>1045</v>
      </c>
      <c r="AF1616">
        <v>0</v>
      </c>
      <c r="AG1616">
        <v>0</v>
      </c>
      <c r="AH1616">
        <v>0</v>
      </c>
      <c r="AI1616">
        <v>5.91</v>
      </c>
      <c r="AJ1616">
        <v>1</v>
      </c>
      <c r="AK1616">
        <v>1</v>
      </c>
      <c r="AL1616">
        <v>1</v>
      </c>
      <c r="AN1616">
        <v>0</v>
      </c>
      <c r="AO1616">
        <v>1</v>
      </c>
      <c r="AP1616">
        <v>0</v>
      </c>
      <c r="AQ1616">
        <v>0</v>
      </c>
      <c r="AR1616">
        <v>0</v>
      </c>
      <c r="AS1616" t="s">
        <v>3</v>
      </c>
      <c r="AT1616">
        <v>0.24</v>
      </c>
      <c r="AU1616" t="s">
        <v>3</v>
      </c>
      <c r="AV1616">
        <v>0</v>
      </c>
      <c r="AW1616">
        <v>2</v>
      </c>
      <c r="AX1616">
        <v>35812940</v>
      </c>
      <c r="AY1616">
        <v>1</v>
      </c>
      <c r="AZ1616">
        <v>0</v>
      </c>
      <c r="BA1616">
        <v>1597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CX1616">
        <f>Y1616*Source!I1577</f>
        <v>6.744E-2</v>
      </c>
      <c r="CY1616">
        <f t="shared" si="263"/>
        <v>6175.95</v>
      </c>
      <c r="CZ1616">
        <f t="shared" si="264"/>
        <v>1045</v>
      </c>
      <c r="DA1616">
        <f t="shared" si="265"/>
        <v>5.91</v>
      </c>
      <c r="DB1616">
        <f t="shared" si="261"/>
        <v>250.8</v>
      </c>
      <c r="DC1616">
        <f t="shared" si="262"/>
        <v>0</v>
      </c>
    </row>
    <row r="1617" spans="1:107">
      <c r="A1617">
        <f>ROW(Source!A1577)</f>
        <v>1577</v>
      </c>
      <c r="B1617">
        <v>35806607</v>
      </c>
      <c r="C1617">
        <v>35812918</v>
      </c>
      <c r="D1617">
        <v>29131086</v>
      </c>
      <c r="E1617">
        <v>1</v>
      </c>
      <c r="F1617">
        <v>1</v>
      </c>
      <c r="G1617">
        <v>1</v>
      </c>
      <c r="H1617">
        <v>3</v>
      </c>
      <c r="I1617" t="s">
        <v>648</v>
      </c>
      <c r="J1617" t="s">
        <v>649</v>
      </c>
      <c r="K1617" t="s">
        <v>650</v>
      </c>
      <c r="L1617">
        <v>1339</v>
      </c>
      <c r="N1617">
        <v>1007</v>
      </c>
      <c r="O1617" t="s">
        <v>638</v>
      </c>
      <c r="P1617" t="s">
        <v>638</v>
      </c>
      <c r="Q1617">
        <v>1</v>
      </c>
      <c r="W1617">
        <v>0</v>
      </c>
      <c r="X1617">
        <v>135382931</v>
      </c>
      <c r="Y1617">
        <v>1.18</v>
      </c>
      <c r="AA1617">
        <v>6560.13</v>
      </c>
      <c r="AB1617">
        <v>0</v>
      </c>
      <c r="AC1617">
        <v>0</v>
      </c>
      <c r="AD1617">
        <v>0</v>
      </c>
      <c r="AE1617">
        <v>1970.01</v>
      </c>
      <c r="AF1617">
        <v>0</v>
      </c>
      <c r="AG1617">
        <v>0</v>
      </c>
      <c r="AH1617">
        <v>0</v>
      </c>
      <c r="AI1617">
        <v>3.33</v>
      </c>
      <c r="AJ1617">
        <v>1</v>
      </c>
      <c r="AK1617">
        <v>1</v>
      </c>
      <c r="AL1617">
        <v>1</v>
      </c>
      <c r="AN1617">
        <v>0</v>
      </c>
      <c r="AO1617">
        <v>1</v>
      </c>
      <c r="AP1617">
        <v>0</v>
      </c>
      <c r="AQ1617">
        <v>0</v>
      </c>
      <c r="AR1617">
        <v>0</v>
      </c>
      <c r="AS1617" t="s">
        <v>3</v>
      </c>
      <c r="AT1617">
        <v>1.18</v>
      </c>
      <c r="AU1617" t="s">
        <v>3</v>
      </c>
      <c r="AV1617">
        <v>0</v>
      </c>
      <c r="AW1617">
        <v>2</v>
      </c>
      <c r="AX1617">
        <v>35812941</v>
      </c>
      <c r="AY1617">
        <v>1</v>
      </c>
      <c r="AZ1617">
        <v>0</v>
      </c>
      <c r="BA1617">
        <v>1598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CX1617">
        <f>Y1617*Source!I1577</f>
        <v>0.33158000000000004</v>
      </c>
      <c r="CY1617">
        <f t="shared" si="263"/>
        <v>6560.13</v>
      </c>
      <c r="CZ1617">
        <f t="shared" si="264"/>
        <v>1970.01</v>
      </c>
      <c r="DA1617">
        <f t="shared" si="265"/>
        <v>3.33</v>
      </c>
      <c r="DB1617">
        <f t="shared" si="261"/>
        <v>2324.61</v>
      </c>
      <c r="DC1617">
        <f t="shared" si="262"/>
        <v>0</v>
      </c>
    </row>
    <row r="1618" spans="1:107">
      <c r="A1618">
        <f>ROW(Source!A1577)</f>
        <v>1577</v>
      </c>
      <c r="B1618">
        <v>35806607</v>
      </c>
      <c r="C1618">
        <v>35812918</v>
      </c>
      <c r="D1618">
        <v>29145153</v>
      </c>
      <c r="E1618">
        <v>1</v>
      </c>
      <c r="F1618">
        <v>1</v>
      </c>
      <c r="G1618">
        <v>1</v>
      </c>
      <c r="H1618">
        <v>3</v>
      </c>
      <c r="I1618" t="s">
        <v>873</v>
      </c>
      <c r="J1618" t="s">
        <v>874</v>
      </c>
      <c r="K1618" t="s">
        <v>875</v>
      </c>
      <c r="L1618">
        <v>1339</v>
      </c>
      <c r="N1618">
        <v>1007</v>
      </c>
      <c r="O1618" t="s">
        <v>638</v>
      </c>
      <c r="P1618" t="s">
        <v>638</v>
      </c>
      <c r="Q1618">
        <v>1</v>
      </c>
      <c r="W1618">
        <v>0</v>
      </c>
      <c r="X1618">
        <v>1291934812</v>
      </c>
      <c r="Y1618">
        <v>0.28000000000000003</v>
      </c>
      <c r="AA1618">
        <v>3234.48</v>
      </c>
      <c r="AB1618">
        <v>0</v>
      </c>
      <c r="AC1618">
        <v>0</v>
      </c>
      <c r="AD1618">
        <v>0</v>
      </c>
      <c r="AE1618">
        <v>426.15</v>
      </c>
      <c r="AF1618">
        <v>0</v>
      </c>
      <c r="AG1618">
        <v>0</v>
      </c>
      <c r="AH1618">
        <v>0</v>
      </c>
      <c r="AI1618">
        <v>7.59</v>
      </c>
      <c r="AJ1618">
        <v>1</v>
      </c>
      <c r="AK1618">
        <v>1</v>
      </c>
      <c r="AL1618">
        <v>1</v>
      </c>
      <c r="AN1618">
        <v>0</v>
      </c>
      <c r="AO1618">
        <v>1</v>
      </c>
      <c r="AP1618">
        <v>0</v>
      </c>
      <c r="AQ1618">
        <v>0</v>
      </c>
      <c r="AR1618">
        <v>0</v>
      </c>
      <c r="AS1618" t="s">
        <v>3</v>
      </c>
      <c r="AT1618">
        <v>0.28000000000000003</v>
      </c>
      <c r="AU1618" t="s">
        <v>3</v>
      </c>
      <c r="AV1618">
        <v>0</v>
      </c>
      <c r="AW1618">
        <v>2</v>
      </c>
      <c r="AX1618">
        <v>35812942</v>
      </c>
      <c r="AY1618">
        <v>1</v>
      </c>
      <c r="AZ1618">
        <v>0</v>
      </c>
      <c r="BA1618">
        <v>1599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CX1618">
        <f>Y1618*Source!I1577</f>
        <v>7.8680000000000014E-2</v>
      </c>
      <c r="CY1618">
        <f t="shared" si="263"/>
        <v>3234.48</v>
      </c>
      <c r="CZ1618">
        <f t="shared" si="264"/>
        <v>426.15</v>
      </c>
      <c r="DA1618">
        <f t="shared" si="265"/>
        <v>7.59</v>
      </c>
      <c r="DB1618">
        <f t="shared" si="261"/>
        <v>119.32</v>
      </c>
      <c r="DC1618">
        <f t="shared" si="262"/>
        <v>0</v>
      </c>
    </row>
    <row r="1619" spans="1:107">
      <c r="A1619">
        <f>ROW(Source!A1577)</f>
        <v>1577</v>
      </c>
      <c r="B1619">
        <v>35806607</v>
      </c>
      <c r="C1619">
        <v>35812918</v>
      </c>
      <c r="D1619">
        <v>29148832</v>
      </c>
      <c r="E1619">
        <v>1</v>
      </c>
      <c r="F1619">
        <v>1</v>
      </c>
      <c r="G1619">
        <v>1</v>
      </c>
      <c r="H1619">
        <v>3</v>
      </c>
      <c r="I1619" t="s">
        <v>876</v>
      </c>
      <c r="J1619" t="s">
        <v>877</v>
      </c>
      <c r="K1619" t="s">
        <v>878</v>
      </c>
      <c r="L1619">
        <v>1356</v>
      </c>
      <c r="N1619">
        <v>1010</v>
      </c>
      <c r="O1619" t="s">
        <v>253</v>
      </c>
      <c r="P1619" t="s">
        <v>253</v>
      </c>
      <c r="Q1619">
        <v>1000</v>
      </c>
      <c r="W1619">
        <v>0</v>
      </c>
      <c r="X1619">
        <v>-463371541</v>
      </c>
      <c r="Y1619">
        <v>0.51</v>
      </c>
      <c r="AA1619">
        <v>8359.85</v>
      </c>
      <c r="AB1619">
        <v>0</v>
      </c>
      <c r="AC1619">
        <v>0</v>
      </c>
      <c r="AD1619">
        <v>0</v>
      </c>
      <c r="AE1619">
        <v>1752.59</v>
      </c>
      <c r="AF1619">
        <v>0</v>
      </c>
      <c r="AG1619">
        <v>0</v>
      </c>
      <c r="AH1619">
        <v>0</v>
      </c>
      <c r="AI1619">
        <v>4.7699999999999996</v>
      </c>
      <c r="AJ1619">
        <v>1</v>
      </c>
      <c r="AK1619">
        <v>1</v>
      </c>
      <c r="AL1619">
        <v>1</v>
      </c>
      <c r="AN1619">
        <v>0</v>
      </c>
      <c r="AO1619">
        <v>1</v>
      </c>
      <c r="AP1619">
        <v>0</v>
      </c>
      <c r="AQ1619">
        <v>0</v>
      </c>
      <c r="AR1619">
        <v>0</v>
      </c>
      <c r="AS1619" t="s">
        <v>3</v>
      </c>
      <c r="AT1619">
        <v>0.51</v>
      </c>
      <c r="AU1619" t="s">
        <v>3</v>
      </c>
      <c r="AV1619">
        <v>0</v>
      </c>
      <c r="AW1619">
        <v>2</v>
      </c>
      <c r="AX1619">
        <v>35812943</v>
      </c>
      <c r="AY1619">
        <v>1</v>
      </c>
      <c r="AZ1619">
        <v>0</v>
      </c>
      <c r="BA1619">
        <v>1600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CX1619">
        <f>Y1619*Source!I1577</f>
        <v>0.14331000000000002</v>
      </c>
      <c r="CY1619">
        <f t="shared" si="263"/>
        <v>8359.85</v>
      </c>
      <c r="CZ1619">
        <f t="shared" si="264"/>
        <v>1752.59</v>
      </c>
      <c r="DA1619">
        <f t="shared" si="265"/>
        <v>4.7699999999999996</v>
      </c>
      <c r="DB1619">
        <f t="shared" si="261"/>
        <v>893.82</v>
      </c>
      <c r="DC1619">
        <f t="shared" si="262"/>
        <v>0</v>
      </c>
    </row>
    <row r="1620" spans="1:107">
      <c r="A1620">
        <f>ROW(Source!A1577)</f>
        <v>1577</v>
      </c>
      <c r="B1620">
        <v>35806607</v>
      </c>
      <c r="C1620">
        <v>35812918</v>
      </c>
      <c r="D1620">
        <v>29150040</v>
      </c>
      <c r="E1620">
        <v>1</v>
      </c>
      <c r="F1620">
        <v>1</v>
      </c>
      <c r="G1620">
        <v>1</v>
      </c>
      <c r="H1620">
        <v>3</v>
      </c>
      <c r="I1620" t="s">
        <v>757</v>
      </c>
      <c r="J1620" t="s">
        <v>879</v>
      </c>
      <c r="K1620" t="s">
        <v>759</v>
      </c>
      <c r="L1620">
        <v>1339</v>
      </c>
      <c r="N1620">
        <v>1007</v>
      </c>
      <c r="O1620" t="s">
        <v>638</v>
      </c>
      <c r="P1620" t="s">
        <v>638</v>
      </c>
      <c r="Q1620">
        <v>1</v>
      </c>
      <c r="W1620">
        <v>0</v>
      </c>
      <c r="X1620">
        <v>693153122</v>
      </c>
      <c r="Y1620">
        <v>7.0000000000000007E-2</v>
      </c>
      <c r="AA1620">
        <v>22.2</v>
      </c>
      <c r="AB1620">
        <v>0</v>
      </c>
      <c r="AC1620">
        <v>0</v>
      </c>
      <c r="AD1620">
        <v>0</v>
      </c>
      <c r="AE1620">
        <v>2.44</v>
      </c>
      <c r="AF1620">
        <v>0</v>
      </c>
      <c r="AG1620">
        <v>0</v>
      </c>
      <c r="AH1620">
        <v>0</v>
      </c>
      <c r="AI1620">
        <v>9.1</v>
      </c>
      <c r="AJ1620">
        <v>1</v>
      </c>
      <c r="AK1620">
        <v>1</v>
      </c>
      <c r="AL1620">
        <v>1</v>
      </c>
      <c r="AN1620">
        <v>0</v>
      </c>
      <c r="AO1620">
        <v>1</v>
      </c>
      <c r="AP1620">
        <v>0</v>
      </c>
      <c r="AQ1620">
        <v>0</v>
      </c>
      <c r="AR1620">
        <v>0</v>
      </c>
      <c r="AS1620" t="s">
        <v>3</v>
      </c>
      <c r="AT1620">
        <v>7.0000000000000007E-2</v>
      </c>
      <c r="AU1620" t="s">
        <v>3</v>
      </c>
      <c r="AV1620">
        <v>0</v>
      </c>
      <c r="AW1620">
        <v>2</v>
      </c>
      <c r="AX1620">
        <v>35812944</v>
      </c>
      <c r="AY1620">
        <v>1</v>
      </c>
      <c r="AZ1620">
        <v>0</v>
      </c>
      <c r="BA1620">
        <v>1601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CX1620">
        <f>Y1620*Source!I1577</f>
        <v>1.9670000000000003E-2</v>
      </c>
      <c r="CY1620">
        <f t="shared" si="263"/>
        <v>22.2</v>
      </c>
      <c r="CZ1620">
        <f t="shared" si="264"/>
        <v>2.44</v>
      </c>
      <c r="DA1620">
        <f t="shared" si="265"/>
        <v>9.1</v>
      </c>
      <c r="DB1620">
        <f t="shared" si="261"/>
        <v>0.17</v>
      </c>
      <c r="DC1620">
        <f t="shared" si="262"/>
        <v>0</v>
      </c>
    </row>
    <row r="1621" spans="1:107">
      <c r="A1621">
        <f>ROW(Source!A1578)</f>
        <v>1578</v>
      </c>
      <c r="B1621">
        <v>35806607</v>
      </c>
      <c r="C1621">
        <v>35812945</v>
      </c>
      <c r="D1621">
        <v>18407150</v>
      </c>
      <c r="E1621">
        <v>1</v>
      </c>
      <c r="F1621">
        <v>1</v>
      </c>
      <c r="G1621">
        <v>1</v>
      </c>
      <c r="H1621">
        <v>1</v>
      </c>
      <c r="I1621" t="s">
        <v>599</v>
      </c>
      <c r="J1621" t="s">
        <v>3</v>
      </c>
      <c r="K1621" t="s">
        <v>600</v>
      </c>
      <c r="L1621">
        <v>1369</v>
      </c>
      <c r="N1621">
        <v>1013</v>
      </c>
      <c r="O1621" t="s">
        <v>583</v>
      </c>
      <c r="P1621" t="s">
        <v>583</v>
      </c>
      <c r="Q1621">
        <v>1</v>
      </c>
      <c r="W1621">
        <v>0</v>
      </c>
      <c r="X1621">
        <v>-931037793</v>
      </c>
      <c r="Y1621">
        <v>60.72</v>
      </c>
      <c r="AA1621">
        <v>0</v>
      </c>
      <c r="AB1621">
        <v>0</v>
      </c>
      <c r="AC1621">
        <v>0</v>
      </c>
      <c r="AD1621">
        <v>283.07</v>
      </c>
      <c r="AE1621">
        <v>0</v>
      </c>
      <c r="AF1621">
        <v>0</v>
      </c>
      <c r="AG1621">
        <v>0</v>
      </c>
      <c r="AH1621">
        <v>283.07</v>
      </c>
      <c r="AI1621">
        <v>1</v>
      </c>
      <c r="AJ1621">
        <v>1</v>
      </c>
      <c r="AK1621">
        <v>1</v>
      </c>
      <c r="AL1621">
        <v>1</v>
      </c>
      <c r="AN1621">
        <v>0</v>
      </c>
      <c r="AO1621">
        <v>1</v>
      </c>
      <c r="AP1621">
        <v>0</v>
      </c>
      <c r="AQ1621">
        <v>0</v>
      </c>
      <c r="AR1621">
        <v>0</v>
      </c>
      <c r="AS1621" t="s">
        <v>3</v>
      </c>
      <c r="AT1621">
        <v>60.72</v>
      </c>
      <c r="AU1621" t="s">
        <v>3</v>
      </c>
      <c r="AV1621">
        <v>1</v>
      </c>
      <c r="AW1621">
        <v>2</v>
      </c>
      <c r="AX1621">
        <v>35812954</v>
      </c>
      <c r="AY1621">
        <v>2</v>
      </c>
      <c r="AZ1621">
        <v>131072</v>
      </c>
      <c r="BA1621">
        <v>1602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CX1621">
        <f>Y1621*Source!I1578</f>
        <v>17.06232</v>
      </c>
      <c r="CY1621">
        <f>AD1621</f>
        <v>283.07</v>
      </c>
      <c r="CZ1621">
        <f>AH1621</f>
        <v>283.07</v>
      </c>
      <c r="DA1621">
        <f>AL1621</f>
        <v>1</v>
      </c>
      <c r="DB1621">
        <f t="shared" si="261"/>
        <v>17188.009999999998</v>
      </c>
      <c r="DC1621">
        <f t="shared" si="262"/>
        <v>0</v>
      </c>
    </row>
    <row r="1622" spans="1:107">
      <c r="A1622">
        <f>ROW(Source!A1578)</f>
        <v>1578</v>
      </c>
      <c r="B1622">
        <v>35806607</v>
      </c>
      <c r="C1622">
        <v>35812945</v>
      </c>
      <c r="D1622">
        <v>121548</v>
      </c>
      <c r="E1622">
        <v>1</v>
      </c>
      <c r="F1622">
        <v>1</v>
      </c>
      <c r="G1622">
        <v>1</v>
      </c>
      <c r="H1622">
        <v>1</v>
      </c>
      <c r="I1622" t="s">
        <v>34</v>
      </c>
      <c r="J1622" t="s">
        <v>3</v>
      </c>
      <c r="K1622" t="s">
        <v>584</v>
      </c>
      <c r="L1622">
        <v>608254</v>
      </c>
      <c r="N1622">
        <v>1013</v>
      </c>
      <c r="O1622" t="s">
        <v>585</v>
      </c>
      <c r="P1622" t="s">
        <v>585</v>
      </c>
      <c r="Q1622">
        <v>1</v>
      </c>
      <c r="W1622">
        <v>0</v>
      </c>
      <c r="X1622">
        <v>-185737400</v>
      </c>
      <c r="Y1622">
        <v>0.57999999999999996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1</v>
      </c>
      <c r="AJ1622">
        <v>1</v>
      </c>
      <c r="AK1622">
        <v>1</v>
      </c>
      <c r="AL1622">
        <v>1</v>
      </c>
      <c r="AN1622">
        <v>0</v>
      </c>
      <c r="AO1622">
        <v>1</v>
      </c>
      <c r="AP1622">
        <v>0</v>
      </c>
      <c r="AQ1622">
        <v>0</v>
      </c>
      <c r="AR1622">
        <v>0</v>
      </c>
      <c r="AS1622" t="s">
        <v>3</v>
      </c>
      <c r="AT1622">
        <v>0.57999999999999996</v>
      </c>
      <c r="AU1622" t="s">
        <v>3</v>
      </c>
      <c r="AV1622">
        <v>2</v>
      </c>
      <c r="AW1622">
        <v>2</v>
      </c>
      <c r="AX1622">
        <v>35812955</v>
      </c>
      <c r="AY1622">
        <v>1</v>
      </c>
      <c r="AZ1622">
        <v>0</v>
      </c>
      <c r="BA1622">
        <v>1603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CX1622">
        <f>Y1622*Source!I1578</f>
        <v>0.16298000000000001</v>
      </c>
      <c r="CY1622">
        <f>AD1622</f>
        <v>0</v>
      </c>
      <c r="CZ1622">
        <f>AH1622</f>
        <v>0</v>
      </c>
      <c r="DA1622">
        <f>AL1622</f>
        <v>1</v>
      </c>
      <c r="DB1622">
        <f t="shared" si="261"/>
        <v>0</v>
      </c>
      <c r="DC1622">
        <f t="shared" si="262"/>
        <v>0</v>
      </c>
    </row>
    <row r="1623" spans="1:107">
      <c r="A1623">
        <f>ROW(Source!A1578)</f>
        <v>1578</v>
      </c>
      <c r="B1623">
        <v>35806607</v>
      </c>
      <c r="C1623">
        <v>35812945</v>
      </c>
      <c r="D1623">
        <v>29172556</v>
      </c>
      <c r="E1623">
        <v>1</v>
      </c>
      <c r="F1623">
        <v>1</v>
      </c>
      <c r="G1623">
        <v>1</v>
      </c>
      <c r="H1623">
        <v>2</v>
      </c>
      <c r="I1623" t="s">
        <v>586</v>
      </c>
      <c r="J1623" t="s">
        <v>590</v>
      </c>
      <c r="K1623" t="s">
        <v>588</v>
      </c>
      <c r="L1623">
        <v>1368</v>
      </c>
      <c r="N1623">
        <v>1011</v>
      </c>
      <c r="O1623" t="s">
        <v>589</v>
      </c>
      <c r="P1623" t="s">
        <v>589</v>
      </c>
      <c r="Q1623">
        <v>1</v>
      </c>
      <c r="W1623">
        <v>0</v>
      </c>
      <c r="X1623">
        <v>-1302720870</v>
      </c>
      <c r="Y1623">
        <v>0.57999999999999996</v>
      </c>
      <c r="AA1623">
        <v>0</v>
      </c>
      <c r="AB1623">
        <v>466.71</v>
      </c>
      <c r="AC1623">
        <v>447.93</v>
      </c>
      <c r="AD1623">
        <v>0</v>
      </c>
      <c r="AE1623">
        <v>0</v>
      </c>
      <c r="AF1623">
        <v>31.26</v>
      </c>
      <c r="AG1623">
        <v>13.5</v>
      </c>
      <c r="AH1623">
        <v>0</v>
      </c>
      <c r="AI1623">
        <v>1</v>
      </c>
      <c r="AJ1623">
        <v>14.93</v>
      </c>
      <c r="AK1623">
        <v>33.18</v>
      </c>
      <c r="AL1623">
        <v>1</v>
      </c>
      <c r="AN1623">
        <v>0</v>
      </c>
      <c r="AO1623">
        <v>1</v>
      </c>
      <c r="AP1623">
        <v>0</v>
      </c>
      <c r="AQ1623">
        <v>0</v>
      </c>
      <c r="AR1623">
        <v>0</v>
      </c>
      <c r="AS1623" t="s">
        <v>3</v>
      </c>
      <c r="AT1623">
        <v>0.57999999999999996</v>
      </c>
      <c r="AU1623" t="s">
        <v>3</v>
      </c>
      <c r="AV1623">
        <v>0</v>
      </c>
      <c r="AW1623">
        <v>2</v>
      </c>
      <c r="AX1623">
        <v>35812956</v>
      </c>
      <c r="AY1623">
        <v>1</v>
      </c>
      <c r="AZ1623">
        <v>0</v>
      </c>
      <c r="BA1623">
        <v>1604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CX1623">
        <f>Y1623*Source!I1578</f>
        <v>0.16298000000000001</v>
      </c>
      <c r="CY1623">
        <f>AB1623</f>
        <v>466.71</v>
      </c>
      <c r="CZ1623">
        <f>AF1623</f>
        <v>31.26</v>
      </c>
      <c r="DA1623">
        <f>AJ1623</f>
        <v>14.93</v>
      </c>
      <c r="DB1623">
        <f t="shared" si="261"/>
        <v>18.13</v>
      </c>
      <c r="DC1623">
        <f t="shared" si="262"/>
        <v>7.83</v>
      </c>
    </row>
    <row r="1624" spans="1:107">
      <c r="A1624">
        <f>ROW(Source!A1578)</f>
        <v>1578</v>
      </c>
      <c r="B1624">
        <v>35806607</v>
      </c>
      <c r="C1624">
        <v>35812945</v>
      </c>
      <c r="D1624">
        <v>29174591</v>
      </c>
      <c r="E1624">
        <v>1</v>
      </c>
      <c r="F1624">
        <v>1</v>
      </c>
      <c r="G1624">
        <v>1</v>
      </c>
      <c r="H1624">
        <v>2</v>
      </c>
      <c r="I1624" t="s">
        <v>612</v>
      </c>
      <c r="J1624" t="s">
        <v>642</v>
      </c>
      <c r="K1624" t="s">
        <v>614</v>
      </c>
      <c r="L1624">
        <v>1368</v>
      </c>
      <c r="N1624">
        <v>1011</v>
      </c>
      <c r="O1624" t="s">
        <v>589</v>
      </c>
      <c r="P1624" t="s">
        <v>589</v>
      </c>
      <c r="Q1624">
        <v>1</v>
      </c>
      <c r="W1624">
        <v>0</v>
      </c>
      <c r="X1624">
        <v>1598042632</v>
      </c>
      <c r="Y1624">
        <v>0.82</v>
      </c>
      <c r="AA1624">
        <v>0</v>
      </c>
      <c r="AB1624">
        <v>9.4700000000000006</v>
      </c>
      <c r="AC1624">
        <v>0</v>
      </c>
      <c r="AD1624">
        <v>0</v>
      </c>
      <c r="AE1624">
        <v>0</v>
      </c>
      <c r="AF1624">
        <v>0.95</v>
      </c>
      <c r="AG1624">
        <v>0</v>
      </c>
      <c r="AH1624">
        <v>0</v>
      </c>
      <c r="AI1624">
        <v>1</v>
      </c>
      <c r="AJ1624">
        <v>9.9700000000000006</v>
      </c>
      <c r="AK1624">
        <v>33.18</v>
      </c>
      <c r="AL1624">
        <v>1</v>
      </c>
      <c r="AN1624">
        <v>0</v>
      </c>
      <c r="AO1624">
        <v>1</v>
      </c>
      <c r="AP1624">
        <v>0</v>
      </c>
      <c r="AQ1624">
        <v>0</v>
      </c>
      <c r="AR1624">
        <v>0</v>
      </c>
      <c r="AS1624" t="s">
        <v>3</v>
      </c>
      <c r="AT1624">
        <v>0.82</v>
      </c>
      <c r="AU1624" t="s">
        <v>3</v>
      </c>
      <c r="AV1624">
        <v>0</v>
      </c>
      <c r="AW1624">
        <v>2</v>
      </c>
      <c r="AX1624">
        <v>35812957</v>
      </c>
      <c r="AY1624">
        <v>1</v>
      </c>
      <c r="AZ1624">
        <v>0</v>
      </c>
      <c r="BA1624">
        <v>1605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CX1624">
        <f>Y1624*Source!I1578</f>
        <v>0.23042000000000001</v>
      </c>
      <c r="CY1624">
        <f>AB1624</f>
        <v>9.4700000000000006</v>
      </c>
      <c r="CZ1624">
        <f>AF1624</f>
        <v>0.95</v>
      </c>
      <c r="DA1624">
        <f>AJ1624</f>
        <v>9.9700000000000006</v>
      </c>
      <c r="DB1624">
        <f t="shared" si="261"/>
        <v>0.78</v>
      </c>
      <c r="DC1624">
        <f t="shared" si="262"/>
        <v>0</v>
      </c>
    </row>
    <row r="1625" spans="1:107">
      <c r="A1625">
        <f>ROW(Source!A1578)</f>
        <v>1578</v>
      </c>
      <c r="B1625">
        <v>35806607</v>
      </c>
      <c r="C1625">
        <v>35812945</v>
      </c>
      <c r="D1625">
        <v>29174661</v>
      </c>
      <c r="E1625">
        <v>1</v>
      </c>
      <c r="F1625">
        <v>1</v>
      </c>
      <c r="G1625">
        <v>1</v>
      </c>
      <c r="H1625">
        <v>2</v>
      </c>
      <c r="I1625" t="s">
        <v>651</v>
      </c>
      <c r="J1625" t="s">
        <v>652</v>
      </c>
      <c r="K1625" t="s">
        <v>653</v>
      </c>
      <c r="L1625">
        <v>1368</v>
      </c>
      <c r="N1625">
        <v>1011</v>
      </c>
      <c r="O1625" t="s">
        <v>589</v>
      </c>
      <c r="P1625" t="s">
        <v>589</v>
      </c>
      <c r="Q1625">
        <v>1</v>
      </c>
      <c r="W1625">
        <v>0</v>
      </c>
      <c r="X1625">
        <v>-2115030577</v>
      </c>
      <c r="Y1625">
        <v>2.7</v>
      </c>
      <c r="AA1625">
        <v>0</v>
      </c>
      <c r="AB1625">
        <v>25.44</v>
      </c>
      <c r="AC1625">
        <v>0</v>
      </c>
      <c r="AD1625">
        <v>0</v>
      </c>
      <c r="AE1625">
        <v>0</v>
      </c>
      <c r="AF1625">
        <v>2.09</v>
      </c>
      <c r="AG1625">
        <v>0</v>
      </c>
      <c r="AH1625">
        <v>0</v>
      </c>
      <c r="AI1625">
        <v>1</v>
      </c>
      <c r="AJ1625">
        <v>12.17</v>
      </c>
      <c r="AK1625">
        <v>33.18</v>
      </c>
      <c r="AL1625">
        <v>1</v>
      </c>
      <c r="AN1625">
        <v>0</v>
      </c>
      <c r="AO1625">
        <v>1</v>
      </c>
      <c r="AP1625">
        <v>0</v>
      </c>
      <c r="AQ1625">
        <v>0</v>
      </c>
      <c r="AR1625">
        <v>0</v>
      </c>
      <c r="AS1625" t="s">
        <v>3</v>
      </c>
      <c r="AT1625">
        <v>2.7</v>
      </c>
      <c r="AU1625" t="s">
        <v>3</v>
      </c>
      <c r="AV1625">
        <v>0</v>
      </c>
      <c r="AW1625">
        <v>2</v>
      </c>
      <c r="AX1625">
        <v>35812958</v>
      </c>
      <c r="AY1625">
        <v>1</v>
      </c>
      <c r="AZ1625">
        <v>0</v>
      </c>
      <c r="BA1625">
        <v>1606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CX1625">
        <f>Y1625*Source!I1578</f>
        <v>0.75870000000000015</v>
      </c>
      <c r="CY1625">
        <f>AB1625</f>
        <v>25.44</v>
      </c>
      <c r="CZ1625">
        <f>AF1625</f>
        <v>2.09</v>
      </c>
      <c r="DA1625">
        <f>AJ1625</f>
        <v>12.17</v>
      </c>
      <c r="DB1625">
        <f t="shared" si="261"/>
        <v>5.64</v>
      </c>
      <c r="DC1625">
        <f t="shared" si="262"/>
        <v>0</v>
      </c>
    </row>
    <row r="1626" spans="1:107">
      <c r="A1626">
        <f>ROW(Source!A1578)</f>
        <v>1578</v>
      </c>
      <c r="B1626">
        <v>35806607</v>
      </c>
      <c r="C1626">
        <v>35812945</v>
      </c>
      <c r="D1626">
        <v>29174913</v>
      </c>
      <c r="E1626">
        <v>1</v>
      </c>
      <c r="F1626">
        <v>1</v>
      </c>
      <c r="G1626">
        <v>1</v>
      </c>
      <c r="H1626">
        <v>2</v>
      </c>
      <c r="I1626" t="s">
        <v>601</v>
      </c>
      <c r="J1626" t="s">
        <v>602</v>
      </c>
      <c r="K1626" t="s">
        <v>603</v>
      </c>
      <c r="L1626">
        <v>1368</v>
      </c>
      <c r="N1626">
        <v>1011</v>
      </c>
      <c r="O1626" t="s">
        <v>589</v>
      </c>
      <c r="P1626" t="s">
        <v>589</v>
      </c>
      <c r="Q1626">
        <v>1</v>
      </c>
      <c r="W1626">
        <v>0</v>
      </c>
      <c r="X1626">
        <v>458544584</v>
      </c>
      <c r="Y1626">
        <v>0.84</v>
      </c>
      <c r="AA1626">
        <v>0</v>
      </c>
      <c r="AB1626">
        <v>932.72</v>
      </c>
      <c r="AC1626">
        <v>384.89</v>
      </c>
      <c r="AD1626">
        <v>0</v>
      </c>
      <c r="AE1626">
        <v>0</v>
      </c>
      <c r="AF1626">
        <v>87.17</v>
      </c>
      <c r="AG1626">
        <v>11.6</v>
      </c>
      <c r="AH1626">
        <v>0</v>
      </c>
      <c r="AI1626">
        <v>1</v>
      </c>
      <c r="AJ1626">
        <v>10.7</v>
      </c>
      <c r="AK1626">
        <v>33.18</v>
      </c>
      <c r="AL1626">
        <v>1</v>
      </c>
      <c r="AN1626">
        <v>0</v>
      </c>
      <c r="AO1626">
        <v>1</v>
      </c>
      <c r="AP1626">
        <v>0</v>
      </c>
      <c r="AQ1626">
        <v>0</v>
      </c>
      <c r="AR1626">
        <v>0</v>
      </c>
      <c r="AS1626" t="s">
        <v>3</v>
      </c>
      <c r="AT1626">
        <v>0.84</v>
      </c>
      <c r="AU1626" t="s">
        <v>3</v>
      </c>
      <c r="AV1626">
        <v>0</v>
      </c>
      <c r="AW1626">
        <v>2</v>
      </c>
      <c r="AX1626">
        <v>35812959</v>
      </c>
      <c r="AY1626">
        <v>1</v>
      </c>
      <c r="AZ1626">
        <v>0</v>
      </c>
      <c r="BA1626">
        <v>1607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CX1626">
        <f>Y1626*Source!I1578</f>
        <v>0.23604000000000003</v>
      </c>
      <c r="CY1626">
        <f>AB1626</f>
        <v>932.72</v>
      </c>
      <c r="CZ1626">
        <f>AF1626</f>
        <v>87.17</v>
      </c>
      <c r="DA1626">
        <f>AJ1626</f>
        <v>10.7</v>
      </c>
      <c r="DB1626">
        <f t="shared" si="261"/>
        <v>73.22</v>
      </c>
      <c r="DC1626">
        <f t="shared" si="262"/>
        <v>9.74</v>
      </c>
    </row>
    <row r="1627" spans="1:107">
      <c r="A1627">
        <f>ROW(Source!A1578)</f>
        <v>1578</v>
      </c>
      <c r="B1627">
        <v>35806607</v>
      </c>
      <c r="C1627">
        <v>35812945</v>
      </c>
      <c r="D1627">
        <v>29114332</v>
      </c>
      <c r="E1627">
        <v>1</v>
      </c>
      <c r="F1627">
        <v>1</v>
      </c>
      <c r="G1627">
        <v>1</v>
      </c>
      <c r="H1627">
        <v>3</v>
      </c>
      <c r="I1627" t="s">
        <v>628</v>
      </c>
      <c r="J1627" t="s">
        <v>654</v>
      </c>
      <c r="K1627" t="s">
        <v>630</v>
      </c>
      <c r="L1627">
        <v>1348</v>
      </c>
      <c r="N1627">
        <v>1009</v>
      </c>
      <c r="O1627" t="s">
        <v>29</v>
      </c>
      <c r="P1627" t="s">
        <v>29</v>
      </c>
      <c r="Q1627">
        <v>1000</v>
      </c>
      <c r="W1627">
        <v>0</v>
      </c>
      <c r="X1627">
        <v>233971917</v>
      </c>
      <c r="Y1627">
        <v>1.23E-2</v>
      </c>
      <c r="AA1627">
        <v>54619.68</v>
      </c>
      <c r="AB1627">
        <v>0</v>
      </c>
      <c r="AC1627">
        <v>0</v>
      </c>
      <c r="AD1627">
        <v>0</v>
      </c>
      <c r="AE1627">
        <v>11978</v>
      </c>
      <c r="AF1627">
        <v>0</v>
      </c>
      <c r="AG1627">
        <v>0</v>
      </c>
      <c r="AH1627">
        <v>0</v>
      </c>
      <c r="AI1627">
        <v>4.5599999999999996</v>
      </c>
      <c r="AJ1627">
        <v>1</v>
      </c>
      <c r="AK1627">
        <v>1</v>
      </c>
      <c r="AL1627">
        <v>1</v>
      </c>
      <c r="AN1627">
        <v>0</v>
      </c>
      <c r="AO1627">
        <v>1</v>
      </c>
      <c r="AP1627">
        <v>0</v>
      </c>
      <c r="AQ1627">
        <v>0</v>
      </c>
      <c r="AR1627">
        <v>0</v>
      </c>
      <c r="AS1627" t="s">
        <v>3</v>
      </c>
      <c r="AT1627">
        <v>1.23E-2</v>
      </c>
      <c r="AU1627" t="s">
        <v>3</v>
      </c>
      <c r="AV1627">
        <v>0</v>
      </c>
      <c r="AW1627">
        <v>2</v>
      </c>
      <c r="AX1627">
        <v>35812960</v>
      </c>
      <c r="AY1627">
        <v>1</v>
      </c>
      <c r="AZ1627">
        <v>0</v>
      </c>
      <c r="BA1627">
        <v>1608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CX1627">
        <f>Y1627*Source!I1578</f>
        <v>3.4563000000000003E-3</v>
      </c>
      <c r="CY1627">
        <f>AA1627</f>
        <v>54619.68</v>
      </c>
      <c r="CZ1627">
        <f>AE1627</f>
        <v>11978</v>
      </c>
      <c r="DA1627">
        <f>AI1627</f>
        <v>4.5599999999999996</v>
      </c>
      <c r="DB1627">
        <f t="shared" si="261"/>
        <v>147.33000000000001</v>
      </c>
      <c r="DC1627">
        <f t="shared" si="262"/>
        <v>0</v>
      </c>
    </row>
    <row r="1628" spans="1:107">
      <c r="A1628">
        <f>ROW(Source!A1578)</f>
        <v>1578</v>
      </c>
      <c r="B1628">
        <v>35806607</v>
      </c>
      <c r="C1628">
        <v>35812945</v>
      </c>
      <c r="D1628">
        <v>29130788</v>
      </c>
      <c r="E1628">
        <v>1</v>
      </c>
      <c r="F1628">
        <v>1</v>
      </c>
      <c r="G1628">
        <v>1</v>
      </c>
      <c r="H1628">
        <v>3</v>
      </c>
      <c r="I1628" t="s">
        <v>655</v>
      </c>
      <c r="J1628" t="s">
        <v>656</v>
      </c>
      <c r="K1628" t="s">
        <v>657</v>
      </c>
      <c r="L1628">
        <v>1339</v>
      </c>
      <c r="N1628">
        <v>1007</v>
      </c>
      <c r="O1628" t="s">
        <v>638</v>
      </c>
      <c r="P1628" t="s">
        <v>638</v>
      </c>
      <c r="Q1628">
        <v>1</v>
      </c>
      <c r="W1628">
        <v>0</v>
      </c>
      <c r="X1628">
        <v>23409818</v>
      </c>
      <c r="Y1628">
        <v>2.88</v>
      </c>
      <c r="AA1628">
        <v>14208.11</v>
      </c>
      <c r="AB1628">
        <v>0</v>
      </c>
      <c r="AC1628">
        <v>0</v>
      </c>
      <c r="AD1628">
        <v>0</v>
      </c>
      <c r="AE1628">
        <v>2156.0100000000002</v>
      </c>
      <c r="AF1628">
        <v>0</v>
      </c>
      <c r="AG1628">
        <v>0</v>
      </c>
      <c r="AH1628">
        <v>0</v>
      </c>
      <c r="AI1628">
        <v>6.59</v>
      </c>
      <c r="AJ1628">
        <v>1</v>
      </c>
      <c r="AK1628">
        <v>1</v>
      </c>
      <c r="AL1628">
        <v>1</v>
      </c>
      <c r="AN1628">
        <v>0</v>
      </c>
      <c r="AO1628">
        <v>1</v>
      </c>
      <c r="AP1628">
        <v>0</v>
      </c>
      <c r="AQ1628">
        <v>0</v>
      </c>
      <c r="AR1628">
        <v>0</v>
      </c>
      <c r="AS1628" t="s">
        <v>3</v>
      </c>
      <c r="AT1628">
        <v>2.88</v>
      </c>
      <c r="AU1628" t="s">
        <v>3</v>
      </c>
      <c r="AV1628">
        <v>0</v>
      </c>
      <c r="AW1628">
        <v>2</v>
      </c>
      <c r="AX1628">
        <v>35812961</v>
      </c>
      <c r="AY1628">
        <v>1</v>
      </c>
      <c r="AZ1628">
        <v>0</v>
      </c>
      <c r="BA1628">
        <v>1609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CX1628">
        <f>Y1628*Source!I1578</f>
        <v>0.80928</v>
      </c>
      <c r="CY1628">
        <f>AA1628</f>
        <v>14208.11</v>
      </c>
      <c r="CZ1628">
        <f>AE1628</f>
        <v>2156.0100000000002</v>
      </c>
      <c r="DA1628">
        <f>AI1628</f>
        <v>6.59</v>
      </c>
      <c r="DB1628">
        <f t="shared" si="261"/>
        <v>6209.31</v>
      </c>
      <c r="DC1628">
        <f t="shared" si="262"/>
        <v>0</v>
      </c>
    </row>
    <row r="1629" spans="1:107">
      <c r="A1629">
        <f>ROW(Source!A1579)</f>
        <v>1579</v>
      </c>
      <c r="B1629">
        <v>35806607</v>
      </c>
      <c r="C1629">
        <v>35812962</v>
      </c>
      <c r="D1629">
        <v>18408291</v>
      </c>
      <c r="E1629">
        <v>1</v>
      </c>
      <c r="F1629">
        <v>1</v>
      </c>
      <c r="G1629">
        <v>1</v>
      </c>
      <c r="H1629">
        <v>1</v>
      </c>
      <c r="I1629" t="s">
        <v>658</v>
      </c>
      <c r="J1629" t="s">
        <v>3</v>
      </c>
      <c r="K1629" t="s">
        <v>659</v>
      </c>
      <c r="L1629">
        <v>1369</v>
      </c>
      <c r="N1629">
        <v>1013</v>
      </c>
      <c r="O1629" t="s">
        <v>583</v>
      </c>
      <c r="P1629" t="s">
        <v>583</v>
      </c>
      <c r="Q1629">
        <v>1</v>
      </c>
      <c r="W1629">
        <v>0</v>
      </c>
      <c r="X1629">
        <v>1933892413</v>
      </c>
      <c r="Y1629">
        <v>35.948999999999998</v>
      </c>
      <c r="AA1629">
        <v>0</v>
      </c>
      <c r="AB1629">
        <v>0</v>
      </c>
      <c r="AC1629">
        <v>0</v>
      </c>
      <c r="AD1629">
        <v>271.12</v>
      </c>
      <c r="AE1629">
        <v>0</v>
      </c>
      <c r="AF1629">
        <v>0</v>
      </c>
      <c r="AG1629">
        <v>0</v>
      </c>
      <c r="AH1629">
        <v>271.12</v>
      </c>
      <c r="AI1629">
        <v>1</v>
      </c>
      <c r="AJ1629">
        <v>1</v>
      </c>
      <c r="AK1629">
        <v>1</v>
      </c>
      <c r="AL1629">
        <v>1</v>
      </c>
      <c r="AN1629">
        <v>0</v>
      </c>
      <c r="AO1629">
        <v>1</v>
      </c>
      <c r="AP1629">
        <v>1</v>
      </c>
      <c r="AQ1629">
        <v>0</v>
      </c>
      <c r="AR1629">
        <v>0</v>
      </c>
      <c r="AS1629" t="s">
        <v>3</v>
      </c>
      <c r="AT1629">
        <v>31.26</v>
      </c>
      <c r="AU1629" t="s">
        <v>144</v>
      </c>
      <c r="AV1629">
        <v>1</v>
      </c>
      <c r="AW1629">
        <v>2</v>
      </c>
      <c r="AX1629">
        <v>35812970</v>
      </c>
      <c r="AY1629">
        <v>2</v>
      </c>
      <c r="AZ1629">
        <v>131072</v>
      </c>
      <c r="BA1629">
        <v>1610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CX1629">
        <f>Y1629*Source!I1579</f>
        <v>10.101669000000001</v>
      </c>
      <c r="CY1629">
        <f>AD1629</f>
        <v>271.12</v>
      </c>
      <c r="CZ1629">
        <f>AH1629</f>
        <v>271.12</v>
      </c>
      <c r="DA1629">
        <f>AL1629</f>
        <v>1</v>
      </c>
      <c r="DB1629">
        <f>ROUND((ROUND(AT1629*CZ1629,2)*1.15),2)</f>
        <v>9746.49</v>
      </c>
      <c r="DC1629">
        <f>ROUND((ROUND(AT1629*AG1629,2)*1.15),2)</f>
        <v>0</v>
      </c>
    </row>
    <row r="1630" spans="1:107">
      <c r="A1630">
        <f>ROW(Source!A1579)</f>
        <v>1579</v>
      </c>
      <c r="B1630">
        <v>35806607</v>
      </c>
      <c r="C1630">
        <v>35812962</v>
      </c>
      <c r="D1630">
        <v>121548</v>
      </c>
      <c r="E1630">
        <v>1</v>
      </c>
      <c r="F1630">
        <v>1</v>
      </c>
      <c r="G1630">
        <v>1</v>
      </c>
      <c r="H1630">
        <v>1</v>
      </c>
      <c r="I1630" t="s">
        <v>34</v>
      </c>
      <c r="J1630" t="s">
        <v>3</v>
      </c>
      <c r="K1630" t="s">
        <v>584</v>
      </c>
      <c r="L1630">
        <v>608254</v>
      </c>
      <c r="N1630">
        <v>1013</v>
      </c>
      <c r="O1630" t="s">
        <v>585</v>
      </c>
      <c r="P1630" t="s">
        <v>585</v>
      </c>
      <c r="Q1630">
        <v>1</v>
      </c>
      <c r="W1630">
        <v>0</v>
      </c>
      <c r="X1630">
        <v>-185737400</v>
      </c>
      <c r="Y1630">
        <v>8.375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1</v>
      </c>
      <c r="AJ1630">
        <v>1</v>
      </c>
      <c r="AK1630">
        <v>1</v>
      </c>
      <c r="AL1630">
        <v>1</v>
      </c>
      <c r="AN1630">
        <v>0</v>
      </c>
      <c r="AO1630">
        <v>1</v>
      </c>
      <c r="AP1630">
        <v>1</v>
      </c>
      <c r="AQ1630">
        <v>0</v>
      </c>
      <c r="AR1630">
        <v>0</v>
      </c>
      <c r="AS1630" t="s">
        <v>3</v>
      </c>
      <c r="AT1630">
        <v>6.7</v>
      </c>
      <c r="AU1630" t="s">
        <v>143</v>
      </c>
      <c r="AV1630">
        <v>2</v>
      </c>
      <c r="AW1630">
        <v>2</v>
      </c>
      <c r="AX1630">
        <v>35812971</v>
      </c>
      <c r="AY1630">
        <v>1</v>
      </c>
      <c r="AZ1630">
        <v>0</v>
      </c>
      <c r="BA1630">
        <v>1611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CX1630">
        <f>Y1630*Source!I1579</f>
        <v>2.3533750000000002</v>
      </c>
      <c r="CY1630">
        <f>AD1630</f>
        <v>0</v>
      </c>
      <c r="CZ1630">
        <f>AH1630</f>
        <v>0</v>
      </c>
      <c r="DA1630">
        <f>AL1630</f>
        <v>1</v>
      </c>
      <c r="DB1630">
        <f>ROUND((ROUND(AT1630*CZ1630,2)*1.25),2)</f>
        <v>0</v>
      </c>
      <c r="DC1630">
        <f>ROUND((ROUND(AT1630*AG1630,2)*1.25),2)</f>
        <v>0</v>
      </c>
    </row>
    <row r="1631" spans="1:107">
      <c r="A1631">
        <f>ROW(Source!A1579)</f>
        <v>1579</v>
      </c>
      <c r="B1631">
        <v>35806607</v>
      </c>
      <c r="C1631">
        <v>35812962</v>
      </c>
      <c r="D1631">
        <v>29172710</v>
      </c>
      <c r="E1631">
        <v>1</v>
      </c>
      <c r="F1631">
        <v>1</v>
      </c>
      <c r="G1631">
        <v>1</v>
      </c>
      <c r="H1631">
        <v>2</v>
      </c>
      <c r="I1631" t="s">
        <v>593</v>
      </c>
      <c r="J1631" t="s">
        <v>594</v>
      </c>
      <c r="K1631" t="s">
        <v>595</v>
      </c>
      <c r="L1631">
        <v>1368</v>
      </c>
      <c r="N1631">
        <v>1011</v>
      </c>
      <c r="O1631" t="s">
        <v>589</v>
      </c>
      <c r="P1631" t="s">
        <v>589</v>
      </c>
      <c r="Q1631">
        <v>1</v>
      </c>
      <c r="W1631">
        <v>0</v>
      </c>
      <c r="X1631">
        <v>-1676841219</v>
      </c>
      <c r="Y1631">
        <v>8.375</v>
      </c>
      <c r="AA1631">
        <v>0</v>
      </c>
      <c r="AB1631">
        <v>539.16</v>
      </c>
      <c r="AC1631">
        <v>333.79</v>
      </c>
      <c r="AD1631">
        <v>0</v>
      </c>
      <c r="AE1631">
        <v>0</v>
      </c>
      <c r="AF1631">
        <v>46.56</v>
      </c>
      <c r="AG1631">
        <v>10.06</v>
      </c>
      <c r="AH1631">
        <v>0</v>
      </c>
      <c r="AI1631">
        <v>1</v>
      </c>
      <c r="AJ1631">
        <v>11.58</v>
      </c>
      <c r="AK1631">
        <v>33.18</v>
      </c>
      <c r="AL1631">
        <v>1</v>
      </c>
      <c r="AN1631">
        <v>0</v>
      </c>
      <c r="AO1631">
        <v>1</v>
      </c>
      <c r="AP1631">
        <v>1</v>
      </c>
      <c r="AQ1631">
        <v>0</v>
      </c>
      <c r="AR1631">
        <v>0</v>
      </c>
      <c r="AS1631" t="s">
        <v>3</v>
      </c>
      <c r="AT1631">
        <v>6.7</v>
      </c>
      <c r="AU1631" t="s">
        <v>143</v>
      </c>
      <c r="AV1631">
        <v>0</v>
      </c>
      <c r="AW1631">
        <v>2</v>
      </c>
      <c r="AX1631">
        <v>35812972</v>
      </c>
      <c r="AY1631">
        <v>1</v>
      </c>
      <c r="AZ1631">
        <v>0</v>
      </c>
      <c r="BA1631">
        <v>1612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CX1631">
        <f>Y1631*Source!I1579</f>
        <v>2.3533750000000002</v>
      </c>
      <c r="CY1631">
        <f>AB1631</f>
        <v>539.16</v>
      </c>
      <c r="CZ1631">
        <f>AF1631</f>
        <v>46.56</v>
      </c>
      <c r="DA1631">
        <f>AJ1631</f>
        <v>11.58</v>
      </c>
      <c r="DB1631">
        <f>ROUND((ROUND(AT1631*CZ1631,2)*1.25),2)</f>
        <v>389.94</v>
      </c>
      <c r="DC1631">
        <f>ROUND((ROUND(AT1631*AG1631,2)*1.25),2)</f>
        <v>84.25</v>
      </c>
    </row>
    <row r="1632" spans="1:107">
      <c r="A1632">
        <f>ROW(Source!A1579)</f>
        <v>1579</v>
      </c>
      <c r="B1632">
        <v>35806607</v>
      </c>
      <c r="C1632">
        <v>35812962</v>
      </c>
      <c r="D1632">
        <v>29173472</v>
      </c>
      <c r="E1632">
        <v>1</v>
      </c>
      <c r="F1632">
        <v>1</v>
      </c>
      <c r="G1632">
        <v>1</v>
      </c>
      <c r="H1632">
        <v>2</v>
      </c>
      <c r="I1632" t="s">
        <v>660</v>
      </c>
      <c r="J1632" t="s">
        <v>661</v>
      </c>
      <c r="K1632" t="s">
        <v>662</v>
      </c>
      <c r="L1632">
        <v>1368</v>
      </c>
      <c r="N1632">
        <v>1011</v>
      </c>
      <c r="O1632" t="s">
        <v>589</v>
      </c>
      <c r="P1632" t="s">
        <v>589</v>
      </c>
      <c r="Q1632">
        <v>1</v>
      </c>
      <c r="W1632">
        <v>0</v>
      </c>
      <c r="X1632">
        <v>275932499</v>
      </c>
      <c r="Y1632">
        <v>13.75</v>
      </c>
      <c r="AA1632">
        <v>0</v>
      </c>
      <c r="AB1632">
        <v>12.75</v>
      </c>
      <c r="AC1632">
        <v>0</v>
      </c>
      <c r="AD1632">
        <v>0</v>
      </c>
      <c r="AE1632">
        <v>0</v>
      </c>
      <c r="AF1632">
        <v>3</v>
      </c>
      <c r="AG1632">
        <v>0</v>
      </c>
      <c r="AH1632">
        <v>0</v>
      </c>
      <c r="AI1632">
        <v>1</v>
      </c>
      <c r="AJ1632">
        <v>4.25</v>
      </c>
      <c r="AK1632">
        <v>33.18</v>
      </c>
      <c r="AL1632">
        <v>1</v>
      </c>
      <c r="AN1632">
        <v>0</v>
      </c>
      <c r="AO1632">
        <v>1</v>
      </c>
      <c r="AP1632">
        <v>1</v>
      </c>
      <c r="AQ1632">
        <v>0</v>
      </c>
      <c r="AR1632">
        <v>0</v>
      </c>
      <c r="AS1632" t="s">
        <v>3</v>
      </c>
      <c r="AT1632">
        <v>11</v>
      </c>
      <c r="AU1632" t="s">
        <v>143</v>
      </c>
      <c r="AV1632">
        <v>0</v>
      </c>
      <c r="AW1632">
        <v>2</v>
      </c>
      <c r="AX1632">
        <v>35812973</v>
      </c>
      <c r="AY1632">
        <v>1</v>
      </c>
      <c r="AZ1632">
        <v>0</v>
      </c>
      <c r="BA1632">
        <v>1613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CX1632">
        <f>Y1632*Source!I1579</f>
        <v>3.8637500000000005</v>
      </c>
      <c r="CY1632">
        <f>AB1632</f>
        <v>12.75</v>
      </c>
      <c r="CZ1632">
        <f>AF1632</f>
        <v>3</v>
      </c>
      <c r="DA1632">
        <f>AJ1632</f>
        <v>4.25</v>
      </c>
      <c r="DB1632">
        <f>ROUND((ROUND(AT1632*CZ1632,2)*1.25),2)</f>
        <v>41.25</v>
      </c>
      <c r="DC1632">
        <f>ROUND((ROUND(AT1632*AG1632,2)*1.25),2)</f>
        <v>0</v>
      </c>
    </row>
    <row r="1633" spans="1:107">
      <c r="A1633">
        <f>ROW(Source!A1579)</f>
        <v>1579</v>
      </c>
      <c r="B1633">
        <v>35806607</v>
      </c>
      <c r="C1633">
        <v>35812962</v>
      </c>
      <c r="D1633">
        <v>29174913</v>
      </c>
      <c r="E1633">
        <v>1</v>
      </c>
      <c r="F1633">
        <v>1</v>
      </c>
      <c r="G1633">
        <v>1</v>
      </c>
      <c r="H1633">
        <v>2</v>
      </c>
      <c r="I1633" t="s">
        <v>601</v>
      </c>
      <c r="J1633" t="s">
        <v>602</v>
      </c>
      <c r="K1633" t="s">
        <v>603</v>
      </c>
      <c r="L1633">
        <v>1368</v>
      </c>
      <c r="N1633">
        <v>1011</v>
      </c>
      <c r="O1633" t="s">
        <v>589</v>
      </c>
      <c r="P1633" t="s">
        <v>589</v>
      </c>
      <c r="Q1633">
        <v>1</v>
      </c>
      <c r="W1633">
        <v>0</v>
      </c>
      <c r="X1633">
        <v>458544584</v>
      </c>
      <c r="Y1633">
        <v>0.4375</v>
      </c>
      <c r="AA1633">
        <v>0</v>
      </c>
      <c r="AB1633">
        <v>932.72</v>
      </c>
      <c r="AC1633">
        <v>384.89</v>
      </c>
      <c r="AD1633">
        <v>0</v>
      </c>
      <c r="AE1633">
        <v>0</v>
      </c>
      <c r="AF1633">
        <v>87.17</v>
      </c>
      <c r="AG1633">
        <v>11.6</v>
      </c>
      <c r="AH1633">
        <v>0</v>
      </c>
      <c r="AI1633">
        <v>1</v>
      </c>
      <c r="AJ1633">
        <v>10.7</v>
      </c>
      <c r="AK1633">
        <v>33.18</v>
      </c>
      <c r="AL1633">
        <v>1</v>
      </c>
      <c r="AN1633">
        <v>0</v>
      </c>
      <c r="AO1633">
        <v>1</v>
      </c>
      <c r="AP1633">
        <v>1</v>
      </c>
      <c r="AQ1633">
        <v>0</v>
      </c>
      <c r="AR1633">
        <v>0</v>
      </c>
      <c r="AS1633" t="s">
        <v>3</v>
      </c>
      <c r="AT1633">
        <v>0.35</v>
      </c>
      <c r="AU1633" t="s">
        <v>143</v>
      </c>
      <c r="AV1633">
        <v>0</v>
      </c>
      <c r="AW1633">
        <v>2</v>
      </c>
      <c r="AX1633">
        <v>35812974</v>
      </c>
      <c r="AY1633">
        <v>1</v>
      </c>
      <c r="AZ1633">
        <v>0</v>
      </c>
      <c r="BA1633">
        <v>1614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CX1633">
        <f>Y1633*Source!I1579</f>
        <v>0.12293750000000001</v>
      </c>
      <c r="CY1633">
        <f>AB1633</f>
        <v>932.72</v>
      </c>
      <c r="CZ1633">
        <f>AF1633</f>
        <v>87.17</v>
      </c>
      <c r="DA1633">
        <f>AJ1633</f>
        <v>10.7</v>
      </c>
      <c r="DB1633">
        <f>ROUND((ROUND(AT1633*CZ1633,2)*1.25),2)</f>
        <v>38.14</v>
      </c>
      <c r="DC1633">
        <f>ROUND((ROUND(AT1633*AG1633,2)*1.25),2)</f>
        <v>5.08</v>
      </c>
    </row>
    <row r="1634" spans="1:107">
      <c r="A1634">
        <f>ROW(Source!A1579)</f>
        <v>1579</v>
      </c>
      <c r="B1634">
        <v>35806607</v>
      </c>
      <c r="C1634">
        <v>35812962</v>
      </c>
      <c r="D1634">
        <v>29114687</v>
      </c>
      <c r="E1634">
        <v>1</v>
      </c>
      <c r="F1634">
        <v>1</v>
      </c>
      <c r="G1634">
        <v>1</v>
      </c>
      <c r="H1634">
        <v>3</v>
      </c>
      <c r="I1634" t="s">
        <v>663</v>
      </c>
      <c r="J1634" t="s">
        <v>664</v>
      </c>
      <c r="K1634" t="s">
        <v>665</v>
      </c>
      <c r="L1634">
        <v>1348</v>
      </c>
      <c r="N1634">
        <v>1009</v>
      </c>
      <c r="O1634" t="s">
        <v>29</v>
      </c>
      <c r="P1634" t="s">
        <v>29</v>
      </c>
      <c r="Q1634">
        <v>1000</v>
      </c>
      <c r="W1634">
        <v>0</v>
      </c>
      <c r="X1634">
        <v>157955001</v>
      </c>
      <c r="Y1634">
        <v>1.8E-3</v>
      </c>
      <c r="AA1634">
        <v>105069.06</v>
      </c>
      <c r="AB1634">
        <v>0</v>
      </c>
      <c r="AC1634">
        <v>0</v>
      </c>
      <c r="AD1634">
        <v>0</v>
      </c>
      <c r="AE1634">
        <v>16974</v>
      </c>
      <c r="AF1634">
        <v>0</v>
      </c>
      <c r="AG1634">
        <v>0</v>
      </c>
      <c r="AH1634">
        <v>0</v>
      </c>
      <c r="AI1634">
        <v>6.19</v>
      </c>
      <c r="AJ1634">
        <v>1</v>
      </c>
      <c r="AK1634">
        <v>1</v>
      </c>
      <c r="AL1634">
        <v>1</v>
      </c>
      <c r="AN1634">
        <v>0</v>
      </c>
      <c r="AO1634">
        <v>1</v>
      </c>
      <c r="AP1634">
        <v>0</v>
      </c>
      <c r="AQ1634">
        <v>0</v>
      </c>
      <c r="AR1634">
        <v>0</v>
      </c>
      <c r="AS1634" t="s">
        <v>3</v>
      </c>
      <c r="AT1634">
        <v>1.8E-3</v>
      </c>
      <c r="AU1634" t="s">
        <v>3</v>
      </c>
      <c r="AV1634">
        <v>0</v>
      </c>
      <c r="AW1634">
        <v>2</v>
      </c>
      <c r="AX1634">
        <v>35812975</v>
      </c>
      <c r="AY1634">
        <v>1</v>
      </c>
      <c r="AZ1634">
        <v>0</v>
      </c>
      <c r="BA1634">
        <v>1615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CX1634">
        <f>Y1634*Source!I1579</f>
        <v>5.0580000000000004E-4</v>
      </c>
      <c r="CY1634">
        <f>AA1634</f>
        <v>105069.06</v>
      </c>
      <c r="CZ1634">
        <f>AE1634</f>
        <v>16974</v>
      </c>
      <c r="DA1634">
        <f>AI1634</f>
        <v>6.19</v>
      </c>
      <c r="DB1634">
        <f>ROUND(ROUND(AT1634*CZ1634,2),2)</f>
        <v>30.55</v>
      </c>
      <c r="DC1634">
        <f>ROUND(ROUND(AT1634*AG1634,2),2)</f>
        <v>0</v>
      </c>
    </row>
    <row r="1635" spans="1:107">
      <c r="A1635">
        <f>ROW(Source!A1579)</f>
        <v>1579</v>
      </c>
      <c r="B1635">
        <v>35806607</v>
      </c>
      <c r="C1635">
        <v>35812962</v>
      </c>
      <c r="D1635">
        <v>29115292</v>
      </c>
      <c r="E1635">
        <v>1</v>
      </c>
      <c r="F1635">
        <v>1</v>
      </c>
      <c r="G1635">
        <v>1</v>
      </c>
      <c r="H1635">
        <v>3</v>
      </c>
      <c r="I1635" t="s">
        <v>666</v>
      </c>
      <c r="J1635" t="s">
        <v>667</v>
      </c>
      <c r="K1635" t="s">
        <v>668</v>
      </c>
      <c r="L1635">
        <v>1339</v>
      </c>
      <c r="N1635">
        <v>1007</v>
      </c>
      <c r="O1635" t="s">
        <v>638</v>
      </c>
      <c r="P1635" t="s">
        <v>638</v>
      </c>
      <c r="Q1635">
        <v>1</v>
      </c>
      <c r="W1635">
        <v>0</v>
      </c>
      <c r="X1635">
        <v>582810497</v>
      </c>
      <c r="Y1635">
        <v>1.24</v>
      </c>
      <c r="AA1635">
        <v>29691.33</v>
      </c>
      <c r="AB1635">
        <v>0</v>
      </c>
      <c r="AC1635">
        <v>0</v>
      </c>
      <c r="AD1635">
        <v>0</v>
      </c>
      <c r="AE1635">
        <v>4478.33</v>
      </c>
      <c r="AF1635">
        <v>0</v>
      </c>
      <c r="AG1635">
        <v>0</v>
      </c>
      <c r="AH1635">
        <v>0</v>
      </c>
      <c r="AI1635">
        <v>6.63</v>
      </c>
      <c r="AJ1635">
        <v>1</v>
      </c>
      <c r="AK1635">
        <v>1</v>
      </c>
      <c r="AL1635">
        <v>1</v>
      </c>
      <c r="AN1635">
        <v>0</v>
      </c>
      <c r="AO1635">
        <v>1</v>
      </c>
      <c r="AP1635">
        <v>0</v>
      </c>
      <c r="AQ1635">
        <v>0</v>
      </c>
      <c r="AR1635">
        <v>0</v>
      </c>
      <c r="AS1635" t="s">
        <v>3</v>
      </c>
      <c r="AT1635">
        <v>1.24</v>
      </c>
      <c r="AU1635" t="s">
        <v>3</v>
      </c>
      <c r="AV1635">
        <v>0</v>
      </c>
      <c r="AW1635">
        <v>2</v>
      </c>
      <c r="AX1635">
        <v>35812976</v>
      </c>
      <c r="AY1635">
        <v>1</v>
      </c>
      <c r="AZ1635">
        <v>0</v>
      </c>
      <c r="BA1635">
        <v>1616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CX1635">
        <f>Y1635*Source!I1579</f>
        <v>0.34844000000000003</v>
      </c>
      <c r="CY1635">
        <f>AA1635</f>
        <v>29691.33</v>
      </c>
      <c r="CZ1635">
        <f>AE1635</f>
        <v>4478.33</v>
      </c>
      <c r="DA1635">
        <f>AI1635</f>
        <v>6.63</v>
      </c>
      <c r="DB1635">
        <f>ROUND(ROUND(AT1635*CZ1635,2),2)</f>
        <v>5553.13</v>
      </c>
      <c r="DC1635">
        <f>ROUND(ROUND(AT1635*AG1635,2),2)</f>
        <v>0</v>
      </c>
    </row>
    <row r="1636" spans="1:107">
      <c r="A1636">
        <f>ROW(Source!A1580)</f>
        <v>1580</v>
      </c>
      <c r="B1636">
        <v>35806607</v>
      </c>
      <c r="C1636">
        <v>35812977</v>
      </c>
      <c r="D1636">
        <v>18410542</v>
      </c>
      <c r="E1636">
        <v>1</v>
      </c>
      <c r="F1636">
        <v>1</v>
      </c>
      <c r="G1636">
        <v>1</v>
      </c>
      <c r="H1636">
        <v>1</v>
      </c>
      <c r="I1636" t="s">
        <v>880</v>
      </c>
      <c r="J1636" t="s">
        <v>3</v>
      </c>
      <c r="K1636" t="s">
        <v>881</v>
      </c>
      <c r="L1636">
        <v>1369</v>
      </c>
      <c r="N1636">
        <v>1013</v>
      </c>
      <c r="O1636" t="s">
        <v>583</v>
      </c>
      <c r="P1636" t="s">
        <v>583</v>
      </c>
      <c r="Q1636">
        <v>1</v>
      </c>
      <c r="W1636">
        <v>0</v>
      </c>
      <c r="X1636">
        <v>1415306217</v>
      </c>
      <c r="Y1636">
        <v>36.121499999999997</v>
      </c>
      <c r="AA1636">
        <v>0</v>
      </c>
      <c r="AB1636">
        <v>0</v>
      </c>
      <c r="AC1636">
        <v>0</v>
      </c>
      <c r="AD1636">
        <v>275.77</v>
      </c>
      <c r="AE1636">
        <v>0</v>
      </c>
      <c r="AF1636">
        <v>0</v>
      </c>
      <c r="AG1636">
        <v>0</v>
      </c>
      <c r="AH1636">
        <v>275.77</v>
      </c>
      <c r="AI1636">
        <v>1</v>
      </c>
      <c r="AJ1636">
        <v>1</v>
      </c>
      <c r="AK1636">
        <v>1</v>
      </c>
      <c r="AL1636">
        <v>1</v>
      </c>
      <c r="AN1636">
        <v>0</v>
      </c>
      <c r="AO1636">
        <v>1</v>
      </c>
      <c r="AP1636">
        <v>1</v>
      </c>
      <c r="AQ1636">
        <v>0</v>
      </c>
      <c r="AR1636">
        <v>0</v>
      </c>
      <c r="AS1636" t="s">
        <v>3</v>
      </c>
      <c r="AT1636">
        <v>31.41</v>
      </c>
      <c r="AU1636" t="s">
        <v>144</v>
      </c>
      <c r="AV1636">
        <v>1</v>
      </c>
      <c r="AW1636">
        <v>2</v>
      </c>
      <c r="AX1636">
        <v>35812986</v>
      </c>
      <c r="AY1636">
        <v>2</v>
      </c>
      <c r="AZ1636">
        <v>131072</v>
      </c>
      <c r="BA1636">
        <v>1617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CX1636">
        <f>Y1636*Source!I1580</f>
        <v>10.1501415</v>
      </c>
      <c r="CY1636">
        <f>AD1636</f>
        <v>275.77</v>
      </c>
      <c r="CZ1636">
        <f>AH1636</f>
        <v>275.77</v>
      </c>
      <c r="DA1636">
        <f>AL1636</f>
        <v>1</v>
      </c>
      <c r="DB1636">
        <f>ROUND((ROUND(AT1636*CZ1636,2)*1.15),2)</f>
        <v>9961.23</v>
      </c>
      <c r="DC1636">
        <f>ROUND((ROUND(AT1636*AG1636,2)*1.15),2)</f>
        <v>0</v>
      </c>
    </row>
    <row r="1637" spans="1:107">
      <c r="A1637">
        <f>ROW(Source!A1580)</f>
        <v>1580</v>
      </c>
      <c r="B1637">
        <v>35806607</v>
      </c>
      <c r="C1637">
        <v>35812977</v>
      </c>
      <c r="D1637">
        <v>121548</v>
      </c>
      <c r="E1637">
        <v>1</v>
      </c>
      <c r="F1637">
        <v>1</v>
      </c>
      <c r="G1637">
        <v>1</v>
      </c>
      <c r="H1637">
        <v>1</v>
      </c>
      <c r="I1637" t="s">
        <v>34</v>
      </c>
      <c r="J1637" t="s">
        <v>3</v>
      </c>
      <c r="K1637" t="s">
        <v>584</v>
      </c>
      <c r="L1637">
        <v>608254</v>
      </c>
      <c r="N1637">
        <v>1013</v>
      </c>
      <c r="O1637" t="s">
        <v>585</v>
      </c>
      <c r="P1637" t="s">
        <v>585</v>
      </c>
      <c r="Q1637">
        <v>1</v>
      </c>
      <c r="W1637">
        <v>0</v>
      </c>
      <c r="X1637">
        <v>-185737400</v>
      </c>
      <c r="Y1637">
        <v>0.42500000000000004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1</v>
      </c>
      <c r="AJ1637">
        <v>1</v>
      </c>
      <c r="AK1637">
        <v>1</v>
      </c>
      <c r="AL1637">
        <v>1</v>
      </c>
      <c r="AN1637">
        <v>0</v>
      </c>
      <c r="AO1637">
        <v>1</v>
      </c>
      <c r="AP1637">
        <v>1</v>
      </c>
      <c r="AQ1637">
        <v>0</v>
      </c>
      <c r="AR1637">
        <v>0</v>
      </c>
      <c r="AS1637" t="s">
        <v>3</v>
      </c>
      <c r="AT1637">
        <v>0.34</v>
      </c>
      <c r="AU1637" t="s">
        <v>143</v>
      </c>
      <c r="AV1637">
        <v>2</v>
      </c>
      <c r="AW1637">
        <v>2</v>
      </c>
      <c r="AX1637">
        <v>35812987</v>
      </c>
      <c r="AY1637">
        <v>1</v>
      </c>
      <c r="AZ1637">
        <v>0</v>
      </c>
      <c r="BA1637">
        <v>1618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CX1637">
        <f>Y1637*Source!I1580</f>
        <v>0.11942500000000002</v>
      </c>
      <c r="CY1637">
        <f>AD1637</f>
        <v>0</v>
      </c>
      <c r="CZ1637">
        <f>AH1637</f>
        <v>0</v>
      </c>
      <c r="DA1637">
        <f>AL1637</f>
        <v>1</v>
      </c>
      <c r="DB1637">
        <f>ROUND((ROUND(AT1637*CZ1637,2)*1.25),2)</f>
        <v>0</v>
      </c>
      <c r="DC1637">
        <f>ROUND((ROUND(AT1637*AG1637,2)*1.25),2)</f>
        <v>0</v>
      </c>
    </row>
    <row r="1638" spans="1:107">
      <c r="A1638">
        <f>ROW(Source!A1580)</f>
        <v>1580</v>
      </c>
      <c r="B1638">
        <v>35806607</v>
      </c>
      <c r="C1638">
        <v>35812977</v>
      </c>
      <c r="D1638">
        <v>29172556</v>
      </c>
      <c r="E1638">
        <v>1</v>
      </c>
      <c r="F1638">
        <v>1</v>
      </c>
      <c r="G1638">
        <v>1</v>
      </c>
      <c r="H1638">
        <v>2</v>
      </c>
      <c r="I1638" t="s">
        <v>586</v>
      </c>
      <c r="J1638" t="s">
        <v>590</v>
      </c>
      <c r="K1638" t="s">
        <v>588</v>
      </c>
      <c r="L1638">
        <v>1368</v>
      </c>
      <c r="N1638">
        <v>1011</v>
      </c>
      <c r="O1638" t="s">
        <v>589</v>
      </c>
      <c r="P1638" t="s">
        <v>589</v>
      </c>
      <c r="Q1638">
        <v>1</v>
      </c>
      <c r="W1638">
        <v>0</v>
      </c>
      <c r="X1638">
        <v>-1302720870</v>
      </c>
      <c r="Y1638">
        <v>0.42500000000000004</v>
      </c>
      <c r="AA1638">
        <v>0</v>
      </c>
      <c r="AB1638">
        <v>466.71</v>
      </c>
      <c r="AC1638">
        <v>447.93</v>
      </c>
      <c r="AD1638">
        <v>0</v>
      </c>
      <c r="AE1638">
        <v>0</v>
      </c>
      <c r="AF1638">
        <v>31.26</v>
      </c>
      <c r="AG1638">
        <v>13.5</v>
      </c>
      <c r="AH1638">
        <v>0</v>
      </c>
      <c r="AI1638">
        <v>1</v>
      </c>
      <c r="AJ1638">
        <v>14.93</v>
      </c>
      <c r="AK1638">
        <v>33.18</v>
      </c>
      <c r="AL1638">
        <v>1</v>
      </c>
      <c r="AN1638">
        <v>0</v>
      </c>
      <c r="AO1638">
        <v>1</v>
      </c>
      <c r="AP1638">
        <v>1</v>
      </c>
      <c r="AQ1638">
        <v>0</v>
      </c>
      <c r="AR1638">
        <v>0</v>
      </c>
      <c r="AS1638" t="s">
        <v>3</v>
      </c>
      <c r="AT1638">
        <v>0.34</v>
      </c>
      <c r="AU1638" t="s">
        <v>143</v>
      </c>
      <c r="AV1638">
        <v>0</v>
      </c>
      <c r="AW1638">
        <v>2</v>
      </c>
      <c r="AX1638">
        <v>35812988</v>
      </c>
      <c r="AY1638">
        <v>1</v>
      </c>
      <c r="AZ1638">
        <v>0</v>
      </c>
      <c r="BA1638">
        <v>1619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CX1638">
        <f>Y1638*Source!I1580</f>
        <v>0.11942500000000002</v>
      </c>
      <c r="CY1638">
        <f>AB1638</f>
        <v>466.71</v>
      </c>
      <c r="CZ1638">
        <f>AF1638</f>
        <v>31.26</v>
      </c>
      <c r="DA1638">
        <f>AJ1638</f>
        <v>14.93</v>
      </c>
      <c r="DB1638">
        <f>ROUND((ROUND(AT1638*CZ1638,2)*1.25),2)</f>
        <v>13.29</v>
      </c>
      <c r="DC1638">
        <f>ROUND((ROUND(AT1638*AG1638,2)*1.25),2)</f>
        <v>5.74</v>
      </c>
    </row>
    <row r="1639" spans="1:107">
      <c r="A1639">
        <f>ROW(Source!A1580)</f>
        <v>1580</v>
      </c>
      <c r="B1639">
        <v>35806607</v>
      </c>
      <c r="C1639">
        <v>35812977</v>
      </c>
      <c r="D1639">
        <v>29174663</v>
      </c>
      <c r="E1639">
        <v>1</v>
      </c>
      <c r="F1639">
        <v>1</v>
      </c>
      <c r="G1639">
        <v>1</v>
      </c>
      <c r="H1639">
        <v>2</v>
      </c>
      <c r="I1639" t="s">
        <v>882</v>
      </c>
      <c r="J1639" t="s">
        <v>883</v>
      </c>
      <c r="K1639" t="s">
        <v>884</v>
      </c>
      <c r="L1639">
        <v>1368</v>
      </c>
      <c r="N1639">
        <v>1011</v>
      </c>
      <c r="O1639" t="s">
        <v>589</v>
      </c>
      <c r="P1639" t="s">
        <v>589</v>
      </c>
      <c r="Q1639">
        <v>1</v>
      </c>
      <c r="W1639">
        <v>0</v>
      </c>
      <c r="X1639">
        <v>494683813</v>
      </c>
      <c r="Y1639">
        <v>6.625</v>
      </c>
      <c r="AA1639">
        <v>0</v>
      </c>
      <c r="AB1639">
        <v>17.100000000000001</v>
      </c>
      <c r="AC1639">
        <v>0</v>
      </c>
      <c r="AD1639">
        <v>0</v>
      </c>
      <c r="AE1639">
        <v>0</v>
      </c>
      <c r="AF1639">
        <v>3.4</v>
      </c>
      <c r="AG1639">
        <v>0</v>
      </c>
      <c r="AH1639">
        <v>0</v>
      </c>
      <c r="AI1639">
        <v>1</v>
      </c>
      <c r="AJ1639">
        <v>5.03</v>
      </c>
      <c r="AK1639">
        <v>33.18</v>
      </c>
      <c r="AL1639">
        <v>1</v>
      </c>
      <c r="AN1639">
        <v>0</v>
      </c>
      <c r="AO1639">
        <v>1</v>
      </c>
      <c r="AP1639">
        <v>1</v>
      </c>
      <c r="AQ1639">
        <v>0</v>
      </c>
      <c r="AR1639">
        <v>0</v>
      </c>
      <c r="AS1639" t="s">
        <v>3</v>
      </c>
      <c r="AT1639">
        <v>5.3</v>
      </c>
      <c r="AU1639" t="s">
        <v>143</v>
      </c>
      <c r="AV1639">
        <v>0</v>
      </c>
      <c r="AW1639">
        <v>2</v>
      </c>
      <c r="AX1639">
        <v>35812989</v>
      </c>
      <c r="AY1639">
        <v>1</v>
      </c>
      <c r="AZ1639">
        <v>0</v>
      </c>
      <c r="BA1639">
        <v>1620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CX1639">
        <f>Y1639*Source!I1580</f>
        <v>1.8616250000000001</v>
      </c>
      <c r="CY1639">
        <f>AB1639</f>
        <v>17.100000000000001</v>
      </c>
      <c r="CZ1639">
        <f>AF1639</f>
        <v>3.4</v>
      </c>
      <c r="DA1639">
        <f>AJ1639</f>
        <v>5.03</v>
      </c>
      <c r="DB1639">
        <f>ROUND((ROUND(AT1639*CZ1639,2)*1.25),2)</f>
        <v>22.53</v>
      </c>
      <c r="DC1639">
        <f>ROUND((ROUND(AT1639*AG1639,2)*1.25),2)</f>
        <v>0</v>
      </c>
    </row>
    <row r="1640" spans="1:107">
      <c r="A1640">
        <f>ROW(Source!A1580)</f>
        <v>1580</v>
      </c>
      <c r="B1640">
        <v>35806607</v>
      </c>
      <c r="C1640">
        <v>35812977</v>
      </c>
      <c r="D1640">
        <v>29174913</v>
      </c>
      <c r="E1640">
        <v>1</v>
      </c>
      <c r="F1640">
        <v>1</v>
      </c>
      <c r="G1640">
        <v>1</v>
      </c>
      <c r="H1640">
        <v>2</v>
      </c>
      <c r="I1640" t="s">
        <v>601</v>
      </c>
      <c r="J1640" t="s">
        <v>602</v>
      </c>
      <c r="K1640" t="s">
        <v>603</v>
      </c>
      <c r="L1640">
        <v>1368</v>
      </c>
      <c r="N1640">
        <v>1011</v>
      </c>
      <c r="O1640" t="s">
        <v>589</v>
      </c>
      <c r="P1640" t="s">
        <v>589</v>
      </c>
      <c r="Q1640">
        <v>1</v>
      </c>
      <c r="W1640">
        <v>0</v>
      </c>
      <c r="X1640">
        <v>458544584</v>
      </c>
      <c r="Y1640">
        <v>0.6</v>
      </c>
      <c r="AA1640">
        <v>0</v>
      </c>
      <c r="AB1640">
        <v>932.72</v>
      </c>
      <c r="AC1640">
        <v>384.89</v>
      </c>
      <c r="AD1640">
        <v>0</v>
      </c>
      <c r="AE1640">
        <v>0</v>
      </c>
      <c r="AF1640">
        <v>87.17</v>
      </c>
      <c r="AG1640">
        <v>11.6</v>
      </c>
      <c r="AH1640">
        <v>0</v>
      </c>
      <c r="AI1640">
        <v>1</v>
      </c>
      <c r="AJ1640">
        <v>10.7</v>
      </c>
      <c r="AK1640">
        <v>33.18</v>
      </c>
      <c r="AL1640">
        <v>1</v>
      </c>
      <c r="AN1640">
        <v>0</v>
      </c>
      <c r="AO1640">
        <v>1</v>
      </c>
      <c r="AP1640">
        <v>1</v>
      </c>
      <c r="AQ1640">
        <v>0</v>
      </c>
      <c r="AR1640">
        <v>0</v>
      </c>
      <c r="AS1640" t="s">
        <v>3</v>
      </c>
      <c r="AT1640">
        <v>0.48</v>
      </c>
      <c r="AU1640" t="s">
        <v>143</v>
      </c>
      <c r="AV1640">
        <v>0</v>
      </c>
      <c r="AW1640">
        <v>2</v>
      </c>
      <c r="AX1640">
        <v>35812990</v>
      </c>
      <c r="AY1640">
        <v>1</v>
      </c>
      <c r="AZ1640">
        <v>0</v>
      </c>
      <c r="BA1640">
        <v>1621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CX1640">
        <f>Y1640*Source!I1580</f>
        <v>0.1686</v>
      </c>
      <c r="CY1640">
        <f>AB1640</f>
        <v>932.72</v>
      </c>
      <c r="CZ1640">
        <f>AF1640</f>
        <v>87.17</v>
      </c>
      <c r="DA1640">
        <f>AJ1640</f>
        <v>10.7</v>
      </c>
      <c r="DB1640">
        <f>ROUND((ROUND(AT1640*CZ1640,2)*1.25),2)</f>
        <v>52.3</v>
      </c>
      <c r="DC1640">
        <f>ROUND((ROUND(AT1640*AG1640,2)*1.25),2)</f>
        <v>6.96</v>
      </c>
    </row>
    <row r="1641" spans="1:107">
      <c r="A1641">
        <f>ROW(Source!A1580)</f>
        <v>1580</v>
      </c>
      <c r="B1641">
        <v>35806607</v>
      </c>
      <c r="C1641">
        <v>35812977</v>
      </c>
      <c r="D1641">
        <v>29110876</v>
      </c>
      <c r="E1641">
        <v>1</v>
      </c>
      <c r="F1641">
        <v>1</v>
      </c>
      <c r="G1641">
        <v>1</v>
      </c>
      <c r="H1641">
        <v>3</v>
      </c>
      <c r="I1641" t="s">
        <v>324</v>
      </c>
      <c r="J1641" t="s">
        <v>326</v>
      </c>
      <c r="K1641" t="s">
        <v>325</v>
      </c>
      <c r="L1641">
        <v>1327</v>
      </c>
      <c r="N1641">
        <v>1005</v>
      </c>
      <c r="O1641" t="s">
        <v>165</v>
      </c>
      <c r="P1641" t="s">
        <v>165</v>
      </c>
      <c r="Q1641">
        <v>1</v>
      </c>
      <c r="W1641">
        <v>1</v>
      </c>
      <c r="X1641">
        <v>-217513507</v>
      </c>
      <c r="Y1641">
        <v>-102</v>
      </c>
      <c r="AA1641">
        <v>184.42</v>
      </c>
      <c r="AB1641">
        <v>0</v>
      </c>
      <c r="AC1641">
        <v>0</v>
      </c>
      <c r="AD1641">
        <v>0</v>
      </c>
      <c r="AE1641">
        <v>67.8</v>
      </c>
      <c r="AF1641">
        <v>0</v>
      </c>
      <c r="AG1641">
        <v>0</v>
      </c>
      <c r="AH1641">
        <v>0</v>
      </c>
      <c r="AI1641">
        <v>2.72</v>
      </c>
      <c r="AJ1641">
        <v>1</v>
      </c>
      <c r="AK1641">
        <v>1</v>
      </c>
      <c r="AL1641">
        <v>1</v>
      </c>
      <c r="AN1641">
        <v>0</v>
      </c>
      <c r="AO1641">
        <v>1</v>
      </c>
      <c r="AP1641">
        <v>0</v>
      </c>
      <c r="AQ1641">
        <v>0</v>
      </c>
      <c r="AR1641">
        <v>0</v>
      </c>
      <c r="AS1641" t="s">
        <v>3</v>
      </c>
      <c r="AT1641">
        <v>-102</v>
      </c>
      <c r="AU1641" t="s">
        <v>3</v>
      </c>
      <c r="AV1641">
        <v>0</v>
      </c>
      <c r="AW1641">
        <v>2</v>
      </c>
      <c r="AX1641">
        <v>35812991</v>
      </c>
      <c r="AY1641">
        <v>1</v>
      </c>
      <c r="AZ1641">
        <v>6144</v>
      </c>
      <c r="BA1641">
        <v>1622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CX1641">
        <f>Y1641*Source!I1580</f>
        <v>-28.662000000000003</v>
      </c>
      <c r="CY1641">
        <f>AA1641</f>
        <v>184.42</v>
      </c>
      <c r="CZ1641">
        <f>AE1641</f>
        <v>67.8</v>
      </c>
      <c r="DA1641">
        <f>AI1641</f>
        <v>2.72</v>
      </c>
      <c r="DB1641">
        <f>ROUND(ROUND(AT1641*CZ1641,2),2)</f>
        <v>-6915.6</v>
      </c>
      <c r="DC1641">
        <f>ROUND(ROUND(AT1641*AG1641,2),2)</f>
        <v>0</v>
      </c>
    </row>
    <row r="1642" spans="1:107">
      <c r="A1642">
        <f>ROW(Source!A1580)</f>
        <v>1580</v>
      </c>
      <c r="B1642">
        <v>35806607</v>
      </c>
      <c r="C1642">
        <v>35812977</v>
      </c>
      <c r="D1642">
        <v>29110762</v>
      </c>
      <c r="E1642">
        <v>1</v>
      </c>
      <c r="F1642">
        <v>1</v>
      </c>
      <c r="G1642">
        <v>1</v>
      </c>
      <c r="H1642">
        <v>3</v>
      </c>
      <c r="I1642" t="s">
        <v>676</v>
      </c>
      <c r="J1642" t="s">
        <v>885</v>
      </c>
      <c r="K1642" t="s">
        <v>678</v>
      </c>
      <c r="L1642">
        <v>1308</v>
      </c>
      <c r="N1642">
        <v>1003</v>
      </c>
      <c r="O1642" t="s">
        <v>68</v>
      </c>
      <c r="P1642" t="s">
        <v>68</v>
      </c>
      <c r="Q1642">
        <v>100</v>
      </c>
      <c r="W1642">
        <v>0</v>
      </c>
      <c r="X1642">
        <v>961672469</v>
      </c>
      <c r="Y1642">
        <v>0.68</v>
      </c>
      <c r="AA1642">
        <v>528.80999999999995</v>
      </c>
      <c r="AB1642">
        <v>0</v>
      </c>
      <c r="AC1642">
        <v>0</v>
      </c>
      <c r="AD1642">
        <v>0</v>
      </c>
      <c r="AE1642">
        <v>99.4</v>
      </c>
      <c r="AF1642">
        <v>0</v>
      </c>
      <c r="AG1642">
        <v>0</v>
      </c>
      <c r="AH1642">
        <v>0</v>
      </c>
      <c r="AI1642">
        <v>5.32</v>
      </c>
      <c r="AJ1642">
        <v>1</v>
      </c>
      <c r="AK1642">
        <v>1</v>
      </c>
      <c r="AL1642">
        <v>1</v>
      </c>
      <c r="AN1642">
        <v>0</v>
      </c>
      <c r="AO1642">
        <v>1</v>
      </c>
      <c r="AP1642">
        <v>0</v>
      </c>
      <c r="AQ1642">
        <v>0</v>
      </c>
      <c r="AR1642">
        <v>0</v>
      </c>
      <c r="AS1642" t="s">
        <v>3</v>
      </c>
      <c r="AT1642">
        <v>0.68</v>
      </c>
      <c r="AU1642" t="s">
        <v>3</v>
      </c>
      <c r="AV1642">
        <v>0</v>
      </c>
      <c r="AW1642">
        <v>2</v>
      </c>
      <c r="AX1642">
        <v>35812992</v>
      </c>
      <c r="AY1642">
        <v>1</v>
      </c>
      <c r="AZ1642">
        <v>0</v>
      </c>
      <c r="BA1642">
        <v>1623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CX1642">
        <f>Y1642*Source!I1580</f>
        <v>0.19108000000000003</v>
      </c>
      <c r="CY1642">
        <f>AA1642</f>
        <v>528.80999999999995</v>
      </c>
      <c r="CZ1642">
        <f>AE1642</f>
        <v>99.4</v>
      </c>
      <c r="DA1642">
        <f>AI1642</f>
        <v>5.32</v>
      </c>
      <c r="DB1642">
        <f>ROUND(ROUND(AT1642*CZ1642,2),2)</f>
        <v>67.59</v>
      </c>
      <c r="DC1642">
        <f>ROUND(ROUND(AT1642*AG1642,2),2)</f>
        <v>0</v>
      </c>
    </row>
    <row r="1643" spans="1:107">
      <c r="A1643">
        <f>ROW(Source!A1580)</f>
        <v>1580</v>
      </c>
      <c r="B1643">
        <v>35806607</v>
      </c>
      <c r="C1643">
        <v>35812977</v>
      </c>
      <c r="D1643">
        <v>29110964</v>
      </c>
      <c r="E1643">
        <v>1</v>
      </c>
      <c r="F1643">
        <v>1</v>
      </c>
      <c r="G1643">
        <v>1</v>
      </c>
      <c r="H1643">
        <v>3</v>
      </c>
      <c r="I1643" t="s">
        <v>206</v>
      </c>
      <c r="J1643" t="s">
        <v>208</v>
      </c>
      <c r="K1643" t="s">
        <v>207</v>
      </c>
      <c r="L1643">
        <v>1327</v>
      </c>
      <c r="N1643">
        <v>1005</v>
      </c>
      <c r="O1643" t="s">
        <v>165</v>
      </c>
      <c r="P1643" t="s">
        <v>165</v>
      </c>
      <c r="Q1643">
        <v>1</v>
      </c>
      <c r="W1643">
        <v>0</v>
      </c>
      <c r="X1643">
        <v>-100917442</v>
      </c>
      <c r="Y1643">
        <v>102</v>
      </c>
      <c r="AA1643">
        <v>516.15</v>
      </c>
      <c r="AB1643">
        <v>0</v>
      </c>
      <c r="AC1643">
        <v>0</v>
      </c>
      <c r="AD1643">
        <v>0</v>
      </c>
      <c r="AE1643">
        <v>82.19</v>
      </c>
      <c r="AF1643">
        <v>0</v>
      </c>
      <c r="AG1643">
        <v>0</v>
      </c>
      <c r="AH1643">
        <v>0</v>
      </c>
      <c r="AI1643">
        <v>6.28</v>
      </c>
      <c r="AJ1643">
        <v>1</v>
      </c>
      <c r="AK1643">
        <v>1</v>
      </c>
      <c r="AL1643">
        <v>1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 t="s">
        <v>3</v>
      </c>
      <c r="AT1643">
        <v>102</v>
      </c>
      <c r="AU1643" t="s">
        <v>3</v>
      </c>
      <c r="AV1643">
        <v>0</v>
      </c>
      <c r="AW1643">
        <v>1</v>
      </c>
      <c r="AX1643">
        <v>-1</v>
      </c>
      <c r="AY1643">
        <v>0</v>
      </c>
      <c r="AZ1643">
        <v>0</v>
      </c>
      <c r="BA1643" t="s">
        <v>3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CX1643">
        <f>Y1643*Source!I1580</f>
        <v>28.662000000000003</v>
      </c>
      <c r="CY1643">
        <f>AA1643</f>
        <v>516.15</v>
      </c>
      <c r="CZ1643">
        <f>AE1643</f>
        <v>82.19</v>
      </c>
      <c r="DA1643">
        <f>AI1643</f>
        <v>6.28</v>
      </c>
      <c r="DB1643">
        <f>ROUND(ROUND(AT1643*CZ1643,2),2)</f>
        <v>8383.3799999999992</v>
      </c>
      <c r="DC1643">
        <f>ROUND(ROUND(AT1643*AG1643,2),2)</f>
        <v>0</v>
      </c>
    </row>
    <row r="1644" spans="1:107">
      <c r="A1644">
        <f>ROW(Source!A1583)</f>
        <v>1583</v>
      </c>
      <c r="B1644">
        <v>35806607</v>
      </c>
      <c r="C1644">
        <v>35812995</v>
      </c>
      <c r="D1644">
        <v>18413230</v>
      </c>
      <c r="E1644">
        <v>1</v>
      </c>
      <c r="F1644">
        <v>1</v>
      </c>
      <c r="G1644">
        <v>1</v>
      </c>
      <c r="H1644">
        <v>1</v>
      </c>
      <c r="I1644" t="s">
        <v>610</v>
      </c>
      <c r="J1644" t="s">
        <v>3</v>
      </c>
      <c r="K1644" t="s">
        <v>611</v>
      </c>
      <c r="L1644">
        <v>1369</v>
      </c>
      <c r="N1644">
        <v>1013</v>
      </c>
      <c r="O1644" t="s">
        <v>583</v>
      </c>
      <c r="P1644" t="s">
        <v>583</v>
      </c>
      <c r="Q1644">
        <v>1</v>
      </c>
      <c r="W1644">
        <v>0</v>
      </c>
      <c r="X1644">
        <v>355262106</v>
      </c>
      <c r="Y1644">
        <v>7.6589999999999998</v>
      </c>
      <c r="AA1644">
        <v>0</v>
      </c>
      <c r="AB1644">
        <v>0</v>
      </c>
      <c r="AC1644">
        <v>0</v>
      </c>
      <c r="AD1644">
        <v>304.64</v>
      </c>
      <c r="AE1644">
        <v>0</v>
      </c>
      <c r="AF1644">
        <v>0</v>
      </c>
      <c r="AG1644">
        <v>0</v>
      </c>
      <c r="AH1644">
        <v>304.64</v>
      </c>
      <c r="AI1644">
        <v>1</v>
      </c>
      <c r="AJ1644">
        <v>1</v>
      </c>
      <c r="AK1644">
        <v>1</v>
      </c>
      <c r="AL1644">
        <v>1</v>
      </c>
      <c r="AN1644">
        <v>0</v>
      </c>
      <c r="AO1644">
        <v>1</v>
      </c>
      <c r="AP1644">
        <v>1</v>
      </c>
      <c r="AQ1644">
        <v>0</v>
      </c>
      <c r="AR1644">
        <v>0</v>
      </c>
      <c r="AS1644" t="s">
        <v>3</v>
      </c>
      <c r="AT1644">
        <v>6.66</v>
      </c>
      <c r="AU1644" t="s">
        <v>144</v>
      </c>
      <c r="AV1644">
        <v>1</v>
      </c>
      <c r="AW1644">
        <v>2</v>
      </c>
      <c r="AX1644">
        <v>35813008</v>
      </c>
      <c r="AY1644">
        <v>2</v>
      </c>
      <c r="AZ1644">
        <v>131072</v>
      </c>
      <c r="BA1644">
        <v>1624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CX1644">
        <f>Y1644*Source!I1583</f>
        <v>1.6451532</v>
      </c>
      <c r="CY1644">
        <f>AD1644</f>
        <v>304.64</v>
      </c>
      <c r="CZ1644">
        <f>AH1644</f>
        <v>304.64</v>
      </c>
      <c r="DA1644">
        <f>AL1644</f>
        <v>1</v>
      </c>
      <c r="DB1644">
        <f>ROUND((ROUND(AT1644*CZ1644,2)*1.15),2)</f>
        <v>2333.2399999999998</v>
      </c>
      <c r="DC1644">
        <f>ROUND((ROUND(AT1644*AG1644,2)*1.15),2)</f>
        <v>0</v>
      </c>
    </row>
    <row r="1645" spans="1:107">
      <c r="A1645">
        <f>ROW(Source!A1583)</f>
        <v>1583</v>
      </c>
      <c r="B1645">
        <v>35806607</v>
      </c>
      <c r="C1645">
        <v>35812995</v>
      </c>
      <c r="D1645">
        <v>29173472</v>
      </c>
      <c r="E1645">
        <v>1</v>
      </c>
      <c r="F1645">
        <v>1</v>
      </c>
      <c r="G1645">
        <v>1</v>
      </c>
      <c r="H1645">
        <v>2</v>
      </c>
      <c r="I1645" t="s">
        <v>660</v>
      </c>
      <c r="J1645" t="s">
        <v>661</v>
      </c>
      <c r="K1645" t="s">
        <v>662</v>
      </c>
      <c r="L1645">
        <v>1368</v>
      </c>
      <c r="N1645">
        <v>1011</v>
      </c>
      <c r="O1645" t="s">
        <v>589</v>
      </c>
      <c r="P1645" t="s">
        <v>589</v>
      </c>
      <c r="Q1645">
        <v>1</v>
      </c>
      <c r="W1645">
        <v>0</v>
      </c>
      <c r="X1645">
        <v>275932499</v>
      </c>
      <c r="Y1645">
        <v>2.5124999999999997</v>
      </c>
      <c r="AA1645">
        <v>0</v>
      </c>
      <c r="AB1645">
        <v>12.75</v>
      </c>
      <c r="AC1645">
        <v>0</v>
      </c>
      <c r="AD1645">
        <v>0</v>
      </c>
      <c r="AE1645">
        <v>0</v>
      </c>
      <c r="AF1645">
        <v>3</v>
      </c>
      <c r="AG1645">
        <v>0</v>
      </c>
      <c r="AH1645">
        <v>0</v>
      </c>
      <c r="AI1645">
        <v>1</v>
      </c>
      <c r="AJ1645">
        <v>4.25</v>
      </c>
      <c r="AK1645">
        <v>33.18</v>
      </c>
      <c r="AL1645">
        <v>1</v>
      </c>
      <c r="AN1645">
        <v>0</v>
      </c>
      <c r="AO1645">
        <v>1</v>
      </c>
      <c r="AP1645">
        <v>1</v>
      </c>
      <c r="AQ1645">
        <v>0</v>
      </c>
      <c r="AR1645">
        <v>0</v>
      </c>
      <c r="AS1645" t="s">
        <v>3</v>
      </c>
      <c r="AT1645">
        <v>2.0099999999999998</v>
      </c>
      <c r="AU1645" t="s">
        <v>143</v>
      </c>
      <c r="AV1645">
        <v>0</v>
      </c>
      <c r="AW1645">
        <v>2</v>
      </c>
      <c r="AX1645">
        <v>35813009</v>
      </c>
      <c r="AY1645">
        <v>1</v>
      </c>
      <c r="AZ1645">
        <v>0</v>
      </c>
      <c r="BA1645">
        <v>1625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CX1645">
        <f>Y1645*Source!I1583</f>
        <v>0.53968499999999997</v>
      </c>
      <c r="CY1645">
        <f>AB1645</f>
        <v>12.75</v>
      </c>
      <c r="CZ1645">
        <f>AF1645</f>
        <v>3</v>
      </c>
      <c r="DA1645">
        <f>AJ1645</f>
        <v>4.25</v>
      </c>
      <c r="DB1645">
        <f>ROUND((ROUND(AT1645*CZ1645,2)*1.25),2)</f>
        <v>7.54</v>
      </c>
      <c r="DC1645">
        <f>ROUND((ROUND(AT1645*AG1645,2)*1.25),2)</f>
        <v>0</v>
      </c>
    </row>
    <row r="1646" spans="1:107">
      <c r="A1646">
        <f>ROW(Source!A1583)</f>
        <v>1583</v>
      </c>
      <c r="B1646">
        <v>35806607</v>
      </c>
      <c r="C1646">
        <v>35812995</v>
      </c>
      <c r="D1646">
        <v>29174500</v>
      </c>
      <c r="E1646">
        <v>1</v>
      </c>
      <c r="F1646">
        <v>1</v>
      </c>
      <c r="G1646">
        <v>1</v>
      </c>
      <c r="H1646">
        <v>2</v>
      </c>
      <c r="I1646" t="s">
        <v>682</v>
      </c>
      <c r="J1646" t="s">
        <v>683</v>
      </c>
      <c r="K1646" t="s">
        <v>684</v>
      </c>
      <c r="L1646">
        <v>1368</v>
      </c>
      <c r="N1646">
        <v>1011</v>
      </c>
      <c r="O1646" t="s">
        <v>589</v>
      </c>
      <c r="P1646" t="s">
        <v>589</v>
      </c>
      <c r="Q1646">
        <v>1</v>
      </c>
      <c r="W1646">
        <v>0</v>
      </c>
      <c r="X1646">
        <v>-239831557</v>
      </c>
      <c r="Y1646">
        <v>1.6625000000000001</v>
      </c>
      <c r="AA1646">
        <v>0</v>
      </c>
      <c r="AB1646">
        <v>7.33</v>
      </c>
      <c r="AC1646">
        <v>0</v>
      </c>
      <c r="AD1646">
        <v>0</v>
      </c>
      <c r="AE1646">
        <v>0</v>
      </c>
      <c r="AF1646">
        <v>1.95</v>
      </c>
      <c r="AG1646">
        <v>0</v>
      </c>
      <c r="AH1646">
        <v>0</v>
      </c>
      <c r="AI1646">
        <v>1</v>
      </c>
      <c r="AJ1646">
        <v>3.76</v>
      </c>
      <c r="AK1646">
        <v>33.18</v>
      </c>
      <c r="AL1646">
        <v>1</v>
      </c>
      <c r="AN1646">
        <v>0</v>
      </c>
      <c r="AO1646">
        <v>1</v>
      </c>
      <c r="AP1646">
        <v>1</v>
      </c>
      <c r="AQ1646">
        <v>0</v>
      </c>
      <c r="AR1646">
        <v>0</v>
      </c>
      <c r="AS1646" t="s">
        <v>3</v>
      </c>
      <c r="AT1646">
        <v>1.33</v>
      </c>
      <c r="AU1646" t="s">
        <v>143</v>
      </c>
      <c r="AV1646">
        <v>0</v>
      </c>
      <c r="AW1646">
        <v>2</v>
      </c>
      <c r="AX1646">
        <v>35813010</v>
      </c>
      <c r="AY1646">
        <v>1</v>
      </c>
      <c r="AZ1646">
        <v>0</v>
      </c>
      <c r="BA1646">
        <v>1626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CX1646">
        <f>Y1646*Source!I1583</f>
        <v>0.35710500000000001</v>
      </c>
      <c r="CY1646">
        <f>AB1646</f>
        <v>7.33</v>
      </c>
      <c r="CZ1646">
        <f>AF1646</f>
        <v>1.95</v>
      </c>
      <c r="DA1646">
        <f>AJ1646</f>
        <v>3.76</v>
      </c>
      <c r="DB1646">
        <f>ROUND((ROUND(AT1646*CZ1646,2)*1.25),2)</f>
        <v>3.24</v>
      </c>
      <c r="DC1646">
        <f>ROUND((ROUND(AT1646*AG1646,2)*1.25),2)</f>
        <v>0</v>
      </c>
    </row>
    <row r="1647" spans="1:107">
      <c r="A1647">
        <f>ROW(Source!A1583)</f>
        <v>1583</v>
      </c>
      <c r="B1647">
        <v>35806607</v>
      </c>
      <c r="C1647">
        <v>35812995</v>
      </c>
      <c r="D1647">
        <v>29174913</v>
      </c>
      <c r="E1647">
        <v>1</v>
      </c>
      <c r="F1647">
        <v>1</v>
      </c>
      <c r="G1647">
        <v>1</v>
      </c>
      <c r="H1647">
        <v>2</v>
      </c>
      <c r="I1647" t="s">
        <v>601</v>
      </c>
      <c r="J1647" t="s">
        <v>602</v>
      </c>
      <c r="K1647" t="s">
        <v>603</v>
      </c>
      <c r="L1647">
        <v>1368</v>
      </c>
      <c r="N1647">
        <v>1011</v>
      </c>
      <c r="O1647" t="s">
        <v>589</v>
      </c>
      <c r="P1647" t="s">
        <v>589</v>
      </c>
      <c r="Q1647">
        <v>1</v>
      </c>
      <c r="W1647">
        <v>0</v>
      </c>
      <c r="X1647">
        <v>458544584</v>
      </c>
      <c r="Y1647">
        <v>3.7499999999999999E-2</v>
      </c>
      <c r="AA1647">
        <v>0</v>
      </c>
      <c r="AB1647">
        <v>932.72</v>
      </c>
      <c r="AC1647">
        <v>384.89</v>
      </c>
      <c r="AD1647">
        <v>0</v>
      </c>
      <c r="AE1647">
        <v>0</v>
      </c>
      <c r="AF1647">
        <v>87.17</v>
      </c>
      <c r="AG1647">
        <v>11.6</v>
      </c>
      <c r="AH1647">
        <v>0</v>
      </c>
      <c r="AI1647">
        <v>1</v>
      </c>
      <c r="AJ1647">
        <v>10.7</v>
      </c>
      <c r="AK1647">
        <v>33.18</v>
      </c>
      <c r="AL1647">
        <v>1</v>
      </c>
      <c r="AN1647">
        <v>0</v>
      </c>
      <c r="AO1647">
        <v>1</v>
      </c>
      <c r="AP1647">
        <v>1</v>
      </c>
      <c r="AQ1647">
        <v>0</v>
      </c>
      <c r="AR1647">
        <v>0</v>
      </c>
      <c r="AS1647" t="s">
        <v>3</v>
      </c>
      <c r="AT1647">
        <v>0.03</v>
      </c>
      <c r="AU1647" t="s">
        <v>143</v>
      </c>
      <c r="AV1647">
        <v>0</v>
      </c>
      <c r="AW1647">
        <v>2</v>
      </c>
      <c r="AX1647">
        <v>35813011</v>
      </c>
      <c r="AY1647">
        <v>1</v>
      </c>
      <c r="AZ1647">
        <v>0</v>
      </c>
      <c r="BA1647">
        <v>1627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CX1647">
        <f>Y1647*Source!I1583</f>
        <v>8.0549999999999997E-3</v>
      </c>
      <c r="CY1647">
        <f>AB1647</f>
        <v>932.72</v>
      </c>
      <c r="CZ1647">
        <f>AF1647</f>
        <v>87.17</v>
      </c>
      <c r="DA1647">
        <f>AJ1647</f>
        <v>10.7</v>
      </c>
      <c r="DB1647">
        <f>ROUND((ROUND(AT1647*CZ1647,2)*1.25),2)</f>
        <v>3.28</v>
      </c>
      <c r="DC1647">
        <f>ROUND((ROUND(AT1647*AG1647,2)*1.25),2)</f>
        <v>0.44</v>
      </c>
    </row>
    <row r="1648" spans="1:107">
      <c r="A1648">
        <f>ROW(Source!A1583)</f>
        <v>1583</v>
      </c>
      <c r="B1648">
        <v>35806607</v>
      </c>
      <c r="C1648">
        <v>35812995</v>
      </c>
      <c r="D1648">
        <v>29114471</v>
      </c>
      <c r="E1648">
        <v>1</v>
      </c>
      <c r="F1648">
        <v>1</v>
      </c>
      <c r="G1648">
        <v>1</v>
      </c>
      <c r="H1648">
        <v>3</v>
      </c>
      <c r="I1648" t="s">
        <v>685</v>
      </c>
      <c r="J1648" t="s">
        <v>686</v>
      </c>
      <c r="K1648" t="s">
        <v>687</v>
      </c>
      <c r="L1648">
        <v>1358</v>
      </c>
      <c r="N1648">
        <v>1010</v>
      </c>
      <c r="O1648" t="s">
        <v>498</v>
      </c>
      <c r="P1648" t="s">
        <v>498</v>
      </c>
      <c r="Q1648">
        <v>10</v>
      </c>
      <c r="W1648">
        <v>0</v>
      </c>
      <c r="X1648">
        <v>610395517</v>
      </c>
      <c r="Y1648">
        <v>26.3</v>
      </c>
      <c r="AA1648">
        <v>1.55</v>
      </c>
      <c r="AB1648">
        <v>0</v>
      </c>
      <c r="AC1648">
        <v>0</v>
      </c>
      <c r="AD1648">
        <v>0</v>
      </c>
      <c r="AE1648">
        <v>1.6</v>
      </c>
      <c r="AF1648">
        <v>0</v>
      </c>
      <c r="AG1648">
        <v>0</v>
      </c>
      <c r="AH1648">
        <v>0</v>
      </c>
      <c r="AI1648">
        <v>0.97</v>
      </c>
      <c r="AJ1648">
        <v>1</v>
      </c>
      <c r="AK1648">
        <v>1</v>
      </c>
      <c r="AL1648">
        <v>1</v>
      </c>
      <c r="AN1648">
        <v>0</v>
      </c>
      <c r="AO1648">
        <v>1</v>
      </c>
      <c r="AP1648">
        <v>0</v>
      </c>
      <c r="AQ1648">
        <v>0</v>
      </c>
      <c r="AR1648">
        <v>0</v>
      </c>
      <c r="AS1648" t="s">
        <v>3</v>
      </c>
      <c r="AT1648">
        <v>26.3</v>
      </c>
      <c r="AU1648" t="s">
        <v>3</v>
      </c>
      <c r="AV1648">
        <v>0</v>
      </c>
      <c r="AW1648">
        <v>2</v>
      </c>
      <c r="AX1648">
        <v>35813012</v>
      </c>
      <c r="AY1648">
        <v>1</v>
      </c>
      <c r="AZ1648">
        <v>0</v>
      </c>
      <c r="BA1648">
        <v>1628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CX1648">
        <f>Y1648*Source!I1583</f>
        <v>5.6492399999999998</v>
      </c>
      <c r="CY1648">
        <f t="shared" ref="CY1648:CY1655" si="266">AA1648</f>
        <v>1.55</v>
      </c>
      <c r="CZ1648">
        <f t="shared" ref="CZ1648:CZ1655" si="267">AE1648</f>
        <v>1.6</v>
      </c>
      <c r="DA1648">
        <f t="shared" ref="DA1648:DA1655" si="268">AI1648</f>
        <v>0.97</v>
      </c>
      <c r="DB1648">
        <f t="shared" ref="DB1648:DB1655" si="269">ROUND(ROUND(AT1648*CZ1648,2),2)</f>
        <v>42.08</v>
      </c>
      <c r="DC1648">
        <f t="shared" ref="DC1648:DC1655" si="270">ROUND(ROUND(AT1648*AG1648,2),2)</f>
        <v>0</v>
      </c>
    </row>
    <row r="1649" spans="1:107">
      <c r="A1649">
        <f>ROW(Source!A1583)</f>
        <v>1583</v>
      </c>
      <c r="B1649">
        <v>35806607</v>
      </c>
      <c r="C1649">
        <v>35812995</v>
      </c>
      <c r="D1649">
        <v>29114305</v>
      </c>
      <c r="E1649">
        <v>1</v>
      </c>
      <c r="F1649">
        <v>1</v>
      </c>
      <c r="G1649">
        <v>1</v>
      </c>
      <c r="H1649">
        <v>3</v>
      </c>
      <c r="I1649" t="s">
        <v>688</v>
      </c>
      <c r="J1649" t="s">
        <v>689</v>
      </c>
      <c r="K1649" t="s">
        <v>690</v>
      </c>
      <c r="L1649">
        <v>1354</v>
      </c>
      <c r="N1649">
        <v>1010</v>
      </c>
      <c r="O1649" t="s">
        <v>258</v>
      </c>
      <c r="P1649" t="s">
        <v>258</v>
      </c>
      <c r="Q1649">
        <v>1</v>
      </c>
      <c r="W1649">
        <v>0</v>
      </c>
      <c r="X1649">
        <v>-1753782198</v>
      </c>
      <c r="Y1649">
        <v>263</v>
      </c>
      <c r="AA1649">
        <v>0.21</v>
      </c>
      <c r="AB1649">
        <v>0</v>
      </c>
      <c r="AC1649">
        <v>0</v>
      </c>
      <c r="AD1649">
        <v>0</v>
      </c>
      <c r="AE1649">
        <v>0.12</v>
      </c>
      <c r="AF1649">
        <v>0</v>
      </c>
      <c r="AG1649">
        <v>0</v>
      </c>
      <c r="AH1649">
        <v>0</v>
      </c>
      <c r="AI1649">
        <v>1.78</v>
      </c>
      <c r="AJ1649">
        <v>1</v>
      </c>
      <c r="AK1649">
        <v>1</v>
      </c>
      <c r="AL1649">
        <v>1</v>
      </c>
      <c r="AN1649">
        <v>0</v>
      </c>
      <c r="AO1649">
        <v>1</v>
      </c>
      <c r="AP1649">
        <v>0</v>
      </c>
      <c r="AQ1649">
        <v>0</v>
      </c>
      <c r="AR1649">
        <v>0</v>
      </c>
      <c r="AS1649" t="s">
        <v>3</v>
      </c>
      <c r="AT1649">
        <v>263</v>
      </c>
      <c r="AU1649" t="s">
        <v>3</v>
      </c>
      <c r="AV1649">
        <v>0</v>
      </c>
      <c r="AW1649">
        <v>2</v>
      </c>
      <c r="AX1649">
        <v>35813013</v>
      </c>
      <c r="AY1649">
        <v>1</v>
      </c>
      <c r="AZ1649">
        <v>0</v>
      </c>
      <c r="BA1649">
        <v>1629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CX1649">
        <f>Y1649*Source!I1583</f>
        <v>56.492399999999996</v>
      </c>
      <c r="CY1649">
        <f t="shared" si="266"/>
        <v>0.21</v>
      </c>
      <c r="CZ1649">
        <f t="shared" si="267"/>
        <v>0.12</v>
      </c>
      <c r="DA1649">
        <f t="shared" si="268"/>
        <v>1.78</v>
      </c>
      <c r="DB1649">
        <f t="shared" si="269"/>
        <v>31.56</v>
      </c>
      <c r="DC1649">
        <f t="shared" si="270"/>
        <v>0</v>
      </c>
    </row>
    <row r="1650" spans="1:107">
      <c r="A1650">
        <f>ROW(Source!A1583)</f>
        <v>1583</v>
      </c>
      <c r="B1650">
        <v>35806607</v>
      </c>
      <c r="C1650">
        <v>35812995</v>
      </c>
      <c r="D1650">
        <v>29111012</v>
      </c>
      <c r="E1650">
        <v>1</v>
      </c>
      <c r="F1650">
        <v>1</v>
      </c>
      <c r="G1650">
        <v>1</v>
      </c>
      <c r="H1650">
        <v>3</v>
      </c>
      <c r="I1650" t="s">
        <v>691</v>
      </c>
      <c r="J1650" t="s">
        <v>692</v>
      </c>
      <c r="K1650" t="s">
        <v>693</v>
      </c>
      <c r="L1650">
        <v>1354</v>
      </c>
      <c r="N1650">
        <v>1010</v>
      </c>
      <c r="O1650" t="s">
        <v>258</v>
      </c>
      <c r="P1650" t="s">
        <v>258</v>
      </c>
      <c r="Q1650">
        <v>1</v>
      </c>
      <c r="W1650">
        <v>0</v>
      </c>
      <c r="X1650">
        <v>-532370196</v>
      </c>
      <c r="Y1650">
        <v>7</v>
      </c>
      <c r="AA1650">
        <v>12.73</v>
      </c>
      <c r="AB1650">
        <v>0</v>
      </c>
      <c r="AC1650">
        <v>0</v>
      </c>
      <c r="AD1650">
        <v>0</v>
      </c>
      <c r="AE1650">
        <v>1.29</v>
      </c>
      <c r="AF1650">
        <v>0</v>
      </c>
      <c r="AG1650">
        <v>0</v>
      </c>
      <c r="AH1650">
        <v>0</v>
      </c>
      <c r="AI1650">
        <v>9.8699999999999992</v>
      </c>
      <c r="AJ1650">
        <v>1</v>
      </c>
      <c r="AK1650">
        <v>1</v>
      </c>
      <c r="AL1650">
        <v>1</v>
      </c>
      <c r="AN1650">
        <v>0</v>
      </c>
      <c r="AO1650">
        <v>1</v>
      </c>
      <c r="AP1650">
        <v>0</v>
      </c>
      <c r="AQ1650">
        <v>0</v>
      </c>
      <c r="AR1650">
        <v>0</v>
      </c>
      <c r="AS1650" t="s">
        <v>3</v>
      </c>
      <c r="AT1650">
        <v>7</v>
      </c>
      <c r="AU1650" t="s">
        <v>3</v>
      </c>
      <c r="AV1650">
        <v>0</v>
      </c>
      <c r="AW1650">
        <v>2</v>
      </c>
      <c r="AX1650">
        <v>35813014</v>
      </c>
      <c r="AY1650">
        <v>1</v>
      </c>
      <c r="AZ1650">
        <v>0</v>
      </c>
      <c r="BA1650">
        <v>1630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CX1650">
        <f>Y1650*Source!I1583</f>
        <v>1.5036</v>
      </c>
      <c r="CY1650">
        <f t="shared" si="266"/>
        <v>12.73</v>
      </c>
      <c r="CZ1650">
        <f t="shared" si="267"/>
        <v>1.29</v>
      </c>
      <c r="DA1650">
        <f t="shared" si="268"/>
        <v>9.8699999999999992</v>
      </c>
      <c r="DB1650">
        <f t="shared" si="269"/>
        <v>9.0299999999999994</v>
      </c>
      <c r="DC1650">
        <f t="shared" si="270"/>
        <v>0</v>
      </c>
    </row>
    <row r="1651" spans="1:107">
      <c r="A1651">
        <f>ROW(Source!A1583)</f>
        <v>1583</v>
      </c>
      <c r="B1651">
        <v>35806607</v>
      </c>
      <c r="C1651">
        <v>35812995</v>
      </c>
      <c r="D1651">
        <v>29111013</v>
      </c>
      <c r="E1651">
        <v>1</v>
      </c>
      <c r="F1651">
        <v>1</v>
      </c>
      <c r="G1651">
        <v>1</v>
      </c>
      <c r="H1651">
        <v>3</v>
      </c>
      <c r="I1651" t="s">
        <v>694</v>
      </c>
      <c r="J1651" t="s">
        <v>695</v>
      </c>
      <c r="K1651" t="s">
        <v>696</v>
      </c>
      <c r="L1651">
        <v>1354</v>
      </c>
      <c r="N1651">
        <v>1010</v>
      </c>
      <c r="O1651" t="s">
        <v>258</v>
      </c>
      <c r="P1651" t="s">
        <v>258</v>
      </c>
      <c r="Q1651">
        <v>1</v>
      </c>
      <c r="W1651">
        <v>0</v>
      </c>
      <c r="X1651">
        <v>-463883208</v>
      </c>
      <c r="Y1651">
        <v>7</v>
      </c>
      <c r="AA1651">
        <v>12.73</v>
      </c>
      <c r="AB1651">
        <v>0</v>
      </c>
      <c r="AC1651">
        <v>0</v>
      </c>
      <c r="AD1651">
        <v>0</v>
      </c>
      <c r="AE1651">
        <v>1.29</v>
      </c>
      <c r="AF1651">
        <v>0</v>
      </c>
      <c r="AG1651">
        <v>0</v>
      </c>
      <c r="AH1651">
        <v>0</v>
      </c>
      <c r="AI1651">
        <v>9.8699999999999992</v>
      </c>
      <c r="AJ1651">
        <v>1</v>
      </c>
      <c r="AK1651">
        <v>1</v>
      </c>
      <c r="AL1651">
        <v>1</v>
      </c>
      <c r="AN1651">
        <v>0</v>
      </c>
      <c r="AO1651">
        <v>1</v>
      </c>
      <c r="AP1651">
        <v>0</v>
      </c>
      <c r="AQ1651">
        <v>0</v>
      </c>
      <c r="AR1651">
        <v>0</v>
      </c>
      <c r="AS1651" t="s">
        <v>3</v>
      </c>
      <c r="AT1651">
        <v>7</v>
      </c>
      <c r="AU1651" t="s">
        <v>3</v>
      </c>
      <c r="AV1651">
        <v>0</v>
      </c>
      <c r="AW1651">
        <v>2</v>
      </c>
      <c r="AX1651">
        <v>35813015</v>
      </c>
      <c r="AY1651">
        <v>1</v>
      </c>
      <c r="AZ1651">
        <v>0</v>
      </c>
      <c r="BA1651">
        <v>1631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CX1651">
        <f>Y1651*Source!I1583</f>
        <v>1.5036</v>
      </c>
      <c r="CY1651">
        <f t="shared" si="266"/>
        <v>12.73</v>
      </c>
      <c r="CZ1651">
        <f t="shared" si="267"/>
        <v>1.29</v>
      </c>
      <c r="DA1651">
        <f t="shared" si="268"/>
        <v>9.8699999999999992</v>
      </c>
      <c r="DB1651">
        <f t="shared" si="269"/>
        <v>9.0299999999999994</v>
      </c>
      <c r="DC1651">
        <f t="shared" si="270"/>
        <v>0</v>
      </c>
    </row>
    <row r="1652" spans="1:107">
      <c r="A1652">
        <f>ROW(Source!A1583)</f>
        <v>1583</v>
      </c>
      <c r="B1652">
        <v>35806607</v>
      </c>
      <c r="C1652">
        <v>35812995</v>
      </c>
      <c r="D1652">
        <v>29111016</v>
      </c>
      <c r="E1652">
        <v>1</v>
      </c>
      <c r="F1652">
        <v>1</v>
      </c>
      <c r="G1652">
        <v>1</v>
      </c>
      <c r="H1652">
        <v>3</v>
      </c>
      <c r="I1652" t="s">
        <v>697</v>
      </c>
      <c r="J1652" t="s">
        <v>698</v>
      </c>
      <c r="K1652" t="s">
        <v>699</v>
      </c>
      <c r="L1652">
        <v>1354</v>
      </c>
      <c r="N1652">
        <v>1010</v>
      </c>
      <c r="O1652" t="s">
        <v>258</v>
      </c>
      <c r="P1652" t="s">
        <v>258</v>
      </c>
      <c r="Q1652">
        <v>1</v>
      </c>
      <c r="W1652">
        <v>0</v>
      </c>
      <c r="X1652">
        <v>-983964523</v>
      </c>
      <c r="Y1652">
        <v>40</v>
      </c>
      <c r="AA1652">
        <v>12.73</v>
      </c>
      <c r="AB1652">
        <v>0</v>
      </c>
      <c r="AC1652">
        <v>0</v>
      </c>
      <c r="AD1652">
        <v>0</v>
      </c>
      <c r="AE1652">
        <v>1.29</v>
      </c>
      <c r="AF1652">
        <v>0</v>
      </c>
      <c r="AG1652">
        <v>0</v>
      </c>
      <c r="AH1652">
        <v>0</v>
      </c>
      <c r="AI1652">
        <v>9.8699999999999992</v>
      </c>
      <c r="AJ1652">
        <v>1</v>
      </c>
      <c r="AK1652">
        <v>1</v>
      </c>
      <c r="AL1652">
        <v>1</v>
      </c>
      <c r="AN1652">
        <v>0</v>
      </c>
      <c r="AO1652">
        <v>1</v>
      </c>
      <c r="AP1652">
        <v>0</v>
      </c>
      <c r="AQ1652">
        <v>0</v>
      </c>
      <c r="AR1652">
        <v>0</v>
      </c>
      <c r="AS1652" t="s">
        <v>3</v>
      </c>
      <c r="AT1652">
        <v>40</v>
      </c>
      <c r="AU1652" t="s">
        <v>3</v>
      </c>
      <c r="AV1652">
        <v>0</v>
      </c>
      <c r="AW1652">
        <v>2</v>
      </c>
      <c r="AX1652">
        <v>35813016</v>
      </c>
      <c r="AY1652">
        <v>1</v>
      </c>
      <c r="AZ1652">
        <v>0</v>
      </c>
      <c r="BA1652">
        <v>1632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CX1652">
        <f>Y1652*Source!I1583</f>
        <v>8.5919999999999987</v>
      </c>
      <c r="CY1652">
        <f t="shared" si="266"/>
        <v>12.73</v>
      </c>
      <c r="CZ1652">
        <f t="shared" si="267"/>
        <v>1.29</v>
      </c>
      <c r="DA1652">
        <f t="shared" si="268"/>
        <v>9.8699999999999992</v>
      </c>
      <c r="DB1652">
        <f t="shared" si="269"/>
        <v>51.6</v>
      </c>
      <c r="DC1652">
        <f t="shared" si="270"/>
        <v>0</v>
      </c>
    </row>
    <row r="1653" spans="1:107">
      <c r="A1653">
        <f>ROW(Source!A1583)</f>
        <v>1583</v>
      </c>
      <c r="B1653">
        <v>35806607</v>
      </c>
      <c r="C1653">
        <v>35812995</v>
      </c>
      <c r="D1653">
        <v>29111019</v>
      </c>
      <c r="E1653">
        <v>1</v>
      </c>
      <c r="F1653">
        <v>1</v>
      </c>
      <c r="G1653">
        <v>1</v>
      </c>
      <c r="H1653">
        <v>3</v>
      </c>
      <c r="I1653" t="s">
        <v>700</v>
      </c>
      <c r="J1653" t="s">
        <v>701</v>
      </c>
      <c r="K1653" t="s">
        <v>702</v>
      </c>
      <c r="L1653">
        <v>1354</v>
      </c>
      <c r="N1653">
        <v>1010</v>
      </c>
      <c r="O1653" t="s">
        <v>258</v>
      </c>
      <c r="P1653" t="s">
        <v>258</v>
      </c>
      <c r="Q1653">
        <v>1</v>
      </c>
      <c r="W1653">
        <v>0</v>
      </c>
      <c r="X1653">
        <v>395384367</v>
      </c>
      <c r="Y1653">
        <v>8</v>
      </c>
      <c r="AA1653">
        <v>8.67</v>
      </c>
      <c r="AB1653">
        <v>0</v>
      </c>
      <c r="AC1653">
        <v>0</v>
      </c>
      <c r="AD1653">
        <v>0</v>
      </c>
      <c r="AE1653">
        <v>0.63</v>
      </c>
      <c r="AF1653">
        <v>0</v>
      </c>
      <c r="AG1653">
        <v>0</v>
      </c>
      <c r="AH1653">
        <v>0</v>
      </c>
      <c r="AI1653">
        <v>13.76</v>
      </c>
      <c r="AJ1653">
        <v>1</v>
      </c>
      <c r="AK1653">
        <v>1</v>
      </c>
      <c r="AL1653">
        <v>1</v>
      </c>
      <c r="AN1653">
        <v>0</v>
      </c>
      <c r="AO1653">
        <v>1</v>
      </c>
      <c r="AP1653">
        <v>0</v>
      </c>
      <c r="AQ1653">
        <v>0</v>
      </c>
      <c r="AR1653">
        <v>0</v>
      </c>
      <c r="AS1653" t="s">
        <v>3</v>
      </c>
      <c r="AT1653">
        <v>8</v>
      </c>
      <c r="AU1653" t="s">
        <v>3</v>
      </c>
      <c r="AV1653">
        <v>0</v>
      </c>
      <c r="AW1653">
        <v>2</v>
      </c>
      <c r="AX1653">
        <v>35813017</v>
      </c>
      <c r="AY1653">
        <v>1</v>
      </c>
      <c r="AZ1653">
        <v>0</v>
      </c>
      <c r="BA1653">
        <v>1633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CX1653">
        <f>Y1653*Source!I1583</f>
        <v>1.7183999999999999</v>
      </c>
      <c r="CY1653">
        <f t="shared" si="266"/>
        <v>8.67</v>
      </c>
      <c r="CZ1653">
        <f t="shared" si="267"/>
        <v>0.63</v>
      </c>
      <c r="DA1653">
        <f t="shared" si="268"/>
        <v>13.76</v>
      </c>
      <c r="DB1653">
        <f t="shared" si="269"/>
        <v>5.04</v>
      </c>
      <c r="DC1653">
        <f t="shared" si="270"/>
        <v>0</v>
      </c>
    </row>
    <row r="1654" spans="1:107">
      <c r="A1654">
        <f>ROW(Source!A1583)</f>
        <v>1583</v>
      </c>
      <c r="B1654">
        <v>35806607</v>
      </c>
      <c r="C1654">
        <v>35812995</v>
      </c>
      <c r="D1654">
        <v>29111018</v>
      </c>
      <c r="E1654">
        <v>1</v>
      </c>
      <c r="F1654">
        <v>1</v>
      </c>
      <c r="G1654">
        <v>1</v>
      </c>
      <c r="H1654">
        <v>3</v>
      </c>
      <c r="I1654" t="s">
        <v>703</v>
      </c>
      <c r="J1654" t="s">
        <v>704</v>
      </c>
      <c r="K1654" t="s">
        <v>705</v>
      </c>
      <c r="L1654">
        <v>1354</v>
      </c>
      <c r="N1654">
        <v>1010</v>
      </c>
      <c r="O1654" t="s">
        <v>258</v>
      </c>
      <c r="P1654" t="s">
        <v>258</v>
      </c>
      <c r="Q1654">
        <v>1</v>
      </c>
      <c r="W1654">
        <v>0</v>
      </c>
      <c r="X1654">
        <v>-1405133353</v>
      </c>
      <c r="Y1654">
        <v>8</v>
      </c>
      <c r="AA1654">
        <v>8.67</v>
      </c>
      <c r="AB1654">
        <v>0</v>
      </c>
      <c r="AC1654">
        <v>0</v>
      </c>
      <c r="AD1654">
        <v>0</v>
      </c>
      <c r="AE1654">
        <v>0.63</v>
      </c>
      <c r="AF1654">
        <v>0</v>
      </c>
      <c r="AG1654">
        <v>0</v>
      </c>
      <c r="AH1654">
        <v>0</v>
      </c>
      <c r="AI1654">
        <v>13.76</v>
      </c>
      <c r="AJ1654">
        <v>1</v>
      </c>
      <c r="AK1654">
        <v>1</v>
      </c>
      <c r="AL1654">
        <v>1</v>
      </c>
      <c r="AN1654">
        <v>0</v>
      </c>
      <c r="AO1654">
        <v>1</v>
      </c>
      <c r="AP1654">
        <v>0</v>
      </c>
      <c r="AQ1654">
        <v>0</v>
      </c>
      <c r="AR1654">
        <v>0</v>
      </c>
      <c r="AS1654" t="s">
        <v>3</v>
      </c>
      <c r="AT1654">
        <v>8</v>
      </c>
      <c r="AU1654" t="s">
        <v>3</v>
      </c>
      <c r="AV1654">
        <v>0</v>
      </c>
      <c r="AW1654">
        <v>2</v>
      </c>
      <c r="AX1654">
        <v>35813018</v>
      </c>
      <c r="AY1654">
        <v>1</v>
      </c>
      <c r="AZ1654">
        <v>0</v>
      </c>
      <c r="BA1654">
        <v>1634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CX1654">
        <f>Y1654*Source!I1583</f>
        <v>1.7183999999999999</v>
      </c>
      <c r="CY1654">
        <f t="shared" si="266"/>
        <v>8.67</v>
      </c>
      <c r="CZ1654">
        <f t="shared" si="267"/>
        <v>0.63</v>
      </c>
      <c r="DA1654">
        <f t="shared" si="268"/>
        <v>13.76</v>
      </c>
      <c r="DB1654">
        <f t="shared" si="269"/>
        <v>5.04</v>
      </c>
      <c r="DC1654">
        <f t="shared" si="270"/>
        <v>0</v>
      </c>
    </row>
    <row r="1655" spans="1:107">
      <c r="A1655">
        <f>ROW(Source!A1583)</f>
        <v>1583</v>
      </c>
      <c r="B1655">
        <v>35806607</v>
      </c>
      <c r="C1655">
        <v>35812995</v>
      </c>
      <c r="D1655">
        <v>29110997</v>
      </c>
      <c r="E1655">
        <v>1</v>
      </c>
      <c r="F1655">
        <v>1</v>
      </c>
      <c r="G1655">
        <v>1</v>
      </c>
      <c r="H1655">
        <v>3</v>
      </c>
      <c r="I1655" t="s">
        <v>706</v>
      </c>
      <c r="J1655" t="s">
        <v>707</v>
      </c>
      <c r="K1655" t="s">
        <v>708</v>
      </c>
      <c r="L1655">
        <v>1301</v>
      </c>
      <c r="N1655">
        <v>1003</v>
      </c>
      <c r="O1655" t="s">
        <v>151</v>
      </c>
      <c r="P1655" t="s">
        <v>151</v>
      </c>
      <c r="Q1655">
        <v>1</v>
      </c>
      <c r="W1655">
        <v>0</v>
      </c>
      <c r="X1655">
        <v>1996222970</v>
      </c>
      <c r="Y1655">
        <v>101</v>
      </c>
      <c r="AA1655">
        <v>27.92</v>
      </c>
      <c r="AB1655">
        <v>0</v>
      </c>
      <c r="AC1655">
        <v>0</v>
      </c>
      <c r="AD1655">
        <v>0</v>
      </c>
      <c r="AE1655">
        <v>12.3</v>
      </c>
      <c r="AF1655">
        <v>0</v>
      </c>
      <c r="AG1655">
        <v>0</v>
      </c>
      <c r="AH1655">
        <v>0</v>
      </c>
      <c r="AI1655">
        <v>2.27</v>
      </c>
      <c r="AJ1655">
        <v>1</v>
      </c>
      <c r="AK1655">
        <v>1</v>
      </c>
      <c r="AL1655">
        <v>1</v>
      </c>
      <c r="AN1655">
        <v>0</v>
      </c>
      <c r="AO1655">
        <v>1</v>
      </c>
      <c r="AP1655">
        <v>0</v>
      </c>
      <c r="AQ1655">
        <v>0</v>
      </c>
      <c r="AR1655">
        <v>0</v>
      </c>
      <c r="AS1655" t="s">
        <v>3</v>
      </c>
      <c r="AT1655">
        <v>101</v>
      </c>
      <c r="AU1655" t="s">
        <v>3</v>
      </c>
      <c r="AV1655">
        <v>0</v>
      </c>
      <c r="AW1655">
        <v>2</v>
      </c>
      <c r="AX1655">
        <v>35813019</v>
      </c>
      <c r="AY1655">
        <v>1</v>
      </c>
      <c r="AZ1655">
        <v>0</v>
      </c>
      <c r="BA1655">
        <v>1635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CX1655">
        <f>Y1655*Source!I1583</f>
        <v>21.694800000000001</v>
      </c>
      <c r="CY1655">
        <f t="shared" si="266"/>
        <v>27.92</v>
      </c>
      <c r="CZ1655">
        <f t="shared" si="267"/>
        <v>12.3</v>
      </c>
      <c r="DA1655">
        <f t="shared" si="268"/>
        <v>2.27</v>
      </c>
      <c r="DB1655">
        <f t="shared" si="269"/>
        <v>1242.3</v>
      </c>
      <c r="DC1655">
        <f t="shared" si="270"/>
        <v>0</v>
      </c>
    </row>
    <row r="1656" spans="1:107">
      <c r="A1656">
        <f>ROW(Source!A1584)</f>
        <v>1584</v>
      </c>
      <c r="B1656">
        <v>35806607</v>
      </c>
      <c r="C1656">
        <v>35813020</v>
      </c>
      <c r="D1656">
        <v>18409850</v>
      </c>
      <c r="E1656">
        <v>1</v>
      </c>
      <c r="F1656">
        <v>1</v>
      </c>
      <c r="G1656">
        <v>1</v>
      </c>
      <c r="H1656">
        <v>1</v>
      </c>
      <c r="I1656" t="s">
        <v>709</v>
      </c>
      <c r="J1656" t="s">
        <v>3</v>
      </c>
      <c r="K1656" t="s">
        <v>710</v>
      </c>
      <c r="L1656">
        <v>1369</v>
      </c>
      <c r="N1656">
        <v>1013</v>
      </c>
      <c r="O1656" t="s">
        <v>583</v>
      </c>
      <c r="P1656" t="s">
        <v>583</v>
      </c>
      <c r="Q1656">
        <v>1</v>
      </c>
      <c r="W1656">
        <v>0</v>
      </c>
      <c r="X1656">
        <v>855544366</v>
      </c>
      <c r="Y1656">
        <v>102.35</v>
      </c>
      <c r="AA1656">
        <v>0</v>
      </c>
      <c r="AB1656">
        <v>0</v>
      </c>
      <c r="AC1656">
        <v>0</v>
      </c>
      <c r="AD1656">
        <v>300.99</v>
      </c>
      <c r="AE1656">
        <v>0</v>
      </c>
      <c r="AF1656">
        <v>0</v>
      </c>
      <c r="AG1656">
        <v>0</v>
      </c>
      <c r="AH1656">
        <v>300.99</v>
      </c>
      <c r="AI1656">
        <v>1</v>
      </c>
      <c r="AJ1656">
        <v>1</v>
      </c>
      <c r="AK1656">
        <v>1</v>
      </c>
      <c r="AL1656">
        <v>1</v>
      </c>
      <c r="AN1656">
        <v>0</v>
      </c>
      <c r="AO1656">
        <v>1</v>
      </c>
      <c r="AP1656">
        <v>1</v>
      </c>
      <c r="AQ1656">
        <v>0</v>
      </c>
      <c r="AR1656">
        <v>0</v>
      </c>
      <c r="AS1656" t="s">
        <v>3</v>
      </c>
      <c r="AT1656">
        <v>89</v>
      </c>
      <c r="AU1656" t="s">
        <v>144</v>
      </c>
      <c r="AV1656">
        <v>1</v>
      </c>
      <c r="AW1656">
        <v>2</v>
      </c>
      <c r="AX1656">
        <v>35813040</v>
      </c>
      <c r="AY1656">
        <v>2</v>
      </c>
      <c r="AZ1656">
        <v>131072</v>
      </c>
      <c r="BA1656">
        <v>1636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CX1656">
        <f>Y1656*Source!I1584</f>
        <v>27.480975000000001</v>
      </c>
      <c r="CY1656">
        <f>AD1656</f>
        <v>300.99</v>
      </c>
      <c r="CZ1656">
        <f>AH1656</f>
        <v>300.99</v>
      </c>
      <c r="DA1656">
        <f>AL1656</f>
        <v>1</v>
      </c>
      <c r="DB1656">
        <f>ROUND((ROUND(AT1656*CZ1656,2)*1.15),2)</f>
        <v>30806.33</v>
      </c>
      <c r="DC1656">
        <f>ROUND((ROUND(AT1656*AG1656,2)*1.15),2)</f>
        <v>0</v>
      </c>
    </row>
    <row r="1657" spans="1:107">
      <c r="A1657">
        <f>ROW(Source!A1584)</f>
        <v>1584</v>
      </c>
      <c r="B1657">
        <v>35806607</v>
      </c>
      <c r="C1657">
        <v>35813020</v>
      </c>
      <c r="D1657">
        <v>29173472</v>
      </c>
      <c r="E1657">
        <v>1</v>
      </c>
      <c r="F1657">
        <v>1</v>
      </c>
      <c r="G1657">
        <v>1</v>
      </c>
      <c r="H1657">
        <v>2</v>
      </c>
      <c r="I1657" t="s">
        <v>660</v>
      </c>
      <c r="J1657" t="s">
        <v>661</v>
      </c>
      <c r="K1657" t="s">
        <v>662</v>
      </c>
      <c r="L1657">
        <v>1368</v>
      </c>
      <c r="N1657">
        <v>1011</v>
      </c>
      <c r="O1657" t="s">
        <v>589</v>
      </c>
      <c r="P1657" t="s">
        <v>589</v>
      </c>
      <c r="Q1657">
        <v>1</v>
      </c>
      <c r="W1657">
        <v>0</v>
      </c>
      <c r="X1657">
        <v>275932499</v>
      </c>
      <c r="Y1657">
        <v>2.7</v>
      </c>
      <c r="AA1657">
        <v>0</v>
      </c>
      <c r="AB1657">
        <v>12.75</v>
      </c>
      <c r="AC1657">
        <v>0</v>
      </c>
      <c r="AD1657">
        <v>0</v>
      </c>
      <c r="AE1657">
        <v>0</v>
      </c>
      <c r="AF1657">
        <v>3</v>
      </c>
      <c r="AG1657">
        <v>0</v>
      </c>
      <c r="AH1657">
        <v>0</v>
      </c>
      <c r="AI1657">
        <v>1</v>
      </c>
      <c r="AJ1657">
        <v>4.25</v>
      </c>
      <c r="AK1657">
        <v>33.18</v>
      </c>
      <c r="AL1657">
        <v>1</v>
      </c>
      <c r="AN1657">
        <v>0</v>
      </c>
      <c r="AO1657">
        <v>1</v>
      </c>
      <c r="AP1657">
        <v>1</v>
      </c>
      <c r="AQ1657">
        <v>0</v>
      </c>
      <c r="AR1657">
        <v>0</v>
      </c>
      <c r="AS1657" t="s">
        <v>3</v>
      </c>
      <c r="AT1657">
        <v>2.16</v>
      </c>
      <c r="AU1657" t="s">
        <v>143</v>
      </c>
      <c r="AV1657">
        <v>0</v>
      </c>
      <c r="AW1657">
        <v>2</v>
      </c>
      <c r="AX1657">
        <v>35813041</v>
      </c>
      <c r="AY1657">
        <v>1</v>
      </c>
      <c r="AZ1657">
        <v>0</v>
      </c>
      <c r="BA1657">
        <v>1637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CX1657">
        <f>Y1657*Source!I1584</f>
        <v>0.72495000000000009</v>
      </c>
      <c r="CY1657">
        <f>AB1657</f>
        <v>12.75</v>
      </c>
      <c r="CZ1657">
        <f>AF1657</f>
        <v>3</v>
      </c>
      <c r="DA1657">
        <f>AJ1657</f>
        <v>4.25</v>
      </c>
      <c r="DB1657">
        <f>ROUND((ROUND(AT1657*CZ1657,2)*1.25),2)</f>
        <v>8.1</v>
      </c>
      <c r="DC1657">
        <f>ROUND((ROUND(AT1657*AG1657,2)*1.25),2)</f>
        <v>0</v>
      </c>
    </row>
    <row r="1658" spans="1:107">
      <c r="A1658">
        <f>ROW(Source!A1584)</f>
        <v>1584</v>
      </c>
      <c r="B1658">
        <v>35806607</v>
      </c>
      <c r="C1658">
        <v>35813020</v>
      </c>
      <c r="D1658">
        <v>29174538</v>
      </c>
      <c r="E1658">
        <v>1</v>
      </c>
      <c r="F1658">
        <v>1</v>
      </c>
      <c r="G1658">
        <v>1</v>
      </c>
      <c r="H1658">
        <v>2</v>
      </c>
      <c r="I1658" t="s">
        <v>712</v>
      </c>
      <c r="J1658" t="s">
        <v>820</v>
      </c>
      <c r="K1658" t="s">
        <v>714</v>
      </c>
      <c r="L1658">
        <v>1368</v>
      </c>
      <c r="N1658">
        <v>1011</v>
      </c>
      <c r="O1658" t="s">
        <v>589</v>
      </c>
      <c r="P1658" t="s">
        <v>589</v>
      </c>
      <c r="Q1658">
        <v>1</v>
      </c>
      <c r="W1658">
        <v>0</v>
      </c>
      <c r="X1658">
        <v>1107538725</v>
      </c>
      <c r="Y1658">
        <v>0.58749999999999991</v>
      </c>
      <c r="AA1658">
        <v>0</v>
      </c>
      <c r="AB1658">
        <v>187.1</v>
      </c>
      <c r="AC1658">
        <v>0</v>
      </c>
      <c r="AD1658">
        <v>0</v>
      </c>
      <c r="AE1658">
        <v>0</v>
      </c>
      <c r="AF1658">
        <v>33.590000000000003</v>
      </c>
      <c r="AG1658">
        <v>0</v>
      </c>
      <c r="AH1658">
        <v>0</v>
      </c>
      <c r="AI1658">
        <v>1</v>
      </c>
      <c r="AJ1658">
        <v>5.57</v>
      </c>
      <c r="AK1658">
        <v>33.18</v>
      </c>
      <c r="AL1658">
        <v>1</v>
      </c>
      <c r="AN1658">
        <v>0</v>
      </c>
      <c r="AO1658">
        <v>1</v>
      </c>
      <c r="AP1658">
        <v>1</v>
      </c>
      <c r="AQ1658">
        <v>0</v>
      </c>
      <c r="AR1658">
        <v>0</v>
      </c>
      <c r="AS1658" t="s">
        <v>3</v>
      </c>
      <c r="AT1658">
        <v>0.47</v>
      </c>
      <c r="AU1658" t="s">
        <v>143</v>
      </c>
      <c r="AV1658">
        <v>0</v>
      </c>
      <c r="AW1658">
        <v>2</v>
      </c>
      <c r="AX1658">
        <v>35813042</v>
      </c>
      <c r="AY1658">
        <v>1</v>
      </c>
      <c r="AZ1658">
        <v>0</v>
      </c>
      <c r="BA1658">
        <v>1638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CX1658">
        <f>Y1658*Source!I1584</f>
        <v>0.15774374999999999</v>
      </c>
      <c r="CY1658">
        <f>AB1658</f>
        <v>187.1</v>
      </c>
      <c r="CZ1658">
        <f>AF1658</f>
        <v>33.590000000000003</v>
      </c>
      <c r="DA1658">
        <f>AJ1658</f>
        <v>5.57</v>
      </c>
      <c r="DB1658">
        <f>ROUND((ROUND(AT1658*CZ1658,2)*1.25),2)</f>
        <v>19.739999999999998</v>
      </c>
      <c r="DC1658">
        <f>ROUND((ROUND(AT1658*AG1658,2)*1.25),2)</f>
        <v>0</v>
      </c>
    </row>
    <row r="1659" spans="1:107">
      <c r="A1659">
        <f>ROW(Source!A1584)</f>
        <v>1584</v>
      </c>
      <c r="B1659">
        <v>35806607</v>
      </c>
      <c r="C1659">
        <v>35813020</v>
      </c>
      <c r="D1659">
        <v>29174580</v>
      </c>
      <c r="E1659">
        <v>1</v>
      </c>
      <c r="F1659">
        <v>1</v>
      </c>
      <c r="G1659">
        <v>1</v>
      </c>
      <c r="H1659">
        <v>2</v>
      </c>
      <c r="I1659" t="s">
        <v>715</v>
      </c>
      <c r="J1659" t="s">
        <v>821</v>
      </c>
      <c r="K1659" t="s">
        <v>717</v>
      </c>
      <c r="L1659">
        <v>1368</v>
      </c>
      <c r="N1659">
        <v>1011</v>
      </c>
      <c r="O1659" t="s">
        <v>589</v>
      </c>
      <c r="P1659" t="s">
        <v>589</v>
      </c>
      <c r="Q1659">
        <v>1</v>
      </c>
      <c r="W1659">
        <v>0</v>
      </c>
      <c r="X1659">
        <v>-169468834</v>
      </c>
      <c r="Y1659">
        <v>0.66250000000000009</v>
      </c>
      <c r="AA1659">
        <v>0</v>
      </c>
      <c r="AB1659">
        <v>31.87</v>
      </c>
      <c r="AC1659">
        <v>0</v>
      </c>
      <c r="AD1659">
        <v>0</v>
      </c>
      <c r="AE1659">
        <v>0</v>
      </c>
      <c r="AF1659">
        <v>2.08</v>
      </c>
      <c r="AG1659">
        <v>0</v>
      </c>
      <c r="AH1659">
        <v>0</v>
      </c>
      <c r="AI1659">
        <v>1</v>
      </c>
      <c r="AJ1659">
        <v>15.32</v>
      </c>
      <c r="AK1659">
        <v>33.18</v>
      </c>
      <c r="AL1659">
        <v>1</v>
      </c>
      <c r="AN1659">
        <v>0</v>
      </c>
      <c r="AO1659">
        <v>1</v>
      </c>
      <c r="AP1659">
        <v>1</v>
      </c>
      <c r="AQ1659">
        <v>0</v>
      </c>
      <c r="AR1659">
        <v>0</v>
      </c>
      <c r="AS1659" t="s">
        <v>3</v>
      </c>
      <c r="AT1659">
        <v>0.53</v>
      </c>
      <c r="AU1659" t="s">
        <v>143</v>
      </c>
      <c r="AV1659">
        <v>0</v>
      </c>
      <c r="AW1659">
        <v>2</v>
      </c>
      <c r="AX1659">
        <v>35813043</v>
      </c>
      <c r="AY1659">
        <v>1</v>
      </c>
      <c r="AZ1659">
        <v>0</v>
      </c>
      <c r="BA1659">
        <v>1639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CX1659">
        <f>Y1659*Source!I1584</f>
        <v>0.17788125000000005</v>
      </c>
      <c r="CY1659">
        <f>AB1659</f>
        <v>31.87</v>
      </c>
      <c r="CZ1659">
        <f>AF1659</f>
        <v>2.08</v>
      </c>
      <c r="DA1659">
        <f>AJ1659</f>
        <v>15.32</v>
      </c>
      <c r="DB1659">
        <f>ROUND((ROUND(AT1659*CZ1659,2)*1.25),2)</f>
        <v>1.38</v>
      </c>
      <c r="DC1659">
        <f>ROUND((ROUND(AT1659*AG1659,2)*1.25),2)</f>
        <v>0</v>
      </c>
    </row>
    <row r="1660" spans="1:107">
      <c r="A1660">
        <f>ROW(Source!A1584)</f>
        <v>1584</v>
      </c>
      <c r="B1660">
        <v>35806607</v>
      </c>
      <c r="C1660">
        <v>35813020</v>
      </c>
      <c r="D1660">
        <v>29108656</v>
      </c>
      <c r="E1660">
        <v>1</v>
      </c>
      <c r="F1660">
        <v>1</v>
      </c>
      <c r="G1660">
        <v>1</v>
      </c>
      <c r="H1660">
        <v>3</v>
      </c>
      <c r="I1660" t="s">
        <v>850</v>
      </c>
      <c r="J1660" t="s">
        <v>886</v>
      </c>
      <c r="K1660" t="s">
        <v>852</v>
      </c>
      <c r="L1660">
        <v>1354</v>
      </c>
      <c r="N1660">
        <v>1010</v>
      </c>
      <c r="O1660" t="s">
        <v>258</v>
      </c>
      <c r="P1660" t="s">
        <v>258</v>
      </c>
      <c r="Q1660">
        <v>1</v>
      </c>
      <c r="W1660">
        <v>0</v>
      </c>
      <c r="X1660">
        <v>1057373551</v>
      </c>
      <c r="Y1660">
        <v>7</v>
      </c>
      <c r="AA1660">
        <v>103.47</v>
      </c>
      <c r="AB1660">
        <v>0</v>
      </c>
      <c r="AC1660">
        <v>0</v>
      </c>
      <c r="AD1660">
        <v>0</v>
      </c>
      <c r="AE1660">
        <v>13.87</v>
      </c>
      <c r="AF1660">
        <v>0</v>
      </c>
      <c r="AG1660">
        <v>0</v>
      </c>
      <c r="AH1660">
        <v>0</v>
      </c>
      <c r="AI1660">
        <v>7.46</v>
      </c>
      <c r="AJ1660">
        <v>1</v>
      </c>
      <c r="AK1660">
        <v>1</v>
      </c>
      <c r="AL1660">
        <v>1</v>
      </c>
      <c r="AN1660">
        <v>0</v>
      </c>
      <c r="AO1660">
        <v>1</v>
      </c>
      <c r="AP1660">
        <v>0</v>
      </c>
      <c r="AQ1660">
        <v>0</v>
      </c>
      <c r="AR1660">
        <v>0</v>
      </c>
      <c r="AS1660" t="s">
        <v>3</v>
      </c>
      <c r="AT1660">
        <v>7</v>
      </c>
      <c r="AU1660" t="s">
        <v>3</v>
      </c>
      <c r="AV1660">
        <v>0</v>
      </c>
      <c r="AW1660">
        <v>2</v>
      </c>
      <c r="AX1660">
        <v>35813044</v>
      </c>
      <c r="AY1660">
        <v>1</v>
      </c>
      <c r="AZ1660">
        <v>0</v>
      </c>
      <c r="BA1660">
        <v>1640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CX1660">
        <f>Y1660*Source!I1584</f>
        <v>1.8795000000000002</v>
      </c>
      <c r="CY1660">
        <f t="shared" ref="CY1660:CY1674" si="271">AA1660</f>
        <v>103.47</v>
      </c>
      <c r="CZ1660">
        <f t="shared" ref="CZ1660:CZ1674" si="272">AE1660</f>
        <v>13.87</v>
      </c>
      <c r="DA1660">
        <f t="shared" ref="DA1660:DA1674" si="273">AI1660</f>
        <v>7.46</v>
      </c>
      <c r="DB1660">
        <f t="shared" ref="DB1660:DB1674" si="274">ROUND(ROUND(AT1660*CZ1660,2),2)</f>
        <v>97.09</v>
      </c>
      <c r="DC1660">
        <f t="shared" ref="DC1660:DC1674" si="275">ROUND(ROUND(AT1660*AG1660,2),2)</f>
        <v>0</v>
      </c>
    </row>
    <row r="1661" spans="1:107">
      <c r="A1661">
        <f>ROW(Source!A1584)</f>
        <v>1584</v>
      </c>
      <c r="B1661">
        <v>35806607</v>
      </c>
      <c r="C1661">
        <v>35813020</v>
      </c>
      <c r="D1661">
        <v>29109354</v>
      </c>
      <c r="E1661">
        <v>1</v>
      </c>
      <c r="F1661">
        <v>1</v>
      </c>
      <c r="G1661">
        <v>1</v>
      </c>
      <c r="H1661">
        <v>3</v>
      </c>
      <c r="I1661" t="s">
        <v>718</v>
      </c>
      <c r="J1661" t="s">
        <v>822</v>
      </c>
      <c r="K1661" t="s">
        <v>720</v>
      </c>
      <c r="L1661">
        <v>1346</v>
      </c>
      <c r="N1661">
        <v>1009</v>
      </c>
      <c r="O1661" t="s">
        <v>170</v>
      </c>
      <c r="P1661" t="s">
        <v>170</v>
      </c>
      <c r="Q1661">
        <v>1</v>
      </c>
      <c r="W1661">
        <v>0</v>
      </c>
      <c r="X1661">
        <v>-882693383</v>
      </c>
      <c r="Y1661">
        <v>10</v>
      </c>
      <c r="AA1661">
        <v>64.010000000000005</v>
      </c>
      <c r="AB1661">
        <v>0</v>
      </c>
      <c r="AC1661">
        <v>0</v>
      </c>
      <c r="AD1661">
        <v>0</v>
      </c>
      <c r="AE1661">
        <v>46.72</v>
      </c>
      <c r="AF1661">
        <v>0</v>
      </c>
      <c r="AG1661">
        <v>0</v>
      </c>
      <c r="AH1661">
        <v>0</v>
      </c>
      <c r="AI1661">
        <v>1.37</v>
      </c>
      <c r="AJ1661">
        <v>1</v>
      </c>
      <c r="AK1661">
        <v>1</v>
      </c>
      <c r="AL1661">
        <v>1</v>
      </c>
      <c r="AN1661">
        <v>0</v>
      </c>
      <c r="AO1661">
        <v>1</v>
      </c>
      <c r="AP1661">
        <v>0</v>
      </c>
      <c r="AQ1661">
        <v>0</v>
      </c>
      <c r="AR1661">
        <v>0</v>
      </c>
      <c r="AS1661" t="s">
        <v>3</v>
      </c>
      <c r="AT1661">
        <v>10</v>
      </c>
      <c r="AU1661" t="s">
        <v>3</v>
      </c>
      <c r="AV1661">
        <v>0</v>
      </c>
      <c r="AW1661">
        <v>2</v>
      </c>
      <c r="AX1661">
        <v>35813045</v>
      </c>
      <c r="AY1661">
        <v>1</v>
      </c>
      <c r="AZ1661">
        <v>0</v>
      </c>
      <c r="BA1661">
        <v>1641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CX1661">
        <f>Y1661*Source!I1584</f>
        <v>2.6850000000000001</v>
      </c>
      <c r="CY1661">
        <f t="shared" si="271"/>
        <v>64.010000000000005</v>
      </c>
      <c r="CZ1661">
        <f t="shared" si="272"/>
        <v>46.72</v>
      </c>
      <c r="DA1661">
        <f t="shared" si="273"/>
        <v>1.37</v>
      </c>
      <c r="DB1661">
        <f t="shared" si="274"/>
        <v>467.2</v>
      </c>
      <c r="DC1661">
        <f t="shared" si="275"/>
        <v>0</v>
      </c>
    </row>
    <row r="1662" spans="1:107">
      <c r="A1662">
        <f>ROW(Source!A1584)</f>
        <v>1584</v>
      </c>
      <c r="B1662">
        <v>35806607</v>
      </c>
      <c r="C1662">
        <v>35813020</v>
      </c>
      <c r="D1662">
        <v>29109414</v>
      </c>
      <c r="E1662">
        <v>1</v>
      </c>
      <c r="F1662">
        <v>1</v>
      </c>
      <c r="G1662">
        <v>1</v>
      </c>
      <c r="H1662">
        <v>3</v>
      </c>
      <c r="I1662" t="s">
        <v>721</v>
      </c>
      <c r="J1662" t="s">
        <v>887</v>
      </c>
      <c r="K1662" t="s">
        <v>723</v>
      </c>
      <c r="L1662">
        <v>1346</v>
      </c>
      <c r="N1662">
        <v>1009</v>
      </c>
      <c r="O1662" t="s">
        <v>170</v>
      </c>
      <c r="P1662" t="s">
        <v>170</v>
      </c>
      <c r="Q1662">
        <v>1</v>
      </c>
      <c r="W1662">
        <v>0</v>
      </c>
      <c r="X1662">
        <v>1092262719</v>
      </c>
      <c r="Y1662">
        <v>119</v>
      </c>
      <c r="AA1662">
        <v>10.1</v>
      </c>
      <c r="AB1662">
        <v>0</v>
      </c>
      <c r="AC1662">
        <v>0</v>
      </c>
      <c r="AD1662">
        <v>0</v>
      </c>
      <c r="AE1662">
        <v>1.58</v>
      </c>
      <c r="AF1662">
        <v>0</v>
      </c>
      <c r="AG1662">
        <v>0</v>
      </c>
      <c r="AH1662">
        <v>0</v>
      </c>
      <c r="AI1662">
        <v>6.39</v>
      </c>
      <c r="AJ1662">
        <v>1</v>
      </c>
      <c r="AK1662">
        <v>1</v>
      </c>
      <c r="AL1662">
        <v>1</v>
      </c>
      <c r="AN1662">
        <v>0</v>
      </c>
      <c r="AO1662">
        <v>1</v>
      </c>
      <c r="AP1662">
        <v>0</v>
      </c>
      <c r="AQ1662">
        <v>0</v>
      </c>
      <c r="AR1662">
        <v>0</v>
      </c>
      <c r="AS1662" t="s">
        <v>3</v>
      </c>
      <c r="AT1662">
        <v>119</v>
      </c>
      <c r="AU1662" t="s">
        <v>3</v>
      </c>
      <c r="AV1662">
        <v>0</v>
      </c>
      <c r="AW1662">
        <v>2</v>
      </c>
      <c r="AX1662">
        <v>35813046</v>
      </c>
      <c r="AY1662">
        <v>1</v>
      </c>
      <c r="AZ1662">
        <v>0</v>
      </c>
      <c r="BA1662">
        <v>1642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CX1662">
        <f>Y1662*Source!I1584</f>
        <v>31.951500000000003</v>
      </c>
      <c r="CY1662">
        <f t="shared" si="271"/>
        <v>10.1</v>
      </c>
      <c r="CZ1662">
        <f t="shared" si="272"/>
        <v>1.58</v>
      </c>
      <c r="DA1662">
        <f t="shared" si="273"/>
        <v>6.39</v>
      </c>
      <c r="DB1662">
        <f t="shared" si="274"/>
        <v>188.02</v>
      </c>
      <c r="DC1662">
        <f t="shared" si="275"/>
        <v>0</v>
      </c>
    </row>
    <row r="1663" spans="1:107">
      <c r="A1663">
        <f>ROW(Source!A1584)</f>
        <v>1584</v>
      </c>
      <c r="B1663">
        <v>35806607</v>
      </c>
      <c r="C1663">
        <v>35813020</v>
      </c>
      <c r="D1663">
        <v>29109781</v>
      </c>
      <c r="E1663">
        <v>1</v>
      </c>
      <c r="F1663">
        <v>1</v>
      </c>
      <c r="G1663">
        <v>1</v>
      </c>
      <c r="H1663">
        <v>3</v>
      </c>
      <c r="I1663" t="s">
        <v>724</v>
      </c>
      <c r="J1663" t="s">
        <v>823</v>
      </c>
      <c r="K1663" t="s">
        <v>726</v>
      </c>
      <c r="L1663">
        <v>1346</v>
      </c>
      <c r="N1663">
        <v>1009</v>
      </c>
      <c r="O1663" t="s">
        <v>170</v>
      </c>
      <c r="P1663" t="s">
        <v>170</v>
      </c>
      <c r="Q1663">
        <v>1</v>
      </c>
      <c r="W1663">
        <v>0</v>
      </c>
      <c r="X1663">
        <v>-306339415</v>
      </c>
      <c r="Y1663">
        <v>9</v>
      </c>
      <c r="AA1663">
        <v>60.38</v>
      </c>
      <c r="AB1663">
        <v>0</v>
      </c>
      <c r="AC1663">
        <v>0</v>
      </c>
      <c r="AD1663">
        <v>0</v>
      </c>
      <c r="AE1663">
        <v>11.12</v>
      </c>
      <c r="AF1663">
        <v>0</v>
      </c>
      <c r="AG1663">
        <v>0</v>
      </c>
      <c r="AH1663">
        <v>0</v>
      </c>
      <c r="AI1663">
        <v>5.43</v>
      </c>
      <c r="AJ1663">
        <v>1</v>
      </c>
      <c r="AK1663">
        <v>1</v>
      </c>
      <c r="AL1663">
        <v>1</v>
      </c>
      <c r="AN1663">
        <v>0</v>
      </c>
      <c r="AO1663">
        <v>1</v>
      </c>
      <c r="AP1663">
        <v>0</v>
      </c>
      <c r="AQ1663">
        <v>0</v>
      </c>
      <c r="AR1663">
        <v>0</v>
      </c>
      <c r="AS1663" t="s">
        <v>3</v>
      </c>
      <c r="AT1663">
        <v>9</v>
      </c>
      <c r="AU1663" t="s">
        <v>3</v>
      </c>
      <c r="AV1663">
        <v>0</v>
      </c>
      <c r="AW1663">
        <v>2</v>
      </c>
      <c r="AX1663">
        <v>35813047</v>
      </c>
      <c r="AY1663">
        <v>1</v>
      </c>
      <c r="AZ1663">
        <v>0</v>
      </c>
      <c r="BA1663">
        <v>1643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CX1663">
        <f>Y1663*Source!I1584</f>
        <v>2.4165000000000001</v>
      </c>
      <c r="CY1663">
        <f t="shared" si="271"/>
        <v>60.38</v>
      </c>
      <c r="CZ1663">
        <f t="shared" si="272"/>
        <v>11.12</v>
      </c>
      <c r="DA1663">
        <f t="shared" si="273"/>
        <v>5.43</v>
      </c>
      <c r="DB1663">
        <f t="shared" si="274"/>
        <v>100.08</v>
      </c>
      <c r="DC1663">
        <f t="shared" si="275"/>
        <v>0</v>
      </c>
    </row>
    <row r="1664" spans="1:107">
      <c r="A1664">
        <f>ROW(Source!A1584)</f>
        <v>1584</v>
      </c>
      <c r="B1664">
        <v>35806607</v>
      </c>
      <c r="C1664">
        <v>35813020</v>
      </c>
      <c r="D1664">
        <v>29109782</v>
      </c>
      <c r="E1664">
        <v>1</v>
      </c>
      <c r="F1664">
        <v>1</v>
      </c>
      <c r="G1664">
        <v>1</v>
      </c>
      <c r="H1664">
        <v>3</v>
      </c>
      <c r="I1664" t="s">
        <v>727</v>
      </c>
      <c r="J1664" t="s">
        <v>824</v>
      </c>
      <c r="K1664" t="s">
        <v>729</v>
      </c>
      <c r="L1664">
        <v>1346</v>
      </c>
      <c r="N1664">
        <v>1009</v>
      </c>
      <c r="O1664" t="s">
        <v>170</v>
      </c>
      <c r="P1664" t="s">
        <v>170</v>
      </c>
      <c r="Q1664">
        <v>1</v>
      </c>
      <c r="W1664">
        <v>0</v>
      </c>
      <c r="X1664">
        <v>-71279152</v>
      </c>
      <c r="Y1664">
        <v>85</v>
      </c>
      <c r="AA1664">
        <v>16.309999999999999</v>
      </c>
      <c r="AB1664">
        <v>0</v>
      </c>
      <c r="AC1664">
        <v>0</v>
      </c>
      <c r="AD1664">
        <v>0</v>
      </c>
      <c r="AE1664">
        <v>4.3600000000000003</v>
      </c>
      <c r="AF1664">
        <v>0</v>
      </c>
      <c r="AG1664">
        <v>0</v>
      </c>
      <c r="AH1664">
        <v>0</v>
      </c>
      <c r="AI1664">
        <v>3.74</v>
      </c>
      <c r="AJ1664">
        <v>1</v>
      </c>
      <c r="AK1664">
        <v>1</v>
      </c>
      <c r="AL1664">
        <v>1</v>
      </c>
      <c r="AN1664">
        <v>0</v>
      </c>
      <c r="AO1664">
        <v>1</v>
      </c>
      <c r="AP1664">
        <v>0</v>
      </c>
      <c r="AQ1664">
        <v>0</v>
      </c>
      <c r="AR1664">
        <v>0</v>
      </c>
      <c r="AS1664" t="s">
        <v>3</v>
      </c>
      <c r="AT1664">
        <v>85</v>
      </c>
      <c r="AU1664" t="s">
        <v>3</v>
      </c>
      <c r="AV1664">
        <v>0</v>
      </c>
      <c r="AW1664">
        <v>2</v>
      </c>
      <c r="AX1664">
        <v>35813048</v>
      </c>
      <c r="AY1664">
        <v>1</v>
      </c>
      <c r="AZ1664">
        <v>0</v>
      </c>
      <c r="BA1664">
        <v>1644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CX1664">
        <f>Y1664*Source!I1584</f>
        <v>22.822500000000002</v>
      </c>
      <c r="CY1664">
        <f t="shared" si="271"/>
        <v>16.309999999999999</v>
      </c>
      <c r="CZ1664">
        <f t="shared" si="272"/>
        <v>4.3600000000000003</v>
      </c>
      <c r="DA1664">
        <f t="shared" si="273"/>
        <v>3.74</v>
      </c>
      <c r="DB1664">
        <f t="shared" si="274"/>
        <v>370.6</v>
      </c>
      <c r="DC1664">
        <f t="shared" si="275"/>
        <v>0</v>
      </c>
    </row>
    <row r="1665" spans="1:107">
      <c r="A1665">
        <f>ROW(Source!A1584)</f>
        <v>1584</v>
      </c>
      <c r="B1665">
        <v>35806607</v>
      </c>
      <c r="C1665">
        <v>35813020</v>
      </c>
      <c r="D1665">
        <v>29110699</v>
      </c>
      <c r="E1665">
        <v>1</v>
      </c>
      <c r="F1665">
        <v>1</v>
      </c>
      <c r="G1665">
        <v>1</v>
      </c>
      <c r="H1665">
        <v>3</v>
      </c>
      <c r="I1665" t="s">
        <v>730</v>
      </c>
      <c r="J1665" t="s">
        <v>825</v>
      </c>
      <c r="K1665" t="s">
        <v>732</v>
      </c>
      <c r="L1665">
        <v>1301</v>
      </c>
      <c r="N1665">
        <v>1003</v>
      </c>
      <c r="O1665" t="s">
        <v>151</v>
      </c>
      <c r="P1665" t="s">
        <v>151</v>
      </c>
      <c r="Q1665">
        <v>1</v>
      </c>
      <c r="W1665">
        <v>0</v>
      </c>
      <c r="X1665">
        <v>1063889258</v>
      </c>
      <c r="Y1665">
        <v>120</v>
      </c>
      <c r="AA1665">
        <v>1.24</v>
      </c>
      <c r="AB1665">
        <v>0</v>
      </c>
      <c r="AC1665">
        <v>0</v>
      </c>
      <c r="AD1665">
        <v>0</v>
      </c>
      <c r="AE1665">
        <v>0.17</v>
      </c>
      <c r="AF1665">
        <v>0</v>
      </c>
      <c r="AG1665">
        <v>0</v>
      </c>
      <c r="AH1665">
        <v>0</v>
      </c>
      <c r="AI1665">
        <v>7.29</v>
      </c>
      <c r="AJ1665">
        <v>1</v>
      </c>
      <c r="AK1665">
        <v>1</v>
      </c>
      <c r="AL1665">
        <v>1</v>
      </c>
      <c r="AN1665">
        <v>0</v>
      </c>
      <c r="AO1665">
        <v>1</v>
      </c>
      <c r="AP1665">
        <v>0</v>
      </c>
      <c r="AQ1665">
        <v>0</v>
      </c>
      <c r="AR1665">
        <v>0</v>
      </c>
      <c r="AS1665" t="s">
        <v>3</v>
      </c>
      <c r="AT1665">
        <v>120</v>
      </c>
      <c r="AU1665" t="s">
        <v>3</v>
      </c>
      <c r="AV1665">
        <v>0</v>
      </c>
      <c r="AW1665">
        <v>2</v>
      </c>
      <c r="AX1665">
        <v>35813049</v>
      </c>
      <c r="AY1665">
        <v>1</v>
      </c>
      <c r="AZ1665">
        <v>0</v>
      </c>
      <c r="BA1665">
        <v>1645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CX1665">
        <f>Y1665*Source!I1584</f>
        <v>32.22</v>
      </c>
      <c r="CY1665">
        <f t="shared" si="271"/>
        <v>1.24</v>
      </c>
      <c r="CZ1665">
        <f t="shared" si="272"/>
        <v>0.17</v>
      </c>
      <c r="DA1665">
        <f t="shared" si="273"/>
        <v>7.29</v>
      </c>
      <c r="DB1665">
        <f t="shared" si="274"/>
        <v>20.399999999999999</v>
      </c>
      <c r="DC1665">
        <f t="shared" si="275"/>
        <v>0</v>
      </c>
    </row>
    <row r="1666" spans="1:107">
      <c r="A1666">
        <f>ROW(Source!A1584)</f>
        <v>1584</v>
      </c>
      <c r="B1666">
        <v>35806607</v>
      </c>
      <c r="C1666">
        <v>35813020</v>
      </c>
      <c r="D1666">
        <v>29110797</v>
      </c>
      <c r="E1666">
        <v>1</v>
      </c>
      <c r="F1666">
        <v>1</v>
      </c>
      <c r="G1666">
        <v>1</v>
      </c>
      <c r="H1666">
        <v>3</v>
      </c>
      <c r="I1666" t="s">
        <v>733</v>
      </c>
      <c r="J1666" t="s">
        <v>826</v>
      </c>
      <c r="K1666" t="s">
        <v>735</v>
      </c>
      <c r="L1666">
        <v>1301</v>
      </c>
      <c r="N1666">
        <v>1003</v>
      </c>
      <c r="O1666" t="s">
        <v>151</v>
      </c>
      <c r="P1666" t="s">
        <v>151</v>
      </c>
      <c r="Q1666">
        <v>1</v>
      </c>
      <c r="W1666">
        <v>0</v>
      </c>
      <c r="X1666">
        <v>1919953005</v>
      </c>
      <c r="Y1666">
        <v>82</v>
      </c>
      <c r="AA1666">
        <v>15.5</v>
      </c>
      <c r="AB1666">
        <v>0</v>
      </c>
      <c r="AC1666">
        <v>0</v>
      </c>
      <c r="AD1666">
        <v>0</v>
      </c>
      <c r="AE1666">
        <v>1.74</v>
      </c>
      <c r="AF1666">
        <v>0</v>
      </c>
      <c r="AG1666">
        <v>0</v>
      </c>
      <c r="AH1666">
        <v>0</v>
      </c>
      <c r="AI1666">
        <v>8.91</v>
      </c>
      <c r="AJ1666">
        <v>1</v>
      </c>
      <c r="AK1666">
        <v>1</v>
      </c>
      <c r="AL1666">
        <v>1</v>
      </c>
      <c r="AN1666">
        <v>0</v>
      </c>
      <c r="AO1666">
        <v>1</v>
      </c>
      <c r="AP1666">
        <v>0</v>
      </c>
      <c r="AQ1666">
        <v>0</v>
      </c>
      <c r="AR1666">
        <v>0</v>
      </c>
      <c r="AS1666" t="s">
        <v>3</v>
      </c>
      <c r="AT1666">
        <v>82</v>
      </c>
      <c r="AU1666" t="s">
        <v>3</v>
      </c>
      <c r="AV1666">
        <v>0</v>
      </c>
      <c r="AW1666">
        <v>2</v>
      </c>
      <c r="AX1666">
        <v>35813050</v>
      </c>
      <c r="AY1666">
        <v>1</v>
      </c>
      <c r="AZ1666">
        <v>0</v>
      </c>
      <c r="BA1666">
        <v>1646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CX1666">
        <f>Y1666*Source!I1584</f>
        <v>22.017000000000003</v>
      </c>
      <c r="CY1666">
        <f t="shared" si="271"/>
        <v>15.5</v>
      </c>
      <c r="CZ1666">
        <f t="shared" si="272"/>
        <v>1.74</v>
      </c>
      <c r="DA1666">
        <f t="shared" si="273"/>
        <v>8.91</v>
      </c>
      <c r="DB1666">
        <f t="shared" si="274"/>
        <v>142.68</v>
      </c>
      <c r="DC1666">
        <f t="shared" si="275"/>
        <v>0</v>
      </c>
    </row>
    <row r="1667" spans="1:107">
      <c r="A1667">
        <f>ROW(Source!A1584)</f>
        <v>1584</v>
      </c>
      <c r="B1667">
        <v>35806607</v>
      </c>
      <c r="C1667">
        <v>35813020</v>
      </c>
      <c r="D1667">
        <v>29110815</v>
      </c>
      <c r="E1667">
        <v>1</v>
      </c>
      <c r="F1667">
        <v>1</v>
      </c>
      <c r="G1667">
        <v>1</v>
      </c>
      <c r="H1667">
        <v>3</v>
      </c>
      <c r="I1667" t="s">
        <v>736</v>
      </c>
      <c r="J1667" t="s">
        <v>888</v>
      </c>
      <c r="K1667" t="s">
        <v>738</v>
      </c>
      <c r="L1667">
        <v>1301</v>
      </c>
      <c r="N1667">
        <v>1003</v>
      </c>
      <c r="O1667" t="s">
        <v>151</v>
      </c>
      <c r="P1667" t="s">
        <v>151</v>
      </c>
      <c r="Q1667">
        <v>1</v>
      </c>
      <c r="W1667">
        <v>0</v>
      </c>
      <c r="X1667">
        <v>-1169660804</v>
      </c>
      <c r="Y1667">
        <v>116</v>
      </c>
      <c r="AA1667">
        <v>6.29</v>
      </c>
      <c r="AB1667">
        <v>0</v>
      </c>
      <c r="AC1667">
        <v>0</v>
      </c>
      <c r="AD1667">
        <v>0</v>
      </c>
      <c r="AE1667">
        <v>0.85</v>
      </c>
      <c r="AF1667">
        <v>0</v>
      </c>
      <c r="AG1667">
        <v>0</v>
      </c>
      <c r="AH1667">
        <v>0</v>
      </c>
      <c r="AI1667">
        <v>7.4</v>
      </c>
      <c r="AJ1667">
        <v>1</v>
      </c>
      <c r="AK1667">
        <v>1</v>
      </c>
      <c r="AL1667">
        <v>1</v>
      </c>
      <c r="AN1667">
        <v>0</v>
      </c>
      <c r="AO1667">
        <v>1</v>
      </c>
      <c r="AP1667">
        <v>0</v>
      </c>
      <c r="AQ1667">
        <v>0</v>
      </c>
      <c r="AR1667">
        <v>0</v>
      </c>
      <c r="AS1667" t="s">
        <v>3</v>
      </c>
      <c r="AT1667">
        <v>116</v>
      </c>
      <c r="AU1667" t="s">
        <v>3</v>
      </c>
      <c r="AV1667">
        <v>0</v>
      </c>
      <c r="AW1667">
        <v>2</v>
      </c>
      <c r="AX1667">
        <v>35813051</v>
      </c>
      <c r="AY1667">
        <v>1</v>
      </c>
      <c r="AZ1667">
        <v>0</v>
      </c>
      <c r="BA1667">
        <v>1647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CX1667">
        <f>Y1667*Source!I1584</f>
        <v>31.146000000000001</v>
      </c>
      <c r="CY1667">
        <f t="shared" si="271"/>
        <v>6.29</v>
      </c>
      <c r="CZ1667">
        <f t="shared" si="272"/>
        <v>0.85</v>
      </c>
      <c r="DA1667">
        <f t="shared" si="273"/>
        <v>7.4</v>
      </c>
      <c r="DB1667">
        <f t="shared" si="274"/>
        <v>98.6</v>
      </c>
      <c r="DC1667">
        <f t="shared" si="275"/>
        <v>0</v>
      </c>
    </row>
    <row r="1668" spans="1:107">
      <c r="A1668">
        <f>ROW(Source!A1584)</f>
        <v>1584</v>
      </c>
      <c r="B1668">
        <v>35806607</v>
      </c>
      <c r="C1668">
        <v>35813020</v>
      </c>
      <c r="D1668">
        <v>29111455</v>
      </c>
      <c r="E1668">
        <v>1</v>
      </c>
      <c r="F1668">
        <v>1</v>
      </c>
      <c r="G1668">
        <v>1</v>
      </c>
      <c r="H1668">
        <v>3</v>
      </c>
      <c r="I1668" t="s">
        <v>219</v>
      </c>
      <c r="J1668" t="s">
        <v>275</v>
      </c>
      <c r="K1668" t="s">
        <v>220</v>
      </c>
      <c r="L1668">
        <v>1327</v>
      </c>
      <c r="N1668">
        <v>1005</v>
      </c>
      <c r="O1668" t="s">
        <v>165</v>
      </c>
      <c r="P1668" t="s">
        <v>165</v>
      </c>
      <c r="Q1668">
        <v>1</v>
      </c>
      <c r="W1668">
        <v>0</v>
      </c>
      <c r="X1668">
        <v>-1126346608</v>
      </c>
      <c r="Y1668">
        <v>212</v>
      </c>
      <c r="AA1668">
        <v>73.790000000000006</v>
      </c>
      <c r="AB1668">
        <v>0</v>
      </c>
      <c r="AC1668">
        <v>0</v>
      </c>
      <c r="AD1668">
        <v>0</v>
      </c>
      <c r="AE1668">
        <v>15.06</v>
      </c>
      <c r="AF1668">
        <v>0</v>
      </c>
      <c r="AG1668">
        <v>0</v>
      </c>
      <c r="AH1668">
        <v>0</v>
      </c>
      <c r="AI1668">
        <v>4.9000000000000004</v>
      </c>
      <c r="AJ1668">
        <v>1</v>
      </c>
      <c r="AK1668">
        <v>1</v>
      </c>
      <c r="AL1668">
        <v>1</v>
      </c>
      <c r="AN1668">
        <v>0</v>
      </c>
      <c r="AO1668">
        <v>1</v>
      </c>
      <c r="AP1668">
        <v>0</v>
      </c>
      <c r="AQ1668">
        <v>0</v>
      </c>
      <c r="AR1668">
        <v>0</v>
      </c>
      <c r="AS1668" t="s">
        <v>3</v>
      </c>
      <c r="AT1668">
        <v>212</v>
      </c>
      <c r="AU1668" t="s">
        <v>3</v>
      </c>
      <c r="AV1668">
        <v>0</v>
      </c>
      <c r="AW1668">
        <v>2</v>
      </c>
      <c r="AX1668">
        <v>35813052</v>
      </c>
      <c r="AY1668">
        <v>1</v>
      </c>
      <c r="AZ1668">
        <v>0</v>
      </c>
      <c r="BA1668">
        <v>1648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CX1668">
        <f>Y1668*Source!I1584</f>
        <v>56.922000000000004</v>
      </c>
      <c r="CY1668">
        <f t="shared" si="271"/>
        <v>73.790000000000006</v>
      </c>
      <c r="CZ1668">
        <f t="shared" si="272"/>
        <v>15.06</v>
      </c>
      <c r="DA1668">
        <f t="shared" si="273"/>
        <v>4.9000000000000004</v>
      </c>
      <c r="DB1668">
        <f t="shared" si="274"/>
        <v>3192.72</v>
      </c>
      <c r="DC1668">
        <f t="shared" si="275"/>
        <v>0</v>
      </c>
    </row>
    <row r="1669" spans="1:107">
      <c r="A1669">
        <f>ROW(Source!A1584)</f>
        <v>1584</v>
      </c>
      <c r="B1669">
        <v>35806607</v>
      </c>
      <c r="C1669">
        <v>35813020</v>
      </c>
      <c r="D1669">
        <v>29114733</v>
      </c>
      <c r="E1669">
        <v>1</v>
      </c>
      <c r="F1669">
        <v>1</v>
      </c>
      <c r="G1669">
        <v>1</v>
      </c>
      <c r="H1669">
        <v>3</v>
      </c>
      <c r="I1669" t="s">
        <v>739</v>
      </c>
      <c r="J1669" t="s">
        <v>830</v>
      </c>
      <c r="K1669" t="s">
        <v>741</v>
      </c>
      <c r="L1669">
        <v>1354</v>
      </c>
      <c r="N1669">
        <v>1010</v>
      </c>
      <c r="O1669" t="s">
        <v>258</v>
      </c>
      <c r="P1669" t="s">
        <v>258</v>
      </c>
      <c r="Q1669">
        <v>1</v>
      </c>
      <c r="W1669">
        <v>0</v>
      </c>
      <c r="X1669">
        <v>-1352915271</v>
      </c>
      <c r="Y1669">
        <v>735</v>
      </c>
      <c r="AA1669">
        <v>0.3</v>
      </c>
      <c r="AB1669">
        <v>0</v>
      </c>
      <c r="AC1669">
        <v>0</v>
      </c>
      <c r="AD1669">
        <v>0</v>
      </c>
      <c r="AE1669">
        <v>0.02</v>
      </c>
      <c r="AF1669">
        <v>0</v>
      </c>
      <c r="AG1669">
        <v>0</v>
      </c>
      <c r="AH1669">
        <v>0</v>
      </c>
      <c r="AI1669">
        <v>14.91</v>
      </c>
      <c r="AJ1669">
        <v>1</v>
      </c>
      <c r="AK1669">
        <v>1</v>
      </c>
      <c r="AL1669">
        <v>1</v>
      </c>
      <c r="AN1669">
        <v>0</v>
      </c>
      <c r="AO1669">
        <v>1</v>
      </c>
      <c r="AP1669">
        <v>0</v>
      </c>
      <c r="AQ1669">
        <v>0</v>
      </c>
      <c r="AR1669">
        <v>0</v>
      </c>
      <c r="AS1669" t="s">
        <v>3</v>
      </c>
      <c r="AT1669">
        <v>735</v>
      </c>
      <c r="AU1669" t="s">
        <v>3</v>
      </c>
      <c r="AV1669">
        <v>0</v>
      </c>
      <c r="AW1669">
        <v>2</v>
      </c>
      <c r="AX1669">
        <v>35813053</v>
      </c>
      <c r="AY1669">
        <v>1</v>
      </c>
      <c r="AZ1669">
        <v>0</v>
      </c>
      <c r="BA1669">
        <v>1649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CX1669">
        <f>Y1669*Source!I1584</f>
        <v>197.34750000000003</v>
      </c>
      <c r="CY1669">
        <f t="shared" si="271"/>
        <v>0.3</v>
      </c>
      <c r="CZ1669">
        <f t="shared" si="272"/>
        <v>0.02</v>
      </c>
      <c r="DA1669">
        <f t="shared" si="273"/>
        <v>14.91</v>
      </c>
      <c r="DB1669">
        <f t="shared" si="274"/>
        <v>14.7</v>
      </c>
      <c r="DC1669">
        <f t="shared" si="275"/>
        <v>0</v>
      </c>
    </row>
    <row r="1670" spans="1:107">
      <c r="A1670">
        <f>ROW(Source!A1584)</f>
        <v>1584</v>
      </c>
      <c r="B1670">
        <v>35806607</v>
      </c>
      <c r="C1670">
        <v>35813020</v>
      </c>
      <c r="D1670">
        <v>29114734</v>
      </c>
      <c r="E1670">
        <v>1</v>
      </c>
      <c r="F1670">
        <v>1</v>
      </c>
      <c r="G1670">
        <v>1</v>
      </c>
      <c r="H1670">
        <v>3</v>
      </c>
      <c r="I1670" t="s">
        <v>742</v>
      </c>
      <c r="J1670" t="s">
        <v>889</v>
      </c>
      <c r="K1670" t="s">
        <v>744</v>
      </c>
      <c r="L1670">
        <v>1354</v>
      </c>
      <c r="N1670">
        <v>1010</v>
      </c>
      <c r="O1670" t="s">
        <v>258</v>
      </c>
      <c r="P1670" t="s">
        <v>258</v>
      </c>
      <c r="Q1670">
        <v>1</v>
      </c>
      <c r="W1670">
        <v>0</v>
      </c>
      <c r="X1670">
        <v>1370092194</v>
      </c>
      <c r="Y1670">
        <v>1855</v>
      </c>
      <c r="AA1670">
        <v>0.38</v>
      </c>
      <c r="AB1670">
        <v>0</v>
      </c>
      <c r="AC1670">
        <v>0</v>
      </c>
      <c r="AD1670">
        <v>0</v>
      </c>
      <c r="AE1670">
        <v>0.03</v>
      </c>
      <c r="AF1670">
        <v>0</v>
      </c>
      <c r="AG1670">
        <v>0</v>
      </c>
      <c r="AH1670">
        <v>0</v>
      </c>
      <c r="AI1670">
        <v>12.55</v>
      </c>
      <c r="AJ1670">
        <v>1</v>
      </c>
      <c r="AK1670">
        <v>1</v>
      </c>
      <c r="AL1670">
        <v>1</v>
      </c>
      <c r="AN1670">
        <v>0</v>
      </c>
      <c r="AO1670">
        <v>1</v>
      </c>
      <c r="AP1670">
        <v>0</v>
      </c>
      <c r="AQ1670">
        <v>0</v>
      </c>
      <c r="AR1670">
        <v>0</v>
      </c>
      <c r="AS1670" t="s">
        <v>3</v>
      </c>
      <c r="AT1670">
        <v>1855</v>
      </c>
      <c r="AU1670" t="s">
        <v>3</v>
      </c>
      <c r="AV1670">
        <v>0</v>
      </c>
      <c r="AW1670">
        <v>2</v>
      </c>
      <c r="AX1670">
        <v>35813054</v>
      </c>
      <c r="AY1670">
        <v>1</v>
      </c>
      <c r="AZ1670">
        <v>0</v>
      </c>
      <c r="BA1670">
        <v>1650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CX1670">
        <f>Y1670*Source!I1584</f>
        <v>498.06750000000005</v>
      </c>
      <c r="CY1670">
        <f t="shared" si="271"/>
        <v>0.38</v>
      </c>
      <c r="CZ1670">
        <f t="shared" si="272"/>
        <v>0.03</v>
      </c>
      <c r="DA1670">
        <f t="shared" si="273"/>
        <v>12.55</v>
      </c>
      <c r="DB1670">
        <f t="shared" si="274"/>
        <v>55.65</v>
      </c>
      <c r="DC1670">
        <f t="shared" si="275"/>
        <v>0</v>
      </c>
    </row>
    <row r="1671" spans="1:107">
      <c r="A1671">
        <f>ROW(Source!A1584)</f>
        <v>1584</v>
      </c>
      <c r="B1671">
        <v>35806607</v>
      </c>
      <c r="C1671">
        <v>35813020</v>
      </c>
      <c r="D1671">
        <v>29114482</v>
      </c>
      <c r="E1671">
        <v>1</v>
      </c>
      <c r="F1671">
        <v>1</v>
      </c>
      <c r="G1671">
        <v>1</v>
      </c>
      <c r="H1671">
        <v>3</v>
      </c>
      <c r="I1671" t="s">
        <v>745</v>
      </c>
      <c r="J1671" t="s">
        <v>890</v>
      </c>
      <c r="K1671" t="s">
        <v>747</v>
      </c>
      <c r="L1671">
        <v>1354</v>
      </c>
      <c r="N1671">
        <v>1010</v>
      </c>
      <c r="O1671" t="s">
        <v>258</v>
      </c>
      <c r="P1671" t="s">
        <v>258</v>
      </c>
      <c r="Q1671">
        <v>1</v>
      </c>
      <c r="W1671">
        <v>0</v>
      </c>
      <c r="X1671">
        <v>-520920930</v>
      </c>
      <c r="Y1671">
        <v>153</v>
      </c>
      <c r="AA1671">
        <v>0.33</v>
      </c>
      <c r="AB1671">
        <v>0</v>
      </c>
      <c r="AC1671">
        <v>0</v>
      </c>
      <c r="AD1671">
        <v>0</v>
      </c>
      <c r="AE1671">
        <v>7.0000000000000007E-2</v>
      </c>
      <c r="AF1671">
        <v>0</v>
      </c>
      <c r="AG1671">
        <v>0</v>
      </c>
      <c r="AH1671">
        <v>0</v>
      </c>
      <c r="AI1671">
        <v>4.74</v>
      </c>
      <c r="AJ1671">
        <v>1</v>
      </c>
      <c r="AK1671">
        <v>1</v>
      </c>
      <c r="AL1671">
        <v>1</v>
      </c>
      <c r="AN1671">
        <v>0</v>
      </c>
      <c r="AO1671">
        <v>1</v>
      </c>
      <c r="AP1671">
        <v>0</v>
      </c>
      <c r="AQ1671">
        <v>0</v>
      </c>
      <c r="AR1671">
        <v>0</v>
      </c>
      <c r="AS1671" t="s">
        <v>3</v>
      </c>
      <c r="AT1671">
        <v>153</v>
      </c>
      <c r="AU1671" t="s">
        <v>3</v>
      </c>
      <c r="AV1671">
        <v>0</v>
      </c>
      <c r="AW1671">
        <v>2</v>
      </c>
      <c r="AX1671">
        <v>35813055</v>
      </c>
      <c r="AY1671">
        <v>1</v>
      </c>
      <c r="AZ1671">
        <v>0</v>
      </c>
      <c r="BA1671">
        <v>1651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CX1671">
        <f>Y1671*Source!I1584</f>
        <v>41.080500000000001</v>
      </c>
      <c r="CY1671">
        <f t="shared" si="271"/>
        <v>0.33</v>
      </c>
      <c r="CZ1671">
        <f t="shared" si="272"/>
        <v>7.0000000000000007E-2</v>
      </c>
      <c r="DA1671">
        <f t="shared" si="273"/>
        <v>4.74</v>
      </c>
      <c r="DB1671">
        <f t="shared" si="274"/>
        <v>10.71</v>
      </c>
      <c r="DC1671">
        <f t="shared" si="275"/>
        <v>0</v>
      </c>
    </row>
    <row r="1672" spans="1:107">
      <c r="A1672">
        <f>ROW(Source!A1584)</f>
        <v>1584</v>
      </c>
      <c r="B1672">
        <v>35806607</v>
      </c>
      <c r="C1672">
        <v>35813020</v>
      </c>
      <c r="D1672">
        <v>29129584</v>
      </c>
      <c r="E1672">
        <v>1</v>
      </c>
      <c r="F1672">
        <v>1</v>
      </c>
      <c r="G1672">
        <v>1</v>
      </c>
      <c r="H1672">
        <v>3</v>
      </c>
      <c r="I1672" t="s">
        <v>748</v>
      </c>
      <c r="J1672" t="s">
        <v>891</v>
      </c>
      <c r="K1672" t="s">
        <v>750</v>
      </c>
      <c r="L1672">
        <v>1301</v>
      </c>
      <c r="N1672">
        <v>1003</v>
      </c>
      <c r="O1672" t="s">
        <v>151</v>
      </c>
      <c r="P1672" t="s">
        <v>151</v>
      </c>
      <c r="Q1672">
        <v>1</v>
      </c>
      <c r="W1672">
        <v>0</v>
      </c>
      <c r="X1672">
        <v>-1665253311</v>
      </c>
      <c r="Y1672">
        <v>88</v>
      </c>
      <c r="AA1672">
        <v>53.07</v>
      </c>
      <c r="AB1672">
        <v>0</v>
      </c>
      <c r="AC1672">
        <v>0</v>
      </c>
      <c r="AD1672">
        <v>0</v>
      </c>
      <c r="AE1672">
        <v>7.22</v>
      </c>
      <c r="AF1672">
        <v>0</v>
      </c>
      <c r="AG1672">
        <v>0</v>
      </c>
      <c r="AH1672">
        <v>0</v>
      </c>
      <c r="AI1672">
        <v>7.35</v>
      </c>
      <c r="AJ1672">
        <v>1</v>
      </c>
      <c r="AK1672">
        <v>1</v>
      </c>
      <c r="AL1672">
        <v>1</v>
      </c>
      <c r="AN1672">
        <v>0</v>
      </c>
      <c r="AO1672">
        <v>1</v>
      </c>
      <c r="AP1672">
        <v>0</v>
      </c>
      <c r="AQ1672">
        <v>0</v>
      </c>
      <c r="AR1672">
        <v>0</v>
      </c>
      <c r="AS1672" t="s">
        <v>3</v>
      </c>
      <c r="AT1672">
        <v>88</v>
      </c>
      <c r="AU1672" t="s">
        <v>3</v>
      </c>
      <c r="AV1672">
        <v>0</v>
      </c>
      <c r="AW1672">
        <v>2</v>
      </c>
      <c r="AX1672">
        <v>35813056</v>
      </c>
      <c r="AY1672">
        <v>1</v>
      </c>
      <c r="AZ1672">
        <v>0</v>
      </c>
      <c r="BA1672">
        <v>1652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CX1672">
        <f>Y1672*Source!I1584</f>
        <v>23.628</v>
      </c>
      <c r="CY1672">
        <f t="shared" si="271"/>
        <v>53.07</v>
      </c>
      <c r="CZ1672">
        <f t="shared" si="272"/>
        <v>7.22</v>
      </c>
      <c r="DA1672">
        <f t="shared" si="273"/>
        <v>7.35</v>
      </c>
      <c r="DB1672">
        <f t="shared" si="274"/>
        <v>635.36</v>
      </c>
      <c r="DC1672">
        <f t="shared" si="275"/>
        <v>0</v>
      </c>
    </row>
    <row r="1673" spans="1:107">
      <c r="A1673">
        <f>ROW(Source!A1584)</f>
        <v>1584</v>
      </c>
      <c r="B1673">
        <v>35806607</v>
      </c>
      <c r="C1673">
        <v>35813020</v>
      </c>
      <c r="D1673">
        <v>29129619</v>
      </c>
      <c r="E1673">
        <v>1</v>
      </c>
      <c r="F1673">
        <v>1</v>
      </c>
      <c r="G1673">
        <v>1</v>
      </c>
      <c r="H1673">
        <v>3</v>
      </c>
      <c r="I1673" t="s">
        <v>751</v>
      </c>
      <c r="J1673" t="s">
        <v>892</v>
      </c>
      <c r="K1673" t="s">
        <v>753</v>
      </c>
      <c r="L1673">
        <v>1301</v>
      </c>
      <c r="N1673">
        <v>1003</v>
      </c>
      <c r="O1673" t="s">
        <v>151</v>
      </c>
      <c r="P1673" t="s">
        <v>151</v>
      </c>
      <c r="Q1673">
        <v>1</v>
      </c>
      <c r="W1673">
        <v>0</v>
      </c>
      <c r="X1673">
        <v>1030922947</v>
      </c>
      <c r="Y1673">
        <v>225</v>
      </c>
      <c r="AA1673">
        <v>61.61</v>
      </c>
      <c r="AB1673">
        <v>0</v>
      </c>
      <c r="AC1673">
        <v>0</v>
      </c>
      <c r="AD1673">
        <v>0</v>
      </c>
      <c r="AE1673">
        <v>8.44</v>
      </c>
      <c r="AF1673">
        <v>0</v>
      </c>
      <c r="AG1673">
        <v>0</v>
      </c>
      <c r="AH1673">
        <v>0</v>
      </c>
      <c r="AI1673">
        <v>7.3</v>
      </c>
      <c r="AJ1673">
        <v>1</v>
      </c>
      <c r="AK1673">
        <v>1</v>
      </c>
      <c r="AL1673">
        <v>1</v>
      </c>
      <c r="AN1673">
        <v>0</v>
      </c>
      <c r="AO1673">
        <v>1</v>
      </c>
      <c r="AP1673">
        <v>0</v>
      </c>
      <c r="AQ1673">
        <v>0</v>
      </c>
      <c r="AR1673">
        <v>0</v>
      </c>
      <c r="AS1673" t="s">
        <v>3</v>
      </c>
      <c r="AT1673">
        <v>225</v>
      </c>
      <c r="AU1673" t="s">
        <v>3</v>
      </c>
      <c r="AV1673">
        <v>0</v>
      </c>
      <c r="AW1673">
        <v>2</v>
      </c>
      <c r="AX1673">
        <v>35813057</v>
      </c>
      <c r="AY1673">
        <v>1</v>
      </c>
      <c r="AZ1673">
        <v>0</v>
      </c>
      <c r="BA1673">
        <v>1653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CX1673">
        <f>Y1673*Source!I1584</f>
        <v>60.412500000000001</v>
      </c>
      <c r="CY1673">
        <f t="shared" si="271"/>
        <v>61.61</v>
      </c>
      <c r="CZ1673">
        <f t="shared" si="272"/>
        <v>8.44</v>
      </c>
      <c r="DA1673">
        <f t="shared" si="273"/>
        <v>7.3</v>
      </c>
      <c r="DB1673">
        <f t="shared" si="274"/>
        <v>1899</v>
      </c>
      <c r="DC1673">
        <f t="shared" si="275"/>
        <v>0</v>
      </c>
    </row>
    <row r="1674" spans="1:107">
      <c r="A1674">
        <f>ROW(Source!A1584)</f>
        <v>1584</v>
      </c>
      <c r="B1674">
        <v>35806607</v>
      </c>
      <c r="C1674">
        <v>35813020</v>
      </c>
      <c r="D1674">
        <v>29129634</v>
      </c>
      <c r="E1674">
        <v>1</v>
      </c>
      <c r="F1674">
        <v>1</v>
      </c>
      <c r="G1674">
        <v>1</v>
      </c>
      <c r="H1674">
        <v>3</v>
      </c>
      <c r="I1674" t="s">
        <v>853</v>
      </c>
      <c r="J1674" t="s">
        <v>893</v>
      </c>
      <c r="K1674" t="s">
        <v>855</v>
      </c>
      <c r="L1674">
        <v>1301</v>
      </c>
      <c r="N1674">
        <v>1003</v>
      </c>
      <c r="O1674" t="s">
        <v>151</v>
      </c>
      <c r="P1674" t="s">
        <v>151</v>
      </c>
      <c r="Q1674">
        <v>1</v>
      </c>
      <c r="W1674">
        <v>0</v>
      </c>
      <c r="X1674">
        <v>-234707112</v>
      </c>
      <c r="Y1674">
        <v>46</v>
      </c>
      <c r="AA1674">
        <v>37.020000000000003</v>
      </c>
      <c r="AB1674">
        <v>0</v>
      </c>
      <c r="AC1674">
        <v>0</v>
      </c>
      <c r="AD1674">
        <v>0</v>
      </c>
      <c r="AE1674">
        <v>3.32</v>
      </c>
      <c r="AF1674">
        <v>0</v>
      </c>
      <c r="AG1674">
        <v>0</v>
      </c>
      <c r="AH1674">
        <v>0</v>
      </c>
      <c r="AI1674">
        <v>11.15</v>
      </c>
      <c r="AJ1674">
        <v>1</v>
      </c>
      <c r="AK1674">
        <v>1</v>
      </c>
      <c r="AL1674">
        <v>1</v>
      </c>
      <c r="AN1674">
        <v>0</v>
      </c>
      <c r="AO1674">
        <v>1</v>
      </c>
      <c r="AP1674">
        <v>0</v>
      </c>
      <c r="AQ1674">
        <v>0</v>
      </c>
      <c r="AR1674">
        <v>0</v>
      </c>
      <c r="AS1674" t="s">
        <v>3</v>
      </c>
      <c r="AT1674">
        <v>46</v>
      </c>
      <c r="AU1674" t="s">
        <v>3</v>
      </c>
      <c r="AV1674">
        <v>0</v>
      </c>
      <c r="AW1674">
        <v>2</v>
      </c>
      <c r="AX1674">
        <v>35813058</v>
      </c>
      <c r="AY1674">
        <v>1</v>
      </c>
      <c r="AZ1674">
        <v>0</v>
      </c>
      <c r="BA1674">
        <v>1654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CX1674">
        <f>Y1674*Source!I1584</f>
        <v>12.351000000000001</v>
      </c>
      <c r="CY1674">
        <f t="shared" si="271"/>
        <v>37.020000000000003</v>
      </c>
      <c r="CZ1674">
        <f t="shared" si="272"/>
        <v>3.32</v>
      </c>
      <c r="DA1674">
        <f t="shared" si="273"/>
        <v>11.15</v>
      </c>
      <c r="DB1674">
        <f t="shared" si="274"/>
        <v>152.72</v>
      </c>
      <c r="DC1674">
        <f t="shared" si="275"/>
        <v>0</v>
      </c>
    </row>
    <row r="1675" spans="1:107">
      <c r="A1675">
        <f>ROW(Source!A1585)</f>
        <v>1585</v>
      </c>
      <c r="B1675">
        <v>35806607</v>
      </c>
      <c r="C1675">
        <v>35813059</v>
      </c>
      <c r="D1675">
        <v>18409850</v>
      </c>
      <c r="E1675">
        <v>1</v>
      </c>
      <c r="F1675">
        <v>1</v>
      </c>
      <c r="G1675">
        <v>1</v>
      </c>
      <c r="H1675">
        <v>1</v>
      </c>
      <c r="I1675" t="s">
        <v>709</v>
      </c>
      <c r="J1675" t="s">
        <v>3</v>
      </c>
      <c r="K1675" t="s">
        <v>710</v>
      </c>
      <c r="L1675">
        <v>1369</v>
      </c>
      <c r="N1675">
        <v>1013</v>
      </c>
      <c r="O1675" t="s">
        <v>583</v>
      </c>
      <c r="P1675" t="s">
        <v>583</v>
      </c>
      <c r="Q1675">
        <v>1</v>
      </c>
      <c r="W1675">
        <v>0</v>
      </c>
      <c r="X1675">
        <v>855544366</v>
      </c>
      <c r="Y1675">
        <v>96.6</v>
      </c>
      <c r="AA1675">
        <v>0</v>
      </c>
      <c r="AB1675">
        <v>0</v>
      </c>
      <c r="AC1675">
        <v>0</v>
      </c>
      <c r="AD1675">
        <v>300.99</v>
      </c>
      <c r="AE1675">
        <v>0</v>
      </c>
      <c r="AF1675">
        <v>0</v>
      </c>
      <c r="AG1675">
        <v>0</v>
      </c>
      <c r="AH1675">
        <v>300.99</v>
      </c>
      <c r="AI1675">
        <v>1</v>
      </c>
      <c r="AJ1675">
        <v>1</v>
      </c>
      <c r="AK1675">
        <v>1</v>
      </c>
      <c r="AL1675">
        <v>1</v>
      </c>
      <c r="AN1675">
        <v>0</v>
      </c>
      <c r="AO1675">
        <v>1</v>
      </c>
      <c r="AP1675">
        <v>1</v>
      </c>
      <c r="AQ1675">
        <v>0</v>
      </c>
      <c r="AR1675">
        <v>0</v>
      </c>
      <c r="AS1675" t="s">
        <v>3</v>
      </c>
      <c r="AT1675">
        <v>84</v>
      </c>
      <c r="AU1675" t="s">
        <v>144</v>
      </c>
      <c r="AV1675">
        <v>1</v>
      </c>
      <c r="AW1675">
        <v>2</v>
      </c>
      <c r="AX1675">
        <v>35813078</v>
      </c>
      <c r="AY1675">
        <v>2</v>
      </c>
      <c r="AZ1675">
        <v>131072</v>
      </c>
      <c r="BA1675">
        <v>1655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CX1675">
        <f>Y1675*Source!I1585</f>
        <v>25.937100000000001</v>
      </c>
      <c r="CY1675">
        <f>AD1675</f>
        <v>300.99</v>
      </c>
      <c r="CZ1675">
        <f>AH1675</f>
        <v>300.99</v>
      </c>
      <c r="DA1675">
        <f>AL1675</f>
        <v>1</v>
      </c>
      <c r="DB1675">
        <f>ROUND((ROUND(AT1675*CZ1675,2)*1.15),2)</f>
        <v>29075.63</v>
      </c>
      <c r="DC1675">
        <f>ROUND((ROUND(AT1675*AG1675,2)*1.15),2)</f>
        <v>0</v>
      </c>
    </row>
    <row r="1676" spans="1:107">
      <c r="A1676">
        <f>ROW(Source!A1585)</f>
        <v>1585</v>
      </c>
      <c r="B1676">
        <v>35806607</v>
      </c>
      <c r="C1676">
        <v>35813059</v>
      </c>
      <c r="D1676">
        <v>29173472</v>
      </c>
      <c r="E1676">
        <v>1</v>
      </c>
      <c r="F1676">
        <v>1</v>
      </c>
      <c r="G1676">
        <v>1</v>
      </c>
      <c r="H1676">
        <v>2</v>
      </c>
      <c r="I1676" t="s">
        <v>660</v>
      </c>
      <c r="J1676" t="s">
        <v>661</v>
      </c>
      <c r="K1676" t="s">
        <v>662</v>
      </c>
      <c r="L1676">
        <v>1368</v>
      </c>
      <c r="N1676">
        <v>1011</v>
      </c>
      <c r="O1676" t="s">
        <v>589</v>
      </c>
      <c r="P1676" t="s">
        <v>589</v>
      </c>
      <c r="Q1676">
        <v>1</v>
      </c>
      <c r="W1676">
        <v>0</v>
      </c>
      <c r="X1676">
        <v>275932499</v>
      </c>
      <c r="Y1676">
        <v>2.75</v>
      </c>
      <c r="AA1676">
        <v>0</v>
      </c>
      <c r="AB1676">
        <v>12.75</v>
      </c>
      <c r="AC1676">
        <v>0</v>
      </c>
      <c r="AD1676">
        <v>0</v>
      </c>
      <c r="AE1676">
        <v>0</v>
      </c>
      <c r="AF1676">
        <v>3</v>
      </c>
      <c r="AG1676">
        <v>0</v>
      </c>
      <c r="AH1676">
        <v>0</v>
      </c>
      <c r="AI1676">
        <v>1</v>
      </c>
      <c r="AJ1676">
        <v>4.25</v>
      </c>
      <c r="AK1676">
        <v>33.18</v>
      </c>
      <c r="AL1676">
        <v>1</v>
      </c>
      <c r="AN1676">
        <v>0</v>
      </c>
      <c r="AO1676">
        <v>1</v>
      </c>
      <c r="AP1676">
        <v>1</v>
      </c>
      <c r="AQ1676">
        <v>0</v>
      </c>
      <c r="AR1676">
        <v>0</v>
      </c>
      <c r="AS1676" t="s">
        <v>3</v>
      </c>
      <c r="AT1676">
        <v>2.2000000000000002</v>
      </c>
      <c r="AU1676" t="s">
        <v>143</v>
      </c>
      <c r="AV1676">
        <v>0</v>
      </c>
      <c r="AW1676">
        <v>2</v>
      </c>
      <c r="AX1676">
        <v>35813079</v>
      </c>
      <c r="AY1676">
        <v>1</v>
      </c>
      <c r="AZ1676">
        <v>0</v>
      </c>
      <c r="BA1676">
        <v>1656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CX1676">
        <f>Y1676*Source!I1585</f>
        <v>0.738375</v>
      </c>
      <c r="CY1676">
        <f>AB1676</f>
        <v>12.75</v>
      </c>
      <c r="CZ1676">
        <f>AF1676</f>
        <v>3</v>
      </c>
      <c r="DA1676">
        <f>AJ1676</f>
        <v>4.25</v>
      </c>
      <c r="DB1676">
        <f>ROUND((ROUND(AT1676*CZ1676,2)*1.25),2)</f>
        <v>8.25</v>
      </c>
      <c r="DC1676">
        <f>ROUND((ROUND(AT1676*AG1676,2)*1.25),2)</f>
        <v>0</v>
      </c>
    </row>
    <row r="1677" spans="1:107">
      <c r="A1677">
        <f>ROW(Source!A1585)</f>
        <v>1585</v>
      </c>
      <c r="B1677">
        <v>35806607</v>
      </c>
      <c r="C1677">
        <v>35813059</v>
      </c>
      <c r="D1677">
        <v>29174538</v>
      </c>
      <c r="E1677">
        <v>1</v>
      </c>
      <c r="F1677">
        <v>1</v>
      </c>
      <c r="G1677">
        <v>1</v>
      </c>
      <c r="H1677">
        <v>2</v>
      </c>
      <c r="I1677" t="s">
        <v>712</v>
      </c>
      <c r="J1677" t="s">
        <v>820</v>
      </c>
      <c r="K1677" t="s">
        <v>714</v>
      </c>
      <c r="L1677">
        <v>1368</v>
      </c>
      <c r="N1677">
        <v>1011</v>
      </c>
      <c r="O1677" t="s">
        <v>589</v>
      </c>
      <c r="P1677" t="s">
        <v>589</v>
      </c>
      <c r="Q1677">
        <v>1</v>
      </c>
      <c r="W1677">
        <v>0</v>
      </c>
      <c r="X1677">
        <v>1107538725</v>
      </c>
      <c r="Y1677">
        <v>0.21250000000000002</v>
      </c>
      <c r="AA1677">
        <v>0</v>
      </c>
      <c r="AB1677">
        <v>187.1</v>
      </c>
      <c r="AC1677">
        <v>0</v>
      </c>
      <c r="AD1677">
        <v>0</v>
      </c>
      <c r="AE1677">
        <v>0</v>
      </c>
      <c r="AF1677">
        <v>33.590000000000003</v>
      </c>
      <c r="AG1677">
        <v>0</v>
      </c>
      <c r="AH1677">
        <v>0</v>
      </c>
      <c r="AI1677">
        <v>1</v>
      </c>
      <c r="AJ1677">
        <v>5.57</v>
      </c>
      <c r="AK1677">
        <v>33.18</v>
      </c>
      <c r="AL1677">
        <v>1</v>
      </c>
      <c r="AN1677">
        <v>0</v>
      </c>
      <c r="AO1677">
        <v>1</v>
      </c>
      <c r="AP1677">
        <v>1</v>
      </c>
      <c r="AQ1677">
        <v>0</v>
      </c>
      <c r="AR1677">
        <v>0</v>
      </c>
      <c r="AS1677" t="s">
        <v>3</v>
      </c>
      <c r="AT1677">
        <v>0.17</v>
      </c>
      <c r="AU1677" t="s">
        <v>143</v>
      </c>
      <c r="AV1677">
        <v>0</v>
      </c>
      <c r="AW1677">
        <v>2</v>
      </c>
      <c r="AX1677">
        <v>35813080</v>
      </c>
      <c r="AY1677">
        <v>1</v>
      </c>
      <c r="AZ1677">
        <v>0</v>
      </c>
      <c r="BA1677">
        <v>1657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CX1677">
        <f>Y1677*Source!I1585</f>
        <v>5.705625000000001E-2</v>
      </c>
      <c r="CY1677">
        <f>AB1677</f>
        <v>187.1</v>
      </c>
      <c r="CZ1677">
        <f>AF1677</f>
        <v>33.590000000000003</v>
      </c>
      <c r="DA1677">
        <f>AJ1677</f>
        <v>5.57</v>
      </c>
      <c r="DB1677">
        <f>ROUND((ROUND(AT1677*CZ1677,2)*1.25),2)</f>
        <v>7.14</v>
      </c>
      <c r="DC1677">
        <f>ROUND((ROUND(AT1677*AG1677,2)*1.25),2)</f>
        <v>0</v>
      </c>
    </row>
    <row r="1678" spans="1:107">
      <c r="A1678">
        <f>ROW(Source!A1585)</f>
        <v>1585</v>
      </c>
      <c r="B1678">
        <v>35806607</v>
      </c>
      <c r="C1678">
        <v>35813059</v>
      </c>
      <c r="D1678">
        <v>29174580</v>
      </c>
      <c r="E1678">
        <v>1</v>
      </c>
      <c r="F1678">
        <v>1</v>
      </c>
      <c r="G1678">
        <v>1</v>
      </c>
      <c r="H1678">
        <v>2</v>
      </c>
      <c r="I1678" t="s">
        <v>715</v>
      </c>
      <c r="J1678" t="s">
        <v>821</v>
      </c>
      <c r="K1678" t="s">
        <v>717</v>
      </c>
      <c r="L1678">
        <v>1368</v>
      </c>
      <c r="N1678">
        <v>1011</v>
      </c>
      <c r="O1678" t="s">
        <v>589</v>
      </c>
      <c r="P1678" t="s">
        <v>589</v>
      </c>
      <c r="Q1678">
        <v>1</v>
      </c>
      <c r="W1678">
        <v>0</v>
      </c>
      <c r="X1678">
        <v>-169468834</v>
      </c>
      <c r="Y1678">
        <v>1.0874999999999999</v>
      </c>
      <c r="AA1678">
        <v>0</v>
      </c>
      <c r="AB1678">
        <v>31.87</v>
      </c>
      <c r="AC1678">
        <v>0</v>
      </c>
      <c r="AD1678">
        <v>0</v>
      </c>
      <c r="AE1678">
        <v>0</v>
      </c>
      <c r="AF1678">
        <v>2.08</v>
      </c>
      <c r="AG1678">
        <v>0</v>
      </c>
      <c r="AH1678">
        <v>0</v>
      </c>
      <c r="AI1678">
        <v>1</v>
      </c>
      <c r="AJ1678">
        <v>15.32</v>
      </c>
      <c r="AK1678">
        <v>33.18</v>
      </c>
      <c r="AL1678">
        <v>1</v>
      </c>
      <c r="AN1678">
        <v>0</v>
      </c>
      <c r="AO1678">
        <v>1</v>
      </c>
      <c r="AP1678">
        <v>1</v>
      </c>
      <c r="AQ1678">
        <v>0</v>
      </c>
      <c r="AR1678">
        <v>0</v>
      </c>
      <c r="AS1678" t="s">
        <v>3</v>
      </c>
      <c r="AT1678">
        <v>0.87</v>
      </c>
      <c r="AU1678" t="s">
        <v>143</v>
      </c>
      <c r="AV1678">
        <v>0</v>
      </c>
      <c r="AW1678">
        <v>2</v>
      </c>
      <c r="AX1678">
        <v>35813081</v>
      </c>
      <c r="AY1678">
        <v>1</v>
      </c>
      <c r="AZ1678">
        <v>0</v>
      </c>
      <c r="BA1678">
        <v>1658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CX1678">
        <f>Y1678*Source!I1585</f>
        <v>0.29199375</v>
      </c>
      <c r="CY1678">
        <f>AB1678</f>
        <v>31.87</v>
      </c>
      <c r="CZ1678">
        <f>AF1678</f>
        <v>2.08</v>
      </c>
      <c r="DA1678">
        <f>AJ1678</f>
        <v>15.32</v>
      </c>
      <c r="DB1678">
        <f>ROUND((ROUND(AT1678*CZ1678,2)*1.25),2)</f>
        <v>2.2599999999999998</v>
      </c>
      <c r="DC1678">
        <f>ROUND((ROUND(AT1678*AG1678,2)*1.25),2)</f>
        <v>0</v>
      </c>
    </row>
    <row r="1679" spans="1:107">
      <c r="A1679">
        <f>ROW(Source!A1585)</f>
        <v>1585</v>
      </c>
      <c r="B1679">
        <v>35806607</v>
      </c>
      <c r="C1679">
        <v>35813059</v>
      </c>
      <c r="D1679">
        <v>29109354</v>
      </c>
      <c r="E1679">
        <v>1</v>
      </c>
      <c r="F1679">
        <v>1</v>
      </c>
      <c r="G1679">
        <v>1</v>
      </c>
      <c r="H1679">
        <v>3</v>
      </c>
      <c r="I1679" t="s">
        <v>718</v>
      </c>
      <c r="J1679" t="s">
        <v>822</v>
      </c>
      <c r="K1679" t="s">
        <v>720</v>
      </c>
      <c r="L1679">
        <v>1346</v>
      </c>
      <c r="N1679">
        <v>1009</v>
      </c>
      <c r="O1679" t="s">
        <v>170</v>
      </c>
      <c r="P1679" t="s">
        <v>170</v>
      </c>
      <c r="Q1679">
        <v>1</v>
      </c>
      <c r="W1679">
        <v>0</v>
      </c>
      <c r="X1679">
        <v>-882693383</v>
      </c>
      <c r="Y1679">
        <v>10</v>
      </c>
      <c r="AA1679">
        <v>64.010000000000005</v>
      </c>
      <c r="AB1679">
        <v>0</v>
      </c>
      <c r="AC1679">
        <v>0</v>
      </c>
      <c r="AD1679">
        <v>0</v>
      </c>
      <c r="AE1679">
        <v>46.72</v>
      </c>
      <c r="AF1679">
        <v>0</v>
      </c>
      <c r="AG1679">
        <v>0</v>
      </c>
      <c r="AH1679">
        <v>0</v>
      </c>
      <c r="AI1679">
        <v>1.37</v>
      </c>
      <c r="AJ1679">
        <v>1</v>
      </c>
      <c r="AK1679">
        <v>1</v>
      </c>
      <c r="AL1679">
        <v>1</v>
      </c>
      <c r="AN1679">
        <v>0</v>
      </c>
      <c r="AO1679">
        <v>1</v>
      </c>
      <c r="AP1679">
        <v>0</v>
      </c>
      <c r="AQ1679">
        <v>0</v>
      </c>
      <c r="AR1679">
        <v>0</v>
      </c>
      <c r="AS1679" t="s">
        <v>3</v>
      </c>
      <c r="AT1679">
        <v>10</v>
      </c>
      <c r="AU1679" t="s">
        <v>3</v>
      </c>
      <c r="AV1679">
        <v>0</v>
      </c>
      <c r="AW1679">
        <v>2</v>
      </c>
      <c r="AX1679">
        <v>35813082</v>
      </c>
      <c r="AY1679">
        <v>1</v>
      </c>
      <c r="AZ1679">
        <v>0</v>
      </c>
      <c r="BA1679">
        <v>1659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CX1679">
        <f>Y1679*Source!I1585</f>
        <v>2.6850000000000001</v>
      </c>
      <c r="CY1679">
        <f t="shared" ref="CY1679:CY1692" si="276">AA1679</f>
        <v>64.010000000000005</v>
      </c>
      <c r="CZ1679">
        <f t="shared" ref="CZ1679:CZ1692" si="277">AE1679</f>
        <v>46.72</v>
      </c>
      <c r="DA1679">
        <f t="shared" ref="DA1679:DA1692" si="278">AI1679</f>
        <v>1.37</v>
      </c>
      <c r="DB1679">
        <f t="shared" ref="DB1679:DB1692" si="279">ROUND(ROUND(AT1679*CZ1679,2),2)</f>
        <v>467.2</v>
      </c>
      <c r="DC1679">
        <f t="shared" ref="DC1679:DC1692" si="280">ROUND(ROUND(AT1679*AG1679,2),2)</f>
        <v>0</v>
      </c>
    </row>
    <row r="1680" spans="1:107">
      <c r="A1680">
        <f>ROW(Source!A1585)</f>
        <v>1585</v>
      </c>
      <c r="B1680">
        <v>35806607</v>
      </c>
      <c r="C1680">
        <v>35813059</v>
      </c>
      <c r="D1680">
        <v>29109414</v>
      </c>
      <c r="E1680">
        <v>1</v>
      </c>
      <c r="F1680">
        <v>1</v>
      </c>
      <c r="G1680">
        <v>1</v>
      </c>
      <c r="H1680">
        <v>3</v>
      </c>
      <c r="I1680" t="s">
        <v>721</v>
      </c>
      <c r="J1680" t="s">
        <v>887</v>
      </c>
      <c r="K1680" t="s">
        <v>723</v>
      </c>
      <c r="L1680">
        <v>1346</v>
      </c>
      <c r="N1680">
        <v>1009</v>
      </c>
      <c r="O1680" t="s">
        <v>170</v>
      </c>
      <c r="P1680" t="s">
        <v>170</v>
      </c>
      <c r="Q1680">
        <v>1</v>
      </c>
      <c r="W1680">
        <v>0</v>
      </c>
      <c r="X1680">
        <v>1092262719</v>
      </c>
      <c r="Y1680">
        <v>137</v>
      </c>
      <c r="AA1680">
        <v>10.1</v>
      </c>
      <c r="AB1680">
        <v>0</v>
      </c>
      <c r="AC1680">
        <v>0</v>
      </c>
      <c r="AD1680">
        <v>0</v>
      </c>
      <c r="AE1680">
        <v>1.58</v>
      </c>
      <c r="AF1680">
        <v>0</v>
      </c>
      <c r="AG1680">
        <v>0</v>
      </c>
      <c r="AH1680">
        <v>0</v>
      </c>
      <c r="AI1680">
        <v>6.39</v>
      </c>
      <c r="AJ1680">
        <v>1</v>
      </c>
      <c r="AK1680">
        <v>1</v>
      </c>
      <c r="AL1680">
        <v>1</v>
      </c>
      <c r="AN1680">
        <v>0</v>
      </c>
      <c r="AO1680">
        <v>1</v>
      </c>
      <c r="AP1680">
        <v>0</v>
      </c>
      <c r="AQ1680">
        <v>0</v>
      </c>
      <c r="AR1680">
        <v>0</v>
      </c>
      <c r="AS1680" t="s">
        <v>3</v>
      </c>
      <c r="AT1680">
        <v>137</v>
      </c>
      <c r="AU1680" t="s">
        <v>3</v>
      </c>
      <c r="AV1680">
        <v>0</v>
      </c>
      <c r="AW1680">
        <v>2</v>
      </c>
      <c r="AX1680">
        <v>35813083</v>
      </c>
      <c r="AY1680">
        <v>1</v>
      </c>
      <c r="AZ1680">
        <v>0</v>
      </c>
      <c r="BA1680">
        <v>1660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CX1680">
        <f>Y1680*Source!I1585</f>
        <v>36.784500000000001</v>
      </c>
      <c r="CY1680">
        <f t="shared" si="276"/>
        <v>10.1</v>
      </c>
      <c r="CZ1680">
        <f t="shared" si="277"/>
        <v>1.58</v>
      </c>
      <c r="DA1680">
        <f t="shared" si="278"/>
        <v>6.39</v>
      </c>
      <c r="DB1680">
        <f t="shared" si="279"/>
        <v>216.46</v>
      </c>
      <c r="DC1680">
        <f t="shared" si="280"/>
        <v>0</v>
      </c>
    </row>
    <row r="1681" spans="1:107">
      <c r="A1681">
        <f>ROW(Source!A1585)</f>
        <v>1585</v>
      </c>
      <c r="B1681">
        <v>35806607</v>
      </c>
      <c r="C1681">
        <v>35813059</v>
      </c>
      <c r="D1681">
        <v>29109781</v>
      </c>
      <c r="E1681">
        <v>1</v>
      </c>
      <c r="F1681">
        <v>1</v>
      </c>
      <c r="G1681">
        <v>1</v>
      </c>
      <c r="H1681">
        <v>3</v>
      </c>
      <c r="I1681" t="s">
        <v>724</v>
      </c>
      <c r="J1681" t="s">
        <v>823</v>
      </c>
      <c r="K1681" t="s">
        <v>726</v>
      </c>
      <c r="L1681">
        <v>1346</v>
      </c>
      <c r="N1681">
        <v>1009</v>
      </c>
      <c r="O1681" t="s">
        <v>170</v>
      </c>
      <c r="P1681" t="s">
        <v>170</v>
      </c>
      <c r="Q1681">
        <v>1</v>
      </c>
      <c r="W1681">
        <v>0</v>
      </c>
      <c r="X1681">
        <v>-306339415</v>
      </c>
      <c r="Y1681">
        <v>10</v>
      </c>
      <c r="AA1681">
        <v>60.38</v>
      </c>
      <c r="AB1681">
        <v>0</v>
      </c>
      <c r="AC1681">
        <v>0</v>
      </c>
      <c r="AD1681">
        <v>0</v>
      </c>
      <c r="AE1681">
        <v>11.12</v>
      </c>
      <c r="AF1681">
        <v>0</v>
      </c>
      <c r="AG1681">
        <v>0</v>
      </c>
      <c r="AH1681">
        <v>0</v>
      </c>
      <c r="AI1681">
        <v>5.43</v>
      </c>
      <c r="AJ1681">
        <v>1</v>
      </c>
      <c r="AK1681">
        <v>1</v>
      </c>
      <c r="AL1681">
        <v>1</v>
      </c>
      <c r="AN1681">
        <v>0</v>
      </c>
      <c r="AO1681">
        <v>1</v>
      </c>
      <c r="AP1681">
        <v>0</v>
      </c>
      <c r="AQ1681">
        <v>0</v>
      </c>
      <c r="AR1681">
        <v>0</v>
      </c>
      <c r="AS1681" t="s">
        <v>3</v>
      </c>
      <c r="AT1681">
        <v>10</v>
      </c>
      <c r="AU1681" t="s">
        <v>3</v>
      </c>
      <c r="AV1681">
        <v>0</v>
      </c>
      <c r="AW1681">
        <v>2</v>
      </c>
      <c r="AX1681">
        <v>35813084</v>
      </c>
      <c r="AY1681">
        <v>1</v>
      </c>
      <c r="AZ1681">
        <v>0</v>
      </c>
      <c r="BA1681">
        <v>1661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CX1681">
        <f>Y1681*Source!I1585</f>
        <v>2.6850000000000001</v>
      </c>
      <c r="CY1681">
        <f t="shared" si="276"/>
        <v>60.38</v>
      </c>
      <c r="CZ1681">
        <f t="shared" si="277"/>
        <v>11.12</v>
      </c>
      <c r="DA1681">
        <f t="shared" si="278"/>
        <v>5.43</v>
      </c>
      <c r="DB1681">
        <f t="shared" si="279"/>
        <v>111.2</v>
      </c>
      <c r="DC1681">
        <f t="shared" si="280"/>
        <v>0</v>
      </c>
    </row>
    <row r="1682" spans="1:107">
      <c r="A1682">
        <f>ROW(Source!A1585)</f>
        <v>1585</v>
      </c>
      <c r="B1682">
        <v>35806607</v>
      </c>
      <c r="C1682">
        <v>35813059</v>
      </c>
      <c r="D1682">
        <v>29109782</v>
      </c>
      <c r="E1682">
        <v>1</v>
      </c>
      <c r="F1682">
        <v>1</v>
      </c>
      <c r="G1682">
        <v>1</v>
      </c>
      <c r="H1682">
        <v>3</v>
      </c>
      <c r="I1682" t="s">
        <v>727</v>
      </c>
      <c r="J1682" t="s">
        <v>824</v>
      </c>
      <c r="K1682" t="s">
        <v>729</v>
      </c>
      <c r="L1682">
        <v>1346</v>
      </c>
      <c r="N1682">
        <v>1009</v>
      </c>
      <c r="O1682" t="s">
        <v>170</v>
      </c>
      <c r="P1682" t="s">
        <v>170</v>
      </c>
      <c r="Q1682">
        <v>1</v>
      </c>
      <c r="W1682">
        <v>0</v>
      </c>
      <c r="X1682">
        <v>-71279152</v>
      </c>
      <c r="Y1682">
        <v>69</v>
      </c>
      <c r="AA1682">
        <v>16.309999999999999</v>
      </c>
      <c r="AB1682">
        <v>0</v>
      </c>
      <c r="AC1682">
        <v>0</v>
      </c>
      <c r="AD1682">
        <v>0</v>
      </c>
      <c r="AE1682">
        <v>4.3600000000000003</v>
      </c>
      <c r="AF1682">
        <v>0</v>
      </c>
      <c r="AG1682">
        <v>0</v>
      </c>
      <c r="AH1682">
        <v>0</v>
      </c>
      <c r="AI1682">
        <v>3.74</v>
      </c>
      <c r="AJ1682">
        <v>1</v>
      </c>
      <c r="AK1682">
        <v>1</v>
      </c>
      <c r="AL1682">
        <v>1</v>
      </c>
      <c r="AN1682">
        <v>0</v>
      </c>
      <c r="AO1682">
        <v>1</v>
      </c>
      <c r="AP1682">
        <v>0</v>
      </c>
      <c r="AQ1682">
        <v>0</v>
      </c>
      <c r="AR1682">
        <v>0</v>
      </c>
      <c r="AS1682" t="s">
        <v>3</v>
      </c>
      <c r="AT1682">
        <v>69</v>
      </c>
      <c r="AU1682" t="s">
        <v>3</v>
      </c>
      <c r="AV1682">
        <v>0</v>
      </c>
      <c r="AW1682">
        <v>2</v>
      </c>
      <c r="AX1682">
        <v>35813085</v>
      </c>
      <c r="AY1682">
        <v>1</v>
      </c>
      <c r="AZ1682">
        <v>0</v>
      </c>
      <c r="BA1682">
        <v>1662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CX1682">
        <f>Y1682*Source!I1585</f>
        <v>18.526500000000002</v>
      </c>
      <c r="CY1682">
        <f t="shared" si="276"/>
        <v>16.309999999999999</v>
      </c>
      <c r="CZ1682">
        <f t="shared" si="277"/>
        <v>4.3600000000000003</v>
      </c>
      <c r="DA1682">
        <f t="shared" si="278"/>
        <v>3.74</v>
      </c>
      <c r="DB1682">
        <f t="shared" si="279"/>
        <v>300.83999999999997</v>
      </c>
      <c r="DC1682">
        <f t="shared" si="280"/>
        <v>0</v>
      </c>
    </row>
    <row r="1683" spans="1:107">
      <c r="A1683">
        <f>ROW(Source!A1585)</f>
        <v>1585</v>
      </c>
      <c r="B1683">
        <v>35806607</v>
      </c>
      <c r="C1683">
        <v>35813059</v>
      </c>
      <c r="D1683">
        <v>29110699</v>
      </c>
      <c r="E1683">
        <v>1</v>
      </c>
      <c r="F1683">
        <v>1</v>
      </c>
      <c r="G1683">
        <v>1</v>
      </c>
      <c r="H1683">
        <v>3</v>
      </c>
      <c r="I1683" t="s">
        <v>730</v>
      </c>
      <c r="J1683" t="s">
        <v>825</v>
      </c>
      <c r="K1683" t="s">
        <v>732</v>
      </c>
      <c r="L1683">
        <v>1301</v>
      </c>
      <c r="N1683">
        <v>1003</v>
      </c>
      <c r="O1683" t="s">
        <v>151</v>
      </c>
      <c r="P1683" t="s">
        <v>151</v>
      </c>
      <c r="Q1683">
        <v>1</v>
      </c>
      <c r="W1683">
        <v>0</v>
      </c>
      <c r="X1683">
        <v>1063889258</v>
      </c>
      <c r="Y1683">
        <v>118</v>
      </c>
      <c r="AA1683">
        <v>1.24</v>
      </c>
      <c r="AB1683">
        <v>0</v>
      </c>
      <c r="AC1683">
        <v>0</v>
      </c>
      <c r="AD1683">
        <v>0</v>
      </c>
      <c r="AE1683">
        <v>0.17</v>
      </c>
      <c r="AF1683">
        <v>0</v>
      </c>
      <c r="AG1683">
        <v>0</v>
      </c>
      <c r="AH1683">
        <v>0</v>
      </c>
      <c r="AI1683">
        <v>7.29</v>
      </c>
      <c r="AJ1683">
        <v>1</v>
      </c>
      <c r="AK1683">
        <v>1</v>
      </c>
      <c r="AL1683">
        <v>1</v>
      </c>
      <c r="AN1683">
        <v>0</v>
      </c>
      <c r="AO1683">
        <v>1</v>
      </c>
      <c r="AP1683">
        <v>0</v>
      </c>
      <c r="AQ1683">
        <v>0</v>
      </c>
      <c r="AR1683">
        <v>0</v>
      </c>
      <c r="AS1683" t="s">
        <v>3</v>
      </c>
      <c r="AT1683">
        <v>118</v>
      </c>
      <c r="AU1683" t="s">
        <v>3</v>
      </c>
      <c r="AV1683">
        <v>0</v>
      </c>
      <c r="AW1683">
        <v>2</v>
      </c>
      <c r="AX1683">
        <v>35813086</v>
      </c>
      <c r="AY1683">
        <v>1</v>
      </c>
      <c r="AZ1683">
        <v>0</v>
      </c>
      <c r="BA1683">
        <v>1663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CX1683">
        <f>Y1683*Source!I1585</f>
        <v>31.683000000000003</v>
      </c>
      <c r="CY1683">
        <f t="shared" si="276"/>
        <v>1.24</v>
      </c>
      <c r="CZ1683">
        <f t="shared" si="277"/>
        <v>0.17</v>
      </c>
      <c r="DA1683">
        <f t="shared" si="278"/>
        <v>7.29</v>
      </c>
      <c r="DB1683">
        <f t="shared" si="279"/>
        <v>20.059999999999999</v>
      </c>
      <c r="DC1683">
        <f t="shared" si="280"/>
        <v>0</v>
      </c>
    </row>
    <row r="1684" spans="1:107">
      <c r="A1684">
        <f>ROW(Source!A1585)</f>
        <v>1585</v>
      </c>
      <c r="B1684">
        <v>35806607</v>
      </c>
      <c r="C1684">
        <v>35813059</v>
      </c>
      <c r="D1684">
        <v>29110797</v>
      </c>
      <c r="E1684">
        <v>1</v>
      </c>
      <c r="F1684">
        <v>1</v>
      </c>
      <c r="G1684">
        <v>1</v>
      </c>
      <c r="H1684">
        <v>3</v>
      </c>
      <c r="I1684" t="s">
        <v>733</v>
      </c>
      <c r="J1684" t="s">
        <v>826</v>
      </c>
      <c r="K1684" t="s">
        <v>735</v>
      </c>
      <c r="L1684">
        <v>1301</v>
      </c>
      <c r="N1684">
        <v>1003</v>
      </c>
      <c r="O1684" t="s">
        <v>151</v>
      </c>
      <c r="P1684" t="s">
        <v>151</v>
      </c>
      <c r="Q1684">
        <v>1</v>
      </c>
      <c r="W1684">
        <v>0</v>
      </c>
      <c r="X1684">
        <v>1919953005</v>
      </c>
      <c r="Y1684">
        <v>80</v>
      </c>
      <c r="AA1684">
        <v>15.5</v>
      </c>
      <c r="AB1684">
        <v>0</v>
      </c>
      <c r="AC1684">
        <v>0</v>
      </c>
      <c r="AD1684">
        <v>0</v>
      </c>
      <c r="AE1684">
        <v>1.74</v>
      </c>
      <c r="AF1684">
        <v>0</v>
      </c>
      <c r="AG1684">
        <v>0</v>
      </c>
      <c r="AH1684">
        <v>0</v>
      </c>
      <c r="AI1684">
        <v>8.91</v>
      </c>
      <c r="AJ1684">
        <v>1</v>
      </c>
      <c r="AK1684">
        <v>1</v>
      </c>
      <c r="AL1684">
        <v>1</v>
      </c>
      <c r="AN1684">
        <v>0</v>
      </c>
      <c r="AO1684">
        <v>1</v>
      </c>
      <c r="AP1684">
        <v>0</v>
      </c>
      <c r="AQ1684">
        <v>0</v>
      </c>
      <c r="AR1684">
        <v>0</v>
      </c>
      <c r="AS1684" t="s">
        <v>3</v>
      </c>
      <c r="AT1684">
        <v>80</v>
      </c>
      <c r="AU1684" t="s">
        <v>3</v>
      </c>
      <c r="AV1684">
        <v>0</v>
      </c>
      <c r="AW1684">
        <v>2</v>
      </c>
      <c r="AX1684">
        <v>35813087</v>
      </c>
      <c r="AY1684">
        <v>1</v>
      </c>
      <c r="AZ1684">
        <v>0</v>
      </c>
      <c r="BA1684">
        <v>1664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CX1684">
        <f>Y1684*Source!I1585</f>
        <v>21.48</v>
      </c>
      <c r="CY1684">
        <f t="shared" si="276"/>
        <v>15.5</v>
      </c>
      <c r="CZ1684">
        <f t="shared" si="277"/>
        <v>1.74</v>
      </c>
      <c r="DA1684">
        <f t="shared" si="278"/>
        <v>8.91</v>
      </c>
      <c r="DB1684">
        <f t="shared" si="279"/>
        <v>139.19999999999999</v>
      </c>
      <c r="DC1684">
        <f t="shared" si="280"/>
        <v>0</v>
      </c>
    </row>
    <row r="1685" spans="1:107">
      <c r="A1685">
        <f>ROW(Source!A1585)</f>
        <v>1585</v>
      </c>
      <c r="B1685">
        <v>35806607</v>
      </c>
      <c r="C1685">
        <v>35813059</v>
      </c>
      <c r="D1685">
        <v>29110815</v>
      </c>
      <c r="E1685">
        <v>1</v>
      </c>
      <c r="F1685">
        <v>1</v>
      </c>
      <c r="G1685">
        <v>1</v>
      </c>
      <c r="H1685">
        <v>3</v>
      </c>
      <c r="I1685" t="s">
        <v>736</v>
      </c>
      <c r="J1685" t="s">
        <v>888</v>
      </c>
      <c r="K1685" t="s">
        <v>738</v>
      </c>
      <c r="L1685">
        <v>1301</v>
      </c>
      <c r="N1685">
        <v>1003</v>
      </c>
      <c r="O1685" t="s">
        <v>151</v>
      </c>
      <c r="P1685" t="s">
        <v>151</v>
      </c>
      <c r="Q1685">
        <v>1</v>
      </c>
      <c r="W1685">
        <v>0</v>
      </c>
      <c r="X1685">
        <v>-1169660804</v>
      </c>
      <c r="Y1685">
        <v>117</v>
      </c>
      <c r="AA1685">
        <v>6.29</v>
      </c>
      <c r="AB1685">
        <v>0</v>
      </c>
      <c r="AC1685">
        <v>0</v>
      </c>
      <c r="AD1685">
        <v>0</v>
      </c>
      <c r="AE1685">
        <v>0.85</v>
      </c>
      <c r="AF1685">
        <v>0</v>
      </c>
      <c r="AG1685">
        <v>0</v>
      </c>
      <c r="AH1685">
        <v>0</v>
      </c>
      <c r="AI1685">
        <v>7.4</v>
      </c>
      <c r="AJ1685">
        <v>1</v>
      </c>
      <c r="AK1685">
        <v>1</v>
      </c>
      <c r="AL1685">
        <v>1</v>
      </c>
      <c r="AN1685">
        <v>0</v>
      </c>
      <c r="AO1685">
        <v>1</v>
      </c>
      <c r="AP1685">
        <v>0</v>
      </c>
      <c r="AQ1685">
        <v>0</v>
      </c>
      <c r="AR1685">
        <v>0</v>
      </c>
      <c r="AS1685" t="s">
        <v>3</v>
      </c>
      <c r="AT1685">
        <v>117</v>
      </c>
      <c r="AU1685" t="s">
        <v>3</v>
      </c>
      <c r="AV1685">
        <v>0</v>
      </c>
      <c r="AW1685">
        <v>2</v>
      </c>
      <c r="AX1685">
        <v>35813088</v>
      </c>
      <c r="AY1685">
        <v>1</v>
      </c>
      <c r="AZ1685">
        <v>0</v>
      </c>
      <c r="BA1685">
        <v>1665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CX1685">
        <f>Y1685*Source!I1585</f>
        <v>31.4145</v>
      </c>
      <c r="CY1685">
        <f t="shared" si="276"/>
        <v>6.29</v>
      </c>
      <c r="CZ1685">
        <f t="shared" si="277"/>
        <v>0.85</v>
      </c>
      <c r="DA1685">
        <f t="shared" si="278"/>
        <v>7.4</v>
      </c>
      <c r="DB1685">
        <f t="shared" si="279"/>
        <v>99.45</v>
      </c>
      <c r="DC1685">
        <f t="shared" si="280"/>
        <v>0</v>
      </c>
    </row>
    <row r="1686" spans="1:107">
      <c r="A1686">
        <f>ROW(Source!A1585)</f>
        <v>1585</v>
      </c>
      <c r="B1686">
        <v>35806607</v>
      </c>
      <c r="C1686">
        <v>35813059</v>
      </c>
      <c r="D1686">
        <v>29111455</v>
      </c>
      <c r="E1686">
        <v>1</v>
      </c>
      <c r="F1686">
        <v>1</v>
      </c>
      <c r="G1686">
        <v>1</v>
      </c>
      <c r="H1686">
        <v>3</v>
      </c>
      <c r="I1686" t="s">
        <v>219</v>
      </c>
      <c r="J1686" t="s">
        <v>275</v>
      </c>
      <c r="K1686" t="s">
        <v>220</v>
      </c>
      <c r="L1686">
        <v>1327</v>
      </c>
      <c r="N1686">
        <v>1005</v>
      </c>
      <c r="O1686" t="s">
        <v>165</v>
      </c>
      <c r="P1686" t="s">
        <v>165</v>
      </c>
      <c r="Q1686">
        <v>1</v>
      </c>
      <c r="W1686">
        <v>0</v>
      </c>
      <c r="X1686">
        <v>-1126346608</v>
      </c>
      <c r="Y1686">
        <v>225</v>
      </c>
      <c r="AA1686">
        <v>73.790000000000006</v>
      </c>
      <c r="AB1686">
        <v>0</v>
      </c>
      <c r="AC1686">
        <v>0</v>
      </c>
      <c r="AD1686">
        <v>0</v>
      </c>
      <c r="AE1686">
        <v>15.06</v>
      </c>
      <c r="AF1686">
        <v>0</v>
      </c>
      <c r="AG1686">
        <v>0</v>
      </c>
      <c r="AH1686">
        <v>0</v>
      </c>
      <c r="AI1686">
        <v>4.9000000000000004</v>
      </c>
      <c r="AJ1686">
        <v>1</v>
      </c>
      <c r="AK1686">
        <v>1</v>
      </c>
      <c r="AL1686">
        <v>1</v>
      </c>
      <c r="AN1686">
        <v>0</v>
      </c>
      <c r="AO1686">
        <v>1</v>
      </c>
      <c r="AP1686">
        <v>0</v>
      </c>
      <c r="AQ1686">
        <v>0</v>
      </c>
      <c r="AR1686">
        <v>0</v>
      </c>
      <c r="AS1686" t="s">
        <v>3</v>
      </c>
      <c r="AT1686">
        <v>225</v>
      </c>
      <c r="AU1686" t="s">
        <v>3</v>
      </c>
      <c r="AV1686">
        <v>0</v>
      </c>
      <c r="AW1686">
        <v>2</v>
      </c>
      <c r="AX1686">
        <v>35813089</v>
      </c>
      <c r="AY1686">
        <v>1</v>
      </c>
      <c r="AZ1686">
        <v>0</v>
      </c>
      <c r="BA1686">
        <v>1666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CX1686">
        <f>Y1686*Source!I1585</f>
        <v>60.412500000000001</v>
      </c>
      <c r="CY1686">
        <f t="shared" si="276"/>
        <v>73.790000000000006</v>
      </c>
      <c r="CZ1686">
        <f t="shared" si="277"/>
        <v>15.06</v>
      </c>
      <c r="DA1686">
        <f t="shared" si="278"/>
        <v>4.9000000000000004</v>
      </c>
      <c r="DB1686">
        <f t="shared" si="279"/>
        <v>3388.5</v>
      </c>
      <c r="DC1686">
        <f t="shared" si="280"/>
        <v>0</v>
      </c>
    </row>
    <row r="1687" spans="1:107">
      <c r="A1687">
        <f>ROW(Source!A1585)</f>
        <v>1585</v>
      </c>
      <c r="B1687">
        <v>35806607</v>
      </c>
      <c r="C1687">
        <v>35813059</v>
      </c>
      <c r="D1687">
        <v>29114733</v>
      </c>
      <c r="E1687">
        <v>1</v>
      </c>
      <c r="F1687">
        <v>1</v>
      </c>
      <c r="G1687">
        <v>1</v>
      </c>
      <c r="H1687">
        <v>3</v>
      </c>
      <c r="I1687" t="s">
        <v>739</v>
      </c>
      <c r="J1687" t="s">
        <v>830</v>
      </c>
      <c r="K1687" t="s">
        <v>741</v>
      </c>
      <c r="L1687">
        <v>1354</v>
      </c>
      <c r="N1687">
        <v>1010</v>
      </c>
      <c r="O1687" t="s">
        <v>258</v>
      </c>
      <c r="P1687" t="s">
        <v>258</v>
      </c>
      <c r="Q1687">
        <v>1</v>
      </c>
      <c r="W1687">
        <v>0</v>
      </c>
      <c r="X1687">
        <v>-1352915271</v>
      </c>
      <c r="Y1687">
        <v>790</v>
      </c>
      <c r="AA1687">
        <v>0.3</v>
      </c>
      <c r="AB1687">
        <v>0</v>
      </c>
      <c r="AC1687">
        <v>0</v>
      </c>
      <c r="AD1687">
        <v>0</v>
      </c>
      <c r="AE1687">
        <v>0.02</v>
      </c>
      <c r="AF1687">
        <v>0</v>
      </c>
      <c r="AG1687">
        <v>0</v>
      </c>
      <c r="AH1687">
        <v>0</v>
      </c>
      <c r="AI1687">
        <v>14.91</v>
      </c>
      <c r="AJ1687">
        <v>1</v>
      </c>
      <c r="AK1687">
        <v>1</v>
      </c>
      <c r="AL1687">
        <v>1</v>
      </c>
      <c r="AN1687">
        <v>0</v>
      </c>
      <c r="AO1687">
        <v>1</v>
      </c>
      <c r="AP1687">
        <v>0</v>
      </c>
      <c r="AQ1687">
        <v>0</v>
      </c>
      <c r="AR1687">
        <v>0</v>
      </c>
      <c r="AS1687" t="s">
        <v>3</v>
      </c>
      <c r="AT1687">
        <v>790</v>
      </c>
      <c r="AU1687" t="s">
        <v>3</v>
      </c>
      <c r="AV1687">
        <v>0</v>
      </c>
      <c r="AW1687">
        <v>2</v>
      </c>
      <c r="AX1687">
        <v>35813090</v>
      </c>
      <c r="AY1687">
        <v>1</v>
      </c>
      <c r="AZ1687">
        <v>0</v>
      </c>
      <c r="BA1687">
        <v>1667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CX1687">
        <f>Y1687*Source!I1585</f>
        <v>212.11500000000001</v>
      </c>
      <c r="CY1687">
        <f t="shared" si="276"/>
        <v>0.3</v>
      </c>
      <c r="CZ1687">
        <f t="shared" si="277"/>
        <v>0.02</v>
      </c>
      <c r="DA1687">
        <f t="shared" si="278"/>
        <v>14.91</v>
      </c>
      <c r="DB1687">
        <f t="shared" si="279"/>
        <v>15.8</v>
      </c>
      <c r="DC1687">
        <f t="shared" si="280"/>
        <v>0</v>
      </c>
    </row>
    <row r="1688" spans="1:107">
      <c r="A1688">
        <f>ROW(Source!A1585)</f>
        <v>1585</v>
      </c>
      <c r="B1688">
        <v>35806607</v>
      </c>
      <c r="C1688">
        <v>35813059</v>
      </c>
      <c r="D1688">
        <v>29114734</v>
      </c>
      <c r="E1688">
        <v>1</v>
      </c>
      <c r="F1688">
        <v>1</v>
      </c>
      <c r="G1688">
        <v>1</v>
      </c>
      <c r="H1688">
        <v>3</v>
      </c>
      <c r="I1688" t="s">
        <v>742</v>
      </c>
      <c r="J1688" t="s">
        <v>889</v>
      </c>
      <c r="K1688" t="s">
        <v>744</v>
      </c>
      <c r="L1688">
        <v>1354</v>
      </c>
      <c r="N1688">
        <v>1010</v>
      </c>
      <c r="O1688" t="s">
        <v>258</v>
      </c>
      <c r="P1688" t="s">
        <v>258</v>
      </c>
      <c r="Q1688">
        <v>1</v>
      </c>
      <c r="W1688">
        <v>0</v>
      </c>
      <c r="X1688">
        <v>1370092194</v>
      </c>
      <c r="Y1688">
        <v>1844</v>
      </c>
      <c r="AA1688">
        <v>0.38</v>
      </c>
      <c r="AB1688">
        <v>0</v>
      </c>
      <c r="AC1688">
        <v>0</v>
      </c>
      <c r="AD1688">
        <v>0</v>
      </c>
      <c r="AE1688">
        <v>0.03</v>
      </c>
      <c r="AF1688">
        <v>0</v>
      </c>
      <c r="AG1688">
        <v>0</v>
      </c>
      <c r="AH1688">
        <v>0</v>
      </c>
      <c r="AI1688">
        <v>12.55</v>
      </c>
      <c r="AJ1688">
        <v>1</v>
      </c>
      <c r="AK1688">
        <v>1</v>
      </c>
      <c r="AL1688">
        <v>1</v>
      </c>
      <c r="AN1688">
        <v>0</v>
      </c>
      <c r="AO1688">
        <v>1</v>
      </c>
      <c r="AP1688">
        <v>0</v>
      </c>
      <c r="AQ1688">
        <v>0</v>
      </c>
      <c r="AR1688">
        <v>0</v>
      </c>
      <c r="AS1688" t="s">
        <v>3</v>
      </c>
      <c r="AT1688">
        <v>1844</v>
      </c>
      <c r="AU1688" t="s">
        <v>3</v>
      </c>
      <c r="AV1688">
        <v>0</v>
      </c>
      <c r="AW1688">
        <v>2</v>
      </c>
      <c r="AX1688">
        <v>35813091</v>
      </c>
      <c r="AY1688">
        <v>1</v>
      </c>
      <c r="AZ1688">
        <v>0</v>
      </c>
      <c r="BA1688">
        <v>1668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CX1688">
        <f>Y1688*Source!I1585</f>
        <v>495.11400000000003</v>
      </c>
      <c r="CY1688">
        <f t="shared" si="276"/>
        <v>0.38</v>
      </c>
      <c r="CZ1688">
        <f t="shared" si="277"/>
        <v>0.03</v>
      </c>
      <c r="DA1688">
        <f t="shared" si="278"/>
        <v>12.55</v>
      </c>
      <c r="DB1688">
        <f t="shared" si="279"/>
        <v>55.32</v>
      </c>
      <c r="DC1688">
        <f t="shared" si="280"/>
        <v>0</v>
      </c>
    </row>
    <row r="1689" spans="1:107">
      <c r="A1689">
        <f>ROW(Source!A1585)</f>
        <v>1585</v>
      </c>
      <c r="B1689">
        <v>35806607</v>
      </c>
      <c r="C1689">
        <v>35813059</v>
      </c>
      <c r="D1689">
        <v>29114482</v>
      </c>
      <c r="E1689">
        <v>1</v>
      </c>
      <c r="F1689">
        <v>1</v>
      </c>
      <c r="G1689">
        <v>1</v>
      </c>
      <c r="H1689">
        <v>3</v>
      </c>
      <c r="I1689" t="s">
        <v>745</v>
      </c>
      <c r="J1689" t="s">
        <v>890</v>
      </c>
      <c r="K1689" t="s">
        <v>747</v>
      </c>
      <c r="L1689">
        <v>1354</v>
      </c>
      <c r="N1689">
        <v>1010</v>
      </c>
      <c r="O1689" t="s">
        <v>258</v>
      </c>
      <c r="P1689" t="s">
        <v>258</v>
      </c>
      <c r="Q1689">
        <v>1</v>
      </c>
      <c r="W1689">
        <v>0</v>
      </c>
      <c r="X1689">
        <v>-520920930</v>
      </c>
      <c r="Y1689">
        <v>149</v>
      </c>
      <c r="AA1689">
        <v>0.33</v>
      </c>
      <c r="AB1689">
        <v>0</v>
      </c>
      <c r="AC1689">
        <v>0</v>
      </c>
      <c r="AD1689">
        <v>0</v>
      </c>
      <c r="AE1689">
        <v>7.0000000000000007E-2</v>
      </c>
      <c r="AF1689">
        <v>0</v>
      </c>
      <c r="AG1689">
        <v>0</v>
      </c>
      <c r="AH1689">
        <v>0</v>
      </c>
      <c r="AI1689">
        <v>4.74</v>
      </c>
      <c r="AJ1689">
        <v>1</v>
      </c>
      <c r="AK1689">
        <v>1</v>
      </c>
      <c r="AL1689">
        <v>1</v>
      </c>
      <c r="AN1689">
        <v>0</v>
      </c>
      <c r="AO1689">
        <v>1</v>
      </c>
      <c r="AP1689">
        <v>0</v>
      </c>
      <c r="AQ1689">
        <v>0</v>
      </c>
      <c r="AR1689">
        <v>0</v>
      </c>
      <c r="AS1689" t="s">
        <v>3</v>
      </c>
      <c r="AT1689">
        <v>149</v>
      </c>
      <c r="AU1689" t="s">
        <v>3</v>
      </c>
      <c r="AV1689">
        <v>0</v>
      </c>
      <c r="AW1689">
        <v>2</v>
      </c>
      <c r="AX1689">
        <v>35813092</v>
      </c>
      <c r="AY1689">
        <v>1</v>
      </c>
      <c r="AZ1689">
        <v>0</v>
      </c>
      <c r="BA1689">
        <v>1669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CX1689">
        <f>Y1689*Source!I1585</f>
        <v>40.006500000000003</v>
      </c>
      <c r="CY1689">
        <f t="shared" si="276"/>
        <v>0.33</v>
      </c>
      <c r="CZ1689">
        <f t="shared" si="277"/>
        <v>7.0000000000000007E-2</v>
      </c>
      <c r="DA1689">
        <f t="shared" si="278"/>
        <v>4.74</v>
      </c>
      <c r="DB1689">
        <f t="shared" si="279"/>
        <v>10.43</v>
      </c>
      <c r="DC1689">
        <f t="shared" si="280"/>
        <v>0</v>
      </c>
    </row>
    <row r="1690" spans="1:107">
      <c r="A1690">
        <f>ROW(Source!A1585)</f>
        <v>1585</v>
      </c>
      <c r="B1690">
        <v>35806607</v>
      </c>
      <c r="C1690">
        <v>35813059</v>
      </c>
      <c r="D1690">
        <v>29129584</v>
      </c>
      <c r="E1690">
        <v>1</v>
      </c>
      <c r="F1690">
        <v>1</v>
      </c>
      <c r="G1690">
        <v>1</v>
      </c>
      <c r="H1690">
        <v>3</v>
      </c>
      <c r="I1690" t="s">
        <v>748</v>
      </c>
      <c r="J1690" t="s">
        <v>891</v>
      </c>
      <c r="K1690" t="s">
        <v>750</v>
      </c>
      <c r="L1690">
        <v>1301</v>
      </c>
      <c r="N1690">
        <v>1003</v>
      </c>
      <c r="O1690" t="s">
        <v>151</v>
      </c>
      <c r="P1690" t="s">
        <v>151</v>
      </c>
      <c r="Q1690">
        <v>1</v>
      </c>
      <c r="W1690">
        <v>0</v>
      </c>
      <c r="X1690">
        <v>-1665253311</v>
      </c>
      <c r="Y1690">
        <v>86</v>
      </c>
      <c r="AA1690">
        <v>53.07</v>
      </c>
      <c r="AB1690">
        <v>0</v>
      </c>
      <c r="AC1690">
        <v>0</v>
      </c>
      <c r="AD1690">
        <v>0</v>
      </c>
      <c r="AE1690">
        <v>7.22</v>
      </c>
      <c r="AF1690">
        <v>0</v>
      </c>
      <c r="AG1690">
        <v>0</v>
      </c>
      <c r="AH1690">
        <v>0</v>
      </c>
      <c r="AI1690">
        <v>7.35</v>
      </c>
      <c r="AJ1690">
        <v>1</v>
      </c>
      <c r="AK1690">
        <v>1</v>
      </c>
      <c r="AL1690">
        <v>1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 t="s">
        <v>3</v>
      </c>
      <c r="AT1690">
        <v>86</v>
      </c>
      <c r="AU1690" t="s">
        <v>3</v>
      </c>
      <c r="AV1690">
        <v>0</v>
      </c>
      <c r="AW1690">
        <v>2</v>
      </c>
      <c r="AX1690">
        <v>35813093</v>
      </c>
      <c r="AY1690">
        <v>1</v>
      </c>
      <c r="AZ1690">
        <v>0</v>
      </c>
      <c r="BA1690">
        <v>1670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CX1690">
        <f>Y1690*Source!I1585</f>
        <v>23.091000000000001</v>
      </c>
      <c r="CY1690">
        <f t="shared" si="276"/>
        <v>53.07</v>
      </c>
      <c r="CZ1690">
        <f t="shared" si="277"/>
        <v>7.22</v>
      </c>
      <c r="DA1690">
        <f t="shared" si="278"/>
        <v>7.35</v>
      </c>
      <c r="DB1690">
        <f t="shared" si="279"/>
        <v>620.91999999999996</v>
      </c>
      <c r="DC1690">
        <f t="shared" si="280"/>
        <v>0</v>
      </c>
    </row>
    <row r="1691" spans="1:107">
      <c r="A1691">
        <f>ROW(Source!A1585)</f>
        <v>1585</v>
      </c>
      <c r="B1691">
        <v>35806607</v>
      </c>
      <c r="C1691">
        <v>35813059</v>
      </c>
      <c r="D1691">
        <v>29129619</v>
      </c>
      <c r="E1691">
        <v>1</v>
      </c>
      <c r="F1691">
        <v>1</v>
      </c>
      <c r="G1691">
        <v>1</v>
      </c>
      <c r="H1691">
        <v>3</v>
      </c>
      <c r="I1691" t="s">
        <v>751</v>
      </c>
      <c r="J1691" t="s">
        <v>892</v>
      </c>
      <c r="K1691" t="s">
        <v>753</v>
      </c>
      <c r="L1691">
        <v>1301</v>
      </c>
      <c r="N1691">
        <v>1003</v>
      </c>
      <c r="O1691" t="s">
        <v>151</v>
      </c>
      <c r="P1691" t="s">
        <v>151</v>
      </c>
      <c r="Q1691">
        <v>1</v>
      </c>
      <c r="W1691">
        <v>0</v>
      </c>
      <c r="X1691">
        <v>1030922947</v>
      </c>
      <c r="Y1691">
        <v>234</v>
      </c>
      <c r="AA1691">
        <v>61.61</v>
      </c>
      <c r="AB1691">
        <v>0</v>
      </c>
      <c r="AC1691">
        <v>0</v>
      </c>
      <c r="AD1691">
        <v>0</v>
      </c>
      <c r="AE1691">
        <v>8.44</v>
      </c>
      <c r="AF1691">
        <v>0</v>
      </c>
      <c r="AG1691">
        <v>0</v>
      </c>
      <c r="AH1691">
        <v>0</v>
      </c>
      <c r="AI1691">
        <v>7.3</v>
      </c>
      <c r="AJ1691">
        <v>1</v>
      </c>
      <c r="AK1691">
        <v>1</v>
      </c>
      <c r="AL1691">
        <v>1</v>
      </c>
      <c r="AN1691">
        <v>0</v>
      </c>
      <c r="AO1691">
        <v>1</v>
      </c>
      <c r="AP1691">
        <v>0</v>
      </c>
      <c r="AQ1691">
        <v>0</v>
      </c>
      <c r="AR1691">
        <v>0</v>
      </c>
      <c r="AS1691" t="s">
        <v>3</v>
      </c>
      <c r="AT1691">
        <v>234</v>
      </c>
      <c r="AU1691" t="s">
        <v>3</v>
      </c>
      <c r="AV1691">
        <v>0</v>
      </c>
      <c r="AW1691">
        <v>2</v>
      </c>
      <c r="AX1691">
        <v>35813094</v>
      </c>
      <c r="AY1691">
        <v>1</v>
      </c>
      <c r="AZ1691">
        <v>0</v>
      </c>
      <c r="BA1691">
        <v>1671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CX1691">
        <f>Y1691*Source!I1585</f>
        <v>62.829000000000001</v>
      </c>
      <c r="CY1691">
        <f t="shared" si="276"/>
        <v>61.61</v>
      </c>
      <c r="CZ1691">
        <f t="shared" si="277"/>
        <v>8.44</v>
      </c>
      <c r="DA1691">
        <f t="shared" si="278"/>
        <v>7.3</v>
      </c>
      <c r="DB1691">
        <f t="shared" si="279"/>
        <v>1974.96</v>
      </c>
      <c r="DC1691">
        <f t="shared" si="280"/>
        <v>0</v>
      </c>
    </row>
    <row r="1692" spans="1:107">
      <c r="A1692">
        <f>ROW(Source!A1585)</f>
        <v>1585</v>
      </c>
      <c r="B1692">
        <v>35806607</v>
      </c>
      <c r="C1692">
        <v>35813059</v>
      </c>
      <c r="D1692">
        <v>29129715</v>
      </c>
      <c r="E1692">
        <v>1</v>
      </c>
      <c r="F1692">
        <v>1</v>
      </c>
      <c r="G1692">
        <v>1</v>
      </c>
      <c r="H1692">
        <v>3</v>
      </c>
      <c r="I1692" t="s">
        <v>754</v>
      </c>
      <c r="J1692" t="s">
        <v>894</v>
      </c>
      <c r="K1692" t="s">
        <v>756</v>
      </c>
      <c r="L1692">
        <v>1301</v>
      </c>
      <c r="N1692">
        <v>1003</v>
      </c>
      <c r="O1692" t="s">
        <v>151</v>
      </c>
      <c r="P1692" t="s">
        <v>151</v>
      </c>
      <c r="Q1692">
        <v>1</v>
      </c>
      <c r="W1692">
        <v>0</v>
      </c>
      <c r="X1692">
        <v>-1083681358</v>
      </c>
      <c r="Y1692">
        <v>37</v>
      </c>
      <c r="AA1692">
        <v>31.71</v>
      </c>
      <c r="AB1692">
        <v>0</v>
      </c>
      <c r="AC1692">
        <v>0</v>
      </c>
      <c r="AD1692">
        <v>0</v>
      </c>
      <c r="AE1692">
        <v>6.33</v>
      </c>
      <c r="AF1692">
        <v>0</v>
      </c>
      <c r="AG1692">
        <v>0</v>
      </c>
      <c r="AH1692">
        <v>0</v>
      </c>
      <c r="AI1692">
        <v>5.01</v>
      </c>
      <c r="AJ1692">
        <v>1</v>
      </c>
      <c r="AK1692">
        <v>1</v>
      </c>
      <c r="AL1692">
        <v>1</v>
      </c>
      <c r="AN1692">
        <v>0</v>
      </c>
      <c r="AO1692">
        <v>1</v>
      </c>
      <c r="AP1692">
        <v>0</v>
      </c>
      <c r="AQ1692">
        <v>0</v>
      </c>
      <c r="AR1692">
        <v>0</v>
      </c>
      <c r="AS1692" t="s">
        <v>3</v>
      </c>
      <c r="AT1692">
        <v>37</v>
      </c>
      <c r="AU1692" t="s">
        <v>3</v>
      </c>
      <c r="AV1692">
        <v>0</v>
      </c>
      <c r="AW1692">
        <v>2</v>
      </c>
      <c r="AX1692">
        <v>35813095</v>
      </c>
      <c r="AY1692">
        <v>1</v>
      </c>
      <c r="AZ1692">
        <v>0</v>
      </c>
      <c r="BA1692">
        <v>1672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CX1692">
        <f>Y1692*Source!I1585</f>
        <v>9.9344999999999999</v>
      </c>
      <c r="CY1692">
        <f t="shared" si="276"/>
        <v>31.71</v>
      </c>
      <c r="CZ1692">
        <f t="shared" si="277"/>
        <v>6.33</v>
      </c>
      <c r="DA1692">
        <f t="shared" si="278"/>
        <v>5.01</v>
      </c>
      <c r="DB1692">
        <f t="shared" si="279"/>
        <v>234.21</v>
      </c>
      <c r="DC1692">
        <f t="shared" si="280"/>
        <v>0</v>
      </c>
    </row>
    <row r="1693" spans="1:107">
      <c r="A1693">
        <f>ROW(Source!A1586)</f>
        <v>1586</v>
      </c>
      <c r="B1693">
        <v>35806607</v>
      </c>
      <c r="C1693">
        <v>35813096</v>
      </c>
      <c r="D1693">
        <v>18410244</v>
      </c>
      <c r="E1693">
        <v>1</v>
      </c>
      <c r="F1693">
        <v>1</v>
      </c>
      <c r="G1693">
        <v>1</v>
      </c>
      <c r="H1693">
        <v>1</v>
      </c>
      <c r="I1693" t="s">
        <v>791</v>
      </c>
      <c r="J1693" t="s">
        <v>3</v>
      </c>
      <c r="K1693" t="s">
        <v>792</v>
      </c>
      <c r="L1693">
        <v>1369</v>
      </c>
      <c r="N1693">
        <v>1013</v>
      </c>
      <c r="O1693" t="s">
        <v>583</v>
      </c>
      <c r="P1693" t="s">
        <v>583</v>
      </c>
      <c r="Q1693">
        <v>1</v>
      </c>
      <c r="W1693">
        <v>0</v>
      </c>
      <c r="X1693">
        <v>-1803619151</v>
      </c>
      <c r="Y1693">
        <v>64.330999999999989</v>
      </c>
      <c r="AA1693">
        <v>0</v>
      </c>
      <c r="AB1693">
        <v>0</v>
      </c>
      <c r="AC1693">
        <v>0</v>
      </c>
      <c r="AD1693">
        <v>308.29000000000002</v>
      </c>
      <c r="AE1693">
        <v>0</v>
      </c>
      <c r="AF1693">
        <v>0</v>
      </c>
      <c r="AG1693">
        <v>0</v>
      </c>
      <c r="AH1693">
        <v>308.29000000000002</v>
      </c>
      <c r="AI1693">
        <v>1</v>
      </c>
      <c r="AJ1693">
        <v>1</v>
      </c>
      <c r="AK1693">
        <v>1</v>
      </c>
      <c r="AL1693">
        <v>1</v>
      </c>
      <c r="AN1693">
        <v>0</v>
      </c>
      <c r="AO1693">
        <v>1</v>
      </c>
      <c r="AP1693">
        <v>1</v>
      </c>
      <c r="AQ1693">
        <v>0</v>
      </c>
      <c r="AR1693">
        <v>0</v>
      </c>
      <c r="AS1693" t="s">
        <v>3</v>
      </c>
      <c r="AT1693">
        <v>55.94</v>
      </c>
      <c r="AU1693" t="s">
        <v>144</v>
      </c>
      <c r="AV1693">
        <v>1</v>
      </c>
      <c r="AW1693">
        <v>2</v>
      </c>
      <c r="AX1693">
        <v>35813104</v>
      </c>
      <c r="AY1693">
        <v>2</v>
      </c>
      <c r="AZ1693">
        <v>131072</v>
      </c>
      <c r="BA1693">
        <v>1673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CX1693">
        <f>Y1693*Source!I1586</f>
        <v>34.545746999999999</v>
      </c>
      <c r="CY1693">
        <f>AD1693</f>
        <v>308.29000000000002</v>
      </c>
      <c r="CZ1693">
        <f>AH1693</f>
        <v>308.29000000000002</v>
      </c>
      <c r="DA1693">
        <f>AL1693</f>
        <v>1</v>
      </c>
      <c r="DB1693">
        <f>ROUND((ROUND(AT1693*CZ1693,2)*1.15),2)</f>
        <v>19832.599999999999</v>
      </c>
      <c r="DC1693">
        <f>ROUND((ROUND(AT1693*AG1693,2)*1.15),2)</f>
        <v>0</v>
      </c>
    </row>
    <row r="1694" spans="1:107">
      <c r="A1694">
        <f>ROW(Source!A1586)</f>
        <v>1586</v>
      </c>
      <c r="B1694">
        <v>35806607</v>
      </c>
      <c r="C1694">
        <v>35813096</v>
      </c>
      <c r="D1694">
        <v>121548</v>
      </c>
      <c r="E1694">
        <v>1</v>
      </c>
      <c r="F1694">
        <v>1</v>
      </c>
      <c r="G1694">
        <v>1</v>
      </c>
      <c r="H1694">
        <v>1</v>
      </c>
      <c r="I1694" t="s">
        <v>34</v>
      </c>
      <c r="J1694" t="s">
        <v>3</v>
      </c>
      <c r="K1694" t="s">
        <v>584</v>
      </c>
      <c r="L1694">
        <v>608254</v>
      </c>
      <c r="N1694">
        <v>1013</v>
      </c>
      <c r="O1694" t="s">
        <v>585</v>
      </c>
      <c r="P1694" t="s">
        <v>585</v>
      </c>
      <c r="Q1694">
        <v>1</v>
      </c>
      <c r="W1694">
        <v>0</v>
      </c>
      <c r="X1694">
        <v>-185737400</v>
      </c>
      <c r="Y1694">
        <v>1.2500000000000001E-2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1</v>
      </c>
      <c r="AJ1694">
        <v>1</v>
      </c>
      <c r="AK1694">
        <v>1</v>
      </c>
      <c r="AL1694">
        <v>1</v>
      </c>
      <c r="AN1694">
        <v>0</v>
      </c>
      <c r="AO1694">
        <v>1</v>
      </c>
      <c r="AP1694">
        <v>1</v>
      </c>
      <c r="AQ1694">
        <v>0</v>
      </c>
      <c r="AR1694">
        <v>0</v>
      </c>
      <c r="AS1694" t="s">
        <v>3</v>
      </c>
      <c r="AT1694">
        <v>0.01</v>
      </c>
      <c r="AU1694" t="s">
        <v>143</v>
      </c>
      <c r="AV1694">
        <v>2</v>
      </c>
      <c r="AW1694">
        <v>2</v>
      </c>
      <c r="AX1694">
        <v>35813105</v>
      </c>
      <c r="AY1694">
        <v>1</v>
      </c>
      <c r="AZ1694">
        <v>0</v>
      </c>
      <c r="BA1694">
        <v>1674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CX1694">
        <f>Y1694*Source!I1586</f>
        <v>6.7125000000000006E-3</v>
      </c>
      <c r="CY1694">
        <f>AD1694</f>
        <v>0</v>
      </c>
      <c r="CZ1694">
        <f>AH1694</f>
        <v>0</v>
      </c>
      <c r="DA1694">
        <f>AL1694</f>
        <v>1</v>
      </c>
      <c r="DB1694">
        <f>ROUND((ROUND(AT1694*CZ1694,2)*1.25),2)</f>
        <v>0</v>
      </c>
      <c r="DC1694">
        <f>ROUND((ROUND(AT1694*AG1694,2)*1.25),2)</f>
        <v>0</v>
      </c>
    </row>
    <row r="1695" spans="1:107">
      <c r="A1695">
        <f>ROW(Source!A1586)</f>
        <v>1586</v>
      </c>
      <c r="B1695">
        <v>35806607</v>
      </c>
      <c r="C1695">
        <v>35813096</v>
      </c>
      <c r="D1695">
        <v>29172556</v>
      </c>
      <c r="E1695">
        <v>1</v>
      </c>
      <c r="F1695">
        <v>1</v>
      </c>
      <c r="G1695">
        <v>1</v>
      </c>
      <c r="H1695">
        <v>2</v>
      </c>
      <c r="I1695" t="s">
        <v>586</v>
      </c>
      <c r="J1695" t="s">
        <v>590</v>
      </c>
      <c r="K1695" t="s">
        <v>588</v>
      </c>
      <c r="L1695">
        <v>1368</v>
      </c>
      <c r="N1695">
        <v>1011</v>
      </c>
      <c r="O1695" t="s">
        <v>589</v>
      </c>
      <c r="P1695" t="s">
        <v>589</v>
      </c>
      <c r="Q1695">
        <v>1</v>
      </c>
      <c r="W1695">
        <v>0</v>
      </c>
      <c r="X1695">
        <v>-1302720870</v>
      </c>
      <c r="Y1695">
        <v>1.2500000000000001E-2</v>
      </c>
      <c r="AA1695">
        <v>0</v>
      </c>
      <c r="AB1695">
        <v>466.71</v>
      </c>
      <c r="AC1695">
        <v>447.93</v>
      </c>
      <c r="AD1695">
        <v>0</v>
      </c>
      <c r="AE1695">
        <v>0</v>
      </c>
      <c r="AF1695">
        <v>31.26</v>
      </c>
      <c r="AG1695">
        <v>13.5</v>
      </c>
      <c r="AH1695">
        <v>0</v>
      </c>
      <c r="AI1695">
        <v>1</v>
      </c>
      <c r="AJ1695">
        <v>14.93</v>
      </c>
      <c r="AK1695">
        <v>33.18</v>
      </c>
      <c r="AL1695">
        <v>1</v>
      </c>
      <c r="AN1695">
        <v>0</v>
      </c>
      <c r="AO1695">
        <v>1</v>
      </c>
      <c r="AP1695">
        <v>1</v>
      </c>
      <c r="AQ1695">
        <v>0</v>
      </c>
      <c r="AR1695">
        <v>0</v>
      </c>
      <c r="AS1695" t="s">
        <v>3</v>
      </c>
      <c r="AT1695">
        <v>0.01</v>
      </c>
      <c r="AU1695" t="s">
        <v>143</v>
      </c>
      <c r="AV1695">
        <v>0</v>
      </c>
      <c r="AW1695">
        <v>2</v>
      </c>
      <c r="AX1695">
        <v>35813106</v>
      </c>
      <c r="AY1695">
        <v>1</v>
      </c>
      <c r="AZ1695">
        <v>0</v>
      </c>
      <c r="BA1695">
        <v>1675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CX1695">
        <f>Y1695*Source!I1586</f>
        <v>6.7125000000000006E-3</v>
      </c>
      <c r="CY1695">
        <f>AB1695</f>
        <v>466.71</v>
      </c>
      <c r="CZ1695">
        <f>AF1695</f>
        <v>31.26</v>
      </c>
      <c r="DA1695">
        <f>AJ1695</f>
        <v>14.93</v>
      </c>
      <c r="DB1695">
        <f>ROUND((ROUND(AT1695*CZ1695,2)*1.25),2)</f>
        <v>0.39</v>
      </c>
      <c r="DC1695">
        <f>ROUND((ROUND(AT1695*AG1695,2)*1.25),2)</f>
        <v>0.18</v>
      </c>
    </row>
    <row r="1696" spans="1:107">
      <c r="A1696">
        <f>ROW(Source!A1586)</f>
        <v>1586</v>
      </c>
      <c r="B1696">
        <v>35806607</v>
      </c>
      <c r="C1696">
        <v>35813096</v>
      </c>
      <c r="D1696">
        <v>29174913</v>
      </c>
      <c r="E1696">
        <v>1</v>
      </c>
      <c r="F1696">
        <v>1</v>
      </c>
      <c r="G1696">
        <v>1</v>
      </c>
      <c r="H1696">
        <v>2</v>
      </c>
      <c r="I1696" t="s">
        <v>601</v>
      </c>
      <c r="J1696" t="s">
        <v>602</v>
      </c>
      <c r="K1696" t="s">
        <v>603</v>
      </c>
      <c r="L1696">
        <v>1368</v>
      </c>
      <c r="N1696">
        <v>1011</v>
      </c>
      <c r="O1696" t="s">
        <v>589</v>
      </c>
      <c r="P1696" t="s">
        <v>589</v>
      </c>
      <c r="Q1696">
        <v>1</v>
      </c>
      <c r="W1696">
        <v>0</v>
      </c>
      <c r="X1696">
        <v>458544584</v>
      </c>
      <c r="Y1696">
        <v>1.2500000000000001E-2</v>
      </c>
      <c r="AA1696">
        <v>0</v>
      </c>
      <c r="AB1696">
        <v>932.72</v>
      </c>
      <c r="AC1696">
        <v>384.89</v>
      </c>
      <c r="AD1696">
        <v>0</v>
      </c>
      <c r="AE1696">
        <v>0</v>
      </c>
      <c r="AF1696">
        <v>87.17</v>
      </c>
      <c r="AG1696">
        <v>11.6</v>
      </c>
      <c r="AH1696">
        <v>0</v>
      </c>
      <c r="AI1696">
        <v>1</v>
      </c>
      <c r="AJ1696">
        <v>10.7</v>
      </c>
      <c r="AK1696">
        <v>33.18</v>
      </c>
      <c r="AL1696">
        <v>1</v>
      </c>
      <c r="AN1696">
        <v>0</v>
      </c>
      <c r="AO1696">
        <v>1</v>
      </c>
      <c r="AP1696">
        <v>1</v>
      </c>
      <c r="AQ1696">
        <v>0</v>
      </c>
      <c r="AR1696">
        <v>0</v>
      </c>
      <c r="AS1696" t="s">
        <v>3</v>
      </c>
      <c r="AT1696">
        <v>0.01</v>
      </c>
      <c r="AU1696" t="s">
        <v>143</v>
      </c>
      <c r="AV1696">
        <v>0</v>
      </c>
      <c r="AW1696">
        <v>2</v>
      </c>
      <c r="AX1696">
        <v>35813107</v>
      </c>
      <c r="AY1696">
        <v>1</v>
      </c>
      <c r="AZ1696">
        <v>0</v>
      </c>
      <c r="BA1696">
        <v>1676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CX1696">
        <f>Y1696*Source!I1586</f>
        <v>6.7125000000000006E-3</v>
      </c>
      <c r="CY1696">
        <f>AB1696</f>
        <v>932.72</v>
      </c>
      <c r="CZ1696">
        <f>AF1696</f>
        <v>87.17</v>
      </c>
      <c r="DA1696">
        <f>AJ1696</f>
        <v>10.7</v>
      </c>
      <c r="DB1696">
        <f>ROUND((ROUND(AT1696*CZ1696,2)*1.25),2)</f>
        <v>1.0900000000000001</v>
      </c>
      <c r="DC1696">
        <f>ROUND((ROUND(AT1696*AG1696,2)*1.25),2)</f>
        <v>0.15</v>
      </c>
    </row>
    <row r="1697" spans="1:107">
      <c r="A1697">
        <f>ROW(Source!A1586)</f>
        <v>1586</v>
      </c>
      <c r="B1697">
        <v>35806607</v>
      </c>
      <c r="C1697">
        <v>35813096</v>
      </c>
      <c r="D1697">
        <v>29109386</v>
      </c>
      <c r="E1697">
        <v>1</v>
      </c>
      <c r="F1697">
        <v>1</v>
      </c>
      <c r="G1697">
        <v>1</v>
      </c>
      <c r="H1697">
        <v>3</v>
      </c>
      <c r="I1697" t="s">
        <v>793</v>
      </c>
      <c r="J1697" t="s">
        <v>794</v>
      </c>
      <c r="K1697" t="s">
        <v>795</v>
      </c>
      <c r="L1697">
        <v>1348</v>
      </c>
      <c r="N1697">
        <v>1009</v>
      </c>
      <c r="O1697" t="s">
        <v>29</v>
      </c>
      <c r="P1697" t="s">
        <v>29</v>
      </c>
      <c r="Q1697">
        <v>1000</v>
      </c>
      <c r="W1697">
        <v>0</v>
      </c>
      <c r="X1697">
        <v>-1262442712</v>
      </c>
      <c r="Y1697">
        <v>3.4099999999999998E-2</v>
      </c>
      <c r="AA1697">
        <v>55935.05</v>
      </c>
      <c r="AB1697">
        <v>0</v>
      </c>
      <c r="AC1697">
        <v>0</v>
      </c>
      <c r="AD1697">
        <v>0</v>
      </c>
      <c r="AE1697">
        <v>11300.01</v>
      </c>
      <c r="AF1697">
        <v>0</v>
      </c>
      <c r="AG1697">
        <v>0</v>
      </c>
      <c r="AH1697">
        <v>0</v>
      </c>
      <c r="AI1697">
        <v>4.95</v>
      </c>
      <c r="AJ1697">
        <v>1</v>
      </c>
      <c r="AK1697">
        <v>1</v>
      </c>
      <c r="AL1697">
        <v>1</v>
      </c>
      <c r="AN1697">
        <v>0</v>
      </c>
      <c r="AO1697">
        <v>1</v>
      </c>
      <c r="AP1697">
        <v>0</v>
      </c>
      <c r="AQ1697">
        <v>0</v>
      </c>
      <c r="AR1697">
        <v>0</v>
      </c>
      <c r="AS1697" t="s">
        <v>3</v>
      </c>
      <c r="AT1697">
        <v>3.4099999999999998E-2</v>
      </c>
      <c r="AU1697" t="s">
        <v>3</v>
      </c>
      <c r="AV1697">
        <v>0</v>
      </c>
      <c r="AW1697">
        <v>2</v>
      </c>
      <c r="AX1697">
        <v>35813108</v>
      </c>
      <c r="AY1697">
        <v>1</v>
      </c>
      <c r="AZ1697">
        <v>0</v>
      </c>
      <c r="BA1697">
        <v>1677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CX1697">
        <f>Y1697*Source!I1586</f>
        <v>1.83117E-2</v>
      </c>
      <c r="CY1697">
        <f>AA1697</f>
        <v>55935.05</v>
      </c>
      <c r="CZ1697">
        <f>AE1697</f>
        <v>11300.01</v>
      </c>
      <c r="DA1697">
        <f>AI1697</f>
        <v>4.95</v>
      </c>
      <c r="DB1697">
        <f t="shared" ref="DB1697:DB1728" si="281">ROUND(ROUND(AT1697*CZ1697,2),2)</f>
        <v>385.33</v>
      </c>
      <c r="DC1697">
        <f t="shared" ref="DC1697:DC1728" si="282">ROUND(ROUND(AT1697*AG1697,2),2)</f>
        <v>0</v>
      </c>
    </row>
    <row r="1698" spans="1:107">
      <c r="A1698">
        <f>ROW(Source!A1586)</f>
        <v>1586</v>
      </c>
      <c r="B1698">
        <v>35806607</v>
      </c>
      <c r="C1698">
        <v>35813096</v>
      </c>
      <c r="D1698">
        <v>29107800</v>
      </c>
      <c r="E1698">
        <v>1</v>
      </c>
      <c r="F1698">
        <v>1</v>
      </c>
      <c r="G1698">
        <v>1</v>
      </c>
      <c r="H1698">
        <v>3</v>
      </c>
      <c r="I1698" t="s">
        <v>616</v>
      </c>
      <c r="J1698" t="s">
        <v>643</v>
      </c>
      <c r="K1698" t="s">
        <v>618</v>
      </c>
      <c r="L1698">
        <v>1346</v>
      </c>
      <c r="N1698">
        <v>1009</v>
      </c>
      <c r="O1698" t="s">
        <v>170</v>
      </c>
      <c r="P1698" t="s">
        <v>170</v>
      </c>
      <c r="Q1698">
        <v>1</v>
      </c>
      <c r="W1698">
        <v>0</v>
      </c>
      <c r="X1698">
        <v>-1570619850</v>
      </c>
      <c r="Y1698">
        <v>0.01</v>
      </c>
      <c r="AA1698">
        <v>46.61</v>
      </c>
      <c r="AB1698">
        <v>0</v>
      </c>
      <c r="AC1698">
        <v>0</v>
      </c>
      <c r="AD1698">
        <v>0</v>
      </c>
      <c r="AE1698">
        <v>1.81</v>
      </c>
      <c r="AF1698">
        <v>0</v>
      </c>
      <c r="AG1698">
        <v>0</v>
      </c>
      <c r="AH1698">
        <v>0</v>
      </c>
      <c r="AI1698">
        <v>25.75</v>
      </c>
      <c r="AJ1698">
        <v>1</v>
      </c>
      <c r="AK1698">
        <v>1</v>
      </c>
      <c r="AL1698">
        <v>1</v>
      </c>
      <c r="AN1698">
        <v>0</v>
      </c>
      <c r="AO1698">
        <v>1</v>
      </c>
      <c r="AP1698">
        <v>0</v>
      </c>
      <c r="AQ1698">
        <v>0</v>
      </c>
      <c r="AR1698">
        <v>0</v>
      </c>
      <c r="AS1698" t="s">
        <v>3</v>
      </c>
      <c r="AT1698">
        <v>0.01</v>
      </c>
      <c r="AU1698" t="s">
        <v>3</v>
      </c>
      <c r="AV1698">
        <v>0</v>
      </c>
      <c r="AW1698">
        <v>2</v>
      </c>
      <c r="AX1698">
        <v>35813109</v>
      </c>
      <c r="AY1698">
        <v>1</v>
      </c>
      <c r="AZ1698">
        <v>0</v>
      </c>
      <c r="BA1698">
        <v>1678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CX1698">
        <f>Y1698*Source!I1586</f>
        <v>5.3700000000000006E-3</v>
      </c>
      <c r="CY1698">
        <f>AA1698</f>
        <v>46.61</v>
      </c>
      <c r="CZ1698">
        <f>AE1698</f>
        <v>1.81</v>
      </c>
      <c r="DA1698">
        <f>AI1698</f>
        <v>25.75</v>
      </c>
      <c r="DB1698">
        <f t="shared" si="281"/>
        <v>0.02</v>
      </c>
      <c r="DC1698">
        <f t="shared" si="282"/>
        <v>0</v>
      </c>
    </row>
    <row r="1699" spans="1:107">
      <c r="A1699">
        <f>ROW(Source!A1586)</f>
        <v>1586</v>
      </c>
      <c r="B1699">
        <v>35806607</v>
      </c>
      <c r="C1699">
        <v>35813096</v>
      </c>
      <c r="D1699">
        <v>29109603</v>
      </c>
      <c r="E1699">
        <v>1</v>
      </c>
      <c r="F1699">
        <v>1</v>
      </c>
      <c r="G1699">
        <v>1</v>
      </c>
      <c r="H1699">
        <v>3</v>
      </c>
      <c r="I1699" t="s">
        <v>796</v>
      </c>
      <c r="J1699" t="s">
        <v>797</v>
      </c>
      <c r="K1699" t="s">
        <v>798</v>
      </c>
      <c r="L1699">
        <v>1327</v>
      </c>
      <c r="N1699">
        <v>1005</v>
      </c>
      <c r="O1699" t="s">
        <v>165</v>
      </c>
      <c r="P1699" t="s">
        <v>165</v>
      </c>
      <c r="Q1699">
        <v>1</v>
      </c>
      <c r="W1699">
        <v>0</v>
      </c>
      <c r="X1699">
        <v>1399429038</v>
      </c>
      <c r="Y1699">
        <v>112</v>
      </c>
      <c r="AA1699">
        <v>54.06</v>
      </c>
      <c r="AB1699">
        <v>0</v>
      </c>
      <c r="AC1699">
        <v>0</v>
      </c>
      <c r="AD1699">
        <v>0</v>
      </c>
      <c r="AE1699">
        <v>55.16</v>
      </c>
      <c r="AF1699">
        <v>0</v>
      </c>
      <c r="AG1699">
        <v>0</v>
      </c>
      <c r="AH1699">
        <v>0</v>
      </c>
      <c r="AI1699">
        <v>0.98</v>
      </c>
      <c r="AJ1699">
        <v>1</v>
      </c>
      <c r="AK1699">
        <v>1</v>
      </c>
      <c r="AL1699">
        <v>1</v>
      </c>
      <c r="AN1699">
        <v>0</v>
      </c>
      <c r="AO1699">
        <v>1</v>
      </c>
      <c r="AP1699">
        <v>0</v>
      </c>
      <c r="AQ1699">
        <v>0</v>
      </c>
      <c r="AR1699">
        <v>0</v>
      </c>
      <c r="AS1699" t="s">
        <v>3</v>
      </c>
      <c r="AT1699">
        <v>112</v>
      </c>
      <c r="AU1699" t="s">
        <v>3</v>
      </c>
      <c r="AV1699">
        <v>0</v>
      </c>
      <c r="AW1699">
        <v>2</v>
      </c>
      <c r="AX1699">
        <v>35813110</v>
      </c>
      <c r="AY1699">
        <v>1</v>
      </c>
      <c r="AZ1699">
        <v>0</v>
      </c>
      <c r="BA1699">
        <v>1679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CX1699">
        <f>Y1699*Source!I1586</f>
        <v>60.144000000000005</v>
      </c>
      <c r="CY1699">
        <f>AA1699</f>
        <v>54.06</v>
      </c>
      <c r="CZ1699">
        <f>AE1699</f>
        <v>55.16</v>
      </c>
      <c r="DA1699">
        <f>AI1699</f>
        <v>0.98</v>
      </c>
      <c r="DB1699">
        <f t="shared" si="281"/>
        <v>6177.92</v>
      </c>
      <c r="DC1699">
        <f t="shared" si="282"/>
        <v>0</v>
      </c>
    </row>
    <row r="1700" spans="1:107">
      <c r="A1700">
        <f>ROW(Source!A1587)</f>
        <v>1587</v>
      </c>
      <c r="B1700">
        <v>35806607</v>
      </c>
      <c r="C1700">
        <v>35813111</v>
      </c>
      <c r="D1700">
        <v>29364679</v>
      </c>
      <c r="E1700">
        <v>1</v>
      </c>
      <c r="F1700">
        <v>1</v>
      </c>
      <c r="G1700">
        <v>1</v>
      </c>
      <c r="H1700">
        <v>1</v>
      </c>
      <c r="I1700" t="s">
        <v>799</v>
      </c>
      <c r="J1700" t="s">
        <v>3</v>
      </c>
      <c r="K1700" t="s">
        <v>800</v>
      </c>
      <c r="L1700">
        <v>1369</v>
      </c>
      <c r="N1700">
        <v>1013</v>
      </c>
      <c r="O1700" t="s">
        <v>583</v>
      </c>
      <c r="P1700" t="s">
        <v>583</v>
      </c>
      <c r="Q1700">
        <v>1</v>
      </c>
      <c r="W1700">
        <v>0</v>
      </c>
      <c r="X1700">
        <v>931378261</v>
      </c>
      <c r="Y1700">
        <v>30.48</v>
      </c>
      <c r="AA1700">
        <v>0</v>
      </c>
      <c r="AB1700">
        <v>0</v>
      </c>
      <c r="AC1700">
        <v>0</v>
      </c>
      <c r="AD1700">
        <v>329.2</v>
      </c>
      <c r="AE1700">
        <v>0</v>
      </c>
      <c r="AF1700">
        <v>0</v>
      </c>
      <c r="AG1700">
        <v>0</v>
      </c>
      <c r="AH1700">
        <v>329.2</v>
      </c>
      <c r="AI1700">
        <v>1</v>
      </c>
      <c r="AJ1700">
        <v>1</v>
      </c>
      <c r="AK1700">
        <v>1</v>
      </c>
      <c r="AL1700">
        <v>1</v>
      </c>
      <c r="AN1700">
        <v>0</v>
      </c>
      <c r="AO1700">
        <v>1</v>
      </c>
      <c r="AP1700">
        <v>0</v>
      </c>
      <c r="AQ1700">
        <v>0</v>
      </c>
      <c r="AR1700">
        <v>0</v>
      </c>
      <c r="AS1700" t="s">
        <v>3</v>
      </c>
      <c r="AT1700">
        <v>30.48</v>
      </c>
      <c r="AU1700" t="s">
        <v>3</v>
      </c>
      <c r="AV1700">
        <v>1</v>
      </c>
      <c r="AW1700">
        <v>2</v>
      </c>
      <c r="AX1700">
        <v>35813124</v>
      </c>
      <c r="AY1700">
        <v>2</v>
      </c>
      <c r="AZ1700">
        <v>131072</v>
      </c>
      <c r="BA1700">
        <v>1680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CX1700">
        <f>Y1700*Source!I1587</f>
        <v>0.91439999999999999</v>
      </c>
      <c r="CY1700">
        <f>AD1700</f>
        <v>329.2</v>
      </c>
      <c r="CZ1700">
        <f>AH1700</f>
        <v>329.2</v>
      </c>
      <c r="DA1700">
        <f>AL1700</f>
        <v>1</v>
      </c>
      <c r="DB1700">
        <f t="shared" si="281"/>
        <v>10034.02</v>
      </c>
      <c r="DC1700">
        <f t="shared" si="282"/>
        <v>0</v>
      </c>
    </row>
    <row r="1701" spans="1:107">
      <c r="A1701">
        <f>ROW(Source!A1587)</f>
        <v>1587</v>
      </c>
      <c r="B1701">
        <v>35806607</v>
      </c>
      <c r="C1701">
        <v>35813111</v>
      </c>
      <c r="D1701">
        <v>121548</v>
      </c>
      <c r="E1701">
        <v>1</v>
      </c>
      <c r="F1701">
        <v>1</v>
      </c>
      <c r="G1701">
        <v>1</v>
      </c>
      <c r="H1701">
        <v>1</v>
      </c>
      <c r="I1701" t="s">
        <v>34</v>
      </c>
      <c r="J1701" t="s">
        <v>3</v>
      </c>
      <c r="K1701" t="s">
        <v>584</v>
      </c>
      <c r="L1701">
        <v>608254</v>
      </c>
      <c r="N1701">
        <v>1013</v>
      </c>
      <c r="O1701" t="s">
        <v>585</v>
      </c>
      <c r="P1701" t="s">
        <v>585</v>
      </c>
      <c r="Q1701">
        <v>1</v>
      </c>
      <c r="W1701">
        <v>0</v>
      </c>
      <c r="X1701">
        <v>-185737400</v>
      </c>
      <c r="Y1701">
        <v>0.03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1</v>
      </c>
      <c r="AJ1701">
        <v>1</v>
      </c>
      <c r="AK1701">
        <v>1</v>
      </c>
      <c r="AL1701">
        <v>1</v>
      </c>
      <c r="AN1701">
        <v>0</v>
      </c>
      <c r="AO1701">
        <v>1</v>
      </c>
      <c r="AP1701">
        <v>0</v>
      </c>
      <c r="AQ1701">
        <v>0</v>
      </c>
      <c r="AR1701">
        <v>0</v>
      </c>
      <c r="AS1701" t="s">
        <v>3</v>
      </c>
      <c r="AT1701">
        <v>0.03</v>
      </c>
      <c r="AU1701" t="s">
        <v>3</v>
      </c>
      <c r="AV1701">
        <v>2</v>
      </c>
      <c r="AW1701">
        <v>2</v>
      </c>
      <c r="AX1701">
        <v>35813125</v>
      </c>
      <c r="AY1701">
        <v>1</v>
      </c>
      <c r="AZ1701">
        <v>0</v>
      </c>
      <c r="BA1701">
        <v>1681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CX1701">
        <f>Y1701*Source!I1587</f>
        <v>8.9999999999999998E-4</v>
      </c>
      <c r="CY1701">
        <f>AD1701</f>
        <v>0</v>
      </c>
      <c r="CZ1701">
        <f>AH1701</f>
        <v>0</v>
      </c>
      <c r="DA1701">
        <f>AL1701</f>
        <v>1</v>
      </c>
      <c r="DB1701">
        <f t="shared" si="281"/>
        <v>0</v>
      </c>
      <c r="DC1701">
        <f t="shared" si="282"/>
        <v>0</v>
      </c>
    </row>
    <row r="1702" spans="1:107">
      <c r="A1702">
        <f>ROW(Source!A1587)</f>
        <v>1587</v>
      </c>
      <c r="B1702">
        <v>35806607</v>
      </c>
      <c r="C1702">
        <v>35813111</v>
      </c>
      <c r="D1702">
        <v>29172362</v>
      </c>
      <c r="E1702">
        <v>1</v>
      </c>
      <c r="F1702">
        <v>1</v>
      </c>
      <c r="G1702">
        <v>1</v>
      </c>
      <c r="H1702">
        <v>2</v>
      </c>
      <c r="I1702" t="s">
        <v>801</v>
      </c>
      <c r="J1702" t="s">
        <v>802</v>
      </c>
      <c r="K1702" t="s">
        <v>803</v>
      </c>
      <c r="L1702">
        <v>1368</v>
      </c>
      <c r="N1702">
        <v>1011</v>
      </c>
      <c r="O1702" t="s">
        <v>589</v>
      </c>
      <c r="P1702" t="s">
        <v>589</v>
      </c>
      <c r="Q1702">
        <v>1</v>
      </c>
      <c r="W1702">
        <v>0</v>
      </c>
      <c r="X1702">
        <v>2071614860</v>
      </c>
      <c r="Y1702">
        <v>0.03</v>
      </c>
      <c r="AA1702">
        <v>0</v>
      </c>
      <c r="AB1702">
        <v>1113.56</v>
      </c>
      <c r="AC1702">
        <v>447.93</v>
      </c>
      <c r="AD1702">
        <v>0</v>
      </c>
      <c r="AE1702">
        <v>0</v>
      </c>
      <c r="AF1702">
        <v>134.65</v>
      </c>
      <c r="AG1702">
        <v>13.5</v>
      </c>
      <c r="AH1702">
        <v>0</v>
      </c>
      <c r="AI1702">
        <v>1</v>
      </c>
      <c r="AJ1702">
        <v>8.27</v>
      </c>
      <c r="AK1702">
        <v>33.18</v>
      </c>
      <c r="AL1702">
        <v>1</v>
      </c>
      <c r="AN1702">
        <v>0</v>
      </c>
      <c r="AO1702">
        <v>1</v>
      </c>
      <c r="AP1702">
        <v>0</v>
      </c>
      <c r="AQ1702">
        <v>0</v>
      </c>
      <c r="AR1702">
        <v>0</v>
      </c>
      <c r="AS1702" t="s">
        <v>3</v>
      </c>
      <c r="AT1702">
        <v>0.03</v>
      </c>
      <c r="AU1702" t="s">
        <v>3</v>
      </c>
      <c r="AV1702">
        <v>0</v>
      </c>
      <c r="AW1702">
        <v>2</v>
      </c>
      <c r="AX1702">
        <v>35813126</v>
      </c>
      <c r="AY1702">
        <v>1</v>
      </c>
      <c r="AZ1702">
        <v>0</v>
      </c>
      <c r="BA1702">
        <v>1682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CX1702">
        <f>Y1702*Source!I1587</f>
        <v>8.9999999999999998E-4</v>
      </c>
      <c r="CY1702">
        <f>AB1702</f>
        <v>1113.56</v>
      </c>
      <c r="CZ1702">
        <f>AF1702</f>
        <v>134.65</v>
      </c>
      <c r="DA1702">
        <f>AJ1702</f>
        <v>8.27</v>
      </c>
      <c r="DB1702">
        <f t="shared" si="281"/>
        <v>4.04</v>
      </c>
      <c r="DC1702">
        <f t="shared" si="282"/>
        <v>0.41</v>
      </c>
    </row>
    <row r="1703" spans="1:107">
      <c r="A1703">
        <f>ROW(Source!A1587)</f>
        <v>1587</v>
      </c>
      <c r="B1703">
        <v>35806607</v>
      </c>
      <c r="C1703">
        <v>35813111</v>
      </c>
      <c r="D1703">
        <v>29174913</v>
      </c>
      <c r="E1703">
        <v>1</v>
      </c>
      <c r="F1703">
        <v>1</v>
      </c>
      <c r="G1703">
        <v>1</v>
      </c>
      <c r="H1703">
        <v>2</v>
      </c>
      <c r="I1703" t="s">
        <v>601</v>
      </c>
      <c r="J1703" t="s">
        <v>602</v>
      </c>
      <c r="K1703" t="s">
        <v>603</v>
      </c>
      <c r="L1703">
        <v>1368</v>
      </c>
      <c r="N1703">
        <v>1011</v>
      </c>
      <c r="O1703" t="s">
        <v>589</v>
      </c>
      <c r="P1703" t="s">
        <v>589</v>
      </c>
      <c r="Q1703">
        <v>1</v>
      </c>
      <c r="W1703">
        <v>0</v>
      </c>
      <c r="X1703">
        <v>458544584</v>
      </c>
      <c r="Y1703">
        <v>0.02</v>
      </c>
      <c r="AA1703">
        <v>0</v>
      </c>
      <c r="AB1703">
        <v>932.72</v>
      </c>
      <c r="AC1703">
        <v>384.89</v>
      </c>
      <c r="AD1703">
        <v>0</v>
      </c>
      <c r="AE1703">
        <v>0</v>
      </c>
      <c r="AF1703">
        <v>87.17</v>
      </c>
      <c r="AG1703">
        <v>11.6</v>
      </c>
      <c r="AH1703">
        <v>0</v>
      </c>
      <c r="AI1703">
        <v>1</v>
      </c>
      <c r="AJ1703">
        <v>10.7</v>
      </c>
      <c r="AK1703">
        <v>33.18</v>
      </c>
      <c r="AL1703">
        <v>1</v>
      </c>
      <c r="AN1703">
        <v>0</v>
      </c>
      <c r="AO1703">
        <v>1</v>
      </c>
      <c r="AP1703">
        <v>0</v>
      </c>
      <c r="AQ1703">
        <v>0</v>
      </c>
      <c r="AR1703">
        <v>0</v>
      </c>
      <c r="AS1703" t="s">
        <v>3</v>
      </c>
      <c r="AT1703">
        <v>0.02</v>
      </c>
      <c r="AU1703" t="s">
        <v>3</v>
      </c>
      <c r="AV1703">
        <v>0</v>
      </c>
      <c r="AW1703">
        <v>2</v>
      </c>
      <c r="AX1703">
        <v>35813127</v>
      </c>
      <c r="AY1703">
        <v>1</v>
      </c>
      <c r="AZ1703">
        <v>0</v>
      </c>
      <c r="BA1703">
        <v>1683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CX1703">
        <f>Y1703*Source!I1587</f>
        <v>5.9999999999999995E-4</v>
      </c>
      <c r="CY1703">
        <f>AB1703</f>
        <v>932.72</v>
      </c>
      <c r="CZ1703">
        <f>AF1703</f>
        <v>87.17</v>
      </c>
      <c r="DA1703">
        <f>AJ1703</f>
        <v>10.7</v>
      </c>
      <c r="DB1703">
        <f t="shared" si="281"/>
        <v>1.74</v>
      </c>
      <c r="DC1703">
        <f t="shared" si="282"/>
        <v>0.23</v>
      </c>
    </row>
    <row r="1704" spans="1:107">
      <c r="A1704">
        <f>ROW(Source!A1587)</f>
        <v>1587</v>
      </c>
      <c r="B1704">
        <v>35806607</v>
      </c>
      <c r="C1704">
        <v>35813111</v>
      </c>
      <c r="D1704">
        <v>29114246</v>
      </c>
      <c r="E1704">
        <v>1</v>
      </c>
      <c r="F1704">
        <v>1</v>
      </c>
      <c r="G1704">
        <v>1</v>
      </c>
      <c r="H1704">
        <v>3</v>
      </c>
      <c r="I1704" t="s">
        <v>804</v>
      </c>
      <c r="J1704" t="s">
        <v>805</v>
      </c>
      <c r="K1704" t="s">
        <v>806</v>
      </c>
      <c r="L1704">
        <v>1346</v>
      </c>
      <c r="N1704">
        <v>1009</v>
      </c>
      <c r="O1704" t="s">
        <v>170</v>
      </c>
      <c r="P1704" t="s">
        <v>170</v>
      </c>
      <c r="Q1704">
        <v>1</v>
      </c>
      <c r="W1704">
        <v>0</v>
      </c>
      <c r="X1704">
        <v>-421273247</v>
      </c>
      <c r="Y1704">
        <v>1.5</v>
      </c>
      <c r="AA1704">
        <v>83.08</v>
      </c>
      <c r="AB1704">
        <v>0</v>
      </c>
      <c r="AC1704">
        <v>0</v>
      </c>
      <c r="AD1704">
        <v>0</v>
      </c>
      <c r="AE1704">
        <v>9.0399999999999991</v>
      </c>
      <c r="AF1704">
        <v>0</v>
      </c>
      <c r="AG1704">
        <v>0</v>
      </c>
      <c r="AH1704">
        <v>0</v>
      </c>
      <c r="AI1704">
        <v>9.19</v>
      </c>
      <c r="AJ1704">
        <v>1</v>
      </c>
      <c r="AK1704">
        <v>1</v>
      </c>
      <c r="AL1704">
        <v>1</v>
      </c>
      <c r="AN1704">
        <v>0</v>
      </c>
      <c r="AO1704">
        <v>1</v>
      </c>
      <c r="AP1704">
        <v>0</v>
      </c>
      <c r="AQ1704">
        <v>0</v>
      </c>
      <c r="AR1704">
        <v>0</v>
      </c>
      <c r="AS1704" t="s">
        <v>3</v>
      </c>
      <c r="AT1704">
        <v>1.5</v>
      </c>
      <c r="AU1704" t="s">
        <v>3</v>
      </c>
      <c r="AV1704">
        <v>0</v>
      </c>
      <c r="AW1704">
        <v>2</v>
      </c>
      <c r="AX1704">
        <v>35813128</v>
      </c>
      <c r="AY1704">
        <v>1</v>
      </c>
      <c r="AZ1704">
        <v>0</v>
      </c>
      <c r="BA1704">
        <v>1684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CX1704">
        <f>Y1704*Source!I1587</f>
        <v>4.4999999999999998E-2</v>
      </c>
      <c r="CY1704">
        <f t="shared" ref="CY1704:CY1711" si="283">AA1704</f>
        <v>83.08</v>
      </c>
      <c r="CZ1704">
        <f t="shared" ref="CZ1704:CZ1711" si="284">AE1704</f>
        <v>9.0399999999999991</v>
      </c>
      <c r="DA1704">
        <f t="shared" ref="DA1704:DA1711" si="285">AI1704</f>
        <v>9.19</v>
      </c>
      <c r="DB1704">
        <f t="shared" si="281"/>
        <v>13.56</v>
      </c>
      <c r="DC1704">
        <f t="shared" si="282"/>
        <v>0</v>
      </c>
    </row>
    <row r="1705" spans="1:107">
      <c r="A1705">
        <f>ROW(Source!A1587)</f>
        <v>1587</v>
      </c>
      <c r="B1705">
        <v>35806607</v>
      </c>
      <c r="C1705">
        <v>35813111</v>
      </c>
      <c r="D1705">
        <v>29110838</v>
      </c>
      <c r="E1705">
        <v>1</v>
      </c>
      <c r="F1705">
        <v>1</v>
      </c>
      <c r="G1705">
        <v>1</v>
      </c>
      <c r="H1705">
        <v>3</v>
      </c>
      <c r="I1705" t="s">
        <v>807</v>
      </c>
      <c r="J1705" t="s">
        <v>808</v>
      </c>
      <c r="K1705" t="s">
        <v>809</v>
      </c>
      <c r="L1705">
        <v>1346</v>
      </c>
      <c r="N1705">
        <v>1009</v>
      </c>
      <c r="O1705" t="s">
        <v>170</v>
      </c>
      <c r="P1705" t="s">
        <v>170</v>
      </c>
      <c r="Q1705">
        <v>1</v>
      </c>
      <c r="W1705">
        <v>0</v>
      </c>
      <c r="X1705">
        <v>-667794164</v>
      </c>
      <c r="Y1705">
        <v>0.42</v>
      </c>
      <c r="AA1705">
        <v>100.04</v>
      </c>
      <c r="AB1705">
        <v>0</v>
      </c>
      <c r="AC1705">
        <v>0</v>
      </c>
      <c r="AD1705">
        <v>0</v>
      </c>
      <c r="AE1705">
        <v>30.5</v>
      </c>
      <c r="AF1705">
        <v>0</v>
      </c>
      <c r="AG1705">
        <v>0</v>
      </c>
      <c r="AH1705">
        <v>0</v>
      </c>
      <c r="AI1705">
        <v>3.28</v>
      </c>
      <c r="AJ1705">
        <v>1</v>
      </c>
      <c r="AK1705">
        <v>1</v>
      </c>
      <c r="AL1705">
        <v>1</v>
      </c>
      <c r="AN1705">
        <v>0</v>
      </c>
      <c r="AO1705">
        <v>1</v>
      </c>
      <c r="AP1705">
        <v>0</v>
      </c>
      <c r="AQ1705">
        <v>0</v>
      </c>
      <c r="AR1705">
        <v>0</v>
      </c>
      <c r="AS1705" t="s">
        <v>3</v>
      </c>
      <c r="AT1705">
        <v>0.42</v>
      </c>
      <c r="AU1705" t="s">
        <v>3</v>
      </c>
      <c r="AV1705">
        <v>0</v>
      </c>
      <c r="AW1705">
        <v>2</v>
      </c>
      <c r="AX1705">
        <v>35813129</v>
      </c>
      <c r="AY1705">
        <v>1</v>
      </c>
      <c r="AZ1705">
        <v>0</v>
      </c>
      <c r="BA1705">
        <v>1685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CX1705">
        <f>Y1705*Source!I1587</f>
        <v>1.2599999999999998E-2</v>
      </c>
      <c r="CY1705">
        <f t="shared" si="283"/>
        <v>100.04</v>
      </c>
      <c r="CZ1705">
        <f t="shared" si="284"/>
        <v>30.5</v>
      </c>
      <c r="DA1705">
        <f t="shared" si="285"/>
        <v>3.28</v>
      </c>
      <c r="DB1705">
        <f t="shared" si="281"/>
        <v>12.81</v>
      </c>
      <c r="DC1705">
        <f t="shared" si="282"/>
        <v>0</v>
      </c>
    </row>
    <row r="1706" spans="1:107">
      <c r="A1706">
        <f>ROW(Source!A1587)</f>
        <v>1587</v>
      </c>
      <c r="B1706">
        <v>35806607</v>
      </c>
      <c r="C1706">
        <v>35813111</v>
      </c>
      <c r="D1706">
        <v>29149204</v>
      </c>
      <c r="E1706">
        <v>1</v>
      </c>
      <c r="F1706">
        <v>1</v>
      </c>
      <c r="G1706">
        <v>1</v>
      </c>
      <c r="H1706">
        <v>3</v>
      </c>
      <c r="I1706" t="s">
        <v>810</v>
      </c>
      <c r="J1706" t="s">
        <v>811</v>
      </c>
      <c r="K1706" t="s">
        <v>812</v>
      </c>
      <c r="L1706">
        <v>1348</v>
      </c>
      <c r="N1706">
        <v>1009</v>
      </c>
      <c r="O1706" t="s">
        <v>29</v>
      </c>
      <c r="P1706" t="s">
        <v>29</v>
      </c>
      <c r="Q1706">
        <v>1000</v>
      </c>
      <c r="W1706">
        <v>0</v>
      </c>
      <c r="X1706">
        <v>-1132764130</v>
      </c>
      <c r="Y1706">
        <v>3.15E-3</v>
      </c>
      <c r="AA1706">
        <v>4978.46</v>
      </c>
      <c r="AB1706">
        <v>0</v>
      </c>
      <c r="AC1706">
        <v>0</v>
      </c>
      <c r="AD1706">
        <v>0</v>
      </c>
      <c r="AE1706">
        <v>729.98</v>
      </c>
      <c r="AF1706">
        <v>0</v>
      </c>
      <c r="AG1706">
        <v>0</v>
      </c>
      <c r="AH1706">
        <v>0</v>
      </c>
      <c r="AI1706">
        <v>6.82</v>
      </c>
      <c r="AJ1706">
        <v>1</v>
      </c>
      <c r="AK1706">
        <v>1</v>
      </c>
      <c r="AL1706">
        <v>1</v>
      </c>
      <c r="AN1706">
        <v>0</v>
      </c>
      <c r="AO1706">
        <v>1</v>
      </c>
      <c r="AP1706">
        <v>0</v>
      </c>
      <c r="AQ1706">
        <v>0</v>
      </c>
      <c r="AR1706">
        <v>0</v>
      </c>
      <c r="AS1706" t="s">
        <v>3</v>
      </c>
      <c r="AT1706">
        <v>3.15E-3</v>
      </c>
      <c r="AU1706" t="s">
        <v>3</v>
      </c>
      <c r="AV1706">
        <v>0</v>
      </c>
      <c r="AW1706">
        <v>2</v>
      </c>
      <c r="AX1706">
        <v>35813130</v>
      </c>
      <c r="AY1706">
        <v>1</v>
      </c>
      <c r="AZ1706">
        <v>0</v>
      </c>
      <c r="BA1706">
        <v>1686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CX1706">
        <f>Y1706*Source!I1587</f>
        <v>9.4499999999999993E-5</v>
      </c>
      <c r="CY1706">
        <f t="shared" si="283"/>
        <v>4978.46</v>
      </c>
      <c r="CZ1706">
        <f t="shared" si="284"/>
        <v>729.98</v>
      </c>
      <c r="DA1706">
        <f t="shared" si="285"/>
        <v>6.82</v>
      </c>
      <c r="DB1706">
        <f t="shared" si="281"/>
        <v>2.2999999999999998</v>
      </c>
      <c r="DC1706">
        <f t="shared" si="282"/>
        <v>0</v>
      </c>
    </row>
    <row r="1707" spans="1:107">
      <c r="A1707">
        <f>ROW(Source!A1587)</f>
        <v>1587</v>
      </c>
      <c r="B1707">
        <v>35806607</v>
      </c>
      <c r="C1707">
        <v>35813111</v>
      </c>
      <c r="D1707">
        <v>29156251</v>
      </c>
      <c r="E1707">
        <v>1</v>
      </c>
      <c r="F1707">
        <v>1</v>
      </c>
      <c r="G1707">
        <v>1</v>
      </c>
      <c r="H1707">
        <v>3</v>
      </c>
      <c r="I1707" t="s">
        <v>256</v>
      </c>
      <c r="J1707" t="s">
        <v>259</v>
      </c>
      <c r="K1707" t="s">
        <v>257</v>
      </c>
      <c r="L1707">
        <v>1354</v>
      </c>
      <c r="N1707">
        <v>1010</v>
      </c>
      <c r="O1707" t="s">
        <v>258</v>
      </c>
      <c r="P1707" t="s">
        <v>258</v>
      </c>
      <c r="Q1707">
        <v>1</v>
      </c>
      <c r="W1707">
        <v>0</v>
      </c>
      <c r="X1707">
        <v>-652224790</v>
      </c>
      <c r="Y1707">
        <v>66.666667000000004</v>
      </c>
      <c r="AA1707">
        <v>52.5</v>
      </c>
      <c r="AB1707">
        <v>0</v>
      </c>
      <c r="AC1707">
        <v>0</v>
      </c>
      <c r="AD1707">
        <v>0</v>
      </c>
      <c r="AE1707">
        <v>7.62</v>
      </c>
      <c r="AF1707">
        <v>0</v>
      </c>
      <c r="AG1707">
        <v>0</v>
      </c>
      <c r="AH1707">
        <v>0</v>
      </c>
      <c r="AI1707">
        <v>6.89</v>
      </c>
      <c r="AJ1707">
        <v>1</v>
      </c>
      <c r="AK1707">
        <v>1</v>
      </c>
      <c r="AL1707">
        <v>1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 t="s">
        <v>3</v>
      </c>
      <c r="AT1707">
        <v>66.666667000000004</v>
      </c>
      <c r="AU1707" t="s">
        <v>3</v>
      </c>
      <c r="AV1707">
        <v>0</v>
      </c>
      <c r="AW1707">
        <v>1</v>
      </c>
      <c r="AX1707">
        <v>-1</v>
      </c>
      <c r="AY1707">
        <v>0</v>
      </c>
      <c r="AZ1707">
        <v>0</v>
      </c>
      <c r="BA1707" t="s">
        <v>3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CX1707">
        <f>Y1707*Source!I1587</f>
        <v>2.0000000099999999</v>
      </c>
      <c r="CY1707">
        <f t="shared" si="283"/>
        <v>52.5</v>
      </c>
      <c r="CZ1707">
        <f t="shared" si="284"/>
        <v>7.62</v>
      </c>
      <c r="DA1707">
        <f t="shared" si="285"/>
        <v>6.89</v>
      </c>
      <c r="DB1707">
        <f t="shared" si="281"/>
        <v>508</v>
      </c>
      <c r="DC1707">
        <f t="shared" si="282"/>
        <v>0</v>
      </c>
    </row>
    <row r="1708" spans="1:107">
      <c r="A1708">
        <f>ROW(Source!A1587)</f>
        <v>1587</v>
      </c>
      <c r="B1708">
        <v>35806607</v>
      </c>
      <c r="C1708">
        <v>35813111</v>
      </c>
      <c r="D1708">
        <v>29156254</v>
      </c>
      <c r="E1708">
        <v>1</v>
      </c>
      <c r="F1708">
        <v>1</v>
      </c>
      <c r="G1708">
        <v>1</v>
      </c>
      <c r="H1708">
        <v>3</v>
      </c>
      <c r="I1708" t="s">
        <v>333</v>
      </c>
      <c r="J1708" t="s">
        <v>335</v>
      </c>
      <c r="K1708" t="s">
        <v>334</v>
      </c>
      <c r="L1708">
        <v>1354</v>
      </c>
      <c r="N1708">
        <v>1010</v>
      </c>
      <c r="O1708" t="s">
        <v>258</v>
      </c>
      <c r="P1708" t="s">
        <v>258</v>
      </c>
      <c r="Q1708">
        <v>1</v>
      </c>
      <c r="W1708">
        <v>0</v>
      </c>
      <c r="X1708">
        <v>-1484870884</v>
      </c>
      <c r="Y1708">
        <v>33.333333000000003</v>
      </c>
      <c r="AA1708">
        <v>76.59</v>
      </c>
      <c r="AB1708">
        <v>0</v>
      </c>
      <c r="AC1708">
        <v>0</v>
      </c>
      <c r="AD1708">
        <v>0</v>
      </c>
      <c r="AE1708">
        <v>9.01</v>
      </c>
      <c r="AF1708">
        <v>0</v>
      </c>
      <c r="AG1708">
        <v>0</v>
      </c>
      <c r="AH1708">
        <v>0</v>
      </c>
      <c r="AI1708">
        <v>8.5</v>
      </c>
      <c r="AJ1708">
        <v>1</v>
      </c>
      <c r="AK1708">
        <v>1</v>
      </c>
      <c r="AL1708">
        <v>1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 t="s">
        <v>3</v>
      </c>
      <c r="AT1708">
        <v>33.333333000000003</v>
      </c>
      <c r="AU1708" t="s">
        <v>3</v>
      </c>
      <c r="AV1708">
        <v>0</v>
      </c>
      <c r="AW1708">
        <v>1</v>
      </c>
      <c r="AX1708">
        <v>-1</v>
      </c>
      <c r="AY1708">
        <v>0</v>
      </c>
      <c r="AZ1708">
        <v>0</v>
      </c>
      <c r="BA1708" t="s">
        <v>3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CX1708">
        <f>Y1708*Source!I1587</f>
        <v>0.99999999000000006</v>
      </c>
      <c r="CY1708">
        <f t="shared" si="283"/>
        <v>76.59</v>
      </c>
      <c r="CZ1708">
        <f t="shared" si="284"/>
        <v>9.01</v>
      </c>
      <c r="DA1708">
        <f t="shared" si="285"/>
        <v>8.5</v>
      </c>
      <c r="DB1708">
        <f t="shared" si="281"/>
        <v>300.33</v>
      </c>
      <c r="DC1708">
        <f t="shared" si="282"/>
        <v>0</v>
      </c>
    </row>
    <row r="1709" spans="1:107">
      <c r="A1709">
        <f>ROW(Source!A1587)</f>
        <v>1587</v>
      </c>
      <c r="B1709">
        <v>35806607</v>
      </c>
      <c r="C1709">
        <v>35813111</v>
      </c>
      <c r="D1709">
        <v>29156142</v>
      </c>
      <c r="E1709">
        <v>1</v>
      </c>
      <c r="F1709">
        <v>1</v>
      </c>
      <c r="G1709">
        <v>1</v>
      </c>
      <c r="H1709">
        <v>3</v>
      </c>
      <c r="I1709" t="s">
        <v>251</v>
      </c>
      <c r="J1709" t="s">
        <v>254</v>
      </c>
      <c r="K1709" t="s">
        <v>252</v>
      </c>
      <c r="L1709">
        <v>1356</v>
      </c>
      <c r="N1709">
        <v>1010</v>
      </c>
      <c r="O1709" t="s">
        <v>253</v>
      </c>
      <c r="P1709" t="s">
        <v>253</v>
      </c>
      <c r="Q1709">
        <v>1000</v>
      </c>
      <c r="W1709">
        <v>0</v>
      </c>
      <c r="X1709">
        <v>-1152774928</v>
      </c>
      <c r="Y1709">
        <v>0.1</v>
      </c>
      <c r="AA1709">
        <v>5115.96</v>
      </c>
      <c r="AB1709">
        <v>0</v>
      </c>
      <c r="AC1709">
        <v>0</v>
      </c>
      <c r="AD1709">
        <v>0</v>
      </c>
      <c r="AE1709">
        <v>1998.42</v>
      </c>
      <c r="AF1709">
        <v>0</v>
      </c>
      <c r="AG1709">
        <v>0</v>
      </c>
      <c r="AH1709">
        <v>0</v>
      </c>
      <c r="AI1709">
        <v>2.56</v>
      </c>
      <c r="AJ1709">
        <v>1</v>
      </c>
      <c r="AK1709">
        <v>1</v>
      </c>
      <c r="AL1709">
        <v>1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 t="s">
        <v>3</v>
      </c>
      <c r="AT1709">
        <v>0.1</v>
      </c>
      <c r="AU1709" t="s">
        <v>3</v>
      </c>
      <c r="AV1709">
        <v>0</v>
      </c>
      <c r="AW1709">
        <v>1</v>
      </c>
      <c r="AX1709">
        <v>-1</v>
      </c>
      <c r="AY1709">
        <v>0</v>
      </c>
      <c r="AZ1709">
        <v>0</v>
      </c>
      <c r="BA1709" t="s">
        <v>3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CX1709">
        <f>Y1709*Source!I1587</f>
        <v>3.0000000000000001E-3</v>
      </c>
      <c r="CY1709">
        <f t="shared" si="283"/>
        <v>5115.96</v>
      </c>
      <c r="CZ1709">
        <f t="shared" si="284"/>
        <v>1998.42</v>
      </c>
      <c r="DA1709">
        <f t="shared" si="285"/>
        <v>2.56</v>
      </c>
      <c r="DB1709">
        <f t="shared" si="281"/>
        <v>199.84</v>
      </c>
      <c r="DC1709">
        <f t="shared" si="282"/>
        <v>0</v>
      </c>
    </row>
    <row r="1710" spans="1:107">
      <c r="A1710">
        <f>ROW(Source!A1587)</f>
        <v>1587</v>
      </c>
      <c r="B1710">
        <v>35806607</v>
      </c>
      <c r="C1710">
        <v>35813111</v>
      </c>
      <c r="D1710">
        <v>29170678</v>
      </c>
      <c r="E1710">
        <v>1</v>
      </c>
      <c r="F1710">
        <v>1</v>
      </c>
      <c r="G1710">
        <v>1</v>
      </c>
      <c r="H1710">
        <v>3</v>
      </c>
      <c r="I1710" t="s">
        <v>813</v>
      </c>
      <c r="J1710" t="s">
        <v>814</v>
      </c>
      <c r="K1710" t="s">
        <v>815</v>
      </c>
      <c r="L1710">
        <v>1354</v>
      </c>
      <c r="N1710">
        <v>1010</v>
      </c>
      <c r="O1710" t="s">
        <v>258</v>
      </c>
      <c r="P1710" t="s">
        <v>258</v>
      </c>
      <c r="Q1710">
        <v>1</v>
      </c>
      <c r="W1710">
        <v>0</v>
      </c>
      <c r="X1710">
        <v>-808655695</v>
      </c>
      <c r="Y1710">
        <v>102</v>
      </c>
      <c r="AA1710">
        <v>0.69</v>
      </c>
      <c r="AB1710">
        <v>0</v>
      </c>
      <c r="AC1710">
        <v>0</v>
      </c>
      <c r="AD1710">
        <v>0</v>
      </c>
      <c r="AE1710">
        <v>0.28000000000000003</v>
      </c>
      <c r="AF1710">
        <v>0</v>
      </c>
      <c r="AG1710">
        <v>0</v>
      </c>
      <c r="AH1710">
        <v>0</v>
      </c>
      <c r="AI1710">
        <v>2.46</v>
      </c>
      <c r="AJ1710">
        <v>1</v>
      </c>
      <c r="AK1710">
        <v>1</v>
      </c>
      <c r="AL1710">
        <v>1</v>
      </c>
      <c r="AN1710">
        <v>0</v>
      </c>
      <c r="AO1710">
        <v>1</v>
      </c>
      <c r="AP1710">
        <v>0</v>
      </c>
      <c r="AQ1710">
        <v>0</v>
      </c>
      <c r="AR1710">
        <v>0</v>
      </c>
      <c r="AS1710" t="s">
        <v>3</v>
      </c>
      <c r="AT1710">
        <v>102</v>
      </c>
      <c r="AU1710" t="s">
        <v>3</v>
      </c>
      <c r="AV1710">
        <v>0</v>
      </c>
      <c r="AW1710">
        <v>2</v>
      </c>
      <c r="AX1710">
        <v>35813131</v>
      </c>
      <c r="AY1710">
        <v>1</v>
      </c>
      <c r="AZ1710">
        <v>0</v>
      </c>
      <c r="BA1710">
        <v>1687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CX1710">
        <f>Y1710*Source!I1587</f>
        <v>3.06</v>
      </c>
      <c r="CY1710">
        <f t="shared" si="283"/>
        <v>0.69</v>
      </c>
      <c r="CZ1710">
        <f t="shared" si="284"/>
        <v>0.28000000000000003</v>
      </c>
      <c r="DA1710">
        <f t="shared" si="285"/>
        <v>2.46</v>
      </c>
      <c r="DB1710">
        <f t="shared" si="281"/>
        <v>28.56</v>
      </c>
      <c r="DC1710">
        <f t="shared" si="282"/>
        <v>0</v>
      </c>
    </row>
    <row r="1711" spans="1:107">
      <c r="A1711">
        <f>ROW(Source!A1587)</f>
        <v>1587</v>
      </c>
      <c r="B1711">
        <v>35806607</v>
      </c>
      <c r="C1711">
        <v>35813111</v>
      </c>
      <c r="D1711">
        <v>29171808</v>
      </c>
      <c r="E1711">
        <v>1</v>
      </c>
      <c r="F1711">
        <v>1</v>
      </c>
      <c r="G1711">
        <v>1</v>
      </c>
      <c r="H1711">
        <v>3</v>
      </c>
      <c r="I1711" t="s">
        <v>816</v>
      </c>
      <c r="J1711" t="s">
        <v>817</v>
      </c>
      <c r="K1711" t="s">
        <v>818</v>
      </c>
      <c r="L1711">
        <v>1374</v>
      </c>
      <c r="N1711">
        <v>1013</v>
      </c>
      <c r="O1711" t="s">
        <v>819</v>
      </c>
      <c r="P1711" t="s">
        <v>819</v>
      </c>
      <c r="Q1711">
        <v>1</v>
      </c>
      <c r="W1711">
        <v>0</v>
      </c>
      <c r="X1711">
        <v>-915781824</v>
      </c>
      <c r="Y1711">
        <v>6.05</v>
      </c>
      <c r="AA1711">
        <v>1</v>
      </c>
      <c r="AB1711">
        <v>0</v>
      </c>
      <c r="AC1711">
        <v>0</v>
      </c>
      <c r="AD1711">
        <v>0</v>
      </c>
      <c r="AE1711">
        <v>1</v>
      </c>
      <c r="AF1711">
        <v>0</v>
      </c>
      <c r="AG1711">
        <v>0</v>
      </c>
      <c r="AH1711">
        <v>0</v>
      </c>
      <c r="AI1711">
        <v>1</v>
      </c>
      <c r="AJ1711">
        <v>1</v>
      </c>
      <c r="AK1711">
        <v>1</v>
      </c>
      <c r="AL1711">
        <v>1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 t="s">
        <v>3</v>
      </c>
      <c r="AT1711">
        <v>6.05</v>
      </c>
      <c r="AU1711" t="s">
        <v>3</v>
      </c>
      <c r="AV1711">
        <v>0</v>
      </c>
      <c r="AW1711">
        <v>2</v>
      </c>
      <c r="AX1711">
        <v>35813132</v>
      </c>
      <c r="AY1711">
        <v>1</v>
      </c>
      <c r="AZ1711">
        <v>0</v>
      </c>
      <c r="BA1711">
        <v>1688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CX1711">
        <f>Y1711*Source!I1587</f>
        <v>0.18149999999999999</v>
      </c>
      <c r="CY1711">
        <f t="shared" si="283"/>
        <v>1</v>
      </c>
      <c r="CZ1711">
        <f t="shared" si="284"/>
        <v>1</v>
      </c>
      <c r="DA1711">
        <f t="shared" si="285"/>
        <v>1</v>
      </c>
      <c r="DB1711">
        <f t="shared" si="281"/>
        <v>6.05</v>
      </c>
      <c r="DC1711">
        <f t="shared" si="282"/>
        <v>0</v>
      </c>
    </row>
    <row r="1712" spans="1:107">
      <c r="A1712">
        <f>ROW(Source!A1591)</f>
        <v>1591</v>
      </c>
      <c r="B1712">
        <v>35806607</v>
      </c>
      <c r="C1712">
        <v>35813136</v>
      </c>
      <c r="D1712">
        <v>29364679</v>
      </c>
      <c r="E1712">
        <v>1</v>
      </c>
      <c r="F1712">
        <v>1</v>
      </c>
      <c r="G1712">
        <v>1</v>
      </c>
      <c r="H1712">
        <v>1</v>
      </c>
      <c r="I1712" t="s">
        <v>799</v>
      </c>
      <c r="J1712" t="s">
        <v>3</v>
      </c>
      <c r="K1712" t="s">
        <v>800</v>
      </c>
      <c r="L1712">
        <v>1369</v>
      </c>
      <c r="N1712">
        <v>1013</v>
      </c>
      <c r="O1712" t="s">
        <v>583</v>
      </c>
      <c r="P1712" t="s">
        <v>583</v>
      </c>
      <c r="Q1712">
        <v>1</v>
      </c>
      <c r="W1712">
        <v>0</v>
      </c>
      <c r="X1712">
        <v>931378261</v>
      </c>
      <c r="Y1712">
        <v>26.24</v>
      </c>
      <c r="AA1712">
        <v>0</v>
      </c>
      <c r="AB1712">
        <v>0</v>
      </c>
      <c r="AC1712">
        <v>0</v>
      </c>
      <c r="AD1712">
        <v>329.2</v>
      </c>
      <c r="AE1712">
        <v>0</v>
      </c>
      <c r="AF1712">
        <v>0</v>
      </c>
      <c r="AG1712">
        <v>0</v>
      </c>
      <c r="AH1712">
        <v>329.2</v>
      </c>
      <c r="AI1712">
        <v>1</v>
      </c>
      <c r="AJ1712">
        <v>1</v>
      </c>
      <c r="AK1712">
        <v>1</v>
      </c>
      <c r="AL1712">
        <v>1</v>
      </c>
      <c r="AN1712">
        <v>0</v>
      </c>
      <c r="AO1712">
        <v>1</v>
      </c>
      <c r="AP1712">
        <v>0</v>
      </c>
      <c r="AQ1712">
        <v>0</v>
      </c>
      <c r="AR1712">
        <v>0</v>
      </c>
      <c r="AS1712" t="s">
        <v>3</v>
      </c>
      <c r="AT1712">
        <v>26.24</v>
      </c>
      <c r="AU1712" t="s">
        <v>3</v>
      </c>
      <c r="AV1712">
        <v>1</v>
      </c>
      <c r="AW1712">
        <v>2</v>
      </c>
      <c r="AX1712">
        <v>35813146</v>
      </c>
      <c r="AY1712">
        <v>2</v>
      </c>
      <c r="AZ1712">
        <v>131072</v>
      </c>
      <c r="BA1712">
        <v>1689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CX1712">
        <f>Y1712*Source!I1591</f>
        <v>0.26239999999999997</v>
      </c>
      <c r="CY1712">
        <f>AD1712</f>
        <v>329.2</v>
      </c>
      <c r="CZ1712">
        <f>AH1712</f>
        <v>329.2</v>
      </c>
      <c r="DA1712">
        <f>AL1712</f>
        <v>1</v>
      </c>
      <c r="DB1712">
        <f t="shared" si="281"/>
        <v>8638.2099999999991</v>
      </c>
      <c r="DC1712">
        <f t="shared" si="282"/>
        <v>0</v>
      </c>
    </row>
    <row r="1713" spans="1:107">
      <c r="A1713">
        <f>ROW(Source!A1591)</f>
        <v>1591</v>
      </c>
      <c r="B1713">
        <v>35806607</v>
      </c>
      <c r="C1713">
        <v>35813136</v>
      </c>
      <c r="D1713">
        <v>121548</v>
      </c>
      <c r="E1713">
        <v>1</v>
      </c>
      <c r="F1713">
        <v>1</v>
      </c>
      <c r="G1713">
        <v>1</v>
      </c>
      <c r="H1713">
        <v>1</v>
      </c>
      <c r="I1713" t="s">
        <v>34</v>
      </c>
      <c r="J1713" t="s">
        <v>3</v>
      </c>
      <c r="K1713" t="s">
        <v>584</v>
      </c>
      <c r="L1713">
        <v>608254</v>
      </c>
      <c r="N1713">
        <v>1013</v>
      </c>
      <c r="O1713" t="s">
        <v>585</v>
      </c>
      <c r="P1713" t="s">
        <v>585</v>
      </c>
      <c r="Q1713">
        <v>1</v>
      </c>
      <c r="W1713">
        <v>0</v>
      </c>
      <c r="X1713">
        <v>-185737400</v>
      </c>
      <c r="Y1713">
        <v>0.03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1</v>
      </c>
      <c r="AJ1713">
        <v>1</v>
      </c>
      <c r="AK1713">
        <v>1</v>
      </c>
      <c r="AL1713">
        <v>1</v>
      </c>
      <c r="AN1713">
        <v>0</v>
      </c>
      <c r="AO1713">
        <v>1</v>
      </c>
      <c r="AP1713">
        <v>0</v>
      </c>
      <c r="AQ1713">
        <v>0</v>
      </c>
      <c r="AR1713">
        <v>0</v>
      </c>
      <c r="AS1713" t="s">
        <v>3</v>
      </c>
      <c r="AT1713">
        <v>0.03</v>
      </c>
      <c r="AU1713" t="s">
        <v>3</v>
      </c>
      <c r="AV1713">
        <v>2</v>
      </c>
      <c r="AW1713">
        <v>2</v>
      </c>
      <c r="AX1713">
        <v>35813147</v>
      </c>
      <c r="AY1713">
        <v>1</v>
      </c>
      <c r="AZ1713">
        <v>0</v>
      </c>
      <c r="BA1713">
        <v>1690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CX1713">
        <f>Y1713*Source!I1591</f>
        <v>2.9999999999999997E-4</v>
      </c>
      <c r="CY1713">
        <f>AD1713</f>
        <v>0</v>
      </c>
      <c r="CZ1713">
        <f>AH1713</f>
        <v>0</v>
      </c>
      <c r="DA1713">
        <f>AL1713</f>
        <v>1</v>
      </c>
      <c r="DB1713">
        <f t="shared" si="281"/>
        <v>0</v>
      </c>
      <c r="DC1713">
        <f t="shared" si="282"/>
        <v>0</v>
      </c>
    </row>
    <row r="1714" spans="1:107">
      <c r="A1714">
        <f>ROW(Source!A1591)</f>
        <v>1591</v>
      </c>
      <c r="B1714">
        <v>35806607</v>
      </c>
      <c r="C1714">
        <v>35813136</v>
      </c>
      <c r="D1714">
        <v>29172362</v>
      </c>
      <c r="E1714">
        <v>1</v>
      </c>
      <c r="F1714">
        <v>1</v>
      </c>
      <c r="G1714">
        <v>1</v>
      </c>
      <c r="H1714">
        <v>2</v>
      </c>
      <c r="I1714" t="s">
        <v>801</v>
      </c>
      <c r="J1714" t="s">
        <v>802</v>
      </c>
      <c r="K1714" t="s">
        <v>803</v>
      </c>
      <c r="L1714">
        <v>1368</v>
      </c>
      <c r="N1714">
        <v>1011</v>
      </c>
      <c r="O1714" t="s">
        <v>589</v>
      </c>
      <c r="P1714" t="s">
        <v>589</v>
      </c>
      <c r="Q1714">
        <v>1</v>
      </c>
      <c r="W1714">
        <v>0</v>
      </c>
      <c r="X1714">
        <v>2071614860</v>
      </c>
      <c r="Y1714">
        <v>0.03</v>
      </c>
      <c r="AA1714">
        <v>0</v>
      </c>
      <c r="AB1714">
        <v>1113.56</v>
      </c>
      <c r="AC1714">
        <v>447.93</v>
      </c>
      <c r="AD1714">
        <v>0</v>
      </c>
      <c r="AE1714">
        <v>0</v>
      </c>
      <c r="AF1714">
        <v>134.65</v>
      </c>
      <c r="AG1714">
        <v>13.5</v>
      </c>
      <c r="AH1714">
        <v>0</v>
      </c>
      <c r="AI1714">
        <v>1</v>
      </c>
      <c r="AJ1714">
        <v>8.27</v>
      </c>
      <c r="AK1714">
        <v>33.18</v>
      </c>
      <c r="AL1714">
        <v>1</v>
      </c>
      <c r="AN1714">
        <v>0</v>
      </c>
      <c r="AO1714">
        <v>1</v>
      </c>
      <c r="AP1714">
        <v>0</v>
      </c>
      <c r="AQ1714">
        <v>0</v>
      </c>
      <c r="AR1714">
        <v>0</v>
      </c>
      <c r="AS1714" t="s">
        <v>3</v>
      </c>
      <c r="AT1714">
        <v>0.03</v>
      </c>
      <c r="AU1714" t="s">
        <v>3</v>
      </c>
      <c r="AV1714">
        <v>0</v>
      </c>
      <c r="AW1714">
        <v>2</v>
      </c>
      <c r="AX1714">
        <v>35813148</v>
      </c>
      <c r="AY1714">
        <v>1</v>
      </c>
      <c r="AZ1714">
        <v>0</v>
      </c>
      <c r="BA1714">
        <v>1691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CX1714">
        <f>Y1714*Source!I1591</f>
        <v>2.9999999999999997E-4</v>
      </c>
      <c r="CY1714">
        <f>AB1714</f>
        <v>1113.56</v>
      </c>
      <c r="CZ1714">
        <f>AF1714</f>
        <v>134.65</v>
      </c>
      <c r="DA1714">
        <f>AJ1714</f>
        <v>8.27</v>
      </c>
      <c r="DB1714">
        <f t="shared" si="281"/>
        <v>4.04</v>
      </c>
      <c r="DC1714">
        <f t="shared" si="282"/>
        <v>0.41</v>
      </c>
    </row>
    <row r="1715" spans="1:107">
      <c r="A1715">
        <f>ROW(Source!A1591)</f>
        <v>1591</v>
      </c>
      <c r="B1715">
        <v>35806607</v>
      </c>
      <c r="C1715">
        <v>35813136</v>
      </c>
      <c r="D1715">
        <v>29174913</v>
      </c>
      <c r="E1715">
        <v>1</v>
      </c>
      <c r="F1715">
        <v>1</v>
      </c>
      <c r="G1715">
        <v>1</v>
      </c>
      <c r="H1715">
        <v>2</v>
      </c>
      <c r="I1715" t="s">
        <v>601</v>
      </c>
      <c r="J1715" t="s">
        <v>602</v>
      </c>
      <c r="K1715" t="s">
        <v>603</v>
      </c>
      <c r="L1715">
        <v>1368</v>
      </c>
      <c r="N1715">
        <v>1011</v>
      </c>
      <c r="O1715" t="s">
        <v>589</v>
      </c>
      <c r="P1715" t="s">
        <v>589</v>
      </c>
      <c r="Q1715">
        <v>1</v>
      </c>
      <c r="W1715">
        <v>0</v>
      </c>
      <c r="X1715">
        <v>458544584</v>
      </c>
      <c r="Y1715">
        <v>0.02</v>
      </c>
      <c r="AA1715">
        <v>0</v>
      </c>
      <c r="AB1715">
        <v>932.72</v>
      </c>
      <c r="AC1715">
        <v>384.89</v>
      </c>
      <c r="AD1715">
        <v>0</v>
      </c>
      <c r="AE1715">
        <v>0</v>
      </c>
      <c r="AF1715">
        <v>87.17</v>
      </c>
      <c r="AG1715">
        <v>11.6</v>
      </c>
      <c r="AH1715">
        <v>0</v>
      </c>
      <c r="AI1715">
        <v>1</v>
      </c>
      <c r="AJ1715">
        <v>10.7</v>
      </c>
      <c r="AK1715">
        <v>33.18</v>
      </c>
      <c r="AL1715">
        <v>1</v>
      </c>
      <c r="AN1715">
        <v>0</v>
      </c>
      <c r="AO1715">
        <v>1</v>
      </c>
      <c r="AP1715">
        <v>0</v>
      </c>
      <c r="AQ1715">
        <v>0</v>
      </c>
      <c r="AR1715">
        <v>0</v>
      </c>
      <c r="AS1715" t="s">
        <v>3</v>
      </c>
      <c r="AT1715">
        <v>0.02</v>
      </c>
      <c r="AU1715" t="s">
        <v>3</v>
      </c>
      <c r="AV1715">
        <v>0</v>
      </c>
      <c r="AW1715">
        <v>2</v>
      </c>
      <c r="AX1715">
        <v>35813149</v>
      </c>
      <c r="AY1715">
        <v>1</v>
      </c>
      <c r="AZ1715">
        <v>0</v>
      </c>
      <c r="BA1715">
        <v>1692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CX1715">
        <f>Y1715*Source!I1591</f>
        <v>2.0000000000000001E-4</v>
      </c>
      <c r="CY1715">
        <f>AB1715</f>
        <v>932.72</v>
      </c>
      <c r="CZ1715">
        <f>AF1715</f>
        <v>87.17</v>
      </c>
      <c r="DA1715">
        <f>AJ1715</f>
        <v>10.7</v>
      </c>
      <c r="DB1715">
        <f t="shared" si="281"/>
        <v>1.74</v>
      </c>
      <c r="DC1715">
        <f t="shared" si="282"/>
        <v>0.23</v>
      </c>
    </row>
    <row r="1716" spans="1:107">
      <c r="A1716">
        <f>ROW(Source!A1591)</f>
        <v>1591</v>
      </c>
      <c r="B1716">
        <v>35806607</v>
      </c>
      <c r="C1716">
        <v>35813136</v>
      </c>
      <c r="D1716">
        <v>29149204</v>
      </c>
      <c r="E1716">
        <v>1</v>
      </c>
      <c r="F1716">
        <v>1</v>
      </c>
      <c r="G1716">
        <v>1</v>
      </c>
      <c r="H1716">
        <v>3</v>
      </c>
      <c r="I1716" t="s">
        <v>810</v>
      </c>
      <c r="J1716" t="s">
        <v>811</v>
      </c>
      <c r="K1716" t="s">
        <v>812</v>
      </c>
      <c r="L1716">
        <v>1348</v>
      </c>
      <c r="N1716">
        <v>1009</v>
      </c>
      <c r="O1716" t="s">
        <v>29</v>
      </c>
      <c r="P1716" t="s">
        <v>29</v>
      </c>
      <c r="Q1716">
        <v>1000</v>
      </c>
      <c r="W1716">
        <v>0</v>
      </c>
      <c r="X1716">
        <v>-1132764130</v>
      </c>
      <c r="Y1716">
        <v>3.15E-3</v>
      </c>
      <c r="AA1716">
        <v>4978.46</v>
      </c>
      <c r="AB1716">
        <v>0</v>
      </c>
      <c r="AC1716">
        <v>0</v>
      </c>
      <c r="AD1716">
        <v>0</v>
      </c>
      <c r="AE1716">
        <v>729.98</v>
      </c>
      <c r="AF1716">
        <v>0</v>
      </c>
      <c r="AG1716">
        <v>0</v>
      </c>
      <c r="AH1716">
        <v>0</v>
      </c>
      <c r="AI1716">
        <v>6.82</v>
      </c>
      <c r="AJ1716">
        <v>1</v>
      </c>
      <c r="AK1716">
        <v>1</v>
      </c>
      <c r="AL1716">
        <v>1</v>
      </c>
      <c r="AN1716">
        <v>0</v>
      </c>
      <c r="AO1716">
        <v>1</v>
      </c>
      <c r="AP1716">
        <v>0</v>
      </c>
      <c r="AQ1716">
        <v>0</v>
      </c>
      <c r="AR1716">
        <v>0</v>
      </c>
      <c r="AS1716" t="s">
        <v>3</v>
      </c>
      <c r="AT1716">
        <v>3.15E-3</v>
      </c>
      <c r="AU1716" t="s">
        <v>3</v>
      </c>
      <c r="AV1716">
        <v>0</v>
      </c>
      <c r="AW1716">
        <v>2</v>
      </c>
      <c r="AX1716">
        <v>35813150</v>
      </c>
      <c r="AY1716">
        <v>1</v>
      </c>
      <c r="AZ1716">
        <v>0</v>
      </c>
      <c r="BA1716">
        <v>1693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CX1716">
        <f>Y1716*Source!I1591</f>
        <v>3.15E-5</v>
      </c>
      <c r="CY1716">
        <f>AA1716</f>
        <v>4978.46</v>
      </c>
      <c r="CZ1716">
        <f>AE1716</f>
        <v>729.98</v>
      </c>
      <c r="DA1716">
        <f>AI1716</f>
        <v>6.82</v>
      </c>
      <c r="DB1716">
        <f t="shared" si="281"/>
        <v>2.2999999999999998</v>
      </c>
      <c r="DC1716">
        <f t="shared" si="282"/>
        <v>0</v>
      </c>
    </row>
    <row r="1717" spans="1:107">
      <c r="A1717">
        <f>ROW(Source!A1591)</f>
        <v>1591</v>
      </c>
      <c r="B1717">
        <v>35806607</v>
      </c>
      <c r="C1717">
        <v>35813136</v>
      </c>
      <c r="D1717">
        <v>29156142</v>
      </c>
      <c r="E1717">
        <v>1</v>
      </c>
      <c r="F1717">
        <v>1</v>
      </c>
      <c r="G1717">
        <v>1</v>
      </c>
      <c r="H1717">
        <v>3</v>
      </c>
      <c r="I1717" t="s">
        <v>251</v>
      </c>
      <c r="J1717" t="s">
        <v>254</v>
      </c>
      <c r="K1717" t="s">
        <v>252</v>
      </c>
      <c r="L1717">
        <v>1356</v>
      </c>
      <c r="N1717">
        <v>1010</v>
      </c>
      <c r="O1717" t="s">
        <v>253</v>
      </c>
      <c r="P1717" t="s">
        <v>253</v>
      </c>
      <c r="Q1717">
        <v>1000</v>
      </c>
      <c r="W1717">
        <v>0</v>
      </c>
      <c r="X1717">
        <v>-1152774928</v>
      </c>
      <c r="Y1717">
        <v>0.1</v>
      </c>
      <c r="AA1717">
        <v>5115.96</v>
      </c>
      <c r="AB1717">
        <v>0</v>
      </c>
      <c r="AC1717">
        <v>0</v>
      </c>
      <c r="AD1717">
        <v>0</v>
      </c>
      <c r="AE1717">
        <v>1998.42</v>
      </c>
      <c r="AF1717">
        <v>0</v>
      </c>
      <c r="AG1717">
        <v>0</v>
      </c>
      <c r="AH1717">
        <v>0</v>
      </c>
      <c r="AI1717">
        <v>2.56</v>
      </c>
      <c r="AJ1717">
        <v>1</v>
      </c>
      <c r="AK1717">
        <v>1</v>
      </c>
      <c r="AL1717">
        <v>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 t="s">
        <v>3</v>
      </c>
      <c r="AT1717">
        <v>0.1</v>
      </c>
      <c r="AU1717" t="s">
        <v>3</v>
      </c>
      <c r="AV1717">
        <v>0</v>
      </c>
      <c r="AW1717">
        <v>1</v>
      </c>
      <c r="AX1717">
        <v>-1</v>
      </c>
      <c r="AY1717">
        <v>0</v>
      </c>
      <c r="AZ1717">
        <v>0</v>
      </c>
      <c r="BA1717" t="s">
        <v>3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CX1717">
        <f>Y1717*Source!I1591</f>
        <v>1E-3</v>
      </c>
      <c r="CY1717">
        <f>AA1717</f>
        <v>5115.96</v>
      </c>
      <c r="CZ1717">
        <f>AE1717</f>
        <v>1998.42</v>
      </c>
      <c r="DA1717">
        <f>AI1717</f>
        <v>2.56</v>
      </c>
      <c r="DB1717">
        <f t="shared" si="281"/>
        <v>199.84</v>
      </c>
      <c r="DC1717">
        <f t="shared" si="282"/>
        <v>0</v>
      </c>
    </row>
    <row r="1718" spans="1:107">
      <c r="A1718">
        <f>ROW(Source!A1591)</f>
        <v>1591</v>
      </c>
      <c r="B1718">
        <v>35806607</v>
      </c>
      <c r="C1718">
        <v>35813136</v>
      </c>
      <c r="D1718">
        <v>29170678</v>
      </c>
      <c r="E1718">
        <v>1</v>
      </c>
      <c r="F1718">
        <v>1</v>
      </c>
      <c r="G1718">
        <v>1</v>
      </c>
      <c r="H1718">
        <v>3</v>
      </c>
      <c r="I1718" t="s">
        <v>813</v>
      </c>
      <c r="J1718" t="s">
        <v>814</v>
      </c>
      <c r="K1718" t="s">
        <v>815</v>
      </c>
      <c r="L1718">
        <v>1354</v>
      </c>
      <c r="N1718">
        <v>1010</v>
      </c>
      <c r="O1718" t="s">
        <v>258</v>
      </c>
      <c r="P1718" t="s">
        <v>258</v>
      </c>
      <c r="Q1718">
        <v>1</v>
      </c>
      <c r="W1718">
        <v>0</v>
      </c>
      <c r="X1718">
        <v>-808655695</v>
      </c>
      <c r="Y1718">
        <v>102</v>
      </c>
      <c r="AA1718">
        <v>0.69</v>
      </c>
      <c r="AB1718">
        <v>0</v>
      </c>
      <c r="AC1718">
        <v>0</v>
      </c>
      <c r="AD1718">
        <v>0</v>
      </c>
      <c r="AE1718">
        <v>0.28000000000000003</v>
      </c>
      <c r="AF1718">
        <v>0</v>
      </c>
      <c r="AG1718">
        <v>0</v>
      </c>
      <c r="AH1718">
        <v>0</v>
      </c>
      <c r="AI1718">
        <v>2.46</v>
      </c>
      <c r="AJ1718">
        <v>1</v>
      </c>
      <c r="AK1718">
        <v>1</v>
      </c>
      <c r="AL1718">
        <v>1</v>
      </c>
      <c r="AN1718">
        <v>0</v>
      </c>
      <c r="AO1718">
        <v>1</v>
      </c>
      <c r="AP1718">
        <v>0</v>
      </c>
      <c r="AQ1718">
        <v>0</v>
      </c>
      <c r="AR1718">
        <v>0</v>
      </c>
      <c r="AS1718" t="s">
        <v>3</v>
      </c>
      <c r="AT1718">
        <v>102</v>
      </c>
      <c r="AU1718" t="s">
        <v>3</v>
      </c>
      <c r="AV1718">
        <v>0</v>
      </c>
      <c r="AW1718">
        <v>2</v>
      </c>
      <c r="AX1718">
        <v>35813151</v>
      </c>
      <c r="AY1718">
        <v>1</v>
      </c>
      <c r="AZ1718">
        <v>0</v>
      </c>
      <c r="BA1718">
        <v>1694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CX1718">
        <f>Y1718*Source!I1591</f>
        <v>1.02</v>
      </c>
      <c r="CY1718">
        <f>AA1718</f>
        <v>0.69</v>
      </c>
      <c r="CZ1718">
        <f>AE1718</f>
        <v>0.28000000000000003</v>
      </c>
      <c r="DA1718">
        <f>AI1718</f>
        <v>2.46</v>
      </c>
      <c r="DB1718">
        <f t="shared" si="281"/>
        <v>28.56</v>
      </c>
      <c r="DC1718">
        <f t="shared" si="282"/>
        <v>0</v>
      </c>
    </row>
    <row r="1719" spans="1:107">
      <c r="A1719">
        <f>ROW(Source!A1591)</f>
        <v>1591</v>
      </c>
      <c r="B1719">
        <v>35806607</v>
      </c>
      <c r="C1719">
        <v>35813136</v>
      </c>
      <c r="D1719">
        <v>29169278</v>
      </c>
      <c r="E1719">
        <v>1</v>
      </c>
      <c r="F1719">
        <v>1</v>
      </c>
      <c r="G1719">
        <v>1</v>
      </c>
      <c r="H1719">
        <v>3</v>
      </c>
      <c r="I1719" t="s">
        <v>266</v>
      </c>
      <c r="J1719" t="s">
        <v>268</v>
      </c>
      <c r="K1719" t="s">
        <v>267</v>
      </c>
      <c r="L1719">
        <v>1354</v>
      </c>
      <c r="N1719">
        <v>1010</v>
      </c>
      <c r="O1719" t="s">
        <v>258</v>
      </c>
      <c r="P1719" t="s">
        <v>258</v>
      </c>
      <c r="Q1719">
        <v>1</v>
      </c>
      <c r="W1719">
        <v>0</v>
      </c>
      <c r="X1719">
        <v>-1190793685</v>
      </c>
      <c r="Y1719">
        <v>100</v>
      </c>
      <c r="AA1719">
        <v>76.47</v>
      </c>
      <c r="AB1719">
        <v>0</v>
      </c>
      <c r="AC1719">
        <v>0</v>
      </c>
      <c r="AD1719">
        <v>0</v>
      </c>
      <c r="AE1719">
        <v>8.81</v>
      </c>
      <c r="AF1719">
        <v>0</v>
      </c>
      <c r="AG1719">
        <v>0</v>
      </c>
      <c r="AH1719">
        <v>0</v>
      </c>
      <c r="AI1719">
        <v>8.68</v>
      </c>
      <c r="AJ1719">
        <v>1</v>
      </c>
      <c r="AK1719">
        <v>1</v>
      </c>
      <c r="AL1719">
        <v>1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 t="s">
        <v>3</v>
      </c>
      <c r="AT1719">
        <v>100</v>
      </c>
      <c r="AU1719" t="s">
        <v>3</v>
      </c>
      <c r="AV1719">
        <v>0</v>
      </c>
      <c r="AW1719">
        <v>1</v>
      </c>
      <c r="AX1719">
        <v>-1</v>
      </c>
      <c r="AY1719">
        <v>0</v>
      </c>
      <c r="AZ1719">
        <v>0</v>
      </c>
      <c r="BA1719" t="s">
        <v>3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CX1719">
        <f>Y1719*Source!I1591</f>
        <v>1</v>
      </c>
      <c r="CY1719">
        <f>AA1719</f>
        <v>76.47</v>
      </c>
      <c r="CZ1719">
        <f>AE1719</f>
        <v>8.81</v>
      </c>
      <c r="DA1719">
        <f>AI1719</f>
        <v>8.68</v>
      </c>
      <c r="DB1719">
        <f t="shared" si="281"/>
        <v>881</v>
      </c>
      <c r="DC1719">
        <f t="shared" si="282"/>
        <v>0</v>
      </c>
    </row>
    <row r="1720" spans="1:107">
      <c r="A1720">
        <f>ROW(Source!A1591)</f>
        <v>1591</v>
      </c>
      <c r="B1720">
        <v>35806607</v>
      </c>
      <c r="C1720">
        <v>35813136</v>
      </c>
      <c r="D1720">
        <v>29171808</v>
      </c>
      <c r="E1720">
        <v>1</v>
      </c>
      <c r="F1720">
        <v>1</v>
      </c>
      <c r="G1720">
        <v>1</v>
      </c>
      <c r="H1720">
        <v>3</v>
      </c>
      <c r="I1720" t="s">
        <v>816</v>
      </c>
      <c r="J1720" t="s">
        <v>817</v>
      </c>
      <c r="K1720" t="s">
        <v>818</v>
      </c>
      <c r="L1720">
        <v>1374</v>
      </c>
      <c r="N1720">
        <v>1013</v>
      </c>
      <c r="O1720" t="s">
        <v>819</v>
      </c>
      <c r="P1720" t="s">
        <v>819</v>
      </c>
      <c r="Q1720">
        <v>1</v>
      </c>
      <c r="W1720">
        <v>0</v>
      </c>
      <c r="X1720">
        <v>-915781824</v>
      </c>
      <c r="Y1720">
        <v>5.21</v>
      </c>
      <c r="AA1720">
        <v>1</v>
      </c>
      <c r="AB1720">
        <v>0</v>
      </c>
      <c r="AC1720">
        <v>0</v>
      </c>
      <c r="AD1720">
        <v>0</v>
      </c>
      <c r="AE1720">
        <v>1</v>
      </c>
      <c r="AF1720">
        <v>0</v>
      </c>
      <c r="AG1720">
        <v>0</v>
      </c>
      <c r="AH1720">
        <v>0</v>
      </c>
      <c r="AI1720">
        <v>1</v>
      </c>
      <c r="AJ1720">
        <v>1</v>
      </c>
      <c r="AK1720">
        <v>1</v>
      </c>
      <c r="AL1720">
        <v>1</v>
      </c>
      <c r="AN1720">
        <v>0</v>
      </c>
      <c r="AO1720">
        <v>1</v>
      </c>
      <c r="AP1720">
        <v>0</v>
      </c>
      <c r="AQ1720">
        <v>0</v>
      </c>
      <c r="AR1720">
        <v>0</v>
      </c>
      <c r="AS1720" t="s">
        <v>3</v>
      </c>
      <c r="AT1720">
        <v>5.21</v>
      </c>
      <c r="AU1720" t="s">
        <v>3</v>
      </c>
      <c r="AV1720">
        <v>0</v>
      </c>
      <c r="AW1720">
        <v>2</v>
      </c>
      <c r="AX1720">
        <v>35813152</v>
      </c>
      <c r="AY1720">
        <v>1</v>
      </c>
      <c r="AZ1720">
        <v>0</v>
      </c>
      <c r="BA1720">
        <v>1695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CX1720">
        <f>Y1720*Source!I1591</f>
        <v>5.21E-2</v>
      </c>
      <c r="CY1720">
        <f>AA1720</f>
        <v>1</v>
      </c>
      <c r="CZ1720">
        <f>AE1720</f>
        <v>1</v>
      </c>
      <c r="DA1720">
        <f>AI1720</f>
        <v>1</v>
      </c>
      <c r="DB1720">
        <f t="shared" si="281"/>
        <v>5.21</v>
      </c>
      <c r="DC1720">
        <f t="shared" si="282"/>
        <v>0</v>
      </c>
    </row>
    <row r="1721" spans="1:107">
      <c r="A1721">
        <f>ROW(Source!A1594)</f>
        <v>1594</v>
      </c>
      <c r="B1721">
        <v>35806607</v>
      </c>
      <c r="C1721">
        <v>35813155</v>
      </c>
      <c r="D1721">
        <v>18442760</v>
      </c>
      <c r="E1721">
        <v>1</v>
      </c>
      <c r="F1721">
        <v>1</v>
      </c>
      <c r="G1721">
        <v>1</v>
      </c>
      <c r="H1721">
        <v>1</v>
      </c>
      <c r="I1721" t="s">
        <v>895</v>
      </c>
      <c r="J1721" t="s">
        <v>3</v>
      </c>
      <c r="K1721" t="s">
        <v>896</v>
      </c>
      <c r="L1721">
        <v>1369</v>
      </c>
      <c r="N1721">
        <v>1013</v>
      </c>
      <c r="O1721" t="s">
        <v>583</v>
      </c>
      <c r="P1721" t="s">
        <v>583</v>
      </c>
      <c r="Q1721">
        <v>1</v>
      </c>
      <c r="W1721">
        <v>0</v>
      </c>
      <c r="X1721">
        <v>1855713677</v>
      </c>
      <c r="Y1721">
        <v>26.04</v>
      </c>
      <c r="AA1721">
        <v>0</v>
      </c>
      <c r="AB1721">
        <v>0</v>
      </c>
      <c r="AC1721">
        <v>0</v>
      </c>
      <c r="AD1721">
        <v>368.02</v>
      </c>
      <c r="AE1721">
        <v>0</v>
      </c>
      <c r="AF1721">
        <v>0</v>
      </c>
      <c r="AG1721">
        <v>0</v>
      </c>
      <c r="AH1721">
        <v>368.02</v>
      </c>
      <c r="AI1721">
        <v>1</v>
      </c>
      <c r="AJ1721">
        <v>1</v>
      </c>
      <c r="AK1721">
        <v>1</v>
      </c>
      <c r="AL1721">
        <v>1</v>
      </c>
      <c r="AN1721">
        <v>0</v>
      </c>
      <c r="AO1721">
        <v>1</v>
      </c>
      <c r="AP1721">
        <v>0</v>
      </c>
      <c r="AQ1721">
        <v>0</v>
      </c>
      <c r="AR1721">
        <v>0</v>
      </c>
      <c r="AS1721" t="s">
        <v>3</v>
      </c>
      <c r="AT1721">
        <v>26.04</v>
      </c>
      <c r="AU1721" t="s">
        <v>3</v>
      </c>
      <c r="AV1721">
        <v>1</v>
      </c>
      <c r="AW1721">
        <v>2</v>
      </c>
      <c r="AX1721">
        <v>35813161</v>
      </c>
      <c r="AY1721">
        <v>2</v>
      </c>
      <c r="AZ1721">
        <v>131072</v>
      </c>
      <c r="BA1721">
        <v>1696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CX1721">
        <f>Y1721*Source!I1594</f>
        <v>7.2912000000000008</v>
      </c>
      <c r="CY1721">
        <f>AD1721</f>
        <v>368.02</v>
      </c>
      <c r="CZ1721">
        <f>AH1721</f>
        <v>368.02</v>
      </c>
      <c r="DA1721">
        <f>AL1721</f>
        <v>1</v>
      </c>
      <c r="DB1721">
        <f t="shared" si="281"/>
        <v>9583.24</v>
      </c>
      <c r="DC1721">
        <f t="shared" si="282"/>
        <v>0</v>
      </c>
    </row>
    <row r="1722" spans="1:107">
      <c r="A1722">
        <f>ROW(Source!A1594)</f>
        <v>1594</v>
      </c>
      <c r="B1722">
        <v>35806607</v>
      </c>
      <c r="C1722">
        <v>35813155</v>
      </c>
      <c r="D1722">
        <v>29173472</v>
      </c>
      <c r="E1722">
        <v>1</v>
      </c>
      <c r="F1722">
        <v>1</v>
      </c>
      <c r="G1722">
        <v>1</v>
      </c>
      <c r="H1722">
        <v>2</v>
      </c>
      <c r="I1722" t="s">
        <v>660</v>
      </c>
      <c r="J1722" t="s">
        <v>661</v>
      </c>
      <c r="K1722" t="s">
        <v>662</v>
      </c>
      <c r="L1722">
        <v>1368</v>
      </c>
      <c r="N1722">
        <v>1011</v>
      </c>
      <c r="O1722" t="s">
        <v>589</v>
      </c>
      <c r="P1722" t="s">
        <v>589</v>
      </c>
      <c r="Q1722">
        <v>1</v>
      </c>
      <c r="W1722">
        <v>0</v>
      </c>
      <c r="X1722">
        <v>275932499</v>
      </c>
      <c r="Y1722">
        <v>7.3</v>
      </c>
      <c r="AA1722">
        <v>0</v>
      </c>
      <c r="AB1722">
        <v>12.75</v>
      </c>
      <c r="AC1722">
        <v>0</v>
      </c>
      <c r="AD1722">
        <v>0</v>
      </c>
      <c r="AE1722">
        <v>0</v>
      </c>
      <c r="AF1722">
        <v>3</v>
      </c>
      <c r="AG1722">
        <v>0</v>
      </c>
      <c r="AH1722">
        <v>0</v>
      </c>
      <c r="AI1722">
        <v>1</v>
      </c>
      <c r="AJ1722">
        <v>4.25</v>
      </c>
      <c r="AK1722">
        <v>33.18</v>
      </c>
      <c r="AL1722">
        <v>1</v>
      </c>
      <c r="AN1722">
        <v>0</v>
      </c>
      <c r="AO1722">
        <v>1</v>
      </c>
      <c r="AP1722">
        <v>0</v>
      </c>
      <c r="AQ1722">
        <v>0</v>
      </c>
      <c r="AR1722">
        <v>0</v>
      </c>
      <c r="AS1722" t="s">
        <v>3</v>
      </c>
      <c r="AT1722">
        <v>7.3</v>
      </c>
      <c r="AU1722" t="s">
        <v>3</v>
      </c>
      <c r="AV1722">
        <v>0</v>
      </c>
      <c r="AW1722">
        <v>2</v>
      </c>
      <c r="AX1722">
        <v>35813162</v>
      </c>
      <c r="AY1722">
        <v>1</v>
      </c>
      <c r="AZ1722">
        <v>0</v>
      </c>
      <c r="BA1722">
        <v>1697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CX1722">
        <f>Y1722*Source!I1594</f>
        <v>2.044</v>
      </c>
      <c r="CY1722">
        <f>AB1722</f>
        <v>12.75</v>
      </c>
      <c r="CZ1722">
        <f>AF1722</f>
        <v>3</v>
      </c>
      <c r="DA1722">
        <f>AJ1722</f>
        <v>4.25</v>
      </c>
      <c r="DB1722">
        <f t="shared" si="281"/>
        <v>21.9</v>
      </c>
      <c r="DC1722">
        <f t="shared" si="282"/>
        <v>0</v>
      </c>
    </row>
    <row r="1723" spans="1:107">
      <c r="A1723">
        <f>ROW(Source!A1594)</f>
        <v>1594</v>
      </c>
      <c r="B1723">
        <v>35806607</v>
      </c>
      <c r="C1723">
        <v>35813155</v>
      </c>
      <c r="D1723">
        <v>29174580</v>
      </c>
      <c r="E1723">
        <v>1</v>
      </c>
      <c r="F1723">
        <v>1</v>
      </c>
      <c r="G1723">
        <v>1</v>
      </c>
      <c r="H1723">
        <v>2</v>
      </c>
      <c r="I1723" t="s">
        <v>715</v>
      </c>
      <c r="J1723" t="s">
        <v>821</v>
      </c>
      <c r="K1723" t="s">
        <v>717</v>
      </c>
      <c r="L1723">
        <v>1368</v>
      </c>
      <c r="N1723">
        <v>1011</v>
      </c>
      <c r="O1723" t="s">
        <v>589</v>
      </c>
      <c r="P1723" t="s">
        <v>589</v>
      </c>
      <c r="Q1723">
        <v>1</v>
      </c>
      <c r="W1723">
        <v>0</v>
      </c>
      <c r="X1723">
        <v>-169468834</v>
      </c>
      <c r="Y1723">
        <v>7.3</v>
      </c>
      <c r="AA1723">
        <v>0</v>
      </c>
      <c r="AB1723">
        <v>31.87</v>
      </c>
      <c r="AC1723">
        <v>0</v>
      </c>
      <c r="AD1723">
        <v>0</v>
      </c>
      <c r="AE1723">
        <v>0</v>
      </c>
      <c r="AF1723">
        <v>2.08</v>
      </c>
      <c r="AG1723">
        <v>0</v>
      </c>
      <c r="AH1723">
        <v>0</v>
      </c>
      <c r="AI1723">
        <v>1</v>
      </c>
      <c r="AJ1723">
        <v>15.32</v>
      </c>
      <c r="AK1723">
        <v>33.18</v>
      </c>
      <c r="AL1723">
        <v>1</v>
      </c>
      <c r="AN1723">
        <v>0</v>
      </c>
      <c r="AO1723">
        <v>1</v>
      </c>
      <c r="AP1723">
        <v>0</v>
      </c>
      <c r="AQ1723">
        <v>0</v>
      </c>
      <c r="AR1723">
        <v>0</v>
      </c>
      <c r="AS1723" t="s">
        <v>3</v>
      </c>
      <c r="AT1723">
        <v>7.3</v>
      </c>
      <c r="AU1723" t="s">
        <v>3</v>
      </c>
      <c r="AV1723">
        <v>0</v>
      </c>
      <c r="AW1723">
        <v>2</v>
      </c>
      <c r="AX1723">
        <v>35813163</v>
      </c>
      <c r="AY1723">
        <v>1</v>
      </c>
      <c r="AZ1723">
        <v>0</v>
      </c>
      <c r="BA1723">
        <v>1698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CX1723">
        <f>Y1723*Source!I1594</f>
        <v>2.044</v>
      </c>
      <c r="CY1723">
        <f>AB1723</f>
        <v>31.87</v>
      </c>
      <c r="CZ1723">
        <f>AF1723</f>
        <v>2.08</v>
      </c>
      <c r="DA1723">
        <f>AJ1723</f>
        <v>15.32</v>
      </c>
      <c r="DB1723">
        <f t="shared" si="281"/>
        <v>15.18</v>
      </c>
      <c r="DC1723">
        <f t="shared" si="282"/>
        <v>0</v>
      </c>
    </row>
    <row r="1724" spans="1:107">
      <c r="A1724">
        <f>ROW(Source!A1594)</f>
        <v>1594</v>
      </c>
      <c r="B1724">
        <v>35806607</v>
      </c>
      <c r="C1724">
        <v>35813155</v>
      </c>
      <c r="D1724">
        <v>29174613</v>
      </c>
      <c r="E1724">
        <v>1</v>
      </c>
      <c r="F1724">
        <v>1</v>
      </c>
      <c r="G1724">
        <v>1</v>
      </c>
      <c r="H1724">
        <v>2</v>
      </c>
      <c r="I1724" t="s">
        <v>897</v>
      </c>
      <c r="J1724" t="s">
        <v>898</v>
      </c>
      <c r="K1724" t="s">
        <v>899</v>
      </c>
      <c r="L1724">
        <v>1368</v>
      </c>
      <c r="N1724">
        <v>1011</v>
      </c>
      <c r="O1724" t="s">
        <v>589</v>
      </c>
      <c r="P1724" t="s">
        <v>589</v>
      </c>
      <c r="Q1724">
        <v>1</v>
      </c>
      <c r="W1724">
        <v>0</v>
      </c>
      <c r="X1724">
        <v>494066865</v>
      </c>
      <c r="Y1724">
        <v>1.46</v>
      </c>
      <c r="AA1724">
        <v>0</v>
      </c>
      <c r="AB1724">
        <v>0.52</v>
      </c>
      <c r="AC1724">
        <v>0</v>
      </c>
      <c r="AD1724">
        <v>0</v>
      </c>
      <c r="AE1724">
        <v>0</v>
      </c>
      <c r="AF1724">
        <v>0.14000000000000001</v>
      </c>
      <c r="AG1724">
        <v>0</v>
      </c>
      <c r="AH1724">
        <v>0</v>
      </c>
      <c r="AI1724">
        <v>1</v>
      </c>
      <c r="AJ1724">
        <v>3.71</v>
      </c>
      <c r="AK1724">
        <v>33.18</v>
      </c>
      <c r="AL1724">
        <v>1</v>
      </c>
      <c r="AN1724">
        <v>0</v>
      </c>
      <c r="AO1724">
        <v>1</v>
      </c>
      <c r="AP1724">
        <v>0</v>
      </c>
      <c r="AQ1724">
        <v>0</v>
      </c>
      <c r="AR1724">
        <v>0</v>
      </c>
      <c r="AS1724" t="s">
        <v>3</v>
      </c>
      <c r="AT1724">
        <v>1.46</v>
      </c>
      <c r="AU1724" t="s">
        <v>3</v>
      </c>
      <c r="AV1724">
        <v>0</v>
      </c>
      <c r="AW1724">
        <v>2</v>
      </c>
      <c r="AX1724">
        <v>35813164</v>
      </c>
      <c r="AY1724">
        <v>1</v>
      </c>
      <c r="AZ1724">
        <v>0</v>
      </c>
      <c r="BA1724">
        <v>1699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CX1724">
        <f>Y1724*Source!I1594</f>
        <v>0.40880000000000005</v>
      </c>
      <c r="CY1724">
        <f>AB1724</f>
        <v>0.52</v>
      </c>
      <c r="CZ1724">
        <f>AF1724</f>
        <v>0.14000000000000001</v>
      </c>
      <c r="DA1724">
        <f>AJ1724</f>
        <v>3.71</v>
      </c>
      <c r="DB1724">
        <f t="shared" si="281"/>
        <v>0.2</v>
      </c>
      <c r="DC1724">
        <f t="shared" si="282"/>
        <v>0</v>
      </c>
    </row>
    <row r="1725" spans="1:107">
      <c r="A1725">
        <f>ROW(Source!A1594)</f>
        <v>1594</v>
      </c>
      <c r="B1725">
        <v>35806607</v>
      </c>
      <c r="C1725">
        <v>35813155</v>
      </c>
      <c r="D1725">
        <v>29174913</v>
      </c>
      <c r="E1725">
        <v>1</v>
      </c>
      <c r="F1725">
        <v>1</v>
      </c>
      <c r="G1725">
        <v>1</v>
      </c>
      <c r="H1725">
        <v>2</v>
      </c>
      <c r="I1725" t="s">
        <v>601</v>
      </c>
      <c r="J1725" t="s">
        <v>602</v>
      </c>
      <c r="K1725" t="s">
        <v>603</v>
      </c>
      <c r="L1725">
        <v>1368</v>
      </c>
      <c r="N1725">
        <v>1011</v>
      </c>
      <c r="O1725" t="s">
        <v>589</v>
      </c>
      <c r="P1725" t="s">
        <v>589</v>
      </c>
      <c r="Q1725">
        <v>1</v>
      </c>
      <c r="W1725">
        <v>0</v>
      </c>
      <c r="X1725">
        <v>458544584</v>
      </c>
      <c r="Y1725">
        <v>0.14000000000000001</v>
      </c>
      <c r="AA1725">
        <v>0</v>
      </c>
      <c r="AB1725">
        <v>932.72</v>
      </c>
      <c r="AC1725">
        <v>384.89</v>
      </c>
      <c r="AD1725">
        <v>0</v>
      </c>
      <c r="AE1725">
        <v>0</v>
      </c>
      <c r="AF1725">
        <v>87.17</v>
      </c>
      <c r="AG1725">
        <v>11.6</v>
      </c>
      <c r="AH1725">
        <v>0</v>
      </c>
      <c r="AI1725">
        <v>1</v>
      </c>
      <c r="AJ1725">
        <v>10.7</v>
      </c>
      <c r="AK1725">
        <v>33.18</v>
      </c>
      <c r="AL1725">
        <v>1</v>
      </c>
      <c r="AN1725">
        <v>0</v>
      </c>
      <c r="AO1725">
        <v>1</v>
      </c>
      <c r="AP1725">
        <v>0</v>
      </c>
      <c r="AQ1725">
        <v>0</v>
      </c>
      <c r="AR1725">
        <v>0</v>
      </c>
      <c r="AS1725" t="s">
        <v>3</v>
      </c>
      <c r="AT1725">
        <v>0.14000000000000001</v>
      </c>
      <c r="AU1725" t="s">
        <v>3</v>
      </c>
      <c r="AV1725">
        <v>0</v>
      </c>
      <c r="AW1725">
        <v>2</v>
      </c>
      <c r="AX1725">
        <v>35813165</v>
      </c>
      <c r="AY1725">
        <v>1</v>
      </c>
      <c r="AZ1725">
        <v>0</v>
      </c>
      <c r="BA1725">
        <v>1700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CX1725">
        <f>Y1725*Source!I1594</f>
        <v>3.9200000000000006E-2</v>
      </c>
      <c r="CY1725">
        <f>AB1725</f>
        <v>932.72</v>
      </c>
      <c r="CZ1725">
        <f>AF1725</f>
        <v>87.17</v>
      </c>
      <c r="DA1725">
        <f>AJ1725</f>
        <v>10.7</v>
      </c>
      <c r="DB1725">
        <f t="shared" si="281"/>
        <v>12.2</v>
      </c>
      <c r="DC1725">
        <f t="shared" si="282"/>
        <v>1.62</v>
      </c>
    </row>
    <row r="1726" spans="1:107">
      <c r="A1726">
        <f>ROW(Source!A1599)</f>
        <v>1599</v>
      </c>
      <c r="B1726">
        <v>35806607</v>
      </c>
      <c r="C1726">
        <v>35813175</v>
      </c>
      <c r="D1726">
        <v>18442760</v>
      </c>
      <c r="E1726">
        <v>1</v>
      </c>
      <c r="F1726">
        <v>1</v>
      </c>
      <c r="G1726">
        <v>1</v>
      </c>
      <c r="H1726">
        <v>1</v>
      </c>
      <c r="I1726" t="s">
        <v>895</v>
      </c>
      <c r="J1726" t="s">
        <v>3</v>
      </c>
      <c r="K1726" t="s">
        <v>896</v>
      </c>
      <c r="L1726">
        <v>1369</v>
      </c>
      <c r="N1726">
        <v>1013</v>
      </c>
      <c r="O1726" t="s">
        <v>583</v>
      </c>
      <c r="P1726" t="s">
        <v>583</v>
      </c>
      <c r="Q1726">
        <v>1</v>
      </c>
      <c r="W1726">
        <v>0</v>
      </c>
      <c r="X1726">
        <v>1855713677</v>
      </c>
      <c r="Y1726">
        <v>36.53</v>
      </c>
      <c r="AA1726">
        <v>0</v>
      </c>
      <c r="AB1726">
        <v>0</v>
      </c>
      <c r="AC1726">
        <v>0</v>
      </c>
      <c r="AD1726">
        <v>368.02</v>
      </c>
      <c r="AE1726">
        <v>0</v>
      </c>
      <c r="AF1726">
        <v>0</v>
      </c>
      <c r="AG1726">
        <v>0</v>
      </c>
      <c r="AH1726">
        <v>368.02</v>
      </c>
      <c r="AI1726">
        <v>1</v>
      </c>
      <c r="AJ1726">
        <v>1</v>
      </c>
      <c r="AK1726">
        <v>1</v>
      </c>
      <c r="AL1726">
        <v>1</v>
      </c>
      <c r="AN1726">
        <v>0</v>
      </c>
      <c r="AO1726">
        <v>1</v>
      </c>
      <c r="AP1726">
        <v>0</v>
      </c>
      <c r="AQ1726">
        <v>0</v>
      </c>
      <c r="AR1726">
        <v>0</v>
      </c>
      <c r="AS1726" t="s">
        <v>3</v>
      </c>
      <c r="AT1726">
        <v>36.53</v>
      </c>
      <c r="AU1726" t="s">
        <v>3</v>
      </c>
      <c r="AV1726">
        <v>1</v>
      </c>
      <c r="AW1726">
        <v>2</v>
      </c>
      <c r="AX1726">
        <v>35813177</v>
      </c>
      <c r="AY1726">
        <v>2</v>
      </c>
      <c r="AZ1726">
        <v>131072</v>
      </c>
      <c r="BA1726">
        <v>1706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CX1726">
        <f>Y1726*Source!I1599</f>
        <v>1.4612000000000001</v>
      </c>
      <c r="CY1726">
        <f>AD1726</f>
        <v>368.02</v>
      </c>
      <c r="CZ1726">
        <f>AH1726</f>
        <v>368.02</v>
      </c>
      <c r="DA1726">
        <f>AL1726</f>
        <v>1</v>
      </c>
      <c r="DB1726">
        <f t="shared" si="281"/>
        <v>13443.77</v>
      </c>
      <c r="DC1726">
        <f t="shared" si="282"/>
        <v>0</v>
      </c>
    </row>
    <row r="1727" spans="1:107">
      <c r="A1727">
        <f>ROW(Source!A1600)</f>
        <v>1600</v>
      </c>
      <c r="B1727">
        <v>35806607</v>
      </c>
      <c r="C1727">
        <v>35813180</v>
      </c>
      <c r="D1727">
        <v>29364679</v>
      </c>
      <c r="E1727">
        <v>1</v>
      </c>
      <c r="F1727">
        <v>1</v>
      </c>
      <c r="G1727">
        <v>1</v>
      </c>
      <c r="H1727">
        <v>1</v>
      </c>
      <c r="I1727" t="s">
        <v>799</v>
      </c>
      <c r="J1727" t="s">
        <v>3</v>
      </c>
      <c r="K1727" t="s">
        <v>800</v>
      </c>
      <c r="L1727">
        <v>1369</v>
      </c>
      <c r="N1727">
        <v>1013</v>
      </c>
      <c r="O1727" t="s">
        <v>583</v>
      </c>
      <c r="P1727" t="s">
        <v>583</v>
      </c>
      <c r="Q1727">
        <v>1</v>
      </c>
      <c r="W1727">
        <v>0</v>
      </c>
      <c r="X1727">
        <v>931378261</v>
      </c>
      <c r="Y1727">
        <v>94.4</v>
      </c>
      <c r="AA1727">
        <v>0</v>
      </c>
      <c r="AB1727">
        <v>0</v>
      </c>
      <c r="AC1727">
        <v>0</v>
      </c>
      <c r="AD1727">
        <v>329.2</v>
      </c>
      <c r="AE1727">
        <v>0</v>
      </c>
      <c r="AF1727">
        <v>0</v>
      </c>
      <c r="AG1727">
        <v>0</v>
      </c>
      <c r="AH1727">
        <v>329.2</v>
      </c>
      <c r="AI1727">
        <v>1</v>
      </c>
      <c r="AJ1727">
        <v>1</v>
      </c>
      <c r="AK1727">
        <v>1</v>
      </c>
      <c r="AL1727">
        <v>1</v>
      </c>
      <c r="AN1727">
        <v>0</v>
      </c>
      <c r="AO1727">
        <v>1</v>
      </c>
      <c r="AP1727">
        <v>0</v>
      </c>
      <c r="AQ1727">
        <v>0</v>
      </c>
      <c r="AR1727">
        <v>0</v>
      </c>
      <c r="AS1727" t="s">
        <v>3</v>
      </c>
      <c r="AT1727">
        <v>94.4</v>
      </c>
      <c r="AU1727" t="s">
        <v>3</v>
      </c>
      <c r="AV1727">
        <v>1</v>
      </c>
      <c r="AW1727">
        <v>2</v>
      </c>
      <c r="AX1727">
        <v>35813187</v>
      </c>
      <c r="AY1727">
        <v>2</v>
      </c>
      <c r="AZ1727">
        <v>131072</v>
      </c>
      <c r="BA1727">
        <v>1709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CX1727">
        <f>Y1727*Source!I1600</f>
        <v>3.7760000000000002</v>
      </c>
      <c r="CY1727">
        <f>AD1727</f>
        <v>329.2</v>
      </c>
      <c r="CZ1727">
        <f>AH1727</f>
        <v>329.2</v>
      </c>
      <c r="DA1727">
        <f>AL1727</f>
        <v>1</v>
      </c>
      <c r="DB1727">
        <f t="shared" si="281"/>
        <v>31076.48</v>
      </c>
      <c r="DC1727">
        <f t="shared" si="282"/>
        <v>0</v>
      </c>
    </row>
    <row r="1728" spans="1:107">
      <c r="A1728">
        <f>ROW(Source!A1600)</f>
        <v>1600</v>
      </c>
      <c r="B1728">
        <v>35806607</v>
      </c>
      <c r="C1728">
        <v>35813180</v>
      </c>
      <c r="D1728">
        <v>121548</v>
      </c>
      <c r="E1728">
        <v>1</v>
      </c>
      <c r="F1728">
        <v>1</v>
      </c>
      <c r="G1728">
        <v>1</v>
      </c>
      <c r="H1728">
        <v>1</v>
      </c>
      <c r="I1728" t="s">
        <v>34</v>
      </c>
      <c r="J1728" t="s">
        <v>3</v>
      </c>
      <c r="K1728" t="s">
        <v>584</v>
      </c>
      <c r="L1728">
        <v>608254</v>
      </c>
      <c r="N1728">
        <v>1013</v>
      </c>
      <c r="O1728" t="s">
        <v>585</v>
      </c>
      <c r="P1728" t="s">
        <v>585</v>
      </c>
      <c r="Q1728">
        <v>1</v>
      </c>
      <c r="W1728">
        <v>0</v>
      </c>
      <c r="X1728">
        <v>-185737400</v>
      </c>
      <c r="Y1728">
        <v>0.2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1</v>
      </c>
      <c r="AJ1728">
        <v>1</v>
      </c>
      <c r="AK1728">
        <v>1</v>
      </c>
      <c r="AL1728">
        <v>1</v>
      </c>
      <c r="AN1728">
        <v>0</v>
      </c>
      <c r="AO1728">
        <v>1</v>
      </c>
      <c r="AP1728">
        <v>0</v>
      </c>
      <c r="AQ1728">
        <v>0</v>
      </c>
      <c r="AR1728">
        <v>0</v>
      </c>
      <c r="AS1728" t="s">
        <v>3</v>
      </c>
      <c r="AT1728">
        <v>0.2</v>
      </c>
      <c r="AU1728" t="s">
        <v>3</v>
      </c>
      <c r="AV1728">
        <v>2</v>
      </c>
      <c r="AW1728">
        <v>2</v>
      </c>
      <c r="AX1728">
        <v>35813188</v>
      </c>
      <c r="AY1728">
        <v>1</v>
      </c>
      <c r="AZ1728">
        <v>0</v>
      </c>
      <c r="BA1728">
        <v>1710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CX1728">
        <f>Y1728*Source!I1600</f>
        <v>8.0000000000000002E-3</v>
      </c>
      <c r="CY1728">
        <f>AD1728</f>
        <v>0</v>
      </c>
      <c r="CZ1728">
        <f>AH1728</f>
        <v>0</v>
      </c>
      <c r="DA1728">
        <f>AL1728</f>
        <v>1</v>
      </c>
      <c r="DB1728">
        <f t="shared" si="281"/>
        <v>0</v>
      </c>
      <c r="DC1728">
        <f t="shared" si="282"/>
        <v>0</v>
      </c>
    </row>
    <row r="1729" spans="1:107">
      <c r="A1729">
        <f>ROW(Source!A1600)</f>
        <v>1600</v>
      </c>
      <c r="B1729">
        <v>35806607</v>
      </c>
      <c r="C1729">
        <v>35813180</v>
      </c>
      <c r="D1729">
        <v>29172362</v>
      </c>
      <c r="E1729">
        <v>1</v>
      </c>
      <c r="F1729">
        <v>1</v>
      </c>
      <c r="G1729">
        <v>1</v>
      </c>
      <c r="H1729">
        <v>2</v>
      </c>
      <c r="I1729" t="s">
        <v>801</v>
      </c>
      <c r="J1729" t="s">
        <v>802</v>
      </c>
      <c r="K1729" t="s">
        <v>803</v>
      </c>
      <c r="L1729">
        <v>1368</v>
      </c>
      <c r="N1729">
        <v>1011</v>
      </c>
      <c r="O1729" t="s">
        <v>589</v>
      </c>
      <c r="P1729" t="s">
        <v>589</v>
      </c>
      <c r="Q1729">
        <v>1</v>
      </c>
      <c r="W1729">
        <v>0</v>
      </c>
      <c r="X1729">
        <v>2071614860</v>
      </c>
      <c r="Y1729">
        <v>0.2</v>
      </c>
      <c r="AA1729">
        <v>0</v>
      </c>
      <c r="AB1729">
        <v>1113.56</v>
      </c>
      <c r="AC1729">
        <v>447.93</v>
      </c>
      <c r="AD1729">
        <v>0</v>
      </c>
      <c r="AE1729">
        <v>0</v>
      </c>
      <c r="AF1729">
        <v>134.65</v>
      </c>
      <c r="AG1729">
        <v>13.5</v>
      </c>
      <c r="AH1729">
        <v>0</v>
      </c>
      <c r="AI1729">
        <v>1</v>
      </c>
      <c r="AJ1729">
        <v>8.27</v>
      </c>
      <c r="AK1729">
        <v>33.18</v>
      </c>
      <c r="AL1729">
        <v>1</v>
      </c>
      <c r="AN1729">
        <v>0</v>
      </c>
      <c r="AO1729">
        <v>1</v>
      </c>
      <c r="AP1729">
        <v>0</v>
      </c>
      <c r="AQ1729">
        <v>0</v>
      </c>
      <c r="AR1729">
        <v>0</v>
      </c>
      <c r="AS1729" t="s">
        <v>3</v>
      </c>
      <c r="AT1729">
        <v>0.2</v>
      </c>
      <c r="AU1729" t="s">
        <v>3</v>
      </c>
      <c r="AV1729">
        <v>0</v>
      </c>
      <c r="AW1729">
        <v>2</v>
      </c>
      <c r="AX1729">
        <v>35813189</v>
      </c>
      <c r="AY1729">
        <v>1</v>
      </c>
      <c r="AZ1729">
        <v>0</v>
      </c>
      <c r="BA1729">
        <v>1711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CX1729">
        <f>Y1729*Source!I1600</f>
        <v>8.0000000000000002E-3</v>
      </c>
      <c r="CY1729">
        <f>AB1729</f>
        <v>1113.56</v>
      </c>
      <c r="CZ1729">
        <f>AF1729</f>
        <v>134.65</v>
      </c>
      <c r="DA1729">
        <f>AJ1729</f>
        <v>8.27</v>
      </c>
      <c r="DB1729">
        <f t="shared" ref="DB1729:DB1752" si="286">ROUND(ROUND(AT1729*CZ1729,2),2)</f>
        <v>26.93</v>
      </c>
      <c r="DC1729">
        <f t="shared" ref="DC1729:DC1752" si="287">ROUND(ROUND(AT1729*AG1729,2),2)</f>
        <v>2.7</v>
      </c>
    </row>
    <row r="1730" spans="1:107">
      <c r="A1730">
        <f>ROW(Source!A1600)</f>
        <v>1600</v>
      </c>
      <c r="B1730">
        <v>35806607</v>
      </c>
      <c r="C1730">
        <v>35813180</v>
      </c>
      <c r="D1730">
        <v>29174913</v>
      </c>
      <c r="E1730">
        <v>1</v>
      </c>
      <c r="F1730">
        <v>1</v>
      </c>
      <c r="G1730">
        <v>1</v>
      </c>
      <c r="H1730">
        <v>2</v>
      </c>
      <c r="I1730" t="s">
        <v>601</v>
      </c>
      <c r="J1730" t="s">
        <v>602</v>
      </c>
      <c r="K1730" t="s">
        <v>603</v>
      </c>
      <c r="L1730">
        <v>1368</v>
      </c>
      <c r="N1730">
        <v>1011</v>
      </c>
      <c r="O1730" t="s">
        <v>589</v>
      </c>
      <c r="P1730" t="s">
        <v>589</v>
      </c>
      <c r="Q1730">
        <v>1</v>
      </c>
      <c r="W1730">
        <v>0</v>
      </c>
      <c r="X1730">
        <v>458544584</v>
      </c>
      <c r="Y1730">
        <v>0.2</v>
      </c>
      <c r="AA1730">
        <v>0</v>
      </c>
      <c r="AB1730">
        <v>932.72</v>
      </c>
      <c r="AC1730">
        <v>384.89</v>
      </c>
      <c r="AD1730">
        <v>0</v>
      </c>
      <c r="AE1730">
        <v>0</v>
      </c>
      <c r="AF1730">
        <v>87.17</v>
      </c>
      <c r="AG1730">
        <v>11.6</v>
      </c>
      <c r="AH1730">
        <v>0</v>
      </c>
      <c r="AI1730">
        <v>1</v>
      </c>
      <c r="AJ1730">
        <v>10.7</v>
      </c>
      <c r="AK1730">
        <v>33.18</v>
      </c>
      <c r="AL1730">
        <v>1</v>
      </c>
      <c r="AN1730">
        <v>0</v>
      </c>
      <c r="AO1730">
        <v>1</v>
      </c>
      <c r="AP1730">
        <v>0</v>
      </c>
      <c r="AQ1730">
        <v>0</v>
      </c>
      <c r="AR1730">
        <v>0</v>
      </c>
      <c r="AS1730" t="s">
        <v>3</v>
      </c>
      <c r="AT1730">
        <v>0.2</v>
      </c>
      <c r="AU1730" t="s">
        <v>3</v>
      </c>
      <c r="AV1730">
        <v>0</v>
      </c>
      <c r="AW1730">
        <v>2</v>
      </c>
      <c r="AX1730">
        <v>35813190</v>
      </c>
      <c r="AY1730">
        <v>1</v>
      </c>
      <c r="AZ1730">
        <v>0</v>
      </c>
      <c r="BA1730">
        <v>1712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CX1730">
        <f>Y1730*Source!I1600</f>
        <v>8.0000000000000002E-3</v>
      </c>
      <c r="CY1730">
        <f>AB1730</f>
        <v>932.72</v>
      </c>
      <c r="CZ1730">
        <f>AF1730</f>
        <v>87.17</v>
      </c>
      <c r="DA1730">
        <f>AJ1730</f>
        <v>10.7</v>
      </c>
      <c r="DB1730">
        <f t="shared" si="286"/>
        <v>17.43</v>
      </c>
      <c r="DC1730">
        <f t="shared" si="287"/>
        <v>2.3199999999999998</v>
      </c>
    </row>
    <row r="1731" spans="1:107">
      <c r="A1731">
        <f>ROW(Source!A1600)</f>
        <v>1600</v>
      </c>
      <c r="B1731">
        <v>35806607</v>
      </c>
      <c r="C1731">
        <v>35813180</v>
      </c>
      <c r="D1731">
        <v>29164111</v>
      </c>
      <c r="E1731">
        <v>1</v>
      </c>
      <c r="F1731">
        <v>1</v>
      </c>
      <c r="G1731">
        <v>1</v>
      </c>
      <c r="H1731">
        <v>3</v>
      </c>
      <c r="I1731" t="s">
        <v>847</v>
      </c>
      <c r="J1731" t="s">
        <v>900</v>
      </c>
      <c r="K1731" t="s">
        <v>849</v>
      </c>
      <c r="L1731">
        <v>1355</v>
      </c>
      <c r="N1731">
        <v>1010</v>
      </c>
      <c r="O1731" t="s">
        <v>61</v>
      </c>
      <c r="P1731" t="s">
        <v>61</v>
      </c>
      <c r="Q1731">
        <v>100</v>
      </c>
      <c r="W1731">
        <v>0</v>
      </c>
      <c r="X1731">
        <v>-1689080274</v>
      </c>
      <c r="Y1731">
        <v>1.02</v>
      </c>
      <c r="AA1731">
        <v>783</v>
      </c>
      <c r="AB1731">
        <v>0</v>
      </c>
      <c r="AC1731">
        <v>0</v>
      </c>
      <c r="AD1731">
        <v>0</v>
      </c>
      <c r="AE1731">
        <v>100</v>
      </c>
      <c r="AF1731">
        <v>0</v>
      </c>
      <c r="AG1731">
        <v>0</v>
      </c>
      <c r="AH1731">
        <v>0</v>
      </c>
      <c r="AI1731">
        <v>7.83</v>
      </c>
      <c r="AJ1731">
        <v>1</v>
      </c>
      <c r="AK1731">
        <v>1</v>
      </c>
      <c r="AL1731">
        <v>1</v>
      </c>
      <c r="AN1731">
        <v>0</v>
      </c>
      <c r="AO1731">
        <v>1</v>
      </c>
      <c r="AP1731">
        <v>0</v>
      </c>
      <c r="AQ1731">
        <v>0</v>
      </c>
      <c r="AR1731">
        <v>0</v>
      </c>
      <c r="AS1731" t="s">
        <v>3</v>
      </c>
      <c r="AT1731">
        <v>1.02</v>
      </c>
      <c r="AU1731" t="s">
        <v>3</v>
      </c>
      <c r="AV1731">
        <v>0</v>
      </c>
      <c r="AW1731">
        <v>2</v>
      </c>
      <c r="AX1731">
        <v>35813191</v>
      </c>
      <c r="AY1731">
        <v>1</v>
      </c>
      <c r="AZ1731">
        <v>0</v>
      </c>
      <c r="BA1731">
        <v>1713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CX1731">
        <f>Y1731*Source!I1600</f>
        <v>4.0800000000000003E-2</v>
      </c>
      <c r="CY1731">
        <f>AA1731</f>
        <v>783</v>
      </c>
      <c r="CZ1731">
        <f>AE1731</f>
        <v>100</v>
      </c>
      <c r="DA1731">
        <f>AI1731</f>
        <v>7.83</v>
      </c>
      <c r="DB1731">
        <f t="shared" si="286"/>
        <v>102</v>
      </c>
      <c r="DC1731">
        <f t="shared" si="287"/>
        <v>0</v>
      </c>
    </row>
    <row r="1732" spans="1:107">
      <c r="A1732">
        <f>ROW(Source!A1600)</f>
        <v>1600</v>
      </c>
      <c r="B1732">
        <v>35806607</v>
      </c>
      <c r="C1732">
        <v>35813180</v>
      </c>
      <c r="D1732">
        <v>29171808</v>
      </c>
      <c r="E1732">
        <v>1</v>
      </c>
      <c r="F1732">
        <v>1</v>
      </c>
      <c r="G1732">
        <v>1</v>
      </c>
      <c r="H1732">
        <v>3</v>
      </c>
      <c r="I1732" t="s">
        <v>816</v>
      </c>
      <c r="J1732" t="s">
        <v>817</v>
      </c>
      <c r="K1732" t="s">
        <v>818</v>
      </c>
      <c r="L1732">
        <v>1374</v>
      </c>
      <c r="N1732">
        <v>1013</v>
      </c>
      <c r="O1732" t="s">
        <v>819</v>
      </c>
      <c r="P1732" t="s">
        <v>819</v>
      </c>
      <c r="Q1732">
        <v>1</v>
      </c>
      <c r="W1732">
        <v>0</v>
      </c>
      <c r="X1732">
        <v>-915781824</v>
      </c>
      <c r="Y1732">
        <v>18.73</v>
      </c>
      <c r="AA1732">
        <v>1</v>
      </c>
      <c r="AB1732">
        <v>0</v>
      </c>
      <c r="AC1732">
        <v>0</v>
      </c>
      <c r="AD1732">
        <v>0</v>
      </c>
      <c r="AE1732">
        <v>1</v>
      </c>
      <c r="AF1732">
        <v>0</v>
      </c>
      <c r="AG1732">
        <v>0</v>
      </c>
      <c r="AH1732">
        <v>0</v>
      </c>
      <c r="AI1732">
        <v>1</v>
      </c>
      <c r="AJ1732">
        <v>1</v>
      </c>
      <c r="AK1732">
        <v>1</v>
      </c>
      <c r="AL1732">
        <v>1</v>
      </c>
      <c r="AN1732">
        <v>0</v>
      </c>
      <c r="AO1732">
        <v>1</v>
      </c>
      <c r="AP1732">
        <v>0</v>
      </c>
      <c r="AQ1732">
        <v>0</v>
      </c>
      <c r="AR1732">
        <v>0</v>
      </c>
      <c r="AS1732" t="s">
        <v>3</v>
      </c>
      <c r="AT1732">
        <v>18.73</v>
      </c>
      <c r="AU1732" t="s">
        <v>3</v>
      </c>
      <c r="AV1732">
        <v>0</v>
      </c>
      <c r="AW1732">
        <v>2</v>
      </c>
      <c r="AX1732">
        <v>35813192</v>
      </c>
      <c r="AY1732">
        <v>1</v>
      </c>
      <c r="AZ1732">
        <v>0</v>
      </c>
      <c r="BA1732">
        <v>1714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CX1732">
        <f>Y1732*Source!I1600</f>
        <v>0.74920000000000009</v>
      </c>
      <c r="CY1732">
        <f>AA1732</f>
        <v>1</v>
      </c>
      <c r="CZ1732">
        <f>AE1732</f>
        <v>1</v>
      </c>
      <c r="DA1732">
        <f>AI1732</f>
        <v>1</v>
      </c>
      <c r="DB1732">
        <f t="shared" si="286"/>
        <v>18.73</v>
      </c>
      <c r="DC1732">
        <f t="shared" si="287"/>
        <v>0</v>
      </c>
    </row>
    <row r="1733" spans="1:107">
      <c r="A1733">
        <f>ROW(Source!A1674)</f>
        <v>1674</v>
      </c>
      <c r="B1733">
        <v>35806607</v>
      </c>
      <c r="C1733">
        <v>35813193</v>
      </c>
      <c r="D1733">
        <v>18406804</v>
      </c>
      <c r="E1733">
        <v>1</v>
      </c>
      <c r="F1733">
        <v>1</v>
      </c>
      <c r="G1733">
        <v>1</v>
      </c>
      <c r="H1733">
        <v>1</v>
      </c>
      <c r="I1733" t="s">
        <v>581</v>
      </c>
      <c r="J1733" t="s">
        <v>3</v>
      </c>
      <c r="K1733" t="s">
        <v>582</v>
      </c>
      <c r="L1733">
        <v>1369</v>
      </c>
      <c r="N1733">
        <v>1013</v>
      </c>
      <c r="O1733" t="s">
        <v>583</v>
      </c>
      <c r="P1733" t="s">
        <v>583</v>
      </c>
      <c r="Q1733">
        <v>1</v>
      </c>
      <c r="W1733">
        <v>0</v>
      </c>
      <c r="X1733">
        <v>254330056</v>
      </c>
      <c r="Y1733">
        <v>7.67</v>
      </c>
      <c r="AA1733">
        <v>0</v>
      </c>
      <c r="AB1733">
        <v>0</v>
      </c>
      <c r="AC1733">
        <v>0</v>
      </c>
      <c r="AD1733">
        <v>258.83999999999997</v>
      </c>
      <c r="AE1733">
        <v>0</v>
      </c>
      <c r="AF1733">
        <v>0</v>
      </c>
      <c r="AG1733">
        <v>0</v>
      </c>
      <c r="AH1733">
        <v>258.83999999999997</v>
      </c>
      <c r="AI1733">
        <v>1</v>
      </c>
      <c r="AJ1733">
        <v>1</v>
      </c>
      <c r="AK1733">
        <v>1</v>
      </c>
      <c r="AL1733">
        <v>1</v>
      </c>
      <c r="AN1733">
        <v>0</v>
      </c>
      <c r="AO1733">
        <v>1</v>
      </c>
      <c r="AP1733">
        <v>0</v>
      </c>
      <c r="AQ1733">
        <v>0</v>
      </c>
      <c r="AR1733">
        <v>0</v>
      </c>
      <c r="AS1733" t="s">
        <v>3</v>
      </c>
      <c r="AT1733">
        <v>7.67</v>
      </c>
      <c r="AU1733" t="s">
        <v>3</v>
      </c>
      <c r="AV1733">
        <v>1</v>
      </c>
      <c r="AW1733">
        <v>2</v>
      </c>
      <c r="AX1733">
        <v>35813196</v>
      </c>
      <c r="AY1733">
        <v>2</v>
      </c>
      <c r="AZ1733">
        <v>131072</v>
      </c>
      <c r="BA1733">
        <v>1715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CX1733">
        <f>Y1733*Source!I1674</f>
        <v>2.8148900000000001</v>
      </c>
      <c r="CY1733">
        <f>AD1733</f>
        <v>258.83999999999997</v>
      </c>
      <c r="CZ1733">
        <f>AH1733</f>
        <v>258.83999999999997</v>
      </c>
      <c r="DA1733">
        <f>AL1733</f>
        <v>1</v>
      </c>
      <c r="DB1733">
        <f t="shared" si="286"/>
        <v>1985.3</v>
      </c>
      <c r="DC1733">
        <f t="shared" si="287"/>
        <v>0</v>
      </c>
    </row>
    <row r="1734" spans="1:107">
      <c r="A1734">
        <f>ROW(Source!A1674)</f>
        <v>1674</v>
      </c>
      <c r="B1734">
        <v>35806607</v>
      </c>
      <c r="C1734">
        <v>35813193</v>
      </c>
      <c r="D1734">
        <v>29164349</v>
      </c>
      <c r="E1734">
        <v>1</v>
      </c>
      <c r="F1734">
        <v>1</v>
      </c>
      <c r="G1734">
        <v>1</v>
      </c>
      <c r="H1734">
        <v>3</v>
      </c>
      <c r="I1734" t="s">
        <v>27</v>
      </c>
      <c r="J1734" t="s">
        <v>30</v>
      </c>
      <c r="K1734" t="s">
        <v>28</v>
      </c>
      <c r="L1734">
        <v>1348</v>
      </c>
      <c r="N1734">
        <v>1009</v>
      </c>
      <c r="O1734" t="s">
        <v>29</v>
      </c>
      <c r="P1734" t="s">
        <v>29</v>
      </c>
      <c r="Q1734">
        <v>1000</v>
      </c>
      <c r="W1734">
        <v>0</v>
      </c>
      <c r="X1734">
        <v>-304821490</v>
      </c>
      <c r="Y1734">
        <v>0.7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1</v>
      </c>
      <c r="AJ1734">
        <v>1</v>
      </c>
      <c r="AK1734">
        <v>1</v>
      </c>
      <c r="AL1734">
        <v>1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 t="s">
        <v>3</v>
      </c>
      <c r="AT1734">
        <v>0.7</v>
      </c>
      <c r="AU1734" t="s">
        <v>3</v>
      </c>
      <c r="AV1734">
        <v>0</v>
      </c>
      <c r="AW1734">
        <v>2</v>
      </c>
      <c r="AX1734">
        <v>35813197</v>
      </c>
      <c r="AY1734">
        <v>1</v>
      </c>
      <c r="AZ1734">
        <v>0</v>
      </c>
      <c r="BA1734">
        <v>1716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CX1734">
        <f>Y1734*Source!I1674</f>
        <v>0.25689999999999996</v>
      </c>
      <c r="CY1734">
        <f>AA1734</f>
        <v>0</v>
      </c>
      <c r="CZ1734">
        <f>AE1734</f>
        <v>0</v>
      </c>
      <c r="DA1734">
        <f>AI1734</f>
        <v>1</v>
      </c>
      <c r="DB1734">
        <f t="shared" si="286"/>
        <v>0</v>
      </c>
      <c r="DC1734">
        <f t="shared" si="287"/>
        <v>0</v>
      </c>
    </row>
    <row r="1735" spans="1:107">
      <c r="A1735">
        <f>ROW(Source!A1676)</f>
        <v>1676</v>
      </c>
      <c r="B1735">
        <v>35806607</v>
      </c>
      <c r="C1735">
        <v>35813199</v>
      </c>
      <c r="D1735">
        <v>18406804</v>
      </c>
      <c r="E1735">
        <v>1</v>
      </c>
      <c r="F1735">
        <v>1</v>
      </c>
      <c r="G1735">
        <v>1</v>
      </c>
      <c r="H1735">
        <v>1</v>
      </c>
      <c r="I1735" t="s">
        <v>581</v>
      </c>
      <c r="J1735" t="s">
        <v>3</v>
      </c>
      <c r="K1735" t="s">
        <v>582</v>
      </c>
      <c r="L1735">
        <v>1369</v>
      </c>
      <c r="N1735">
        <v>1013</v>
      </c>
      <c r="O1735" t="s">
        <v>583</v>
      </c>
      <c r="P1735" t="s">
        <v>583</v>
      </c>
      <c r="Q1735">
        <v>1</v>
      </c>
      <c r="W1735">
        <v>0</v>
      </c>
      <c r="X1735">
        <v>254330056</v>
      </c>
      <c r="Y1735">
        <v>11.39</v>
      </c>
      <c r="AA1735">
        <v>0</v>
      </c>
      <c r="AB1735">
        <v>0</v>
      </c>
      <c r="AC1735">
        <v>0</v>
      </c>
      <c r="AD1735">
        <v>258.83999999999997</v>
      </c>
      <c r="AE1735">
        <v>0</v>
      </c>
      <c r="AF1735">
        <v>0</v>
      </c>
      <c r="AG1735">
        <v>0</v>
      </c>
      <c r="AH1735">
        <v>258.83999999999997</v>
      </c>
      <c r="AI1735">
        <v>1</v>
      </c>
      <c r="AJ1735">
        <v>1</v>
      </c>
      <c r="AK1735">
        <v>1</v>
      </c>
      <c r="AL1735">
        <v>1</v>
      </c>
      <c r="AN1735">
        <v>0</v>
      </c>
      <c r="AO1735">
        <v>1</v>
      </c>
      <c r="AP1735">
        <v>0</v>
      </c>
      <c r="AQ1735">
        <v>0</v>
      </c>
      <c r="AR1735">
        <v>0</v>
      </c>
      <c r="AS1735" t="s">
        <v>3</v>
      </c>
      <c r="AT1735">
        <v>11.39</v>
      </c>
      <c r="AU1735" t="s">
        <v>3</v>
      </c>
      <c r="AV1735">
        <v>1</v>
      </c>
      <c r="AW1735">
        <v>2</v>
      </c>
      <c r="AX1735">
        <v>35813204</v>
      </c>
      <c r="AY1735">
        <v>2</v>
      </c>
      <c r="AZ1735">
        <v>131072</v>
      </c>
      <c r="BA1735">
        <v>1717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CX1735">
        <f>Y1735*Source!I1676</f>
        <v>4.1801300000000001</v>
      </c>
      <c r="CY1735">
        <f>AD1735</f>
        <v>258.83999999999997</v>
      </c>
      <c r="CZ1735">
        <f>AH1735</f>
        <v>258.83999999999997</v>
      </c>
      <c r="DA1735">
        <f>AL1735</f>
        <v>1</v>
      </c>
      <c r="DB1735">
        <f t="shared" si="286"/>
        <v>2948.19</v>
      </c>
      <c r="DC1735">
        <f t="shared" si="287"/>
        <v>0</v>
      </c>
    </row>
    <row r="1736" spans="1:107">
      <c r="A1736">
        <f>ROW(Source!A1676)</f>
        <v>1676</v>
      </c>
      <c r="B1736">
        <v>35806607</v>
      </c>
      <c r="C1736">
        <v>35813199</v>
      </c>
      <c r="D1736">
        <v>121548</v>
      </c>
      <c r="E1736">
        <v>1</v>
      </c>
      <c r="F1736">
        <v>1</v>
      </c>
      <c r="G1736">
        <v>1</v>
      </c>
      <c r="H1736">
        <v>1</v>
      </c>
      <c r="I1736" t="s">
        <v>34</v>
      </c>
      <c r="J1736" t="s">
        <v>3</v>
      </c>
      <c r="K1736" t="s">
        <v>584</v>
      </c>
      <c r="L1736">
        <v>608254</v>
      </c>
      <c r="N1736">
        <v>1013</v>
      </c>
      <c r="O1736" t="s">
        <v>585</v>
      </c>
      <c r="P1736" t="s">
        <v>585</v>
      </c>
      <c r="Q1736">
        <v>1</v>
      </c>
      <c r="W1736">
        <v>0</v>
      </c>
      <c r="X1736">
        <v>-185737400</v>
      </c>
      <c r="Y1736">
        <v>0.13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1</v>
      </c>
      <c r="AJ1736">
        <v>1</v>
      </c>
      <c r="AK1736">
        <v>1</v>
      </c>
      <c r="AL1736">
        <v>1</v>
      </c>
      <c r="AN1736">
        <v>0</v>
      </c>
      <c r="AO1736">
        <v>1</v>
      </c>
      <c r="AP1736">
        <v>0</v>
      </c>
      <c r="AQ1736">
        <v>0</v>
      </c>
      <c r="AR1736">
        <v>0</v>
      </c>
      <c r="AS1736" t="s">
        <v>3</v>
      </c>
      <c r="AT1736">
        <v>0.13</v>
      </c>
      <c r="AU1736" t="s">
        <v>3</v>
      </c>
      <c r="AV1736">
        <v>2</v>
      </c>
      <c r="AW1736">
        <v>2</v>
      </c>
      <c r="AX1736">
        <v>35813205</v>
      </c>
      <c r="AY1736">
        <v>1</v>
      </c>
      <c r="AZ1736">
        <v>0</v>
      </c>
      <c r="BA1736">
        <v>1718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CX1736">
        <f>Y1736*Source!I1676</f>
        <v>4.7710000000000002E-2</v>
      </c>
      <c r="CY1736">
        <f>AD1736</f>
        <v>0</v>
      </c>
      <c r="CZ1736">
        <f>AH1736</f>
        <v>0</v>
      </c>
      <c r="DA1736">
        <f>AL1736</f>
        <v>1</v>
      </c>
      <c r="DB1736">
        <f t="shared" si="286"/>
        <v>0</v>
      </c>
      <c r="DC1736">
        <f t="shared" si="287"/>
        <v>0</v>
      </c>
    </row>
    <row r="1737" spans="1:107">
      <c r="A1737">
        <f>ROW(Source!A1676)</f>
        <v>1676</v>
      </c>
      <c r="B1737">
        <v>35806607</v>
      </c>
      <c r="C1737">
        <v>35813199</v>
      </c>
      <c r="D1737">
        <v>29172556</v>
      </c>
      <c r="E1737">
        <v>1</v>
      </c>
      <c r="F1737">
        <v>1</v>
      </c>
      <c r="G1737">
        <v>1</v>
      </c>
      <c r="H1737">
        <v>2</v>
      </c>
      <c r="I1737" t="s">
        <v>586</v>
      </c>
      <c r="J1737" t="s">
        <v>590</v>
      </c>
      <c r="K1737" t="s">
        <v>588</v>
      </c>
      <c r="L1737">
        <v>1368</v>
      </c>
      <c r="N1737">
        <v>1011</v>
      </c>
      <c r="O1737" t="s">
        <v>589</v>
      </c>
      <c r="P1737" t="s">
        <v>589</v>
      </c>
      <c r="Q1737">
        <v>1</v>
      </c>
      <c r="W1737">
        <v>0</v>
      </c>
      <c r="X1737">
        <v>-1302720870</v>
      </c>
      <c r="Y1737">
        <v>0.13</v>
      </c>
      <c r="AA1737">
        <v>0</v>
      </c>
      <c r="AB1737">
        <v>466.71</v>
      </c>
      <c r="AC1737">
        <v>447.93</v>
      </c>
      <c r="AD1737">
        <v>0</v>
      </c>
      <c r="AE1737">
        <v>0</v>
      </c>
      <c r="AF1737">
        <v>31.26</v>
      </c>
      <c r="AG1737">
        <v>13.5</v>
      </c>
      <c r="AH1737">
        <v>0</v>
      </c>
      <c r="AI1737">
        <v>1</v>
      </c>
      <c r="AJ1737">
        <v>14.93</v>
      </c>
      <c r="AK1737">
        <v>33.18</v>
      </c>
      <c r="AL1737">
        <v>1</v>
      </c>
      <c r="AN1737">
        <v>0</v>
      </c>
      <c r="AO1737">
        <v>1</v>
      </c>
      <c r="AP1737">
        <v>0</v>
      </c>
      <c r="AQ1737">
        <v>0</v>
      </c>
      <c r="AR1737">
        <v>0</v>
      </c>
      <c r="AS1737" t="s">
        <v>3</v>
      </c>
      <c r="AT1737">
        <v>0.13</v>
      </c>
      <c r="AU1737" t="s">
        <v>3</v>
      </c>
      <c r="AV1737">
        <v>0</v>
      </c>
      <c r="AW1737">
        <v>2</v>
      </c>
      <c r="AX1737">
        <v>35813206</v>
      </c>
      <c r="AY1737">
        <v>1</v>
      </c>
      <c r="AZ1737">
        <v>0</v>
      </c>
      <c r="BA1737">
        <v>1719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CX1737">
        <f>Y1737*Source!I1676</f>
        <v>4.7710000000000002E-2</v>
      </c>
      <c r="CY1737">
        <f>AB1737</f>
        <v>466.71</v>
      </c>
      <c r="CZ1737">
        <f>AF1737</f>
        <v>31.26</v>
      </c>
      <c r="DA1737">
        <f>AJ1737</f>
        <v>14.93</v>
      </c>
      <c r="DB1737">
        <f t="shared" si="286"/>
        <v>4.0599999999999996</v>
      </c>
      <c r="DC1737">
        <f t="shared" si="287"/>
        <v>1.76</v>
      </c>
    </row>
    <row r="1738" spans="1:107">
      <c r="A1738">
        <f>ROW(Source!A1676)</f>
        <v>1676</v>
      </c>
      <c r="B1738">
        <v>35806607</v>
      </c>
      <c r="C1738">
        <v>35813199</v>
      </c>
      <c r="D1738">
        <v>29164349</v>
      </c>
      <c r="E1738">
        <v>1</v>
      </c>
      <c r="F1738">
        <v>1</v>
      </c>
      <c r="G1738">
        <v>1</v>
      </c>
      <c r="H1738">
        <v>3</v>
      </c>
      <c r="I1738" t="s">
        <v>27</v>
      </c>
      <c r="J1738" t="s">
        <v>30</v>
      </c>
      <c r="K1738" t="s">
        <v>28</v>
      </c>
      <c r="L1738">
        <v>1348</v>
      </c>
      <c r="N1738">
        <v>1009</v>
      </c>
      <c r="O1738" t="s">
        <v>29</v>
      </c>
      <c r="P1738" t="s">
        <v>29</v>
      </c>
      <c r="Q1738">
        <v>1000</v>
      </c>
      <c r="W1738">
        <v>0</v>
      </c>
      <c r="X1738">
        <v>-304821490</v>
      </c>
      <c r="Y1738">
        <v>0.47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1</v>
      </c>
      <c r="AJ1738">
        <v>1</v>
      </c>
      <c r="AK1738">
        <v>1</v>
      </c>
      <c r="AL1738">
        <v>1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 t="s">
        <v>3</v>
      </c>
      <c r="AT1738">
        <v>0.47</v>
      </c>
      <c r="AU1738" t="s">
        <v>3</v>
      </c>
      <c r="AV1738">
        <v>0</v>
      </c>
      <c r="AW1738">
        <v>2</v>
      </c>
      <c r="AX1738">
        <v>35813207</v>
      </c>
      <c r="AY1738">
        <v>1</v>
      </c>
      <c r="AZ1738">
        <v>0</v>
      </c>
      <c r="BA1738">
        <v>1720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CX1738">
        <f>Y1738*Source!I1676</f>
        <v>0.17248999999999998</v>
      </c>
      <c r="CY1738">
        <f>AA1738</f>
        <v>0</v>
      </c>
      <c r="CZ1738">
        <f>AE1738</f>
        <v>0</v>
      </c>
      <c r="DA1738">
        <f>AI1738</f>
        <v>1</v>
      </c>
      <c r="DB1738">
        <f t="shared" si="286"/>
        <v>0</v>
      </c>
      <c r="DC1738">
        <f t="shared" si="287"/>
        <v>0</v>
      </c>
    </row>
    <row r="1739" spans="1:107">
      <c r="A1739">
        <f>ROW(Source!A1678)</f>
        <v>1678</v>
      </c>
      <c r="B1739">
        <v>35806607</v>
      </c>
      <c r="C1739">
        <v>35813209</v>
      </c>
      <c r="D1739">
        <v>18406804</v>
      </c>
      <c r="E1739">
        <v>1</v>
      </c>
      <c r="F1739">
        <v>1</v>
      </c>
      <c r="G1739">
        <v>1</v>
      </c>
      <c r="H1739">
        <v>1</v>
      </c>
      <c r="I1739" t="s">
        <v>581</v>
      </c>
      <c r="J1739" t="s">
        <v>3</v>
      </c>
      <c r="K1739" t="s">
        <v>582</v>
      </c>
      <c r="L1739">
        <v>1369</v>
      </c>
      <c r="N1739">
        <v>1013</v>
      </c>
      <c r="O1739" t="s">
        <v>583</v>
      </c>
      <c r="P1739" t="s">
        <v>583</v>
      </c>
      <c r="Q1739">
        <v>1</v>
      </c>
      <c r="W1739">
        <v>0</v>
      </c>
      <c r="X1739">
        <v>254330056</v>
      </c>
      <c r="Y1739">
        <v>3.77</v>
      </c>
      <c r="AA1739">
        <v>0</v>
      </c>
      <c r="AB1739">
        <v>0</v>
      </c>
      <c r="AC1739">
        <v>0</v>
      </c>
      <c r="AD1739">
        <v>258.83999999999997</v>
      </c>
      <c r="AE1739">
        <v>0</v>
      </c>
      <c r="AF1739">
        <v>0</v>
      </c>
      <c r="AG1739">
        <v>0</v>
      </c>
      <c r="AH1739">
        <v>258.83999999999997</v>
      </c>
      <c r="AI1739">
        <v>1</v>
      </c>
      <c r="AJ1739">
        <v>1</v>
      </c>
      <c r="AK1739">
        <v>1</v>
      </c>
      <c r="AL1739">
        <v>1</v>
      </c>
      <c r="AN1739">
        <v>0</v>
      </c>
      <c r="AO1739">
        <v>1</v>
      </c>
      <c r="AP1739">
        <v>0</v>
      </c>
      <c r="AQ1739">
        <v>0</v>
      </c>
      <c r="AR1739">
        <v>0</v>
      </c>
      <c r="AS1739" t="s">
        <v>3</v>
      </c>
      <c r="AT1739">
        <v>3.77</v>
      </c>
      <c r="AU1739" t="s">
        <v>3</v>
      </c>
      <c r="AV1739">
        <v>1</v>
      </c>
      <c r="AW1739">
        <v>2</v>
      </c>
      <c r="AX1739">
        <v>35813212</v>
      </c>
      <c r="AY1739">
        <v>2</v>
      </c>
      <c r="AZ1739">
        <v>131072</v>
      </c>
      <c r="BA1739">
        <v>1721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CX1739">
        <f>Y1739*Source!I1678</f>
        <v>0.91384799999999999</v>
      </c>
      <c r="CY1739">
        <f>AD1739</f>
        <v>258.83999999999997</v>
      </c>
      <c r="CZ1739">
        <f>AH1739</f>
        <v>258.83999999999997</v>
      </c>
      <c r="DA1739">
        <f>AL1739</f>
        <v>1</v>
      </c>
      <c r="DB1739">
        <f t="shared" si="286"/>
        <v>975.83</v>
      </c>
      <c r="DC1739">
        <f t="shared" si="287"/>
        <v>0</v>
      </c>
    </row>
    <row r="1740" spans="1:107">
      <c r="A1740">
        <f>ROW(Source!A1678)</f>
        <v>1678</v>
      </c>
      <c r="B1740">
        <v>35806607</v>
      </c>
      <c r="C1740">
        <v>35813209</v>
      </c>
      <c r="D1740">
        <v>29164349</v>
      </c>
      <c r="E1740">
        <v>1</v>
      </c>
      <c r="F1740">
        <v>1</v>
      </c>
      <c r="G1740">
        <v>1</v>
      </c>
      <c r="H1740">
        <v>3</v>
      </c>
      <c r="I1740" t="s">
        <v>27</v>
      </c>
      <c r="J1740" t="s">
        <v>30</v>
      </c>
      <c r="K1740" t="s">
        <v>28</v>
      </c>
      <c r="L1740">
        <v>1348</v>
      </c>
      <c r="N1740">
        <v>1009</v>
      </c>
      <c r="O1740" t="s">
        <v>29</v>
      </c>
      <c r="P1740" t="s">
        <v>29</v>
      </c>
      <c r="Q1740">
        <v>1000</v>
      </c>
      <c r="W1740">
        <v>0</v>
      </c>
      <c r="X1740">
        <v>-304821490</v>
      </c>
      <c r="Y1740">
        <v>0.11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1</v>
      </c>
      <c r="AJ1740">
        <v>1</v>
      </c>
      <c r="AK1740">
        <v>1</v>
      </c>
      <c r="AL1740">
        <v>1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 t="s">
        <v>3</v>
      </c>
      <c r="AT1740">
        <v>0.11</v>
      </c>
      <c r="AU1740" t="s">
        <v>3</v>
      </c>
      <c r="AV1740">
        <v>0</v>
      </c>
      <c r="AW1740">
        <v>2</v>
      </c>
      <c r="AX1740">
        <v>35813213</v>
      </c>
      <c r="AY1740">
        <v>1</v>
      </c>
      <c r="AZ1740">
        <v>0</v>
      </c>
      <c r="BA1740">
        <v>1722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CX1740">
        <f>Y1740*Source!I1678</f>
        <v>2.6664E-2</v>
      </c>
      <c r="CY1740">
        <f>AA1740</f>
        <v>0</v>
      </c>
      <c r="CZ1740">
        <f>AE1740</f>
        <v>0</v>
      </c>
      <c r="DA1740">
        <f>AI1740</f>
        <v>1</v>
      </c>
      <c r="DB1740">
        <f t="shared" si="286"/>
        <v>0</v>
      </c>
      <c r="DC1740">
        <f t="shared" si="287"/>
        <v>0</v>
      </c>
    </row>
    <row r="1741" spans="1:107">
      <c r="A1741">
        <f>ROW(Source!A1680)</f>
        <v>1680</v>
      </c>
      <c r="B1741">
        <v>35806607</v>
      </c>
      <c r="C1741">
        <v>35813215</v>
      </c>
      <c r="D1741">
        <v>18406804</v>
      </c>
      <c r="E1741">
        <v>1</v>
      </c>
      <c r="F1741">
        <v>1</v>
      </c>
      <c r="G1741">
        <v>1</v>
      </c>
      <c r="H1741">
        <v>1</v>
      </c>
      <c r="I1741" t="s">
        <v>581</v>
      </c>
      <c r="J1741" t="s">
        <v>3</v>
      </c>
      <c r="K1741" t="s">
        <v>582</v>
      </c>
      <c r="L1741">
        <v>1369</v>
      </c>
      <c r="N1741">
        <v>1013</v>
      </c>
      <c r="O1741" t="s">
        <v>583</v>
      </c>
      <c r="P1741" t="s">
        <v>583</v>
      </c>
      <c r="Q1741">
        <v>1</v>
      </c>
      <c r="W1741">
        <v>0</v>
      </c>
      <c r="X1741">
        <v>254330056</v>
      </c>
      <c r="Y1741">
        <v>5.84</v>
      </c>
      <c r="AA1741">
        <v>0</v>
      </c>
      <c r="AB1741">
        <v>0</v>
      </c>
      <c r="AC1741">
        <v>0</v>
      </c>
      <c r="AD1741">
        <v>258.83999999999997</v>
      </c>
      <c r="AE1741">
        <v>0</v>
      </c>
      <c r="AF1741">
        <v>0</v>
      </c>
      <c r="AG1741">
        <v>0</v>
      </c>
      <c r="AH1741">
        <v>258.83999999999997</v>
      </c>
      <c r="AI1741">
        <v>1</v>
      </c>
      <c r="AJ1741">
        <v>1</v>
      </c>
      <c r="AK1741">
        <v>1</v>
      </c>
      <c r="AL1741">
        <v>1</v>
      </c>
      <c r="AN1741">
        <v>0</v>
      </c>
      <c r="AO1741">
        <v>1</v>
      </c>
      <c r="AP1741">
        <v>0</v>
      </c>
      <c r="AQ1741">
        <v>0</v>
      </c>
      <c r="AR1741">
        <v>0</v>
      </c>
      <c r="AS1741" t="s">
        <v>3</v>
      </c>
      <c r="AT1741">
        <v>5.84</v>
      </c>
      <c r="AU1741" t="s">
        <v>3</v>
      </c>
      <c r="AV1741">
        <v>1</v>
      </c>
      <c r="AW1741">
        <v>2</v>
      </c>
      <c r="AX1741">
        <v>35813217</v>
      </c>
      <c r="AY1741">
        <v>2</v>
      </c>
      <c r="AZ1741">
        <v>131072</v>
      </c>
      <c r="BA1741">
        <v>1723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CX1741">
        <f>Y1741*Source!I1680</f>
        <v>0.2336</v>
      </c>
      <c r="CY1741">
        <f>AD1741</f>
        <v>258.83999999999997</v>
      </c>
      <c r="CZ1741">
        <f>AH1741</f>
        <v>258.83999999999997</v>
      </c>
      <c r="DA1741">
        <f>AL1741</f>
        <v>1</v>
      </c>
      <c r="DB1741">
        <f t="shared" si="286"/>
        <v>1511.63</v>
      </c>
      <c r="DC1741">
        <f t="shared" si="287"/>
        <v>0</v>
      </c>
    </row>
    <row r="1742" spans="1:107">
      <c r="A1742">
        <f>ROW(Source!A1681)</f>
        <v>1681</v>
      </c>
      <c r="B1742">
        <v>35806607</v>
      </c>
      <c r="C1742">
        <v>35813218</v>
      </c>
      <c r="D1742">
        <v>18406804</v>
      </c>
      <c r="E1742">
        <v>1</v>
      </c>
      <c r="F1742">
        <v>1</v>
      </c>
      <c r="G1742">
        <v>1</v>
      </c>
      <c r="H1742">
        <v>1</v>
      </c>
      <c r="I1742" t="s">
        <v>581</v>
      </c>
      <c r="J1742" t="s">
        <v>3</v>
      </c>
      <c r="K1742" t="s">
        <v>582</v>
      </c>
      <c r="L1742">
        <v>1369</v>
      </c>
      <c r="N1742">
        <v>1013</v>
      </c>
      <c r="O1742" t="s">
        <v>583</v>
      </c>
      <c r="P1742" t="s">
        <v>583</v>
      </c>
      <c r="Q1742">
        <v>1</v>
      </c>
      <c r="W1742">
        <v>0</v>
      </c>
      <c r="X1742">
        <v>254330056</v>
      </c>
      <c r="Y1742">
        <v>9.64</v>
      </c>
      <c r="AA1742">
        <v>0</v>
      </c>
      <c r="AB1742">
        <v>0</v>
      </c>
      <c r="AC1742">
        <v>0</v>
      </c>
      <c r="AD1742">
        <v>258.83999999999997</v>
      </c>
      <c r="AE1742">
        <v>0</v>
      </c>
      <c r="AF1742">
        <v>0</v>
      </c>
      <c r="AG1742">
        <v>0</v>
      </c>
      <c r="AH1742">
        <v>258.83999999999997</v>
      </c>
      <c r="AI1742">
        <v>1</v>
      </c>
      <c r="AJ1742">
        <v>1</v>
      </c>
      <c r="AK1742">
        <v>1</v>
      </c>
      <c r="AL1742">
        <v>1</v>
      </c>
      <c r="AN1742">
        <v>0</v>
      </c>
      <c r="AO1742">
        <v>1</v>
      </c>
      <c r="AP1742">
        <v>0</v>
      </c>
      <c r="AQ1742">
        <v>0</v>
      </c>
      <c r="AR1742">
        <v>0</v>
      </c>
      <c r="AS1742" t="s">
        <v>3</v>
      </c>
      <c r="AT1742">
        <v>9.64</v>
      </c>
      <c r="AU1742" t="s">
        <v>3</v>
      </c>
      <c r="AV1742">
        <v>1</v>
      </c>
      <c r="AW1742">
        <v>2</v>
      </c>
      <c r="AX1742">
        <v>35813222</v>
      </c>
      <c r="AY1742">
        <v>2</v>
      </c>
      <c r="AZ1742">
        <v>131072</v>
      </c>
      <c r="BA1742">
        <v>1724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CX1742">
        <f>Y1742*Source!I1681</f>
        <v>1.9280000000000002</v>
      </c>
      <c r="CY1742">
        <f>AD1742</f>
        <v>258.83999999999997</v>
      </c>
      <c r="CZ1742">
        <f>AH1742</f>
        <v>258.83999999999997</v>
      </c>
      <c r="DA1742">
        <f>AL1742</f>
        <v>1</v>
      </c>
      <c r="DB1742">
        <f t="shared" si="286"/>
        <v>2495.2199999999998</v>
      </c>
      <c r="DC1742">
        <f t="shared" si="287"/>
        <v>0</v>
      </c>
    </row>
    <row r="1743" spans="1:107">
      <c r="A1743">
        <f>ROW(Source!A1681)</f>
        <v>1681</v>
      </c>
      <c r="B1743">
        <v>35806607</v>
      </c>
      <c r="C1743">
        <v>35813218</v>
      </c>
      <c r="D1743">
        <v>121548</v>
      </c>
      <c r="E1743">
        <v>1</v>
      </c>
      <c r="F1743">
        <v>1</v>
      </c>
      <c r="G1743">
        <v>1</v>
      </c>
      <c r="H1743">
        <v>1</v>
      </c>
      <c r="I1743" t="s">
        <v>34</v>
      </c>
      <c r="J1743" t="s">
        <v>3</v>
      </c>
      <c r="K1743" t="s">
        <v>584</v>
      </c>
      <c r="L1743">
        <v>608254</v>
      </c>
      <c r="N1743">
        <v>1013</v>
      </c>
      <c r="O1743" t="s">
        <v>585</v>
      </c>
      <c r="P1743" t="s">
        <v>585</v>
      </c>
      <c r="Q1743">
        <v>1</v>
      </c>
      <c r="W1743">
        <v>0</v>
      </c>
      <c r="X1743">
        <v>-185737400</v>
      </c>
      <c r="Y1743">
        <v>0.01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1</v>
      </c>
      <c r="AJ1743">
        <v>1</v>
      </c>
      <c r="AK1743">
        <v>1</v>
      </c>
      <c r="AL1743">
        <v>1</v>
      </c>
      <c r="AN1743">
        <v>0</v>
      </c>
      <c r="AO1743">
        <v>1</v>
      </c>
      <c r="AP1743">
        <v>0</v>
      </c>
      <c r="AQ1743">
        <v>0</v>
      </c>
      <c r="AR1743">
        <v>0</v>
      </c>
      <c r="AS1743" t="s">
        <v>3</v>
      </c>
      <c r="AT1743">
        <v>0.01</v>
      </c>
      <c r="AU1743" t="s">
        <v>3</v>
      </c>
      <c r="AV1743">
        <v>2</v>
      </c>
      <c r="AW1743">
        <v>2</v>
      </c>
      <c r="AX1743">
        <v>35813223</v>
      </c>
      <c r="AY1743">
        <v>1</v>
      </c>
      <c r="AZ1743">
        <v>0</v>
      </c>
      <c r="BA1743">
        <v>1725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CX1743">
        <f>Y1743*Source!I1681</f>
        <v>2E-3</v>
      </c>
      <c r="CY1743">
        <f>AD1743</f>
        <v>0</v>
      </c>
      <c r="CZ1743">
        <f>AH1743</f>
        <v>0</v>
      </c>
      <c r="DA1743">
        <f>AL1743</f>
        <v>1</v>
      </c>
      <c r="DB1743">
        <f t="shared" si="286"/>
        <v>0</v>
      </c>
      <c r="DC1743">
        <f t="shared" si="287"/>
        <v>0</v>
      </c>
    </row>
    <row r="1744" spans="1:107">
      <c r="A1744">
        <f>ROW(Source!A1681)</f>
        <v>1681</v>
      </c>
      <c r="B1744">
        <v>35806607</v>
      </c>
      <c r="C1744">
        <v>35813218</v>
      </c>
      <c r="D1744">
        <v>29172556</v>
      </c>
      <c r="E1744">
        <v>1</v>
      </c>
      <c r="F1744">
        <v>1</v>
      </c>
      <c r="G1744">
        <v>1</v>
      </c>
      <c r="H1744">
        <v>2</v>
      </c>
      <c r="I1744" t="s">
        <v>586</v>
      </c>
      <c r="J1744" t="s">
        <v>590</v>
      </c>
      <c r="K1744" t="s">
        <v>588</v>
      </c>
      <c r="L1744">
        <v>1368</v>
      </c>
      <c r="N1744">
        <v>1011</v>
      </c>
      <c r="O1744" t="s">
        <v>589</v>
      </c>
      <c r="P1744" t="s">
        <v>589</v>
      </c>
      <c r="Q1744">
        <v>1</v>
      </c>
      <c r="W1744">
        <v>0</v>
      </c>
      <c r="X1744">
        <v>-1302720870</v>
      </c>
      <c r="Y1744">
        <v>0.01</v>
      </c>
      <c r="AA1744">
        <v>0</v>
      </c>
      <c r="AB1744">
        <v>466.71</v>
      </c>
      <c r="AC1744">
        <v>447.93</v>
      </c>
      <c r="AD1744">
        <v>0</v>
      </c>
      <c r="AE1744">
        <v>0</v>
      </c>
      <c r="AF1744">
        <v>31.26</v>
      </c>
      <c r="AG1744">
        <v>13.5</v>
      </c>
      <c r="AH1744">
        <v>0</v>
      </c>
      <c r="AI1744">
        <v>1</v>
      </c>
      <c r="AJ1744">
        <v>14.93</v>
      </c>
      <c r="AK1744">
        <v>33.18</v>
      </c>
      <c r="AL1744">
        <v>1</v>
      </c>
      <c r="AN1744">
        <v>0</v>
      </c>
      <c r="AO1744">
        <v>1</v>
      </c>
      <c r="AP1744">
        <v>0</v>
      </c>
      <c r="AQ1744">
        <v>0</v>
      </c>
      <c r="AR1744">
        <v>0</v>
      </c>
      <c r="AS1744" t="s">
        <v>3</v>
      </c>
      <c r="AT1744">
        <v>0.01</v>
      </c>
      <c r="AU1744" t="s">
        <v>3</v>
      </c>
      <c r="AV1744">
        <v>0</v>
      </c>
      <c r="AW1744">
        <v>2</v>
      </c>
      <c r="AX1744">
        <v>35813224</v>
      </c>
      <c r="AY1744">
        <v>1</v>
      </c>
      <c r="AZ1744">
        <v>0</v>
      </c>
      <c r="BA1744">
        <v>1726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CX1744">
        <f>Y1744*Source!I1681</f>
        <v>2E-3</v>
      </c>
      <c r="CY1744">
        <f>AB1744</f>
        <v>466.71</v>
      </c>
      <c r="CZ1744">
        <f>AF1744</f>
        <v>31.26</v>
      </c>
      <c r="DA1744">
        <f>AJ1744</f>
        <v>14.93</v>
      </c>
      <c r="DB1744">
        <f t="shared" si="286"/>
        <v>0.31</v>
      </c>
      <c r="DC1744">
        <f t="shared" si="287"/>
        <v>0.14000000000000001</v>
      </c>
    </row>
    <row r="1745" spans="1:107">
      <c r="A1745">
        <f>ROW(Source!A1682)</f>
        <v>1682</v>
      </c>
      <c r="B1745">
        <v>35806607</v>
      </c>
      <c r="C1745">
        <v>35813225</v>
      </c>
      <c r="D1745">
        <v>18408066</v>
      </c>
      <c r="E1745">
        <v>1</v>
      </c>
      <c r="F1745">
        <v>1</v>
      </c>
      <c r="G1745">
        <v>1</v>
      </c>
      <c r="H1745">
        <v>1</v>
      </c>
      <c r="I1745" t="s">
        <v>591</v>
      </c>
      <c r="J1745" t="s">
        <v>3</v>
      </c>
      <c r="K1745" t="s">
        <v>592</v>
      </c>
      <c r="L1745">
        <v>1369</v>
      </c>
      <c r="N1745">
        <v>1013</v>
      </c>
      <c r="O1745" t="s">
        <v>583</v>
      </c>
      <c r="P1745" t="s">
        <v>583</v>
      </c>
      <c r="Q1745">
        <v>1</v>
      </c>
      <c r="W1745">
        <v>0</v>
      </c>
      <c r="X1745">
        <v>-886480961</v>
      </c>
      <c r="Y1745">
        <v>17.89</v>
      </c>
      <c r="AA1745">
        <v>0</v>
      </c>
      <c r="AB1745">
        <v>0</v>
      </c>
      <c r="AC1745">
        <v>0</v>
      </c>
      <c r="AD1745">
        <v>266.14</v>
      </c>
      <c r="AE1745">
        <v>0</v>
      </c>
      <c r="AF1745">
        <v>0</v>
      </c>
      <c r="AG1745">
        <v>0</v>
      </c>
      <c r="AH1745">
        <v>266.14</v>
      </c>
      <c r="AI1745">
        <v>1</v>
      </c>
      <c r="AJ1745">
        <v>1</v>
      </c>
      <c r="AK1745">
        <v>1</v>
      </c>
      <c r="AL1745">
        <v>1</v>
      </c>
      <c r="AN1745">
        <v>0</v>
      </c>
      <c r="AO1745">
        <v>1</v>
      </c>
      <c r="AP1745">
        <v>0</v>
      </c>
      <c r="AQ1745">
        <v>0</v>
      </c>
      <c r="AR1745">
        <v>0</v>
      </c>
      <c r="AS1745" t="s">
        <v>3</v>
      </c>
      <c r="AT1745">
        <v>17.89</v>
      </c>
      <c r="AU1745" t="s">
        <v>3</v>
      </c>
      <c r="AV1745">
        <v>1</v>
      </c>
      <c r="AW1745">
        <v>2</v>
      </c>
      <c r="AX1745">
        <v>35813229</v>
      </c>
      <c r="AY1745">
        <v>2</v>
      </c>
      <c r="AZ1745">
        <v>131072</v>
      </c>
      <c r="BA1745">
        <v>1727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CX1745">
        <f>Y1745*Source!I1682</f>
        <v>0.35780000000000001</v>
      </c>
      <c r="CY1745">
        <f>AD1745</f>
        <v>266.14</v>
      </c>
      <c r="CZ1745">
        <f>AH1745</f>
        <v>266.14</v>
      </c>
      <c r="DA1745">
        <f>AL1745</f>
        <v>1</v>
      </c>
      <c r="DB1745">
        <f t="shared" si="286"/>
        <v>4761.24</v>
      </c>
      <c r="DC1745">
        <f t="shared" si="287"/>
        <v>0</v>
      </c>
    </row>
    <row r="1746" spans="1:107">
      <c r="A1746">
        <f>ROW(Source!A1682)</f>
        <v>1682</v>
      </c>
      <c r="B1746">
        <v>35806607</v>
      </c>
      <c r="C1746">
        <v>35813225</v>
      </c>
      <c r="D1746">
        <v>121548</v>
      </c>
      <c r="E1746">
        <v>1</v>
      </c>
      <c r="F1746">
        <v>1</v>
      </c>
      <c r="G1746">
        <v>1</v>
      </c>
      <c r="H1746">
        <v>1</v>
      </c>
      <c r="I1746" t="s">
        <v>34</v>
      </c>
      <c r="J1746" t="s">
        <v>3</v>
      </c>
      <c r="K1746" t="s">
        <v>584</v>
      </c>
      <c r="L1746">
        <v>608254</v>
      </c>
      <c r="N1746">
        <v>1013</v>
      </c>
      <c r="O1746" t="s">
        <v>585</v>
      </c>
      <c r="P1746" t="s">
        <v>585</v>
      </c>
      <c r="Q1746">
        <v>1</v>
      </c>
      <c r="W1746">
        <v>0</v>
      </c>
      <c r="X1746">
        <v>-185737400</v>
      </c>
      <c r="Y1746">
        <v>0.08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  <c r="AJ1746">
        <v>1</v>
      </c>
      <c r="AK1746">
        <v>1</v>
      </c>
      <c r="AL1746">
        <v>1</v>
      </c>
      <c r="AN1746">
        <v>0</v>
      </c>
      <c r="AO1746">
        <v>1</v>
      </c>
      <c r="AP1746">
        <v>0</v>
      </c>
      <c r="AQ1746">
        <v>0</v>
      </c>
      <c r="AR1746">
        <v>0</v>
      </c>
      <c r="AS1746" t="s">
        <v>3</v>
      </c>
      <c r="AT1746">
        <v>0.08</v>
      </c>
      <c r="AU1746" t="s">
        <v>3</v>
      </c>
      <c r="AV1746">
        <v>2</v>
      </c>
      <c r="AW1746">
        <v>2</v>
      </c>
      <c r="AX1746">
        <v>35813230</v>
      </c>
      <c r="AY1746">
        <v>1</v>
      </c>
      <c r="AZ1746">
        <v>0</v>
      </c>
      <c r="BA1746">
        <v>1728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CX1746">
        <f>Y1746*Source!I1682</f>
        <v>1.6000000000000001E-3</v>
      </c>
      <c r="CY1746">
        <f>AD1746</f>
        <v>0</v>
      </c>
      <c r="CZ1746">
        <f>AH1746</f>
        <v>0</v>
      </c>
      <c r="DA1746">
        <f>AL1746</f>
        <v>1</v>
      </c>
      <c r="DB1746">
        <f t="shared" si="286"/>
        <v>0</v>
      </c>
      <c r="DC1746">
        <f t="shared" si="287"/>
        <v>0</v>
      </c>
    </row>
    <row r="1747" spans="1:107">
      <c r="A1747">
        <f>ROW(Source!A1682)</f>
        <v>1682</v>
      </c>
      <c r="B1747">
        <v>35806607</v>
      </c>
      <c r="C1747">
        <v>35813225</v>
      </c>
      <c r="D1747">
        <v>29172556</v>
      </c>
      <c r="E1747">
        <v>1</v>
      </c>
      <c r="F1747">
        <v>1</v>
      </c>
      <c r="G1747">
        <v>1</v>
      </c>
      <c r="H1747">
        <v>2</v>
      </c>
      <c r="I1747" t="s">
        <v>586</v>
      </c>
      <c r="J1747" t="s">
        <v>590</v>
      </c>
      <c r="K1747" t="s">
        <v>588</v>
      </c>
      <c r="L1747">
        <v>1368</v>
      </c>
      <c r="N1747">
        <v>1011</v>
      </c>
      <c r="O1747" t="s">
        <v>589</v>
      </c>
      <c r="P1747" t="s">
        <v>589</v>
      </c>
      <c r="Q1747">
        <v>1</v>
      </c>
      <c r="W1747">
        <v>0</v>
      </c>
      <c r="X1747">
        <v>-1302720870</v>
      </c>
      <c r="Y1747">
        <v>0.08</v>
      </c>
      <c r="AA1747">
        <v>0</v>
      </c>
      <c r="AB1747">
        <v>466.71</v>
      </c>
      <c r="AC1747">
        <v>447.93</v>
      </c>
      <c r="AD1747">
        <v>0</v>
      </c>
      <c r="AE1747">
        <v>0</v>
      </c>
      <c r="AF1747">
        <v>31.26</v>
      </c>
      <c r="AG1747">
        <v>13.5</v>
      </c>
      <c r="AH1747">
        <v>0</v>
      </c>
      <c r="AI1747">
        <v>1</v>
      </c>
      <c r="AJ1747">
        <v>14.93</v>
      </c>
      <c r="AK1747">
        <v>33.18</v>
      </c>
      <c r="AL1747">
        <v>1</v>
      </c>
      <c r="AN1747">
        <v>0</v>
      </c>
      <c r="AO1747">
        <v>1</v>
      </c>
      <c r="AP1747">
        <v>0</v>
      </c>
      <c r="AQ1747">
        <v>0</v>
      </c>
      <c r="AR1747">
        <v>0</v>
      </c>
      <c r="AS1747" t="s">
        <v>3</v>
      </c>
      <c r="AT1747">
        <v>0.08</v>
      </c>
      <c r="AU1747" t="s">
        <v>3</v>
      </c>
      <c r="AV1747">
        <v>0</v>
      </c>
      <c r="AW1747">
        <v>2</v>
      </c>
      <c r="AX1747">
        <v>35813231</v>
      </c>
      <c r="AY1747">
        <v>1</v>
      </c>
      <c r="AZ1747">
        <v>0</v>
      </c>
      <c r="BA1747">
        <v>1729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CX1747">
        <f>Y1747*Source!I1682</f>
        <v>1.6000000000000001E-3</v>
      </c>
      <c r="CY1747">
        <f>AB1747</f>
        <v>466.71</v>
      </c>
      <c r="CZ1747">
        <f>AF1747</f>
        <v>31.26</v>
      </c>
      <c r="DA1747">
        <f>AJ1747</f>
        <v>14.93</v>
      </c>
      <c r="DB1747">
        <f t="shared" si="286"/>
        <v>2.5</v>
      </c>
      <c r="DC1747">
        <f t="shared" si="287"/>
        <v>1.08</v>
      </c>
    </row>
    <row r="1748" spans="1:107">
      <c r="A1748">
        <f>ROW(Source!A1683)</f>
        <v>1683</v>
      </c>
      <c r="B1748">
        <v>35806607</v>
      </c>
      <c r="C1748">
        <v>35813232</v>
      </c>
      <c r="D1748">
        <v>18408066</v>
      </c>
      <c r="E1748">
        <v>1</v>
      </c>
      <c r="F1748">
        <v>1</v>
      </c>
      <c r="G1748">
        <v>1</v>
      </c>
      <c r="H1748">
        <v>1</v>
      </c>
      <c r="I1748" t="s">
        <v>591</v>
      </c>
      <c r="J1748" t="s">
        <v>3</v>
      </c>
      <c r="K1748" t="s">
        <v>592</v>
      </c>
      <c r="L1748">
        <v>1369</v>
      </c>
      <c r="N1748">
        <v>1013</v>
      </c>
      <c r="O1748" t="s">
        <v>583</v>
      </c>
      <c r="P1748" t="s">
        <v>583</v>
      </c>
      <c r="Q1748">
        <v>1</v>
      </c>
      <c r="W1748">
        <v>0</v>
      </c>
      <c r="X1748">
        <v>-886480961</v>
      </c>
      <c r="Y1748">
        <v>179.3</v>
      </c>
      <c r="AA1748">
        <v>0</v>
      </c>
      <c r="AB1748">
        <v>0</v>
      </c>
      <c r="AC1748">
        <v>0</v>
      </c>
      <c r="AD1748">
        <v>266.14</v>
      </c>
      <c r="AE1748">
        <v>0</v>
      </c>
      <c r="AF1748">
        <v>0</v>
      </c>
      <c r="AG1748">
        <v>0</v>
      </c>
      <c r="AH1748">
        <v>266.14</v>
      </c>
      <c r="AI1748">
        <v>1</v>
      </c>
      <c r="AJ1748">
        <v>1</v>
      </c>
      <c r="AK1748">
        <v>1</v>
      </c>
      <c r="AL1748">
        <v>1</v>
      </c>
      <c r="AN1748">
        <v>0</v>
      </c>
      <c r="AO1748">
        <v>1</v>
      </c>
      <c r="AP1748">
        <v>0</v>
      </c>
      <c r="AQ1748">
        <v>0</v>
      </c>
      <c r="AR1748">
        <v>0</v>
      </c>
      <c r="AS1748" t="s">
        <v>3</v>
      </c>
      <c r="AT1748">
        <v>179.3</v>
      </c>
      <c r="AU1748" t="s">
        <v>3</v>
      </c>
      <c r="AV1748">
        <v>1</v>
      </c>
      <c r="AW1748">
        <v>2</v>
      </c>
      <c r="AX1748">
        <v>35813238</v>
      </c>
      <c r="AY1748">
        <v>2</v>
      </c>
      <c r="AZ1748">
        <v>131072</v>
      </c>
      <c r="BA1748">
        <v>1730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CX1748">
        <f>Y1748*Source!I1683</f>
        <v>3.5860000000000003</v>
      </c>
      <c r="CY1748">
        <f>AD1748</f>
        <v>266.14</v>
      </c>
      <c r="CZ1748">
        <f>AH1748</f>
        <v>266.14</v>
      </c>
      <c r="DA1748">
        <f>AL1748</f>
        <v>1</v>
      </c>
      <c r="DB1748">
        <f t="shared" si="286"/>
        <v>47718.9</v>
      </c>
      <c r="DC1748">
        <f t="shared" si="287"/>
        <v>0</v>
      </c>
    </row>
    <row r="1749" spans="1:107">
      <c r="A1749">
        <f>ROW(Source!A1683)</f>
        <v>1683</v>
      </c>
      <c r="B1749">
        <v>35806607</v>
      </c>
      <c r="C1749">
        <v>35813232</v>
      </c>
      <c r="D1749">
        <v>121548</v>
      </c>
      <c r="E1749">
        <v>1</v>
      </c>
      <c r="F1749">
        <v>1</v>
      </c>
      <c r="G1749">
        <v>1</v>
      </c>
      <c r="H1749">
        <v>1</v>
      </c>
      <c r="I1749" t="s">
        <v>34</v>
      </c>
      <c r="J1749" t="s">
        <v>3</v>
      </c>
      <c r="K1749" t="s">
        <v>584</v>
      </c>
      <c r="L1749">
        <v>608254</v>
      </c>
      <c r="N1749">
        <v>1013</v>
      </c>
      <c r="O1749" t="s">
        <v>585</v>
      </c>
      <c r="P1749" t="s">
        <v>585</v>
      </c>
      <c r="Q1749">
        <v>1</v>
      </c>
      <c r="W1749">
        <v>0</v>
      </c>
      <c r="X1749">
        <v>-185737400</v>
      </c>
      <c r="Y1749">
        <v>3.97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1</v>
      </c>
      <c r="AJ1749">
        <v>1</v>
      </c>
      <c r="AK1749">
        <v>1</v>
      </c>
      <c r="AL1749">
        <v>1</v>
      </c>
      <c r="AN1749">
        <v>0</v>
      </c>
      <c r="AO1749">
        <v>1</v>
      </c>
      <c r="AP1749">
        <v>0</v>
      </c>
      <c r="AQ1749">
        <v>0</v>
      </c>
      <c r="AR1749">
        <v>0</v>
      </c>
      <c r="AS1749" t="s">
        <v>3</v>
      </c>
      <c r="AT1749">
        <v>3.97</v>
      </c>
      <c r="AU1749" t="s">
        <v>3</v>
      </c>
      <c r="AV1749">
        <v>2</v>
      </c>
      <c r="AW1749">
        <v>2</v>
      </c>
      <c r="AX1749">
        <v>35813239</v>
      </c>
      <c r="AY1749">
        <v>1</v>
      </c>
      <c r="AZ1749">
        <v>0</v>
      </c>
      <c r="BA1749">
        <v>1731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CX1749">
        <f>Y1749*Source!I1683</f>
        <v>7.9400000000000012E-2</v>
      </c>
      <c r="CY1749">
        <f>AD1749</f>
        <v>0</v>
      </c>
      <c r="CZ1749">
        <f>AH1749</f>
        <v>0</v>
      </c>
      <c r="DA1749">
        <f>AL1749</f>
        <v>1</v>
      </c>
      <c r="DB1749">
        <f t="shared" si="286"/>
        <v>0</v>
      </c>
      <c r="DC1749">
        <f t="shared" si="287"/>
        <v>0</v>
      </c>
    </row>
    <row r="1750" spans="1:107">
      <c r="A1750">
        <f>ROW(Source!A1683)</f>
        <v>1683</v>
      </c>
      <c r="B1750">
        <v>35806607</v>
      </c>
      <c r="C1750">
        <v>35813232</v>
      </c>
      <c r="D1750">
        <v>29172710</v>
      </c>
      <c r="E1750">
        <v>1</v>
      </c>
      <c r="F1750">
        <v>1</v>
      </c>
      <c r="G1750">
        <v>1</v>
      </c>
      <c r="H1750">
        <v>2</v>
      </c>
      <c r="I1750" t="s">
        <v>593</v>
      </c>
      <c r="J1750" t="s">
        <v>594</v>
      </c>
      <c r="K1750" t="s">
        <v>595</v>
      </c>
      <c r="L1750">
        <v>1368</v>
      </c>
      <c r="N1750">
        <v>1011</v>
      </c>
      <c r="O1750" t="s">
        <v>589</v>
      </c>
      <c r="P1750" t="s">
        <v>589</v>
      </c>
      <c r="Q1750">
        <v>1</v>
      </c>
      <c r="W1750">
        <v>0</v>
      </c>
      <c r="X1750">
        <v>-1676841219</v>
      </c>
      <c r="Y1750">
        <v>3.97</v>
      </c>
      <c r="AA1750">
        <v>0</v>
      </c>
      <c r="AB1750">
        <v>539.16</v>
      </c>
      <c r="AC1750">
        <v>333.79</v>
      </c>
      <c r="AD1750">
        <v>0</v>
      </c>
      <c r="AE1750">
        <v>0</v>
      </c>
      <c r="AF1750">
        <v>46.56</v>
      </c>
      <c r="AG1750">
        <v>10.06</v>
      </c>
      <c r="AH1750">
        <v>0</v>
      </c>
      <c r="AI1750">
        <v>1</v>
      </c>
      <c r="AJ1750">
        <v>11.58</v>
      </c>
      <c r="AK1750">
        <v>33.18</v>
      </c>
      <c r="AL1750">
        <v>1</v>
      </c>
      <c r="AN1750">
        <v>0</v>
      </c>
      <c r="AO1750">
        <v>1</v>
      </c>
      <c r="AP1750">
        <v>0</v>
      </c>
      <c r="AQ1750">
        <v>0</v>
      </c>
      <c r="AR1750">
        <v>0</v>
      </c>
      <c r="AS1750" t="s">
        <v>3</v>
      </c>
      <c r="AT1750">
        <v>3.97</v>
      </c>
      <c r="AU1750" t="s">
        <v>3</v>
      </c>
      <c r="AV1750">
        <v>0</v>
      </c>
      <c r="AW1750">
        <v>2</v>
      </c>
      <c r="AX1750">
        <v>35813240</v>
      </c>
      <c r="AY1750">
        <v>1</v>
      </c>
      <c r="AZ1750">
        <v>0</v>
      </c>
      <c r="BA1750">
        <v>1732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CX1750">
        <f>Y1750*Source!I1683</f>
        <v>7.9400000000000012E-2</v>
      </c>
      <c r="CY1750">
        <f>AB1750</f>
        <v>539.16</v>
      </c>
      <c r="CZ1750">
        <f>AF1750</f>
        <v>46.56</v>
      </c>
      <c r="DA1750">
        <f>AJ1750</f>
        <v>11.58</v>
      </c>
      <c r="DB1750">
        <f t="shared" si="286"/>
        <v>184.84</v>
      </c>
      <c r="DC1750">
        <f t="shared" si="287"/>
        <v>39.94</v>
      </c>
    </row>
    <row r="1751" spans="1:107">
      <c r="A1751">
        <f>ROW(Source!A1683)</f>
        <v>1683</v>
      </c>
      <c r="B1751">
        <v>35806607</v>
      </c>
      <c r="C1751">
        <v>35813232</v>
      </c>
      <c r="D1751">
        <v>29174533</v>
      </c>
      <c r="E1751">
        <v>1</v>
      </c>
      <c r="F1751">
        <v>1</v>
      </c>
      <c r="G1751">
        <v>1</v>
      </c>
      <c r="H1751">
        <v>2</v>
      </c>
      <c r="I1751" t="s">
        <v>596</v>
      </c>
      <c r="J1751" t="s">
        <v>597</v>
      </c>
      <c r="K1751" t="s">
        <v>598</v>
      </c>
      <c r="L1751">
        <v>1368</v>
      </c>
      <c r="N1751">
        <v>1011</v>
      </c>
      <c r="O1751" t="s">
        <v>589</v>
      </c>
      <c r="P1751" t="s">
        <v>589</v>
      </c>
      <c r="Q1751">
        <v>1</v>
      </c>
      <c r="W1751">
        <v>0</v>
      </c>
      <c r="X1751">
        <v>1235896746</v>
      </c>
      <c r="Y1751">
        <v>7.93</v>
      </c>
      <c r="AA1751">
        <v>0</v>
      </c>
      <c r="AB1751">
        <v>5.0599999999999996</v>
      </c>
      <c r="AC1751">
        <v>0</v>
      </c>
      <c r="AD1751">
        <v>0</v>
      </c>
      <c r="AE1751">
        <v>0</v>
      </c>
      <c r="AF1751">
        <v>1.53</v>
      </c>
      <c r="AG1751">
        <v>0</v>
      </c>
      <c r="AH1751">
        <v>0</v>
      </c>
      <c r="AI1751">
        <v>1</v>
      </c>
      <c r="AJ1751">
        <v>3.31</v>
      </c>
      <c r="AK1751">
        <v>33.18</v>
      </c>
      <c r="AL1751">
        <v>1</v>
      </c>
      <c r="AN1751">
        <v>0</v>
      </c>
      <c r="AO1751">
        <v>1</v>
      </c>
      <c r="AP1751">
        <v>0</v>
      </c>
      <c r="AQ1751">
        <v>0</v>
      </c>
      <c r="AR1751">
        <v>0</v>
      </c>
      <c r="AS1751" t="s">
        <v>3</v>
      </c>
      <c r="AT1751">
        <v>7.93</v>
      </c>
      <c r="AU1751" t="s">
        <v>3</v>
      </c>
      <c r="AV1751">
        <v>0</v>
      </c>
      <c r="AW1751">
        <v>2</v>
      </c>
      <c r="AX1751">
        <v>35813241</v>
      </c>
      <c r="AY1751">
        <v>1</v>
      </c>
      <c r="AZ1751">
        <v>0</v>
      </c>
      <c r="BA1751">
        <v>1733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CX1751">
        <f>Y1751*Source!I1683</f>
        <v>0.15859999999999999</v>
      </c>
      <c r="CY1751">
        <f>AB1751</f>
        <v>5.0599999999999996</v>
      </c>
      <c r="CZ1751">
        <f>AF1751</f>
        <v>1.53</v>
      </c>
      <c r="DA1751">
        <f>AJ1751</f>
        <v>3.31</v>
      </c>
      <c r="DB1751">
        <f t="shared" si="286"/>
        <v>12.13</v>
      </c>
      <c r="DC1751">
        <f t="shared" si="287"/>
        <v>0</v>
      </c>
    </row>
    <row r="1752" spans="1:107">
      <c r="A1752">
        <f>ROW(Source!A1683)</f>
        <v>1683</v>
      </c>
      <c r="B1752">
        <v>35806607</v>
      </c>
      <c r="C1752">
        <v>35813232</v>
      </c>
      <c r="D1752">
        <v>29164349</v>
      </c>
      <c r="E1752">
        <v>1</v>
      </c>
      <c r="F1752">
        <v>1</v>
      </c>
      <c r="G1752">
        <v>1</v>
      </c>
      <c r="H1752">
        <v>3</v>
      </c>
      <c r="I1752" t="s">
        <v>27</v>
      </c>
      <c r="J1752" t="s">
        <v>30</v>
      </c>
      <c r="K1752" t="s">
        <v>28</v>
      </c>
      <c r="L1752">
        <v>1348</v>
      </c>
      <c r="N1752">
        <v>1009</v>
      </c>
      <c r="O1752" t="s">
        <v>29</v>
      </c>
      <c r="P1752" t="s">
        <v>29</v>
      </c>
      <c r="Q1752">
        <v>1000</v>
      </c>
      <c r="W1752">
        <v>0</v>
      </c>
      <c r="X1752">
        <v>-304821490</v>
      </c>
      <c r="Y1752">
        <v>10.5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1</v>
      </c>
      <c r="AJ1752">
        <v>1</v>
      </c>
      <c r="AK1752">
        <v>1</v>
      </c>
      <c r="AL1752">
        <v>1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 t="s">
        <v>3</v>
      </c>
      <c r="AT1752">
        <v>10.5</v>
      </c>
      <c r="AU1752" t="s">
        <v>3</v>
      </c>
      <c r="AV1752">
        <v>0</v>
      </c>
      <c r="AW1752">
        <v>2</v>
      </c>
      <c r="AX1752">
        <v>35813242</v>
      </c>
      <c r="AY1752">
        <v>1</v>
      </c>
      <c r="AZ1752">
        <v>0</v>
      </c>
      <c r="BA1752">
        <v>1734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CX1752">
        <f>Y1752*Source!I1683</f>
        <v>0.21</v>
      </c>
      <c r="CY1752">
        <f>AA1752</f>
        <v>0</v>
      </c>
      <c r="CZ1752">
        <f>AE1752</f>
        <v>0</v>
      </c>
      <c r="DA1752">
        <f>AI1752</f>
        <v>1</v>
      </c>
      <c r="DB1752">
        <f t="shared" si="286"/>
        <v>0</v>
      </c>
      <c r="DC1752">
        <f t="shared" si="287"/>
        <v>0</v>
      </c>
    </row>
    <row r="1753" spans="1:107">
      <c r="A1753">
        <f>ROW(Source!A1722)</f>
        <v>1722</v>
      </c>
      <c r="B1753">
        <v>35806607</v>
      </c>
      <c r="C1753">
        <v>35813244</v>
      </c>
      <c r="D1753">
        <v>18410572</v>
      </c>
      <c r="E1753">
        <v>1</v>
      </c>
      <c r="F1753">
        <v>1</v>
      </c>
      <c r="G1753">
        <v>1</v>
      </c>
      <c r="H1753">
        <v>1</v>
      </c>
      <c r="I1753" t="s">
        <v>856</v>
      </c>
      <c r="J1753" t="s">
        <v>3</v>
      </c>
      <c r="K1753" t="s">
        <v>857</v>
      </c>
      <c r="L1753">
        <v>1369</v>
      </c>
      <c r="N1753">
        <v>1013</v>
      </c>
      <c r="O1753" t="s">
        <v>583</v>
      </c>
      <c r="P1753" t="s">
        <v>583</v>
      </c>
      <c r="Q1753">
        <v>1</v>
      </c>
      <c r="W1753">
        <v>0</v>
      </c>
      <c r="X1753">
        <v>-546915240</v>
      </c>
      <c r="Y1753">
        <v>84.11099999999999</v>
      </c>
      <c r="AA1753">
        <v>0</v>
      </c>
      <c r="AB1753">
        <v>0</v>
      </c>
      <c r="AC1753">
        <v>0</v>
      </c>
      <c r="AD1753">
        <v>290.04000000000002</v>
      </c>
      <c r="AE1753">
        <v>0</v>
      </c>
      <c r="AF1753">
        <v>0</v>
      </c>
      <c r="AG1753">
        <v>0</v>
      </c>
      <c r="AH1753">
        <v>290.04000000000002</v>
      </c>
      <c r="AI1753">
        <v>1</v>
      </c>
      <c r="AJ1753">
        <v>1</v>
      </c>
      <c r="AK1753">
        <v>1</v>
      </c>
      <c r="AL1753">
        <v>1</v>
      </c>
      <c r="AN1753">
        <v>0</v>
      </c>
      <c r="AO1753">
        <v>1</v>
      </c>
      <c r="AP1753">
        <v>1</v>
      </c>
      <c r="AQ1753">
        <v>0</v>
      </c>
      <c r="AR1753">
        <v>0</v>
      </c>
      <c r="AS1753" t="s">
        <v>3</v>
      </c>
      <c r="AT1753">
        <v>73.14</v>
      </c>
      <c r="AU1753" t="s">
        <v>310</v>
      </c>
      <c r="AV1753">
        <v>1</v>
      </c>
      <c r="AW1753">
        <v>2</v>
      </c>
      <c r="AX1753">
        <v>35813253</v>
      </c>
      <c r="AY1753">
        <v>2</v>
      </c>
      <c r="AZ1753">
        <v>131072</v>
      </c>
      <c r="BA1753">
        <v>1735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CX1753">
        <f>Y1753*Source!I1722</f>
        <v>1.6822199999999998</v>
      </c>
      <c r="CY1753">
        <f>AD1753</f>
        <v>290.04000000000002</v>
      </c>
      <c r="CZ1753">
        <f>AH1753</f>
        <v>290.04000000000002</v>
      </c>
      <c r="DA1753">
        <f>AL1753</f>
        <v>1</v>
      </c>
      <c r="DB1753">
        <f>ROUND((ROUND(AT1753*CZ1753,2)*1.15),2)</f>
        <v>24395.56</v>
      </c>
      <c r="DC1753">
        <f>ROUND((ROUND(AT1753*AG1753,2)*1.15),2)</f>
        <v>0</v>
      </c>
    </row>
    <row r="1754" spans="1:107">
      <c r="A1754">
        <f>ROW(Source!A1722)</f>
        <v>1722</v>
      </c>
      <c r="B1754">
        <v>35806607</v>
      </c>
      <c r="C1754">
        <v>35813244</v>
      </c>
      <c r="D1754">
        <v>121548</v>
      </c>
      <c r="E1754">
        <v>1</v>
      </c>
      <c r="F1754">
        <v>1</v>
      </c>
      <c r="G1754">
        <v>1</v>
      </c>
      <c r="H1754">
        <v>1</v>
      </c>
      <c r="I1754" t="s">
        <v>34</v>
      </c>
      <c r="J1754" t="s">
        <v>3</v>
      </c>
      <c r="K1754" t="s">
        <v>584</v>
      </c>
      <c r="L1754">
        <v>608254</v>
      </c>
      <c r="N1754">
        <v>1013</v>
      </c>
      <c r="O1754" t="s">
        <v>585</v>
      </c>
      <c r="P1754" t="s">
        <v>585</v>
      </c>
      <c r="Q1754">
        <v>1</v>
      </c>
      <c r="W1754">
        <v>0</v>
      </c>
      <c r="X1754">
        <v>-185737400</v>
      </c>
      <c r="Y1754">
        <v>1.7125000000000001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1</v>
      </c>
      <c r="AJ1754">
        <v>1</v>
      </c>
      <c r="AK1754">
        <v>1</v>
      </c>
      <c r="AL1754">
        <v>1</v>
      </c>
      <c r="AN1754">
        <v>0</v>
      </c>
      <c r="AO1754">
        <v>1</v>
      </c>
      <c r="AP1754">
        <v>1</v>
      </c>
      <c r="AQ1754">
        <v>0</v>
      </c>
      <c r="AR1754">
        <v>0</v>
      </c>
      <c r="AS1754" t="s">
        <v>3</v>
      </c>
      <c r="AT1754">
        <v>1.37</v>
      </c>
      <c r="AU1754" t="s">
        <v>143</v>
      </c>
      <c r="AV1754">
        <v>2</v>
      </c>
      <c r="AW1754">
        <v>2</v>
      </c>
      <c r="AX1754">
        <v>35813254</v>
      </c>
      <c r="AY1754">
        <v>1</v>
      </c>
      <c r="AZ1754">
        <v>0</v>
      </c>
      <c r="BA1754">
        <v>1736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CX1754">
        <f>Y1754*Source!I1722</f>
        <v>3.4250000000000003E-2</v>
      </c>
      <c r="CY1754">
        <f>AD1754</f>
        <v>0</v>
      </c>
      <c r="CZ1754">
        <f>AH1754</f>
        <v>0</v>
      </c>
      <c r="DA1754">
        <f>AL1754</f>
        <v>1</v>
      </c>
      <c r="DB1754">
        <f>ROUND((ROUND(AT1754*CZ1754,2)*1.25),2)</f>
        <v>0</v>
      </c>
      <c r="DC1754">
        <f>ROUND((ROUND(AT1754*AG1754,2)*1.25),2)</f>
        <v>0</v>
      </c>
    </row>
    <row r="1755" spans="1:107">
      <c r="A1755">
        <f>ROW(Source!A1722)</f>
        <v>1722</v>
      </c>
      <c r="B1755">
        <v>35806607</v>
      </c>
      <c r="C1755">
        <v>35813244</v>
      </c>
      <c r="D1755">
        <v>29172379</v>
      </c>
      <c r="E1755">
        <v>1</v>
      </c>
      <c r="F1755">
        <v>1</v>
      </c>
      <c r="G1755">
        <v>1</v>
      </c>
      <c r="H1755">
        <v>2</v>
      </c>
      <c r="I1755" t="s">
        <v>858</v>
      </c>
      <c r="J1755" t="s">
        <v>859</v>
      </c>
      <c r="K1755" t="s">
        <v>860</v>
      </c>
      <c r="L1755">
        <v>1368</v>
      </c>
      <c r="N1755">
        <v>1011</v>
      </c>
      <c r="O1755" t="s">
        <v>589</v>
      </c>
      <c r="P1755" t="s">
        <v>589</v>
      </c>
      <c r="Q1755">
        <v>1</v>
      </c>
      <c r="W1755">
        <v>0</v>
      </c>
      <c r="X1755">
        <v>-151619853</v>
      </c>
      <c r="Y1755">
        <v>1.7125000000000001</v>
      </c>
      <c r="AA1755">
        <v>0</v>
      </c>
      <c r="AB1755">
        <v>1102.08</v>
      </c>
      <c r="AC1755">
        <v>447.93</v>
      </c>
      <c r="AD1755">
        <v>0</v>
      </c>
      <c r="AE1755">
        <v>0</v>
      </c>
      <c r="AF1755">
        <v>112</v>
      </c>
      <c r="AG1755">
        <v>13.5</v>
      </c>
      <c r="AH1755">
        <v>0</v>
      </c>
      <c r="AI1755">
        <v>1</v>
      </c>
      <c r="AJ1755">
        <v>9.84</v>
      </c>
      <c r="AK1755">
        <v>33.18</v>
      </c>
      <c r="AL1755">
        <v>1</v>
      </c>
      <c r="AN1755">
        <v>0</v>
      </c>
      <c r="AO1755">
        <v>1</v>
      </c>
      <c r="AP1755">
        <v>1</v>
      </c>
      <c r="AQ1755">
        <v>0</v>
      </c>
      <c r="AR1755">
        <v>0</v>
      </c>
      <c r="AS1755" t="s">
        <v>3</v>
      </c>
      <c r="AT1755">
        <v>1.37</v>
      </c>
      <c r="AU1755" t="s">
        <v>143</v>
      </c>
      <c r="AV1755">
        <v>0</v>
      </c>
      <c r="AW1755">
        <v>2</v>
      </c>
      <c r="AX1755">
        <v>35813255</v>
      </c>
      <c r="AY1755">
        <v>1</v>
      </c>
      <c r="AZ1755">
        <v>0</v>
      </c>
      <c r="BA1755">
        <v>1737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CX1755">
        <f>Y1755*Source!I1722</f>
        <v>3.4250000000000003E-2</v>
      </c>
      <c r="CY1755">
        <f>AB1755</f>
        <v>1102.08</v>
      </c>
      <c r="CZ1755">
        <f>AF1755</f>
        <v>112</v>
      </c>
      <c r="DA1755">
        <f>AJ1755</f>
        <v>9.84</v>
      </c>
      <c r="DB1755">
        <f>ROUND((ROUND(AT1755*CZ1755,2)*1.25),2)</f>
        <v>191.8</v>
      </c>
      <c r="DC1755">
        <f>ROUND((ROUND(AT1755*AG1755,2)*1.25),2)</f>
        <v>23.13</v>
      </c>
    </row>
    <row r="1756" spans="1:107">
      <c r="A1756">
        <f>ROW(Source!A1722)</f>
        <v>1722</v>
      </c>
      <c r="B1756">
        <v>35806607</v>
      </c>
      <c r="C1756">
        <v>35813244</v>
      </c>
      <c r="D1756">
        <v>29174913</v>
      </c>
      <c r="E1756">
        <v>1</v>
      </c>
      <c r="F1756">
        <v>1</v>
      </c>
      <c r="G1756">
        <v>1</v>
      </c>
      <c r="H1756">
        <v>2</v>
      </c>
      <c r="I1756" t="s">
        <v>601</v>
      </c>
      <c r="J1756" t="s">
        <v>602</v>
      </c>
      <c r="K1756" t="s">
        <v>603</v>
      </c>
      <c r="L1756">
        <v>1368</v>
      </c>
      <c r="N1756">
        <v>1011</v>
      </c>
      <c r="O1756" t="s">
        <v>589</v>
      </c>
      <c r="P1756" t="s">
        <v>589</v>
      </c>
      <c r="Q1756">
        <v>1</v>
      </c>
      <c r="W1756">
        <v>0</v>
      </c>
      <c r="X1756">
        <v>458544584</v>
      </c>
      <c r="Y1756">
        <v>2.5750000000000002</v>
      </c>
      <c r="AA1756">
        <v>0</v>
      </c>
      <c r="AB1756">
        <v>932.72</v>
      </c>
      <c r="AC1756">
        <v>384.89</v>
      </c>
      <c r="AD1756">
        <v>0</v>
      </c>
      <c r="AE1756">
        <v>0</v>
      </c>
      <c r="AF1756">
        <v>87.17</v>
      </c>
      <c r="AG1756">
        <v>11.6</v>
      </c>
      <c r="AH1756">
        <v>0</v>
      </c>
      <c r="AI1756">
        <v>1</v>
      </c>
      <c r="AJ1756">
        <v>10.7</v>
      </c>
      <c r="AK1756">
        <v>33.18</v>
      </c>
      <c r="AL1756">
        <v>1</v>
      </c>
      <c r="AN1756">
        <v>0</v>
      </c>
      <c r="AO1756">
        <v>1</v>
      </c>
      <c r="AP1756">
        <v>1</v>
      </c>
      <c r="AQ1756">
        <v>0</v>
      </c>
      <c r="AR1756">
        <v>0</v>
      </c>
      <c r="AS1756" t="s">
        <v>3</v>
      </c>
      <c r="AT1756">
        <v>2.06</v>
      </c>
      <c r="AU1756" t="s">
        <v>143</v>
      </c>
      <c r="AV1756">
        <v>0</v>
      </c>
      <c r="AW1756">
        <v>2</v>
      </c>
      <c r="AX1756">
        <v>35813256</v>
      </c>
      <c r="AY1756">
        <v>1</v>
      </c>
      <c r="AZ1756">
        <v>0</v>
      </c>
      <c r="BA1756">
        <v>1738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CX1756">
        <f>Y1756*Source!I1722</f>
        <v>5.1500000000000004E-2</v>
      </c>
      <c r="CY1756">
        <f>AB1756</f>
        <v>932.72</v>
      </c>
      <c r="CZ1756">
        <f>AF1756</f>
        <v>87.17</v>
      </c>
      <c r="DA1756">
        <f>AJ1756</f>
        <v>10.7</v>
      </c>
      <c r="DB1756">
        <f>ROUND((ROUND(AT1756*CZ1756,2)*1.25),2)</f>
        <v>224.46</v>
      </c>
      <c r="DC1756">
        <f>ROUND((ROUND(AT1756*AG1756,2)*1.25),2)</f>
        <v>29.88</v>
      </c>
    </row>
    <row r="1757" spans="1:107">
      <c r="A1757">
        <f>ROW(Source!A1722)</f>
        <v>1722</v>
      </c>
      <c r="B1757">
        <v>35806607</v>
      </c>
      <c r="C1757">
        <v>35813244</v>
      </c>
      <c r="D1757">
        <v>29114836</v>
      </c>
      <c r="E1757">
        <v>1</v>
      </c>
      <c r="F1757">
        <v>1</v>
      </c>
      <c r="G1757">
        <v>1</v>
      </c>
      <c r="H1757">
        <v>3</v>
      </c>
      <c r="I1757" t="s">
        <v>176</v>
      </c>
      <c r="J1757" t="s">
        <v>311</v>
      </c>
      <c r="K1757" t="s">
        <v>177</v>
      </c>
      <c r="L1757">
        <v>1035</v>
      </c>
      <c r="N1757">
        <v>1013</v>
      </c>
      <c r="O1757" t="s">
        <v>178</v>
      </c>
      <c r="P1757" t="s">
        <v>178</v>
      </c>
      <c r="Q1757">
        <v>1</v>
      </c>
      <c r="W1757">
        <v>0</v>
      </c>
      <c r="X1757">
        <v>-1252999712</v>
      </c>
      <c r="Y1757">
        <v>100</v>
      </c>
      <c r="AA1757">
        <v>196.01</v>
      </c>
      <c r="AB1757">
        <v>0</v>
      </c>
      <c r="AC1757">
        <v>0</v>
      </c>
      <c r="AD1757">
        <v>0</v>
      </c>
      <c r="AE1757">
        <v>94.69</v>
      </c>
      <c r="AF1757">
        <v>0</v>
      </c>
      <c r="AG1757">
        <v>0</v>
      </c>
      <c r="AH1757">
        <v>0</v>
      </c>
      <c r="AI1757">
        <v>2.0699999999999998</v>
      </c>
      <c r="AJ1757">
        <v>1</v>
      </c>
      <c r="AK1757">
        <v>1</v>
      </c>
      <c r="AL1757">
        <v>1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 t="s">
        <v>3</v>
      </c>
      <c r="AT1757">
        <v>100</v>
      </c>
      <c r="AU1757" t="s">
        <v>3</v>
      </c>
      <c r="AV1757">
        <v>0</v>
      </c>
      <c r="AW1757">
        <v>1</v>
      </c>
      <c r="AX1757">
        <v>-1</v>
      </c>
      <c r="AY1757">
        <v>0</v>
      </c>
      <c r="AZ1757">
        <v>0</v>
      </c>
      <c r="BA1757" t="s">
        <v>3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CX1757">
        <f>Y1757*Source!I1722</f>
        <v>2</v>
      </c>
      <c r="CY1757">
        <f>AA1757</f>
        <v>196.01</v>
      </c>
      <c r="CZ1757">
        <f>AE1757</f>
        <v>94.69</v>
      </c>
      <c r="DA1757">
        <f>AI1757</f>
        <v>2.0699999999999998</v>
      </c>
      <c r="DB1757">
        <f t="shared" ref="DB1757:DB1781" si="288">ROUND(ROUND(AT1757*CZ1757,2),2)</f>
        <v>9469</v>
      </c>
      <c r="DC1757">
        <f t="shared" ref="DC1757:DC1781" si="289">ROUND(ROUND(AT1757*AG1757,2),2)</f>
        <v>0</v>
      </c>
    </row>
    <row r="1758" spans="1:107">
      <c r="A1758">
        <f>ROW(Source!A1722)</f>
        <v>1722</v>
      </c>
      <c r="B1758">
        <v>35806607</v>
      </c>
      <c r="C1758">
        <v>35813244</v>
      </c>
      <c r="D1758">
        <v>29114332</v>
      </c>
      <c r="E1758">
        <v>1</v>
      </c>
      <c r="F1758">
        <v>1</v>
      </c>
      <c r="G1758">
        <v>1</v>
      </c>
      <c r="H1758">
        <v>3</v>
      </c>
      <c r="I1758" t="s">
        <v>628</v>
      </c>
      <c r="J1758" t="s">
        <v>654</v>
      </c>
      <c r="K1758" t="s">
        <v>630</v>
      </c>
      <c r="L1758">
        <v>1348</v>
      </c>
      <c r="N1758">
        <v>1009</v>
      </c>
      <c r="O1758" t="s">
        <v>29</v>
      </c>
      <c r="P1758" t="s">
        <v>29</v>
      </c>
      <c r="Q1758">
        <v>1000</v>
      </c>
      <c r="W1758">
        <v>0</v>
      </c>
      <c r="X1758">
        <v>233971917</v>
      </c>
      <c r="Y1758">
        <v>3.3999999999999998E-3</v>
      </c>
      <c r="AA1758">
        <v>54619.68</v>
      </c>
      <c r="AB1758">
        <v>0</v>
      </c>
      <c r="AC1758">
        <v>0</v>
      </c>
      <c r="AD1758">
        <v>0</v>
      </c>
      <c r="AE1758">
        <v>11978</v>
      </c>
      <c r="AF1758">
        <v>0</v>
      </c>
      <c r="AG1758">
        <v>0</v>
      </c>
      <c r="AH1758">
        <v>0</v>
      </c>
      <c r="AI1758">
        <v>4.5599999999999996</v>
      </c>
      <c r="AJ1758">
        <v>1</v>
      </c>
      <c r="AK1758">
        <v>1</v>
      </c>
      <c r="AL1758">
        <v>1</v>
      </c>
      <c r="AN1758">
        <v>0</v>
      </c>
      <c r="AO1758">
        <v>1</v>
      </c>
      <c r="AP1758">
        <v>0</v>
      </c>
      <c r="AQ1758">
        <v>0</v>
      </c>
      <c r="AR1758">
        <v>0</v>
      </c>
      <c r="AS1758" t="s">
        <v>3</v>
      </c>
      <c r="AT1758">
        <v>3.3999999999999998E-3</v>
      </c>
      <c r="AU1758" t="s">
        <v>3</v>
      </c>
      <c r="AV1758">
        <v>0</v>
      </c>
      <c r="AW1758">
        <v>2</v>
      </c>
      <c r="AX1758">
        <v>35813257</v>
      </c>
      <c r="AY1758">
        <v>1</v>
      </c>
      <c r="AZ1758">
        <v>0</v>
      </c>
      <c r="BA1758">
        <v>1739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CX1758">
        <f>Y1758*Source!I1722</f>
        <v>6.7999999999999999E-5</v>
      </c>
      <c r="CY1758">
        <f>AA1758</f>
        <v>54619.68</v>
      </c>
      <c r="CZ1758">
        <f>AE1758</f>
        <v>11978</v>
      </c>
      <c r="DA1758">
        <f>AI1758</f>
        <v>4.5599999999999996</v>
      </c>
      <c r="DB1758">
        <f t="shared" si="288"/>
        <v>40.729999999999997</v>
      </c>
      <c r="DC1758">
        <f t="shared" si="289"/>
        <v>0</v>
      </c>
    </row>
    <row r="1759" spans="1:107">
      <c r="A1759">
        <f>ROW(Source!A1722)</f>
        <v>1722</v>
      </c>
      <c r="B1759">
        <v>35806607</v>
      </c>
      <c r="C1759">
        <v>35813244</v>
      </c>
      <c r="D1759">
        <v>29130561</v>
      </c>
      <c r="E1759">
        <v>1</v>
      </c>
      <c r="F1759">
        <v>1</v>
      </c>
      <c r="G1759">
        <v>1</v>
      </c>
      <c r="H1759">
        <v>3</v>
      </c>
      <c r="I1759" t="s">
        <v>185</v>
      </c>
      <c r="J1759" t="s">
        <v>317</v>
      </c>
      <c r="K1759" t="s">
        <v>186</v>
      </c>
      <c r="L1759">
        <v>1327</v>
      </c>
      <c r="N1759">
        <v>1005</v>
      </c>
      <c r="O1759" t="s">
        <v>165</v>
      </c>
      <c r="P1759" t="s">
        <v>165</v>
      </c>
      <c r="Q1759">
        <v>1</v>
      </c>
      <c r="W1759">
        <v>1</v>
      </c>
      <c r="X1759">
        <v>-172969429</v>
      </c>
      <c r="Y1759">
        <v>-100</v>
      </c>
      <c r="AA1759">
        <v>1039.1400000000001</v>
      </c>
      <c r="AB1759">
        <v>0</v>
      </c>
      <c r="AC1759">
        <v>0</v>
      </c>
      <c r="AD1759">
        <v>0</v>
      </c>
      <c r="AE1759">
        <v>207</v>
      </c>
      <c r="AF1759">
        <v>0</v>
      </c>
      <c r="AG1759">
        <v>0</v>
      </c>
      <c r="AH1759">
        <v>0</v>
      </c>
      <c r="AI1759">
        <v>5.0199999999999996</v>
      </c>
      <c r="AJ1759">
        <v>1</v>
      </c>
      <c r="AK1759">
        <v>1</v>
      </c>
      <c r="AL1759">
        <v>1</v>
      </c>
      <c r="AN1759">
        <v>0</v>
      </c>
      <c r="AO1759">
        <v>1</v>
      </c>
      <c r="AP1759">
        <v>0</v>
      </c>
      <c r="AQ1759">
        <v>0</v>
      </c>
      <c r="AR1759">
        <v>0</v>
      </c>
      <c r="AS1759" t="s">
        <v>3</v>
      </c>
      <c r="AT1759">
        <v>-100</v>
      </c>
      <c r="AU1759" t="s">
        <v>3</v>
      </c>
      <c r="AV1759">
        <v>0</v>
      </c>
      <c r="AW1759">
        <v>2</v>
      </c>
      <c r="AX1759">
        <v>35813259</v>
      </c>
      <c r="AY1759">
        <v>1</v>
      </c>
      <c r="AZ1759">
        <v>6144</v>
      </c>
      <c r="BA1759">
        <v>1741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CX1759">
        <f>Y1759*Source!I1722</f>
        <v>-2</v>
      </c>
      <c r="CY1759">
        <f>AA1759</f>
        <v>1039.1400000000001</v>
      </c>
      <c r="CZ1759">
        <f>AE1759</f>
        <v>207</v>
      </c>
      <c r="DA1759">
        <f>AI1759</f>
        <v>5.0199999999999996</v>
      </c>
      <c r="DB1759">
        <f t="shared" si="288"/>
        <v>-20700</v>
      </c>
      <c r="DC1759">
        <f t="shared" si="289"/>
        <v>0</v>
      </c>
    </row>
    <row r="1760" spans="1:107">
      <c r="A1760">
        <f>ROW(Source!A1722)</f>
        <v>1722</v>
      </c>
      <c r="B1760">
        <v>35806607</v>
      </c>
      <c r="C1760">
        <v>35813244</v>
      </c>
      <c r="D1760">
        <v>29130519</v>
      </c>
      <c r="E1760">
        <v>1</v>
      </c>
      <c r="F1760">
        <v>1</v>
      </c>
      <c r="G1760">
        <v>1</v>
      </c>
      <c r="H1760">
        <v>3</v>
      </c>
      <c r="I1760" t="s">
        <v>313</v>
      </c>
      <c r="J1760" t="s">
        <v>315</v>
      </c>
      <c r="K1760" t="s">
        <v>314</v>
      </c>
      <c r="L1760">
        <v>1327</v>
      </c>
      <c r="N1760">
        <v>1005</v>
      </c>
      <c r="O1760" t="s">
        <v>165</v>
      </c>
      <c r="P1760" t="s">
        <v>165</v>
      </c>
      <c r="Q1760">
        <v>1</v>
      </c>
      <c r="W1760">
        <v>0</v>
      </c>
      <c r="X1760">
        <v>-1775669208</v>
      </c>
      <c r="Y1760">
        <v>100</v>
      </c>
      <c r="AA1760">
        <v>11067.52</v>
      </c>
      <c r="AB1760">
        <v>0</v>
      </c>
      <c r="AC1760">
        <v>0</v>
      </c>
      <c r="AD1760">
        <v>0</v>
      </c>
      <c r="AE1760">
        <v>4535.87</v>
      </c>
      <c r="AF1760">
        <v>0</v>
      </c>
      <c r="AG1760">
        <v>0</v>
      </c>
      <c r="AH1760">
        <v>0</v>
      </c>
      <c r="AI1760">
        <v>2.44</v>
      </c>
      <c r="AJ1760">
        <v>1</v>
      </c>
      <c r="AK1760">
        <v>1</v>
      </c>
      <c r="AL1760">
        <v>1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 t="s">
        <v>3</v>
      </c>
      <c r="AT1760">
        <v>100</v>
      </c>
      <c r="AU1760" t="s">
        <v>3</v>
      </c>
      <c r="AV1760">
        <v>0</v>
      </c>
      <c r="AW1760">
        <v>1</v>
      </c>
      <c r="AX1760">
        <v>-1</v>
      </c>
      <c r="AY1760">
        <v>0</v>
      </c>
      <c r="AZ1760">
        <v>0</v>
      </c>
      <c r="BA1760" t="s">
        <v>3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CX1760">
        <f>Y1760*Source!I1722</f>
        <v>2</v>
      </c>
      <c r="CY1760">
        <f>AA1760</f>
        <v>11067.52</v>
      </c>
      <c r="CZ1760">
        <f>AE1760</f>
        <v>4535.87</v>
      </c>
      <c r="DA1760">
        <f>AI1760</f>
        <v>2.44</v>
      </c>
      <c r="DB1760">
        <f t="shared" si="288"/>
        <v>453587</v>
      </c>
      <c r="DC1760">
        <f t="shared" si="289"/>
        <v>0</v>
      </c>
    </row>
    <row r="1761" spans="1:107">
      <c r="A1761">
        <f>ROW(Source!A1726)</f>
        <v>1726</v>
      </c>
      <c r="B1761">
        <v>35806607</v>
      </c>
      <c r="C1761">
        <v>35813263</v>
      </c>
      <c r="D1761">
        <v>18407150</v>
      </c>
      <c r="E1761">
        <v>1</v>
      </c>
      <c r="F1761">
        <v>1</v>
      </c>
      <c r="G1761">
        <v>1</v>
      </c>
      <c r="H1761">
        <v>1</v>
      </c>
      <c r="I1761" t="s">
        <v>599</v>
      </c>
      <c r="J1761" t="s">
        <v>3</v>
      </c>
      <c r="K1761" t="s">
        <v>600</v>
      </c>
      <c r="L1761">
        <v>1369</v>
      </c>
      <c r="N1761">
        <v>1013</v>
      </c>
      <c r="O1761" t="s">
        <v>583</v>
      </c>
      <c r="P1761" t="s">
        <v>583</v>
      </c>
      <c r="Q1761">
        <v>1</v>
      </c>
      <c r="W1761">
        <v>0</v>
      </c>
      <c r="X1761">
        <v>-931037793</v>
      </c>
      <c r="Y1761">
        <v>44.7</v>
      </c>
      <c r="AA1761">
        <v>0</v>
      </c>
      <c r="AB1761">
        <v>0</v>
      </c>
      <c r="AC1761">
        <v>0</v>
      </c>
      <c r="AD1761">
        <v>283.07</v>
      </c>
      <c r="AE1761">
        <v>0</v>
      </c>
      <c r="AF1761">
        <v>0</v>
      </c>
      <c r="AG1761">
        <v>0</v>
      </c>
      <c r="AH1761">
        <v>283.07</v>
      </c>
      <c r="AI1761">
        <v>1</v>
      </c>
      <c r="AJ1761">
        <v>1</v>
      </c>
      <c r="AK1761">
        <v>1</v>
      </c>
      <c r="AL1761">
        <v>1</v>
      </c>
      <c r="AN1761">
        <v>0</v>
      </c>
      <c r="AO1761">
        <v>1</v>
      </c>
      <c r="AP1761">
        <v>0</v>
      </c>
      <c r="AQ1761">
        <v>0</v>
      </c>
      <c r="AR1761">
        <v>0</v>
      </c>
      <c r="AS1761" t="s">
        <v>3</v>
      </c>
      <c r="AT1761">
        <v>44.7</v>
      </c>
      <c r="AU1761" t="s">
        <v>3</v>
      </c>
      <c r="AV1761">
        <v>1</v>
      </c>
      <c r="AW1761">
        <v>2</v>
      </c>
      <c r="AX1761">
        <v>35813277</v>
      </c>
      <c r="AY1761">
        <v>2</v>
      </c>
      <c r="AZ1761">
        <v>131072</v>
      </c>
      <c r="BA1761">
        <v>1742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CX1761">
        <f>Y1761*Source!I1726</f>
        <v>16.404900000000001</v>
      </c>
      <c r="CY1761">
        <f>AD1761</f>
        <v>283.07</v>
      </c>
      <c r="CZ1761">
        <f>AH1761</f>
        <v>283.07</v>
      </c>
      <c r="DA1761">
        <f>AL1761</f>
        <v>1</v>
      </c>
      <c r="DB1761">
        <f t="shared" si="288"/>
        <v>12653.23</v>
      </c>
      <c r="DC1761">
        <f t="shared" si="289"/>
        <v>0</v>
      </c>
    </row>
    <row r="1762" spans="1:107">
      <c r="A1762">
        <f>ROW(Source!A1726)</f>
        <v>1726</v>
      </c>
      <c r="B1762">
        <v>35806607</v>
      </c>
      <c r="C1762">
        <v>35813263</v>
      </c>
      <c r="D1762">
        <v>121548</v>
      </c>
      <c r="E1762">
        <v>1</v>
      </c>
      <c r="F1762">
        <v>1</v>
      </c>
      <c r="G1762">
        <v>1</v>
      </c>
      <c r="H1762">
        <v>1</v>
      </c>
      <c r="I1762" t="s">
        <v>34</v>
      </c>
      <c r="J1762" t="s">
        <v>3</v>
      </c>
      <c r="K1762" t="s">
        <v>584</v>
      </c>
      <c r="L1762">
        <v>608254</v>
      </c>
      <c r="N1762">
        <v>1013</v>
      </c>
      <c r="O1762" t="s">
        <v>585</v>
      </c>
      <c r="P1762" t="s">
        <v>585</v>
      </c>
      <c r="Q1762">
        <v>1</v>
      </c>
      <c r="W1762">
        <v>0</v>
      </c>
      <c r="X1762">
        <v>-185737400</v>
      </c>
      <c r="Y1762">
        <v>0.14000000000000001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1</v>
      </c>
      <c r="AJ1762">
        <v>1</v>
      </c>
      <c r="AK1762">
        <v>1</v>
      </c>
      <c r="AL1762">
        <v>1</v>
      </c>
      <c r="AN1762">
        <v>0</v>
      </c>
      <c r="AO1762">
        <v>1</v>
      </c>
      <c r="AP1762">
        <v>0</v>
      </c>
      <c r="AQ1762">
        <v>0</v>
      </c>
      <c r="AR1762">
        <v>0</v>
      </c>
      <c r="AS1762" t="s">
        <v>3</v>
      </c>
      <c r="AT1762">
        <v>0.14000000000000001</v>
      </c>
      <c r="AU1762" t="s">
        <v>3</v>
      </c>
      <c r="AV1762">
        <v>2</v>
      </c>
      <c r="AW1762">
        <v>2</v>
      </c>
      <c r="AX1762">
        <v>35813278</v>
      </c>
      <c r="AY1762">
        <v>1</v>
      </c>
      <c r="AZ1762">
        <v>0</v>
      </c>
      <c r="BA1762">
        <v>1743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CX1762">
        <f>Y1762*Source!I1726</f>
        <v>5.1380000000000002E-2</v>
      </c>
      <c r="CY1762">
        <f>AD1762</f>
        <v>0</v>
      </c>
      <c r="CZ1762">
        <f>AH1762</f>
        <v>0</v>
      </c>
      <c r="DA1762">
        <f>AL1762</f>
        <v>1</v>
      </c>
      <c r="DB1762">
        <f t="shared" si="288"/>
        <v>0</v>
      </c>
      <c r="DC1762">
        <f t="shared" si="289"/>
        <v>0</v>
      </c>
    </row>
    <row r="1763" spans="1:107">
      <c r="A1763">
        <f>ROW(Source!A1726)</f>
        <v>1726</v>
      </c>
      <c r="B1763">
        <v>35806607</v>
      </c>
      <c r="C1763">
        <v>35813263</v>
      </c>
      <c r="D1763">
        <v>29172479</v>
      </c>
      <c r="E1763">
        <v>1</v>
      </c>
      <c r="F1763">
        <v>1</v>
      </c>
      <c r="G1763">
        <v>1</v>
      </c>
      <c r="H1763">
        <v>2</v>
      </c>
      <c r="I1763" t="s">
        <v>861</v>
      </c>
      <c r="J1763" t="s">
        <v>862</v>
      </c>
      <c r="K1763" t="s">
        <v>863</v>
      </c>
      <c r="L1763">
        <v>1368</v>
      </c>
      <c r="N1763">
        <v>1011</v>
      </c>
      <c r="O1763" t="s">
        <v>589</v>
      </c>
      <c r="P1763" t="s">
        <v>589</v>
      </c>
      <c r="Q1763">
        <v>1</v>
      </c>
      <c r="W1763">
        <v>0</v>
      </c>
      <c r="X1763">
        <v>-996378858</v>
      </c>
      <c r="Y1763">
        <v>0.14000000000000001</v>
      </c>
      <c r="AA1763">
        <v>0</v>
      </c>
      <c r="AB1763">
        <v>901.01</v>
      </c>
      <c r="AC1763">
        <v>333.79</v>
      </c>
      <c r="AD1763">
        <v>0</v>
      </c>
      <c r="AE1763">
        <v>0</v>
      </c>
      <c r="AF1763">
        <v>99.89</v>
      </c>
      <c r="AG1763">
        <v>10.06</v>
      </c>
      <c r="AH1763">
        <v>0</v>
      </c>
      <c r="AI1763">
        <v>1</v>
      </c>
      <c r="AJ1763">
        <v>9.02</v>
      </c>
      <c r="AK1763">
        <v>33.18</v>
      </c>
      <c r="AL1763">
        <v>1</v>
      </c>
      <c r="AN1763">
        <v>0</v>
      </c>
      <c r="AO1763">
        <v>1</v>
      </c>
      <c r="AP1763">
        <v>0</v>
      </c>
      <c r="AQ1763">
        <v>0</v>
      </c>
      <c r="AR1763">
        <v>0</v>
      </c>
      <c r="AS1763" t="s">
        <v>3</v>
      </c>
      <c r="AT1763">
        <v>0.14000000000000001</v>
      </c>
      <c r="AU1763" t="s">
        <v>3</v>
      </c>
      <c r="AV1763">
        <v>0</v>
      </c>
      <c r="AW1763">
        <v>2</v>
      </c>
      <c r="AX1763">
        <v>35813279</v>
      </c>
      <c r="AY1763">
        <v>1</v>
      </c>
      <c r="AZ1763">
        <v>0</v>
      </c>
      <c r="BA1763">
        <v>1744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CX1763">
        <f>Y1763*Source!I1726</f>
        <v>5.1380000000000002E-2</v>
      </c>
      <c r="CY1763">
        <f>AB1763</f>
        <v>901.01</v>
      </c>
      <c r="CZ1763">
        <f>AF1763</f>
        <v>99.89</v>
      </c>
      <c r="DA1763">
        <f>AJ1763</f>
        <v>9.02</v>
      </c>
      <c r="DB1763">
        <f t="shared" si="288"/>
        <v>13.98</v>
      </c>
      <c r="DC1763">
        <f t="shared" si="289"/>
        <v>1.41</v>
      </c>
    </row>
    <row r="1764" spans="1:107">
      <c r="A1764">
        <f>ROW(Source!A1726)</f>
        <v>1726</v>
      </c>
      <c r="B1764">
        <v>35806607</v>
      </c>
      <c r="C1764">
        <v>35813263</v>
      </c>
      <c r="D1764">
        <v>29174591</v>
      </c>
      <c r="E1764">
        <v>1</v>
      </c>
      <c r="F1764">
        <v>1</v>
      </c>
      <c r="G1764">
        <v>1</v>
      </c>
      <c r="H1764">
        <v>2</v>
      </c>
      <c r="I1764" t="s">
        <v>612</v>
      </c>
      <c r="J1764" t="s">
        <v>642</v>
      </c>
      <c r="K1764" t="s">
        <v>614</v>
      </c>
      <c r="L1764">
        <v>1368</v>
      </c>
      <c r="N1764">
        <v>1011</v>
      </c>
      <c r="O1764" t="s">
        <v>589</v>
      </c>
      <c r="P1764" t="s">
        <v>589</v>
      </c>
      <c r="Q1764">
        <v>1</v>
      </c>
      <c r="W1764">
        <v>0</v>
      </c>
      <c r="X1764">
        <v>1598042632</v>
      </c>
      <c r="Y1764">
        <v>0.45</v>
      </c>
      <c r="AA1764">
        <v>0</v>
      </c>
      <c r="AB1764">
        <v>9.4700000000000006</v>
      </c>
      <c r="AC1764">
        <v>0</v>
      </c>
      <c r="AD1764">
        <v>0</v>
      </c>
      <c r="AE1764">
        <v>0</v>
      </c>
      <c r="AF1764">
        <v>0.95</v>
      </c>
      <c r="AG1764">
        <v>0</v>
      </c>
      <c r="AH1764">
        <v>0</v>
      </c>
      <c r="AI1764">
        <v>1</v>
      </c>
      <c r="AJ1764">
        <v>9.9700000000000006</v>
      </c>
      <c r="AK1764">
        <v>33.18</v>
      </c>
      <c r="AL1764">
        <v>1</v>
      </c>
      <c r="AN1764">
        <v>0</v>
      </c>
      <c r="AO1764">
        <v>1</v>
      </c>
      <c r="AP1764">
        <v>0</v>
      </c>
      <c r="AQ1764">
        <v>0</v>
      </c>
      <c r="AR1764">
        <v>0</v>
      </c>
      <c r="AS1764" t="s">
        <v>3</v>
      </c>
      <c r="AT1764">
        <v>0.45</v>
      </c>
      <c r="AU1764" t="s">
        <v>3</v>
      </c>
      <c r="AV1764">
        <v>0</v>
      </c>
      <c r="AW1764">
        <v>2</v>
      </c>
      <c r="AX1764">
        <v>35813280</v>
      </c>
      <c r="AY1764">
        <v>1</v>
      </c>
      <c r="AZ1764">
        <v>0</v>
      </c>
      <c r="BA1764">
        <v>1745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CX1764">
        <f>Y1764*Source!I1726</f>
        <v>0.16514999999999999</v>
      </c>
      <c r="CY1764">
        <f>AB1764</f>
        <v>9.4700000000000006</v>
      </c>
      <c r="CZ1764">
        <f>AF1764</f>
        <v>0.95</v>
      </c>
      <c r="DA1764">
        <f>AJ1764</f>
        <v>9.9700000000000006</v>
      </c>
      <c r="DB1764">
        <f t="shared" si="288"/>
        <v>0.43</v>
      </c>
      <c r="DC1764">
        <f t="shared" si="289"/>
        <v>0</v>
      </c>
    </row>
    <row r="1765" spans="1:107">
      <c r="A1765">
        <f>ROW(Source!A1726)</f>
        <v>1726</v>
      </c>
      <c r="B1765">
        <v>35806607</v>
      </c>
      <c r="C1765">
        <v>35813263</v>
      </c>
      <c r="D1765">
        <v>29174913</v>
      </c>
      <c r="E1765">
        <v>1</v>
      </c>
      <c r="F1765">
        <v>1</v>
      </c>
      <c r="G1765">
        <v>1</v>
      </c>
      <c r="H1765">
        <v>2</v>
      </c>
      <c r="I1765" t="s">
        <v>601</v>
      </c>
      <c r="J1765" t="s">
        <v>602</v>
      </c>
      <c r="K1765" t="s">
        <v>603</v>
      </c>
      <c r="L1765">
        <v>1368</v>
      </c>
      <c r="N1765">
        <v>1011</v>
      </c>
      <c r="O1765" t="s">
        <v>589</v>
      </c>
      <c r="P1765" t="s">
        <v>589</v>
      </c>
      <c r="Q1765">
        <v>1</v>
      </c>
      <c r="W1765">
        <v>0</v>
      </c>
      <c r="X1765">
        <v>458544584</v>
      </c>
      <c r="Y1765">
        <v>0.48</v>
      </c>
      <c r="AA1765">
        <v>0</v>
      </c>
      <c r="AB1765">
        <v>932.72</v>
      </c>
      <c r="AC1765">
        <v>384.89</v>
      </c>
      <c r="AD1765">
        <v>0</v>
      </c>
      <c r="AE1765">
        <v>0</v>
      </c>
      <c r="AF1765">
        <v>87.17</v>
      </c>
      <c r="AG1765">
        <v>11.6</v>
      </c>
      <c r="AH1765">
        <v>0</v>
      </c>
      <c r="AI1765">
        <v>1</v>
      </c>
      <c r="AJ1765">
        <v>10.7</v>
      </c>
      <c r="AK1765">
        <v>33.18</v>
      </c>
      <c r="AL1765">
        <v>1</v>
      </c>
      <c r="AN1765">
        <v>0</v>
      </c>
      <c r="AO1765">
        <v>1</v>
      </c>
      <c r="AP1765">
        <v>0</v>
      </c>
      <c r="AQ1765">
        <v>0</v>
      </c>
      <c r="AR1765">
        <v>0</v>
      </c>
      <c r="AS1765" t="s">
        <v>3</v>
      </c>
      <c r="AT1765">
        <v>0.48</v>
      </c>
      <c r="AU1765" t="s">
        <v>3</v>
      </c>
      <c r="AV1765">
        <v>0</v>
      </c>
      <c r="AW1765">
        <v>2</v>
      </c>
      <c r="AX1765">
        <v>35813281</v>
      </c>
      <c r="AY1765">
        <v>1</v>
      </c>
      <c r="AZ1765">
        <v>0</v>
      </c>
      <c r="BA1765">
        <v>1746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CX1765">
        <f>Y1765*Source!I1726</f>
        <v>0.17615999999999998</v>
      </c>
      <c r="CY1765">
        <f>AB1765</f>
        <v>932.72</v>
      </c>
      <c r="CZ1765">
        <f>AF1765</f>
        <v>87.17</v>
      </c>
      <c r="DA1765">
        <f>AJ1765</f>
        <v>10.7</v>
      </c>
      <c r="DB1765">
        <f t="shared" si="288"/>
        <v>41.84</v>
      </c>
      <c r="DC1765">
        <f t="shared" si="289"/>
        <v>5.57</v>
      </c>
    </row>
    <row r="1766" spans="1:107">
      <c r="A1766">
        <f>ROW(Source!A1726)</f>
        <v>1726</v>
      </c>
      <c r="B1766">
        <v>35806607</v>
      </c>
      <c r="C1766">
        <v>35813263</v>
      </c>
      <c r="D1766">
        <v>29114340</v>
      </c>
      <c r="E1766">
        <v>1</v>
      </c>
      <c r="F1766">
        <v>1</v>
      </c>
      <c r="G1766">
        <v>1</v>
      </c>
      <c r="H1766">
        <v>3</v>
      </c>
      <c r="I1766" t="s">
        <v>864</v>
      </c>
      <c r="J1766" t="s">
        <v>865</v>
      </c>
      <c r="K1766" t="s">
        <v>866</v>
      </c>
      <c r="L1766">
        <v>1348</v>
      </c>
      <c r="N1766">
        <v>1009</v>
      </c>
      <c r="O1766" t="s">
        <v>29</v>
      </c>
      <c r="P1766" t="s">
        <v>29</v>
      </c>
      <c r="Q1766">
        <v>1000</v>
      </c>
      <c r="W1766">
        <v>0</v>
      </c>
      <c r="X1766">
        <v>-528746691</v>
      </c>
      <c r="Y1766">
        <v>1.6000000000000001E-3</v>
      </c>
      <c r="AA1766">
        <v>54070.5</v>
      </c>
      <c r="AB1766">
        <v>0</v>
      </c>
      <c r="AC1766">
        <v>0</v>
      </c>
      <c r="AD1766">
        <v>0</v>
      </c>
      <c r="AE1766">
        <v>8475</v>
      </c>
      <c r="AF1766">
        <v>0</v>
      </c>
      <c r="AG1766">
        <v>0</v>
      </c>
      <c r="AH1766">
        <v>0</v>
      </c>
      <c r="AI1766">
        <v>6.38</v>
      </c>
      <c r="AJ1766">
        <v>1</v>
      </c>
      <c r="AK1766">
        <v>1</v>
      </c>
      <c r="AL1766">
        <v>1</v>
      </c>
      <c r="AN1766">
        <v>0</v>
      </c>
      <c r="AO1766">
        <v>1</v>
      </c>
      <c r="AP1766">
        <v>0</v>
      </c>
      <c r="AQ1766">
        <v>0</v>
      </c>
      <c r="AR1766">
        <v>0</v>
      </c>
      <c r="AS1766" t="s">
        <v>3</v>
      </c>
      <c r="AT1766">
        <v>1.6000000000000001E-3</v>
      </c>
      <c r="AU1766" t="s">
        <v>3</v>
      </c>
      <c r="AV1766">
        <v>0</v>
      </c>
      <c r="AW1766">
        <v>2</v>
      </c>
      <c r="AX1766">
        <v>35813282</v>
      </c>
      <c r="AY1766">
        <v>1</v>
      </c>
      <c r="AZ1766">
        <v>0</v>
      </c>
      <c r="BA1766">
        <v>1747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CX1766">
        <f>Y1766*Source!I1726</f>
        <v>5.8720000000000007E-4</v>
      </c>
      <c r="CY1766">
        <f t="shared" ref="CY1766:CY1773" si="290">AA1766</f>
        <v>54070.5</v>
      </c>
      <c r="CZ1766">
        <f t="shared" ref="CZ1766:CZ1773" si="291">AE1766</f>
        <v>8475</v>
      </c>
      <c r="DA1766">
        <f t="shared" ref="DA1766:DA1773" si="292">AI1766</f>
        <v>6.38</v>
      </c>
      <c r="DB1766">
        <f t="shared" si="288"/>
        <v>13.56</v>
      </c>
      <c r="DC1766">
        <f t="shared" si="289"/>
        <v>0</v>
      </c>
    </row>
    <row r="1767" spans="1:107">
      <c r="A1767">
        <f>ROW(Source!A1726)</f>
        <v>1726</v>
      </c>
      <c r="B1767">
        <v>35806607</v>
      </c>
      <c r="C1767">
        <v>35813263</v>
      </c>
      <c r="D1767">
        <v>29109162</v>
      </c>
      <c r="E1767">
        <v>1</v>
      </c>
      <c r="F1767">
        <v>1</v>
      </c>
      <c r="G1767">
        <v>1</v>
      </c>
      <c r="H1767">
        <v>3</v>
      </c>
      <c r="I1767" t="s">
        <v>645</v>
      </c>
      <c r="J1767" t="s">
        <v>646</v>
      </c>
      <c r="K1767" t="s">
        <v>647</v>
      </c>
      <c r="L1767">
        <v>1327</v>
      </c>
      <c r="N1767">
        <v>1005</v>
      </c>
      <c r="O1767" t="s">
        <v>165</v>
      </c>
      <c r="P1767" t="s">
        <v>165</v>
      </c>
      <c r="Q1767">
        <v>1</v>
      </c>
      <c r="W1767">
        <v>0</v>
      </c>
      <c r="X1767">
        <v>2002905425</v>
      </c>
      <c r="Y1767">
        <v>23</v>
      </c>
      <c r="AA1767">
        <v>33.75</v>
      </c>
      <c r="AB1767">
        <v>0</v>
      </c>
      <c r="AC1767">
        <v>0</v>
      </c>
      <c r="AD1767">
        <v>0</v>
      </c>
      <c r="AE1767">
        <v>5.71</v>
      </c>
      <c r="AF1767">
        <v>0</v>
      </c>
      <c r="AG1767">
        <v>0</v>
      </c>
      <c r="AH1767">
        <v>0</v>
      </c>
      <c r="AI1767">
        <v>5.91</v>
      </c>
      <c r="AJ1767">
        <v>1</v>
      </c>
      <c r="AK1767">
        <v>1</v>
      </c>
      <c r="AL1767">
        <v>1</v>
      </c>
      <c r="AN1767">
        <v>0</v>
      </c>
      <c r="AO1767">
        <v>1</v>
      </c>
      <c r="AP1767">
        <v>0</v>
      </c>
      <c r="AQ1767">
        <v>0</v>
      </c>
      <c r="AR1767">
        <v>0</v>
      </c>
      <c r="AS1767" t="s">
        <v>3</v>
      </c>
      <c r="AT1767">
        <v>23</v>
      </c>
      <c r="AU1767" t="s">
        <v>3</v>
      </c>
      <c r="AV1767">
        <v>0</v>
      </c>
      <c r="AW1767">
        <v>2</v>
      </c>
      <c r="AX1767">
        <v>35813283</v>
      </c>
      <c r="AY1767">
        <v>1</v>
      </c>
      <c r="AZ1767">
        <v>0</v>
      </c>
      <c r="BA1767">
        <v>1748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CX1767">
        <f>Y1767*Source!I1726</f>
        <v>8.4409999999999989</v>
      </c>
      <c r="CY1767">
        <f t="shared" si="290"/>
        <v>33.75</v>
      </c>
      <c r="CZ1767">
        <f t="shared" si="291"/>
        <v>5.71</v>
      </c>
      <c r="DA1767">
        <f t="shared" si="292"/>
        <v>5.91</v>
      </c>
      <c r="DB1767">
        <f t="shared" si="288"/>
        <v>131.33000000000001</v>
      </c>
      <c r="DC1767">
        <f t="shared" si="289"/>
        <v>0</v>
      </c>
    </row>
    <row r="1768" spans="1:107">
      <c r="A1768">
        <f>ROW(Source!A1726)</f>
        <v>1726</v>
      </c>
      <c r="B1768">
        <v>35806607</v>
      </c>
      <c r="C1768">
        <v>35813263</v>
      </c>
      <c r="D1768">
        <v>29107615</v>
      </c>
      <c r="E1768">
        <v>1</v>
      </c>
      <c r="F1768">
        <v>1</v>
      </c>
      <c r="G1768">
        <v>1</v>
      </c>
      <c r="H1768">
        <v>3</v>
      </c>
      <c r="I1768" t="s">
        <v>867</v>
      </c>
      <c r="J1768" t="s">
        <v>868</v>
      </c>
      <c r="K1768" t="s">
        <v>869</v>
      </c>
      <c r="L1768">
        <v>1348</v>
      </c>
      <c r="N1768">
        <v>1009</v>
      </c>
      <c r="O1768" t="s">
        <v>29</v>
      </c>
      <c r="P1768" t="s">
        <v>29</v>
      </c>
      <c r="Q1768">
        <v>1000</v>
      </c>
      <c r="W1768">
        <v>0</v>
      </c>
      <c r="X1768">
        <v>-529114404</v>
      </c>
      <c r="Y1768">
        <v>3.3999999999999998E-3</v>
      </c>
      <c r="AA1768">
        <v>156811</v>
      </c>
      <c r="AB1768">
        <v>0</v>
      </c>
      <c r="AC1768">
        <v>0</v>
      </c>
      <c r="AD1768">
        <v>0</v>
      </c>
      <c r="AE1768">
        <v>19100</v>
      </c>
      <c r="AF1768">
        <v>0</v>
      </c>
      <c r="AG1768">
        <v>0</v>
      </c>
      <c r="AH1768">
        <v>0</v>
      </c>
      <c r="AI1768">
        <v>8.2100000000000009</v>
      </c>
      <c r="AJ1768">
        <v>1</v>
      </c>
      <c r="AK1768">
        <v>1</v>
      </c>
      <c r="AL1768">
        <v>1</v>
      </c>
      <c r="AN1768">
        <v>0</v>
      </c>
      <c r="AO1768">
        <v>1</v>
      </c>
      <c r="AP1768">
        <v>0</v>
      </c>
      <c r="AQ1768">
        <v>0</v>
      </c>
      <c r="AR1768">
        <v>0</v>
      </c>
      <c r="AS1768" t="s">
        <v>3</v>
      </c>
      <c r="AT1768">
        <v>3.3999999999999998E-3</v>
      </c>
      <c r="AU1768" t="s">
        <v>3</v>
      </c>
      <c r="AV1768">
        <v>0</v>
      </c>
      <c r="AW1768">
        <v>2</v>
      </c>
      <c r="AX1768">
        <v>35813284</v>
      </c>
      <c r="AY1768">
        <v>1</v>
      </c>
      <c r="AZ1768">
        <v>0</v>
      </c>
      <c r="BA1768">
        <v>1749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CX1768">
        <f>Y1768*Source!I1726</f>
        <v>1.2477999999999999E-3</v>
      </c>
      <c r="CY1768">
        <f t="shared" si="290"/>
        <v>156811</v>
      </c>
      <c r="CZ1768">
        <f t="shared" si="291"/>
        <v>19100</v>
      </c>
      <c r="DA1768">
        <f t="shared" si="292"/>
        <v>8.2100000000000009</v>
      </c>
      <c r="DB1768">
        <f t="shared" si="288"/>
        <v>64.94</v>
      </c>
      <c r="DC1768">
        <f t="shared" si="289"/>
        <v>0</v>
      </c>
    </row>
    <row r="1769" spans="1:107">
      <c r="A1769">
        <f>ROW(Source!A1726)</f>
        <v>1726</v>
      </c>
      <c r="B1769">
        <v>35806607</v>
      </c>
      <c r="C1769">
        <v>35813263</v>
      </c>
      <c r="D1769">
        <v>29115662</v>
      </c>
      <c r="E1769">
        <v>1</v>
      </c>
      <c r="F1769">
        <v>1</v>
      </c>
      <c r="G1769">
        <v>1</v>
      </c>
      <c r="H1769">
        <v>3</v>
      </c>
      <c r="I1769" t="s">
        <v>870</v>
      </c>
      <c r="J1769" t="s">
        <v>871</v>
      </c>
      <c r="K1769" t="s">
        <v>872</v>
      </c>
      <c r="L1769">
        <v>1339</v>
      </c>
      <c r="N1769">
        <v>1007</v>
      </c>
      <c r="O1769" t="s">
        <v>638</v>
      </c>
      <c r="P1769" t="s">
        <v>638</v>
      </c>
      <c r="Q1769">
        <v>1</v>
      </c>
      <c r="W1769">
        <v>0</v>
      </c>
      <c r="X1769">
        <v>-1374050018</v>
      </c>
      <c r="Y1769">
        <v>0.24</v>
      </c>
      <c r="AA1769">
        <v>6175.95</v>
      </c>
      <c r="AB1769">
        <v>0</v>
      </c>
      <c r="AC1769">
        <v>0</v>
      </c>
      <c r="AD1769">
        <v>0</v>
      </c>
      <c r="AE1769">
        <v>1045</v>
      </c>
      <c r="AF1769">
        <v>0</v>
      </c>
      <c r="AG1769">
        <v>0</v>
      </c>
      <c r="AH1769">
        <v>0</v>
      </c>
      <c r="AI1769">
        <v>5.91</v>
      </c>
      <c r="AJ1769">
        <v>1</v>
      </c>
      <c r="AK1769">
        <v>1</v>
      </c>
      <c r="AL1769">
        <v>1</v>
      </c>
      <c r="AN1769">
        <v>0</v>
      </c>
      <c r="AO1769">
        <v>1</v>
      </c>
      <c r="AP1769">
        <v>0</v>
      </c>
      <c r="AQ1769">
        <v>0</v>
      </c>
      <c r="AR1769">
        <v>0</v>
      </c>
      <c r="AS1769" t="s">
        <v>3</v>
      </c>
      <c r="AT1769">
        <v>0.24</v>
      </c>
      <c r="AU1769" t="s">
        <v>3</v>
      </c>
      <c r="AV1769">
        <v>0</v>
      </c>
      <c r="AW1769">
        <v>2</v>
      </c>
      <c r="AX1769">
        <v>35813285</v>
      </c>
      <c r="AY1769">
        <v>1</v>
      </c>
      <c r="AZ1769">
        <v>0</v>
      </c>
      <c r="BA1769">
        <v>1750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CX1769">
        <f>Y1769*Source!I1726</f>
        <v>8.8079999999999992E-2</v>
      </c>
      <c r="CY1769">
        <f t="shared" si="290"/>
        <v>6175.95</v>
      </c>
      <c r="CZ1769">
        <f t="shared" si="291"/>
        <v>1045</v>
      </c>
      <c r="DA1769">
        <f t="shared" si="292"/>
        <v>5.91</v>
      </c>
      <c r="DB1769">
        <f t="shared" si="288"/>
        <v>250.8</v>
      </c>
      <c r="DC1769">
        <f t="shared" si="289"/>
        <v>0</v>
      </c>
    </row>
    <row r="1770" spans="1:107">
      <c r="A1770">
        <f>ROW(Source!A1726)</f>
        <v>1726</v>
      </c>
      <c r="B1770">
        <v>35806607</v>
      </c>
      <c r="C1770">
        <v>35813263</v>
      </c>
      <c r="D1770">
        <v>29131086</v>
      </c>
      <c r="E1770">
        <v>1</v>
      </c>
      <c r="F1770">
        <v>1</v>
      </c>
      <c r="G1770">
        <v>1</v>
      </c>
      <c r="H1770">
        <v>3</v>
      </c>
      <c r="I1770" t="s">
        <v>648</v>
      </c>
      <c r="J1770" t="s">
        <v>649</v>
      </c>
      <c r="K1770" t="s">
        <v>650</v>
      </c>
      <c r="L1770">
        <v>1339</v>
      </c>
      <c r="N1770">
        <v>1007</v>
      </c>
      <c r="O1770" t="s">
        <v>638</v>
      </c>
      <c r="P1770" t="s">
        <v>638</v>
      </c>
      <c r="Q1770">
        <v>1</v>
      </c>
      <c r="W1770">
        <v>0</v>
      </c>
      <c r="X1770">
        <v>135382931</v>
      </c>
      <c r="Y1770">
        <v>1.18</v>
      </c>
      <c r="AA1770">
        <v>6560.13</v>
      </c>
      <c r="AB1770">
        <v>0</v>
      </c>
      <c r="AC1770">
        <v>0</v>
      </c>
      <c r="AD1770">
        <v>0</v>
      </c>
      <c r="AE1770">
        <v>1970.01</v>
      </c>
      <c r="AF1770">
        <v>0</v>
      </c>
      <c r="AG1770">
        <v>0</v>
      </c>
      <c r="AH1770">
        <v>0</v>
      </c>
      <c r="AI1770">
        <v>3.33</v>
      </c>
      <c r="AJ1770">
        <v>1</v>
      </c>
      <c r="AK1770">
        <v>1</v>
      </c>
      <c r="AL1770">
        <v>1</v>
      </c>
      <c r="AN1770">
        <v>0</v>
      </c>
      <c r="AO1770">
        <v>1</v>
      </c>
      <c r="AP1770">
        <v>0</v>
      </c>
      <c r="AQ1770">
        <v>0</v>
      </c>
      <c r="AR1770">
        <v>0</v>
      </c>
      <c r="AS1770" t="s">
        <v>3</v>
      </c>
      <c r="AT1770">
        <v>1.18</v>
      </c>
      <c r="AU1770" t="s">
        <v>3</v>
      </c>
      <c r="AV1770">
        <v>0</v>
      </c>
      <c r="AW1770">
        <v>2</v>
      </c>
      <c r="AX1770">
        <v>35813286</v>
      </c>
      <c r="AY1770">
        <v>1</v>
      </c>
      <c r="AZ1770">
        <v>0</v>
      </c>
      <c r="BA1770">
        <v>1751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CX1770">
        <f>Y1770*Source!I1726</f>
        <v>0.43305999999999994</v>
      </c>
      <c r="CY1770">
        <f t="shared" si="290"/>
        <v>6560.13</v>
      </c>
      <c r="CZ1770">
        <f t="shared" si="291"/>
        <v>1970.01</v>
      </c>
      <c r="DA1770">
        <f t="shared" si="292"/>
        <v>3.33</v>
      </c>
      <c r="DB1770">
        <f t="shared" si="288"/>
        <v>2324.61</v>
      </c>
      <c r="DC1770">
        <f t="shared" si="289"/>
        <v>0</v>
      </c>
    </row>
    <row r="1771" spans="1:107">
      <c r="A1771">
        <f>ROW(Source!A1726)</f>
        <v>1726</v>
      </c>
      <c r="B1771">
        <v>35806607</v>
      </c>
      <c r="C1771">
        <v>35813263</v>
      </c>
      <c r="D1771">
        <v>29145153</v>
      </c>
      <c r="E1771">
        <v>1</v>
      </c>
      <c r="F1771">
        <v>1</v>
      </c>
      <c r="G1771">
        <v>1</v>
      </c>
      <c r="H1771">
        <v>3</v>
      </c>
      <c r="I1771" t="s">
        <v>873</v>
      </c>
      <c r="J1771" t="s">
        <v>874</v>
      </c>
      <c r="K1771" t="s">
        <v>875</v>
      </c>
      <c r="L1771">
        <v>1339</v>
      </c>
      <c r="N1771">
        <v>1007</v>
      </c>
      <c r="O1771" t="s">
        <v>638</v>
      </c>
      <c r="P1771" t="s">
        <v>638</v>
      </c>
      <c r="Q1771">
        <v>1</v>
      </c>
      <c r="W1771">
        <v>0</v>
      </c>
      <c r="X1771">
        <v>1291934812</v>
      </c>
      <c r="Y1771">
        <v>0.28000000000000003</v>
      </c>
      <c r="AA1771">
        <v>3234.48</v>
      </c>
      <c r="AB1771">
        <v>0</v>
      </c>
      <c r="AC1771">
        <v>0</v>
      </c>
      <c r="AD1771">
        <v>0</v>
      </c>
      <c r="AE1771">
        <v>426.15</v>
      </c>
      <c r="AF1771">
        <v>0</v>
      </c>
      <c r="AG1771">
        <v>0</v>
      </c>
      <c r="AH1771">
        <v>0</v>
      </c>
      <c r="AI1771">
        <v>7.59</v>
      </c>
      <c r="AJ1771">
        <v>1</v>
      </c>
      <c r="AK1771">
        <v>1</v>
      </c>
      <c r="AL1771">
        <v>1</v>
      </c>
      <c r="AN1771">
        <v>0</v>
      </c>
      <c r="AO1771">
        <v>1</v>
      </c>
      <c r="AP1771">
        <v>0</v>
      </c>
      <c r="AQ1771">
        <v>0</v>
      </c>
      <c r="AR1771">
        <v>0</v>
      </c>
      <c r="AS1771" t="s">
        <v>3</v>
      </c>
      <c r="AT1771">
        <v>0.28000000000000003</v>
      </c>
      <c r="AU1771" t="s">
        <v>3</v>
      </c>
      <c r="AV1771">
        <v>0</v>
      </c>
      <c r="AW1771">
        <v>2</v>
      </c>
      <c r="AX1771">
        <v>35813287</v>
      </c>
      <c r="AY1771">
        <v>1</v>
      </c>
      <c r="AZ1771">
        <v>0</v>
      </c>
      <c r="BA1771">
        <v>1752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CX1771">
        <f>Y1771*Source!I1726</f>
        <v>0.10276</v>
      </c>
      <c r="CY1771">
        <f t="shared" si="290"/>
        <v>3234.48</v>
      </c>
      <c r="CZ1771">
        <f t="shared" si="291"/>
        <v>426.15</v>
      </c>
      <c r="DA1771">
        <f t="shared" si="292"/>
        <v>7.59</v>
      </c>
      <c r="DB1771">
        <f t="shared" si="288"/>
        <v>119.32</v>
      </c>
      <c r="DC1771">
        <f t="shared" si="289"/>
        <v>0</v>
      </c>
    </row>
    <row r="1772" spans="1:107">
      <c r="A1772">
        <f>ROW(Source!A1726)</f>
        <v>1726</v>
      </c>
      <c r="B1772">
        <v>35806607</v>
      </c>
      <c r="C1772">
        <v>35813263</v>
      </c>
      <c r="D1772">
        <v>29148832</v>
      </c>
      <c r="E1772">
        <v>1</v>
      </c>
      <c r="F1772">
        <v>1</v>
      </c>
      <c r="G1772">
        <v>1</v>
      </c>
      <c r="H1772">
        <v>3</v>
      </c>
      <c r="I1772" t="s">
        <v>876</v>
      </c>
      <c r="J1772" t="s">
        <v>877</v>
      </c>
      <c r="K1772" t="s">
        <v>878</v>
      </c>
      <c r="L1772">
        <v>1356</v>
      </c>
      <c r="N1772">
        <v>1010</v>
      </c>
      <c r="O1772" t="s">
        <v>253</v>
      </c>
      <c r="P1772" t="s">
        <v>253</v>
      </c>
      <c r="Q1772">
        <v>1000</v>
      </c>
      <c r="W1772">
        <v>0</v>
      </c>
      <c r="X1772">
        <v>-463371541</v>
      </c>
      <c r="Y1772">
        <v>0.51</v>
      </c>
      <c r="AA1772">
        <v>8359.85</v>
      </c>
      <c r="AB1772">
        <v>0</v>
      </c>
      <c r="AC1772">
        <v>0</v>
      </c>
      <c r="AD1772">
        <v>0</v>
      </c>
      <c r="AE1772">
        <v>1752.59</v>
      </c>
      <c r="AF1772">
        <v>0</v>
      </c>
      <c r="AG1772">
        <v>0</v>
      </c>
      <c r="AH1772">
        <v>0</v>
      </c>
      <c r="AI1772">
        <v>4.7699999999999996</v>
      </c>
      <c r="AJ1772">
        <v>1</v>
      </c>
      <c r="AK1772">
        <v>1</v>
      </c>
      <c r="AL1772">
        <v>1</v>
      </c>
      <c r="AN1772">
        <v>0</v>
      </c>
      <c r="AO1772">
        <v>1</v>
      </c>
      <c r="AP1772">
        <v>0</v>
      </c>
      <c r="AQ1772">
        <v>0</v>
      </c>
      <c r="AR1772">
        <v>0</v>
      </c>
      <c r="AS1772" t="s">
        <v>3</v>
      </c>
      <c r="AT1772">
        <v>0.51</v>
      </c>
      <c r="AU1772" t="s">
        <v>3</v>
      </c>
      <c r="AV1772">
        <v>0</v>
      </c>
      <c r="AW1772">
        <v>2</v>
      </c>
      <c r="AX1772">
        <v>35813288</v>
      </c>
      <c r="AY1772">
        <v>1</v>
      </c>
      <c r="AZ1772">
        <v>0</v>
      </c>
      <c r="BA1772">
        <v>1753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CX1772">
        <f>Y1772*Source!I1726</f>
        <v>0.18717</v>
      </c>
      <c r="CY1772">
        <f t="shared" si="290"/>
        <v>8359.85</v>
      </c>
      <c r="CZ1772">
        <f t="shared" si="291"/>
        <v>1752.59</v>
      </c>
      <c r="DA1772">
        <f t="shared" si="292"/>
        <v>4.7699999999999996</v>
      </c>
      <c r="DB1772">
        <f t="shared" si="288"/>
        <v>893.82</v>
      </c>
      <c r="DC1772">
        <f t="shared" si="289"/>
        <v>0</v>
      </c>
    </row>
    <row r="1773" spans="1:107">
      <c r="A1773">
        <f>ROW(Source!A1726)</f>
        <v>1726</v>
      </c>
      <c r="B1773">
        <v>35806607</v>
      </c>
      <c r="C1773">
        <v>35813263</v>
      </c>
      <c r="D1773">
        <v>29150040</v>
      </c>
      <c r="E1773">
        <v>1</v>
      </c>
      <c r="F1773">
        <v>1</v>
      </c>
      <c r="G1773">
        <v>1</v>
      </c>
      <c r="H1773">
        <v>3</v>
      </c>
      <c r="I1773" t="s">
        <v>757</v>
      </c>
      <c r="J1773" t="s">
        <v>879</v>
      </c>
      <c r="K1773" t="s">
        <v>759</v>
      </c>
      <c r="L1773">
        <v>1339</v>
      </c>
      <c r="N1773">
        <v>1007</v>
      </c>
      <c r="O1773" t="s">
        <v>638</v>
      </c>
      <c r="P1773" t="s">
        <v>638</v>
      </c>
      <c r="Q1773">
        <v>1</v>
      </c>
      <c r="W1773">
        <v>0</v>
      </c>
      <c r="X1773">
        <v>693153122</v>
      </c>
      <c r="Y1773">
        <v>7.0000000000000007E-2</v>
      </c>
      <c r="AA1773">
        <v>22.2</v>
      </c>
      <c r="AB1773">
        <v>0</v>
      </c>
      <c r="AC1773">
        <v>0</v>
      </c>
      <c r="AD1773">
        <v>0</v>
      </c>
      <c r="AE1773">
        <v>2.44</v>
      </c>
      <c r="AF1773">
        <v>0</v>
      </c>
      <c r="AG1773">
        <v>0</v>
      </c>
      <c r="AH1773">
        <v>0</v>
      </c>
      <c r="AI1773">
        <v>9.1</v>
      </c>
      <c r="AJ1773">
        <v>1</v>
      </c>
      <c r="AK1773">
        <v>1</v>
      </c>
      <c r="AL1773">
        <v>1</v>
      </c>
      <c r="AN1773">
        <v>0</v>
      </c>
      <c r="AO1773">
        <v>1</v>
      </c>
      <c r="AP1773">
        <v>0</v>
      </c>
      <c r="AQ1773">
        <v>0</v>
      </c>
      <c r="AR1773">
        <v>0</v>
      </c>
      <c r="AS1773" t="s">
        <v>3</v>
      </c>
      <c r="AT1773">
        <v>7.0000000000000007E-2</v>
      </c>
      <c r="AU1773" t="s">
        <v>3</v>
      </c>
      <c r="AV1773">
        <v>0</v>
      </c>
      <c r="AW1773">
        <v>2</v>
      </c>
      <c r="AX1773">
        <v>35813289</v>
      </c>
      <c r="AY1773">
        <v>1</v>
      </c>
      <c r="AZ1773">
        <v>0</v>
      </c>
      <c r="BA1773">
        <v>1754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CX1773">
        <f>Y1773*Source!I1726</f>
        <v>2.5690000000000001E-2</v>
      </c>
      <c r="CY1773">
        <f t="shared" si="290"/>
        <v>22.2</v>
      </c>
      <c r="CZ1773">
        <f t="shared" si="291"/>
        <v>2.44</v>
      </c>
      <c r="DA1773">
        <f t="shared" si="292"/>
        <v>9.1</v>
      </c>
      <c r="DB1773">
        <f t="shared" si="288"/>
        <v>0.17</v>
      </c>
      <c r="DC1773">
        <f t="shared" si="289"/>
        <v>0</v>
      </c>
    </row>
    <row r="1774" spans="1:107">
      <c r="A1774">
        <f>ROW(Source!A1727)</f>
        <v>1727</v>
      </c>
      <c r="B1774">
        <v>35806607</v>
      </c>
      <c r="C1774">
        <v>35813290</v>
      </c>
      <c r="D1774">
        <v>18407150</v>
      </c>
      <c r="E1774">
        <v>1</v>
      </c>
      <c r="F1774">
        <v>1</v>
      </c>
      <c r="G1774">
        <v>1</v>
      </c>
      <c r="H1774">
        <v>1</v>
      </c>
      <c r="I1774" t="s">
        <v>599</v>
      </c>
      <c r="J1774" t="s">
        <v>3</v>
      </c>
      <c r="K1774" t="s">
        <v>600</v>
      </c>
      <c r="L1774">
        <v>1369</v>
      </c>
      <c r="N1774">
        <v>1013</v>
      </c>
      <c r="O1774" t="s">
        <v>583</v>
      </c>
      <c r="P1774" t="s">
        <v>583</v>
      </c>
      <c r="Q1774">
        <v>1</v>
      </c>
      <c r="W1774">
        <v>0</v>
      </c>
      <c r="X1774">
        <v>-931037793</v>
      </c>
      <c r="Y1774">
        <v>60.72</v>
      </c>
      <c r="AA1774">
        <v>0</v>
      </c>
      <c r="AB1774">
        <v>0</v>
      </c>
      <c r="AC1774">
        <v>0</v>
      </c>
      <c r="AD1774">
        <v>283.07</v>
      </c>
      <c r="AE1774">
        <v>0</v>
      </c>
      <c r="AF1774">
        <v>0</v>
      </c>
      <c r="AG1774">
        <v>0</v>
      </c>
      <c r="AH1774">
        <v>283.07</v>
      </c>
      <c r="AI1774">
        <v>1</v>
      </c>
      <c r="AJ1774">
        <v>1</v>
      </c>
      <c r="AK1774">
        <v>1</v>
      </c>
      <c r="AL1774">
        <v>1</v>
      </c>
      <c r="AN1774">
        <v>0</v>
      </c>
      <c r="AO1774">
        <v>1</v>
      </c>
      <c r="AP1774">
        <v>0</v>
      </c>
      <c r="AQ1774">
        <v>0</v>
      </c>
      <c r="AR1774">
        <v>0</v>
      </c>
      <c r="AS1774" t="s">
        <v>3</v>
      </c>
      <c r="AT1774">
        <v>60.72</v>
      </c>
      <c r="AU1774" t="s">
        <v>3</v>
      </c>
      <c r="AV1774">
        <v>1</v>
      </c>
      <c r="AW1774">
        <v>2</v>
      </c>
      <c r="AX1774">
        <v>35813299</v>
      </c>
      <c r="AY1774">
        <v>2</v>
      </c>
      <c r="AZ1774">
        <v>131072</v>
      </c>
      <c r="BA1774">
        <v>1755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CX1774">
        <f>Y1774*Source!I1727</f>
        <v>22.28424</v>
      </c>
      <c r="CY1774">
        <f>AD1774</f>
        <v>283.07</v>
      </c>
      <c r="CZ1774">
        <f>AH1774</f>
        <v>283.07</v>
      </c>
      <c r="DA1774">
        <f>AL1774</f>
        <v>1</v>
      </c>
      <c r="DB1774">
        <f t="shared" si="288"/>
        <v>17188.009999999998</v>
      </c>
      <c r="DC1774">
        <f t="shared" si="289"/>
        <v>0</v>
      </c>
    </row>
    <row r="1775" spans="1:107">
      <c r="A1775">
        <f>ROW(Source!A1727)</f>
        <v>1727</v>
      </c>
      <c r="B1775">
        <v>35806607</v>
      </c>
      <c r="C1775">
        <v>35813290</v>
      </c>
      <c r="D1775">
        <v>121548</v>
      </c>
      <c r="E1775">
        <v>1</v>
      </c>
      <c r="F1775">
        <v>1</v>
      </c>
      <c r="G1775">
        <v>1</v>
      </c>
      <c r="H1775">
        <v>1</v>
      </c>
      <c r="I1775" t="s">
        <v>34</v>
      </c>
      <c r="J1775" t="s">
        <v>3</v>
      </c>
      <c r="K1775" t="s">
        <v>584</v>
      </c>
      <c r="L1775">
        <v>608254</v>
      </c>
      <c r="N1775">
        <v>1013</v>
      </c>
      <c r="O1775" t="s">
        <v>585</v>
      </c>
      <c r="P1775" t="s">
        <v>585</v>
      </c>
      <c r="Q1775">
        <v>1</v>
      </c>
      <c r="W1775">
        <v>0</v>
      </c>
      <c r="X1775">
        <v>-185737400</v>
      </c>
      <c r="Y1775">
        <v>0.57999999999999996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</v>
      </c>
      <c r="AJ1775">
        <v>1</v>
      </c>
      <c r="AK1775">
        <v>1</v>
      </c>
      <c r="AL1775">
        <v>1</v>
      </c>
      <c r="AN1775">
        <v>0</v>
      </c>
      <c r="AO1775">
        <v>1</v>
      </c>
      <c r="AP1775">
        <v>0</v>
      </c>
      <c r="AQ1775">
        <v>0</v>
      </c>
      <c r="AR1775">
        <v>0</v>
      </c>
      <c r="AS1775" t="s">
        <v>3</v>
      </c>
      <c r="AT1775">
        <v>0.57999999999999996</v>
      </c>
      <c r="AU1775" t="s">
        <v>3</v>
      </c>
      <c r="AV1775">
        <v>2</v>
      </c>
      <c r="AW1775">
        <v>2</v>
      </c>
      <c r="AX1775">
        <v>35813300</v>
      </c>
      <c r="AY1775">
        <v>1</v>
      </c>
      <c r="AZ1775">
        <v>0</v>
      </c>
      <c r="BA1775">
        <v>1756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CX1775">
        <f>Y1775*Source!I1727</f>
        <v>0.21285999999999999</v>
      </c>
      <c r="CY1775">
        <f>AD1775</f>
        <v>0</v>
      </c>
      <c r="CZ1775">
        <f>AH1775</f>
        <v>0</v>
      </c>
      <c r="DA1775">
        <f>AL1775</f>
        <v>1</v>
      </c>
      <c r="DB1775">
        <f t="shared" si="288"/>
        <v>0</v>
      </c>
      <c r="DC1775">
        <f t="shared" si="289"/>
        <v>0</v>
      </c>
    </row>
    <row r="1776" spans="1:107">
      <c r="A1776">
        <f>ROW(Source!A1727)</f>
        <v>1727</v>
      </c>
      <c r="B1776">
        <v>35806607</v>
      </c>
      <c r="C1776">
        <v>35813290</v>
      </c>
      <c r="D1776">
        <v>29172556</v>
      </c>
      <c r="E1776">
        <v>1</v>
      </c>
      <c r="F1776">
        <v>1</v>
      </c>
      <c r="G1776">
        <v>1</v>
      </c>
      <c r="H1776">
        <v>2</v>
      </c>
      <c r="I1776" t="s">
        <v>586</v>
      </c>
      <c r="J1776" t="s">
        <v>590</v>
      </c>
      <c r="K1776" t="s">
        <v>588</v>
      </c>
      <c r="L1776">
        <v>1368</v>
      </c>
      <c r="N1776">
        <v>1011</v>
      </c>
      <c r="O1776" t="s">
        <v>589</v>
      </c>
      <c r="P1776" t="s">
        <v>589</v>
      </c>
      <c r="Q1776">
        <v>1</v>
      </c>
      <c r="W1776">
        <v>0</v>
      </c>
      <c r="X1776">
        <v>-1302720870</v>
      </c>
      <c r="Y1776">
        <v>0.57999999999999996</v>
      </c>
      <c r="AA1776">
        <v>0</v>
      </c>
      <c r="AB1776">
        <v>466.71</v>
      </c>
      <c r="AC1776">
        <v>447.93</v>
      </c>
      <c r="AD1776">
        <v>0</v>
      </c>
      <c r="AE1776">
        <v>0</v>
      </c>
      <c r="AF1776">
        <v>31.26</v>
      </c>
      <c r="AG1776">
        <v>13.5</v>
      </c>
      <c r="AH1776">
        <v>0</v>
      </c>
      <c r="AI1776">
        <v>1</v>
      </c>
      <c r="AJ1776">
        <v>14.93</v>
      </c>
      <c r="AK1776">
        <v>33.18</v>
      </c>
      <c r="AL1776">
        <v>1</v>
      </c>
      <c r="AN1776">
        <v>0</v>
      </c>
      <c r="AO1776">
        <v>1</v>
      </c>
      <c r="AP1776">
        <v>0</v>
      </c>
      <c r="AQ1776">
        <v>0</v>
      </c>
      <c r="AR1776">
        <v>0</v>
      </c>
      <c r="AS1776" t="s">
        <v>3</v>
      </c>
      <c r="AT1776">
        <v>0.57999999999999996</v>
      </c>
      <c r="AU1776" t="s">
        <v>3</v>
      </c>
      <c r="AV1776">
        <v>0</v>
      </c>
      <c r="AW1776">
        <v>2</v>
      </c>
      <c r="AX1776">
        <v>35813301</v>
      </c>
      <c r="AY1776">
        <v>1</v>
      </c>
      <c r="AZ1776">
        <v>0</v>
      </c>
      <c r="BA1776">
        <v>1757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CX1776">
        <f>Y1776*Source!I1727</f>
        <v>0.21285999999999999</v>
      </c>
      <c r="CY1776">
        <f>AB1776</f>
        <v>466.71</v>
      </c>
      <c r="CZ1776">
        <f>AF1776</f>
        <v>31.26</v>
      </c>
      <c r="DA1776">
        <f>AJ1776</f>
        <v>14.93</v>
      </c>
      <c r="DB1776">
        <f t="shared" si="288"/>
        <v>18.13</v>
      </c>
      <c r="DC1776">
        <f t="shared" si="289"/>
        <v>7.83</v>
      </c>
    </row>
    <row r="1777" spans="1:107">
      <c r="A1777">
        <f>ROW(Source!A1727)</f>
        <v>1727</v>
      </c>
      <c r="B1777">
        <v>35806607</v>
      </c>
      <c r="C1777">
        <v>35813290</v>
      </c>
      <c r="D1777">
        <v>29174591</v>
      </c>
      <c r="E1777">
        <v>1</v>
      </c>
      <c r="F1777">
        <v>1</v>
      </c>
      <c r="G1777">
        <v>1</v>
      </c>
      <c r="H1777">
        <v>2</v>
      </c>
      <c r="I1777" t="s">
        <v>612</v>
      </c>
      <c r="J1777" t="s">
        <v>642</v>
      </c>
      <c r="K1777" t="s">
        <v>614</v>
      </c>
      <c r="L1777">
        <v>1368</v>
      </c>
      <c r="N1777">
        <v>1011</v>
      </c>
      <c r="O1777" t="s">
        <v>589</v>
      </c>
      <c r="P1777" t="s">
        <v>589</v>
      </c>
      <c r="Q1777">
        <v>1</v>
      </c>
      <c r="W1777">
        <v>0</v>
      </c>
      <c r="X1777">
        <v>1598042632</v>
      </c>
      <c r="Y1777">
        <v>0.82</v>
      </c>
      <c r="AA1777">
        <v>0</v>
      </c>
      <c r="AB1777">
        <v>9.4700000000000006</v>
      </c>
      <c r="AC1777">
        <v>0</v>
      </c>
      <c r="AD1777">
        <v>0</v>
      </c>
      <c r="AE1777">
        <v>0</v>
      </c>
      <c r="AF1777">
        <v>0.95</v>
      </c>
      <c r="AG1777">
        <v>0</v>
      </c>
      <c r="AH1777">
        <v>0</v>
      </c>
      <c r="AI1777">
        <v>1</v>
      </c>
      <c r="AJ1777">
        <v>9.9700000000000006</v>
      </c>
      <c r="AK1777">
        <v>33.18</v>
      </c>
      <c r="AL1777">
        <v>1</v>
      </c>
      <c r="AN1777">
        <v>0</v>
      </c>
      <c r="AO1777">
        <v>1</v>
      </c>
      <c r="AP1777">
        <v>0</v>
      </c>
      <c r="AQ1777">
        <v>0</v>
      </c>
      <c r="AR1777">
        <v>0</v>
      </c>
      <c r="AS1777" t="s">
        <v>3</v>
      </c>
      <c r="AT1777">
        <v>0.82</v>
      </c>
      <c r="AU1777" t="s">
        <v>3</v>
      </c>
      <c r="AV1777">
        <v>0</v>
      </c>
      <c r="AW1777">
        <v>2</v>
      </c>
      <c r="AX1777">
        <v>35813302</v>
      </c>
      <c r="AY1777">
        <v>1</v>
      </c>
      <c r="AZ1777">
        <v>0</v>
      </c>
      <c r="BA1777">
        <v>1758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CX1777">
        <f>Y1777*Source!I1727</f>
        <v>0.30093999999999999</v>
      </c>
      <c r="CY1777">
        <f>AB1777</f>
        <v>9.4700000000000006</v>
      </c>
      <c r="CZ1777">
        <f>AF1777</f>
        <v>0.95</v>
      </c>
      <c r="DA1777">
        <f>AJ1777</f>
        <v>9.9700000000000006</v>
      </c>
      <c r="DB1777">
        <f t="shared" si="288"/>
        <v>0.78</v>
      </c>
      <c r="DC1777">
        <f t="shared" si="289"/>
        <v>0</v>
      </c>
    </row>
    <row r="1778" spans="1:107">
      <c r="A1778">
        <f>ROW(Source!A1727)</f>
        <v>1727</v>
      </c>
      <c r="B1778">
        <v>35806607</v>
      </c>
      <c r="C1778">
        <v>35813290</v>
      </c>
      <c r="D1778">
        <v>29174661</v>
      </c>
      <c r="E1778">
        <v>1</v>
      </c>
      <c r="F1778">
        <v>1</v>
      </c>
      <c r="G1778">
        <v>1</v>
      </c>
      <c r="H1778">
        <v>2</v>
      </c>
      <c r="I1778" t="s">
        <v>651</v>
      </c>
      <c r="J1778" t="s">
        <v>652</v>
      </c>
      <c r="K1778" t="s">
        <v>653</v>
      </c>
      <c r="L1778">
        <v>1368</v>
      </c>
      <c r="N1778">
        <v>1011</v>
      </c>
      <c r="O1778" t="s">
        <v>589</v>
      </c>
      <c r="P1778" t="s">
        <v>589</v>
      </c>
      <c r="Q1778">
        <v>1</v>
      </c>
      <c r="W1778">
        <v>0</v>
      </c>
      <c r="X1778">
        <v>-2115030577</v>
      </c>
      <c r="Y1778">
        <v>2.7</v>
      </c>
      <c r="AA1778">
        <v>0</v>
      </c>
      <c r="AB1778">
        <v>25.44</v>
      </c>
      <c r="AC1778">
        <v>0</v>
      </c>
      <c r="AD1778">
        <v>0</v>
      </c>
      <c r="AE1778">
        <v>0</v>
      </c>
      <c r="AF1778">
        <v>2.09</v>
      </c>
      <c r="AG1778">
        <v>0</v>
      </c>
      <c r="AH1778">
        <v>0</v>
      </c>
      <c r="AI1778">
        <v>1</v>
      </c>
      <c r="AJ1778">
        <v>12.17</v>
      </c>
      <c r="AK1778">
        <v>33.18</v>
      </c>
      <c r="AL1778">
        <v>1</v>
      </c>
      <c r="AN1778">
        <v>0</v>
      </c>
      <c r="AO1778">
        <v>1</v>
      </c>
      <c r="AP1778">
        <v>0</v>
      </c>
      <c r="AQ1778">
        <v>0</v>
      </c>
      <c r="AR1778">
        <v>0</v>
      </c>
      <c r="AS1778" t="s">
        <v>3</v>
      </c>
      <c r="AT1778">
        <v>2.7</v>
      </c>
      <c r="AU1778" t="s">
        <v>3</v>
      </c>
      <c r="AV1778">
        <v>0</v>
      </c>
      <c r="AW1778">
        <v>2</v>
      </c>
      <c r="AX1778">
        <v>35813303</v>
      </c>
      <c r="AY1778">
        <v>1</v>
      </c>
      <c r="AZ1778">
        <v>0</v>
      </c>
      <c r="BA1778">
        <v>1759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CX1778">
        <f>Y1778*Source!I1727</f>
        <v>0.9909</v>
      </c>
      <c r="CY1778">
        <f>AB1778</f>
        <v>25.44</v>
      </c>
      <c r="CZ1778">
        <f>AF1778</f>
        <v>2.09</v>
      </c>
      <c r="DA1778">
        <f>AJ1778</f>
        <v>12.17</v>
      </c>
      <c r="DB1778">
        <f t="shared" si="288"/>
        <v>5.64</v>
      </c>
      <c r="DC1778">
        <f t="shared" si="289"/>
        <v>0</v>
      </c>
    </row>
    <row r="1779" spans="1:107">
      <c r="A1779">
        <f>ROW(Source!A1727)</f>
        <v>1727</v>
      </c>
      <c r="B1779">
        <v>35806607</v>
      </c>
      <c r="C1779">
        <v>35813290</v>
      </c>
      <c r="D1779">
        <v>29174913</v>
      </c>
      <c r="E1779">
        <v>1</v>
      </c>
      <c r="F1779">
        <v>1</v>
      </c>
      <c r="G1779">
        <v>1</v>
      </c>
      <c r="H1779">
        <v>2</v>
      </c>
      <c r="I1779" t="s">
        <v>601</v>
      </c>
      <c r="J1779" t="s">
        <v>602</v>
      </c>
      <c r="K1779" t="s">
        <v>603</v>
      </c>
      <c r="L1779">
        <v>1368</v>
      </c>
      <c r="N1779">
        <v>1011</v>
      </c>
      <c r="O1779" t="s">
        <v>589</v>
      </c>
      <c r="P1779" t="s">
        <v>589</v>
      </c>
      <c r="Q1779">
        <v>1</v>
      </c>
      <c r="W1779">
        <v>0</v>
      </c>
      <c r="X1779">
        <v>458544584</v>
      </c>
      <c r="Y1779">
        <v>0.84</v>
      </c>
      <c r="AA1779">
        <v>0</v>
      </c>
      <c r="AB1779">
        <v>932.72</v>
      </c>
      <c r="AC1779">
        <v>384.89</v>
      </c>
      <c r="AD1779">
        <v>0</v>
      </c>
      <c r="AE1779">
        <v>0</v>
      </c>
      <c r="AF1779">
        <v>87.17</v>
      </c>
      <c r="AG1779">
        <v>11.6</v>
      </c>
      <c r="AH1779">
        <v>0</v>
      </c>
      <c r="AI1779">
        <v>1</v>
      </c>
      <c r="AJ1779">
        <v>10.7</v>
      </c>
      <c r="AK1779">
        <v>33.18</v>
      </c>
      <c r="AL1779">
        <v>1</v>
      </c>
      <c r="AN1779">
        <v>0</v>
      </c>
      <c r="AO1779">
        <v>1</v>
      </c>
      <c r="AP1779">
        <v>0</v>
      </c>
      <c r="AQ1779">
        <v>0</v>
      </c>
      <c r="AR1779">
        <v>0</v>
      </c>
      <c r="AS1779" t="s">
        <v>3</v>
      </c>
      <c r="AT1779">
        <v>0.84</v>
      </c>
      <c r="AU1779" t="s">
        <v>3</v>
      </c>
      <c r="AV1779">
        <v>0</v>
      </c>
      <c r="AW1779">
        <v>2</v>
      </c>
      <c r="AX1779">
        <v>35813304</v>
      </c>
      <c r="AY1779">
        <v>1</v>
      </c>
      <c r="AZ1779">
        <v>0</v>
      </c>
      <c r="BA1779">
        <v>1760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CX1779">
        <f>Y1779*Source!I1727</f>
        <v>0.30828</v>
      </c>
      <c r="CY1779">
        <f>AB1779</f>
        <v>932.72</v>
      </c>
      <c r="CZ1779">
        <f>AF1779</f>
        <v>87.17</v>
      </c>
      <c r="DA1779">
        <f>AJ1779</f>
        <v>10.7</v>
      </c>
      <c r="DB1779">
        <f t="shared" si="288"/>
        <v>73.22</v>
      </c>
      <c r="DC1779">
        <f t="shared" si="289"/>
        <v>9.74</v>
      </c>
    </row>
    <row r="1780" spans="1:107">
      <c r="A1780">
        <f>ROW(Source!A1727)</f>
        <v>1727</v>
      </c>
      <c r="B1780">
        <v>35806607</v>
      </c>
      <c r="C1780">
        <v>35813290</v>
      </c>
      <c r="D1780">
        <v>29114332</v>
      </c>
      <c r="E1780">
        <v>1</v>
      </c>
      <c r="F1780">
        <v>1</v>
      </c>
      <c r="G1780">
        <v>1</v>
      </c>
      <c r="H1780">
        <v>3</v>
      </c>
      <c r="I1780" t="s">
        <v>628</v>
      </c>
      <c r="J1780" t="s">
        <v>654</v>
      </c>
      <c r="K1780" t="s">
        <v>630</v>
      </c>
      <c r="L1780">
        <v>1348</v>
      </c>
      <c r="N1780">
        <v>1009</v>
      </c>
      <c r="O1780" t="s">
        <v>29</v>
      </c>
      <c r="P1780" t="s">
        <v>29</v>
      </c>
      <c r="Q1780">
        <v>1000</v>
      </c>
      <c r="W1780">
        <v>0</v>
      </c>
      <c r="X1780">
        <v>233971917</v>
      </c>
      <c r="Y1780">
        <v>1.23E-2</v>
      </c>
      <c r="AA1780">
        <v>54619.68</v>
      </c>
      <c r="AB1780">
        <v>0</v>
      </c>
      <c r="AC1780">
        <v>0</v>
      </c>
      <c r="AD1780">
        <v>0</v>
      </c>
      <c r="AE1780">
        <v>11978</v>
      </c>
      <c r="AF1780">
        <v>0</v>
      </c>
      <c r="AG1780">
        <v>0</v>
      </c>
      <c r="AH1780">
        <v>0</v>
      </c>
      <c r="AI1780">
        <v>4.5599999999999996</v>
      </c>
      <c r="AJ1780">
        <v>1</v>
      </c>
      <c r="AK1780">
        <v>1</v>
      </c>
      <c r="AL1780">
        <v>1</v>
      </c>
      <c r="AN1780">
        <v>0</v>
      </c>
      <c r="AO1780">
        <v>1</v>
      </c>
      <c r="AP1780">
        <v>0</v>
      </c>
      <c r="AQ1780">
        <v>0</v>
      </c>
      <c r="AR1780">
        <v>0</v>
      </c>
      <c r="AS1780" t="s">
        <v>3</v>
      </c>
      <c r="AT1780">
        <v>1.23E-2</v>
      </c>
      <c r="AU1780" t="s">
        <v>3</v>
      </c>
      <c r="AV1780">
        <v>0</v>
      </c>
      <c r="AW1780">
        <v>2</v>
      </c>
      <c r="AX1780">
        <v>35813305</v>
      </c>
      <c r="AY1780">
        <v>1</v>
      </c>
      <c r="AZ1780">
        <v>0</v>
      </c>
      <c r="BA1780">
        <v>1761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CX1780">
        <f>Y1780*Source!I1727</f>
        <v>4.5141000000000001E-3</v>
      </c>
      <c r="CY1780">
        <f>AA1780</f>
        <v>54619.68</v>
      </c>
      <c r="CZ1780">
        <f>AE1780</f>
        <v>11978</v>
      </c>
      <c r="DA1780">
        <f>AI1780</f>
        <v>4.5599999999999996</v>
      </c>
      <c r="DB1780">
        <f t="shared" si="288"/>
        <v>147.33000000000001</v>
      </c>
      <c r="DC1780">
        <f t="shared" si="289"/>
        <v>0</v>
      </c>
    </row>
    <row r="1781" spans="1:107">
      <c r="A1781">
        <f>ROW(Source!A1727)</f>
        <v>1727</v>
      </c>
      <c r="B1781">
        <v>35806607</v>
      </c>
      <c r="C1781">
        <v>35813290</v>
      </c>
      <c r="D1781">
        <v>29130788</v>
      </c>
      <c r="E1781">
        <v>1</v>
      </c>
      <c r="F1781">
        <v>1</v>
      </c>
      <c r="G1781">
        <v>1</v>
      </c>
      <c r="H1781">
        <v>3</v>
      </c>
      <c r="I1781" t="s">
        <v>655</v>
      </c>
      <c r="J1781" t="s">
        <v>656</v>
      </c>
      <c r="K1781" t="s">
        <v>657</v>
      </c>
      <c r="L1781">
        <v>1339</v>
      </c>
      <c r="N1781">
        <v>1007</v>
      </c>
      <c r="O1781" t="s">
        <v>638</v>
      </c>
      <c r="P1781" t="s">
        <v>638</v>
      </c>
      <c r="Q1781">
        <v>1</v>
      </c>
      <c r="W1781">
        <v>0</v>
      </c>
      <c r="X1781">
        <v>23409818</v>
      </c>
      <c r="Y1781">
        <v>2.88</v>
      </c>
      <c r="AA1781">
        <v>14208.11</v>
      </c>
      <c r="AB1781">
        <v>0</v>
      </c>
      <c r="AC1781">
        <v>0</v>
      </c>
      <c r="AD1781">
        <v>0</v>
      </c>
      <c r="AE1781">
        <v>2156.0100000000002</v>
      </c>
      <c r="AF1781">
        <v>0</v>
      </c>
      <c r="AG1781">
        <v>0</v>
      </c>
      <c r="AH1781">
        <v>0</v>
      </c>
      <c r="AI1781">
        <v>6.59</v>
      </c>
      <c r="AJ1781">
        <v>1</v>
      </c>
      <c r="AK1781">
        <v>1</v>
      </c>
      <c r="AL1781">
        <v>1</v>
      </c>
      <c r="AN1781">
        <v>0</v>
      </c>
      <c r="AO1781">
        <v>1</v>
      </c>
      <c r="AP1781">
        <v>0</v>
      </c>
      <c r="AQ1781">
        <v>0</v>
      </c>
      <c r="AR1781">
        <v>0</v>
      </c>
      <c r="AS1781" t="s">
        <v>3</v>
      </c>
      <c r="AT1781">
        <v>2.88</v>
      </c>
      <c r="AU1781" t="s">
        <v>3</v>
      </c>
      <c r="AV1781">
        <v>0</v>
      </c>
      <c r="AW1781">
        <v>2</v>
      </c>
      <c r="AX1781">
        <v>35813306</v>
      </c>
      <c r="AY1781">
        <v>1</v>
      </c>
      <c r="AZ1781">
        <v>0</v>
      </c>
      <c r="BA1781">
        <v>1762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CX1781">
        <f>Y1781*Source!I1727</f>
        <v>1.0569599999999999</v>
      </c>
      <c r="CY1781">
        <f>AA1781</f>
        <v>14208.11</v>
      </c>
      <c r="CZ1781">
        <f>AE1781</f>
        <v>2156.0100000000002</v>
      </c>
      <c r="DA1781">
        <f>AI1781</f>
        <v>6.59</v>
      </c>
      <c r="DB1781">
        <f t="shared" si="288"/>
        <v>6209.31</v>
      </c>
      <c r="DC1781">
        <f t="shared" si="289"/>
        <v>0</v>
      </c>
    </row>
    <row r="1782" spans="1:107">
      <c r="A1782">
        <f>ROW(Source!A1728)</f>
        <v>1728</v>
      </c>
      <c r="B1782">
        <v>35806607</v>
      </c>
      <c r="C1782">
        <v>35813307</v>
      </c>
      <c r="D1782">
        <v>18408291</v>
      </c>
      <c r="E1782">
        <v>1</v>
      </c>
      <c r="F1782">
        <v>1</v>
      </c>
      <c r="G1782">
        <v>1</v>
      </c>
      <c r="H1782">
        <v>1</v>
      </c>
      <c r="I1782" t="s">
        <v>658</v>
      </c>
      <c r="J1782" t="s">
        <v>3</v>
      </c>
      <c r="K1782" t="s">
        <v>659</v>
      </c>
      <c r="L1782">
        <v>1369</v>
      </c>
      <c r="N1782">
        <v>1013</v>
      </c>
      <c r="O1782" t="s">
        <v>583</v>
      </c>
      <c r="P1782" t="s">
        <v>583</v>
      </c>
      <c r="Q1782">
        <v>1</v>
      </c>
      <c r="W1782">
        <v>0</v>
      </c>
      <c r="X1782">
        <v>1933892413</v>
      </c>
      <c r="Y1782">
        <v>35.948999999999998</v>
      </c>
      <c r="AA1782">
        <v>0</v>
      </c>
      <c r="AB1782">
        <v>0</v>
      </c>
      <c r="AC1782">
        <v>0</v>
      </c>
      <c r="AD1782">
        <v>271.12</v>
      </c>
      <c r="AE1782">
        <v>0</v>
      </c>
      <c r="AF1782">
        <v>0</v>
      </c>
      <c r="AG1782">
        <v>0</v>
      </c>
      <c r="AH1782">
        <v>271.12</v>
      </c>
      <c r="AI1782">
        <v>1</v>
      </c>
      <c r="AJ1782">
        <v>1</v>
      </c>
      <c r="AK1782">
        <v>1</v>
      </c>
      <c r="AL1782">
        <v>1</v>
      </c>
      <c r="AN1782">
        <v>0</v>
      </c>
      <c r="AO1782">
        <v>1</v>
      </c>
      <c r="AP1782">
        <v>1</v>
      </c>
      <c r="AQ1782">
        <v>0</v>
      </c>
      <c r="AR1782">
        <v>0</v>
      </c>
      <c r="AS1782" t="s">
        <v>3</v>
      </c>
      <c r="AT1782">
        <v>31.26</v>
      </c>
      <c r="AU1782" t="s">
        <v>144</v>
      </c>
      <c r="AV1782">
        <v>1</v>
      </c>
      <c r="AW1782">
        <v>2</v>
      </c>
      <c r="AX1782">
        <v>35813315</v>
      </c>
      <c r="AY1782">
        <v>2</v>
      </c>
      <c r="AZ1782">
        <v>131072</v>
      </c>
      <c r="BA1782">
        <v>1763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CX1782">
        <f>Y1782*Source!I1728</f>
        <v>13.193282999999999</v>
      </c>
      <c r="CY1782">
        <f>AD1782</f>
        <v>271.12</v>
      </c>
      <c r="CZ1782">
        <f>AH1782</f>
        <v>271.12</v>
      </c>
      <c r="DA1782">
        <f>AL1782</f>
        <v>1</v>
      </c>
      <c r="DB1782">
        <f>ROUND((ROUND(AT1782*CZ1782,2)*1.15),2)</f>
        <v>9746.49</v>
      </c>
      <c r="DC1782">
        <f>ROUND((ROUND(AT1782*AG1782,2)*1.15),2)</f>
        <v>0</v>
      </c>
    </row>
    <row r="1783" spans="1:107">
      <c r="A1783">
        <f>ROW(Source!A1728)</f>
        <v>1728</v>
      </c>
      <c r="B1783">
        <v>35806607</v>
      </c>
      <c r="C1783">
        <v>35813307</v>
      </c>
      <c r="D1783">
        <v>121548</v>
      </c>
      <c r="E1783">
        <v>1</v>
      </c>
      <c r="F1783">
        <v>1</v>
      </c>
      <c r="G1783">
        <v>1</v>
      </c>
      <c r="H1783">
        <v>1</v>
      </c>
      <c r="I1783" t="s">
        <v>34</v>
      </c>
      <c r="J1783" t="s">
        <v>3</v>
      </c>
      <c r="K1783" t="s">
        <v>584</v>
      </c>
      <c r="L1783">
        <v>608254</v>
      </c>
      <c r="N1783">
        <v>1013</v>
      </c>
      <c r="O1783" t="s">
        <v>585</v>
      </c>
      <c r="P1783" t="s">
        <v>585</v>
      </c>
      <c r="Q1783">
        <v>1</v>
      </c>
      <c r="W1783">
        <v>0</v>
      </c>
      <c r="X1783">
        <v>-185737400</v>
      </c>
      <c r="Y1783">
        <v>8.375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</v>
      </c>
      <c r="AJ1783">
        <v>1</v>
      </c>
      <c r="AK1783">
        <v>1</v>
      </c>
      <c r="AL1783">
        <v>1</v>
      </c>
      <c r="AN1783">
        <v>0</v>
      </c>
      <c r="AO1783">
        <v>1</v>
      </c>
      <c r="AP1783">
        <v>1</v>
      </c>
      <c r="AQ1783">
        <v>0</v>
      </c>
      <c r="AR1783">
        <v>0</v>
      </c>
      <c r="AS1783" t="s">
        <v>3</v>
      </c>
      <c r="AT1783">
        <v>6.7</v>
      </c>
      <c r="AU1783" t="s">
        <v>143</v>
      </c>
      <c r="AV1783">
        <v>2</v>
      </c>
      <c r="AW1783">
        <v>2</v>
      </c>
      <c r="AX1783">
        <v>35813316</v>
      </c>
      <c r="AY1783">
        <v>1</v>
      </c>
      <c r="AZ1783">
        <v>0</v>
      </c>
      <c r="BA1783">
        <v>1764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CX1783">
        <f>Y1783*Source!I1728</f>
        <v>3.0736249999999998</v>
      </c>
      <c r="CY1783">
        <f>AD1783</f>
        <v>0</v>
      </c>
      <c r="CZ1783">
        <f>AH1783</f>
        <v>0</v>
      </c>
      <c r="DA1783">
        <f>AL1783</f>
        <v>1</v>
      </c>
      <c r="DB1783">
        <f>ROUND((ROUND(AT1783*CZ1783,2)*1.25),2)</f>
        <v>0</v>
      </c>
      <c r="DC1783">
        <f>ROUND((ROUND(AT1783*AG1783,2)*1.25),2)</f>
        <v>0</v>
      </c>
    </row>
    <row r="1784" spans="1:107">
      <c r="A1784">
        <f>ROW(Source!A1728)</f>
        <v>1728</v>
      </c>
      <c r="B1784">
        <v>35806607</v>
      </c>
      <c r="C1784">
        <v>35813307</v>
      </c>
      <c r="D1784">
        <v>29172710</v>
      </c>
      <c r="E1784">
        <v>1</v>
      </c>
      <c r="F1784">
        <v>1</v>
      </c>
      <c r="G1784">
        <v>1</v>
      </c>
      <c r="H1784">
        <v>2</v>
      </c>
      <c r="I1784" t="s">
        <v>593</v>
      </c>
      <c r="J1784" t="s">
        <v>594</v>
      </c>
      <c r="K1784" t="s">
        <v>595</v>
      </c>
      <c r="L1784">
        <v>1368</v>
      </c>
      <c r="N1784">
        <v>1011</v>
      </c>
      <c r="O1784" t="s">
        <v>589</v>
      </c>
      <c r="P1784" t="s">
        <v>589</v>
      </c>
      <c r="Q1784">
        <v>1</v>
      </c>
      <c r="W1784">
        <v>0</v>
      </c>
      <c r="X1784">
        <v>-1676841219</v>
      </c>
      <c r="Y1784">
        <v>8.375</v>
      </c>
      <c r="AA1784">
        <v>0</v>
      </c>
      <c r="AB1784">
        <v>539.16</v>
      </c>
      <c r="AC1784">
        <v>333.79</v>
      </c>
      <c r="AD1784">
        <v>0</v>
      </c>
      <c r="AE1784">
        <v>0</v>
      </c>
      <c r="AF1784">
        <v>46.56</v>
      </c>
      <c r="AG1784">
        <v>10.06</v>
      </c>
      <c r="AH1784">
        <v>0</v>
      </c>
      <c r="AI1784">
        <v>1</v>
      </c>
      <c r="AJ1784">
        <v>11.58</v>
      </c>
      <c r="AK1784">
        <v>33.18</v>
      </c>
      <c r="AL1784">
        <v>1</v>
      </c>
      <c r="AN1784">
        <v>0</v>
      </c>
      <c r="AO1784">
        <v>1</v>
      </c>
      <c r="AP1784">
        <v>1</v>
      </c>
      <c r="AQ1784">
        <v>0</v>
      </c>
      <c r="AR1784">
        <v>0</v>
      </c>
      <c r="AS1784" t="s">
        <v>3</v>
      </c>
      <c r="AT1784">
        <v>6.7</v>
      </c>
      <c r="AU1784" t="s">
        <v>143</v>
      </c>
      <c r="AV1784">
        <v>0</v>
      </c>
      <c r="AW1784">
        <v>2</v>
      </c>
      <c r="AX1784">
        <v>35813317</v>
      </c>
      <c r="AY1784">
        <v>1</v>
      </c>
      <c r="AZ1784">
        <v>0</v>
      </c>
      <c r="BA1784">
        <v>1765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CX1784">
        <f>Y1784*Source!I1728</f>
        <v>3.0736249999999998</v>
      </c>
      <c r="CY1784">
        <f>AB1784</f>
        <v>539.16</v>
      </c>
      <c r="CZ1784">
        <f>AF1784</f>
        <v>46.56</v>
      </c>
      <c r="DA1784">
        <f>AJ1784</f>
        <v>11.58</v>
      </c>
      <c r="DB1784">
        <f>ROUND((ROUND(AT1784*CZ1784,2)*1.25),2)</f>
        <v>389.94</v>
      </c>
      <c r="DC1784">
        <f>ROUND((ROUND(AT1784*AG1784,2)*1.25),2)</f>
        <v>84.25</v>
      </c>
    </row>
    <row r="1785" spans="1:107">
      <c r="A1785">
        <f>ROW(Source!A1728)</f>
        <v>1728</v>
      </c>
      <c r="B1785">
        <v>35806607</v>
      </c>
      <c r="C1785">
        <v>35813307</v>
      </c>
      <c r="D1785">
        <v>29173472</v>
      </c>
      <c r="E1785">
        <v>1</v>
      </c>
      <c r="F1785">
        <v>1</v>
      </c>
      <c r="G1785">
        <v>1</v>
      </c>
      <c r="H1785">
        <v>2</v>
      </c>
      <c r="I1785" t="s">
        <v>660</v>
      </c>
      <c r="J1785" t="s">
        <v>661</v>
      </c>
      <c r="K1785" t="s">
        <v>662</v>
      </c>
      <c r="L1785">
        <v>1368</v>
      </c>
      <c r="N1785">
        <v>1011</v>
      </c>
      <c r="O1785" t="s">
        <v>589</v>
      </c>
      <c r="P1785" t="s">
        <v>589</v>
      </c>
      <c r="Q1785">
        <v>1</v>
      </c>
      <c r="W1785">
        <v>0</v>
      </c>
      <c r="X1785">
        <v>275932499</v>
      </c>
      <c r="Y1785">
        <v>13.75</v>
      </c>
      <c r="AA1785">
        <v>0</v>
      </c>
      <c r="AB1785">
        <v>12.75</v>
      </c>
      <c r="AC1785">
        <v>0</v>
      </c>
      <c r="AD1785">
        <v>0</v>
      </c>
      <c r="AE1785">
        <v>0</v>
      </c>
      <c r="AF1785">
        <v>3</v>
      </c>
      <c r="AG1785">
        <v>0</v>
      </c>
      <c r="AH1785">
        <v>0</v>
      </c>
      <c r="AI1785">
        <v>1</v>
      </c>
      <c r="AJ1785">
        <v>4.25</v>
      </c>
      <c r="AK1785">
        <v>33.18</v>
      </c>
      <c r="AL1785">
        <v>1</v>
      </c>
      <c r="AN1785">
        <v>0</v>
      </c>
      <c r="AO1785">
        <v>1</v>
      </c>
      <c r="AP1785">
        <v>1</v>
      </c>
      <c r="AQ1785">
        <v>0</v>
      </c>
      <c r="AR1785">
        <v>0</v>
      </c>
      <c r="AS1785" t="s">
        <v>3</v>
      </c>
      <c r="AT1785">
        <v>11</v>
      </c>
      <c r="AU1785" t="s">
        <v>143</v>
      </c>
      <c r="AV1785">
        <v>0</v>
      </c>
      <c r="AW1785">
        <v>2</v>
      </c>
      <c r="AX1785">
        <v>35813318</v>
      </c>
      <c r="AY1785">
        <v>1</v>
      </c>
      <c r="AZ1785">
        <v>0</v>
      </c>
      <c r="BA1785">
        <v>1766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CX1785">
        <f>Y1785*Source!I1728</f>
        <v>5.0462499999999997</v>
      </c>
      <c r="CY1785">
        <f>AB1785</f>
        <v>12.75</v>
      </c>
      <c r="CZ1785">
        <f>AF1785</f>
        <v>3</v>
      </c>
      <c r="DA1785">
        <f>AJ1785</f>
        <v>4.25</v>
      </c>
      <c r="DB1785">
        <f>ROUND((ROUND(AT1785*CZ1785,2)*1.25),2)</f>
        <v>41.25</v>
      </c>
      <c r="DC1785">
        <f>ROUND((ROUND(AT1785*AG1785,2)*1.25),2)</f>
        <v>0</v>
      </c>
    </row>
    <row r="1786" spans="1:107">
      <c r="A1786">
        <f>ROW(Source!A1728)</f>
        <v>1728</v>
      </c>
      <c r="B1786">
        <v>35806607</v>
      </c>
      <c r="C1786">
        <v>35813307</v>
      </c>
      <c r="D1786">
        <v>29174913</v>
      </c>
      <c r="E1786">
        <v>1</v>
      </c>
      <c r="F1786">
        <v>1</v>
      </c>
      <c r="G1786">
        <v>1</v>
      </c>
      <c r="H1786">
        <v>2</v>
      </c>
      <c r="I1786" t="s">
        <v>601</v>
      </c>
      <c r="J1786" t="s">
        <v>602</v>
      </c>
      <c r="K1786" t="s">
        <v>603</v>
      </c>
      <c r="L1786">
        <v>1368</v>
      </c>
      <c r="N1786">
        <v>1011</v>
      </c>
      <c r="O1786" t="s">
        <v>589</v>
      </c>
      <c r="P1786" t="s">
        <v>589</v>
      </c>
      <c r="Q1786">
        <v>1</v>
      </c>
      <c r="W1786">
        <v>0</v>
      </c>
      <c r="X1786">
        <v>458544584</v>
      </c>
      <c r="Y1786">
        <v>0.4375</v>
      </c>
      <c r="AA1786">
        <v>0</v>
      </c>
      <c r="AB1786">
        <v>932.72</v>
      </c>
      <c r="AC1786">
        <v>384.89</v>
      </c>
      <c r="AD1786">
        <v>0</v>
      </c>
      <c r="AE1786">
        <v>0</v>
      </c>
      <c r="AF1786">
        <v>87.17</v>
      </c>
      <c r="AG1786">
        <v>11.6</v>
      </c>
      <c r="AH1786">
        <v>0</v>
      </c>
      <c r="AI1786">
        <v>1</v>
      </c>
      <c r="AJ1786">
        <v>10.7</v>
      </c>
      <c r="AK1786">
        <v>33.18</v>
      </c>
      <c r="AL1786">
        <v>1</v>
      </c>
      <c r="AN1786">
        <v>0</v>
      </c>
      <c r="AO1786">
        <v>1</v>
      </c>
      <c r="AP1786">
        <v>1</v>
      </c>
      <c r="AQ1786">
        <v>0</v>
      </c>
      <c r="AR1786">
        <v>0</v>
      </c>
      <c r="AS1786" t="s">
        <v>3</v>
      </c>
      <c r="AT1786">
        <v>0.35</v>
      </c>
      <c r="AU1786" t="s">
        <v>143</v>
      </c>
      <c r="AV1786">
        <v>0</v>
      </c>
      <c r="AW1786">
        <v>2</v>
      </c>
      <c r="AX1786">
        <v>35813319</v>
      </c>
      <c r="AY1786">
        <v>1</v>
      </c>
      <c r="AZ1786">
        <v>0</v>
      </c>
      <c r="BA1786">
        <v>1767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CX1786">
        <f>Y1786*Source!I1728</f>
        <v>0.1605625</v>
      </c>
      <c r="CY1786">
        <f>AB1786</f>
        <v>932.72</v>
      </c>
      <c r="CZ1786">
        <f>AF1786</f>
        <v>87.17</v>
      </c>
      <c r="DA1786">
        <f>AJ1786</f>
        <v>10.7</v>
      </c>
      <c r="DB1786">
        <f>ROUND((ROUND(AT1786*CZ1786,2)*1.25),2)</f>
        <v>38.14</v>
      </c>
      <c r="DC1786">
        <f>ROUND((ROUND(AT1786*AG1786,2)*1.25),2)</f>
        <v>5.08</v>
      </c>
    </row>
    <row r="1787" spans="1:107">
      <c r="A1787">
        <f>ROW(Source!A1728)</f>
        <v>1728</v>
      </c>
      <c r="B1787">
        <v>35806607</v>
      </c>
      <c r="C1787">
        <v>35813307</v>
      </c>
      <c r="D1787">
        <v>29114687</v>
      </c>
      <c r="E1787">
        <v>1</v>
      </c>
      <c r="F1787">
        <v>1</v>
      </c>
      <c r="G1787">
        <v>1</v>
      </c>
      <c r="H1787">
        <v>3</v>
      </c>
      <c r="I1787" t="s">
        <v>663</v>
      </c>
      <c r="J1787" t="s">
        <v>664</v>
      </c>
      <c r="K1787" t="s">
        <v>665</v>
      </c>
      <c r="L1787">
        <v>1348</v>
      </c>
      <c r="N1787">
        <v>1009</v>
      </c>
      <c r="O1787" t="s">
        <v>29</v>
      </c>
      <c r="P1787" t="s">
        <v>29</v>
      </c>
      <c r="Q1787">
        <v>1000</v>
      </c>
      <c r="W1787">
        <v>0</v>
      </c>
      <c r="X1787">
        <v>157955001</v>
      </c>
      <c r="Y1787">
        <v>1.8E-3</v>
      </c>
      <c r="AA1787">
        <v>105069.06</v>
      </c>
      <c r="AB1787">
        <v>0</v>
      </c>
      <c r="AC1787">
        <v>0</v>
      </c>
      <c r="AD1787">
        <v>0</v>
      </c>
      <c r="AE1787">
        <v>16974</v>
      </c>
      <c r="AF1787">
        <v>0</v>
      </c>
      <c r="AG1787">
        <v>0</v>
      </c>
      <c r="AH1787">
        <v>0</v>
      </c>
      <c r="AI1787">
        <v>6.19</v>
      </c>
      <c r="AJ1787">
        <v>1</v>
      </c>
      <c r="AK1787">
        <v>1</v>
      </c>
      <c r="AL1787">
        <v>1</v>
      </c>
      <c r="AN1787">
        <v>0</v>
      </c>
      <c r="AO1787">
        <v>1</v>
      </c>
      <c r="AP1787">
        <v>0</v>
      </c>
      <c r="AQ1787">
        <v>0</v>
      </c>
      <c r="AR1787">
        <v>0</v>
      </c>
      <c r="AS1787" t="s">
        <v>3</v>
      </c>
      <c r="AT1787">
        <v>1.8E-3</v>
      </c>
      <c r="AU1787" t="s">
        <v>3</v>
      </c>
      <c r="AV1787">
        <v>0</v>
      </c>
      <c r="AW1787">
        <v>2</v>
      </c>
      <c r="AX1787">
        <v>35813320</v>
      </c>
      <c r="AY1787">
        <v>1</v>
      </c>
      <c r="AZ1787">
        <v>0</v>
      </c>
      <c r="BA1787">
        <v>1768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CX1787">
        <f>Y1787*Source!I1728</f>
        <v>6.6060000000000001E-4</v>
      </c>
      <c r="CY1787">
        <f>AA1787</f>
        <v>105069.06</v>
      </c>
      <c r="CZ1787">
        <f>AE1787</f>
        <v>16974</v>
      </c>
      <c r="DA1787">
        <f>AI1787</f>
        <v>6.19</v>
      </c>
      <c r="DB1787">
        <f>ROUND(ROUND(AT1787*CZ1787,2),2)</f>
        <v>30.55</v>
      </c>
      <c r="DC1787">
        <f>ROUND(ROUND(AT1787*AG1787,2),2)</f>
        <v>0</v>
      </c>
    </row>
    <row r="1788" spans="1:107">
      <c r="A1788">
        <f>ROW(Source!A1728)</f>
        <v>1728</v>
      </c>
      <c r="B1788">
        <v>35806607</v>
      </c>
      <c r="C1788">
        <v>35813307</v>
      </c>
      <c r="D1788">
        <v>29115292</v>
      </c>
      <c r="E1788">
        <v>1</v>
      </c>
      <c r="F1788">
        <v>1</v>
      </c>
      <c r="G1788">
        <v>1</v>
      </c>
      <c r="H1788">
        <v>3</v>
      </c>
      <c r="I1788" t="s">
        <v>666</v>
      </c>
      <c r="J1788" t="s">
        <v>667</v>
      </c>
      <c r="K1788" t="s">
        <v>668</v>
      </c>
      <c r="L1788">
        <v>1339</v>
      </c>
      <c r="N1788">
        <v>1007</v>
      </c>
      <c r="O1788" t="s">
        <v>638</v>
      </c>
      <c r="P1788" t="s">
        <v>638</v>
      </c>
      <c r="Q1788">
        <v>1</v>
      </c>
      <c r="W1788">
        <v>0</v>
      </c>
      <c r="X1788">
        <v>582810497</v>
      </c>
      <c r="Y1788">
        <v>1.24</v>
      </c>
      <c r="AA1788">
        <v>29691.33</v>
      </c>
      <c r="AB1788">
        <v>0</v>
      </c>
      <c r="AC1788">
        <v>0</v>
      </c>
      <c r="AD1788">
        <v>0</v>
      </c>
      <c r="AE1788">
        <v>4478.33</v>
      </c>
      <c r="AF1788">
        <v>0</v>
      </c>
      <c r="AG1788">
        <v>0</v>
      </c>
      <c r="AH1788">
        <v>0</v>
      </c>
      <c r="AI1788">
        <v>6.63</v>
      </c>
      <c r="AJ1788">
        <v>1</v>
      </c>
      <c r="AK1788">
        <v>1</v>
      </c>
      <c r="AL1788">
        <v>1</v>
      </c>
      <c r="AN1788">
        <v>0</v>
      </c>
      <c r="AO1788">
        <v>1</v>
      </c>
      <c r="AP1788">
        <v>0</v>
      </c>
      <c r="AQ1788">
        <v>0</v>
      </c>
      <c r="AR1788">
        <v>0</v>
      </c>
      <c r="AS1788" t="s">
        <v>3</v>
      </c>
      <c r="AT1788">
        <v>1.24</v>
      </c>
      <c r="AU1788" t="s">
        <v>3</v>
      </c>
      <c r="AV1788">
        <v>0</v>
      </c>
      <c r="AW1788">
        <v>2</v>
      </c>
      <c r="AX1788">
        <v>35813321</v>
      </c>
      <c r="AY1788">
        <v>1</v>
      </c>
      <c r="AZ1788">
        <v>0</v>
      </c>
      <c r="BA1788">
        <v>1769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CX1788">
        <f>Y1788*Source!I1728</f>
        <v>0.45507999999999998</v>
      </c>
      <c r="CY1788">
        <f>AA1788</f>
        <v>29691.33</v>
      </c>
      <c r="CZ1788">
        <f>AE1788</f>
        <v>4478.33</v>
      </c>
      <c r="DA1788">
        <f>AI1788</f>
        <v>6.63</v>
      </c>
      <c r="DB1788">
        <f>ROUND(ROUND(AT1788*CZ1788,2),2)</f>
        <v>5553.13</v>
      </c>
      <c r="DC1788">
        <f>ROUND(ROUND(AT1788*AG1788,2),2)</f>
        <v>0</v>
      </c>
    </row>
    <row r="1789" spans="1:107">
      <c r="A1789">
        <f>ROW(Source!A1729)</f>
        <v>1729</v>
      </c>
      <c r="B1789">
        <v>35806607</v>
      </c>
      <c r="C1789">
        <v>35813322</v>
      </c>
      <c r="D1789">
        <v>18410542</v>
      </c>
      <c r="E1789">
        <v>1</v>
      </c>
      <c r="F1789">
        <v>1</v>
      </c>
      <c r="G1789">
        <v>1</v>
      </c>
      <c r="H1789">
        <v>1</v>
      </c>
      <c r="I1789" t="s">
        <v>880</v>
      </c>
      <c r="J1789" t="s">
        <v>3</v>
      </c>
      <c r="K1789" t="s">
        <v>881</v>
      </c>
      <c r="L1789">
        <v>1369</v>
      </c>
      <c r="N1789">
        <v>1013</v>
      </c>
      <c r="O1789" t="s">
        <v>583</v>
      </c>
      <c r="P1789" t="s">
        <v>583</v>
      </c>
      <c r="Q1789">
        <v>1</v>
      </c>
      <c r="W1789">
        <v>0</v>
      </c>
      <c r="X1789">
        <v>1415306217</v>
      </c>
      <c r="Y1789">
        <v>36.121499999999997</v>
      </c>
      <c r="AA1789">
        <v>0</v>
      </c>
      <c r="AB1789">
        <v>0</v>
      </c>
      <c r="AC1789">
        <v>0</v>
      </c>
      <c r="AD1789">
        <v>275.77</v>
      </c>
      <c r="AE1789">
        <v>0</v>
      </c>
      <c r="AF1789">
        <v>0</v>
      </c>
      <c r="AG1789">
        <v>0</v>
      </c>
      <c r="AH1789">
        <v>275.77</v>
      </c>
      <c r="AI1789">
        <v>1</v>
      </c>
      <c r="AJ1789">
        <v>1</v>
      </c>
      <c r="AK1789">
        <v>1</v>
      </c>
      <c r="AL1789">
        <v>1</v>
      </c>
      <c r="AN1789">
        <v>0</v>
      </c>
      <c r="AO1789">
        <v>1</v>
      </c>
      <c r="AP1789">
        <v>1</v>
      </c>
      <c r="AQ1789">
        <v>0</v>
      </c>
      <c r="AR1789">
        <v>0</v>
      </c>
      <c r="AS1789" t="s">
        <v>3</v>
      </c>
      <c r="AT1789">
        <v>31.41</v>
      </c>
      <c r="AU1789" t="s">
        <v>144</v>
      </c>
      <c r="AV1789">
        <v>1</v>
      </c>
      <c r="AW1789">
        <v>2</v>
      </c>
      <c r="AX1789">
        <v>35813331</v>
      </c>
      <c r="AY1789">
        <v>2</v>
      </c>
      <c r="AZ1789">
        <v>131072</v>
      </c>
      <c r="BA1789">
        <v>1770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CX1789">
        <f>Y1789*Source!I1729</f>
        <v>13.256590499999998</v>
      </c>
      <c r="CY1789">
        <f>AD1789</f>
        <v>275.77</v>
      </c>
      <c r="CZ1789">
        <f>AH1789</f>
        <v>275.77</v>
      </c>
      <c r="DA1789">
        <f>AL1789</f>
        <v>1</v>
      </c>
      <c r="DB1789">
        <f>ROUND((ROUND(AT1789*CZ1789,2)*1.15),2)</f>
        <v>9961.23</v>
      </c>
      <c r="DC1789">
        <f>ROUND((ROUND(AT1789*AG1789,2)*1.15),2)</f>
        <v>0</v>
      </c>
    </row>
    <row r="1790" spans="1:107">
      <c r="A1790">
        <f>ROW(Source!A1729)</f>
        <v>1729</v>
      </c>
      <c r="B1790">
        <v>35806607</v>
      </c>
      <c r="C1790">
        <v>35813322</v>
      </c>
      <c r="D1790">
        <v>121548</v>
      </c>
      <c r="E1790">
        <v>1</v>
      </c>
      <c r="F1790">
        <v>1</v>
      </c>
      <c r="G1790">
        <v>1</v>
      </c>
      <c r="H1790">
        <v>1</v>
      </c>
      <c r="I1790" t="s">
        <v>34</v>
      </c>
      <c r="J1790" t="s">
        <v>3</v>
      </c>
      <c r="K1790" t="s">
        <v>584</v>
      </c>
      <c r="L1790">
        <v>608254</v>
      </c>
      <c r="N1790">
        <v>1013</v>
      </c>
      <c r="O1790" t="s">
        <v>585</v>
      </c>
      <c r="P1790" t="s">
        <v>585</v>
      </c>
      <c r="Q1790">
        <v>1</v>
      </c>
      <c r="W1790">
        <v>0</v>
      </c>
      <c r="X1790">
        <v>-185737400</v>
      </c>
      <c r="Y1790">
        <v>0.42500000000000004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1</v>
      </c>
      <c r="AJ1790">
        <v>1</v>
      </c>
      <c r="AK1790">
        <v>1</v>
      </c>
      <c r="AL1790">
        <v>1</v>
      </c>
      <c r="AN1790">
        <v>0</v>
      </c>
      <c r="AO1790">
        <v>1</v>
      </c>
      <c r="AP1790">
        <v>1</v>
      </c>
      <c r="AQ1790">
        <v>0</v>
      </c>
      <c r="AR1790">
        <v>0</v>
      </c>
      <c r="AS1790" t="s">
        <v>3</v>
      </c>
      <c r="AT1790">
        <v>0.34</v>
      </c>
      <c r="AU1790" t="s">
        <v>143</v>
      </c>
      <c r="AV1790">
        <v>2</v>
      </c>
      <c r="AW1790">
        <v>2</v>
      </c>
      <c r="AX1790">
        <v>35813332</v>
      </c>
      <c r="AY1790">
        <v>1</v>
      </c>
      <c r="AZ1790">
        <v>0</v>
      </c>
      <c r="BA1790">
        <v>1771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CX1790">
        <f>Y1790*Source!I1729</f>
        <v>0.155975</v>
      </c>
      <c r="CY1790">
        <f>AD1790</f>
        <v>0</v>
      </c>
      <c r="CZ1790">
        <f>AH1790</f>
        <v>0</v>
      </c>
      <c r="DA1790">
        <f>AL1790</f>
        <v>1</v>
      </c>
      <c r="DB1790">
        <f>ROUND((ROUND(AT1790*CZ1790,2)*1.25),2)</f>
        <v>0</v>
      </c>
      <c r="DC1790">
        <f>ROUND((ROUND(AT1790*AG1790,2)*1.25),2)</f>
        <v>0</v>
      </c>
    </row>
    <row r="1791" spans="1:107">
      <c r="A1791">
        <f>ROW(Source!A1729)</f>
        <v>1729</v>
      </c>
      <c r="B1791">
        <v>35806607</v>
      </c>
      <c r="C1791">
        <v>35813322</v>
      </c>
      <c r="D1791">
        <v>29172556</v>
      </c>
      <c r="E1791">
        <v>1</v>
      </c>
      <c r="F1791">
        <v>1</v>
      </c>
      <c r="G1791">
        <v>1</v>
      </c>
      <c r="H1791">
        <v>2</v>
      </c>
      <c r="I1791" t="s">
        <v>586</v>
      </c>
      <c r="J1791" t="s">
        <v>590</v>
      </c>
      <c r="K1791" t="s">
        <v>588</v>
      </c>
      <c r="L1791">
        <v>1368</v>
      </c>
      <c r="N1791">
        <v>1011</v>
      </c>
      <c r="O1791" t="s">
        <v>589</v>
      </c>
      <c r="P1791" t="s">
        <v>589</v>
      </c>
      <c r="Q1791">
        <v>1</v>
      </c>
      <c r="W1791">
        <v>0</v>
      </c>
      <c r="X1791">
        <v>-1302720870</v>
      </c>
      <c r="Y1791">
        <v>0.42500000000000004</v>
      </c>
      <c r="AA1791">
        <v>0</v>
      </c>
      <c r="AB1791">
        <v>466.71</v>
      </c>
      <c r="AC1791">
        <v>447.93</v>
      </c>
      <c r="AD1791">
        <v>0</v>
      </c>
      <c r="AE1791">
        <v>0</v>
      </c>
      <c r="AF1791">
        <v>31.26</v>
      </c>
      <c r="AG1791">
        <v>13.5</v>
      </c>
      <c r="AH1791">
        <v>0</v>
      </c>
      <c r="AI1791">
        <v>1</v>
      </c>
      <c r="AJ1791">
        <v>14.93</v>
      </c>
      <c r="AK1791">
        <v>33.18</v>
      </c>
      <c r="AL1791">
        <v>1</v>
      </c>
      <c r="AN1791">
        <v>0</v>
      </c>
      <c r="AO1791">
        <v>1</v>
      </c>
      <c r="AP1791">
        <v>1</v>
      </c>
      <c r="AQ1791">
        <v>0</v>
      </c>
      <c r="AR1791">
        <v>0</v>
      </c>
      <c r="AS1791" t="s">
        <v>3</v>
      </c>
      <c r="AT1791">
        <v>0.34</v>
      </c>
      <c r="AU1791" t="s">
        <v>143</v>
      </c>
      <c r="AV1791">
        <v>0</v>
      </c>
      <c r="AW1791">
        <v>2</v>
      </c>
      <c r="AX1791">
        <v>35813333</v>
      </c>
      <c r="AY1791">
        <v>1</v>
      </c>
      <c r="AZ1791">
        <v>0</v>
      </c>
      <c r="BA1791">
        <v>1772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CX1791">
        <f>Y1791*Source!I1729</f>
        <v>0.155975</v>
      </c>
      <c r="CY1791">
        <f>AB1791</f>
        <v>466.71</v>
      </c>
      <c r="CZ1791">
        <f>AF1791</f>
        <v>31.26</v>
      </c>
      <c r="DA1791">
        <f>AJ1791</f>
        <v>14.93</v>
      </c>
      <c r="DB1791">
        <f>ROUND((ROUND(AT1791*CZ1791,2)*1.25),2)</f>
        <v>13.29</v>
      </c>
      <c r="DC1791">
        <f>ROUND((ROUND(AT1791*AG1791,2)*1.25),2)</f>
        <v>5.74</v>
      </c>
    </row>
    <row r="1792" spans="1:107">
      <c r="A1792">
        <f>ROW(Source!A1729)</f>
        <v>1729</v>
      </c>
      <c r="B1792">
        <v>35806607</v>
      </c>
      <c r="C1792">
        <v>35813322</v>
      </c>
      <c r="D1792">
        <v>29174663</v>
      </c>
      <c r="E1792">
        <v>1</v>
      </c>
      <c r="F1792">
        <v>1</v>
      </c>
      <c r="G1792">
        <v>1</v>
      </c>
      <c r="H1792">
        <v>2</v>
      </c>
      <c r="I1792" t="s">
        <v>882</v>
      </c>
      <c r="J1792" t="s">
        <v>883</v>
      </c>
      <c r="K1792" t="s">
        <v>884</v>
      </c>
      <c r="L1792">
        <v>1368</v>
      </c>
      <c r="N1792">
        <v>1011</v>
      </c>
      <c r="O1792" t="s">
        <v>589</v>
      </c>
      <c r="P1792" t="s">
        <v>589</v>
      </c>
      <c r="Q1792">
        <v>1</v>
      </c>
      <c r="W1792">
        <v>0</v>
      </c>
      <c r="X1792">
        <v>494683813</v>
      </c>
      <c r="Y1792">
        <v>6.625</v>
      </c>
      <c r="AA1792">
        <v>0</v>
      </c>
      <c r="AB1792">
        <v>17.100000000000001</v>
      </c>
      <c r="AC1792">
        <v>0</v>
      </c>
      <c r="AD1792">
        <v>0</v>
      </c>
      <c r="AE1792">
        <v>0</v>
      </c>
      <c r="AF1792">
        <v>3.4</v>
      </c>
      <c r="AG1792">
        <v>0</v>
      </c>
      <c r="AH1792">
        <v>0</v>
      </c>
      <c r="AI1792">
        <v>1</v>
      </c>
      <c r="AJ1792">
        <v>5.03</v>
      </c>
      <c r="AK1792">
        <v>33.18</v>
      </c>
      <c r="AL1792">
        <v>1</v>
      </c>
      <c r="AN1792">
        <v>0</v>
      </c>
      <c r="AO1792">
        <v>1</v>
      </c>
      <c r="AP1792">
        <v>1</v>
      </c>
      <c r="AQ1792">
        <v>0</v>
      </c>
      <c r="AR1792">
        <v>0</v>
      </c>
      <c r="AS1792" t="s">
        <v>3</v>
      </c>
      <c r="AT1792">
        <v>5.3</v>
      </c>
      <c r="AU1792" t="s">
        <v>143</v>
      </c>
      <c r="AV1792">
        <v>0</v>
      </c>
      <c r="AW1792">
        <v>2</v>
      </c>
      <c r="AX1792">
        <v>35813334</v>
      </c>
      <c r="AY1792">
        <v>1</v>
      </c>
      <c r="AZ1792">
        <v>0</v>
      </c>
      <c r="BA1792">
        <v>1773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CX1792">
        <f>Y1792*Source!I1729</f>
        <v>2.4313750000000001</v>
      </c>
      <c r="CY1792">
        <f>AB1792</f>
        <v>17.100000000000001</v>
      </c>
      <c r="CZ1792">
        <f>AF1792</f>
        <v>3.4</v>
      </c>
      <c r="DA1792">
        <f>AJ1792</f>
        <v>5.03</v>
      </c>
      <c r="DB1792">
        <f>ROUND((ROUND(AT1792*CZ1792,2)*1.25),2)</f>
        <v>22.53</v>
      </c>
      <c r="DC1792">
        <f>ROUND((ROUND(AT1792*AG1792,2)*1.25),2)</f>
        <v>0</v>
      </c>
    </row>
    <row r="1793" spans="1:107">
      <c r="A1793">
        <f>ROW(Source!A1729)</f>
        <v>1729</v>
      </c>
      <c r="B1793">
        <v>35806607</v>
      </c>
      <c r="C1793">
        <v>35813322</v>
      </c>
      <c r="D1793">
        <v>29174913</v>
      </c>
      <c r="E1793">
        <v>1</v>
      </c>
      <c r="F1793">
        <v>1</v>
      </c>
      <c r="G1793">
        <v>1</v>
      </c>
      <c r="H1793">
        <v>2</v>
      </c>
      <c r="I1793" t="s">
        <v>601</v>
      </c>
      <c r="J1793" t="s">
        <v>602</v>
      </c>
      <c r="K1793" t="s">
        <v>603</v>
      </c>
      <c r="L1793">
        <v>1368</v>
      </c>
      <c r="N1793">
        <v>1011</v>
      </c>
      <c r="O1793" t="s">
        <v>589</v>
      </c>
      <c r="P1793" t="s">
        <v>589</v>
      </c>
      <c r="Q1793">
        <v>1</v>
      </c>
      <c r="W1793">
        <v>0</v>
      </c>
      <c r="X1793">
        <v>458544584</v>
      </c>
      <c r="Y1793">
        <v>0.6</v>
      </c>
      <c r="AA1793">
        <v>0</v>
      </c>
      <c r="AB1793">
        <v>932.72</v>
      </c>
      <c r="AC1793">
        <v>384.89</v>
      </c>
      <c r="AD1793">
        <v>0</v>
      </c>
      <c r="AE1793">
        <v>0</v>
      </c>
      <c r="AF1793">
        <v>87.17</v>
      </c>
      <c r="AG1793">
        <v>11.6</v>
      </c>
      <c r="AH1793">
        <v>0</v>
      </c>
      <c r="AI1793">
        <v>1</v>
      </c>
      <c r="AJ1793">
        <v>10.7</v>
      </c>
      <c r="AK1793">
        <v>33.18</v>
      </c>
      <c r="AL1793">
        <v>1</v>
      </c>
      <c r="AN1793">
        <v>0</v>
      </c>
      <c r="AO1793">
        <v>1</v>
      </c>
      <c r="AP1793">
        <v>1</v>
      </c>
      <c r="AQ1793">
        <v>0</v>
      </c>
      <c r="AR1793">
        <v>0</v>
      </c>
      <c r="AS1793" t="s">
        <v>3</v>
      </c>
      <c r="AT1793">
        <v>0.48</v>
      </c>
      <c r="AU1793" t="s">
        <v>143</v>
      </c>
      <c r="AV1793">
        <v>0</v>
      </c>
      <c r="AW1793">
        <v>2</v>
      </c>
      <c r="AX1793">
        <v>35813335</v>
      </c>
      <c r="AY1793">
        <v>1</v>
      </c>
      <c r="AZ1793">
        <v>0</v>
      </c>
      <c r="BA1793">
        <v>1774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CX1793">
        <f>Y1793*Source!I1729</f>
        <v>0.22019999999999998</v>
      </c>
      <c r="CY1793">
        <f>AB1793</f>
        <v>932.72</v>
      </c>
      <c r="CZ1793">
        <f>AF1793</f>
        <v>87.17</v>
      </c>
      <c r="DA1793">
        <f>AJ1793</f>
        <v>10.7</v>
      </c>
      <c r="DB1793">
        <f>ROUND((ROUND(AT1793*CZ1793,2)*1.25),2)</f>
        <v>52.3</v>
      </c>
      <c r="DC1793">
        <f>ROUND((ROUND(AT1793*AG1793,2)*1.25),2)</f>
        <v>6.96</v>
      </c>
    </row>
    <row r="1794" spans="1:107">
      <c r="A1794">
        <f>ROW(Source!A1729)</f>
        <v>1729</v>
      </c>
      <c r="B1794">
        <v>35806607</v>
      </c>
      <c r="C1794">
        <v>35813322</v>
      </c>
      <c r="D1794">
        <v>29110876</v>
      </c>
      <c r="E1794">
        <v>1</v>
      </c>
      <c r="F1794">
        <v>1</v>
      </c>
      <c r="G1794">
        <v>1</v>
      </c>
      <c r="H1794">
        <v>3</v>
      </c>
      <c r="I1794" t="s">
        <v>324</v>
      </c>
      <c r="J1794" t="s">
        <v>326</v>
      </c>
      <c r="K1794" t="s">
        <v>325</v>
      </c>
      <c r="L1794">
        <v>1327</v>
      </c>
      <c r="N1794">
        <v>1005</v>
      </c>
      <c r="O1794" t="s">
        <v>165</v>
      </c>
      <c r="P1794" t="s">
        <v>165</v>
      </c>
      <c r="Q1794">
        <v>1</v>
      </c>
      <c r="W1794">
        <v>1</v>
      </c>
      <c r="X1794">
        <v>-217513507</v>
      </c>
      <c r="Y1794">
        <v>-102</v>
      </c>
      <c r="AA1794">
        <v>184.42</v>
      </c>
      <c r="AB1794">
        <v>0</v>
      </c>
      <c r="AC1794">
        <v>0</v>
      </c>
      <c r="AD1794">
        <v>0</v>
      </c>
      <c r="AE1794">
        <v>67.8</v>
      </c>
      <c r="AF1794">
        <v>0</v>
      </c>
      <c r="AG1794">
        <v>0</v>
      </c>
      <c r="AH1794">
        <v>0</v>
      </c>
      <c r="AI1794">
        <v>2.72</v>
      </c>
      <c r="AJ1794">
        <v>1</v>
      </c>
      <c r="AK1794">
        <v>1</v>
      </c>
      <c r="AL1794">
        <v>1</v>
      </c>
      <c r="AN1794">
        <v>0</v>
      </c>
      <c r="AO1794">
        <v>1</v>
      </c>
      <c r="AP1794">
        <v>0</v>
      </c>
      <c r="AQ1794">
        <v>0</v>
      </c>
      <c r="AR1794">
        <v>0</v>
      </c>
      <c r="AS1794" t="s">
        <v>3</v>
      </c>
      <c r="AT1794">
        <v>-102</v>
      </c>
      <c r="AU1794" t="s">
        <v>3</v>
      </c>
      <c r="AV1794">
        <v>0</v>
      </c>
      <c r="AW1794">
        <v>2</v>
      </c>
      <c r="AX1794">
        <v>35813336</v>
      </c>
      <c r="AY1794">
        <v>1</v>
      </c>
      <c r="AZ1794">
        <v>6144</v>
      </c>
      <c r="BA1794">
        <v>1775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CX1794">
        <f>Y1794*Source!I1729</f>
        <v>-37.433999999999997</v>
      </c>
      <c r="CY1794">
        <f>AA1794</f>
        <v>184.42</v>
      </c>
      <c r="CZ1794">
        <f>AE1794</f>
        <v>67.8</v>
      </c>
      <c r="DA1794">
        <f>AI1794</f>
        <v>2.72</v>
      </c>
      <c r="DB1794">
        <f>ROUND(ROUND(AT1794*CZ1794,2),2)</f>
        <v>-6915.6</v>
      </c>
      <c r="DC1794">
        <f>ROUND(ROUND(AT1794*AG1794,2),2)</f>
        <v>0</v>
      </c>
    </row>
    <row r="1795" spans="1:107">
      <c r="A1795">
        <f>ROW(Source!A1729)</f>
        <v>1729</v>
      </c>
      <c r="B1795">
        <v>35806607</v>
      </c>
      <c r="C1795">
        <v>35813322</v>
      </c>
      <c r="D1795">
        <v>29110762</v>
      </c>
      <c r="E1795">
        <v>1</v>
      </c>
      <c r="F1795">
        <v>1</v>
      </c>
      <c r="G1795">
        <v>1</v>
      </c>
      <c r="H1795">
        <v>3</v>
      </c>
      <c r="I1795" t="s">
        <v>676</v>
      </c>
      <c r="J1795" t="s">
        <v>885</v>
      </c>
      <c r="K1795" t="s">
        <v>678</v>
      </c>
      <c r="L1795">
        <v>1308</v>
      </c>
      <c r="N1795">
        <v>1003</v>
      </c>
      <c r="O1795" t="s">
        <v>68</v>
      </c>
      <c r="P1795" t="s">
        <v>68</v>
      </c>
      <c r="Q1795">
        <v>100</v>
      </c>
      <c r="W1795">
        <v>0</v>
      </c>
      <c r="X1795">
        <v>961672469</v>
      </c>
      <c r="Y1795">
        <v>0.68</v>
      </c>
      <c r="AA1795">
        <v>528.80999999999995</v>
      </c>
      <c r="AB1795">
        <v>0</v>
      </c>
      <c r="AC1795">
        <v>0</v>
      </c>
      <c r="AD1795">
        <v>0</v>
      </c>
      <c r="AE1795">
        <v>99.4</v>
      </c>
      <c r="AF1795">
        <v>0</v>
      </c>
      <c r="AG1795">
        <v>0</v>
      </c>
      <c r="AH1795">
        <v>0</v>
      </c>
      <c r="AI1795">
        <v>5.32</v>
      </c>
      <c r="AJ1795">
        <v>1</v>
      </c>
      <c r="AK1795">
        <v>1</v>
      </c>
      <c r="AL1795">
        <v>1</v>
      </c>
      <c r="AN1795">
        <v>0</v>
      </c>
      <c r="AO1795">
        <v>1</v>
      </c>
      <c r="AP1795">
        <v>0</v>
      </c>
      <c r="AQ1795">
        <v>0</v>
      </c>
      <c r="AR1795">
        <v>0</v>
      </c>
      <c r="AS1795" t="s">
        <v>3</v>
      </c>
      <c r="AT1795">
        <v>0.68</v>
      </c>
      <c r="AU1795" t="s">
        <v>3</v>
      </c>
      <c r="AV1795">
        <v>0</v>
      </c>
      <c r="AW1795">
        <v>2</v>
      </c>
      <c r="AX1795">
        <v>35813337</v>
      </c>
      <c r="AY1795">
        <v>1</v>
      </c>
      <c r="AZ1795">
        <v>0</v>
      </c>
      <c r="BA1795">
        <v>1776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CX1795">
        <f>Y1795*Source!I1729</f>
        <v>0.24956</v>
      </c>
      <c r="CY1795">
        <f>AA1795</f>
        <v>528.80999999999995</v>
      </c>
      <c r="CZ1795">
        <f>AE1795</f>
        <v>99.4</v>
      </c>
      <c r="DA1795">
        <f>AI1795</f>
        <v>5.32</v>
      </c>
      <c r="DB1795">
        <f>ROUND(ROUND(AT1795*CZ1795,2),2)</f>
        <v>67.59</v>
      </c>
      <c r="DC1795">
        <f>ROUND(ROUND(AT1795*AG1795,2),2)</f>
        <v>0</v>
      </c>
    </row>
    <row r="1796" spans="1:107">
      <c r="A1796">
        <f>ROW(Source!A1729)</f>
        <v>1729</v>
      </c>
      <c r="B1796">
        <v>35806607</v>
      </c>
      <c r="C1796">
        <v>35813322</v>
      </c>
      <c r="D1796">
        <v>29110964</v>
      </c>
      <c r="E1796">
        <v>1</v>
      </c>
      <c r="F1796">
        <v>1</v>
      </c>
      <c r="G1796">
        <v>1</v>
      </c>
      <c r="H1796">
        <v>3</v>
      </c>
      <c r="I1796" t="s">
        <v>206</v>
      </c>
      <c r="J1796" t="s">
        <v>208</v>
      </c>
      <c r="K1796" t="s">
        <v>207</v>
      </c>
      <c r="L1796">
        <v>1327</v>
      </c>
      <c r="N1796">
        <v>1005</v>
      </c>
      <c r="O1796" t="s">
        <v>165</v>
      </c>
      <c r="P1796" t="s">
        <v>165</v>
      </c>
      <c r="Q1796">
        <v>1</v>
      </c>
      <c r="W1796">
        <v>0</v>
      </c>
      <c r="X1796">
        <v>-100917442</v>
      </c>
      <c r="Y1796">
        <v>102</v>
      </c>
      <c r="AA1796">
        <v>516.15</v>
      </c>
      <c r="AB1796">
        <v>0</v>
      </c>
      <c r="AC1796">
        <v>0</v>
      </c>
      <c r="AD1796">
        <v>0</v>
      </c>
      <c r="AE1796">
        <v>82.19</v>
      </c>
      <c r="AF1796">
        <v>0</v>
      </c>
      <c r="AG1796">
        <v>0</v>
      </c>
      <c r="AH1796">
        <v>0</v>
      </c>
      <c r="AI1796">
        <v>6.28</v>
      </c>
      <c r="AJ1796">
        <v>1</v>
      </c>
      <c r="AK1796">
        <v>1</v>
      </c>
      <c r="AL1796">
        <v>1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 t="s">
        <v>3</v>
      </c>
      <c r="AT1796">
        <v>102</v>
      </c>
      <c r="AU1796" t="s">
        <v>3</v>
      </c>
      <c r="AV1796">
        <v>0</v>
      </c>
      <c r="AW1796">
        <v>1</v>
      </c>
      <c r="AX1796">
        <v>-1</v>
      </c>
      <c r="AY1796">
        <v>0</v>
      </c>
      <c r="AZ1796">
        <v>0</v>
      </c>
      <c r="BA1796" t="s">
        <v>3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CX1796">
        <f>Y1796*Source!I1729</f>
        <v>37.433999999999997</v>
      </c>
      <c r="CY1796">
        <f>AA1796</f>
        <v>516.15</v>
      </c>
      <c r="CZ1796">
        <f>AE1796</f>
        <v>82.19</v>
      </c>
      <c r="DA1796">
        <f>AI1796</f>
        <v>6.28</v>
      </c>
      <c r="DB1796">
        <f>ROUND(ROUND(AT1796*CZ1796,2),2)</f>
        <v>8383.3799999999992</v>
      </c>
      <c r="DC1796">
        <f>ROUND(ROUND(AT1796*AG1796,2),2)</f>
        <v>0</v>
      </c>
    </row>
    <row r="1797" spans="1:107">
      <c r="A1797">
        <f>ROW(Source!A1732)</f>
        <v>1732</v>
      </c>
      <c r="B1797">
        <v>35806607</v>
      </c>
      <c r="C1797">
        <v>35813340</v>
      </c>
      <c r="D1797">
        <v>18413230</v>
      </c>
      <c r="E1797">
        <v>1</v>
      </c>
      <c r="F1797">
        <v>1</v>
      </c>
      <c r="G1797">
        <v>1</v>
      </c>
      <c r="H1797">
        <v>1</v>
      </c>
      <c r="I1797" t="s">
        <v>610</v>
      </c>
      <c r="J1797" t="s">
        <v>3</v>
      </c>
      <c r="K1797" t="s">
        <v>611</v>
      </c>
      <c r="L1797">
        <v>1369</v>
      </c>
      <c r="N1797">
        <v>1013</v>
      </c>
      <c r="O1797" t="s">
        <v>583</v>
      </c>
      <c r="P1797" t="s">
        <v>583</v>
      </c>
      <c r="Q1797">
        <v>1</v>
      </c>
      <c r="W1797">
        <v>0</v>
      </c>
      <c r="X1797">
        <v>355262106</v>
      </c>
      <c r="Y1797">
        <v>7.6589999999999998</v>
      </c>
      <c r="AA1797">
        <v>0</v>
      </c>
      <c r="AB1797">
        <v>0</v>
      </c>
      <c r="AC1797">
        <v>0</v>
      </c>
      <c r="AD1797">
        <v>304.64</v>
      </c>
      <c r="AE1797">
        <v>0</v>
      </c>
      <c r="AF1797">
        <v>0</v>
      </c>
      <c r="AG1797">
        <v>0</v>
      </c>
      <c r="AH1797">
        <v>304.64</v>
      </c>
      <c r="AI1797">
        <v>1</v>
      </c>
      <c r="AJ1797">
        <v>1</v>
      </c>
      <c r="AK1797">
        <v>1</v>
      </c>
      <c r="AL1797">
        <v>1</v>
      </c>
      <c r="AN1797">
        <v>0</v>
      </c>
      <c r="AO1797">
        <v>1</v>
      </c>
      <c r="AP1797">
        <v>1</v>
      </c>
      <c r="AQ1797">
        <v>0</v>
      </c>
      <c r="AR1797">
        <v>0</v>
      </c>
      <c r="AS1797" t="s">
        <v>3</v>
      </c>
      <c r="AT1797">
        <v>6.66</v>
      </c>
      <c r="AU1797" t="s">
        <v>144</v>
      </c>
      <c r="AV1797">
        <v>1</v>
      </c>
      <c r="AW1797">
        <v>2</v>
      </c>
      <c r="AX1797">
        <v>35813353</v>
      </c>
      <c r="AY1797">
        <v>2</v>
      </c>
      <c r="AZ1797">
        <v>131072</v>
      </c>
      <c r="BA1797">
        <v>1777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CX1797">
        <f>Y1797*Source!I1732</f>
        <v>1.8565415999999999</v>
      </c>
      <c r="CY1797">
        <f>AD1797</f>
        <v>304.64</v>
      </c>
      <c r="CZ1797">
        <f>AH1797</f>
        <v>304.64</v>
      </c>
      <c r="DA1797">
        <f>AL1797</f>
        <v>1</v>
      </c>
      <c r="DB1797">
        <f>ROUND((ROUND(AT1797*CZ1797,2)*1.15),2)</f>
        <v>2333.2399999999998</v>
      </c>
      <c r="DC1797">
        <f>ROUND((ROUND(AT1797*AG1797,2)*1.15),2)</f>
        <v>0</v>
      </c>
    </row>
    <row r="1798" spans="1:107">
      <c r="A1798">
        <f>ROW(Source!A1732)</f>
        <v>1732</v>
      </c>
      <c r="B1798">
        <v>35806607</v>
      </c>
      <c r="C1798">
        <v>35813340</v>
      </c>
      <c r="D1798">
        <v>29173472</v>
      </c>
      <c r="E1798">
        <v>1</v>
      </c>
      <c r="F1798">
        <v>1</v>
      </c>
      <c r="G1798">
        <v>1</v>
      </c>
      <c r="H1798">
        <v>2</v>
      </c>
      <c r="I1798" t="s">
        <v>660</v>
      </c>
      <c r="J1798" t="s">
        <v>661</v>
      </c>
      <c r="K1798" t="s">
        <v>662</v>
      </c>
      <c r="L1798">
        <v>1368</v>
      </c>
      <c r="N1798">
        <v>1011</v>
      </c>
      <c r="O1798" t="s">
        <v>589</v>
      </c>
      <c r="P1798" t="s">
        <v>589</v>
      </c>
      <c r="Q1798">
        <v>1</v>
      </c>
      <c r="W1798">
        <v>0</v>
      </c>
      <c r="X1798">
        <v>275932499</v>
      </c>
      <c r="Y1798">
        <v>2.5124999999999997</v>
      </c>
      <c r="AA1798">
        <v>0</v>
      </c>
      <c r="AB1798">
        <v>12.75</v>
      </c>
      <c r="AC1798">
        <v>0</v>
      </c>
      <c r="AD1798">
        <v>0</v>
      </c>
      <c r="AE1798">
        <v>0</v>
      </c>
      <c r="AF1798">
        <v>3</v>
      </c>
      <c r="AG1798">
        <v>0</v>
      </c>
      <c r="AH1798">
        <v>0</v>
      </c>
      <c r="AI1798">
        <v>1</v>
      </c>
      <c r="AJ1798">
        <v>4.25</v>
      </c>
      <c r="AK1798">
        <v>33.18</v>
      </c>
      <c r="AL1798">
        <v>1</v>
      </c>
      <c r="AN1798">
        <v>0</v>
      </c>
      <c r="AO1798">
        <v>1</v>
      </c>
      <c r="AP1798">
        <v>1</v>
      </c>
      <c r="AQ1798">
        <v>0</v>
      </c>
      <c r="AR1798">
        <v>0</v>
      </c>
      <c r="AS1798" t="s">
        <v>3</v>
      </c>
      <c r="AT1798">
        <v>2.0099999999999998</v>
      </c>
      <c r="AU1798" t="s">
        <v>143</v>
      </c>
      <c r="AV1798">
        <v>0</v>
      </c>
      <c r="AW1798">
        <v>2</v>
      </c>
      <c r="AX1798">
        <v>35813354</v>
      </c>
      <c r="AY1798">
        <v>1</v>
      </c>
      <c r="AZ1798">
        <v>0</v>
      </c>
      <c r="BA1798">
        <v>1778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CX1798">
        <f>Y1798*Source!I1732</f>
        <v>0.60902999999999996</v>
      </c>
      <c r="CY1798">
        <f>AB1798</f>
        <v>12.75</v>
      </c>
      <c r="CZ1798">
        <f>AF1798</f>
        <v>3</v>
      </c>
      <c r="DA1798">
        <f>AJ1798</f>
        <v>4.25</v>
      </c>
      <c r="DB1798">
        <f>ROUND((ROUND(AT1798*CZ1798,2)*1.25),2)</f>
        <v>7.54</v>
      </c>
      <c r="DC1798">
        <f>ROUND((ROUND(AT1798*AG1798,2)*1.25),2)</f>
        <v>0</v>
      </c>
    </row>
    <row r="1799" spans="1:107">
      <c r="A1799">
        <f>ROW(Source!A1732)</f>
        <v>1732</v>
      </c>
      <c r="B1799">
        <v>35806607</v>
      </c>
      <c r="C1799">
        <v>35813340</v>
      </c>
      <c r="D1799">
        <v>29174500</v>
      </c>
      <c r="E1799">
        <v>1</v>
      </c>
      <c r="F1799">
        <v>1</v>
      </c>
      <c r="G1799">
        <v>1</v>
      </c>
      <c r="H1799">
        <v>2</v>
      </c>
      <c r="I1799" t="s">
        <v>682</v>
      </c>
      <c r="J1799" t="s">
        <v>683</v>
      </c>
      <c r="K1799" t="s">
        <v>684</v>
      </c>
      <c r="L1799">
        <v>1368</v>
      </c>
      <c r="N1799">
        <v>1011</v>
      </c>
      <c r="O1799" t="s">
        <v>589</v>
      </c>
      <c r="P1799" t="s">
        <v>589</v>
      </c>
      <c r="Q1799">
        <v>1</v>
      </c>
      <c r="W1799">
        <v>0</v>
      </c>
      <c r="X1799">
        <v>-239831557</v>
      </c>
      <c r="Y1799">
        <v>1.6625000000000001</v>
      </c>
      <c r="AA1799">
        <v>0</v>
      </c>
      <c r="AB1799">
        <v>7.33</v>
      </c>
      <c r="AC1799">
        <v>0</v>
      </c>
      <c r="AD1799">
        <v>0</v>
      </c>
      <c r="AE1799">
        <v>0</v>
      </c>
      <c r="AF1799">
        <v>1.95</v>
      </c>
      <c r="AG1799">
        <v>0</v>
      </c>
      <c r="AH1799">
        <v>0</v>
      </c>
      <c r="AI1799">
        <v>1</v>
      </c>
      <c r="AJ1799">
        <v>3.76</v>
      </c>
      <c r="AK1799">
        <v>33.18</v>
      </c>
      <c r="AL1799">
        <v>1</v>
      </c>
      <c r="AN1799">
        <v>0</v>
      </c>
      <c r="AO1799">
        <v>1</v>
      </c>
      <c r="AP1799">
        <v>1</v>
      </c>
      <c r="AQ1799">
        <v>0</v>
      </c>
      <c r="AR1799">
        <v>0</v>
      </c>
      <c r="AS1799" t="s">
        <v>3</v>
      </c>
      <c r="AT1799">
        <v>1.33</v>
      </c>
      <c r="AU1799" t="s">
        <v>143</v>
      </c>
      <c r="AV1799">
        <v>0</v>
      </c>
      <c r="AW1799">
        <v>2</v>
      </c>
      <c r="AX1799">
        <v>35813355</v>
      </c>
      <c r="AY1799">
        <v>1</v>
      </c>
      <c r="AZ1799">
        <v>0</v>
      </c>
      <c r="BA1799">
        <v>1779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CX1799">
        <f>Y1799*Source!I1732</f>
        <v>0.40299000000000001</v>
      </c>
      <c r="CY1799">
        <f>AB1799</f>
        <v>7.33</v>
      </c>
      <c r="CZ1799">
        <f>AF1799</f>
        <v>1.95</v>
      </c>
      <c r="DA1799">
        <f>AJ1799</f>
        <v>3.76</v>
      </c>
      <c r="DB1799">
        <f>ROUND((ROUND(AT1799*CZ1799,2)*1.25),2)</f>
        <v>3.24</v>
      </c>
      <c r="DC1799">
        <f>ROUND((ROUND(AT1799*AG1799,2)*1.25),2)</f>
        <v>0</v>
      </c>
    </row>
    <row r="1800" spans="1:107">
      <c r="A1800">
        <f>ROW(Source!A1732)</f>
        <v>1732</v>
      </c>
      <c r="B1800">
        <v>35806607</v>
      </c>
      <c r="C1800">
        <v>35813340</v>
      </c>
      <c r="D1800">
        <v>29174913</v>
      </c>
      <c r="E1800">
        <v>1</v>
      </c>
      <c r="F1800">
        <v>1</v>
      </c>
      <c r="G1800">
        <v>1</v>
      </c>
      <c r="H1800">
        <v>2</v>
      </c>
      <c r="I1800" t="s">
        <v>601</v>
      </c>
      <c r="J1800" t="s">
        <v>602</v>
      </c>
      <c r="K1800" t="s">
        <v>603</v>
      </c>
      <c r="L1800">
        <v>1368</v>
      </c>
      <c r="N1800">
        <v>1011</v>
      </c>
      <c r="O1800" t="s">
        <v>589</v>
      </c>
      <c r="P1800" t="s">
        <v>589</v>
      </c>
      <c r="Q1800">
        <v>1</v>
      </c>
      <c r="W1800">
        <v>0</v>
      </c>
      <c r="X1800">
        <v>458544584</v>
      </c>
      <c r="Y1800">
        <v>3.7499999999999999E-2</v>
      </c>
      <c r="AA1800">
        <v>0</v>
      </c>
      <c r="AB1800">
        <v>932.72</v>
      </c>
      <c r="AC1800">
        <v>384.89</v>
      </c>
      <c r="AD1800">
        <v>0</v>
      </c>
      <c r="AE1800">
        <v>0</v>
      </c>
      <c r="AF1800">
        <v>87.17</v>
      </c>
      <c r="AG1800">
        <v>11.6</v>
      </c>
      <c r="AH1800">
        <v>0</v>
      </c>
      <c r="AI1800">
        <v>1</v>
      </c>
      <c r="AJ1800">
        <v>10.7</v>
      </c>
      <c r="AK1800">
        <v>33.18</v>
      </c>
      <c r="AL1800">
        <v>1</v>
      </c>
      <c r="AN1800">
        <v>0</v>
      </c>
      <c r="AO1800">
        <v>1</v>
      </c>
      <c r="AP1800">
        <v>1</v>
      </c>
      <c r="AQ1800">
        <v>0</v>
      </c>
      <c r="AR1800">
        <v>0</v>
      </c>
      <c r="AS1800" t="s">
        <v>3</v>
      </c>
      <c r="AT1800">
        <v>0.03</v>
      </c>
      <c r="AU1800" t="s">
        <v>143</v>
      </c>
      <c r="AV1800">
        <v>0</v>
      </c>
      <c r="AW1800">
        <v>2</v>
      </c>
      <c r="AX1800">
        <v>35813356</v>
      </c>
      <c r="AY1800">
        <v>1</v>
      </c>
      <c r="AZ1800">
        <v>0</v>
      </c>
      <c r="BA1800">
        <v>1780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CX1800">
        <f>Y1800*Source!I1732</f>
        <v>9.0899999999999991E-3</v>
      </c>
      <c r="CY1800">
        <f>AB1800</f>
        <v>932.72</v>
      </c>
      <c r="CZ1800">
        <f>AF1800</f>
        <v>87.17</v>
      </c>
      <c r="DA1800">
        <f>AJ1800</f>
        <v>10.7</v>
      </c>
      <c r="DB1800">
        <f>ROUND((ROUND(AT1800*CZ1800,2)*1.25),2)</f>
        <v>3.28</v>
      </c>
      <c r="DC1800">
        <f>ROUND((ROUND(AT1800*AG1800,2)*1.25),2)</f>
        <v>0.44</v>
      </c>
    </row>
    <row r="1801" spans="1:107">
      <c r="A1801">
        <f>ROW(Source!A1732)</f>
        <v>1732</v>
      </c>
      <c r="B1801">
        <v>35806607</v>
      </c>
      <c r="C1801">
        <v>35813340</v>
      </c>
      <c r="D1801">
        <v>29114471</v>
      </c>
      <c r="E1801">
        <v>1</v>
      </c>
      <c r="F1801">
        <v>1</v>
      </c>
      <c r="G1801">
        <v>1</v>
      </c>
      <c r="H1801">
        <v>3</v>
      </c>
      <c r="I1801" t="s">
        <v>685</v>
      </c>
      <c r="J1801" t="s">
        <v>686</v>
      </c>
      <c r="K1801" t="s">
        <v>687</v>
      </c>
      <c r="L1801">
        <v>1358</v>
      </c>
      <c r="N1801">
        <v>1010</v>
      </c>
      <c r="O1801" t="s">
        <v>498</v>
      </c>
      <c r="P1801" t="s">
        <v>498</v>
      </c>
      <c r="Q1801">
        <v>10</v>
      </c>
      <c r="W1801">
        <v>0</v>
      </c>
      <c r="X1801">
        <v>610395517</v>
      </c>
      <c r="Y1801">
        <v>26.3</v>
      </c>
      <c r="AA1801">
        <v>1.55</v>
      </c>
      <c r="AB1801">
        <v>0</v>
      </c>
      <c r="AC1801">
        <v>0</v>
      </c>
      <c r="AD1801">
        <v>0</v>
      </c>
      <c r="AE1801">
        <v>1.6</v>
      </c>
      <c r="AF1801">
        <v>0</v>
      </c>
      <c r="AG1801">
        <v>0</v>
      </c>
      <c r="AH1801">
        <v>0</v>
      </c>
      <c r="AI1801">
        <v>0.97</v>
      </c>
      <c r="AJ1801">
        <v>1</v>
      </c>
      <c r="AK1801">
        <v>1</v>
      </c>
      <c r="AL1801">
        <v>1</v>
      </c>
      <c r="AN1801">
        <v>0</v>
      </c>
      <c r="AO1801">
        <v>1</v>
      </c>
      <c r="AP1801">
        <v>0</v>
      </c>
      <c r="AQ1801">
        <v>0</v>
      </c>
      <c r="AR1801">
        <v>0</v>
      </c>
      <c r="AS1801" t="s">
        <v>3</v>
      </c>
      <c r="AT1801">
        <v>26.3</v>
      </c>
      <c r="AU1801" t="s">
        <v>3</v>
      </c>
      <c r="AV1801">
        <v>0</v>
      </c>
      <c r="AW1801">
        <v>2</v>
      </c>
      <c r="AX1801">
        <v>35813357</v>
      </c>
      <c r="AY1801">
        <v>1</v>
      </c>
      <c r="AZ1801">
        <v>0</v>
      </c>
      <c r="BA1801">
        <v>1781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CX1801">
        <f>Y1801*Source!I1732</f>
        <v>6.3751199999999999</v>
      </c>
      <c r="CY1801">
        <f t="shared" ref="CY1801:CY1808" si="293">AA1801</f>
        <v>1.55</v>
      </c>
      <c r="CZ1801">
        <f t="shared" ref="CZ1801:CZ1808" si="294">AE1801</f>
        <v>1.6</v>
      </c>
      <c r="DA1801">
        <f t="shared" ref="DA1801:DA1808" si="295">AI1801</f>
        <v>0.97</v>
      </c>
      <c r="DB1801">
        <f t="shared" ref="DB1801:DB1808" si="296">ROUND(ROUND(AT1801*CZ1801,2),2)</f>
        <v>42.08</v>
      </c>
      <c r="DC1801">
        <f t="shared" ref="DC1801:DC1808" si="297">ROUND(ROUND(AT1801*AG1801,2),2)</f>
        <v>0</v>
      </c>
    </row>
    <row r="1802" spans="1:107">
      <c r="A1802">
        <f>ROW(Source!A1732)</f>
        <v>1732</v>
      </c>
      <c r="B1802">
        <v>35806607</v>
      </c>
      <c r="C1802">
        <v>35813340</v>
      </c>
      <c r="D1802">
        <v>29114305</v>
      </c>
      <c r="E1802">
        <v>1</v>
      </c>
      <c r="F1802">
        <v>1</v>
      </c>
      <c r="G1802">
        <v>1</v>
      </c>
      <c r="H1802">
        <v>3</v>
      </c>
      <c r="I1802" t="s">
        <v>688</v>
      </c>
      <c r="J1802" t="s">
        <v>689</v>
      </c>
      <c r="K1802" t="s">
        <v>690</v>
      </c>
      <c r="L1802">
        <v>1354</v>
      </c>
      <c r="N1802">
        <v>1010</v>
      </c>
      <c r="O1802" t="s">
        <v>258</v>
      </c>
      <c r="P1802" t="s">
        <v>258</v>
      </c>
      <c r="Q1802">
        <v>1</v>
      </c>
      <c r="W1802">
        <v>0</v>
      </c>
      <c r="X1802">
        <v>-1753782198</v>
      </c>
      <c r="Y1802">
        <v>263</v>
      </c>
      <c r="AA1802">
        <v>0.21</v>
      </c>
      <c r="AB1802">
        <v>0</v>
      </c>
      <c r="AC1802">
        <v>0</v>
      </c>
      <c r="AD1802">
        <v>0</v>
      </c>
      <c r="AE1802">
        <v>0.12</v>
      </c>
      <c r="AF1802">
        <v>0</v>
      </c>
      <c r="AG1802">
        <v>0</v>
      </c>
      <c r="AH1802">
        <v>0</v>
      </c>
      <c r="AI1802">
        <v>1.78</v>
      </c>
      <c r="AJ1802">
        <v>1</v>
      </c>
      <c r="AK1802">
        <v>1</v>
      </c>
      <c r="AL1802">
        <v>1</v>
      </c>
      <c r="AN1802">
        <v>0</v>
      </c>
      <c r="AO1802">
        <v>1</v>
      </c>
      <c r="AP1802">
        <v>0</v>
      </c>
      <c r="AQ1802">
        <v>0</v>
      </c>
      <c r="AR1802">
        <v>0</v>
      </c>
      <c r="AS1802" t="s">
        <v>3</v>
      </c>
      <c r="AT1802">
        <v>263</v>
      </c>
      <c r="AU1802" t="s">
        <v>3</v>
      </c>
      <c r="AV1802">
        <v>0</v>
      </c>
      <c r="AW1802">
        <v>2</v>
      </c>
      <c r="AX1802">
        <v>35813358</v>
      </c>
      <c r="AY1802">
        <v>1</v>
      </c>
      <c r="AZ1802">
        <v>0</v>
      </c>
      <c r="BA1802">
        <v>1782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CX1802">
        <f>Y1802*Source!I1732</f>
        <v>63.751200000000004</v>
      </c>
      <c r="CY1802">
        <f t="shared" si="293"/>
        <v>0.21</v>
      </c>
      <c r="CZ1802">
        <f t="shared" si="294"/>
        <v>0.12</v>
      </c>
      <c r="DA1802">
        <f t="shared" si="295"/>
        <v>1.78</v>
      </c>
      <c r="DB1802">
        <f t="shared" si="296"/>
        <v>31.56</v>
      </c>
      <c r="DC1802">
        <f t="shared" si="297"/>
        <v>0</v>
      </c>
    </row>
    <row r="1803" spans="1:107">
      <c r="A1803">
        <f>ROW(Source!A1732)</f>
        <v>1732</v>
      </c>
      <c r="B1803">
        <v>35806607</v>
      </c>
      <c r="C1803">
        <v>35813340</v>
      </c>
      <c r="D1803">
        <v>29111012</v>
      </c>
      <c r="E1803">
        <v>1</v>
      </c>
      <c r="F1803">
        <v>1</v>
      </c>
      <c r="G1803">
        <v>1</v>
      </c>
      <c r="H1803">
        <v>3</v>
      </c>
      <c r="I1803" t="s">
        <v>691</v>
      </c>
      <c r="J1803" t="s">
        <v>692</v>
      </c>
      <c r="K1803" t="s">
        <v>693</v>
      </c>
      <c r="L1803">
        <v>1354</v>
      </c>
      <c r="N1803">
        <v>1010</v>
      </c>
      <c r="O1803" t="s">
        <v>258</v>
      </c>
      <c r="P1803" t="s">
        <v>258</v>
      </c>
      <c r="Q1803">
        <v>1</v>
      </c>
      <c r="W1803">
        <v>0</v>
      </c>
      <c r="X1803">
        <v>-532370196</v>
      </c>
      <c r="Y1803">
        <v>7</v>
      </c>
      <c r="AA1803">
        <v>12.73</v>
      </c>
      <c r="AB1803">
        <v>0</v>
      </c>
      <c r="AC1803">
        <v>0</v>
      </c>
      <c r="AD1803">
        <v>0</v>
      </c>
      <c r="AE1803">
        <v>1.29</v>
      </c>
      <c r="AF1803">
        <v>0</v>
      </c>
      <c r="AG1803">
        <v>0</v>
      </c>
      <c r="AH1803">
        <v>0</v>
      </c>
      <c r="AI1803">
        <v>9.8699999999999992</v>
      </c>
      <c r="AJ1803">
        <v>1</v>
      </c>
      <c r="AK1803">
        <v>1</v>
      </c>
      <c r="AL1803">
        <v>1</v>
      </c>
      <c r="AN1803">
        <v>0</v>
      </c>
      <c r="AO1803">
        <v>1</v>
      </c>
      <c r="AP1803">
        <v>0</v>
      </c>
      <c r="AQ1803">
        <v>0</v>
      </c>
      <c r="AR1803">
        <v>0</v>
      </c>
      <c r="AS1803" t="s">
        <v>3</v>
      </c>
      <c r="AT1803">
        <v>7</v>
      </c>
      <c r="AU1803" t="s">
        <v>3</v>
      </c>
      <c r="AV1803">
        <v>0</v>
      </c>
      <c r="AW1803">
        <v>2</v>
      </c>
      <c r="AX1803">
        <v>35813359</v>
      </c>
      <c r="AY1803">
        <v>1</v>
      </c>
      <c r="AZ1803">
        <v>0</v>
      </c>
      <c r="BA1803">
        <v>1783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CX1803">
        <f>Y1803*Source!I1732</f>
        <v>1.6968000000000001</v>
      </c>
      <c r="CY1803">
        <f t="shared" si="293"/>
        <v>12.73</v>
      </c>
      <c r="CZ1803">
        <f t="shared" si="294"/>
        <v>1.29</v>
      </c>
      <c r="DA1803">
        <f t="shared" si="295"/>
        <v>9.8699999999999992</v>
      </c>
      <c r="DB1803">
        <f t="shared" si="296"/>
        <v>9.0299999999999994</v>
      </c>
      <c r="DC1803">
        <f t="shared" si="297"/>
        <v>0</v>
      </c>
    </row>
    <row r="1804" spans="1:107">
      <c r="A1804">
        <f>ROW(Source!A1732)</f>
        <v>1732</v>
      </c>
      <c r="B1804">
        <v>35806607</v>
      </c>
      <c r="C1804">
        <v>35813340</v>
      </c>
      <c r="D1804">
        <v>29111013</v>
      </c>
      <c r="E1804">
        <v>1</v>
      </c>
      <c r="F1804">
        <v>1</v>
      </c>
      <c r="G1804">
        <v>1</v>
      </c>
      <c r="H1804">
        <v>3</v>
      </c>
      <c r="I1804" t="s">
        <v>694</v>
      </c>
      <c r="J1804" t="s">
        <v>695</v>
      </c>
      <c r="K1804" t="s">
        <v>696</v>
      </c>
      <c r="L1804">
        <v>1354</v>
      </c>
      <c r="N1804">
        <v>1010</v>
      </c>
      <c r="O1804" t="s">
        <v>258</v>
      </c>
      <c r="P1804" t="s">
        <v>258</v>
      </c>
      <c r="Q1804">
        <v>1</v>
      </c>
      <c r="W1804">
        <v>0</v>
      </c>
      <c r="X1804">
        <v>-463883208</v>
      </c>
      <c r="Y1804">
        <v>7</v>
      </c>
      <c r="AA1804">
        <v>12.73</v>
      </c>
      <c r="AB1804">
        <v>0</v>
      </c>
      <c r="AC1804">
        <v>0</v>
      </c>
      <c r="AD1804">
        <v>0</v>
      </c>
      <c r="AE1804">
        <v>1.29</v>
      </c>
      <c r="AF1804">
        <v>0</v>
      </c>
      <c r="AG1804">
        <v>0</v>
      </c>
      <c r="AH1804">
        <v>0</v>
      </c>
      <c r="AI1804">
        <v>9.8699999999999992</v>
      </c>
      <c r="AJ1804">
        <v>1</v>
      </c>
      <c r="AK1804">
        <v>1</v>
      </c>
      <c r="AL1804">
        <v>1</v>
      </c>
      <c r="AN1804">
        <v>0</v>
      </c>
      <c r="AO1804">
        <v>1</v>
      </c>
      <c r="AP1804">
        <v>0</v>
      </c>
      <c r="AQ1804">
        <v>0</v>
      </c>
      <c r="AR1804">
        <v>0</v>
      </c>
      <c r="AS1804" t="s">
        <v>3</v>
      </c>
      <c r="AT1804">
        <v>7</v>
      </c>
      <c r="AU1804" t="s">
        <v>3</v>
      </c>
      <c r="AV1804">
        <v>0</v>
      </c>
      <c r="AW1804">
        <v>2</v>
      </c>
      <c r="AX1804">
        <v>35813360</v>
      </c>
      <c r="AY1804">
        <v>1</v>
      </c>
      <c r="AZ1804">
        <v>0</v>
      </c>
      <c r="BA1804">
        <v>1784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CX1804">
        <f>Y1804*Source!I1732</f>
        <v>1.6968000000000001</v>
      </c>
      <c r="CY1804">
        <f t="shared" si="293"/>
        <v>12.73</v>
      </c>
      <c r="CZ1804">
        <f t="shared" si="294"/>
        <v>1.29</v>
      </c>
      <c r="DA1804">
        <f t="shared" si="295"/>
        <v>9.8699999999999992</v>
      </c>
      <c r="DB1804">
        <f t="shared" si="296"/>
        <v>9.0299999999999994</v>
      </c>
      <c r="DC1804">
        <f t="shared" si="297"/>
        <v>0</v>
      </c>
    </row>
    <row r="1805" spans="1:107">
      <c r="A1805">
        <f>ROW(Source!A1732)</f>
        <v>1732</v>
      </c>
      <c r="B1805">
        <v>35806607</v>
      </c>
      <c r="C1805">
        <v>35813340</v>
      </c>
      <c r="D1805">
        <v>29111016</v>
      </c>
      <c r="E1805">
        <v>1</v>
      </c>
      <c r="F1805">
        <v>1</v>
      </c>
      <c r="G1805">
        <v>1</v>
      </c>
      <c r="H1805">
        <v>3</v>
      </c>
      <c r="I1805" t="s">
        <v>697</v>
      </c>
      <c r="J1805" t="s">
        <v>698</v>
      </c>
      <c r="K1805" t="s">
        <v>699</v>
      </c>
      <c r="L1805">
        <v>1354</v>
      </c>
      <c r="N1805">
        <v>1010</v>
      </c>
      <c r="O1805" t="s">
        <v>258</v>
      </c>
      <c r="P1805" t="s">
        <v>258</v>
      </c>
      <c r="Q1805">
        <v>1</v>
      </c>
      <c r="W1805">
        <v>0</v>
      </c>
      <c r="X1805">
        <v>-983964523</v>
      </c>
      <c r="Y1805">
        <v>40</v>
      </c>
      <c r="AA1805">
        <v>12.73</v>
      </c>
      <c r="AB1805">
        <v>0</v>
      </c>
      <c r="AC1805">
        <v>0</v>
      </c>
      <c r="AD1805">
        <v>0</v>
      </c>
      <c r="AE1805">
        <v>1.29</v>
      </c>
      <c r="AF1805">
        <v>0</v>
      </c>
      <c r="AG1805">
        <v>0</v>
      </c>
      <c r="AH1805">
        <v>0</v>
      </c>
      <c r="AI1805">
        <v>9.8699999999999992</v>
      </c>
      <c r="AJ1805">
        <v>1</v>
      </c>
      <c r="AK1805">
        <v>1</v>
      </c>
      <c r="AL1805">
        <v>1</v>
      </c>
      <c r="AN1805">
        <v>0</v>
      </c>
      <c r="AO1805">
        <v>1</v>
      </c>
      <c r="AP1805">
        <v>0</v>
      </c>
      <c r="AQ1805">
        <v>0</v>
      </c>
      <c r="AR1805">
        <v>0</v>
      </c>
      <c r="AS1805" t="s">
        <v>3</v>
      </c>
      <c r="AT1805">
        <v>40</v>
      </c>
      <c r="AU1805" t="s">
        <v>3</v>
      </c>
      <c r="AV1805">
        <v>0</v>
      </c>
      <c r="AW1805">
        <v>2</v>
      </c>
      <c r="AX1805">
        <v>35813361</v>
      </c>
      <c r="AY1805">
        <v>1</v>
      </c>
      <c r="AZ1805">
        <v>0</v>
      </c>
      <c r="BA1805">
        <v>1785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CX1805">
        <f>Y1805*Source!I1732</f>
        <v>9.6959999999999997</v>
      </c>
      <c r="CY1805">
        <f t="shared" si="293"/>
        <v>12.73</v>
      </c>
      <c r="CZ1805">
        <f t="shared" si="294"/>
        <v>1.29</v>
      </c>
      <c r="DA1805">
        <f t="shared" si="295"/>
        <v>9.8699999999999992</v>
      </c>
      <c r="DB1805">
        <f t="shared" si="296"/>
        <v>51.6</v>
      </c>
      <c r="DC1805">
        <f t="shared" si="297"/>
        <v>0</v>
      </c>
    </row>
    <row r="1806" spans="1:107">
      <c r="A1806">
        <f>ROW(Source!A1732)</f>
        <v>1732</v>
      </c>
      <c r="B1806">
        <v>35806607</v>
      </c>
      <c r="C1806">
        <v>35813340</v>
      </c>
      <c r="D1806">
        <v>29111019</v>
      </c>
      <c r="E1806">
        <v>1</v>
      </c>
      <c r="F1806">
        <v>1</v>
      </c>
      <c r="G1806">
        <v>1</v>
      </c>
      <c r="H1806">
        <v>3</v>
      </c>
      <c r="I1806" t="s">
        <v>700</v>
      </c>
      <c r="J1806" t="s">
        <v>701</v>
      </c>
      <c r="K1806" t="s">
        <v>702</v>
      </c>
      <c r="L1806">
        <v>1354</v>
      </c>
      <c r="N1806">
        <v>1010</v>
      </c>
      <c r="O1806" t="s">
        <v>258</v>
      </c>
      <c r="P1806" t="s">
        <v>258</v>
      </c>
      <c r="Q1806">
        <v>1</v>
      </c>
      <c r="W1806">
        <v>0</v>
      </c>
      <c r="X1806">
        <v>395384367</v>
      </c>
      <c r="Y1806">
        <v>8</v>
      </c>
      <c r="AA1806">
        <v>8.67</v>
      </c>
      <c r="AB1806">
        <v>0</v>
      </c>
      <c r="AC1806">
        <v>0</v>
      </c>
      <c r="AD1806">
        <v>0</v>
      </c>
      <c r="AE1806">
        <v>0.63</v>
      </c>
      <c r="AF1806">
        <v>0</v>
      </c>
      <c r="AG1806">
        <v>0</v>
      </c>
      <c r="AH1806">
        <v>0</v>
      </c>
      <c r="AI1806">
        <v>13.76</v>
      </c>
      <c r="AJ1806">
        <v>1</v>
      </c>
      <c r="AK1806">
        <v>1</v>
      </c>
      <c r="AL1806">
        <v>1</v>
      </c>
      <c r="AN1806">
        <v>0</v>
      </c>
      <c r="AO1806">
        <v>1</v>
      </c>
      <c r="AP1806">
        <v>0</v>
      </c>
      <c r="AQ1806">
        <v>0</v>
      </c>
      <c r="AR1806">
        <v>0</v>
      </c>
      <c r="AS1806" t="s">
        <v>3</v>
      </c>
      <c r="AT1806">
        <v>8</v>
      </c>
      <c r="AU1806" t="s">
        <v>3</v>
      </c>
      <c r="AV1806">
        <v>0</v>
      </c>
      <c r="AW1806">
        <v>2</v>
      </c>
      <c r="AX1806">
        <v>35813362</v>
      </c>
      <c r="AY1806">
        <v>1</v>
      </c>
      <c r="AZ1806">
        <v>0</v>
      </c>
      <c r="BA1806">
        <v>1786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CX1806">
        <f>Y1806*Source!I1732</f>
        <v>1.9392</v>
      </c>
      <c r="CY1806">
        <f t="shared" si="293"/>
        <v>8.67</v>
      </c>
      <c r="CZ1806">
        <f t="shared" si="294"/>
        <v>0.63</v>
      </c>
      <c r="DA1806">
        <f t="shared" si="295"/>
        <v>13.76</v>
      </c>
      <c r="DB1806">
        <f t="shared" si="296"/>
        <v>5.04</v>
      </c>
      <c r="DC1806">
        <f t="shared" si="297"/>
        <v>0</v>
      </c>
    </row>
    <row r="1807" spans="1:107">
      <c r="A1807">
        <f>ROW(Source!A1732)</f>
        <v>1732</v>
      </c>
      <c r="B1807">
        <v>35806607</v>
      </c>
      <c r="C1807">
        <v>35813340</v>
      </c>
      <c r="D1807">
        <v>29111018</v>
      </c>
      <c r="E1807">
        <v>1</v>
      </c>
      <c r="F1807">
        <v>1</v>
      </c>
      <c r="G1807">
        <v>1</v>
      </c>
      <c r="H1807">
        <v>3</v>
      </c>
      <c r="I1807" t="s">
        <v>703</v>
      </c>
      <c r="J1807" t="s">
        <v>704</v>
      </c>
      <c r="K1807" t="s">
        <v>705</v>
      </c>
      <c r="L1807">
        <v>1354</v>
      </c>
      <c r="N1807">
        <v>1010</v>
      </c>
      <c r="O1807" t="s">
        <v>258</v>
      </c>
      <c r="P1807" t="s">
        <v>258</v>
      </c>
      <c r="Q1807">
        <v>1</v>
      </c>
      <c r="W1807">
        <v>0</v>
      </c>
      <c r="X1807">
        <v>-1405133353</v>
      </c>
      <c r="Y1807">
        <v>8</v>
      </c>
      <c r="AA1807">
        <v>8.67</v>
      </c>
      <c r="AB1807">
        <v>0</v>
      </c>
      <c r="AC1807">
        <v>0</v>
      </c>
      <c r="AD1807">
        <v>0</v>
      </c>
      <c r="AE1807">
        <v>0.63</v>
      </c>
      <c r="AF1807">
        <v>0</v>
      </c>
      <c r="AG1807">
        <v>0</v>
      </c>
      <c r="AH1807">
        <v>0</v>
      </c>
      <c r="AI1807">
        <v>13.76</v>
      </c>
      <c r="AJ1807">
        <v>1</v>
      </c>
      <c r="AK1807">
        <v>1</v>
      </c>
      <c r="AL1807">
        <v>1</v>
      </c>
      <c r="AN1807">
        <v>0</v>
      </c>
      <c r="AO1807">
        <v>1</v>
      </c>
      <c r="AP1807">
        <v>0</v>
      </c>
      <c r="AQ1807">
        <v>0</v>
      </c>
      <c r="AR1807">
        <v>0</v>
      </c>
      <c r="AS1807" t="s">
        <v>3</v>
      </c>
      <c r="AT1807">
        <v>8</v>
      </c>
      <c r="AU1807" t="s">
        <v>3</v>
      </c>
      <c r="AV1807">
        <v>0</v>
      </c>
      <c r="AW1807">
        <v>2</v>
      </c>
      <c r="AX1807">
        <v>35813363</v>
      </c>
      <c r="AY1807">
        <v>1</v>
      </c>
      <c r="AZ1807">
        <v>0</v>
      </c>
      <c r="BA1807">
        <v>1787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CX1807">
        <f>Y1807*Source!I1732</f>
        <v>1.9392</v>
      </c>
      <c r="CY1807">
        <f t="shared" si="293"/>
        <v>8.67</v>
      </c>
      <c r="CZ1807">
        <f t="shared" si="294"/>
        <v>0.63</v>
      </c>
      <c r="DA1807">
        <f t="shared" si="295"/>
        <v>13.76</v>
      </c>
      <c r="DB1807">
        <f t="shared" si="296"/>
        <v>5.04</v>
      </c>
      <c r="DC1807">
        <f t="shared" si="297"/>
        <v>0</v>
      </c>
    </row>
    <row r="1808" spans="1:107">
      <c r="A1808">
        <f>ROW(Source!A1732)</f>
        <v>1732</v>
      </c>
      <c r="B1808">
        <v>35806607</v>
      </c>
      <c r="C1808">
        <v>35813340</v>
      </c>
      <c r="D1808">
        <v>29110997</v>
      </c>
      <c r="E1808">
        <v>1</v>
      </c>
      <c r="F1808">
        <v>1</v>
      </c>
      <c r="G1808">
        <v>1</v>
      </c>
      <c r="H1808">
        <v>3</v>
      </c>
      <c r="I1808" t="s">
        <v>706</v>
      </c>
      <c r="J1808" t="s">
        <v>707</v>
      </c>
      <c r="K1808" t="s">
        <v>708</v>
      </c>
      <c r="L1808">
        <v>1301</v>
      </c>
      <c r="N1808">
        <v>1003</v>
      </c>
      <c r="O1808" t="s">
        <v>151</v>
      </c>
      <c r="P1808" t="s">
        <v>151</v>
      </c>
      <c r="Q1808">
        <v>1</v>
      </c>
      <c r="W1808">
        <v>0</v>
      </c>
      <c r="X1808">
        <v>1996222970</v>
      </c>
      <c r="Y1808">
        <v>101</v>
      </c>
      <c r="AA1808">
        <v>27.92</v>
      </c>
      <c r="AB1808">
        <v>0</v>
      </c>
      <c r="AC1808">
        <v>0</v>
      </c>
      <c r="AD1808">
        <v>0</v>
      </c>
      <c r="AE1808">
        <v>12.3</v>
      </c>
      <c r="AF1808">
        <v>0</v>
      </c>
      <c r="AG1808">
        <v>0</v>
      </c>
      <c r="AH1808">
        <v>0</v>
      </c>
      <c r="AI1808">
        <v>2.27</v>
      </c>
      <c r="AJ1808">
        <v>1</v>
      </c>
      <c r="AK1808">
        <v>1</v>
      </c>
      <c r="AL1808">
        <v>1</v>
      </c>
      <c r="AN1808">
        <v>0</v>
      </c>
      <c r="AO1808">
        <v>1</v>
      </c>
      <c r="AP1808">
        <v>0</v>
      </c>
      <c r="AQ1808">
        <v>0</v>
      </c>
      <c r="AR1808">
        <v>0</v>
      </c>
      <c r="AS1808" t="s">
        <v>3</v>
      </c>
      <c r="AT1808">
        <v>101</v>
      </c>
      <c r="AU1808" t="s">
        <v>3</v>
      </c>
      <c r="AV1808">
        <v>0</v>
      </c>
      <c r="AW1808">
        <v>2</v>
      </c>
      <c r="AX1808">
        <v>35813364</v>
      </c>
      <c r="AY1808">
        <v>1</v>
      </c>
      <c r="AZ1808">
        <v>0</v>
      </c>
      <c r="BA1808">
        <v>1788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CX1808">
        <f>Y1808*Source!I1732</f>
        <v>24.482400000000002</v>
      </c>
      <c r="CY1808">
        <f t="shared" si="293"/>
        <v>27.92</v>
      </c>
      <c r="CZ1808">
        <f t="shared" si="294"/>
        <v>12.3</v>
      </c>
      <c r="DA1808">
        <f t="shared" si="295"/>
        <v>2.27</v>
      </c>
      <c r="DB1808">
        <f t="shared" si="296"/>
        <v>1242.3</v>
      </c>
      <c r="DC1808">
        <f t="shared" si="297"/>
        <v>0</v>
      </c>
    </row>
    <row r="1809" spans="1:107">
      <c r="A1809">
        <f>ROW(Source!A1733)</f>
        <v>1733</v>
      </c>
      <c r="B1809">
        <v>35806607</v>
      </c>
      <c r="C1809">
        <v>35813365</v>
      </c>
      <c r="D1809">
        <v>18409850</v>
      </c>
      <c r="E1809">
        <v>1</v>
      </c>
      <c r="F1809">
        <v>1</v>
      </c>
      <c r="G1809">
        <v>1</v>
      </c>
      <c r="H1809">
        <v>1</v>
      </c>
      <c r="I1809" t="s">
        <v>709</v>
      </c>
      <c r="J1809" t="s">
        <v>3</v>
      </c>
      <c r="K1809" t="s">
        <v>710</v>
      </c>
      <c r="L1809">
        <v>1369</v>
      </c>
      <c r="N1809">
        <v>1013</v>
      </c>
      <c r="O1809" t="s">
        <v>583</v>
      </c>
      <c r="P1809" t="s">
        <v>583</v>
      </c>
      <c r="Q1809">
        <v>1</v>
      </c>
      <c r="W1809">
        <v>0</v>
      </c>
      <c r="X1809">
        <v>855544366</v>
      </c>
      <c r="Y1809">
        <v>102.35</v>
      </c>
      <c r="AA1809">
        <v>0</v>
      </c>
      <c r="AB1809">
        <v>0</v>
      </c>
      <c r="AC1809">
        <v>0</v>
      </c>
      <c r="AD1809">
        <v>300.99</v>
      </c>
      <c r="AE1809">
        <v>0</v>
      </c>
      <c r="AF1809">
        <v>0</v>
      </c>
      <c r="AG1809">
        <v>0</v>
      </c>
      <c r="AH1809">
        <v>300.99</v>
      </c>
      <c r="AI1809">
        <v>1</v>
      </c>
      <c r="AJ1809">
        <v>1</v>
      </c>
      <c r="AK1809">
        <v>1</v>
      </c>
      <c r="AL1809">
        <v>1</v>
      </c>
      <c r="AN1809">
        <v>0</v>
      </c>
      <c r="AO1809">
        <v>1</v>
      </c>
      <c r="AP1809">
        <v>1</v>
      </c>
      <c r="AQ1809">
        <v>0</v>
      </c>
      <c r="AR1809">
        <v>0</v>
      </c>
      <c r="AS1809" t="s">
        <v>3</v>
      </c>
      <c r="AT1809">
        <v>89</v>
      </c>
      <c r="AU1809" t="s">
        <v>144</v>
      </c>
      <c r="AV1809">
        <v>1</v>
      </c>
      <c r="AW1809">
        <v>2</v>
      </c>
      <c r="AX1809">
        <v>35813385</v>
      </c>
      <c r="AY1809">
        <v>2</v>
      </c>
      <c r="AZ1809">
        <v>131072</v>
      </c>
      <c r="BA1809">
        <v>1789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CX1809">
        <f>Y1809*Source!I1733</f>
        <v>31.012049999999999</v>
      </c>
      <c r="CY1809">
        <f>AD1809</f>
        <v>300.99</v>
      </c>
      <c r="CZ1809">
        <f>AH1809</f>
        <v>300.99</v>
      </c>
      <c r="DA1809">
        <f>AL1809</f>
        <v>1</v>
      </c>
      <c r="DB1809">
        <f>ROUND((ROUND(AT1809*CZ1809,2)*1.15),2)</f>
        <v>30806.33</v>
      </c>
      <c r="DC1809">
        <f>ROUND((ROUND(AT1809*AG1809,2)*1.15),2)</f>
        <v>0</v>
      </c>
    </row>
    <row r="1810" spans="1:107">
      <c r="A1810">
        <f>ROW(Source!A1733)</f>
        <v>1733</v>
      </c>
      <c r="B1810">
        <v>35806607</v>
      </c>
      <c r="C1810">
        <v>35813365</v>
      </c>
      <c r="D1810">
        <v>29173472</v>
      </c>
      <c r="E1810">
        <v>1</v>
      </c>
      <c r="F1810">
        <v>1</v>
      </c>
      <c r="G1810">
        <v>1</v>
      </c>
      <c r="H1810">
        <v>2</v>
      </c>
      <c r="I1810" t="s">
        <v>660</v>
      </c>
      <c r="J1810" t="s">
        <v>661</v>
      </c>
      <c r="K1810" t="s">
        <v>662</v>
      </c>
      <c r="L1810">
        <v>1368</v>
      </c>
      <c r="N1810">
        <v>1011</v>
      </c>
      <c r="O1810" t="s">
        <v>589</v>
      </c>
      <c r="P1810" t="s">
        <v>589</v>
      </c>
      <c r="Q1810">
        <v>1</v>
      </c>
      <c r="W1810">
        <v>0</v>
      </c>
      <c r="X1810">
        <v>275932499</v>
      </c>
      <c r="Y1810">
        <v>2.7</v>
      </c>
      <c r="AA1810">
        <v>0</v>
      </c>
      <c r="AB1810">
        <v>12.75</v>
      </c>
      <c r="AC1810">
        <v>0</v>
      </c>
      <c r="AD1810">
        <v>0</v>
      </c>
      <c r="AE1810">
        <v>0</v>
      </c>
      <c r="AF1810">
        <v>3</v>
      </c>
      <c r="AG1810">
        <v>0</v>
      </c>
      <c r="AH1810">
        <v>0</v>
      </c>
      <c r="AI1810">
        <v>1</v>
      </c>
      <c r="AJ1810">
        <v>4.25</v>
      </c>
      <c r="AK1810">
        <v>33.18</v>
      </c>
      <c r="AL1810">
        <v>1</v>
      </c>
      <c r="AN1810">
        <v>0</v>
      </c>
      <c r="AO1810">
        <v>1</v>
      </c>
      <c r="AP1810">
        <v>1</v>
      </c>
      <c r="AQ1810">
        <v>0</v>
      </c>
      <c r="AR1810">
        <v>0</v>
      </c>
      <c r="AS1810" t="s">
        <v>3</v>
      </c>
      <c r="AT1810">
        <v>2.16</v>
      </c>
      <c r="AU1810" t="s">
        <v>143</v>
      </c>
      <c r="AV1810">
        <v>0</v>
      </c>
      <c r="AW1810">
        <v>2</v>
      </c>
      <c r="AX1810">
        <v>35813386</v>
      </c>
      <c r="AY1810">
        <v>1</v>
      </c>
      <c r="AZ1810">
        <v>0</v>
      </c>
      <c r="BA1810">
        <v>1790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CX1810">
        <f>Y1810*Source!I1733</f>
        <v>0.81810000000000005</v>
      </c>
      <c r="CY1810">
        <f>AB1810</f>
        <v>12.75</v>
      </c>
      <c r="CZ1810">
        <f>AF1810</f>
        <v>3</v>
      </c>
      <c r="DA1810">
        <f>AJ1810</f>
        <v>4.25</v>
      </c>
      <c r="DB1810">
        <f>ROUND((ROUND(AT1810*CZ1810,2)*1.25),2)</f>
        <v>8.1</v>
      </c>
      <c r="DC1810">
        <f>ROUND((ROUND(AT1810*AG1810,2)*1.25),2)</f>
        <v>0</v>
      </c>
    </row>
    <row r="1811" spans="1:107">
      <c r="A1811">
        <f>ROW(Source!A1733)</f>
        <v>1733</v>
      </c>
      <c r="B1811">
        <v>35806607</v>
      </c>
      <c r="C1811">
        <v>35813365</v>
      </c>
      <c r="D1811">
        <v>29174538</v>
      </c>
      <c r="E1811">
        <v>1</v>
      </c>
      <c r="F1811">
        <v>1</v>
      </c>
      <c r="G1811">
        <v>1</v>
      </c>
      <c r="H1811">
        <v>2</v>
      </c>
      <c r="I1811" t="s">
        <v>712</v>
      </c>
      <c r="J1811" t="s">
        <v>820</v>
      </c>
      <c r="K1811" t="s">
        <v>714</v>
      </c>
      <c r="L1811">
        <v>1368</v>
      </c>
      <c r="N1811">
        <v>1011</v>
      </c>
      <c r="O1811" t="s">
        <v>589</v>
      </c>
      <c r="P1811" t="s">
        <v>589</v>
      </c>
      <c r="Q1811">
        <v>1</v>
      </c>
      <c r="W1811">
        <v>0</v>
      </c>
      <c r="X1811">
        <v>1107538725</v>
      </c>
      <c r="Y1811">
        <v>0.58749999999999991</v>
      </c>
      <c r="AA1811">
        <v>0</v>
      </c>
      <c r="AB1811">
        <v>187.1</v>
      </c>
      <c r="AC1811">
        <v>0</v>
      </c>
      <c r="AD1811">
        <v>0</v>
      </c>
      <c r="AE1811">
        <v>0</v>
      </c>
      <c r="AF1811">
        <v>33.590000000000003</v>
      </c>
      <c r="AG1811">
        <v>0</v>
      </c>
      <c r="AH1811">
        <v>0</v>
      </c>
      <c r="AI1811">
        <v>1</v>
      </c>
      <c r="AJ1811">
        <v>5.57</v>
      </c>
      <c r="AK1811">
        <v>33.18</v>
      </c>
      <c r="AL1811">
        <v>1</v>
      </c>
      <c r="AN1811">
        <v>0</v>
      </c>
      <c r="AO1811">
        <v>1</v>
      </c>
      <c r="AP1811">
        <v>1</v>
      </c>
      <c r="AQ1811">
        <v>0</v>
      </c>
      <c r="AR1811">
        <v>0</v>
      </c>
      <c r="AS1811" t="s">
        <v>3</v>
      </c>
      <c r="AT1811">
        <v>0.47</v>
      </c>
      <c r="AU1811" t="s">
        <v>143</v>
      </c>
      <c r="AV1811">
        <v>0</v>
      </c>
      <c r="AW1811">
        <v>2</v>
      </c>
      <c r="AX1811">
        <v>35813387</v>
      </c>
      <c r="AY1811">
        <v>1</v>
      </c>
      <c r="AZ1811">
        <v>0</v>
      </c>
      <c r="BA1811">
        <v>1791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CX1811">
        <f>Y1811*Source!I1733</f>
        <v>0.17801249999999996</v>
      </c>
      <c r="CY1811">
        <f>AB1811</f>
        <v>187.1</v>
      </c>
      <c r="CZ1811">
        <f>AF1811</f>
        <v>33.590000000000003</v>
      </c>
      <c r="DA1811">
        <f>AJ1811</f>
        <v>5.57</v>
      </c>
      <c r="DB1811">
        <f>ROUND((ROUND(AT1811*CZ1811,2)*1.25),2)</f>
        <v>19.739999999999998</v>
      </c>
      <c r="DC1811">
        <f>ROUND((ROUND(AT1811*AG1811,2)*1.25),2)</f>
        <v>0</v>
      </c>
    </row>
    <row r="1812" spans="1:107">
      <c r="A1812">
        <f>ROW(Source!A1733)</f>
        <v>1733</v>
      </c>
      <c r="B1812">
        <v>35806607</v>
      </c>
      <c r="C1812">
        <v>35813365</v>
      </c>
      <c r="D1812">
        <v>29174580</v>
      </c>
      <c r="E1812">
        <v>1</v>
      </c>
      <c r="F1812">
        <v>1</v>
      </c>
      <c r="G1812">
        <v>1</v>
      </c>
      <c r="H1812">
        <v>2</v>
      </c>
      <c r="I1812" t="s">
        <v>715</v>
      </c>
      <c r="J1812" t="s">
        <v>821</v>
      </c>
      <c r="K1812" t="s">
        <v>717</v>
      </c>
      <c r="L1812">
        <v>1368</v>
      </c>
      <c r="N1812">
        <v>1011</v>
      </c>
      <c r="O1812" t="s">
        <v>589</v>
      </c>
      <c r="P1812" t="s">
        <v>589</v>
      </c>
      <c r="Q1812">
        <v>1</v>
      </c>
      <c r="W1812">
        <v>0</v>
      </c>
      <c r="X1812">
        <v>-169468834</v>
      </c>
      <c r="Y1812">
        <v>0.66250000000000009</v>
      </c>
      <c r="AA1812">
        <v>0</v>
      </c>
      <c r="AB1812">
        <v>31.87</v>
      </c>
      <c r="AC1812">
        <v>0</v>
      </c>
      <c r="AD1812">
        <v>0</v>
      </c>
      <c r="AE1812">
        <v>0</v>
      </c>
      <c r="AF1812">
        <v>2.08</v>
      </c>
      <c r="AG1812">
        <v>0</v>
      </c>
      <c r="AH1812">
        <v>0</v>
      </c>
      <c r="AI1812">
        <v>1</v>
      </c>
      <c r="AJ1812">
        <v>15.32</v>
      </c>
      <c r="AK1812">
        <v>33.18</v>
      </c>
      <c r="AL1812">
        <v>1</v>
      </c>
      <c r="AN1812">
        <v>0</v>
      </c>
      <c r="AO1812">
        <v>1</v>
      </c>
      <c r="AP1812">
        <v>1</v>
      </c>
      <c r="AQ1812">
        <v>0</v>
      </c>
      <c r="AR1812">
        <v>0</v>
      </c>
      <c r="AS1812" t="s">
        <v>3</v>
      </c>
      <c r="AT1812">
        <v>0.53</v>
      </c>
      <c r="AU1812" t="s">
        <v>143</v>
      </c>
      <c r="AV1812">
        <v>0</v>
      </c>
      <c r="AW1812">
        <v>2</v>
      </c>
      <c r="AX1812">
        <v>35813388</v>
      </c>
      <c r="AY1812">
        <v>1</v>
      </c>
      <c r="AZ1812">
        <v>0</v>
      </c>
      <c r="BA1812">
        <v>1792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CX1812">
        <f>Y1812*Source!I1733</f>
        <v>0.20073750000000001</v>
      </c>
      <c r="CY1812">
        <f>AB1812</f>
        <v>31.87</v>
      </c>
      <c r="CZ1812">
        <f>AF1812</f>
        <v>2.08</v>
      </c>
      <c r="DA1812">
        <f>AJ1812</f>
        <v>15.32</v>
      </c>
      <c r="DB1812">
        <f>ROUND((ROUND(AT1812*CZ1812,2)*1.25),2)</f>
        <v>1.38</v>
      </c>
      <c r="DC1812">
        <f>ROUND((ROUND(AT1812*AG1812,2)*1.25),2)</f>
        <v>0</v>
      </c>
    </row>
    <row r="1813" spans="1:107">
      <c r="A1813">
        <f>ROW(Source!A1733)</f>
        <v>1733</v>
      </c>
      <c r="B1813">
        <v>35806607</v>
      </c>
      <c r="C1813">
        <v>35813365</v>
      </c>
      <c r="D1813">
        <v>29108656</v>
      </c>
      <c r="E1813">
        <v>1</v>
      </c>
      <c r="F1813">
        <v>1</v>
      </c>
      <c r="G1813">
        <v>1</v>
      </c>
      <c r="H1813">
        <v>3</v>
      </c>
      <c r="I1813" t="s">
        <v>850</v>
      </c>
      <c r="J1813" t="s">
        <v>886</v>
      </c>
      <c r="K1813" t="s">
        <v>852</v>
      </c>
      <c r="L1813">
        <v>1354</v>
      </c>
      <c r="N1813">
        <v>1010</v>
      </c>
      <c r="O1813" t="s">
        <v>258</v>
      </c>
      <c r="P1813" t="s">
        <v>258</v>
      </c>
      <c r="Q1813">
        <v>1</v>
      </c>
      <c r="W1813">
        <v>0</v>
      </c>
      <c r="X1813">
        <v>1057373551</v>
      </c>
      <c r="Y1813">
        <v>7</v>
      </c>
      <c r="AA1813">
        <v>103.47</v>
      </c>
      <c r="AB1813">
        <v>0</v>
      </c>
      <c r="AC1813">
        <v>0</v>
      </c>
      <c r="AD1813">
        <v>0</v>
      </c>
      <c r="AE1813">
        <v>13.87</v>
      </c>
      <c r="AF1813">
        <v>0</v>
      </c>
      <c r="AG1813">
        <v>0</v>
      </c>
      <c r="AH1813">
        <v>0</v>
      </c>
      <c r="AI1813">
        <v>7.46</v>
      </c>
      <c r="AJ1813">
        <v>1</v>
      </c>
      <c r="AK1813">
        <v>1</v>
      </c>
      <c r="AL1813">
        <v>1</v>
      </c>
      <c r="AN1813">
        <v>0</v>
      </c>
      <c r="AO1813">
        <v>1</v>
      </c>
      <c r="AP1813">
        <v>0</v>
      </c>
      <c r="AQ1813">
        <v>0</v>
      </c>
      <c r="AR1813">
        <v>0</v>
      </c>
      <c r="AS1813" t="s">
        <v>3</v>
      </c>
      <c r="AT1813">
        <v>7</v>
      </c>
      <c r="AU1813" t="s">
        <v>3</v>
      </c>
      <c r="AV1813">
        <v>0</v>
      </c>
      <c r="AW1813">
        <v>2</v>
      </c>
      <c r="AX1813">
        <v>35813389</v>
      </c>
      <c r="AY1813">
        <v>1</v>
      </c>
      <c r="AZ1813">
        <v>0</v>
      </c>
      <c r="BA1813">
        <v>1793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CX1813">
        <f>Y1813*Source!I1733</f>
        <v>2.121</v>
      </c>
      <c r="CY1813">
        <f t="shared" ref="CY1813:CY1827" si="298">AA1813</f>
        <v>103.47</v>
      </c>
      <c r="CZ1813">
        <f t="shared" ref="CZ1813:CZ1827" si="299">AE1813</f>
        <v>13.87</v>
      </c>
      <c r="DA1813">
        <f t="shared" ref="DA1813:DA1827" si="300">AI1813</f>
        <v>7.46</v>
      </c>
      <c r="DB1813">
        <f t="shared" ref="DB1813:DB1827" si="301">ROUND(ROUND(AT1813*CZ1813,2),2)</f>
        <v>97.09</v>
      </c>
      <c r="DC1813">
        <f t="shared" ref="DC1813:DC1827" si="302">ROUND(ROUND(AT1813*AG1813,2),2)</f>
        <v>0</v>
      </c>
    </row>
    <row r="1814" spans="1:107">
      <c r="A1814">
        <f>ROW(Source!A1733)</f>
        <v>1733</v>
      </c>
      <c r="B1814">
        <v>35806607</v>
      </c>
      <c r="C1814">
        <v>35813365</v>
      </c>
      <c r="D1814">
        <v>29109354</v>
      </c>
      <c r="E1814">
        <v>1</v>
      </c>
      <c r="F1814">
        <v>1</v>
      </c>
      <c r="G1814">
        <v>1</v>
      </c>
      <c r="H1814">
        <v>3</v>
      </c>
      <c r="I1814" t="s">
        <v>718</v>
      </c>
      <c r="J1814" t="s">
        <v>822</v>
      </c>
      <c r="K1814" t="s">
        <v>720</v>
      </c>
      <c r="L1814">
        <v>1346</v>
      </c>
      <c r="N1814">
        <v>1009</v>
      </c>
      <c r="O1814" t="s">
        <v>170</v>
      </c>
      <c r="P1814" t="s">
        <v>170</v>
      </c>
      <c r="Q1814">
        <v>1</v>
      </c>
      <c r="W1814">
        <v>0</v>
      </c>
      <c r="X1814">
        <v>-882693383</v>
      </c>
      <c r="Y1814">
        <v>10</v>
      </c>
      <c r="AA1814">
        <v>64.010000000000005</v>
      </c>
      <c r="AB1814">
        <v>0</v>
      </c>
      <c r="AC1814">
        <v>0</v>
      </c>
      <c r="AD1814">
        <v>0</v>
      </c>
      <c r="AE1814">
        <v>46.72</v>
      </c>
      <c r="AF1814">
        <v>0</v>
      </c>
      <c r="AG1814">
        <v>0</v>
      </c>
      <c r="AH1814">
        <v>0</v>
      </c>
      <c r="AI1814">
        <v>1.37</v>
      </c>
      <c r="AJ1814">
        <v>1</v>
      </c>
      <c r="AK1814">
        <v>1</v>
      </c>
      <c r="AL1814">
        <v>1</v>
      </c>
      <c r="AN1814">
        <v>0</v>
      </c>
      <c r="AO1814">
        <v>1</v>
      </c>
      <c r="AP1814">
        <v>0</v>
      </c>
      <c r="AQ1814">
        <v>0</v>
      </c>
      <c r="AR1814">
        <v>0</v>
      </c>
      <c r="AS1814" t="s">
        <v>3</v>
      </c>
      <c r="AT1814">
        <v>10</v>
      </c>
      <c r="AU1814" t="s">
        <v>3</v>
      </c>
      <c r="AV1814">
        <v>0</v>
      </c>
      <c r="AW1814">
        <v>2</v>
      </c>
      <c r="AX1814">
        <v>35813390</v>
      </c>
      <c r="AY1814">
        <v>1</v>
      </c>
      <c r="AZ1814">
        <v>0</v>
      </c>
      <c r="BA1814">
        <v>1794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CX1814">
        <f>Y1814*Source!I1733</f>
        <v>3.03</v>
      </c>
      <c r="CY1814">
        <f t="shared" si="298"/>
        <v>64.010000000000005</v>
      </c>
      <c r="CZ1814">
        <f t="shared" si="299"/>
        <v>46.72</v>
      </c>
      <c r="DA1814">
        <f t="shared" si="300"/>
        <v>1.37</v>
      </c>
      <c r="DB1814">
        <f t="shared" si="301"/>
        <v>467.2</v>
      </c>
      <c r="DC1814">
        <f t="shared" si="302"/>
        <v>0</v>
      </c>
    </row>
    <row r="1815" spans="1:107">
      <c r="A1815">
        <f>ROW(Source!A1733)</f>
        <v>1733</v>
      </c>
      <c r="B1815">
        <v>35806607</v>
      </c>
      <c r="C1815">
        <v>35813365</v>
      </c>
      <c r="D1815">
        <v>29109414</v>
      </c>
      <c r="E1815">
        <v>1</v>
      </c>
      <c r="F1815">
        <v>1</v>
      </c>
      <c r="G1815">
        <v>1</v>
      </c>
      <c r="H1815">
        <v>3</v>
      </c>
      <c r="I1815" t="s">
        <v>721</v>
      </c>
      <c r="J1815" t="s">
        <v>887</v>
      </c>
      <c r="K1815" t="s">
        <v>723</v>
      </c>
      <c r="L1815">
        <v>1346</v>
      </c>
      <c r="N1815">
        <v>1009</v>
      </c>
      <c r="O1815" t="s">
        <v>170</v>
      </c>
      <c r="P1815" t="s">
        <v>170</v>
      </c>
      <c r="Q1815">
        <v>1</v>
      </c>
      <c r="W1815">
        <v>0</v>
      </c>
      <c r="X1815">
        <v>1092262719</v>
      </c>
      <c r="Y1815">
        <v>119</v>
      </c>
      <c r="AA1815">
        <v>10.1</v>
      </c>
      <c r="AB1815">
        <v>0</v>
      </c>
      <c r="AC1815">
        <v>0</v>
      </c>
      <c r="AD1815">
        <v>0</v>
      </c>
      <c r="AE1815">
        <v>1.58</v>
      </c>
      <c r="AF1815">
        <v>0</v>
      </c>
      <c r="AG1815">
        <v>0</v>
      </c>
      <c r="AH1815">
        <v>0</v>
      </c>
      <c r="AI1815">
        <v>6.39</v>
      </c>
      <c r="AJ1815">
        <v>1</v>
      </c>
      <c r="AK1815">
        <v>1</v>
      </c>
      <c r="AL1815">
        <v>1</v>
      </c>
      <c r="AN1815">
        <v>0</v>
      </c>
      <c r="AO1815">
        <v>1</v>
      </c>
      <c r="AP1815">
        <v>0</v>
      </c>
      <c r="AQ1815">
        <v>0</v>
      </c>
      <c r="AR1815">
        <v>0</v>
      </c>
      <c r="AS1815" t="s">
        <v>3</v>
      </c>
      <c r="AT1815">
        <v>119</v>
      </c>
      <c r="AU1815" t="s">
        <v>3</v>
      </c>
      <c r="AV1815">
        <v>0</v>
      </c>
      <c r="AW1815">
        <v>2</v>
      </c>
      <c r="AX1815">
        <v>35813391</v>
      </c>
      <c r="AY1815">
        <v>1</v>
      </c>
      <c r="AZ1815">
        <v>0</v>
      </c>
      <c r="BA1815">
        <v>1795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CX1815">
        <f>Y1815*Source!I1733</f>
        <v>36.057000000000002</v>
      </c>
      <c r="CY1815">
        <f t="shared" si="298"/>
        <v>10.1</v>
      </c>
      <c r="CZ1815">
        <f t="shared" si="299"/>
        <v>1.58</v>
      </c>
      <c r="DA1815">
        <f t="shared" si="300"/>
        <v>6.39</v>
      </c>
      <c r="DB1815">
        <f t="shared" si="301"/>
        <v>188.02</v>
      </c>
      <c r="DC1815">
        <f t="shared" si="302"/>
        <v>0</v>
      </c>
    </row>
    <row r="1816" spans="1:107">
      <c r="A1816">
        <f>ROW(Source!A1733)</f>
        <v>1733</v>
      </c>
      <c r="B1816">
        <v>35806607</v>
      </c>
      <c r="C1816">
        <v>35813365</v>
      </c>
      <c r="D1816">
        <v>29109781</v>
      </c>
      <c r="E1816">
        <v>1</v>
      </c>
      <c r="F1816">
        <v>1</v>
      </c>
      <c r="G1816">
        <v>1</v>
      </c>
      <c r="H1816">
        <v>3</v>
      </c>
      <c r="I1816" t="s">
        <v>724</v>
      </c>
      <c r="J1816" t="s">
        <v>823</v>
      </c>
      <c r="K1816" t="s">
        <v>726</v>
      </c>
      <c r="L1816">
        <v>1346</v>
      </c>
      <c r="N1816">
        <v>1009</v>
      </c>
      <c r="O1816" t="s">
        <v>170</v>
      </c>
      <c r="P1816" t="s">
        <v>170</v>
      </c>
      <c r="Q1816">
        <v>1</v>
      </c>
      <c r="W1816">
        <v>0</v>
      </c>
      <c r="X1816">
        <v>-306339415</v>
      </c>
      <c r="Y1816">
        <v>9</v>
      </c>
      <c r="AA1816">
        <v>60.38</v>
      </c>
      <c r="AB1816">
        <v>0</v>
      </c>
      <c r="AC1816">
        <v>0</v>
      </c>
      <c r="AD1816">
        <v>0</v>
      </c>
      <c r="AE1816">
        <v>11.12</v>
      </c>
      <c r="AF1816">
        <v>0</v>
      </c>
      <c r="AG1816">
        <v>0</v>
      </c>
      <c r="AH1816">
        <v>0</v>
      </c>
      <c r="AI1816">
        <v>5.43</v>
      </c>
      <c r="AJ1816">
        <v>1</v>
      </c>
      <c r="AK1816">
        <v>1</v>
      </c>
      <c r="AL1816">
        <v>1</v>
      </c>
      <c r="AN1816">
        <v>0</v>
      </c>
      <c r="AO1816">
        <v>1</v>
      </c>
      <c r="AP1816">
        <v>0</v>
      </c>
      <c r="AQ1816">
        <v>0</v>
      </c>
      <c r="AR1816">
        <v>0</v>
      </c>
      <c r="AS1816" t="s">
        <v>3</v>
      </c>
      <c r="AT1816">
        <v>9</v>
      </c>
      <c r="AU1816" t="s">
        <v>3</v>
      </c>
      <c r="AV1816">
        <v>0</v>
      </c>
      <c r="AW1816">
        <v>2</v>
      </c>
      <c r="AX1816">
        <v>35813392</v>
      </c>
      <c r="AY1816">
        <v>1</v>
      </c>
      <c r="AZ1816">
        <v>0</v>
      </c>
      <c r="BA1816">
        <v>1796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CX1816">
        <f>Y1816*Source!I1733</f>
        <v>2.7269999999999999</v>
      </c>
      <c r="CY1816">
        <f t="shared" si="298"/>
        <v>60.38</v>
      </c>
      <c r="CZ1816">
        <f t="shared" si="299"/>
        <v>11.12</v>
      </c>
      <c r="DA1816">
        <f t="shared" si="300"/>
        <v>5.43</v>
      </c>
      <c r="DB1816">
        <f t="shared" si="301"/>
        <v>100.08</v>
      </c>
      <c r="DC1816">
        <f t="shared" si="302"/>
        <v>0</v>
      </c>
    </row>
    <row r="1817" spans="1:107">
      <c r="A1817">
        <f>ROW(Source!A1733)</f>
        <v>1733</v>
      </c>
      <c r="B1817">
        <v>35806607</v>
      </c>
      <c r="C1817">
        <v>35813365</v>
      </c>
      <c r="D1817">
        <v>29109782</v>
      </c>
      <c r="E1817">
        <v>1</v>
      </c>
      <c r="F1817">
        <v>1</v>
      </c>
      <c r="G1817">
        <v>1</v>
      </c>
      <c r="H1817">
        <v>3</v>
      </c>
      <c r="I1817" t="s">
        <v>727</v>
      </c>
      <c r="J1817" t="s">
        <v>824</v>
      </c>
      <c r="K1817" t="s">
        <v>729</v>
      </c>
      <c r="L1817">
        <v>1346</v>
      </c>
      <c r="N1817">
        <v>1009</v>
      </c>
      <c r="O1817" t="s">
        <v>170</v>
      </c>
      <c r="P1817" t="s">
        <v>170</v>
      </c>
      <c r="Q1817">
        <v>1</v>
      </c>
      <c r="W1817">
        <v>0</v>
      </c>
      <c r="X1817">
        <v>-71279152</v>
      </c>
      <c r="Y1817">
        <v>85</v>
      </c>
      <c r="AA1817">
        <v>16.309999999999999</v>
      </c>
      <c r="AB1817">
        <v>0</v>
      </c>
      <c r="AC1817">
        <v>0</v>
      </c>
      <c r="AD1817">
        <v>0</v>
      </c>
      <c r="AE1817">
        <v>4.3600000000000003</v>
      </c>
      <c r="AF1817">
        <v>0</v>
      </c>
      <c r="AG1817">
        <v>0</v>
      </c>
      <c r="AH1817">
        <v>0</v>
      </c>
      <c r="AI1817">
        <v>3.74</v>
      </c>
      <c r="AJ1817">
        <v>1</v>
      </c>
      <c r="AK1817">
        <v>1</v>
      </c>
      <c r="AL1817">
        <v>1</v>
      </c>
      <c r="AN1817">
        <v>0</v>
      </c>
      <c r="AO1817">
        <v>1</v>
      </c>
      <c r="AP1817">
        <v>0</v>
      </c>
      <c r="AQ1817">
        <v>0</v>
      </c>
      <c r="AR1817">
        <v>0</v>
      </c>
      <c r="AS1817" t="s">
        <v>3</v>
      </c>
      <c r="AT1817">
        <v>85</v>
      </c>
      <c r="AU1817" t="s">
        <v>3</v>
      </c>
      <c r="AV1817">
        <v>0</v>
      </c>
      <c r="AW1817">
        <v>2</v>
      </c>
      <c r="AX1817">
        <v>35813393</v>
      </c>
      <c r="AY1817">
        <v>1</v>
      </c>
      <c r="AZ1817">
        <v>0</v>
      </c>
      <c r="BA1817">
        <v>1797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CX1817">
        <f>Y1817*Source!I1733</f>
        <v>25.754999999999999</v>
      </c>
      <c r="CY1817">
        <f t="shared" si="298"/>
        <v>16.309999999999999</v>
      </c>
      <c r="CZ1817">
        <f t="shared" si="299"/>
        <v>4.3600000000000003</v>
      </c>
      <c r="DA1817">
        <f t="shared" si="300"/>
        <v>3.74</v>
      </c>
      <c r="DB1817">
        <f t="shared" si="301"/>
        <v>370.6</v>
      </c>
      <c r="DC1817">
        <f t="shared" si="302"/>
        <v>0</v>
      </c>
    </row>
    <row r="1818" spans="1:107">
      <c r="A1818">
        <f>ROW(Source!A1733)</f>
        <v>1733</v>
      </c>
      <c r="B1818">
        <v>35806607</v>
      </c>
      <c r="C1818">
        <v>35813365</v>
      </c>
      <c r="D1818">
        <v>29110699</v>
      </c>
      <c r="E1818">
        <v>1</v>
      </c>
      <c r="F1818">
        <v>1</v>
      </c>
      <c r="G1818">
        <v>1</v>
      </c>
      <c r="H1818">
        <v>3</v>
      </c>
      <c r="I1818" t="s">
        <v>730</v>
      </c>
      <c r="J1818" t="s">
        <v>825</v>
      </c>
      <c r="K1818" t="s">
        <v>732</v>
      </c>
      <c r="L1818">
        <v>1301</v>
      </c>
      <c r="N1818">
        <v>1003</v>
      </c>
      <c r="O1818" t="s">
        <v>151</v>
      </c>
      <c r="P1818" t="s">
        <v>151</v>
      </c>
      <c r="Q1818">
        <v>1</v>
      </c>
      <c r="W1818">
        <v>0</v>
      </c>
      <c r="X1818">
        <v>1063889258</v>
      </c>
      <c r="Y1818">
        <v>120</v>
      </c>
      <c r="AA1818">
        <v>1.24</v>
      </c>
      <c r="AB1818">
        <v>0</v>
      </c>
      <c r="AC1818">
        <v>0</v>
      </c>
      <c r="AD1818">
        <v>0</v>
      </c>
      <c r="AE1818">
        <v>0.17</v>
      </c>
      <c r="AF1818">
        <v>0</v>
      </c>
      <c r="AG1818">
        <v>0</v>
      </c>
      <c r="AH1818">
        <v>0</v>
      </c>
      <c r="AI1818">
        <v>7.29</v>
      </c>
      <c r="AJ1818">
        <v>1</v>
      </c>
      <c r="AK1818">
        <v>1</v>
      </c>
      <c r="AL1818">
        <v>1</v>
      </c>
      <c r="AN1818">
        <v>0</v>
      </c>
      <c r="AO1818">
        <v>1</v>
      </c>
      <c r="AP1818">
        <v>0</v>
      </c>
      <c r="AQ1818">
        <v>0</v>
      </c>
      <c r="AR1818">
        <v>0</v>
      </c>
      <c r="AS1818" t="s">
        <v>3</v>
      </c>
      <c r="AT1818">
        <v>120</v>
      </c>
      <c r="AU1818" t="s">
        <v>3</v>
      </c>
      <c r="AV1818">
        <v>0</v>
      </c>
      <c r="AW1818">
        <v>2</v>
      </c>
      <c r="AX1818">
        <v>35813394</v>
      </c>
      <c r="AY1818">
        <v>1</v>
      </c>
      <c r="AZ1818">
        <v>0</v>
      </c>
      <c r="BA1818">
        <v>1798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CX1818">
        <f>Y1818*Source!I1733</f>
        <v>36.36</v>
      </c>
      <c r="CY1818">
        <f t="shared" si="298"/>
        <v>1.24</v>
      </c>
      <c r="CZ1818">
        <f t="shared" si="299"/>
        <v>0.17</v>
      </c>
      <c r="DA1818">
        <f t="shared" si="300"/>
        <v>7.29</v>
      </c>
      <c r="DB1818">
        <f t="shared" si="301"/>
        <v>20.399999999999999</v>
      </c>
      <c r="DC1818">
        <f t="shared" si="302"/>
        <v>0</v>
      </c>
    </row>
    <row r="1819" spans="1:107">
      <c r="A1819">
        <f>ROW(Source!A1733)</f>
        <v>1733</v>
      </c>
      <c r="B1819">
        <v>35806607</v>
      </c>
      <c r="C1819">
        <v>35813365</v>
      </c>
      <c r="D1819">
        <v>29110797</v>
      </c>
      <c r="E1819">
        <v>1</v>
      </c>
      <c r="F1819">
        <v>1</v>
      </c>
      <c r="G1819">
        <v>1</v>
      </c>
      <c r="H1819">
        <v>3</v>
      </c>
      <c r="I1819" t="s">
        <v>733</v>
      </c>
      <c r="J1819" t="s">
        <v>826</v>
      </c>
      <c r="K1819" t="s">
        <v>735</v>
      </c>
      <c r="L1819">
        <v>1301</v>
      </c>
      <c r="N1819">
        <v>1003</v>
      </c>
      <c r="O1819" t="s">
        <v>151</v>
      </c>
      <c r="P1819" t="s">
        <v>151</v>
      </c>
      <c r="Q1819">
        <v>1</v>
      </c>
      <c r="W1819">
        <v>0</v>
      </c>
      <c r="X1819">
        <v>1919953005</v>
      </c>
      <c r="Y1819">
        <v>82</v>
      </c>
      <c r="AA1819">
        <v>15.5</v>
      </c>
      <c r="AB1819">
        <v>0</v>
      </c>
      <c r="AC1819">
        <v>0</v>
      </c>
      <c r="AD1819">
        <v>0</v>
      </c>
      <c r="AE1819">
        <v>1.74</v>
      </c>
      <c r="AF1819">
        <v>0</v>
      </c>
      <c r="AG1819">
        <v>0</v>
      </c>
      <c r="AH1819">
        <v>0</v>
      </c>
      <c r="AI1819">
        <v>8.91</v>
      </c>
      <c r="AJ1819">
        <v>1</v>
      </c>
      <c r="AK1819">
        <v>1</v>
      </c>
      <c r="AL1819">
        <v>1</v>
      </c>
      <c r="AN1819">
        <v>0</v>
      </c>
      <c r="AO1819">
        <v>1</v>
      </c>
      <c r="AP1819">
        <v>0</v>
      </c>
      <c r="AQ1819">
        <v>0</v>
      </c>
      <c r="AR1819">
        <v>0</v>
      </c>
      <c r="AS1819" t="s">
        <v>3</v>
      </c>
      <c r="AT1819">
        <v>82</v>
      </c>
      <c r="AU1819" t="s">
        <v>3</v>
      </c>
      <c r="AV1819">
        <v>0</v>
      </c>
      <c r="AW1819">
        <v>2</v>
      </c>
      <c r="AX1819">
        <v>35813395</v>
      </c>
      <c r="AY1819">
        <v>1</v>
      </c>
      <c r="AZ1819">
        <v>0</v>
      </c>
      <c r="BA1819">
        <v>1799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CX1819">
        <f>Y1819*Source!I1733</f>
        <v>24.846</v>
      </c>
      <c r="CY1819">
        <f t="shared" si="298"/>
        <v>15.5</v>
      </c>
      <c r="CZ1819">
        <f t="shared" si="299"/>
        <v>1.74</v>
      </c>
      <c r="DA1819">
        <f t="shared" si="300"/>
        <v>8.91</v>
      </c>
      <c r="DB1819">
        <f t="shared" si="301"/>
        <v>142.68</v>
      </c>
      <c r="DC1819">
        <f t="shared" si="302"/>
        <v>0</v>
      </c>
    </row>
    <row r="1820" spans="1:107">
      <c r="A1820">
        <f>ROW(Source!A1733)</f>
        <v>1733</v>
      </c>
      <c r="B1820">
        <v>35806607</v>
      </c>
      <c r="C1820">
        <v>35813365</v>
      </c>
      <c r="D1820">
        <v>29110815</v>
      </c>
      <c r="E1820">
        <v>1</v>
      </c>
      <c r="F1820">
        <v>1</v>
      </c>
      <c r="G1820">
        <v>1</v>
      </c>
      <c r="H1820">
        <v>3</v>
      </c>
      <c r="I1820" t="s">
        <v>736</v>
      </c>
      <c r="J1820" t="s">
        <v>888</v>
      </c>
      <c r="K1820" t="s">
        <v>738</v>
      </c>
      <c r="L1820">
        <v>1301</v>
      </c>
      <c r="N1820">
        <v>1003</v>
      </c>
      <c r="O1820" t="s">
        <v>151</v>
      </c>
      <c r="P1820" t="s">
        <v>151</v>
      </c>
      <c r="Q1820">
        <v>1</v>
      </c>
      <c r="W1820">
        <v>0</v>
      </c>
      <c r="X1820">
        <v>-1169660804</v>
      </c>
      <c r="Y1820">
        <v>116</v>
      </c>
      <c r="AA1820">
        <v>6.29</v>
      </c>
      <c r="AB1820">
        <v>0</v>
      </c>
      <c r="AC1820">
        <v>0</v>
      </c>
      <c r="AD1820">
        <v>0</v>
      </c>
      <c r="AE1820">
        <v>0.85</v>
      </c>
      <c r="AF1820">
        <v>0</v>
      </c>
      <c r="AG1820">
        <v>0</v>
      </c>
      <c r="AH1820">
        <v>0</v>
      </c>
      <c r="AI1820">
        <v>7.4</v>
      </c>
      <c r="AJ1820">
        <v>1</v>
      </c>
      <c r="AK1820">
        <v>1</v>
      </c>
      <c r="AL1820">
        <v>1</v>
      </c>
      <c r="AN1820">
        <v>0</v>
      </c>
      <c r="AO1820">
        <v>1</v>
      </c>
      <c r="AP1820">
        <v>0</v>
      </c>
      <c r="AQ1820">
        <v>0</v>
      </c>
      <c r="AR1820">
        <v>0</v>
      </c>
      <c r="AS1820" t="s">
        <v>3</v>
      </c>
      <c r="AT1820">
        <v>116</v>
      </c>
      <c r="AU1820" t="s">
        <v>3</v>
      </c>
      <c r="AV1820">
        <v>0</v>
      </c>
      <c r="AW1820">
        <v>2</v>
      </c>
      <c r="AX1820">
        <v>35813396</v>
      </c>
      <c r="AY1820">
        <v>1</v>
      </c>
      <c r="AZ1820">
        <v>0</v>
      </c>
      <c r="BA1820">
        <v>1800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CX1820">
        <f>Y1820*Source!I1733</f>
        <v>35.147999999999996</v>
      </c>
      <c r="CY1820">
        <f t="shared" si="298"/>
        <v>6.29</v>
      </c>
      <c r="CZ1820">
        <f t="shared" si="299"/>
        <v>0.85</v>
      </c>
      <c r="DA1820">
        <f t="shared" si="300"/>
        <v>7.4</v>
      </c>
      <c r="DB1820">
        <f t="shared" si="301"/>
        <v>98.6</v>
      </c>
      <c r="DC1820">
        <f t="shared" si="302"/>
        <v>0</v>
      </c>
    </row>
    <row r="1821" spans="1:107">
      <c r="A1821">
        <f>ROW(Source!A1733)</f>
        <v>1733</v>
      </c>
      <c r="B1821">
        <v>35806607</v>
      </c>
      <c r="C1821">
        <v>35813365</v>
      </c>
      <c r="D1821">
        <v>29111455</v>
      </c>
      <c r="E1821">
        <v>1</v>
      </c>
      <c r="F1821">
        <v>1</v>
      </c>
      <c r="G1821">
        <v>1</v>
      </c>
      <c r="H1821">
        <v>3</v>
      </c>
      <c r="I1821" t="s">
        <v>219</v>
      </c>
      <c r="J1821" t="s">
        <v>275</v>
      </c>
      <c r="K1821" t="s">
        <v>220</v>
      </c>
      <c r="L1821">
        <v>1327</v>
      </c>
      <c r="N1821">
        <v>1005</v>
      </c>
      <c r="O1821" t="s">
        <v>165</v>
      </c>
      <c r="P1821" t="s">
        <v>165</v>
      </c>
      <c r="Q1821">
        <v>1</v>
      </c>
      <c r="W1821">
        <v>0</v>
      </c>
      <c r="X1821">
        <v>-1126346608</v>
      </c>
      <c r="Y1821">
        <v>212</v>
      </c>
      <c r="AA1821">
        <v>73.790000000000006</v>
      </c>
      <c r="AB1821">
        <v>0</v>
      </c>
      <c r="AC1821">
        <v>0</v>
      </c>
      <c r="AD1821">
        <v>0</v>
      </c>
      <c r="AE1821">
        <v>15.06</v>
      </c>
      <c r="AF1821">
        <v>0</v>
      </c>
      <c r="AG1821">
        <v>0</v>
      </c>
      <c r="AH1821">
        <v>0</v>
      </c>
      <c r="AI1821">
        <v>4.9000000000000004</v>
      </c>
      <c r="AJ1821">
        <v>1</v>
      </c>
      <c r="AK1821">
        <v>1</v>
      </c>
      <c r="AL1821">
        <v>1</v>
      </c>
      <c r="AN1821">
        <v>0</v>
      </c>
      <c r="AO1821">
        <v>1</v>
      </c>
      <c r="AP1821">
        <v>0</v>
      </c>
      <c r="AQ1821">
        <v>0</v>
      </c>
      <c r="AR1821">
        <v>0</v>
      </c>
      <c r="AS1821" t="s">
        <v>3</v>
      </c>
      <c r="AT1821">
        <v>212</v>
      </c>
      <c r="AU1821" t="s">
        <v>3</v>
      </c>
      <c r="AV1821">
        <v>0</v>
      </c>
      <c r="AW1821">
        <v>2</v>
      </c>
      <c r="AX1821">
        <v>35813397</v>
      </c>
      <c r="AY1821">
        <v>1</v>
      </c>
      <c r="AZ1821">
        <v>0</v>
      </c>
      <c r="BA1821">
        <v>1801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CX1821">
        <f>Y1821*Source!I1733</f>
        <v>64.236000000000004</v>
      </c>
      <c r="CY1821">
        <f t="shared" si="298"/>
        <v>73.790000000000006</v>
      </c>
      <c r="CZ1821">
        <f t="shared" si="299"/>
        <v>15.06</v>
      </c>
      <c r="DA1821">
        <f t="shared" si="300"/>
        <v>4.9000000000000004</v>
      </c>
      <c r="DB1821">
        <f t="shared" si="301"/>
        <v>3192.72</v>
      </c>
      <c r="DC1821">
        <f t="shared" si="302"/>
        <v>0</v>
      </c>
    </row>
    <row r="1822" spans="1:107">
      <c r="A1822">
        <f>ROW(Source!A1733)</f>
        <v>1733</v>
      </c>
      <c r="B1822">
        <v>35806607</v>
      </c>
      <c r="C1822">
        <v>35813365</v>
      </c>
      <c r="D1822">
        <v>29114733</v>
      </c>
      <c r="E1822">
        <v>1</v>
      </c>
      <c r="F1822">
        <v>1</v>
      </c>
      <c r="G1822">
        <v>1</v>
      </c>
      <c r="H1822">
        <v>3</v>
      </c>
      <c r="I1822" t="s">
        <v>739</v>
      </c>
      <c r="J1822" t="s">
        <v>830</v>
      </c>
      <c r="K1822" t="s">
        <v>741</v>
      </c>
      <c r="L1822">
        <v>1354</v>
      </c>
      <c r="N1822">
        <v>1010</v>
      </c>
      <c r="O1822" t="s">
        <v>258</v>
      </c>
      <c r="P1822" t="s">
        <v>258</v>
      </c>
      <c r="Q1822">
        <v>1</v>
      </c>
      <c r="W1822">
        <v>0</v>
      </c>
      <c r="X1822">
        <v>-1352915271</v>
      </c>
      <c r="Y1822">
        <v>735</v>
      </c>
      <c r="AA1822">
        <v>0.3</v>
      </c>
      <c r="AB1822">
        <v>0</v>
      </c>
      <c r="AC1822">
        <v>0</v>
      </c>
      <c r="AD1822">
        <v>0</v>
      </c>
      <c r="AE1822">
        <v>0.02</v>
      </c>
      <c r="AF1822">
        <v>0</v>
      </c>
      <c r="AG1822">
        <v>0</v>
      </c>
      <c r="AH1822">
        <v>0</v>
      </c>
      <c r="AI1822">
        <v>14.91</v>
      </c>
      <c r="AJ1822">
        <v>1</v>
      </c>
      <c r="AK1822">
        <v>1</v>
      </c>
      <c r="AL1822">
        <v>1</v>
      </c>
      <c r="AN1822">
        <v>0</v>
      </c>
      <c r="AO1822">
        <v>1</v>
      </c>
      <c r="AP1822">
        <v>0</v>
      </c>
      <c r="AQ1822">
        <v>0</v>
      </c>
      <c r="AR1822">
        <v>0</v>
      </c>
      <c r="AS1822" t="s">
        <v>3</v>
      </c>
      <c r="AT1822">
        <v>735</v>
      </c>
      <c r="AU1822" t="s">
        <v>3</v>
      </c>
      <c r="AV1822">
        <v>0</v>
      </c>
      <c r="AW1822">
        <v>2</v>
      </c>
      <c r="AX1822">
        <v>35813398</v>
      </c>
      <c r="AY1822">
        <v>1</v>
      </c>
      <c r="AZ1822">
        <v>0</v>
      </c>
      <c r="BA1822">
        <v>1802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CX1822">
        <f>Y1822*Source!I1733</f>
        <v>222.70499999999998</v>
      </c>
      <c r="CY1822">
        <f t="shared" si="298"/>
        <v>0.3</v>
      </c>
      <c r="CZ1822">
        <f t="shared" si="299"/>
        <v>0.02</v>
      </c>
      <c r="DA1822">
        <f t="shared" si="300"/>
        <v>14.91</v>
      </c>
      <c r="DB1822">
        <f t="shared" si="301"/>
        <v>14.7</v>
      </c>
      <c r="DC1822">
        <f t="shared" si="302"/>
        <v>0</v>
      </c>
    </row>
    <row r="1823" spans="1:107">
      <c r="A1823">
        <f>ROW(Source!A1733)</f>
        <v>1733</v>
      </c>
      <c r="B1823">
        <v>35806607</v>
      </c>
      <c r="C1823">
        <v>35813365</v>
      </c>
      <c r="D1823">
        <v>29114734</v>
      </c>
      <c r="E1823">
        <v>1</v>
      </c>
      <c r="F1823">
        <v>1</v>
      </c>
      <c r="G1823">
        <v>1</v>
      </c>
      <c r="H1823">
        <v>3</v>
      </c>
      <c r="I1823" t="s">
        <v>742</v>
      </c>
      <c r="J1823" t="s">
        <v>889</v>
      </c>
      <c r="K1823" t="s">
        <v>744</v>
      </c>
      <c r="L1823">
        <v>1354</v>
      </c>
      <c r="N1823">
        <v>1010</v>
      </c>
      <c r="O1823" t="s">
        <v>258</v>
      </c>
      <c r="P1823" t="s">
        <v>258</v>
      </c>
      <c r="Q1823">
        <v>1</v>
      </c>
      <c r="W1823">
        <v>0</v>
      </c>
      <c r="X1823">
        <v>1370092194</v>
      </c>
      <c r="Y1823">
        <v>1855</v>
      </c>
      <c r="AA1823">
        <v>0.38</v>
      </c>
      <c r="AB1823">
        <v>0</v>
      </c>
      <c r="AC1823">
        <v>0</v>
      </c>
      <c r="AD1823">
        <v>0</v>
      </c>
      <c r="AE1823">
        <v>0.03</v>
      </c>
      <c r="AF1823">
        <v>0</v>
      </c>
      <c r="AG1823">
        <v>0</v>
      </c>
      <c r="AH1823">
        <v>0</v>
      </c>
      <c r="AI1823">
        <v>12.55</v>
      </c>
      <c r="AJ1823">
        <v>1</v>
      </c>
      <c r="AK1823">
        <v>1</v>
      </c>
      <c r="AL1823">
        <v>1</v>
      </c>
      <c r="AN1823">
        <v>0</v>
      </c>
      <c r="AO1823">
        <v>1</v>
      </c>
      <c r="AP1823">
        <v>0</v>
      </c>
      <c r="AQ1823">
        <v>0</v>
      </c>
      <c r="AR1823">
        <v>0</v>
      </c>
      <c r="AS1823" t="s">
        <v>3</v>
      </c>
      <c r="AT1823">
        <v>1855</v>
      </c>
      <c r="AU1823" t="s">
        <v>3</v>
      </c>
      <c r="AV1823">
        <v>0</v>
      </c>
      <c r="AW1823">
        <v>2</v>
      </c>
      <c r="AX1823">
        <v>35813399</v>
      </c>
      <c r="AY1823">
        <v>1</v>
      </c>
      <c r="AZ1823">
        <v>0</v>
      </c>
      <c r="BA1823">
        <v>1803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CX1823">
        <f>Y1823*Source!I1733</f>
        <v>562.06499999999994</v>
      </c>
      <c r="CY1823">
        <f t="shared" si="298"/>
        <v>0.38</v>
      </c>
      <c r="CZ1823">
        <f t="shared" si="299"/>
        <v>0.03</v>
      </c>
      <c r="DA1823">
        <f t="shared" si="300"/>
        <v>12.55</v>
      </c>
      <c r="DB1823">
        <f t="shared" si="301"/>
        <v>55.65</v>
      </c>
      <c r="DC1823">
        <f t="shared" si="302"/>
        <v>0</v>
      </c>
    </row>
    <row r="1824" spans="1:107">
      <c r="A1824">
        <f>ROW(Source!A1733)</f>
        <v>1733</v>
      </c>
      <c r="B1824">
        <v>35806607</v>
      </c>
      <c r="C1824">
        <v>35813365</v>
      </c>
      <c r="D1824">
        <v>29114482</v>
      </c>
      <c r="E1824">
        <v>1</v>
      </c>
      <c r="F1824">
        <v>1</v>
      </c>
      <c r="G1824">
        <v>1</v>
      </c>
      <c r="H1824">
        <v>3</v>
      </c>
      <c r="I1824" t="s">
        <v>745</v>
      </c>
      <c r="J1824" t="s">
        <v>890</v>
      </c>
      <c r="K1824" t="s">
        <v>747</v>
      </c>
      <c r="L1824">
        <v>1354</v>
      </c>
      <c r="N1824">
        <v>1010</v>
      </c>
      <c r="O1824" t="s">
        <v>258</v>
      </c>
      <c r="P1824" t="s">
        <v>258</v>
      </c>
      <c r="Q1824">
        <v>1</v>
      </c>
      <c r="W1824">
        <v>0</v>
      </c>
      <c r="X1824">
        <v>-520920930</v>
      </c>
      <c r="Y1824">
        <v>153</v>
      </c>
      <c r="AA1824">
        <v>0.33</v>
      </c>
      <c r="AB1824">
        <v>0</v>
      </c>
      <c r="AC1824">
        <v>0</v>
      </c>
      <c r="AD1824">
        <v>0</v>
      </c>
      <c r="AE1824">
        <v>7.0000000000000007E-2</v>
      </c>
      <c r="AF1824">
        <v>0</v>
      </c>
      <c r="AG1824">
        <v>0</v>
      </c>
      <c r="AH1824">
        <v>0</v>
      </c>
      <c r="AI1824">
        <v>4.74</v>
      </c>
      <c r="AJ1824">
        <v>1</v>
      </c>
      <c r="AK1824">
        <v>1</v>
      </c>
      <c r="AL1824">
        <v>1</v>
      </c>
      <c r="AN1824">
        <v>0</v>
      </c>
      <c r="AO1824">
        <v>1</v>
      </c>
      <c r="AP1824">
        <v>0</v>
      </c>
      <c r="AQ1824">
        <v>0</v>
      </c>
      <c r="AR1824">
        <v>0</v>
      </c>
      <c r="AS1824" t="s">
        <v>3</v>
      </c>
      <c r="AT1824">
        <v>153</v>
      </c>
      <c r="AU1824" t="s">
        <v>3</v>
      </c>
      <c r="AV1824">
        <v>0</v>
      </c>
      <c r="AW1824">
        <v>2</v>
      </c>
      <c r="AX1824">
        <v>35813400</v>
      </c>
      <c r="AY1824">
        <v>1</v>
      </c>
      <c r="AZ1824">
        <v>0</v>
      </c>
      <c r="BA1824">
        <v>1804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CX1824">
        <f>Y1824*Source!I1733</f>
        <v>46.359000000000002</v>
      </c>
      <c r="CY1824">
        <f t="shared" si="298"/>
        <v>0.33</v>
      </c>
      <c r="CZ1824">
        <f t="shared" si="299"/>
        <v>7.0000000000000007E-2</v>
      </c>
      <c r="DA1824">
        <f t="shared" si="300"/>
        <v>4.74</v>
      </c>
      <c r="DB1824">
        <f t="shared" si="301"/>
        <v>10.71</v>
      </c>
      <c r="DC1824">
        <f t="shared" si="302"/>
        <v>0</v>
      </c>
    </row>
    <row r="1825" spans="1:107">
      <c r="A1825">
        <f>ROW(Source!A1733)</f>
        <v>1733</v>
      </c>
      <c r="B1825">
        <v>35806607</v>
      </c>
      <c r="C1825">
        <v>35813365</v>
      </c>
      <c r="D1825">
        <v>29129584</v>
      </c>
      <c r="E1825">
        <v>1</v>
      </c>
      <c r="F1825">
        <v>1</v>
      </c>
      <c r="G1825">
        <v>1</v>
      </c>
      <c r="H1825">
        <v>3</v>
      </c>
      <c r="I1825" t="s">
        <v>748</v>
      </c>
      <c r="J1825" t="s">
        <v>891</v>
      </c>
      <c r="K1825" t="s">
        <v>750</v>
      </c>
      <c r="L1825">
        <v>1301</v>
      </c>
      <c r="N1825">
        <v>1003</v>
      </c>
      <c r="O1825" t="s">
        <v>151</v>
      </c>
      <c r="P1825" t="s">
        <v>151</v>
      </c>
      <c r="Q1825">
        <v>1</v>
      </c>
      <c r="W1825">
        <v>0</v>
      </c>
      <c r="X1825">
        <v>-1665253311</v>
      </c>
      <c r="Y1825">
        <v>88</v>
      </c>
      <c r="AA1825">
        <v>53.07</v>
      </c>
      <c r="AB1825">
        <v>0</v>
      </c>
      <c r="AC1825">
        <v>0</v>
      </c>
      <c r="AD1825">
        <v>0</v>
      </c>
      <c r="AE1825">
        <v>7.22</v>
      </c>
      <c r="AF1825">
        <v>0</v>
      </c>
      <c r="AG1825">
        <v>0</v>
      </c>
      <c r="AH1825">
        <v>0</v>
      </c>
      <c r="AI1825">
        <v>7.35</v>
      </c>
      <c r="AJ1825">
        <v>1</v>
      </c>
      <c r="AK1825">
        <v>1</v>
      </c>
      <c r="AL1825">
        <v>1</v>
      </c>
      <c r="AN1825">
        <v>0</v>
      </c>
      <c r="AO1825">
        <v>1</v>
      </c>
      <c r="AP1825">
        <v>0</v>
      </c>
      <c r="AQ1825">
        <v>0</v>
      </c>
      <c r="AR1825">
        <v>0</v>
      </c>
      <c r="AS1825" t="s">
        <v>3</v>
      </c>
      <c r="AT1825">
        <v>88</v>
      </c>
      <c r="AU1825" t="s">
        <v>3</v>
      </c>
      <c r="AV1825">
        <v>0</v>
      </c>
      <c r="AW1825">
        <v>2</v>
      </c>
      <c r="AX1825">
        <v>35813401</v>
      </c>
      <c r="AY1825">
        <v>1</v>
      </c>
      <c r="AZ1825">
        <v>0</v>
      </c>
      <c r="BA1825">
        <v>1805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CX1825">
        <f>Y1825*Source!I1733</f>
        <v>26.663999999999998</v>
      </c>
      <c r="CY1825">
        <f t="shared" si="298"/>
        <v>53.07</v>
      </c>
      <c r="CZ1825">
        <f t="shared" si="299"/>
        <v>7.22</v>
      </c>
      <c r="DA1825">
        <f t="shared" si="300"/>
        <v>7.35</v>
      </c>
      <c r="DB1825">
        <f t="shared" si="301"/>
        <v>635.36</v>
      </c>
      <c r="DC1825">
        <f t="shared" si="302"/>
        <v>0</v>
      </c>
    </row>
    <row r="1826" spans="1:107">
      <c r="A1826">
        <f>ROW(Source!A1733)</f>
        <v>1733</v>
      </c>
      <c r="B1826">
        <v>35806607</v>
      </c>
      <c r="C1826">
        <v>35813365</v>
      </c>
      <c r="D1826">
        <v>29129619</v>
      </c>
      <c r="E1826">
        <v>1</v>
      </c>
      <c r="F1826">
        <v>1</v>
      </c>
      <c r="G1826">
        <v>1</v>
      </c>
      <c r="H1826">
        <v>3</v>
      </c>
      <c r="I1826" t="s">
        <v>751</v>
      </c>
      <c r="J1826" t="s">
        <v>892</v>
      </c>
      <c r="K1826" t="s">
        <v>753</v>
      </c>
      <c r="L1826">
        <v>1301</v>
      </c>
      <c r="N1826">
        <v>1003</v>
      </c>
      <c r="O1826" t="s">
        <v>151</v>
      </c>
      <c r="P1826" t="s">
        <v>151</v>
      </c>
      <c r="Q1826">
        <v>1</v>
      </c>
      <c r="W1826">
        <v>0</v>
      </c>
      <c r="X1826">
        <v>1030922947</v>
      </c>
      <c r="Y1826">
        <v>225</v>
      </c>
      <c r="AA1826">
        <v>61.61</v>
      </c>
      <c r="AB1826">
        <v>0</v>
      </c>
      <c r="AC1826">
        <v>0</v>
      </c>
      <c r="AD1826">
        <v>0</v>
      </c>
      <c r="AE1826">
        <v>8.44</v>
      </c>
      <c r="AF1826">
        <v>0</v>
      </c>
      <c r="AG1826">
        <v>0</v>
      </c>
      <c r="AH1826">
        <v>0</v>
      </c>
      <c r="AI1826">
        <v>7.3</v>
      </c>
      <c r="AJ1826">
        <v>1</v>
      </c>
      <c r="AK1826">
        <v>1</v>
      </c>
      <c r="AL1826">
        <v>1</v>
      </c>
      <c r="AN1826">
        <v>0</v>
      </c>
      <c r="AO1826">
        <v>1</v>
      </c>
      <c r="AP1826">
        <v>0</v>
      </c>
      <c r="AQ1826">
        <v>0</v>
      </c>
      <c r="AR1826">
        <v>0</v>
      </c>
      <c r="AS1826" t="s">
        <v>3</v>
      </c>
      <c r="AT1826">
        <v>225</v>
      </c>
      <c r="AU1826" t="s">
        <v>3</v>
      </c>
      <c r="AV1826">
        <v>0</v>
      </c>
      <c r="AW1826">
        <v>2</v>
      </c>
      <c r="AX1826">
        <v>35813402</v>
      </c>
      <c r="AY1826">
        <v>1</v>
      </c>
      <c r="AZ1826">
        <v>0</v>
      </c>
      <c r="BA1826">
        <v>1806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CX1826">
        <f>Y1826*Source!I1733</f>
        <v>68.174999999999997</v>
      </c>
      <c r="CY1826">
        <f t="shared" si="298"/>
        <v>61.61</v>
      </c>
      <c r="CZ1826">
        <f t="shared" si="299"/>
        <v>8.44</v>
      </c>
      <c r="DA1826">
        <f t="shared" si="300"/>
        <v>7.3</v>
      </c>
      <c r="DB1826">
        <f t="shared" si="301"/>
        <v>1899</v>
      </c>
      <c r="DC1826">
        <f t="shared" si="302"/>
        <v>0</v>
      </c>
    </row>
    <row r="1827" spans="1:107">
      <c r="A1827">
        <f>ROW(Source!A1733)</f>
        <v>1733</v>
      </c>
      <c r="B1827">
        <v>35806607</v>
      </c>
      <c r="C1827">
        <v>35813365</v>
      </c>
      <c r="D1827">
        <v>29129634</v>
      </c>
      <c r="E1827">
        <v>1</v>
      </c>
      <c r="F1827">
        <v>1</v>
      </c>
      <c r="G1827">
        <v>1</v>
      </c>
      <c r="H1827">
        <v>3</v>
      </c>
      <c r="I1827" t="s">
        <v>853</v>
      </c>
      <c r="J1827" t="s">
        <v>893</v>
      </c>
      <c r="K1827" t="s">
        <v>855</v>
      </c>
      <c r="L1827">
        <v>1301</v>
      </c>
      <c r="N1827">
        <v>1003</v>
      </c>
      <c r="O1827" t="s">
        <v>151</v>
      </c>
      <c r="P1827" t="s">
        <v>151</v>
      </c>
      <c r="Q1827">
        <v>1</v>
      </c>
      <c r="W1827">
        <v>0</v>
      </c>
      <c r="X1827">
        <v>-234707112</v>
      </c>
      <c r="Y1827">
        <v>46</v>
      </c>
      <c r="AA1827">
        <v>37.020000000000003</v>
      </c>
      <c r="AB1827">
        <v>0</v>
      </c>
      <c r="AC1827">
        <v>0</v>
      </c>
      <c r="AD1827">
        <v>0</v>
      </c>
      <c r="AE1827">
        <v>3.32</v>
      </c>
      <c r="AF1827">
        <v>0</v>
      </c>
      <c r="AG1827">
        <v>0</v>
      </c>
      <c r="AH1827">
        <v>0</v>
      </c>
      <c r="AI1827">
        <v>11.15</v>
      </c>
      <c r="AJ1827">
        <v>1</v>
      </c>
      <c r="AK1827">
        <v>1</v>
      </c>
      <c r="AL1827">
        <v>1</v>
      </c>
      <c r="AN1827">
        <v>0</v>
      </c>
      <c r="AO1827">
        <v>1</v>
      </c>
      <c r="AP1827">
        <v>0</v>
      </c>
      <c r="AQ1827">
        <v>0</v>
      </c>
      <c r="AR1827">
        <v>0</v>
      </c>
      <c r="AS1827" t="s">
        <v>3</v>
      </c>
      <c r="AT1827">
        <v>46</v>
      </c>
      <c r="AU1827" t="s">
        <v>3</v>
      </c>
      <c r="AV1827">
        <v>0</v>
      </c>
      <c r="AW1827">
        <v>2</v>
      </c>
      <c r="AX1827">
        <v>35813403</v>
      </c>
      <c r="AY1827">
        <v>1</v>
      </c>
      <c r="AZ1827">
        <v>0</v>
      </c>
      <c r="BA1827">
        <v>1807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CX1827">
        <f>Y1827*Source!I1733</f>
        <v>13.937999999999999</v>
      </c>
      <c r="CY1827">
        <f t="shared" si="298"/>
        <v>37.020000000000003</v>
      </c>
      <c r="CZ1827">
        <f t="shared" si="299"/>
        <v>3.32</v>
      </c>
      <c r="DA1827">
        <f t="shared" si="300"/>
        <v>11.15</v>
      </c>
      <c r="DB1827">
        <f t="shared" si="301"/>
        <v>152.72</v>
      </c>
      <c r="DC1827">
        <f t="shared" si="302"/>
        <v>0</v>
      </c>
    </row>
    <row r="1828" spans="1:107">
      <c r="A1828">
        <f>ROW(Source!A1734)</f>
        <v>1734</v>
      </c>
      <c r="B1828">
        <v>35806607</v>
      </c>
      <c r="C1828">
        <v>35813404</v>
      </c>
      <c r="D1828">
        <v>18409850</v>
      </c>
      <c r="E1828">
        <v>1</v>
      </c>
      <c r="F1828">
        <v>1</v>
      </c>
      <c r="G1828">
        <v>1</v>
      </c>
      <c r="H1828">
        <v>1</v>
      </c>
      <c r="I1828" t="s">
        <v>709</v>
      </c>
      <c r="J1828" t="s">
        <v>3</v>
      </c>
      <c r="K1828" t="s">
        <v>710</v>
      </c>
      <c r="L1828">
        <v>1369</v>
      </c>
      <c r="N1828">
        <v>1013</v>
      </c>
      <c r="O1828" t="s">
        <v>583</v>
      </c>
      <c r="P1828" t="s">
        <v>583</v>
      </c>
      <c r="Q1828">
        <v>1</v>
      </c>
      <c r="W1828">
        <v>0</v>
      </c>
      <c r="X1828">
        <v>855544366</v>
      </c>
      <c r="Y1828">
        <v>96.6</v>
      </c>
      <c r="AA1828">
        <v>0</v>
      </c>
      <c r="AB1828">
        <v>0</v>
      </c>
      <c r="AC1828">
        <v>0</v>
      </c>
      <c r="AD1828">
        <v>300.99</v>
      </c>
      <c r="AE1828">
        <v>0</v>
      </c>
      <c r="AF1828">
        <v>0</v>
      </c>
      <c r="AG1828">
        <v>0</v>
      </c>
      <c r="AH1828">
        <v>300.99</v>
      </c>
      <c r="AI1828">
        <v>1</v>
      </c>
      <c r="AJ1828">
        <v>1</v>
      </c>
      <c r="AK1828">
        <v>1</v>
      </c>
      <c r="AL1828">
        <v>1</v>
      </c>
      <c r="AN1828">
        <v>0</v>
      </c>
      <c r="AO1828">
        <v>1</v>
      </c>
      <c r="AP1828">
        <v>1</v>
      </c>
      <c r="AQ1828">
        <v>0</v>
      </c>
      <c r="AR1828">
        <v>0</v>
      </c>
      <c r="AS1828" t="s">
        <v>3</v>
      </c>
      <c r="AT1828">
        <v>84</v>
      </c>
      <c r="AU1828" t="s">
        <v>144</v>
      </c>
      <c r="AV1828">
        <v>1</v>
      </c>
      <c r="AW1828">
        <v>2</v>
      </c>
      <c r="AX1828">
        <v>35813423</v>
      </c>
      <c r="AY1828">
        <v>2</v>
      </c>
      <c r="AZ1828">
        <v>131072</v>
      </c>
      <c r="BA1828">
        <v>1808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CX1828">
        <f>Y1828*Source!I1734</f>
        <v>29.269799999999996</v>
      </c>
      <c r="CY1828">
        <f>AD1828</f>
        <v>300.99</v>
      </c>
      <c r="CZ1828">
        <f>AH1828</f>
        <v>300.99</v>
      </c>
      <c r="DA1828">
        <f>AL1828</f>
        <v>1</v>
      </c>
      <c r="DB1828">
        <f>ROUND((ROUND(AT1828*CZ1828,2)*1.15),2)</f>
        <v>29075.63</v>
      </c>
      <c r="DC1828">
        <f>ROUND((ROUND(AT1828*AG1828,2)*1.15),2)</f>
        <v>0</v>
      </c>
    </row>
    <row r="1829" spans="1:107">
      <c r="A1829">
        <f>ROW(Source!A1734)</f>
        <v>1734</v>
      </c>
      <c r="B1829">
        <v>35806607</v>
      </c>
      <c r="C1829">
        <v>35813404</v>
      </c>
      <c r="D1829">
        <v>29173472</v>
      </c>
      <c r="E1829">
        <v>1</v>
      </c>
      <c r="F1829">
        <v>1</v>
      </c>
      <c r="G1829">
        <v>1</v>
      </c>
      <c r="H1829">
        <v>2</v>
      </c>
      <c r="I1829" t="s">
        <v>660</v>
      </c>
      <c r="J1829" t="s">
        <v>661</v>
      </c>
      <c r="K1829" t="s">
        <v>662</v>
      </c>
      <c r="L1829">
        <v>1368</v>
      </c>
      <c r="N1829">
        <v>1011</v>
      </c>
      <c r="O1829" t="s">
        <v>589</v>
      </c>
      <c r="P1829" t="s">
        <v>589</v>
      </c>
      <c r="Q1829">
        <v>1</v>
      </c>
      <c r="W1829">
        <v>0</v>
      </c>
      <c r="X1829">
        <v>275932499</v>
      </c>
      <c r="Y1829">
        <v>2.75</v>
      </c>
      <c r="AA1829">
        <v>0</v>
      </c>
      <c r="AB1829">
        <v>12.75</v>
      </c>
      <c r="AC1829">
        <v>0</v>
      </c>
      <c r="AD1829">
        <v>0</v>
      </c>
      <c r="AE1829">
        <v>0</v>
      </c>
      <c r="AF1829">
        <v>3</v>
      </c>
      <c r="AG1829">
        <v>0</v>
      </c>
      <c r="AH1829">
        <v>0</v>
      </c>
      <c r="AI1829">
        <v>1</v>
      </c>
      <c r="AJ1829">
        <v>4.25</v>
      </c>
      <c r="AK1829">
        <v>33.18</v>
      </c>
      <c r="AL1829">
        <v>1</v>
      </c>
      <c r="AN1829">
        <v>0</v>
      </c>
      <c r="AO1829">
        <v>1</v>
      </c>
      <c r="AP1829">
        <v>1</v>
      </c>
      <c r="AQ1829">
        <v>0</v>
      </c>
      <c r="AR1829">
        <v>0</v>
      </c>
      <c r="AS1829" t="s">
        <v>3</v>
      </c>
      <c r="AT1829">
        <v>2.2000000000000002</v>
      </c>
      <c r="AU1829" t="s">
        <v>143</v>
      </c>
      <c r="AV1829">
        <v>0</v>
      </c>
      <c r="AW1829">
        <v>2</v>
      </c>
      <c r="AX1829">
        <v>35813424</v>
      </c>
      <c r="AY1829">
        <v>1</v>
      </c>
      <c r="AZ1829">
        <v>0</v>
      </c>
      <c r="BA1829">
        <v>1809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CX1829">
        <f>Y1829*Source!I1734</f>
        <v>0.83324999999999994</v>
      </c>
      <c r="CY1829">
        <f>AB1829</f>
        <v>12.75</v>
      </c>
      <c r="CZ1829">
        <f>AF1829</f>
        <v>3</v>
      </c>
      <c r="DA1829">
        <f>AJ1829</f>
        <v>4.25</v>
      </c>
      <c r="DB1829">
        <f>ROUND((ROUND(AT1829*CZ1829,2)*1.25),2)</f>
        <v>8.25</v>
      </c>
      <c r="DC1829">
        <f>ROUND((ROUND(AT1829*AG1829,2)*1.25),2)</f>
        <v>0</v>
      </c>
    </row>
    <row r="1830" spans="1:107">
      <c r="A1830">
        <f>ROW(Source!A1734)</f>
        <v>1734</v>
      </c>
      <c r="B1830">
        <v>35806607</v>
      </c>
      <c r="C1830">
        <v>35813404</v>
      </c>
      <c r="D1830">
        <v>29174538</v>
      </c>
      <c r="E1830">
        <v>1</v>
      </c>
      <c r="F1830">
        <v>1</v>
      </c>
      <c r="G1830">
        <v>1</v>
      </c>
      <c r="H1830">
        <v>2</v>
      </c>
      <c r="I1830" t="s">
        <v>712</v>
      </c>
      <c r="J1830" t="s">
        <v>820</v>
      </c>
      <c r="K1830" t="s">
        <v>714</v>
      </c>
      <c r="L1830">
        <v>1368</v>
      </c>
      <c r="N1830">
        <v>1011</v>
      </c>
      <c r="O1830" t="s">
        <v>589</v>
      </c>
      <c r="P1830" t="s">
        <v>589</v>
      </c>
      <c r="Q1830">
        <v>1</v>
      </c>
      <c r="W1830">
        <v>0</v>
      </c>
      <c r="X1830">
        <v>1107538725</v>
      </c>
      <c r="Y1830">
        <v>0.21250000000000002</v>
      </c>
      <c r="AA1830">
        <v>0</v>
      </c>
      <c r="AB1830">
        <v>187.1</v>
      </c>
      <c r="AC1830">
        <v>0</v>
      </c>
      <c r="AD1830">
        <v>0</v>
      </c>
      <c r="AE1830">
        <v>0</v>
      </c>
      <c r="AF1830">
        <v>33.590000000000003</v>
      </c>
      <c r="AG1830">
        <v>0</v>
      </c>
      <c r="AH1830">
        <v>0</v>
      </c>
      <c r="AI1830">
        <v>1</v>
      </c>
      <c r="AJ1830">
        <v>5.57</v>
      </c>
      <c r="AK1830">
        <v>33.18</v>
      </c>
      <c r="AL1830">
        <v>1</v>
      </c>
      <c r="AN1830">
        <v>0</v>
      </c>
      <c r="AO1830">
        <v>1</v>
      </c>
      <c r="AP1830">
        <v>1</v>
      </c>
      <c r="AQ1830">
        <v>0</v>
      </c>
      <c r="AR1830">
        <v>0</v>
      </c>
      <c r="AS1830" t="s">
        <v>3</v>
      </c>
      <c r="AT1830">
        <v>0.17</v>
      </c>
      <c r="AU1830" t="s">
        <v>143</v>
      </c>
      <c r="AV1830">
        <v>0</v>
      </c>
      <c r="AW1830">
        <v>2</v>
      </c>
      <c r="AX1830">
        <v>35813425</v>
      </c>
      <c r="AY1830">
        <v>1</v>
      </c>
      <c r="AZ1830">
        <v>0</v>
      </c>
      <c r="BA1830">
        <v>1810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CX1830">
        <f>Y1830*Source!I1734</f>
        <v>6.43875E-2</v>
      </c>
      <c r="CY1830">
        <f>AB1830</f>
        <v>187.1</v>
      </c>
      <c r="CZ1830">
        <f>AF1830</f>
        <v>33.590000000000003</v>
      </c>
      <c r="DA1830">
        <f>AJ1830</f>
        <v>5.57</v>
      </c>
      <c r="DB1830">
        <f>ROUND((ROUND(AT1830*CZ1830,2)*1.25),2)</f>
        <v>7.14</v>
      </c>
      <c r="DC1830">
        <f>ROUND((ROUND(AT1830*AG1830,2)*1.25),2)</f>
        <v>0</v>
      </c>
    </row>
    <row r="1831" spans="1:107">
      <c r="A1831">
        <f>ROW(Source!A1734)</f>
        <v>1734</v>
      </c>
      <c r="B1831">
        <v>35806607</v>
      </c>
      <c r="C1831">
        <v>35813404</v>
      </c>
      <c r="D1831">
        <v>29174580</v>
      </c>
      <c r="E1831">
        <v>1</v>
      </c>
      <c r="F1831">
        <v>1</v>
      </c>
      <c r="G1831">
        <v>1</v>
      </c>
      <c r="H1831">
        <v>2</v>
      </c>
      <c r="I1831" t="s">
        <v>715</v>
      </c>
      <c r="J1831" t="s">
        <v>821</v>
      </c>
      <c r="K1831" t="s">
        <v>717</v>
      </c>
      <c r="L1831">
        <v>1368</v>
      </c>
      <c r="N1831">
        <v>1011</v>
      </c>
      <c r="O1831" t="s">
        <v>589</v>
      </c>
      <c r="P1831" t="s">
        <v>589</v>
      </c>
      <c r="Q1831">
        <v>1</v>
      </c>
      <c r="W1831">
        <v>0</v>
      </c>
      <c r="X1831">
        <v>-169468834</v>
      </c>
      <c r="Y1831">
        <v>1.0874999999999999</v>
      </c>
      <c r="AA1831">
        <v>0</v>
      </c>
      <c r="AB1831">
        <v>31.87</v>
      </c>
      <c r="AC1831">
        <v>0</v>
      </c>
      <c r="AD1831">
        <v>0</v>
      </c>
      <c r="AE1831">
        <v>0</v>
      </c>
      <c r="AF1831">
        <v>2.08</v>
      </c>
      <c r="AG1831">
        <v>0</v>
      </c>
      <c r="AH1831">
        <v>0</v>
      </c>
      <c r="AI1831">
        <v>1</v>
      </c>
      <c r="AJ1831">
        <v>15.32</v>
      </c>
      <c r="AK1831">
        <v>33.18</v>
      </c>
      <c r="AL1831">
        <v>1</v>
      </c>
      <c r="AN1831">
        <v>0</v>
      </c>
      <c r="AO1831">
        <v>1</v>
      </c>
      <c r="AP1831">
        <v>1</v>
      </c>
      <c r="AQ1831">
        <v>0</v>
      </c>
      <c r="AR1831">
        <v>0</v>
      </c>
      <c r="AS1831" t="s">
        <v>3</v>
      </c>
      <c r="AT1831">
        <v>0.87</v>
      </c>
      <c r="AU1831" t="s">
        <v>143</v>
      </c>
      <c r="AV1831">
        <v>0</v>
      </c>
      <c r="AW1831">
        <v>2</v>
      </c>
      <c r="AX1831">
        <v>35813426</v>
      </c>
      <c r="AY1831">
        <v>1</v>
      </c>
      <c r="AZ1831">
        <v>0</v>
      </c>
      <c r="BA1831">
        <v>1811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CX1831">
        <f>Y1831*Source!I1734</f>
        <v>0.32951249999999999</v>
      </c>
      <c r="CY1831">
        <f>AB1831</f>
        <v>31.87</v>
      </c>
      <c r="CZ1831">
        <f>AF1831</f>
        <v>2.08</v>
      </c>
      <c r="DA1831">
        <f>AJ1831</f>
        <v>15.32</v>
      </c>
      <c r="DB1831">
        <f>ROUND((ROUND(AT1831*CZ1831,2)*1.25),2)</f>
        <v>2.2599999999999998</v>
      </c>
      <c r="DC1831">
        <f>ROUND((ROUND(AT1831*AG1831,2)*1.25),2)</f>
        <v>0</v>
      </c>
    </row>
    <row r="1832" spans="1:107">
      <c r="A1832">
        <f>ROW(Source!A1734)</f>
        <v>1734</v>
      </c>
      <c r="B1832">
        <v>35806607</v>
      </c>
      <c r="C1832">
        <v>35813404</v>
      </c>
      <c r="D1832">
        <v>29109354</v>
      </c>
      <c r="E1832">
        <v>1</v>
      </c>
      <c r="F1832">
        <v>1</v>
      </c>
      <c r="G1832">
        <v>1</v>
      </c>
      <c r="H1832">
        <v>3</v>
      </c>
      <c r="I1832" t="s">
        <v>718</v>
      </c>
      <c r="J1832" t="s">
        <v>822</v>
      </c>
      <c r="K1832" t="s">
        <v>720</v>
      </c>
      <c r="L1832">
        <v>1346</v>
      </c>
      <c r="N1832">
        <v>1009</v>
      </c>
      <c r="O1832" t="s">
        <v>170</v>
      </c>
      <c r="P1832" t="s">
        <v>170</v>
      </c>
      <c r="Q1832">
        <v>1</v>
      </c>
      <c r="W1832">
        <v>0</v>
      </c>
      <c r="X1832">
        <v>-882693383</v>
      </c>
      <c r="Y1832">
        <v>10</v>
      </c>
      <c r="AA1832">
        <v>64.010000000000005</v>
      </c>
      <c r="AB1832">
        <v>0</v>
      </c>
      <c r="AC1832">
        <v>0</v>
      </c>
      <c r="AD1832">
        <v>0</v>
      </c>
      <c r="AE1832">
        <v>46.72</v>
      </c>
      <c r="AF1832">
        <v>0</v>
      </c>
      <c r="AG1832">
        <v>0</v>
      </c>
      <c r="AH1832">
        <v>0</v>
      </c>
      <c r="AI1832">
        <v>1.37</v>
      </c>
      <c r="AJ1832">
        <v>1</v>
      </c>
      <c r="AK1832">
        <v>1</v>
      </c>
      <c r="AL1832">
        <v>1</v>
      </c>
      <c r="AN1832">
        <v>0</v>
      </c>
      <c r="AO1832">
        <v>1</v>
      </c>
      <c r="AP1832">
        <v>0</v>
      </c>
      <c r="AQ1832">
        <v>0</v>
      </c>
      <c r="AR1832">
        <v>0</v>
      </c>
      <c r="AS1832" t="s">
        <v>3</v>
      </c>
      <c r="AT1832">
        <v>10</v>
      </c>
      <c r="AU1832" t="s">
        <v>3</v>
      </c>
      <c r="AV1832">
        <v>0</v>
      </c>
      <c r="AW1832">
        <v>2</v>
      </c>
      <c r="AX1832">
        <v>35813427</v>
      </c>
      <c r="AY1832">
        <v>1</v>
      </c>
      <c r="AZ1832">
        <v>0</v>
      </c>
      <c r="BA1832">
        <v>1812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CX1832">
        <f>Y1832*Source!I1734</f>
        <v>3.03</v>
      </c>
      <c r="CY1832">
        <f t="shared" ref="CY1832:CY1845" si="303">AA1832</f>
        <v>64.010000000000005</v>
      </c>
      <c r="CZ1832">
        <f t="shared" ref="CZ1832:CZ1845" si="304">AE1832</f>
        <v>46.72</v>
      </c>
      <c r="DA1832">
        <f t="shared" ref="DA1832:DA1845" si="305">AI1832</f>
        <v>1.37</v>
      </c>
      <c r="DB1832">
        <f t="shared" ref="DB1832:DB1845" si="306">ROUND(ROUND(AT1832*CZ1832,2),2)</f>
        <v>467.2</v>
      </c>
      <c r="DC1832">
        <f t="shared" ref="DC1832:DC1845" si="307">ROUND(ROUND(AT1832*AG1832,2),2)</f>
        <v>0</v>
      </c>
    </row>
    <row r="1833" spans="1:107">
      <c r="A1833">
        <f>ROW(Source!A1734)</f>
        <v>1734</v>
      </c>
      <c r="B1833">
        <v>35806607</v>
      </c>
      <c r="C1833">
        <v>35813404</v>
      </c>
      <c r="D1833">
        <v>29109414</v>
      </c>
      <c r="E1833">
        <v>1</v>
      </c>
      <c r="F1833">
        <v>1</v>
      </c>
      <c r="G1833">
        <v>1</v>
      </c>
      <c r="H1833">
        <v>3</v>
      </c>
      <c r="I1833" t="s">
        <v>721</v>
      </c>
      <c r="J1833" t="s">
        <v>887</v>
      </c>
      <c r="K1833" t="s">
        <v>723</v>
      </c>
      <c r="L1833">
        <v>1346</v>
      </c>
      <c r="N1833">
        <v>1009</v>
      </c>
      <c r="O1833" t="s">
        <v>170</v>
      </c>
      <c r="P1833" t="s">
        <v>170</v>
      </c>
      <c r="Q1833">
        <v>1</v>
      </c>
      <c r="W1833">
        <v>0</v>
      </c>
      <c r="X1833">
        <v>1092262719</v>
      </c>
      <c r="Y1833">
        <v>137</v>
      </c>
      <c r="AA1833">
        <v>10.1</v>
      </c>
      <c r="AB1833">
        <v>0</v>
      </c>
      <c r="AC1833">
        <v>0</v>
      </c>
      <c r="AD1833">
        <v>0</v>
      </c>
      <c r="AE1833">
        <v>1.58</v>
      </c>
      <c r="AF1833">
        <v>0</v>
      </c>
      <c r="AG1833">
        <v>0</v>
      </c>
      <c r="AH1833">
        <v>0</v>
      </c>
      <c r="AI1833">
        <v>6.39</v>
      </c>
      <c r="AJ1833">
        <v>1</v>
      </c>
      <c r="AK1833">
        <v>1</v>
      </c>
      <c r="AL1833">
        <v>1</v>
      </c>
      <c r="AN1833">
        <v>0</v>
      </c>
      <c r="AO1833">
        <v>1</v>
      </c>
      <c r="AP1833">
        <v>0</v>
      </c>
      <c r="AQ1833">
        <v>0</v>
      </c>
      <c r="AR1833">
        <v>0</v>
      </c>
      <c r="AS1833" t="s">
        <v>3</v>
      </c>
      <c r="AT1833">
        <v>137</v>
      </c>
      <c r="AU1833" t="s">
        <v>3</v>
      </c>
      <c r="AV1833">
        <v>0</v>
      </c>
      <c r="AW1833">
        <v>2</v>
      </c>
      <c r="AX1833">
        <v>35813428</v>
      </c>
      <c r="AY1833">
        <v>1</v>
      </c>
      <c r="AZ1833">
        <v>0</v>
      </c>
      <c r="BA1833">
        <v>1813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CX1833">
        <f>Y1833*Source!I1734</f>
        <v>41.510999999999996</v>
      </c>
      <c r="CY1833">
        <f t="shared" si="303"/>
        <v>10.1</v>
      </c>
      <c r="CZ1833">
        <f t="shared" si="304"/>
        <v>1.58</v>
      </c>
      <c r="DA1833">
        <f t="shared" si="305"/>
        <v>6.39</v>
      </c>
      <c r="DB1833">
        <f t="shared" si="306"/>
        <v>216.46</v>
      </c>
      <c r="DC1833">
        <f t="shared" si="307"/>
        <v>0</v>
      </c>
    </row>
    <row r="1834" spans="1:107">
      <c r="A1834">
        <f>ROW(Source!A1734)</f>
        <v>1734</v>
      </c>
      <c r="B1834">
        <v>35806607</v>
      </c>
      <c r="C1834">
        <v>35813404</v>
      </c>
      <c r="D1834">
        <v>29109781</v>
      </c>
      <c r="E1834">
        <v>1</v>
      </c>
      <c r="F1834">
        <v>1</v>
      </c>
      <c r="G1834">
        <v>1</v>
      </c>
      <c r="H1834">
        <v>3</v>
      </c>
      <c r="I1834" t="s">
        <v>724</v>
      </c>
      <c r="J1834" t="s">
        <v>823</v>
      </c>
      <c r="K1834" t="s">
        <v>726</v>
      </c>
      <c r="L1834">
        <v>1346</v>
      </c>
      <c r="N1834">
        <v>1009</v>
      </c>
      <c r="O1834" t="s">
        <v>170</v>
      </c>
      <c r="P1834" t="s">
        <v>170</v>
      </c>
      <c r="Q1834">
        <v>1</v>
      </c>
      <c r="W1834">
        <v>0</v>
      </c>
      <c r="X1834">
        <v>-306339415</v>
      </c>
      <c r="Y1834">
        <v>10</v>
      </c>
      <c r="AA1834">
        <v>60.38</v>
      </c>
      <c r="AB1834">
        <v>0</v>
      </c>
      <c r="AC1834">
        <v>0</v>
      </c>
      <c r="AD1834">
        <v>0</v>
      </c>
      <c r="AE1834">
        <v>11.12</v>
      </c>
      <c r="AF1834">
        <v>0</v>
      </c>
      <c r="AG1834">
        <v>0</v>
      </c>
      <c r="AH1834">
        <v>0</v>
      </c>
      <c r="AI1834">
        <v>5.43</v>
      </c>
      <c r="AJ1834">
        <v>1</v>
      </c>
      <c r="AK1834">
        <v>1</v>
      </c>
      <c r="AL1834">
        <v>1</v>
      </c>
      <c r="AN1834">
        <v>0</v>
      </c>
      <c r="AO1834">
        <v>1</v>
      </c>
      <c r="AP1834">
        <v>0</v>
      </c>
      <c r="AQ1834">
        <v>0</v>
      </c>
      <c r="AR1834">
        <v>0</v>
      </c>
      <c r="AS1834" t="s">
        <v>3</v>
      </c>
      <c r="AT1834">
        <v>10</v>
      </c>
      <c r="AU1834" t="s">
        <v>3</v>
      </c>
      <c r="AV1834">
        <v>0</v>
      </c>
      <c r="AW1834">
        <v>2</v>
      </c>
      <c r="AX1834">
        <v>35813429</v>
      </c>
      <c r="AY1834">
        <v>1</v>
      </c>
      <c r="AZ1834">
        <v>0</v>
      </c>
      <c r="BA1834">
        <v>1814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CX1834">
        <f>Y1834*Source!I1734</f>
        <v>3.03</v>
      </c>
      <c r="CY1834">
        <f t="shared" si="303"/>
        <v>60.38</v>
      </c>
      <c r="CZ1834">
        <f t="shared" si="304"/>
        <v>11.12</v>
      </c>
      <c r="DA1834">
        <f t="shared" si="305"/>
        <v>5.43</v>
      </c>
      <c r="DB1834">
        <f t="shared" si="306"/>
        <v>111.2</v>
      </c>
      <c r="DC1834">
        <f t="shared" si="307"/>
        <v>0</v>
      </c>
    </row>
    <row r="1835" spans="1:107">
      <c r="A1835">
        <f>ROW(Source!A1734)</f>
        <v>1734</v>
      </c>
      <c r="B1835">
        <v>35806607</v>
      </c>
      <c r="C1835">
        <v>35813404</v>
      </c>
      <c r="D1835">
        <v>29109782</v>
      </c>
      <c r="E1835">
        <v>1</v>
      </c>
      <c r="F1835">
        <v>1</v>
      </c>
      <c r="G1835">
        <v>1</v>
      </c>
      <c r="H1835">
        <v>3</v>
      </c>
      <c r="I1835" t="s">
        <v>727</v>
      </c>
      <c r="J1835" t="s">
        <v>824</v>
      </c>
      <c r="K1835" t="s">
        <v>729</v>
      </c>
      <c r="L1835">
        <v>1346</v>
      </c>
      <c r="N1835">
        <v>1009</v>
      </c>
      <c r="O1835" t="s">
        <v>170</v>
      </c>
      <c r="P1835" t="s">
        <v>170</v>
      </c>
      <c r="Q1835">
        <v>1</v>
      </c>
      <c r="W1835">
        <v>0</v>
      </c>
      <c r="X1835">
        <v>-71279152</v>
      </c>
      <c r="Y1835">
        <v>69</v>
      </c>
      <c r="AA1835">
        <v>16.309999999999999</v>
      </c>
      <c r="AB1835">
        <v>0</v>
      </c>
      <c r="AC1835">
        <v>0</v>
      </c>
      <c r="AD1835">
        <v>0</v>
      </c>
      <c r="AE1835">
        <v>4.3600000000000003</v>
      </c>
      <c r="AF1835">
        <v>0</v>
      </c>
      <c r="AG1835">
        <v>0</v>
      </c>
      <c r="AH1835">
        <v>0</v>
      </c>
      <c r="AI1835">
        <v>3.74</v>
      </c>
      <c r="AJ1835">
        <v>1</v>
      </c>
      <c r="AK1835">
        <v>1</v>
      </c>
      <c r="AL1835">
        <v>1</v>
      </c>
      <c r="AN1835">
        <v>0</v>
      </c>
      <c r="AO1835">
        <v>1</v>
      </c>
      <c r="AP1835">
        <v>0</v>
      </c>
      <c r="AQ1835">
        <v>0</v>
      </c>
      <c r="AR1835">
        <v>0</v>
      </c>
      <c r="AS1835" t="s">
        <v>3</v>
      </c>
      <c r="AT1835">
        <v>69</v>
      </c>
      <c r="AU1835" t="s">
        <v>3</v>
      </c>
      <c r="AV1835">
        <v>0</v>
      </c>
      <c r="AW1835">
        <v>2</v>
      </c>
      <c r="AX1835">
        <v>35813430</v>
      </c>
      <c r="AY1835">
        <v>1</v>
      </c>
      <c r="AZ1835">
        <v>0</v>
      </c>
      <c r="BA1835">
        <v>1815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CX1835">
        <f>Y1835*Source!I1734</f>
        <v>20.907</v>
      </c>
      <c r="CY1835">
        <f t="shared" si="303"/>
        <v>16.309999999999999</v>
      </c>
      <c r="CZ1835">
        <f t="shared" si="304"/>
        <v>4.3600000000000003</v>
      </c>
      <c r="DA1835">
        <f t="shared" si="305"/>
        <v>3.74</v>
      </c>
      <c r="DB1835">
        <f t="shared" si="306"/>
        <v>300.83999999999997</v>
      </c>
      <c r="DC1835">
        <f t="shared" si="307"/>
        <v>0</v>
      </c>
    </row>
    <row r="1836" spans="1:107">
      <c r="A1836">
        <f>ROW(Source!A1734)</f>
        <v>1734</v>
      </c>
      <c r="B1836">
        <v>35806607</v>
      </c>
      <c r="C1836">
        <v>35813404</v>
      </c>
      <c r="D1836">
        <v>29110699</v>
      </c>
      <c r="E1836">
        <v>1</v>
      </c>
      <c r="F1836">
        <v>1</v>
      </c>
      <c r="G1836">
        <v>1</v>
      </c>
      <c r="H1836">
        <v>3</v>
      </c>
      <c r="I1836" t="s">
        <v>730</v>
      </c>
      <c r="J1836" t="s">
        <v>825</v>
      </c>
      <c r="K1836" t="s">
        <v>732</v>
      </c>
      <c r="L1836">
        <v>1301</v>
      </c>
      <c r="N1836">
        <v>1003</v>
      </c>
      <c r="O1836" t="s">
        <v>151</v>
      </c>
      <c r="P1836" t="s">
        <v>151</v>
      </c>
      <c r="Q1836">
        <v>1</v>
      </c>
      <c r="W1836">
        <v>0</v>
      </c>
      <c r="X1836">
        <v>1063889258</v>
      </c>
      <c r="Y1836">
        <v>118</v>
      </c>
      <c r="AA1836">
        <v>1.24</v>
      </c>
      <c r="AB1836">
        <v>0</v>
      </c>
      <c r="AC1836">
        <v>0</v>
      </c>
      <c r="AD1836">
        <v>0</v>
      </c>
      <c r="AE1836">
        <v>0.17</v>
      </c>
      <c r="AF1836">
        <v>0</v>
      </c>
      <c r="AG1836">
        <v>0</v>
      </c>
      <c r="AH1836">
        <v>0</v>
      </c>
      <c r="AI1836">
        <v>7.29</v>
      </c>
      <c r="AJ1836">
        <v>1</v>
      </c>
      <c r="AK1836">
        <v>1</v>
      </c>
      <c r="AL1836">
        <v>1</v>
      </c>
      <c r="AN1836">
        <v>0</v>
      </c>
      <c r="AO1836">
        <v>1</v>
      </c>
      <c r="AP1836">
        <v>0</v>
      </c>
      <c r="AQ1836">
        <v>0</v>
      </c>
      <c r="AR1836">
        <v>0</v>
      </c>
      <c r="AS1836" t="s">
        <v>3</v>
      </c>
      <c r="AT1836">
        <v>118</v>
      </c>
      <c r="AU1836" t="s">
        <v>3</v>
      </c>
      <c r="AV1836">
        <v>0</v>
      </c>
      <c r="AW1836">
        <v>2</v>
      </c>
      <c r="AX1836">
        <v>35813431</v>
      </c>
      <c r="AY1836">
        <v>1</v>
      </c>
      <c r="AZ1836">
        <v>0</v>
      </c>
      <c r="BA1836">
        <v>1816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CX1836">
        <f>Y1836*Source!I1734</f>
        <v>35.753999999999998</v>
      </c>
      <c r="CY1836">
        <f t="shared" si="303"/>
        <v>1.24</v>
      </c>
      <c r="CZ1836">
        <f t="shared" si="304"/>
        <v>0.17</v>
      </c>
      <c r="DA1836">
        <f t="shared" si="305"/>
        <v>7.29</v>
      </c>
      <c r="DB1836">
        <f t="shared" si="306"/>
        <v>20.059999999999999</v>
      </c>
      <c r="DC1836">
        <f t="shared" si="307"/>
        <v>0</v>
      </c>
    </row>
    <row r="1837" spans="1:107">
      <c r="A1837">
        <f>ROW(Source!A1734)</f>
        <v>1734</v>
      </c>
      <c r="B1837">
        <v>35806607</v>
      </c>
      <c r="C1837">
        <v>35813404</v>
      </c>
      <c r="D1837">
        <v>29110797</v>
      </c>
      <c r="E1837">
        <v>1</v>
      </c>
      <c r="F1837">
        <v>1</v>
      </c>
      <c r="G1837">
        <v>1</v>
      </c>
      <c r="H1837">
        <v>3</v>
      </c>
      <c r="I1837" t="s">
        <v>733</v>
      </c>
      <c r="J1837" t="s">
        <v>826</v>
      </c>
      <c r="K1837" t="s">
        <v>735</v>
      </c>
      <c r="L1837">
        <v>1301</v>
      </c>
      <c r="N1837">
        <v>1003</v>
      </c>
      <c r="O1837" t="s">
        <v>151</v>
      </c>
      <c r="P1837" t="s">
        <v>151</v>
      </c>
      <c r="Q1837">
        <v>1</v>
      </c>
      <c r="W1837">
        <v>0</v>
      </c>
      <c r="X1837">
        <v>1919953005</v>
      </c>
      <c r="Y1837">
        <v>80</v>
      </c>
      <c r="AA1837">
        <v>15.5</v>
      </c>
      <c r="AB1837">
        <v>0</v>
      </c>
      <c r="AC1837">
        <v>0</v>
      </c>
      <c r="AD1837">
        <v>0</v>
      </c>
      <c r="AE1837">
        <v>1.74</v>
      </c>
      <c r="AF1837">
        <v>0</v>
      </c>
      <c r="AG1837">
        <v>0</v>
      </c>
      <c r="AH1837">
        <v>0</v>
      </c>
      <c r="AI1837">
        <v>8.91</v>
      </c>
      <c r="AJ1837">
        <v>1</v>
      </c>
      <c r="AK1837">
        <v>1</v>
      </c>
      <c r="AL1837">
        <v>1</v>
      </c>
      <c r="AN1837">
        <v>0</v>
      </c>
      <c r="AO1837">
        <v>1</v>
      </c>
      <c r="AP1837">
        <v>0</v>
      </c>
      <c r="AQ1837">
        <v>0</v>
      </c>
      <c r="AR1837">
        <v>0</v>
      </c>
      <c r="AS1837" t="s">
        <v>3</v>
      </c>
      <c r="AT1837">
        <v>80</v>
      </c>
      <c r="AU1837" t="s">
        <v>3</v>
      </c>
      <c r="AV1837">
        <v>0</v>
      </c>
      <c r="AW1837">
        <v>2</v>
      </c>
      <c r="AX1837">
        <v>35813432</v>
      </c>
      <c r="AY1837">
        <v>1</v>
      </c>
      <c r="AZ1837">
        <v>0</v>
      </c>
      <c r="BA1837">
        <v>1817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CX1837">
        <f>Y1837*Source!I1734</f>
        <v>24.24</v>
      </c>
      <c r="CY1837">
        <f t="shared" si="303"/>
        <v>15.5</v>
      </c>
      <c r="CZ1837">
        <f t="shared" si="304"/>
        <v>1.74</v>
      </c>
      <c r="DA1837">
        <f t="shared" si="305"/>
        <v>8.91</v>
      </c>
      <c r="DB1837">
        <f t="shared" si="306"/>
        <v>139.19999999999999</v>
      </c>
      <c r="DC1837">
        <f t="shared" si="307"/>
        <v>0</v>
      </c>
    </row>
    <row r="1838" spans="1:107">
      <c r="A1838">
        <f>ROW(Source!A1734)</f>
        <v>1734</v>
      </c>
      <c r="B1838">
        <v>35806607</v>
      </c>
      <c r="C1838">
        <v>35813404</v>
      </c>
      <c r="D1838">
        <v>29110815</v>
      </c>
      <c r="E1838">
        <v>1</v>
      </c>
      <c r="F1838">
        <v>1</v>
      </c>
      <c r="G1838">
        <v>1</v>
      </c>
      <c r="H1838">
        <v>3</v>
      </c>
      <c r="I1838" t="s">
        <v>736</v>
      </c>
      <c r="J1838" t="s">
        <v>888</v>
      </c>
      <c r="K1838" t="s">
        <v>738</v>
      </c>
      <c r="L1838">
        <v>1301</v>
      </c>
      <c r="N1838">
        <v>1003</v>
      </c>
      <c r="O1838" t="s">
        <v>151</v>
      </c>
      <c r="P1838" t="s">
        <v>151</v>
      </c>
      <c r="Q1838">
        <v>1</v>
      </c>
      <c r="W1838">
        <v>0</v>
      </c>
      <c r="X1838">
        <v>-1169660804</v>
      </c>
      <c r="Y1838">
        <v>117</v>
      </c>
      <c r="AA1838">
        <v>6.29</v>
      </c>
      <c r="AB1838">
        <v>0</v>
      </c>
      <c r="AC1838">
        <v>0</v>
      </c>
      <c r="AD1838">
        <v>0</v>
      </c>
      <c r="AE1838">
        <v>0.85</v>
      </c>
      <c r="AF1838">
        <v>0</v>
      </c>
      <c r="AG1838">
        <v>0</v>
      </c>
      <c r="AH1838">
        <v>0</v>
      </c>
      <c r="AI1838">
        <v>7.4</v>
      </c>
      <c r="AJ1838">
        <v>1</v>
      </c>
      <c r="AK1838">
        <v>1</v>
      </c>
      <c r="AL1838">
        <v>1</v>
      </c>
      <c r="AN1838">
        <v>0</v>
      </c>
      <c r="AO1838">
        <v>1</v>
      </c>
      <c r="AP1838">
        <v>0</v>
      </c>
      <c r="AQ1838">
        <v>0</v>
      </c>
      <c r="AR1838">
        <v>0</v>
      </c>
      <c r="AS1838" t="s">
        <v>3</v>
      </c>
      <c r="AT1838">
        <v>117</v>
      </c>
      <c r="AU1838" t="s">
        <v>3</v>
      </c>
      <c r="AV1838">
        <v>0</v>
      </c>
      <c r="AW1838">
        <v>2</v>
      </c>
      <c r="AX1838">
        <v>35813433</v>
      </c>
      <c r="AY1838">
        <v>1</v>
      </c>
      <c r="AZ1838">
        <v>0</v>
      </c>
      <c r="BA1838">
        <v>1818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CX1838">
        <f>Y1838*Source!I1734</f>
        <v>35.451000000000001</v>
      </c>
      <c r="CY1838">
        <f t="shared" si="303"/>
        <v>6.29</v>
      </c>
      <c r="CZ1838">
        <f t="shared" si="304"/>
        <v>0.85</v>
      </c>
      <c r="DA1838">
        <f t="shared" si="305"/>
        <v>7.4</v>
      </c>
      <c r="DB1838">
        <f t="shared" si="306"/>
        <v>99.45</v>
      </c>
      <c r="DC1838">
        <f t="shared" si="307"/>
        <v>0</v>
      </c>
    </row>
    <row r="1839" spans="1:107">
      <c r="A1839">
        <f>ROW(Source!A1734)</f>
        <v>1734</v>
      </c>
      <c r="B1839">
        <v>35806607</v>
      </c>
      <c r="C1839">
        <v>35813404</v>
      </c>
      <c r="D1839">
        <v>29111455</v>
      </c>
      <c r="E1839">
        <v>1</v>
      </c>
      <c r="F1839">
        <v>1</v>
      </c>
      <c r="G1839">
        <v>1</v>
      </c>
      <c r="H1839">
        <v>3</v>
      </c>
      <c r="I1839" t="s">
        <v>219</v>
      </c>
      <c r="J1839" t="s">
        <v>275</v>
      </c>
      <c r="K1839" t="s">
        <v>220</v>
      </c>
      <c r="L1839">
        <v>1327</v>
      </c>
      <c r="N1839">
        <v>1005</v>
      </c>
      <c r="O1839" t="s">
        <v>165</v>
      </c>
      <c r="P1839" t="s">
        <v>165</v>
      </c>
      <c r="Q1839">
        <v>1</v>
      </c>
      <c r="W1839">
        <v>0</v>
      </c>
      <c r="X1839">
        <v>-1126346608</v>
      </c>
      <c r="Y1839">
        <v>225</v>
      </c>
      <c r="AA1839">
        <v>73.790000000000006</v>
      </c>
      <c r="AB1839">
        <v>0</v>
      </c>
      <c r="AC1839">
        <v>0</v>
      </c>
      <c r="AD1839">
        <v>0</v>
      </c>
      <c r="AE1839">
        <v>15.06</v>
      </c>
      <c r="AF1839">
        <v>0</v>
      </c>
      <c r="AG1839">
        <v>0</v>
      </c>
      <c r="AH1839">
        <v>0</v>
      </c>
      <c r="AI1839">
        <v>4.9000000000000004</v>
      </c>
      <c r="AJ1839">
        <v>1</v>
      </c>
      <c r="AK1839">
        <v>1</v>
      </c>
      <c r="AL1839">
        <v>1</v>
      </c>
      <c r="AN1839">
        <v>0</v>
      </c>
      <c r="AO1839">
        <v>1</v>
      </c>
      <c r="AP1839">
        <v>0</v>
      </c>
      <c r="AQ1839">
        <v>0</v>
      </c>
      <c r="AR1839">
        <v>0</v>
      </c>
      <c r="AS1839" t="s">
        <v>3</v>
      </c>
      <c r="AT1839">
        <v>225</v>
      </c>
      <c r="AU1839" t="s">
        <v>3</v>
      </c>
      <c r="AV1839">
        <v>0</v>
      </c>
      <c r="AW1839">
        <v>2</v>
      </c>
      <c r="AX1839">
        <v>35813434</v>
      </c>
      <c r="AY1839">
        <v>1</v>
      </c>
      <c r="AZ1839">
        <v>0</v>
      </c>
      <c r="BA1839">
        <v>1819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CX1839">
        <f>Y1839*Source!I1734</f>
        <v>68.174999999999997</v>
      </c>
      <c r="CY1839">
        <f t="shared" si="303"/>
        <v>73.790000000000006</v>
      </c>
      <c r="CZ1839">
        <f t="shared" si="304"/>
        <v>15.06</v>
      </c>
      <c r="DA1839">
        <f t="shared" si="305"/>
        <v>4.9000000000000004</v>
      </c>
      <c r="DB1839">
        <f t="shared" si="306"/>
        <v>3388.5</v>
      </c>
      <c r="DC1839">
        <f t="shared" si="307"/>
        <v>0</v>
      </c>
    </row>
    <row r="1840" spans="1:107">
      <c r="A1840">
        <f>ROW(Source!A1734)</f>
        <v>1734</v>
      </c>
      <c r="B1840">
        <v>35806607</v>
      </c>
      <c r="C1840">
        <v>35813404</v>
      </c>
      <c r="D1840">
        <v>29114733</v>
      </c>
      <c r="E1840">
        <v>1</v>
      </c>
      <c r="F1840">
        <v>1</v>
      </c>
      <c r="G1840">
        <v>1</v>
      </c>
      <c r="H1840">
        <v>3</v>
      </c>
      <c r="I1840" t="s">
        <v>739</v>
      </c>
      <c r="J1840" t="s">
        <v>830</v>
      </c>
      <c r="K1840" t="s">
        <v>741</v>
      </c>
      <c r="L1840">
        <v>1354</v>
      </c>
      <c r="N1840">
        <v>1010</v>
      </c>
      <c r="O1840" t="s">
        <v>258</v>
      </c>
      <c r="P1840" t="s">
        <v>258</v>
      </c>
      <c r="Q1840">
        <v>1</v>
      </c>
      <c r="W1840">
        <v>0</v>
      </c>
      <c r="X1840">
        <v>-1352915271</v>
      </c>
      <c r="Y1840">
        <v>790</v>
      </c>
      <c r="AA1840">
        <v>0.3</v>
      </c>
      <c r="AB1840">
        <v>0</v>
      </c>
      <c r="AC1840">
        <v>0</v>
      </c>
      <c r="AD1840">
        <v>0</v>
      </c>
      <c r="AE1840">
        <v>0.02</v>
      </c>
      <c r="AF1840">
        <v>0</v>
      </c>
      <c r="AG1840">
        <v>0</v>
      </c>
      <c r="AH1840">
        <v>0</v>
      </c>
      <c r="AI1840">
        <v>14.91</v>
      </c>
      <c r="AJ1840">
        <v>1</v>
      </c>
      <c r="AK1840">
        <v>1</v>
      </c>
      <c r="AL1840">
        <v>1</v>
      </c>
      <c r="AN1840">
        <v>0</v>
      </c>
      <c r="AO1840">
        <v>1</v>
      </c>
      <c r="AP1840">
        <v>0</v>
      </c>
      <c r="AQ1840">
        <v>0</v>
      </c>
      <c r="AR1840">
        <v>0</v>
      </c>
      <c r="AS1840" t="s">
        <v>3</v>
      </c>
      <c r="AT1840">
        <v>790</v>
      </c>
      <c r="AU1840" t="s">
        <v>3</v>
      </c>
      <c r="AV1840">
        <v>0</v>
      </c>
      <c r="AW1840">
        <v>2</v>
      </c>
      <c r="AX1840">
        <v>35813435</v>
      </c>
      <c r="AY1840">
        <v>1</v>
      </c>
      <c r="AZ1840">
        <v>0</v>
      </c>
      <c r="BA1840">
        <v>1820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CX1840">
        <f>Y1840*Source!I1734</f>
        <v>239.37</v>
      </c>
      <c r="CY1840">
        <f t="shared" si="303"/>
        <v>0.3</v>
      </c>
      <c r="CZ1840">
        <f t="shared" si="304"/>
        <v>0.02</v>
      </c>
      <c r="DA1840">
        <f t="shared" si="305"/>
        <v>14.91</v>
      </c>
      <c r="DB1840">
        <f t="shared" si="306"/>
        <v>15.8</v>
      </c>
      <c r="DC1840">
        <f t="shared" si="307"/>
        <v>0</v>
      </c>
    </row>
    <row r="1841" spans="1:107">
      <c r="A1841">
        <f>ROW(Source!A1734)</f>
        <v>1734</v>
      </c>
      <c r="B1841">
        <v>35806607</v>
      </c>
      <c r="C1841">
        <v>35813404</v>
      </c>
      <c r="D1841">
        <v>29114734</v>
      </c>
      <c r="E1841">
        <v>1</v>
      </c>
      <c r="F1841">
        <v>1</v>
      </c>
      <c r="G1841">
        <v>1</v>
      </c>
      <c r="H1841">
        <v>3</v>
      </c>
      <c r="I1841" t="s">
        <v>742</v>
      </c>
      <c r="J1841" t="s">
        <v>889</v>
      </c>
      <c r="K1841" t="s">
        <v>744</v>
      </c>
      <c r="L1841">
        <v>1354</v>
      </c>
      <c r="N1841">
        <v>1010</v>
      </c>
      <c r="O1841" t="s">
        <v>258</v>
      </c>
      <c r="P1841" t="s">
        <v>258</v>
      </c>
      <c r="Q1841">
        <v>1</v>
      </c>
      <c r="W1841">
        <v>0</v>
      </c>
      <c r="X1841">
        <v>1370092194</v>
      </c>
      <c r="Y1841">
        <v>1844</v>
      </c>
      <c r="AA1841">
        <v>0.38</v>
      </c>
      <c r="AB1841">
        <v>0</v>
      </c>
      <c r="AC1841">
        <v>0</v>
      </c>
      <c r="AD1841">
        <v>0</v>
      </c>
      <c r="AE1841">
        <v>0.03</v>
      </c>
      <c r="AF1841">
        <v>0</v>
      </c>
      <c r="AG1841">
        <v>0</v>
      </c>
      <c r="AH1841">
        <v>0</v>
      </c>
      <c r="AI1841">
        <v>12.55</v>
      </c>
      <c r="AJ1841">
        <v>1</v>
      </c>
      <c r="AK1841">
        <v>1</v>
      </c>
      <c r="AL1841">
        <v>1</v>
      </c>
      <c r="AN1841">
        <v>0</v>
      </c>
      <c r="AO1841">
        <v>1</v>
      </c>
      <c r="AP1841">
        <v>0</v>
      </c>
      <c r="AQ1841">
        <v>0</v>
      </c>
      <c r="AR1841">
        <v>0</v>
      </c>
      <c r="AS1841" t="s">
        <v>3</v>
      </c>
      <c r="AT1841">
        <v>1844</v>
      </c>
      <c r="AU1841" t="s">
        <v>3</v>
      </c>
      <c r="AV1841">
        <v>0</v>
      </c>
      <c r="AW1841">
        <v>2</v>
      </c>
      <c r="AX1841">
        <v>35813436</v>
      </c>
      <c r="AY1841">
        <v>1</v>
      </c>
      <c r="AZ1841">
        <v>0</v>
      </c>
      <c r="BA1841">
        <v>1821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CX1841">
        <f>Y1841*Source!I1734</f>
        <v>558.73199999999997</v>
      </c>
      <c r="CY1841">
        <f t="shared" si="303"/>
        <v>0.38</v>
      </c>
      <c r="CZ1841">
        <f t="shared" si="304"/>
        <v>0.03</v>
      </c>
      <c r="DA1841">
        <f t="shared" si="305"/>
        <v>12.55</v>
      </c>
      <c r="DB1841">
        <f t="shared" si="306"/>
        <v>55.32</v>
      </c>
      <c r="DC1841">
        <f t="shared" si="307"/>
        <v>0</v>
      </c>
    </row>
    <row r="1842" spans="1:107">
      <c r="A1842">
        <f>ROW(Source!A1734)</f>
        <v>1734</v>
      </c>
      <c r="B1842">
        <v>35806607</v>
      </c>
      <c r="C1842">
        <v>35813404</v>
      </c>
      <c r="D1842">
        <v>29114482</v>
      </c>
      <c r="E1842">
        <v>1</v>
      </c>
      <c r="F1842">
        <v>1</v>
      </c>
      <c r="G1842">
        <v>1</v>
      </c>
      <c r="H1842">
        <v>3</v>
      </c>
      <c r="I1842" t="s">
        <v>745</v>
      </c>
      <c r="J1842" t="s">
        <v>890</v>
      </c>
      <c r="K1842" t="s">
        <v>747</v>
      </c>
      <c r="L1842">
        <v>1354</v>
      </c>
      <c r="N1842">
        <v>1010</v>
      </c>
      <c r="O1842" t="s">
        <v>258</v>
      </c>
      <c r="P1842" t="s">
        <v>258</v>
      </c>
      <c r="Q1842">
        <v>1</v>
      </c>
      <c r="W1842">
        <v>0</v>
      </c>
      <c r="X1842">
        <v>-520920930</v>
      </c>
      <c r="Y1842">
        <v>149</v>
      </c>
      <c r="AA1842">
        <v>0.33</v>
      </c>
      <c r="AB1842">
        <v>0</v>
      </c>
      <c r="AC1842">
        <v>0</v>
      </c>
      <c r="AD1842">
        <v>0</v>
      </c>
      <c r="AE1842">
        <v>7.0000000000000007E-2</v>
      </c>
      <c r="AF1842">
        <v>0</v>
      </c>
      <c r="AG1842">
        <v>0</v>
      </c>
      <c r="AH1842">
        <v>0</v>
      </c>
      <c r="AI1842">
        <v>4.74</v>
      </c>
      <c r="AJ1842">
        <v>1</v>
      </c>
      <c r="AK1842">
        <v>1</v>
      </c>
      <c r="AL1842">
        <v>1</v>
      </c>
      <c r="AN1842">
        <v>0</v>
      </c>
      <c r="AO1842">
        <v>1</v>
      </c>
      <c r="AP1842">
        <v>0</v>
      </c>
      <c r="AQ1842">
        <v>0</v>
      </c>
      <c r="AR1842">
        <v>0</v>
      </c>
      <c r="AS1842" t="s">
        <v>3</v>
      </c>
      <c r="AT1842">
        <v>149</v>
      </c>
      <c r="AU1842" t="s">
        <v>3</v>
      </c>
      <c r="AV1842">
        <v>0</v>
      </c>
      <c r="AW1842">
        <v>2</v>
      </c>
      <c r="AX1842">
        <v>35813437</v>
      </c>
      <c r="AY1842">
        <v>1</v>
      </c>
      <c r="AZ1842">
        <v>0</v>
      </c>
      <c r="BA1842">
        <v>1822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CX1842">
        <f>Y1842*Source!I1734</f>
        <v>45.146999999999998</v>
      </c>
      <c r="CY1842">
        <f t="shared" si="303"/>
        <v>0.33</v>
      </c>
      <c r="CZ1842">
        <f t="shared" si="304"/>
        <v>7.0000000000000007E-2</v>
      </c>
      <c r="DA1842">
        <f t="shared" si="305"/>
        <v>4.74</v>
      </c>
      <c r="DB1842">
        <f t="shared" si="306"/>
        <v>10.43</v>
      </c>
      <c r="DC1842">
        <f t="shared" si="307"/>
        <v>0</v>
      </c>
    </row>
    <row r="1843" spans="1:107">
      <c r="A1843">
        <f>ROW(Source!A1734)</f>
        <v>1734</v>
      </c>
      <c r="B1843">
        <v>35806607</v>
      </c>
      <c r="C1843">
        <v>35813404</v>
      </c>
      <c r="D1843">
        <v>29129584</v>
      </c>
      <c r="E1843">
        <v>1</v>
      </c>
      <c r="F1843">
        <v>1</v>
      </c>
      <c r="G1843">
        <v>1</v>
      </c>
      <c r="H1843">
        <v>3</v>
      </c>
      <c r="I1843" t="s">
        <v>748</v>
      </c>
      <c r="J1843" t="s">
        <v>891</v>
      </c>
      <c r="K1843" t="s">
        <v>750</v>
      </c>
      <c r="L1843">
        <v>1301</v>
      </c>
      <c r="N1843">
        <v>1003</v>
      </c>
      <c r="O1843" t="s">
        <v>151</v>
      </c>
      <c r="P1843" t="s">
        <v>151</v>
      </c>
      <c r="Q1843">
        <v>1</v>
      </c>
      <c r="W1843">
        <v>0</v>
      </c>
      <c r="X1843">
        <v>-1665253311</v>
      </c>
      <c r="Y1843">
        <v>86</v>
      </c>
      <c r="AA1843">
        <v>53.07</v>
      </c>
      <c r="AB1843">
        <v>0</v>
      </c>
      <c r="AC1843">
        <v>0</v>
      </c>
      <c r="AD1843">
        <v>0</v>
      </c>
      <c r="AE1843">
        <v>7.22</v>
      </c>
      <c r="AF1843">
        <v>0</v>
      </c>
      <c r="AG1843">
        <v>0</v>
      </c>
      <c r="AH1843">
        <v>0</v>
      </c>
      <c r="AI1843">
        <v>7.35</v>
      </c>
      <c r="AJ1843">
        <v>1</v>
      </c>
      <c r="AK1843">
        <v>1</v>
      </c>
      <c r="AL1843">
        <v>1</v>
      </c>
      <c r="AN1843">
        <v>0</v>
      </c>
      <c r="AO1843">
        <v>1</v>
      </c>
      <c r="AP1843">
        <v>0</v>
      </c>
      <c r="AQ1843">
        <v>0</v>
      </c>
      <c r="AR1843">
        <v>0</v>
      </c>
      <c r="AS1843" t="s">
        <v>3</v>
      </c>
      <c r="AT1843">
        <v>86</v>
      </c>
      <c r="AU1843" t="s">
        <v>3</v>
      </c>
      <c r="AV1843">
        <v>0</v>
      </c>
      <c r="AW1843">
        <v>2</v>
      </c>
      <c r="AX1843">
        <v>35813438</v>
      </c>
      <c r="AY1843">
        <v>1</v>
      </c>
      <c r="AZ1843">
        <v>0</v>
      </c>
      <c r="BA1843">
        <v>1823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CX1843">
        <f>Y1843*Source!I1734</f>
        <v>26.058</v>
      </c>
      <c r="CY1843">
        <f t="shared" si="303"/>
        <v>53.07</v>
      </c>
      <c r="CZ1843">
        <f t="shared" si="304"/>
        <v>7.22</v>
      </c>
      <c r="DA1843">
        <f t="shared" si="305"/>
        <v>7.35</v>
      </c>
      <c r="DB1843">
        <f t="shared" si="306"/>
        <v>620.91999999999996</v>
      </c>
      <c r="DC1843">
        <f t="shared" si="307"/>
        <v>0</v>
      </c>
    </row>
    <row r="1844" spans="1:107">
      <c r="A1844">
        <f>ROW(Source!A1734)</f>
        <v>1734</v>
      </c>
      <c r="B1844">
        <v>35806607</v>
      </c>
      <c r="C1844">
        <v>35813404</v>
      </c>
      <c r="D1844">
        <v>29129619</v>
      </c>
      <c r="E1844">
        <v>1</v>
      </c>
      <c r="F1844">
        <v>1</v>
      </c>
      <c r="G1844">
        <v>1</v>
      </c>
      <c r="H1844">
        <v>3</v>
      </c>
      <c r="I1844" t="s">
        <v>751</v>
      </c>
      <c r="J1844" t="s">
        <v>892</v>
      </c>
      <c r="K1844" t="s">
        <v>753</v>
      </c>
      <c r="L1844">
        <v>1301</v>
      </c>
      <c r="N1844">
        <v>1003</v>
      </c>
      <c r="O1844" t="s">
        <v>151</v>
      </c>
      <c r="P1844" t="s">
        <v>151</v>
      </c>
      <c r="Q1844">
        <v>1</v>
      </c>
      <c r="W1844">
        <v>0</v>
      </c>
      <c r="X1844">
        <v>1030922947</v>
      </c>
      <c r="Y1844">
        <v>234</v>
      </c>
      <c r="AA1844">
        <v>61.61</v>
      </c>
      <c r="AB1844">
        <v>0</v>
      </c>
      <c r="AC1844">
        <v>0</v>
      </c>
      <c r="AD1844">
        <v>0</v>
      </c>
      <c r="AE1844">
        <v>8.44</v>
      </c>
      <c r="AF1844">
        <v>0</v>
      </c>
      <c r="AG1844">
        <v>0</v>
      </c>
      <c r="AH1844">
        <v>0</v>
      </c>
      <c r="AI1844">
        <v>7.3</v>
      </c>
      <c r="AJ1844">
        <v>1</v>
      </c>
      <c r="AK1844">
        <v>1</v>
      </c>
      <c r="AL1844">
        <v>1</v>
      </c>
      <c r="AN1844">
        <v>0</v>
      </c>
      <c r="AO1844">
        <v>1</v>
      </c>
      <c r="AP1844">
        <v>0</v>
      </c>
      <c r="AQ1844">
        <v>0</v>
      </c>
      <c r="AR1844">
        <v>0</v>
      </c>
      <c r="AS1844" t="s">
        <v>3</v>
      </c>
      <c r="AT1844">
        <v>234</v>
      </c>
      <c r="AU1844" t="s">
        <v>3</v>
      </c>
      <c r="AV1844">
        <v>0</v>
      </c>
      <c r="AW1844">
        <v>2</v>
      </c>
      <c r="AX1844">
        <v>35813439</v>
      </c>
      <c r="AY1844">
        <v>1</v>
      </c>
      <c r="AZ1844">
        <v>0</v>
      </c>
      <c r="BA1844">
        <v>1824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CX1844">
        <f>Y1844*Source!I1734</f>
        <v>70.902000000000001</v>
      </c>
      <c r="CY1844">
        <f t="shared" si="303"/>
        <v>61.61</v>
      </c>
      <c r="CZ1844">
        <f t="shared" si="304"/>
        <v>8.44</v>
      </c>
      <c r="DA1844">
        <f t="shared" si="305"/>
        <v>7.3</v>
      </c>
      <c r="DB1844">
        <f t="shared" si="306"/>
        <v>1974.96</v>
      </c>
      <c r="DC1844">
        <f t="shared" si="307"/>
        <v>0</v>
      </c>
    </row>
    <row r="1845" spans="1:107">
      <c r="A1845">
        <f>ROW(Source!A1734)</f>
        <v>1734</v>
      </c>
      <c r="B1845">
        <v>35806607</v>
      </c>
      <c r="C1845">
        <v>35813404</v>
      </c>
      <c r="D1845">
        <v>29129715</v>
      </c>
      <c r="E1845">
        <v>1</v>
      </c>
      <c r="F1845">
        <v>1</v>
      </c>
      <c r="G1845">
        <v>1</v>
      </c>
      <c r="H1845">
        <v>3</v>
      </c>
      <c r="I1845" t="s">
        <v>754</v>
      </c>
      <c r="J1845" t="s">
        <v>894</v>
      </c>
      <c r="K1845" t="s">
        <v>756</v>
      </c>
      <c r="L1845">
        <v>1301</v>
      </c>
      <c r="N1845">
        <v>1003</v>
      </c>
      <c r="O1845" t="s">
        <v>151</v>
      </c>
      <c r="P1845" t="s">
        <v>151</v>
      </c>
      <c r="Q1845">
        <v>1</v>
      </c>
      <c r="W1845">
        <v>0</v>
      </c>
      <c r="X1845">
        <v>-1083681358</v>
      </c>
      <c r="Y1845">
        <v>37</v>
      </c>
      <c r="AA1845">
        <v>31.71</v>
      </c>
      <c r="AB1845">
        <v>0</v>
      </c>
      <c r="AC1845">
        <v>0</v>
      </c>
      <c r="AD1845">
        <v>0</v>
      </c>
      <c r="AE1845">
        <v>6.33</v>
      </c>
      <c r="AF1845">
        <v>0</v>
      </c>
      <c r="AG1845">
        <v>0</v>
      </c>
      <c r="AH1845">
        <v>0</v>
      </c>
      <c r="AI1845">
        <v>5.01</v>
      </c>
      <c r="AJ1845">
        <v>1</v>
      </c>
      <c r="AK1845">
        <v>1</v>
      </c>
      <c r="AL1845">
        <v>1</v>
      </c>
      <c r="AN1845">
        <v>0</v>
      </c>
      <c r="AO1845">
        <v>1</v>
      </c>
      <c r="AP1845">
        <v>0</v>
      </c>
      <c r="AQ1845">
        <v>0</v>
      </c>
      <c r="AR1845">
        <v>0</v>
      </c>
      <c r="AS1845" t="s">
        <v>3</v>
      </c>
      <c r="AT1845">
        <v>37</v>
      </c>
      <c r="AU1845" t="s">
        <v>3</v>
      </c>
      <c r="AV1845">
        <v>0</v>
      </c>
      <c r="AW1845">
        <v>2</v>
      </c>
      <c r="AX1845">
        <v>35813440</v>
      </c>
      <c r="AY1845">
        <v>1</v>
      </c>
      <c r="AZ1845">
        <v>0</v>
      </c>
      <c r="BA1845">
        <v>1825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CX1845">
        <f>Y1845*Source!I1734</f>
        <v>11.211</v>
      </c>
      <c r="CY1845">
        <f t="shared" si="303"/>
        <v>31.71</v>
      </c>
      <c r="CZ1845">
        <f t="shared" si="304"/>
        <v>6.33</v>
      </c>
      <c r="DA1845">
        <f t="shared" si="305"/>
        <v>5.01</v>
      </c>
      <c r="DB1845">
        <f t="shared" si="306"/>
        <v>234.21</v>
      </c>
      <c r="DC1845">
        <f t="shared" si="307"/>
        <v>0</v>
      </c>
    </row>
    <row r="1846" spans="1:107">
      <c r="A1846">
        <f>ROW(Source!A1735)</f>
        <v>1735</v>
      </c>
      <c r="B1846">
        <v>35806607</v>
      </c>
      <c r="C1846">
        <v>35813441</v>
      </c>
      <c r="D1846">
        <v>18410244</v>
      </c>
      <c r="E1846">
        <v>1</v>
      </c>
      <c r="F1846">
        <v>1</v>
      </c>
      <c r="G1846">
        <v>1</v>
      </c>
      <c r="H1846">
        <v>1</v>
      </c>
      <c r="I1846" t="s">
        <v>791</v>
      </c>
      <c r="J1846" t="s">
        <v>3</v>
      </c>
      <c r="K1846" t="s">
        <v>792</v>
      </c>
      <c r="L1846">
        <v>1369</v>
      </c>
      <c r="N1846">
        <v>1013</v>
      </c>
      <c r="O1846" t="s">
        <v>583</v>
      </c>
      <c r="P1846" t="s">
        <v>583</v>
      </c>
      <c r="Q1846">
        <v>1</v>
      </c>
      <c r="W1846">
        <v>0</v>
      </c>
      <c r="X1846">
        <v>-1803619151</v>
      </c>
      <c r="Y1846">
        <v>64.330999999999989</v>
      </c>
      <c r="AA1846">
        <v>0</v>
      </c>
      <c r="AB1846">
        <v>0</v>
      </c>
      <c r="AC1846">
        <v>0</v>
      </c>
      <c r="AD1846">
        <v>308.29000000000002</v>
      </c>
      <c r="AE1846">
        <v>0</v>
      </c>
      <c r="AF1846">
        <v>0</v>
      </c>
      <c r="AG1846">
        <v>0</v>
      </c>
      <c r="AH1846">
        <v>308.29000000000002</v>
      </c>
      <c r="AI1846">
        <v>1</v>
      </c>
      <c r="AJ1846">
        <v>1</v>
      </c>
      <c r="AK1846">
        <v>1</v>
      </c>
      <c r="AL1846">
        <v>1</v>
      </c>
      <c r="AN1846">
        <v>0</v>
      </c>
      <c r="AO1846">
        <v>1</v>
      </c>
      <c r="AP1846">
        <v>1</v>
      </c>
      <c r="AQ1846">
        <v>0</v>
      </c>
      <c r="AR1846">
        <v>0</v>
      </c>
      <c r="AS1846" t="s">
        <v>3</v>
      </c>
      <c r="AT1846">
        <v>55.94</v>
      </c>
      <c r="AU1846" t="s">
        <v>144</v>
      </c>
      <c r="AV1846">
        <v>1</v>
      </c>
      <c r="AW1846">
        <v>2</v>
      </c>
      <c r="AX1846">
        <v>35813449</v>
      </c>
      <c r="AY1846">
        <v>2</v>
      </c>
      <c r="AZ1846">
        <v>131072</v>
      </c>
      <c r="BA1846">
        <v>1826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CX1846">
        <f>Y1846*Source!I1735</f>
        <v>38.984585999999993</v>
      </c>
      <c r="CY1846">
        <f>AD1846</f>
        <v>308.29000000000002</v>
      </c>
      <c r="CZ1846">
        <f>AH1846</f>
        <v>308.29000000000002</v>
      </c>
      <c r="DA1846">
        <f>AL1846</f>
        <v>1</v>
      </c>
      <c r="DB1846">
        <f>ROUND((ROUND(AT1846*CZ1846,2)*1.15),2)</f>
        <v>19832.599999999999</v>
      </c>
      <c r="DC1846">
        <f>ROUND((ROUND(AT1846*AG1846,2)*1.15),2)</f>
        <v>0</v>
      </c>
    </row>
    <row r="1847" spans="1:107">
      <c r="A1847">
        <f>ROW(Source!A1735)</f>
        <v>1735</v>
      </c>
      <c r="B1847">
        <v>35806607</v>
      </c>
      <c r="C1847">
        <v>35813441</v>
      </c>
      <c r="D1847">
        <v>121548</v>
      </c>
      <c r="E1847">
        <v>1</v>
      </c>
      <c r="F1847">
        <v>1</v>
      </c>
      <c r="G1847">
        <v>1</v>
      </c>
      <c r="H1847">
        <v>1</v>
      </c>
      <c r="I1847" t="s">
        <v>34</v>
      </c>
      <c r="J1847" t="s">
        <v>3</v>
      </c>
      <c r="K1847" t="s">
        <v>584</v>
      </c>
      <c r="L1847">
        <v>608254</v>
      </c>
      <c r="N1847">
        <v>1013</v>
      </c>
      <c r="O1847" t="s">
        <v>585</v>
      </c>
      <c r="P1847" t="s">
        <v>585</v>
      </c>
      <c r="Q1847">
        <v>1</v>
      </c>
      <c r="W1847">
        <v>0</v>
      </c>
      <c r="X1847">
        <v>-185737400</v>
      </c>
      <c r="Y1847">
        <v>1.2500000000000001E-2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1</v>
      </c>
      <c r="AJ1847">
        <v>1</v>
      </c>
      <c r="AK1847">
        <v>1</v>
      </c>
      <c r="AL1847">
        <v>1</v>
      </c>
      <c r="AN1847">
        <v>0</v>
      </c>
      <c r="AO1847">
        <v>1</v>
      </c>
      <c r="AP1847">
        <v>1</v>
      </c>
      <c r="AQ1847">
        <v>0</v>
      </c>
      <c r="AR1847">
        <v>0</v>
      </c>
      <c r="AS1847" t="s">
        <v>3</v>
      </c>
      <c r="AT1847">
        <v>0.01</v>
      </c>
      <c r="AU1847" t="s">
        <v>143</v>
      </c>
      <c r="AV1847">
        <v>2</v>
      </c>
      <c r="AW1847">
        <v>2</v>
      </c>
      <c r="AX1847">
        <v>35813450</v>
      </c>
      <c r="AY1847">
        <v>1</v>
      </c>
      <c r="AZ1847">
        <v>0</v>
      </c>
      <c r="BA1847">
        <v>1827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CX1847">
        <f>Y1847*Source!I1735</f>
        <v>7.5750000000000001E-3</v>
      </c>
      <c r="CY1847">
        <f>AD1847</f>
        <v>0</v>
      </c>
      <c r="CZ1847">
        <f>AH1847</f>
        <v>0</v>
      </c>
      <c r="DA1847">
        <f>AL1847</f>
        <v>1</v>
      </c>
      <c r="DB1847">
        <f>ROUND((ROUND(AT1847*CZ1847,2)*1.25),2)</f>
        <v>0</v>
      </c>
      <c r="DC1847">
        <f>ROUND((ROUND(AT1847*AG1847,2)*1.25),2)</f>
        <v>0</v>
      </c>
    </row>
    <row r="1848" spans="1:107">
      <c r="A1848">
        <f>ROW(Source!A1735)</f>
        <v>1735</v>
      </c>
      <c r="B1848">
        <v>35806607</v>
      </c>
      <c r="C1848">
        <v>35813441</v>
      </c>
      <c r="D1848">
        <v>29172556</v>
      </c>
      <c r="E1848">
        <v>1</v>
      </c>
      <c r="F1848">
        <v>1</v>
      </c>
      <c r="G1848">
        <v>1</v>
      </c>
      <c r="H1848">
        <v>2</v>
      </c>
      <c r="I1848" t="s">
        <v>586</v>
      </c>
      <c r="J1848" t="s">
        <v>590</v>
      </c>
      <c r="K1848" t="s">
        <v>588</v>
      </c>
      <c r="L1848">
        <v>1368</v>
      </c>
      <c r="N1848">
        <v>1011</v>
      </c>
      <c r="O1848" t="s">
        <v>589</v>
      </c>
      <c r="P1848" t="s">
        <v>589</v>
      </c>
      <c r="Q1848">
        <v>1</v>
      </c>
      <c r="W1848">
        <v>0</v>
      </c>
      <c r="X1848">
        <v>-1302720870</v>
      </c>
      <c r="Y1848">
        <v>1.2500000000000001E-2</v>
      </c>
      <c r="AA1848">
        <v>0</v>
      </c>
      <c r="AB1848">
        <v>466.71</v>
      </c>
      <c r="AC1848">
        <v>447.93</v>
      </c>
      <c r="AD1848">
        <v>0</v>
      </c>
      <c r="AE1848">
        <v>0</v>
      </c>
      <c r="AF1848">
        <v>31.26</v>
      </c>
      <c r="AG1848">
        <v>13.5</v>
      </c>
      <c r="AH1848">
        <v>0</v>
      </c>
      <c r="AI1848">
        <v>1</v>
      </c>
      <c r="AJ1848">
        <v>14.93</v>
      </c>
      <c r="AK1848">
        <v>33.18</v>
      </c>
      <c r="AL1848">
        <v>1</v>
      </c>
      <c r="AN1848">
        <v>0</v>
      </c>
      <c r="AO1848">
        <v>1</v>
      </c>
      <c r="AP1848">
        <v>1</v>
      </c>
      <c r="AQ1848">
        <v>0</v>
      </c>
      <c r="AR1848">
        <v>0</v>
      </c>
      <c r="AS1848" t="s">
        <v>3</v>
      </c>
      <c r="AT1848">
        <v>0.01</v>
      </c>
      <c r="AU1848" t="s">
        <v>143</v>
      </c>
      <c r="AV1848">
        <v>0</v>
      </c>
      <c r="AW1848">
        <v>2</v>
      </c>
      <c r="AX1848">
        <v>35813451</v>
      </c>
      <c r="AY1848">
        <v>1</v>
      </c>
      <c r="AZ1848">
        <v>0</v>
      </c>
      <c r="BA1848">
        <v>1828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CX1848">
        <f>Y1848*Source!I1735</f>
        <v>7.5750000000000001E-3</v>
      </c>
      <c r="CY1848">
        <f>AB1848</f>
        <v>466.71</v>
      </c>
      <c r="CZ1848">
        <f>AF1848</f>
        <v>31.26</v>
      </c>
      <c r="DA1848">
        <f>AJ1848</f>
        <v>14.93</v>
      </c>
      <c r="DB1848">
        <f>ROUND((ROUND(AT1848*CZ1848,2)*1.25),2)</f>
        <v>0.39</v>
      </c>
      <c r="DC1848">
        <f>ROUND((ROUND(AT1848*AG1848,2)*1.25),2)</f>
        <v>0.18</v>
      </c>
    </row>
    <row r="1849" spans="1:107">
      <c r="A1849">
        <f>ROW(Source!A1735)</f>
        <v>1735</v>
      </c>
      <c r="B1849">
        <v>35806607</v>
      </c>
      <c r="C1849">
        <v>35813441</v>
      </c>
      <c r="D1849">
        <v>29174913</v>
      </c>
      <c r="E1849">
        <v>1</v>
      </c>
      <c r="F1849">
        <v>1</v>
      </c>
      <c r="G1849">
        <v>1</v>
      </c>
      <c r="H1849">
        <v>2</v>
      </c>
      <c r="I1849" t="s">
        <v>601</v>
      </c>
      <c r="J1849" t="s">
        <v>602</v>
      </c>
      <c r="K1849" t="s">
        <v>603</v>
      </c>
      <c r="L1849">
        <v>1368</v>
      </c>
      <c r="N1849">
        <v>1011</v>
      </c>
      <c r="O1849" t="s">
        <v>589</v>
      </c>
      <c r="P1849" t="s">
        <v>589</v>
      </c>
      <c r="Q1849">
        <v>1</v>
      </c>
      <c r="W1849">
        <v>0</v>
      </c>
      <c r="X1849">
        <v>458544584</v>
      </c>
      <c r="Y1849">
        <v>1.2500000000000001E-2</v>
      </c>
      <c r="AA1849">
        <v>0</v>
      </c>
      <c r="AB1849">
        <v>932.72</v>
      </c>
      <c r="AC1849">
        <v>384.89</v>
      </c>
      <c r="AD1849">
        <v>0</v>
      </c>
      <c r="AE1849">
        <v>0</v>
      </c>
      <c r="AF1849">
        <v>87.17</v>
      </c>
      <c r="AG1849">
        <v>11.6</v>
      </c>
      <c r="AH1849">
        <v>0</v>
      </c>
      <c r="AI1849">
        <v>1</v>
      </c>
      <c r="AJ1849">
        <v>10.7</v>
      </c>
      <c r="AK1849">
        <v>33.18</v>
      </c>
      <c r="AL1849">
        <v>1</v>
      </c>
      <c r="AN1849">
        <v>0</v>
      </c>
      <c r="AO1849">
        <v>1</v>
      </c>
      <c r="AP1849">
        <v>1</v>
      </c>
      <c r="AQ1849">
        <v>0</v>
      </c>
      <c r="AR1849">
        <v>0</v>
      </c>
      <c r="AS1849" t="s">
        <v>3</v>
      </c>
      <c r="AT1849">
        <v>0.01</v>
      </c>
      <c r="AU1849" t="s">
        <v>143</v>
      </c>
      <c r="AV1849">
        <v>0</v>
      </c>
      <c r="AW1849">
        <v>2</v>
      </c>
      <c r="AX1849">
        <v>35813452</v>
      </c>
      <c r="AY1849">
        <v>1</v>
      </c>
      <c r="AZ1849">
        <v>0</v>
      </c>
      <c r="BA1849">
        <v>1829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CX1849">
        <f>Y1849*Source!I1735</f>
        <v>7.5750000000000001E-3</v>
      </c>
      <c r="CY1849">
        <f>AB1849</f>
        <v>932.72</v>
      </c>
      <c r="CZ1849">
        <f>AF1849</f>
        <v>87.17</v>
      </c>
      <c r="DA1849">
        <f>AJ1849</f>
        <v>10.7</v>
      </c>
      <c r="DB1849">
        <f>ROUND((ROUND(AT1849*CZ1849,2)*1.25),2)</f>
        <v>1.0900000000000001</v>
      </c>
      <c r="DC1849">
        <f>ROUND((ROUND(AT1849*AG1849,2)*1.25),2)</f>
        <v>0.15</v>
      </c>
    </row>
    <row r="1850" spans="1:107">
      <c r="A1850">
        <f>ROW(Source!A1735)</f>
        <v>1735</v>
      </c>
      <c r="B1850">
        <v>35806607</v>
      </c>
      <c r="C1850">
        <v>35813441</v>
      </c>
      <c r="D1850">
        <v>29109386</v>
      </c>
      <c r="E1850">
        <v>1</v>
      </c>
      <c r="F1850">
        <v>1</v>
      </c>
      <c r="G1850">
        <v>1</v>
      </c>
      <c r="H1850">
        <v>3</v>
      </c>
      <c r="I1850" t="s">
        <v>793</v>
      </c>
      <c r="J1850" t="s">
        <v>794</v>
      </c>
      <c r="K1850" t="s">
        <v>795</v>
      </c>
      <c r="L1850">
        <v>1348</v>
      </c>
      <c r="N1850">
        <v>1009</v>
      </c>
      <c r="O1850" t="s">
        <v>29</v>
      </c>
      <c r="P1850" t="s">
        <v>29</v>
      </c>
      <c r="Q1850">
        <v>1000</v>
      </c>
      <c r="W1850">
        <v>0</v>
      </c>
      <c r="X1850">
        <v>-1262442712</v>
      </c>
      <c r="Y1850">
        <v>3.4099999999999998E-2</v>
      </c>
      <c r="AA1850">
        <v>55935.05</v>
      </c>
      <c r="AB1850">
        <v>0</v>
      </c>
      <c r="AC1850">
        <v>0</v>
      </c>
      <c r="AD1850">
        <v>0</v>
      </c>
      <c r="AE1850">
        <v>11300.01</v>
      </c>
      <c r="AF1850">
        <v>0</v>
      </c>
      <c r="AG1850">
        <v>0</v>
      </c>
      <c r="AH1850">
        <v>0</v>
      </c>
      <c r="AI1850">
        <v>4.95</v>
      </c>
      <c r="AJ1850">
        <v>1</v>
      </c>
      <c r="AK1850">
        <v>1</v>
      </c>
      <c r="AL1850">
        <v>1</v>
      </c>
      <c r="AN1850">
        <v>0</v>
      </c>
      <c r="AO1850">
        <v>1</v>
      </c>
      <c r="AP1850">
        <v>0</v>
      </c>
      <c r="AQ1850">
        <v>0</v>
      </c>
      <c r="AR1850">
        <v>0</v>
      </c>
      <c r="AS1850" t="s">
        <v>3</v>
      </c>
      <c r="AT1850">
        <v>3.4099999999999998E-2</v>
      </c>
      <c r="AU1850" t="s">
        <v>3</v>
      </c>
      <c r="AV1850">
        <v>0</v>
      </c>
      <c r="AW1850">
        <v>2</v>
      </c>
      <c r="AX1850">
        <v>35813453</v>
      </c>
      <c r="AY1850">
        <v>1</v>
      </c>
      <c r="AZ1850">
        <v>0</v>
      </c>
      <c r="BA1850">
        <v>1830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CX1850">
        <f>Y1850*Source!I1735</f>
        <v>2.0664599999999998E-2</v>
      </c>
      <c r="CY1850">
        <f>AA1850</f>
        <v>55935.05</v>
      </c>
      <c r="CZ1850">
        <f>AE1850</f>
        <v>11300.01</v>
      </c>
      <c r="DA1850">
        <f>AI1850</f>
        <v>4.95</v>
      </c>
      <c r="DB1850">
        <f t="shared" ref="DB1850:DB1881" si="308">ROUND(ROUND(AT1850*CZ1850,2),2)</f>
        <v>385.33</v>
      </c>
      <c r="DC1850">
        <f t="shared" ref="DC1850:DC1881" si="309">ROUND(ROUND(AT1850*AG1850,2),2)</f>
        <v>0</v>
      </c>
    </row>
    <row r="1851" spans="1:107">
      <c r="A1851">
        <f>ROW(Source!A1735)</f>
        <v>1735</v>
      </c>
      <c r="B1851">
        <v>35806607</v>
      </c>
      <c r="C1851">
        <v>35813441</v>
      </c>
      <c r="D1851">
        <v>29107800</v>
      </c>
      <c r="E1851">
        <v>1</v>
      </c>
      <c r="F1851">
        <v>1</v>
      </c>
      <c r="G1851">
        <v>1</v>
      </c>
      <c r="H1851">
        <v>3</v>
      </c>
      <c r="I1851" t="s">
        <v>616</v>
      </c>
      <c r="J1851" t="s">
        <v>643</v>
      </c>
      <c r="K1851" t="s">
        <v>618</v>
      </c>
      <c r="L1851">
        <v>1346</v>
      </c>
      <c r="N1851">
        <v>1009</v>
      </c>
      <c r="O1851" t="s">
        <v>170</v>
      </c>
      <c r="P1851" t="s">
        <v>170</v>
      </c>
      <c r="Q1851">
        <v>1</v>
      </c>
      <c r="W1851">
        <v>0</v>
      </c>
      <c r="X1851">
        <v>-1570619850</v>
      </c>
      <c r="Y1851">
        <v>0.01</v>
      </c>
      <c r="AA1851">
        <v>46.61</v>
      </c>
      <c r="AB1851">
        <v>0</v>
      </c>
      <c r="AC1851">
        <v>0</v>
      </c>
      <c r="AD1851">
        <v>0</v>
      </c>
      <c r="AE1851">
        <v>1.81</v>
      </c>
      <c r="AF1851">
        <v>0</v>
      </c>
      <c r="AG1851">
        <v>0</v>
      </c>
      <c r="AH1851">
        <v>0</v>
      </c>
      <c r="AI1851">
        <v>25.75</v>
      </c>
      <c r="AJ1851">
        <v>1</v>
      </c>
      <c r="AK1851">
        <v>1</v>
      </c>
      <c r="AL1851">
        <v>1</v>
      </c>
      <c r="AN1851">
        <v>0</v>
      </c>
      <c r="AO1851">
        <v>1</v>
      </c>
      <c r="AP1851">
        <v>0</v>
      </c>
      <c r="AQ1851">
        <v>0</v>
      </c>
      <c r="AR1851">
        <v>0</v>
      </c>
      <c r="AS1851" t="s">
        <v>3</v>
      </c>
      <c r="AT1851">
        <v>0.01</v>
      </c>
      <c r="AU1851" t="s">
        <v>3</v>
      </c>
      <c r="AV1851">
        <v>0</v>
      </c>
      <c r="AW1851">
        <v>2</v>
      </c>
      <c r="AX1851">
        <v>35813454</v>
      </c>
      <c r="AY1851">
        <v>1</v>
      </c>
      <c r="AZ1851">
        <v>0</v>
      </c>
      <c r="BA1851">
        <v>1831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CX1851">
        <f>Y1851*Source!I1735</f>
        <v>6.0600000000000003E-3</v>
      </c>
      <c r="CY1851">
        <f>AA1851</f>
        <v>46.61</v>
      </c>
      <c r="CZ1851">
        <f>AE1851</f>
        <v>1.81</v>
      </c>
      <c r="DA1851">
        <f>AI1851</f>
        <v>25.75</v>
      </c>
      <c r="DB1851">
        <f t="shared" si="308"/>
        <v>0.02</v>
      </c>
      <c r="DC1851">
        <f t="shared" si="309"/>
        <v>0</v>
      </c>
    </row>
    <row r="1852" spans="1:107">
      <c r="A1852">
        <f>ROW(Source!A1735)</f>
        <v>1735</v>
      </c>
      <c r="B1852">
        <v>35806607</v>
      </c>
      <c r="C1852">
        <v>35813441</v>
      </c>
      <c r="D1852">
        <v>29109603</v>
      </c>
      <c r="E1852">
        <v>1</v>
      </c>
      <c r="F1852">
        <v>1</v>
      </c>
      <c r="G1852">
        <v>1</v>
      </c>
      <c r="H1852">
        <v>3</v>
      </c>
      <c r="I1852" t="s">
        <v>796</v>
      </c>
      <c r="J1852" t="s">
        <v>797</v>
      </c>
      <c r="K1852" t="s">
        <v>798</v>
      </c>
      <c r="L1852">
        <v>1327</v>
      </c>
      <c r="N1852">
        <v>1005</v>
      </c>
      <c r="O1852" t="s">
        <v>165</v>
      </c>
      <c r="P1852" t="s">
        <v>165</v>
      </c>
      <c r="Q1852">
        <v>1</v>
      </c>
      <c r="W1852">
        <v>0</v>
      </c>
      <c r="X1852">
        <v>1399429038</v>
      </c>
      <c r="Y1852">
        <v>112</v>
      </c>
      <c r="AA1852">
        <v>54.06</v>
      </c>
      <c r="AB1852">
        <v>0</v>
      </c>
      <c r="AC1852">
        <v>0</v>
      </c>
      <c r="AD1852">
        <v>0</v>
      </c>
      <c r="AE1852">
        <v>55.16</v>
      </c>
      <c r="AF1852">
        <v>0</v>
      </c>
      <c r="AG1852">
        <v>0</v>
      </c>
      <c r="AH1852">
        <v>0</v>
      </c>
      <c r="AI1852">
        <v>0.98</v>
      </c>
      <c r="AJ1852">
        <v>1</v>
      </c>
      <c r="AK1852">
        <v>1</v>
      </c>
      <c r="AL1852">
        <v>1</v>
      </c>
      <c r="AN1852">
        <v>0</v>
      </c>
      <c r="AO1852">
        <v>1</v>
      </c>
      <c r="AP1852">
        <v>0</v>
      </c>
      <c r="AQ1852">
        <v>0</v>
      </c>
      <c r="AR1852">
        <v>0</v>
      </c>
      <c r="AS1852" t="s">
        <v>3</v>
      </c>
      <c r="AT1852">
        <v>112</v>
      </c>
      <c r="AU1852" t="s">
        <v>3</v>
      </c>
      <c r="AV1852">
        <v>0</v>
      </c>
      <c r="AW1852">
        <v>2</v>
      </c>
      <c r="AX1852">
        <v>35813455</v>
      </c>
      <c r="AY1852">
        <v>1</v>
      </c>
      <c r="AZ1852">
        <v>0</v>
      </c>
      <c r="BA1852">
        <v>1832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CX1852">
        <f>Y1852*Source!I1735</f>
        <v>67.872</v>
      </c>
      <c r="CY1852">
        <f>AA1852</f>
        <v>54.06</v>
      </c>
      <c r="CZ1852">
        <f>AE1852</f>
        <v>55.16</v>
      </c>
      <c r="DA1852">
        <f>AI1852</f>
        <v>0.98</v>
      </c>
      <c r="DB1852">
        <f t="shared" si="308"/>
        <v>6177.92</v>
      </c>
      <c r="DC1852">
        <f t="shared" si="309"/>
        <v>0</v>
      </c>
    </row>
    <row r="1853" spans="1:107">
      <c r="A1853">
        <f>ROW(Source!A1736)</f>
        <v>1736</v>
      </c>
      <c r="B1853">
        <v>35806607</v>
      </c>
      <c r="C1853">
        <v>35813456</v>
      </c>
      <c r="D1853">
        <v>29364679</v>
      </c>
      <c r="E1853">
        <v>1</v>
      </c>
      <c r="F1853">
        <v>1</v>
      </c>
      <c r="G1853">
        <v>1</v>
      </c>
      <c r="H1853">
        <v>1</v>
      </c>
      <c r="I1853" t="s">
        <v>799</v>
      </c>
      <c r="J1853" t="s">
        <v>3</v>
      </c>
      <c r="K1853" t="s">
        <v>800</v>
      </c>
      <c r="L1853">
        <v>1369</v>
      </c>
      <c r="N1853">
        <v>1013</v>
      </c>
      <c r="O1853" t="s">
        <v>583</v>
      </c>
      <c r="P1853" t="s">
        <v>583</v>
      </c>
      <c r="Q1853">
        <v>1</v>
      </c>
      <c r="W1853">
        <v>0</v>
      </c>
      <c r="X1853">
        <v>931378261</v>
      </c>
      <c r="Y1853">
        <v>30.48</v>
      </c>
      <c r="AA1853">
        <v>0</v>
      </c>
      <c r="AB1853">
        <v>0</v>
      </c>
      <c r="AC1853">
        <v>0</v>
      </c>
      <c r="AD1853">
        <v>329.2</v>
      </c>
      <c r="AE1853">
        <v>0</v>
      </c>
      <c r="AF1853">
        <v>0</v>
      </c>
      <c r="AG1853">
        <v>0</v>
      </c>
      <c r="AH1853">
        <v>329.2</v>
      </c>
      <c r="AI1853">
        <v>1</v>
      </c>
      <c r="AJ1853">
        <v>1</v>
      </c>
      <c r="AK1853">
        <v>1</v>
      </c>
      <c r="AL1853">
        <v>1</v>
      </c>
      <c r="AN1853">
        <v>0</v>
      </c>
      <c r="AO1853">
        <v>1</v>
      </c>
      <c r="AP1853">
        <v>0</v>
      </c>
      <c r="AQ1853">
        <v>0</v>
      </c>
      <c r="AR1853">
        <v>0</v>
      </c>
      <c r="AS1853" t="s">
        <v>3</v>
      </c>
      <c r="AT1853">
        <v>30.48</v>
      </c>
      <c r="AU1853" t="s">
        <v>3</v>
      </c>
      <c r="AV1853">
        <v>1</v>
      </c>
      <c r="AW1853">
        <v>2</v>
      </c>
      <c r="AX1853">
        <v>35813469</v>
      </c>
      <c r="AY1853">
        <v>2</v>
      </c>
      <c r="AZ1853">
        <v>131072</v>
      </c>
      <c r="BA1853">
        <v>1833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CX1853">
        <f>Y1853*Source!I1736</f>
        <v>0.91439999999999999</v>
      </c>
      <c r="CY1853">
        <f>AD1853</f>
        <v>329.2</v>
      </c>
      <c r="CZ1853">
        <f>AH1853</f>
        <v>329.2</v>
      </c>
      <c r="DA1853">
        <f>AL1853</f>
        <v>1</v>
      </c>
      <c r="DB1853">
        <f t="shared" si="308"/>
        <v>10034.02</v>
      </c>
      <c r="DC1853">
        <f t="shared" si="309"/>
        <v>0</v>
      </c>
    </row>
    <row r="1854" spans="1:107">
      <c r="A1854">
        <f>ROW(Source!A1736)</f>
        <v>1736</v>
      </c>
      <c r="B1854">
        <v>35806607</v>
      </c>
      <c r="C1854">
        <v>35813456</v>
      </c>
      <c r="D1854">
        <v>121548</v>
      </c>
      <c r="E1854">
        <v>1</v>
      </c>
      <c r="F1854">
        <v>1</v>
      </c>
      <c r="G1854">
        <v>1</v>
      </c>
      <c r="H1854">
        <v>1</v>
      </c>
      <c r="I1854" t="s">
        <v>34</v>
      </c>
      <c r="J1854" t="s">
        <v>3</v>
      </c>
      <c r="K1854" t="s">
        <v>584</v>
      </c>
      <c r="L1854">
        <v>608254</v>
      </c>
      <c r="N1854">
        <v>1013</v>
      </c>
      <c r="O1854" t="s">
        <v>585</v>
      </c>
      <c r="P1854" t="s">
        <v>585</v>
      </c>
      <c r="Q1854">
        <v>1</v>
      </c>
      <c r="W1854">
        <v>0</v>
      </c>
      <c r="X1854">
        <v>-185737400</v>
      </c>
      <c r="Y1854">
        <v>0.03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1</v>
      </c>
      <c r="AJ1854">
        <v>1</v>
      </c>
      <c r="AK1854">
        <v>1</v>
      </c>
      <c r="AL1854">
        <v>1</v>
      </c>
      <c r="AN1854">
        <v>0</v>
      </c>
      <c r="AO1854">
        <v>1</v>
      </c>
      <c r="AP1854">
        <v>0</v>
      </c>
      <c r="AQ1854">
        <v>0</v>
      </c>
      <c r="AR1854">
        <v>0</v>
      </c>
      <c r="AS1854" t="s">
        <v>3</v>
      </c>
      <c r="AT1854">
        <v>0.03</v>
      </c>
      <c r="AU1854" t="s">
        <v>3</v>
      </c>
      <c r="AV1854">
        <v>2</v>
      </c>
      <c r="AW1854">
        <v>2</v>
      </c>
      <c r="AX1854">
        <v>35813470</v>
      </c>
      <c r="AY1854">
        <v>1</v>
      </c>
      <c r="AZ1854">
        <v>0</v>
      </c>
      <c r="BA1854">
        <v>1834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CX1854">
        <f>Y1854*Source!I1736</f>
        <v>8.9999999999999998E-4</v>
      </c>
      <c r="CY1854">
        <f>AD1854</f>
        <v>0</v>
      </c>
      <c r="CZ1854">
        <f>AH1854</f>
        <v>0</v>
      </c>
      <c r="DA1854">
        <f>AL1854</f>
        <v>1</v>
      </c>
      <c r="DB1854">
        <f t="shared" si="308"/>
        <v>0</v>
      </c>
      <c r="DC1854">
        <f t="shared" si="309"/>
        <v>0</v>
      </c>
    </row>
    <row r="1855" spans="1:107">
      <c r="A1855">
        <f>ROW(Source!A1736)</f>
        <v>1736</v>
      </c>
      <c r="B1855">
        <v>35806607</v>
      </c>
      <c r="C1855">
        <v>35813456</v>
      </c>
      <c r="D1855">
        <v>29172362</v>
      </c>
      <c r="E1855">
        <v>1</v>
      </c>
      <c r="F1855">
        <v>1</v>
      </c>
      <c r="G1855">
        <v>1</v>
      </c>
      <c r="H1855">
        <v>2</v>
      </c>
      <c r="I1855" t="s">
        <v>801</v>
      </c>
      <c r="J1855" t="s">
        <v>802</v>
      </c>
      <c r="K1855" t="s">
        <v>803</v>
      </c>
      <c r="L1855">
        <v>1368</v>
      </c>
      <c r="N1855">
        <v>1011</v>
      </c>
      <c r="O1855" t="s">
        <v>589</v>
      </c>
      <c r="P1855" t="s">
        <v>589</v>
      </c>
      <c r="Q1855">
        <v>1</v>
      </c>
      <c r="W1855">
        <v>0</v>
      </c>
      <c r="X1855">
        <v>2071614860</v>
      </c>
      <c r="Y1855">
        <v>0.03</v>
      </c>
      <c r="AA1855">
        <v>0</v>
      </c>
      <c r="AB1855">
        <v>1113.56</v>
      </c>
      <c r="AC1855">
        <v>447.93</v>
      </c>
      <c r="AD1855">
        <v>0</v>
      </c>
      <c r="AE1855">
        <v>0</v>
      </c>
      <c r="AF1855">
        <v>134.65</v>
      </c>
      <c r="AG1855">
        <v>13.5</v>
      </c>
      <c r="AH1855">
        <v>0</v>
      </c>
      <c r="AI1855">
        <v>1</v>
      </c>
      <c r="AJ1855">
        <v>8.27</v>
      </c>
      <c r="AK1855">
        <v>33.18</v>
      </c>
      <c r="AL1855">
        <v>1</v>
      </c>
      <c r="AN1855">
        <v>0</v>
      </c>
      <c r="AO1855">
        <v>1</v>
      </c>
      <c r="AP1855">
        <v>0</v>
      </c>
      <c r="AQ1855">
        <v>0</v>
      </c>
      <c r="AR1855">
        <v>0</v>
      </c>
      <c r="AS1855" t="s">
        <v>3</v>
      </c>
      <c r="AT1855">
        <v>0.03</v>
      </c>
      <c r="AU1855" t="s">
        <v>3</v>
      </c>
      <c r="AV1855">
        <v>0</v>
      </c>
      <c r="AW1855">
        <v>2</v>
      </c>
      <c r="AX1855">
        <v>35813471</v>
      </c>
      <c r="AY1855">
        <v>1</v>
      </c>
      <c r="AZ1855">
        <v>0</v>
      </c>
      <c r="BA1855">
        <v>1835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CX1855">
        <f>Y1855*Source!I1736</f>
        <v>8.9999999999999998E-4</v>
      </c>
      <c r="CY1855">
        <f>AB1855</f>
        <v>1113.56</v>
      </c>
      <c r="CZ1855">
        <f>AF1855</f>
        <v>134.65</v>
      </c>
      <c r="DA1855">
        <f>AJ1855</f>
        <v>8.27</v>
      </c>
      <c r="DB1855">
        <f t="shared" si="308"/>
        <v>4.04</v>
      </c>
      <c r="DC1855">
        <f t="shared" si="309"/>
        <v>0.41</v>
      </c>
    </row>
    <row r="1856" spans="1:107">
      <c r="A1856">
        <f>ROW(Source!A1736)</f>
        <v>1736</v>
      </c>
      <c r="B1856">
        <v>35806607</v>
      </c>
      <c r="C1856">
        <v>35813456</v>
      </c>
      <c r="D1856">
        <v>29174913</v>
      </c>
      <c r="E1856">
        <v>1</v>
      </c>
      <c r="F1856">
        <v>1</v>
      </c>
      <c r="G1856">
        <v>1</v>
      </c>
      <c r="H1856">
        <v>2</v>
      </c>
      <c r="I1856" t="s">
        <v>601</v>
      </c>
      <c r="J1856" t="s">
        <v>602</v>
      </c>
      <c r="K1856" t="s">
        <v>603</v>
      </c>
      <c r="L1856">
        <v>1368</v>
      </c>
      <c r="N1856">
        <v>1011</v>
      </c>
      <c r="O1856" t="s">
        <v>589</v>
      </c>
      <c r="P1856" t="s">
        <v>589</v>
      </c>
      <c r="Q1856">
        <v>1</v>
      </c>
      <c r="W1856">
        <v>0</v>
      </c>
      <c r="X1856">
        <v>458544584</v>
      </c>
      <c r="Y1856">
        <v>0.02</v>
      </c>
      <c r="AA1856">
        <v>0</v>
      </c>
      <c r="AB1856">
        <v>932.72</v>
      </c>
      <c r="AC1856">
        <v>384.89</v>
      </c>
      <c r="AD1856">
        <v>0</v>
      </c>
      <c r="AE1856">
        <v>0</v>
      </c>
      <c r="AF1856">
        <v>87.17</v>
      </c>
      <c r="AG1856">
        <v>11.6</v>
      </c>
      <c r="AH1856">
        <v>0</v>
      </c>
      <c r="AI1856">
        <v>1</v>
      </c>
      <c r="AJ1856">
        <v>10.7</v>
      </c>
      <c r="AK1856">
        <v>33.18</v>
      </c>
      <c r="AL1856">
        <v>1</v>
      </c>
      <c r="AN1856">
        <v>0</v>
      </c>
      <c r="AO1856">
        <v>1</v>
      </c>
      <c r="AP1856">
        <v>0</v>
      </c>
      <c r="AQ1856">
        <v>0</v>
      </c>
      <c r="AR1856">
        <v>0</v>
      </c>
      <c r="AS1856" t="s">
        <v>3</v>
      </c>
      <c r="AT1856">
        <v>0.02</v>
      </c>
      <c r="AU1856" t="s">
        <v>3</v>
      </c>
      <c r="AV1856">
        <v>0</v>
      </c>
      <c r="AW1856">
        <v>2</v>
      </c>
      <c r="AX1856">
        <v>35813472</v>
      </c>
      <c r="AY1856">
        <v>1</v>
      </c>
      <c r="AZ1856">
        <v>0</v>
      </c>
      <c r="BA1856">
        <v>1836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CX1856">
        <f>Y1856*Source!I1736</f>
        <v>5.9999999999999995E-4</v>
      </c>
      <c r="CY1856">
        <f>AB1856</f>
        <v>932.72</v>
      </c>
      <c r="CZ1856">
        <f>AF1856</f>
        <v>87.17</v>
      </c>
      <c r="DA1856">
        <f>AJ1856</f>
        <v>10.7</v>
      </c>
      <c r="DB1856">
        <f t="shared" si="308"/>
        <v>1.74</v>
      </c>
      <c r="DC1856">
        <f t="shared" si="309"/>
        <v>0.23</v>
      </c>
    </row>
    <row r="1857" spans="1:107">
      <c r="A1857">
        <f>ROW(Source!A1736)</f>
        <v>1736</v>
      </c>
      <c r="B1857">
        <v>35806607</v>
      </c>
      <c r="C1857">
        <v>35813456</v>
      </c>
      <c r="D1857">
        <v>29114246</v>
      </c>
      <c r="E1857">
        <v>1</v>
      </c>
      <c r="F1857">
        <v>1</v>
      </c>
      <c r="G1857">
        <v>1</v>
      </c>
      <c r="H1857">
        <v>3</v>
      </c>
      <c r="I1857" t="s">
        <v>804</v>
      </c>
      <c r="J1857" t="s">
        <v>805</v>
      </c>
      <c r="K1857" t="s">
        <v>806</v>
      </c>
      <c r="L1857">
        <v>1346</v>
      </c>
      <c r="N1857">
        <v>1009</v>
      </c>
      <c r="O1857" t="s">
        <v>170</v>
      </c>
      <c r="P1857" t="s">
        <v>170</v>
      </c>
      <c r="Q1857">
        <v>1</v>
      </c>
      <c r="W1857">
        <v>0</v>
      </c>
      <c r="X1857">
        <v>-421273247</v>
      </c>
      <c r="Y1857">
        <v>1.5</v>
      </c>
      <c r="AA1857">
        <v>83.08</v>
      </c>
      <c r="AB1857">
        <v>0</v>
      </c>
      <c r="AC1857">
        <v>0</v>
      </c>
      <c r="AD1857">
        <v>0</v>
      </c>
      <c r="AE1857">
        <v>9.0399999999999991</v>
      </c>
      <c r="AF1857">
        <v>0</v>
      </c>
      <c r="AG1857">
        <v>0</v>
      </c>
      <c r="AH1857">
        <v>0</v>
      </c>
      <c r="AI1857">
        <v>9.19</v>
      </c>
      <c r="AJ1857">
        <v>1</v>
      </c>
      <c r="AK1857">
        <v>1</v>
      </c>
      <c r="AL1857">
        <v>1</v>
      </c>
      <c r="AN1857">
        <v>0</v>
      </c>
      <c r="AO1857">
        <v>1</v>
      </c>
      <c r="AP1857">
        <v>0</v>
      </c>
      <c r="AQ1857">
        <v>0</v>
      </c>
      <c r="AR1857">
        <v>0</v>
      </c>
      <c r="AS1857" t="s">
        <v>3</v>
      </c>
      <c r="AT1857">
        <v>1.5</v>
      </c>
      <c r="AU1857" t="s">
        <v>3</v>
      </c>
      <c r="AV1857">
        <v>0</v>
      </c>
      <c r="AW1857">
        <v>2</v>
      </c>
      <c r="AX1857">
        <v>35813473</v>
      </c>
      <c r="AY1857">
        <v>1</v>
      </c>
      <c r="AZ1857">
        <v>0</v>
      </c>
      <c r="BA1857">
        <v>1837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CX1857">
        <f>Y1857*Source!I1736</f>
        <v>4.4999999999999998E-2</v>
      </c>
      <c r="CY1857">
        <f t="shared" ref="CY1857:CY1864" si="310">AA1857</f>
        <v>83.08</v>
      </c>
      <c r="CZ1857">
        <f t="shared" ref="CZ1857:CZ1864" si="311">AE1857</f>
        <v>9.0399999999999991</v>
      </c>
      <c r="DA1857">
        <f t="shared" ref="DA1857:DA1864" si="312">AI1857</f>
        <v>9.19</v>
      </c>
      <c r="DB1857">
        <f t="shared" si="308"/>
        <v>13.56</v>
      </c>
      <c r="DC1857">
        <f t="shared" si="309"/>
        <v>0</v>
      </c>
    </row>
    <row r="1858" spans="1:107">
      <c r="A1858">
        <f>ROW(Source!A1736)</f>
        <v>1736</v>
      </c>
      <c r="B1858">
        <v>35806607</v>
      </c>
      <c r="C1858">
        <v>35813456</v>
      </c>
      <c r="D1858">
        <v>29110838</v>
      </c>
      <c r="E1858">
        <v>1</v>
      </c>
      <c r="F1858">
        <v>1</v>
      </c>
      <c r="G1858">
        <v>1</v>
      </c>
      <c r="H1858">
        <v>3</v>
      </c>
      <c r="I1858" t="s">
        <v>807</v>
      </c>
      <c r="J1858" t="s">
        <v>808</v>
      </c>
      <c r="K1858" t="s">
        <v>809</v>
      </c>
      <c r="L1858">
        <v>1346</v>
      </c>
      <c r="N1858">
        <v>1009</v>
      </c>
      <c r="O1858" t="s">
        <v>170</v>
      </c>
      <c r="P1858" t="s">
        <v>170</v>
      </c>
      <c r="Q1858">
        <v>1</v>
      </c>
      <c r="W1858">
        <v>0</v>
      </c>
      <c r="X1858">
        <v>-667794164</v>
      </c>
      <c r="Y1858">
        <v>0.42</v>
      </c>
      <c r="AA1858">
        <v>100.04</v>
      </c>
      <c r="AB1858">
        <v>0</v>
      </c>
      <c r="AC1858">
        <v>0</v>
      </c>
      <c r="AD1858">
        <v>0</v>
      </c>
      <c r="AE1858">
        <v>30.5</v>
      </c>
      <c r="AF1858">
        <v>0</v>
      </c>
      <c r="AG1858">
        <v>0</v>
      </c>
      <c r="AH1858">
        <v>0</v>
      </c>
      <c r="AI1858">
        <v>3.28</v>
      </c>
      <c r="AJ1858">
        <v>1</v>
      </c>
      <c r="AK1858">
        <v>1</v>
      </c>
      <c r="AL1858">
        <v>1</v>
      </c>
      <c r="AN1858">
        <v>0</v>
      </c>
      <c r="AO1858">
        <v>1</v>
      </c>
      <c r="AP1858">
        <v>0</v>
      </c>
      <c r="AQ1858">
        <v>0</v>
      </c>
      <c r="AR1858">
        <v>0</v>
      </c>
      <c r="AS1858" t="s">
        <v>3</v>
      </c>
      <c r="AT1858">
        <v>0.42</v>
      </c>
      <c r="AU1858" t="s">
        <v>3</v>
      </c>
      <c r="AV1858">
        <v>0</v>
      </c>
      <c r="AW1858">
        <v>2</v>
      </c>
      <c r="AX1858">
        <v>35813474</v>
      </c>
      <c r="AY1858">
        <v>1</v>
      </c>
      <c r="AZ1858">
        <v>0</v>
      </c>
      <c r="BA1858">
        <v>1838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CX1858">
        <f>Y1858*Source!I1736</f>
        <v>1.2599999999999998E-2</v>
      </c>
      <c r="CY1858">
        <f t="shared" si="310"/>
        <v>100.04</v>
      </c>
      <c r="CZ1858">
        <f t="shared" si="311"/>
        <v>30.5</v>
      </c>
      <c r="DA1858">
        <f t="shared" si="312"/>
        <v>3.28</v>
      </c>
      <c r="DB1858">
        <f t="shared" si="308"/>
        <v>12.81</v>
      </c>
      <c r="DC1858">
        <f t="shared" si="309"/>
        <v>0</v>
      </c>
    </row>
    <row r="1859" spans="1:107">
      <c r="A1859">
        <f>ROW(Source!A1736)</f>
        <v>1736</v>
      </c>
      <c r="B1859">
        <v>35806607</v>
      </c>
      <c r="C1859">
        <v>35813456</v>
      </c>
      <c r="D1859">
        <v>29149204</v>
      </c>
      <c r="E1859">
        <v>1</v>
      </c>
      <c r="F1859">
        <v>1</v>
      </c>
      <c r="G1859">
        <v>1</v>
      </c>
      <c r="H1859">
        <v>3</v>
      </c>
      <c r="I1859" t="s">
        <v>810</v>
      </c>
      <c r="J1859" t="s">
        <v>811</v>
      </c>
      <c r="K1859" t="s">
        <v>812</v>
      </c>
      <c r="L1859">
        <v>1348</v>
      </c>
      <c r="N1859">
        <v>1009</v>
      </c>
      <c r="O1859" t="s">
        <v>29</v>
      </c>
      <c r="P1859" t="s">
        <v>29</v>
      </c>
      <c r="Q1859">
        <v>1000</v>
      </c>
      <c r="W1859">
        <v>0</v>
      </c>
      <c r="X1859">
        <v>-1132764130</v>
      </c>
      <c r="Y1859">
        <v>3.15E-3</v>
      </c>
      <c r="AA1859">
        <v>4978.46</v>
      </c>
      <c r="AB1859">
        <v>0</v>
      </c>
      <c r="AC1859">
        <v>0</v>
      </c>
      <c r="AD1859">
        <v>0</v>
      </c>
      <c r="AE1859">
        <v>729.98</v>
      </c>
      <c r="AF1859">
        <v>0</v>
      </c>
      <c r="AG1859">
        <v>0</v>
      </c>
      <c r="AH1859">
        <v>0</v>
      </c>
      <c r="AI1859">
        <v>6.82</v>
      </c>
      <c r="AJ1859">
        <v>1</v>
      </c>
      <c r="AK1859">
        <v>1</v>
      </c>
      <c r="AL1859">
        <v>1</v>
      </c>
      <c r="AN1859">
        <v>0</v>
      </c>
      <c r="AO1859">
        <v>1</v>
      </c>
      <c r="AP1859">
        <v>0</v>
      </c>
      <c r="AQ1859">
        <v>0</v>
      </c>
      <c r="AR1859">
        <v>0</v>
      </c>
      <c r="AS1859" t="s">
        <v>3</v>
      </c>
      <c r="AT1859">
        <v>3.15E-3</v>
      </c>
      <c r="AU1859" t="s">
        <v>3</v>
      </c>
      <c r="AV1859">
        <v>0</v>
      </c>
      <c r="AW1859">
        <v>2</v>
      </c>
      <c r="AX1859">
        <v>35813475</v>
      </c>
      <c r="AY1859">
        <v>1</v>
      </c>
      <c r="AZ1859">
        <v>0</v>
      </c>
      <c r="BA1859">
        <v>1839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CX1859">
        <f>Y1859*Source!I1736</f>
        <v>9.4499999999999993E-5</v>
      </c>
      <c r="CY1859">
        <f t="shared" si="310"/>
        <v>4978.46</v>
      </c>
      <c r="CZ1859">
        <f t="shared" si="311"/>
        <v>729.98</v>
      </c>
      <c r="DA1859">
        <f t="shared" si="312"/>
        <v>6.82</v>
      </c>
      <c r="DB1859">
        <f t="shared" si="308"/>
        <v>2.2999999999999998</v>
      </c>
      <c r="DC1859">
        <f t="shared" si="309"/>
        <v>0</v>
      </c>
    </row>
    <row r="1860" spans="1:107">
      <c r="A1860">
        <f>ROW(Source!A1736)</f>
        <v>1736</v>
      </c>
      <c r="B1860">
        <v>35806607</v>
      </c>
      <c r="C1860">
        <v>35813456</v>
      </c>
      <c r="D1860">
        <v>29156251</v>
      </c>
      <c r="E1860">
        <v>1</v>
      </c>
      <c r="F1860">
        <v>1</v>
      </c>
      <c r="G1860">
        <v>1</v>
      </c>
      <c r="H1860">
        <v>3</v>
      </c>
      <c r="I1860" t="s">
        <v>256</v>
      </c>
      <c r="J1860" t="s">
        <v>259</v>
      </c>
      <c r="K1860" t="s">
        <v>257</v>
      </c>
      <c r="L1860">
        <v>1354</v>
      </c>
      <c r="N1860">
        <v>1010</v>
      </c>
      <c r="O1860" t="s">
        <v>258</v>
      </c>
      <c r="P1860" t="s">
        <v>258</v>
      </c>
      <c r="Q1860">
        <v>1</v>
      </c>
      <c r="W1860">
        <v>0</v>
      </c>
      <c r="X1860">
        <v>-652224790</v>
      </c>
      <c r="Y1860">
        <v>66.666667000000004</v>
      </c>
      <c r="AA1860">
        <v>52.5</v>
      </c>
      <c r="AB1860">
        <v>0</v>
      </c>
      <c r="AC1860">
        <v>0</v>
      </c>
      <c r="AD1860">
        <v>0</v>
      </c>
      <c r="AE1860">
        <v>7.62</v>
      </c>
      <c r="AF1860">
        <v>0</v>
      </c>
      <c r="AG1860">
        <v>0</v>
      </c>
      <c r="AH1860">
        <v>0</v>
      </c>
      <c r="AI1860">
        <v>6.89</v>
      </c>
      <c r="AJ1860">
        <v>1</v>
      </c>
      <c r="AK1860">
        <v>1</v>
      </c>
      <c r="AL1860">
        <v>1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 t="s">
        <v>3</v>
      </c>
      <c r="AT1860">
        <v>66.666667000000004</v>
      </c>
      <c r="AU1860" t="s">
        <v>3</v>
      </c>
      <c r="AV1860">
        <v>0</v>
      </c>
      <c r="AW1860">
        <v>1</v>
      </c>
      <c r="AX1860">
        <v>-1</v>
      </c>
      <c r="AY1860">
        <v>0</v>
      </c>
      <c r="AZ1860">
        <v>0</v>
      </c>
      <c r="BA1860" t="s">
        <v>3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CX1860">
        <f>Y1860*Source!I1736</f>
        <v>2.0000000099999999</v>
      </c>
      <c r="CY1860">
        <f t="shared" si="310"/>
        <v>52.5</v>
      </c>
      <c r="CZ1860">
        <f t="shared" si="311"/>
        <v>7.62</v>
      </c>
      <c r="DA1860">
        <f t="shared" si="312"/>
        <v>6.89</v>
      </c>
      <c r="DB1860">
        <f t="shared" si="308"/>
        <v>508</v>
      </c>
      <c r="DC1860">
        <f t="shared" si="309"/>
        <v>0</v>
      </c>
    </row>
    <row r="1861" spans="1:107">
      <c r="A1861">
        <f>ROW(Source!A1736)</f>
        <v>1736</v>
      </c>
      <c r="B1861">
        <v>35806607</v>
      </c>
      <c r="C1861">
        <v>35813456</v>
      </c>
      <c r="D1861">
        <v>29156254</v>
      </c>
      <c r="E1861">
        <v>1</v>
      </c>
      <c r="F1861">
        <v>1</v>
      </c>
      <c r="G1861">
        <v>1</v>
      </c>
      <c r="H1861">
        <v>3</v>
      </c>
      <c r="I1861" t="s">
        <v>333</v>
      </c>
      <c r="J1861" t="s">
        <v>335</v>
      </c>
      <c r="K1861" t="s">
        <v>334</v>
      </c>
      <c r="L1861">
        <v>1354</v>
      </c>
      <c r="N1861">
        <v>1010</v>
      </c>
      <c r="O1861" t="s">
        <v>258</v>
      </c>
      <c r="P1861" t="s">
        <v>258</v>
      </c>
      <c r="Q1861">
        <v>1</v>
      </c>
      <c r="W1861">
        <v>0</v>
      </c>
      <c r="X1861">
        <v>-1484870884</v>
      </c>
      <c r="Y1861">
        <v>33.333333000000003</v>
      </c>
      <c r="AA1861">
        <v>76.59</v>
      </c>
      <c r="AB1861">
        <v>0</v>
      </c>
      <c r="AC1861">
        <v>0</v>
      </c>
      <c r="AD1861">
        <v>0</v>
      </c>
      <c r="AE1861">
        <v>9.01</v>
      </c>
      <c r="AF1861">
        <v>0</v>
      </c>
      <c r="AG1861">
        <v>0</v>
      </c>
      <c r="AH1861">
        <v>0</v>
      </c>
      <c r="AI1861">
        <v>8.5</v>
      </c>
      <c r="AJ1861">
        <v>1</v>
      </c>
      <c r="AK1861">
        <v>1</v>
      </c>
      <c r="AL1861">
        <v>1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 t="s">
        <v>3</v>
      </c>
      <c r="AT1861">
        <v>33.333333000000003</v>
      </c>
      <c r="AU1861" t="s">
        <v>3</v>
      </c>
      <c r="AV1861">
        <v>0</v>
      </c>
      <c r="AW1861">
        <v>1</v>
      </c>
      <c r="AX1861">
        <v>-1</v>
      </c>
      <c r="AY1861">
        <v>0</v>
      </c>
      <c r="AZ1861">
        <v>0</v>
      </c>
      <c r="BA1861" t="s">
        <v>3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CX1861">
        <f>Y1861*Source!I1736</f>
        <v>0.99999999000000006</v>
      </c>
      <c r="CY1861">
        <f t="shared" si="310"/>
        <v>76.59</v>
      </c>
      <c r="CZ1861">
        <f t="shared" si="311"/>
        <v>9.01</v>
      </c>
      <c r="DA1861">
        <f t="shared" si="312"/>
        <v>8.5</v>
      </c>
      <c r="DB1861">
        <f t="shared" si="308"/>
        <v>300.33</v>
      </c>
      <c r="DC1861">
        <f t="shared" si="309"/>
        <v>0</v>
      </c>
    </row>
    <row r="1862" spans="1:107">
      <c r="A1862">
        <f>ROW(Source!A1736)</f>
        <v>1736</v>
      </c>
      <c r="B1862">
        <v>35806607</v>
      </c>
      <c r="C1862">
        <v>35813456</v>
      </c>
      <c r="D1862">
        <v>29156142</v>
      </c>
      <c r="E1862">
        <v>1</v>
      </c>
      <c r="F1862">
        <v>1</v>
      </c>
      <c r="G1862">
        <v>1</v>
      </c>
      <c r="H1862">
        <v>3</v>
      </c>
      <c r="I1862" t="s">
        <v>251</v>
      </c>
      <c r="J1862" t="s">
        <v>254</v>
      </c>
      <c r="K1862" t="s">
        <v>252</v>
      </c>
      <c r="L1862">
        <v>1356</v>
      </c>
      <c r="N1862">
        <v>1010</v>
      </c>
      <c r="O1862" t="s">
        <v>253</v>
      </c>
      <c r="P1862" t="s">
        <v>253</v>
      </c>
      <c r="Q1862">
        <v>1000</v>
      </c>
      <c r="W1862">
        <v>0</v>
      </c>
      <c r="X1862">
        <v>-1152774928</v>
      </c>
      <c r="Y1862">
        <v>0.1</v>
      </c>
      <c r="AA1862">
        <v>5115.96</v>
      </c>
      <c r="AB1862">
        <v>0</v>
      </c>
      <c r="AC1862">
        <v>0</v>
      </c>
      <c r="AD1862">
        <v>0</v>
      </c>
      <c r="AE1862">
        <v>1998.42</v>
      </c>
      <c r="AF1862">
        <v>0</v>
      </c>
      <c r="AG1862">
        <v>0</v>
      </c>
      <c r="AH1862">
        <v>0</v>
      </c>
      <c r="AI1862">
        <v>2.56</v>
      </c>
      <c r="AJ1862">
        <v>1</v>
      </c>
      <c r="AK1862">
        <v>1</v>
      </c>
      <c r="AL1862">
        <v>1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 t="s">
        <v>3</v>
      </c>
      <c r="AT1862">
        <v>0.1</v>
      </c>
      <c r="AU1862" t="s">
        <v>3</v>
      </c>
      <c r="AV1862">
        <v>0</v>
      </c>
      <c r="AW1862">
        <v>1</v>
      </c>
      <c r="AX1862">
        <v>-1</v>
      </c>
      <c r="AY1862">
        <v>0</v>
      </c>
      <c r="AZ1862">
        <v>0</v>
      </c>
      <c r="BA1862" t="s">
        <v>3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CX1862">
        <f>Y1862*Source!I1736</f>
        <v>3.0000000000000001E-3</v>
      </c>
      <c r="CY1862">
        <f t="shared" si="310"/>
        <v>5115.96</v>
      </c>
      <c r="CZ1862">
        <f t="shared" si="311"/>
        <v>1998.42</v>
      </c>
      <c r="DA1862">
        <f t="shared" si="312"/>
        <v>2.56</v>
      </c>
      <c r="DB1862">
        <f t="shared" si="308"/>
        <v>199.84</v>
      </c>
      <c r="DC1862">
        <f t="shared" si="309"/>
        <v>0</v>
      </c>
    </row>
    <row r="1863" spans="1:107">
      <c r="A1863">
        <f>ROW(Source!A1736)</f>
        <v>1736</v>
      </c>
      <c r="B1863">
        <v>35806607</v>
      </c>
      <c r="C1863">
        <v>35813456</v>
      </c>
      <c r="D1863">
        <v>29170678</v>
      </c>
      <c r="E1863">
        <v>1</v>
      </c>
      <c r="F1863">
        <v>1</v>
      </c>
      <c r="G1863">
        <v>1</v>
      </c>
      <c r="H1863">
        <v>3</v>
      </c>
      <c r="I1863" t="s">
        <v>813</v>
      </c>
      <c r="J1863" t="s">
        <v>814</v>
      </c>
      <c r="K1863" t="s">
        <v>815</v>
      </c>
      <c r="L1863">
        <v>1354</v>
      </c>
      <c r="N1863">
        <v>1010</v>
      </c>
      <c r="O1863" t="s">
        <v>258</v>
      </c>
      <c r="P1863" t="s">
        <v>258</v>
      </c>
      <c r="Q1863">
        <v>1</v>
      </c>
      <c r="W1863">
        <v>0</v>
      </c>
      <c r="X1863">
        <v>-808655695</v>
      </c>
      <c r="Y1863">
        <v>102</v>
      </c>
      <c r="AA1863">
        <v>0.69</v>
      </c>
      <c r="AB1863">
        <v>0</v>
      </c>
      <c r="AC1863">
        <v>0</v>
      </c>
      <c r="AD1863">
        <v>0</v>
      </c>
      <c r="AE1863">
        <v>0.28000000000000003</v>
      </c>
      <c r="AF1863">
        <v>0</v>
      </c>
      <c r="AG1863">
        <v>0</v>
      </c>
      <c r="AH1863">
        <v>0</v>
      </c>
      <c r="AI1863">
        <v>2.46</v>
      </c>
      <c r="AJ1863">
        <v>1</v>
      </c>
      <c r="AK1863">
        <v>1</v>
      </c>
      <c r="AL1863">
        <v>1</v>
      </c>
      <c r="AN1863">
        <v>0</v>
      </c>
      <c r="AO1863">
        <v>1</v>
      </c>
      <c r="AP1863">
        <v>0</v>
      </c>
      <c r="AQ1863">
        <v>0</v>
      </c>
      <c r="AR1863">
        <v>0</v>
      </c>
      <c r="AS1863" t="s">
        <v>3</v>
      </c>
      <c r="AT1863">
        <v>102</v>
      </c>
      <c r="AU1863" t="s">
        <v>3</v>
      </c>
      <c r="AV1863">
        <v>0</v>
      </c>
      <c r="AW1863">
        <v>2</v>
      </c>
      <c r="AX1863">
        <v>35813476</v>
      </c>
      <c r="AY1863">
        <v>1</v>
      </c>
      <c r="AZ1863">
        <v>0</v>
      </c>
      <c r="BA1863">
        <v>1840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CX1863">
        <f>Y1863*Source!I1736</f>
        <v>3.06</v>
      </c>
      <c r="CY1863">
        <f t="shared" si="310"/>
        <v>0.69</v>
      </c>
      <c r="CZ1863">
        <f t="shared" si="311"/>
        <v>0.28000000000000003</v>
      </c>
      <c r="DA1863">
        <f t="shared" si="312"/>
        <v>2.46</v>
      </c>
      <c r="DB1863">
        <f t="shared" si="308"/>
        <v>28.56</v>
      </c>
      <c r="DC1863">
        <f t="shared" si="309"/>
        <v>0</v>
      </c>
    </row>
    <row r="1864" spans="1:107">
      <c r="A1864">
        <f>ROW(Source!A1736)</f>
        <v>1736</v>
      </c>
      <c r="B1864">
        <v>35806607</v>
      </c>
      <c r="C1864">
        <v>35813456</v>
      </c>
      <c r="D1864">
        <v>29171808</v>
      </c>
      <c r="E1864">
        <v>1</v>
      </c>
      <c r="F1864">
        <v>1</v>
      </c>
      <c r="G1864">
        <v>1</v>
      </c>
      <c r="H1864">
        <v>3</v>
      </c>
      <c r="I1864" t="s">
        <v>816</v>
      </c>
      <c r="J1864" t="s">
        <v>817</v>
      </c>
      <c r="K1864" t="s">
        <v>818</v>
      </c>
      <c r="L1864">
        <v>1374</v>
      </c>
      <c r="N1864">
        <v>1013</v>
      </c>
      <c r="O1864" t="s">
        <v>819</v>
      </c>
      <c r="P1864" t="s">
        <v>819</v>
      </c>
      <c r="Q1864">
        <v>1</v>
      </c>
      <c r="W1864">
        <v>0</v>
      </c>
      <c r="X1864">
        <v>-915781824</v>
      </c>
      <c r="Y1864">
        <v>6.05</v>
      </c>
      <c r="AA1864">
        <v>1</v>
      </c>
      <c r="AB1864">
        <v>0</v>
      </c>
      <c r="AC1864">
        <v>0</v>
      </c>
      <c r="AD1864">
        <v>0</v>
      </c>
      <c r="AE1864">
        <v>1</v>
      </c>
      <c r="AF1864">
        <v>0</v>
      </c>
      <c r="AG1864">
        <v>0</v>
      </c>
      <c r="AH1864">
        <v>0</v>
      </c>
      <c r="AI1864">
        <v>1</v>
      </c>
      <c r="AJ1864">
        <v>1</v>
      </c>
      <c r="AK1864">
        <v>1</v>
      </c>
      <c r="AL1864">
        <v>1</v>
      </c>
      <c r="AN1864">
        <v>0</v>
      </c>
      <c r="AO1864">
        <v>1</v>
      </c>
      <c r="AP1864">
        <v>0</v>
      </c>
      <c r="AQ1864">
        <v>0</v>
      </c>
      <c r="AR1864">
        <v>0</v>
      </c>
      <c r="AS1864" t="s">
        <v>3</v>
      </c>
      <c r="AT1864">
        <v>6.05</v>
      </c>
      <c r="AU1864" t="s">
        <v>3</v>
      </c>
      <c r="AV1864">
        <v>0</v>
      </c>
      <c r="AW1864">
        <v>2</v>
      </c>
      <c r="AX1864">
        <v>35813477</v>
      </c>
      <c r="AY1864">
        <v>1</v>
      </c>
      <c r="AZ1864">
        <v>0</v>
      </c>
      <c r="BA1864">
        <v>1841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CX1864">
        <f>Y1864*Source!I1736</f>
        <v>0.18149999999999999</v>
      </c>
      <c r="CY1864">
        <f t="shared" si="310"/>
        <v>1</v>
      </c>
      <c r="CZ1864">
        <f t="shared" si="311"/>
        <v>1</v>
      </c>
      <c r="DA1864">
        <f t="shared" si="312"/>
        <v>1</v>
      </c>
      <c r="DB1864">
        <f t="shared" si="308"/>
        <v>6.05</v>
      </c>
      <c r="DC1864">
        <f t="shared" si="309"/>
        <v>0</v>
      </c>
    </row>
    <row r="1865" spans="1:107">
      <c r="A1865">
        <f>ROW(Source!A1740)</f>
        <v>1740</v>
      </c>
      <c r="B1865">
        <v>35806607</v>
      </c>
      <c r="C1865">
        <v>35813481</v>
      </c>
      <c r="D1865">
        <v>29364679</v>
      </c>
      <c r="E1865">
        <v>1</v>
      </c>
      <c r="F1865">
        <v>1</v>
      </c>
      <c r="G1865">
        <v>1</v>
      </c>
      <c r="H1865">
        <v>1</v>
      </c>
      <c r="I1865" t="s">
        <v>799</v>
      </c>
      <c r="J1865" t="s">
        <v>3</v>
      </c>
      <c r="K1865" t="s">
        <v>800</v>
      </c>
      <c r="L1865">
        <v>1369</v>
      </c>
      <c r="N1865">
        <v>1013</v>
      </c>
      <c r="O1865" t="s">
        <v>583</v>
      </c>
      <c r="P1865" t="s">
        <v>583</v>
      </c>
      <c r="Q1865">
        <v>1</v>
      </c>
      <c r="W1865">
        <v>0</v>
      </c>
      <c r="X1865">
        <v>931378261</v>
      </c>
      <c r="Y1865">
        <v>26.24</v>
      </c>
      <c r="AA1865">
        <v>0</v>
      </c>
      <c r="AB1865">
        <v>0</v>
      </c>
      <c r="AC1865">
        <v>0</v>
      </c>
      <c r="AD1865">
        <v>329.2</v>
      </c>
      <c r="AE1865">
        <v>0</v>
      </c>
      <c r="AF1865">
        <v>0</v>
      </c>
      <c r="AG1865">
        <v>0</v>
      </c>
      <c r="AH1865">
        <v>329.2</v>
      </c>
      <c r="AI1865">
        <v>1</v>
      </c>
      <c r="AJ1865">
        <v>1</v>
      </c>
      <c r="AK1865">
        <v>1</v>
      </c>
      <c r="AL1865">
        <v>1</v>
      </c>
      <c r="AN1865">
        <v>0</v>
      </c>
      <c r="AO1865">
        <v>1</v>
      </c>
      <c r="AP1865">
        <v>0</v>
      </c>
      <c r="AQ1865">
        <v>0</v>
      </c>
      <c r="AR1865">
        <v>0</v>
      </c>
      <c r="AS1865" t="s">
        <v>3</v>
      </c>
      <c r="AT1865">
        <v>26.24</v>
      </c>
      <c r="AU1865" t="s">
        <v>3</v>
      </c>
      <c r="AV1865">
        <v>1</v>
      </c>
      <c r="AW1865">
        <v>2</v>
      </c>
      <c r="AX1865">
        <v>35813491</v>
      </c>
      <c r="AY1865">
        <v>2</v>
      </c>
      <c r="AZ1865">
        <v>131072</v>
      </c>
      <c r="BA1865">
        <v>1842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CX1865">
        <f>Y1865*Source!I1740</f>
        <v>0.26239999999999997</v>
      </c>
      <c r="CY1865">
        <f>AD1865</f>
        <v>329.2</v>
      </c>
      <c r="CZ1865">
        <f>AH1865</f>
        <v>329.2</v>
      </c>
      <c r="DA1865">
        <f>AL1865</f>
        <v>1</v>
      </c>
      <c r="DB1865">
        <f t="shared" si="308"/>
        <v>8638.2099999999991</v>
      </c>
      <c r="DC1865">
        <f t="shared" si="309"/>
        <v>0</v>
      </c>
    </row>
    <row r="1866" spans="1:107">
      <c r="A1866">
        <f>ROW(Source!A1740)</f>
        <v>1740</v>
      </c>
      <c r="B1866">
        <v>35806607</v>
      </c>
      <c r="C1866">
        <v>35813481</v>
      </c>
      <c r="D1866">
        <v>121548</v>
      </c>
      <c r="E1866">
        <v>1</v>
      </c>
      <c r="F1866">
        <v>1</v>
      </c>
      <c r="G1866">
        <v>1</v>
      </c>
      <c r="H1866">
        <v>1</v>
      </c>
      <c r="I1866" t="s">
        <v>34</v>
      </c>
      <c r="J1866" t="s">
        <v>3</v>
      </c>
      <c r="K1866" t="s">
        <v>584</v>
      </c>
      <c r="L1866">
        <v>608254</v>
      </c>
      <c r="N1866">
        <v>1013</v>
      </c>
      <c r="O1866" t="s">
        <v>585</v>
      </c>
      <c r="P1866" t="s">
        <v>585</v>
      </c>
      <c r="Q1866">
        <v>1</v>
      </c>
      <c r="W1866">
        <v>0</v>
      </c>
      <c r="X1866">
        <v>-185737400</v>
      </c>
      <c r="Y1866">
        <v>0.03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1</v>
      </c>
      <c r="AJ1866">
        <v>1</v>
      </c>
      <c r="AK1866">
        <v>1</v>
      </c>
      <c r="AL1866">
        <v>1</v>
      </c>
      <c r="AN1866">
        <v>0</v>
      </c>
      <c r="AO1866">
        <v>1</v>
      </c>
      <c r="AP1866">
        <v>0</v>
      </c>
      <c r="AQ1866">
        <v>0</v>
      </c>
      <c r="AR1866">
        <v>0</v>
      </c>
      <c r="AS1866" t="s">
        <v>3</v>
      </c>
      <c r="AT1866">
        <v>0.03</v>
      </c>
      <c r="AU1866" t="s">
        <v>3</v>
      </c>
      <c r="AV1866">
        <v>2</v>
      </c>
      <c r="AW1866">
        <v>2</v>
      </c>
      <c r="AX1866">
        <v>35813492</v>
      </c>
      <c r="AY1866">
        <v>1</v>
      </c>
      <c r="AZ1866">
        <v>0</v>
      </c>
      <c r="BA1866">
        <v>1843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CX1866">
        <f>Y1866*Source!I1740</f>
        <v>2.9999999999999997E-4</v>
      </c>
      <c r="CY1866">
        <f>AD1866</f>
        <v>0</v>
      </c>
      <c r="CZ1866">
        <f>AH1866</f>
        <v>0</v>
      </c>
      <c r="DA1866">
        <f>AL1866</f>
        <v>1</v>
      </c>
      <c r="DB1866">
        <f t="shared" si="308"/>
        <v>0</v>
      </c>
      <c r="DC1866">
        <f t="shared" si="309"/>
        <v>0</v>
      </c>
    </row>
    <row r="1867" spans="1:107">
      <c r="A1867">
        <f>ROW(Source!A1740)</f>
        <v>1740</v>
      </c>
      <c r="B1867">
        <v>35806607</v>
      </c>
      <c r="C1867">
        <v>35813481</v>
      </c>
      <c r="D1867">
        <v>29172362</v>
      </c>
      <c r="E1867">
        <v>1</v>
      </c>
      <c r="F1867">
        <v>1</v>
      </c>
      <c r="G1867">
        <v>1</v>
      </c>
      <c r="H1867">
        <v>2</v>
      </c>
      <c r="I1867" t="s">
        <v>801</v>
      </c>
      <c r="J1867" t="s">
        <v>802</v>
      </c>
      <c r="K1867" t="s">
        <v>803</v>
      </c>
      <c r="L1867">
        <v>1368</v>
      </c>
      <c r="N1867">
        <v>1011</v>
      </c>
      <c r="O1867" t="s">
        <v>589</v>
      </c>
      <c r="P1867" t="s">
        <v>589</v>
      </c>
      <c r="Q1867">
        <v>1</v>
      </c>
      <c r="W1867">
        <v>0</v>
      </c>
      <c r="X1867">
        <v>2071614860</v>
      </c>
      <c r="Y1867">
        <v>0.03</v>
      </c>
      <c r="AA1867">
        <v>0</v>
      </c>
      <c r="AB1867">
        <v>1113.56</v>
      </c>
      <c r="AC1867">
        <v>447.93</v>
      </c>
      <c r="AD1867">
        <v>0</v>
      </c>
      <c r="AE1867">
        <v>0</v>
      </c>
      <c r="AF1867">
        <v>134.65</v>
      </c>
      <c r="AG1867">
        <v>13.5</v>
      </c>
      <c r="AH1867">
        <v>0</v>
      </c>
      <c r="AI1867">
        <v>1</v>
      </c>
      <c r="AJ1867">
        <v>8.27</v>
      </c>
      <c r="AK1867">
        <v>33.18</v>
      </c>
      <c r="AL1867">
        <v>1</v>
      </c>
      <c r="AN1867">
        <v>0</v>
      </c>
      <c r="AO1867">
        <v>1</v>
      </c>
      <c r="AP1867">
        <v>0</v>
      </c>
      <c r="AQ1867">
        <v>0</v>
      </c>
      <c r="AR1867">
        <v>0</v>
      </c>
      <c r="AS1867" t="s">
        <v>3</v>
      </c>
      <c r="AT1867">
        <v>0.03</v>
      </c>
      <c r="AU1867" t="s">
        <v>3</v>
      </c>
      <c r="AV1867">
        <v>0</v>
      </c>
      <c r="AW1867">
        <v>2</v>
      </c>
      <c r="AX1867">
        <v>35813493</v>
      </c>
      <c r="AY1867">
        <v>1</v>
      </c>
      <c r="AZ1867">
        <v>0</v>
      </c>
      <c r="BA1867">
        <v>1844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CX1867">
        <f>Y1867*Source!I1740</f>
        <v>2.9999999999999997E-4</v>
      </c>
      <c r="CY1867">
        <f>AB1867</f>
        <v>1113.56</v>
      </c>
      <c r="CZ1867">
        <f>AF1867</f>
        <v>134.65</v>
      </c>
      <c r="DA1867">
        <f>AJ1867</f>
        <v>8.27</v>
      </c>
      <c r="DB1867">
        <f t="shared" si="308"/>
        <v>4.04</v>
      </c>
      <c r="DC1867">
        <f t="shared" si="309"/>
        <v>0.41</v>
      </c>
    </row>
    <row r="1868" spans="1:107">
      <c r="A1868">
        <f>ROW(Source!A1740)</f>
        <v>1740</v>
      </c>
      <c r="B1868">
        <v>35806607</v>
      </c>
      <c r="C1868">
        <v>35813481</v>
      </c>
      <c r="D1868">
        <v>29174913</v>
      </c>
      <c r="E1868">
        <v>1</v>
      </c>
      <c r="F1868">
        <v>1</v>
      </c>
      <c r="G1868">
        <v>1</v>
      </c>
      <c r="H1868">
        <v>2</v>
      </c>
      <c r="I1868" t="s">
        <v>601</v>
      </c>
      <c r="J1868" t="s">
        <v>602</v>
      </c>
      <c r="K1868" t="s">
        <v>603</v>
      </c>
      <c r="L1868">
        <v>1368</v>
      </c>
      <c r="N1868">
        <v>1011</v>
      </c>
      <c r="O1868" t="s">
        <v>589</v>
      </c>
      <c r="P1868" t="s">
        <v>589</v>
      </c>
      <c r="Q1868">
        <v>1</v>
      </c>
      <c r="W1868">
        <v>0</v>
      </c>
      <c r="X1868">
        <v>458544584</v>
      </c>
      <c r="Y1868">
        <v>0.02</v>
      </c>
      <c r="AA1868">
        <v>0</v>
      </c>
      <c r="AB1868">
        <v>932.72</v>
      </c>
      <c r="AC1868">
        <v>384.89</v>
      </c>
      <c r="AD1868">
        <v>0</v>
      </c>
      <c r="AE1868">
        <v>0</v>
      </c>
      <c r="AF1868">
        <v>87.17</v>
      </c>
      <c r="AG1868">
        <v>11.6</v>
      </c>
      <c r="AH1868">
        <v>0</v>
      </c>
      <c r="AI1868">
        <v>1</v>
      </c>
      <c r="AJ1868">
        <v>10.7</v>
      </c>
      <c r="AK1868">
        <v>33.18</v>
      </c>
      <c r="AL1868">
        <v>1</v>
      </c>
      <c r="AN1868">
        <v>0</v>
      </c>
      <c r="AO1868">
        <v>1</v>
      </c>
      <c r="AP1868">
        <v>0</v>
      </c>
      <c r="AQ1868">
        <v>0</v>
      </c>
      <c r="AR1868">
        <v>0</v>
      </c>
      <c r="AS1868" t="s">
        <v>3</v>
      </c>
      <c r="AT1868">
        <v>0.02</v>
      </c>
      <c r="AU1868" t="s">
        <v>3</v>
      </c>
      <c r="AV1868">
        <v>0</v>
      </c>
      <c r="AW1868">
        <v>2</v>
      </c>
      <c r="AX1868">
        <v>35813494</v>
      </c>
      <c r="AY1868">
        <v>1</v>
      </c>
      <c r="AZ1868">
        <v>0</v>
      </c>
      <c r="BA1868">
        <v>1845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CX1868">
        <f>Y1868*Source!I1740</f>
        <v>2.0000000000000001E-4</v>
      </c>
      <c r="CY1868">
        <f>AB1868</f>
        <v>932.72</v>
      </c>
      <c r="CZ1868">
        <f>AF1868</f>
        <v>87.17</v>
      </c>
      <c r="DA1868">
        <f>AJ1868</f>
        <v>10.7</v>
      </c>
      <c r="DB1868">
        <f t="shared" si="308"/>
        <v>1.74</v>
      </c>
      <c r="DC1868">
        <f t="shared" si="309"/>
        <v>0.23</v>
      </c>
    </row>
    <row r="1869" spans="1:107">
      <c r="A1869">
        <f>ROW(Source!A1740)</f>
        <v>1740</v>
      </c>
      <c r="B1869">
        <v>35806607</v>
      </c>
      <c r="C1869">
        <v>35813481</v>
      </c>
      <c r="D1869">
        <v>29149204</v>
      </c>
      <c r="E1869">
        <v>1</v>
      </c>
      <c r="F1869">
        <v>1</v>
      </c>
      <c r="G1869">
        <v>1</v>
      </c>
      <c r="H1869">
        <v>3</v>
      </c>
      <c r="I1869" t="s">
        <v>810</v>
      </c>
      <c r="J1869" t="s">
        <v>811</v>
      </c>
      <c r="K1869" t="s">
        <v>812</v>
      </c>
      <c r="L1869">
        <v>1348</v>
      </c>
      <c r="N1869">
        <v>1009</v>
      </c>
      <c r="O1869" t="s">
        <v>29</v>
      </c>
      <c r="P1869" t="s">
        <v>29</v>
      </c>
      <c r="Q1869">
        <v>1000</v>
      </c>
      <c r="W1869">
        <v>0</v>
      </c>
      <c r="X1869">
        <v>-1132764130</v>
      </c>
      <c r="Y1869">
        <v>3.15E-3</v>
      </c>
      <c r="AA1869">
        <v>4978.46</v>
      </c>
      <c r="AB1869">
        <v>0</v>
      </c>
      <c r="AC1869">
        <v>0</v>
      </c>
      <c r="AD1869">
        <v>0</v>
      </c>
      <c r="AE1869">
        <v>729.98</v>
      </c>
      <c r="AF1869">
        <v>0</v>
      </c>
      <c r="AG1869">
        <v>0</v>
      </c>
      <c r="AH1869">
        <v>0</v>
      </c>
      <c r="AI1869">
        <v>6.82</v>
      </c>
      <c r="AJ1869">
        <v>1</v>
      </c>
      <c r="AK1869">
        <v>1</v>
      </c>
      <c r="AL1869">
        <v>1</v>
      </c>
      <c r="AN1869">
        <v>0</v>
      </c>
      <c r="AO1869">
        <v>1</v>
      </c>
      <c r="AP1869">
        <v>0</v>
      </c>
      <c r="AQ1869">
        <v>0</v>
      </c>
      <c r="AR1869">
        <v>0</v>
      </c>
      <c r="AS1869" t="s">
        <v>3</v>
      </c>
      <c r="AT1869">
        <v>3.15E-3</v>
      </c>
      <c r="AU1869" t="s">
        <v>3</v>
      </c>
      <c r="AV1869">
        <v>0</v>
      </c>
      <c r="AW1869">
        <v>2</v>
      </c>
      <c r="AX1869">
        <v>35813495</v>
      </c>
      <c r="AY1869">
        <v>1</v>
      </c>
      <c r="AZ1869">
        <v>0</v>
      </c>
      <c r="BA1869">
        <v>1846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CX1869">
        <f>Y1869*Source!I1740</f>
        <v>3.15E-5</v>
      </c>
      <c r="CY1869">
        <f>AA1869</f>
        <v>4978.46</v>
      </c>
      <c r="CZ1869">
        <f>AE1869</f>
        <v>729.98</v>
      </c>
      <c r="DA1869">
        <f>AI1869</f>
        <v>6.82</v>
      </c>
      <c r="DB1869">
        <f t="shared" si="308"/>
        <v>2.2999999999999998</v>
      </c>
      <c r="DC1869">
        <f t="shared" si="309"/>
        <v>0</v>
      </c>
    </row>
    <row r="1870" spans="1:107">
      <c r="A1870">
        <f>ROW(Source!A1740)</f>
        <v>1740</v>
      </c>
      <c r="B1870">
        <v>35806607</v>
      </c>
      <c r="C1870">
        <v>35813481</v>
      </c>
      <c r="D1870">
        <v>29156142</v>
      </c>
      <c r="E1870">
        <v>1</v>
      </c>
      <c r="F1870">
        <v>1</v>
      </c>
      <c r="G1870">
        <v>1</v>
      </c>
      <c r="H1870">
        <v>3</v>
      </c>
      <c r="I1870" t="s">
        <v>251</v>
      </c>
      <c r="J1870" t="s">
        <v>254</v>
      </c>
      <c r="K1870" t="s">
        <v>252</v>
      </c>
      <c r="L1870">
        <v>1356</v>
      </c>
      <c r="N1870">
        <v>1010</v>
      </c>
      <c r="O1870" t="s">
        <v>253</v>
      </c>
      <c r="P1870" t="s">
        <v>253</v>
      </c>
      <c r="Q1870">
        <v>1000</v>
      </c>
      <c r="W1870">
        <v>0</v>
      </c>
      <c r="X1870">
        <v>-1152774928</v>
      </c>
      <c r="Y1870">
        <v>0.1</v>
      </c>
      <c r="AA1870">
        <v>5115.96</v>
      </c>
      <c r="AB1870">
        <v>0</v>
      </c>
      <c r="AC1870">
        <v>0</v>
      </c>
      <c r="AD1870">
        <v>0</v>
      </c>
      <c r="AE1870">
        <v>1998.42</v>
      </c>
      <c r="AF1870">
        <v>0</v>
      </c>
      <c r="AG1870">
        <v>0</v>
      </c>
      <c r="AH1870">
        <v>0</v>
      </c>
      <c r="AI1870">
        <v>2.56</v>
      </c>
      <c r="AJ1870">
        <v>1</v>
      </c>
      <c r="AK1870">
        <v>1</v>
      </c>
      <c r="AL1870">
        <v>1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 t="s">
        <v>3</v>
      </c>
      <c r="AT1870">
        <v>0.1</v>
      </c>
      <c r="AU1870" t="s">
        <v>3</v>
      </c>
      <c r="AV1870">
        <v>0</v>
      </c>
      <c r="AW1870">
        <v>1</v>
      </c>
      <c r="AX1870">
        <v>-1</v>
      </c>
      <c r="AY1870">
        <v>0</v>
      </c>
      <c r="AZ1870">
        <v>0</v>
      </c>
      <c r="BA1870" t="s">
        <v>3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CX1870">
        <f>Y1870*Source!I1740</f>
        <v>1E-3</v>
      </c>
      <c r="CY1870">
        <f>AA1870</f>
        <v>5115.96</v>
      </c>
      <c r="CZ1870">
        <f>AE1870</f>
        <v>1998.42</v>
      </c>
      <c r="DA1870">
        <f>AI1870</f>
        <v>2.56</v>
      </c>
      <c r="DB1870">
        <f t="shared" si="308"/>
        <v>199.84</v>
      </c>
      <c r="DC1870">
        <f t="shared" si="309"/>
        <v>0</v>
      </c>
    </row>
    <row r="1871" spans="1:107">
      <c r="A1871">
        <f>ROW(Source!A1740)</f>
        <v>1740</v>
      </c>
      <c r="B1871">
        <v>35806607</v>
      </c>
      <c r="C1871">
        <v>35813481</v>
      </c>
      <c r="D1871">
        <v>29170678</v>
      </c>
      <c r="E1871">
        <v>1</v>
      </c>
      <c r="F1871">
        <v>1</v>
      </c>
      <c r="G1871">
        <v>1</v>
      </c>
      <c r="H1871">
        <v>3</v>
      </c>
      <c r="I1871" t="s">
        <v>813</v>
      </c>
      <c r="J1871" t="s">
        <v>814</v>
      </c>
      <c r="K1871" t="s">
        <v>815</v>
      </c>
      <c r="L1871">
        <v>1354</v>
      </c>
      <c r="N1871">
        <v>1010</v>
      </c>
      <c r="O1871" t="s">
        <v>258</v>
      </c>
      <c r="P1871" t="s">
        <v>258</v>
      </c>
      <c r="Q1871">
        <v>1</v>
      </c>
      <c r="W1871">
        <v>0</v>
      </c>
      <c r="X1871">
        <v>-808655695</v>
      </c>
      <c r="Y1871">
        <v>102</v>
      </c>
      <c r="AA1871">
        <v>0.69</v>
      </c>
      <c r="AB1871">
        <v>0</v>
      </c>
      <c r="AC1871">
        <v>0</v>
      </c>
      <c r="AD1871">
        <v>0</v>
      </c>
      <c r="AE1871">
        <v>0.28000000000000003</v>
      </c>
      <c r="AF1871">
        <v>0</v>
      </c>
      <c r="AG1871">
        <v>0</v>
      </c>
      <c r="AH1871">
        <v>0</v>
      </c>
      <c r="AI1871">
        <v>2.46</v>
      </c>
      <c r="AJ1871">
        <v>1</v>
      </c>
      <c r="AK1871">
        <v>1</v>
      </c>
      <c r="AL1871">
        <v>1</v>
      </c>
      <c r="AN1871">
        <v>0</v>
      </c>
      <c r="AO1871">
        <v>1</v>
      </c>
      <c r="AP1871">
        <v>0</v>
      </c>
      <c r="AQ1871">
        <v>0</v>
      </c>
      <c r="AR1871">
        <v>0</v>
      </c>
      <c r="AS1871" t="s">
        <v>3</v>
      </c>
      <c r="AT1871">
        <v>102</v>
      </c>
      <c r="AU1871" t="s">
        <v>3</v>
      </c>
      <c r="AV1871">
        <v>0</v>
      </c>
      <c r="AW1871">
        <v>2</v>
      </c>
      <c r="AX1871">
        <v>35813496</v>
      </c>
      <c r="AY1871">
        <v>1</v>
      </c>
      <c r="AZ1871">
        <v>0</v>
      </c>
      <c r="BA1871">
        <v>1847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CX1871">
        <f>Y1871*Source!I1740</f>
        <v>1.02</v>
      </c>
      <c r="CY1871">
        <f>AA1871</f>
        <v>0.69</v>
      </c>
      <c r="CZ1871">
        <f>AE1871</f>
        <v>0.28000000000000003</v>
      </c>
      <c r="DA1871">
        <f>AI1871</f>
        <v>2.46</v>
      </c>
      <c r="DB1871">
        <f t="shared" si="308"/>
        <v>28.56</v>
      </c>
      <c r="DC1871">
        <f t="shared" si="309"/>
        <v>0</v>
      </c>
    </row>
    <row r="1872" spans="1:107">
      <c r="A1872">
        <f>ROW(Source!A1740)</f>
        <v>1740</v>
      </c>
      <c r="B1872">
        <v>35806607</v>
      </c>
      <c r="C1872">
        <v>35813481</v>
      </c>
      <c r="D1872">
        <v>29169278</v>
      </c>
      <c r="E1872">
        <v>1</v>
      </c>
      <c r="F1872">
        <v>1</v>
      </c>
      <c r="G1872">
        <v>1</v>
      </c>
      <c r="H1872">
        <v>3</v>
      </c>
      <c r="I1872" t="s">
        <v>266</v>
      </c>
      <c r="J1872" t="s">
        <v>268</v>
      </c>
      <c r="K1872" t="s">
        <v>267</v>
      </c>
      <c r="L1872">
        <v>1354</v>
      </c>
      <c r="N1872">
        <v>1010</v>
      </c>
      <c r="O1872" t="s">
        <v>258</v>
      </c>
      <c r="P1872" t="s">
        <v>258</v>
      </c>
      <c r="Q1872">
        <v>1</v>
      </c>
      <c r="W1872">
        <v>0</v>
      </c>
      <c r="X1872">
        <v>-1190793685</v>
      </c>
      <c r="Y1872">
        <v>100</v>
      </c>
      <c r="AA1872">
        <v>76.47</v>
      </c>
      <c r="AB1872">
        <v>0</v>
      </c>
      <c r="AC1872">
        <v>0</v>
      </c>
      <c r="AD1872">
        <v>0</v>
      </c>
      <c r="AE1872">
        <v>8.81</v>
      </c>
      <c r="AF1872">
        <v>0</v>
      </c>
      <c r="AG1872">
        <v>0</v>
      </c>
      <c r="AH1872">
        <v>0</v>
      </c>
      <c r="AI1872">
        <v>8.68</v>
      </c>
      <c r="AJ1872">
        <v>1</v>
      </c>
      <c r="AK1872">
        <v>1</v>
      </c>
      <c r="AL1872">
        <v>1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 t="s">
        <v>3</v>
      </c>
      <c r="AT1872">
        <v>100</v>
      </c>
      <c r="AU1872" t="s">
        <v>3</v>
      </c>
      <c r="AV1872">
        <v>0</v>
      </c>
      <c r="AW1872">
        <v>1</v>
      </c>
      <c r="AX1872">
        <v>-1</v>
      </c>
      <c r="AY1872">
        <v>0</v>
      </c>
      <c r="AZ1872">
        <v>0</v>
      </c>
      <c r="BA1872" t="s">
        <v>3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CX1872">
        <f>Y1872*Source!I1740</f>
        <v>1</v>
      </c>
      <c r="CY1872">
        <f>AA1872</f>
        <v>76.47</v>
      </c>
      <c r="CZ1872">
        <f>AE1872</f>
        <v>8.81</v>
      </c>
      <c r="DA1872">
        <f>AI1872</f>
        <v>8.68</v>
      </c>
      <c r="DB1872">
        <f t="shared" si="308"/>
        <v>881</v>
      </c>
      <c r="DC1872">
        <f t="shared" si="309"/>
        <v>0</v>
      </c>
    </row>
    <row r="1873" spans="1:107">
      <c r="A1873">
        <f>ROW(Source!A1740)</f>
        <v>1740</v>
      </c>
      <c r="B1873">
        <v>35806607</v>
      </c>
      <c r="C1873">
        <v>35813481</v>
      </c>
      <c r="D1873">
        <v>29171808</v>
      </c>
      <c r="E1873">
        <v>1</v>
      </c>
      <c r="F1873">
        <v>1</v>
      </c>
      <c r="G1873">
        <v>1</v>
      </c>
      <c r="H1873">
        <v>3</v>
      </c>
      <c r="I1873" t="s">
        <v>816</v>
      </c>
      <c r="J1873" t="s">
        <v>817</v>
      </c>
      <c r="K1873" t="s">
        <v>818</v>
      </c>
      <c r="L1873">
        <v>1374</v>
      </c>
      <c r="N1873">
        <v>1013</v>
      </c>
      <c r="O1873" t="s">
        <v>819</v>
      </c>
      <c r="P1873" t="s">
        <v>819</v>
      </c>
      <c r="Q1873">
        <v>1</v>
      </c>
      <c r="W1873">
        <v>0</v>
      </c>
      <c r="X1873">
        <v>-915781824</v>
      </c>
      <c r="Y1873">
        <v>5.21</v>
      </c>
      <c r="AA1873">
        <v>1</v>
      </c>
      <c r="AB1873">
        <v>0</v>
      </c>
      <c r="AC1873">
        <v>0</v>
      </c>
      <c r="AD1873">
        <v>0</v>
      </c>
      <c r="AE1873">
        <v>1</v>
      </c>
      <c r="AF1873">
        <v>0</v>
      </c>
      <c r="AG1873">
        <v>0</v>
      </c>
      <c r="AH1873">
        <v>0</v>
      </c>
      <c r="AI1873">
        <v>1</v>
      </c>
      <c r="AJ1873">
        <v>1</v>
      </c>
      <c r="AK1873">
        <v>1</v>
      </c>
      <c r="AL1873">
        <v>1</v>
      </c>
      <c r="AN1873">
        <v>0</v>
      </c>
      <c r="AO1873">
        <v>1</v>
      </c>
      <c r="AP1873">
        <v>0</v>
      </c>
      <c r="AQ1873">
        <v>0</v>
      </c>
      <c r="AR1873">
        <v>0</v>
      </c>
      <c r="AS1873" t="s">
        <v>3</v>
      </c>
      <c r="AT1873">
        <v>5.21</v>
      </c>
      <c r="AU1873" t="s">
        <v>3</v>
      </c>
      <c r="AV1873">
        <v>0</v>
      </c>
      <c r="AW1873">
        <v>2</v>
      </c>
      <c r="AX1873">
        <v>35813497</v>
      </c>
      <c r="AY1873">
        <v>1</v>
      </c>
      <c r="AZ1873">
        <v>0</v>
      </c>
      <c r="BA1873">
        <v>1848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CX1873">
        <f>Y1873*Source!I1740</f>
        <v>5.21E-2</v>
      </c>
      <c r="CY1873">
        <f>AA1873</f>
        <v>1</v>
      </c>
      <c r="CZ1873">
        <f>AE1873</f>
        <v>1</v>
      </c>
      <c r="DA1873">
        <f>AI1873</f>
        <v>1</v>
      </c>
      <c r="DB1873">
        <f t="shared" si="308"/>
        <v>5.21</v>
      </c>
      <c r="DC1873">
        <f t="shared" si="309"/>
        <v>0</v>
      </c>
    </row>
    <row r="1874" spans="1:107">
      <c r="A1874">
        <f>ROW(Source!A1743)</f>
        <v>1743</v>
      </c>
      <c r="B1874">
        <v>35806607</v>
      </c>
      <c r="C1874">
        <v>35813500</v>
      </c>
      <c r="D1874">
        <v>18442760</v>
      </c>
      <c r="E1874">
        <v>1</v>
      </c>
      <c r="F1874">
        <v>1</v>
      </c>
      <c r="G1874">
        <v>1</v>
      </c>
      <c r="H1874">
        <v>1</v>
      </c>
      <c r="I1874" t="s">
        <v>895</v>
      </c>
      <c r="J1874" t="s">
        <v>3</v>
      </c>
      <c r="K1874" t="s">
        <v>896</v>
      </c>
      <c r="L1874">
        <v>1369</v>
      </c>
      <c r="N1874">
        <v>1013</v>
      </c>
      <c r="O1874" t="s">
        <v>583</v>
      </c>
      <c r="P1874" t="s">
        <v>583</v>
      </c>
      <c r="Q1874">
        <v>1</v>
      </c>
      <c r="W1874">
        <v>0</v>
      </c>
      <c r="X1874">
        <v>1855713677</v>
      </c>
      <c r="Y1874">
        <v>26.04</v>
      </c>
      <c r="AA1874">
        <v>0</v>
      </c>
      <c r="AB1874">
        <v>0</v>
      </c>
      <c r="AC1874">
        <v>0</v>
      </c>
      <c r="AD1874">
        <v>368.02</v>
      </c>
      <c r="AE1874">
        <v>0</v>
      </c>
      <c r="AF1874">
        <v>0</v>
      </c>
      <c r="AG1874">
        <v>0</v>
      </c>
      <c r="AH1874">
        <v>368.02</v>
      </c>
      <c r="AI1874">
        <v>1</v>
      </c>
      <c r="AJ1874">
        <v>1</v>
      </c>
      <c r="AK1874">
        <v>1</v>
      </c>
      <c r="AL1874">
        <v>1</v>
      </c>
      <c r="AN1874">
        <v>0</v>
      </c>
      <c r="AO1874">
        <v>1</v>
      </c>
      <c r="AP1874">
        <v>0</v>
      </c>
      <c r="AQ1874">
        <v>0</v>
      </c>
      <c r="AR1874">
        <v>0</v>
      </c>
      <c r="AS1874" t="s">
        <v>3</v>
      </c>
      <c r="AT1874">
        <v>26.04</v>
      </c>
      <c r="AU1874" t="s">
        <v>3</v>
      </c>
      <c r="AV1874">
        <v>1</v>
      </c>
      <c r="AW1874">
        <v>2</v>
      </c>
      <c r="AX1874">
        <v>35813506</v>
      </c>
      <c r="AY1874">
        <v>2</v>
      </c>
      <c r="AZ1874">
        <v>131072</v>
      </c>
      <c r="BA1874">
        <v>1849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CX1874">
        <f>Y1874*Source!I1743</f>
        <v>9.8951999999999991</v>
      </c>
      <c r="CY1874">
        <f>AD1874</f>
        <v>368.02</v>
      </c>
      <c r="CZ1874">
        <f>AH1874</f>
        <v>368.02</v>
      </c>
      <c r="DA1874">
        <f>AL1874</f>
        <v>1</v>
      </c>
      <c r="DB1874">
        <f t="shared" si="308"/>
        <v>9583.24</v>
      </c>
      <c r="DC1874">
        <f t="shared" si="309"/>
        <v>0</v>
      </c>
    </row>
    <row r="1875" spans="1:107">
      <c r="A1875">
        <f>ROW(Source!A1743)</f>
        <v>1743</v>
      </c>
      <c r="B1875">
        <v>35806607</v>
      </c>
      <c r="C1875">
        <v>35813500</v>
      </c>
      <c r="D1875">
        <v>29173472</v>
      </c>
      <c r="E1875">
        <v>1</v>
      </c>
      <c r="F1875">
        <v>1</v>
      </c>
      <c r="G1875">
        <v>1</v>
      </c>
      <c r="H1875">
        <v>2</v>
      </c>
      <c r="I1875" t="s">
        <v>660</v>
      </c>
      <c r="J1875" t="s">
        <v>661</v>
      </c>
      <c r="K1875" t="s">
        <v>662</v>
      </c>
      <c r="L1875">
        <v>1368</v>
      </c>
      <c r="N1875">
        <v>1011</v>
      </c>
      <c r="O1875" t="s">
        <v>589</v>
      </c>
      <c r="P1875" t="s">
        <v>589</v>
      </c>
      <c r="Q1875">
        <v>1</v>
      </c>
      <c r="W1875">
        <v>0</v>
      </c>
      <c r="X1875">
        <v>275932499</v>
      </c>
      <c r="Y1875">
        <v>7.3</v>
      </c>
      <c r="AA1875">
        <v>0</v>
      </c>
      <c r="AB1875">
        <v>12.75</v>
      </c>
      <c r="AC1875">
        <v>0</v>
      </c>
      <c r="AD1875">
        <v>0</v>
      </c>
      <c r="AE1875">
        <v>0</v>
      </c>
      <c r="AF1875">
        <v>3</v>
      </c>
      <c r="AG1875">
        <v>0</v>
      </c>
      <c r="AH1875">
        <v>0</v>
      </c>
      <c r="AI1875">
        <v>1</v>
      </c>
      <c r="AJ1875">
        <v>4.25</v>
      </c>
      <c r="AK1875">
        <v>33.18</v>
      </c>
      <c r="AL1875">
        <v>1</v>
      </c>
      <c r="AN1875">
        <v>0</v>
      </c>
      <c r="AO1875">
        <v>1</v>
      </c>
      <c r="AP1875">
        <v>0</v>
      </c>
      <c r="AQ1875">
        <v>0</v>
      </c>
      <c r="AR1875">
        <v>0</v>
      </c>
      <c r="AS1875" t="s">
        <v>3</v>
      </c>
      <c r="AT1875">
        <v>7.3</v>
      </c>
      <c r="AU1875" t="s">
        <v>3</v>
      </c>
      <c r="AV1875">
        <v>0</v>
      </c>
      <c r="AW1875">
        <v>2</v>
      </c>
      <c r="AX1875">
        <v>35813507</v>
      </c>
      <c r="AY1875">
        <v>1</v>
      </c>
      <c r="AZ1875">
        <v>0</v>
      </c>
      <c r="BA1875">
        <v>1850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CX1875">
        <f>Y1875*Source!I1743</f>
        <v>2.774</v>
      </c>
      <c r="CY1875">
        <f>AB1875</f>
        <v>12.75</v>
      </c>
      <c r="CZ1875">
        <f>AF1875</f>
        <v>3</v>
      </c>
      <c r="DA1875">
        <f>AJ1875</f>
        <v>4.25</v>
      </c>
      <c r="DB1875">
        <f t="shared" si="308"/>
        <v>21.9</v>
      </c>
      <c r="DC1875">
        <f t="shared" si="309"/>
        <v>0</v>
      </c>
    </row>
    <row r="1876" spans="1:107">
      <c r="A1876">
        <f>ROW(Source!A1743)</f>
        <v>1743</v>
      </c>
      <c r="B1876">
        <v>35806607</v>
      </c>
      <c r="C1876">
        <v>35813500</v>
      </c>
      <c r="D1876">
        <v>29174580</v>
      </c>
      <c r="E1876">
        <v>1</v>
      </c>
      <c r="F1876">
        <v>1</v>
      </c>
      <c r="G1876">
        <v>1</v>
      </c>
      <c r="H1876">
        <v>2</v>
      </c>
      <c r="I1876" t="s">
        <v>715</v>
      </c>
      <c r="J1876" t="s">
        <v>821</v>
      </c>
      <c r="K1876" t="s">
        <v>717</v>
      </c>
      <c r="L1876">
        <v>1368</v>
      </c>
      <c r="N1876">
        <v>1011</v>
      </c>
      <c r="O1876" t="s">
        <v>589</v>
      </c>
      <c r="P1876" t="s">
        <v>589</v>
      </c>
      <c r="Q1876">
        <v>1</v>
      </c>
      <c r="W1876">
        <v>0</v>
      </c>
      <c r="X1876">
        <v>-169468834</v>
      </c>
      <c r="Y1876">
        <v>7.3</v>
      </c>
      <c r="AA1876">
        <v>0</v>
      </c>
      <c r="AB1876">
        <v>31.87</v>
      </c>
      <c r="AC1876">
        <v>0</v>
      </c>
      <c r="AD1876">
        <v>0</v>
      </c>
      <c r="AE1876">
        <v>0</v>
      </c>
      <c r="AF1876">
        <v>2.08</v>
      </c>
      <c r="AG1876">
        <v>0</v>
      </c>
      <c r="AH1876">
        <v>0</v>
      </c>
      <c r="AI1876">
        <v>1</v>
      </c>
      <c r="AJ1876">
        <v>15.32</v>
      </c>
      <c r="AK1876">
        <v>33.18</v>
      </c>
      <c r="AL1876">
        <v>1</v>
      </c>
      <c r="AN1876">
        <v>0</v>
      </c>
      <c r="AO1876">
        <v>1</v>
      </c>
      <c r="AP1876">
        <v>0</v>
      </c>
      <c r="AQ1876">
        <v>0</v>
      </c>
      <c r="AR1876">
        <v>0</v>
      </c>
      <c r="AS1876" t="s">
        <v>3</v>
      </c>
      <c r="AT1876">
        <v>7.3</v>
      </c>
      <c r="AU1876" t="s">
        <v>3</v>
      </c>
      <c r="AV1876">
        <v>0</v>
      </c>
      <c r="AW1876">
        <v>2</v>
      </c>
      <c r="AX1876">
        <v>35813508</v>
      </c>
      <c r="AY1876">
        <v>1</v>
      </c>
      <c r="AZ1876">
        <v>0</v>
      </c>
      <c r="BA1876">
        <v>1851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CX1876">
        <f>Y1876*Source!I1743</f>
        <v>2.774</v>
      </c>
      <c r="CY1876">
        <f>AB1876</f>
        <v>31.87</v>
      </c>
      <c r="CZ1876">
        <f>AF1876</f>
        <v>2.08</v>
      </c>
      <c r="DA1876">
        <f>AJ1876</f>
        <v>15.32</v>
      </c>
      <c r="DB1876">
        <f t="shared" si="308"/>
        <v>15.18</v>
      </c>
      <c r="DC1876">
        <f t="shared" si="309"/>
        <v>0</v>
      </c>
    </row>
    <row r="1877" spans="1:107">
      <c r="A1877">
        <f>ROW(Source!A1743)</f>
        <v>1743</v>
      </c>
      <c r="B1877">
        <v>35806607</v>
      </c>
      <c r="C1877">
        <v>35813500</v>
      </c>
      <c r="D1877">
        <v>29174613</v>
      </c>
      <c r="E1877">
        <v>1</v>
      </c>
      <c r="F1877">
        <v>1</v>
      </c>
      <c r="G1877">
        <v>1</v>
      </c>
      <c r="H1877">
        <v>2</v>
      </c>
      <c r="I1877" t="s">
        <v>897</v>
      </c>
      <c r="J1877" t="s">
        <v>898</v>
      </c>
      <c r="K1877" t="s">
        <v>899</v>
      </c>
      <c r="L1877">
        <v>1368</v>
      </c>
      <c r="N1877">
        <v>1011</v>
      </c>
      <c r="O1877" t="s">
        <v>589</v>
      </c>
      <c r="P1877" t="s">
        <v>589</v>
      </c>
      <c r="Q1877">
        <v>1</v>
      </c>
      <c r="W1877">
        <v>0</v>
      </c>
      <c r="X1877">
        <v>494066865</v>
      </c>
      <c r="Y1877">
        <v>1.46</v>
      </c>
      <c r="AA1877">
        <v>0</v>
      </c>
      <c r="AB1877">
        <v>0.52</v>
      </c>
      <c r="AC1877">
        <v>0</v>
      </c>
      <c r="AD1877">
        <v>0</v>
      </c>
      <c r="AE1877">
        <v>0</v>
      </c>
      <c r="AF1877">
        <v>0.14000000000000001</v>
      </c>
      <c r="AG1877">
        <v>0</v>
      </c>
      <c r="AH1877">
        <v>0</v>
      </c>
      <c r="AI1877">
        <v>1</v>
      </c>
      <c r="AJ1877">
        <v>3.71</v>
      </c>
      <c r="AK1877">
        <v>33.18</v>
      </c>
      <c r="AL1877">
        <v>1</v>
      </c>
      <c r="AN1877">
        <v>0</v>
      </c>
      <c r="AO1877">
        <v>1</v>
      </c>
      <c r="AP1877">
        <v>0</v>
      </c>
      <c r="AQ1877">
        <v>0</v>
      </c>
      <c r="AR1877">
        <v>0</v>
      </c>
      <c r="AS1877" t="s">
        <v>3</v>
      </c>
      <c r="AT1877">
        <v>1.46</v>
      </c>
      <c r="AU1877" t="s">
        <v>3</v>
      </c>
      <c r="AV1877">
        <v>0</v>
      </c>
      <c r="AW1877">
        <v>2</v>
      </c>
      <c r="AX1877">
        <v>35813509</v>
      </c>
      <c r="AY1877">
        <v>1</v>
      </c>
      <c r="AZ1877">
        <v>0</v>
      </c>
      <c r="BA1877">
        <v>1852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CX1877">
        <f>Y1877*Source!I1743</f>
        <v>0.55479999999999996</v>
      </c>
      <c r="CY1877">
        <f>AB1877</f>
        <v>0.52</v>
      </c>
      <c r="CZ1877">
        <f>AF1877</f>
        <v>0.14000000000000001</v>
      </c>
      <c r="DA1877">
        <f>AJ1877</f>
        <v>3.71</v>
      </c>
      <c r="DB1877">
        <f t="shared" si="308"/>
        <v>0.2</v>
      </c>
      <c r="DC1877">
        <f t="shared" si="309"/>
        <v>0</v>
      </c>
    </row>
    <row r="1878" spans="1:107">
      <c r="A1878">
        <f>ROW(Source!A1743)</f>
        <v>1743</v>
      </c>
      <c r="B1878">
        <v>35806607</v>
      </c>
      <c r="C1878">
        <v>35813500</v>
      </c>
      <c r="D1878">
        <v>29174913</v>
      </c>
      <c r="E1878">
        <v>1</v>
      </c>
      <c r="F1878">
        <v>1</v>
      </c>
      <c r="G1878">
        <v>1</v>
      </c>
      <c r="H1878">
        <v>2</v>
      </c>
      <c r="I1878" t="s">
        <v>601</v>
      </c>
      <c r="J1878" t="s">
        <v>602</v>
      </c>
      <c r="K1878" t="s">
        <v>603</v>
      </c>
      <c r="L1878">
        <v>1368</v>
      </c>
      <c r="N1878">
        <v>1011</v>
      </c>
      <c r="O1878" t="s">
        <v>589</v>
      </c>
      <c r="P1878" t="s">
        <v>589</v>
      </c>
      <c r="Q1878">
        <v>1</v>
      </c>
      <c r="W1878">
        <v>0</v>
      </c>
      <c r="X1878">
        <v>458544584</v>
      </c>
      <c r="Y1878">
        <v>0.14000000000000001</v>
      </c>
      <c r="AA1878">
        <v>0</v>
      </c>
      <c r="AB1878">
        <v>932.72</v>
      </c>
      <c r="AC1878">
        <v>384.89</v>
      </c>
      <c r="AD1878">
        <v>0</v>
      </c>
      <c r="AE1878">
        <v>0</v>
      </c>
      <c r="AF1878">
        <v>87.17</v>
      </c>
      <c r="AG1878">
        <v>11.6</v>
      </c>
      <c r="AH1878">
        <v>0</v>
      </c>
      <c r="AI1878">
        <v>1</v>
      </c>
      <c r="AJ1878">
        <v>10.7</v>
      </c>
      <c r="AK1878">
        <v>33.18</v>
      </c>
      <c r="AL1878">
        <v>1</v>
      </c>
      <c r="AN1878">
        <v>0</v>
      </c>
      <c r="AO1878">
        <v>1</v>
      </c>
      <c r="AP1878">
        <v>0</v>
      </c>
      <c r="AQ1878">
        <v>0</v>
      </c>
      <c r="AR1878">
        <v>0</v>
      </c>
      <c r="AS1878" t="s">
        <v>3</v>
      </c>
      <c r="AT1878">
        <v>0.14000000000000001</v>
      </c>
      <c r="AU1878" t="s">
        <v>3</v>
      </c>
      <c r="AV1878">
        <v>0</v>
      </c>
      <c r="AW1878">
        <v>2</v>
      </c>
      <c r="AX1878">
        <v>35813510</v>
      </c>
      <c r="AY1878">
        <v>1</v>
      </c>
      <c r="AZ1878">
        <v>0</v>
      </c>
      <c r="BA1878">
        <v>1853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CX1878">
        <f>Y1878*Source!I1743</f>
        <v>5.3200000000000004E-2</v>
      </c>
      <c r="CY1878">
        <f>AB1878</f>
        <v>932.72</v>
      </c>
      <c r="CZ1878">
        <f>AF1878</f>
        <v>87.17</v>
      </c>
      <c r="DA1878">
        <f>AJ1878</f>
        <v>10.7</v>
      </c>
      <c r="DB1878">
        <f t="shared" si="308"/>
        <v>12.2</v>
      </c>
      <c r="DC1878">
        <f t="shared" si="309"/>
        <v>1.62</v>
      </c>
    </row>
    <row r="1879" spans="1:107">
      <c r="A1879">
        <f>ROW(Source!A1748)</f>
        <v>1748</v>
      </c>
      <c r="B1879">
        <v>35806607</v>
      </c>
      <c r="C1879">
        <v>35813520</v>
      </c>
      <c r="D1879">
        <v>18442760</v>
      </c>
      <c r="E1879">
        <v>1</v>
      </c>
      <c r="F1879">
        <v>1</v>
      </c>
      <c r="G1879">
        <v>1</v>
      </c>
      <c r="H1879">
        <v>1</v>
      </c>
      <c r="I1879" t="s">
        <v>895</v>
      </c>
      <c r="J1879" t="s">
        <v>3</v>
      </c>
      <c r="K1879" t="s">
        <v>896</v>
      </c>
      <c r="L1879">
        <v>1369</v>
      </c>
      <c r="N1879">
        <v>1013</v>
      </c>
      <c r="O1879" t="s">
        <v>583</v>
      </c>
      <c r="P1879" t="s">
        <v>583</v>
      </c>
      <c r="Q1879">
        <v>1</v>
      </c>
      <c r="W1879">
        <v>0</v>
      </c>
      <c r="X1879">
        <v>1855713677</v>
      </c>
      <c r="Y1879">
        <v>36.53</v>
      </c>
      <c r="AA1879">
        <v>0</v>
      </c>
      <c r="AB1879">
        <v>0</v>
      </c>
      <c r="AC1879">
        <v>0</v>
      </c>
      <c r="AD1879">
        <v>368.02</v>
      </c>
      <c r="AE1879">
        <v>0</v>
      </c>
      <c r="AF1879">
        <v>0</v>
      </c>
      <c r="AG1879">
        <v>0</v>
      </c>
      <c r="AH1879">
        <v>368.02</v>
      </c>
      <c r="AI1879">
        <v>1</v>
      </c>
      <c r="AJ1879">
        <v>1</v>
      </c>
      <c r="AK1879">
        <v>1</v>
      </c>
      <c r="AL1879">
        <v>1</v>
      </c>
      <c r="AN1879">
        <v>0</v>
      </c>
      <c r="AO1879">
        <v>1</v>
      </c>
      <c r="AP1879">
        <v>0</v>
      </c>
      <c r="AQ1879">
        <v>0</v>
      </c>
      <c r="AR1879">
        <v>0</v>
      </c>
      <c r="AS1879" t="s">
        <v>3</v>
      </c>
      <c r="AT1879">
        <v>36.53</v>
      </c>
      <c r="AU1879" t="s">
        <v>3</v>
      </c>
      <c r="AV1879">
        <v>1</v>
      </c>
      <c r="AW1879">
        <v>2</v>
      </c>
      <c r="AX1879">
        <v>35813522</v>
      </c>
      <c r="AY1879">
        <v>2</v>
      </c>
      <c r="AZ1879">
        <v>131072</v>
      </c>
      <c r="BA1879">
        <v>1859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CX1879">
        <f>Y1879*Source!I1748</f>
        <v>1.4612000000000001</v>
      </c>
      <c r="CY1879">
        <f>AD1879</f>
        <v>368.02</v>
      </c>
      <c r="CZ1879">
        <f>AH1879</f>
        <v>368.02</v>
      </c>
      <c r="DA1879">
        <f>AL1879</f>
        <v>1</v>
      </c>
      <c r="DB1879">
        <f t="shared" si="308"/>
        <v>13443.77</v>
      </c>
      <c r="DC1879">
        <f t="shared" si="309"/>
        <v>0</v>
      </c>
    </row>
    <row r="1880" spans="1:107">
      <c r="A1880">
        <f>ROW(Source!A1749)</f>
        <v>1749</v>
      </c>
      <c r="B1880">
        <v>35806607</v>
      </c>
      <c r="C1880">
        <v>35813525</v>
      </c>
      <c r="D1880">
        <v>29364679</v>
      </c>
      <c r="E1880">
        <v>1</v>
      </c>
      <c r="F1880">
        <v>1</v>
      </c>
      <c r="G1880">
        <v>1</v>
      </c>
      <c r="H1880">
        <v>1</v>
      </c>
      <c r="I1880" t="s">
        <v>799</v>
      </c>
      <c r="J1880" t="s">
        <v>3</v>
      </c>
      <c r="K1880" t="s">
        <v>800</v>
      </c>
      <c r="L1880">
        <v>1369</v>
      </c>
      <c r="N1880">
        <v>1013</v>
      </c>
      <c r="O1880" t="s">
        <v>583</v>
      </c>
      <c r="P1880" t="s">
        <v>583</v>
      </c>
      <c r="Q1880">
        <v>1</v>
      </c>
      <c r="W1880">
        <v>0</v>
      </c>
      <c r="X1880">
        <v>931378261</v>
      </c>
      <c r="Y1880">
        <v>94.4</v>
      </c>
      <c r="AA1880">
        <v>0</v>
      </c>
      <c r="AB1880">
        <v>0</v>
      </c>
      <c r="AC1880">
        <v>0</v>
      </c>
      <c r="AD1880">
        <v>329.2</v>
      </c>
      <c r="AE1880">
        <v>0</v>
      </c>
      <c r="AF1880">
        <v>0</v>
      </c>
      <c r="AG1880">
        <v>0</v>
      </c>
      <c r="AH1880">
        <v>329.2</v>
      </c>
      <c r="AI1880">
        <v>1</v>
      </c>
      <c r="AJ1880">
        <v>1</v>
      </c>
      <c r="AK1880">
        <v>1</v>
      </c>
      <c r="AL1880">
        <v>1</v>
      </c>
      <c r="AN1880">
        <v>0</v>
      </c>
      <c r="AO1880">
        <v>1</v>
      </c>
      <c r="AP1880">
        <v>0</v>
      </c>
      <c r="AQ1880">
        <v>0</v>
      </c>
      <c r="AR1880">
        <v>0</v>
      </c>
      <c r="AS1880" t="s">
        <v>3</v>
      </c>
      <c r="AT1880">
        <v>94.4</v>
      </c>
      <c r="AU1880" t="s">
        <v>3</v>
      </c>
      <c r="AV1880">
        <v>1</v>
      </c>
      <c r="AW1880">
        <v>2</v>
      </c>
      <c r="AX1880">
        <v>35813532</v>
      </c>
      <c r="AY1880">
        <v>2</v>
      </c>
      <c r="AZ1880">
        <v>131072</v>
      </c>
      <c r="BA1880">
        <v>1862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CX1880">
        <f>Y1880*Source!I1749</f>
        <v>3.7760000000000002</v>
      </c>
      <c r="CY1880">
        <f>AD1880</f>
        <v>329.2</v>
      </c>
      <c r="CZ1880">
        <f>AH1880</f>
        <v>329.2</v>
      </c>
      <c r="DA1880">
        <f>AL1880</f>
        <v>1</v>
      </c>
      <c r="DB1880">
        <f t="shared" si="308"/>
        <v>31076.48</v>
      </c>
      <c r="DC1880">
        <f t="shared" si="309"/>
        <v>0</v>
      </c>
    </row>
    <row r="1881" spans="1:107">
      <c r="A1881">
        <f>ROW(Source!A1749)</f>
        <v>1749</v>
      </c>
      <c r="B1881">
        <v>35806607</v>
      </c>
      <c r="C1881">
        <v>35813525</v>
      </c>
      <c r="D1881">
        <v>121548</v>
      </c>
      <c r="E1881">
        <v>1</v>
      </c>
      <c r="F1881">
        <v>1</v>
      </c>
      <c r="G1881">
        <v>1</v>
      </c>
      <c r="H1881">
        <v>1</v>
      </c>
      <c r="I1881" t="s">
        <v>34</v>
      </c>
      <c r="J1881" t="s">
        <v>3</v>
      </c>
      <c r="K1881" t="s">
        <v>584</v>
      </c>
      <c r="L1881">
        <v>608254</v>
      </c>
      <c r="N1881">
        <v>1013</v>
      </c>
      <c r="O1881" t="s">
        <v>585</v>
      </c>
      <c r="P1881" t="s">
        <v>585</v>
      </c>
      <c r="Q1881">
        <v>1</v>
      </c>
      <c r="W1881">
        <v>0</v>
      </c>
      <c r="X1881">
        <v>-185737400</v>
      </c>
      <c r="Y1881">
        <v>0.2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1</v>
      </c>
      <c r="AJ1881">
        <v>1</v>
      </c>
      <c r="AK1881">
        <v>1</v>
      </c>
      <c r="AL1881">
        <v>1</v>
      </c>
      <c r="AN1881">
        <v>0</v>
      </c>
      <c r="AO1881">
        <v>1</v>
      </c>
      <c r="AP1881">
        <v>0</v>
      </c>
      <c r="AQ1881">
        <v>0</v>
      </c>
      <c r="AR1881">
        <v>0</v>
      </c>
      <c r="AS1881" t="s">
        <v>3</v>
      </c>
      <c r="AT1881">
        <v>0.2</v>
      </c>
      <c r="AU1881" t="s">
        <v>3</v>
      </c>
      <c r="AV1881">
        <v>2</v>
      </c>
      <c r="AW1881">
        <v>2</v>
      </c>
      <c r="AX1881">
        <v>35813533</v>
      </c>
      <c r="AY1881">
        <v>1</v>
      </c>
      <c r="AZ1881">
        <v>0</v>
      </c>
      <c r="BA1881">
        <v>1863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CX1881">
        <f>Y1881*Source!I1749</f>
        <v>8.0000000000000002E-3</v>
      </c>
      <c r="CY1881">
        <f>AD1881</f>
        <v>0</v>
      </c>
      <c r="CZ1881">
        <f>AH1881</f>
        <v>0</v>
      </c>
      <c r="DA1881">
        <f>AL1881</f>
        <v>1</v>
      </c>
      <c r="DB1881">
        <f t="shared" si="308"/>
        <v>0</v>
      </c>
      <c r="DC1881">
        <f t="shared" si="309"/>
        <v>0</v>
      </c>
    </row>
    <row r="1882" spans="1:107">
      <c r="A1882">
        <f>ROW(Source!A1749)</f>
        <v>1749</v>
      </c>
      <c r="B1882">
        <v>35806607</v>
      </c>
      <c r="C1882">
        <v>35813525</v>
      </c>
      <c r="D1882">
        <v>29172362</v>
      </c>
      <c r="E1882">
        <v>1</v>
      </c>
      <c r="F1882">
        <v>1</v>
      </c>
      <c r="G1882">
        <v>1</v>
      </c>
      <c r="H1882">
        <v>2</v>
      </c>
      <c r="I1882" t="s">
        <v>801</v>
      </c>
      <c r="J1882" t="s">
        <v>802</v>
      </c>
      <c r="K1882" t="s">
        <v>803</v>
      </c>
      <c r="L1882">
        <v>1368</v>
      </c>
      <c r="N1882">
        <v>1011</v>
      </c>
      <c r="O1882" t="s">
        <v>589</v>
      </c>
      <c r="P1882" t="s">
        <v>589</v>
      </c>
      <c r="Q1882">
        <v>1</v>
      </c>
      <c r="W1882">
        <v>0</v>
      </c>
      <c r="X1882">
        <v>2071614860</v>
      </c>
      <c r="Y1882">
        <v>0.2</v>
      </c>
      <c r="AA1882">
        <v>0</v>
      </c>
      <c r="AB1882">
        <v>1113.56</v>
      </c>
      <c r="AC1882">
        <v>447.93</v>
      </c>
      <c r="AD1882">
        <v>0</v>
      </c>
      <c r="AE1882">
        <v>0</v>
      </c>
      <c r="AF1882">
        <v>134.65</v>
      </c>
      <c r="AG1882">
        <v>13.5</v>
      </c>
      <c r="AH1882">
        <v>0</v>
      </c>
      <c r="AI1882">
        <v>1</v>
      </c>
      <c r="AJ1882">
        <v>8.27</v>
      </c>
      <c r="AK1882">
        <v>33.18</v>
      </c>
      <c r="AL1882">
        <v>1</v>
      </c>
      <c r="AN1882">
        <v>0</v>
      </c>
      <c r="AO1882">
        <v>1</v>
      </c>
      <c r="AP1882">
        <v>0</v>
      </c>
      <c r="AQ1882">
        <v>0</v>
      </c>
      <c r="AR1882">
        <v>0</v>
      </c>
      <c r="AS1882" t="s">
        <v>3</v>
      </c>
      <c r="AT1882">
        <v>0.2</v>
      </c>
      <c r="AU1882" t="s">
        <v>3</v>
      </c>
      <c r="AV1882">
        <v>0</v>
      </c>
      <c r="AW1882">
        <v>2</v>
      </c>
      <c r="AX1882">
        <v>35813534</v>
      </c>
      <c r="AY1882">
        <v>1</v>
      </c>
      <c r="AZ1882">
        <v>0</v>
      </c>
      <c r="BA1882">
        <v>1864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CX1882">
        <f>Y1882*Source!I1749</f>
        <v>8.0000000000000002E-3</v>
      </c>
      <c r="CY1882">
        <f>AB1882</f>
        <v>1113.56</v>
      </c>
      <c r="CZ1882">
        <f>AF1882</f>
        <v>134.65</v>
      </c>
      <c r="DA1882">
        <f>AJ1882</f>
        <v>8.27</v>
      </c>
      <c r="DB1882">
        <f t="shared" ref="DB1882:DB1905" si="313">ROUND(ROUND(AT1882*CZ1882,2),2)</f>
        <v>26.93</v>
      </c>
      <c r="DC1882">
        <f t="shared" ref="DC1882:DC1905" si="314">ROUND(ROUND(AT1882*AG1882,2),2)</f>
        <v>2.7</v>
      </c>
    </row>
    <row r="1883" spans="1:107">
      <c r="A1883">
        <f>ROW(Source!A1749)</f>
        <v>1749</v>
      </c>
      <c r="B1883">
        <v>35806607</v>
      </c>
      <c r="C1883">
        <v>35813525</v>
      </c>
      <c r="D1883">
        <v>29174913</v>
      </c>
      <c r="E1883">
        <v>1</v>
      </c>
      <c r="F1883">
        <v>1</v>
      </c>
      <c r="G1883">
        <v>1</v>
      </c>
      <c r="H1883">
        <v>2</v>
      </c>
      <c r="I1883" t="s">
        <v>601</v>
      </c>
      <c r="J1883" t="s">
        <v>602</v>
      </c>
      <c r="K1883" t="s">
        <v>603</v>
      </c>
      <c r="L1883">
        <v>1368</v>
      </c>
      <c r="N1883">
        <v>1011</v>
      </c>
      <c r="O1883" t="s">
        <v>589</v>
      </c>
      <c r="P1883" t="s">
        <v>589</v>
      </c>
      <c r="Q1883">
        <v>1</v>
      </c>
      <c r="W1883">
        <v>0</v>
      </c>
      <c r="X1883">
        <v>458544584</v>
      </c>
      <c r="Y1883">
        <v>0.2</v>
      </c>
      <c r="AA1883">
        <v>0</v>
      </c>
      <c r="AB1883">
        <v>932.72</v>
      </c>
      <c r="AC1883">
        <v>384.89</v>
      </c>
      <c r="AD1883">
        <v>0</v>
      </c>
      <c r="AE1883">
        <v>0</v>
      </c>
      <c r="AF1883">
        <v>87.17</v>
      </c>
      <c r="AG1883">
        <v>11.6</v>
      </c>
      <c r="AH1883">
        <v>0</v>
      </c>
      <c r="AI1883">
        <v>1</v>
      </c>
      <c r="AJ1883">
        <v>10.7</v>
      </c>
      <c r="AK1883">
        <v>33.18</v>
      </c>
      <c r="AL1883">
        <v>1</v>
      </c>
      <c r="AN1883">
        <v>0</v>
      </c>
      <c r="AO1883">
        <v>1</v>
      </c>
      <c r="AP1883">
        <v>0</v>
      </c>
      <c r="AQ1883">
        <v>0</v>
      </c>
      <c r="AR1883">
        <v>0</v>
      </c>
      <c r="AS1883" t="s">
        <v>3</v>
      </c>
      <c r="AT1883">
        <v>0.2</v>
      </c>
      <c r="AU1883" t="s">
        <v>3</v>
      </c>
      <c r="AV1883">
        <v>0</v>
      </c>
      <c r="AW1883">
        <v>2</v>
      </c>
      <c r="AX1883">
        <v>35813535</v>
      </c>
      <c r="AY1883">
        <v>1</v>
      </c>
      <c r="AZ1883">
        <v>0</v>
      </c>
      <c r="BA1883">
        <v>1865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CX1883">
        <f>Y1883*Source!I1749</f>
        <v>8.0000000000000002E-3</v>
      </c>
      <c r="CY1883">
        <f>AB1883</f>
        <v>932.72</v>
      </c>
      <c r="CZ1883">
        <f>AF1883</f>
        <v>87.17</v>
      </c>
      <c r="DA1883">
        <f>AJ1883</f>
        <v>10.7</v>
      </c>
      <c r="DB1883">
        <f t="shared" si="313"/>
        <v>17.43</v>
      </c>
      <c r="DC1883">
        <f t="shared" si="314"/>
        <v>2.3199999999999998</v>
      </c>
    </row>
    <row r="1884" spans="1:107">
      <c r="A1884">
        <f>ROW(Source!A1749)</f>
        <v>1749</v>
      </c>
      <c r="B1884">
        <v>35806607</v>
      </c>
      <c r="C1884">
        <v>35813525</v>
      </c>
      <c r="D1884">
        <v>29164111</v>
      </c>
      <c r="E1884">
        <v>1</v>
      </c>
      <c r="F1884">
        <v>1</v>
      </c>
      <c r="G1884">
        <v>1</v>
      </c>
      <c r="H1884">
        <v>3</v>
      </c>
      <c r="I1884" t="s">
        <v>847</v>
      </c>
      <c r="J1884" t="s">
        <v>900</v>
      </c>
      <c r="K1884" t="s">
        <v>849</v>
      </c>
      <c r="L1884">
        <v>1355</v>
      </c>
      <c r="N1884">
        <v>1010</v>
      </c>
      <c r="O1884" t="s">
        <v>61</v>
      </c>
      <c r="P1884" t="s">
        <v>61</v>
      </c>
      <c r="Q1884">
        <v>100</v>
      </c>
      <c r="W1884">
        <v>0</v>
      </c>
      <c r="X1884">
        <v>-1689080274</v>
      </c>
      <c r="Y1884">
        <v>1.02</v>
      </c>
      <c r="AA1884">
        <v>783</v>
      </c>
      <c r="AB1884">
        <v>0</v>
      </c>
      <c r="AC1884">
        <v>0</v>
      </c>
      <c r="AD1884">
        <v>0</v>
      </c>
      <c r="AE1884">
        <v>100</v>
      </c>
      <c r="AF1884">
        <v>0</v>
      </c>
      <c r="AG1884">
        <v>0</v>
      </c>
      <c r="AH1884">
        <v>0</v>
      </c>
      <c r="AI1884">
        <v>7.83</v>
      </c>
      <c r="AJ1884">
        <v>1</v>
      </c>
      <c r="AK1884">
        <v>1</v>
      </c>
      <c r="AL1884">
        <v>1</v>
      </c>
      <c r="AN1884">
        <v>0</v>
      </c>
      <c r="AO1884">
        <v>1</v>
      </c>
      <c r="AP1884">
        <v>0</v>
      </c>
      <c r="AQ1884">
        <v>0</v>
      </c>
      <c r="AR1884">
        <v>0</v>
      </c>
      <c r="AS1884" t="s">
        <v>3</v>
      </c>
      <c r="AT1884">
        <v>1.02</v>
      </c>
      <c r="AU1884" t="s">
        <v>3</v>
      </c>
      <c r="AV1884">
        <v>0</v>
      </c>
      <c r="AW1884">
        <v>2</v>
      </c>
      <c r="AX1884">
        <v>35813536</v>
      </c>
      <c r="AY1884">
        <v>1</v>
      </c>
      <c r="AZ1884">
        <v>0</v>
      </c>
      <c r="BA1884">
        <v>1866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CX1884">
        <f>Y1884*Source!I1749</f>
        <v>4.0800000000000003E-2</v>
      </c>
      <c r="CY1884">
        <f>AA1884</f>
        <v>783</v>
      </c>
      <c r="CZ1884">
        <f>AE1884</f>
        <v>100</v>
      </c>
      <c r="DA1884">
        <f>AI1884</f>
        <v>7.83</v>
      </c>
      <c r="DB1884">
        <f t="shared" si="313"/>
        <v>102</v>
      </c>
      <c r="DC1884">
        <f t="shared" si="314"/>
        <v>0</v>
      </c>
    </row>
    <row r="1885" spans="1:107">
      <c r="A1885">
        <f>ROW(Source!A1749)</f>
        <v>1749</v>
      </c>
      <c r="B1885">
        <v>35806607</v>
      </c>
      <c r="C1885">
        <v>35813525</v>
      </c>
      <c r="D1885">
        <v>29171808</v>
      </c>
      <c r="E1885">
        <v>1</v>
      </c>
      <c r="F1885">
        <v>1</v>
      </c>
      <c r="G1885">
        <v>1</v>
      </c>
      <c r="H1885">
        <v>3</v>
      </c>
      <c r="I1885" t="s">
        <v>816</v>
      </c>
      <c r="J1885" t="s">
        <v>817</v>
      </c>
      <c r="K1885" t="s">
        <v>818</v>
      </c>
      <c r="L1885">
        <v>1374</v>
      </c>
      <c r="N1885">
        <v>1013</v>
      </c>
      <c r="O1885" t="s">
        <v>819</v>
      </c>
      <c r="P1885" t="s">
        <v>819</v>
      </c>
      <c r="Q1885">
        <v>1</v>
      </c>
      <c r="W1885">
        <v>0</v>
      </c>
      <c r="X1885">
        <v>-915781824</v>
      </c>
      <c r="Y1885">
        <v>18.73</v>
      </c>
      <c r="AA1885">
        <v>1</v>
      </c>
      <c r="AB1885">
        <v>0</v>
      </c>
      <c r="AC1885">
        <v>0</v>
      </c>
      <c r="AD1885">
        <v>0</v>
      </c>
      <c r="AE1885">
        <v>1</v>
      </c>
      <c r="AF1885">
        <v>0</v>
      </c>
      <c r="AG1885">
        <v>0</v>
      </c>
      <c r="AH1885">
        <v>0</v>
      </c>
      <c r="AI1885">
        <v>1</v>
      </c>
      <c r="AJ1885">
        <v>1</v>
      </c>
      <c r="AK1885">
        <v>1</v>
      </c>
      <c r="AL1885">
        <v>1</v>
      </c>
      <c r="AN1885">
        <v>0</v>
      </c>
      <c r="AO1885">
        <v>1</v>
      </c>
      <c r="AP1885">
        <v>0</v>
      </c>
      <c r="AQ1885">
        <v>0</v>
      </c>
      <c r="AR1885">
        <v>0</v>
      </c>
      <c r="AS1885" t="s">
        <v>3</v>
      </c>
      <c r="AT1885">
        <v>18.73</v>
      </c>
      <c r="AU1885" t="s">
        <v>3</v>
      </c>
      <c r="AV1885">
        <v>0</v>
      </c>
      <c r="AW1885">
        <v>2</v>
      </c>
      <c r="AX1885">
        <v>35813537</v>
      </c>
      <c r="AY1885">
        <v>1</v>
      </c>
      <c r="AZ1885">
        <v>0</v>
      </c>
      <c r="BA1885">
        <v>1867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CX1885">
        <f>Y1885*Source!I1749</f>
        <v>0.74920000000000009</v>
      </c>
      <c r="CY1885">
        <f>AA1885</f>
        <v>1</v>
      </c>
      <c r="CZ1885">
        <f>AE1885</f>
        <v>1</v>
      </c>
      <c r="DA1885">
        <f>AI1885</f>
        <v>1</v>
      </c>
      <c r="DB1885">
        <f t="shared" si="313"/>
        <v>18.73</v>
      </c>
      <c r="DC1885">
        <f t="shared" si="314"/>
        <v>0</v>
      </c>
    </row>
    <row r="1886" spans="1:107">
      <c r="A1886">
        <f>ROW(Source!A1823)</f>
        <v>1823</v>
      </c>
      <c r="B1886">
        <v>35806607</v>
      </c>
      <c r="C1886">
        <v>35813538</v>
      </c>
      <c r="D1886">
        <v>18406804</v>
      </c>
      <c r="E1886">
        <v>1</v>
      </c>
      <c r="F1886">
        <v>1</v>
      </c>
      <c r="G1886">
        <v>1</v>
      </c>
      <c r="H1886">
        <v>1</v>
      </c>
      <c r="I1886" t="s">
        <v>581</v>
      </c>
      <c r="J1886" t="s">
        <v>3</v>
      </c>
      <c r="K1886" t="s">
        <v>582</v>
      </c>
      <c r="L1886">
        <v>1369</v>
      </c>
      <c r="N1886">
        <v>1013</v>
      </c>
      <c r="O1886" t="s">
        <v>583</v>
      </c>
      <c r="P1886" t="s">
        <v>583</v>
      </c>
      <c r="Q1886">
        <v>1</v>
      </c>
      <c r="W1886">
        <v>0</v>
      </c>
      <c r="X1886">
        <v>254330056</v>
      </c>
      <c r="Y1886">
        <v>7.67</v>
      </c>
      <c r="AA1886">
        <v>0</v>
      </c>
      <c r="AB1886">
        <v>0</v>
      </c>
      <c r="AC1886">
        <v>0</v>
      </c>
      <c r="AD1886">
        <v>258.83999999999997</v>
      </c>
      <c r="AE1886">
        <v>0</v>
      </c>
      <c r="AF1886">
        <v>0</v>
      </c>
      <c r="AG1886">
        <v>0</v>
      </c>
      <c r="AH1886">
        <v>258.83999999999997</v>
      </c>
      <c r="AI1886">
        <v>1</v>
      </c>
      <c r="AJ1886">
        <v>1</v>
      </c>
      <c r="AK1886">
        <v>1</v>
      </c>
      <c r="AL1886">
        <v>1</v>
      </c>
      <c r="AN1886">
        <v>0</v>
      </c>
      <c r="AO1886">
        <v>1</v>
      </c>
      <c r="AP1886">
        <v>0</v>
      </c>
      <c r="AQ1886">
        <v>0</v>
      </c>
      <c r="AR1886">
        <v>0</v>
      </c>
      <c r="AS1886" t="s">
        <v>3</v>
      </c>
      <c r="AT1886">
        <v>7.67</v>
      </c>
      <c r="AU1886" t="s">
        <v>3</v>
      </c>
      <c r="AV1886">
        <v>1</v>
      </c>
      <c r="AW1886">
        <v>2</v>
      </c>
      <c r="AX1886">
        <v>35813541</v>
      </c>
      <c r="AY1886">
        <v>2</v>
      </c>
      <c r="AZ1886">
        <v>131072</v>
      </c>
      <c r="BA1886">
        <v>1868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CX1886">
        <f>Y1886*Source!I1823</f>
        <v>2.1092500000000003</v>
      </c>
      <c r="CY1886">
        <f>AD1886</f>
        <v>258.83999999999997</v>
      </c>
      <c r="CZ1886">
        <f>AH1886</f>
        <v>258.83999999999997</v>
      </c>
      <c r="DA1886">
        <f>AL1886</f>
        <v>1</v>
      </c>
      <c r="DB1886">
        <f t="shared" si="313"/>
        <v>1985.3</v>
      </c>
      <c r="DC1886">
        <f t="shared" si="314"/>
        <v>0</v>
      </c>
    </row>
    <row r="1887" spans="1:107">
      <c r="A1887">
        <f>ROW(Source!A1823)</f>
        <v>1823</v>
      </c>
      <c r="B1887">
        <v>35806607</v>
      </c>
      <c r="C1887">
        <v>35813538</v>
      </c>
      <c r="D1887">
        <v>29164349</v>
      </c>
      <c r="E1887">
        <v>1</v>
      </c>
      <c r="F1887">
        <v>1</v>
      </c>
      <c r="G1887">
        <v>1</v>
      </c>
      <c r="H1887">
        <v>3</v>
      </c>
      <c r="I1887" t="s">
        <v>27</v>
      </c>
      <c r="J1887" t="s">
        <v>30</v>
      </c>
      <c r="K1887" t="s">
        <v>28</v>
      </c>
      <c r="L1887">
        <v>1348</v>
      </c>
      <c r="N1887">
        <v>1009</v>
      </c>
      <c r="O1887" t="s">
        <v>29</v>
      </c>
      <c r="P1887" t="s">
        <v>29</v>
      </c>
      <c r="Q1887">
        <v>1000</v>
      </c>
      <c r="W1887">
        <v>0</v>
      </c>
      <c r="X1887">
        <v>-304821490</v>
      </c>
      <c r="Y1887">
        <v>0.7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1</v>
      </c>
      <c r="AJ1887">
        <v>1</v>
      </c>
      <c r="AK1887">
        <v>1</v>
      </c>
      <c r="AL1887">
        <v>1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 t="s">
        <v>3</v>
      </c>
      <c r="AT1887">
        <v>0.7</v>
      </c>
      <c r="AU1887" t="s">
        <v>3</v>
      </c>
      <c r="AV1887">
        <v>0</v>
      </c>
      <c r="AW1887">
        <v>2</v>
      </c>
      <c r="AX1887">
        <v>35813542</v>
      </c>
      <c r="AY1887">
        <v>1</v>
      </c>
      <c r="AZ1887">
        <v>0</v>
      </c>
      <c r="BA1887">
        <v>1869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CX1887">
        <f>Y1887*Source!I1823</f>
        <v>0.1925</v>
      </c>
      <c r="CY1887">
        <f>AA1887</f>
        <v>0</v>
      </c>
      <c r="CZ1887">
        <f>AE1887</f>
        <v>0</v>
      </c>
      <c r="DA1887">
        <f>AI1887</f>
        <v>1</v>
      </c>
      <c r="DB1887">
        <f t="shared" si="313"/>
        <v>0</v>
      </c>
      <c r="DC1887">
        <f t="shared" si="314"/>
        <v>0</v>
      </c>
    </row>
    <row r="1888" spans="1:107">
      <c r="A1888">
        <f>ROW(Source!A1825)</f>
        <v>1825</v>
      </c>
      <c r="B1888">
        <v>35806607</v>
      </c>
      <c r="C1888">
        <v>35813544</v>
      </c>
      <c r="D1888">
        <v>18406804</v>
      </c>
      <c r="E1888">
        <v>1</v>
      </c>
      <c r="F1888">
        <v>1</v>
      </c>
      <c r="G1888">
        <v>1</v>
      </c>
      <c r="H1888">
        <v>1</v>
      </c>
      <c r="I1888" t="s">
        <v>581</v>
      </c>
      <c r="J1888" t="s">
        <v>3</v>
      </c>
      <c r="K1888" t="s">
        <v>582</v>
      </c>
      <c r="L1888">
        <v>1369</v>
      </c>
      <c r="N1888">
        <v>1013</v>
      </c>
      <c r="O1888" t="s">
        <v>583</v>
      </c>
      <c r="P1888" t="s">
        <v>583</v>
      </c>
      <c r="Q1888">
        <v>1</v>
      </c>
      <c r="W1888">
        <v>0</v>
      </c>
      <c r="X1888">
        <v>254330056</v>
      </c>
      <c r="Y1888">
        <v>11.39</v>
      </c>
      <c r="AA1888">
        <v>0</v>
      </c>
      <c r="AB1888">
        <v>0</v>
      </c>
      <c r="AC1888">
        <v>0</v>
      </c>
      <c r="AD1888">
        <v>258.83999999999997</v>
      </c>
      <c r="AE1888">
        <v>0</v>
      </c>
      <c r="AF1888">
        <v>0</v>
      </c>
      <c r="AG1888">
        <v>0</v>
      </c>
      <c r="AH1888">
        <v>258.83999999999997</v>
      </c>
      <c r="AI1888">
        <v>1</v>
      </c>
      <c r="AJ1888">
        <v>1</v>
      </c>
      <c r="AK1888">
        <v>1</v>
      </c>
      <c r="AL1888">
        <v>1</v>
      </c>
      <c r="AN1888">
        <v>0</v>
      </c>
      <c r="AO1888">
        <v>1</v>
      </c>
      <c r="AP1888">
        <v>0</v>
      </c>
      <c r="AQ1888">
        <v>0</v>
      </c>
      <c r="AR1888">
        <v>0</v>
      </c>
      <c r="AS1888" t="s">
        <v>3</v>
      </c>
      <c r="AT1888">
        <v>11.39</v>
      </c>
      <c r="AU1888" t="s">
        <v>3</v>
      </c>
      <c r="AV1888">
        <v>1</v>
      </c>
      <c r="AW1888">
        <v>2</v>
      </c>
      <c r="AX1888">
        <v>35813549</v>
      </c>
      <c r="AY1888">
        <v>2</v>
      </c>
      <c r="AZ1888">
        <v>131072</v>
      </c>
      <c r="BA1888">
        <v>1870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CX1888">
        <f>Y1888*Source!I1825</f>
        <v>3.1322500000000004</v>
      </c>
      <c r="CY1888">
        <f>AD1888</f>
        <v>258.83999999999997</v>
      </c>
      <c r="CZ1888">
        <f>AH1888</f>
        <v>258.83999999999997</v>
      </c>
      <c r="DA1888">
        <f>AL1888</f>
        <v>1</v>
      </c>
      <c r="DB1888">
        <f t="shared" si="313"/>
        <v>2948.19</v>
      </c>
      <c r="DC1888">
        <f t="shared" si="314"/>
        <v>0</v>
      </c>
    </row>
    <row r="1889" spans="1:107">
      <c r="A1889">
        <f>ROW(Source!A1825)</f>
        <v>1825</v>
      </c>
      <c r="B1889">
        <v>35806607</v>
      </c>
      <c r="C1889">
        <v>35813544</v>
      </c>
      <c r="D1889">
        <v>121548</v>
      </c>
      <c r="E1889">
        <v>1</v>
      </c>
      <c r="F1889">
        <v>1</v>
      </c>
      <c r="G1889">
        <v>1</v>
      </c>
      <c r="H1889">
        <v>1</v>
      </c>
      <c r="I1889" t="s">
        <v>34</v>
      </c>
      <c r="J1889" t="s">
        <v>3</v>
      </c>
      <c r="K1889" t="s">
        <v>584</v>
      </c>
      <c r="L1889">
        <v>608254</v>
      </c>
      <c r="N1889">
        <v>1013</v>
      </c>
      <c r="O1889" t="s">
        <v>585</v>
      </c>
      <c r="P1889" t="s">
        <v>585</v>
      </c>
      <c r="Q1889">
        <v>1</v>
      </c>
      <c r="W1889">
        <v>0</v>
      </c>
      <c r="X1889">
        <v>-185737400</v>
      </c>
      <c r="Y1889">
        <v>0.13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1</v>
      </c>
      <c r="AJ1889">
        <v>1</v>
      </c>
      <c r="AK1889">
        <v>1</v>
      </c>
      <c r="AL1889">
        <v>1</v>
      </c>
      <c r="AN1889">
        <v>0</v>
      </c>
      <c r="AO1889">
        <v>1</v>
      </c>
      <c r="AP1889">
        <v>0</v>
      </c>
      <c r="AQ1889">
        <v>0</v>
      </c>
      <c r="AR1889">
        <v>0</v>
      </c>
      <c r="AS1889" t="s">
        <v>3</v>
      </c>
      <c r="AT1889">
        <v>0.13</v>
      </c>
      <c r="AU1889" t="s">
        <v>3</v>
      </c>
      <c r="AV1889">
        <v>2</v>
      </c>
      <c r="AW1889">
        <v>2</v>
      </c>
      <c r="AX1889">
        <v>35813550</v>
      </c>
      <c r="AY1889">
        <v>1</v>
      </c>
      <c r="AZ1889">
        <v>0</v>
      </c>
      <c r="BA1889">
        <v>1871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CX1889">
        <f>Y1889*Source!I1825</f>
        <v>3.5750000000000004E-2</v>
      </c>
      <c r="CY1889">
        <f>AD1889</f>
        <v>0</v>
      </c>
      <c r="CZ1889">
        <f>AH1889</f>
        <v>0</v>
      </c>
      <c r="DA1889">
        <f>AL1889</f>
        <v>1</v>
      </c>
      <c r="DB1889">
        <f t="shared" si="313"/>
        <v>0</v>
      </c>
      <c r="DC1889">
        <f t="shared" si="314"/>
        <v>0</v>
      </c>
    </row>
    <row r="1890" spans="1:107">
      <c r="A1890">
        <f>ROW(Source!A1825)</f>
        <v>1825</v>
      </c>
      <c r="B1890">
        <v>35806607</v>
      </c>
      <c r="C1890">
        <v>35813544</v>
      </c>
      <c r="D1890">
        <v>29172556</v>
      </c>
      <c r="E1890">
        <v>1</v>
      </c>
      <c r="F1890">
        <v>1</v>
      </c>
      <c r="G1890">
        <v>1</v>
      </c>
      <c r="H1890">
        <v>2</v>
      </c>
      <c r="I1890" t="s">
        <v>586</v>
      </c>
      <c r="J1890" t="s">
        <v>590</v>
      </c>
      <c r="K1890" t="s">
        <v>588</v>
      </c>
      <c r="L1890">
        <v>1368</v>
      </c>
      <c r="N1890">
        <v>1011</v>
      </c>
      <c r="O1890" t="s">
        <v>589</v>
      </c>
      <c r="P1890" t="s">
        <v>589</v>
      </c>
      <c r="Q1890">
        <v>1</v>
      </c>
      <c r="W1890">
        <v>0</v>
      </c>
      <c r="X1890">
        <v>-1302720870</v>
      </c>
      <c r="Y1890">
        <v>0.13</v>
      </c>
      <c r="AA1890">
        <v>0</v>
      </c>
      <c r="AB1890">
        <v>466.71</v>
      </c>
      <c r="AC1890">
        <v>447.93</v>
      </c>
      <c r="AD1890">
        <v>0</v>
      </c>
      <c r="AE1890">
        <v>0</v>
      </c>
      <c r="AF1890">
        <v>31.26</v>
      </c>
      <c r="AG1890">
        <v>13.5</v>
      </c>
      <c r="AH1890">
        <v>0</v>
      </c>
      <c r="AI1890">
        <v>1</v>
      </c>
      <c r="AJ1890">
        <v>14.93</v>
      </c>
      <c r="AK1890">
        <v>33.18</v>
      </c>
      <c r="AL1890">
        <v>1</v>
      </c>
      <c r="AN1890">
        <v>0</v>
      </c>
      <c r="AO1890">
        <v>1</v>
      </c>
      <c r="AP1890">
        <v>0</v>
      </c>
      <c r="AQ1890">
        <v>0</v>
      </c>
      <c r="AR1890">
        <v>0</v>
      </c>
      <c r="AS1890" t="s">
        <v>3</v>
      </c>
      <c r="AT1890">
        <v>0.13</v>
      </c>
      <c r="AU1890" t="s">
        <v>3</v>
      </c>
      <c r="AV1890">
        <v>0</v>
      </c>
      <c r="AW1890">
        <v>2</v>
      </c>
      <c r="AX1890">
        <v>35813551</v>
      </c>
      <c r="AY1890">
        <v>1</v>
      </c>
      <c r="AZ1890">
        <v>0</v>
      </c>
      <c r="BA1890">
        <v>1872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CX1890">
        <f>Y1890*Source!I1825</f>
        <v>3.5750000000000004E-2</v>
      </c>
      <c r="CY1890">
        <f>AB1890</f>
        <v>466.71</v>
      </c>
      <c r="CZ1890">
        <f>AF1890</f>
        <v>31.26</v>
      </c>
      <c r="DA1890">
        <f>AJ1890</f>
        <v>14.93</v>
      </c>
      <c r="DB1890">
        <f t="shared" si="313"/>
        <v>4.0599999999999996</v>
      </c>
      <c r="DC1890">
        <f t="shared" si="314"/>
        <v>1.76</v>
      </c>
    </row>
    <row r="1891" spans="1:107">
      <c r="A1891">
        <f>ROW(Source!A1825)</f>
        <v>1825</v>
      </c>
      <c r="B1891">
        <v>35806607</v>
      </c>
      <c r="C1891">
        <v>35813544</v>
      </c>
      <c r="D1891">
        <v>29164349</v>
      </c>
      <c r="E1891">
        <v>1</v>
      </c>
      <c r="F1891">
        <v>1</v>
      </c>
      <c r="G1891">
        <v>1</v>
      </c>
      <c r="H1891">
        <v>3</v>
      </c>
      <c r="I1891" t="s">
        <v>27</v>
      </c>
      <c r="J1891" t="s">
        <v>30</v>
      </c>
      <c r="K1891" t="s">
        <v>28</v>
      </c>
      <c r="L1891">
        <v>1348</v>
      </c>
      <c r="N1891">
        <v>1009</v>
      </c>
      <c r="O1891" t="s">
        <v>29</v>
      </c>
      <c r="P1891" t="s">
        <v>29</v>
      </c>
      <c r="Q1891">
        <v>1000</v>
      </c>
      <c r="W1891">
        <v>0</v>
      </c>
      <c r="X1891">
        <v>-304821490</v>
      </c>
      <c r="Y1891">
        <v>0.47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1</v>
      </c>
      <c r="AJ1891">
        <v>1</v>
      </c>
      <c r="AK1891">
        <v>1</v>
      </c>
      <c r="AL1891">
        <v>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 t="s">
        <v>3</v>
      </c>
      <c r="AT1891">
        <v>0.47</v>
      </c>
      <c r="AU1891" t="s">
        <v>3</v>
      </c>
      <c r="AV1891">
        <v>0</v>
      </c>
      <c r="AW1891">
        <v>2</v>
      </c>
      <c r="AX1891">
        <v>35813552</v>
      </c>
      <c r="AY1891">
        <v>1</v>
      </c>
      <c r="AZ1891">
        <v>0</v>
      </c>
      <c r="BA1891">
        <v>1873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CX1891">
        <f>Y1891*Source!I1825</f>
        <v>0.12925</v>
      </c>
      <c r="CY1891">
        <f>AA1891</f>
        <v>0</v>
      </c>
      <c r="CZ1891">
        <f>AE1891</f>
        <v>0</v>
      </c>
      <c r="DA1891">
        <f>AI1891</f>
        <v>1</v>
      </c>
      <c r="DB1891">
        <f t="shared" si="313"/>
        <v>0</v>
      </c>
      <c r="DC1891">
        <f t="shared" si="314"/>
        <v>0</v>
      </c>
    </row>
    <row r="1892" spans="1:107">
      <c r="A1892">
        <f>ROW(Source!A1827)</f>
        <v>1827</v>
      </c>
      <c r="B1892">
        <v>35806607</v>
      </c>
      <c r="C1892">
        <v>35813554</v>
      </c>
      <c r="D1892">
        <v>18406804</v>
      </c>
      <c r="E1892">
        <v>1</v>
      </c>
      <c r="F1892">
        <v>1</v>
      </c>
      <c r="G1892">
        <v>1</v>
      </c>
      <c r="H1892">
        <v>1</v>
      </c>
      <c r="I1892" t="s">
        <v>581</v>
      </c>
      <c r="J1892" t="s">
        <v>3</v>
      </c>
      <c r="K1892" t="s">
        <v>582</v>
      </c>
      <c r="L1892">
        <v>1369</v>
      </c>
      <c r="N1892">
        <v>1013</v>
      </c>
      <c r="O1892" t="s">
        <v>583</v>
      </c>
      <c r="P1892" t="s">
        <v>583</v>
      </c>
      <c r="Q1892">
        <v>1</v>
      </c>
      <c r="W1892">
        <v>0</v>
      </c>
      <c r="X1892">
        <v>254330056</v>
      </c>
      <c r="Y1892">
        <v>3.77</v>
      </c>
      <c r="AA1892">
        <v>0</v>
      </c>
      <c r="AB1892">
        <v>0</v>
      </c>
      <c r="AC1892">
        <v>0</v>
      </c>
      <c r="AD1892">
        <v>258.83999999999997</v>
      </c>
      <c r="AE1892">
        <v>0</v>
      </c>
      <c r="AF1892">
        <v>0</v>
      </c>
      <c r="AG1892">
        <v>0</v>
      </c>
      <c r="AH1892">
        <v>258.83999999999997</v>
      </c>
      <c r="AI1892">
        <v>1</v>
      </c>
      <c r="AJ1892">
        <v>1</v>
      </c>
      <c r="AK1892">
        <v>1</v>
      </c>
      <c r="AL1892">
        <v>1</v>
      </c>
      <c r="AN1892">
        <v>0</v>
      </c>
      <c r="AO1892">
        <v>1</v>
      </c>
      <c r="AP1892">
        <v>0</v>
      </c>
      <c r="AQ1892">
        <v>0</v>
      </c>
      <c r="AR1892">
        <v>0</v>
      </c>
      <c r="AS1892" t="s">
        <v>3</v>
      </c>
      <c r="AT1892">
        <v>3.77</v>
      </c>
      <c r="AU1892" t="s">
        <v>3</v>
      </c>
      <c r="AV1892">
        <v>1</v>
      </c>
      <c r="AW1892">
        <v>2</v>
      </c>
      <c r="AX1892">
        <v>35813557</v>
      </c>
      <c r="AY1892">
        <v>2</v>
      </c>
      <c r="AZ1892">
        <v>131072</v>
      </c>
      <c r="BA1892">
        <v>1874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CX1892">
        <f>Y1892*Source!I1827</f>
        <v>0.80150200000000005</v>
      </c>
      <c r="CY1892">
        <f>AD1892</f>
        <v>258.83999999999997</v>
      </c>
      <c r="CZ1892">
        <f>AH1892</f>
        <v>258.83999999999997</v>
      </c>
      <c r="DA1892">
        <f>AL1892</f>
        <v>1</v>
      </c>
      <c r="DB1892">
        <f t="shared" si="313"/>
        <v>975.83</v>
      </c>
      <c r="DC1892">
        <f t="shared" si="314"/>
        <v>0</v>
      </c>
    </row>
    <row r="1893" spans="1:107">
      <c r="A1893">
        <f>ROW(Source!A1827)</f>
        <v>1827</v>
      </c>
      <c r="B1893">
        <v>35806607</v>
      </c>
      <c r="C1893">
        <v>35813554</v>
      </c>
      <c r="D1893">
        <v>29164349</v>
      </c>
      <c r="E1893">
        <v>1</v>
      </c>
      <c r="F1893">
        <v>1</v>
      </c>
      <c r="G1893">
        <v>1</v>
      </c>
      <c r="H1893">
        <v>3</v>
      </c>
      <c r="I1893" t="s">
        <v>27</v>
      </c>
      <c r="J1893" t="s">
        <v>30</v>
      </c>
      <c r="K1893" t="s">
        <v>28</v>
      </c>
      <c r="L1893">
        <v>1348</v>
      </c>
      <c r="N1893">
        <v>1009</v>
      </c>
      <c r="O1893" t="s">
        <v>29</v>
      </c>
      <c r="P1893" t="s">
        <v>29</v>
      </c>
      <c r="Q1893">
        <v>1000</v>
      </c>
      <c r="W1893">
        <v>0</v>
      </c>
      <c r="X1893">
        <v>-304821490</v>
      </c>
      <c r="Y1893">
        <v>0.11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</v>
      </c>
      <c r="AJ1893">
        <v>1</v>
      </c>
      <c r="AK1893">
        <v>1</v>
      </c>
      <c r="AL1893">
        <v>1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 t="s">
        <v>3</v>
      </c>
      <c r="AT1893">
        <v>0.11</v>
      </c>
      <c r="AU1893" t="s">
        <v>3</v>
      </c>
      <c r="AV1893">
        <v>0</v>
      </c>
      <c r="AW1893">
        <v>2</v>
      </c>
      <c r="AX1893">
        <v>35813558</v>
      </c>
      <c r="AY1893">
        <v>1</v>
      </c>
      <c r="AZ1893">
        <v>0</v>
      </c>
      <c r="BA1893">
        <v>1875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CX1893">
        <f>Y1893*Source!I1827</f>
        <v>2.3386000000000001E-2</v>
      </c>
      <c r="CY1893">
        <f>AA1893</f>
        <v>0</v>
      </c>
      <c r="CZ1893">
        <f>AE1893</f>
        <v>0</v>
      </c>
      <c r="DA1893">
        <f>AI1893</f>
        <v>1</v>
      </c>
      <c r="DB1893">
        <f t="shared" si="313"/>
        <v>0</v>
      </c>
      <c r="DC1893">
        <f t="shared" si="314"/>
        <v>0</v>
      </c>
    </row>
    <row r="1894" spans="1:107">
      <c r="A1894">
        <f>ROW(Source!A1829)</f>
        <v>1829</v>
      </c>
      <c r="B1894">
        <v>35806607</v>
      </c>
      <c r="C1894">
        <v>35813560</v>
      </c>
      <c r="D1894">
        <v>18406804</v>
      </c>
      <c r="E1894">
        <v>1</v>
      </c>
      <c r="F1894">
        <v>1</v>
      </c>
      <c r="G1894">
        <v>1</v>
      </c>
      <c r="H1894">
        <v>1</v>
      </c>
      <c r="I1894" t="s">
        <v>581</v>
      </c>
      <c r="J1894" t="s">
        <v>3</v>
      </c>
      <c r="K1894" t="s">
        <v>582</v>
      </c>
      <c r="L1894">
        <v>1369</v>
      </c>
      <c r="N1894">
        <v>1013</v>
      </c>
      <c r="O1894" t="s">
        <v>583</v>
      </c>
      <c r="P1894" t="s">
        <v>583</v>
      </c>
      <c r="Q1894">
        <v>1</v>
      </c>
      <c r="W1894">
        <v>0</v>
      </c>
      <c r="X1894">
        <v>254330056</v>
      </c>
      <c r="Y1894">
        <v>5.84</v>
      </c>
      <c r="AA1894">
        <v>0</v>
      </c>
      <c r="AB1894">
        <v>0</v>
      </c>
      <c r="AC1894">
        <v>0</v>
      </c>
      <c r="AD1894">
        <v>258.83999999999997</v>
      </c>
      <c r="AE1894">
        <v>0</v>
      </c>
      <c r="AF1894">
        <v>0</v>
      </c>
      <c r="AG1894">
        <v>0</v>
      </c>
      <c r="AH1894">
        <v>258.83999999999997</v>
      </c>
      <c r="AI1894">
        <v>1</v>
      </c>
      <c r="AJ1894">
        <v>1</v>
      </c>
      <c r="AK1894">
        <v>1</v>
      </c>
      <c r="AL1894">
        <v>1</v>
      </c>
      <c r="AN1894">
        <v>0</v>
      </c>
      <c r="AO1894">
        <v>1</v>
      </c>
      <c r="AP1894">
        <v>0</v>
      </c>
      <c r="AQ1894">
        <v>0</v>
      </c>
      <c r="AR1894">
        <v>0</v>
      </c>
      <c r="AS1894" t="s">
        <v>3</v>
      </c>
      <c r="AT1894">
        <v>5.84</v>
      </c>
      <c r="AU1894" t="s">
        <v>3</v>
      </c>
      <c r="AV1894">
        <v>1</v>
      </c>
      <c r="AW1894">
        <v>2</v>
      </c>
      <c r="AX1894">
        <v>35813562</v>
      </c>
      <c r="AY1894">
        <v>2</v>
      </c>
      <c r="AZ1894">
        <v>131072</v>
      </c>
      <c r="BA1894">
        <v>1876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CX1894">
        <f>Y1894*Source!I1829</f>
        <v>0.2336</v>
      </c>
      <c r="CY1894">
        <f>AD1894</f>
        <v>258.83999999999997</v>
      </c>
      <c r="CZ1894">
        <f>AH1894</f>
        <v>258.83999999999997</v>
      </c>
      <c r="DA1894">
        <f>AL1894</f>
        <v>1</v>
      </c>
      <c r="DB1894">
        <f t="shared" si="313"/>
        <v>1511.63</v>
      </c>
      <c r="DC1894">
        <f t="shared" si="314"/>
        <v>0</v>
      </c>
    </row>
    <row r="1895" spans="1:107">
      <c r="A1895">
        <f>ROW(Source!A1830)</f>
        <v>1830</v>
      </c>
      <c r="B1895">
        <v>35806607</v>
      </c>
      <c r="C1895">
        <v>35813563</v>
      </c>
      <c r="D1895">
        <v>18406804</v>
      </c>
      <c r="E1895">
        <v>1</v>
      </c>
      <c r="F1895">
        <v>1</v>
      </c>
      <c r="G1895">
        <v>1</v>
      </c>
      <c r="H1895">
        <v>1</v>
      </c>
      <c r="I1895" t="s">
        <v>581</v>
      </c>
      <c r="J1895" t="s">
        <v>3</v>
      </c>
      <c r="K1895" t="s">
        <v>582</v>
      </c>
      <c r="L1895">
        <v>1369</v>
      </c>
      <c r="N1895">
        <v>1013</v>
      </c>
      <c r="O1895" t="s">
        <v>583</v>
      </c>
      <c r="P1895" t="s">
        <v>583</v>
      </c>
      <c r="Q1895">
        <v>1</v>
      </c>
      <c r="W1895">
        <v>0</v>
      </c>
      <c r="X1895">
        <v>254330056</v>
      </c>
      <c r="Y1895">
        <v>9.64</v>
      </c>
      <c r="AA1895">
        <v>0</v>
      </c>
      <c r="AB1895">
        <v>0</v>
      </c>
      <c r="AC1895">
        <v>0</v>
      </c>
      <c r="AD1895">
        <v>258.83999999999997</v>
      </c>
      <c r="AE1895">
        <v>0</v>
      </c>
      <c r="AF1895">
        <v>0</v>
      </c>
      <c r="AG1895">
        <v>0</v>
      </c>
      <c r="AH1895">
        <v>258.83999999999997</v>
      </c>
      <c r="AI1895">
        <v>1</v>
      </c>
      <c r="AJ1895">
        <v>1</v>
      </c>
      <c r="AK1895">
        <v>1</v>
      </c>
      <c r="AL1895">
        <v>1</v>
      </c>
      <c r="AN1895">
        <v>0</v>
      </c>
      <c r="AO1895">
        <v>1</v>
      </c>
      <c r="AP1895">
        <v>0</v>
      </c>
      <c r="AQ1895">
        <v>0</v>
      </c>
      <c r="AR1895">
        <v>0</v>
      </c>
      <c r="AS1895" t="s">
        <v>3</v>
      </c>
      <c r="AT1895">
        <v>9.64</v>
      </c>
      <c r="AU1895" t="s">
        <v>3</v>
      </c>
      <c r="AV1895">
        <v>1</v>
      </c>
      <c r="AW1895">
        <v>2</v>
      </c>
      <c r="AX1895">
        <v>35813567</v>
      </c>
      <c r="AY1895">
        <v>2</v>
      </c>
      <c r="AZ1895">
        <v>131072</v>
      </c>
      <c r="BA1895">
        <v>1877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CX1895">
        <f>Y1895*Source!I1830</f>
        <v>1.446</v>
      </c>
      <c r="CY1895">
        <f>AD1895</f>
        <v>258.83999999999997</v>
      </c>
      <c r="CZ1895">
        <f>AH1895</f>
        <v>258.83999999999997</v>
      </c>
      <c r="DA1895">
        <f>AL1895</f>
        <v>1</v>
      </c>
      <c r="DB1895">
        <f t="shared" si="313"/>
        <v>2495.2199999999998</v>
      </c>
      <c r="DC1895">
        <f t="shared" si="314"/>
        <v>0</v>
      </c>
    </row>
    <row r="1896" spans="1:107">
      <c r="A1896">
        <f>ROW(Source!A1830)</f>
        <v>1830</v>
      </c>
      <c r="B1896">
        <v>35806607</v>
      </c>
      <c r="C1896">
        <v>35813563</v>
      </c>
      <c r="D1896">
        <v>121548</v>
      </c>
      <c r="E1896">
        <v>1</v>
      </c>
      <c r="F1896">
        <v>1</v>
      </c>
      <c r="G1896">
        <v>1</v>
      </c>
      <c r="H1896">
        <v>1</v>
      </c>
      <c r="I1896" t="s">
        <v>34</v>
      </c>
      <c r="J1896" t="s">
        <v>3</v>
      </c>
      <c r="K1896" t="s">
        <v>584</v>
      </c>
      <c r="L1896">
        <v>608254</v>
      </c>
      <c r="N1896">
        <v>1013</v>
      </c>
      <c r="O1896" t="s">
        <v>585</v>
      </c>
      <c r="P1896" t="s">
        <v>585</v>
      </c>
      <c r="Q1896">
        <v>1</v>
      </c>
      <c r="W1896">
        <v>0</v>
      </c>
      <c r="X1896">
        <v>-185737400</v>
      </c>
      <c r="Y1896">
        <v>0.01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1</v>
      </c>
      <c r="AJ1896">
        <v>1</v>
      </c>
      <c r="AK1896">
        <v>1</v>
      </c>
      <c r="AL1896">
        <v>1</v>
      </c>
      <c r="AN1896">
        <v>0</v>
      </c>
      <c r="AO1896">
        <v>1</v>
      </c>
      <c r="AP1896">
        <v>0</v>
      </c>
      <c r="AQ1896">
        <v>0</v>
      </c>
      <c r="AR1896">
        <v>0</v>
      </c>
      <c r="AS1896" t="s">
        <v>3</v>
      </c>
      <c r="AT1896">
        <v>0.01</v>
      </c>
      <c r="AU1896" t="s">
        <v>3</v>
      </c>
      <c r="AV1896">
        <v>2</v>
      </c>
      <c r="AW1896">
        <v>2</v>
      </c>
      <c r="AX1896">
        <v>35813568</v>
      </c>
      <c r="AY1896">
        <v>1</v>
      </c>
      <c r="AZ1896">
        <v>0</v>
      </c>
      <c r="BA1896">
        <v>1878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CX1896">
        <f>Y1896*Source!I1830</f>
        <v>1.5E-3</v>
      </c>
      <c r="CY1896">
        <f>AD1896</f>
        <v>0</v>
      </c>
      <c r="CZ1896">
        <f>AH1896</f>
        <v>0</v>
      </c>
      <c r="DA1896">
        <f>AL1896</f>
        <v>1</v>
      </c>
      <c r="DB1896">
        <f t="shared" si="313"/>
        <v>0</v>
      </c>
      <c r="DC1896">
        <f t="shared" si="314"/>
        <v>0</v>
      </c>
    </row>
    <row r="1897" spans="1:107">
      <c r="A1897">
        <f>ROW(Source!A1830)</f>
        <v>1830</v>
      </c>
      <c r="B1897">
        <v>35806607</v>
      </c>
      <c r="C1897">
        <v>35813563</v>
      </c>
      <c r="D1897">
        <v>29172556</v>
      </c>
      <c r="E1897">
        <v>1</v>
      </c>
      <c r="F1897">
        <v>1</v>
      </c>
      <c r="G1897">
        <v>1</v>
      </c>
      <c r="H1897">
        <v>2</v>
      </c>
      <c r="I1897" t="s">
        <v>586</v>
      </c>
      <c r="J1897" t="s">
        <v>590</v>
      </c>
      <c r="K1897" t="s">
        <v>588</v>
      </c>
      <c r="L1897">
        <v>1368</v>
      </c>
      <c r="N1897">
        <v>1011</v>
      </c>
      <c r="O1897" t="s">
        <v>589</v>
      </c>
      <c r="P1897" t="s">
        <v>589</v>
      </c>
      <c r="Q1897">
        <v>1</v>
      </c>
      <c r="W1897">
        <v>0</v>
      </c>
      <c r="X1897">
        <v>-1302720870</v>
      </c>
      <c r="Y1897">
        <v>0.01</v>
      </c>
      <c r="AA1897">
        <v>0</v>
      </c>
      <c r="AB1897">
        <v>466.71</v>
      </c>
      <c r="AC1897">
        <v>447.93</v>
      </c>
      <c r="AD1897">
        <v>0</v>
      </c>
      <c r="AE1897">
        <v>0</v>
      </c>
      <c r="AF1897">
        <v>31.26</v>
      </c>
      <c r="AG1897">
        <v>13.5</v>
      </c>
      <c r="AH1897">
        <v>0</v>
      </c>
      <c r="AI1897">
        <v>1</v>
      </c>
      <c r="AJ1897">
        <v>14.93</v>
      </c>
      <c r="AK1897">
        <v>33.18</v>
      </c>
      <c r="AL1897">
        <v>1</v>
      </c>
      <c r="AN1897">
        <v>0</v>
      </c>
      <c r="AO1897">
        <v>1</v>
      </c>
      <c r="AP1897">
        <v>0</v>
      </c>
      <c r="AQ1897">
        <v>0</v>
      </c>
      <c r="AR1897">
        <v>0</v>
      </c>
      <c r="AS1897" t="s">
        <v>3</v>
      </c>
      <c r="AT1897">
        <v>0.01</v>
      </c>
      <c r="AU1897" t="s">
        <v>3</v>
      </c>
      <c r="AV1897">
        <v>0</v>
      </c>
      <c r="AW1897">
        <v>2</v>
      </c>
      <c r="AX1897">
        <v>35813569</v>
      </c>
      <c r="AY1897">
        <v>1</v>
      </c>
      <c r="AZ1897">
        <v>0</v>
      </c>
      <c r="BA1897">
        <v>1879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CX1897">
        <f>Y1897*Source!I1830</f>
        <v>1.5E-3</v>
      </c>
      <c r="CY1897">
        <f>AB1897</f>
        <v>466.71</v>
      </c>
      <c r="CZ1897">
        <f>AF1897</f>
        <v>31.26</v>
      </c>
      <c r="DA1897">
        <f>AJ1897</f>
        <v>14.93</v>
      </c>
      <c r="DB1897">
        <f t="shared" si="313"/>
        <v>0.31</v>
      </c>
      <c r="DC1897">
        <f t="shared" si="314"/>
        <v>0.14000000000000001</v>
      </c>
    </row>
    <row r="1898" spans="1:107">
      <c r="A1898">
        <f>ROW(Source!A1831)</f>
        <v>1831</v>
      </c>
      <c r="B1898">
        <v>35806607</v>
      </c>
      <c r="C1898">
        <v>35813570</v>
      </c>
      <c r="D1898">
        <v>18408066</v>
      </c>
      <c r="E1898">
        <v>1</v>
      </c>
      <c r="F1898">
        <v>1</v>
      </c>
      <c r="G1898">
        <v>1</v>
      </c>
      <c r="H1898">
        <v>1</v>
      </c>
      <c r="I1898" t="s">
        <v>591</v>
      </c>
      <c r="J1898" t="s">
        <v>3</v>
      </c>
      <c r="K1898" t="s">
        <v>592</v>
      </c>
      <c r="L1898">
        <v>1369</v>
      </c>
      <c r="N1898">
        <v>1013</v>
      </c>
      <c r="O1898" t="s">
        <v>583</v>
      </c>
      <c r="P1898" t="s">
        <v>583</v>
      </c>
      <c r="Q1898">
        <v>1</v>
      </c>
      <c r="W1898">
        <v>0</v>
      </c>
      <c r="X1898">
        <v>-886480961</v>
      </c>
      <c r="Y1898">
        <v>17.89</v>
      </c>
      <c r="AA1898">
        <v>0</v>
      </c>
      <c r="AB1898">
        <v>0</v>
      </c>
      <c r="AC1898">
        <v>0</v>
      </c>
      <c r="AD1898">
        <v>266.14</v>
      </c>
      <c r="AE1898">
        <v>0</v>
      </c>
      <c r="AF1898">
        <v>0</v>
      </c>
      <c r="AG1898">
        <v>0</v>
      </c>
      <c r="AH1898">
        <v>266.14</v>
      </c>
      <c r="AI1898">
        <v>1</v>
      </c>
      <c r="AJ1898">
        <v>1</v>
      </c>
      <c r="AK1898">
        <v>1</v>
      </c>
      <c r="AL1898">
        <v>1</v>
      </c>
      <c r="AN1898">
        <v>0</v>
      </c>
      <c r="AO1898">
        <v>1</v>
      </c>
      <c r="AP1898">
        <v>0</v>
      </c>
      <c r="AQ1898">
        <v>0</v>
      </c>
      <c r="AR1898">
        <v>0</v>
      </c>
      <c r="AS1898" t="s">
        <v>3</v>
      </c>
      <c r="AT1898">
        <v>17.89</v>
      </c>
      <c r="AU1898" t="s">
        <v>3</v>
      </c>
      <c r="AV1898">
        <v>1</v>
      </c>
      <c r="AW1898">
        <v>2</v>
      </c>
      <c r="AX1898">
        <v>35813574</v>
      </c>
      <c r="AY1898">
        <v>2</v>
      </c>
      <c r="AZ1898">
        <v>131072</v>
      </c>
      <c r="BA1898">
        <v>1880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CX1898">
        <f>Y1898*Source!I1831</f>
        <v>0.35780000000000001</v>
      </c>
      <c r="CY1898">
        <f>AD1898</f>
        <v>266.14</v>
      </c>
      <c r="CZ1898">
        <f>AH1898</f>
        <v>266.14</v>
      </c>
      <c r="DA1898">
        <f>AL1898</f>
        <v>1</v>
      </c>
      <c r="DB1898">
        <f t="shared" si="313"/>
        <v>4761.24</v>
      </c>
      <c r="DC1898">
        <f t="shared" si="314"/>
        <v>0</v>
      </c>
    </row>
    <row r="1899" spans="1:107">
      <c r="A1899">
        <f>ROW(Source!A1831)</f>
        <v>1831</v>
      </c>
      <c r="B1899">
        <v>35806607</v>
      </c>
      <c r="C1899">
        <v>35813570</v>
      </c>
      <c r="D1899">
        <v>121548</v>
      </c>
      <c r="E1899">
        <v>1</v>
      </c>
      <c r="F1899">
        <v>1</v>
      </c>
      <c r="G1899">
        <v>1</v>
      </c>
      <c r="H1899">
        <v>1</v>
      </c>
      <c r="I1899" t="s">
        <v>34</v>
      </c>
      <c r="J1899" t="s">
        <v>3</v>
      </c>
      <c r="K1899" t="s">
        <v>584</v>
      </c>
      <c r="L1899">
        <v>608254</v>
      </c>
      <c r="N1899">
        <v>1013</v>
      </c>
      <c r="O1899" t="s">
        <v>585</v>
      </c>
      <c r="P1899" t="s">
        <v>585</v>
      </c>
      <c r="Q1899">
        <v>1</v>
      </c>
      <c r="W1899">
        <v>0</v>
      </c>
      <c r="X1899">
        <v>-185737400</v>
      </c>
      <c r="Y1899">
        <v>0.08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</v>
      </c>
      <c r="AJ1899">
        <v>1</v>
      </c>
      <c r="AK1899">
        <v>1</v>
      </c>
      <c r="AL1899">
        <v>1</v>
      </c>
      <c r="AN1899">
        <v>0</v>
      </c>
      <c r="AO1899">
        <v>1</v>
      </c>
      <c r="AP1899">
        <v>0</v>
      </c>
      <c r="AQ1899">
        <v>0</v>
      </c>
      <c r="AR1899">
        <v>0</v>
      </c>
      <c r="AS1899" t="s">
        <v>3</v>
      </c>
      <c r="AT1899">
        <v>0.08</v>
      </c>
      <c r="AU1899" t="s">
        <v>3</v>
      </c>
      <c r="AV1899">
        <v>2</v>
      </c>
      <c r="AW1899">
        <v>2</v>
      </c>
      <c r="AX1899">
        <v>35813575</v>
      </c>
      <c r="AY1899">
        <v>1</v>
      </c>
      <c r="AZ1899">
        <v>0</v>
      </c>
      <c r="BA1899">
        <v>1881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CX1899">
        <f>Y1899*Source!I1831</f>
        <v>1.6000000000000001E-3</v>
      </c>
      <c r="CY1899">
        <f>AD1899</f>
        <v>0</v>
      </c>
      <c r="CZ1899">
        <f>AH1899</f>
        <v>0</v>
      </c>
      <c r="DA1899">
        <f>AL1899</f>
        <v>1</v>
      </c>
      <c r="DB1899">
        <f t="shared" si="313"/>
        <v>0</v>
      </c>
      <c r="DC1899">
        <f t="shared" si="314"/>
        <v>0</v>
      </c>
    </row>
    <row r="1900" spans="1:107">
      <c r="A1900">
        <f>ROW(Source!A1831)</f>
        <v>1831</v>
      </c>
      <c r="B1900">
        <v>35806607</v>
      </c>
      <c r="C1900">
        <v>35813570</v>
      </c>
      <c r="D1900">
        <v>29172556</v>
      </c>
      <c r="E1900">
        <v>1</v>
      </c>
      <c r="F1900">
        <v>1</v>
      </c>
      <c r="G1900">
        <v>1</v>
      </c>
      <c r="H1900">
        <v>2</v>
      </c>
      <c r="I1900" t="s">
        <v>586</v>
      </c>
      <c r="J1900" t="s">
        <v>590</v>
      </c>
      <c r="K1900" t="s">
        <v>588</v>
      </c>
      <c r="L1900">
        <v>1368</v>
      </c>
      <c r="N1900">
        <v>1011</v>
      </c>
      <c r="O1900" t="s">
        <v>589</v>
      </c>
      <c r="P1900" t="s">
        <v>589</v>
      </c>
      <c r="Q1900">
        <v>1</v>
      </c>
      <c r="W1900">
        <v>0</v>
      </c>
      <c r="X1900">
        <v>-1302720870</v>
      </c>
      <c r="Y1900">
        <v>0.08</v>
      </c>
      <c r="AA1900">
        <v>0</v>
      </c>
      <c r="AB1900">
        <v>466.71</v>
      </c>
      <c r="AC1900">
        <v>447.93</v>
      </c>
      <c r="AD1900">
        <v>0</v>
      </c>
      <c r="AE1900">
        <v>0</v>
      </c>
      <c r="AF1900">
        <v>31.26</v>
      </c>
      <c r="AG1900">
        <v>13.5</v>
      </c>
      <c r="AH1900">
        <v>0</v>
      </c>
      <c r="AI1900">
        <v>1</v>
      </c>
      <c r="AJ1900">
        <v>14.93</v>
      </c>
      <c r="AK1900">
        <v>33.18</v>
      </c>
      <c r="AL1900">
        <v>1</v>
      </c>
      <c r="AN1900">
        <v>0</v>
      </c>
      <c r="AO1900">
        <v>1</v>
      </c>
      <c r="AP1900">
        <v>0</v>
      </c>
      <c r="AQ1900">
        <v>0</v>
      </c>
      <c r="AR1900">
        <v>0</v>
      </c>
      <c r="AS1900" t="s">
        <v>3</v>
      </c>
      <c r="AT1900">
        <v>0.08</v>
      </c>
      <c r="AU1900" t="s">
        <v>3</v>
      </c>
      <c r="AV1900">
        <v>0</v>
      </c>
      <c r="AW1900">
        <v>2</v>
      </c>
      <c r="AX1900">
        <v>35813576</v>
      </c>
      <c r="AY1900">
        <v>1</v>
      </c>
      <c r="AZ1900">
        <v>0</v>
      </c>
      <c r="BA1900">
        <v>1882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CX1900">
        <f>Y1900*Source!I1831</f>
        <v>1.6000000000000001E-3</v>
      </c>
      <c r="CY1900">
        <f>AB1900</f>
        <v>466.71</v>
      </c>
      <c r="CZ1900">
        <f>AF1900</f>
        <v>31.26</v>
      </c>
      <c r="DA1900">
        <f>AJ1900</f>
        <v>14.93</v>
      </c>
      <c r="DB1900">
        <f t="shared" si="313"/>
        <v>2.5</v>
      </c>
      <c r="DC1900">
        <f t="shared" si="314"/>
        <v>1.08</v>
      </c>
    </row>
    <row r="1901" spans="1:107">
      <c r="A1901">
        <f>ROW(Source!A1832)</f>
        <v>1832</v>
      </c>
      <c r="B1901">
        <v>35806607</v>
      </c>
      <c r="C1901">
        <v>35813577</v>
      </c>
      <c r="D1901">
        <v>18408066</v>
      </c>
      <c r="E1901">
        <v>1</v>
      </c>
      <c r="F1901">
        <v>1</v>
      </c>
      <c r="G1901">
        <v>1</v>
      </c>
      <c r="H1901">
        <v>1</v>
      </c>
      <c r="I1901" t="s">
        <v>591</v>
      </c>
      <c r="J1901" t="s">
        <v>3</v>
      </c>
      <c r="K1901" t="s">
        <v>592</v>
      </c>
      <c r="L1901">
        <v>1369</v>
      </c>
      <c r="N1901">
        <v>1013</v>
      </c>
      <c r="O1901" t="s">
        <v>583</v>
      </c>
      <c r="P1901" t="s">
        <v>583</v>
      </c>
      <c r="Q1901">
        <v>1</v>
      </c>
      <c r="W1901">
        <v>0</v>
      </c>
      <c r="X1901">
        <v>-886480961</v>
      </c>
      <c r="Y1901">
        <v>179.3</v>
      </c>
      <c r="AA1901">
        <v>0</v>
      </c>
      <c r="AB1901">
        <v>0</v>
      </c>
      <c r="AC1901">
        <v>0</v>
      </c>
      <c r="AD1901">
        <v>266.14</v>
      </c>
      <c r="AE1901">
        <v>0</v>
      </c>
      <c r="AF1901">
        <v>0</v>
      </c>
      <c r="AG1901">
        <v>0</v>
      </c>
      <c r="AH1901">
        <v>266.14</v>
      </c>
      <c r="AI1901">
        <v>1</v>
      </c>
      <c r="AJ1901">
        <v>1</v>
      </c>
      <c r="AK1901">
        <v>1</v>
      </c>
      <c r="AL1901">
        <v>1</v>
      </c>
      <c r="AN1901">
        <v>0</v>
      </c>
      <c r="AO1901">
        <v>1</v>
      </c>
      <c r="AP1901">
        <v>0</v>
      </c>
      <c r="AQ1901">
        <v>0</v>
      </c>
      <c r="AR1901">
        <v>0</v>
      </c>
      <c r="AS1901" t="s">
        <v>3</v>
      </c>
      <c r="AT1901">
        <v>179.3</v>
      </c>
      <c r="AU1901" t="s">
        <v>3</v>
      </c>
      <c r="AV1901">
        <v>1</v>
      </c>
      <c r="AW1901">
        <v>2</v>
      </c>
      <c r="AX1901">
        <v>35813583</v>
      </c>
      <c r="AY1901">
        <v>2</v>
      </c>
      <c r="AZ1901">
        <v>131072</v>
      </c>
      <c r="BA1901">
        <v>1883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CX1901">
        <f>Y1901*Source!I1832</f>
        <v>3.5860000000000003</v>
      </c>
      <c r="CY1901">
        <f>AD1901</f>
        <v>266.14</v>
      </c>
      <c r="CZ1901">
        <f>AH1901</f>
        <v>266.14</v>
      </c>
      <c r="DA1901">
        <f>AL1901</f>
        <v>1</v>
      </c>
      <c r="DB1901">
        <f t="shared" si="313"/>
        <v>47718.9</v>
      </c>
      <c r="DC1901">
        <f t="shared" si="314"/>
        <v>0</v>
      </c>
    </row>
    <row r="1902" spans="1:107">
      <c r="A1902">
        <f>ROW(Source!A1832)</f>
        <v>1832</v>
      </c>
      <c r="B1902">
        <v>35806607</v>
      </c>
      <c r="C1902">
        <v>35813577</v>
      </c>
      <c r="D1902">
        <v>121548</v>
      </c>
      <c r="E1902">
        <v>1</v>
      </c>
      <c r="F1902">
        <v>1</v>
      </c>
      <c r="G1902">
        <v>1</v>
      </c>
      <c r="H1902">
        <v>1</v>
      </c>
      <c r="I1902" t="s">
        <v>34</v>
      </c>
      <c r="J1902" t="s">
        <v>3</v>
      </c>
      <c r="K1902" t="s">
        <v>584</v>
      </c>
      <c r="L1902">
        <v>608254</v>
      </c>
      <c r="N1902">
        <v>1013</v>
      </c>
      <c r="O1902" t="s">
        <v>585</v>
      </c>
      <c r="P1902" t="s">
        <v>585</v>
      </c>
      <c r="Q1902">
        <v>1</v>
      </c>
      <c r="W1902">
        <v>0</v>
      </c>
      <c r="X1902">
        <v>-185737400</v>
      </c>
      <c r="Y1902">
        <v>3.97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1</v>
      </c>
      <c r="AJ1902">
        <v>1</v>
      </c>
      <c r="AK1902">
        <v>1</v>
      </c>
      <c r="AL1902">
        <v>1</v>
      </c>
      <c r="AN1902">
        <v>0</v>
      </c>
      <c r="AO1902">
        <v>1</v>
      </c>
      <c r="AP1902">
        <v>0</v>
      </c>
      <c r="AQ1902">
        <v>0</v>
      </c>
      <c r="AR1902">
        <v>0</v>
      </c>
      <c r="AS1902" t="s">
        <v>3</v>
      </c>
      <c r="AT1902">
        <v>3.97</v>
      </c>
      <c r="AU1902" t="s">
        <v>3</v>
      </c>
      <c r="AV1902">
        <v>2</v>
      </c>
      <c r="AW1902">
        <v>2</v>
      </c>
      <c r="AX1902">
        <v>35813584</v>
      </c>
      <c r="AY1902">
        <v>1</v>
      </c>
      <c r="AZ1902">
        <v>0</v>
      </c>
      <c r="BA1902">
        <v>1884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CX1902">
        <f>Y1902*Source!I1832</f>
        <v>7.9400000000000012E-2</v>
      </c>
      <c r="CY1902">
        <f>AD1902</f>
        <v>0</v>
      </c>
      <c r="CZ1902">
        <f>AH1902</f>
        <v>0</v>
      </c>
      <c r="DA1902">
        <f>AL1902</f>
        <v>1</v>
      </c>
      <c r="DB1902">
        <f t="shared" si="313"/>
        <v>0</v>
      </c>
      <c r="DC1902">
        <f t="shared" si="314"/>
        <v>0</v>
      </c>
    </row>
    <row r="1903" spans="1:107">
      <c r="A1903">
        <f>ROW(Source!A1832)</f>
        <v>1832</v>
      </c>
      <c r="B1903">
        <v>35806607</v>
      </c>
      <c r="C1903">
        <v>35813577</v>
      </c>
      <c r="D1903">
        <v>29172710</v>
      </c>
      <c r="E1903">
        <v>1</v>
      </c>
      <c r="F1903">
        <v>1</v>
      </c>
      <c r="G1903">
        <v>1</v>
      </c>
      <c r="H1903">
        <v>2</v>
      </c>
      <c r="I1903" t="s">
        <v>593</v>
      </c>
      <c r="J1903" t="s">
        <v>594</v>
      </c>
      <c r="K1903" t="s">
        <v>595</v>
      </c>
      <c r="L1903">
        <v>1368</v>
      </c>
      <c r="N1903">
        <v>1011</v>
      </c>
      <c r="O1903" t="s">
        <v>589</v>
      </c>
      <c r="P1903" t="s">
        <v>589</v>
      </c>
      <c r="Q1903">
        <v>1</v>
      </c>
      <c r="W1903">
        <v>0</v>
      </c>
      <c r="X1903">
        <v>-1676841219</v>
      </c>
      <c r="Y1903">
        <v>3.97</v>
      </c>
      <c r="AA1903">
        <v>0</v>
      </c>
      <c r="AB1903">
        <v>539.16</v>
      </c>
      <c r="AC1903">
        <v>333.79</v>
      </c>
      <c r="AD1903">
        <v>0</v>
      </c>
      <c r="AE1903">
        <v>0</v>
      </c>
      <c r="AF1903">
        <v>46.56</v>
      </c>
      <c r="AG1903">
        <v>10.06</v>
      </c>
      <c r="AH1903">
        <v>0</v>
      </c>
      <c r="AI1903">
        <v>1</v>
      </c>
      <c r="AJ1903">
        <v>11.58</v>
      </c>
      <c r="AK1903">
        <v>33.18</v>
      </c>
      <c r="AL1903">
        <v>1</v>
      </c>
      <c r="AN1903">
        <v>0</v>
      </c>
      <c r="AO1903">
        <v>1</v>
      </c>
      <c r="AP1903">
        <v>0</v>
      </c>
      <c r="AQ1903">
        <v>0</v>
      </c>
      <c r="AR1903">
        <v>0</v>
      </c>
      <c r="AS1903" t="s">
        <v>3</v>
      </c>
      <c r="AT1903">
        <v>3.97</v>
      </c>
      <c r="AU1903" t="s">
        <v>3</v>
      </c>
      <c r="AV1903">
        <v>0</v>
      </c>
      <c r="AW1903">
        <v>2</v>
      </c>
      <c r="AX1903">
        <v>35813585</v>
      </c>
      <c r="AY1903">
        <v>1</v>
      </c>
      <c r="AZ1903">
        <v>0</v>
      </c>
      <c r="BA1903">
        <v>1885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CX1903">
        <f>Y1903*Source!I1832</f>
        <v>7.9400000000000012E-2</v>
      </c>
      <c r="CY1903">
        <f>AB1903</f>
        <v>539.16</v>
      </c>
      <c r="CZ1903">
        <f>AF1903</f>
        <v>46.56</v>
      </c>
      <c r="DA1903">
        <f>AJ1903</f>
        <v>11.58</v>
      </c>
      <c r="DB1903">
        <f t="shared" si="313"/>
        <v>184.84</v>
      </c>
      <c r="DC1903">
        <f t="shared" si="314"/>
        <v>39.94</v>
      </c>
    </row>
    <row r="1904" spans="1:107">
      <c r="A1904">
        <f>ROW(Source!A1832)</f>
        <v>1832</v>
      </c>
      <c r="B1904">
        <v>35806607</v>
      </c>
      <c r="C1904">
        <v>35813577</v>
      </c>
      <c r="D1904">
        <v>29174533</v>
      </c>
      <c r="E1904">
        <v>1</v>
      </c>
      <c r="F1904">
        <v>1</v>
      </c>
      <c r="G1904">
        <v>1</v>
      </c>
      <c r="H1904">
        <v>2</v>
      </c>
      <c r="I1904" t="s">
        <v>596</v>
      </c>
      <c r="J1904" t="s">
        <v>597</v>
      </c>
      <c r="K1904" t="s">
        <v>598</v>
      </c>
      <c r="L1904">
        <v>1368</v>
      </c>
      <c r="N1904">
        <v>1011</v>
      </c>
      <c r="O1904" t="s">
        <v>589</v>
      </c>
      <c r="P1904" t="s">
        <v>589</v>
      </c>
      <c r="Q1904">
        <v>1</v>
      </c>
      <c r="W1904">
        <v>0</v>
      </c>
      <c r="X1904">
        <v>1235896746</v>
      </c>
      <c r="Y1904">
        <v>7.93</v>
      </c>
      <c r="AA1904">
        <v>0</v>
      </c>
      <c r="AB1904">
        <v>5.0599999999999996</v>
      </c>
      <c r="AC1904">
        <v>0</v>
      </c>
      <c r="AD1904">
        <v>0</v>
      </c>
      <c r="AE1904">
        <v>0</v>
      </c>
      <c r="AF1904">
        <v>1.53</v>
      </c>
      <c r="AG1904">
        <v>0</v>
      </c>
      <c r="AH1904">
        <v>0</v>
      </c>
      <c r="AI1904">
        <v>1</v>
      </c>
      <c r="AJ1904">
        <v>3.31</v>
      </c>
      <c r="AK1904">
        <v>33.18</v>
      </c>
      <c r="AL1904">
        <v>1</v>
      </c>
      <c r="AN1904">
        <v>0</v>
      </c>
      <c r="AO1904">
        <v>1</v>
      </c>
      <c r="AP1904">
        <v>0</v>
      </c>
      <c r="AQ1904">
        <v>0</v>
      </c>
      <c r="AR1904">
        <v>0</v>
      </c>
      <c r="AS1904" t="s">
        <v>3</v>
      </c>
      <c r="AT1904">
        <v>7.93</v>
      </c>
      <c r="AU1904" t="s">
        <v>3</v>
      </c>
      <c r="AV1904">
        <v>0</v>
      </c>
      <c r="AW1904">
        <v>2</v>
      </c>
      <c r="AX1904">
        <v>35813586</v>
      </c>
      <c r="AY1904">
        <v>1</v>
      </c>
      <c r="AZ1904">
        <v>0</v>
      </c>
      <c r="BA1904">
        <v>1886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CX1904">
        <f>Y1904*Source!I1832</f>
        <v>0.15859999999999999</v>
      </c>
      <c r="CY1904">
        <f>AB1904</f>
        <v>5.0599999999999996</v>
      </c>
      <c r="CZ1904">
        <f>AF1904</f>
        <v>1.53</v>
      </c>
      <c r="DA1904">
        <f>AJ1904</f>
        <v>3.31</v>
      </c>
      <c r="DB1904">
        <f t="shared" si="313"/>
        <v>12.13</v>
      </c>
      <c r="DC1904">
        <f t="shared" si="314"/>
        <v>0</v>
      </c>
    </row>
    <row r="1905" spans="1:107">
      <c r="A1905">
        <f>ROW(Source!A1832)</f>
        <v>1832</v>
      </c>
      <c r="B1905">
        <v>35806607</v>
      </c>
      <c r="C1905">
        <v>35813577</v>
      </c>
      <c r="D1905">
        <v>29164349</v>
      </c>
      <c r="E1905">
        <v>1</v>
      </c>
      <c r="F1905">
        <v>1</v>
      </c>
      <c r="G1905">
        <v>1</v>
      </c>
      <c r="H1905">
        <v>3</v>
      </c>
      <c r="I1905" t="s">
        <v>27</v>
      </c>
      <c r="J1905" t="s">
        <v>30</v>
      </c>
      <c r="K1905" t="s">
        <v>28</v>
      </c>
      <c r="L1905">
        <v>1348</v>
      </c>
      <c r="N1905">
        <v>1009</v>
      </c>
      <c r="O1905" t="s">
        <v>29</v>
      </c>
      <c r="P1905" t="s">
        <v>29</v>
      </c>
      <c r="Q1905">
        <v>1000</v>
      </c>
      <c r="W1905">
        <v>0</v>
      </c>
      <c r="X1905">
        <v>-304821490</v>
      </c>
      <c r="Y1905">
        <v>10.5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1</v>
      </c>
      <c r="AK1905">
        <v>1</v>
      </c>
      <c r="AL1905">
        <v>1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 t="s">
        <v>3</v>
      </c>
      <c r="AT1905">
        <v>10.5</v>
      </c>
      <c r="AU1905" t="s">
        <v>3</v>
      </c>
      <c r="AV1905">
        <v>0</v>
      </c>
      <c r="AW1905">
        <v>2</v>
      </c>
      <c r="AX1905">
        <v>35813587</v>
      </c>
      <c r="AY1905">
        <v>1</v>
      </c>
      <c r="AZ1905">
        <v>0</v>
      </c>
      <c r="BA1905">
        <v>1887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CX1905">
        <f>Y1905*Source!I1832</f>
        <v>0.21</v>
      </c>
      <c r="CY1905">
        <f>AA1905</f>
        <v>0</v>
      </c>
      <c r="CZ1905">
        <f>AE1905</f>
        <v>0</v>
      </c>
      <c r="DA1905">
        <f>AI1905</f>
        <v>1</v>
      </c>
      <c r="DB1905">
        <f t="shared" si="313"/>
        <v>0</v>
      </c>
      <c r="DC1905">
        <f t="shared" si="314"/>
        <v>0</v>
      </c>
    </row>
    <row r="1906" spans="1:107">
      <c r="A1906">
        <f>ROW(Source!A1871)</f>
        <v>1871</v>
      </c>
      <c r="B1906">
        <v>35806607</v>
      </c>
      <c r="C1906">
        <v>35813589</v>
      </c>
      <c r="D1906">
        <v>18410572</v>
      </c>
      <c r="E1906">
        <v>1</v>
      </c>
      <c r="F1906">
        <v>1</v>
      </c>
      <c r="G1906">
        <v>1</v>
      </c>
      <c r="H1906">
        <v>1</v>
      </c>
      <c r="I1906" t="s">
        <v>856</v>
      </c>
      <c r="J1906" t="s">
        <v>3</v>
      </c>
      <c r="K1906" t="s">
        <v>857</v>
      </c>
      <c r="L1906">
        <v>1369</v>
      </c>
      <c r="N1906">
        <v>1013</v>
      </c>
      <c r="O1906" t="s">
        <v>583</v>
      </c>
      <c r="P1906" t="s">
        <v>583</v>
      </c>
      <c r="Q1906">
        <v>1</v>
      </c>
      <c r="W1906">
        <v>0</v>
      </c>
      <c r="X1906">
        <v>-546915240</v>
      </c>
      <c r="Y1906">
        <v>84.11099999999999</v>
      </c>
      <c r="AA1906">
        <v>0</v>
      </c>
      <c r="AB1906">
        <v>0</v>
      </c>
      <c r="AC1906">
        <v>0</v>
      </c>
      <c r="AD1906">
        <v>290.04000000000002</v>
      </c>
      <c r="AE1906">
        <v>0</v>
      </c>
      <c r="AF1906">
        <v>0</v>
      </c>
      <c r="AG1906">
        <v>0</v>
      </c>
      <c r="AH1906">
        <v>290.04000000000002</v>
      </c>
      <c r="AI1906">
        <v>1</v>
      </c>
      <c r="AJ1906">
        <v>1</v>
      </c>
      <c r="AK1906">
        <v>1</v>
      </c>
      <c r="AL1906">
        <v>1</v>
      </c>
      <c r="AN1906">
        <v>0</v>
      </c>
      <c r="AO1906">
        <v>1</v>
      </c>
      <c r="AP1906">
        <v>1</v>
      </c>
      <c r="AQ1906">
        <v>0</v>
      </c>
      <c r="AR1906">
        <v>0</v>
      </c>
      <c r="AS1906" t="s">
        <v>3</v>
      </c>
      <c r="AT1906">
        <v>73.14</v>
      </c>
      <c r="AU1906" t="s">
        <v>310</v>
      </c>
      <c r="AV1906">
        <v>1</v>
      </c>
      <c r="AW1906">
        <v>2</v>
      </c>
      <c r="AX1906">
        <v>35813598</v>
      </c>
      <c r="AY1906">
        <v>2</v>
      </c>
      <c r="AZ1906">
        <v>131072</v>
      </c>
      <c r="BA1906">
        <v>1888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CX1906">
        <f>Y1906*Source!I1871</f>
        <v>1.6822199999999998</v>
      </c>
      <c r="CY1906">
        <f>AD1906</f>
        <v>290.04000000000002</v>
      </c>
      <c r="CZ1906">
        <f>AH1906</f>
        <v>290.04000000000002</v>
      </c>
      <c r="DA1906">
        <f>AL1906</f>
        <v>1</v>
      </c>
      <c r="DB1906">
        <f>ROUND((ROUND(AT1906*CZ1906,2)*1.15),2)</f>
        <v>24395.56</v>
      </c>
      <c r="DC1906">
        <f>ROUND((ROUND(AT1906*AG1906,2)*1.15),2)</f>
        <v>0</v>
      </c>
    </row>
    <row r="1907" spans="1:107">
      <c r="A1907">
        <f>ROW(Source!A1871)</f>
        <v>1871</v>
      </c>
      <c r="B1907">
        <v>35806607</v>
      </c>
      <c r="C1907">
        <v>35813589</v>
      </c>
      <c r="D1907">
        <v>121548</v>
      </c>
      <c r="E1907">
        <v>1</v>
      </c>
      <c r="F1907">
        <v>1</v>
      </c>
      <c r="G1907">
        <v>1</v>
      </c>
      <c r="H1907">
        <v>1</v>
      </c>
      <c r="I1907" t="s">
        <v>34</v>
      </c>
      <c r="J1907" t="s">
        <v>3</v>
      </c>
      <c r="K1907" t="s">
        <v>584</v>
      </c>
      <c r="L1907">
        <v>608254</v>
      </c>
      <c r="N1907">
        <v>1013</v>
      </c>
      <c r="O1907" t="s">
        <v>585</v>
      </c>
      <c r="P1907" t="s">
        <v>585</v>
      </c>
      <c r="Q1907">
        <v>1</v>
      </c>
      <c r="W1907">
        <v>0</v>
      </c>
      <c r="X1907">
        <v>-185737400</v>
      </c>
      <c r="Y1907">
        <v>1.7125000000000001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1</v>
      </c>
      <c r="AJ1907">
        <v>1</v>
      </c>
      <c r="AK1907">
        <v>1</v>
      </c>
      <c r="AL1907">
        <v>1</v>
      </c>
      <c r="AN1907">
        <v>0</v>
      </c>
      <c r="AO1907">
        <v>1</v>
      </c>
      <c r="AP1907">
        <v>1</v>
      </c>
      <c r="AQ1907">
        <v>0</v>
      </c>
      <c r="AR1907">
        <v>0</v>
      </c>
      <c r="AS1907" t="s">
        <v>3</v>
      </c>
      <c r="AT1907">
        <v>1.37</v>
      </c>
      <c r="AU1907" t="s">
        <v>143</v>
      </c>
      <c r="AV1907">
        <v>2</v>
      </c>
      <c r="AW1907">
        <v>2</v>
      </c>
      <c r="AX1907">
        <v>35813599</v>
      </c>
      <c r="AY1907">
        <v>1</v>
      </c>
      <c r="AZ1907">
        <v>0</v>
      </c>
      <c r="BA1907">
        <v>1889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CX1907">
        <f>Y1907*Source!I1871</f>
        <v>3.4250000000000003E-2</v>
      </c>
      <c r="CY1907">
        <f>AD1907</f>
        <v>0</v>
      </c>
      <c r="CZ1907">
        <f>AH1907</f>
        <v>0</v>
      </c>
      <c r="DA1907">
        <f>AL1907</f>
        <v>1</v>
      </c>
      <c r="DB1907">
        <f>ROUND((ROUND(AT1907*CZ1907,2)*1.25),2)</f>
        <v>0</v>
      </c>
      <c r="DC1907">
        <f>ROUND((ROUND(AT1907*AG1907,2)*1.25),2)</f>
        <v>0</v>
      </c>
    </row>
    <row r="1908" spans="1:107">
      <c r="A1908">
        <f>ROW(Source!A1871)</f>
        <v>1871</v>
      </c>
      <c r="B1908">
        <v>35806607</v>
      </c>
      <c r="C1908">
        <v>35813589</v>
      </c>
      <c r="D1908">
        <v>29172379</v>
      </c>
      <c r="E1908">
        <v>1</v>
      </c>
      <c r="F1908">
        <v>1</v>
      </c>
      <c r="G1908">
        <v>1</v>
      </c>
      <c r="H1908">
        <v>2</v>
      </c>
      <c r="I1908" t="s">
        <v>858</v>
      </c>
      <c r="J1908" t="s">
        <v>859</v>
      </c>
      <c r="K1908" t="s">
        <v>860</v>
      </c>
      <c r="L1908">
        <v>1368</v>
      </c>
      <c r="N1908">
        <v>1011</v>
      </c>
      <c r="O1908" t="s">
        <v>589</v>
      </c>
      <c r="P1908" t="s">
        <v>589</v>
      </c>
      <c r="Q1908">
        <v>1</v>
      </c>
      <c r="W1908">
        <v>0</v>
      </c>
      <c r="X1908">
        <v>-151619853</v>
      </c>
      <c r="Y1908">
        <v>1.7125000000000001</v>
      </c>
      <c r="AA1908">
        <v>0</v>
      </c>
      <c r="AB1908">
        <v>1102.08</v>
      </c>
      <c r="AC1908">
        <v>447.93</v>
      </c>
      <c r="AD1908">
        <v>0</v>
      </c>
      <c r="AE1908">
        <v>0</v>
      </c>
      <c r="AF1908">
        <v>112</v>
      </c>
      <c r="AG1908">
        <v>13.5</v>
      </c>
      <c r="AH1908">
        <v>0</v>
      </c>
      <c r="AI1908">
        <v>1</v>
      </c>
      <c r="AJ1908">
        <v>9.84</v>
      </c>
      <c r="AK1908">
        <v>33.18</v>
      </c>
      <c r="AL1908">
        <v>1</v>
      </c>
      <c r="AN1908">
        <v>0</v>
      </c>
      <c r="AO1908">
        <v>1</v>
      </c>
      <c r="AP1908">
        <v>1</v>
      </c>
      <c r="AQ1908">
        <v>0</v>
      </c>
      <c r="AR1908">
        <v>0</v>
      </c>
      <c r="AS1908" t="s">
        <v>3</v>
      </c>
      <c r="AT1908">
        <v>1.37</v>
      </c>
      <c r="AU1908" t="s">
        <v>143</v>
      </c>
      <c r="AV1908">
        <v>0</v>
      </c>
      <c r="AW1908">
        <v>2</v>
      </c>
      <c r="AX1908">
        <v>35813600</v>
      </c>
      <c r="AY1908">
        <v>1</v>
      </c>
      <c r="AZ1908">
        <v>0</v>
      </c>
      <c r="BA1908">
        <v>1890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CX1908">
        <f>Y1908*Source!I1871</f>
        <v>3.4250000000000003E-2</v>
      </c>
      <c r="CY1908">
        <f>AB1908</f>
        <v>1102.08</v>
      </c>
      <c r="CZ1908">
        <f>AF1908</f>
        <v>112</v>
      </c>
      <c r="DA1908">
        <f>AJ1908</f>
        <v>9.84</v>
      </c>
      <c r="DB1908">
        <f>ROUND((ROUND(AT1908*CZ1908,2)*1.25),2)</f>
        <v>191.8</v>
      </c>
      <c r="DC1908">
        <f>ROUND((ROUND(AT1908*AG1908,2)*1.25),2)</f>
        <v>23.13</v>
      </c>
    </row>
    <row r="1909" spans="1:107">
      <c r="A1909">
        <f>ROW(Source!A1871)</f>
        <v>1871</v>
      </c>
      <c r="B1909">
        <v>35806607</v>
      </c>
      <c r="C1909">
        <v>35813589</v>
      </c>
      <c r="D1909">
        <v>29174913</v>
      </c>
      <c r="E1909">
        <v>1</v>
      </c>
      <c r="F1909">
        <v>1</v>
      </c>
      <c r="G1909">
        <v>1</v>
      </c>
      <c r="H1909">
        <v>2</v>
      </c>
      <c r="I1909" t="s">
        <v>601</v>
      </c>
      <c r="J1909" t="s">
        <v>602</v>
      </c>
      <c r="K1909" t="s">
        <v>603</v>
      </c>
      <c r="L1909">
        <v>1368</v>
      </c>
      <c r="N1909">
        <v>1011</v>
      </c>
      <c r="O1909" t="s">
        <v>589</v>
      </c>
      <c r="P1909" t="s">
        <v>589</v>
      </c>
      <c r="Q1909">
        <v>1</v>
      </c>
      <c r="W1909">
        <v>0</v>
      </c>
      <c r="X1909">
        <v>458544584</v>
      </c>
      <c r="Y1909">
        <v>2.5750000000000002</v>
      </c>
      <c r="AA1909">
        <v>0</v>
      </c>
      <c r="AB1909">
        <v>932.72</v>
      </c>
      <c r="AC1909">
        <v>384.89</v>
      </c>
      <c r="AD1909">
        <v>0</v>
      </c>
      <c r="AE1909">
        <v>0</v>
      </c>
      <c r="AF1909">
        <v>87.17</v>
      </c>
      <c r="AG1909">
        <v>11.6</v>
      </c>
      <c r="AH1909">
        <v>0</v>
      </c>
      <c r="AI1909">
        <v>1</v>
      </c>
      <c r="AJ1909">
        <v>10.7</v>
      </c>
      <c r="AK1909">
        <v>33.18</v>
      </c>
      <c r="AL1909">
        <v>1</v>
      </c>
      <c r="AN1909">
        <v>0</v>
      </c>
      <c r="AO1909">
        <v>1</v>
      </c>
      <c r="AP1909">
        <v>1</v>
      </c>
      <c r="AQ1909">
        <v>0</v>
      </c>
      <c r="AR1909">
        <v>0</v>
      </c>
      <c r="AS1909" t="s">
        <v>3</v>
      </c>
      <c r="AT1909">
        <v>2.06</v>
      </c>
      <c r="AU1909" t="s">
        <v>143</v>
      </c>
      <c r="AV1909">
        <v>0</v>
      </c>
      <c r="AW1909">
        <v>2</v>
      </c>
      <c r="AX1909">
        <v>35813601</v>
      </c>
      <c r="AY1909">
        <v>1</v>
      </c>
      <c r="AZ1909">
        <v>0</v>
      </c>
      <c r="BA1909">
        <v>1891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CX1909">
        <f>Y1909*Source!I1871</f>
        <v>5.1500000000000004E-2</v>
      </c>
      <c r="CY1909">
        <f>AB1909</f>
        <v>932.72</v>
      </c>
      <c r="CZ1909">
        <f>AF1909</f>
        <v>87.17</v>
      </c>
      <c r="DA1909">
        <f>AJ1909</f>
        <v>10.7</v>
      </c>
      <c r="DB1909">
        <f>ROUND((ROUND(AT1909*CZ1909,2)*1.25),2)</f>
        <v>224.46</v>
      </c>
      <c r="DC1909">
        <f>ROUND((ROUND(AT1909*AG1909,2)*1.25),2)</f>
        <v>29.88</v>
      </c>
    </row>
    <row r="1910" spans="1:107">
      <c r="A1910">
        <f>ROW(Source!A1871)</f>
        <v>1871</v>
      </c>
      <c r="B1910">
        <v>35806607</v>
      </c>
      <c r="C1910">
        <v>35813589</v>
      </c>
      <c r="D1910">
        <v>29114836</v>
      </c>
      <c r="E1910">
        <v>1</v>
      </c>
      <c r="F1910">
        <v>1</v>
      </c>
      <c r="G1910">
        <v>1</v>
      </c>
      <c r="H1910">
        <v>3</v>
      </c>
      <c r="I1910" t="s">
        <v>176</v>
      </c>
      <c r="J1910" t="s">
        <v>311</v>
      </c>
      <c r="K1910" t="s">
        <v>177</v>
      </c>
      <c r="L1910">
        <v>1035</v>
      </c>
      <c r="N1910">
        <v>1013</v>
      </c>
      <c r="O1910" t="s">
        <v>178</v>
      </c>
      <c r="P1910" t="s">
        <v>178</v>
      </c>
      <c r="Q1910">
        <v>1</v>
      </c>
      <c r="W1910">
        <v>0</v>
      </c>
      <c r="X1910">
        <v>-1252999712</v>
      </c>
      <c r="Y1910">
        <v>100</v>
      </c>
      <c r="AA1910">
        <v>196.01</v>
      </c>
      <c r="AB1910">
        <v>0</v>
      </c>
      <c r="AC1910">
        <v>0</v>
      </c>
      <c r="AD1910">
        <v>0</v>
      </c>
      <c r="AE1910">
        <v>94.69</v>
      </c>
      <c r="AF1910">
        <v>0</v>
      </c>
      <c r="AG1910">
        <v>0</v>
      </c>
      <c r="AH1910">
        <v>0</v>
      </c>
      <c r="AI1910">
        <v>2.0699999999999998</v>
      </c>
      <c r="AJ1910">
        <v>1</v>
      </c>
      <c r="AK1910">
        <v>1</v>
      </c>
      <c r="AL1910">
        <v>1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 t="s">
        <v>3</v>
      </c>
      <c r="AT1910">
        <v>100</v>
      </c>
      <c r="AU1910" t="s">
        <v>3</v>
      </c>
      <c r="AV1910">
        <v>0</v>
      </c>
      <c r="AW1910">
        <v>1</v>
      </c>
      <c r="AX1910">
        <v>-1</v>
      </c>
      <c r="AY1910">
        <v>0</v>
      </c>
      <c r="AZ1910">
        <v>0</v>
      </c>
      <c r="BA1910" t="s">
        <v>3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CX1910">
        <f>Y1910*Source!I1871</f>
        <v>2</v>
      </c>
      <c r="CY1910">
        <f>AA1910</f>
        <v>196.01</v>
      </c>
      <c r="CZ1910">
        <f>AE1910</f>
        <v>94.69</v>
      </c>
      <c r="DA1910">
        <f>AI1910</f>
        <v>2.0699999999999998</v>
      </c>
      <c r="DB1910">
        <f>ROUND(ROUND(AT1910*CZ1910,2),2)</f>
        <v>9469</v>
      </c>
      <c r="DC1910">
        <f>ROUND(ROUND(AT1910*AG1910,2),2)</f>
        <v>0</v>
      </c>
    </row>
    <row r="1911" spans="1:107">
      <c r="A1911">
        <f>ROW(Source!A1871)</f>
        <v>1871</v>
      </c>
      <c r="B1911">
        <v>35806607</v>
      </c>
      <c r="C1911">
        <v>35813589</v>
      </c>
      <c r="D1911">
        <v>29114332</v>
      </c>
      <c r="E1911">
        <v>1</v>
      </c>
      <c r="F1911">
        <v>1</v>
      </c>
      <c r="G1911">
        <v>1</v>
      </c>
      <c r="H1911">
        <v>3</v>
      </c>
      <c r="I1911" t="s">
        <v>628</v>
      </c>
      <c r="J1911" t="s">
        <v>654</v>
      </c>
      <c r="K1911" t="s">
        <v>630</v>
      </c>
      <c r="L1911">
        <v>1348</v>
      </c>
      <c r="N1911">
        <v>1009</v>
      </c>
      <c r="O1911" t="s">
        <v>29</v>
      </c>
      <c r="P1911" t="s">
        <v>29</v>
      </c>
      <c r="Q1911">
        <v>1000</v>
      </c>
      <c r="W1911">
        <v>0</v>
      </c>
      <c r="X1911">
        <v>233971917</v>
      </c>
      <c r="Y1911">
        <v>3.3999999999999998E-3</v>
      </c>
      <c r="AA1911">
        <v>54619.68</v>
      </c>
      <c r="AB1911">
        <v>0</v>
      </c>
      <c r="AC1911">
        <v>0</v>
      </c>
      <c r="AD1911">
        <v>0</v>
      </c>
      <c r="AE1911">
        <v>11978</v>
      </c>
      <c r="AF1911">
        <v>0</v>
      </c>
      <c r="AG1911">
        <v>0</v>
      </c>
      <c r="AH1911">
        <v>0</v>
      </c>
      <c r="AI1911">
        <v>4.5599999999999996</v>
      </c>
      <c r="AJ1911">
        <v>1</v>
      </c>
      <c r="AK1911">
        <v>1</v>
      </c>
      <c r="AL1911">
        <v>1</v>
      </c>
      <c r="AN1911">
        <v>0</v>
      </c>
      <c r="AO1911">
        <v>1</v>
      </c>
      <c r="AP1911">
        <v>0</v>
      </c>
      <c r="AQ1911">
        <v>0</v>
      </c>
      <c r="AR1911">
        <v>0</v>
      </c>
      <c r="AS1911" t="s">
        <v>3</v>
      </c>
      <c r="AT1911">
        <v>3.3999999999999998E-3</v>
      </c>
      <c r="AU1911" t="s">
        <v>3</v>
      </c>
      <c r="AV1911">
        <v>0</v>
      </c>
      <c r="AW1911">
        <v>2</v>
      </c>
      <c r="AX1911">
        <v>35813602</v>
      </c>
      <c r="AY1911">
        <v>1</v>
      </c>
      <c r="AZ1911">
        <v>0</v>
      </c>
      <c r="BA1911">
        <v>1892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CX1911">
        <f>Y1911*Source!I1871</f>
        <v>6.7999999999999999E-5</v>
      </c>
      <c r="CY1911">
        <f>AA1911</f>
        <v>54619.68</v>
      </c>
      <c r="CZ1911">
        <f>AE1911</f>
        <v>11978</v>
      </c>
      <c r="DA1911">
        <f>AI1911</f>
        <v>4.5599999999999996</v>
      </c>
      <c r="DB1911">
        <f>ROUND(ROUND(AT1911*CZ1911,2),2)</f>
        <v>40.729999999999997</v>
      </c>
      <c r="DC1911">
        <f>ROUND(ROUND(AT1911*AG1911,2),2)</f>
        <v>0</v>
      </c>
    </row>
    <row r="1912" spans="1:107">
      <c r="A1912">
        <f>ROW(Source!A1871)</f>
        <v>1871</v>
      </c>
      <c r="B1912">
        <v>35806607</v>
      </c>
      <c r="C1912">
        <v>35813589</v>
      </c>
      <c r="D1912">
        <v>29130561</v>
      </c>
      <c r="E1912">
        <v>1</v>
      </c>
      <c r="F1912">
        <v>1</v>
      </c>
      <c r="G1912">
        <v>1</v>
      </c>
      <c r="H1912">
        <v>3</v>
      </c>
      <c r="I1912" t="s">
        <v>185</v>
      </c>
      <c r="J1912" t="s">
        <v>317</v>
      </c>
      <c r="K1912" t="s">
        <v>186</v>
      </c>
      <c r="L1912">
        <v>1327</v>
      </c>
      <c r="N1912">
        <v>1005</v>
      </c>
      <c r="O1912" t="s">
        <v>165</v>
      </c>
      <c r="P1912" t="s">
        <v>165</v>
      </c>
      <c r="Q1912">
        <v>1</v>
      </c>
      <c r="W1912">
        <v>1</v>
      </c>
      <c r="X1912">
        <v>-172969429</v>
      </c>
      <c r="Y1912">
        <v>-100</v>
      </c>
      <c r="AA1912">
        <v>1039.1400000000001</v>
      </c>
      <c r="AB1912">
        <v>0</v>
      </c>
      <c r="AC1912">
        <v>0</v>
      </c>
      <c r="AD1912">
        <v>0</v>
      </c>
      <c r="AE1912">
        <v>207</v>
      </c>
      <c r="AF1912">
        <v>0</v>
      </c>
      <c r="AG1912">
        <v>0</v>
      </c>
      <c r="AH1912">
        <v>0</v>
      </c>
      <c r="AI1912">
        <v>5.0199999999999996</v>
      </c>
      <c r="AJ1912">
        <v>1</v>
      </c>
      <c r="AK1912">
        <v>1</v>
      </c>
      <c r="AL1912">
        <v>1</v>
      </c>
      <c r="AN1912">
        <v>0</v>
      </c>
      <c r="AO1912">
        <v>1</v>
      </c>
      <c r="AP1912">
        <v>0</v>
      </c>
      <c r="AQ1912">
        <v>0</v>
      </c>
      <c r="AR1912">
        <v>0</v>
      </c>
      <c r="AS1912" t="s">
        <v>3</v>
      </c>
      <c r="AT1912">
        <v>-100</v>
      </c>
      <c r="AU1912" t="s">
        <v>3</v>
      </c>
      <c r="AV1912">
        <v>0</v>
      </c>
      <c r="AW1912">
        <v>2</v>
      </c>
      <c r="AX1912">
        <v>35813604</v>
      </c>
      <c r="AY1912">
        <v>1</v>
      </c>
      <c r="AZ1912">
        <v>6144</v>
      </c>
      <c r="BA1912">
        <v>1894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CX1912">
        <f>Y1912*Source!I1871</f>
        <v>-2</v>
      </c>
      <c r="CY1912">
        <f>AA1912</f>
        <v>1039.1400000000001</v>
      </c>
      <c r="CZ1912">
        <f>AE1912</f>
        <v>207</v>
      </c>
      <c r="DA1912">
        <f>AI1912</f>
        <v>5.0199999999999996</v>
      </c>
      <c r="DB1912">
        <f>ROUND(ROUND(AT1912*CZ1912,2),2)</f>
        <v>-20700</v>
      </c>
      <c r="DC1912">
        <f>ROUND(ROUND(AT1912*AG1912,2),2)</f>
        <v>0</v>
      </c>
    </row>
    <row r="1913" spans="1:107">
      <c r="A1913">
        <f>ROW(Source!A1871)</f>
        <v>1871</v>
      </c>
      <c r="B1913">
        <v>35806607</v>
      </c>
      <c r="C1913">
        <v>35813589</v>
      </c>
      <c r="D1913">
        <v>29130519</v>
      </c>
      <c r="E1913">
        <v>1</v>
      </c>
      <c r="F1913">
        <v>1</v>
      </c>
      <c r="G1913">
        <v>1</v>
      </c>
      <c r="H1913">
        <v>3</v>
      </c>
      <c r="I1913" t="s">
        <v>313</v>
      </c>
      <c r="J1913" t="s">
        <v>315</v>
      </c>
      <c r="K1913" t="s">
        <v>314</v>
      </c>
      <c r="L1913">
        <v>1327</v>
      </c>
      <c r="N1913">
        <v>1005</v>
      </c>
      <c r="O1913" t="s">
        <v>165</v>
      </c>
      <c r="P1913" t="s">
        <v>165</v>
      </c>
      <c r="Q1913">
        <v>1</v>
      </c>
      <c r="W1913">
        <v>0</v>
      </c>
      <c r="X1913">
        <v>-1775669208</v>
      </c>
      <c r="Y1913">
        <v>100</v>
      </c>
      <c r="AA1913">
        <v>11067.52</v>
      </c>
      <c r="AB1913">
        <v>0</v>
      </c>
      <c r="AC1913">
        <v>0</v>
      </c>
      <c r="AD1913">
        <v>0</v>
      </c>
      <c r="AE1913">
        <v>4535.87</v>
      </c>
      <c r="AF1913">
        <v>0</v>
      </c>
      <c r="AG1913">
        <v>0</v>
      </c>
      <c r="AH1913">
        <v>0</v>
      </c>
      <c r="AI1913">
        <v>2.44</v>
      </c>
      <c r="AJ1913">
        <v>1</v>
      </c>
      <c r="AK1913">
        <v>1</v>
      </c>
      <c r="AL1913">
        <v>1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 t="s">
        <v>3</v>
      </c>
      <c r="AT1913">
        <v>100</v>
      </c>
      <c r="AU1913" t="s">
        <v>3</v>
      </c>
      <c r="AV1913">
        <v>0</v>
      </c>
      <c r="AW1913">
        <v>1</v>
      </c>
      <c r="AX1913">
        <v>-1</v>
      </c>
      <c r="AY1913">
        <v>0</v>
      </c>
      <c r="AZ1913">
        <v>0</v>
      </c>
      <c r="BA1913" t="s">
        <v>3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CX1913">
        <f>Y1913*Source!I1871</f>
        <v>2</v>
      </c>
      <c r="CY1913">
        <f>AA1913</f>
        <v>11067.52</v>
      </c>
      <c r="CZ1913">
        <f>AE1913</f>
        <v>4535.87</v>
      </c>
      <c r="DA1913">
        <f>AI1913</f>
        <v>2.44</v>
      </c>
      <c r="DB1913">
        <f>ROUND(ROUND(AT1913*CZ1913,2),2)</f>
        <v>453587</v>
      </c>
      <c r="DC1913">
        <f>ROUND(ROUND(AT1913*AG1913,2),2)</f>
        <v>0</v>
      </c>
    </row>
    <row r="1914" spans="1:107">
      <c r="A1914">
        <f>ROW(Source!A1875)</f>
        <v>1875</v>
      </c>
      <c r="B1914">
        <v>35806607</v>
      </c>
      <c r="C1914">
        <v>35813608</v>
      </c>
      <c r="D1914">
        <v>18408291</v>
      </c>
      <c r="E1914">
        <v>1</v>
      </c>
      <c r="F1914">
        <v>1</v>
      </c>
      <c r="G1914">
        <v>1</v>
      </c>
      <c r="H1914">
        <v>1</v>
      </c>
      <c r="I1914" t="s">
        <v>658</v>
      </c>
      <c r="J1914" t="s">
        <v>3</v>
      </c>
      <c r="K1914" t="s">
        <v>659</v>
      </c>
      <c r="L1914">
        <v>1369</v>
      </c>
      <c r="N1914">
        <v>1013</v>
      </c>
      <c r="O1914" t="s">
        <v>583</v>
      </c>
      <c r="P1914" t="s">
        <v>583</v>
      </c>
      <c r="Q1914">
        <v>1</v>
      </c>
      <c r="W1914">
        <v>0</v>
      </c>
      <c r="X1914">
        <v>1933892413</v>
      </c>
      <c r="Y1914">
        <v>35.948999999999998</v>
      </c>
      <c r="AA1914">
        <v>0</v>
      </c>
      <c r="AB1914">
        <v>0</v>
      </c>
      <c r="AC1914">
        <v>0</v>
      </c>
      <c r="AD1914">
        <v>271.12</v>
      </c>
      <c r="AE1914">
        <v>0</v>
      </c>
      <c r="AF1914">
        <v>0</v>
      </c>
      <c r="AG1914">
        <v>0</v>
      </c>
      <c r="AH1914">
        <v>271.12</v>
      </c>
      <c r="AI1914">
        <v>1</v>
      </c>
      <c r="AJ1914">
        <v>1</v>
      </c>
      <c r="AK1914">
        <v>1</v>
      </c>
      <c r="AL1914">
        <v>1</v>
      </c>
      <c r="AN1914">
        <v>0</v>
      </c>
      <c r="AO1914">
        <v>1</v>
      </c>
      <c r="AP1914">
        <v>1</v>
      </c>
      <c r="AQ1914">
        <v>0</v>
      </c>
      <c r="AR1914">
        <v>0</v>
      </c>
      <c r="AS1914" t="s">
        <v>3</v>
      </c>
      <c r="AT1914">
        <v>31.26</v>
      </c>
      <c r="AU1914" t="s">
        <v>144</v>
      </c>
      <c r="AV1914">
        <v>1</v>
      </c>
      <c r="AW1914">
        <v>2</v>
      </c>
      <c r="AX1914">
        <v>35813616</v>
      </c>
      <c r="AY1914">
        <v>2</v>
      </c>
      <c r="AZ1914">
        <v>131072</v>
      </c>
      <c r="BA1914">
        <v>1895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CX1914">
        <f>Y1914*Source!I1875</f>
        <v>9.8859750000000002</v>
      </c>
      <c r="CY1914">
        <f>AD1914</f>
        <v>271.12</v>
      </c>
      <c r="CZ1914">
        <f>AH1914</f>
        <v>271.12</v>
      </c>
      <c r="DA1914">
        <f>AL1914</f>
        <v>1</v>
      </c>
      <c r="DB1914">
        <f>ROUND((ROUND(AT1914*CZ1914,2)*1.15),2)</f>
        <v>9746.49</v>
      </c>
      <c r="DC1914">
        <f>ROUND((ROUND(AT1914*AG1914,2)*1.15),2)</f>
        <v>0</v>
      </c>
    </row>
    <row r="1915" spans="1:107">
      <c r="A1915">
        <f>ROW(Source!A1875)</f>
        <v>1875</v>
      </c>
      <c r="B1915">
        <v>35806607</v>
      </c>
      <c r="C1915">
        <v>35813608</v>
      </c>
      <c r="D1915">
        <v>121548</v>
      </c>
      <c r="E1915">
        <v>1</v>
      </c>
      <c r="F1915">
        <v>1</v>
      </c>
      <c r="G1915">
        <v>1</v>
      </c>
      <c r="H1915">
        <v>1</v>
      </c>
      <c r="I1915" t="s">
        <v>34</v>
      </c>
      <c r="J1915" t="s">
        <v>3</v>
      </c>
      <c r="K1915" t="s">
        <v>584</v>
      </c>
      <c r="L1915">
        <v>608254</v>
      </c>
      <c r="N1915">
        <v>1013</v>
      </c>
      <c r="O1915" t="s">
        <v>585</v>
      </c>
      <c r="P1915" t="s">
        <v>585</v>
      </c>
      <c r="Q1915">
        <v>1</v>
      </c>
      <c r="W1915">
        <v>0</v>
      </c>
      <c r="X1915">
        <v>-185737400</v>
      </c>
      <c r="Y1915">
        <v>8.375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1</v>
      </c>
      <c r="AJ1915">
        <v>1</v>
      </c>
      <c r="AK1915">
        <v>1</v>
      </c>
      <c r="AL1915">
        <v>1</v>
      </c>
      <c r="AN1915">
        <v>0</v>
      </c>
      <c r="AO1915">
        <v>1</v>
      </c>
      <c r="AP1915">
        <v>1</v>
      </c>
      <c r="AQ1915">
        <v>0</v>
      </c>
      <c r="AR1915">
        <v>0</v>
      </c>
      <c r="AS1915" t="s">
        <v>3</v>
      </c>
      <c r="AT1915">
        <v>6.7</v>
      </c>
      <c r="AU1915" t="s">
        <v>143</v>
      </c>
      <c r="AV1915">
        <v>2</v>
      </c>
      <c r="AW1915">
        <v>2</v>
      </c>
      <c r="AX1915">
        <v>35813617</v>
      </c>
      <c r="AY1915">
        <v>1</v>
      </c>
      <c r="AZ1915">
        <v>0</v>
      </c>
      <c r="BA1915">
        <v>1896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CX1915">
        <f>Y1915*Source!I1875</f>
        <v>2.3031250000000001</v>
      </c>
      <c r="CY1915">
        <f>AD1915</f>
        <v>0</v>
      </c>
      <c r="CZ1915">
        <f>AH1915</f>
        <v>0</v>
      </c>
      <c r="DA1915">
        <f>AL1915</f>
        <v>1</v>
      </c>
      <c r="DB1915">
        <f>ROUND((ROUND(AT1915*CZ1915,2)*1.25),2)</f>
        <v>0</v>
      </c>
      <c r="DC1915">
        <f>ROUND((ROUND(AT1915*AG1915,2)*1.25),2)</f>
        <v>0</v>
      </c>
    </row>
    <row r="1916" spans="1:107">
      <c r="A1916">
        <f>ROW(Source!A1875)</f>
        <v>1875</v>
      </c>
      <c r="B1916">
        <v>35806607</v>
      </c>
      <c r="C1916">
        <v>35813608</v>
      </c>
      <c r="D1916">
        <v>29172710</v>
      </c>
      <c r="E1916">
        <v>1</v>
      </c>
      <c r="F1916">
        <v>1</v>
      </c>
      <c r="G1916">
        <v>1</v>
      </c>
      <c r="H1916">
        <v>2</v>
      </c>
      <c r="I1916" t="s">
        <v>593</v>
      </c>
      <c r="J1916" t="s">
        <v>594</v>
      </c>
      <c r="K1916" t="s">
        <v>595</v>
      </c>
      <c r="L1916">
        <v>1368</v>
      </c>
      <c r="N1916">
        <v>1011</v>
      </c>
      <c r="O1916" t="s">
        <v>589</v>
      </c>
      <c r="P1916" t="s">
        <v>589</v>
      </c>
      <c r="Q1916">
        <v>1</v>
      </c>
      <c r="W1916">
        <v>0</v>
      </c>
      <c r="X1916">
        <v>-1676841219</v>
      </c>
      <c r="Y1916">
        <v>8.375</v>
      </c>
      <c r="AA1916">
        <v>0</v>
      </c>
      <c r="AB1916">
        <v>539.16</v>
      </c>
      <c r="AC1916">
        <v>333.79</v>
      </c>
      <c r="AD1916">
        <v>0</v>
      </c>
      <c r="AE1916">
        <v>0</v>
      </c>
      <c r="AF1916">
        <v>46.56</v>
      </c>
      <c r="AG1916">
        <v>10.06</v>
      </c>
      <c r="AH1916">
        <v>0</v>
      </c>
      <c r="AI1916">
        <v>1</v>
      </c>
      <c r="AJ1916">
        <v>11.58</v>
      </c>
      <c r="AK1916">
        <v>33.18</v>
      </c>
      <c r="AL1916">
        <v>1</v>
      </c>
      <c r="AN1916">
        <v>0</v>
      </c>
      <c r="AO1916">
        <v>1</v>
      </c>
      <c r="AP1916">
        <v>1</v>
      </c>
      <c r="AQ1916">
        <v>0</v>
      </c>
      <c r="AR1916">
        <v>0</v>
      </c>
      <c r="AS1916" t="s">
        <v>3</v>
      </c>
      <c r="AT1916">
        <v>6.7</v>
      </c>
      <c r="AU1916" t="s">
        <v>143</v>
      </c>
      <c r="AV1916">
        <v>0</v>
      </c>
      <c r="AW1916">
        <v>2</v>
      </c>
      <c r="AX1916">
        <v>35813618</v>
      </c>
      <c r="AY1916">
        <v>1</v>
      </c>
      <c r="AZ1916">
        <v>0</v>
      </c>
      <c r="BA1916">
        <v>1897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CX1916">
        <f>Y1916*Source!I1875</f>
        <v>2.3031250000000001</v>
      </c>
      <c r="CY1916">
        <f>AB1916</f>
        <v>539.16</v>
      </c>
      <c r="CZ1916">
        <f>AF1916</f>
        <v>46.56</v>
      </c>
      <c r="DA1916">
        <f>AJ1916</f>
        <v>11.58</v>
      </c>
      <c r="DB1916">
        <f>ROUND((ROUND(AT1916*CZ1916,2)*1.25),2)</f>
        <v>389.94</v>
      </c>
      <c r="DC1916">
        <f>ROUND((ROUND(AT1916*AG1916,2)*1.25),2)</f>
        <v>84.25</v>
      </c>
    </row>
    <row r="1917" spans="1:107">
      <c r="A1917">
        <f>ROW(Source!A1875)</f>
        <v>1875</v>
      </c>
      <c r="B1917">
        <v>35806607</v>
      </c>
      <c r="C1917">
        <v>35813608</v>
      </c>
      <c r="D1917">
        <v>29173472</v>
      </c>
      <c r="E1917">
        <v>1</v>
      </c>
      <c r="F1917">
        <v>1</v>
      </c>
      <c r="G1917">
        <v>1</v>
      </c>
      <c r="H1917">
        <v>2</v>
      </c>
      <c r="I1917" t="s">
        <v>660</v>
      </c>
      <c r="J1917" t="s">
        <v>661</v>
      </c>
      <c r="K1917" t="s">
        <v>662</v>
      </c>
      <c r="L1917">
        <v>1368</v>
      </c>
      <c r="N1917">
        <v>1011</v>
      </c>
      <c r="O1917" t="s">
        <v>589</v>
      </c>
      <c r="P1917" t="s">
        <v>589</v>
      </c>
      <c r="Q1917">
        <v>1</v>
      </c>
      <c r="W1917">
        <v>0</v>
      </c>
      <c r="X1917">
        <v>275932499</v>
      </c>
      <c r="Y1917">
        <v>13.75</v>
      </c>
      <c r="AA1917">
        <v>0</v>
      </c>
      <c r="AB1917">
        <v>12.75</v>
      </c>
      <c r="AC1917">
        <v>0</v>
      </c>
      <c r="AD1917">
        <v>0</v>
      </c>
      <c r="AE1917">
        <v>0</v>
      </c>
      <c r="AF1917">
        <v>3</v>
      </c>
      <c r="AG1917">
        <v>0</v>
      </c>
      <c r="AH1917">
        <v>0</v>
      </c>
      <c r="AI1917">
        <v>1</v>
      </c>
      <c r="AJ1917">
        <v>4.25</v>
      </c>
      <c r="AK1917">
        <v>33.18</v>
      </c>
      <c r="AL1917">
        <v>1</v>
      </c>
      <c r="AN1917">
        <v>0</v>
      </c>
      <c r="AO1917">
        <v>1</v>
      </c>
      <c r="AP1917">
        <v>1</v>
      </c>
      <c r="AQ1917">
        <v>0</v>
      </c>
      <c r="AR1917">
        <v>0</v>
      </c>
      <c r="AS1917" t="s">
        <v>3</v>
      </c>
      <c r="AT1917">
        <v>11</v>
      </c>
      <c r="AU1917" t="s">
        <v>143</v>
      </c>
      <c r="AV1917">
        <v>0</v>
      </c>
      <c r="AW1917">
        <v>2</v>
      </c>
      <c r="AX1917">
        <v>35813619</v>
      </c>
      <c r="AY1917">
        <v>1</v>
      </c>
      <c r="AZ1917">
        <v>0</v>
      </c>
      <c r="BA1917">
        <v>1898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CX1917">
        <f>Y1917*Source!I1875</f>
        <v>3.7812500000000004</v>
      </c>
      <c r="CY1917">
        <f>AB1917</f>
        <v>12.75</v>
      </c>
      <c r="CZ1917">
        <f>AF1917</f>
        <v>3</v>
      </c>
      <c r="DA1917">
        <f>AJ1917</f>
        <v>4.25</v>
      </c>
      <c r="DB1917">
        <f>ROUND((ROUND(AT1917*CZ1917,2)*1.25),2)</f>
        <v>41.25</v>
      </c>
      <c r="DC1917">
        <f>ROUND((ROUND(AT1917*AG1917,2)*1.25),2)</f>
        <v>0</v>
      </c>
    </row>
    <row r="1918" spans="1:107">
      <c r="A1918">
        <f>ROW(Source!A1875)</f>
        <v>1875</v>
      </c>
      <c r="B1918">
        <v>35806607</v>
      </c>
      <c r="C1918">
        <v>35813608</v>
      </c>
      <c r="D1918">
        <v>29174913</v>
      </c>
      <c r="E1918">
        <v>1</v>
      </c>
      <c r="F1918">
        <v>1</v>
      </c>
      <c r="G1918">
        <v>1</v>
      </c>
      <c r="H1918">
        <v>2</v>
      </c>
      <c r="I1918" t="s">
        <v>601</v>
      </c>
      <c r="J1918" t="s">
        <v>602</v>
      </c>
      <c r="K1918" t="s">
        <v>603</v>
      </c>
      <c r="L1918">
        <v>1368</v>
      </c>
      <c r="N1918">
        <v>1011</v>
      </c>
      <c r="O1918" t="s">
        <v>589</v>
      </c>
      <c r="P1918" t="s">
        <v>589</v>
      </c>
      <c r="Q1918">
        <v>1</v>
      </c>
      <c r="W1918">
        <v>0</v>
      </c>
      <c r="X1918">
        <v>458544584</v>
      </c>
      <c r="Y1918">
        <v>0.4375</v>
      </c>
      <c r="AA1918">
        <v>0</v>
      </c>
      <c r="AB1918">
        <v>932.72</v>
      </c>
      <c r="AC1918">
        <v>384.89</v>
      </c>
      <c r="AD1918">
        <v>0</v>
      </c>
      <c r="AE1918">
        <v>0</v>
      </c>
      <c r="AF1918">
        <v>87.17</v>
      </c>
      <c r="AG1918">
        <v>11.6</v>
      </c>
      <c r="AH1918">
        <v>0</v>
      </c>
      <c r="AI1918">
        <v>1</v>
      </c>
      <c r="AJ1918">
        <v>10.7</v>
      </c>
      <c r="AK1918">
        <v>33.18</v>
      </c>
      <c r="AL1918">
        <v>1</v>
      </c>
      <c r="AN1918">
        <v>0</v>
      </c>
      <c r="AO1918">
        <v>1</v>
      </c>
      <c r="AP1918">
        <v>1</v>
      </c>
      <c r="AQ1918">
        <v>0</v>
      </c>
      <c r="AR1918">
        <v>0</v>
      </c>
      <c r="AS1918" t="s">
        <v>3</v>
      </c>
      <c r="AT1918">
        <v>0.35</v>
      </c>
      <c r="AU1918" t="s">
        <v>143</v>
      </c>
      <c r="AV1918">
        <v>0</v>
      </c>
      <c r="AW1918">
        <v>2</v>
      </c>
      <c r="AX1918">
        <v>35813620</v>
      </c>
      <c r="AY1918">
        <v>1</v>
      </c>
      <c r="AZ1918">
        <v>0</v>
      </c>
      <c r="BA1918">
        <v>1899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CX1918">
        <f>Y1918*Source!I1875</f>
        <v>0.12031250000000002</v>
      </c>
      <c r="CY1918">
        <f>AB1918</f>
        <v>932.72</v>
      </c>
      <c r="CZ1918">
        <f>AF1918</f>
        <v>87.17</v>
      </c>
      <c r="DA1918">
        <f>AJ1918</f>
        <v>10.7</v>
      </c>
      <c r="DB1918">
        <f>ROUND((ROUND(AT1918*CZ1918,2)*1.25),2)</f>
        <v>38.14</v>
      </c>
      <c r="DC1918">
        <f>ROUND((ROUND(AT1918*AG1918,2)*1.25),2)</f>
        <v>5.08</v>
      </c>
    </row>
    <row r="1919" spans="1:107">
      <c r="A1919">
        <f>ROW(Source!A1875)</f>
        <v>1875</v>
      </c>
      <c r="B1919">
        <v>35806607</v>
      </c>
      <c r="C1919">
        <v>35813608</v>
      </c>
      <c r="D1919">
        <v>29114687</v>
      </c>
      <c r="E1919">
        <v>1</v>
      </c>
      <c r="F1919">
        <v>1</v>
      </c>
      <c r="G1919">
        <v>1</v>
      </c>
      <c r="H1919">
        <v>3</v>
      </c>
      <c r="I1919" t="s">
        <v>663</v>
      </c>
      <c r="J1919" t="s">
        <v>664</v>
      </c>
      <c r="K1919" t="s">
        <v>665</v>
      </c>
      <c r="L1919">
        <v>1348</v>
      </c>
      <c r="N1919">
        <v>1009</v>
      </c>
      <c r="O1919" t="s">
        <v>29</v>
      </c>
      <c r="P1919" t="s">
        <v>29</v>
      </c>
      <c r="Q1919">
        <v>1000</v>
      </c>
      <c r="W1919">
        <v>0</v>
      </c>
      <c r="X1919">
        <v>157955001</v>
      </c>
      <c r="Y1919">
        <v>1.8E-3</v>
      </c>
      <c r="AA1919">
        <v>105069.06</v>
      </c>
      <c r="AB1919">
        <v>0</v>
      </c>
      <c r="AC1919">
        <v>0</v>
      </c>
      <c r="AD1919">
        <v>0</v>
      </c>
      <c r="AE1919">
        <v>16974</v>
      </c>
      <c r="AF1919">
        <v>0</v>
      </c>
      <c r="AG1919">
        <v>0</v>
      </c>
      <c r="AH1919">
        <v>0</v>
      </c>
      <c r="AI1919">
        <v>6.19</v>
      </c>
      <c r="AJ1919">
        <v>1</v>
      </c>
      <c r="AK1919">
        <v>1</v>
      </c>
      <c r="AL1919">
        <v>1</v>
      </c>
      <c r="AN1919">
        <v>0</v>
      </c>
      <c r="AO1919">
        <v>1</v>
      </c>
      <c r="AP1919">
        <v>0</v>
      </c>
      <c r="AQ1919">
        <v>0</v>
      </c>
      <c r="AR1919">
        <v>0</v>
      </c>
      <c r="AS1919" t="s">
        <v>3</v>
      </c>
      <c r="AT1919">
        <v>1.8E-3</v>
      </c>
      <c r="AU1919" t="s">
        <v>3</v>
      </c>
      <c r="AV1919">
        <v>0</v>
      </c>
      <c r="AW1919">
        <v>2</v>
      </c>
      <c r="AX1919">
        <v>35813621</v>
      </c>
      <c r="AY1919">
        <v>1</v>
      </c>
      <c r="AZ1919">
        <v>0</v>
      </c>
      <c r="BA1919">
        <v>1900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CX1919">
        <f>Y1919*Source!I1875</f>
        <v>4.95E-4</v>
      </c>
      <c r="CY1919">
        <f>AA1919</f>
        <v>105069.06</v>
      </c>
      <c r="CZ1919">
        <f>AE1919</f>
        <v>16974</v>
      </c>
      <c r="DA1919">
        <f>AI1919</f>
        <v>6.19</v>
      </c>
      <c r="DB1919">
        <f>ROUND(ROUND(AT1919*CZ1919,2),2)</f>
        <v>30.55</v>
      </c>
      <c r="DC1919">
        <f>ROUND(ROUND(AT1919*AG1919,2),2)</f>
        <v>0</v>
      </c>
    </row>
    <row r="1920" spans="1:107">
      <c r="A1920">
        <f>ROW(Source!A1875)</f>
        <v>1875</v>
      </c>
      <c r="B1920">
        <v>35806607</v>
      </c>
      <c r="C1920">
        <v>35813608</v>
      </c>
      <c r="D1920">
        <v>29115292</v>
      </c>
      <c r="E1920">
        <v>1</v>
      </c>
      <c r="F1920">
        <v>1</v>
      </c>
      <c r="G1920">
        <v>1</v>
      </c>
      <c r="H1920">
        <v>3</v>
      </c>
      <c r="I1920" t="s">
        <v>666</v>
      </c>
      <c r="J1920" t="s">
        <v>667</v>
      </c>
      <c r="K1920" t="s">
        <v>668</v>
      </c>
      <c r="L1920">
        <v>1339</v>
      </c>
      <c r="N1920">
        <v>1007</v>
      </c>
      <c r="O1920" t="s">
        <v>638</v>
      </c>
      <c r="P1920" t="s">
        <v>638</v>
      </c>
      <c r="Q1920">
        <v>1</v>
      </c>
      <c r="W1920">
        <v>0</v>
      </c>
      <c r="X1920">
        <v>582810497</v>
      </c>
      <c r="Y1920">
        <v>1.24</v>
      </c>
      <c r="AA1920">
        <v>29691.33</v>
      </c>
      <c r="AB1920">
        <v>0</v>
      </c>
      <c r="AC1920">
        <v>0</v>
      </c>
      <c r="AD1920">
        <v>0</v>
      </c>
      <c r="AE1920">
        <v>4478.33</v>
      </c>
      <c r="AF1920">
        <v>0</v>
      </c>
      <c r="AG1920">
        <v>0</v>
      </c>
      <c r="AH1920">
        <v>0</v>
      </c>
      <c r="AI1920">
        <v>6.63</v>
      </c>
      <c r="AJ1920">
        <v>1</v>
      </c>
      <c r="AK1920">
        <v>1</v>
      </c>
      <c r="AL1920">
        <v>1</v>
      </c>
      <c r="AN1920">
        <v>0</v>
      </c>
      <c r="AO1920">
        <v>1</v>
      </c>
      <c r="AP1920">
        <v>0</v>
      </c>
      <c r="AQ1920">
        <v>0</v>
      </c>
      <c r="AR1920">
        <v>0</v>
      </c>
      <c r="AS1920" t="s">
        <v>3</v>
      </c>
      <c r="AT1920">
        <v>1.24</v>
      </c>
      <c r="AU1920" t="s">
        <v>3</v>
      </c>
      <c r="AV1920">
        <v>0</v>
      </c>
      <c r="AW1920">
        <v>2</v>
      </c>
      <c r="AX1920">
        <v>35813622</v>
      </c>
      <c r="AY1920">
        <v>1</v>
      </c>
      <c r="AZ1920">
        <v>0</v>
      </c>
      <c r="BA1920">
        <v>1901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CX1920">
        <f>Y1920*Source!I1875</f>
        <v>0.34100000000000003</v>
      </c>
      <c r="CY1920">
        <f>AA1920</f>
        <v>29691.33</v>
      </c>
      <c r="CZ1920">
        <f>AE1920</f>
        <v>4478.33</v>
      </c>
      <c r="DA1920">
        <f>AI1920</f>
        <v>6.63</v>
      </c>
      <c r="DB1920">
        <f>ROUND(ROUND(AT1920*CZ1920,2),2)</f>
        <v>5553.13</v>
      </c>
      <c r="DC1920">
        <f>ROUND(ROUND(AT1920*AG1920,2),2)</f>
        <v>0</v>
      </c>
    </row>
    <row r="1921" spans="1:107">
      <c r="A1921">
        <f>ROW(Source!A1876)</f>
        <v>1876</v>
      </c>
      <c r="B1921">
        <v>35806607</v>
      </c>
      <c r="C1921">
        <v>35813623</v>
      </c>
      <c r="D1921">
        <v>18410542</v>
      </c>
      <c r="E1921">
        <v>1</v>
      </c>
      <c r="F1921">
        <v>1</v>
      </c>
      <c r="G1921">
        <v>1</v>
      </c>
      <c r="H1921">
        <v>1</v>
      </c>
      <c r="I1921" t="s">
        <v>880</v>
      </c>
      <c r="J1921" t="s">
        <v>3</v>
      </c>
      <c r="K1921" t="s">
        <v>881</v>
      </c>
      <c r="L1921">
        <v>1369</v>
      </c>
      <c r="N1921">
        <v>1013</v>
      </c>
      <c r="O1921" t="s">
        <v>583</v>
      </c>
      <c r="P1921" t="s">
        <v>583</v>
      </c>
      <c r="Q1921">
        <v>1</v>
      </c>
      <c r="W1921">
        <v>0</v>
      </c>
      <c r="X1921">
        <v>1415306217</v>
      </c>
      <c r="Y1921">
        <v>36.121499999999997</v>
      </c>
      <c r="AA1921">
        <v>0</v>
      </c>
      <c r="AB1921">
        <v>0</v>
      </c>
      <c r="AC1921">
        <v>0</v>
      </c>
      <c r="AD1921">
        <v>275.77</v>
      </c>
      <c r="AE1921">
        <v>0</v>
      </c>
      <c r="AF1921">
        <v>0</v>
      </c>
      <c r="AG1921">
        <v>0</v>
      </c>
      <c r="AH1921">
        <v>275.77</v>
      </c>
      <c r="AI1921">
        <v>1</v>
      </c>
      <c r="AJ1921">
        <v>1</v>
      </c>
      <c r="AK1921">
        <v>1</v>
      </c>
      <c r="AL1921">
        <v>1</v>
      </c>
      <c r="AN1921">
        <v>0</v>
      </c>
      <c r="AO1921">
        <v>1</v>
      </c>
      <c r="AP1921">
        <v>1</v>
      </c>
      <c r="AQ1921">
        <v>0</v>
      </c>
      <c r="AR1921">
        <v>0</v>
      </c>
      <c r="AS1921" t="s">
        <v>3</v>
      </c>
      <c r="AT1921">
        <v>31.41</v>
      </c>
      <c r="AU1921" t="s">
        <v>144</v>
      </c>
      <c r="AV1921">
        <v>1</v>
      </c>
      <c r="AW1921">
        <v>2</v>
      </c>
      <c r="AX1921">
        <v>35813632</v>
      </c>
      <c r="AY1921">
        <v>2</v>
      </c>
      <c r="AZ1921">
        <v>131072</v>
      </c>
      <c r="BA1921">
        <v>1902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CX1921">
        <f>Y1921*Source!I1876</f>
        <v>9.9334124999999993</v>
      </c>
      <c r="CY1921">
        <f>AD1921</f>
        <v>275.77</v>
      </c>
      <c r="CZ1921">
        <f>AH1921</f>
        <v>275.77</v>
      </c>
      <c r="DA1921">
        <f>AL1921</f>
        <v>1</v>
      </c>
      <c r="DB1921">
        <f>ROUND((ROUND(AT1921*CZ1921,2)*1.15),2)</f>
        <v>9961.23</v>
      </c>
      <c r="DC1921">
        <f>ROUND((ROUND(AT1921*AG1921,2)*1.15),2)</f>
        <v>0</v>
      </c>
    </row>
    <row r="1922" spans="1:107">
      <c r="A1922">
        <f>ROW(Source!A1876)</f>
        <v>1876</v>
      </c>
      <c r="B1922">
        <v>35806607</v>
      </c>
      <c r="C1922">
        <v>35813623</v>
      </c>
      <c r="D1922">
        <v>121548</v>
      </c>
      <c r="E1922">
        <v>1</v>
      </c>
      <c r="F1922">
        <v>1</v>
      </c>
      <c r="G1922">
        <v>1</v>
      </c>
      <c r="H1922">
        <v>1</v>
      </c>
      <c r="I1922" t="s">
        <v>34</v>
      </c>
      <c r="J1922" t="s">
        <v>3</v>
      </c>
      <c r="K1922" t="s">
        <v>584</v>
      </c>
      <c r="L1922">
        <v>608254</v>
      </c>
      <c r="N1922">
        <v>1013</v>
      </c>
      <c r="O1922" t="s">
        <v>585</v>
      </c>
      <c r="P1922" t="s">
        <v>585</v>
      </c>
      <c r="Q1922">
        <v>1</v>
      </c>
      <c r="W1922">
        <v>0</v>
      </c>
      <c r="X1922">
        <v>-185737400</v>
      </c>
      <c r="Y1922">
        <v>0.42500000000000004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1</v>
      </c>
      <c r="AJ1922">
        <v>1</v>
      </c>
      <c r="AK1922">
        <v>1</v>
      </c>
      <c r="AL1922">
        <v>1</v>
      </c>
      <c r="AN1922">
        <v>0</v>
      </c>
      <c r="AO1922">
        <v>1</v>
      </c>
      <c r="AP1922">
        <v>1</v>
      </c>
      <c r="AQ1922">
        <v>0</v>
      </c>
      <c r="AR1922">
        <v>0</v>
      </c>
      <c r="AS1922" t="s">
        <v>3</v>
      </c>
      <c r="AT1922">
        <v>0.34</v>
      </c>
      <c r="AU1922" t="s">
        <v>143</v>
      </c>
      <c r="AV1922">
        <v>2</v>
      </c>
      <c r="AW1922">
        <v>2</v>
      </c>
      <c r="AX1922">
        <v>35813633</v>
      </c>
      <c r="AY1922">
        <v>1</v>
      </c>
      <c r="AZ1922">
        <v>0</v>
      </c>
      <c r="BA1922">
        <v>1903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CX1922">
        <f>Y1922*Source!I1876</f>
        <v>0.11687500000000002</v>
      </c>
      <c r="CY1922">
        <f>AD1922</f>
        <v>0</v>
      </c>
      <c r="CZ1922">
        <f>AH1922</f>
        <v>0</v>
      </c>
      <c r="DA1922">
        <f>AL1922</f>
        <v>1</v>
      </c>
      <c r="DB1922">
        <f>ROUND((ROUND(AT1922*CZ1922,2)*1.25),2)</f>
        <v>0</v>
      </c>
      <c r="DC1922">
        <f>ROUND((ROUND(AT1922*AG1922,2)*1.25),2)</f>
        <v>0</v>
      </c>
    </row>
    <row r="1923" spans="1:107">
      <c r="A1923">
        <f>ROW(Source!A1876)</f>
        <v>1876</v>
      </c>
      <c r="B1923">
        <v>35806607</v>
      </c>
      <c r="C1923">
        <v>35813623</v>
      </c>
      <c r="D1923">
        <v>29172556</v>
      </c>
      <c r="E1923">
        <v>1</v>
      </c>
      <c r="F1923">
        <v>1</v>
      </c>
      <c r="G1923">
        <v>1</v>
      </c>
      <c r="H1923">
        <v>2</v>
      </c>
      <c r="I1923" t="s">
        <v>586</v>
      </c>
      <c r="J1923" t="s">
        <v>590</v>
      </c>
      <c r="K1923" t="s">
        <v>588</v>
      </c>
      <c r="L1923">
        <v>1368</v>
      </c>
      <c r="N1923">
        <v>1011</v>
      </c>
      <c r="O1923" t="s">
        <v>589</v>
      </c>
      <c r="P1923" t="s">
        <v>589</v>
      </c>
      <c r="Q1923">
        <v>1</v>
      </c>
      <c r="W1923">
        <v>0</v>
      </c>
      <c r="X1923">
        <v>-1302720870</v>
      </c>
      <c r="Y1923">
        <v>0.42500000000000004</v>
      </c>
      <c r="AA1923">
        <v>0</v>
      </c>
      <c r="AB1923">
        <v>466.71</v>
      </c>
      <c r="AC1923">
        <v>447.93</v>
      </c>
      <c r="AD1923">
        <v>0</v>
      </c>
      <c r="AE1923">
        <v>0</v>
      </c>
      <c r="AF1923">
        <v>31.26</v>
      </c>
      <c r="AG1923">
        <v>13.5</v>
      </c>
      <c r="AH1923">
        <v>0</v>
      </c>
      <c r="AI1923">
        <v>1</v>
      </c>
      <c r="AJ1923">
        <v>14.93</v>
      </c>
      <c r="AK1923">
        <v>33.18</v>
      </c>
      <c r="AL1923">
        <v>1</v>
      </c>
      <c r="AN1923">
        <v>0</v>
      </c>
      <c r="AO1923">
        <v>1</v>
      </c>
      <c r="AP1923">
        <v>1</v>
      </c>
      <c r="AQ1923">
        <v>0</v>
      </c>
      <c r="AR1923">
        <v>0</v>
      </c>
      <c r="AS1923" t="s">
        <v>3</v>
      </c>
      <c r="AT1923">
        <v>0.34</v>
      </c>
      <c r="AU1923" t="s">
        <v>143</v>
      </c>
      <c r="AV1923">
        <v>0</v>
      </c>
      <c r="AW1923">
        <v>2</v>
      </c>
      <c r="AX1923">
        <v>35813634</v>
      </c>
      <c r="AY1923">
        <v>1</v>
      </c>
      <c r="AZ1923">
        <v>0</v>
      </c>
      <c r="BA1923">
        <v>1904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CX1923">
        <f>Y1923*Source!I1876</f>
        <v>0.11687500000000002</v>
      </c>
      <c r="CY1923">
        <f>AB1923</f>
        <v>466.71</v>
      </c>
      <c r="CZ1923">
        <f>AF1923</f>
        <v>31.26</v>
      </c>
      <c r="DA1923">
        <f>AJ1923</f>
        <v>14.93</v>
      </c>
      <c r="DB1923">
        <f>ROUND((ROUND(AT1923*CZ1923,2)*1.25),2)</f>
        <v>13.29</v>
      </c>
      <c r="DC1923">
        <f>ROUND((ROUND(AT1923*AG1923,2)*1.25),2)</f>
        <v>5.74</v>
      </c>
    </row>
    <row r="1924" spans="1:107">
      <c r="A1924">
        <f>ROW(Source!A1876)</f>
        <v>1876</v>
      </c>
      <c r="B1924">
        <v>35806607</v>
      </c>
      <c r="C1924">
        <v>35813623</v>
      </c>
      <c r="D1924">
        <v>29174663</v>
      </c>
      <c r="E1924">
        <v>1</v>
      </c>
      <c r="F1924">
        <v>1</v>
      </c>
      <c r="G1924">
        <v>1</v>
      </c>
      <c r="H1924">
        <v>2</v>
      </c>
      <c r="I1924" t="s">
        <v>882</v>
      </c>
      <c r="J1924" t="s">
        <v>883</v>
      </c>
      <c r="K1924" t="s">
        <v>884</v>
      </c>
      <c r="L1924">
        <v>1368</v>
      </c>
      <c r="N1924">
        <v>1011</v>
      </c>
      <c r="O1924" t="s">
        <v>589</v>
      </c>
      <c r="P1924" t="s">
        <v>589</v>
      </c>
      <c r="Q1924">
        <v>1</v>
      </c>
      <c r="W1924">
        <v>0</v>
      </c>
      <c r="X1924">
        <v>494683813</v>
      </c>
      <c r="Y1924">
        <v>6.625</v>
      </c>
      <c r="AA1924">
        <v>0</v>
      </c>
      <c r="AB1924">
        <v>17.100000000000001</v>
      </c>
      <c r="AC1924">
        <v>0</v>
      </c>
      <c r="AD1924">
        <v>0</v>
      </c>
      <c r="AE1924">
        <v>0</v>
      </c>
      <c r="AF1924">
        <v>3.4</v>
      </c>
      <c r="AG1924">
        <v>0</v>
      </c>
      <c r="AH1924">
        <v>0</v>
      </c>
      <c r="AI1924">
        <v>1</v>
      </c>
      <c r="AJ1924">
        <v>5.03</v>
      </c>
      <c r="AK1924">
        <v>33.18</v>
      </c>
      <c r="AL1924">
        <v>1</v>
      </c>
      <c r="AN1924">
        <v>0</v>
      </c>
      <c r="AO1924">
        <v>1</v>
      </c>
      <c r="AP1924">
        <v>1</v>
      </c>
      <c r="AQ1924">
        <v>0</v>
      </c>
      <c r="AR1924">
        <v>0</v>
      </c>
      <c r="AS1924" t="s">
        <v>3</v>
      </c>
      <c r="AT1924">
        <v>5.3</v>
      </c>
      <c r="AU1924" t="s">
        <v>143</v>
      </c>
      <c r="AV1924">
        <v>0</v>
      </c>
      <c r="AW1924">
        <v>2</v>
      </c>
      <c r="AX1924">
        <v>35813635</v>
      </c>
      <c r="AY1924">
        <v>1</v>
      </c>
      <c r="AZ1924">
        <v>0</v>
      </c>
      <c r="BA1924">
        <v>1905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CX1924">
        <f>Y1924*Source!I1876</f>
        <v>1.8218750000000001</v>
      </c>
      <c r="CY1924">
        <f>AB1924</f>
        <v>17.100000000000001</v>
      </c>
      <c r="CZ1924">
        <f>AF1924</f>
        <v>3.4</v>
      </c>
      <c r="DA1924">
        <f>AJ1924</f>
        <v>5.03</v>
      </c>
      <c r="DB1924">
        <f>ROUND((ROUND(AT1924*CZ1924,2)*1.25),2)</f>
        <v>22.53</v>
      </c>
      <c r="DC1924">
        <f>ROUND((ROUND(AT1924*AG1924,2)*1.25),2)</f>
        <v>0</v>
      </c>
    </row>
    <row r="1925" spans="1:107">
      <c r="A1925">
        <f>ROW(Source!A1876)</f>
        <v>1876</v>
      </c>
      <c r="B1925">
        <v>35806607</v>
      </c>
      <c r="C1925">
        <v>35813623</v>
      </c>
      <c r="D1925">
        <v>29174913</v>
      </c>
      <c r="E1925">
        <v>1</v>
      </c>
      <c r="F1925">
        <v>1</v>
      </c>
      <c r="G1925">
        <v>1</v>
      </c>
      <c r="H1925">
        <v>2</v>
      </c>
      <c r="I1925" t="s">
        <v>601</v>
      </c>
      <c r="J1925" t="s">
        <v>602</v>
      </c>
      <c r="K1925" t="s">
        <v>603</v>
      </c>
      <c r="L1925">
        <v>1368</v>
      </c>
      <c r="N1925">
        <v>1011</v>
      </c>
      <c r="O1925" t="s">
        <v>589</v>
      </c>
      <c r="P1925" t="s">
        <v>589</v>
      </c>
      <c r="Q1925">
        <v>1</v>
      </c>
      <c r="W1925">
        <v>0</v>
      </c>
      <c r="X1925">
        <v>458544584</v>
      </c>
      <c r="Y1925">
        <v>0.6</v>
      </c>
      <c r="AA1925">
        <v>0</v>
      </c>
      <c r="AB1925">
        <v>932.72</v>
      </c>
      <c r="AC1925">
        <v>384.89</v>
      </c>
      <c r="AD1925">
        <v>0</v>
      </c>
      <c r="AE1925">
        <v>0</v>
      </c>
      <c r="AF1925">
        <v>87.17</v>
      </c>
      <c r="AG1925">
        <v>11.6</v>
      </c>
      <c r="AH1925">
        <v>0</v>
      </c>
      <c r="AI1925">
        <v>1</v>
      </c>
      <c r="AJ1925">
        <v>10.7</v>
      </c>
      <c r="AK1925">
        <v>33.18</v>
      </c>
      <c r="AL1925">
        <v>1</v>
      </c>
      <c r="AN1925">
        <v>0</v>
      </c>
      <c r="AO1925">
        <v>1</v>
      </c>
      <c r="AP1925">
        <v>1</v>
      </c>
      <c r="AQ1925">
        <v>0</v>
      </c>
      <c r="AR1925">
        <v>0</v>
      </c>
      <c r="AS1925" t="s">
        <v>3</v>
      </c>
      <c r="AT1925">
        <v>0.48</v>
      </c>
      <c r="AU1925" t="s">
        <v>143</v>
      </c>
      <c r="AV1925">
        <v>0</v>
      </c>
      <c r="AW1925">
        <v>2</v>
      </c>
      <c r="AX1925">
        <v>35813636</v>
      </c>
      <c r="AY1925">
        <v>1</v>
      </c>
      <c r="AZ1925">
        <v>0</v>
      </c>
      <c r="BA1925">
        <v>1906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CX1925">
        <f>Y1925*Source!I1876</f>
        <v>0.16500000000000001</v>
      </c>
      <c r="CY1925">
        <f>AB1925</f>
        <v>932.72</v>
      </c>
      <c r="CZ1925">
        <f>AF1925</f>
        <v>87.17</v>
      </c>
      <c r="DA1925">
        <f>AJ1925</f>
        <v>10.7</v>
      </c>
      <c r="DB1925">
        <f>ROUND((ROUND(AT1925*CZ1925,2)*1.25),2)</f>
        <v>52.3</v>
      </c>
      <c r="DC1925">
        <f>ROUND((ROUND(AT1925*AG1925,2)*1.25),2)</f>
        <v>6.96</v>
      </c>
    </row>
    <row r="1926" spans="1:107">
      <c r="A1926">
        <f>ROW(Source!A1876)</f>
        <v>1876</v>
      </c>
      <c r="B1926">
        <v>35806607</v>
      </c>
      <c r="C1926">
        <v>35813623</v>
      </c>
      <c r="D1926">
        <v>29110876</v>
      </c>
      <c r="E1926">
        <v>1</v>
      </c>
      <c r="F1926">
        <v>1</v>
      </c>
      <c r="G1926">
        <v>1</v>
      </c>
      <c r="H1926">
        <v>3</v>
      </c>
      <c r="I1926" t="s">
        <v>324</v>
      </c>
      <c r="J1926" t="s">
        <v>326</v>
      </c>
      <c r="K1926" t="s">
        <v>325</v>
      </c>
      <c r="L1926">
        <v>1327</v>
      </c>
      <c r="N1926">
        <v>1005</v>
      </c>
      <c r="O1926" t="s">
        <v>165</v>
      </c>
      <c r="P1926" t="s">
        <v>165</v>
      </c>
      <c r="Q1926">
        <v>1</v>
      </c>
      <c r="W1926">
        <v>1</v>
      </c>
      <c r="X1926">
        <v>-217513507</v>
      </c>
      <c r="Y1926">
        <v>-102</v>
      </c>
      <c r="AA1926">
        <v>184.42</v>
      </c>
      <c r="AB1926">
        <v>0</v>
      </c>
      <c r="AC1926">
        <v>0</v>
      </c>
      <c r="AD1926">
        <v>0</v>
      </c>
      <c r="AE1926">
        <v>67.8</v>
      </c>
      <c r="AF1926">
        <v>0</v>
      </c>
      <c r="AG1926">
        <v>0</v>
      </c>
      <c r="AH1926">
        <v>0</v>
      </c>
      <c r="AI1926">
        <v>2.72</v>
      </c>
      <c r="AJ1926">
        <v>1</v>
      </c>
      <c r="AK1926">
        <v>1</v>
      </c>
      <c r="AL1926">
        <v>1</v>
      </c>
      <c r="AN1926">
        <v>0</v>
      </c>
      <c r="AO1926">
        <v>1</v>
      </c>
      <c r="AP1926">
        <v>0</v>
      </c>
      <c r="AQ1926">
        <v>0</v>
      </c>
      <c r="AR1926">
        <v>0</v>
      </c>
      <c r="AS1926" t="s">
        <v>3</v>
      </c>
      <c r="AT1926">
        <v>-102</v>
      </c>
      <c r="AU1926" t="s">
        <v>3</v>
      </c>
      <c r="AV1926">
        <v>0</v>
      </c>
      <c r="AW1926">
        <v>2</v>
      </c>
      <c r="AX1926">
        <v>35813637</v>
      </c>
      <c r="AY1926">
        <v>1</v>
      </c>
      <c r="AZ1926">
        <v>6144</v>
      </c>
      <c r="BA1926">
        <v>1907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CX1926">
        <f>Y1926*Source!I1876</f>
        <v>-28.05</v>
      </c>
      <c r="CY1926">
        <f>AA1926</f>
        <v>184.42</v>
      </c>
      <c r="CZ1926">
        <f>AE1926</f>
        <v>67.8</v>
      </c>
      <c r="DA1926">
        <f>AI1926</f>
        <v>2.72</v>
      </c>
      <c r="DB1926">
        <f>ROUND(ROUND(AT1926*CZ1926,2),2)</f>
        <v>-6915.6</v>
      </c>
      <c r="DC1926">
        <f>ROUND(ROUND(AT1926*AG1926,2),2)</f>
        <v>0</v>
      </c>
    </row>
    <row r="1927" spans="1:107">
      <c r="A1927">
        <f>ROW(Source!A1876)</f>
        <v>1876</v>
      </c>
      <c r="B1927">
        <v>35806607</v>
      </c>
      <c r="C1927">
        <v>35813623</v>
      </c>
      <c r="D1927">
        <v>29110762</v>
      </c>
      <c r="E1927">
        <v>1</v>
      </c>
      <c r="F1927">
        <v>1</v>
      </c>
      <c r="G1927">
        <v>1</v>
      </c>
      <c r="H1927">
        <v>3</v>
      </c>
      <c r="I1927" t="s">
        <v>676</v>
      </c>
      <c r="J1927" t="s">
        <v>885</v>
      </c>
      <c r="K1927" t="s">
        <v>678</v>
      </c>
      <c r="L1927">
        <v>1308</v>
      </c>
      <c r="N1927">
        <v>1003</v>
      </c>
      <c r="O1927" t="s">
        <v>68</v>
      </c>
      <c r="P1927" t="s">
        <v>68</v>
      </c>
      <c r="Q1927">
        <v>100</v>
      </c>
      <c r="W1927">
        <v>0</v>
      </c>
      <c r="X1927">
        <v>961672469</v>
      </c>
      <c r="Y1927">
        <v>0.68</v>
      </c>
      <c r="AA1927">
        <v>528.80999999999995</v>
      </c>
      <c r="AB1927">
        <v>0</v>
      </c>
      <c r="AC1927">
        <v>0</v>
      </c>
      <c r="AD1927">
        <v>0</v>
      </c>
      <c r="AE1927">
        <v>99.4</v>
      </c>
      <c r="AF1927">
        <v>0</v>
      </c>
      <c r="AG1927">
        <v>0</v>
      </c>
      <c r="AH1927">
        <v>0</v>
      </c>
      <c r="AI1927">
        <v>5.32</v>
      </c>
      <c r="AJ1927">
        <v>1</v>
      </c>
      <c r="AK1927">
        <v>1</v>
      </c>
      <c r="AL1927">
        <v>1</v>
      </c>
      <c r="AN1927">
        <v>0</v>
      </c>
      <c r="AO1927">
        <v>1</v>
      </c>
      <c r="AP1927">
        <v>0</v>
      </c>
      <c r="AQ1927">
        <v>0</v>
      </c>
      <c r="AR1927">
        <v>0</v>
      </c>
      <c r="AS1927" t="s">
        <v>3</v>
      </c>
      <c r="AT1927">
        <v>0.68</v>
      </c>
      <c r="AU1927" t="s">
        <v>3</v>
      </c>
      <c r="AV1927">
        <v>0</v>
      </c>
      <c r="AW1927">
        <v>2</v>
      </c>
      <c r="AX1927">
        <v>35813638</v>
      </c>
      <c r="AY1927">
        <v>1</v>
      </c>
      <c r="AZ1927">
        <v>0</v>
      </c>
      <c r="BA1927">
        <v>1908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CX1927">
        <f>Y1927*Source!I1876</f>
        <v>0.18700000000000003</v>
      </c>
      <c r="CY1927">
        <f>AA1927</f>
        <v>528.80999999999995</v>
      </c>
      <c r="CZ1927">
        <f>AE1927</f>
        <v>99.4</v>
      </c>
      <c r="DA1927">
        <f>AI1927</f>
        <v>5.32</v>
      </c>
      <c r="DB1927">
        <f>ROUND(ROUND(AT1927*CZ1927,2),2)</f>
        <v>67.59</v>
      </c>
      <c r="DC1927">
        <f>ROUND(ROUND(AT1927*AG1927,2),2)</f>
        <v>0</v>
      </c>
    </row>
    <row r="1928" spans="1:107">
      <c r="A1928">
        <f>ROW(Source!A1876)</f>
        <v>1876</v>
      </c>
      <c r="B1928">
        <v>35806607</v>
      </c>
      <c r="C1928">
        <v>35813623</v>
      </c>
      <c r="D1928">
        <v>29110964</v>
      </c>
      <c r="E1928">
        <v>1</v>
      </c>
      <c r="F1928">
        <v>1</v>
      </c>
      <c r="G1928">
        <v>1</v>
      </c>
      <c r="H1928">
        <v>3</v>
      </c>
      <c r="I1928" t="s">
        <v>206</v>
      </c>
      <c r="J1928" t="s">
        <v>208</v>
      </c>
      <c r="K1928" t="s">
        <v>207</v>
      </c>
      <c r="L1928">
        <v>1327</v>
      </c>
      <c r="N1928">
        <v>1005</v>
      </c>
      <c r="O1928" t="s">
        <v>165</v>
      </c>
      <c r="P1928" t="s">
        <v>165</v>
      </c>
      <c r="Q1928">
        <v>1</v>
      </c>
      <c r="W1928">
        <v>0</v>
      </c>
      <c r="X1928">
        <v>-100917442</v>
      </c>
      <c r="Y1928">
        <v>102</v>
      </c>
      <c r="AA1928">
        <v>516.15</v>
      </c>
      <c r="AB1928">
        <v>0</v>
      </c>
      <c r="AC1928">
        <v>0</v>
      </c>
      <c r="AD1928">
        <v>0</v>
      </c>
      <c r="AE1928">
        <v>82.19</v>
      </c>
      <c r="AF1928">
        <v>0</v>
      </c>
      <c r="AG1928">
        <v>0</v>
      </c>
      <c r="AH1928">
        <v>0</v>
      </c>
      <c r="AI1928">
        <v>6.28</v>
      </c>
      <c r="AJ1928">
        <v>1</v>
      </c>
      <c r="AK1928">
        <v>1</v>
      </c>
      <c r="AL1928">
        <v>1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 t="s">
        <v>3</v>
      </c>
      <c r="AT1928">
        <v>102</v>
      </c>
      <c r="AU1928" t="s">
        <v>3</v>
      </c>
      <c r="AV1928">
        <v>0</v>
      </c>
      <c r="AW1928">
        <v>1</v>
      </c>
      <c r="AX1928">
        <v>-1</v>
      </c>
      <c r="AY1928">
        <v>0</v>
      </c>
      <c r="AZ1928">
        <v>0</v>
      </c>
      <c r="BA1928" t="s">
        <v>3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CX1928">
        <f>Y1928*Source!I1876</f>
        <v>28.05</v>
      </c>
      <c r="CY1928">
        <f>AA1928</f>
        <v>516.15</v>
      </c>
      <c r="CZ1928">
        <f>AE1928</f>
        <v>82.19</v>
      </c>
      <c r="DA1928">
        <f>AI1928</f>
        <v>6.28</v>
      </c>
      <c r="DB1928">
        <f>ROUND(ROUND(AT1928*CZ1928,2),2)</f>
        <v>8383.3799999999992</v>
      </c>
      <c r="DC1928">
        <f>ROUND(ROUND(AT1928*AG1928,2),2)</f>
        <v>0</v>
      </c>
    </row>
    <row r="1929" spans="1:107">
      <c r="A1929">
        <f>ROW(Source!A1879)</f>
        <v>1879</v>
      </c>
      <c r="B1929">
        <v>35806607</v>
      </c>
      <c r="C1929">
        <v>35813641</v>
      </c>
      <c r="D1929">
        <v>18413230</v>
      </c>
      <c r="E1929">
        <v>1</v>
      </c>
      <c r="F1929">
        <v>1</v>
      </c>
      <c r="G1929">
        <v>1</v>
      </c>
      <c r="H1929">
        <v>1</v>
      </c>
      <c r="I1929" t="s">
        <v>610</v>
      </c>
      <c r="J1929" t="s">
        <v>3</v>
      </c>
      <c r="K1929" t="s">
        <v>611</v>
      </c>
      <c r="L1929">
        <v>1369</v>
      </c>
      <c r="N1929">
        <v>1013</v>
      </c>
      <c r="O1929" t="s">
        <v>583</v>
      </c>
      <c r="P1929" t="s">
        <v>583</v>
      </c>
      <c r="Q1929">
        <v>1</v>
      </c>
      <c r="W1929">
        <v>0</v>
      </c>
      <c r="X1929">
        <v>355262106</v>
      </c>
      <c r="Y1929">
        <v>7.6589999999999998</v>
      </c>
      <c r="AA1929">
        <v>0</v>
      </c>
      <c r="AB1929">
        <v>0</v>
      </c>
      <c r="AC1929">
        <v>0</v>
      </c>
      <c r="AD1929">
        <v>304.64</v>
      </c>
      <c r="AE1929">
        <v>0</v>
      </c>
      <c r="AF1929">
        <v>0</v>
      </c>
      <c r="AG1929">
        <v>0</v>
      </c>
      <c r="AH1929">
        <v>304.64</v>
      </c>
      <c r="AI1929">
        <v>1</v>
      </c>
      <c r="AJ1929">
        <v>1</v>
      </c>
      <c r="AK1929">
        <v>1</v>
      </c>
      <c r="AL1929">
        <v>1</v>
      </c>
      <c r="AN1929">
        <v>0</v>
      </c>
      <c r="AO1929">
        <v>1</v>
      </c>
      <c r="AP1929">
        <v>1</v>
      </c>
      <c r="AQ1929">
        <v>0</v>
      </c>
      <c r="AR1929">
        <v>0</v>
      </c>
      <c r="AS1929" t="s">
        <v>3</v>
      </c>
      <c r="AT1929">
        <v>6.66</v>
      </c>
      <c r="AU1929" t="s">
        <v>144</v>
      </c>
      <c r="AV1929">
        <v>1</v>
      </c>
      <c r="AW1929">
        <v>2</v>
      </c>
      <c r="AX1929">
        <v>35813654</v>
      </c>
      <c r="AY1929">
        <v>2</v>
      </c>
      <c r="AZ1929">
        <v>131072</v>
      </c>
      <c r="BA1929">
        <v>1909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CX1929">
        <f>Y1929*Source!I1879</f>
        <v>1.6283034000000001</v>
      </c>
      <c r="CY1929">
        <f>AD1929</f>
        <v>304.64</v>
      </c>
      <c r="CZ1929">
        <f>AH1929</f>
        <v>304.64</v>
      </c>
      <c r="DA1929">
        <f>AL1929</f>
        <v>1</v>
      </c>
      <c r="DB1929">
        <f>ROUND((ROUND(AT1929*CZ1929,2)*1.15),2)</f>
        <v>2333.2399999999998</v>
      </c>
      <c r="DC1929">
        <f>ROUND((ROUND(AT1929*AG1929,2)*1.15),2)</f>
        <v>0</v>
      </c>
    </row>
    <row r="1930" spans="1:107">
      <c r="A1930">
        <f>ROW(Source!A1879)</f>
        <v>1879</v>
      </c>
      <c r="B1930">
        <v>35806607</v>
      </c>
      <c r="C1930">
        <v>35813641</v>
      </c>
      <c r="D1930">
        <v>29173472</v>
      </c>
      <c r="E1930">
        <v>1</v>
      </c>
      <c r="F1930">
        <v>1</v>
      </c>
      <c r="G1930">
        <v>1</v>
      </c>
      <c r="H1930">
        <v>2</v>
      </c>
      <c r="I1930" t="s">
        <v>660</v>
      </c>
      <c r="J1930" t="s">
        <v>661</v>
      </c>
      <c r="K1930" t="s">
        <v>662</v>
      </c>
      <c r="L1930">
        <v>1368</v>
      </c>
      <c r="N1930">
        <v>1011</v>
      </c>
      <c r="O1930" t="s">
        <v>589</v>
      </c>
      <c r="P1930" t="s">
        <v>589</v>
      </c>
      <c r="Q1930">
        <v>1</v>
      </c>
      <c r="W1930">
        <v>0</v>
      </c>
      <c r="X1930">
        <v>275932499</v>
      </c>
      <c r="Y1930">
        <v>2.5124999999999997</v>
      </c>
      <c r="AA1930">
        <v>0</v>
      </c>
      <c r="AB1930">
        <v>12.75</v>
      </c>
      <c r="AC1930">
        <v>0</v>
      </c>
      <c r="AD1930">
        <v>0</v>
      </c>
      <c r="AE1930">
        <v>0</v>
      </c>
      <c r="AF1930">
        <v>3</v>
      </c>
      <c r="AG1930">
        <v>0</v>
      </c>
      <c r="AH1930">
        <v>0</v>
      </c>
      <c r="AI1930">
        <v>1</v>
      </c>
      <c r="AJ1930">
        <v>4.25</v>
      </c>
      <c r="AK1930">
        <v>33.18</v>
      </c>
      <c r="AL1930">
        <v>1</v>
      </c>
      <c r="AN1930">
        <v>0</v>
      </c>
      <c r="AO1930">
        <v>1</v>
      </c>
      <c r="AP1930">
        <v>1</v>
      </c>
      <c r="AQ1930">
        <v>0</v>
      </c>
      <c r="AR1930">
        <v>0</v>
      </c>
      <c r="AS1930" t="s">
        <v>3</v>
      </c>
      <c r="AT1930">
        <v>2.0099999999999998</v>
      </c>
      <c r="AU1930" t="s">
        <v>143</v>
      </c>
      <c r="AV1930">
        <v>0</v>
      </c>
      <c r="AW1930">
        <v>2</v>
      </c>
      <c r="AX1930">
        <v>35813655</v>
      </c>
      <c r="AY1930">
        <v>1</v>
      </c>
      <c r="AZ1930">
        <v>0</v>
      </c>
      <c r="BA1930">
        <v>1910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CX1930">
        <f>Y1930*Source!I1879</f>
        <v>0.53415749999999995</v>
      </c>
      <c r="CY1930">
        <f>AB1930</f>
        <v>12.75</v>
      </c>
      <c r="CZ1930">
        <f>AF1930</f>
        <v>3</v>
      </c>
      <c r="DA1930">
        <f>AJ1930</f>
        <v>4.25</v>
      </c>
      <c r="DB1930">
        <f>ROUND((ROUND(AT1930*CZ1930,2)*1.25),2)</f>
        <v>7.54</v>
      </c>
      <c r="DC1930">
        <f>ROUND((ROUND(AT1930*AG1930,2)*1.25),2)</f>
        <v>0</v>
      </c>
    </row>
    <row r="1931" spans="1:107">
      <c r="A1931">
        <f>ROW(Source!A1879)</f>
        <v>1879</v>
      </c>
      <c r="B1931">
        <v>35806607</v>
      </c>
      <c r="C1931">
        <v>35813641</v>
      </c>
      <c r="D1931">
        <v>29174500</v>
      </c>
      <c r="E1931">
        <v>1</v>
      </c>
      <c r="F1931">
        <v>1</v>
      </c>
      <c r="G1931">
        <v>1</v>
      </c>
      <c r="H1931">
        <v>2</v>
      </c>
      <c r="I1931" t="s">
        <v>682</v>
      </c>
      <c r="J1931" t="s">
        <v>683</v>
      </c>
      <c r="K1931" t="s">
        <v>684</v>
      </c>
      <c r="L1931">
        <v>1368</v>
      </c>
      <c r="N1931">
        <v>1011</v>
      </c>
      <c r="O1931" t="s">
        <v>589</v>
      </c>
      <c r="P1931" t="s">
        <v>589</v>
      </c>
      <c r="Q1931">
        <v>1</v>
      </c>
      <c r="W1931">
        <v>0</v>
      </c>
      <c r="X1931">
        <v>-239831557</v>
      </c>
      <c r="Y1931">
        <v>1.6625000000000001</v>
      </c>
      <c r="AA1931">
        <v>0</v>
      </c>
      <c r="AB1931">
        <v>7.33</v>
      </c>
      <c r="AC1931">
        <v>0</v>
      </c>
      <c r="AD1931">
        <v>0</v>
      </c>
      <c r="AE1931">
        <v>0</v>
      </c>
      <c r="AF1931">
        <v>1.95</v>
      </c>
      <c r="AG1931">
        <v>0</v>
      </c>
      <c r="AH1931">
        <v>0</v>
      </c>
      <c r="AI1931">
        <v>1</v>
      </c>
      <c r="AJ1931">
        <v>3.76</v>
      </c>
      <c r="AK1931">
        <v>33.18</v>
      </c>
      <c r="AL1931">
        <v>1</v>
      </c>
      <c r="AN1931">
        <v>0</v>
      </c>
      <c r="AO1931">
        <v>1</v>
      </c>
      <c r="AP1931">
        <v>1</v>
      </c>
      <c r="AQ1931">
        <v>0</v>
      </c>
      <c r="AR1931">
        <v>0</v>
      </c>
      <c r="AS1931" t="s">
        <v>3</v>
      </c>
      <c r="AT1931">
        <v>1.33</v>
      </c>
      <c r="AU1931" t="s">
        <v>143</v>
      </c>
      <c r="AV1931">
        <v>0</v>
      </c>
      <c r="AW1931">
        <v>2</v>
      </c>
      <c r="AX1931">
        <v>35813656</v>
      </c>
      <c r="AY1931">
        <v>1</v>
      </c>
      <c r="AZ1931">
        <v>0</v>
      </c>
      <c r="BA1931">
        <v>1911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CX1931">
        <f>Y1931*Source!I1879</f>
        <v>0.35344750000000003</v>
      </c>
      <c r="CY1931">
        <f>AB1931</f>
        <v>7.33</v>
      </c>
      <c r="CZ1931">
        <f>AF1931</f>
        <v>1.95</v>
      </c>
      <c r="DA1931">
        <f>AJ1931</f>
        <v>3.76</v>
      </c>
      <c r="DB1931">
        <f>ROUND((ROUND(AT1931*CZ1931,2)*1.25),2)</f>
        <v>3.24</v>
      </c>
      <c r="DC1931">
        <f>ROUND((ROUND(AT1931*AG1931,2)*1.25),2)</f>
        <v>0</v>
      </c>
    </row>
    <row r="1932" spans="1:107">
      <c r="A1932">
        <f>ROW(Source!A1879)</f>
        <v>1879</v>
      </c>
      <c r="B1932">
        <v>35806607</v>
      </c>
      <c r="C1932">
        <v>35813641</v>
      </c>
      <c r="D1932">
        <v>29174913</v>
      </c>
      <c r="E1932">
        <v>1</v>
      </c>
      <c r="F1932">
        <v>1</v>
      </c>
      <c r="G1932">
        <v>1</v>
      </c>
      <c r="H1932">
        <v>2</v>
      </c>
      <c r="I1932" t="s">
        <v>601</v>
      </c>
      <c r="J1932" t="s">
        <v>602</v>
      </c>
      <c r="K1932" t="s">
        <v>603</v>
      </c>
      <c r="L1932">
        <v>1368</v>
      </c>
      <c r="N1932">
        <v>1011</v>
      </c>
      <c r="O1932" t="s">
        <v>589</v>
      </c>
      <c r="P1932" t="s">
        <v>589</v>
      </c>
      <c r="Q1932">
        <v>1</v>
      </c>
      <c r="W1932">
        <v>0</v>
      </c>
      <c r="X1932">
        <v>458544584</v>
      </c>
      <c r="Y1932">
        <v>3.7499999999999999E-2</v>
      </c>
      <c r="AA1932">
        <v>0</v>
      </c>
      <c r="AB1932">
        <v>932.72</v>
      </c>
      <c r="AC1932">
        <v>384.89</v>
      </c>
      <c r="AD1932">
        <v>0</v>
      </c>
      <c r="AE1932">
        <v>0</v>
      </c>
      <c r="AF1932">
        <v>87.17</v>
      </c>
      <c r="AG1932">
        <v>11.6</v>
      </c>
      <c r="AH1932">
        <v>0</v>
      </c>
      <c r="AI1932">
        <v>1</v>
      </c>
      <c r="AJ1932">
        <v>10.7</v>
      </c>
      <c r="AK1932">
        <v>33.18</v>
      </c>
      <c r="AL1932">
        <v>1</v>
      </c>
      <c r="AN1932">
        <v>0</v>
      </c>
      <c r="AO1932">
        <v>1</v>
      </c>
      <c r="AP1932">
        <v>1</v>
      </c>
      <c r="AQ1932">
        <v>0</v>
      </c>
      <c r="AR1932">
        <v>0</v>
      </c>
      <c r="AS1932" t="s">
        <v>3</v>
      </c>
      <c r="AT1932">
        <v>0.03</v>
      </c>
      <c r="AU1932" t="s">
        <v>143</v>
      </c>
      <c r="AV1932">
        <v>0</v>
      </c>
      <c r="AW1932">
        <v>2</v>
      </c>
      <c r="AX1932">
        <v>35813657</v>
      </c>
      <c r="AY1932">
        <v>1</v>
      </c>
      <c r="AZ1932">
        <v>0</v>
      </c>
      <c r="BA1932">
        <v>1912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CX1932">
        <f>Y1932*Source!I1879</f>
        <v>7.9725000000000004E-3</v>
      </c>
      <c r="CY1932">
        <f>AB1932</f>
        <v>932.72</v>
      </c>
      <c r="CZ1932">
        <f>AF1932</f>
        <v>87.17</v>
      </c>
      <c r="DA1932">
        <f>AJ1932</f>
        <v>10.7</v>
      </c>
      <c r="DB1932">
        <f>ROUND((ROUND(AT1932*CZ1932,2)*1.25),2)</f>
        <v>3.28</v>
      </c>
      <c r="DC1932">
        <f>ROUND((ROUND(AT1932*AG1932,2)*1.25),2)</f>
        <v>0.44</v>
      </c>
    </row>
    <row r="1933" spans="1:107">
      <c r="A1933">
        <f>ROW(Source!A1879)</f>
        <v>1879</v>
      </c>
      <c r="B1933">
        <v>35806607</v>
      </c>
      <c r="C1933">
        <v>35813641</v>
      </c>
      <c r="D1933">
        <v>29114471</v>
      </c>
      <c r="E1933">
        <v>1</v>
      </c>
      <c r="F1933">
        <v>1</v>
      </c>
      <c r="G1933">
        <v>1</v>
      </c>
      <c r="H1933">
        <v>3</v>
      </c>
      <c r="I1933" t="s">
        <v>685</v>
      </c>
      <c r="J1933" t="s">
        <v>686</v>
      </c>
      <c r="K1933" t="s">
        <v>687</v>
      </c>
      <c r="L1933">
        <v>1358</v>
      </c>
      <c r="N1933">
        <v>1010</v>
      </c>
      <c r="O1933" t="s">
        <v>498</v>
      </c>
      <c r="P1933" t="s">
        <v>498</v>
      </c>
      <c r="Q1933">
        <v>10</v>
      </c>
      <c r="W1933">
        <v>0</v>
      </c>
      <c r="X1933">
        <v>610395517</v>
      </c>
      <c r="Y1933">
        <v>26.3</v>
      </c>
      <c r="AA1933">
        <v>1.55</v>
      </c>
      <c r="AB1933">
        <v>0</v>
      </c>
      <c r="AC1933">
        <v>0</v>
      </c>
      <c r="AD1933">
        <v>0</v>
      </c>
      <c r="AE1933">
        <v>1.6</v>
      </c>
      <c r="AF1933">
        <v>0</v>
      </c>
      <c r="AG1933">
        <v>0</v>
      </c>
      <c r="AH1933">
        <v>0</v>
      </c>
      <c r="AI1933">
        <v>0.97</v>
      </c>
      <c r="AJ1933">
        <v>1</v>
      </c>
      <c r="AK1933">
        <v>1</v>
      </c>
      <c r="AL1933">
        <v>1</v>
      </c>
      <c r="AN1933">
        <v>0</v>
      </c>
      <c r="AO1933">
        <v>1</v>
      </c>
      <c r="AP1933">
        <v>0</v>
      </c>
      <c r="AQ1933">
        <v>0</v>
      </c>
      <c r="AR1933">
        <v>0</v>
      </c>
      <c r="AS1933" t="s">
        <v>3</v>
      </c>
      <c r="AT1933">
        <v>26.3</v>
      </c>
      <c r="AU1933" t="s">
        <v>3</v>
      </c>
      <c r="AV1933">
        <v>0</v>
      </c>
      <c r="AW1933">
        <v>2</v>
      </c>
      <c r="AX1933">
        <v>35813658</v>
      </c>
      <c r="AY1933">
        <v>1</v>
      </c>
      <c r="AZ1933">
        <v>0</v>
      </c>
      <c r="BA1933">
        <v>1913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CX1933">
        <f>Y1933*Source!I1879</f>
        <v>5.59138</v>
      </c>
      <c r="CY1933">
        <f t="shared" ref="CY1933:CY1940" si="315">AA1933</f>
        <v>1.55</v>
      </c>
      <c r="CZ1933">
        <f t="shared" ref="CZ1933:CZ1940" si="316">AE1933</f>
        <v>1.6</v>
      </c>
      <c r="DA1933">
        <f t="shared" ref="DA1933:DA1940" si="317">AI1933</f>
        <v>0.97</v>
      </c>
      <c r="DB1933">
        <f t="shared" ref="DB1933:DB1940" si="318">ROUND(ROUND(AT1933*CZ1933,2),2)</f>
        <v>42.08</v>
      </c>
      <c r="DC1933">
        <f t="shared" ref="DC1933:DC1940" si="319">ROUND(ROUND(AT1933*AG1933,2),2)</f>
        <v>0</v>
      </c>
    </row>
    <row r="1934" spans="1:107">
      <c r="A1934">
        <f>ROW(Source!A1879)</f>
        <v>1879</v>
      </c>
      <c r="B1934">
        <v>35806607</v>
      </c>
      <c r="C1934">
        <v>35813641</v>
      </c>
      <c r="D1934">
        <v>29114305</v>
      </c>
      <c r="E1934">
        <v>1</v>
      </c>
      <c r="F1934">
        <v>1</v>
      </c>
      <c r="G1934">
        <v>1</v>
      </c>
      <c r="H1934">
        <v>3</v>
      </c>
      <c r="I1934" t="s">
        <v>688</v>
      </c>
      <c r="J1934" t="s">
        <v>689</v>
      </c>
      <c r="K1934" t="s">
        <v>690</v>
      </c>
      <c r="L1934">
        <v>1354</v>
      </c>
      <c r="N1934">
        <v>1010</v>
      </c>
      <c r="O1934" t="s">
        <v>258</v>
      </c>
      <c r="P1934" t="s">
        <v>258</v>
      </c>
      <c r="Q1934">
        <v>1</v>
      </c>
      <c r="W1934">
        <v>0</v>
      </c>
      <c r="X1934">
        <v>-1753782198</v>
      </c>
      <c r="Y1934">
        <v>263</v>
      </c>
      <c r="AA1934">
        <v>0.21</v>
      </c>
      <c r="AB1934">
        <v>0</v>
      </c>
      <c r="AC1934">
        <v>0</v>
      </c>
      <c r="AD1934">
        <v>0</v>
      </c>
      <c r="AE1934">
        <v>0.12</v>
      </c>
      <c r="AF1934">
        <v>0</v>
      </c>
      <c r="AG1934">
        <v>0</v>
      </c>
      <c r="AH1934">
        <v>0</v>
      </c>
      <c r="AI1934">
        <v>1.78</v>
      </c>
      <c r="AJ1934">
        <v>1</v>
      </c>
      <c r="AK1934">
        <v>1</v>
      </c>
      <c r="AL1934">
        <v>1</v>
      </c>
      <c r="AN1934">
        <v>0</v>
      </c>
      <c r="AO1934">
        <v>1</v>
      </c>
      <c r="AP1934">
        <v>0</v>
      </c>
      <c r="AQ1934">
        <v>0</v>
      </c>
      <c r="AR1934">
        <v>0</v>
      </c>
      <c r="AS1934" t="s">
        <v>3</v>
      </c>
      <c r="AT1934">
        <v>263</v>
      </c>
      <c r="AU1934" t="s">
        <v>3</v>
      </c>
      <c r="AV1934">
        <v>0</v>
      </c>
      <c r="AW1934">
        <v>2</v>
      </c>
      <c r="AX1934">
        <v>35813659</v>
      </c>
      <c r="AY1934">
        <v>1</v>
      </c>
      <c r="AZ1934">
        <v>0</v>
      </c>
      <c r="BA1934">
        <v>1914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CX1934">
        <f>Y1934*Source!I1879</f>
        <v>55.913800000000002</v>
      </c>
      <c r="CY1934">
        <f t="shared" si="315"/>
        <v>0.21</v>
      </c>
      <c r="CZ1934">
        <f t="shared" si="316"/>
        <v>0.12</v>
      </c>
      <c r="DA1934">
        <f t="shared" si="317"/>
        <v>1.78</v>
      </c>
      <c r="DB1934">
        <f t="shared" si="318"/>
        <v>31.56</v>
      </c>
      <c r="DC1934">
        <f t="shared" si="319"/>
        <v>0</v>
      </c>
    </row>
    <row r="1935" spans="1:107">
      <c r="A1935">
        <f>ROW(Source!A1879)</f>
        <v>1879</v>
      </c>
      <c r="B1935">
        <v>35806607</v>
      </c>
      <c r="C1935">
        <v>35813641</v>
      </c>
      <c r="D1935">
        <v>29111012</v>
      </c>
      <c r="E1935">
        <v>1</v>
      </c>
      <c r="F1935">
        <v>1</v>
      </c>
      <c r="G1935">
        <v>1</v>
      </c>
      <c r="H1935">
        <v>3</v>
      </c>
      <c r="I1935" t="s">
        <v>691</v>
      </c>
      <c r="J1935" t="s">
        <v>692</v>
      </c>
      <c r="K1935" t="s">
        <v>693</v>
      </c>
      <c r="L1935">
        <v>1354</v>
      </c>
      <c r="N1935">
        <v>1010</v>
      </c>
      <c r="O1935" t="s">
        <v>258</v>
      </c>
      <c r="P1935" t="s">
        <v>258</v>
      </c>
      <c r="Q1935">
        <v>1</v>
      </c>
      <c r="W1935">
        <v>0</v>
      </c>
      <c r="X1935">
        <v>-532370196</v>
      </c>
      <c r="Y1935">
        <v>7</v>
      </c>
      <c r="AA1935">
        <v>12.73</v>
      </c>
      <c r="AB1935">
        <v>0</v>
      </c>
      <c r="AC1935">
        <v>0</v>
      </c>
      <c r="AD1935">
        <v>0</v>
      </c>
      <c r="AE1935">
        <v>1.29</v>
      </c>
      <c r="AF1935">
        <v>0</v>
      </c>
      <c r="AG1935">
        <v>0</v>
      </c>
      <c r="AH1935">
        <v>0</v>
      </c>
      <c r="AI1935">
        <v>9.8699999999999992</v>
      </c>
      <c r="AJ1935">
        <v>1</v>
      </c>
      <c r="AK1935">
        <v>1</v>
      </c>
      <c r="AL1935">
        <v>1</v>
      </c>
      <c r="AN1935">
        <v>0</v>
      </c>
      <c r="AO1935">
        <v>1</v>
      </c>
      <c r="AP1935">
        <v>0</v>
      </c>
      <c r="AQ1935">
        <v>0</v>
      </c>
      <c r="AR1935">
        <v>0</v>
      </c>
      <c r="AS1935" t="s">
        <v>3</v>
      </c>
      <c r="AT1935">
        <v>7</v>
      </c>
      <c r="AU1935" t="s">
        <v>3</v>
      </c>
      <c r="AV1935">
        <v>0</v>
      </c>
      <c r="AW1935">
        <v>2</v>
      </c>
      <c r="AX1935">
        <v>35813660</v>
      </c>
      <c r="AY1935">
        <v>1</v>
      </c>
      <c r="AZ1935">
        <v>0</v>
      </c>
      <c r="BA1935">
        <v>1915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CX1935">
        <f>Y1935*Source!I1879</f>
        <v>1.4882</v>
      </c>
      <c r="CY1935">
        <f t="shared" si="315"/>
        <v>12.73</v>
      </c>
      <c r="CZ1935">
        <f t="shared" si="316"/>
        <v>1.29</v>
      </c>
      <c r="DA1935">
        <f t="shared" si="317"/>
        <v>9.8699999999999992</v>
      </c>
      <c r="DB1935">
        <f t="shared" si="318"/>
        <v>9.0299999999999994</v>
      </c>
      <c r="DC1935">
        <f t="shared" si="319"/>
        <v>0</v>
      </c>
    </row>
    <row r="1936" spans="1:107">
      <c r="A1936">
        <f>ROW(Source!A1879)</f>
        <v>1879</v>
      </c>
      <c r="B1936">
        <v>35806607</v>
      </c>
      <c r="C1936">
        <v>35813641</v>
      </c>
      <c r="D1936">
        <v>29111013</v>
      </c>
      <c r="E1936">
        <v>1</v>
      </c>
      <c r="F1936">
        <v>1</v>
      </c>
      <c r="G1936">
        <v>1</v>
      </c>
      <c r="H1936">
        <v>3</v>
      </c>
      <c r="I1936" t="s">
        <v>694</v>
      </c>
      <c r="J1936" t="s">
        <v>695</v>
      </c>
      <c r="K1936" t="s">
        <v>696</v>
      </c>
      <c r="L1936">
        <v>1354</v>
      </c>
      <c r="N1936">
        <v>1010</v>
      </c>
      <c r="O1936" t="s">
        <v>258</v>
      </c>
      <c r="P1936" t="s">
        <v>258</v>
      </c>
      <c r="Q1936">
        <v>1</v>
      </c>
      <c r="W1936">
        <v>0</v>
      </c>
      <c r="X1936">
        <v>-463883208</v>
      </c>
      <c r="Y1936">
        <v>7</v>
      </c>
      <c r="AA1936">
        <v>12.73</v>
      </c>
      <c r="AB1936">
        <v>0</v>
      </c>
      <c r="AC1936">
        <v>0</v>
      </c>
      <c r="AD1936">
        <v>0</v>
      </c>
      <c r="AE1936">
        <v>1.29</v>
      </c>
      <c r="AF1936">
        <v>0</v>
      </c>
      <c r="AG1936">
        <v>0</v>
      </c>
      <c r="AH1936">
        <v>0</v>
      </c>
      <c r="AI1936">
        <v>9.8699999999999992</v>
      </c>
      <c r="AJ1936">
        <v>1</v>
      </c>
      <c r="AK1936">
        <v>1</v>
      </c>
      <c r="AL1936">
        <v>1</v>
      </c>
      <c r="AN1936">
        <v>0</v>
      </c>
      <c r="AO1936">
        <v>1</v>
      </c>
      <c r="AP1936">
        <v>0</v>
      </c>
      <c r="AQ1936">
        <v>0</v>
      </c>
      <c r="AR1936">
        <v>0</v>
      </c>
      <c r="AS1936" t="s">
        <v>3</v>
      </c>
      <c r="AT1936">
        <v>7</v>
      </c>
      <c r="AU1936" t="s">
        <v>3</v>
      </c>
      <c r="AV1936">
        <v>0</v>
      </c>
      <c r="AW1936">
        <v>2</v>
      </c>
      <c r="AX1936">
        <v>35813661</v>
      </c>
      <c r="AY1936">
        <v>1</v>
      </c>
      <c r="AZ1936">
        <v>0</v>
      </c>
      <c r="BA1936">
        <v>1916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CX1936">
        <f>Y1936*Source!I1879</f>
        <v>1.4882</v>
      </c>
      <c r="CY1936">
        <f t="shared" si="315"/>
        <v>12.73</v>
      </c>
      <c r="CZ1936">
        <f t="shared" si="316"/>
        <v>1.29</v>
      </c>
      <c r="DA1936">
        <f t="shared" si="317"/>
        <v>9.8699999999999992</v>
      </c>
      <c r="DB1936">
        <f t="shared" si="318"/>
        <v>9.0299999999999994</v>
      </c>
      <c r="DC1936">
        <f t="shared" si="319"/>
        <v>0</v>
      </c>
    </row>
    <row r="1937" spans="1:107">
      <c r="A1937">
        <f>ROW(Source!A1879)</f>
        <v>1879</v>
      </c>
      <c r="B1937">
        <v>35806607</v>
      </c>
      <c r="C1937">
        <v>35813641</v>
      </c>
      <c r="D1937">
        <v>29111016</v>
      </c>
      <c r="E1937">
        <v>1</v>
      </c>
      <c r="F1937">
        <v>1</v>
      </c>
      <c r="G1937">
        <v>1</v>
      </c>
      <c r="H1937">
        <v>3</v>
      </c>
      <c r="I1937" t="s">
        <v>697</v>
      </c>
      <c r="J1937" t="s">
        <v>698</v>
      </c>
      <c r="K1937" t="s">
        <v>699</v>
      </c>
      <c r="L1937">
        <v>1354</v>
      </c>
      <c r="N1937">
        <v>1010</v>
      </c>
      <c r="O1937" t="s">
        <v>258</v>
      </c>
      <c r="P1937" t="s">
        <v>258</v>
      </c>
      <c r="Q1937">
        <v>1</v>
      </c>
      <c r="W1937">
        <v>0</v>
      </c>
      <c r="X1937">
        <v>-983964523</v>
      </c>
      <c r="Y1937">
        <v>40</v>
      </c>
      <c r="AA1937">
        <v>12.73</v>
      </c>
      <c r="AB1937">
        <v>0</v>
      </c>
      <c r="AC1937">
        <v>0</v>
      </c>
      <c r="AD1937">
        <v>0</v>
      </c>
      <c r="AE1937">
        <v>1.29</v>
      </c>
      <c r="AF1937">
        <v>0</v>
      </c>
      <c r="AG1937">
        <v>0</v>
      </c>
      <c r="AH1937">
        <v>0</v>
      </c>
      <c r="AI1937">
        <v>9.8699999999999992</v>
      </c>
      <c r="AJ1937">
        <v>1</v>
      </c>
      <c r="AK1937">
        <v>1</v>
      </c>
      <c r="AL1937">
        <v>1</v>
      </c>
      <c r="AN1937">
        <v>0</v>
      </c>
      <c r="AO1937">
        <v>1</v>
      </c>
      <c r="AP1937">
        <v>0</v>
      </c>
      <c r="AQ1937">
        <v>0</v>
      </c>
      <c r="AR1937">
        <v>0</v>
      </c>
      <c r="AS1937" t="s">
        <v>3</v>
      </c>
      <c r="AT1937">
        <v>40</v>
      </c>
      <c r="AU1937" t="s">
        <v>3</v>
      </c>
      <c r="AV1937">
        <v>0</v>
      </c>
      <c r="AW1937">
        <v>2</v>
      </c>
      <c r="AX1937">
        <v>35813662</v>
      </c>
      <c r="AY1937">
        <v>1</v>
      </c>
      <c r="AZ1937">
        <v>0</v>
      </c>
      <c r="BA1937">
        <v>1917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CX1937">
        <f>Y1937*Source!I1879</f>
        <v>8.5040000000000013</v>
      </c>
      <c r="CY1937">
        <f t="shared" si="315"/>
        <v>12.73</v>
      </c>
      <c r="CZ1937">
        <f t="shared" si="316"/>
        <v>1.29</v>
      </c>
      <c r="DA1937">
        <f t="shared" si="317"/>
        <v>9.8699999999999992</v>
      </c>
      <c r="DB1937">
        <f t="shared" si="318"/>
        <v>51.6</v>
      </c>
      <c r="DC1937">
        <f t="shared" si="319"/>
        <v>0</v>
      </c>
    </row>
    <row r="1938" spans="1:107">
      <c r="A1938">
        <f>ROW(Source!A1879)</f>
        <v>1879</v>
      </c>
      <c r="B1938">
        <v>35806607</v>
      </c>
      <c r="C1938">
        <v>35813641</v>
      </c>
      <c r="D1938">
        <v>29111019</v>
      </c>
      <c r="E1938">
        <v>1</v>
      </c>
      <c r="F1938">
        <v>1</v>
      </c>
      <c r="G1938">
        <v>1</v>
      </c>
      <c r="H1938">
        <v>3</v>
      </c>
      <c r="I1938" t="s">
        <v>700</v>
      </c>
      <c r="J1938" t="s">
        <v>701</v>
      </c>
      <c r="K1938" t="s">
        <v>702</v>
      </c>
      <c r="L1938">
        <v>1354</v>
      </c>
      <c r="N1938">
        <v>1010</v>
      </c>
      <c r="O1938" t="s">
        <v>258</v>
      </c>
      <c r="P1938" t="s">
        <v>258</v>
      </c>
      <c r="Q1938">
        <v>1</v>
      </c>
      <c r="W1938">
        <v>0</v>
      </c>
      <c r="X1938">
        <v>395384367</v>
      </c>
      <c r="Y1938">
        <v>8</v>
      </c>
      <c r="AA1938">
        <v>8.67</v>
      </c>
      <c r="AB1938">
        <v>0</v>
      </c>
      <c r="AC1938">
        <v>0</v>
      </c>
      <c r="AD1938">
        <v>0</v>
      </c>
      <c r="AE1938">
        <v>0.63</v>
      </c>
      <c r="AF1938">
        <v>0</v>
      </c>
      <c r="AG1938">
        <v>0</v>
      </c>
      <c r="AH1938">
        <v>0</v>
      </c>
      <c r="AI1938">
        <v>13.76</v>
      </c>
      <c r="AJ1938">
        <v>1</v>
      </c>
      <c r="AK1938">
        <v>1</v>
      </c>
      <c r="AL1938">
        <v>1</v>
      </c>
      <c r="AN1938">
        <v>0</v>
      </c>
      <c r="AO1938">
        <v>1</v>
      </c>
      <c r="AP1938">
        <v>0</v>
      </c>
      <c r="AQ1938">
        <v>0</v>
      </c>
      <c r="AR1938">
        <v>0</v>
      </c>
      <c r="AS1938" t="s">
        <v>3</v>
      </c>
      <c r="AT1938">
        <v>8</v>
      </c>
      <c r="AU1938" t="s">
        <v>3</v>
      </c>
      <c r="AV1938">
        <v>0</v>
      </c>
      <c r="AW1938">
        <v>2</v>
      </c>
      <c r="AX1938">
        <v>35813663</v>
      </c>
      <c r="AY1938">
        <v>1</v>
      </c>
      <c r="AZ1938">
        <v>0</v>
      </c>
      <c r="BA1938">
        <v>1918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CX1938">
        <f>Y1938*Source!I1879</f>
        <v>1.7008000000000001</v>
      </c>
      <c r="CY1938">
        <f t="shared" si="315"/>
        <v>8.67</v>
      </c>
      <c r="CZ1938">
        <f t="shared" si="316"/>
        <v>0.63</v>
      </c>
      <c r="DA1938">
        <f t="shared" si="317"/>
        <v>13.76</v>
      </c>
      <c r="DB1938">
        <f t="shared" si="318"/>
        <v>5.04</v>
      </c>
      <c r="DC1938">
        <f t="shared" si="319"/>
        <v>0</v>
      </c>
    </row>
    <row r="1939" spans="1:107">
      <c r="A1939">
        <f>ROW(Source!A1879)</f>
        <v>1879</v>
      </c>
      <c r="B1939">
        <v>35806607</v>
      </c>
      <c r="C1939">
        <v>35813641</v>
      </c>
      <c r="D1939">
        <v>29111018</v>
      </c>
      <c r="E1939">
        <v>1</v>
      </c>
      <c r="F1939">
        <v>1</v>
      </c>
      <c r="G1939">
        <v>1</v>
      </c>
      <c r="H1939">
        <v>3</v>
      </c>
      <c r="I1939" t="s">
        <v>703</v>
      </c>
      <c r="J1939" t="s">
        <v>704</v>
      </c>
      <c r="K1939" t="s">
        <v>705</v>
      </c>
      <c r="L1939">
        <v>1354</v>
      </c>
      <c r="N1939">
        <v>1010</v>
      </c>
      <c r="O1939" t="s">
        <v>258</v>
      </c>
      <c r="P1939" t="s">
        <v>258</v>
      </c>
      <c r="Q1939">
        <v>1</v>
      </c>
      <c r="W1939">
        <v>0</v>
      </c>
      <c r="X1939">
        <v>-1405133353</v>
      </c>
      <c r="Y1939">
        <v>8</v>
      </c>
      <c r="AA1939">
        <v>8.67</v>
      </c>
      <c r="AB1939">
        <v>0</v>
      </c>
      <c r="AC1939">
        <v>0</v>
      </c>
      <c r="AD1939">
        <v>0</v>
      </c>
      <c r="AE1939">
        <v>0.63</v>
      </c>
      <c r="AF1939">
        <v>0</v>
      </c>
      <c r="AG1939">
        <v>0</v>
      </c>
      <c r="AH1939">
        <v>0</v>
      </c>
      <c r="AI1939">
        <v>13.76</v>
      </c>
      <c r="AJ1939">
        <v>1</v>
      </c>
      <c r="AK1939">
        <v>1</v>
      </c>
      <c r="AL1939">
        <v>1</v>
      </c>
      <c r="AN1939">
        <v>0</v>
      </c>
      <c r="AO1939">
        <v>1</v>
      </c>
      <c r="AP1939">
        <v>0</v>
      </c>
      <c r="AQ1939">
        <v>0</v>
      </c>
      <c r="AR1939">
        <v>0</v>
      </c>
      <c r="AS1939" t="s">
        <v>3</v>
      </c>
      <c r="AT1939">
        <v>8</v>
      </c>
      <c r="AU1939" t="s">
        <v>3</v>
      </c>
      <c r="AV1939">
        <v>0</v>
      </c>
      <c r="AW1939">
        <v>2</v>
      </c>
      <c r="AX1939">
        <v>35813664</v>
      </c>
      <c r="AY1939">
        <v>1</v>
      </c>
      <c r="AZ1939">
        <v>0</v>
      </c>
      <c r="BA1939">
        <v>1919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CX1939">
        <f>Y1939*Source!I1879</f>
        <v>1.7008000000000001</v>
      </c>
      <c r="CY1939">
        <f t="shared" si="315"/>
        <v>8.67</v>
      </c>
      <c r="CZ1939">
        <f t="shared" si="316"/>
        <v>0.63</v>
      </c>
      <c r="DA1939">
        <f t="shared" si="317"/>
        <v>13.76</v>
      </c>
      <c r="DB1939">
        <f t="shared" si="318"/>
        <v>5.04</v>
      </c>
      <c r="DC1939">
        <f t="shared" si="319"/>
        <v>0</v>
      </c>
    </row>
    <row r="1940" spans="1:107">
      <c r="A1940">
        <f>ROW(Source!A1879)</f>
        <v>1879</v>
      </c>
      <c r="B1940">
        <v>35806607</v>
      </c>
      <c r="C1940">
        <v>35813641</v>
      </c>
      <c r="D1940">
        <v>29110997</v>
      </c>
      <c r="E1940">
        <v>1</v>
      </c>
      <c r="F1940">
        <v>1</v>
      </c>
      <c r="G1940">
        <v>1</v>
      </c>
      <c r="H1940">
        <v>3</v>
      </c>
      <c r="I1940" t="s">
        <v>706</v>
      </c>
      <c r="J1940" t="s">
        <v>707</v>
      </c>
      <c r="K1940" t="s">
        <v>708</v>
      </c>
      <c r="L1940">
        <v>1301</v>
      </c>
      <c r="N1940">
        <v>1003</v>
      </c>
      <c r="O1940" t="s">
        <v>151</v>
      </c>
      <c r="P1940" t="s">
        <v>151</v>
      </c>
      <c r="Q1940">
        <v>1</v>
      </c>
      <c r="W1940">
        <v>0</v>
      </c>
      <c r="X1940">
        <v>1996222970</v>
      </c>
      <c r="Y1940">
        <v>101</v>
      </c>
      <c r="AA1940">
        <v>27.92</v>
      </c>
      <c r="AB1940">
        <v>0</v>
      </c>
      <c r="AC1940">
        <v>0</v>
      </c>
      <c r="AD1940">
        <v>0</v>
      </c>
      <c r="AE1940">
        <v>12.3</v>
      </c>
      <c r="AF1940">
        <v>0</v>
      </c>
      <c r="AG1940">
        <v>0</v>
      </c>
      <c r="AH1940">
        <v>0</v>
      </c>
      <c r="AI1940">
        <v>2.27</v>
      </c>
      <c r="AJ1940">
        <v>1</v>
      </c>
      <c r="AK1940">
        <v>1</v>
      </c>
      <c r="AL1940">
        <v>1</v>
      </c>
      <c r="AN1940">
        <v>0</v>
      </c>
      <c r="AO1940">
        <v>1</v>
      </c>
      <c r="AP1940">
        <v>0</v>
      </c>
      <c r="AQ1940">
        <v>0</v>
      </c>
      <c r="AR1940">
        <v>0</v>
      </c>
      <c r="AS1940" t="s">
        <v>3</v>
      </c>
      <c r="AT1940">
        <v>101</v>
      </c>
      <c r="AU1940" t="s">
        <v>3</v>
      </c>
      <c r="AV1940">
        <v>0</v>
      </c>
      <c r="AW1940">
        <v>2</v>
      </c>
      <c r="AX1940">
        <v>35813665</v>
      </c>
      <c r="AY1940">
        <v>1</v>
      </c>
      <c r="AZ1940">
        <v>0</v>
      </c>
      <c r="BA1940">
        <v>1920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CX1940">
        <f>Y1940*Source!I1879</f>
        <v>21.4726</v>
      </c>
      <c r="CY1940">
        <f t="shared" si="315"/>
        <v>27.92</v>
      </c>
      <c r="CZ1940">
        <f t="shared" si="316"/>
        <v>12.3</v>
      </c>
      <c r="DA1940">
        <f t="shared" si="317"/>
        <v>2.27</v>
      </c>
      <c r="DB1940">
        <f t="shared" si="318"/>
        <v>1242.3</v>
      </c>
      <c r="DC1940">
        <f t="shared" si="319"/>
        <v>0</v>
      </c>
    </row>
    <row r="1941" spans="1:107">
      <c r="A1941">
        <f>ROW(Source!A1880)</f>
        <v>1880</v>
      </c>
      <c r="B1941">
        <v>35806607</v>
      </c>
      <c r="C1941">
        <v>35813666</v>
      </c>
      <c r="D1941">
        <v>18409850</v>
      </c>
      <c r="E1941">
        <v>1</v>
      </c>
      <c r="F1941">
        <v>1</v>
      </c>
      <c r="G1941">
        <v>1</v>
      </c>
      <c r="H1941">
        <v>1</v>
      </c>
      <c r="I1941" t="s">
        <v>709</v>
      </c>
      <c r="J1941" t="s">
        <v>3</v>
      </c>
      <c r="K1941" t="s">
        <v>710</v>
      </c>
      <c r="L1941">
        <v>1369</v>
      </c>
      <c r="N1941">
        <v>1013</v>
      </c>
      <c r="O1941" t="s">
        <v>583</v>
      </c>
      <c r="P1941" t="s">
        <v>583</v>
      </c>
      <c r="Q1941">
        <v>1</v>
      </c>
      <c r="W1941">
        <v>0</v>
      </c>
      <c r="X1941">
        <v>855544366</v>
      </c>
      <c r="Y1941">
        <v>102.35</v>
      </c>
      <c r="AA1941">
        <v>0</v>
      </c>
      <c r="AB1941">
        <v>0</v>
      </c>
      <c r="AC1941">
        <v>0</v>
      </c>
      <c r="AD1941">
        <v>300.99</v>
      </c>
      <c r="AE1941">
        <v>0</v>
      </c>
      <c r="AF1941">
        <v>0</v>
      </c>
      <c r="AG1941">
        <v>0</v>
      </c>
      <c r="AH1941">
        <v>300.99</v>
      </c>
      <c r="AI1941">
        <v>1</v>
      </c>
      <c r="AJ1941">
        <v>1</v>
      </c>
      <c r="AK1941">
        <v>1</v>
      </c>
      <c r="AL1941">
        <v>1</v>
      </c>
      <c r="AN1941">
        <v>0</v>
      </c>
      <c r="AO1941">
        <v>1</v>
      </c>
      <c r="AP1941">
        <v>1</v>
      </c>
      <c r="AQ1941">
        <v>0</v>
      </c>
      <c r="AR1941">
        <v>0</v>
      </c>
      <c r="AS1941" t="s">
        <v>3</v>
      </c>
      <c r="AT1941">
        <v>89</v>
      </c>
      <c r="AU1941" t="s">
        <v>144</v>
      </c>
      <c r="AV1941">
        <v>1</v>
      </c>
      <c r="AW1941">
        <v>2</v>
      </c>
      <c r="AX1941">
        <v>35813686</v>
      </c>
      <c r="AY1941">
        <v>2</v>
      </c>
      <c r="AZ1941">
        <v>131072</v>
      </c>
      <c r="BA1941">
        <v>1921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CX1941">
        <f>Y1941*Source!I1880</f>
        <v>27.12275</v>
      </c>
      <c r="CY1941">
        <f>AD1941</f>
        <v>300.99</v>
      </c>
      <c r="CZ1941">
        <f>AH1941</f>
        <v>300.99</v>
      </c>
      <c r="DA1941">
        <f>AL1941</f>
        <v>1</v>
      </c>
      <c r="DB1941">
        <f>ROUND((ROUND(AT1941*CZ1941,2)*1.15),2)</f>
        <v>30806.33</v>
      </c>
      <c r="DC1941">
        <f>ROUND((ROUND(AT1941*AG1941,2)*1.15),2)</f>
        <v>0</v>
      </c>
    </row>
    <row r="1942" spans="1:107">
      <c r="A1942">
        <f>ROW(Source!A1880)</f>
        <v>1880</v>
      </c>
      <c r="B1942">
        <v>35806607</v>
      </c>
      <c r="C1942">
        <v>35813666</v>
      </c>
      <c r="D1942">
        <v>29173472</v>
      </c>
      <c r="E1942">
        <v>1</v>
      </c>
      <c r="F1942">
        <v>1</v>
      </c>
      <c r="G1942">
        <v>1</v>
      </c>
      <c r="H1942">
        <v>2</v>
      </c>
      <c r="I1942" t="s">
        <v>660</v>
      </c>
      <c r="J1942" t="s">
        <v>661</v>
      </c>
      <c r="K1942" t="s">
        <v>662</v>
      </c>
      <c r="L1942">
        <v>1368</v>
      </c>
      <c r="N1942">
        <v>1011</v>
      </c>
      <c r="O1942" t="s">
        <v>589</v>
      </c>
      <c r="P1942" t="s">
        <v>589</v>
      </c>
      <c r="Q1942">
        <v>1</v>
      </c>
      <c r="W1942">
        <v>0</v>
      </c>
      <c r="X1942">
        <v>275932499</v>
      </c>
      <c r="Y1942">
        <v>2.7</v>
      </c>
      <c r="AA1942">
        <v>0</v>
      </c>
      <c r="AB1942">
        <v>12.75</v>
      </c>
      <c r="AC1942">
        <v>0</v>
      </c>
      <c r="AD1942">
        <v>0</v>
      </c>
      <c r="AE1942">
        <v>0</v>
      </c>
      <c r="AF1942">
        <v>3</v>
      </c>
      <c r="AG1942">
        <v>0</v>
      </c>
      <c r="AH1942">
        <v>0</v>
      </c>
      <c r="AI1942">
        <v>1</v>
      </c>
      <c r="AJ1942">
        <v>4.25</v>
      </c>
      <c r="AK1942">
        <v>33.18</v>
      </c>
      <c r="AL1942">
        <v>1</v>
      </c>
      <c r="AN1942">
        <v>0</v>
      </c>
      <c r="AO1942">
        <v>1</v>
      </c>
      <c r="AP1942">
        <v>1</v>
      </c>
      <c r="AQ1942">
        <v>0</v>
      </c>
      <c r="AR1942">
        <v>0</v>
      </c>
      <c r="AS1942" t="s">
        <v>3</v>
      </c>
      <c r="AT1942">
        <v>2.16</v>
      </c>
      <c r="AU1942" t="s">
        <v>143</v>
      </c>
      <c r="AV1942">
        <v>0</v>
      </c>
      <c r="AW1942">
        <v>2</v>
      </c>
      <c r="AX1942">
        <v>35813687</v>
      </c>
      <c r="AY1942">
        <v>1</v>
      </c>
      <c r="AZ1942">
        <v>0</v>
      </c>
      <c r="BA1942">
        <v>1922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CX1942">
        <f>Y1942*Source!I1880</f>
        <v>0.71550000000000014</v>
      </c>
      <c r="CY1942">
        <f>AB1942</f>
        <v>12.75</v>
      </c>
      <c r="CZ1942">
        <f>AF1942</f>
        <v>3</v>
      </c>
      <c r="DA1942">
        <f>AJ1942</f>
        <v>4.25</v>
      </c>
      <c r="DB1942">
        <f>ROUND((ROUND(AT1942*CZ1942,2)*1.25),2)</f>
        <v>8.1</v>
      </c>
      <c r="DC1942">
        <f>ROUND((ROUND(AT1942*AG1942,2)*1.25),2)</f>
        <v>0</v>
      </c>
    </row>
    <row r="1943" spans="1:107">
      <c r="A1943">
        <f>ROW(Source!A1880)</f>
        <v>1880</v>
      </c>
      <c r="B1943">
        <v>35806607</v>
      </c>
      <c r="C1943">
        <v>35813666</v>
      </c>
      <c r="D1943">
        <v>29174538</v>
      </c>
      <c r="E1943">
        <v>1</v>
      </c>
      <c r="F1943">
        <v>1</v>
      </c>
      <c r="G1943">
        <v>1</v>
      </c>
      <c r="H1943">
        <v>2</v>
      </c>
      <c r="I1943" t="s">
        <v>712</v>
      </c>
      <c r="J1943" t="s">
        <v>820</v>
      </c>
      <c r="K1943" t="s">
        <v>714</v>
      </c>
      <c r="L1943">
        <v>1368</v>
      </c>
      <c r="N1943">
        <v>1011</v>
      </c>
      <c r="O1943" t="s">
        <v>589</v>
      </c>
      <c r="P1943" t="s">
        <v>589</v>
      </c>
      <c r="Q1943">
        <v>1</v>
      </c>
      <c r="W1943">
        <v>0</v>
      </c>
      <c r="X1943">
        <v>1107538725</v>
      </c>
      <c r="Y1943">
        <v>0.58749999999999991</v>
      </c>
      <c r="AA1943">
        <v>0</v>
      </c>
      <c r="AB1943">
        <v>187.1</v>
      </c>
      <c r="AC1943">
        <v>0</v>
      </c>
      <c r="AD1943">
        <v>0</v>
      </c>
      <c r="AE1943">
        <v>0</v>
      </c>
      <c r="AF1943">
        <v>33.590000000000003</v>
      </c>
      <c r="AG1943">
        <v>0</v>
      </c>
      <c r="AH1943">
        <v>0</v>
      </c>
      <c r="AI1943">
        <v>1</v>
      </c>
      <c r="AJ1943">
        <v>5.57</v>
      </c>
      <c r="AK1943">
        <v>33.18</v>
      </c>
      <c r="AL1943">
        <v>1</v>
      </c>
      <c r="AN1943">
        <v>0</v>
      </c>
      <c r="AO1943">
        <v>1</v>
      </c>
      <c r="AP1943">
        <v>1</v>
      </c>
      <c r="AQ1943">
        <v>0</v>
      </c>
      <c r="AR1943">
        <v>0</v>
      </c>
      <c r="AS1943" t="s">
        <v>3</v>
      </c>
      <c r="AT1943">
        <v>0.47</v>
      </c>
      <c r="AU1943" t="s">
        <v>143</v>
      </c>
      <c r="AV1943">
        <v>0</v>
      </c>
      <c r="AW1943">
        <v>2</v>
      </c>
      <c r="AX1943">
        <v>35813688</v>
      </c>
      <c r="AY1943">
        <v>1</v>
      </c>
      <c r="AZ1943">
        <v>0</v>
      </c>
      <c r="BA1943">
        <v>1923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CX1943">
        <f>Y1943*Source!I1880</f>
        <v>0.15568749999999998</v>
      </c>
      <c r="CY1943">
        <f>AB1943</f>
        <v>187.1</v>
      </c>
      <c r="CZ1943">
        <f>AF1943</f>
        <v>33.590000000000003</v>
      </c>
      <c r="DA1943">
        <f>AJ1943</f>
        <v>5.57</v>
      </c>
      <c r="DB1943">
        <f>ROUND((ROUND(AT1943*CZ1943,2)*1.25),2)</f>
        <v>19.739999999999998</v>
      </c>
      <c r="DC1943">
        <f>ROUND((ROUND(AT1943*AG1943,2)*1.25),2)</f>
        <v>0</v>
      </c>
    </row>
    <row r="1944" spans="1:107">
      <c r="A1944">
        <f>ROW(Source!A1880)</f>
        <v>1880</v>
      </c>
      <c r="B1944">
        <v>35806607</v>
      </c>
      <c r="C1944">
        <v>35813666</v>
      </c>
      <c r="D1944">
        <v>29174580</v>
      </c>
      <c r="E1944">
        <v>1</v>
      </c>
      <c r="F1944">
        <v>1</v>
      </c>
      <c r="G1944">
        <v>1</v>
      </c>
      <c r="H1944">
        <v>2</v>
      </c>
      <c r="I1944" t="s">
        <v>715</v>
      </c>
      <c r="J1944" t="s">
        <v>821</v>
      </c>
      <c r="K1944" t="s">
        <v>717</v>
      </c>
      <c r="L1944">
        <v>1368</v>
      </c>
      <c r="N1944">
        <v>1011</v>
      </c>
      <c r="O1944" t="s">
        <v>589</v>
      </c>
      <c r="P1944" t="s">
        <v>589</v>
      </c>
      <c r="Q1944">
        <v>1</v>
      </c>
      <c r="W1944">
        <v>0</v>
      </c>
      <c r="X1944">
        <v>-169468834</v>
      </c>
      <c r="Y1944">
        <v>0.66250000000000009</v>
      </c>
      <c r="AA1944">
        <v>0</v>
      </c>
      <c r="AB1944">
        <v>31.87</v>
      </c>
      <c r="AC1944">
        <v>0</v>
      </c>
      <c r="AD1944">
        <v>0</v>
      </c>
      <c r="AE1944">
        <v>0</v>
      </c>
      <c r="AF1944">
        <v>2.08</v>
      </c>
      <c r="AG1944">
        <v>0</v>
      </c>
      <c r="AH1944">
        <v>0</v>
      </c>
      <c r="AI1944">
        <v>1</v>
      </c>
      <c r="AJ1944">
        <v>15.32</v>
      </c>
      <c r="AK1944">
        <v>33.18</v>
      </c>
      <c r="AL1944">
        <v>1</v>
      </c>
      <c r="AN1944">
        <v>0</v>
      </c>
      <c r="AO1944">
        <v>1</v>
      </c>
      <c r="AP1944">
        <v>1</v>
      </c>
      <c r="AQ1944">
        <v>0</v>
      </c>
      <c r="AR1944">
        <v>0</v>
      </c>
      <c r="AS1944" t="s">
        <v>3</v>
      </c>
      <c r="AT1944">
        <v>0.53</v>
      </c>
      <c r="AU1944" t="s">
        <v>143</v>
      </c>
      <c r="AV1944">
        <v>0</v>
      </c>
      <c r="AW1944">
        <v>2</v>
      </c>
      <c r="AX1944">
        <v>35813689</v>
      </c>
      <c r="AY1944">
        <v>1</v>
      </c>
      <c r="AZ1944">
        <v>0</v>
      </c>
      <c r="BA1944">
        <v>1924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CX1944">
        <f>Y1944*Source!I1880</f>
        <v>0.17556250000000004</v>
      </c>
      <c r="CY1944">
        <f>AB1944</f>
        <v>31.87</v>
      </c>
      <c r="CZ1944">
        <f>AF1944</f>
        <v>2.08</v>
      </c>
      <c r="DA1944">
        <f>AJ1944</f>
        <v>15.32</v>
      </c>
      <c r="DB1944">
        <f>ROUND((ROUND(AT1944*CZ1944,2)*1.25),2)</f>
        <v>1.38</v>
      </c>
      <c r="DC1944">
        <f>ROUND((ROUND(AT1944*AG1944,2)*1.25),2)</f>
        <v>0</v>
      </c>
    </row>
    <row r="1945" spans="1:107">
      <c r="A1945">
        <f>ROW(Source!A1880)</f>
        <v>1880</v>
      </c>
      <c r="B1945">
        <v>35806607</v>
      </c>
      <c r="C1945">
        <v>35813666</v>
      </c>
      <c r="D1945">
        <v>29108656</v>
      </c>
      <c r="E1945">
        <v>1</v>
      </c>
      <c r="F1945">
        <v>1</v>
      </c>
      <c r="G1945">
        <v>1</v>
      </c>
      <c r="H1945">
        <v>3</v>
      </c>
      <c r="I1945" t="s">
        <v>850</v>
      </c>
      <c r="J1945" t="s">
        <v>886</v>
      </c>
      <c r="K1945" t="s">
        <v>852</v>
      </c>
      <c r="L1945">
        <v>1354</v>
      </c>
      <c r="N1945">
        <v>1010</v>
      </c>
      <c r="O1945" t="s">
        <v>258</v>
      </c>
      <c r="P1945" t="s">
        <v>258</v>
      </c>
      <c r="Q1945">
        <v>1</v>
      </c>
      <c r="W1945">
        <v>0</v>
      </c>
      <c r="X1945">
        <v>1057373551</v>
      </c>
      <c r="Y1945">
        <v>7</v>
      </c>
      <c r="AA1945">
        <v>103.47</v>
      </c>
      <c r="AB1945">
        <v>0</v>
      </c>
      <c r="AC1945">
        <v>0</v>
      </c>
      <c r="AD1945">
        <v>0</v>
      </c>
      <c r="AE1945">
        <v>13.87</v>
      </c>
      <c r="AF1945">
        <v>0</v>
      </c>
      <c r="AG1945">
        <v>0</v>
      </c>
      <c r="AH1945">
        <v>0</v>
      </c>
      <c r="AI1945">
        <v>7.46</v>
      </c>
      <c r="AJ1945">
        <v>1</v>
      </c>
      <c r="AK1945">
        <v>1</v>
      </c>
      <c r="AL1945">
        <v>1</v>
      </c>
      <c r="AN1945">
        <v>0</v>
      </c>
      <c r="AO1945">
        <v>1</v>
      </c>
      <c r="AP1945">
        <v>0</v>
      </c>
      <c r="AQ1945">
        <v>0</v>
      </c>
      <c r="AR1945">
        <v>0</v>
      </c>
      <c r="AS1945" t="s">
        <v>3</v>
      </c>
      <c r="AT1945">
        <v>7</v>
      </c>
      <c r="AU1945" t="s">
        <v>3</v>
      </c>
      <c r="AV1945">
        <v>0</v>
      </c>
      <c r="AW1945">
        <v>2</v>
      </c>
      <c r="AX1945">
        <v>35813690</v>
      </c>
      <c r="AY1945">
        <v>1</v>
      </c>
      <c r="AZ1945">
        <v>0</v>
      </c>
      <c r="BA1945">
        <v>1925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CX1945">
        <f>Y1945*Source!I1880</f>
        <v>1.855</v>
      </c>
      <c r="CY1945">
        <f t="shared" ref="CY1945:CY1959" si="320">AA1945</f>
        <v>103.47</v>
      </c>
      <c r="CZ1945">
        <f t="shared" ref="CZ1945:CZ1959" si="321">AE1945</f>
        <v>13.87</v>
      </c>
      <c r="DA1945">
        <f t="shared" ref="DA1945:DA1959" si="322">AI1945</f>
        <v>7.46</v>
      </c>
      <c r="DB1945">
        <f t="shared" ref="DB1945:DB1959" si="323">ROUND(ROUND(AT1945*CZ1945,2),2)</f>
        <v>97.09</v>
      </c>
      <c r="DC1945">
        <f t="shared" ref="DC1945:DC1959" si="324">ROUND(ROUND(AT1945*AG1945,2),2)</f>
        <v>0</v>
      </c>
    </row>
    <row r="1946" spans="1:107">
      <c r="A1946">
        <f>ROW(Source!A1880)</f>
        <v>1880</v>
      </c>
      <c r="B1946">
        <v>35806607</v>
      </c>
      <c r="C1946">
        <v>35813666</v>
      </c>
      <c r="D1946">
        <v>29109354</v>
      </c>
      <c r="E1946">
        <v>1</v>
      </c>
      <c r="F1946">
        <v>1</v>
      </c>
      <c r="G1946">
        <v>1</v>
      </c>
      <c r="H1946">
        <v>3</v>
      </c>
      <c r="I1946" t="s">
        <v>718</v>
      </c>
      <c r="J1946" t="s">
        <v>822</v>
      </c>
      <c r="K1946" t="s">
        <v>720</v>
      </c>
      <c r="L1946">
        <v>1346</v>
      </c>
      <c r="N1946">
        <v>1009</v>
      </c>
      <c r="O1946" t="s">
        <v>170</v>
      </c>
      <c r="P1946" t="s">
        <v>170</v>
      </c>
      <c r="Q1946">
        <v>1</v>
      </c>
      <c r="W1946">
        <v>0</v>
      </c>
      <c r="X1946">
        <v>-882693383</v>
      </c>
      <c r="Y1946">
        <v>10</v>
      </c>
      <c r="AA1946">
        <v>64.010000000000005</v>
      </c>
      <c r="AB1946">
        <v>0</v>
      </c>
      <c r="AC1946">
        <v>0</v>
      </c>
      <c r="AD1946">
        <v>0</v>
      </c>
      <c r="AE1946">
        <v>46.72</v>
      </c>
      <c r="AF1946">
        <v>0</v>
      </c>
      <c r="AG1946">
        <v>0</v>
      </c>
      <c r="AH1946">
        <v>0</v>
      </c>
      <c r="AI1946">
        <v>1.37</v>
      </c>
      <c r="AJ1946">
        <v>1</v>
      </c>
      <c r="AK1946">
        <v>1</v>
      </c>
      <c r="AL1946">
        <v>1</v>
      </c>
      <c r="AN1946">
        <v>0</v>
      </c>
      <c r="AO1946">
        <v>1</v>
      </c>
      <c r="AP1946">
        <v>0</v>
      </c>
      <c r="AQ1946">
        <v>0</v>
      </c>
      <c r="AR1946">
        <v>0</v>
      </c>
      <c r="AS1946" t="s">
        <v>3</v>
      </c>
      <c r="AT1946">
        <v>10</v>
      </c>
      <c r="AU1946" t="s">
        <v>3</v>
      </c>
      <c r="AV1946">
        <v>0</v>
      </c>
      <c r="AW1946">
        <v>2</v>
      </c>
      <c r="AX1946">
        <v>35813691</v>
      </c>
      <c r="AY1946">
        <v>1</v>
      </c>
      <c r="AZ1946">
        <v>0</v>
      </c>
      <c r="BA1946">
        <v>1926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CX1946">
        <f>Y1946*Source!I1880</f>
        <v>2.6500000000000004</v>
      </c>
      <c r="CY1946">
        <f t="shared" si="320"/>
        <v>64.010000000000005</v>
      </c>
      <c r="CZ1946">
        <f t="shared" si="321"/>
        <v>46.72</v>
      </c>
      <c r="DA1946">
        <f t="shared" si="322"/>
        <v>1.37</v>
      </c>
      <c r="DB1946">
        <f t="shared" si="323"/>
        <v>467.2</v>
      </c>
      <c r="DC1946">
        <f t="shared" si="324"/>
        <v>0</v>
      </c>
    </row>
    <row r="1947" spans="1:107">
      <c r="A1947">
        <f>ROW(Source!A1880)</f>
        <v>1880</v>
      </c>
      <c r="B1947">
        <v>35806607</v>
      </c>
      <c r="C1947">
        <v>35813666</v>
      </c>
      <c r="D1947">
        <v>29109414</v>
      </c>
      <c r="E1947">
        <v>1</v>
      </c>
      <c r="F1947">
        <v>1</v>
      </c>
      <c r="G1947">
        <v>1</v>
      </c>
      <c r="H1947">
        <v>3</v>
      </c>
      <c r="I1947" t="s">
        <v>721</v>
      </c>
      <c r="J1947" t="s">
        <v>887</v>
      </c>
      <c r="K1947" t="s">
        <v>723</v>
      </c>
      <c r="L1947">
        <v>1346</v>
      </c>
      <c r="N1947">
        <v>1009</v>
      </c>
      <c r="O1947" t="s">
        <v>170</v>
      </c>
      <c r="P1947" t="s">
        <v>170</v>
      </c>
      <c r="Q1947">
        <v>1</v>
      </c>
      <c r="W1947">
        <v>0</v>
      </c>
      <c r="X1947">
        <v>1092262719</v>
      </c>
      <c r="Y1947">
        <v>119</v>
      </c>
      <c r="AA1947">
        <v>10.1</v>
      </c>
      <c r="AB1947">
        <v>0</v>
      </c>
      <c r="AC1947">
        <v>0</v>
      </c>
      <c r="AD1947">
        <v>0</v>
      </c>
      <c r="AE1947">
        <v>1.58</v>
      </c>
      <c r="AF1947">
        <v>0</v>
      </c>
      <c r="AG1947">
        <v>0</v>
      </c>
      <c r="AH1947">
        <v>0</v>
      </c>
      <c r="AI1947">
        <v>6.39</v>
      </c>
      <c r="AJ1947">
        <v>1</v>
      </c>
      <c r="AK1947">
        <v>1</v>
      </c>
      <c r="AL1947">
        <v>1</v>
      </c>
      <c r="AN1947">
        <v>0</v>
      </c>
      <c r="AO1947">
        <v>1</v>
      </c>
      <c r="AP1947">
        <v>0</v>
      </c>
      <c r="AQ1947">
        <v>0</v>
      </c>
      <c r="AR1947">
        <v>0</v>
      </c>
      <c r="AS1947" t="s">
        <v>3</v>
      </c>
      <c r="AT1947">
        <v>119</v>
      </c>
      <c r="AU1947" t="s">
        <v>3</v>
      </c>
      <c r="AV1947">
        <v>0</v>
      </c>
      <c r="AW1947">
        <v>2</v>
      </c>
      <c r="AX1947">
        <v>35813692</v>
      </c>
      <c r="AY1947">
        <v>1</v>
      </c>
      <c r="AZ1947">
        <v>0</v>
      </c>
      <c r="BA1947">
        <v>1927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CX1947">
        <f>Y1947*Source!I1880</f>
        <v>31.535</v>
      </c>
      <c r="CY1947">
        <f t="shared" si="320"/>
        <v>10.1</v>
      </c>
      <c r="CZ1947">
        <f t="shared" si="321"/>
        <v>1.58</v>
      </c>
      <c r="DA1947">
        <f t="shared" si="322"/>
        <v>6.39</v>
      </c>
      <c r="DB1947">
        <f t="shared" si="323"/>
        <v>188.02</v>
      </c>
      <c r="DC1947">
        <f t="shared" si="324"/>
        <v>0</v>
      </c>
    </row>
    <row r="1948" spans="1:107">
      <c r="A1948">
        <f>ROW(Source!A1880)</f>
        <v>1880</v>
      </c>
      <c r="B1948">
        <v>35806607</v>
      </c>
      <c r="C1948">
        <v>35813666</v>
      </c>
      <c r="D1948">
        <v>29109781</v>
      </c>
      <c r="E1948">
        <v>1</v>
      </c>
      <c r="F1948">
        <v>1</v>
      </c>
      <c r="G1948">
        <v>1</v>
      </c>
      <c r="H1948">
        <v>3</v>
      </c>
      <c r="I1948" t="s">
        <v>724</v>
      </c>
      <c r="J1948" t="s">
        <v>823</v>
      </c>
      <c r="K1948" t="s">
        <v>726</v>
      </c>
      <c r="L1948">
        <v>1346</v>
      </c>
      <c r="N1948">
        <v>1009</v>
      </c>
      <c r="O1948" t="s">
        <v>170</v>
      </c>
      <c r="P1948" t="s">
        <v>170</v>
      </c>
      <c r="Q1948">
        <v>1</v>
      </c>
      <c r="W1948">
        <v>0</v>
      </c>
      <c r="X1948">
        <v>-306339415</v>
      </c>
      <c r="Y1948">
        <v>9</v>
      </c>
      <c r="AA1948">
        <v>60.38</v>
      </c>
      <c r="AB1948">
        <v>0</v>
      </c>
      <c r="AC1948">
        <v>0</v>
      </c>
      <c r="AD1948">
        <v>0</v>
      </c>
      <c r="AE1948">
        <v>11.12</v>
      </c>
      <c r="AF1948">
        <v>0</v>
      </c>
      <c r="AG1948">
        <v>0</v>
      </c>
      <c r="AH1948">
        <v>0</v>
      </c>
      <c r="AI1948">
        <v>5.43</v>
      </c>
      <c r="AJ1948">
        <v>1</v>
      </c>
      <c r="AK1948">
        <v>1</v>
      </c>
      <c r="AL1948">
        <v>1</v>
      </c>
      <c r="AN1948">
        <v>0</v>
      </c>
      <c r="AO1948">
        <v>1</v>
      </c>
      <c r="AP1948">
        <v>0</v>
      </c>
      <c r="AQ1948">
        <v>0</v>
      </c>
      <c r="AR1948">
        <v>0</v>
      </c>
      <c r="AS1948" t="s">
        <v>3</v>
      </c>
      <c r="AT1948">
        <v>9</v>
      </c>
      <c r="AU1948" t="s">
        <v>3</v>
      </c>
      <c r="AV1948">
        <v>0</v>
      </c>
      <c r="AW1948">
        <v>2</v>
      </c>
      <c r="AX1948">
        <v>35813693</v>
      </c>
      <c r="AY1948">
        <v>1</v>
      </c>
      <c r="AZ1948">
        <v>0</v>
      </c>
      <c r="BA1948">
        <v>1928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CX1948">
        <f>Y1948*Source!I1880</f>
        <v>2.3850000000000002</v>
      </c>
      <c r="CY1948">
        <f t="shared" si="320"/>
        <v>60.38</v>
      </c>
      <c r="CZ1948">
        <f t="shared" si="321"/>
        <v>11.12</v>
      </c>
      <c r="DA1948">
        <f t="shared" si="322"/>
        <v>5.43</v>
      </c>
      <c r="DB1948">
        <f t="shared" si="323"/>
        <v>100.08</v>
      </c>
      <c r="DC1948">
        <f t="shared" si="324"/>
        <v>0</v>
      </c>
    </row>
    <row r="1949" spans="1:107">
      <c r="A1949">
        <f>ROW(Source!A1880)</f>
        <v>1880</v>
      </c>
      <c r="B1949">
        <v>35806607</v>
      </c>
      <c r="C1949">
        <v>35813666</v>
      </c>
      <c r="D1949">
        <v>29109782</v>
      </c>
      <c r="E1949">
        <v>1</v>
      </c>
      <c r="F1949">
        <v>1</v>
      </c>
      <c r="G1949">
        <v>1</v>
      </c>
      <c r="H1949">
        <v>3</v>
      </c>
      <c r="I1949" t="s">
        <v>727</v>
      </c>
      <c r="J1949" t="s">
        <v>824</v>
      </c>
      <c r="K1949" t="s">
        <v>729</v>
      </c>
      <c r="L1949">
        <v>1346</v>
      </c>
      <c r="N1949">
        <v>1009</v>
      </c>
      <c r="O1949" t="s">
        <v>170</v>
      </c>
      <c r="P1949" t="s">
        <v>170</v>
      </c>
      <c r="Q1949">
        <v>1</v>
      </c>
      <c r="W1949">
        <v>0</v>
      </c>
      <c r="X1949">
        <v>-71279152</v>
      </c>
      <c r="Y1949">
        <v>85</v>
      </c>
      <c r="AA1949">
        <v>16.309999999999999</v>
      </c>
      <c r="AB1949">
        <v>0</v>
      </c>
      <c r="AC1949">
        <v>0</v>
      </c>
      <c r="AD1949">
        <v>0</v>
      </c>
      <c r="AE1949">
        <v>4.3600000000000003</v>
      </c>
      <c r="AF1949">
        <v>0</v>
      </c>
      <c r="AG1949">
        <v>0</v>
      </c>
      <c r="AH1949">
        <v>0</v>
      </c>
      <c r="AI1949">
        <v>3.74</v>
      </c>
      <c r="AJ1949">
        <v>1</v>
      </c>
      <c r="AK1949">
        <v>1</v>
      </c>
      <c r="AL1949">
        <v>1</v>
      </c>
      <c r="AN1949">
        <v>0</v>
      </c>
      <c r="AO1949">
        <v>1</v>
      </c>
      <c r="AP1949">
        <v>0</v>
      </c>
      <c r="AQ1949">
        <v>0</v>
      </c>
      <c r="AR1949">
        <v>0</v>
      </c>
      <c r="AS1949" t="s">
        <v>3</v>
      </c>
      <c r="AT1949">
        <v>85</v>
      </c>
      <c r="AU1949" t="s">
        <v>3</v>
      </c>
      <c r="AV1949">
        <v>0</v>
      </c>
      <c r="AW1949">
        <v>2</v>
      </c>
      <c r="AX1949">
        <v>35813694</v>
      </c>
      <c r="AY1949">
        <v>1</v>
      </c>
      <c r="AZ1949">
        <v>0</v>
      </c>
      <c r="BA1949">
        <v>1929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CX1949">
        <f>Y1949*Source!I1880</f>
        <v>22.525000000000002</v>
      </c>
      <c r="CY1949">
        <f t="shared" si="320"/>
        <v>16.309999999999999</v>
      </c>
      <c r="CZ1949">
        <f t="shared" si="321"/>
        <v>4.3600000000000003</v>
      </c>
      <c r="DA1949">
        <f t="shared" si="322"/>
        <v>3.74</v>
      </c>
      <c r="DB1949">
        <f t="shared" si="323"/>
        <v>370.6</v>
      </c>
      <c r="DC1949">
        <f t="shared" si="324"/>
        <v>0</v>
      </c>
    </row>
    <row r="1950" spans="1:107">
      <c r="A1950">
        <f>ROW(Source!A1880)</f>
        <v>1880</v>
      </c>
      <c r="B1950">
        <v>35806607</v>
      </c>
      <c r="C1950">
        <v>35813666</v>
      </c>
      <c r="D1950">
        <v>29110699</v>
      </c>
      <c r="E1950">
        <v>1</v>
      </c>
      <c r="F1950">
        <v>1</v>
      </c>
      <c r="G1950">
        <v>1</v>
      </c>
      <c r="H1950">
        <v>3</v>
      </c>
      <c r="I1950" t="s">
        <v>730</v>
      </c>
      <c r="J1950" t="s">
        <v>825</v>
      </c>
      <c r="K1950" t="s">
        <v>732</v>
      </c>
      <c r="L1950">
        <v>1301</v>
      </c>
      <c r="N1950">
        <v>1003</v>
      </c>
      <c r="O1950" t="s">
        <v>151</v>
      </c>
      <c r="P1950" t="s">
        <v>151</v>
      </c>
      <c r="Q1950">
        <v>1</v>
      </c>
      <c r="W1950">
        <v>0</v>
      </c>
      <c r="X1950">
        <v>1063889258</v>
      </c>
      <c r="Y1950">
        <v>120</v>
      </c>
      <c r="AA1950">
        <v>1.24</v>
      </c>
      <c r="AB1950">
        <v>0</v>
      </c>
      <c r="AC1950">
        <v>0</v>
      </c>
      <c r="AD1950">
        <v>0</v>
      </c>
      <c r="AE1950">
        <v>0.17</v>
      </c>
      <c r="AF1950">
        <v>0</v>
      </c>
      <c r="AG1950">
        <v>0</v>
      </c>
      <c r="AH1950">
        <v>0</v>
      </c>
      <c r="AI1950">
        <v>7.29</v>
      </c>
      <c r="AJ1950">
        <v>1</v>
      </c>
      <c r="AK1950">
        <v>1</v>
      </c>
      <c r="AL1950">
        <v>1</v>
      </c>
      <c r="AN1950">
        <v>0</v>
      </c>
      <c r="AO1950">
        <v>1</v>
      </c>
      <c r="AP1950">
        <v>0</v>
      </c>
      <c r="AQ1950">
        <v>0</v>
      </c>
      <c r="AR1950">
        <v>0</v>
      </c>
      <c r="AS1950" t="s">
        <v>3</v>
      </c>
      <c r="AT1950">
        <v>120</v>
      </c>
      <c r="AU1950" t="s">
        <v>3</v>
      </c>
      <c r="AV1950">
        <v>0</v>
      </c>
      <c r="AW1950">
        <v>2</v>
      </c>
      <c r="AX1950">
        <v>35813695</v>
      </c>
      <c r="AY1950">
        <v>1</v>
      </c>
      <c r="AZ1950">
        <v>0</v>
      </c>
      <c r="BA1950">
        <v>1930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CX1950">
        <f>Y1950*Source!I1880</f>
        <v>31.8</v>
      </c>
      <c r="CY1950">
        <f t="shared" si="320"/>
        <v>1.24</v>
      </c>
      <c r="CZ1950">
        <f t="shared" si="321"/>
        <v>0.17</v>
      </c>
      <c r="DA1950">
        <f t="shared" si="322"/>
        <v>7.29</v>
      </c>
      <c r="DB1950">
        <f t="shared" si="323"/>
        <v>20.399999999999999</v>
      </c>
      <c r="DC1950">
        <f t="shared" si="324"/>
        <v>0</v>
      </c>
    </row>
    <row r="1951" spans="1:107">
      <c r="A1951">
        <f>ROW(Source!A1880)</f>
        <v>1880</v>
      </c>
      <c r="B1951">
        <v>35806607</v>
      </c>
      <c r="C1951">
        <v>35813666</v>
      </c>
      <c r="D1951">
        <v>29110797</v>
      </c>
      <c r="E1951">
        <v>1</v>
      </c>
      <c r="F1951">
        <v>1</v>
      </c>
      <c r="G1951">
        <v>1</v>
      </c>
      <c r="H1951">
        <v>3</v>
      </c>
      <c r="I1951" t="s">
        <v>733</v>
      </c>
      <c r="J1951" t="s">
        <v>826</v>
      </c>
      <c r="K1951" t="s">
        <v>735</v>
      </c>
      <c r="L1951">
        <v>1301</v>
      </c>
      <c r="N1951">
        <v>1003</v>
      </c>
      <c r="O1951" t="s">
        <v>151</v>
      </c>
      <c r="P1951" t="s">
        <v>151</v>
      </c>
      <c r="Q1951">
        <v>1</v>
      </c>
      <c r="W1951">
        <v>0</v>
      </c>
      <c r="X1951">
        <v>1919953005</v>
      </c>
      <c r="Y1951">
        <v>82</v>
      </c>
      <c r="AA1951">
        <v>15.5</v>
      </c>
      <c r="AB1951">
        <v>0</v>
      </c>
      <c r="AC1951">
        <v>0</v>
      </c>
      <c r="AD1951">
        <v>0</v>
      </c>
      <c r="AE1951">
        <v>1.74</v>
      </c>
      <c r="AF1951">
        <v>0</v>
      </c>
      <c r="AG1951">
        <v>0</v>
      </c>
      <c r="AH1951">
        <v>0</v>
      </c>
      <c r="AI1951">
        <v>8.91</v>
      </c>
      <c r="AJ1951">
        <v>1</v>
      </c>
      <c r="AK1951">
        <v>1</v>
      </c>
      <c r="AL1951">
        <v>1</v>
      </c>
      <c r="AN1951">
        <v>0</v>
      </c>
      <c r="AO1951">
        <v>1</v>
      </c>
      <c r="AP1951">
        <v>0</v>
      </c>
      <c r="AQ1951">
        <v>0</v>
      </c>
      <c r="AR1951">
        <v>0</v>
      </c>
      <c r="AS1951" t="s">
        <v>3</v>
      </c>
      <c r="AT1951">
        <v>82</v>
      </c>
      <c r="AU1951" t="s">
        <v>3</v>
      </c>
      <c r="AV1951">
        <v>0</v>
      </c>
      <c r="AW1951">
        <v>2</v>
      </c>
      <c r="AX1951">
        <v>35813696</v>
      </c>
      <c r="AY1951">
        <v>1</v>
      </c>
      <c r="AZ1951">
        <v>0</v>
      </c>
      <c r="BA1951">
        <v>1931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CX1951">
        <f>Y1951*Source!I1880</f>
        <v>21.73</v>
      </c>
      <c r="CY1951">
        <f t="shared" si="320"/>
        <v>15.5</v>
      </c>
      <c r="CZ1951">
        <f t="shared" si="321"/>
        <v>1.74</v>
      </c>
      <c r="DA1951">
        <f t="shared" si="322"/>
        <v>8.91</v>
      </c>
      <c r="DB1951">
        <f t="shared" si="323"/>
        <v>142.68</v>
      </c>
      <c r="DC1951">
        <f t="shared" si="324"/>
        <v>0</v>
      </c>
    </row>
    <row r="1952" spans="1:107">
      <c r="A1952">
        <f>ROW(Source!A1880)</f>
        <v>1880</v>
      </c>
      <c r="B1952">
        <v>35806607</v>
      </c>
      <c r="C1952">
        <v>35813666</v>
      </c>
      <c r="D1952">
        <v>29110815</v>
      </c>
      <c r="E1952">
        <v>1</v>
      </c>
      <c r="F1952">
        <v>1</v>
      </c>
      <c r="G1952">
        <v>1</v>
      </c>
      <c r="H1952">
        <v>3</v>
      </c>
      <c r="I1952" t="s">
        <v>736</v>
      </c>
      <c r="J1952" t="s">
        <v>888</v>
      </c>
      <c r="K1952" t="s">
        <v>738</v>
      </c>
      <c r="L1952">
        <v>1301</v>
      </c>
      <c r="N1952">
        <v>1003</v>
      </c>
      <c r="O1952" t="s">
        <v>151</v>
      </c>
      <c r="P1952" t="s">
        <v>151</v>
      </c>
      <c r="Q1952">
        <v>1</v>
      </c>
      <c r="W1952">
        <v>0</v>
      </c>
      <c r="X1952">
        <v>-1169660804</v>
      </c>
      <c r="Y1952">
        <v>116</v>
      </c>
      <c r="AA1952">
        <v>6.29</v>
      </c>
      <c r="AB1952">
        <v>0</v>
      </c>
      <c r="AC1952">
        <v>0</v>
      </c>
      <c r="AD1952">
        <v>0</v>
      </c>
      <c r="AE1952">
        <v>0.85</v>
      </c>
      <c r="AF1952">
        <v>0</v>
      </c>
      <c r="AG1952">
        <v>0</v>
      </c>
      <c r="AH1952">
        <v>0</v>
      </c>
      <c r="AI1952">
        <v>7.4</v>
      </c>
      <c r="AJ1952">
        <v>1</v>
      </c>
      <c r="AK1952">
        <v>1</v>
      </c>
      <c r="AL1952">
        <v>1</v>
      </c>
      <c r="AN1952">
        <v>0</v>
      </c>
      <c r="AO1952">
        <v>1</v>
      </c>
      <c r="AP1952">
        <v>0</v>
      </c>
      <c r="AQ1952">
        <v>0</v>
      </c>
      <c r="AR1952">
        <v>0</v>
      </c>
      <c r="AS1952" t="s">
        <v>3</v>
      </c>
      <c r="AT1952">
        <v>116</v>
      </c>
      <c r="AU1952" t="s">
        <v>3</v>
      </c>
      <c r="AV1952">
        <v>0</v>
      </c>
      <c r="AW1952">
        <v>2</v>
      </c>
      <c r="AX1952">
        <v>35813697</v>
      </c>
      <c r="AY1952">
        <v>1</v>
      </c>
      <c r="AZ1952">
        <v>0</v>
      </c>
      <c r="BA1952">
        <v>1932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CX1952">
        <f>Y1952*Source!I1880</f>
        <v>30.740000000000002</v>
      </c>
      <c r="CY1952">
        <f t="shared" si="320"/>
        <v>6.29</v>
      </c>
      <c r="CZ1952">
        <f t="shared" si="321"/>
        <v>0.85</v>
      </c>
      <c r="DA1952">
        <f t="shared" si="322"/>
        <v>7.4</v>
      </c>
      <c r="DB1952">
        <f t="shared" si="323"/>
        <v>98.6</v>
      </c>
      <c r="DC1952">
        <f t="shared" si="324"/>
        <v>0</v>
      </c>
    </row>
    <row r="1953" spans="1:107">
      <c r="A1953">
        <f>ROW(Source!A1880)</f>
        <v>1880</v>
      </c>
      <c r="B1953">
        <v>35806607</v>
      </c>
      <c r="C1953">
        <v>35813666</v>
      </c>
      <c r="D1953">
        <v>29111455</v>
      </c>
      <c r="E1953">
        <v>1</v>
      </c>
      <c r="F1953">
        <v>1</v>
      </c>
      <c r="G1953">
        <v>1</v>
      </c>
      <c r="H1953">
        <v>3</v>
      </c>
      <c r="I1953" t="s">
        <v>219</v>
      </c>
      <c r="J1953" t="s">
        <v>275</v>
      </c>
      <c r="K1953" t="s">
        <v>220</v>
      </c>
      <c r="L1953">
        <v>1327</v>
      </c>
      <c r="N1953">
        <v>1005</v>
      </c>
      <c r="O1953" t="s">
        <v>165</v>
      </c>
      <c r="P1953" t="s">
        <v>165</v>
      </c>
      <c r="Q1953">
        <v>1</v>
      </c>
      <c r="W1953">
        <v>0</v>
      </c>
      <c r="X1953">
        <v>-1126346608</v>
      </c>
      <c r="Y1953">
        <v>212</v>
      </c>
      <c r="AA1953">
        <v>73.790000000000006</v>
      </c>
      <c r="AB1953">
        <v>0</v>
      </c>
      <c r="AC1953">
        <v>0</v>
      </c>
      <c r="AD1953">
        <v>0</v>
      </c>
      <c r="AE1953">
        <v>15.06</v>
      </c>
      <c r="AF1953">
        <v>0</v>
      </c>
      <c r="AG1953">
        <v>0</v>
      </c>
      <c r="AH1953">
        <v>0</v>
      </c>
      <c r="AI1953">
        <v>4.9000000000000004</v>
      </c>
      <c r="AJ1953">
        <v>1</v>
      </c>
      <c r="AK1953">
        <v>1</v>
      </c>
      <c r="AL1953">
        <v>1</v>
      </c>
      <c r="AN1953">
        <v>0</v>
      </c>
      <c r="AO1953">
        <v>1</v>
      </c>
      <c r="AP1953">
        <v>0</v>
      </c>
      <c r="AQ1953">
        <v>0</v>
      </c>
      <c r="AR1953">
        <v>0</v>
      </c>
      <c r="AS1953" t="s">
        <v>3</v>
      </c>
      <c r="AT1953">
        <v>212</v>
      </c>
      <c r="AU1953" t="s">
        <v>3</v>
      </c>
      <c r="AV1953">
        <v>0</v>
      </c>
      <c r="AW1953">
        <v>2</v>
      </c>
      <c r="AX1953">
        <v>35813698</v>
      </c>
      <c r="AY1953">
        <v>1</v>
      </c>
      <c r="AZ1953">
        <v>0</v>
      </c>
      <c r="BA1953">
        <v>1933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CX1953">
        <f>Y1953*Source!I1880</f>
        <v>56.18</v>
      </c>
      <c r="CY1953">
        <f t="shared" si="320"/>
        <v>73.790000000000006</v>
      </c>
      <c r="CZ1953">
        <f t="shared" si="321"/>
        <v>15.06</v>
      </c>
      <c r="DA1953">
        <f t="shared" si="322"/>
        <v>4.9000000000000004</v>
      </c>
      <c r="DB1953">
        <f t="shared" si="323"/>
        <v>3192.72</v>
      </c>
      <c r="DC1953">
        <f t="shared" si="324"/>
        <v>0</v>
      </c>
    </row>
    <row r="1954" spans="1:107">
      <c r="A1954">
        <f>ROW(Source!A1880)</f>
        <v>1880</v>
      </c>
      <c r="B1954">
        <v>35806607</v>
      </c>
      <c r="C1954">
        <v>35813666</v>
      </c>
      <c r="D1954">
        <v>29114733</v>
      </c>
      <c r="E1954">
        <v>1</v>
      </c>
      <c r="F1954">
        <v>1</v>
      </c>
      <c r="G1954">
        <v>1</v>
      </c>
      <c r="H1954">
        <v>3</v>
      </c>
      <c r="I1954" t="s">
        <v>739</v>
      </c>
      <c r="J1954" t="s">
        <v>830</v>
      </c>
      <c r="K1954" t="s">
        <v>741</v>
      </c>
      <c r="L1954">
        <v>1354</v>
      </c>
      <c r="N1954">
        <v>1010</v>
      </c>
      <c r="O1954" t="s">
        <v>258</v>
      </c>
      <c r="P1954" t="s">
        <v>258</v>
      </c>
      <c r="Q1954">
        <v>1</v>
      </c>
      <c r="W1954">
        <v>0</v>
      </c>
      <c r="X1954">
        <v>-1352915271</v>
      </c>
      <c r="Y1954">
        <v>735</v>
      </c>
      <c r="AA1954">
        <v>0.3</v>
      </c>
      <c r="AB1954">
        <v>0</v>
      </c>
      <c r="AC1954">
        <v>0</v>
      </c>
      <c r="AD1954">
        <v>0</v>
      </c>
      <c r="AE1954">
        <v>0.02</v>
      </c>
      <c r="AF1954">
        <v>0</v>
      </c>
      <c r="AG1954">
        <v>0</v>
      </c>
      <c r="AH1954">
        <v>0</v>
      </c>
      <c r="AI1954">
        <v>14.91</v>
      </c>
      <c r="AJ1954">
        <v>1</v>
      </c>
      <c r="AK1954">
        <v>1</v>
      </c>
      <c r="AL1954">
        <v>1</v>
      </c>
      <c r="AN1954">
        <v>0</v>
      </c>
      <c r="AO1954">
        <v>1</v>
      </c>
      <c r="AP1954">
        <v>0</v>
      </c>
      <c r="AQ1954">
        <v>0</v>
      </c>
      <c r="AR1954">
        <v>0</v>
      </c>
      <c r="AS1954" t="s">
        <v>3</v>
      </c>
      <c r="AT1954">
        <v>735</v>
      </c>
      <c r="AU1954" t="s">
        <v>3</v>
      </c>
      <c r="AV1954">
        <v>0</v>
      </c>
      <c r="AW1954">
        <v>2</v>
      </c>
      <c r="AX1954">
        <v>35813699</v>
      </c>
      <c r="AY1954">
        <v>1</v>
      </c>
      <c r="AZ1954">
        <v>0</v>
      </c>
      <c r="BA1954">
        <v>1934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CX1954">
        <f>Y1954*Source!I1880</f>
        <v>194.77500000000001</v>
      </c>
      <c r="CY1954">
        <f t="shared" si="320"/>
        <v>0.3</v>
      </c>
      <c r="CZ1954">
        <f t="shared" si="321"/>
        <v>0.02</v>
      </c>
      <c r="DA1954">
        <f t="shared" si="322"/>
        <v>14.91</v>
      </c>
      <c r="DB1954">
        <f t="shared" si="323"/>
        <v>14.7</v>
      </c>
      <c r="DC1954">
        <f t="shared" si="324"/>
        <v>0</v>
      </c>
    </row>
    <row r="1955" spans="1:107">
      <c r="A1955">
        <f>ROW(Source!A1880)</f>
        <v>1880</v>
      </c>
      <c r="B1955">
        <v>35806607</v>
      </c>
      <c r="C1955">
        <v>35813666</v>
      </c>
      <c r="D1955">
        <v>29114734</v>
      </c>
      <c r="E1955">
        <v>1</v>
      </c>
      <c r="F1955">
        <v>1</v>
      </c>
      <c r="G1955">
        <v>1</v>
      </c>
      <c r="H1955">
        <v>3</v>
      </c>
      <c r="I1955" t="s">
        <v>742</v>
      </c>
      <c r="J1955" t="s">
        <v>889</v>
      </c>
      <c r="K1955" t="s">
        <v>744</v>
      </c>
      <c r="L1955">
        <v>1354</v>
      </c>
      <c r="N1955">
        <v>1010</v>
      </c>
      <c r="O1955" t="s">
        <v>258</v>
      </c>
      <c r="P1955" t="s">
        <v>258</v>
      </c>
      <c r="Q1955">
        <v>1</v>
      </c>
      <c r="W1955">
        <v>0</v>
      </c>
      <c r="X1955">
        <v>1370092194</v>
      </c>
      <c r="Y1955">
        <v>1855</v>
      </c>
      <c r="AA1955">
        <v>0.38</v>
      </c>
      <c r="AB1955">
        <v>0</v>
      </c>
      <c r="AC1955">
        <v>0</v>
      </c>
      <c r="AD1955">
        <v>0</v>
      </c>
      <c r="AE1955">
        <v>0.03</v>
      </c>
      <c r="AF1955">
        <v>0</v>
      </c>
      <c r="AG1955">
        <v>0</v>
      </c>
      <c r="AH1955">
        <v>0</v>
      </c>
      <c r="AI1955">
        <v>12.55</v>
      </c>
      <c r="AJ1955">
        <v>1</v>
      </c>
      <c r="AK1955">
        <v>1</v>
      </c>
      <c r="AL1955">
        <v>1</v>
      </c>
      <c r="AN1955">
        <v>0</v>
      </c>
      <c r="AO1955">
        <v>1</v>
      </c>
      <c r="AP1955">
        <v>0</v>
      </c>
      <c r="AQ1955">
        <v>0</v>
      </c>
      <c r="AR1955">
        <v>0</v>
      </c>
      <c r="AS1955" t="s">
        <v>3</v>
      </c>
      <c r="AT1955">
        <v>1855</v>
      </c>
      <c r="AU1955" t="s">
        <v>3</v>
      </c>
      <c r="AV1955">
        <v>0</v>
      </c>
      <c r="AW1955">
        <v>2</v>
      </c>
      <c r="AX1955">
        <v>35813700</v>
      </c>
      <c r="AY1955">
        <v>1</v>
      </c>
      <c r="AZ1955">
        <v>0</v>
      </c>
      <c r="BA1955">
        <v>1935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CX1955">
        <f>Y1955*Source!I1880</f>
        <v>491.57500000000005</v>
      </c>
      <c r="CY1955">
        <f t="shared" si="320"/>
        <v>0.38</v>
      </c>
      <c r="CZ1955">
        <f t="shared" si="321"/>
        <v>0.03</v>
      </c>
      <c r="DA1955">
        <f t="shared" si="322"/>
        <v>12.55</v>
      </c>
      <c r="DB1955">
        <f t="shared" si="323"/>
        <v>55.65</v>
      </c>
      <c r="DC1955">
        <f t="shared" si="324"/>
        <v>0</v>
      </c>
    </row>
    <row r="1956" spans="1:107">
      <c r="A1956">
        <f>ROW(Source!A1880)</f>
        <v>1880</v>
      </c>
      <c r="B1956">
        <v>35806607</v>
      </c>
      <c r="C1956">
        <v>35813666</v>
      </c>
      <c r="D1956">
        <v>29114482</v>
      </c>
      <c r="E1956">
        <v>1</v>
      </c>
      <c r="F1956">
        <v>1</v>
      </c>
      <c r="G1956">
        <v>1</v>
      </c>
      <c r="H1956">
        <v>3</v>
      </c>
      <c r="I1956" t="s">
        <v>745</v>
      </c>
      <c r="J1956" t="s">
        <v>890</v>
      </c>
      <c r="K1956" t="s">
        <v>747</v>
      </c>
      <c r="L1956">
        <v>1354</v>
      </c>
      <c r="N1956">
        <v>1010</v>
      </c>
      <c r="O1956" t="s">
        <v>258</v>
      </c>
      <c r="P1956" t="s">
        <v>258</v>
      </c>
      <c r="Q1956">
        <v>1</v>
      </c>
      <c r="W1956">
        <v>0</v>
      </c>
      <c r="X1956">
        <v>-520920930</v>
      </c>
      <c r="Y1956">
        <v>153</v>
      </c>
      <c r="AA1956">
        <v>0.33</v>
      </c>
      <c r="AB1956">
        <v>0</v>
      </c>
      <c r="AC1956">
        <v>0</v>
      </c>
      <c r="AD1956">
        <v>0</v>
      </c>
      <c r="AE1956">
        <v>7.0000000000000007E-2</v>
      </c>
      <c r="AF1956">
        <v>0</v>
      </c>
      <c r="AG1956">
        <v>0</v>
      </c>
      <c r="AH1956">
        <v>0</v>
      </c>
      <c r="AI1956">
        <v>4.74</v>
      </c>
      <c r="AJ1956">
        <v>1</v>
      </c>
      <c r="AK1956">
        <v>1</v>
      </c>
      <c r="AL1956">
        <v>1</v>
      </c>
      <c r="AN1956">
        <v>0</v>
      </c>
      <c r="AO1956">
        <v>1</v>
      </c>
      <c r="AP1956">
        <v>0</v>
      </c>
      <c r="AQ1956">
        <v>0</v>
      </c>
      <c r="AR1956">
        <v>0</v>
      </c>
      <c r="AS1956" t="s">
        <v>3</v>
      </c>
      <c r="AT1956">
        <v>153</v>
      </c>
      <c r="AU1956" t="s">
        <v>3</v>
      </c>
      <c r="AV1956">
        <v>0</v>
      </c>
      <c r="AW1956">
        <v>2</v>
      </c>
      <c r="AX1956">
        <v>35813701</v>
      </c>
      <c r="AY1956">
        <v>1</v>
      </c>
      <c r="AZ1956">
        <v>0</v>
      </c>
      <c r="BA1956">
        <v>1936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CX1956">
        <f>Y1956*Source!I1880</f>
        <v>40.545000000000002</v>
      </c>
      <c r="CY1956">
        <f t="shared" si="320"/>
        <v>0.33</v>
      </c>
      <c r="CZ1956">
        <f t="shared" si="321"/>
        <v>7.0000000000000007E-2</v>
      </c>
      <c r="DA1956">
        <f t="shared" si="322"/>
        <v>4.74</v>
      </c>
      <c r="DB1956">
        <f t="shared" si="323"/>
        <v>10.71</v>
      </c>
      <c r="DC1956">
        <f t="shared" si="324"/>
        <v>0</v>
      </c>
    </row>
    <row r="1957" spans="1:107">
      <c r="A1957">
        <f>ROW(Source!A1880)</f>
        <v>1880</v>
      </c>
      <c r="B1957">
        <v>35806607</v>
      </c>
      <c r="C1957">
        <v>35813666</v>
      </c>
      <c r="D1957">
        <v>29129584</v>
      </c>
      <c r="E1957">
        <v>1</v>
      </c>
      <c r="F1957">
        <v>1</v>
      </c>
      <c r="G1957">
        <v>1</v>
      </c>
      <c r="H1957">
        <v>3</v>
      </c>
      <c r="I1957" t="s">
        <v>748</v>
      </c>
      <c r="J1957" t="s">
        <v>891</v>
      </c>
      <c r="K1957" t="s">
        <v>750</v>
      </c>
      <c r="L1957">
        <v>1301</v>
      </c>
      <c r="N1957">
        <v>1003</v>
      </c>
      <c r="O1957" t="s">
        <v>151</v>
      </c>
      <c r="P1957" t="s">
        <v>151</v>
      </c>
      <c r="Q1957">
        <v>1</v>
      </c>
      <c r="W1957">
        <v>0</v>
      </c>
      <c r="X1957">
        <v>-1665253311</v>
      </c>
      <c r="Y1957">
        <v>88</v>
      </c>
      <c r="AA1957">
        <v>53.07</v>
      </c>
      <c r="AB1957">
        <v>0</v>
      </c>
      <c r="AC1957">
        <v>0</v>
      </c>
      <c r="AD1957">
        <v>0</v>
      </c>
      <c r="AE1957">
        <v>7.22</v>
      </c>
      <c r="AF1957">
        <v>0</v>
      </c>
      <c r="AG1957">
        <v>0</v>
      </c>
      <c r="AH1957">
        <v>0</v>
      </c>
      <c r="AI1957">
        <v>7.35</v>
      </c>
      <c r="AJ1957">
        <v>1</v>
      </c>
      <c r="AK1957">
        <v>1</v>
      </c>
      <c r="AL1957">
        <v>1</v>
      </c>
      <c r="AN1957">
        <v>0</v>
      </c>
      <c r="AO1957">
        <v>1</v>
      </c>
      <c r="AP1957">
        <v>0</v>
      </c>
      <c r="AQ1957">
        <v>0</v>
      </c>
      <c r="AR1957">
        <v>0</v>
      </c>
      <c r="AS1957" t="s">
        <v>3</v>
      </c>
      <c r="AT1957">
        <v>88</v>
      </c>
      <c r="AU1957" t="s">
        <v>3</v>
      </c>
      <c r="AV1957">
        <v>0</v>
      </c>
      <c r="AW1957">
        <v>2</v>
      </c>
      <c r="AX1957">
        <v>35813702</v>
      </c>
      <c r="AY1957">
        <v>1</v>
      </c>
      <c r="AZ1957">
        <v>0</v>
      </c>
      <c r="BA1957">
        <v>1937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CX1957">
        <f>Y1957*Source!I1880</f>
        <v>23.32</v>
      </c>
      <c r="CY1957">
        <f t="shared" si="320"/>
        <v>53.07</v>
      </c>
      <c r="CZ1957">
        <f t="shared" si="321"/>
        <v>7.22</v>
      </c>
      <c r="DA1957">
        <f t="shared" si="322"/>
        <v>7.35</v>
      </c>
      <c r="DB1957">
        <f t="shared" si="323"/>
        <v>635.36</v>
      </c>
      <c r="DC1957">
        <f t="shared" si="324"/>
        <v>0</v>
      </c>
    </row>
    <row r="1958" spans="1:107">
      <c r="A1958">
        <f>ROW(Source!A1880)</f>
        <v>1880</v>
      </c>
      <c r="B1958">
        <v>35806607</v>
      </c>
      <c r="C1958">
        <v>35813666</v>
      </c>
      <c r="D1958">
        <v>29129619</v>
      </c>
      <c r="E1958">
        <v>1</v>
      </c>
      <c r="F1958">
        <v>1</v>
      </c>
      <c r="G1958">
        <v>1</v>
      </c>
      <c r="H1958">
        <v>3</v>
      </c>
      <c r="I1958" t="s">
        <v>751</v>
      </c>
      <c r="J1958" t="s">
        <v>892</v>
      </c>
      <c r="K1958" t="s">
        <v>753</v>
      </c>
      <c r="L1958">
        <v>1301</v>
      </c>
      <c r="N1958">
        <v>1003</v>
      </c>
      <c r="O1958" t="s">
        <v>151</v>
      </c>
      <c r="P1958" t="s">
        <v>151</v>
      </c>
      <c r="Q1958">
        <v>1</v>
      </c>
      <c r="W1958">
        <v>0</v>
      </c>
      <c r="X1958">
        <v>1030922947</v>
      </c>
      <c r="Y1958">
        <v>225</v>
      </c>
      <c r="AA1958">
        <v>61.61</v>
      </c>
      <c r="AB1958">
        <v>0</v>
      </c>
      <c r="AC1958">
        <v>0</v>
      </c>
      <c r="AD1958">
        <v>0</v>
      </c>
      <c r="AE1958">
        <v>8.44</v>
      </c>
      <c r="AF1958">
        <v>0</v>
      </c>
      <c r="AG1958">
        <v>0</v>
      </c>
      <c r="AH1958">
        <v>0</v>
      </c>
      <c r="AI1958">
        <v>7.3</v>
      </c>
      <c r="AJ1958">
        <v>1</v>
      </c>
      <c r="AK1958">
        <v>1</v>
      </c>
      <c r="AL1958">
        <v>1</v>
      </c>
      <c r="AN1958">
        <v>0</v>
      </c>
      <c r="AO1958">
        <v>1</v>
      </c>
      <c r="AP1958">
        <v>0</v>
      </c>
      <c r="AQ1958">
        <v>0</v>
      </c>
      <c r="AR1958">
        <v>0</v>
      </c>
      <c r="AS1958" t="s">
        <v>3</v>
      </c>
      <c r="AT1958">
        <v>225</v>
      </c>
      <c r="AU1958" t="s">
        <v>3</v>
      </c>
      <c r="AV1958">
        <v>0</v>
      </c>
      <c r="AW1958">
        <v>2</v>
      </c>
      <c r="AX1958">
        <v>35813703</v>
      </c>
      <c r="AY1958">
        <v>1</v>
      </c>
      <c r="AZ1958">
        <v>0</v>
      </c>
      <c r="BA1958">
        <v>1938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CX1958">
        <f>Y1958*Source!I1880</f>
        <v>59.625</v>
      </c>
      <c r="CY1958">
        <f t="shared" si="320"/>
        <v>61.61</v>
      </c>
      <c r="CZ1958">
        <f t="shared" si="321"/>
        <v>8.44</v>
      </c>
      <c r="DA1958">
        <f t="shared" si="322"/>
        <v>7.3</v>
      </c>
      <c r="DB1958">
        <f t="shared" si="323"/>
        <v>1899</v>
      </c>
      <c r="DC1958">
        <f t="shared" si="324"/>
        <v>0</v>
      </c>
    </row>
    <row r="1959" spans="1:107">
      <c r="A1959">
        <f>ROW(Source!A1880)</f>
        <v>1880</v>
      </c>
      <c r="B1959">
        <v>35806607</v>
      </c>
      <c r="C1959">
        <v>35813666</v>
      </c>
      <c r="D1959">
        <v>29129634</v>
      </c>
      <c r="E1959">
        <v>1</v>
      </c>
      <c r="F1959">
        <v>1</v>
      </c>
      <c r="G1959">
        <v>1</v>
      </c>
      <c r="H1959">
        <v>3</v>
      </c>
      <c r="I1959" t="s">
        <v>853</v>
      </c>
      <c r="J1959" t="s">
        <v>893</v>
      </c>
      <c r="K1959" t="s">
        <v>855</v>
      </c>
      <c r="L1959">
        <v>1301</v>
      </c>
      <c r="N1959">
        <v>1003</v>
      </c>
      <c r="O1959" t="s">
        <v>151</v>
      </c>
      <c r="P1959" t="s">
        <v>151</v>
      </c>
      <c r="Q1959">
        <v>1</v>
      </c>
      <c r="W1959">
        <v>0</v>
      </c>
      <c r="X1959">
        <v>-234707112</v>
      </c>
      <c r="Y1959">
        <v>46</v>
      </c>
      <c r="AA1959">
        <v>37.020000000000003</v>
      </c>
      <c r="AB1959">
        <v>0</v>
      </c>
      <c r="AC1959">
        <v>0</v>
      </c>
      <c r="AD1959">
        <v>0</v>
      </c>
      <c r="AE1959">
        <v>3.32</v>
      </c>
      <c r="AF1959">
        <v>0</v>
      </c>
      <c r="AG1959">
        <v>0</v>
      </c>
      <c r="AH1959">
        <v>0</v>
      </c>
      <c r="AI1959">
        <v>11.15</v>
      </c>
      <c r="AJ1959">
        <v>1</v>
      </c>
      <c r="AK1959">
        <v>1</v>
      </c>
      <c r="AL1959">
        <v>1</v>
      </c>
      <c r="AN1959">
        <v>0</v>
      </c>
      <c r="AO1959">
        <v>1</v>
      </c>
      <c r="AP1959">
        <v>0</v>
      </c>
      <c r="AQ1959">
        <v>0</v>
      </c>
      <c r="AR1959">
        <v>0</v>
      </c>
      <c r="AS1959" t="s">
        <v>3</v>
      </c>
      <c r="AT1959">
        <v>46</v>
      </c>
      <c r="AU1959" t="s">
        <v>3</v>
      </c>
      <c r="AV1959">
        <v>0</v>
      </c>
      <c r="AW1959">
        <v>2</v>
      </c>
      <c r="AX1959">
        <v>35813704</v>
      </c>
      <c r="AY1959">
        <v>1</v>
      </c>
      <c r="AZ1959">
        <v>0</v>
      </c>
      <c r="BA1959">
        <v>1939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CX1959">
        <f>Y1959*Source!I1880</f>
        <v>12.190000000000001</v>
      </c>
      <c r="CY1959">
        <f t="shared" si="320"/>
        <v>37.020000000000003</v>
      </c>
      <c r="CZ1959">
        <f t="shared" si="321"/>
        <v>3.32</v>
      </c>
      <c r="DA1959">
        <f t="shared" si="322"/>
        <v>11.15</v>
      </c>
      <c r="DB1959">
        <f t="shared" si="323"/>
        <v>152.72</v>
      </c>
      <c r="DC1959">
        <f t="shared" si="324"/>
        <v>0</v>
      </c>
    </row>
    <row r="1960" spans="1:107">
      <c r="A1960">
        <f>ROW(Source!A1881)</f>
        <v>1881</v>
      </c>
      <c r="B1960">
        <v>35806607</v>
      </c>
      <c r="C1960">
        <v>35813705</v>
      </c>
      <c r="D1960">
        <v>18409850</v>
      </c>
      <c r="E1960">
        <v>1</v>
      </c>
      <c r="F1960">
        <v>1</v>
      </c>
      <c r="G1960">
        <v>1</v>
      </c>
      <c r="H1960">
        <v>1</v>
      </c>
      <c r="I1960" t="s">
        <v>709</v>
      </c>
      <c r="J1960" t="s">
        <v>3</v>
      </c>
      <c r="K1960" t="s">
        <v>710</v>
      </c>
      <c r="L1960">
        <v>1369</v>
      </c>
      <c r="N1960">
        <v>1013</v>
      </c>
      <c r="O1960" t="s">
        <v>583</v>
      </c>
      <c r="P1960" t="s">
        <v>583</v>
      </c>
      <c r="Q1960">
        <v>1</v>
      </c>
      <c r="W1960">
        <v>0</v>
      </c>
      <c r="X1960">
        <v>855544366</v>
      </c>
      <c r="Y1960">
        <v>96.6</v>
      </c>
      <c r="AA1960">
        <v>0</v>
      </c>
      <c r="AB1960">
        <v>0</v>
      </c>
      <c r="AC1960">
        <v>0</v>
      </c>
      <c r="AD1960">
        <v>300.99</v>
      </c>
      <c r="AE1960">
        <v>0</v>
      </c>
      <c r="AF1960">
        <v>0</v>
      </c>
      <c r="AG1960">
        <v>0</v>
      </c>
      <c r="AH1960">
        <v>300.99</v>
      </c>
      <c r="AI1960">
        <v>1</v>
      </c>
      <c r="AJ1960">
        <v>1</v>
      </c>
      <c r="AK1960">
        <v>1</v>
      </c>
      <c r="AL1960">
        <v>1</v>
      </c>
      <c r="AN1960">
        <v>0</v>
      </c>
      <c r="AO1960">
        <v>1</v>
      </c>
      <c r="AP1960">
        <v>1</v>
      </c>
      <c r="AQ1960">
        <v>0</v>
      </c>
      <c r="AR1960">
        <v>0</v>
      </c>
      <c r="AS1960" t="s">
        <v>3</v>
      </c>
      <c r="AT1960">
        <v>84</v>
      </c>
      <c r="AU1960" t="s">
        <v>144</v>
      </c>
      <c r="AV1960">
        <v>1</v>
      </c>
      <c r="AW1960">
        <v>2</v>
      </c>
      <c r="AX1960">
        <v>35813724</v>
      </c>
      <c r="AY1960">
        <v>2</v>
      </c>
      <c r="AZ1960">
        <v>131072</v>
      </c>
      <c r="BA1960">
        <v>1940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CX1960">
        <f>Y1960*Source!I1881</f>
        <v>25.599</v>
      </c>
      <c r="CY1960">
        <f>AD1960</f>
        <v>300.99</v>
      </c>
      <c r="CZ1960">
        <f>AH1960</f>
        <v>300.99</v>
      </c>
      <c r="DA1960">
        <f>AL1960</f>
        <v>1</v>
      </c>
      <c r="DB1960">
        <f>ROUND((ROUND(AT1960*CZ1960,2)*1.15),2)</f>
        <v>29075.63</v>
      </c>
      <c r="DC1960">
        <f>ROUND((ROUND(AT1960*AG1960,2)*1.15),2)</f>
        <v>0</v>
      </c>
    </row>
    <row r="1961" spans="1:107">
      <c r="A1961">
        <f>ROW(Source!A1881)</f>
        <v>1881</v>
      </c>
      <c r="B1961">
        <v>35806607</v>
      </c>
      <c r="C1961">
        <v>35813705</v>
      </c>
      <c r="D1961">
        <v>29173472</v>
      </c>
      <c r="E1961">
        <v>1</v>
      </c>
      <c r="F1961">
        <v>1</v>
      </c>
      <c r="G1961">
        <v>1</v>
      </c>
      <c r="H1961">
        <v>2</v>
      </c>
      <c r="I1961" t="s">
        <v>660</v>
      </c>
      <c r="J1961" t="s">
        <v>661</v>
      </c>
      <c r="K1961" t="s">
        <v>662</v>
      </c>
      <c r="L1961">
        <v>1368</v>
      </c>
      <c r="N1961">
        <v>1011</v>
      </c>
      <c r="O1961" t="s">
        <v>589</v>
      </c>
      <c r="P1961" t="s">
        <v>589</v>
      </c>
      <c r="Q1961">
        <v>1</v>
      </c>
      <c r="W1961">
        <v>0</v>
      </c>
      <c r="X1961">
        <v>275932499</v>
      </c>
      <c r="Y1961">
        <v>2.75</v>
      </c>
      <c r="AA1961">
        <v>0</v>
      </c>
      <c r="AB1961">
        <v>12.75</v>
      </c>
      <c r="AC1961">
        <v>0</v>
      </c>
      <c r="AD1961">
        <v>0</v>
      </c>
      <c r="AE1961">
        <v>0</v>
      </c>
      <c r="AF1961">
        <v>3</v>
      </c>
      <c r="AG1961">
        <v>0</v>
      </c>
      <c r="AH1961">
        <v>0</v>
      </c>
      <c r="AI1961">
        <v>1</v>
      </c>
      <c r="AJ1961">
        <v>4.25</v>
      </c>
      <c r="AK1961">
        <v>33.18</v>
      </c>
      <c r="AL1961">
        <v>1</v>
      </c>
      <c r="AN1961">
        <v>0</v>
      </c>
      <c r="AO1961">
        <v>1</v>
      </c>
      <c r="AP1961">
        <v>1</v>
      </c>
      <c r="AQ1961">
        <v>0</v>
      </c>
      <c r="AR1961">
        <v>0</v>
      </c>
      <c r="AS1961" t="s">
        <v>3</v>
      </c>
      <c r="AT1961">
        <v>2.2000000000000002</v>
      </c>
      <c r="AU1961" t="s">
        <v>143</v>
      </c>
      <c r="AV1961">
        <v>0</v>
      </c>
      <c r="AW1961">
        <v>2</v>
      </c>
      <c r="AX1961">
        <v>35813725</v>
      </c>
      <c r="AY1961">
        <v>1</v>
      </c>
      <c r="AZ1961">
        <v>0</v>
      </c>
      <c r="BA1961">
        <v>1941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CX1961">
        <f>Y1961*Source!I1881</f>
        <v>0.72875000000000001</v>
      </c>
      <c r="CY1961">
        <f>AB1961</f>
        <v>12.75</v>
      </c>
      <c r="CZ1961">
        <f>AF1961</f>
        <v>3</v>
      </c>
      <c r="DA1961">
        <f>AJ1961</f>
        <v>4.25</v>
      </c>
      <c r="DB1961">
        <f>ROUND((ROUND(AT1961*CZ1961,2)*1.25),2)</f>
        <v>8.25</v>
      </c>
      <c r="DC1961">
        <f>ROUND((ROUND(AT1961*AG1961,2)*1.25),2)</f>
        <v>0</v>
      </c>
    </row>
    <row r="1962" spans="1:107">
      <c r="A1962">
        <f>ROW(Source!A1881)</f>
        <v>1881</v>
      </c>
      <c r="B1962">
        <v>35806607</v>
      </c>
      <c r="C1962">
        <v>35813705</v>
      </c>
      <c r="D1962">
        <v>29174538</v>
      </c>
      <c r="E1962">
        <v>1</v>
      </c>
      <c r="F1962">
        <v>1</v>
      </c>
      <c r="G1962">
        <v>1</v>
      </c>
      <c r="H1962">
        <v>2</v>
      </c>
      <c r="I1962" t="s">
        <v>712</v>
      </c>
      <c r="J1962" t="s">
        <v>820</v>
      </c>
      <c r="K1962" t="s">
        <v>714</v>
      </c>
      <c r="L1962">
        <v>1368</v>
      </c>
      <c r="N1962">
        <v>1011</v>
      </c>
      <c r="O1962" t="s">
        <v>589</v>
      </c>
      <c r="P1962" t="s">
        <v>589</v>
      </c>
      <c r="Q1962">
        <v>1</v>
      </c>
      <c r="W1962">
        <v>0</v>
      </c>
      <c r="X1962">
        <v>1107538725</v>
      </c>
      <c r="Y1962">
        <v>0.21250000000000002</v>
      </c>
      <c r="AA1962">
        <v>0</v>
      </c>
      <c r="AB1962">
        <v>187.1</v>
      </c>
      <c r="AC1962">
        <v>0</v>
      </c>
      <c r="AD1962">
        <v>0</v>
      </c>
      <c r="AE1962">
        <v>0</v>
      </c>
      <c r="AF1962">
        <v>33.590000000000003</v>
      </c>
      <c r="AG1962">
        <v>0</v>
      </c>
      <c r="AH1962">
        <v>0</v>
      </c>
      <c r="AI1962">
        <v>1</v>
      </c>
      <c r="AJ1962">
        <v>5.57</v>
      </c>
      <c r="AK1962">
        <v>33.18</v>
      </c>
      <c r="AL1962">
        <v>1</v>
      </c>
      <c r="AN1962">
        <v>0</v>
      </c>
      <c r="AO1962">
        <v>1</v>
      </c>
      <c r="AP1962">
        <v>1</v>
      </c>
      <c r="AQ1962">
        <v>0</v>
      </c>
      <c r="AR1962">
        <v>0</v>
      </c>
      <c r="AS1962" t="s">
        <v>3</v>
      </c>
      <c r="AT1962">
        <v>0.17</v>
      </c>
      <c r="AU1962" t="s">
        <v>143</v>
      </c>
      <c r="AV1962">
        <v>0</v>
      </c>
      <c r="AW1962">
        <v>2</v>
      </c>
      <c r="AX1962">
        <v>35813726</v>
      </c>
      <c r="AY1962">
        <v>1</v>
      </c>
      <c r="AZ1962">
        <v>0</v>
      </c>
      <c r="BA1962">
        <v>1942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CX1962">
        <f>Y1962*Source!I1881</f>
        <v>5.6312500000000008E-2</v>
      </c>
      <c r="CY1962">
        <f>AB1962</f>
        <v>187.1</v>
      </c>
      <c r="CZ1962">
        <f>AF1962</f>
        <v>33.590000000000003</v>
      </c>
      <c r="DA1962">
        <f>AJ1962</f>
        <v>5.57</v>
      </c>
      <c r="DB1962">
        <f>ROUND((ROUND(AT1962*CZ1962,2)*1.25),2)</f>
        <v>7.14</v>
      </c>
      <c r="DC1962">
        <f>ROUND((ROUND(AT1962*AG1962,2)*1.25),2)</f>
        <v>0</v>
      </c>
    </row>
    <row r="1963" spans="1:107">
      <c r="A1963">
        <f>ROW(Source!A1881)</f>
        <v>1881</v>
      </c>
      <c r="B1963">
        <v>35806607</v>
      </c>
      <c r="C1963">
        <v>35813705</v>
      </c>
      <c r="D1963">
        <v>29174580</v>
      </c>
      <c r="E1963">
        <v>1</v>
      </c>
      <c r="F1963">
        <v>1</v>
      </c>
      <c r="G1963">
        <v>1</v>
      </c>
      <c r="H1963">
        <v>2</v>
      </c>
      <c r="I1963" t="s">
        <v>715</v>
      </c>
      <c r="J1963" t="s">
        <v>821</v>
      </c>
      <c r="K1963" t="s">
        <v>717</v>
      </c>
      <c r="L1963">
        <v>1368</v>
      </c>
      <c r="N1963">
        <v>1011</v>
      </c>
      <c r="O1963" t="s">
        <v>589</v>
      </c>
      <c r="P1963" t="s">
        <v>589</v>
      </c>
      <c r="Q1963">
        <v>1</v>
      </c>
      <c r="W1963">
        <v>0</v>
      </c>
      <c r="X1963">
        <v>-169468834</v>
      </c>
      <c r="Y1963">
        <v>1.0874999999999999</v>
      </c>
      <c r="AA1963">
        <v>0</v>
      </c>
      <c r="AB1963">
        <v>31.87</v>
      </c>
      <c r="AC1963">
        <v>0</v>
      </c>
      <c r="AD1963">
        <v>0</v>
      </c>
      <c r="AE1963">
        <v>0</v>
      </c>
      <c r="AF1963">
        <v>2.08</v>
      </c>
      <c r="AG1963">
        <v>0</v>
      </c>
      <c r="AH1963">
        <v>0</v>
      </c>
      <c r="AI1963">
        <v>1</v>
      </c>
      <c r="AJ1963">
        <v>15.32</v>
      </c>
      <c r="AK1963">
        <v>33.18</v>
      </c>
      <c r="AL1963">
        <v>1</v>
      </c>
      <c r="AN1963">
        <v>0</v>
      </c>
      <c r="AO1963">
        <v>1</v>
      </c>
      <c r="AP1963">
        <v>1</v>
      </c>
      <c r="AQ1963">
        <v>0</v>
      </c>
      <c r="AR1963">
        <v>0</v>
      </c>
      <c r="AS1963" t="s">
        <v>3</v>
      </c>
      <c r="AT1963">
        <v>0.87</v>
      </c>
      <c r="AU1963" t="s">
        <v>143</v>
      </c>
      <c r="AV1963">
        <v>0</v>
      </c>
      <c r="AW1963">
        <v>2</v>
      </c>
      <c r="AX1963">
        <v>35813727</v>
      </c>
      <c r="AY1963">
        <v>1</v>
      </c>
      <c r="AZ1963">
        <v>0</v>
      </c>
      <c r="BA1963">
        <v>1943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CX1963">
        <f>Y1963*Source!I1881</f>
        <v>0.28818749999999999</v>
      </c>
      <c r="CY1963">
        <f>AB1963</f>
        <v>31.87</v>
      </c>
      <c r="CZ1963">
        <f>AF1963</f>
        <v>2.08</v>
      </c>
      <c r="DA1963">
        <f>AJ1963</f>
        <v>15.32</v>
      </c>
      <c r="DB1963">
        <f>ROUND((ROUND(AT1963*CZ1963,2)*1.25),2)</f>
        <v>2.2599999999999998</v>
      </c>
      <c r="DC1963">
        <f>ROUND((ROUND(AT1963*AG1963,2)*1.25),2)</f>
        <v>0</v>
      </c>
    </row>
    <row r="1964" spans="1:107">
      <c r="A1964">
        <f>ROW(Source!A1881)</f>
        <v>1881</v>
      </c>
      <c r="B1964">
        <v>35806607</v>
      </c>
      <c r="C1964">
        <v>35813705</v>
      </c>
      <c r="D1964">
        <v>29109354</v>
      </c>
      <c r="E1964">
        <v>1</v>
      </c>
      <c r="F1964">
        <v>1</v>
      </c>
      <c r="G1964">
        <v>1</v>
      </c>
      <c r="H1964">
        <v>3</v>
      </c>
      <c r="I1964" t="s">
        <v>718</v>
      </c>
      <c r="J1964" t="s">
        <v>822</v>
      </c>
      <c r="K1964" t="s">
        <v>720</v>
      </c>
      <c r="L1964">
        <v>1346</v>
      </c>
      <c r="N1964">
        <v>1009</v>
      </c>
      <c r="O1964" t="s">
        <v>170</v>
      </c>
      <c r="P1964" t="s">
        <v>170</v>
      </c>
      <c r="Q1964">
        <v>1</v>
      </c>
      <c r="W1964">
        <v>0</v>
      </c>
      <c r="X1964">
        <v>-882693383</v>
      </c>
      <c r="Y1964">
        <v>10</v>
      </c>
      <c r="AA1964">
        <v>64.010000000000005</v>
      </c>
      <c r="AB1964">
        <v>0</v>
      </c>
      <c r="AC1964">
        <v>0</v>
      </c>
      <c r="AD1964">
        <v>0</v>
      </c>
      <c r="AE1964">
        <v>46.72</v>
      </c>
      <c r="AF1964">
        <v>0</v>
      </c>
      <c r="AG1964">
        <v>0</v>
      </c>
      <c r="AH1964">
        <v>0</v>
      </c>
      <c r="AI1964">
        <v>1.37</v>
      </c>
      <c r="AJ1964">
        <v>1</v>
      </c>
      <c r="AK1964">
        <v>1</v>
      </c>
      <c r="AL1964">
        <v>1</v>
      </c>
      <c r="AN1964">
        <v>0</v>
      </c>
      <c r="AO1964">
        <v>1</v>
      </c>
      <c r="AP1964">
        <v>0</v>
      </c>
      <c r="AQ1964">
        <v>0</v>
      </c>
      <c r="AR1964">
        <v>0</v>
      </c>
      <c r="AS1964" t="s">
        <v>3</v>
      </c>
      <c r="AT1964">
        <v>10</v>
      </c>
      <c r="AU1964" t="s">
        <v>3</v>
      </c>
      <c r="AV1964">
        <v>0</v>
      </c>
      <c r="AW1964">
        <v>2</v>
      </c>
      <c r="AX1964">
        <v>35813728</v>
      </c>
      <c r="AY1964">
        <v>1</v>
      </c>
      <c r="AZ1964">
        <v>0</v>
      </c>
      <c r="BA1964">
        <v>1944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CX1964">
        <f>Y1964*Source!I1881</f>
        <v>2.6500000000000004</v>
      </c>
      <c r="CY1964">
        <f t="shared" ref="CY1964:CY1977" si="325">AA1964</f>
        <v>64.010000000000005</v>
      </c>
      <c r="CZ1964">
        <f t="shared" ref="CZ1964:CZ1977" si="326">AE1964</f>
        <v>46.72</v>
      </c>
      <c r="DA1964">
        <f t="shared" ref="DA1964:DA1977" si="327">AI1964</f>
        <v>1.37</v>
      </c>
      <c r="DB1964">
        <f t="shared" ref="DB1964:DB1977" si="328">ROUND(ROUND(AT1964*CZ1964,2),2)</f>
        <v>467.2</v>
      </c>
      <c r="DC1964">
        <f t="shared" ref="DC1964:DC1977" si="329">ROUND(ROUND(AT1964*AG1964,2),2)</f>
        <v>0</v>
      </c>
    </row>
    <row r="1965" spans="1:107">
      <c r="A1965">
        <f>ROW(Source!A1881)</f>
        <v>1881</v>
      </c>
      <c r="B1965">
        <v>35806607</v>
      </c>
      <c r="C1965">
        <v>35813705</v>
      </c>
      <c r="D1965">
        <v>29109414</v>
      </c>
      <c r="E1965">
        <v>1</v>
      </c>
      <c r="F1965">
        <v>1</v>
      </c>
      <c r="G1965">
        <v>1</v>
      </c>
      <c r="H1965">
        <v>3</v>
      </c>
      <c r="I1965" t="s">
        <v>721</v>
      </c>
      <c r="J1965" t="s">
        <v>887</v>
      </c>
      <c r="K1965" t="s">
        <v>723</v>
      </c>
      <c r="L1965">
        <v>1346</v>
      </c>
      <c r="N1965">
        <v>1009</v>
      </c>
      <c r="O1965" t="s">
        <v>170</v>
      </c>
      <c r="P1965" t="s">
        <v>170</v>
      </c>
      <c r="Q1965">
        <v>1</v>
      </c>
      <c r="W1965">
        <v>0</v>
      </c>
      <c r="X1965">
        <v>1092262719</v>
      </c>
      <c r="Y1965">
        <v>137</v>
      </c>
      <c r="AA1965">
        <v>10.1</v>
      </c>
      <c r="AB1965">
        <v>0</v>
      </c>
      <c r="AC1965">
        <v>0</v>
      </c>
      <c r="AD1965">
        <v>0</v>
      </c>
      <c r="AE1965">
        <v>1.58</v>
      </c>
      <c r="AF1965">
        <v>0</v>
      </c>
      <c r="AG1965">
        <v>0</v>
      </c>
      <c r="AH1965">
        <v>0</v>
      </c>
      <c r="AI1965">
        <v>6.39</v>
      </c>
      <c r="AJ1965">
        <v>1</v>
      </c>
      <c r="AK1965">
        <v>1</v>
      </c>
      <c r="AL1965">
        <v>1</v>
      </c>
      <c r="AN1965">
        <v>0</v>
      </c>
      <c r="AO1965">
        <v>1</v>
      </c>
      <c r="AP1965">
        <v>0</v>
      </c>
      <c r="AQ1965">
        <v>0</v>
      </c>
      <c r="AR1965">
        <v>0</v>
      </c>
      <c r="AS1965" t="s">
        <v>3</v>
      </c>
      <c r="AT1965">
        <v>137</v>
      </c>
      <c r="AU1965" t="s">
        <v>3</v>
      </c>
      <c r="AV1965">
        <v>0</v>
      </c>
      <c r="AW1965">
        <v>2</v>
      </c>
      <c r="AX1965">
        <v>35813729</v>
      </c>
      <c r="AY1965">
        <v>1</v>
      </c>
      <c r="AZ1965">
        <v>0</v>
      </c>
      <c r="BA1965">
        <v>1945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CX1965">
        <f>Y1965*Source!I1881</f>
        <v>36.305</v>
      </c>
      <c r="CY1965">
        <f t="shared" si="325"/>
        <v>10.1</v>
      </c>
      <c r="CZ1965">
        <f t="shared" si="326"/>
        <v>1.58</v>
      </c>
      <c r="DA1965">
        <f t="shared" si="327"/>
        <v>6.39</v>
      </c>
      <c r="DB1965">
        <f t="shared" si="328"/>
        <v>216.46</v>
      </c>
      <c r="DC1965">
        <f t="shared" si="329"/>
        <v>0</v>
      </c>
    </row>
    <row r="1966" spans="1:107">
      <c r="A1966">
        <f>ROW(Source!A1881)</f>
        <v>1881</v>
      </c>
      <c r="B1966">
        <v>35806607</v>
      </c>
      <c r="C1966">
        <v>35813705</v>
      </c>
      <c r="D1966">
        <v>29109781</v>
      </c>
      <c r="E1966">
        <v>1</v>
      </c>
      <c r="F1966">
        <v>1</v>
      </c>
      <c r="G1966">
        <v>1</v>
      </c>
      <c r="H1966">
        <v>3</v>
      </c>
      <c r="I1966" t="s">
        <v>724</v>
      </c>
      <c r="J1966" t="s">
        <v>823</v>
      </c>
      <c r="K1966" t="s">
        <v>726</v>
      </c>
      <c r="L1966">
        <v>1346</v>
      </c>
      <c r="N1966">
        <v>1009</v>
      </c>
      <c r="O1966" t="s">
        <v>170</v>
      </c>
      <c r="P1966" t="s">
        <v>170</v>
      </c>
      <c r="Q1966">
        <v>1</v>
      </c>
      <c r="W1966">
        <v>0</v>
      </c>
      <c r="X1966">
        <v>-306339415</v>
      </c>
      <c r="Y1966">
        <v>10</v>
      </c>
      <c r="AA1966">
        <v>60.38</v>
      </c>
      <c r="AB1966">
        <v>0</v>
      </c>
      <c r="AC1966">
        <v>0</v>
      </c>
      <c r="AD1966">
        <v>0</v>
      </c>
      <c r="AE1966">
        <v>11.12</v>
      </c>
      <c r="AF1966">
        <v>0</v>
      </c>
      <c r="AG1966">
        <v>0</v>
      </c>
      <c r="AH1966">
        <v>0</v>
      </c>
      <c r="AI1966">
        <v>5.43</v>
      </c>
      <c r="AJ1966">
        <v>1</v>
      </c>
      <c r="AK1966">
        <v>1</v>
      </c>
      <c r="AL1966">
        <v>1</v>
      </c>
      <c r="AN1966">
        <v>0</v>
      </c>
      <c r="AO1966">
        <v>1</v>
      </c>
      <c r="AP1966">
        <v>0</v>
      </c>
      <c r="AQ1966">
        <v>0</v>
      </c>
      <c r="AR1966">
        <v>0</v>
      </c>
      <c r="AS1966" t="s">
        <v>3</v>
      </c>
      <c r="AT1966">
        <v>10</v>
      </c>
      <c r="AU1966" t="s">
        <v>3</v>
      </c>
      <c r="AV1966">
        <v>0</v>
      </c>
      <c r="AW1966">
        <v>2</v>
      </c>
      <c r="AX1966">
        <v>35813730</v>
      </c>
      <c r="AY1966">
        <v>1</v>
      </c>
      <c r="AZ1966">
        <v>0</v>
      </c>
      <c r="BA1966">
        <v>1946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CX1966">
        <f>Y1966*Source!I1881</f>
        <v>2.6500000000000004</v>
      </c>
      <c r="CY1966">
        <f t="shared" si="325"/>
        <v>60.38</v>
      </c>
      <c r="CZ1966">
        <f t="shared" si="326"/>
        <v>11.12</v>
      </c>
      <c r="DA1966">
        <f t="shared" si="327"/>
        <v>5.43</v>
      </c>
      <c r="DB1966">
        <f t="shared" si="328"/>
        <v>111.2</v>
      </c>
      <c r="DC1966">
        <f t="shared" si="329"/>
        <v>0</v>
      </c>
    </row>
    <row r="1967" spans="1:107">
      <c r="A1967">
        <f>ROW(Source!A1881)</f>
        <v>1881</v>
      </c>
      <c r="B1967">
        <v>35806607</v>
      </c>
      <c r="C1967">
        <v>35813705</v>
      </c>
      <c r="D1967">
        <v>29109782</v>
      </c>
      <c r="E1967">
        <v>1</v>
      </c>
      <c r="F1967">
        <v>1</v>
      </c>
      <c r="G1967">
        <v>1</v>
      </c>
      <c r="H1967">
        <v>3</v>
      </c>
      <c r="I1967" t="s">
        <v>727</v>
      </c>
      <c r="J1967" t="s">
        <v>824</v>
      </c>
      <c r="K1967" t="s">
        <v>729</v>
      </c>
      <c r="L1967">
        <v>1346</v>
      </c>
      <c r="N1967">
        <v>1009</v>
      </c>
      <c r="O1967" t="s">
        <v>170</v>
      </c>
      <c r="P1967" t="s">
        <v>170</v>
      </c>
      <c r="Q1967">
        <v>1</v>
      </c>
      <c r="W1967">
        <v>0</v>
      </c>
      <c r="X1967">
        <v>-71279152</v>
      </c>
      <c r="Y1967">
        <v>69</v>
      </c>
      <c r="AA1967">
        <v>16.309999999999999</v>
      </c>
      <c r="AB1967">
        <v>0</v>
      </c>
      <c r="AC1967">
        <v>0</v>
      </c>
      <c r="AD1967">
        <v>0</v>
      </c>
      <c r="AE1967">
        <v>4.3600000000000003</v>
      </c>
      <c r="AF1967">
        <v>0</v>
      </c>
      <c r="AG1967">
        <v>0</v>
      </c>
      <c r="AH1967">
        <v>0</v>
      </c>
      <c r="AI1967">
        <v>3.74</v>
      </c>
      <c r="AJ1967">
        <v>1</v>
      </c>
      <c r="AK1967">
        <v>1</v>
      </c>
      <c r="AL1967">
        <v>1</v>
      </c>
      <c r="AN1967">
        <v>0</v>
      </c>
      <c r="AO1967">
        <v>1</v>
      </c>
      <c r="AP1967">
        <v>0</v>
      </c>
      <c r="AQ1967">
        <v>0</v>
      </c>
      <c r="AR1967">
        <v>0</v>
      </c>
      <c r="AS1967" t="s">
        <v>3</v>
      </c>
      <c r="AT1967">
        <v>69</v>
      </c>
      <c r="AU1967" t="s">
        <v>3</v>
      </c>
      <c r="AV1967">
        <v>0</v>
      </c>
      <c r="AW1967">
        <v>2</v>
      </c>
      <c r="AX1967">
        <v>35813731</v>
      </c>
      <c r="AY1967">
        <v>1</v>
      </c>
      <c r="AZ1967">
        <v>0</v>
      </c>
      <c r="BA1967">
        <v>1947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CX1967">
        <f>Y1967*Source!I1881</f>
        <v>18.285</v>
      </c>
      <c r="CY1967">
        <f t="shared" si="325"/>
        <v>16.309999999999999</v>
      </c>
      <c r="CZ1967">
        <f t="shared" si="326"/>
        <v>4.3600000000000003</v>
      </c>
      <c r="DA1967">
        <f t="shared" si="327"/>
        <v>3.74</v>
      </c>
      <c r="DB1967">
        <f t="shared" si="328"/>
        <v>300.83999999999997</v>
      </c>
      <c r="DC1967">
        <f t="shared" si="329"/>
        <v>0</v>
      </c>
    </row>
    <row r="1968" spans="1:107">
      <c r="A1968">
        <f>ROW(Source!A1881)</f>
        <v>1881</v>
      </c>
      <c r="B1968">
        <v>35806607</v>
      </c>
      <c r="C1968">
        <v>35813705</v>
      </c>
      <c r="D1968">
        <v>29110699</v>
      </c>
      <c r="E1968">
        <v>1</v>
      </c>
      <c r="F1968">
        <v>1</v>
      </c>
      <c r="G1968">
        <v>1</v>
      </c>
      <c r="H1968">
        <v>3</v>
      </c>
      <c r="I1968" t="s">
        <v>730</v>
      </c>
      <c r="J1968" t="s">
        <v>825</v>
      </c>
      <c r="K1968" t="s">
        <v>732</v>
      </c>
      <c r="L1968">
        <v>1301</v>
      </c>
      <c r="N1968">
        <v>1003</v>
      </c>
      <c r="O1968" t="s">
        <v>151</v>
      </c>
      <c r="P1968" t="s">
        <v>151</v>
      </c>
      <c r="Q1968">
        <v>1</v>
      </c>
      <c r="W1968">
        <v>0</v>
      </c>
      <c r="X1968">
        <v>1063889258</v>
      </c>
      <c r="Y1968">
        <v>118</v>
      </c>
      <c r="AA1968">
        <v>1.24</v>
      </c>
      <c r="AB1968">
        <v>0</v>
      </c>
      <c r="AC1968">
        <v>0</v>
      </c>
      <c r="AD1968">
        <v>0</v>
      </c>
      <c r="AE1968">
        <v>0.17</v>
      </c>
      <c r="AF1968">
        <v>0</v>
      </c>
      <c r="AG1968">
        <v>0</v>
      </c>
      <c r="AH1968">
        <v>0</v>
      </c>
      <c r="AI1968">
        <v>7.29</v>
      </c>
      <c r="AJ1968">
        <v>1</v>
      </c>
      <c r="AK1968">
        <v>1</v>
      </c>
      <c r="AL1968">
        <v>1</v>
      </c>
      <c r="AN1968">
        <v>0</v>
      </c>
      <c r="AO1968">
        <v>1</v>
      </c>
      <c r="AP1968">
        <v>0</v>
      </c>
      <c r="AQ1968">
        <v>0</v>
      </c>
      <c r="AR1968">
        <v>0</v>
      </c>
      <c r="AS1968" t="s">
        <v>3</v>
      </c>
      <c r="AT1968">
        <v>118</v>
      </c>
      <c r="AU1968" t="s">
        <v>3</v>
      </c>
      <c r="AV1968">
        <v>0</v>
      </c>
      <c r="AW1968">
        <v>2</v>
      </c>
      <c r="AX1968">
        <v>35813732</v>
      </c>
      <c r="AY1968">
        <v>1</v>
      </c>
      <c r="AZ1968">
        <v>0</v>
      </c>
      <c r="BA1968">
        <v>1948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CX1968">
        <f>Y1968*Source!I1881</f>
        <v>31.270000000000003</v>
      </c>
      <c r="CY1968">
        <f t="shared" si="325"/>
        <v>1.24</v>
      </c>
      <c r="CZ1968">
        <f t="shared" si="326"/>
        <v>0.17</v>
      </c>
      <c r="DA1968">
        <f t="shared" si="327"/>
        <v>7.29</v>
      </c>
      <c r="DB1968">
        <f t="shared" si="328"/>
        <v>20.059999999999999</v>
      </c>
      <c r="DC1968">
        <f t="shared" si="329"/>
        <v>0</v>
      </c>
    </row>
    <row r="1969" spans="1:107">
      <c r="A1969">
        <f>ROW(Source!A1881)</f>
        <v>1881</v>
      </c>
      <c r="B1969">
        <v>35806607</v>
      </c>
      <c r="C1969">
        <v>35813705</v>
      </c>
      <c r="D1969">
        <v>29110797</v>
      </c>
      <c r="E1969">
        <v>1</v>
      </c>
      <c r="F1969">
        <v>1</v>
      </c>
      <c r="G1969">
        <v>1</v>
      </c>
      <c r="H1969">
        <v>3</v>
      </c>
      <c r="I1969" t="s">
        <v>733</v>
      </c>
      <c r="J1969" t="s">
        <v>826</v>
      </c>
      <c r="K1969" t="s">
        <v>735</v>
      </c>
      <c r="L1969">
        <v>1301</v>
      </c>
      <c r="N1969">
        <v>1003</v>
      </c>
      <c r="O1969" t="s">
        <v>151</v>
      </c>
      <c r="P1969" t="s">
        <v>151</v>
      </c>
      <c r="Q1969">
        <v>1</v>
      </c>
      <c r="W1969">
        <v>0</v>
      </c>
      <c r="X1969">
        <v>1919953005</v>
      </c>
      <c r="Y1969">
        <v>80</v>
      </c>
      <c r="AA1969">
        <v>15.5</v>
      </c>
      <c r="AB1969">
        <v>0</v>
      </c>
      <c r="AC1969">
        <v>0</v>
      </c>
      <c r="AD1969">
        <v>0</v>
      </c>
      <c r="AE1969">
        <v>1.74</v>
      </c>
      <c r="AF1969">
        <v>0</v>
      </c>
      <c r="AG1969">
        <v>0</v>
      </c>
      <c r="AH1969">
        <v>0</v>
      </c>
      <c r="AI1969">
        <v>8.91</v>
      </c>
      <c r="AJ1969">
        <v>1</v>
      </c>
      <c r="AK1969">
        <v>1</v>
      </c>
      <c r="AL1969">
        <v>1</v>
      </c>
      <c r="AN1969">
        <v>0</v>
      </c>
      <c r="AO1969">
        <v>1</v>
      </c>
      <c r="AP1969">
        <v>0</v>
      </c>
      <c r="AQ1969">
        <v>0</v>
      </c>
      <c r="AR1969">
        <v>0</v>
      </c>
      <c r="AS1969" t="s">
        <v>3</v>
      </c>
      <c r="AT1969">
        <v>80</v>
      </c>
      <c r="AU1969" t="s">
        <v>3</v>
      </c>
      <c r="AV1969">
        <v>0</v>
      </c>
      <c r="AW1969">
        <v>2</v>
      </c>
      <c r="AX1969">
        <v>35813733</v>
      </c>
      <c r="AY1969">
        <v>1</v>
      </c>
      <c r="AZ1969">
        <v>0</v>
      </c>
      <c r="BA1969">
        <v>1949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CX1969">
        <f>Y1969*Source!I1881</f>
        <v>21.200000000000003</v>
      </c>
      <c r="CY1969">
        <f t="shared" si="325"/>
        <v>15.5</v>
      </c>
      <c r="CZ1969">
        <f t="shared" si="326"/>
        <v>1.74</v>
      </c>
      <c r="DA1969">
        <f t="shared" si="327"/>
        <v>8.91</v>
      </c>
      <c r="DB1969">
        <f t="shared" si="328"/>
        <v>139.19999999999999</v>
      </c>
      <c r="DC1969">
        <f t="shared" si="329"/>
        <v>0</v>
      </c>
    </row>
    <row r="1970" spans="1:107">
      <c r="A1970">
        <f>ROW(Source!A1881)</f>
        <v>1881</v>
      </c>
      <c r="B1970">
        <v>35806607</v>
      </c>
      <c r="C1970">
        <v>35813705</v>
      </c>
      <c r="D1970">
        <v>29110815</v>
      </c>
      <c r="E1970">
        <v>1</v>
      </c>
      <c r="F1970">
        <v>1</v>
      </c>
      <c r="G1970">
        <v>1</v>
      </c>
      <c r="H1970">
        <v>3</v>
      </c>
      <c r="I1970" t="s">
        <v>736</v>
      </c>
      <c r="J1970" t="s">
        <v>888</v>
      </c>
      <c r="K1970" t="s">
        <v>738</v>
      </c>
      <c r="L1970">
        <v>1301</v>
      </c>
      <c r="N1970">
        <v>1003</v>
      </c>
      <c r="O1970" t="s">
        <v>151</v>
      </c>
      <c r="P1970" t="s">
        <v>151</v>
      </c>
      <c r="Q1970">
        <v>1</v>
      </c>
      <c r="W1970">
        <v>0</v>
      </c>
      <c r="X1970">
        <v>-1169660804</v>
      </c>
      <c r="Y1970">
        <v>117</v>
      </c>
      <c r="AA1970">
        <v>6.29</v>
      </c>
      <c r="AB1970">
        <v>0</v>
      </c>
      <c r="AC1970">
        <v>0</v>
      </c>
      <c r="AD1970">
        <v>0</v>
      </c>
      <c r="AE1970">
        <v>0.85</v>
      </c>
      <c r="AF1970">
        <v>0</v>
      </c>
      <c r="AG1970">
        <v>0</v>
      </c>
      <c r="AH1970">
        <v>0</v>
      </c>
      <c r="AI1970">
        <v>7.4</v>
      </c>
      <c r="AJ1970">
        <v>1</v>
      </c>
      <c r="AK1970">
        <v>1</v>
      </c>
      <c r="AL1970">
        <v>1</v>
      </c>
      <c r="AN1970">
        <v>0</v>
      </c>
      <c r="AO1970">
        <v>1</v>
      </c>
      <c r="AP1970">
        <v>0</v>
      </c>
      <c r="AQ1970">
        <v>0</v>
      </c>
      <c r="AR1970">
        <v>0</v>
      </c>
      <c r="AS1970" t="s">
        <v>3</v>
      </c>
      <c r="AT1970">
        <v>117</v>
      </c>
      <c r="AU1970" t="s">
        <v>3</v>
      </c>
      <c r="AV1970">
        <v>0</v>
      </c>
      <c r="AW1970">
        <v>2</v>
      </c>
      <c r="AX1970">
        <v>35813734</v>
      </c>
      <c r="AY1970">
        <v>1</v>
      </c>
      <c r="AZ1970">
        <v>0</v>
      </c>
      <c r="BA1970">
        <v>1950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CX1970">
        <f>Y1970*Source!I1881</f>
        <v>31.005000000000003</v>
      </c>
      <c r="CY1970">
        <f t="shared" si="325"/>
        <v>6.29</v>
      </c>
      <c r="CZ1970">
        <f t="shared" si="326"/>
        <v>0.85</v>
      </c>
      <c r="DA1970">
        <f t="shared" si="327"/>
        <v>7.4</v>
      </c>
      <c r="DB1970">
        <f t="shared" si="328"/>
        <v>99.45</v>
      </c>
      <c r="DC1970">
        <f t="shared" si="329"/>
        <v>0</v>
      </c>
    </row>
    <row r="1971" spans="1:107">
      <c r="A1971">
        <f>ROW(Source!A1881)</f>
        <v>1881</v>
      </c>
      <c r="B1971">
        <v>35806607</v>
      </c>
      <c r="C1971">
        <v>35813705</v>
      </c>
      <c r="D1971">
        <v>29111455</v>
      </c>
      <c r="E1971">
        <v>1</v>
      </c>
      <c r="F1971">
        <v>1</v>
      </c>
      <c r="G1971">
        <v>1</v>
      </c>
      <c r="H1971">
        <v>3</v>
      </c>
      <c r="I1971" t="s">
        <v>219</v>
      </c>
      <c r="J1971" t="s">
        <v>275</v>
      </c>
      <c r="K1971" t="s">
        <v>220</v>
      </c>
      <c r="L1971">
        <v>1327</v>
      </c>
      <c r="N1971">
        <v>1005</v>
      </c>
      <c r="O1971" t="s">
        <v>165</v>
      </c>
      <c r="P1971" t="s">
        <v>165</v>
      </c>
      <c r="Q1971">
        <v>1</v>
      </c>
      <c r="W1971">
        <v>0</v>
      </c>
      <c r="X1971">
        <v>-1126346608</v>
      </c>
      <c r="Y1971">
        <v>225</v>
      </c>
      <c r="AA1971">
        <v>73.790000000000006</v>
      </c>
      <c r="AB1971">
        <v>0</v>
      </c>
      <c r="AC1971">
        <v>0</v>
      </c>
      <c r="AD1971">
        <v>0</v>
      </c>
      <c r="AE1971">
        <v>15.06</v>
      </c>
      <c r="AF1971">
        <v>0</v>
      </c>
      <c r="AG1971">
        <v>0</v>
      </c>
      <c r="AH1971">
        <v>0</v>
      </c>
      <c r="AI1971">
        <v>4.9000000000000004</v>
      </c>
      <c r="AJ1971">
        <v>1</v>
      </c>
      <c r="AK1971">
        <v>1</v>
      </c>
      <c r="AL1971">
        <v>1</v>
      </c>
      <c r="AN1971">
        <v>0</v>
      </c>
      <c r="AO1971">
        <v>1</v>
      </c>
      <c r="AP1971">
        <v>0</v>
      </c>
      <c r="AQ1971">
        <v>0</v>
      </c>
      <c r="AR1971">
        <v>0</v>
      </c>
      <c r="AS1971" t="s">
        <v>3</v>
      </c>
      <c r="AT1971">
        <v>225</v>
      </c>
      <c r="AU1971" t="s">
        <v>3</v>
      </c>
      <c r="AV1971">
        <v>0</v>
      </c>
      <c r="AW1971">
        <v>2</v>
      </c>
      <c r="AX1971">
        <v>35813735</v>
      </c>
      <c r="AY1971">
        <v>1</v>
      </c>
      <c r="AZ1971">
        <v>0</v>
      </c>
      <c r="BA1971">
        <v>1951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CX1971">
        <f>Y1971*Source!I1881</f>
        <v>59.625</v>
      </c>
      <c r="CY1971">
        <f t="shared" si="325"/>
        <v>73.790000000000006</v>
      </c>
      <c r="CZ1971">
        <f t="shared" si="326"/>
        <v>15.06</v>
      </c>
      <c r="DA1971">
        <f t="shared" si="327"/>
        <v>4.9000000000000004</v>
      </c>
      <c r="DB1971">
        <f t="shared" si="328"/>
        <v>3388.5</v>
      </c>
      <c r="DC1971">
        <f t="shared" si="329"/>
        <v>0</v>
      </c>
    </row>
    <row r="1972" spans="1:107">
      <c r="A1972">
        <f>ROW(Source!A1881)</f>
        <v>1881</v>
      </c>
      <c r="B1972">
        <v>35806607</v>
      </c>
      <c r="C1972">
        <v>35813705</v>
      </c>
      <c r="D1972">
        <v>29114733</v>
      </c>
      <c r="E1972">
        <v>1</v>
      </c>
      <c r="F1972">
        <v>1</v>
      </c>
      <c r="G1972">
        <v>1</v>
      </c>
      <c r="H1972">
        <v>3</v>
      </c>
      <c r="I1972" t="s">
        <v>739</v>
      </c>
      <c r="J1972" t="s">
        <v>830</v>
      </c>
      <c r="K1972" t="s">
        <v>741</v>
      </c>
      <c r="L1972">
        <v>1354</v>
      </c>
      <c r="N1972">
        <v>1010</v>
      </c>
      <c r="O1972" t="s">
        <v>258</v>
      </c>
      <c r="P1972" t="s">
        <v>258</v>
      </c>
      <c r="Q1972">
        <v>1</v>
      </c>
      <c r="W1972">
        <v>0</v>
      </c>
      <c r="X1972">
        <v>-1352915271</v>
      </c>
      <c r="Y1972">
        <v>790</v>
      </c>
      <c r="AA1972">
        <v>0.3</v>
      </c>
      <c r="AB1972">
        <v>0</v>
      </c>
      <c r="AC1972">
        <v>0</v>
      </c>
      <c r="AD1972">
        <v>0</v>
      </c>
      <c r="AE1972">
        <v>0.02</v>
      </c>
      <c r="AF1972">
        <v>0</v>
      </c>
      <c r="AG1972">
        <v>0</v>
      </c>
      <c r="AH1972">
        <v>0</v>
      </c>
      <c r="AI1972">
        <v>14.91</v>
      </c>
      <c r="AJ1972">
        <v>1</v>
      </c>
      <c r="AK1972">
        <v>1</v>
      </c>
      <c r="AL1972">
        <v>1</v>
      </c>
      <c r="AN1972">
        <v>0</v>
      </c>
      <c r="AO1972">
        <v>1</v>
      </c>
      <c r="AP1972">
        <v>0</v>
      </c>
      <c r="AQ1972">
        <v>0</v>
      </c>
      <c r="AR1972">
        <v>0</v>
      </c>
      <c r="AS1972" t="s">
        <v>3</v>
      </c>
      <c r="AT1972">
        <v>790</v>
      </c>
      <c r="AU1972" t="s">
        <v>3</v>
      </c>
      <c r="AV1972">
        <v>0</v>
      </c>
      <c r="AW1972">
        <v>2</v>
      </c>
      <c r="AX1972">
        <v>35813736</v>
      </c>
      <c r="AY1972">
        <v>1</v>
      </c>
      <c r="AZ1972">
        <v>0</v>
      </c>
      <c r="BA1972">
        <v>1952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CX1972">
        <f>Y1972*Source!I1881</f>
        <v>209.35000000000002</v>
      </c>
      <c r="CY1972">
        <f t="shared" si="325"/>
        <v>0.3</v>
      </c>
      <c r="CZ1972">
        <f t="shared" si="326"/>
        <v>0.02</v>
      </c>
      <c r="DA1972">
        <f t="shared" si="327"/>
        <v>14.91</v>
      </c>
      <c r="DB1972">
        <f t="shared" si="328"/>
        <v>15.8</v>
      </c>
      <c r="DC1972">
        <f t="shared" si="329"/>
        <v>0</v>
      </c>
    </row>
    <row r="1973" spans="1:107">
      <c r="A1973">
        <f>ROW(Source!A1881)</f>
        <v>1881</v>
      </c>
      <c r="B1973">
        <v>35806607</v>
      </c>
      <c r="C1973">
        <v>35813705</v>
      </c>
      <c r="D1973">
        <v>29114734</v>
      </c>
      <c r="E1973">
        <v>1</v>
      </c>
      <c r="F1973">
        <v>1</v>
      </c>
      <c r="G1973">
        <v>1</v>
      </c>
      <c r="H1973">
        <v>3</v>
      </c>
      <c r="I1973" t="s">
        <v>742</v>
      </c>
      <c r="J1973" t="s">
        <v>889</v>
      </c>
      <c r="K1973" t="s">
        <v>744</v>
      </c>
      <c r="L1973">
        <v>1354</v>
      </c>
      <c r="N1973">
        <v>1010</v>
      </c>
      <c r="O1973" t="s">
        <v>258</v>
      </c>
      <c r="P1973" t="s">
        <v>258</v>
      </c>
      <c r="Q1973">
        <v>1</v>
      </c>
      <c r="W1973">
        <v>0</v>
      </c>
      <c r="X1973">
        <v>1370092194</v>
      </c>
      <c r="Y1973">
        <v>1844</v>
      </c>
      <c r="AA1973">
        <v>0.38</v>
      </c>
      <c r="AB1973">
        <v>0</v>
      </c>
      <c r="AC1973">
        <v>0</v>
      </c>
      <c r="AD1973">
        <v>0</v>
      </c>
      <c r="AE1973">
        <v>0.03</v>
      </c>
      <c r="AF1973">
        <v>0</v>
      </c>
      <c r="AG1973">
        <v>0</v>
      </c>
      <c r="AH1973">
        <v>0</v>
      </c>
      <c r="AI1973">
        <v>12.55</v>
      </c>
      <c r="AJ1973">
        <v>1</v>
      </c>
      <c r="AK1973">
        <v>1</v>
      </c>
      <c r="AL1973">
        <v>1</v>
      </c>
      <c r="AN1973">
        <v>0</v>
      </c>
      <c r="AO1973">
        <v>1</v>
      </c>
      <c r="AP1973">
        <v>0</v>
      </c>
      <c r="AQ1973">
        <v>0</v>
      </c>
      <c r="AR1973">
        <v>0</v>
      </c>
      <c r="AS1973" t="s">
        <v>3</v>
      </c>
      <c r="AT1973">
        <v>1844</v>
      </c>
      <c r="AU1973" t="s">
        <v>3</v>
      </c>
      <c r="AV1973">
        <v>0</v>
      </c>
      <c r="AW1973">
        <v>2</v>
      </c>
      <c r="AX1973">
        <v>35813737</v>
      </c>
      <c r="AY1973">
        <v>1</v>
      </c>
      <c r="AZ1973">
        <v>0</v>
      </c>
      <c r="BA1973">
        <v>1953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CX1973">
        <f>Y1973*Source!I1881</f>
        <v>488.66</v>
      </c>
      <c r="CY1973">
        <f t="shared" si="325"/>
        <v>0.38</v>
      </c>
      <c r="CZ1973">
        <f t="shared" si="326"/>
        <v>0.03</v>
      </c>
      <c r="DA1973">
        <f t="shared" si="327"/>
        <v>12.55</v>
      </c>
      <c r="DB1973">
        <f t="shared" si="328"/>
        <v>55.32</v>
      </c>
      <c r="DC1973">
        <f t="shared" si="329"/>
        <v>0</v>
      </c>
    </row>
    <row r="1974" spans="1:107">
      <c r="A1974">
        <f>ROW(Source!A1881)</f>
        <v>1881</v>
      </c>
      <c r="B1974">
        <v>35806607</v>
      </c>
      <c r="C1974">
        <v>35813705</v>
      </c>
      <c r="D1974">
        <v>29114482</v>
      </c>
      <c r="E1974">
        <v>1</v>
      </c>
      <c r="F1974">
        <v>1</v>
      </c>
      <c r="G1974">
        <v>1</v>
      </c>
      <c r="H1974">
        <v>3</v>
      </c>
      <c r="I1974" t="s">
        <v>745</v>
      </c>
      <c r="J1974" t="s">
        <v>890</v>
      </c>
      <c r="K1974" t="s">
        <v>747</v>
      </c>
      <c r="L1974">
        <v>1354</v>
      </c>
      <c r="N1974">
        <v>1010</v>
      </c>
      <c r="O1974" t="s">
        <v>258</v>
      </c>
      <c r="P1974" t="s">
        <v>258</v>
      </c>
      <c r="Q1974">
        <v>1</v>
      </c>
      <c r="W1974">
        <v>0</v>
      </c>
      <c r="X1974">
        <v>-520920930</v>
      </c>
      <c r="Y1974">
        <v>149</v>
      </c>
      <c r="AA1974">
        <v>0.33</v>
      </c>
      <c r="AB1974">
        <v>0</v>
      </c>
      <c r="AC1974">
        <v>0</v>
      </c>
      <c r="AD1974">
        <v>0</v>
      </c>
      <c r="AE1974">
        <v>7.0000000000000007E-2</v>
      </c>
      <c r="AF1974">
        <v>0</v>
      </c>
      <c r="AG1974">
        <v>0</v>
      </c>
      <c r="AH1974">
        <v>0</v>
      </c>
      <c r="AI1974">
        <v>4.74</v>
      </c>
      <c r="AJ1974">
        <v>1</v>
      </c>
      <c r="AK1974">
        <v>1</v>
      </c>
      <c r="AL1974">
        <v>1</v>
      </c>
      <c r="AN1974">
        <v>0</v>
      </c>
      <c r="AO1974">
        <v>1</v>
      </c>
      <c r="AP1974">
        <v>0</v>
      </c>
      <c r="AQ1974">
        <v>0</v>
      </c>
      <c r="AR1974">
        <v>0</v>
      </c>
      <c r="AS1974" t="s">
        <v>3</v>
      </c>
      <c r="AT1974">
        <v>149</v>
      </c>
      <c r="AU1974" t="s">
        <v>3</v>
      </c>
      <c r="AV1974">
        <v>0</v>
      </c>
      <c r="AW1974">
        <v>2</v>
      </c>
      <c r="AX1974">
        <v>35813738</v>
      </c>
      <c r="AY1974">
        <v>1</v>
      </c>
      <c r="AZ1974">
        <v>0</v>
      </c>
      <c r="BA1974">
        <v>1954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CX1974">
        <f>Y1974*Source!I1881</f>
        <v>39.484999999999999</v>
      </c>
      <c r="CY1974">
        <f t="shared" si="325"/>
        <v>0.33</v>
      </c>
      <c r="CZ1974">
        <f t="shared" si="326"/>
        <v>7.0000000000000007E-2</v>
      </c>
      <c r="DA1974">
        <f t="shared" si="327"/>
        <v>4.74</v>
      </c>
      <c r="DB1974">
        <f t="shared" si="328"/>
        <v>10.43</v>
      </c>
      <c r="DC1974">
        <f t="shared" si="329"/>
        <v>0</v>
      </c>
    </row>
    <row r="1975" spans="1:107">
      <c r="A1975">
        <f>ROW(Source!A1881)</f>
        <v>1881</v>
      </c>
      <c r="B1975">
        <v>35806607</v>
      </c>
      <c r="C1975">
        <v>35813705</v>
      </c>
      <c r="D1975">
        <v>29129584</v>
      </c>
      <c r="E1975">
        <v>1</v>
      </c>
      <c r="F1975">
        <v>1</v>
      </c>
      <c r="G1975">
        <v>1</v>
      </c>
      <c r="H1975">
        <v>3</v>
      </c>
      <c r="I1975" t="s">
        <v>748</v>
      </c>
      <c r="J1975" t="s">
        <v>891</v>
      </c>
      <c r="K1975" t="s">
        <v>750</v>
      </c>
      <c r="L1975">
        <v>1301</v>
      </c>
      <c r="N1975">
        <v>1003</v>
      </c>
      <c r="O1975" t="s">
        <v>151</v>
      </c>
      <c r="P1975" t="s">
        <v>151</v>
      </c>
      <c r="Q1975">
        <v>1</v>
      </c>
      <c r="W1975">
        <v>0</v>
      </c>
      <c r="X1975">
        <v>-1665253311</v>
      </c>
      <c r="Y1975">
        <v>86</v>
      </c>
      <c r="AA1975">
        <v>53.07</v>
      </c>
      <c r="AB1975">
        <v>0</v>
      </c>
      <c r="AC1975">
        <v>0</v>
      </c>
      <c r="AD1975">
        <v>0</v>
      </c>
      <c r="AE1975">
        <v>7.22</v>
      </c>
      <c r="AF1975">
        <v>0</v>
      </c>
      <c r="AG1975">
        <v>0</v>
      </c>
      <c r="AH1975">
        <v>0</v>
      </c>
      <c r="AI1975">
        <v>7.35</v>
      </c>
      <c r="AJ1975">
        <v>1</v>
      </c>
      <c r="AK1975">
        <v>1</v>
      </c>
      <c r="AL1975">
        <v>1</v>
      </c>
      <c r="AN1975">
        <v>0</v>
      </c>
      <c r="AO1975">
        <v>1</v>
      </c>
      <c r="AP1975">
        <v>0</v>
      </c>
      <c r="AQ1975">
        <v>0</v>
      </c>
      <c r="AR1975">
        <v>0</v>
      </c>
      <c r="AS1975" t="s">
        <v>3</v>
      </c>
      <c r="AT1975">
        <v>86</v>
      </c>
      <c r="AU1975" t="s">
        <v>3</v>
      </c>
      <c r="AV1975">
        <v>0</v>
      </c>
      <c r="AW1975">
        <v>2</v>
      </c>
      <c r="AX1975">
        <v>35813739</v>
      </c>
      <c r="AY1975">
        <v>1</v>
      </c>
      <c r="AZ1975">
        <v>0</v>
      </c>
      <c r="BA1975">
        <v>1955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CX1975">
        <f>Y1975*Source!I1881</f>
        <v>22.790000000000003</v>
      </c>
      <c r="CY1975">
        <f t="shared" si="325"/>
        <v>53.07</v>
      </c>
      <c r="CZ1975">
        <f t="shared" si="326"/>
        <v>7.22</v>
      </c>
      <c r="DA1975">
        <f t="shared" si="327"/>
        <v>7.35</v>
      </c>
      <c r="DB1975">
        <f t="shared" si="328"/>
        <v>620.91999999999996</v>
      </c>
      <c r="DC1975">
        <f t="shared" si="329"/>
        <v>0</v>
      </c>
    </row>
    <row r="1976" spans="1:107">
      <c r="A1976">
        <f>ROW(Source!A1881)</f>
        <v>1881</v>
      </c>
      <c r="B1976">
        <v>35806607</v>
      </c>
      <c r="C1976">
        <v>35813705</v>
      </c>
      <c r="D1976">
        <v>29129619</v>
      </c>
      <c r="E1976">
        <v>1</v>
      </c>
      <c r="F1976">
        <v>1</v>
      </c>
      <c r="G1976">
        <v>1</v>
      </c>
      <c r="H1976">
        <v>3</v>
      </c>
      <c r="I1976" t="s">
        <v>751</v>
      </c>
      <c r="J1976" t="s">
        <v>892</v>
      </c>
      <c r="K1976" t="s">
        <v>753</v>
      </c>
      <c r="L1976">
        <v>1301</v>
      </c>
      <c r="N1976">
        <v>1003</v>
      </c>
      <c r="O1976" t="s">
        <v>151</v>
      </c>
      <c r="P1976" t="s">
        <v>151</v>
      </c>
      <c r="Q1976">
        <v>1</v>
      </c>
      <c r="W1976">
        <v>0</v>
      </c>
      <c r="X1976">
        <v>1030922947</v>
      </c>
      <c r="Y1976">
        <v>234</v>
      </c>
      <c r="AA1976">
        <v>61.61</v>
      </c>
      <c r="AB1976">
        <v>0</v>
      </c>
      <c r="AC1976">
        <v>0</v>
      </c>
      <c r="AD1976">
        <v>0</v>
      </c>
      <c r="AE1976">
        <v>8.44</v>
      </c>
      <c r="AF1976">
        <v>0</v>
      </c>
      <c r="AG1976">
        <v>0</v>
      </c>
      <c r="AH1976">
        <v>0</v>
      </c>
      <c r="AI1976">
        <v>7.3</v>
      </c>
      <c r="AJ1976">
        <v>1</v>
      </c>
      <c r="AK1976">
        <v>1</v>
      </c>
      <c r="AL1976">
        <v>1</v>
      </c>
      <c r="AN1976">
        <v>0</v>
      </c>
      <c r="AO1976">
        <v>1</v>
      </c>
      <c r="AP1976">
        <v>0</v>
      </c>
      <c r="AQ1976">
        <v>0</v>
      </c>
      <c r="AR1976">
        <v>0</v>
      </c>
      <c r="AS1976" t="s">
        <v>3</v>
      </c>
      <c r="AT1976">
        <v>234</v>
      </c>
      <c r="AU1976" t="s">
        <v>3</v>
      </c>
      <c r="AV1976">
        <v>0</v>
      </c>
      <c r="AW1976">
        <v>2</v>
      </c>
      <c r="AX1976">
        <v>35813740</v>
      </c>
      <c r="AY1976">
        <v>1</v>
      </c>
      <c r="AZ1976">
        <v>0</v>
      </c>
      <c r="BA1976">
        <v>1956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CX1976">
        <f>Y1976*Source!I1881</f>
        <v>62.010000000000005</v>
      </c>
      <c r="CY1976">
        <f t="shared" si="325"/>
        <v>61.61</v>
      </c>
      <c r="CZ1976">
        <f t="shared" si="326"/>
        <v>8.44</v>
      </c>
      <c r="DA1976">
        <f t="shared" si="327"/>
        <v>7.3</v>
      </c>
      <c r="DB1976">
        <f t="shared" si="328"/>
        <v>1974.96</v>
      </c>
      <c r="DC1976">
        <f t="shared" si="329"/>
        <v>0</v>
      </c>
    </row>
    <row r="1977" spans="1:107">
      <c r="A1977">
        <f>ROW(Source!A1881)</f>
        <v>1881</v>
      </c>
      <c r="B1977">
        <v>35806607</v>
      </c>
      <c r="C1977">
        <v>35813705</v>
      </c>
      <c r="D1977">
        <v>29129715</v>
      </c>
      <c r="E1977">
        <v>1</v>
      </c>
      <c r="F1977">
        <v>1</v>
      </c>
      <c r="G1977">
        <v>1</v>
      </c>
      <c r="H1977">
        <v>3</v>
      </c>
      <c r="I1977" t="s">
        <v>754</v>
      </c>
      <c r="J1977" t="s">
        <v>894</v>
      </c>
      <c r="K1977" t="s">
        <v>756</v>
      </c>
      <c r="L1977">
        <v>1301</v>
      </c>
      <c r="N1977">
        <v>1003</v>
      </c>
      <c r="O1977" t="s">
        <v>151</v>
      </c>
      <c r="P1977" t="s">
        <v>151</v>
      </c>
      <c r="Q1977">
        <v>1</v>
      </c>
      <c r="W1977">
        <v>0</v>
      </c>
      <c r="X1977">
        <v>-1083681358</v>
      </c>
      <c r="Y1977">
        <v>37</v>
      </c>
      <c r="AA1977">
        <v>31.71</v>
      </c>
      <c r="AB1977">
        <v>0</v>
      </c>
      <c r="AC1977">
        <v>0</v>
      </c>
      <c r="AD1977">
        <v>0</v>
      </c>
      <c r="AE1977">
        <v>6.33</v>
      </c>
      <c r="AF1977">
        <v>0</v>
      </c>
      <c r="AG1977">
        <v>0</v>
      </c>
      <c r="AH1977">
        <v>0</v>
      </c>
      <c r="AI1977">
        <v>5.01</v>
      </c>
      <c r="AJ1977">
        <v>1</v>
      </c>
      <c r="AK1977">
        <v>1</v>
      </c>
      <c r="AL1977">
        <v>1</v>
      </c>
      <c r="AN1977">
        <v>0</v>
      </c>
      <c r="AO1977">
        <v>1</v>
      </c>
      <c r="AP1977">
        <v>0</v>
      </c>
      <c r="AQ1977">
        <v>0</v>
      </c>
      <c r="AR1977">
        <v>0</v>
      </c>
      <c r="AS1977" t="s">
        <v>3</v>
      </c>
      <c r="AT1977">
        <v>37</v>
      </c>
      <c r="AU1977" t="s">
        <v>3</v>
      </c>
      <c r="AV1977">
        <v>0</v>
      </c>
      <c r="AW1977">
        <v>2</v>
      </c>
      <c r="AX1977">
        <v>35813741</v>
      </c>
      <c r="AY1977">
        <v>1</v>
      </c>
      <c r="AZ1977">
        <v>0</v>
      </c>
      <c r="BA1977">
        <v>1957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CX1977">
        <f>Y1977*Source!I1881</f>
        <v>9.8049999999999997</v>
      </c>
      <c r="CY1977">
        <f t="shared" si="325"/>
        <v>31.71</v>
      </c>
      <c r="CZ1977">
        <f t="shared" si="326"/>
        <v>6.33</v>
      </c>
      <c r="DA1977">
        <f t="shared" si="327"/>
        <v>5.01</v>
      </c>
      <c r="DB1977">
        <f t="shared" si="328"/>
        <v>234.21</v>
      </c>
      <c r="DC1977">
        <f t="shared" si="329"/>
        <v>0</v>
      </c>
    </row>
    <row r="1978" spans="1:107">
      <c r="A1978">
        <f>ROW(Source!A1882)</f>
        <v>1882</v>
      </c>
      <c r="B1978">
        <v>35806607</v>
      </c>
      <c r="C1978">
        <v>35813742</v>
      </c>
      <c r="D1978">
        <v>18410244</v>
      </c>
      <c r="E1978">
        <v>1</v>
      </c>
      <c r="F1978">
        <v>1</v>
      </c>
      <c r="G1978">
        <v>1</v>
      </c>
      <c r="H1978">
        <v>1</v>
      </c>
      <c r="I1978" t="s">
        <v>791</v>
      </c>
      <c r="J1978" t="s">
        <v>3</v>
      </c>
      <c r="K1978" t="s">
        <v>792</v>
      </c>
      <c r="L1978">
        <v>1369</v>
      </c>
      <c r="N1978">
        <v>1013</v>
      </c>
      <c r="O1978" t="s">
        <v>583</v>
      </c>
      <c r="P1978" t="s">
        <v>583</v>
      </c>
      <c r="Q1978">
        <v>1</v>
      </c>
      <c r="W1978">
        <v>0</v>
      </c>
      <c r="X1978">
        <v>-1803619151</v>
      </c>
      <c r="Y1978">
        <v>64.330999999999989</v>
      </c>
      <c r="AA1978">
        <v>0</v>
      </c>
      <c r="AB1978">
        <v>0</v>
      </c>
      <c r="AC1978">
        <v>0</v>
      </c>
      <c r="AD1978">
        <v>308.29000000000002</v>
      </c>
      <c r="AE1978">
        <v>0</v>
      </c>
      <c r="AF1978">
        <v>0</v>
      </c>
      <c r="AG1978">
        <v>0</v>
      </c>
      <c r="AH1978">
        <v>308.29000000000002</v>
      </c>
      <c r="AI1978">
        <v>1</v>
      </c>
      <c r="AJ1978">
        <v>1</v>
      </c>
      <c r="AK1978">
        <v>1</v>
      </c>
      <c r="AL1978">
        <v>1</v>
      </c>
      <c r="AN1978">
        <v>0</v>
      </c>
      <c r="AO1978">
        <v>1</v>
      </c>
      <c r="AP1978">
        <v>1</v>
      </c>
      <c r="AQ1978">
        <v>0</v>
      </c>
      <c r="AR1978">
        <v>0</v>
      </c>
      <c r="AS1978" t="s">
        <v>3</v>
      </c>
      <c r="AT1978">
        <v>55.94</v>
      </c>
      <c r="AU1978" t="s">
        <v>144</v>
      </c>
      <c r="AV1978">
        <v>1</v>
      </c>
      <c r="AW1978">
        <v>2</v>
      </c>
      <c r="AX1978">
        <v>35813750</v>
      </c>
      <c r="AY1978">
        <v>2</v>
      </c>
      <c r="AZ1978">
        <v>131072</v>
      </c>
      <c r="BA1978">
        <v>1958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CX1978">
        <f>Y1978*Source!I1882</f>
        <v>34.095429999999993</v>
      </c>
      <c r="CY1978">
        <f>AD1978</f>
        <v>308.29000000000002</v>
      </c>
      <c r="CZ1978">
        <f>AH1978</f>
        <v>308.29000000000002</v>
      </c>
      <c r="DA1978">
        <f>AL1978</f>
        <v>1</v>
      </c>
      <c r="DB1978">
        <f>ROUND((ROUND(AT1978*CZ1978,2)*1.15),2)</f>
        <v>19832.599999999999</v>
      </c>
      <c r="DC1978">
        <f>ROUND((ROUND(AT1978*AG1978,2)*1.15),2)</f>
        <v>0</v>
      </c>
    </row>
    <row r="1979" spans="1:107">
      <c r="A1979">
        <f>ROW(Source!A1882)</f>
        <v>1882</v>
      </c>
      <c r="B1979">
        <v>35806607</v>
      </c>
      <c r="C1979">
        <v>35813742</v>
      </c>
      <c r="D1979">
        <v>121548</v>
      </c>
      <c r="E1979">
        <v>1</v>
      </c>
      <c r="F1979">
        <v>1</v>
      </c>
      <c r="G1979">
        <v>1</v>
      </c>
      <c r="H1979">
        <v>1</v>
      </c>
      <c r="I1979" t="s">
        <v>34</v>
      </c>
      <c r="J1979" t="s">
        <v>3</v>
      </c>
      <c r="K1979" t="s">
        <v>584</v>
      </c>
      <c r="L1979">
        <v>608254</v>
      </c>
      <c r="N1979">
        <v>1013</v>
      </c>
      <c r="O1979" t="s">
        <v>585</v>
      </c>
      <c r="P1979" t="s">
        <v>585</v>
      </c>
      <c r="Q1979">
        <v>1</v>
      </c>
      <c r="W1979">
        <v>0</v>
      </c>
      <c r="X1979">
        <v>-185737400</v>
      </c>
      <c r="Y1979">
        <v>1.2500000000000001E-2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1</v>
      </c>
      <c r="AJ1979">
        <v>1</v>
      </c>
      <c r="AK1979">
        <v>1</v>
      </c>
      <c r="AL1979">
        <v>1</v>
      </c>
      <c r="AN1979">
        <v>0</v>
      </c>
      <c r="AO1979">
        <v>1</v>
      </c>
      <c r="AP1979">
        <v>1</v>
      </c>
      <c r="AQ1979">
        <v>0</v>
      </c>
      <c r="AR1979">
        <v>0</v>
      </c>
      <c r="AS1979" t="s">
        <v>3</v>
      </c>
      <c r="AT1979">
        <v>0.01</v>
      </c>
      <c r="AU1979" t="s">
        <v>143</v>
      </c>
      <c r="AV1979">
        <v>2</v>
      </c>
      <c r="AW1979">
        <v>2</v>
      </c>
      <c r="AX1979">
        <v>35813751</v>
      </c>
      <c r="AY1979">
        <v>1</v>
      </c>
      <c r="AZ1979">
        <v>0</v>
      </c>
      <c r="BA1979">
        <v>1959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CX1979">
        <f>Y1979*Source!I1882</f>
        <v>6.6250000000000007E-3</v>
      </c>
      <c r="CY1979">
        <f>AD1979</f>
        <v>0</v>
      </c>
      <c r="CZ1979">
        <f>AH1979</f>
        <v>0</v>
      </c>
      <c r="DA1979">
        <f>AL1979</f>
        <v>1</v>
      </c>
      <c r="DB1979">
        <f>ROUND((ROUND(AT1979*CZ1979,2)*1.25),2)</f>
        <v>0</v>
      </c>
      <c r="DC1979">
        <f>ROUND((ROUND(AT1979*AG1979,2)*1.25),2)</f>
        <v>0</v>
      </c>
    </row>
    <row r="1980" spans="1:107">
      <c r="A1980">
        <f>ROW(Source!A1882)</f>
        <v>1882</v>
      </c>
      <c r="B1980">
        <v>35806607</v>
      </c>
      <c r="C1980">
        <v>35813742</v>
      </c>
      <c r="D1980">
        <v>29172556</v>
      </c>
      <c r="E1980">
        <v>1</v>
      </c>
      <c r="F1980">
        <v>1</v>
      </c>
      <c r="G1980">
        <v>1</v>
      </c>
      <c r="H1980">
        <v>2</v>
      </c>
      <c r="I1980" t="s">
        <v>586</v>
      </c>
      <c r="J1980" t="s">
        <v>590</v>
      </c>
      <c r="K1980" t="s">
        <v>588</v>
      </c>
      <c r="L1980">
        <v>1368</v>
      </c>
      <c r="N1980">
        <v>1011</v>
      </c>
      <c r="O1980" t="s">
        <v>589</v>
      </c>
      <c r="P1980" t="s">
        <v>589</v>
      </c>
      <c r="Q1980">
        <v>1</v>
      </c>
      <c r="W1980">
        <v>0</v>
      </c>
      <c r="X1980">
        <v>-1302720870</v>
      </c>
      <c r="Y1980">
        <v>1.2500000000000001E-2</v>
      </c>
      <c r="AA1980">
        <v>0</v>
      </c>
      <c r="AB1980">
        <v>466.71</v>
      </c>
      <c r="AC1980">
        <v>447.93</v>
      </c>
      <c r="AD1980">
        <v>0</v>
      </c>
      <c r="AE1980">
        <v>0</v>
      </c>
      <c r="AF1980">
        <v>31.26</v>
      </c>
      <c r="AG1980">
        <v>13.5</v>
      </c>
      <c r="AH1980">
        <v>0</v>
      </c>
      <c r="AI1980">
        <v>1</v>
      </c>
      <c r="AJ1980">
        <v>14.93</v>
      </c>
      <c r="AK1980">
        <v>33.18</v>
      </c>
      <c r="AL1980">
        <v>1</v>
      </c>
      <c r="AN1980">
        <v>0</v>
      </c>
      <c r="AO1980">
        <v>1</v>
      </c>
      <c r="AP1980">
        <v>1</v>
      </c>
      <c r="AQ1980">
        <v>0</v>
      </c>
      <c r="AR1980">
        <v>0</v>
      </c>
      <c r="AS1980" t="s">
        <v>3</v>
      </c>
      <c r="AT1980">
        <v>0.01</v>
      </c>
      <c r="AU1980" t="s">
        <v>143</v>
      </c>
      <c r="AV1980">
        <v>0</v>
      </c>
      <c r="AW1980">
        <v>2</v>
      </c>
      <c r="AX1980">
        <v>35813752</v>
      </c>
      <c r="AY1980">
        <v>1</v>
      </c>
      <c r="AZ1980">
        <v>0</v>
      </c>
      <c r="BA1980">
        <v>1960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CX1980">
        <f>Y1980*Source!I1882</f>
        <v>6.6250000000000007E-3</v>
      </c>
      <c r="CY1980">
        <f>AB1980</f>
        <v>466.71</v>
      </c>
      <c r="CZ1980">
        <f>AF1980</f>
        <v>31.26</v>
      </c>
      <c r="DA1980">
        <f>AJ1980</f>
        <v>14.93</v>
      </c>
      <c r="DB1980">
        <f>ROUND((ROUND(AT1980*CZ1980,2)*1.25),2)</f>
        <v>0.39</v>
      </c>
      <c r="DC1980">
        <f>ROUND((ROUND(AT1980*AG1980,2)*1.25),2)</f>
        <v>0.18</v>
      </c>
    </row>
    <row r="1981" spans="1:107">
      <c r="A1981">
        <f>ROW(Source!A1882)</f>
        <v>1882</v>
      </c>
      <c r="B1981">
        <v>35806607</v>
      </c>
      <c r="C1981">
        <v>35813742</v>
      </c>
      <c r="D1981">
        <v>29174913</v>
      </c>
      <c r="E1981">
        <v>1</v>
      </c>
      <c r="F1981">
        <v>1</v>
      </c>
      <c r="G1981">
        <v>1</v>
      </c>
      <c r="H1981">
        <v>2</v>
      </c>
      <c r="I1981" t="s">
        <v>601</v>
      </c>
      <c r="J1981" t="s">
        <v>602</v>
      </c>
      <c r="K1981" t="s">
        <v>603</v>
      </c>
      <c r="L1981">
        <v>1368</v>
      </c>
      <c r="N1981">
        <v>1011</v>
      </c>
      <c r="O1981" t="s">
        <v>589</v>
      </c>
      <c r="P1981" t="s">
        <v>589</v>
      </c>
      <c r="Q1981">
        <v>1</v>
      </c>
      <c r="W1981">
        <v>0</v>
      </c>
      <c r="X1981">
        <v>458544584</v>
      </c>
      <c r="Y1981">
        <v>1.2500000000000001E-2</v>
      </c>
      <c r="AA1981">
        <v>0</v>
      </c>
      <c r="AB1981">
        <v>932.72</v>
      </c>
      <c r="AC1981">
        <v>384.89</v>
      </c>
      <c r="AD1981">
        <v>0</v>
      </c>
      <c r="AE1981">
        <v>0</v>
      </c>
      <c r="AF1981">
        <v>87.17</v>
      </c>
      <c r="AG1981">
        <v>11.6</v>
      </c>
      <c r="AH1981">
        <v>0</v>
      </c>
      <c r="AI1981">
        <v>1</v>
      </c>
      <c r="AJ1981">
        <v>10.7</v>
      </c>
      <c r="AK1981">
        <v>33.18</v>
      </c>
      <c r="AL1981">
        <v>1</v>
      </c>
      <c r="AN1981">
        <v>0</v>
      </c>
      <c r="AO1981">
        <v>1</v>
      </c>
      <c r="AP1981">
        <v>1</v>
      </c>
      <c r="AQ1981">
        <v>0</v>
      </c>
      <c r="AR1981">
        <v>0</v>
      </c>
      <c r="AS1981" t="s">
        <v>3</v>
      </c>
      <c r="AT1981">
        <v>0.01</v>
      </c>
      <c r="AU1981" t="s">
        <v>143</v>
      </c>
      <c r="AV1981">
        <v>0</v>
      </c>
      <c r="AW1981">
        <v>2</v>
      </c>
      <c r="AX1981">
        <v>35813753</v>
      </c>
      <c r="AY1981">
        <v>1</v>
      </c>
      <c r="AZ1981">
        <v>0</v>
      </c>
      <c r="BA1981">
        <v>1961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CX1981">
        <f>Y1981*Source!I1882</f>
        <v>6.6250000000000007E-3</v>
      </c>
      <c r="CY1981">
        <f>AB1981</f>
        <v>932.72</v>
      </c>
      <c r="CZ1981">
        <f>AF1981</f>
        <v>87.17</v>
      </c>
      <c r="DA1981">
        <f>AJ1981</f>
        <v>10.7</v>
      </c>
      <c r="DB1981">
        <f>ROUND((ROUND(AT1981*CZ1981,2)*1.25),2)</f>
        <v>1.0900000000000001</v>
      </c>
      <c r="DC1981">
        <f>ROUND((ROUND(AT1981*AG1981,2)*1.25),2)</f>
        <v>0.15</v>
      </c>
    </row>
    <row r="1982" spans="1:107">
      <c r="A1982">
        <f>ROW(Source!A1882)</f>
        <v>1882</v>
      </c>
      <c r="B1982">
        <v>35806607</v>
      </c>
      <c r="C1982">
        <v>35813742</v>
      </c>
      <c r="D1982">
        <v>29109386</v>
      </c>
      <c r="E1982">
        <v>1</v>
      </c>
      <c r="F1982">
        <v>1</v>
      </c>
      <c r="G1982">
        <v>1</v>
      </c>
      <c r="H1982">
        <v>3</v>
      </c>
      <c r="I1982" t="s">
        <v>793</v>
      </c>
      <c r="J1982" t="s">
        <v>794</v>
      </c>
      <c r="K1982" t="s">
        <v>795</v>
      </c>
      <c r="L1982">
        <v>1348</v>
      </c>
      <c r="N1982">
        <v>1009</v>
      </c>
      <c r="O1982" t="s">
        <v>29</v>
      </c>
      <c r="P1982" t="s">
        <v>29</v>
      </c>
      <c r="Q1982">
        <v>1000</v>
      </c>
      <c r="W1982">
        <v>0</v>
      </c>
      <c r="X1982">
        <v>-1262442712</v>
      </c>
      <c r="Y1982">
        <v>3.4099999999999998E-2</v>
      </c>
      <c r="AA1982">
        <v>55935.05</v>
      </c>
      <c r="AB1982">
        <v>0</v>
      </c>
      <c r="AC1982">
        <v>0</v>
      </c>
      <c r="AD1982">
        <v>0</v>
      </c>
      <c r="AE1982">
        <v>11300.01</v>
      </c>
      <c r="AF1982">
        <v>0</v>
      </c>
      <c r="AG1982">
        <v>0</v>
      </c>
      <c r="AH1982">
        <v>0</v>
      </c>
      <c r="AI1982">
        <v>4.95</v>
      </c>
      <c r="AJ1982">
        <v>1</v>
      </c>
      <c r="AK1982">
        <v>1</v>
      </c>
      <c r="AL1982">
        <v>1</v>
      </c>
      <c r="AN1982">
        <v>0</v>
      </c>
      <c r="AO1982">
        <v>1</v>
      </c>
      <c r="AP1982">
        <v>0</v>
      </c>
      <c r="AQ1982">
        <v>0</v>
      </c>
      <c r="AR1982">
        <v>0</v>
      </c>
      <c r="AS1982" t="s">
        <v>3</v>
      </c>
      <c r="AT1982">
        <v>3.4099999999999998E-2</v>
      </c>
      <c r="AU1982" t="s">
        <v>3</v>
      </c>
      <c r="AV1982">
        <v>0</v>
      </c>
      <c r="AW1982">
        <v>2</v>
      </c>
      <c r="AX1982">
        <v>35813754</v>
      </c>
      <c r="AY1982">
        <v>1</v>
      </c>
      <c r="AZ1982">
        <v>0</v>
      </c>
      <c r="BA1982">
        <v>1962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CX1982">
        <f>Y1982*Source!I1882</f>
        <v>1.8072999999999999E-2</v>
      </c>
      <c r="CY1982">
        <f>AA1982</f>
        <v>55935.05</v>
      </c>
      <c r="CZ1982">
        <f>AE1982</f>
        <v>11300.01</v>
      </c>
      <c r="DA1982">
        <f>AI1982</f>
        <v>4.95</v>
      </c>
      <c r="DB1982">
        <f t="shared" ref="DB1982:DB2013" si="330">ROUND(ROUND(AT1982*CZ1982,2),2)</f>
        <v>385.33</v>
      </c>
      <c r="DC1982">
        <f t="shared" ref="DC1982:DC2013" si="331">ROUND(ROUND(AT1982*AG1982,2),2)</f>
        <v>0</v>
      </c>
    </row>
    <row r="1983" spans="1:107">
      <c r="A1983">
        <f>ROW(Source!A1882)</f>
        <v>1882</v>
      </c>
      <c r="B1983">
        <v>35806607</v>
      </c>
      <c r="C1983">
        <v>35813742</v>
      </c>
      <c r="D1983">
        <v>29107800</v>
      </c>
      <c r="E1983">
        <v>1</v>
      </c>
      <c r="F1983">
        <v>1</v>
      </c>
      <c r="G1983">
        <v>1</v>
      </c>
      <c r="H1983">
        <v>3</v>
      </c>
      <c r="I1983" t="s">
        <v>616</v>
      </c>
      <c r="J1983" t="s">
        <v>643</v>
      </c>
      <c r="K1983" t="s">
        <v>618</v>
      </c>
      <c r="L1983">
        <v>1346</v>
      </c>
      <c r="N1983">
        <v>1009</v>
      </c>
      <c r="O1983" t="s">
        <v>170</v>
      </c>
      <c r="P1983" t="s">
        <v>170</v>
      </c>
      <c r="Q1983">
        <v>1</v>
      </c>
      <c r="W1983">
        <v>0</v>
      </c>
      <c r="X1983">
        <v>-1570619850</v>
      </c>
      <c r="Y1983">
        <v>0.01</v>
      </c>
      <c r="AA1983">
        <v>46.61</v>
      </c>
      <c r="AB1983">
        <v>0</v>
      </c>
      <c r="AC1983">
        <v>0</v>
      </c>
      <c r="AD1983">
        <v>0</v>
      </c>
      <c r="AE1983">
        <v>1.81</v>
      </c>
      <c r="AF1983">
        <v>0</v>
      </c>
      <c r="AG1983">
        <v>0</v>
      </c>
      <c r="AH1983">
        <v>0</v>
      </c>
      <c r="AI1983">
        <v>25.75</v>
      </c>
      <c r="AJ1983">
        <v>1</v>
      </c>
      <c r="AK1983">
        <v>1</v>
      </c>
      <c r="AL1983">
        <v>1</v>
      </c>
      <c r="AN1983">
        <v>0</v>
      </c>
      <c r="AO1983">
        <v>1</v>
      </c>
      <c r="AP1983">
        <v>0</v>
      </c>
      <c r="AQ1983">
        <v>0</v>
      </c>
      <c r="AR1983">
        <v>0</v>
      </c>
      <c r="AS1983" t="s">
        <v>3</v>
      </c>
      <c r="AT1983">
        <v>0.01</v>
      </c>
      <c r="AU1983" t="s">
        <v>3</v>
      </c>
      <c r="AV1983">
        <v>0</v>
      </c>
      <c r="AW1983">
        <v>2</v>
      </c>
      <c r="AX1983">
        <v>35813755</v>
      </c>
      <c r="AY1983">
        <v>1</v>
      </c>
      <c r="AZ1983">
        <v>0</v>
      </c>
      <c r="BA1983">
        <v>1963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CX1983">
        <f>Y1983*Source!I1882</f>
        <v>5.3E-3</v>
      </c>
      <c r="CY1983">
        <f>AA1983</f>
        <v>46.61</v>
      </c>
      <c r="CZ1983">
        <f>AE1983</f>
        <v>1.81</v>
      </c>
      <c r="DA1983">
        <f>AI1983</f>
        <v>25.75</v>
      </c>
      <c r="DB1983">
        <f t="shared" si="330"/>
        <v>0.02</v>
      </c>
      <c r="DC1983">
        <f t="shared" si="331"/>
        <v>0</v>
      </c>
    </row>
    <row r="1984" spans="1:107">
      <c r="A1984">
        <f>ROW(Source!A1882)</f>
        <v>1882</v>
      </c>
      <c r="B1984">
        <v>35806607</v>
      </c>
      <c r="C1984">
        <v>35813742</v>
      </c>
      <c r="D1984">
        <v>29109603</v>
      </c>
      <c r="E1984">
        <v>1</v>
      </c>
      <c r="F1984">
        <v>1</v>
      </c>
      <c r="G1984">
        <v>1</v>
      </c>
      <c r="H1984">
        <v>3</v>
      </c>
      <c r="I1984" t="s">
        <v>796</v>
      </c>
      <c r="J1984" t="s">
        <v>797</v>
      </c>
      <c r="K1984" t="s">
        <v>798</v>
      </c>
      <c r="L1984">
        <v>1327</v>
      </c>
      <c r="N1984">
        <v>1005</v>
      </c>
      <c r="O1984" t="s">
        <v>165</v>
      </c>
      <c r="P1984" t="s">
        <v>165</v>
      </c>
      <c r="Q1984">
        <v>1</v>
      </c>
      <c r="W1984">
        <v>0</v>
      </c>
      <c r="X1984">
        <v>1399429038</v>
      </c>
      <c r="Y1984">
        <v>112</v>
      </c>
      <c r="AA1984">
        <v>54.06</v>
      </c>
      <c r="AB1984">
        <v>0</v>
      </c>
      <c r="AC1984">
        <v>0</v>
      </c>
      <c r="AD1984">
        <v>0</v>
      </c>
      <c r="AE1984">
        <v>55.16</v>
      </c>
      <c r="AF1984">
        <v>0</v>
      </c>
      <c r="AG1984">
        <v>0</v>
      </c>
      <c r="AH1984">
        <v>0</v>
      </c>
      <c r="AI1984">
        <v>0.98</v>
      </c>
      <c r="AJ1984">
        <v>1</v>
      </c>
      <c r="AK1984">
        <v>1</v>
      </c>
      <c r="AL1984">
        <v>1</v>
      </c>
      <c r="AN1984">
        <v>0</v>
      </c>
      <c r="AO1984">
        <v>1</v>
      </c>
      <c r="AP1984">
        <v>0</v>
      </c>
      <c r="AQ1984">
        <v>0</v>
      </c>
      <c r="AR1984">
        <v>0</v>
      </c>
      <c r="AS1984" t="s">
        <v>3</v>
      </c>
      <c r="AT1984">
        <v>112</v>
      </c>
      <c r="AU1984" t="s">
        <v>3</v>
      </c>
      <c r="AV1984">
        <v>0</v>
      </c>
      <c r="AW1984">
        <v>2</v>
      </c>
      <c r="AX1984">
        <v>35813756</v>
      </c>
      <c r="AY1984">
        <v>1</v>
      </c>
      <c r="AZ1984">
        <v>0</v>
      </c>
      <c r="BA1984">
        <v>1964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CX1984">
        <f>Y1984*Source!I1882</f>
        <v>59.36</v>
      </c>
      <c r="CY1984">
        <f>AA1984</f>
        <v>54.06</v>
      </c>
      <c r="CZ1984">
        <f>AE1984</f>
        <v>55.16</v>
      </c>
      <c r="DA1984">
        <f>AI1984</f>
        <v>0.98</v>
      </c>
      <c r="DB1984">
        <f t="shared" si="330"/>
        <v>6177.92</v>
      </c>
      <c r="DC1984">
        <f t="shared" si="331"/>
        <v>0</v>
      </c>
    </row>
    <row r="1985" spans="1:107">
      <c r="A1985">
        <f>ROW(Source!A1883)</f>
        <v>1883</v>
      </c>
      <c r="B1985">
        <v>35806607</v>
      </c>
      <c r="C1985">
        <v>35813757</v>
      </c>
      <c r="D1985">
        <v>29364679</v>
      </c>
      <c r="E1985">
        <v>1</v>
      </c>
      <c r="F1985">
        <v>1</v>
      </c>
      <c r="G1985">
        <v>1</v>
      </c>
      <c r="H1985">
        <v>1</v>
      </c>
      <c r="I1985" t="s">
        <v>799</v>
      </c>
      <c r="J1985" t="s">
        <v>3</v>
      </c>
      <c r="K1985" t="s">
        <v>800</v>
      </c>
      <c r="L1985">
        <v>1369</v>
      </c>
      <c r="N1985">
        <v>1013</v>
      </c>
      <c r="O1985" t="s">
        <v>583</v>
      </c>
      <c r="P1985" t="s">
        <v>583</v>
      </c>
      <c r="Q1985">
        <v>1</v>
      </c>
      <c r="W1985">
        <v>0</v>
      </c>
      <c r="X1985">
        <v>931378261</v>
      </c>
      <c r="Y1985">
        <v>30.48</v>
      </c>
      <c r="AA1985">
        <v>0</v>
      </c>
      <c r="AB1985">
        <v>0</v>
      </c>
      <c r="AC1985">
        <v>0</v>
      </c>
      <c r="AD1985">
        <v>329.2</v>
      </c>
      <c r="AE1985">
        <v>0</v>
      </c>
      <c r="AF1985">
        <v>0</v>
      </c>
      <c r="AG1985">
        <v>0</v>
      </c>
      <c r="AH1985">
        <v>329.2</v>
      </c>
      <c r="AI1985">
        <v>1</v>
      </c>
      <c r="AJ1985">
        <v>1</v>
      </c>
      <c r="AK1985">
        <v>1</v>
      </c>
      <c r="AL1985">
        <v>1</v>
      </c>
      <c r="AN1985">
        <v>0</v>
      </c>
      <c r="AO1985">
        <v>1</v>
      </c>
      <c r="AP1985">
        <v>0</v>
      </c>
      <c r="AQ1985">
        <v>0</v>
      </c>
      <c r="AR1985">
        <v>0</v>
      </c>
      <c r="AS1985" t="s">
        <v>3</v>
      </c>
      <c r="AT1985">
        <v>30.48</v>
      </c>
      <c r="AU1985" t="s">
        <v>3</v>
      </c>
      <c r="AV1985">
        <v>1</v>
      </c>
      <c r="AW1985">
        <v>2</v>
      </c>
      <c r="AX1985">
        <v>35813770</v>
      </c>
      <c r="AY1985">
        <v>2</v>
      </c>
      <c r="AZ1985">
        <v>131072</v>
      </c>
      <c r="BA1985">
        <v>1965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CX1985">
        <f>Y1985*Source!I1883</f>
        <v>0.91439999999999999</v>
      </c>
      <c r="CY1985">
        <f>AD1985</f>
        <v>329.2</v>
      </c>
      <c r="CZ1985">
        <f>AH1985</f>
        <v>329.2</v>
      </c>
      <c r="DA1985">
        <f>AL1985</f>
        <v>1</v>
      </c>
      <c r="DB1985">
        <f t="shared" si="330"/>
        <v>10034.02</v>
      </c>
      <c r="DC1985">
        <f t="shared" si="331"/>
        <v>0</v>
      </c>
    </row>
    <row r="1986" spans="1:107">
      <c r="A1986">
        <f>ROW(Source!A1883)</f>
        <v>1883</v>
      </c>
      <c r="B1986">
        <v>35806607</v>
      </c>
      <c r="C1986">
        <v>35813757</v>
      </c>
      <c r="D1986">
        <v>121548</v>
      </c>
      <c r="E1986">
        <v>1</v>
      </c>
      <c r="F1986">
        <v>1</v>
      </c>
      <c r="G1986">
        <v>1</v>
      </c>
      <c r="H1986">
        <v>1</v>
      </c>
      <c r="I1986" t="s">
        <v>34</v>
      </c>
      <c r="J1986" t="s">
        <v>3</v>
      </c>
      <c r="K1986" t="s">
        <v>584</v>
      </c>
      <c r="L1986">
        <v>608254</v>
      </c>
      <c r="N1986">
        <v>1013</v>
      </c>
      <c r="O1986" t="s">
        <v>585</v>
      </c>
      <c r="P1986" t="s">
        <v>585</v>
      </c>
      <c r="Q1986">
        <v>1</v>
      </c>
      <c r="W1986">
        <v>0</v>
      </c>
      <c r="X1986">
        <v>-185737400</v>
      </c>
      <c r="Y1986">
        <v>0.03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1</v>
      </c>
      <c r="AJ1986">
        <v>1</v>
      </c>
      <c r="AK1986">
        <v>1</v>
      </c>
      <c r="AL1986">
        <v>1</v>
      </c>
      <c r="AN1986">
        <v>0</v>
      </c>
      <c r="AO1986">
        <v>1</v>
      </c>
      <c r="AP1986">
        <v>0</v>
      </c>
      <c r="AQ1986">
        <v>0</v>
      </c>
      <c r="AR1986">
        <v>0</v>
      </c>
      <c r="AS1986" t="s">
        <v>3</v>
      </c>
      <c r="AT1986">
        <v>0.03</v>
      </c>
      <c r="AU1986" t="s">
        <v>3</v>
      </c>
      <c r="AV1986">
        <v>2</v>
      </c>
      <c r="AW1986">
        <v>2</v>
      </c>
      <c r="AX1986">
        <v>35813771</v>
      </c>
      <c r="AY1986">
        <v>1</v>
      </c>
      <c r="AZ1986">
        <v>0</v>
      </c>
      <c r="BA1986">
        <v>1966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CX1986">
        <f>Y1986*Source!I1883</f>
        <v>8.9999999999999998E-4</v>
      </c>
      <c r="CY1986">
        <f>AD1986</f>
        <v>0</v>
      </c>
      <c r="CZ1986">
        <f>AH1986</f>
        <v>0</v>
      </c>
      <c r="DA1986">
        <f>AL1986</f>
        <v>1</v>
      </c>
      <c r="DB1986">
        <f t="shared" si="330"/>
        <v>0</v>
      </c>
      <c r="DC1986">
        <f t="shared" si="331"/>
        <v>0</v>
      </c>
    </row>
    <row r="1987" spans="1:107">
      <c r="A1987">
        <f>ROW(Source!A1883)</f>
        <v>1883</v>
      </c>
      <c r="B1987">
        <v>35806607</v>
      </c>
      <c r="C1987">
        <v>35813757</v>
      </c>
      <c r="D1987">
        <v>29172362</v>
      </c>
      <c r="E1987">
        <v>1</v>
      </c>
      <c r="F1987">
        <v>1</v>
      </c>
      <c r="G1987">
        <v>1</v>
      </c>
      <c r="H1987">
        <v>2</v>
      </c>
      <c r="I1987" t="s">
        <v>801</v>
      </c>
      <c r="J1987" t="s">
        <v>802</v>
      </c>
      <c r="K1987" t="s">
        <v>803</v>
      </c>
      <c r="L1987">
        <v>1368</v>
      </c>
      <c r="N1987">
        <v>1011</v>
      </c>
      <c r="O1987" t="s">
        <v>589</v>
      </c>
      <c r="P1987" t="s">
        <v>589</v>
      </c>
      <c r="Q1987">
        <v>1</v>
      </c>
      <c r="W1987">
        <v>0</v>
      </c>
      <c r="X1987">
        <v>2071614860</v>
      </c>
      <c r="Y1987">
        <v>0.03</v>
      </c>
      <c r="AA1987">
        <v>0</v>
      </c>
      <c r="AB1987">
        <v>1113.56</v>
      </c>
      <c r="AC1987">
        <v>447.93</v>
      </c>
      <c r="AD1987">
        <v>0</v>
      </c>
      <c r="AE1987">
        <v>0</v>
      </c>
      <c r="AF1987">
        <v>134.65</v>
      </c>
      <c r="AG1987">
        <v>13.5</v>
      </c>
      <c r="AH1987">
        <v>0</v>
      </c>
      <c r="AI1987">
        <v>1</v>
      </c>
      <c r="AJ1987">
        <v>8.27</v>
      </c>
      <c r="AK1987">
        <v>33.18</v>
      </c>
      <c r="AL1987">
        <v>1</v>
      </c>
      <c r="AN1987">
        <v>0</v>
      </c>
      <c r="AO1987">
        <v>1</v>
      </c>
      <c r="AP1987">
        <v>0</v>
      </c>
      <c r="AQ1987">
        <v>0</v>
      </c>
      <c r="AR1987">
        <v>0</v>
      </c>
      <c r="AS1987" t="s">
        <v>3</v>
      </c>
      <c r="AT1987">
        <v>0.03</v>
      </c>
      <c r="AU1987" t="s">
        <v>3</v>
      </c>
      <c r="AV1987">
        <v>0</v>
      </c>
      <c r="AW1987">
        <v>2</v>
      </c>
      <c r="AX1987">
        <v>35813772</v>
      </c>
      <c r="AY1987">
        <v>1</v>
      </c>
      <c r="AZ1987">
        <v>0</v>
      </c>
      <c r="BA1987">
        <v>1967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CX1987">
        <f>Y1987*Source!I1883</f>
        <v>8.9999999999999998E-4</v>
      </c>
      <c r="CY1987">
        <f>AB1987</f>
        <v>1113.56</v>
      </c>
      <c r="CZ1987">
        <f>AF1987</f>
        <v>134.65</v>
      </c>
      <c r="DA1987">
        <f>AJ1987</f>
        <v>8.27</v>
      </c>
      <c r="DB1987">
        <f t="shared" si="330"/>
        <v>4.04</v>
      </c>
      <c r="DC1987">
        <f t="shared" si="331"/>
        <v>0.41</v>
      </c>
    </row>
    <row r="1988" spans="1:107">
      <c r="A1988">
        <f>ROW(Source!A1883)</f>
        <v>1883</v>
      </c>
      <c r="B1988">
        <v>35806607</v>
      </c>
      <c r="C1988">
        <v>35813757</v>
      </c>
      <c r="D1988">
        <v>29174913</v>
      </c>
      <c r="E1988">
        <v>1</v>
      </c>
      <c r="F1988">
        <v>1</v>
      </c>
      <c r="G1988">
        <v>1</v>
      </c>
      <c r="H1988">
        <v>2</v>
      </c>
      <c r="I1988" t="s">
        <v>601</v>
      </c>
      <c r="J1988" t="s">
        <v>602</v>
      </c>
      <c r="K1988" t="s">
        <v>603</v>
      </c>
      <c r="L1988">
        <v>1368</v>
      </c>
      <c r="N1988">
        <v>1011</v>
      </c>
      <c r="O1988" t="s">
        <v>589</v>
      </c>
      <c r="P1988" t="s">
        <v>589</v>
      </c>
      <c r="Q1988">
        <v>1</v>
      </c>
      <c r="W1988">
        <v>0</v>
      </c>
      <c r="X1988">
        <v>458544584</v>
      </c>
      <c r="Y1988">
        <v>0.02</v>
      </c>
      <c r="AA1988">
        <v>0</v>
      </c>
      <c r="AB1988">
        <v>932.72</v>
      </c>
      <c r="AC1988">
        <v>384.89</v>
      </c>
      <c r="AD1988">
        <v>0</v>
      </c>
      <c r="AE1988">
        <v>0</v>
      </c>
      <c r="AF1988">
        <v>87.17</v>
      </c>
      <c r="AG1988">
        <v>11.6</v>
      </c>
      <c r="AH1988">
        <v>0</v>
      </c>
      <c r="AI1988">
        <v>1</v>
      </c>
      <c r="AJ1988">
        <v>10.7</v>
      </c>
      <c r="AK1988">
        <v>33.18</v>
      </c>
      <c r="AL1988">
        <v>1</v>
      </c>
      <c r="AN1988">
        <v>0</v>
      </c>
      <c r="AO1988">
        <v>1</v>
      </c>
      <c r="AP1988">
        <v>0</v>
      </c>
      <c r="AQ1988">
        <v>0</v>
      </c>
      <c r="AR1988">
        <v>0</v>
      </c>
      <c r="AS1988" t="s">
        <v>3</v>
      </c>
      <c r="AT1988">
        <v>0.02</v>
      </c>
      <c r="AU1988" t="s">
        <v>3</v>
      </c>
      <c r="AV1988">
        <v>0</v>
      </c>
      <c r="AW1988">
        <v>2</v>
      </c>
      <c r="AX1988">
        <v>35813773</v>
      </c>
      <c r="AY1988">
        <v>1</v>
      </c>
      <c r="AZ1988">
        <v>0</v>
      </c>
      <c r="BA1988">
        <v>1968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CX1988">
        <f>Y1988*Source!I1883</f>
        <v>5.9999999999999995E-4</v>
      </c>
      <c r="CY1988">
        <f>AB1988</f>
        <v>932.72</v>
      </c>
      <c r="CZ1988">
        <f>AF1988</f>
        <v>87.17</v>
      </c>
      <c r="DA1988">
        <f>AJ1988</f>
        <v>10.7</v>
      </c>
      <c r="DB1988">
        <f t="shared" si="330"/>
        <v>1.74</v>
      </c>
      <c r="DC1988">
        <f t="shared" si="331"/>
        <v>0.23</v>
      </c>
    </row>
    <row r="1989" spans="1:107">
      <c r="A1989">
        <f>ROW(Source!A1883)</f>
        <v>1883</v>
      </c>
      <c r="B1989">
        <v>35806607</v>
      </c>
      <c r="C1989">
        <v>35813757</v>
      </c>
      <c r="D1989">
        <v>29114246</v>
      </c>
      <c r="E1989">
        <v>1</v>
      </c>
      <c r="F1989">
        <v>1</v>
      </c>
      <c r="G1989">
        <v>1</v>
      </c>
      <c r="H1989">
        <v>3</v>
      </c>
      <c r="I1989" t="s">
        <v>804</v>
      </c>
      <c r="J1989" t="s">
        <v>805</v>
      </c>
      <c r="K1989" t="s">
        <v>806</v>
      </c>
      <c r="L1989">
        <v>1346</v>
      </c>
      <c r="N1989">
        <v>1009</v>
      </c>
      <c r="O1989" t="s">
        <v>170</v>
      </c>
      <c r="P1989" t="s">
        <v>170</v>
      </c>
      <c r="Q1989">
        <v>1</v>
      </c>
      <c r="W1989">
        <v>0</v>
      </c>
      <c r="X1989">
        <v>-421273247</v>
      </c>
      <c r="Y1989">
        <v>1.5</v>
      </c>
      <c r="AA1989">
        <v>83.08</v>
      </c>
      <c r="AB1989">
        <v>0</v>
      </c>
      <c r="AC1989">
        <v>0</v>
      </c>
      <c r="AD1989">
        <v>0</v>
      </c>
      <c r="AE1989">
        <v>9.0399999999999991</v>
      </c>
      <c r="AF1989">
        <v>0</v>
      </c>
      <c r="AG1989">
        <v>0</v>
      </c>
      <c r="AH1989">
        <v>0</v>
      </c>
      <c r="AI1989">
        <v>9.19</v>
      </c>
      <c r="AJ1989">
        <v>1</v>
      </c>
      <c r="AK1989">
        <v>1</v>
      </c>
      <c r="AL1989">
        <v>1</v>
      </c>
      <c r="AN1989">
        <v>0</v>
      </c>
      <c r="AO1989">
        <v>1</v>
      </c>
      <c r="AP1989">
        <v>0</v>
      </c>
      <c r="AQ1989">
        <v>0</v>
      </c>
      <c r="AR1989">
        <v>0</v>
      </c>
      <c r="AS1989" t="s">
        <v>3</v>
      </c>
      <c r="AT1989">
        <v>1.5</v>
      </c>
      <c r="AU1989" t="s">
        <v>3</v>
      </c>
      <c r="AV1989">
        <v>0</v>
      </c>
      <c r="AW1989">
        <v>2</v>
      </c>
      <c r="AX1989">
        <v>35813774</v>
      </c>
      <c r="AY1989">
        <v>1</v>
      </c>
      <c r="AZ1989">
        <v>0</v>
      </c>
      <c r="BA1989">
        <v>1969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CX1989">
        <f>Y1989*Source!I1883</f>
        <v>4.4999999999999998E-2</v>
      </c>
      <c r="CY1989">
        <f t="shared" ref="CY1989:CY1996" si="332">AA1989</f>
        <v>83.08</v>
      </c>
      <c r="CZ1989">
        <f t="shared" ref="CZ1989:CZ1996" si="333">AE1989</f>
        <v>9.0399999999999991</v>
      </c>
      <c r="DA1989">
        <f t="shared" ref="DA1989:DA1996" si="334">AI1989</f>
        <v>9.19</v>
      </c>
      <c r="DB1989">
        <f t="shared" si="330"/>
        <v>13.56</v>
      </c>
      <c r="DC1989">
        <f t="shared" si="331"/>
        <v>0</v>
      </c>
    </row>
    <row r="1990" spans="1:107">
      <c r="A1990">
        <f>ROW(Source!A1883)</f>
        <v>1883</v>
      </c>
      <c r="B1990">
        <v>35806607</v>
      </c>
      <c r="C1990">
        <v>35813757</v>
      </c>
      <c r="D1990">
        <v>29110838</v>
      </c>
      <c r="E1990">
        <v>1</v>
      </c>
      <c r="F1990">
        <v>1</v>
      </c>
      <c r="G1990">
        <v>1</v>
      </c>
      <c r="H1990">
        <v>3</v>
      </c>
      <c r="I1990" t="s">
        <v>807</v>
      </c>
      <c r="J1990" t="s">
        <v>808</v>
      </c>
      <c r="K1990" t="s">
        <v>809</v>
      </c>
      <c r="L1990">
        <v>1346</v>
      </c>
      <c r="N1990">
        <v>1009</v>
      </c>
      <c r="O1990" t="s">
        <v>170</v>
      </c>
      <c r="P1990" t="s">
        <v>170</v>
      </c>
      <c r="Q1990">
        <v>1</v>
      </c>
      <c r="W1990">
        <v>0</v>
      </c>
      <c r="X1990">
        <v>-667794164</v>
      </c>
      <c r="Y1990">
        <v>0.42</v>
      </c>
      <c r="AA1990">
        <v>100.04</v>
      </c>
      <c r="AB1990">
        <v>0</v>
      </c>
      <c r="AC1990">
        <v>0</v>
      </c>
      <c r="AD1990">
        <v>0</v>
      </c>
      <c r="AE1990">
        <v>30.5</v>
      </c>
      <c r="AF1990">
        <v>0</v>
      </c>
      <c r="AG1990">
        <v>0</v>
      </c>
      <c r="AH1990">
        <v>0</v>
      </c>
      <c r="AI1990">
        <v>3.28</v>
      </c>
      <c r="AJ1990">
        <v>1</v>
      </c>
      <c r="AK1990">
        <v>1</v>
      </c>
      <c r="AL1990">
        <v>1</v>
      </c>
      <c r="AN1990">
        <v>0</v>
      </c>
      <c r="AO1990">
        <v>1</v>
      </c>
      <c r="AP1990">
        <v>0</v>
      </c>
      <c r="AQ1990">
        <v>0</v>
      </c>
      <c r="AR1990">
        <v>0</v>
      </c>
      <c r="AS1990" t="s">
        <v>3</v>
      </c>
      <c r="AT1990">
        <v>0.42</v>
      </c>
      <c r="AU1990" t="s">
        <v>3</v>
      </c>
      <c r="AV1990">
        <v>0</v>
      </c>
      <c r="AW1990">
        <v>2</v>
      </c>
      <c r="AX1990">
        <v>35813775</v>
      </c>
      <c r="AY1990">
        <v>1</v>
      </c>
      <c r="AZ1990">
        <v>0</v>
      </c>
      <c r="BA1990">
        <v>1970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CX1990">
        <f>Y1990*Source!I1883</f>
        <v>1.2599999999999998E-2</v>
      </c>
      <c r="CY1990">
        <f t="shared" si="332"/>
        <v>100.04</v>
      </c>
      <c r="CZ1990">
        <f t="shared" si="333"/>
        <v>30.5</v>
      </c>
      <c r="DA1990">
        <f t="shared" si="334"/>
        <v>3.28</v>
      </c>
      <c r="DB1990">
        <f t="shared" si="330"/>
        <v>12.81</v>
      </c>
      <c r="DC1990">
        <f t="shared" si="331"/>
        <v>0</v>
      </c>
    </row>
    <row r="1991" spans="1:107">
      <c r="A1991">
        <f>ROW(Source!A1883)</f>
        <v>1883</v>
      </c>
      <c r="B1991">
        <v>35806607</v>
      </c>
      <c r="C1991">
        <v>35813757</v>
      </c>
      <c r="D1991">
        <v>29149204</v>
      </c>
      <c r="E1991">
        <v>1</v>
      </c>
      <c r="F1991">
        <v>1</v>
      </c>
      <c r="G1991">
        <v>1</v>
      </c>
      <c r="H1991">
        <v>3</v>
      </c>
      <c r="I1991" t="s">
        <v>810</v>
      </c>
      <c r="J1991" t="s">
        <v>811</v>
      </c>
      <c r="K1991" t="s">
        <v>812</v>
      </c>
      <c r="L1991">
        <v>1348</v>
      </c>
      <c r="N1991">
        <v>1009</v>
      </c>
      <c r="O1991" t="s">
        <v>29</v>
      </c>
      <c r="P1991" t="s">
        <v>29</v>
      </c>
      <c r="Q1991">
        <v>1000</v>
      </c>
      <c r="W1991">
        <v>0</v>
      </c>
      <c r="X1991">
        <v>-1132764130</v>
      </c>
      <c r="Y1991">
        <v>3.15E-3</v>
      </c>
      <c r="AA1991">
        <v>4978.46</v>
      </c>
      <c r="AB1991">
        <v>0</v>
      </c>
      <c r="AC1991">
        <v>0</v>
      </c>
      <c r="AD1991">
        <v>0</v>
      </c>
      <c r="AE1991">
        <v>729.98</v>
      </c>
      <c r="AF1991">
        <v>0</v>
      </c>
      <c r="AG1991">
        <v>0</v>
      </c>
      <c r="AH1991">
        <v>0</v>
      </c>
      <c r="AI1991">
        <v>6.82</v>
      </c>
      <c r="AJ1991">
        <v>1</v>
      </c>
      <c r="AK1991">
        <v>1</v>
      </c>
      <c r="AL1991">
        <v>1</v>
      </c>
      <c r="AN1991">
        <v>0</v>
      </c>
      <c r="AO1991">
        <v>1</v>
      </c>
      <c r="AP1991">
        <v>0</v>
      </c>
      <c r="AQ1991">
        <v>0</v>
      </c>
      <c r="AR1991">
        <v>0</v>
      </c>
      <c r="AS1991" t="s">
        <v>3</v>
      </c>
      <c r="AT1991">
        <v>3.15E-3</v>
      </c>
      <c r="AU1991" t="s">
        <v>3</v>
      </c>
      <c r="AV1991">
        <v>0</v>
      </c>
      <c r="AW1991">
        <v>2</v>
      </c>
      <c r="AX1991">
        <v>35813776</v>
      </c>
      <c r="AY1991">
        <v>1</v>
      </c>
      <c r="AZ1991">
        <v>0</v>
      </c>
      <c r="BA1991">
        <v>1971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CX1991">
        <f>Y1991*Source!I1883</f>
        <v>9.4499999999999993E-5</v>
      </c>
      <c r="CY1991">
        <f t="shared" si="332"/>
        <v>4978.46</v>
      </c>
      <c r="CZ1991">
        <f t="shared" si="333"/>
        <v>729.98</v>
      </c>
      <c r="DA1991">
        <f t="shared" si="334"/>
        <v>6.82</v>
      </c>
      <c r="DB1991">
        <f t="shared" si="330"/>
        <v>2.2999999999999998</v>
      </c>
      <c r="DC1991">
        <f t="shared" si="331"/>
        <v>0</v>
      </c>
    </row>
    <row r="1992" spans="1:107">
      <c r="A1992">
        <f>ROW(Source!A1883)</f>
        <v>1883</v>
      </c>
      <c r="B1992">
        <v>35806607</v>
      </c>
      <c r="C1992">
        <v>35813757</v>
      </c>
      <c r="D1992">
        <v>29156251</v>
      </c>
      <c r="E1992">
        <v>1</v>
      </c>
      <c r="F1992">
        <v>1</v>
      </c>
      <c r="G1992">
        <v>1</v>
      </c>
      <c r="H1992">
        <v>3</v>
      </c>
      <c r="I1992" t="s">
        <v>256</v>
      </c>
      <c r="J1992" t="s">
        <v>259</v>
      </c>
      <c r="K1992" t="s">
        <v>257</v>
      </c>
      <c r="L1992">
        <v>1354</v>
      </c>
      <c r="N1992">
        <v>1010</v>
      </c>
      <c r="O1992" t="s">
        <v>258</v>
      </c>
      <c r="P1992" t="s">
        <v>258</v>
      </c>
      <c r="Q1992">
        <v>1</v>
      </c>
      <c r="W1992">
        <v>0</v>
      </c>
      <c r="X1992">
        <v>-652224790</v>
      </c>
      <c r="Y1992">
        <v>66.666667000000004</v>
      </c>
      <c r="AA1992">
        <v>52.5</v>
      </c>
      <c r="AB1992">
        <v>0</v>
      </c>
      <c r="AC1992">
        <v>0</v>
      </c>
      <c r="AD1992">
        <v>0</v>
      </c>
      <c r="AE1992">
        <v>7.62</v>
      </c>
      <c r="AF1992">
        <v>0</v>
      </c>
      <c r="AG1992">
        <v>0</v>
      </c>
      <c r="AH1992">
        <v>0</v>
      </c>
      <c r="AI1992">
        <v>6.89</v>
      </c>
      <c r="AJ1992">
        <v>1</v>
      </c>
      <c r="AK1992">
        <v>1</v>
      </c>
      <c r="AL1992">
        <v>1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 t="s">
        <v>3</v>
      </c>
      <c r="AT1992">
        <v>66.666667000000004</v>
      </c>
      <c r="AU1992" t="s">
        <v>3</v>
      </c>
      <c r="AV1992">
        <v>0</v>
      </c>
      <c r="AW1992">
        <v>1</v>
      </c>
      <c r="AX1992">
        <v>-1</v>
      </c>
      <c r="AY1992">
        <v>0</v>
      </c>
      <c r="AZ1992">
        <v>0</v>
      </c>
      <c r="BA1992" t="s">
        <v>3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CX1992">
        <f>Y1992*Source!I1883</f>
        <v>2.0000000099999999</v>
      </c>
      <c r="CY1992">
        <f t="shared" si="332"/>
        <v>52.5</v>
      </c>
      <c r="CZ1992">
        <f t="shared" si="333"/>
        <v>7.62</v>
      </c>
      <c r="DA1992">
        <f t="shared" si="334"/>
        <v>6.89</v>
      </c>
      <c r="DB1992">
        <f t="shared" si="330"/>
        <v>508</v>
      </c>
      <c r="DC1992">
        <f t="shared" si="331"/>
        <v>0</v>
      </c>
    </row>
    <row r="1993" spans="1:107">
      <c r="A1993">
        <f>ROW(Source!A1883)</f>
        <v>1883</v>
      </c>
      <c r="B1993">
        <v>35806607</v>
      </c>
      <c r="C1993">
        <v>35813757</v>
      </c>
      <c r="D1993">
        <v>29156254</v>
      </c>
      <c r="E1993">
        <v>1</v>
      </c>
      <c r="F1993">
        <v>1</v>
      </c>
      <c r="G1993">
        <v>1</v>
      </c>
      <c r="H1993">
        <v>3</v>
      </c>
      <c r="I1993" t="s">
        <v>333</v>
      </c>
      <c r="J1993" t="s">
        <v>335</v>
      </c>
      <c r="K1993" t="s">
        <v>334</v>
      </c>
      <c r="L1993">
        <v>1354</v>
      </c>
      <c r="N1993">
        <v>1010</v>
      </c>
      <c r="O1993" t="s">
        <v>258</v>
      </c>
      <c r="P1993" t="s">
        <v>258</v>
      </c>
      <c r="Q1993">
        <v>1</v>
      </c>
      <c r="W1993">
        <v>0</v>
      </c>
      <c r="X1993">
        <v>-1484870884</v>
      </c>
      <c r="Y1993">
        <v>33.333333000000003</v>
      </c>
      <c r="AA1993">
        <v>76.59</v>
      </c>
      <c r="AB1993">
        <v>0</v>
      </c>
      <c r="AC1993">
        <v>0</v>
      </c>
      <c r="AD1993">
        <v>0</v>
      </c>
      <c r="AE1993">
        <v>9.01</v>
      </c>
      <c r="AF1993">
        <v>0</v>
      </c>
      <c r="AG1993">
        <v>0</v>
      </c>
      <c r="AH1993">
        <v>0</v>
      </c>
      <c r="AI1993">
        <v>8.5</v>
      </c>
      <c r="AJ1993">
        <v>1</v>
      </c>
      <c r="AK1993">
        <v>1</v>
      </c>
      <c r="AL1993">
        <v>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 t="s">
        <v>3</v>
      </c>
      <c r="AT1993">
        <v>33.333333000000003</v>
      </c>
      <c r="AU1993" t="s">
        <v>3</v>
      </c>
      <c r="AV1993">
        <v>0</v>
      </c>
      <c r="AW1993">
        <v>1</v>
      </c>
      <c r="AX1993">
        <v>-1</v>
      </c>
      <c r="AY1993">
        <v>0</v>
      </c>
      <c r="AZ1993">
        <v>0</v>
      </c>
      <c r="BA1993" t="s">
        <v>3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CX1993">
        <f>Y1993*Source!I1883</f>
        <v>0.99999999000000006</v>
      </c>
      <c r="CY1993">
        <f t="shared" si="332"/>
        <v>76.59</v>
      </c>
      <c r="CZ1993">
        <f t="shared" si="333"/>
        <v>9.01</v>
      </c>
      <c r="DA1993">
        <f t="shared" si="334"/>
        <v>8.5</v>
      </c>
      <c r="DB1993">
        <f t="shared" si="330"/>
        <v>300.33</v>
      </c>
      <c r="DC1993">
        <f t="shared" si="331"/>
        <v>0</v>
      </c>
    </row>
    <row r="1994" spans="1:107">
      <c r="A1994">
        <f>ROW(Source!A1883)</f>
        <v>1883</v>
      </c>
      <c r="B1994">
        <v>35806607</v>
      </c>
      <c r="C1994">
        <v>35813757</v>
      </c>
      <c r="D1994">
        <v>29156142</v>
      </c>
      <c r="E1994">
        <v>1</v>
      </c>
      <c r="F1994">
        <v>1</v>
      </c>
      <c r="G1994">
        <v>1</v>
      </c>
      <c r="H1994">
        <v>3</v>
      </c>
      <c r="I1994" t="s">
        <v>251</v>
      </c>
      <c r="J1994" t="s">
        <v>254</v>
      </c>
      <c r="K1994" t="s">
        <v>252</v>
      </c>
      <c r="L1994">
        <v>1356</v>
      </c>
      <c r="N1994">
        <v>1010</v>
      </c>
      <c r="O1994" t="s">
        <v>253</v>
      </c>
      <c r="P1994" t="s">
        <v>253</v>
      </c>
      <c r="Q1994">
        <v>1000</v>
      </c>
      <c r="W1994">
        <v>0</v>
      </c>
      <c r="X1994">
        <v>-1152774928</v>
      </c>
      <c r="Y1994">
        <v>0.1</v>
      </c>
      <c r="AA1994">
        <v>5115.96</v>
      </c>
      <c r="AB1994">
        <v>0</v>
      </c>
      <c r="AC1994">
        <v>0</v>
      </c>
      <c r="AD1994">
        <v>0</v>
      </c>
      <c r="AE1994">
        <v>1998.42</v>
      </c>
      <c r="AF1994">
        <v>0</v>
      </c>
      <c r="AG1994">
        <v>0</v>
      </c>
      <c r="AH1994">
        <v>0</v>
      </c>
      <c r="AI1994">
        <v>2.56</v>
      </c>
      <c r="AJ1994">
        <v>1</v>
      </c>
      <c r="AK1994">
        <v>1</v>
      </c>
      <c r="AL1994">
        <v>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 t="s">
        <v>3</v>
      </c>
      <c r="AT1994">
        <v>0.1</v>
      </c>
      <c r="AU1994" t="s">
        <v>3</v>
      </c>
      <c r="AV1994">
        <v>0</v>
      </c>
      <c r="AW1994">
        <v>1</v>
      </c>
      <c r="AX1994">
        <v>-1</v>
      </c>
      <c r="AY1994">
        <v>0</v>
      </c>
      <c r="AZ1994">
        <v>0</v>
      </c>
      <c r="BA1994" t="s">
        <v>3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CX1994">
        <f>Y1994*Source!I1883</f>
        <v>3.0000000000000001E-3</v>
      </c>
      <c r="CY1994">
        <f t="shared" si="332"/>
        <v>5115.96</v>
      </c>
      <c r="CZ1994">
        <f t="shared" si="333"/>
        <v>1998.42</v>
      </c>
      <c r="DA1994">
        <f t="shared" si="334"/>
        <v>2.56</v>
      </c>
      <c r="DB1994">
        <f t="shared" si="330"/>
        <v>199.84</v>
      </c>
      <c r="DC1994">
        <f t="shared" si="331"/>
        <v>0</v>
      </c>
    </row>
    <row r="1995" spans="1:107">
      <c r="A1995">
        <f>ROW(Source!A1883)</f>
        <v>1883</v>
      </c>
      <c r="B1995">
        <v>35806607</v>
      </c>
      <c r="C1995">
        <v>35813757</v>
      </c>
      <c r="D1995">
        <v>29170678</v>
      </c>
      <c r="E1995">
        <v>1</v>
      </c>
      <c r="F1995">
        <v>1</v>
      </c>
      <c r="G1995">
        <v>1</v>
      </c>
      <c r="H1995">
        <v>3</v>
      </c>
      <c r="I1995" t="s">
        <v>813</v>
      </c>
      <c r="J1995" t="s">
        <v>814</v>
      </c>
      <c r="K1995" t="s">
        <v>815</v>
      </c>
      <c r="L1995">
        <v>1354</v>
      </c>
      <c r="N1995">
        <v>1010</v>
      </c>
      <c r="O1995" t="s">
        <v>258</v>
      </c>
      <c r="P1995" t="s">
        <v>258</v>
      </c>
      <c r="Q1995">
        <v>1</v>
      </c>
      <c r="W1995">
        <v>0</v>
      </c>
      <c r="X1995">
        <v>-808655695</v>
      </c>
      <c r="Y1995">
        <v>102</v>
      </c>
      <c r="AA1995">
        <v>0.69</v>
      </c>
      <c r="AB1995">
        <v>0</v>
      </c>
      <c r="AC1995">
        <v>0</v>
      </c>
      <c r="AD1995">
        <v>0</v>
      </c>
      <c r="AE1995">
        <v>0.28000000000000003</v>
      </c>
      <c r="AF1995">
        <v>0</v>
      </c>
      <c r="AG1995">
        <v>0</v>
      </c>
      <c r="AH1995">
        <v>0</v>
      </c>
      <c r="AI1995">
        <v>2.46</v>
      </c>
      <c r="AJ1995">
        <v>1</v>
      </c>
      <c r="AK1995">
        <v>1</v>
      </c>
      <c r="AL1995">
        <v>1</v>
      </c>
      <c r="AN1995">
        <v>0</v>
      </c>
      <c r="AO1995">
        <v>1</v>
      </c>
      <c r="AP1995">
        <v>0</v>
      </c>
      <c r="AQ1995">
        <v>0</v>
      </c>
      <c r="AR1995">
        <v>0</v>
      </c>
      <c r="AS1995" t="s">
        <v>3</v>
      </c>
      <c r="AT1995">
        <v>102</v>
      </c>
      <c r="AU1995" t="s">
        <v>3</v>
      </c>
      <c r="AV1995">
        <v>0</v>
      </c>
      <c r="AW1995">
        <v>2</v>
      </c>
      <c r="AX1995">
        <v>35813777</v>
      </c>
      <c r="AY1995">
        <v>1</v>
      </c>
      <c r="AZ1995">
        <v>0</v>
      </c>
      <c r="BA1995">
        <v>1972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CX1995">
        <f>Y1995*Source!I1883</f>
        <v>3.06</v>
      </c>
      <c r="CY1995">
        <f t="shared" si="332"/>
        <v>0.69</v>
      </c>
      <c r="CZ1995">
        <f t="shared" si="333"/>
        <v>0.28000000000000003</v>
      </c>
      <c r="DA1995">
        <f t="shared" si="334"/>
        <v>2.46</v>
      </c>
      <c r="DB1995">
        <f t="shared" si="330"/>
        <v>28.56</v>
      </c>
      <c r="DC1995">
        <f t="shared" si="331"/>
        <v>0</v>
      </c>
    </row>
    <row r="1996" spans="1:107">
      <c r="A1996">
        <f>ROW(Source!A1883)</f>
        <v>1883</v>
      </c>
      <c r="B1996">
        <v>35806607</v>
      </c>
      <c r="C1996">
        <v>35813757</v>
      </c>
      <c r="D1996">
        <v>29171808</v>
      </c>
      <c r="E1996">
        <v>1</v>
      </c>
      <c r="F1996">
        <v>1</v>
      </c>
      <c r="G1996">
        <v>1</v>
      </c>
      <c r="H1996">
        <v>3</v>
      </c>
      <c r="I1996" t="s">
        <v>816</v>
      </c>
      <c r="J1996" t="s">
        <v>817</v>
      </c>
      <c r="K1996" t="s">
        <v>818</v>
      </c>
      <c r="L1996">
        <v>1374</v>
      </c>
      <c r="N1996">
        <v>1013</v>
      </c>
      <c r="O1996" t="s">
        <v>819</v>
      </c>
      <c r="P1996" t="s">
        <v>819</v>
      </c>
      <c r="Q1996">
        <v>1</v>
      </c>
      <c r="W1996">
        <v>0</v>
      </c>
      <c r="X1996">
        <v>-915781824</v>
      </c>
      <c r="Y1996">
        <v>6.05</v>
      </c>
      <c r="AA1996">
        <v>1</v>
      </c>
      <c r="AB1996">
        <v>0</v>
      </c>
      <c r="AC1996">
        <v>0</v>
      </c>
      <c r="AD1996">
        <v>0</v>
      </c>
      <c r="AE1996">
        <v>1</v>
      </c>
      <c r="AF1996">
        <v>0</v>
      </c>
      <c r="AG1996">
        <v>0</v>
      </c>
      <c r="AH1996">
        <v>0</v>
      </c>
      <c r="AI1996">
        <v>1</v>
      </c>
      <c r="AJ1996">
        <v>1</v>
      </c>
      <c r="AK1996">
        <v>1</v>
      </c>
      <c r="AL1996">
        <v>1</v>
      </c>
      <c r="AN1996">
        <v>0</v>
      </c>
      <c r="AO1996">
        <v>1</v>
      </c>
      <c r="AP1996">
        <v>0</v>
      </c>
      <c r="AQ1996">
        <v>0</v>
      </c>
      <c r="AR1996">
        <v>0</v>
      </c>
      <c r="AS1996" t="s">
        <v>3</v>
      </c>
      <c r="AT1996">
        <v>6.05</v>
      </c>
      <c r="AU1996" t="s">
        <v>3</v>
      </c>
      <c r="AV1996">
        <v>0</v>
      </c>
      <c r="AW1996">
        <v>2</v>
      </c>
      <c r="AX1996">
        <v>35813778</v>
      </c>
      <c r="AY1996">
        <v>1</v>
      </c>
      <c r="AZ1996">
        <v>0</v>
      </c>
      <c r="BA1996">
        <v>1973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CX1996">
        <f>Y1996*Source!I1883</f>
        <v>0.18149999999999999</v>
      </c>
      <c r="CY1996">
        <f t="shared" si="332"/>
        <v>1</v>
      </c>
      <c r="CZ1996">
        <f t="shared" si="333"/>
        <v>1</v>
      </c>
      <c r="DA1996">
        <f t="shared" si="334"/>
        <v>1</v>
      </c>
      <c r="DB1996">
        <f t="shared" si="330"/>
        <v>6.05</v>
      </c>
      <c r="DC1996">
        <f t="shared" si="331"/>
        <v>0</v>
      </c>
    </row>
    <row r="1997" spans="1:107">
      <c r="A1997">
        <f>ROW(Source!A1887)</f>
        <v>1887</v>
      </c>
      <c r="B1997">
        <v>35806607</v>
      </c>
      <c r="C1997">
        <v>35813782</v>
      </c>
      <c r="D1997">
        <v>29364679</v>
      </c>
      <c r="E1997">
        <v>1</v>
      </c>
      <c r="F1997">
        <v>1</v>
      </c>
      <c r="G1997">
        <v>1</v>
      </c>
      <c r="H1997">
        <v>1</v>
      </c>
      <c r="I1997" t="s">
        <v>799</v>
      </c>
      <c r="J1997" t="s">
        <v>3</v>
      </c>
      <c r="K1997" t="s">
        <v>800</v>
      </c>
      <c r="L1997">
        <v>1369</v>
      </c>
      <c r="N1997">
        <v>1013</v>
      </c>
      <c r="O1997" t="s">
        <v>583</v>
      </c>
      <c r="P1997" t="s">
        <v>583</v>
      </c>
      <c r="Q1997">
        <v>1</v>
      </c>
      <c r="W1997">
        <v>0</v>
      </c>
      <c r="X1997">
        <v>931378261</v>
      </c>
      <c r="Y1997">
        <v>26.24</v>
      </c>
      <c r="AA1997">
        <v>0</v>
      </c>
      <c r="AB1997">
        <v>0</v>
      </c>
      <c r="AC1997">
        <v>0</v>
      </c>
      <c r="AD1997">
        <v>329.2</v>
      </c>
      <c r="AE1997">
        <v>0</v>
      </c>
      <c r="AF1997">
        <v>0</v>
      </c>
      <c r="AG1997">
        <v>0</v>
      </c>
      <c r="AH1997">
        <v>329.2</v>
      </c>
      <c r="AI1997">
        <v>1</v>
      </c>
      <c r="AJ1997">
        <v>1</v>
      </c>
      <c r="AK1997">
        <v>1</v>
      </c>
      <c r="AL1997">
        <v>1</v>
      </c>
      <c r="AN1997">
        <v>0</v>
      </c>
      <c r="AO1997">
        <v>1</v>
      </c>
      <c r="AP1997">
        <v>0</v>
      </c>
      <c r="AQ1997">
        <v>0</v>
      </c>
      <c r="AR1997">
        <v>0</v>
      </c>
      <c r="AS1997" t="s">
        <v>3</v>
      </c>
      <c r="AT1997">
        <v>26.24</v>
      </c>
      <c r="AU1997" t="s">
        <v>3</v>
      </c>
      <c r="AV1997">
        <v>1</v>
      </c>
      <c r="AW1997">
        <v>2</v>
      </c>
      <c r="AX1997">
        <v>35813792</v>
      </c>
      <c r="AY1997">
        <v>2</v>
      </c>
      <c r="AZ1997">
        <v>131072</v>
      </c>
      <c r="BA1997">
        <v>1974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CX1997">
        <f>Y1997*Source!I1887</f>
        <v>0.26239999999999997</v>
      </c>
      <c r="CY1997">
        <f>AD1997</f>
        <v>329.2</v>
      </c>
      <c r="CZ1997">
        <f>AH1997</f>
        <v>329.2</v>
      </c>
      <c r="DA1997">
        <f>AL1997</f>
        <v>1</v>
      </c>
      <c r="DB1997">
        <f t="shared" si="330"/>
        <v>8638.2099999999991</v>
      </c>
      <c r="DC1997">
        <f t="shared" si="331"/>
        <v>0</v>
      </c>
    </row>
    <row r="1998" spans="1:107">
      <c r="A1998">
        <f>ROW(Source!A1887)</f>
        <v>1887</v>
      </c>
      <c r="B1998">
        <v>35806607</v>
      </c>
      <c r="C1998">
        <v>35813782</v>
      </c>
      <c r="D1998">
        <v>121548</v>
      </c>
      <c r="E1998">
        <v>1</v>
      </c>
      <c r="F1998">
        <v>1</v>
      </c>
      <c r="G1998">
        <v>1</v>
      </c>
      <c r="H1998">
        <v>1</v>
      </c>
      <c r="I1998" t="s">
        <v>34</v>
      </c>
      <c r="J1998" t="s">
        <v>3</v>
      </c>
      <c r="K1998" t="s">
        <v>584</v>
      </c>
      <c r="L1998">
        <v>608254</v>
      </c>
      <c r="N1998">
        <v>1013</v>
      </c>
      <c r="O1998" t="s">
        <v>585</v>
      </c>
      <c r="P1998" t="s">
        <v>585</v>
      </c>
      <c r="Q1998">
        <v>1</v>
      </c>
      <c r="W1998">
        <v>0</v>
      </c>
      <c r="X1998">
        <v>-185737400</v>
      </c>
      <c r="Y1998">
        <v>0.03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1</v>
      </c>
      <c r="AJ1998">
        <v>1</v>
      </c>
      <c r="AK1998">
        <v>1</v>
      </c>
      <c r="AL1998">
        <v>1</v>
      </c>
      <c r="AN1998">
        <v>0</v>
      </c>
      <c r="AO1998">
        <v>1</v>
      </c>
      <c r="AP1998">
        <v>0</v>
      </c>
      <c r="AQ1998">
        <v>0</v>
      </c>
      <c r="AR1998">
        <v>0</v>
      </c>
      <c r="AS1998" t="s">
        <v>3</v>
      </c>
      <c r="AT1998">
        <v>0.03</v>
      </c>
      <c r="AU1998" t="s">
        <v>3</v>
      </c>
      <c r="AV1998">
        <v>2</v>
      </c>
      <c r="AW1998">
        <v>2</v>
      </c>
      <c r="AX1998">
        <v>35813793</v>
      </c>
      <c r="AY1998">
        <v>1</v>
      </c>
      <c r="AZ1998">
        <v>0</v>
      </c>
      <c r="BA1998">
        <v>1975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CX1998">
        <f>Y1998*Source!I1887</f>
        <v>2.9999999999999997E-4</v>
      </c>
      <c r="CY1998">
        <f>AD1998</f>
        <v>0</v>
      </c>
      <c r="CZ1998">
        <f>AH1998</f>
        <v>0</v>
      </c>
      <c r="DA1998">
        <f>AL1998</f>
        <v>1</v>
      </c>
      <c r="DB1998">
        <f t="shared" si="330"/>
        <v>0</v>
      </c>
      <c r="DC1998">
        <f t="shared" si="331"/>
        <v>0</v>
      </c>
    </row>
    <row r="1999" spans="1:107">
      <c r="A1999">
        <f>ROW(Source!A1887)</f>
        <v>1887</v>
      </c>
      <c r="B1999">
        <v>35806607</v>
      </c>
      <c r="C1999">
        <v>35813782</v>
      </c>
      <c r="D1999">
        <v>29172362</v>
      </c>
      <c r="E1999">
        <v>1</v>
      </c>
      <c r="F1999">
        <v>1</v>
      </c>
      <c r="G1999">
        <v>1</v>
      </c>
      <c r="H1999">
        <v>2</v>
      </c>
      <c r="I1999" t="s">
        <v>801</v>
      </c>
      <c r="J1999" t="s">
        <v>802</v>
      </c>
      <c r="K1999" t="s">
        <v>803</v>
      </c>
      <c r="L1999">
        <v>1368</v>
      </c>
      <c r="N1999">
        <v>1011</v>
      </c>
      <c r="O1999" t="s">
        <v>589</v>
      </c>
      <c r="P1999" t="s">
        <v>589</v>
      </c>
      <c r="Q1999">
        <v>1</v>
      </c>
      <c r="W1999">
        <v>0</v>
      </c>
      <c r="X1999">
        <v>2071614860</v>
      </c>
      <c r="Y1999">
        <v>0.03</v>
      </c>
      <c r="AA1999">
        <v>0</v>
      </c>
      <c r="AB1999">
        <v>1113.56</v>
      </c>
      <c r="AC1999">
        <v>447.93</v>
      </c>
      <c r="AD1999">
        <v>0</v>
      </c>
      <c r="AE1999">
        <v>0</v>
      </c>
      <c r="AF1999">
        <v>134.65</v>
      </c>
      <c r="AG1999">
        <v>13.5</v>
      </c>
      <c r="AH1999">
        <v>0</v>
      </c>
      <c r="AI1999">
        <v>1</v>
      </c>
      <c r="AJ1999">
        <v>8.27</v>
      </c>
      <c r="AK1999">
        <v>33.18</v>
      </c>
      <c r="AL1999">
        <v>1</v>
      </c>
      <c r="AN1999">
        <v>0</v>
      </c>
      <c r="AO1999">
        <v>1</v>
      </c>
      <c r="AP1999">
        <v>0</v>
      </c>
      <c r="AQ1999">
        <v>0</v>
      </c>
      <c r="AR1999">
        <v>0</v>
      </c>
      <c r="AS1999" t="s">
        <v>3</v>
      </c>
      <c r="AT1999">
        <v>0.03</v>
      </c>
      <c r="AU1999" t="s">
        <v>3</v>
      </c>
      <c r="AV1999">
        <v>0</v>
      </c>
      <c r="AW1999">
        <v>2</v>
      </c>
      <c r="AX1999">
        <v>35813794</v>
      </c>
      <c r="AY1999">
        <v>1</v>
      </c>
      <c r="AZ1999">
        <v>0</v>
      </c>
      <c r="BA1999">
        <v>1976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CX1999">
        <f>Y1999*Source!I1887</f>
        <v>2.9999999999999997E-4</v>
      </c>
      <c r="CY1999">
        <f>AB1999</f>
        <v>1113.56</v>
      </c>
      <c r="CZ1999">
        <f>AF1999</f>
        <v>134.65</v>
      </c>
      <c r="DA1999">
        <f>AJ1999</f>
        <v>8.27</v>
      </c>
      <c r="DB1999">
        <f t="shared" si="330"/>
        <v>4.04</v>
      </c>
      <c r="DC1999">
        <f t="shared" si="331"/>
        <v>0.41</v>
      </c>
    </row>
    <row r="2000" spans="1:107">
      <c r="A2000">
        <f>ROW(Source!A1887)</f>
        <v>1887</v>
      </c>
      <c r="B2000">
        <v>35806607</v>
      </c>
      <c r="C2000">
        <v>35813782</v>
      </c>
      <c r="D2000">
        <v>29174913</v>
      </c>
      <c r="E2000">
        <v>1</v>
      </c>
      <c r="F2000">
        <v>1</v>
      </c>
      <c r="G2000">
        <v>1</v>
      </c>
      <c r="H2000">
        <v>2</v>
      </c>
      <c r="I2000" t="s">
        <v>601</v>
      </c>
      <c r="J2000" t="s">
        <v>602</v>
      </c>
      <c r="K2000" t="s">
        <v>603</v>
      </c>
      <c r="L2000">
        <v>1368</v>
      </c>
      <c r="N2000">
        <v>1011</v>
      </c>
      <c r="O2000" t="s">
        <v>589</v>
      </c>
      <c r="P2000" t="s">
        <v>589</v>
      </c>
      <c r="Q2000">
        <v>1</v>
      </c>
      <c r="W2000">
        <v>0</v>
      </c>
      <c r="X2000">
        <v>458544584</v>
      </c>
      <c r="Y2000">
        <v>0.02</v>
      </c>
      <c r="AA2000">
        <v>0</v>
      </c>
      <c r="AB2000">
        <v>932.72</v>
      </c>
      <c r="AC2000">
        <v>384.89</v>
      </c>
      <c r="AD2000">
        <v>0</v>
      </c>
      <c r="AE2000">
        <v>0</v>
      </c>
      <c r="AF2000">
        <v>87.17</v>
      </c>
      <c r="AG2000">
        <v>11.6</v>
      </c>
      <c r="AH2000">
        <v>0</v>
      </c>
      <c r="AI2000">
        <v>1</v>
      </c>
      <c r="AJ2000">
        <v>10.7</v>
      </c>
      <c r="AK2000">
        <v>33.18</v>
      </c>
      <c r="AL2000">
        <v>1</v>
      </c>
      <c r="AN2000">
        <v>0</v>
      </c>
      <c r="AO2000">
        <v>1</v>
      </c>
      <c r="AP2000">
        <v>0</v>
      </c>
      <c r="AQ2000">
        <v>0</v>
      </c>
      <c r="AR2000">
        <v>0</v>
      </c>
      <c r="AS2000" t="s">
        <v>3</v>
      </c>
      <c r="AT2000">
        <v>0.02</v>
      </c>
      <c r="AU2000" t="s">
        <v>3</v>
      </c>
      <c r="AV2000">
        <v>0</v>
      </c>
      <c r="AW2000">
        <v>2</v>
      </c>
      <c r="AX2000">
        <v>35813795</v>
      </c>
      <c r="AY2000">
        <v>1</v>
      </c>
      <c r="AZ2000">
        <v>0</v>
      </c>
      <c r="BA2000">
        <v>1977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CX2000">
        <f>Y2000*Source!I1887</f>
        <v>2.0000000000000001E-4</v>
      </c>
      <c r="CY2000">
        <f>AB2000</f>
        <v>932.72</v>
      </c>
      <c r="CZ2000">
        <f>AF2000</f>
        <v>87.17</v>
      </c>
      <c r="DA2000">
        <f>AJ2000</f>
        <v>10.7</v>
      </c>
      <c r="DB2000">
        <f t="shared" si="330"/>
        <v>1.74</v>
      </c>
      <c r="DC2000">
        <f t="shared" si="331"/>
        <v>0.23</v>
      </c>
    </row>
    <row r="2001" spans="1:107">
      <c r="A2001">
        <f>ROW(Source!A1887)</f>
        <v>1887</v>
      </c>
      <c r="B2001">
        <v>35806607</v>
      </c>
      <c r="C2001">
        <v>35813782</v>
      </c>
      <c r="D2001">
        <v>29149204</v>
      </c>
      <c r="E2001">
        <v>1</v>
      </c>
      <c r="F2001">
        <v>1</v>
      </c>
      <c r="G2001">
        <v>1</v>
      </c>
      <c r="H2001">
        <v>3</v>
      </c>
      <c r="I2001" t="s">
        <v>810</v>
      </c>
      <c r="J2001" t="s">
        <v>811</v>
      </c>
      <c r="K2001" t="s">
        <v>812</v>
      </c>
      <c r="L2001">
        <v>1348</v>
      </c>
      <c r="N2001">
        <v>1009</v>
      </c>
      <c r="O2001" t="s">
        <v>29</v>
      </c>
      <c r="P2001" t="s">
        <v>29</v>
      </c>
      <c r="Q2001">
        <v>1000</v>
      </c>
      <c r="W2001">
        <v>0</v>
      </c>
      <c r="X2001">
        <v>-1132764130</v>
      </c>
      <c r="Y2001">
        <v>3.15E-3</v>
      </c>
      <c r="AA2001">
        <v>4978.46</v>
      </c>
      <c r="AB2001">
        <v>0</v>
      </c>
      <c r="AC2001">
        <v>0</v>
      </c>
      <c r="AD2001">
        <v>0</v>
      </c>
      <c r="AE2001">
        <v>729.98</v>
      </c>
      <c r="AF2001">
        <v>0</v>
      </c>
      <c r="AG2001">
        <v>0</v>
      </c>
      <c r="AH2001">
        <v>0</v>
      </c>
      <c r="AI2001">
        <v>6.82</v>
      </c>
      <c r="AJ2001">
        <v>1</v>
      </c>
      <c r="AK2001">
        <v>1</v>
      </c>
      <c r="AL2001">
        <v>1</v>
      </c>
      <c r="AN2001">
        <v>0</v>
      </c>
      <c r="AO2001">
        <v>1</v>
      </c>
      <c r="AP2001">
        <v>0</v>
      </c>
      <c r="AQ2001">
        <v>0</v>
      </c>
      <c r="AR2001">
        <v>0</v>
      </c>
      <c r="AS2001" t="s">
        <v>3</v>
      </c>
      <c r="AT2001">
        <v>3.15E-3</v>
      </c>
      <c r="AU2001" t="s">
        <v>3</v>
      </c>
      <c r="AV2001">
        <v>0</v>
      </c>
      <c r="AW2001">
        <v>2</v>
      </c>
      <c r="AX2001">
        <v>35813796</v>
      </c>
      <c r="AY2001">
        <v>1</v>
      </c>
      <c r="AZ2001">
        <v>0</v>
      </c>
      <c r="BA2001">
        <v>1978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CX2001">
        <f>Y2001*Source!I1887</f>
        <v>3.15E-5</v>
      </c>
      <c r="CY2001">
        <f>AA2001</f>
        <v>4978.46</v>
      </c>
      <c r="CZ2001">
        <f>AE2001</f>
        <v>729.98</v>
      </c>
      <c r="DA2001">
        <f>AI2001</f>
        <v>6.82</v>
      </c>
      <c r="DB2001">
        <f t="shared" si="330"/>
        <v>2.2999999999999998</v>
      </c>
      <c r="DC2001">
        <f t="shared" si="331"/>
        <v>0</v>
      </c>
    </row>
    <row r="2002" spans="1:107">
      <c r="A2002">
        <f>ROW(Source!A1887)</f>
        <v>1887</v>
      </c>
      <c r="B2002">
        <v>35806607</v>
      </c>
      <c r="C2002">
        <v>35813782</v>
      </c>
      <c r="D2002">
        <v>29156142</v>
      </c>
      <c r="E2002">
        <v>1</v>
      </c>
      <c r="F2002">
        <v>1</v>
      </c>
      <c r="G2002">
        <v>1</v>
      </c>
      <c r="H2002">
        <v>3</v>
      </c>
      <c r="I2002" t="s">
        <v>251</v>
      </c>
      <c r="J2002" t="s">
        <v>254</v>
      </c>
      <c r="K2002" t="s">
        <v>252</v>
      </c>
      <c r="L2002">
        <v>1356</v>
      </c>
      <c r="N2002">
        <v>1010</v>
      </c>
      <c r="O2002" t="s">
        <v>253</v>
      </c>
      <c r="P2002" t="s">
        <v>253</v>
      </c>
      <c r="Q2002">
        <v>1000</v>
      </c>
      <c r="W2002">
        <v>0</v>
      </c>
      <c r="X2002">
        <v>-1152774928</v>
      </c>
      <c r="Y2002">
        <v>0.1</v>
      </c>
      <c r="AA2002">
        <v>5115.96</v>
      </c>
      <c r="AB2002">
        <v>0</v>
      </c>
      <c r="AC2002">
        <v>0</v>
      </c>
      <c r="AD2002">
        <v>0</v>
      </c>
      <c r="AE2002">
        <v>1998.42</v>
      </c>
      <c r="AF2002">
        <v>0</v>
      </c>
      <c r="AG2002">
        <v>0</v>
      </c>
      <c r="AH2002">
        <v>0</v>
      </c>
      <c r="AI2002">
        <v>2.56</v>
      </c>
      <c r="AJ2002">
        <v>1</v>
      </c>
      <c r="AK2002">
        <v>1</v>
      </c>
      <c r="AL2002">
        <v>1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 t="s">
        <v>3</v>
      </c>
      <c r="AT2002">
        <v>0.1</v>
      </c>
      <c r="AU2002" t="s">
        <v>3</v>
      </c>
      <c r="AV2002">
        <v>0</v>
      </c>
      <c r="AW2002">
        <v>1</v>
      </c>
      <c r="AX2002">
        <v>-1</v>
      </c>
      <c r="AY2002">
        <v>0</v>
      </c>
      <c r="AZ2002">
        <v>0</v>
      </c>
      <c r="BA2002" t="s">
        <v>3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CX2002">
        <f>Y2002*Source!I1887</f>
        <v>1E-3</v>
      </c>
      <c r="CY2002">
        <f>AA2002</f>
        <v>5115.96</v>
      </c>
      <c r="CZ2002">
        <f>AE2002</f>
        <v>1998.42</v>
      </c>
      <c r="DA2002">
        <f>AI2002</f>
        <v>2.56</v>
      </c>
      <c r="DB2002">
        <f t="shared" si="330"/>
        <v>199.84</v>
      </c>
      <c r="DC2002">
        <f t="shared" si="331"/>
        <v>0</v>
      </c>
    </row>
    <row r="2003" spans="1:107">
      <c r="A2003">
        <f>ROW(Source!A1887)</f>
        <v>1887</v>
      </c>
      <c r="B2003">
        <v>35806607</v>
      </c>
      <c r="C2003">
        <v>35813782</v>
      </c>
      <c r="D2003">
        <v>29170678</v>
      </c>
      <c r="E2003">
        <v>1</v>
      </c>
      <c r="F2003">
        <v>1</v>
      </c>
      <c r="G2003">
        <v>1</v>
      </c>
      <c r="H2003">
        <v>3</v>
      </c>
      <c r="I2003" t="s">
        <v>813</v>
      </c>
      <c r="J2003" t="s">
        <v>814</v>
      </c>
      <c r="K2003" t="s">
        <v>815</v>
      </c>
      <c r="L2003">
        <v>1354</v>
      </c>
      <c r="N2003">
        <v>1010</v>
      </c>
      <c r="O2003" t="s">
        <v>258</v>
      </c>
      <c r="P2003" t="s">
        <v>258</v>
      </c>
      <c r="Q2003">
        <v>1</v>
      </c>
      <c r="W2003">
        <v>0</v>
      </c>
      <c r="X2003">
        <v>-808655695</v>
      </c>
      <c r="Y2003">
        <v>102</v>
      </c>
      <c r="AA2003">
        <v>0.69</v>
      </c>
      <c r="AB2003">
        <v>0</v>
      </c>
      <c r="AC2003">
        <v>0</v>
      </c>
      <c r="AD2003">
        <v>0</v>
      </c>
      <c r="AE2003">
        <v>0.28000000000000003</v>
      </c>
      <c r="AF2003">
        <v>0</v>
      </c>
      <c r="AG2003">
        <v>0</v>
      </c>
      <c r="AH2003">
        <v>0</v>
      </c>
      <c r="AI2003">
        <v>2.46</v>
      </c>
      <c r="AJ2003">
        <v>1</v>
      </c>
      <c r="AK2003">
        <v>1</v>
      </c>
      <c r="AL2003">
        <v>1</v>
      </c>
      <c r="AN2003">
        <v>0</v>
      </c>
      <c r="AO2003">
        <v>1</v>
      </c>
      <c r="AP2003">
        <v>0</v>
      </c>
      <c r="AQ2003">
        <v>0</v>
      </c>
      <c r="AR2003">
        <v>0</v>
      </c>
      <c r="AS2003" t="s">
        <v>3</v>
      </c>
      <c r="AT2003">
        <v>102</v>
      </c>
      <c r="AU2003" t="s">
        <v>3</v>
      </c>
      <c r="AV2003">
        <v>0</v>
      </c>
      <c r="AW2003">
        <v>2</v>
      </c>
      <c r="AX2003">
        <v>35813797</v>
      </c>
      <c r="AY2003">
        <v>1</v>
      </c>
      <c r="AZ2003">
        <v>0</v>
      </c>
      <c r="BA2003">
        <v>1979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CX2003">
        <f>Y2003*Source!I1887</f>
        <v>1.02</v>
      </c>
      <c r="CY2003">
        <f>AA2003</f>
        <v>0.69</v>
      </c>
      <c r="CZ2003">
        <f>AE2003</f>
        <v>0.28000000000000003</v>
      </c>
      <c r="DA2003">
        <f>AI2003</f>
        <v>2.46</v>
      </c>
      <c r="DB2003">
        <f t="shared" si="330"/>
        <v>28.56</v>
      </c>
      <c r="DC2003">
        <f t="shared" si="331"/>
        <v>0</v>
      </c>
    </row>
    <row r="2004" spans="1:107">
      <c r="A2004">
        <f>ROW(Source!A1887)</f>
        <v>1887</v>
      </c>
      <c r="B2004">
        <v>35806607</v>
      </c>
      <c r="C2004">
        <v>35813782</v>
      </c>
      <c r="D2004">
        <v>29169278</v>
      </c>
      <c r="E2004">
        <v>1</v>
      </c>
      <c r="F2004">
        <v>1</v>
      </c>
      <c r="G2004">
        <v>1</v>
      </c>
      <c r="H2004">
        <v>3</v>
      </c>
      <c r="I2004" t="s">
        <v>266</v>
      </c>
      <c r="J2004" t="s">
        <v>268</v>
      </c>
      <c r="K2004" t="s">
        <v>267</v>
      </c>
      <c r="L2004">
        <v>1354</v>
      </c>
      <c r="N2004">
        <v>1010</v>
      </c>
      <c r="O2004" t="s">
        <v>258</v>
      </c>
      <c r="P2004" t="s">
        <v>258</v>
      </c>
      <c r="Q2004">
        <v>1</v>
      </c>
      <c r="W2004">
        <v>0</v>
      </c>
      <c r="X2004">
        <v>-1190793685</v>
      </c>
      <c r="Y2004">
        <v>100</v>
      </c>
      <c r="AA2004">
        <v>76.47</v>
      </c>
      <c r="AB2004">
        <v>0</v>
      </c>
      <c r="AC2004">
        <v>0</v>
      </c>
      <c r="AD2004">
        <v>0</v>
      </c>
      <c r="AE2004">
        <v>8.81</v>
      </c>
      <c r="AF2004">
        <v>0</v>
      </c>
      <c r="AG2004">
        <v>0</v>
      </c>
      <c r="AH2004">
        <v>0</v>
      </c>
      <c r="AI2004">
        <v>8.68</v>
      </c>
      <c r="AJ2004">
        <v>1</v>
      </c>
      <c r="AK2004">
        <v>1</v>
      </c>
      <c r="AL2004">
        <v>1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 t="s">
        <v>3</v>
      </c>
      <c r="AT2004">
        <v>100</v>
      </c>
      <c r="AU2004" t="s">
        <v>3</v>
      </c>
      <c r="AV2004">
        <v>0</v>
      </c>
      <c r="AW2004">
        <v>1</v>
      </c>
      <c r="AX2004">
        <v>-1</v>
      </c>
      <c r="AY2004">
        <v>0</v>
      </c>
      <c r="AZ2004">
        <v>0</v>
      </c>
      <c r="BA2004" t="s">
        <v>3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CX2004">
        <f>Y2004*Source!I1887</f>
        <v>1</v>
      </c>
      <c r="CY2004">
        <f>AA2004</f>
        <v>76.47</v>
      </c>
      <c r="CZ2004">
        <f>AE2004</f>
        <v>8.81</v>
      </c>
      <c r="DA2004">
        <f>AI2004</f>
        <v>8.68</v>
      </c>
      <c r="DB2004">
        <f t="shared" si="330"/>
        <v>881</v>
      </c>
      <c r="DC2004">
        <f t="shared" si="331"/>
        <v>0</v>
      </c>
    </row>
    <row r="2005" spans="1:107">
      <c r="A2005">
        <f>ROW(Source!A1887)</f>
        <v>1887</v>
      </c>
      <c r="B2005">
        <v>35806607</v>
      </c>
      <c r="C2005">
        <v>35813782</v>
      </c>
      <c r="D2005">
        <v>29171808</v>
      </c>
      <c r="E2005">
        <v>1</v>
      </c>
      <c r="F2005">
        <v>1</v>
      </c>
      <c r="G2005">
        <v>1</v>
      </c>
      <c r="H2005">
        <v>3</v>
      </c>
      <c r="I2005" t="s">
        <v>816</v>
      </c>
      <c r="J2005" t="s">
        <v>817</v>
      </c>
      <c r="K2005" t="s">
        <v>818</v>
      </c>
      <c r="L2005">
        <v>1374</v>
      </c>
      <c r="N2005">
        <v>1013</v>
      </c>
      <c r="O2005" t="s">
        <v>819</v>
      </c>
      <c r="P2005" t="s">
        <v>819</v>
      </c>
      <c r="Q2005">
        <v>1</v>
      </c>
      <c r="W2005">
        <v>0</v>
      </c>
      <c r="X2005">
        <v>-915781824</v>
      </c>
      <c r="Y2005">
        <v>5.21</v>
      </c>
      <c r="AA2005">
        <v>1</v>
      </c>
      <c r="AB2005">
        <v>0</v>
      </c>
      <c r="AC2005">
        <v>0</v>
      </c>
      <c r="AD2005">
        <v>0</v>
      </c>
      <c r="AE2005">
        <v>1</v>
      </c>
      <c r="AF2005">
        <v>0</v>
      </c>
      <c r="AG2005">
        <v>0</v>
      </c>
      <c r="AH2005">
        <v>0</v>
      </c>
      <c r="AI2005">
        <v>1</v>
      </c>
      <c r="AJ2005">
        <v>1</v>
      </c>
      <c r="AK2005">
        <v>1</v>
      </c>
      <c r="AL2005">
        <v>1</v>
      </c>
      <c r="AN2005">
        <v>0</v>
      </c>
      <c r="AO2005">
        <v>1</v>
      </c>
      <c r="AP2005">
        <v>0</v>
      </c>
      <c r="AQ2005">
        <v>0</v>
      </c>
      <c r="AR2005">
        <v>0</v>
      </c>
      <c r="AS2005" t="s">
        <v>3</v>
      </c>
      <c r="AT2005">
        <v>5.21</v>
      </c>
      <c r="AU2005" t="s">
        <v>3</v>
      </c>
      <c r="AV2005">
        <v>0</v>
      </c>
      <c r="AW2005">
        <v>2</v>
      </c>
      <c r="AX2005">
        <v>35813798</v>
      </c>
      <c r="AY2005">
        <v>1</v>
      </c>
      <c r="AZ2005">
        <v>0</v>
      </c>
      <c r="BA2005">
        <v>1980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CX2005">
        <f>Y2005*Source!I1887</f>
        <v>5.21E-2</v>
      </c>
      <c r="CY2005">
        <f>AA2005</f>
        <v>1</v>
      </c>
      <c r="CZ2005">
        <f>AE2005</f>
        <v>1</v>
      </c>
      <c r="DA2005">
        <f>AI2005</f>
        <v>1</v>
      </c>
      <c r="DB2005">
        <f t="shared" si="330"/>
        <v>5.21</v>
      </c>
      <c r="DC2005">
        <f t="shared" si="331"/>
        <v>0</v>
      </c>
    </row>
    <row r="2006" spans="1:107">
      <c r="A2006">
        <f>ROW(Source!A1890)</f>
        <v>1890</v>
      </c>
      <c r="B2006">
        <v>35806607</v>
      </c>
      <c r="C2006">
        <v>35813801</v>
      </c>
      <c r="D2006">
        <v>18442760</v>
      </c>
      <c r="E2006">
        <v>1</v>
      </c>
      <c r="F2006">
        <v>1</v>
      </c>
      <c r="G2006">
        <v>1</v>
      </c>
      <c r="H2006">
        <v>1</v>
      </c>
      <c r="I2006" t="s">
        <v>895</v>
      </c>
      <c r="J2006" t="s">
        <v>3</v>
      </c>
      <c r="K2006" t="s">
        <v>896</v>
      </c>
      <c r="L2006">
        <v>1369</v>
      </c>
      <c r="N2006">
        <v>1013</v>
      </c>
      <c r="O2006" t="s">
        <v>583</v>
      </c>
      <c r="P2006" t="s">
        <v>583</v>
      </c>
      <c r="Q2006">
        <v>1</v>
      </c>
      <c r="W2006">
        <v>0</v>
      </c>
      <c r="X2006">
        <v>1855713677</v>
      </c>
      <c r="Y2006">
        <v>26.04</v>
      </c>
      <c r="AA2006">
        <v>0</v>
      </c>
      <c r="AB2006">
        <v>0</v>
      </c>
      <c r="AC2006">
        <v>0</v>
      </c>
      <c r="AD2006">
        <v>368.02</v>
      </c>
      <c r="AE2006">
        <v>0</v>
      </c>
      <c r="AF2006">
        <v>0</v>
      </c>
      <c r="AG2006">
        <v>0</v>
      </c>
      <c r="AH2006">
        <v>368.02</v>
      </c>
      <c r="AI2006">
        <v>1</v>
      </c>
      <c r="AJ2006">
        <v>1</v>
      </c>
      <c r="AK2006">
        <v>1</v>
      </c>
      <c r="AL2006">
        <v>1</v>
      </c>
      <c r="AN2006">
        <v>0</v>
      </c>
      <c r="AO2006">
        <v>1</v>
      </c>
      <c r="AP2006">
        <v>0</v>
      </c>
      <c r="AQ2006">
        <v>0</v>
      </c>
      <c r="AR2006">
        <v>0</v>
      </c>
      <c r="AS2006" t="s">
        <v>3</v>
      </c>
      <c r="AT2006">
        <v>26.04</v>
      </c>
      <c r="AU2006" t="s">
        <v>3</v>
      </c>
      <c r="AV2006">
        <v>1</v>
      </c>
      <c r="AW2006">
        <v>2</v>
      </c>
      <c r="AX2006">
        <v>35813807</v>
      </c>
      <c r="AY2006">
        <v>2</v>
      </c>
      <c r="AZ2006">
        <v>131072</v>
      </c>
      <c r="BA2006">
        <v>1981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CX2006">
        <f>Y2006*Source!I1890</f>
        <v>7.1610000000000005</v>
      </c>
      <c r="CY2006">
        <f>AD2006</f>
        <v>368.02</v>
      </c>
      <c r="CZ2006">
        <f>AH2006</f>
        <v>368.02</v>
      </c>
      <c r="DA2006">
        <f>AL2006</f>
        <v>1</v>
      </c>
      <c r="DB2006">
        <f t="shared" si="330"/>
        <v>9583.24</v>
      </c>
      <c r="DC2006">
        <f t="shared" si="331"/>
        <v>0</v>
      </c>
    </row>
    <row r="2007" spans="1:107">
      <c r="A2007">
        <f>ROW(Source!A1890)</f>
        <v>1890</v>
      </c>
      <c r="B2007">
        <v>35806607</v>
      </c>
      <c r="C2007">
        <v>35813801</v>
      </c>
      <c r="D2007">
        <v>29173472</v>
      </c>
      <c r="E2007">
        <v>1</v>
      </c>
      <c r="F2007">
        <v>1</v>
      </c>
      <c r="G2007">
        <v>1</v>
      </c>
      <c r="H2007">
        <v>2</v>
      </c>
      <c r="I2007" t="s">
        <v>660</v>
      </c>
      <c r="J2007" t="s">
        <v>661</v>
      </c>
      <c r="K2007" t="s">
        <v>662</v>
      </c>
      <c r="L2007">
        <v>1368</v>
      </c>
      <c r="N2007">
        <v>1011</v>
      </c>
      <c r="O2007" t="s">
        <v>589</v>
      </c>
      <c r="P2007" t="s">
        <v>589</v>
      </c>
      <c r="Q2007">
        <v>1</v>
      </c>
      <c r="W2007">
        <v>0</v>
      </c>
      <c r="X2007">
        <v>275932499</v>
      </c>
      <c r="Y2007">
        <v>7.3</v>
      </c>
      <c r="AA2007">
        <v>0</v>
      </c>
      <c r="AB2007">
        <v>12.75</v>
      </c>
      <c r="AC2007">
        <v>0</v>
      </c>
      <c r="AD2007">
        <v>0</v>
      </c>
      <c r="AE2007">
        <v>0</v>
      </c>
      <c r="AF2007">
        <v>3</v>
      </c>
      <c r="AG2007">
        <v>0</v>
      </c>
      <c r="AH2007">
        <v>0</v>
      </c>
      <c r="AI2007">
        <v>1</v>
      </c>
      <c r="AJ2007">
        <v>4.25</v>
      </c>
      <c r="AK2007">
        <v>33.18</v>
      </c>
      <c r="AL2007">
        <v>1</v>
      </c>
      <c r="AN2007">
        <v>0</v>
      </c>
      <c r="AO2007">
        <v>1</v>
      </c>
      <c r="AP2007">
        <v>0</v>
      </c>
      <c r="AQ2007">
        <v>0</v>
      </c>
      <c r="AR2007">
        <v>0</v>
      </c>
      <c r="AS2007" t="s">
        <v>3</v>
      </c>
      <c r="AT2007">
        <v>7.3</v>
      </c>
      <c r="AU2007" t="s">
        <v>3</v>
      </c>
      <c r="AV2007">
        <v>0</v>
      </c>
      <c r="AW2007">
        <v>2</v>
      </c>
      <c r="AX2007">
        <v>35813808</v>
      </c>
      <c r="AY2007">
        <v>1</v>
      </c>
      <c r="AZ2007">
        <v>0</v>
      </c>
      <c r="BA2007">
        <v>1982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CX2007">
        <f>Y2007*Source!I1890</f>
        <v>2.0075000000000003</v>
      </c>
      <c r="CY2007">
        <f>AB2007</f>
        <v>12.75</v>
      </c>
      <c r="CZ2007">
        <f>AF2007</f>
        <v>3</v>
      </c>
      <c r="DA2007">
        <f>AJ2007</f>
        <v>4.25</v>
      </c>
      <c r="DB2007">
        <f t="shared" si="330"/>
        <v>21.9</v>
      </c>
      <c r="DC2007">
        <f t="shared" si="331"/>
        <v>0</v>
      </c>
    </row>
    <row r="2008" spans="1:107">
      <c r="A2008">
        <f>ROW(Source!A1890)</f>
        <v>1890</v>
      </c>
      <c r="B2008">
        <v>35806607</v>
      </c>
      <c r="C2008">
        <v>35813801</v>
      </c>
      <c r="D2008">
        <v>29174580</v>
      </c>
      <c r="E2008">
        <v>1</v>
      </c>
      <c r="F2008">
        <v>1</v>
      </c>
      <c r="G2008">
        <v>1</v>
      </c>
      <c r="H2008">
        <v>2</v>
      </c>
      <c r="I2008" t="s">
        <v>715</v>
      </c>
      <c r="J2008" t="s">
        <v>821</v>
      </c>
      <c r="K2008" t="s">
        <v>717</v>
      </c>
      <c r="L2008">
        <v>1368</v>
      </c>
      <c r="N2008">
        <v>1011</v>
      </c>
      <c r="O2008" t="s">
        <v>589</v>
      </c>
      <c r="P2008" t="s">
        <v>589</v>
      </c>
      <c r="Q2008">
        <v>1</v>
      </c>
      <c r="W2008">
        <v>0</v>
      </c>
      <c r="X2008">
        <v>-169468834</v>
      </c>
      <c r="Y2008">
        <v>7.3</v>
      </c>
      <c r="AA2008">
        <v>0</v>
      </c>
      <c r="AB2008">
        <v>31.87</v>
      </c>
      <c r="AC2008">
        <v>0</v>
      </c>
      <c r="AD2008">
        <v>0</v>
      </c>
      <c r="AE2008">
        <v>0</v>
      </c>
      <c r="AF2008">
        <v>2.08</v>
      </c>
      <c r="AG2008">
        <v>0</v>
      </c>
      <c r="AH2008">
        <v>0</v>
      </c>
      <c r="AI2008">
        <v>1</v>
      </c>
      <c r="AJ2008">
        <v>15.32</v>
      </c>
      <c r="AK2008">
        <v>33.18</v>
      </c>
      <c r="AL2008">
        <v>1</v>
      </c>
      <c r="AN2008">
        <v>0</v>
      </c>
      <c r="AO2008">
        <v>1</v>
      </c>
      <c r="AP2008">
        <v>0</v>
      </c>
      <c r="AQ2008">
        <v>0</v>
      </c>
      <c r="AR2008">
        <v>0</v>
      </c>
      <c r="AS2008" t="s">
        <v>3</v>
      </c>
      <c r="AT2008">
        <v>7.3</v>
      </c>
      <c r="AU2008" t="s">
        <v>3</v>
      </c>
      <c r="AV2008">
        <v>0</v>
      </c>
      <c r="AW2008">
        <v>2</v>
      </c>
      <c r="AX2008">
        <v>35813809</v>
      </c>
      <c r="AY2008">
        <v>1</v>
      </c>
      <c r="AZ2008">
        <v>0</v>
      </c>
      <c r="BA2008">
        <v>1983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CX2008">
        <f>Y2008*Source!I1890</f>
        <v>2.0075000000000003</v>
      </c>
      <c r="CY2008">
        <f>AB2008</f>
        <v>31.87</v>
      </c>
      <c r="CZ2008">
        <f>AF2008</f>
        <v>2.08</v>
      </c>
      <c r="DA2008">
        <f>AJ2008</f>
        <v>15.32</v>
      </c>
      <c r="DB2008">
        <f t="shared" si="330"/>
        <v>15.18</v>
      </c>
      <c r="DC2008">
        <f t="shared" si="331"/>
        <v>0</v>
      </c>
    </row>
    <row r="2009" spans="1:107">
      <c r="A2009">
        <f>ROW(Source!A1890)</f>
        <v>1890</v>
      </c>
      <c r="B2009">
        <v>35806607</v>
      </c>
      <c r="C2009">
        <v>35813801</v>
      </c>
      <c r="D2009">
        <v>29174613</v>
      </c>
      <c r="E2009">
        <v>1</v>
      </c>
      <c r="F2009">
        <v>1</v>
      </c>
      <c r="G2009">
        <v>1</v>
      </c>
      <c r="H2009">
        <v>2</v>
      </c>
      <c r="I2009" t="s">
        <v>897</v>
      </c>
      <c r="J2009" t="s">
        <v>898</v>
      </c>
      <c r="K2009" t="s">
        <v>899</v>
      </c>
      <c r="L2009">
        <v>1368</v>
      </c>
      <c r="N2009">
        <v>1011</v>
      </c>
      <c r="O2009" t="s">
        <v>589</v>
      </c>
      <c r="P2009" t="s">
        <v>589</v>
      </c>
      <c r="Q2009">
        <v>1</v>
      </c>
      <c r="W2009">
        <v>0</v>
      </c>
      <c r="X2009">
        <v>494066865</v>
      </c>
      <c r="Y2009">
        <v>1.46</v>
      </c>
      <c r="AA2009">
        <v>0</v>
      </c>
      <c r="AB2009">
        <v>0.52</v>
      </c>
      <c r="AC2009">
        <v>0</v>
      </c>
      <c r="AD2009">
        <v>0</v>
      </c>
      <c r="AE2009">
        <v>0</v>
      </c>
      <c r="AF2009">
        <v>0.14000000000000001</v>
      </c>
      <c r="AG2009">
        <v>0</v>
      </c>
      <c r="AH2009">
        <v>0</v>
      </c>
      <c r="AI2009">
        <v>1</v>
      </c>
      <c r="AJ2009">
        <v>3.71</v>
      </c>
      <c r="AK2009">
        <v>33.18</v>
      </c>
      <c r="AL2009">
        <v>1</v>
      </c>
      <c r="AN2009">
        <v>0</v>
      </c>
      <c r="AO2009">
        <v>1</v>
      </c>
      <c r="AP2009">
        <v>0</v>
      </c>
      <c r="AQ2009">
        <v>0</v>
      </c>
      <c r="AR2009">
        <v>0</v>
      </c>
      <c r="AS2009" t="s">
        <v>3</v>
      </c>
      <c r="AT2009">
        <v>1.46</v>
      </c>
      <c r="AU2009" t="s">
        <v>3</v>
      </c>
      <c r="AV2009">
        <v>0</v>
      </c>
      <c r="AW2009">
        <v>2</v>
      </c>
      <c r="AX2009">
        <v>35813810</v>
      </c>
      <c r="AY2009">
        <v>1</v>
      </c>
      <c r="AZ2009">
        <v>0</v>
      </c>
      <c r="BA2009">
        <v>1984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CX2009">
        <f>Y2009*Source!I1890</f>
        <v>0.40150000000000002</v>
      </c>
      <c r="CY2009">
        <f>AB2009</f>
        <v>0.52</v>
      </c>
      <c r="CZ2009">
        <f>AF2009</f>
        <v>0.14000000000000001</v>
      </c>
      <c r="DA2009">
        <f>AJ2009</f>
        <v>3.71</v>
      </c>
      <c r="DB2009">
        <f t="shared" si="330"/>
        <v>0.2</v>
      </c>
      <c r="DC2009">
        <f t="shared" si="331"/>
        <v>0</v>
      </c>
    </row>
    <row r="2010" spans="1:107">
      <c r="A2010">
        <f>ROW(Source!A1890)</f>
        <v>1890</v>
      </c>
      <c r="B2010">
        <v>35806607</v>
      </c>
      <c r="C2010">
        <v>35813801</v>
      </c>
      <c r="D2010">
        <v>29174913</v>
      </c>
      <c r="E2010">
        <v>1</v>
      </c>
      <c r="F2010">
        <v>1</v>
      </c>
      <c r="G2010">
        <v>1</v>
      </c>
      <c r="H2010">
        <v>2</v>
      </c>
      <c r="I2010" t="s">
        <v>601</v>
      </c>
      <c r="J2010" t="s">
        <v>602</v>
      </c>
      <c r="K2010" t="s">
        <v>603</v>
      </c>
      <c r="L2010">
        <v>1368</v>
      </c>
      <c r="N2010">
        <v>1011</v>
      </c>
      <c r="O2010" t="s">
        <v>589</v>
      </c>
      <c r="P2010" t="s">
        <v>589</v>
      </c>
      <c r="Q2010">
        <v>1</v>
      </c>
      <c r="W2010">
        <v>0</v>
      </c>
      <c r="X2010">
        <v>458544584</v>
      </c>
      <c r="Y2010">
        <v>0.14000000000000001</v>
      </c>
      <c r="AA2010">
        <v>0</v>
      </c>
      <c r="AB2010">
        <v>932.72</v>
      </c>
      <c r="AC2010">
        <v>384.89</v>
      </c>
      <c r="AD2010">
        <v>0</v>
      </c>
      <c r="AE2010">
        <v>0</v>
      </c>
      <c r="AF2010">
        <v>87.17</v>
      </c>
      <c r="AG2010">
        <v>11.6</v>
      </c>
      <c r="AH2010">
        <v>0</v>
      </c>
      <c r="AI2010">
        <v>1</v>
      </c>
      <c r="AJ2010">
        <v>10.7</v>
      </c>
      <c r="AK2010">
        <v>33.18</v>
      </c>
      <c r="AL2010">
        <v>1</v>
      </c>
      <c r="AN2010">
        <v>0</v>
      </c>
      <c r="AO2010">
        <v>1</v>
      </c>
      <c r="AP2010">
        <v>0</v>
      </c>
      <c r="AQ2010">
        <v>0</v>
      </c>
      <c r="AR2010">
        <v>0</v>
      </c>
      <c r="AS2010" t="s">
        <v>3</v>
      </c>
      <c r="AT2010">
        <v>0.14000000000000001</v>
      </c>
      <c r="AU2010" t="s">
        <v>3</v>
      </c>
      <c r="AV2010">
        <v>0</v>
      </c>
      <c r="AW2010">
        <v>2</v>
      </c>
      <c r="AX2010">
        <v>35813811</v>
      </c>
      <c r="AY2010">
        <v>1</v>
      </c>
      <c r="AZ2010">
        <v>0</v>
      </c>
      <c r="BA2010">
        <v>1985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CX2010">
        <f>Y2010*Source!I1890</f>
        <v>3.8500000000000006E-2</v>
      </c>
      <c r="CY2010">
        <f>AB2010</f>
        <v>932.72</v>
      </c>
      <c r="CZ2010">
        <f>AF2010</f>
        <v>87.17</v>
      </c>
      <c r="DA2010">
        <f>AJ2010</f>
        <v>10.7</v>
      </c>
      <c r="DB2010">
        <f t="shared" si="330"/>
        <v>12.2</v>
      </c>
      <c r="DC2010">
        <f t="shared" si="331"/>
        <v>1.62</v>
      </c>
    </row>
    <row r="2011" spans="1:107">
      <c r="A2011">
        <f>ROW(Source!A1895)</f>
        <v>1895</v>
      </c>
      <c r="B2011">
        <v>35806607</v>
      </c>
      <c r="C2011">
        <v>35813821</v>
      </c>
      <c r="D2011">
        <v>18442760</v>
      </c>
      <c r="E2011">
        <v>1</v>
      </c>
      <c r="F2011">
        <v>1</v>
      </c>
      <c r="G2011">
        <v>1</v>
      </c>
      <c r="H2011">
        <v>1</v>
      </c>
      <c r="I2011" t="s">
        <v>895</v>
      </c>
      <c r="J2011" t="s">
        <v>3</v>
      </c>
      <c r="K2011" t="s">
        <v>896</v>
      </c>
      <c r="L2011">
        <v>1369</v>
      </c>
      <c r="N2011">
        <v>1013</v>
      </c>
      <c r="O2011" t="s">
        <v>583</v>
      </c>
      <c r="P2011" t="s">
        <v>583</v>
      </c>
      <c r="Q2011">
        <v>1</v>
      </c>
      <c r="W2011">
        <v>0</v>
      </c>
      <c r="X2011">
        <v>1855713677</v>
      </c>
      <c r="Y2011">
        <v>36.53</v>
      </c>
      <c r="AA2011">
        <v>0</v>
      </c>
      <c r="AB2011">
        <v>0</v>
      </c>
      <c r="AC2011">
        <v>0</v>
      </c>
      <c r="AD2011">
        <v>368.02</v>
      </c>
      <c r="AE2011">
        <v>0</v>
      </c>
      <c r="AF2011">
        <v>0</v>
      </c>
      <c r="AG2011">
        <v>0</v>
      </c>
      <c r="AH2011">
        <v>368.02</v>
      </c>
      <c r="AI2011">
        <v>1</v>
      </c>
      <c r="AJ2011">
        <v>1</v>
      </c>
      <c r="AK2011">
        <v>1</v>
      </c>
      <c r="AL2011">
        <v>1</v>
      </c>
      <c r="AN2011">
        <v>0</v>
      </c>
      <c r="AO2011">
        <v>1</v>
      </c>
      <c r="AP2011">
        <v>0</v>
      </c>
      <c r="AQ2011">
        <v>0</v>
      </c>
      <c r="AR2011">
        <v>0</v>
      </c>
      <c r="AS2011" t="s">
        <v>3</v>
      </c>
      <c r="AT2011">
        <v>36.53</v>
      </c>
      <c r="AU2011" t="s">
        <v>3</v>
      </c>
      <c r="AV2011">
        <v>1</v>
      </c>
      <c r="AW2011">
        <v>2</v>
      </c>
      <c r="AX2011">
        <v>35813823</v>
      </c>
      <c r="AY2011">
        <v>2</v>
      </c>
      <c r="AZ2011">
        <v>131072</v>
      </c>
      <c r="BA2011">
        <v>1991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CX2011">
        <f>Y2011*Source!I1895</f>
        <v>1.4612000000000001</v>
      </c>
      <c r="CY2011">
        <f>AD2011</f>
        <v>368.02</v>
      </c>
      <c r="CZ2011">
        <f>AH2011</f>
        <v>368.02</v>
      </c>
      <c r="DA2011">
        <f>AL2011</f>
        <v>1</v>
      </c>
      <c r="DB2011">
        <f t="shared" si="330"/>
        <v>13443.77</v>
      </c>
      <c r="DC2011">
        <f t="shared" si="331"/>
        <v>0</v>
      </c>
    </row>
    <row r="2012" spans="1:107">
      <c r="A2012">
        <f>ROW(Source!A1896)</f>
        <v>1896</v>
      </c>
      <c r="B2012">
        <v>35806607</v>
      </c>
      <c r="C2012">
        <v>35813826</v>
      </c>
      <c r="D2012">
        <v>29364679</v>
      </c>
      <c r="E2012">
        <v>1</v>
      </c>
      <c r="F2012">
        <v>1</v>
      </c>
      <c r="G2012">
        <v>1</v>
      </c>
      <c r="H2012">
        <v>1</v>
      </c>
      <c r="I2012" t="s">
        <v>799</v>
      </c>
      <c r="J2012" t="s">
        <v>3</v>
      </c>
      <c r="K2012" t="s">
        <v>800</v>
      </c>
      <c r="L2012">
        <v>1369</v>
      </c>
      <c r="N2012">
        <v>1013</v>
      </c>
      <c r="O2012" t="s">
        <v>583</v>
      </c>
      <c r="P2012" t="s">
        <v>583</v>
      </c>
      <c r="Q2012">
        <v>1</v>
      </c>
      <c r="W2012">
        <v>0</v>
      </c>
      <c r="X2012">
        <v>931378261</v>
      </c>
      <c r="Y2012">
        <v>94.4</v>
      </c>
      <c r="AA2012">
        <v>0</v>
      </c>
      <c r="AB2012">
        <v>0</v>
      </c>
      <c r="AC2012">
        <v>0</v>
      </c>
      <c r="AD2012">
        <v>329.2</v>
      </c>
      <c r="AE2012">
        <v>0</v>
      </c>
      <c r="AF2012">
        <v>0</v>
      </c>
      <c r="AG2012">
        <v>0</v>
      </c>
      <c r="AH2012">
        <v>329.2</v>
      </c>
      <c r="AI2012">
        <v>1</v>
      </c>
      <c r="AJ2012">
        <v>1</v>
      </c>
      <c r="AK2012">
        <v>1</v>
      </c>
      <c r="AL2012">
        <v>1</v>
      </c>
      <c r="AN2012">
        <v>0</v>
      </c>
      <c r="AO2012">
        <v>1</v>
      </c>
      <c r="AP2012">
        <v>0</v>
      </c>
      <c r="AQ2012">
        <v>0</v>
      </c>
      <c r="AR2012">
        <v>0</v>
      </c>
      <c r="AS2012" t="s">
        <v>3</v>
      </c>
      <c r="AT2012">
        <v>94.4</v>
      </c>
      <c r="AU2012" t="s">
        <v>3</v>
      </c>
      <c r="AV2012">
        <v>1</v>
      </c>
      <c r="AW2012">
        <v>2</v>
      </c>
      <c r="AX2012">
        <v>35813833</v>
      </c>
      <c r="AY2012">
        <v>2</v>
      </c>
      <c r="AZ2012">
        <v>131072</v>
      </c>
      <c r="BA2012">
        <v>1994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CX2012">
        <f>Y2012*Source!I1896</f>
        <v>3.7760000000000002</v>
      </c>
      <c r="CY2012">
        <f>AD2012</f>
        <v>329.2</v>
      </c>
      <c r="CZ2012">
        <f>AH2012</f>
        <v>329.2</v>
      </c>
      <c r="DA2012">
        <f>AL2012</f>
        <v>1</v>
      </c>
      <c r="DB2012">
        <f t="shared" si="330"/>
        <v>31076.48</v>
      </c>
      <c r="DC2012">
        <f t="shared" si="331"/>
        <v>0</v>
      </c>
    </row>
    <row r="2013" spans="1:107">
      <c r="A2013">
        <f>ROW(Source!A1896)</f>
        <v>1896</v>
      </c>
      <c r="B2013">
        <v>35806607</v>
      </c>
      <c r="C2013">
        <v>35813826</v>
      </c>
      <c r="D2013">
        <v>121548</v>
      </c>
      <c r="E2013">
        <v>1</v>
      </c>
      <c r="F2013">
        <v>1</v>
      </c>
      <c r="G2013">
        <v>1</v>
      </c>
      <c r="H2013">
        <v>1</v>
      </c>
      <c r="I2013" t="s">
        <v>34</v>
      </c>
      <c r="J2013" t="s">
        <v>3</v>
      </c>
      <c r="K2013" t="s">
        <v>584</v>
      </c>
      <c r="L2013">
        <v>608254</v>
      </c>
      <c r="N2013">
        <v>1013</v>
      </c>
      <c r="O2013" t="s">
        <v>585</v>
      </c>
      <c r="P2013" t="s">
        <v>585</v>
      </c>
      <c r="Q2013">
        <v>1</v>
      </c>
      <c r="W2013">
        <v>0</v>
      </c>
      <c r="X2013">
        <v>-185737400</v>
      </c>
      <c r="Y2013">
        <v>0.2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1</v>
      </c>
      <c r="AJ2013">
        <v>1</v>
      </c>
      <c r="AK2013">
        <v>1</v>
      </c>
      <c r="AL2013">
        <v>1</v>
      </c>
      <c r="AN2013">
        <v>0</v>
      </c>
      <c r="AO2013">
        <v>1</v>
      </c>
      <c r="AP2013">
        <v>0</v>
      </c>
      <c r="AQ2013">
        <v>0</v>
      </c>
      <c r="AR2013">
        <v>0</v>
      </c>
      <c r="AS2013" t="s">
        <v>3</v>
      </c>
      <c r="AT2013">
        <v>0.2</v>
      </c>
      <c r="AU2013" t="s">
        <v>3</v>
      </c>
      <c r="AV2013">
        <v>2</v>
      </c>
      <c r="AW2013">
        <v>2</v>
      </c>
      <c r="AX2013">
        <v>35813834</v>
      </c>
      <c r="AY2013">
        <v>1</v>
      </c>
      <c r="AZ2013">
        <v>0</v>
      </c>
      <c r="BA2013">
        <v>1995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CX2013">
        <f>Y2013*Source!I1896</f>
        <v>8.0000000000000002E-3</v>
      </c>
      <c r="CY2013">
        <f>AD2013</f>
        <v>0</v>
      </c>
      <c r="CZ2013">
        <f>AH2013</f>
        <v>0</v>
      </c>
      <c r="DA2013">
        <f>AL2013</f>
        <v>1</v>
      </c>
      <c r="DB2013">
        <f t="shared" si="330"/>
        <v>0</v>
      </c>
      <c r="DC2013">
        <f t="shared" si="331"/>
        <v>0</v>
      </c>
    </row>
    <row r="2014" spans="1:107">
      <c r="A2014">
        <f>ROW(Source!A1896)</f>
        <v>1896</v>
      </c>
      <c r="B2014">
        <v>35806607</v>
      </c>
      <c r="C2014">
        <v>35813826</v>
      </c>
      <c r="D2014">
        <v>29172362</v>
      </c>
      <c r="E2014">
        <v>1</v>
      </c>
      <c r="F2014">
        <v>1</v>
      </c>
      <c r="G2014">
        <v>1</v>
      </c>
      <c r="H2014">
        <v>2</v>
      </c>
      <c r="I2014" t="s">
        <v>801</v>
      </c>
      <c r="J2014" t="s">
        <v>802</v>
      </c>
      <c r="K2014" t="s">
        <v>803</v>
      </c>
      <c r="L2014">
        <v>1368</v>
      </c>
      <c r="N2014">
        <v>1011</v>
      </c>
      <c r="O2014" t="s">
        <v>589</v>
      </c>
      <c r="P2014" t="s">
        <v>589</v>
      </c>
      <c r="Q2014">
        <v>1</v>
      </c>
      <c r="W2014">
        <v>0</v>
      </c>
      <c r="X2014">
        <v>2071614860</v>
      </c>
      <c r="Y2014">
        <v>0.2</v>
      </c>
      <c r="AA2014">
        <v>0</v>
      </c>
      <c r="AB2014">
        <v>1113.56</v>
      </c>
      <c r="AC2014">
        <v>447.93</v>
      </c>
      <c r="AD2014">
        <v>0</v>
      </c>
      <c r="AE2014">
        <v>0</v>
      </c>
      <c r="AF2014">
        <v>134.65</v>
      </c>
      <c r="AG2014">
        <v>13.5</v>
      </c>
      <c r="AH2014">
        <v>0</v>
      </c>
      <c r="AI2014">
        <v>1</v>
      </c>
      <c r="AJ2014">
        <v>8.27</v>
      </c>
      <c r="AK2014">
        <v>33.18</v>
      </c>
      <c r="AL2014">
        <v>1</v>
      </c>
      <c r="AN2014">
        <v>0</v>
      </c>
      <c r="AO2014">
        <v>1</v>
      </c>
      <c r="AP2014">
        <v>0</v>
      </c>
      <c r="AQ2014">
        <v>0</v>
      </c>
      <c r="AR2014">
        <v>0</v>
      </c>
      <c r="AS2014" t="s">
        <v>3</v>
      </c>
      <c r="AT2014">
        <v>0.2</v>
      </c>
      <c r="AU2014" t="s">
        <v>3</v>
      </c>
      <c r="AV2014">
        <v>0</v>
      </c>
      <c r="AW2014">
        <v>2</v>
      </c>
      <c r="AX2014">
        <v>35813835</v>
      </c>
      <c r="AY2014">
        <v>1</v>
      </c>
      <c r="AZ2014">
        <v>0</v>
      </c>
      <c r="BA2014">
        <v>1996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CX2014">
        <f>Y2014*Source!I1896</f>
        <v>8.0000000000000002E-3</v>
      </c>
      <c r="CY2014">
        <f>AB2014</f>
        <v>1113.56</v>
      </c>
      <c r="CZ2014">
        <f>AF2014</f>
        <v>134.65</v>
      </c>
      <c r="DA2014">
        <f>AJ2014</f>
        <v>8.27</v>
      </c>
      <c r="DB2014">
        <f t="shared" ref="DB2014:DB2031" si="335">ROUND(ROUND(AT2014*CZ2014,2),2)</f>
        <v>26.93</v>
      </c>
      <c r="DC2014">
        <f t="shared" ref="DC2014:DC2031" si="336">ROUND(ROUND(AT2014*AG2014,2),2)</f>
        <v>2.7</v>
      </c>
    </row>
    <row r="2015" spans="1:107">
      <c r="A2015">
        <f>ROW(Source!A1896)</f>
        <v>1896</v>
      </c>
      <c r="B2015">
        <v>35806607</v>
      </c>
      <c r="C2015">
        <v>35813826</v>
      </c>
      <c r="D2015">
        <v>29174913</v>
      </c>
      <c r="E2015">
        <v>1</v>
      </c>
      <c r="F2015">
        <v>1</v>
      </c>
      <c r="G2015">
        <v>1</v>
      </c>
      <c r="H2015">
        <v>2</v>
      </c>
      <c r="I2015" t="s">
        <v>601</v>
      </c>
      <c r="J2015" t="s">
        <v>602</v>
      </c>
      <c r="K2015" t="s">
        <v>603</v>
      </c>
      <c r="L2015">
        <v>1368</v>
      </c>
      <c r="N2015">
        <v>1011</v>
      </c>
      <c r="O2015" t="s">
        <v>589</v>
      </c>
      <c r="P2015" t="s">
        <v>589</v>
      </c>
      <c r="Q2015">
        <v>1</v>
      </c>
      <c r="W2015">
        <v>0</v>
      </c>
      <c r="X2015">
        <v>458544584</v>
      </c>
      <c r="Y2015">
        <v>0.2</v>
      </c>
      <c r="AA2015">
        <v>0</v>
      </c>
      <c r="AB2015">
        <v>932.72</v>
      </c>
      <c r="AC2015">
        <v>384.89</v>
      </c>
      <c r="AD2015">
        <v>0</v>
      </c>
      <c r="AE2015">
        <v>0</v>
      </c>
      <c r="AF2015">
        <v>87.17</v>
      </c>
      <c r="AG2015">
        <v>11.6</v>
      </c>
      <c r="AH2015">
        <v>0</v>
      </c>
      <c r="AI2015">
        <v>1</v>
      </c>
      <c r="AJ2015">
        <v>10.7</v>
      </c>
      <c r="AK2015">
        <v>33.18</v>
      </c>
      <c r="AL2015">
        <v>1</v>
      </c>
      <c r="AN2015">
        <v>0</v>
      </c>
      <c r="AO2015">
        <v>1</v>
      </c>
      <c r="AP2015">
        <v>0</v>
      </c>
      <c r="AQ2015">
        <v>0</v>
      </c>
      <c r="AR2015">
        <v>0</v>
      </c>
      <c r="AS2015" t="s">
        <v>3</v>
      </c>
      <c r="AT2015">
        <v>0.2</v>
      </c>
      <c r="AU2015" t="s">
        <v>3</v>
      </c>
      <c r="AV2015">
        <v>0</v>
      </c>
      <c r="AW2015">
        <v>2</v>
      </c>
      <c r="AX2015">
        <v>35813836</v>
      </c>
      <c r="AY2015">
        <v>1</v>
      </c>
      <c r="AZ2015">
        <v>0</v>
      </c>
      <c r="BA2015">
        <v>1997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CX2015">
        <f>Y2015*Source!I1896</f>
        <v>8.0000000000000002E-3</v>
      </c>
      <c r="CY2015">
        <f>AB2015</f>
        <v>932.72</v>
      </c>
      <c r="CZ2015">
        <f>AF2015</f>
        <v>87.17</v>
      </c>
      <c r="DA2015">
        <f>AJ2015</f>
        <v>10.7</v>
      </c>
      <c r="DB2015">
        <f t="shared" si="335"/>
        <v>17.43</v>
      </c>
      <c r="DC2015">
        <f t="shared" si="336"/>
        <v>2.3199999999999998</v>
      </c>
    </row>
    <row r="2016" spans="1:107">
      <c r="A2016">
        <f>ROW(Source!A1896)</f>
        <v>1896</v>
      </c>
      <c r="B2016">
        <v>35806607</v>
      </c>
      <c r="C2016">
        <v>35813826</v>
      </c>
      <c r="D2016">
        <v>29164111</v>
      </c>
      <c r="E2016">
        <v>1</v>
      </c>
      <c r="F2016">
        <v>1</v>
      </c>
      <c r="G2016">
        <v>1</v>
      </c>
      <c r="H2016">
        <v>3</v>
      </c>
      <c r="I2016" t="s">
        <v>847</v>
      </c>
      <c r="J2016" t="s">
        <v>900</v>
      </c>
      <c r="K2016" t="s">
        <v>849</v>
      </c>
      <c r="L2016">
        <v>1355</v>
      </c>
      <c r="N2016">
        <v>1010</v>
      </c>
      <c r="O2016" t="s">
        <v>61</v>
      </c>
      <c r="P2016" t="s">
        <v>61</v>
      </c>
      <c r="Q2016">
        <v>100</v>
      </c>
      <c r="W2016">
        <v>0</v>
      </c>
      <c r="X2016">
        <v>-1689080274</v>
      </c>
      <c r="Y2016">
        <v>1.02</v>
      </c>
      <c r="AA2016">
        <v>783</v>
      </c>
      <c r="AB2016">
        <v>0</v>
      </c>
      <c r="AC2016">
        <v>0</v>
      </c>
      <c r="AD2016">
        <v>0</v>
      </c>
      <c r="AE2016">
        <v>100</v>
      </c>
      <c r="AF2016">
        <v>0</v>
      </c>
      <c r="AG2016">
        <v>0</v>
      </c>
      <c r="AH2016">
        <v>0</v>
      </c>
      <c r="AI2016">
        <v>7.83</v>
      </c>
      <c r="AJ2016">
        <v>1</v>
      </c>
      <c r="AK2016">
        <v>1</v>
      </c>
      <c r="AL2016">
        <v>1</v>
      </c>
      <c r="AN2016">
        <v>0</v>
      </c>
      <c r="AO2016">
        <v>1</v>
      </c>
      <c r="AP2016">
        <v>0</v>
      </c>
      <c r="AQ2016">
        <v>0</v>
      </c>
      <c r="AR2016">
        <v>0</v>
      </c>
      <c r="AS2016" t="s">
        <v>3</v>
      </c>
      <c r="AT2016">
        <v>1.02</v>
      </c>
      <c r="AU2016" t="s">
        <v>3</v>
      </c>
      <c r="AV2016">
        <v>0</v>
      </c>
      <c r="AW2016">
        <v>2</v>
      </c>
      <c r="AX2016">
        <v>35813837</v>
      </c>
      <c r="AY2016">
        <v>1</v>
      </c>
      <c r="AZ2016">
        <v>0</v>
      </c>
      <c r="BA2016">
        <v>1998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CX2016">
        <f>Y2016*Source!I1896</f>
        <v>4.0800000000000003E-2</v>
      </c>
      <c r="CY2016">
        <f>AA2016</f>
        <v>783</v>
      </c>
      <c r="CZ2016">
        <f>AE2016</f>
        <v>100</v>
      </c>
      <c r="DA2016">
        <f>AI2016</f>
        <v>7.83</v>
      </c>
      <c r="DB2016">
        <f t="shared" si="335"/>
        <v>102</v>
      </c>
      <c r="DC2016">
        <f t="shared" si="336"/>
        <v>0</v>
      </c>
    </row>
    <row r="2017" spans="1:107">
      <c r="A2017">
        <f>ROW(Source!A1896)</f>
        <v>1896</v>
      </c>
      <c r="B2017">
        <v>35806607</v>
      </c>
      <c r="C2017">
        <v>35813826</v>
      </c>
      <c r="D2017">
        <v>29171808</v>
      </c>
      <c r="E2017">
        <v>1</v>
      </c>
      <c r="F2017">
        <v>1</v>
      </c>
      <c r="G2017">
        <v>1</v>
      </c>
      <c r="H2017">
        <v>3</v>
      </c>
      <c r="I2017" t="s">
        <v>816</v>
      </c>
      <c r="J2017" t="s">
        <v>817</v>
      </c>
      <c r="K2017" t="s">
        <v>818</v>
      </c>
      <c r="L2017">
        <v>1374</v>
      </c>
      <c r="N2017">
        <v>1013</v>
      </c>
      <c r="O2017" t="s">
        <v>819</v>
      </c>
      <c r="P2017" t="s">
        <v>819</v>
      </c>
      <c r="Q2017">
        <v>1</v>
      </c>
      <c r="W2017">
        <v>0</v>
      </c>
      <c r="X2017">
        <v>-915781824</v>
      </c>
      <c r="Y2017">
        <v>18.73</v>
      </c>
      <c r="AA2017">
        <v>1</v>
      </c>
      <c r="AB2017">
        <v>0</v>
      </c>
      <c r="AC2017">
        <v>0</v>
      </c>
      <c r="AD2017">
        <v>0</v>
      </c>
      <c r="AE2017">
        <v>1</v>
      </c>
      <c r="AF2017">
        <v>0</v>
      </c>
      <c r="AG2017">
        <v>0</v>
      </c>
      <c r="AH2017">
        <v>0</v>
      </c>
      <c r="AI2017">
        <v>1</v>
      </c>
      <c r="AJ2017">
        <v>1</v>
      </c>
      <c r="AK2017">
        <v>1</v>
      </c>
      <c r="AL2017">
        <v>1</v>
      </c>
      <c r="AN2017">
        <v>0</v>
      </c>
      <c r="AO2017">
        <v>1</v>
      </c>
      <c r="AP2017">
        <v>0</v>
      </c>
      <c r="AQ2017">
        <v>0</v>
      </c>
      <c r="AR2017">
        <v>0</v>
      </c>
      <c r="AS2017" t="s">
        <v>3</v>
      </c>
      <c r="AT2017">
        <v>18.73</v>
      </c>
      <c r="AU2017" t="s">
        <v>3</v>
      </c>
      <c r="AV2017">
        <v>0</v>
      </c>
      <c r="AW2017">
        <v>2</v>
      </c>
      <c r="AX2017">
        <v>35813838</v>
      </c>
      <c r="AY2017">
        <v>1</v>
      </c>
      <c r="AZ2017">
        <v>0</v>
      </c>
      <c r="BA2017">
        <v>1999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CX2017">
        <f>Y2017*Source!I1896</f>
        <v>0.74920000000000009</v>
      </c>
      <c r="CY2017">
        <f>AA2017</f>
        <v>1</v>
      </c>
      <c r="CZ2017">
        <f>AE2017</f>
        <v>1</v>
      </c>
      <c r="DA2017">
        <f>AI2017</f>
        <v>1</v>
      </c>
      <c r="DB2017">
        <f t="shared" si="335"/>
        <v>18.73</v>
      </c>
      <c r="DC2017">
        <f t="shared" si="336"/>
        <v>0</v>
      </c>
    </row>
    <row r="2018" spans="1:107">
      <c r="A2018">
        <f>ROW(Source!A1970)</f>
        <v>1970</v>
      </c>
      <c r="B2018">
        <v>35806607</v>
      </c>
      <c r="C2018">
        <v>35813839</v>
      </c>
      <c r="D2018">
        <v>18406804</v>
      </c>
      <c r="E2018">
        <v>1</v>
      </c>
      <c r="F2018">
        <v>1</v>
      </c>
      <c r="G2018">
        <v>1</v>
      </c>
      <c r="H2018">
        <v>1</v>
      </c>
      <c r="I2018" t="s">
        <v>581</v>
      </c>
      <c r="J2018" t="s">
        <v>3</v>
      </c>
      <c r="K2018" t="s">
        <v>582</v>
      </c>
      <c r="L2018">
        <v>1369</v>
      </c>
      <c r="N2018">
        <v>1013</v>
      </c>
      <c r="O2018" t="s">
        <v>583</v>
      </c>
      <c r="P2018" t="s">
        <v>583</v>
      </c>
      <c r="Q2018">
        <v>1</v>
      </c>
      <c r="W2018">
        <v>0</v>
      </c>
      <c r="X2018">
        <v>254330056</v>
      </c>
      <c r="Y2018">
        <v>7.67</v>
      </c>
      <c r="AA2018">
        <v>0</v>
      </c>
      <c r="AB2018">
        <v>0</v>
      </c>
      <c r="AC2018">
        <v>0</v>
      </c>
      <c r="AD2018">
        <v>258.83999999999997</v>
      </c>
      <c r="AE2018">
        <v>0</v>
      </c>
      <c r="AF2018">
        <v>0</v>
      </c>
      <c r="AG2018">
        <v>0</v>
      </c>
      <c r="AH2018">
        <v>258.83999999999997</v>
      </c>
      <c r="AI2018">
        <v>1</v>
      </c>
      <c r="AJ2018">
        <v>1</v>
      </c>
      <c r="AK2018">
        <v>1</v>
      </c>
      <c r="AL2018">
        <v>1</v>
      </c>
      <c r="AN2018">
        <v>0</v>
      </c>
      <c r="AO2018">
        <v>1</v>
      </c>
      <c r="AP2018">
        <v>0</v>
      </c>
      <c r="AQ2018">
        <v>0</v>
      </c>
      <c r="AR2018">
        <v>0</v>
      </c>
      <c r="AS2018" t="s">
        <v>3</v>
      </c>
      <c r="AT2018">
        <v>7.67</v>
      </c>
      <c r="AU2018" t="s">
        <v>3</v>
      </c>
      <c r="AV2018">
        <v>1</v>
      </c>
      <c r="AW2018">
        <v>2</v>
      </c>
      <c r="AX2018">
        <v>35813842</v>
      </c>
      <c r="AY2018">
        <v>2</v>
      </c>
      <c r="AZ2018">
        <v>131072</v>
      </c>
      <c r="BA2018">
        <v>2000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CX2018">
        <f>Y2018*Source!I1970</f>
        <v>2.80722</v>
      </c>
      <c r="CY2018">
        <f>AD2018</f>
        <v>258.83999999999997</v>
      </c>
      <c r="CZ2018">
        <f>AH2018</f>
        <v>258.83999999999997</v>
      </c>
      <c r="DA2018">
        <f>AL2018</f>
        <v>1</v>
      </c>
      <c r="DB2018">
        <f t="shared" si="335"/>
        <v>1985.3</v>
      </c>
      <c r="DC2018">
        <f t="shared" si="336"/>
        <v>0</v>
      </c>
    </row>
    <row r="2019" spans="1:107">
      <c r="A2019">
        <f>ROW(Source!A1970)</f>
        <v>1970</v>
      </c>
      <c r="B2019">
        <v>35806607</v>
      </c>
      <c r="C2019">
        <v>35813839</v>
      </c>
      <c r="D2019">
        <v>29164349</v>
      </c>
      <c r="E2019">
        <v>1</v>
      </c>
      <c r="F2019">
        <v>1</v>
      </c>
      <c r="G2019">
        <v>1</v>
      </c>
      <c r="H2019">
        <v>3</v>
      </c>
      <c r="I2019" t="s">
        <v>27</v>
      </c>
      <c r="J2019" t="s">
        <v>30</v>
      </c>
      <c r="K2019" t="s">
        <v>28</v>
      </c>
      <c r="L2019">
        <v>1348</v>
      </c>
      <c r="N2019">
        <v>1009</v>
      </c>
      <c r="O2019" t="s">
        <v>29</v>
      </c>
      <c r="P2019" t="s">
        <v>29</v>
      </c>
      <c r="Q2019">
        <v>1000</v>
      </c>
      <c r="W2019">
        <v>0</v>
      </c>
      <c r="X2019">
        <v>-304821490</v>
      </c>
      <c r="Y2019">
        <v>0.7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1</v>
      </c>
      <c r="AJ2019">
        <v>1</v>
      </c>
      <c r="AK2019">
        <v>1</v>
      </c>
      <c r="AL2019">
        <v>1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 t="s">
        <v>3</v>
      </c>
      <c r="AT2019">
        <v>0.7</v>
      </c>
      <c r="AU2019" t="s">
        <v>3</v>
      </c>
      <c r="AV2019">
        <v>0</v>
      </c>
      <c r="AW2019">
        <v>2</v>
      </c>
      <c r="AX2019">
        <v>35813843</v>
      </c>
      <c r="AY2019">
        <v>1</v>
      </c>
      <c r="AZ2019">
        <v>0</v>
      </c>
      <c r="BA2019">
        <v>2001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CX2019">
        <f>Y2019*Source!I1970</f>
        <v>0.25619999999999998</v>
      </c>
      <c r="CY2019">
        <f>AA2019</f>
        <v>0</v>
      </c>
      <c r="CZ2019">
        <f>AE2019</f>
        <v>0</v>
      </c>
      <c r="DA2019">
        <f>AI2019</f>
        <v>1</v>
      </c>
      <c r="DB2019">
        <f t="shared" si="335"/>
        <v>0</v>
      </c>
      <c r="DC2019">
        <f t="shared" si="336"/>
        <v>0</v>
      </c>
    </row>
    <row r="2020" spans="1:107">
      <c r="A2020">
        <f>ROW(Source!A1972)</f>
        <v>1972</v>
      </c>
      <c r="B2020">
        <v>35806607</v>
      </c>
      <c r="C2020">
        <v>35813845</v>
      </c>
      <c r="D2020">
        <v>18406804</v>
      </c>
      <c r="E2020">
        <v>1</v>
      </c>
      <c r="F2020">
        <v>1</v>
      </c>
      <c r="G2020">
        <v>1</v>
      </c>
      <c r="H2020">
        <v>1</v>
      </c>
      <c r="I2020" t="s">
        <v>581</v>
      </c>
      <c r="J2020" t="s">
        <v>3</v>
      </c>
      <c r="K2020" t="s">
        <v>582</v>
      </c>
      <c r="L2020">
        <v>1369</v>
      </c>
      <c r="N2020">
        <v>1013</v>
      </c>
      <c r="O2020" t="s">
        <v>583</v>
      </c>
      <c r="P2020" t="s">
        <v>583</v>
      </c>
      <c r="Q2020">
        <v>1</v>
      </c>
      <c r="W2020">
        <v>0</v>
      </c>
      <c r="X2020">
        <v>254330056</v>
      </c>
      <c r="Y2020">
        <v>11.39</v>
      </c>
      <c r="AA2020">
        <v>0</v>
      </c>
      <c r="AB2020">
        <v>0</v>
      </c>
      <c r="AC2020">
        <v>0</v>
      </c>
      <c r="AD2020">
        <v>258.83999999999997</v>
      </c>
      <c r="AE2020">
        <v>0</v>
      </c>
      <c r="AF2020">
        <v>0</v>
      </c>
      <c r="AG2020">
        <v>0</v>
      </c>
      <c r="AH2020">
        <v>258.83999999999997</v>
      </c>
      <c r="AI2020">
        <v>1</v>
      </c>
      <c r="AJ2020">
        <v>1</v>
      </c>
      <c r="AK2020">
        <v>1</v>
      </c>
      <c r="AL2020">
        <v>1</v>
      </c>
      <c r="AN2020">
        <v>0</v>
      </c>
      <c r="AO2020">
        <v>1</v>
      </c>
      <c r="AP2020">
        <v>0</v>
      </c>
      <c r="AQ2020">
        <v>0</v>
      </c>
      <c r="AR2020">
        <v>0</v>
      </c>
      <c r="AS2020" t="s">
        <v>3</v>
      </c>
      <c r="AT2020">
        <v>11.39</v>
      </c>
      <c r="AU2020" t="s">
        <v>3</v>
      </c>
      <c r="AV2020">
        <v>1</v>
      </c>
      <c r="AW2020">
        <v>2</v>
      </c>
      <c r="AX2020">
        <v>35813850</v>
      </c>
      <c r="AY2020">
        <v>2</v>
      </c>
      <c r="AZ2020">
        <v>131072</v>
      </c>
      <c r="BA2020">
        <v>2002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CX2020">
        <f>Y2020*Source!I1972</f>
        <v>4.1687400000000006</v>
      </c>
      <c r="CY2020">
        <f>AD2020</f>
        <v>258.83999999999997</v>
      </c>
      <c r="CZ2020">
        <f>AH2020</f>
        <v>258.83999999999997</v>
      </c>
      <c r="DA2020">
        <f>AL2020</f>
        <v>1</v>
      </c>
      <c r="DB2020">
        <f t="shared" si="335"/>
        <v>2948.19</v>
      </c>
      <c r="DC2020">
        <f t="shared" si="336"/>
        <v>0</v>
      </c>
    </row>
    <row r="2021" spans="1:107">
      <c r="A2021">
        <f>ROW(Source!A1972)</f>
        <v>1972</v>
      </c>
      <c r="B2021">
        <v>35806607</v>
      </c>
      <c r="C2021">
        <v>35813845</v>
      </c>
      <c r="D2021">
        <v>121548</v>
      </c>
      <c r="E2021">
        <v>1</v>
      </c>
      <c r="F2021">
        <v>1</v>
      </c>
      <c r="G2021">
        <v>1</v>
      </c>
      <c r="H2021">
        <v>1</v>
      </c>
      <c r="I2021" t="s">
        <v>34</v>
      </c>
      <c r="J2021" t="s">
        <v>3</v>
      </c>
      <c r="K2021" t="s">
        <v>584</v>
      </c>
      <c r="L2021">
        <v>608254</v>
      </c>
      <c r="N2021">
        <v>1013</v>
      </c>
      <c r="O2021" t="s">
        <v>585</v>
      </c>
      <c r="P2021" t="s">
        <v>585</v>
      </c>
      <c r="Q2021">
        <v>1</v>
      </c>
      <c r="W2021">
        <v>0</v>
      </c>
      <c r="X2021">
        <v>-185737400</v>
      </c>
      <c r="Y2021">
        <v>0.13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1</v>
      </c>
      <c r="AJ2021">
        <v>1</v>
      </c>
      <c r="AK2021">
        <v>1</v>
      </c>
      <c r="AL2021">
        <v>1</v>
      </c>
      <c r="AN2021">
        <v>0</v>
      </c>
      <c r="AO2021">
        <v>1</v>
      </c>
      <c r="AP2021">
        <v>0</v>
      </c>
      <c r="AQ2021">
        <v>0</v>
      </c>
      <c r="AR2021">
        <v>0</v>
      </c>
      <c r="AS2021" t="s">
        <v>3</v>
      </c>
      <c r="AT2021">
        <v>0.13</v>
      </c>
      <c r="AU2021" t="s">
        <v>3</v>
      </c>
      <c r="AV2021">
        <v>2</v>
      </c>
      <c r="AW2021">
        <v>2</v>
      </c>
      <c r="AX2021">
        <v>35813851</v>
      </c>
      <c r="AY2021">
        <v>1</v>
      </c>
      <c r="AZ2021">
        <v>0</v>
      </c>
      <c r="BA2021">
        <v>2003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CX2021">
        <f>Y2021*Source!I1972</f>
        <v>4.7579999999999997E-2</v>
      </c>
      <c r="CY2021">
        <f>AD2021</f>
        <v>0</v>
      </c>
      <c r="CZ2021">
        <f>AH2021</f>
        <v>0</v>
      </c>
      <c r="DA2021">
        <f>AL2021</f>
        <v>1</v>
      </c>
      <c r="DB2021">
        <f t="shared" si="335"/>
        <v>0</v>
      </c>
      <c r="DC2021">
        <f t="shared" si="336"/>
        <v>0</v>
      </c>
    </row>
    <row r="2022" spans="1:107">
      <c r="A2022">
        <f>ROW(Source!A1972)</f>
        <v>1972</v>
      </c>
      <c r="B2022">
        <v>35806607</v>
      </c>
      <c r="C2022">
        <v>35813845</v>
      </c>
      <c r="D2022">
        <v>29172556</v>
      </c>
      <c r="E2022">
        <v>1</v>
      </c>
      <c r="F2022">
        <v>1</v>
      </c>
      <c r="G2022">
        <v>1</v>
      </c>
      <c r="H2022">
        <v>2</v>
      </c>
      <c r="I2022" t="s">
        <v>586</v>
      </c>
      <c r="J2022" t="s">
        <v>590</v>
      </c>
      <c r="K2022" t="s">
        <v>588</v>
      </c>
      <c r="L2022">
        <v>1368</v>
      </c>
      <c r="N2022">
        <v>1011</v>
      </c>
      <c r="O2022" t="s">
        <v>589</v>
      </c>
      <c r="P2022" t="s">
        <v>589</v>
      </c>
      <c r="Q2022">
        <v>1</v>
      </c>
      <c r="W2022">
        <v>0</v>
      </c>
      <c r="X2022">
        <v>-1302720870</v>
      </c>
      <c r="Y2022">
        <v>0.13</v>
      </c>
      <c r="AA2022">
        <v>0</v>
      </c>
      <c r="AB2022">
        <v>466.71</v>
      </c>
      <c r="AC2022">
        <v>447.93</v>
      </c>
      <c r="AD2022">
        <v>0</v>
      </c>
      <c r="AE2022">
        <v>0</v>
      </c>
      <c r="AF2022">
        <v>31.26</v>
      </c>
      <c r="AG2022">
        <v>13.5</v>
      </c>
      <c r="AH2022">
        <v>0</v>
      </c>
      <c r="AI2022">
        <v>1</v>
      </c>
      <c r="AJ2022">
        <v>14.93</v>
      </c>
      <c r="AK2022">
        <v>33.18</v>
      </c>
      <c r="AL2022">
        <v>1</v>
      </c>
      <c r="AN2022">
        <v>0</v>
      </c>
      <c r="AO2022">
        <v>1</v>
      </c>
      <c r="AP2022">
        <v>0</v>
      </c>
      <c r="AQ2022">
        <v>0</v>
      </c>
      <c r="AR2022">
        <v>0</v>
      </c>
      <c r="AS2022" t="s">
        <v>3</v>
      </c>
      <c r="AT2022">
        <v>0.13</v>
      </c>
      <c r="AU2022" t="s">
        <v>3</v>
      </c>
      <c r="AV2022">
        <v>0</v>
      </c>
      <c r="AW2022">
        <v>2</v>
      </c>
      <c r="AX2022">
        <v>35813852</v>
      </c>
      <c r="AY2022">
        <v>1</v>
      </c>
      <c r="AZ2022">
        <v>0</v>
      </c>
      <c r="BA2022">
        <v>2004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CX2022">
        <f>Y2022*Source!I1972</f>
        <v>4.7579999999999997E-2</v>
      </c>
      <c r="CY2022">
        <f>AB2022</f>
        <v>466.71</v>
      </c>
      <c r="CZ2022">
        <f>AF2022</f>
        <v>31.26</v>
      </c>
      <c r="DA2022">
        <f>AJ2022</f>
        <v>14.93</v>
      </c>
      <c r="DB2022">
        <f t="shared" si="335"/>
        <v>4.0599999999999996</v>
      </c>
      <c r="DC2022">
        <f t="shared" si="336"/>
        <v>1.76</v>
      </c>
    </row>
    <row r="2023" spans="1:107">
      <c r="A2023">
        <f>ROW(Source!A1972)</f>
        <v>1972</v>
      </c>
      <c r="B2023">
        <v>35806607</v>
      </c>
      <c r="C2023">
        <v>35813845</v>
      </c>
      <c r="D2023">
        <v>29164349</v>
      </c>
      <c r="E2023">
        <v>1</v>
      </c>
      <c r="F2023">
        <v>1</v>
      </c>
      <c r="G2023">
        <v>1</v>
      </c>
      <c r="H2023">
        <v>3</v>
      </c>
      <c r="I2023" t="s">
        <v>27</v>
      </c>
      <c r="J2023" t="s">
        <v>30</v>
      </c>
      <c r="K2023" t="s">
        <v>28</v>
      </c>
      <c r="L2023">
        <v>1348</v>
      </c>
      <c r="N2023">
        <v>1009</v>
      </c>
      <c r="O2023" t="s">
        <v>29</v>
      </c>
      <c r="P2023" t="s">
        <v>29</v>
      </c>
      <c r="Q2023">
        <v>1000</v>
      </c>
      <c r="W2023">
        <v>0</v>
      </c>
      <c r="X2023">
        <v>-304821490</v>
      </c>
      <c r="Y2023">
        <v>0.47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1</v>
      </c>
      <c r="AJ2023">
        <v>1</v>
      </c>
      <c r="AK2023">
        <v>1</v>
      </c>
      <c r="AL2023">
        <v>1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 t="s">
        <v>3</v>
      </c>
      <c r="AT2023">
        <v>0.47</v>
      </c>
      <c r="AU2023" t="s">
        <v>3</v>
      </c>
      <c r="AV2023">
        <v>0</v>
      </c>
      <c r="AW2023">
        <v>2</v>
      </c>
      <c r="AX2023">
        <v>35813853</v>
      </c>
      <c r="AY2023">
        <v>1</v>
      </c>
      <c r="AZ2023">
        <v>0</v>
      </c>
      <c r="BA2023">
        <v>2005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CX2023">
        <f>Y2023*Source!I1972</f>
        <v>0.17201999999999998</v>
      </c>
      <c r="CY2023">
        <f>AA2023</f>
        <v>0</v>
      </c>
      <c r="CZ2023">
        <f>AE2023</f>
        <v>0</v>
      </c>
      <c r="DA2023">
        <f>AI2023</f>
        <v>1</v>
      </c>
      <c r="DB2023">
        <f t="shared" si="335"/>
        <v>0</v>
      </c>
      <c r="DC2023">
        <f t="shared" si="336"/>
        <v>0</v>
      </c>
    </row>
    <row r="2024" spans="1:107">
      <c r="A2024">
        <f>ROW(Source!A1974)</f>
        <v>1974</v>
      </c>
      <c r="B2024">
        <v>35806607</v>
      </c>
      <c r="C2024">
        <v>35813855</v>
      </c>
      <c r="D2024">
        <v>18406804</v>
      </c>
      <c r="E2024">
        <v>1</v>
      </c>
      <c r="F2024">
        <v>1</v>
      </c>
      <c r="G2024">
        <v>1</v>
      </c>
      <c r="H2024">
        <v>1</v>
      </c>
      <c r="I2024" t="s">
        <v>581</v>
      </c>
      <c r="J2024" t="s">
        <v>3</v>
      </c>
      <c r="K2024" t="s">
        <v>582</v>
      </c>
      <c r="L2024">
        <v>1369</v>
      </c>
      <c r="N2024">
        <v>1013</v>
      </c>
      <c r="O2024" t="s">
        <v>583</v>
      </c>
      <c r="P2024" t="s">
        <v>583</v>
      </c>
      <c r="Q2024">
        <v>1</v>
      </c>
      <c r="W2024">
        <v>0</v>
      </c>
      <c r="X2024">
        <v>254330056</v>
      </c>
      <c r="Y2024">
        <v>3.77</v>
      </c>
      <c r="AA2024">
        <v>0</v>
      </c>
      <c r="AB2024">
        <v>0</v>
      </c>
      <c r="AC2024">
        <v>0</v>
      </c>
      <c r="AD2024">
        <v>258.83999999999997</v>
      </c>
      <c r="AE2024">
        <v>0</v>
      </c>
      <c r="AF2024">
        <v>0</v>
      </c>
      <c r="AG2024">
        <v>0</v>
      </c>
      <c r="AH2024">
        <v>258.83999999999997</v>
      </c>
      <c r="AI2024">
        <v>1</v>
      </c>
      <c r="AJ2024">
        <v>1</v>
      </c>
      <c r="AK2024">
        <v>1</v>
      </c>
      <c r="AL2024">
        <v>1</v>
      </c>
      <c r="AN2024">
        <v>0</v>
      </c>
      <c r="AO2024">
        <v>1</v>
      </c>
      <c r="AP2024">
        <v>0</v>
      </c>
      <c r="AQ2024">
        <v>0</v>
      </c>
      <c r="AR2024">
        <v>0</v>
      </c>
      <c r="AS2024" t="s">
        <v>3</v>
      </c>
      <c r="AT2024">
        <v>3.77</v>
      </c>
      <c r="AU2024" t="s">
        <v>3</v>
      </c>
      <c r="AV2024">
        <v>1</v>
      </c>
      <c r="AW2024">
        <v>2</v>
      </c>
      <c r="AX2024">
        <v>35813858</v>
      </c>
      <c r="AY2024">
        <v>2</v>
      </c>
      <c r="AZ2024">
        <v>131072</v>
      </c>
      <c r="BA2024">
        <v>2006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CX2024">
        <f>Y2024*Source!I1974</f>
        <v>0.91233999999999993</v>
      </c>
      <c r="CY2024">
        <f>AD2024</f>
        <v>258.83999999999997</v>
      </c>
      <c r="CZ2024">
        <f>AH2024</f>
        <v>258.83999999999997</v>
      </c>
      <c r="DA2024">
        <f>AL2024</f>
        <v>1</v>
      </c>
      <c r="DB2024">
        <f t="shared" si="335"/>
        <v>975.83</v>
      </c>
      <c r="DC2024">
        <f t="shared" si="336"/>
        <v>0</v>
      </c>
    </row>
    <row r="2025" spans="1:107">
      <c r="A2025">
        <f>ROW(Source!A1974)</f>
        <v>1974</v>
      </c>
      <c r="B2025">
        <v>35806607</v>
      </c>
      <c r="C2025">
        <v>35813855</v>
      </c>
      <c r="D2025">
        <v>29164349</v>
      </c>
      <c r="E2025">
        <v>1</v>
      </c>
      <c r="F2025">
        <v>1</v>
      </c>
      <c r="G2025">
        <v>1</v>
      </c>
      <c r="H2025">
        <v>3</v>
      </c>
      <c r="I2025" t="s">
        <v>27</v>
      </c>
      <c r="J2025" t="s">
        <v>30</v>
      </c>
      <c r="K2025" t="s">
        <v>28</v>
      </c>
      <c r="L2025">
        <v>1348</v>
      </c>
      <c r="N2025">
        <v>1009</v>
      </c>
      <c r="O2025" t="s">
        <v>29</v>
      </c>
      <c r="P2025" t="s">
        <v>29</v>
      </c>
      <c r="Q2025">
        <v>1000</v>
      </c>
      <c r="W2025">
        <v>0</v>
      </c>
      <c r="X2025">
        <v>-304821490</v>
      </c>
      <c r="Y2025">
        <v>0.11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1</v>
      </c>
      <c r="AJ2025">
        <v>1</v>
      </c>
      <c r="AK2025">
        <v>1</v>
      </c>
      <c r="AL2025">
        <v>1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 t="s">
        <v>3</v>
      </c>
      <c r="AT2025">
        <v>0.11</v>
      </c>
      <c r="AU2025" t="s">
        <v>3</v>
      </c>
      <c r="AV2025">
        <v>0</v>
      </c>
      <c r="AW2025">
        <v>2</v>
      </c>
      <c r="AX2025">
        <v>35813859</v>
      </c>
      <c r="AY2025">
        <v>1</v>
      </c>
      <c r="AZ2025">
        <v>0</v>
      </c>
      <c r="BA2025">
        <v>2007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CX2025">
        <f>Y2025*Source!I1974</f>
        <v>2.6619999999999998E-2</v>
      </c>
      <c r="CY2025">
        <f>AA2025</f>
        <v>0</v>
      </c>
      <c r="CZ2025">
        <f>AE2025</f>
        <v>0</v>
      </c>
      <c r="DA2025">
        <f>AI2025</f>
        <v>1</v>
      </c>
      <c r="DB2025">
        <f t="shared" si="335"/>
        <v>0</v>
      </c>
      <c r="DC2025">
        <f t="shared" si="336"/>
        <v>0</v>
      </c>
    </row>
    <row r="2026" spans="1:107">
      <c r="A2026">
        <f>ROW(Source!A1976)</f>
        <v>1976</v>
      </c>
      <c r="B2026">
        <v>35806607</v>
      </c>
      <c r="C2026">
        <v>35813861</v>
      </c>
      <c r="D2026">
        <v>18406804</v>
      </c>
      <c r="E2026">
        <v>1</v>
      </c>
      <c r="F2026">
        <v>1</v>
      </c>
      <c r="G2026">
        <v>1</v>
      </c>
      <c r="H2026">
        <v>1</v>
      </c>
      <c r="I2026" t="s">
        <v>581</v>
      </c>
      <c r="J2026" t="s">
        <v>3</v>
      </c>
      <c r="K2026" t="s">
        <v>582</v>
      </c>
      <c r="L2026">
        <v>1369</v>
      </c>
      <c r="N2026">
        <v>1013</v>
      </c>
      <c r="O2026" t="s">
        <v>583</v>
      </c>
      <c r="P2026" t="s">
        <v>583</v>
      </c>
      <c r="Q2026">
        <v>1</v>
      </c>
      <c r="W2026">
        <v>0</v>
      </c>
      <c r="X2026">
        <v>254330056</v>
      </c>
      <c r="Y2026">
        <v>5.84</v>
      </c>
      <c r="AA2026">
        <v>0</v>
      </c>
      <c r="AB2026">
        <v>0</v>
      </c>
      <c r="AC2026">
        <v>0</v>
      </c>
      <c r="AD2026">
        <v>258.83999999999997</v>
      </c>
      <c r="AE2026">
        <v>0</v>
      </c>
      <c r="AF2026">
        <v>0</v>
      </c>
      <c r="AG2026">
        <v>0</v>
      </c>
      <c r="AH2026">
        <v>258.83999999999997</v>
      </c>
      <c r="AI2026">
        <v>1</v>
      </c>
      <c r="AJ2026">
        <v>1</v>
      </c>
      <c r="AK2026">
        <v>1</v>
      </c>
      <c r="AL2026">
        <v>1</v>
      </c>
      <c r="AN2026">
        <v>0</v>
      </c>
      <c r="AO2026">
        <v>1</v>
      </c>
      <c r="AP2026">
        <v>0</v>
      </c>
      <c r="AQ2026">
        <v>0</v>
      </c>
      <c r="AR2026">
        <v>0</v>
      </c>
      <c r="AS2026" t="s">
        <v>3</v>
      </c>
      <c r="AT2026">
        <v>5.84</v>
      </c>
      <c r="AU2026" t="s">
        <v>3</v>
      </c>
      <c r="AV2026">
        <v>1</v>
      </c>
      <c r="AW2026">
        <v>2</v>
      </c>
      <c r="AX2026">
        <v>35813863</v>
      </c>
      <c r="AY2026">
        <v>2</v>
      </c>
      <c r="AZ2026">
        <v>131072</v>
      </c>
      <c r="BA2026">
        <v>2008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CX2026">
        <f>Y2026*Source!I1976</f>
        <v>0.2336</v>
      </c>
      <c r="CY2026">
        <f>AD2026</f>
        <v>258.83999999999997</v>
      </c>
      <c r="CZ2026">
        <f>AH2026</f>
        <v>258.83999999999997</v>
      </c>
      <c r="DA2026">
        <f>AL2026</f>
        <v>1</v>
      </c>
      <c r="DB2026">
        <f t="shared" si="335"/>
        <v>1511.63</v>
      </c>
      <c r="DC2026">
        <f t="shared" si="336"/>
        <v>0</v>
      </c>
    </row>
    <row r="2027" spans="1:107">
      <c r="A2027">
        <f>ROW(Source!A1977)</f>
        <v>1977</v>
      </c>
      <c r="B2027">
        <v>35806607</v>
      </c>
      <c r="C2027">
        <v>35813864</v>
      </c>
      <c r="D2027">
        <v>18408066</v>
      </c>
      <c r="E2027">
        <v>1</v>
      </c>
      <c r="F2027">
        <v>1</v>
      </c>
      <c r="G2027">
        <v>1</v>
      </c>
      <c r="H2027">
        <v>1</v>
      </c>
      <c r="I2027" t="s">
        <v>591</v>
      </c>
      <c r="J2027" t="s">
        <v>3</v>
      </c>
      <c r="K2027" t="s">
        <v>592</v>
      </c>
      <c r="L2027">
        <v>1369</v>
      </c>
      <c r="N2027">
        <v>1013</v>
      </c>
      <c r="O2027" t="s">
        <v>583</v>
      </c>
      <c r="P2027" t="s">
        <v>583</v>
      </c>
      <c r="Q2027">
        <v>1</v>
      </c>
      <c r="W2027">
        <v>0</v>
      </c>
      <c r="X2027">
        <v>-886480961</v>
      </c>
      <c r="Y2027">
        <v>179.3</v>
      </c>
      <c r="AA2027">
        <v>0</v>
      </c>
      <c r="AB2027">
        <v>0</v>
      </c>
      <c r="AC2027">
        <v>0</v>
      </c>
      <c r="AD2027">
        <v>266.14</v>
      </c>
      <c r="AE2027">
        <v>0</v>
      </c>
      <c r="AF2027">
        <v>0</v>
      </c>
      <c r="AG2027">
        <v>0</v>
      </c>
      <c r="AH2027">
        <v>266.14</v>
      </c>
      <c r="AI2027">
        <v>1</v>
      </c>
      <c r="AJ2027">
        <v>1</v>
      </c>
      <c r="AK2027">
        <v>1</v>
      </c>
      <c r="AL2027">
        <v>1</v>
      </c>
      <c r="AN2027">
        <v>0</v>
      </c>
      <c r="AO2027">
        <v>1</v>
      </c>
      <c r="AP2027">
        <v>0</v>
      </c>
      <c r="AQ2027">
        <v>0</v>
      </c>
      <c r="AR2027">
        <v>0</v>
      </c>
      <c r="AS2027" t="s">
        <v>3</v>
      </c>
      <c r="AT2027">
        <v>179.3</v>
      </c>
      <c r="AU2027" t="s">
        <v>3</v>
      </c>
      <c r="AV2027">
        <v>1</v>
      </c>
      <c r="AW2027">
        <v>2</v>
      </c>
      <c r="AX2027">
        <v>35813870</v>
      </c>
      <c r="AY2027">
        <v>2</v>
      </c>
      <c r="AZ2027">
        <v>131072</v>
      </c>
      <c r="BA2027">
        <v>2009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CX2027">
        <f>Y2027*Source!I1977</f>
        <v>3.5860000000000003</v>
      </c>
      <c r="CY2027">
        <f>AD2027</f>
        <v>266.14</v>
      </c>
      <c r="CZ2027">
        <f>AH2027</f>
        <v>266.14</v>
      </c>
      <c r="DA2027">
        <f>AL2027</f>
        <v>1</v>
      </c>
      <c r="DB2027">
        <f t="shared" si="335"/>
        <v>47718.9</v>
      </c>
      <c r="DC2027">
        <f t="shared" si="336"/>
        <v>0</v>
      </c>
    </row>
    <row r="2028" spans="1:107">
      <c r="A2028">
        <f>ROW(Source!A1977)</f>
        <v>1977</v>
      </c>
      <c r="B2028">
        <v>35806607</v>
      </c>
      <c r="C2028">
        <v>35813864</v>
      </c>
      <c r="D2028">
        <v>121548</v>
      </c>
      <c r="E2028">
        <v>1</v>
      </c>
      <c r="F2028">
        <v>1</v>
      </c>
      <c r="G2028">
        <v>1</v>
      </c>
      <c r="H2028">
        <v>1</v>
      </c>
      <c r="I2028" t="s">
        <v>34</v>
      </c>
      <c r="J2028" t="s">
        <v>3</v>
      </c>
      <c r="K2028" t="s">
        <v>584</v>
      </c>
      <c r="L2028">
        <v>608254</v>
      </c>
      <c r="N2028">
        <v>1013</v>
      </c>
      <c r="O2028" t="s">
        <v>585</v>
      </c>
      <c r="P2028" t="s">
        <v>585</v>
      </c>
      <c r="Q2028">
        <v>1</v>
      </c>
      <c r="W2028">
        <v>0</v>
      </c>
      <c r="X2028">
        <v>-185737400</v>
      </c>
      <c r="Y2028">
        <v>3.97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1</v>
      </c>
      <c r="AJ2028">
        <v>1</v>
      </c>
      <c r="AK2028">
        <v>1</v>
      </c>
      <c r="AL2028">
        <v>1</v>
      </c>
      <c r="AN2028">
        <v>0</v>
      </c>
      <c r="AO2028">
        <v>1</v>
      </c>
      <c r="AP2028">
        <v>0</v>
      </c>
      <c r="AQ2028">
        <v>0</v>
      </c>
      <c r="AR2028">
        <v>0</v>
      </c>
      <c r="AS2028" t="s">
        <v>3</v>
      </c>
      <c r="AT2028">
        <v>3.97</v>
      </c>
      <c r="AU2028" t="s">
        <v>3</v>
      </c>
      <c r="AV2028">
        <v>2</v>
      </c>
      <c r="AW2028">
        <v>2</v>
      </c>
      <c r="AX2028">
        <v>35813871</v>
      </c>
      <c r="AY2028">
        <v>1</v>
      </c>
      <c r="AZ2028">
        <v>0</v>
      </c>
      <c r="BA2028">
        <v>2010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CX2028">
        <f>Y2028*Source!I1977</f>
        <v>7.9400000000000012E-2</v>
      </c>
      <c r="CY2028">
        <f>AD2028</f>
        <v>0</v>
      </c>
      <c r="CZ2028">
        <f>AH2028</f>
        <v>0</v>
      </c>
      <c r="DA2028">
        <f>AL2028</f>
        <v>1</v>
      </c>
      <c r="DB2028">
        <f t="shared" si="335"/>
        <v>0</v>
      </c>
      <c r="DC2028">
        <f t="shared" si="336"/>
        <v>0</v>
      </c>
    </row>
    <row r="2029" spans="1:107">
      <c r="A2029">
        <f>ROW(Source!A1977)</f>
        <v>1977</v>
      </c>
      <c r="B2029">
        <v>35806607</v>
      </c>
      <c r="C2029">
        <v>35813864</v>
      </c>
      <c r="D2029">
        <v>29172710</v>
      </c>
      <c r="E2029">
        <v>1</v>
      </c>
      <c r="F2029">
        <v>1</v>
      </c>
      <c r="G2029">
        <v>1</v>
      </c>
      <c r="H2029">
        <v>2</v>
      </c>
      <c r="I2029" t="s">
        <v>593</v>
      </c>
      <c r="J2029" t="s">
        <v>594</v>
      </c>
      <c r="K2029" t="s">
        <v>595</v>
      </c>
      <c r="L2029">
        <v>1368</v>
      </c>
      <c r="N2029">
        <v>1011</v>
      </c>
      <c r="O2029" t="s">
        <v>589</v>
      </c>
      <c r="P2029" t="s">
        <v>589</v>
      </c>
      <c r="Q2029">
        <v>1</v>
      </c>
      <c r="W2029">
        <v>0</v>
      </c>
      <c r="X2029">
        <v>-1676841219</v>
      </c>
      <c r="Y2029">
        <v>3.97</v>
      </c>
      <c r="AA2029">
        <v>0</v>
      </c>
      <c r="AB2029">
        <v>539.16</v>
      </c>
      <c r="AC2029">
        <v>333.79</v>
      </c>
      <c r="AD2029">
        <v>0</v>
      </c>
      <c r="AE2029">
        <v>0</v>
      </c>
      <c r="AF2029">
        <v>46.56</v>
      </c>
      <c r="AG2029">
        <v>10.06</v>
      </c>
      <c r="AH2029">
        <v>0</v>
      </c>
      <c r="AI2029">
        <v>1</v>
      </c>
      <c r="AJ2029">
        <v>11.58</v>
      </c>
      <c r="AK2029">
        <v>33.18</v>
      </c>
      <c r="AL2029">
        <v>1</v>
      </c>
      <c r="AN2029">
        <v>0</v>
      </c>
      <c r="AO2029">
        <v>1</v>
      </c>
      <c r="AP2029">
        <v>0</v>
      </c>
      <c r="AQ2029">
        <v>0</v>
      </c>
      <c r="AR2029">
        <v>0</v>
      </c>
      <c r="AS2029" t="s">
        <v>3</v>
      </c>
      <c r="AT2029">
        <v>3.97</v>
      </c>
      <c r="AU2029" t="s">
        <v>3</v>
      </c>
      <c r="AV2029">
        <v>0</v>
      </c>
      <c r="AW2029">
        <v>2</v>
      </c>
      <c r="AX2029">
        <v>35813872</v>
      </c>
      <c r="AY2029">
        <v>1</v>
      </c>
      <c r="AZ2029">
        <v>0</v>
      </c>
      <c r="BA2029">
        <v>2011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CX2029">
        <f>Y2029*Source!I1977</f>
        <v>7.9400000000000012E-2</v>
      </c>
      <c r="CY2029">
        <f>AB2029</f>
        <v>539.16</v>
      </c>
      <c r="CZ2029">
        <f>AF2029</f>
        <v>46.56</v>
      </c>
      <c r="DA2029">
        <f>AJ2029</f>
        <v>11.58</v>
      </c>
      <c r="DB2029">
        <f t="shared" si="335"/>
        <v>184.84</v>
      </c>
      <c r="DC2029">
        <f t="shared" si="336"/>
        <v>39.94</v>
      </c>
    </row>
    <row r="2030" spans="1:107">
      <c r="A2030">
        <f>ROW(Source!A1977)</f>
        <v>1977</v>
      </c>
      <c r="B2030">
        <v>35806607</v>
      </c>
      <c r="C2030">
        <v>35813864</v>
      </c>
      <c r="D2030">
        <v>29174533</v>
      </c>
      <c r="E2030">
        <v>1</v>
      </c>
      <c r="F2030">
        <v>1</v>
      </c>
      <c r="G2030">
        <v>1</v>
      </c>
      <c r="H2030">
        <v>2</v>
      </c>
      <c r="I2030" t="s">
        <v>596</v>
      </c>
      <c r="J2030" t="s">
        <v>597</v>
      </c>
      <c r="K2030" t="s">
        <v>598</v>
      </c>
      <c r="L2030">
        <v>1368</v>
      </c>
      <c r="N2030">
        <v>1011</v>
      </c>
      <c r="O2030" t="s">
        <v>589</v>
      </c>
      <c r="P2030" t="s">
        <v>589</v>
      </c>
      <c r="Q2030">
        <v>1</v>
      </c>
      <c r="W2030">
        <v>0</v>
      </c>
      <c r="X2030">
        <v>1235896746</v>
      </c>
      <c r="Y2030">
        <v>7.93</v>
      </c>
      <c r="AA2030">
        <v>0</v>
      </c>
      <c r="AB2030">
        <v>5.0599999999999996</v>
      </c>
      <c r="AC2030">
        <v>0</v>
      </c>
      <c r="AD2030">
        <v>0</v>
      </c>
      <c r="AE2030">
        <v>0</v>
      </c>
      <c r="AF2030">
        <v>1.53</v>
      </c>
      <c r="AG2030">
        <v>0</v>
      </c>
      <c r="AH2030">
        <v>0</v>
      </c>
      <c r="AI2030">
        <v>1</v>
      </c>
      <c r="AJ2030">
        <v>3.31</v>
      </c>
      <c r="AK2030">
        <v>33.18</v>
      </c>
      <c r="AL2030">
        <v>1</v>
      </c>
      <c r="AN2030">
        <v>0</v>
      </c>
      <c r="AO2030">
        <v>1</v>
      </c>
      <c r="AP2030">
        <v>0</v>
      </c>
      <c r="AQ2030">
        <v>0</v>
      </c>
      <c r="AR2030">
        <v>0</v>
      </c>
      <c r="AS2030" t="s">
        <v>3</v>
      </c>
      <c r="AT2030">
        <v>7.93</v>
      </c>
      <c r="AU2030" t="s">
        <v>3</v>
      </c>
      <c r="AV2030">
        <v>0</v>
      </c>
      <c r="AW2030">
        <v>2</v>
      </c>
      <c r="AX2030">
        <v>35813873</v>
      </c>
      <c r="AY2030">
        <v>1</v>
      </c>
      <c r="AZ2030">
        <v>0</v>
      </c>
      <c r="BA2030">
        <v>2012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CX2030">
        <f>Y2030*Source!I1977</f>
        <v>0.15859999999999999</v>
      </c>
      <c r="CY2030">
        <f>AB2030</f>
        <v>5.0599999999999996</v>
      </c>
      <c r="CZ2030">
        <f>AF2030</f>
        <v>1.53</v>
      </c>
      <c r="DA2030">
        <f>AJ2030</f>
        <v>3.31</v>
      </c>
      <c r="DB2030">
        <f t="shared" si="335"/>
        <v>12.13</v>
      </c>
      <c r="DC2030">
        <f t="shared" si="336"/>
        <v>0</v>
      </c>
    </row>
    <row r="2031" spans="1:107">
      <c r="A2031">
        <f>ROW(Source!A1977)</f>
        <v>1977</v>
      </c>
      <c r="B2031">
        <v>35806607</v>
      </c>
      <c r="C2031">
        <v>35813864</v>
      </c>
      <c r="D2031">
        <v>29164349</v>
      </c>
      <c r="E2031">
        <v>1</v>
      </c>
      <c r="F2031">
        <v>1</v>
      </c>
      <c r="G2031">
        <v>1</v>
      </c>
      <c r="H2031">
        <v>3</v>
      </c>
      <c r="I2031" t="s">
        <v>27</v>
      </c>
      <c r="J2031" t="s">
        <v>30</v>
      </c>
      <c r="K2031" t="s">
        <v>28</v>
      </c>
      <c r="L2031">
        <v>1348</v>
      </c>
      <c r="N2031">
        <v>1009</v>
      </c>
      <c r="O2031" t="s">
        <v>29</v>
      </c>
      <c r="P2031" t="s">
        <v>29</v>
      </c>
      <c r="Q2031">
        <v>1000</v>
      </c>
      <c r="W2031">
        <v>0</v>
      </c>
      <c r="X2031">
        <v>-304821490</v>
      </c>
      <c r="Y2031">
        <v>10.5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1</v>
      </c>
      <c r="AJ2031">
        <v>1</v>
      </c>
      <c r="AK2031">
        <v>1</v>
      </c>
      <c r="AL2031">
        <v>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 t="s">
        <v>3</v>
      </c>
      <c r="AT2031">
        <v>10.5</v>
      </c>
      <c r="AU2031" t="s">
        <v>3</v>
      </c>
      <c r="AV2031">
        <v>0</v>
      </c>
      <c r="AW2031">
        <v>2</v>
      </c>
      <c r="AX2031">
        <v>35813874</v>
      </c>
      <c r="AY2031">
        <v>1</v>
      </c>
      <c r="AZ2031">
        <v>0</v>
      </c>
      <c r="BA2031">
        <v>2013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CX2031">
        <f>Y2031*Source!I1977</f>
        <v>0.21</v>
      </c>
      <c r="CY2031">
        <f>AA2031</f>
        <v>0</v>
      </c>
      <c r="CZ2031">
        <f>AE2031</f>
        <v>0</v>
      </c>
      <c r="DA2031">
        <f>AI2031</f>
        <v>1</v>
      </c>
      <c r="DB2031">
        <f t="shared" si="335"/>
        <v>0</v>
      </c>
      <c r="DC2031">
        <f t="shared" si="336"/>
        <v>0</v>
      </c>
    </row>
    <row r="2032" spans="1:107">
      <c r="A2032">
        <f>ROW(Source!A2016)</f>
        <v>2016</v>
      </c>
      <c r="B2032">
        <v>35806607</v>
      </c>
      <c r="C2032">
        <v>35813876</v>
      </c>
      <c r="D2032">
        <v>18410572</v>
      </c>
      <c r="E2032">
        <v>1</v>
      </c>
      <c r="F2032">
        <v>1</v>
      </c>
      <c r="G2032">
        <v>1</v>
      </c>
      <c r="H2032">
        <v>1</v>
      </c>
      <c r="I2032" t="s">
        <v>856</v>
      </c>
      <c r="J2032" t="s">
        <v>3</v>
      </c>
      <c r="K2032" t="s">
        <v>857</v>
      </c>
      <c r="L2032">
        <v>1369</v>
      </c>
      <c r="N2032">
        <v>1013</v>
      </c>
      <c r="O2032" t="s">
        <v>583</v>
      </c>
      <c r="P2032" t="s">
        <v>583</v>
      </c>
      <c r="Q2032">
        <v>1</v>
      </c>
      <c r="W2032">
        <v>0</v>
      </c>
      <c r="X2032">
        <v>-546915240</v>
      </c>
      <c r="Y2032">
        <v>84.11099999999999</v>
      </c>
      <c r="AA2032">
        <v>0</v>
      </c>
      <c r="AB2032">
        <v>0</v>
      </c>
      <c r="AC2032">
        <v>0</v>
      </c>
      <c r="AD2032">
        <v>290.04000000000002</v>
      </c>
      <c r="AE2032">
        <v>0</v>
      </c>
      <c r="AF2032">
        <v>0</v>
      </c>
      <c r="AG2032">
        <v>0</v>
      </c>
      <c r="AH2032">
        <v>290.04000000000002</v>
      </c>
      <c r="AI2032">
        <v>1</v>
      </c>
      <c r="AJ2032">
        <v>1</v>
      </c>
      <c r="AK2032">
        <v>1</v>
      </c>
      <c r="AL2032">
        <v>1</v>
      </c>
      <c r="AN2032">
        <v>0</v>
      </c>
      <c r="AO2032">
        <v>1</v>
      </c>
      <c r="AP2032">
        <v>1</v>
      </c>
      <c r="AQ2032">
        <v>0</v>
      </c>
      <c r="AR2032">
        <v>0</v>
      </c>
      <c r="AS2032" t="s">
        <v>3</v>
      </c>
      <c r="AT2032">
        <v>73.14</v>
      </c>
      <c r="AU2032" t="s">
        <v>310</v>
      </c>
      <c r="AV2032">
        <v>1</v>
      </c>
      <c r="AW2032">
        <v>2</v>
      </c>
      <c r="AX2032">
        <v>35813885</v>
      </c>
      <c r="AY2032">
        <v>2</v>
      </c>
      <c r="AZ2032">
        <v>131072</v>
      </c>
      <c r="BA2032">
        <v>2014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CX2032">
        <f>Y2032*Source!I2016</f>
        <v>1.6822199999999998</v>
      </c>
      <c r="CY2032">
        <f>AD2032</f>
        <v>290.04000000000002</v>
      </c>
      <c r="CZ2032">
        <f>AH2032</f>
        <v>290.04000000000002</v>
      </c>
      <c r="DA2032">
        <f>AL2032</f>
        <v>1</v>
      </c>
      <c r="DB2032">
        <f>ROUND((ROUND(AT2032*CZ2032,2)*1.15),2)</f>
        <v>24395.56</v>
      </c>
      <c r="DC2032">
        <f>ROUND((ROUND(AT2032*AG2032,2)*1.15),2)</f>
        <v>0</v>
      </c>
    </row>
    <row r="2033" spans="1:107">
      <c r="A2033">
        <f>ROW(Source!A2016)</f>
        <v>2016</v>
      </c>
      <c r="B2033">
        <v>35806607</v>
      </c>
      <c r="C2033">
        <v>35813876</v>
      </c>
      <c r="D2033">
        <v>121548</v>
      </c>
      <c r="E2033">
        <v>1</v>
      </c>
      <c r="F2033">
        <v>1</v>
      </c>
      <c r="G2033">
        <v>1</v>
      </c>
      <c r="H2033">
        <v>1</v>
      </c>
      <c r="I2033" t="s">
        <v>34</v>
      </c>
      <c r="J2033" t="s">
        <v>3</v>
      </c>
      <c r="K2033" t="s">
        <v>584</v>
      </c>
      <c r="L2033">
        <v>608254</v>
      </c>
      <c r="N2033">
        <v>1013</v>
      </c>
      <c r="O2033" t="s">
        <v>585</v>
      </c>
      <c r="P2033" t="s">
        <v>585</v>
      </c>
      <c r="Q2033">
        <v>1</v>
      </c>
      <c r="W2033">
        <v>0</v>
      </c>
      <c r="X2033">
        <v>-185737400</v>
      </c>
      <c r="Y2033">
        <v>1.7125000000000001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1</v>
      </c>
      <c r="AJ2033">
        <v>1</v>
      </c>
      <c r="AK2033">
        <v>1</v>
      </c>
      <c r="AL2033">
        <v>1</v>
      </c>
      <c r="AN2033">
        <v>0</v>
      </c>
      <c r="AO2033">
        <v>1</v>
      </c>
      <c r="AP2033">
        <v>1</v>
      </c>
      <c r="AQ2033">
        <v>0</v>
      </c>
      <c r="AR2033">
        <v>0</v>
      </c>
      <c r="AS2033" t="s">
        <v>3</v>
      </c>
      <c r="AT2033">
        <v>1.37</v>
      </c>
      <c r="AU2033" t="s">
        <v>143</v>
      </c>
      <c r="AV2033">
        <v>2</v>
      </c>
      <c r="AW2033">
        <v>2</v>
      </c>
      <c r="AX2033">
        <v>35813886</v>
      </c>
      <c r="AY2033">
        <v>1</v>
      </c>
      <c r="AZ2033">
        <v>0</v>
      </c>
      <c r="BA2033">
        <v>2015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CX2033">
        <f>Y2033*Source!I2016</f>
        <v>3.4250000000000003E-2</v>
      </c>
      <c r="CY2033">
        <f>AD2033</f>
        <v>0</v>
      </c>
      <c r="CZ2033">
        <f>AH2033</f>
        <v>0</v>
      </c>
      <c r="DA2033">
        <f>AL2033</f>
        <v>1</v>
      </c>
      <c r="DB2033">
        <f>ROUND((ROUND(AT2033*CZ2033,2)*1.25),2)</f>
        <v>0</v>
      </c>
      <c r="DC2033">
        <f>ROUND((ROUND(AT2033*AG2033,2)*1.25),2)</f>
        <v>0</v>
      </c>
    </row>
    <row r="2034" spans="1:107">
      <c r="A2034">
        <f>ROW(Source!A2016)</f>
        <v>2016</v>
      </c>
      <c r="B2034">
        <v>35806607</v>
      </c>
      <c r="C2034">
        <v>35813876</v>
      </c>
      <c r="D2034">
        <v>29172379</v>
      </c>
      <c r="E2034">
        <v>1</v>
      </c>
      <c r="F2034">
        <v>1</v>
      </c>
      <c r="G2034">
        <v>1</v>
      </c>
      <c r="H2034">
        <v>2</v>
      </c>
      <c r="I2034" t="s">
        <v>858</v>
      </c>
      <c r="J2034" t="s">
        <v>859</v>
      </c>
      <c r="K2034" t="s">
        <v>860</v>
      </c>
      <c r="L2034">
        <v>1368</v>
      </c>
      <c r="N2034">
        <v>1011</v>
      </c>
      <c r="O2034" t="s">
        <v>589</v>
      </c>
      <c r="P2034" t="s">
        <v>589</v>
      </c>
      <c r="Q2034">
        <v>1</v>
      </c>
      <c r="W2034">
        <v>0</v>
      </c>
      <c r="X2034">
        <v>-151619853</v>
      </c>
      <c r="Y2034">
        <v>1.7125000000000001</v>
      </c>
      <c r="AA2034">
        <v>0</v>
      </c>
      <c r="AB2034">
        <v>1102.08</v>
      </c>
      <c r="AC2034">
        <v>447.93</v>
      </c>
      <c r="AD2034">
        <v>0</v>
      </c>
      <c r="AE2034">
        <v>0</v>
      </c>
      <c r="AF2034">
        <v>112</v>
      </c>
      <c r="AG2034">
        <v>13.5</v>
      </c>
      <c r="AH2034">
        <v>0</v>
      </c>
      <c r="AI2034">
        <v>1</v>
      </c>
      <c r="AJ2034">
        <v>9.84</v>
      </c>
      <c r="AK2034">
        <v>33.18</v>
      </c>
      <c r="AL2034">
        <v>1</v>
      </c>
      <c r="AN2034">
        <v>0</v>
      </c>
      <c r="AO2034">
        <v>1</v>
      </c>
      <c r="AP2034">
        <v>1</v>
      </c>
      <c r="AQ2034">
        <v>0</v>
      </c>
      <c r="AR2034">
        <v>0</v>
      </c>
      <c r="AS2034" t="s">
        <v>3</v>
      </c>
      <c r="AT2034">
        <v>1.37</v>
      </c>
      <c r="AU2034" t="s">
        <v>143</v>
      </c>
      <c r="AV2034">
        <v>0</v>
      </c>
      <c r="AW2034">
        <v>2</v>
      </c>
      <c r="AX2034">
        <v>35813887</v>
      </c>
      <c r="AY2034">
        <v>1</v>
      </c>
      <c r="AZ2034">
        <v>0</v>
      </c>
      <c r="BA2034">
        <v>2016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CX2034">
        <f>Y2034*Source!I2016</f>
        <v>3.4250000000000003E-2</v>
      </c>
      <c r="CY2034">
        <f>AB2034</f>
        <v>1102.08</v>
      </c>
      <c r="CZ2034">
        <f>AF2034</f>
        <v>112</v>
      </c>
      <c r="DA2034">
        <f>AJ2034</f>
        <v>9.84</v>
      </c>
      <c r="DB2034">
        <f>ROUND((ROUND(AT2034*CZ2034,2)*1.25),2)</f>
        <v>191.8</v>
      </c>
      <c r="DC2034">
        <f>ROUND((ROUND(AT2034*AG2034,2)*1.25),2)</f>
        <v>23.13</v>
      </c>
    </row>
    <row r="2035" spans="1:107">
      <c r="A2035">
        <f>ROW(Source!A2016)</f>
        <v>2016</v>
      </c>
      <c r="B2035">
        <v>35806607</v>
      </c>
      <c r="C2035">
        <v>35813876</v>
      </c>
      <c r="D2035">
        <v>29174913</v>
      </c>
      <c r="E2035">
        <v>1</v>
      </c>
      <c r="F2035">
        <v>1</v>
      </c>
      <c r="G2035">
        <v>1</v>
      </c>
      <c r="H2035">
        <v>2</v>
      </c>
      <c r="I2035" t="s">
        <v>601</v>
      </c>
      <c r="J2035" t="s">
        <v>602</v>
      </c>
      <c r="K2035" t="s">
        <v>603</v>
      </c>
      <c r="L2035">
        <v>1368</v>
      </c>
      <c r="N2035">
        <v>1011</v>
      </c>
      <c r="O2035" t="s">
        <v>589</v>
      </c>
      <c r="P2035" t="s">
        <v>589</v>
      </c>
      <c r="Q2035">
        <v>1</v>
      </c>
      <c r="W2035">
        <v>0</v>
      </c>
      <c r="X2035">
        <v>458544584</v>
      </c>
      <c r="Y2035">
        <v>2.5750000000000002</v>
      </c>
      <c r="AA2035">
        <v>0</v>
      </c>
      <c r="AB2035">
        <v>932.72</v>
      </c>
      <c r="AC2035">
        <v>384.89</v>
      </c>
      <c r="AD2035">
        <v>0</v>
      </c>
      <c r="AE2035">
        <v>0</v>
      </c>
      <c r="AF2035">
        <v>87.17</v>
      </c>
      <c r="AG2035">
        <v>11.6</v>
      </c>
      <c r="AH2035">
        <v>0</v>
      </c>
      <c r="AI2035">
        <v>1</v>
      </c>
      <c r="AJ2035">
        <v>10.7</v>
      </c>
      <c r="AK2035">
        <v>33.18</v>
      </c>
      <c r="AL2035">
        <v>1</v>
      </c>
      <c r="AN2035">
        <v>0</v>
      </c>
      <c r="AO2035">
        <v>1</v>
      </c>
      <c r="AP2035">
        <v>1</v>
      </c>
      <c r="AQ2035">
        <v>0</v>
      </c>
      <c r="AR2035">
        <v>0</v>
      </c>
      <c r="AS2035" t="s">
        <v>3</v>
      </c>
      <c r="AT2035">
        <v>2.06</v>
      </c>
      <c r="AU2035" t="s">
        <v>143</v>
      </c>
      <c r="AV2035">
        <v>0</v>
      </c>
      <c r="AW2035">
        <v>2</v>
      </c>
      <c r="AX2035">
        <v>35813888</v>
      </c>
      <c r="AY2035">
        <v>1</v>
      </c>
      <c r="AZ2035">
        <v>0</v>
      </c>
      <c r="BA2035">
        <v>2017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CX2035">
        <f>Y2035*Source!I2016</f>
        <v>5.1500000000000004E-2</v>
      </c>
      <c r="CY2035">
        <f>AB2035</f>
        <v>932.72</v>
      </c>
      <c r="CZ2035">
        <f>AF2035</f>
        <v>87.17</v>
      </c>
      <c r="DA2035">
        <f>AJ2035</f>
        <v>10.7</v>
      </c>
      <c r="DB2035">
        <f>ROUND((ROUND(AT2035*CZ2035,2)*1.25),2)</f>
        <v>224.46</v>
      </c>
      <c r="DC2035">
        <f>ROUND((ROUND(AT2035*AG2035,2)*1.25),2)</f>
        <v>29.88</v>
      </c>
    </row>
    <row r="2036" spans="1:107">
      <c r="A2036">
        <f>ROW(Source!A2016)</f>
        <v>2016</v>
      </c>
      <c r="B2036">
        <v>35806607</v>
      </c>
      <c r="C2036">
        <v>35813876</v>
      </c>
      <c r="D2036">
        <v>29114836</v>
      </c>
      <c r="E2036">
        <v>1</v>
      </c>
      <c r="F2036">
        <v>1</v>
      </c>
      <c r="G2036">
        <v>1</v>
      </c>
      <c r="H2036">
        <v>3</v>
      </c>
      <c r="I2036" t="s">
        <v>176</v>
      </c>
      <c r="J2036" t="s">
        <v>311</v>
      </c>
      <c r="K2036" t="s">
        <v>177</v>
      </c>
      <c r="L2036">
        <v>1035</v>
      </c>
      <c r="N2036">
        <v>1013</v>
      </c>
      <c r="O2036" t="s">
        <v>178</v>
      </c>
      <c r="P2036" t="s">
        <v>178</v>
      </c>
      <c r="Q2036">
        <v>1</v>
      </c>
      <c r="W2036">
        <v>0</v>
      </c>
      <c r="X2036">
        <v>-1252999712</v>
      </c>
      <c r="Y2036">
        <v>100</v>
      </c>
      <c r="AA2036">
        <v>196.01</v>
      </c>
      <c r="AB2036">
        <v>0</v>
      </c>
      <c r="AC2036">
        <v>0</v>
      </c>
      <c r="AD2036">
        <v>0</v>
      </c>
      <c r="AE2036">
        <v>94.69</v>
      </c>
      <c r="AF2036">
        <v>0</v>
      </c>
      <c r="AG2036">
        <v>0</v>
      </c>
      <c r="AH2036">
        <v>0</v>
      </c>
      <c r="AI2036">
        <v>2.0699999999999998</v>
      </c>
      <c r="AJ2036">
        <v>1</v>
      </c>
      <c r="AK2036">
        <v>1</v>
      </c>
      <c r="AL2036">
        <v>1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 t="s">
        <v>3</v>
      </c>
      <c r="AT2036">
        <v>100</v>
      </c>
      <c r="AU2036" t="s">
        <v>3</v>
      </c>
      <c r="AV2036">
        <v>0</v>
      </c>
      <c r="AW2036">
        <v>1</v>
      </c>
      <c r="AX2036">
        <v>-1</v>
      </c>
      <c r="AY2036">
        <v>0</v>
      </c>
      <c r="AZ2036">
        <v>0</v>
      </c>
      <c r="BA2036" t="s">
        <v>3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CX2036">
        <f>Y2036*Source!I2016</f>
        <v>2</v>
      </c>
      <c r="CY2036">
        <f>AA2036</f>
        <v>196.01</v>
      </c>
      <c r="CZ2036">
        <f>AE2036</f>
        <v>94.69</v>
      </c>
      <c r="DA2036">
        <f>AI2036</f>
        <v>2.0699999999999998</v>
      </c>
      <c r="DB2036">
        <f t="shared" ref="DB2036:DB2060" si="337">ROUND(ROUND(AT2036*CZ2036,2),2)</f>
        <v>9469</v>
      </c>
      <c r="DC2036">
        <f t="shared" ref="DC2036:DC2060" si="338">ROUND(ROUND(AT2036*AG2036,2),2)</f>
        <v>0</v>
      </c>
    </row>
    <row r="2037" spans="1:107">
      <c r="A2037">
        <f>ROW(Source!A2016)</f>
        <v>2016</v>
      </c>
      <c r="B2037">
        <v>35806607</v>
      </c>
      <c r="C2037">
        <v>35813876</v>
      </c>
      <c r="D2037">
        <v>29114332</v>
      </c>
      <c r="E2037">
        <v>1</v>
      </c>
      <c r="F2037">
        <v>1</v>
      </c>
      <c r="G2037">
        <v>1</v>
      </c>
      <c r="H2037">
        <v>3</v>
      </c>
      <c r="I2037" t="s">
        <v>628</v>
      </c>
      <c r="J2037" t="s">
        <v>654</v>
      </c>
      <c r="K2037" t="s">
        <v>630</v>
      </c>
      <c r="L2037">
        <v>1348</v>
      </c>
      <c r="N2037">
        <v>1009</v>
      </c>
      <c r="O2037" t="s">
        <v>29</v>
      </c>
      <c r="P2037" t="s">
        <v>29</v>
      </c>
      <c r="Q2037">
        <v>1000</v>
      </c>
      <c r="W2037">
        <v>0</v>
      </c>
      <c r="X2037">
        <v>233971917</v>
      </c>
      <c r="Y2037">
        <v>3.3999999999999998E-3</v>
      </c>
      <c r="AA2037">
        <v>54619.68</v>
      </c>
      <c r="AB2037">
        <v>0</v>
      </c>
      <c r="AC2037">
        <v>0</v>
      </c>
      <c r="AD2037">
        <v>0</v>
      </c>
      <c r="AE2037">
        <v>11978</v>
      </c>
      <c r="AF2037">
        <v>0</v>
      </c>
      <c r="AG2037">
        <v>0</v>
      </c>
      <c r="AH2037">
        <v>0</v>
      </c>
      <c r="AI2037">
        <v>4.5599999999999996</v>
      </c>
      <c r="AJ2037">
        <v>1</v>
      </c>
      <c r="AK2037">
        <v>1</v>
      </c>
      <c r="AL2037">
        <v>1</v>
      </c>
      <c r="AN2037">
        <v>0</v>
      </c>
      <c r="AO2037">
        <v>1</v>
      </c>
      <c r="AP2037">
        <v>0</v>
      </c>
      <c r="AQ2037">
        <v>0</v>
      </c>
      <c r="AR2037">
        <v>0</v>
      </c>
      <c r="AS2037" t="s">
        <v>3</v>
      </c>
      <c r="AT2037">
        <v>3.3999999999999998E-3</v>
      </c>
      <c r="AU2037" t="s">
        <v>3</v>
      </c>
      <c r="AV2037">
        <v>0</v>
      </c>
      <c r="AW2037">
        <v>2</v>
      </c>
      <c r="AX2037">
        <v>35813889</v>
      </c>
      <c r="AY2037">
        <v>1</v>
      </c>
      <c r="AZ2037">
        <v>0</v>
      </c>
      <c r="BA2037">
        <v>2018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CX2037">
        <f>Y2037*Source!I2016</f>
        <v>6.7999999999999999E-5</v>
      </c>
      <c r="CY2037">
        <f>AA2037</f>
        <v>54619.68</v>
      </c>
      <c r="CZ2037">
        <f>AE2037</f>
        <v>11978</v>
      </c>
      <c r="DA2037">
        <f>AI2037</f>
        <v>4.5599999999999996</v>
      </c>
      <c r="DB2037">
        <f t="shared" si="337"/>
        <v>40.729999999999997</v>
      </c>
      <c r="DC2037">
        <f t="shared" si="338"/>
        <v>0</v>
      </c>
    </row>
    <row r="2038" spans="1:107">
      <c r="A2038">
        <f>ROW(Source!A2016)</f>
        <v>2016</v>
      </c>
      <c r="B2038">
        <v>35806607</v>
      </c>
      <c r="C2038">
        <v>35813876</v>
      </c>
      <c r="D2038">
        <v>29130561</v>
      </c>
      <c r="E2038">
        <v>1</v>
      </c>
      <c r="F2038">
        <v>1</v>
      </c>
      <c r="G2038">
        <v>1</v>
      </c>
      <c r="H2038">
        <v>3</v>
      </c>
      <c r="I2038" t="s">
        <v>185</v>
      </c>
      <c r="J2038" t="s">
        <v>317</v>
      </c>
      <c r="K2038" t="s">
        <v>186</v>
      </c>
      <c r="L2038">
        <v>1327</v>
      </c>
      <c r="N2038">
        <v>1005</v>
      </c>
      <c r="O2038" t="s">
        <v>165</v>
      </c>
      <c r="P2038" t="s">
        <v>165</v>
      </c>
      <c r="Q2038">
        <v>1</v>
      </c>
      <c r="W2038">
        <v>1</v>
      </c>
      <c r="X2038">
        <v>-172969429</v>
      </c>
      <c r="Y2038">
        <v>-100</v>
      </c>
      <c r="AA2038">
        <v>1039.1400000000001</v>
      </c>
      <c r="AB2038">
        <v>0</v>
      </c>
      <c r="AC2038">
        <v>0</v>
      </c>
      <c r="AD2038">
        <v>0</v>
      </c>
      <c r="AE2038">
        <v>207</v>
      </c>
      <c r="AF2038">
        <v>0</v>
      </c>
      <c r="AG2038">
        <v>0</v>
      </c>
      <c r="AH2038">
        <v>0</v>
      </c>
      <c r="AI2038">
        <v>5.0199999999999996</v>
      </c>
      <c r="AJ2038">
        <v>1</v>
      </c>
      <c r="AK2038">
        <v>1</v>
      </c>
      <c r="AL2038">
        <v>1</v>
      </c>
      <c r="AN2038">
        <v>0</v>
      </c>
      <c r="AO2038">
        <v>1</v>
      </c>
      <c r="AP2038">
        <v>0</v>
      </c>
      <c r="AQ2038">
        <v>0</v>
      </c>
      <c r="AR2038">
        <v>0</v>
      </c>
      <c r="AS2038" t="s">
        <v>3</v>
      </c>
      <c r="AT2038">
        <v>-100</v>
      </c>
      <c r="AU2038" t="s">
        <v>3</v>
      </c>
      <c r="AV2038">
        <v>0</v>
      </c>
      <c r="AW2038">
        <v>2</v>
      </c>
      <c r="AX2038">
        <v>35813891</v>
      </c>
      <c r="AY2038">
        <v>1</v>
      </c>
      <c r="AZ2038">
        <v>6144</v>
      </c>
      <c r="BA2038">
        <v>2020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CX2038">
        <f>Y2038*Source!I2016</f>
        <v>-2</v>
      </c>
      <c r="CY2038">
        <f>AA2038</f>
        <v>1039.1400000000001</v>
      </c>
      <c r="CZ2038">
        <f>AE2038</f>
        <v>207</v>
      </c>
      <c r="DA2038">
        <f>AI2038</f>
        <v>5.0199999999999996</v>
      </c>
      <c r="DB2038">
        <f t="shared" si="337"/>
        <v>-20700</v>
      </c>
      <c r="DC2038">
        <f t="shared" si="338"/>
        <v>0</v>
      </c>
    </row>
    <row r="2039" spans="1:107">
      <c r="A2039">
        <f>ROW(Source!A2016)</f>
        <v>2016</v>
      </c>
      <c r="B2039">
        <v>35806607</v>
      </c>
      <c r="C2039">
        <v>35813876</v>
      </c>
      <c r="D2039">
        <v>29130519</v>
      </c>
      <c r="E2039">
        <v>1</v>
      </c>
      <c r="F2039">
        <v>1</v>
      </c>
      <c r="G2039">
        <v>1</v>
      </c>
      <c r="H2039">
        <v>3</v>
      </c>
      <c r="I2039" t="s">
        <v>313</v>
      </c>
      <c r="J2039" t="s">
        <v>315</v>
      </c>
      <c r="K2039" t="s">
        <v>314</v>
      </c>
      <c r="L2039">
        <v>1327</v>
      </c>
      <c r="N2039">
        <v>1005</v>
      </c>
      <c r="O2039" t="s">
        <v>165</v>
      </c>
      <c r="P2039" t="s">
        <v>165</v>
      </c>
      <c r="Q2039">
        <v>1</v>
      </c>
      <c r="W2039">
        <v>0</v>
      </c>
      <c r="X2039">
        <v>-1775669208</v>
      </c>
      <c r="Y2039">
        <v>100</v>
      </c>
      <c r="AA2039">
        <v>11067.52</v>
      </c>
      <c r="AB2039">
        <v>0</v>
      </c>
      <c r="AC2039">
        <v>0</v>
      </c>
      <c r="AD2039">
        <v>0</v>
      </c>
      <c r="AE2039">
        <v>4535.87</v>
      </c>
      <c r="AF2039">
        <v>0</v>
      </c>
      <c r="AG2039">
        <v>0</v>
      </c>
      <c r="AH2039">
        <v>0</v>
      </c>
      <c r="AI2039">
        <v>2.44</v>
      </c>
      <c r="AJ2039">
        <v>1</v>
      </c>
      <c r="AK2039">
        <v>1</v>
      </c>
      <c r="AL2039">
        <v>1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 t="s">
        <v>3</v>
      </c>
      <c r="AT2039">
        <v>100</v>
      </c>
      <c r="AU2039" t="s">
        <v>3</v>
      </c>
      <c r="AV2039">
        <v>0</v>
      </c>
      <c r="AW2039">
        <v>1</v>
      </c>
      <c r="AX2039">
        <v>-1</v>
      </c>
      <c r="AY2039">
        <v>0</v>
      </c>
      <c r="AZ2039">
        <v>0</v>
      </c>
      <c r="BA2039" t="s">
        <v>3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CX2039">
        <f>Y2039*Source!I2016</f>
        <v>2</v>
      </c>
      <c r="CY2039">
        <f>AA2039</f>
        <v>11067.52</v>
      </c>
      <c r="CZ2039">
        <f>AE2039</f>
        <v>4535.87</v>
      </c>
      <c r="DA2039">
        <f>AI2039</f>
        <v>2.44</v>
      </c>
      <c r="DB2039">
        <f t="shared" si="337"/>
        <v>453587</v>
      </c>
      <c r="DC2039">
        <f t="shared" si="338"/>
        <v>0</v>
      </c>
    </row>
    <row r="2040" spans="1:107">
      <c r="A2040">
        <f>ROW(Source!A2020)</f>
        <v>2020</v>
      </c>
      <c r="B2040">
        <v>35806607</v>
      </c>
      <c r="C2040">
        <v>35813895</v>
      </c>
      <c r="D2040">
        <v>18407150</v>
      </c>
      <c r="E2040">
        <v>1</v>
      </c>
      <c r="F2040">
        <v>1</v>
      </c>
      <c r="G2040">
        <v>1</v>
      </c>
      <c r="H2040">
        <v>1</v>
      </c>
      <c r="I2040" t="s">
        <v>599</v>
      </c>
      <c r="J2040" t="s">
        <v>3</v>
      </c>
      <c r="K2040" t="s">
        <v>600</v>
      </c>
      <c r="L2040">
        <v>1369</v>
      </c>
      <c r="N2040">
        <v>1013</v>
      </c>
      <c r="O2040" t="s">
        <v>583</v>
      </c>
      <c r="P2040" t="s">
        <v>583</v>
      </c>
      <c r="Q2040">
        <v>1</v>
      </c>
      <c r="W2040">
        <v>0</v>
      </c>
      <c r="X2040">
        <v>-931037793</v>
      </c>
      <c r="Y2040">
        <v>44.7</v>
      </c>
      <c r="AA2040">
        <v>0</v>
      </c>
      <c r="AB2040">
        <v>0</v>
      </c>
      <c r="AC2040">
        <v>0</v>
      </c>
      <c r="AD2040">
        <v>283.07</v>
      </c>
      <c r="AE2040">
        <v>0</v>
      </c>
      <c r="AF2040">
        <v>0</v>
      </c>
      <c r="AG2040">
        <v>0</v>
      </c>
      <c r="AH2040">
        <v>283.07</v>
      </c>
      <c r="AI2040">
        <v>1</v>
      </c>
      <c r="AJ2040">
        <v>1</v>
      </c>
      <c r="AK2040">
        <v>1</v>
      </c>
      <c r="AL2040">
        <v>1</v>
      </c>
      <c r="AN2040">
        <v>0</v>
      </c>
      <c r="AO2040">
        <v>1</v>
      </c>
      <c r="AP2040">
        <v>0</v>
      </c>
      <c r="AQ2040">
        <v>0</v>
      </c>
      <c r="AR2040">
        <v>0</v>
      </c>
      <c r="AS2040" t="s">
        <v>3</v>
      </c>
      <c r="AT2040">
        <v>44.7</v>
      </c>
      <c r="AU2040" t="s">
        <v>3</v>
      </c>
      <c r="AV2040">
        <v>1</v>
      </c>
      <c r="AW2040">
        <v>2</v>
      </c>
      <c r="AX2040">
        <v>35813909</v>
      </c>
      <c r="AY2040">
        <v>2</v>
      </c>
      <c r="AZ2040">
        <v>131072</v>
      </c>
      <c r="BA2040">
        <v>2021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CX2040">
        <f>Y2040*Source!I2020</f>
        <v>16.360199999999999</v>
      </c>
      <c r="CY2040">
        <f>AD2040</f>
        <v>283.07</v>
      </c>
      <c r="CZ2040">
        <f>AH2040</f>
        <v>283.07</v>
      </c>
      <c r="DA2040">
        <f>AL2040</f>
        <v>1</v>
      </c>
      <c r="DB2040">
        <f t="shared" si="337"/>
        <v>12653.23</v>
      </c>
      <c r="DC2040">
        <f t="shared" si="338"/>
        <v>0</v>
      </c>
    </row>
    <row r="2041" spans="1:107">
      <c r="A2041">
        <f>ROW(Source!A2020)</f>
        <v>2020</v>
      </c>
      <c r="B2041">
        <v>35806607</v>
      </c>
      <c r="C2041">
        <v>35813895</v>
      </c>
      <c r="D2041">
        <v>121548</v>
      </c>
      <c r="E2041">
        <v>1</v>
      </c>
      <c r="F2041">
        <v>1</v>
      </c>
      <c r="G2041">
        <v>1</v>
      </c>
      <c r="H2041">
        <v>1</v>
      </c>
      <c r="I2041" t="s">
        <v>34</v>
      </c>
      <c r="J2041" t="s">
        <v>3</v>
      </c>
      <c r="K2041" t="s">
        <v>584</v>
      </c>
      <c r="L2041">
        <v>608254</v>
      </c>
      <c r="N2041">
        <v>1013</v>
      </c>
      <c r="O2041" t="s">
        <v>585</v>
      </c>
      <c r="P2041" t="s">
        <v>585</v>
      </c>
      <c r="Q2041">
        <v>1</v>
      </c>
      <c r="W2041">
        <v>0</v>
      </c>
      <c r="X2041">
        <v>-185737400</v>
      </c>
      <c r="Y2041">
        <v>0.14000000000000001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1</v>
      </c>
      <c r="AJ2041">
        <v>1</v>
      </c>
      <c r="AK2041">
        <v>1</v>
      </c>
      <c r="AL2041">
        <v>1</v>
      </c>
      <c r="AN2041">
        <v>0</v>
      </c>
      <c r="AO2041">
        <v>1</v>
      </c>
      <c r="AP2041">
        <v>0</v>
      </c>
      <c r="AQ2041">
        <v>0</v>
      </c>
      <c r="AR2041">
        <v>0</v>
      </c>
      <c r="AS2041" t="s">
        <v>3</v>
      </c>
      <c r="AT2041">
        <v>0.14000000000000001</v>
      </c>
      <c r="AU2041" t="s">
        <v>3</v>
      </c>
      <c r="AV2041">
        <v>2</v>
      </c>
      <c r="AW2041">
        <v>2</v>
      </c>
      <c r="AX2041">
        <v>35813910</v>
      </c>
      <c r="AY2041">
        <v>1</v>
      </c>
      <c r="AZ2041">
        <v>0</v>
      </c>
      <c r="BA2041">
        <v>2022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CX2041">
        <f>Y2041*Source!I2020</f>
        <v>5.1240000000000001E-2</v>
      </c>
      <c r="CY2041">
        <f>AD2041</f>
        <v>0</v>
      </c>
      <c r="CZ2041">
        <f>AH2041</f>
        <v>0</v>
      </c>
      <c r="DA2041">
        <f>AL2041</f>
        <v>1</v>
      </c>
      <c r="DB2041">
        <f t="shared" si="337"/>
        <v>0</v>
      </c>
      <c r="DC2041">
        <f t="shared" si="338"/>
        <v>0</v>
      </c>
    </row>
    <row r="2042" spans="1:107">
      <c r="A2042">
        <f>ROW(Source!A2020)</f>
        <v>2020</v>
      </c>
      <c r="B2042">
        <v>35806607</v>
      </c>
      <c r="C2042">
        <v>35813895</v>
      </c>
      <c r="D2042">
        <v>29172479</v>
      </c>
      <c r="E2042">
        <v>1</v>
      </c>
      <c r="F2042">
        <v>1</v>
      </c>
      <c r="G2042">
        <v>1</v>
      </c>
      <c r="H2042">
        <v>2</v>
      </c>
      <c r="I2042" t="s">
        <v>861</v>
      </c>
      <c r="J2042" t="s">
        <v>862</v>
      </c>
      <c r="K2042" t="s">
        <v>863</v>
      </c>
      <c r="L2042">
        <v>1368</v>
      </c>
      <c r="N2042">
        <v>1011</v>
      </c>
      <c r="O2042" t="s">
        <v>589</v>
      </c>
      <c r="P2042" t="s">
        <v>589</v>
      </c>
      <c r="Q2042">
        <v>1</v>
      </c>
      <c r="W2042">
        <v>0</v>
      </c>
      <c r="X2042">
        <v>-996378858</v>
      </c>
      <c r="Y2042">
        <v>0.14000000000000001</v>
      </c>
      <c r="AA2042">
        <v>0</v>
      </c>
      <c r="AB2042">
        <v>901.01</v>
      </c>
      <c r="AC2042">
        <v>333.79</v>
      </c>
      <c r="AD2042">
        <v>0</v>
      </c>
      <c r="AE2042">
        <v>0</v>
      </c>
      <c r="AF2042">
        <v>99.89</v>
      </c>
      <c r="AG2042">
        <v>10.06</v>
      </c>
      <c r="AH2042">
        <v>0</v>
      </c>
      <c r="AI2042">
        <v>1</v>
      </c>
      <c r="AJ2042">
        <v>9.02</v>
      </c>
      <c r="AK2042">
        <v>33.18</v>
      </c>
      <c r="AL2042">
        <v>1</v>
      </c>
      <c r="AN2042">
        <v>0</v>
      </c>
      <c r="AO2042">
        <v>1</v>
      </c>
      <c r="AP2042">
        <v>0</v>
      </c>
      <c r="AQ2042">
        <v>0</v>
      </c>
      <c r="AR2042">
        <v>0</v>
      </c>
      <c r="AS2042" t="s">
        <v>3</v>
      </c>
      <c r="AT2042">
        <v>0.14000000000000001</v>
      </c>
      <c r="AU2042" t="s">
        <v>3</v>
      </c>
      <c r="AV2042">
        <v>0</v>
      </c>
      <c r="AW2042">
        <v>2</v>
      </c>
      <c r="AX2042">
        <v>35813911</v>
      </c>
      <c r="AY2042">
        <v>1</v>
      </c>
      <c r="AZ2042">
        <v>0</v>
      </c>
      <c r="BA2042">
        <v>2023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CX2042">
        <f>Y2042*Source!I2020</f>
        <v>5.1240000000000001E-2</v>
      </c>
      <c r="CY2042">
        <f>AB2042</f>
        <v>901.01</v>
      </c>
      <c r="CZ2042">
        <f>AF2042</f>
        <v>99.89</v>
      </c>
      <c r="DA2042">
        <f>AJ2042</f>
        <v>9.02</v>
      </c>
      <c r="DB2042">
        <f t="shared" si="337"/>
        <v>13.98</v>
      </c>
      <c r="DC2042">
        <f t="shared" si="338"/>
        <v>1.41</v>
      </c>
    </row>
    <row r="2043" spans="1:107">
      <c r="A2043">
        <f>ROW(Source!A2020)</f>
        <v>2020</v>
      </c>
      <c r="B2043">
        <v>35806607</v>
      </c>
      <c r="C2043">
        <v>35813895</v>
      </c>
      <c r="D2043">
        <v>29174591</v>
      </c>
      <c r="E2043">
        <v>1</v>
      </c>
      <c r="F2043">
        <v>1</v>
      </c>
      <c r="G2043">
        <v>1</v>
      </c>
      <c r="H2043">
        <v>2</v>
      </c>
      <c r="I2043" t="s">
        <v>612</v>
      </c>
      <c r="J2043" t="s">
        <v>642</v>
      </c>
      <c r="K2043" t="s">
        <v>614</v>
      </c>
      <c r="L2043">
        <v>1368</v>
      </c>
      <c r="N2043">
        <v>1011</v>
      </c>
      <c r="O2043" t="s">
        <v>589</v>
      </c>
      <c r="P2043" t="s">
        <v>589</v>
      </c>
      <c r="Q2043">
        <v>1</v>
      </c>
      <c r="W2043">
        <v>0</v>
      </c>
      <c r="X2043">
        <v>1598042632</v>
      </c>
      <c r="Y2043">
        <v>0.45</v>
      </c>
      <c r="AA2043">
        <v>0</v>
      </c>
      <c r="AB2043">
        <v>9.4700000000000006</v>
      </c>
      <c r="AC2043">
        <v>0</v>
      </c>
      <c r="AD2043">
        <v>0</v>
      </c>
      <c r="AE2043">
        <v>0</v>
      </c>
      <c r="AF2043">
        <v>0.95</v>
      </c>
      <c r="AG2043">
        <v>0</v>
      </c>
      <c r="AH2043">
        <v>0</v>
      </c>
      <c r="AI2043">
        <v>1</v>
      </c>
      <c r="AJ2043">
        <v>9.9700000000000006</v>
      </c>
      <c r="AK2043">
        <v>33.18</v>
      </c>
      <c r="AL2043">
        <v>1</v>
      </c>
      <c r="AN2043">
        <v>0</v>
      </c>
      <c r="AO2043">
        <v>1</v>
      </c>
      <c r="AP2043">
        <v>0</v>
      </c>
      <c r="AQ2043">
        <v>0</v>
      </c>
      <c r="AR2043">
        <v>0</v>
      </c>
      <c r="AS2043" t="s">
        <v>3</v>
      </c>
      <c r="AT2043">
        <v>0.45</v>
      </c>
      <c r="AU2043" t="s">
        <v>3</v>
      </c>
      <c r="AV2043">
        <v>0</v>
      </c>
      <c r="AW2043">
        <v>2</v>
      </c>
      <c r="AX2043">
        <v>35813912</v>
      </c>
      <c r="AY2043">
        <v>1</v>
      </c>
      <c r="AZ2043">
        <v>0</v>
      </c>
      <c r="BA2043">
        <v>2024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CX2043">
        <f>Y2043*Source!I2020</f>
        <v>0.16470000000000001</v>
      </c>
      <c r="CY2043">
        <f>AB2043</f>
        <v>9.4700000000000006</v>
      </c>
      <c r="CZ2043">
        <f>AF2043</f>
        <v>0.95</v>
      </c>
      <c r="DA2043">
        <f>AJ2043</f>
        <v>9.9700000000000006</v>
      </c>
      <c r="DB2043">
        <f t="shared" si="337"/>
        <v>0.43</v>
      </c>
      <c r="DC2043">
        <f t="shared" si="338"/>
        <v>0</v>
      </c>
    </row>
    <row r="2044" spans="1:107">
      <c r="A2044">
        <f>ROW(Source!A2020)</f>
        <v>2020</v>
      </c>
      <c r="B2044">
        <v>35806607</v>
      </c>
      <c r="C2044">
        <v>35813895</v>
      </c>
      <c r="D2044">
        <v>29174913</v>
      </c>
      <c r="E2044">
        <v>1</v>
      </c>
      <c r="F2044">
        <v>1</v>
      </c>
      <c r="G2044">
        <v>1</v>
      </c>
      <c r="H2044">
        <v>2</v>
      </c>
      <c r="I2044" t="s">
        <v>601</v>
      </c>
      <c r="J2044" t="s">
        <v>602</v>
      </c>
      <c r="K2044" t="s">
        <v>603</v>
      </c>
      <c r="L2044">
        <v>1368</v>
      </c>
      <c r="N2044">
        <v>1011</v>
      </c>
      <c r="O2044" t="s">
        <v>589</v>
      </c>
      <c r="P2044" t="s">
        <v>589</v>
      </c>
      <c r="Q2044">
        <v>1</v>
      </c>
      <c r="W2044">
        <v>0</v>
      </c>
      <c r="X2044">
        <v>458544584</v>
      </c>
      <c r="Y2044">
        <v>0.48</v>
      </c>
      <c r="AA2044">
        <v>0</v>
      </c>
      <c r="AB2044">
        <v>932.72</v>
      </c>
      <c r="AC2044">
        <v>384.89</v>
      </c>
      <c r="AD2044">
        <v>0</v>
      </c>
      <c r="AE2044">
        <v>0</v>
      </c>
      <c r="AF2044">
        <v>87.17</v>
      </c>
      <c r="AG2044">
        <v>11.6</v>
      </c>
      <c r="AH2044">
        <v>0</v>
      </c>
      <c r="AI2044">
        <v>1</v>
      </c>
      <c r="AJ2044">
        <v>10.7</v>
      </c>
      <c r="AK2044">
        <v>33.18</v>
      </c>
      <c r="AL2044">
        <v>1</v>
      </c>
      <c r="AN2044">
        <v>0</v>
      </c>
      <c r="AO2044">
        <v>1</v>
      </c>
      <c r="AP2044">
        <v>0</v>
      </c>
      <c r="AQ2044">
        <v>0</v>
      </c>
      <c r="AR2044">
        <v>0</v>
      </c>
      <c r="AS2044" t="s">
        <v>3</v>
      </c>
      <c r="AT2044">
        <v>0.48</v>
      </c>
      <c r="AU2044" t="s">
        <v>3</v>
      </c>
      <c r="AV2044">
        <v>0</v>
      </c>
      <c r="AW2044">
        <v>2</v>
      </c>
      <c r="AX2044">
        <v>35813913</v>
      </c>
      <c r="AY2044">
        <v>1</v>
      </c>
      <c r="AZ2044">
        <v>0</v>
      </c>
      <c r="BA2044">
        <v>2025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CX2044">
        <f>Y2044*Source!I2020</f>
        <v>0.17568</v>
      </c>
      <c r="CY2044">
        <f>AB2044</f>
        <v>932.72</v>
      </c>
      <c r="CZ2044">
        <f>AF2044</f>
        <v>87.17</v>
      </c>
      <c r="DA2044">
        <f>AJ2044</f>
        <v>10.7</v>
      </c>
      <c r="DB2044">
        <f t="shared" si="337"/>
        <v>41.84</v>
      </c>
      <c r="DC2044">
        <f t="shared" si="338"/>
        <v>5.57</v>
      </c>
    </row>
    <row r="2045" spans="1:107">
      <c r="A2045">
        <f>ROW(Source!A2020)</f>
        <v>2020</v>
      </c>
      <c r="B2045">
        <v>35806607</v>
      </c>
      <c r="C2045">
        <v>35813895</v>
      </c>
      <c r="D2045">
        <v>29114340</v>
      </c>
      <c r="E2045">
        <v>1</v>
      </c>
      <c r="F2045">
        <v>1</v>
      </c>
      <c r="G2045">
        <v>1</v>
      </c>
      <c r="H2045">
        <v>3</v>
      </c>
      <c r="I2045" t="s">
        <v>864</v>
      </c>
      <c r="J2045" t="s">
        <v>865</v>
      </c>
      <c r="K2045" t="s">
        <v>866</v>
      </c>
      <c r="L2045">
        <v>1348</v>
      </c>
      <c r="N2045">
        <v>1009</v>
      </c>
      <c r="O2045" t="s">
        <v>29</v>
      </c>
      <c r="P2045" t="s">
        <v>29</v>
      </c>
      <c r="Q2045">
        <v>1000</v>
      </c>
      <c r="W2045">
        <v>0</v>
      </c>
      <c r="X2045">
        <v>-528746691</v>
      </c>
      <c r="Y2045">
        <v>1.6000000000000001E-3</v>
      </c>
      <c r="AA2045">
        <v>54070.5</v>
      </c>
      <c r="AB2045">
        <v>0</v>
      </c>
      <c r="AC2045">
        <v>0</v>
      </c>
      <c r="AD2045">
        <v>0</v>
      </c>
      <c r="AE2045">
        <v>8475</v>
      </c>
      <c r="AF2045">
        <v>0</v>
      </c>
      <c r="AG2045">
        <v>0</v>
      </c>
      <c r="AH2045">
        <v>0</v>
      </c>
      <c r="AI2045">
        <v>6.38</v>
      </c>
      <c r="AJ2045">
        <v>1</v>
      </c>
      <c r="AK2045">
        <v>1</v>
      </c>
      <c r="AL2045">
        <v>1</v>
      </c>
      <c r="AN2045">
        <v>0</v>
      </c>
      <c r="AO2045">
        <v>1</v>
      </c>
      <c r="AP2045">
        <v>0</v>
      </c>
      <c r="AQ2045">
        <v>0</v>
      </c>
      <c r="AR2045">
        <v>0</v>
      </c>
      <c r="AS2045" t="s">
        <v>3</v>
      </c>
      <c r="AT2045">
        <v>1.6000000000000001E-3</v>
      </c>
      <c r="AU2045" t="s">
        <v>3</v>
      </c>
      <c r="AV2045">
        <v>0</v>
      </c>
      <c r="AW2045">
        <v>2</v>
      </c>
      <c r="AX2045">
        <v>35813914</v>
      </c>
      <c r="AY2045">
        <v>1</v>
      </c>
      <c r="AZ2045">
        <v>0</v>
      </c>
      <c r="BA2045">
        <v>2026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CX2045">
        <f>Y2045*Source!I2020</f>
        <v>5.8560000000000003E-4</v>
      </c>
      <c r="CY2045">
        <f t="shared" ref="CY2045:CY2052" si="339">AA2045</f>
        <v>54070.5</v>
      </c>
      <c r="CZ2045">
        <f t="shared" ref="CZ2045:CZ2052" si="340">AE2045</f>
        <v>8475</v>
      </c>
      <c r="DA2045">
        <f t="shared" ref="DA2045:DA2052" si="341">AI2045</f>
        <v>6.38</v>
      </c>
      <c r="DB2045">
        <f t="shared" si="337"/>
        <v>13.56</v>
      </c>
      <c r="DC2045">
        <f t="shared" si="338"/>
        <v>0</v>
      </c>
    </row>
    <row r="2046" spans="1:107">
      <c r="A2046">
        <f>ROW(Source!A2020)</f>
        <v>2020</v>
      </c>
      <c r="B2046">
        <v>35806607</v>
      </c>
      <c r="C2046">
        <v>35813895</v>
      </c>
      <c r="D2046">
        <v>29109162</v>
      </c>
      <c r="E2046">
        <v>1</v>
      </c>
      <c r="F2046">
        <v>1</v>
      </c>
      <c r="G2046">
        <v>1</v>
      </c>
      <c r="H2046">
        <v>3</v>
      </c>
      <c r="I2046" t="s">
        <v>645</v>
      </c>
      <c r="J2046" t="s">
        <v>646</v>
      </c>
      <c r="K2046" t="s">
        <v>647</v>
      </c>
      <c r="L2046">
        <v>1327</v>
      </c>
      <c r="N2046">
        <v>1005</v>
      </c>
      <c r="O2046" t="s">
        <v>165</v>
      </c>
      <c r="P2046" t="s">
        <v>165</v>
      </c>
      <c r="Q2046">
        <v>1</v>
      </c>
      <c r="W2046">
        <v>0</v>
      </c>
      <c r="X2046">
        <v>2002905425</v>
      </c>
      <c r="Y2046">
        <v>23</v>
      </c>
      <c r="AA2046">
        <v>33.75</v>
      </c>
      <c r="AB2046">
        <v>0</v>
      </c>
      <c r="AC2046">
        <v>0</v>
      </c>
      <c r="AD2046">
        <v>0</v>
      </c>
      <c r="AE2046">
        <v>5.71</v>
      </c>
      <c r="AF2046">
        <v>0</v>
      </c>
      <c r="AG2046">
        <v>0</v>
      </c>
      <c r="AH2046">
        <v>0</v>
      </c>
      <c r="AI2046">
        <v>5.91</v>
      </c>
      <c r="AJ2046">
        <v>1</v>
      </c>
      <c r="AK2046">
        <v>1</v>
      </c>
      <c r="AL2046">
        <v>1</v>
      </c>
      <c r="AN2046">
        <v>0</v>
      </c>
      <c r="AO2046">
        <v>1</v>
      </c>
      <c r="AP2046">
        <v>0</v>
      </c>
      <c r="AQ2046">
        <v>0</v>
      </c>
      <c r="AR2046">
        <v>0</v>
      </c>
      <c r="AS2046" t="s">
        <v>3</v>
      </c>
      <c r="AT2046">
        <v>23</v>
      </c>
      <c r="AU2046" t="s">
        <v>3</v>
      </c>
      <c r="AV2046">
        <v>0</v>
      </c>
      <c r="AW2046">
        <v>2</v>
      </c>
      <c r="AX2046">
        <v>35813915</v>
      </c>
      <c r="AY2046">
        <v>1</v>
      </c>
      <c r="AZ2046">
        <v>0</v>
      </c>
      <c r="BA2046">
        <v>2027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CX2046">
        <f>Y2046*Source!I2020</f>
        <v>8.4179999999999993</v>
      </c>
      <c r="CY2046">
        <f t="shared" si="339"/>
        <v>33.75</v>
      </c>
      <c r="CZ2046">
        <f t="shared" si="340"/>
        <v>5.71</v>
      </c>
      <c r="DA2046">
        <f t="shared" si="341"/>
        <v>5.91</v>
      </c>
      <c r="DB2046">
        <f t="shared" si="337"/>
        <v>131.33000000000001</v>
      </c>
      <c r="DC2046">
        <f t="shared" si="338"/>
        <v>0</v>
      </c>
    </row>
    <row r="2047" spans="1:107">
      <c r="A2047">
        <f>ROW(Source!A2020)</f>
        <v>2020</v>
      </c>
      <c r="B2047">
        <v>35806607</v>
      </c>
      <c r="C2047">
        <v>35813895</v>
      </c>
      <c r="D2047">
        <v>29107615</v>
      </c>
      <c r="E2047">
        <v>1</v>
      </c>
      <c r="F2047">
        <v>1</v>
      </c>
      <c r="G2047">
        <v>1</v>
      </c>
      <c r="H2047">
        <v>3</v>
      </c>
      <c r="I2047" t="s">
        <v>867</v>
      </c>
      <c r="J2047" t="s">
        <v>868</v>
      </c>
      <c r="K2047" t="s">
        <v>869</v>
      </c>
      <c r="L2047">
        <v>1348</v>
      </c>
      <c r="N2047">
        <v>1009</v>
      </c>
      <c r="O2047" t="s">
        <v>29</v>
      </c>
      <c r="P2047" t="s">
        <v>29</v>
      </c>
      <c r="Q2047">
        <v>1000</v>
      </c>
      <c r="W2047">
        <v>0</v>
      </c>
      <c r="X2047">
        <v>-529114404</v>
      </c>
      <c r="Y2047">
        <v>3.3999999999999998E-3</v>
      </c>
      <c r="AA2047">
        <v>156811</v>
      </c>
      <c r="AB2047">
        <v>0</v>
      </c>
      <c r="AC2047">
        <v>0</v>
      </c>
      <c r="AD2047">
        <v>0</v>
      </c>
      <c r="AE2047">
        <v>19100</v>
      </c>
      <c r="AF2047">
        <v>0</v>
      </c>
      <c r="AG2047">
        <v>0</v>
      </c>
      <c r="AH2047">
        <v>0</v>
      </c>
      <c r="AI2047">
        <v>8.2100000000000009</v>
      </c>
      <c r="AJ2047">
        <v>1</v>
      </c>
      <c r="AK2047">
        <v>1</v>
      </c>
      <c r="AL2047">
        <v>1</v>
      </c>
      <c r="AN2047">
        <v>0</v>
      </c>
      <c r="AO2047">
        <v>1</v>
      </c>
      <c r="AP2047">
        <v>0</v>
      </c>
      <c r="AQ2047">
        <v>0</v>
      </c>
      <c r="AR2047">
        <v>0</v>
      </c>
      <c r="AS2047" t="s">
        <v>3</v>
      </c>
      <c r="AT2047">
        <v>3.3999999999999998E-3</v>
      </c>
      <c r="AU2047" t="s">
        <v>3</v>
      </c>
      <c r="AV2047">
        <v>0</v>
      </c>
      <c r="AW2047">
        <v>2</v>
      </c>
      <c r="AX2047">
        <v>35813916</v>
      </c>
      <c r="AY2047">
        <v>1</v>
      </c>
      <c r="AZ2047">
        <v>0</v>
      </c>
      <c r="BA2047">
        <v>2028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CX2047">
        <f>Y2047*Source!I2020</f>
        <v>1.2443999999999999E-3</v>
      </c>
      <c r="CY2047">
        <f t="shared" si="339"/>
        <v>156811</v>
      </c>
      <c r="CZ2047">
        <f t="shared" si="340"/>
        <v>19100</v>
      </c>
      <c r="DA2047">
        <f t="shared" si="341"/>
        <v>8.2100000000000009</v>
      </c>
      <c r="DB2047">
        <f t="shared" si="337"/>
        <v>64.94</v>
      </c>
      <c r="DC2047">
        <f t="shared" si="338"/>
        <v>0</v>
      </c>
    </row>
    <row r="2048" spans="1:107">
      <c r="A2048">
        <f>ROW(Source!A2020)</f>
        <v>2020</v>
      </c>
      <c r="B2048">
        <v>35806607</v>
      </c>
      <c r="C2048">
        <v>35813895</v>
      </c>
      <c r="D2048">
        <v>29115662</v>
      </c>
      <c r="E2048">
        <v>1</v>
      </c>
      <c r="F2048">
        <v>1</v>
      </c>
      <c r="G2048">
        <v>1</v>
      </c>
      <c r="H2048">
        <v>3</v>
      </c>
      <c r="I2048" t="s">
        <v>870</v>
      </c>
      <c r="J2048" t="s">
        <v>871</v>
      </c>
      <c r="K2048" t="s">
        <v>872</v>
      </c>
      <c r="L2048">
        <v>1339</v>
      </c>
      <c r="N2048">
        <v>1007</v>
      </c>
      <c r="O2048" t="s">
        <v>638</v>
      </c>
      <c r="P2048" t="s">
        <v>638</v>
      </c>
      <c r="Q2048">
        <v>1</v>
      </c>
      <c r="W2048">
        <v>0</v>
      </c>
      <c r="X2048">
        <v>-1374050018</v>
      </c>
      <c r="Y2048">
        <v>0.24</v>
      </c>
      <c r="AA2048">
        <v>6175.95</v>
      </c>
      <c r="AB2048">
        <v>0</v>
      </c>
      <c r="AC2048">
        <v>0</v>
      </c>
      <c r="AD2048">
        <v>0</v>
      </c>
      <c r="AE2048">
        <v>1045</v>
      </c>
      <c r="AF2048">
        <v>0</v>
      </c>
      <c r="AG2048">
        <v>0</v>
      </c>
      <c r="AH2048">
        <v>0</v>
      </c>
      <c r="AI2048">
        <v>5.91</v>
      </c>
      <c r="AJ2048">
        <v>1</v>
      </c>
      <c r="AK2048">
        <v>1</v>
      </c>
      <c r="AL2048">
        <v>1</v>
      </c>
      <c r="AN2048">
        <v>0</v>
      </c>
      <c r="AO2048">
        <v>1</v>
      </c>
      <c r="AP2048">
        <v>0</v>
      </c>
      <c r="AQ2048">
        <v>0</v>
      </c>
      <c r="AR2048">
        <v>0</v>
      </c>
      <c r="AS2048" t="s">
        <v>3</v>
      </c>
      <c r="AT2048">
        <v>0.24</v>
      </c>
      <c r="AU2048" t="s">
        <v>3</v>
      </c>
      <c r="AV2048">
        <v>0</v>
      </c>
      <c r="AW2048">
        <v>2</v>
      </c>
      <c r="AX2048">
        <v>35813917</v>
      </c>
      <c r="AY2048">
        <v>1</v>
      </c>
      <c r="AZ2048">
        <v>0</v>
      </c>
      <c r="BA2048">
        <v>2029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CX2048">
        <f>Y2048*Source!I2020</f>
        <v>8.7840000000000001E-2</v>
      </c>
      <c r="CY2048">
        <f t="shared" si="339"/>
        <v>6175.95</v>
      </c>
      <c r="CZ2048">
        <f t="shared" si="340"/>
        <v>1045</v>
      </c>
      <c r="DA2048">
        <f t="shared" si="341"/>
        <v>5.91</v>
      </c>
      <c r="DB2048">
        <f t="shared" si="337"/>
        <v>250.8</v>
      </c>
      <c r="DC2048">
        <f t="shared" si="338"/>
        <v>0</v>
      </c>
    </row>
    <row r="2049" spans="1:107">
      <c r="A2049">
        <f>ROW(Source!A2020)</f>
        <v>2020</v>
      </c>
      <c r="B2049">
        <v>35806607</v>
      </c>
      <c r="C2049">
        <v>35813895</v>
      </c>
      <c r="D2049">
        <v>29131086</v>
      </c>
      <c r="E2049">
        <v>1</v>
      </c>
      <c r="F2049">
        <v>1</v>
      </c>
      <c r="G2049">
        <v>1</v>
      </c>
      <c r="H2049">
        <v>3</v>
      </c>
      <c r="I2049" t="s">
        <v>648</v>
      </c>
      <c r="J2049" t="s">
        <v>649</v>
      </c>
      <c r="K2049" t="s">
        <v>650</v>
      </c>
      <c r="L2049">
        <v>1339</v>
      </c>
      <c r="N2049">
        <v>1007</v>
      </c>
      <c r="O2049" t="s">
        <v>638</v>
      </c>
      <c r="P2049" t="s">
        <v>638</v>
      </c>
      <c r="Q2049">
        <v>1</v>
      </c>
      <c r="W2049">
        <v>0</v>
      </c>
      <c r="X2049">
        <v>135382931</v>
      </c>
      <c r="Y2049">
        <v>1.18</v>
      </c>
      <c r="AA2049">
        <v>6560.13</v>
      </c>
      <c r="AB2049">
        <v>0</v>
      </c>
      <c r="AC2049">
        <v>0</v>
      </c>
      <c r="AD2049">
        <v>0</v>
      </c>
      <c r="AE2049">
        <v>1970.01</v>
      </c>
      <c r="AF2049">
        <v>0</v>
      </c>
      <c r="AG2049">
        <v>0</v>
      </c>
      <c r="AH2049">
        <v>0</v>
      </c>
      <c r="AI2049">
        <v>3.33</v>
      </c>
      <c r="AJ2049">
        <v>1</v>
      </c>
      <c r="AK2049">
        <v>1</v>
      </c>
      <c r="AL2049">
        <v>1</v>
      </c>
      <c r="AN2049">
        <v>0</v>
      </c>
      <c r="AO2049">
        <v>1</v>
      </c>
      <c r="AP2049">
        <v>0</v>
      </c>
      <c r="AQ2049">
        <v>0</v>
      </c>
      <c r="AR2049">
        <v>0</v>
      </c>
      <c r="AS2049" t="s">
        <v>3</v>
      </c>
      <c r="AT2049">
        <v>1.18</v>
      </c>
      <c r="AU2049" t="s">
        <v>3</v>
      </c>
      <c r="AV2049">
        <v>0</v>
      </c>
      <c r="AW2049">
        <v>2</v>
      </c>
      <c r="AX2049">
        <v>35813918</v>
      </c>
      <c r="AY2049">
        <v>1</v>
      </c>
      <c r="AZ2049">
        <v>0</v>
      </c>
      <c r="BA2049">
        <v>2030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CX2049">
        <f>Y2049*Source!I2020</f>
        <v>0.43187999999999999</v>
      </c>
      <c r="CY2049">
        <f t="shared" si="339"/>
        <v>6560.13</v>
      </c>
      <c r="CZ2049">
        <f t="shared" si="340"/>
        <v>1970.01</v>
      </c>
      <c r="DA2049">
        <f t="shared" si="341"/>
        <v>3.33</v>
      </c>
      <c r="DB2049">
        <f t="shared" si="337"/>
        <v>2324.61</v>
      </c>
      <c r="DC2049">
        <f t="shared" si="338"/>
        <v>0</v>
      </c>
    </row>
    <row r="2050" spans="1:107">
      <c r="A2050">
        <f>ROW(Source!A2020)</f>
        <v>2020</v>
      </c>
      <c r="B2050">
        <v>35806607</v>
      </c>
      <c r="C2050">
        <v>35813895</v>
      </c>
      <c r="D2050">
        <v>29145153</v>
      </c>
      <c r="E2050">
        <v>1</v>
      </c>
      <c r="F2050">
        <v>1</v>
      </c>
      <c r="G2050">
        <v>1</v>
      </c>
      <c r="H2050">
        <v>3</v>
      </c>
      <c r="I2050" t="s">
        <v>873</v>
      </c>
      <c r="J2050" t="s">
        <v>874</v>
      </c>
      <c r="K2050" t="s">
        <v>875</v>
      </c>
      <c r="L2050">
        <v>1339</v>
      </c>
      <c r="N2050">
        <v>1007</v>
      </c>
      <c r="O2050" t="s">
        <v>638</v>
      </c>
      <c r="P2050" t="s">
        <v>638</v>
      </c>
      <c r="Q2050">
        <v>1</v>
      </c>
      <c r="W2050">
        <v>0</v>
      </c>
      <c r="X2050">
        <v>1291934812</v>
      </c>
      <c r="Y2050">
        <v>0.28000000000000003</v>
      </c>
      <c r="AA2050">
        <v>3234.48</v>
      </c>
      <c r="AB2050">
        <v>0</v>
      </c>
      <c r="AC2050">
        <v>0</v>
      </c>
      <c r="AD2050">
        <v>0</v>
      </c>
      <c r="AE2050">
        <v>426.15</v>
      </c>
      <c r="AF2050">
        <v>0</v>
      </c>
      <c r="AG2050">
        <v>0</v>
      </c>
      <c r="AH2050">
        <v>0</v>
      </c>
      <c r="AI2050">
        <v>7.59</v>
      </c>
      <c r="AJ2050">
        <v>1</v>
      </c>
      <c r="AK2050">
        <v>1</v>
      </c>
      <c r="AL2050">
        <v>1</v>
      </c>
      <c r="AN2050">
        <v>0</v>
      </c>
      <c r="AO2050">
        <v>1</v>
      </c>
      <c r="AP2050">
        <v>0</v>
      </c>
      <c r="AQ2050">
        <v>0</v>
      </c>
      <c r="AR2050">
        <v>0</v>
      </c>
      <c r="AS2050" t="s">
        <v>3</v>
      </c>
      <c r="AT2050">
        <v>0.28000000000000003</v>
      </c>
      <c r="AU2050" t="s">
        <v>3</v>
      </c>
      <c r="AV2050">
        <v>0</v>
      </c>
      <c r="AW2050">
        <v>2</v>
      </c>
      <c r="AX2050">
        <v>35813919</v>
      </c>
      <c r="AY2050">
        <v>1</v>
      </c>
      <c r="AZ2050">
        <v>0</v>
      </c>
      <c r="BA2050">
        <v>2031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CX2050">
        <f>Y2050*Source!I2020</f>
        <v>0.10248</v>
      </c>
      <c r="CY2050">
        <f t="shared" si="339"/>
        <v>3234.48</v>
      </c>
      <c r="CZ2050">
        <f t="shared" si="340"/>
        <v>426.15</v>
      </c>
      <c r="DA2050">
        <f t="shared" si="341"/>
        <v>7.59</v>
      </c>
      <c r="DB2050">
        <f t="shared" si="337"/>
        <v>119.32</v>
      </c>
      <c r="DC2050">
        <f t="shared" si="338"/>
        <v>0</v>
      </c>
    </row>
    <row r="2051" spans="1:107">
      <c r="A2051">
        <f>ROW(Source!A2020)</f>
        <v>2020</v>
      </c>
      <c r="B2051">
        <v>35806607</v>
      </c>
      <c r="C2051">
        <v>35813895</v>
      </c>
      <c r="D2051">
        <v>29148832</v>
      </c>
      <c r="E2051">
        <v>1</v>
      </c>
      <c r="F2051">
        <v>1</v>
      </c>
      <c r="G2051">
        <v>1</v>
      </c>
      <c r="H2051">
        <v>3</v>
      </c>
      <c r="I2051" t="s">
        <v>876</v>
      </c>
      <c r="J2051" t="s">
        <v>877</v>
      </c>
      <c r="K2051" t="s">
        <v>878</v>
      </c>
      <c r="L2051">
        <v>1356</v>
      </c>
      <c r="N2051">
        <v>1010</v>
      </c>
      <c r="O2051" t="s">
        <v>253</v>
      </c>
      <c r="P2051" t="s">
        <v>253</v>
      </c>
      <c r="Q2051">
        <v>1000</v>
      </c>
      <c r="W2051">
        <v>0</v>
      </c>
      <c r="X2051">
        <v>-463371541</v>
      </c>
      <c r="Y2051">
        <v>0.51</v>
      </c>
      <c r="AA2051">
        <v>8359.85</v>
      </c>
      <c r="AB2051">
        <v>0</v>
      </c>
      <c r="AC2051">
        <v>0</v>
      </c>
      <c r="AD2051">
        <v>0</v>
      </c>
      <c r="AE2051">
        <v>1752.59</v>
      </c>
      <c r="AF2051">
        <v>0</v>
      </c>
      <c r="AG2051">
        <v>0</v>
      </c>
      <c r="AH2051">
        <v>0</v>
      </c>
      <c r="AI2051">
        <v>4.7699999999999996</v>
      </c>
      <c r="AJ2051">
        <v>1</v>
      </c>
      <c r="AK2051">
        <v>1</v>
      </c>
      <c r="AL2051">
        <v>1</v>
      </c>
      <c r="AN2051">
        <v>0</v>
      </c>
      <c r="AO2051">
        <v>1</v>
      </c>
      <c r="AP2051">
        <v>0</v>
      </c>
      <c r="AQ2051">
        <v>0</v>
      </c>
      <c r="AR2051">
        <v>0</v>
      </c>
      <c r="AS2051" t="s">
        <v>3</v>
      </c>
      <c r="AT2051">
        <v>0.51</v>
      </c>
      <c r="AU2051" t="s">
        <v>3</v>
      </c>
      <c r="AV2051">
        <v>0</v>
      </c>
      <c r="AW2051">
        <v>2</v>
      </c>
      <c r="AX2051">
        <v>35813920</v>
      </c>
      <c r="AY2051">
        <v>1</v>
      </c>
      <c r="AZ2051">
        <v>0</v>
      </c>
      <c r="BA2051">
        <v>2032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CX2051">
        <f>Y2051*Source!I2020</f>
        <v>0.18665999999999999</v>
      </c>
      <c r="CY2051">
        <f t="shared" si="339"/>
        <v>8359.85</v>
      </c>
      <c r="CZ2051">
        <f t="shared" si="340"/>
        <v>1752.59</v>
      </c>
      <c r="DA2051">
        <f t="shared" si="341"/>
        <v>4.7699999999999996</v>
      </c>
      <c r="DB2051">
        <f t="shared" si="337"/>
        <v>893.82</v>
      </c>
      <c r="DC2051">
        <f t="shared" si="338"/>
        <v>0</v>
      </c>
    </row>
    <row r="2052" spans="1:107">
      <c r="A2052">
        <f>ROW(Source!A2020)</f>
        <v>2020</v>
      </c>
      <c r="B2052">
        <v>35806607</v>
      </c>
      <c r="C2052">
        <v>35813895</v>
      </c>
      <c r="D2052">
        <v>29150040</v>
      </c>
      <c r="E2052">
        <v>1</v>
      </c>
      <c r="F2052">
        <v>1</v>
      </c>
      <c r="G2052">
        <v>1</v>
      </c>
      <c r="H2052">
        <v>3</v>
      </c>
      <c r="I2052" t="s">
        <v>757</v>
      </c>
      <c r="J2052" t="s">
        <v>879</v>
      </c>
      <c r="K2052" t="s">
        <v>759</v>
      </c>
      <c r="L2052">
        <v>1339</v>
      </c>
      <c r="N2052">
        <v>1007</v>
      </c>
      <c r="O2052" t="s">
        <v>638</v>
      </c>
      <c r="P2052" t="s">
        <v>638</v>
      </c>
      <c r="Q2052">
        <v>1</v>
      </c>
      <c r="W2052">
        <v>0</v>
      </c>
      <c r="X2052">
        <v>693153122</v>
      </c>
      <c r="Y2052">
        <v>7.0000000000000007E-2</v>
      </c>
      <c r="AA2052">
        <v>22.2</v>
      </c>
      <c r="AB2052">
        <v>0</v>
      </c>
      <c r="AC2052">
        <v>0</v>
      </c>
      <c r="AD2052">
        <v>0</v>
      </c>
      <c r="AE2052">
        <v>2.44</v>
      </c>
      <c r="AF2052">
        <v>0</v>
      </c>
      <c r="AG2052">
        <v>0</v>
      </c>
      <c r="AH2052">
        <v>0</v>
      </c>
      <c r="AI2052">
        <v>9.1</v>
      </c>
      <c r="AJ2052">
        <v>1</v>
      </c>
      <c r="AK2052">
        <v>1</v>
      </c>
      <c r="AL2052">
        <v>1</v>
      </c>
      <c r="AN2052">
        <v>0</v>
      </c>
      <c r="AO2052">
        <v>1</v>
      </c>
      <c r="AP2052">
        <v>0</v>
      </c>
      <c r="AQ2052">
        <v>0</v>
      </c>
      <c r="AR2052">
        <v>0</v>
      </c>
      <c r="AS2052" t="s">
        <v>3</v>
      </c>
      <c r="AT2052">
        <v>7.0000000000000007E-2</v>
      </c>
      <c r="AU2052" t="s">
        <v>3</v>
      </c>
      <c r="AV2052">
        <v>0</v>
      </c>
      <c r="AW2052">
        <v>2</v>
      </c>
      <c r="AX2052">
        <v>35813921</v>
      </c>
      <c r="AY2052">
        <v>1</v>
      </c>
      <c r="AZ2052">
        <v>0</v>
      </c>
      <c r="BA2052">
        <v>2033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CX2052">
        <f>Y2052*Source!I2020</f>
        <v>2.562E-2</v>
      </c>
      <c r="CY2052">
        <f t="shared" si="339"/>
        <v>22.2</v>
      </c>
      <c r="CZ2052">
        <f t="shared" si="340"/>
        <v>2.44</v>
      </c>
      <c r="DA2052">
        <f t="shared" si="341"/>
        <v>9.1</v>
      </c>
      <c r="DB2052">
        <f t="shared" si="337"/>
        <v>0.17</v>
      </c>
      <c r="DC2052">
        <f t="shared" si="338"/>
        <v>0</v>
      </c>
    </row>
    <row r="2053" spans="1:107">
      <c r="A2053">
        <f>ROW(Source!A2021)</f>
        <v>2021</v>
      </c>
      <c r="B2053">
        <v>35806607</v>
      </c>
      <c r="C2053">
        <v>35813922</v>
      </c>
      <c r="D2053">
        <v>18407150</v>
      </c>
      <c r="E2053">
        <v>1</v>
      </c>
      <c r="F2053">
        <v>1</v>
      </c>
      <c r="G2053">
        <v>1</v>
      </c>
      <c r="H2053">
        <v>1</v>
      </c>
      <c r="I2053" t="s">
        <v>599</v>
      </c>
      <c r="J2053" t="s">
        <v>3</v>
      </c>
      <c r="K2053" t="s">
        <v>600</v>
      </c>
      <c r="L2053">
        <v>1369</v>
      </c>
      <c r="N2053">
        <v>1013</v>
      </c>
      <c r="O2053" t="s">
        <v>583</v>
      </c>
      <c r="P2053" t="s">
        <v>583</v>
      </c>
      <c r="Q2053">
        <v>1</v>
      </c>
      <c r="W2053">
        <v>0</v>
      </c>
      <c r="X2053">
        <v>-931037793</v>
      </c>
      <c r="Y2053">
        <v>60.72</v>
      </c>
      <c r="AA2053">
        <v>0</v>
      </c>
      <c r="AB2053">
        <v>0</v>
      </c>
      <c r="AC2053">
        <v>0</v>
      </c>
      <c r="AD2053">
        <v>283.07</v>
      </c>
      <c r="AE2053">
        <v>0</v>
      </c>
      <c r="AF2053">
        <v>0</v>
      </c>
      <c r="AG2053">
        <v>0</v>
      </c>
      <c r="AH2053">
        <v>283.07</v>
      </c>
      <c r="AI2053">
        <v>1</v>
      </c>
      <c r="AJ2053">
        <v>1</v>
      </c>
      <c r="AK2053">
        <v>1</v>
      </c>
      <c r="AL2053">
        <v>1</v>
      </c>
      <c r="AN2053">
        <v>0</v>
      </c>
      <c r="AO2053">
        <v>1</v>
      </c>
      <c r="AP2053">
        <v>0</v>
      </c>
      <c r="AQ2053">
        <v>0</v>
      </c>
      <c r="AR2053">
        <v>0</v>
      </c>
      <c r="AS2053" t="s">
        <v>3</v>
      </c>
      <c r="AT2053">
        <v>60.72</v>
      </c>
      <c r="AU2053" t="s">
        <v>3</v>
      </c>
      <c r="AV2053">
        <v>1</v>
      </c>
      <c r="AW2053">
        <v>2</v>
      </c>
      <c r="AX2053">
        <v>35813931</v>
      </c>
      <c r="AY2053">
        <v>2</v>
      </c>
      <c r="AZ2053">
        <v>131072</v>
      </c>
      <c r="BA2053">
        <v>2034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CX2053">
        <f>Y2053*Source!I2021</f>
        <v>22.223520000000001</v>
      </c>
      <c r="CY2053">
        <f>AD2053</f>
        <v>283.07</v>
      </c>
      <c r="CZ2053">
        <f>AH2053</f>
        <v>283.07</v>
      </c>
      <c r="DA2053">
        <f>AL2053</f>
        <v>1</v>
      </c>
      <c r="DB2053">
        <f t="shared" si="337"/>
        <v>17188.009999999998</v>
      </c>
      <c r="DC2053">
        <f t="shared" si="338"/>
        <v>0</v>
      </c>
    </row>
    <row r="2054" spans="1:107">
      <c r="A2054">
        <f>ROW(Source!A2021)</f>
        <v>2021</v>
      </c>
      <c r="B2054">
        <v>35806607</v>
      </c>
      <c r="C2054">
        <v>35813922</v>
      </c>
      <c r="D2054">
        <v>121548</v>
      </c>
      <c r="E2054">
        <v>1</v>
      </c>
      <c r="F2054">
        <v>1</v>
      </c>
      <c r="G2054">
        <v>1</v>
      </c>
      <c r="H2054">
        <v>1</v>
      </c>
      <c r="I2054" t="s">
        <v>34</v>
      </c>
      <c r="J2054" t="s">
        <v>3</v>
      </c>
      <c r="K2054" t="s">
        <v>584</v>
      </c>
      <c r="L2054">
        <v>608254</v>
      </c>
      <c r="N2054">
        <v>1013</v>
      </c>
      <c r="O2054" t="s">
        <v>585</v>
      </c>
      <c r="P2054" t="s">
        <v>585</v>
      </c>
      <c r="Q2054">
        <v>1</v>
      </c>
      <c r="W2054">
        <v>0</v>
      </c>
      <c r="X2054">
        <v>-185737400</v>
      </c>
      <c r="Y2054">
        <v>0.57999999999999996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1</v>
      </c>
      <c r="AJ2054">
        <v>1</v>
      </c>
      <c r="AK2054">
        <v>1</v>
      </c>
      <c r="AL2054">
        <v>1</v>
      </c>
      <c r="AN2054">
        <v>0</v>
      </c>
      <c r="AO2054">
        <v>1</v>
      </c>
      <c r="AP2054">
        <v>0</v>
      </c>
      <c r="AQ2054">
        <v>0</v>
      </c>
      <c r="AR2054">
        <v>0</v>
      </c>
      <c r="AS2054" t="s">
        <v>3</v>
      </c>
      <c r="AT2054">
        <v>0.57999999999999996</v>
      </c>
      <c r="AU2054" t="s">
        <v>3</v>
      </c>
      <c r="AV2054">
        <v>2</v>
      </c>
      <c r="AW2054">
        <v>2</v>
      </c>
      <c r="AX2054">
        <v>35813932</v>
      </c>
      <c r="AY2054">
        <v>1</v>
      </c>
      <c r="AZ2054">
        <v>0</v>
      </c>
      <c r="BA2054">
        <v>2035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CX2054">
        <f>Y2054*Source!I2021</f>
        <v>0.21227999999999997</v>
      </c>
      <c r="CY2054">
        <f>AD2054</f>
        <v>0</v>
      </c>
      <c r="CZ2054">
        <f>AH2054</f>
        <v>0</v>
      </c>
      <c r="DA2054">
        <f>AL2054</f>
        <v>1</v>
      </c>
      <c r="DB2054">
        <f t="shared" si="337"/>
        <v>0</v>
      </c>
      <c r="DC2054">
        <f t="shared" si="338"/>
        <v>0</v>
      </c>
    </row>
    <row r="2055" spans="1:107">
      <c r="A2055">
        <f>ROW(Source!A2021)</f>
        <v>2021</v>
      </c>
      <c r="B2055">
        <v>35806607</v>
      </c>
      <c r="C2055">
        <v>35813922</v>
      </c>
      <c r="D2055">
        <v>29172556</v>
      </c>
      <c r="E2055">
        <v>1</v>
      </c>
      <c r="F2055">
        <v>1</v>
      </c>
      <c r="G2055">
        <v>1</v>
      </c>
      <c r="H2055">
        <v>2</v>
      </c>
      <c r="I2055" t="s">
        <v>586</v>
      </c>
      <c r="J2055" t="s">
        <v>590</v>
      </c>
      <c r="K2055" t="s">
        <v>588</v>
      </c>
      <c r="L2055">
        <v>1368</v>
      </c>
      <c r="N2055">
        <v>1011</v>
      </c>
      <c r="O2055" t="s">
        <v>589</v>
      </c>
      <c r="P2055" t="s">
        <v>589</v>
      </c>
      <c r="Q2055">
        <v>1</v>
      </c>
      <c r="W2055">
        <v>0</v>
      </c>
      <c r="X2055">
        <v>-1302720870</v>
      </c>
      <c r="Y2055">
        <v>0.57999999999999996</v>
      </c>
      <c r="AA2055">
        <v>0</v>
      </c>
      <c r="AB2055">
        <v>466.71</v>
      </c>
      <c r="AC2055">
        <v>447.93</v>
      </c>
      <c r="AD2055">
        <v>0</v>
      </c>
      <c r="AE2055">
        <v>0</v>
      </c>
      <c r="AF2055">
        <v>31.26</v>
      </c>
      <c r="AG2055">
        <v>13.5</v>
      </c>
      <c r="AH2055">
        <v>0</v>
      </c>
      <c r="AI2055">
        <v>1</v>
      </c>
      <c r="AJ2055">
        <v>14.93</v>
      </c>
      <c r="AK2055">
        <v>33.18</v>
      </c>
      <c r="AL2055">
        <v>1</v>
      </c>
      <c r="AN2055">
        <v>0</v>
      </c>
      <c r="AO2055">
        <v>1</v>
      </c>
      <c r="AP2055">
        <v>0</v>
      </c>
      <c r="AQ2055">
        <v>0</v>
      </c>
      <c r="AR2055">
        <v>0</v>
      </c>
      <c r="AS2055" t="s">
        <v>3</v>
      </c>
      <c r="AT2055">
        <v>0.57999999999999996</v>
      </c>
      <c r="AU2055" t="s">
        <v>3</v>
      </c>
      <c r="AV2055">
        <v>0</v>
      </c>
      <c r="AW2055">
        <v>2</v>
      </c>
      <c r="AX2055">
        <v>35813933</v>
      </c>
      <c r="AY2055">
        <v>1</v>
      </c>
      <c r="AZ2055">
        <v>0</v>
      </c>
      <c r="BA2055">
        <v>2036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CX2055">
        <f>Y2055*Source!I2021</f>
        <v>0.21227999999999997</v>
      </c>
      <c r="CY2055">
        <f>AB2055</f>
        <v>466.71</v>
      </c>
      <c r="CZ2055">
        <f>AF2055</f>
        <v>31.26</v>
      </c>
      <c r="DA2055">
        <f>AJ2055</f>
        <v>14.93</v>
      </c>
      <c r="DB2055">
        <f t="shared" si="337"/>
        <v>18.13</v>
      </c>
      <c r="DC2055">
        <f t="shared" si="338"/>
        <v>7.83</v>
      </c>
    </row>
    <row r="2056" spans="1:107">
      <c r="A2056">
        <f>ROW(Source!A2021)</f>
        <v>2021</v>
      </c>
      <c r="B2056">
        <v>35806607</v>
      </c>
      <c r="C2056">
        <v>35813922</v>
      </c>
      <c r="D2056">
        <v>29174591</v>
      </c>
      <c r="E2056">
        <v>1</v>
      </c>
      <c r="F2056">
        <v>1</v>
      </c>
      <c r="G2056">
        <v>1</v>
      </c>
      <c r="H2056">
        <v>2</v>
      </c>
      <c r="I2056" t="s">
        <v>612</v>
      </c>
      <c r="J2056" t="s">
        <v>642</v>
      </c>
      <c r="K2056" t="s">
        <v>614</v>
      </c>
      <c r="L2056">
        <v>1368</v>
      </c>
      <c r="N2056">
        <v>1011</v>
      </c>
      <c r="O2056" t="s">
        <v>589</v>
      </c>
      <c r="P2056" t="s">
        <v>589</v>
      </c>
      <c r="Q2056">
        <v>1</v>
      </c>
      <c r="W2056">
        <v>0</v>
      </c>
      <c r="X2056">
        <v>1598042632</v>
      </c>
      <c r="Y2056">
        <v>0.82</v>
      </c>
      <c r="AA2056">
        <v>0</v>
      </c>
      <c r="AB2056">
        <v>9.4700000000000006</v>
      </c>
      <c r="AC2056">
        <v>0</v>
      </c>
      <c r="AD2056">
        <v>0</v>
      </c>
      <c r="AE2056">
        <v>0</v>
      </c>
      <c r="AF2056">
        <v>0.95</v>
      </c>
      <c r="AG2056">
        <v>0</v>
      </c>
      <c r="AH2056">
        <v>0</v>
      </c>
      <c r="AI2056">
        <v>1</v>
      </c>
      <c r="AJ2056">
        <v>9.9700000000000006</v>
      </c>
      <c r="AK2056">
        <v>33.18</v>
      </c>
      <c r="AL2056">
        <v>1</v>
      </c>
      <c r="AN2056">
        <v>0</v>
      </c>
      <c r="AO2056">
        <v>1</v>
      </c>
      <c r="AP2056">
        <v>0</v>
      </c>
      <c r="AQ2056">
        <v>0</v>
      </c>
      <c r="AR2056">
        <v>0</v>
      </c>
      <c r="AS2056" t="s">
        <v>3</v>
      </c>
      <c r="AT2056">
        <v>0.82</v>
      </c>
      <c r="AU2056" t="s">
        <v>3</v>
      </c>
      <c r="AV2056">
        <v>0</v>
      </c>
      <c r="AW2056">
        <v>2</v>
      </c>
      <c r="AX2056">
        <v>35813934</v>
      </c>
      <c r="AY2056">
        <v>1</v>
      </c>
      <c r="AZ2056">
        <v>0</v>
      </c>
      <c r="BA2056">
        <v>2037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CX2056">
        <f>Y2056*Source!I2021</f>
        <v>0.30012</v>
      </c>
      <c r="CY2056">
        <f>AB2056</f>
        <v>9.4700000000000006</v>
      </c>
      <c r="CZ2056">
        <f>AF2056</f>
        <v>0.95</v>
      </c>
      <c r="DA2056">
        <f>AJ2056</f>
        <v>9.9700000000000006</v>
      </c>
      <c r="DB2056">
        <f t="shared" si="337"/>
        <v>0.78</v>
      </c>
      <c r="DC2056">
        <f t="shared" si="338"/>
        <v>0</v>
      </c>
    </row>
    <row r="2057" spans="1:107">
      <c r="A2057">
        <f>ROW(Source!A2021)</f>
        <v>2021</v>
      </c>
      <c r="B2057">
        <v>35806607</v>
      </c>
      <c r="C2057">
        <v>35813922</v>
      </c>
      <c r="D2057">
        <v>29174661</v>
      </c>
      <c r="E2057">
        <v>1</v>
      </c>
      <c r="F2057">
        <v>1</v>
      </c>
      <c r="G2057">
        <v>1</v>
      </c>
      <c r="H2057">
        <v>2</v>
      </c>
      <c r="I2057" t="s">
        <v>651</v>
      </c>
      <c r="J2057" t="s">
        <v>652</v>
      </c>
      <c r="K2057" t="s">
        <v>653</v>
      </c>
      <c r="L2057">
        <v>1368</v>
      </c>
      <c r="N2057">
        <v>1011</v>
      </c>
      <c r="O2057" t="s">
        <v>589</v>
      </c>
      <c r="P2057" t="s">
        <v>589</v>
      </c>
      <c r="Q2057">
        <v>1</v>
      </c>
      <c r="W2057">
        <v>0</v>
      </c>
      <c r="X2057">
        <v>-2115030577</v>
      </c>
      <c r="Y2057">
        <v>2.7</v>
      </c>
      <c r="AA2057">
        <v>0</v>
      </c>
      <c r="AB2057">
        <v>25.44</v>
      </c>
      <c r="AC2057">
        <v>0</v>
      </c>
      <c r="AD2057">
        <v>0</v>
      </c>
      <c r="AE2057">
        <v>0</v>
      </c>
      <c r="AF2057">
        <v>2.09</v>
      </c>
      <c r="AG2057">
        <v>0</v>
      </c>
      <c r="AH2057">
        <v>0</v>
      </c>
      <c r="AI2057">
        <v>1</v>
      </c>
      <c r="AJ2057">
        <v>12.17</v>
      </c>
      <c r="AK2057">
        <v>33.18</v>
      </c>
      <c r="AL2057">
        <v>1</v>
      </c>
      <c r="AN2057">
        <v>0</v>
      </c>
      <c r="AO2057">
        <v>1</v>
      </c>
      <c r="AP2057">
        <v>0</v>
      </c>
      <c r="AQ2057">
        <v>0</v>
      </c>
      <c r="AR2057">
        <v>0</v>
      </c>
      <c r="AS2057" t="s">
        <v>3</v>
      </c>
      <c r="AT2057">
        <v>2.7</v>
      </c>
      <c r="AU2057" t="s">
        <v>3</v>
      </c>
      <c r="AV2057">
        <v>0</v>
      </c>
      <c r="AW2057">
        <v>2</v>
      </c>
      <c r="AX2057">
        <v>35813935</v>
      </c>
      <c r="AY2057">
        <v>1</v>
      </c>
      <c r="AZ2057">
        <v>0</v>
      </c>
      <c r="BA2057">
        <v>2038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CX2057">
        <f>Y2057*Source!I2021</f>
        <v>0.98820000000000008</v>
      </c>
      <c r="CY2057">
        <f>AB2057</f>
        <v>25.44</v>
      </c>
      <c r="CZ2057">
        <f>AF2057</f>
        <v>2.09</v>
      </c>
      <c r="DA2057">
        <f>AJ2057</f>
        <v>12.17</v>
      </c>
      <c r="DB2057">
        <f t="shared" si="337"/>
        <v>5.64</v>
      </c>
      <c r="DC2057">
        <f t="shared" si="338"/>
        <v>0</v>
      </c>
    </row>
    <row r="2058" spans="1:107">
      <c r="A2058">
        <f>ROW(Source!A2021)</f>
        <v>2021</v>
      </c>
      <c r="B2058">
        <v>35806607</v>
      </c>
      <c r="C2058">
        <v>35813922</v>
      </c>
      <c r="D2058">
        <v>29174913</v>
      </c>
      <c r="E2058">
        <v>1</v>
      </c>
      <c r="F2058">
        <v>1</v>
      </c>
      <c r="G2058">
        <v>1</v>
      </c>
      <c r="H2058">
        <v>2</v>
      </c>
      <c r="I2058" t="s">
        <v>601</v>
      </c>
      <c r="J2058" t="s">
        <v>602</v>
      </c>
      <c r="K2058" t="s">
        <v>603</v>
      </c>
      <c r="L2058">
        <v>1368</v>
      </c>
      <c r="N2058">
        <v>1011</v>
      </c>
      <c r="O2058" t="s">
        <v>589</v>
      </c>
      <c r="P2058" t="s">
        <v>589</v>
      </c>
      <c r="Q2058">
        <v>1</v>
      </c>
      <c r="W2058">
        <v>0</v>
      </c>
      <c r="X2058">
        <v>458544584</v>
      </c>
      <c r="Y2058">
        <v>0.84</v>
      </c>
      <c r="AA2058">
        <v>0</v>
      </c>
      <c r="AB2058">
        <v>932.72</v>
      </c>
      <c r="AC2058">
        <v>384.89</v>
      </c>
      <c r="AD2058">
        <v>0</v>
      </c>
      <c r="AE2058">
        <v>0</v>
      </c>
      <c r="AF2058">
        <v>87.17</v>
      </c>
      <c r="AG2058">
        <v>11.6</v>
      </c>
      <c r="AH2058">
        <v>0</v>
      </c>
      <c r="AI2058">
        <v>1</v>
      </c>
      <c r="AJ2058">
        <v>10.7</v>
      </c>
      <c r="AK2058">
        <v>33.18</v>
      </c>
      <c r="AL2058">
        <v>1</v>
      </c>
      <c r="AN2058">
        <v>0</v>
      </c>
      <c r="AO2058">
        <v>1</v>
      </c>
      <c r="AP2058">
        <v>0</v>
      </c>
      <c r="AQ2058">
        <v>0</v>
      </c>
      <c r="AR2058">
        <v>0</v>
      </c>
      <c r="AS2058" t="s">
        <v>3</v>
      </c>
      <c r="AT2058">
        <v>0.84</v>
      </c>
      <c r="AU2058" t="s">
        <v>3</v>
      </c>
      <c r="AV2058">
        <v>0</v>
      </c>
      <c r="AW2058">
        <v>2</v>
      </c>
      <c r="AX2058">
        <v>35813936</v>
      </c>
      <c r="AY2058">
        <v>1</v>
      </c>
      <c r="AZ2058">
        <v>0</v>
      </c>
      <c r="BA2058">
        <v>2039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CX2058">
        <f>Y2058*Source!I2021</f>
        <v>0.30743999999999999</v>
      </c>
      <c r="CY2058">
        <f>AB2058</f>
        <v>932.72</v>
      </c>
      <c r="CZ2058">
        <f>AF2058</f>
        <v>87.17</v>
      </c>
      <c r="DA2058">
        <f>AJ2058</f>
        <v>10.7</v>
      </c>
      <c r="DB2058">
        <f t="shared" si="337"/>
        <v>73.22</v>
      </c>
      <c r="DC2058">
        <f t="shared" si="338"/>
        <v>9.74</v>
      </c>
    </row>
    <row r="2059" spans="1:107">
      <c r="A2059">
        <f>ROW(Source!A2021)</f>
        <v>2021</v>
      </c>
      <c r="B2059">
        <v>35806607</v>
      </c>
      <c r="C2059">
        <v>35813922</v>
      </c>
      <c r="D2059">
        <v>29114332</v>
      </c>
      <c r="E2059">
        <v>1</v>
      </c>
      <c r="F2059">
        <v>1</v>
      </c>
      <c r="G2059">
        <v>1</v>
      </c>
      <c r="H2059">
        <v>3</v>
      </c>
      <c r="I2059" t="s">
        <v>628</v>
      </c>
      <c r="J2059" t="s">
        <v>654</v>
      </c>
      <c r="K2059" t="s">
        <v>630</v>
      </c>
      <c r="L2059">
        <v>1348</v>
      </c>
      <c r="N2059">
        <v>1009</v>
      </c>
      <c r="O2059" t="s">
        <v>29</v>
      </c>
      <c r="P2059" t="s">
        <v>29</v>
      </c>
      <c r="Q2059">
        <v>1000</v>
      </c>
      <c r="W2059">
        <v>0</v>
      </c>
      <c r="X2059">
        <v>233971917</v>
      </c>
      <c r="Y2059">
        <v>1.23E-2</v>
      </c>
      <c r="AA2059">
        <v>54619.68</v>
      </c>
      <c r="AB2059">
        <v>0</v>
      </c>
      <c r="AC2059">
        <v>0</v>
      </c>
      <c r="AD2059">
        <v>0</v>
      </c>
      <c r="AE2059">
        <v>11978</v>
      </c>
      <c r="AF2059">
        <v>0</v>
      </c>
      <c r="AG2059">
        <v>0</v>
      </c>
      <c r="AH2059">
        <v>0</v>
      </c>
      <c r="AI2059">
        <v>4.5599999999999996</v>
      </c>
      <c r="AJ2059">
        <v>1</v>
      </c>
      <c r="AK2059">
        <v>1</v>
      </c>
      <c r="AL2059">
        <v>1</v>
      </c>
      <c r="AN2059">
        <v>0</v>
      </c>
      <c r="AO2059">
        <v>1</v>
      </c>
      <c r="AP2059">
        <v>0</v>
      </c>
      <c r="AQ2059">
        <v>0</v>
      </c>
      <c r="AR2059">
        <v>0</v>
      </c>
      <c r="AS2059" t="s">
        <v>3</v>
      </c>
      <c r="AT2059">
        <v>1.23E-2</v>
      </c>
      <c r="AU2059" t="s">
        <v>3</v>
      </c>
      <c r="AV2059">
        <v>0</v>
      </c>
      <c r="AW2059">
        <v>2</v>
      </c>
      <c r="AX2059">
        <v>35813937</v>
      </c>
      <c r="AY2059">
        <v>1</v>
      </c>
      <c r="AZ2059">
        <v>0</v>
      </c>
      <c r="BA2059">
        <v>2040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CX2059">
        <f>Y2059*Source!I2021</f>
        <v>4.5018000000000002E-3</v>
      </c>
      <c r="CY2059">
        <f>AA2059</f>
        <v>54619.68</v>
      </c>
      <c r="CZ2059">
        <f>AE2059</f>
        <v>11978</v>
      </c>
      <c r="DA2059">
        <f>AI2059</f>
        <v>4.5599999999999996</v>
      </c>
      <c r="DB2059">
        <f t="shared" si="337"/>
        <v>147.33000000000001</v>
      </c>
      <c r="DC2059">
        <f t="shared" si="338"/>
        <v>0</v>
      </c>
    </row>
    <row r="2060" spans="1:107">
      <c r="A2060">
        <f>ROW(Source!A2021)</f>
        <v>2021</v>
      </c>
      <c r="B2060">
        <v>35806607</v>
      </c>
      <c r="C2060">
        <v>35813922</v>
      </c>
      <c r="D2060">
        <v>29130788</v>
      </c>
      <c r="E2060">
        <v>1</v>
      </c>
      <c r="F2060">
        <v>1</v>
      </c>
      <c r="G2060">
        <v>1</v>
      </c>
      <c r="H2060">
        <v>3</v>
      </c>
      <c r="I2060" t="s">
        <v>655</v>
      </c>
      <c r="J2060" t="s">
        <v>656</v>
      </c>
      <c r="K2060" t="s">
        <v>657</v>
      </c>
      <c r="L2060">
        <v>1339</v>
      </c>
      <c r="N2060">
        <v>1007</v>
      </c>
      <c r="O2060" t="s">
        <v>638</v>
      </c>
      <c r="P2060" t="s">
        <v>638</v>
      </c>
      <c r="Q2060">
        <v>1</v>
      </c>
      <c r="W2060">
        <v>0</v>
      </c>
      <c r="X2060">
        <v>23409818</v>
      </c>
      <c r="Y2060">
        <v>2.88</v>
      </c>
      <c r="AA2060">
        <v>14208.11</v>
      </c>
      <c r="AB2060">
        <v>0</v>
      </c>
      <c r="AC2060">
        <v>0</v>
      </c>
      <c r="AD2060">
        <v>0</v>
      </c>
      <c r="AE2060">
        <v>2156.0100000000002</v>
      </c>
      <c r="AF2060">
        <v>0</v>
      </c>
      <c r="AG2060">
        <v>0</v>
      </c>
      <c r="AH2060">
        <v>0</v>
      </c>
      <c r="AI2060">
        <v>6.59</v>
      </c>
      <c r="AJ2060">
        <v>1</v>
      </c>
      <c r="AK2060">
        <v>1</v>
      </c>
      <c r="AL2060">
        <v>1</v>
      </c>
      <c r="AN2060">
        <v>0</v>
      </c>
      <c r="AO2060">
        <v>1</v>
      </c>
      <c r="AP2060">
        <v>0</v>
      </c>
      <c r="AQ2060">
        <v>0</v>
      </c>
      <c r="AR2060">
        <v>0</v>
      </c>
      <c r="AS2060" t="s">
        <v>3</v>
      </c>
      <c r="AT2060">
        <v>2.88</v>
      </c>
      <c r="AU2060" t="s">
        <v>3</v>
      </c>
      <c r="AV2060">
        <v>0</v>
      </c>
      <c r="AW2060">
        <v>2</v>
      </c>
      <c r="AX2060">
        <v>35813938</v>
      </c>
      <c r="AY2060">
        <v>1</v>
      </c>
      <c r="AZ2060">
        <v>0</v>
      </c>
      <c r="BA2060">
        <v>2041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CX2060">
        <f>Y2060*Source!I2021</f>
        <v>1.0540799999999999</v>
      </c>
      <c r="CY2060">
        <f>AA2060</f>
        <v>14208.11</v>
      </c>
      <c r="CZ2060">
        <f>AE2060</f>
        <v>2156.0100000000002</v>
      </c>
      <c r="DA2060">
        <f>AI2060</f>
        <v>6.59</v>
      </c>
      <c r="DB2060">
        <f t="shared" si="337"/>
        <v>6209.31</v>
      </c>
      <c r="DC2060">
        <f t="shared" si="338"/>
        <v>0</v>
      </c>
    </row>
    <row r="2061" spans="1:107">
      <c r="A2061">
        <f>ROW(Source!A2022)</f>
        <v>2022</v>
      </c>
      <c r="B2061">
        <v>35806607</v>
      </c>
      <c r="C2061">
        <v>35813939</v>
      </c>
      <c r="D2061">
        <v>18408291</v>
      </c>
      <c r="E2061">
        <v>1</v>
      </c>
      <c r="F2061">
        <v>1</v>
      </c>
      <c r="G2061">
        <v>1</v>
      </c>
      <c r="H2061">
        <v>1</v>
      </c>
      <c r="I2061" t="s">
        <v>658</v>
      </c>
      <c r="J2061" t="s">
        <v>3</v>
      </c>
      <c r="K2061" t="s">
        <v>659</v>
      </c>
      <c r="L2061">
        <v>1369</v>
      </c>
      <c r="N2061">
        <v>1013</v>
      </c>
      <c r="O2061" t="s">
        <v>583</v>
      </c>
      <c r="P2061" t="s">
        <v>583</v>
      </c>
      <c r="Q2061">
        <v>1</v>
      </c>
      <c r="W2061">
        <v>0</v>
      </c>
      <c r="X2061">
        <v>1933892413</v>
      </c>
      <c r="Y2061">
        <v>35.948999999999998</v>
      </c>
      <c r="AA2061">
        <v>0</v>
      </c>
      <c r="AB2061">
        <v>0</v>
      </c>
      <c r="AC2061">
        <v>0</v>
      </c>
      <c r="AD2061">
        <v>271.12</v>
      </c>
      <c r="AE2061">
        <v>0</v>
      </c>
      <c r="AF2061">
        <v>0</v>
      </c>
      <c r="AG2061">
        <v>0</v>
      </c>
      <c r="AH2061">
        <v>271.12</v>
      </c>
      <c r="AI2061">
        <v>1</v>
      </c>
      <c r="AJ2061">
        <v>1</v>
      </c>
      <c r="AK2061">
        <v>1</v>
      </c>
      <c r="AL2061">
        <v>1</v>
      </c>
      <c r="AN2061">
        <v>0</v>
      </c>
      <c r="AO2061">
        <v>1</v>
      </c>
      <c r="AP2061">
        <v>1</v>
      </c>
      <c r="AQ2061">
        <v>0</v>
      </c>
      <c r="AR2061">
        <v>0</v>
      </c>
      <c r="AS2061" t="s">
        <v>3</v>
      </c>
      <c r="AT2061">
        <v>31.26</v>
      </c>
      <c r="AU2061" t="s">
        <v>144</v>
      </c>
      <c r="AV2061">
        <v>1</v>
      </c>
      <c r="AW2061">
        <v>2</v>
      </c>
      <c r="AX2061">
        <v>35813947</v>
      </c>
      <c r="AY2061">
        <v>2</v>
      </c>
      <c r="AZ2061">
        <v>131072</v>
      </c>
      <c r="BA2061">
        <v>2042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CX2061">
        <f>Y2061*Source!I2022</f>
        <v>13.157333999999999</v>
      </c>
      <c r="CY2061">
        <f>AD2061</f>
        <v>271.12</v>
      </c>
      <c r="CZ2061">
        <f>AH2061</f>
        <v>271.12</v>
      </c>
      <c r="DA2061">
        <f>AL2061</f>
        <v>1</v>
      </c>
      <c r="DB2061">
        <f>ROUND((ROUND(AT2061*CZ2061,2)*1.15),2)</f>
        <v>9746.49</v>
      </c>
      <c r="DC2061">
        <f>ROUND((ROUND(AT2061*AG2061,2)*1.15),2)</f>
        <v>0</v>
      </c>
    </row>
    <row r="2062" spans="1:107">
      <c r="A2062">
        <f>ROW(Source!A2022)</f>
        <v>2022</v>
      </c>
      <c r="B2062">
        <v>35806607</v>
      </c>
      <c r="C2062">
        <v>35813939</v>
      </c>
      <c r="D2062">
        <v>121548</v>
      </c>
      <c r="E2062">
        <v>1</v>
      </c>
      <c r="F2062">
        <v>1</v>
      </c>
      <c r="G2062">
        <v>1</v>
      </c>
      <c r="H2062">
        <v>1</v>
      </c>
      <c r="I2062" t="s">
        <v>34</v>
      </c>
      <c r="J2062" t="s">
        <v>3</v>
      </c>
      <c r="K2062" t="s">
        <v>584</v>
      </c>
      <c r="L2062">
        <v>608254</v>
      </c>
      <c r="N2062">
        <v>1013</v>
      </c>
      <c r="O2062" t="s">
        <v>585</v>
      </c>
      <c r="P2062" t="s">
        <v>585</v>
      </c>
      <c r="Q2062">
        <v>1</v>
      </c>
      <c r="W2062">
        <v>0</v>
      </c>
      <c r="X2062">
        <v>-185737400</v>
      </c>
      <c r="Y2062">
        <v>8.375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1</v>
      </c>
      <c r="AJ2062">
        <v>1</v>
      </c>
      <c r="AK2062">
        <v>1</v>
      </c>
      <c r="AL2062">
        <v>1</v>
      </c>
      <c r="AN2062">
        <v>0</v>
      </c>
      <c r="AO2062">
        <v>1</v>
      </c>
      <c r="AP2062">
        <v>1</v>
      </c>
      <c r="AQ2062">
        <v>0</v>
      </c>
      <c r="AR2062">
        <v>0</v>
      </c>
      <c r="AS2062" t="s">
        <v>3</v>
      </c>
      <c r="AT2062">
        <v>6.7</v>
      </c>
      <c r="AU2062" t="s">
        <v>143</v>
      </c>
      <c r="AV2062">
        <v>2</v>
      </c>
      <c r="AW2062">
        <v>2</v>
      </c>
      <c r="AX2062">
        <v>35813948</v>
      </c>
      <c r="AY2062">
        <v>1</v>
      </c>
      <c r="AZ2062">
        <v>0</v>
      </c>
      <c r="BA2062">
        <v>2043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CX2062">
        <f>Y2062*Source!I2022</f>
        <v>3.0652499999999998</v>
      </c>
      <c r="CY2062">
        <f>AD2062</f>
        <v>0</v>
      </c>
      <c r="CZ2062">
        <f>AH2062</f>
        <v>0</v>
      </c>
      <c r="DA2062">
        <f>AL2062</f>
        <v>1</v>
      </c>
      <c r="DB2062">
        <f>ROUND((ROUND(AT2062*CZ2062,2)*1.25),2)</f>
        <v>0</v>
      </c>
      <c r="DC2062">
        <f>ROUND((ROUND(AT2062*AG2062,2)*1.25),2)</f>
        <v>0</v>
      </c>
    </row>
    <row r="2063" spans="1:107">
      <c r="A2063">
        <f>ROW(Source!A2022)</f>
        <v>2022</v>
      </c>
      <c r="B2063">
        <v>35806607</v>
      </c>
      <c r="C2063">
        <v>35813939</v>
      </c>
      <c r="D2063">
        <v>29172710</v>
      </c>
      <c r="E2063">
        <v>1</v>
      </c>
      <c r="F2063">
        <v>1</v>
      </c>
      <c r="G2063">
        <v>1</v>
      </c>
      <c r="H2063">
        <v>2</v>
      </c>
      <c r="I2063" t="s">
        <v>593</v>
      </c>
      <c r="J2063" t="s">
        <v>594</v>
      </c>
      <c r="K2063" t="s">
        <v>595</v>
      </c>
      <c r="L2063">
        <v>1368</v>
      </c>
      <c r="N2063">
        <v>1011</v>
      </c>
      <c r="O2063" t="s">
        <v>589</v>
      </c>
      <c r="P2063" t="s">
        <v>589</v>
      </c>
      <c r="Q2063">
        <v>1</v>
      </c>
      <c r="W2063">
        <v>0</v>
      </c>
      <c r="X2063">
        <v>-1676841219</v>
      </c>
      <c r="Y2063">
        <v>8.375</v>
      </c>
      <c r="AA2063">
        <v>0</v>
      </c>
      <c r="AB2063">
        <v>539.16</v>
      </c>
      <c r="AC2063">
        <v>333.79</v>
      </c>
      <c r="AD2063">
        <v>0</v>
      </c>
      <c r="AE2063">
        <v>0</v>
      </c>
      <c r="AF2063">
        <v>46.56</v>
      </c>
      <c r="AG2063">
        <v>10.06</v>
      </c>
      <c r="AH2063">
        <v>0</v>
      </c>
      <c r="AI2063">
        <v>1</v>
      </c>
      <c r="AJ2063">
        <v>11.58</v>
      </c>
      <c r="AK2063">
        <v>33.18</v>
      </c>
      <c r="AL2063">
        <v>1</v>
      </c>
      <c r="AN2063">
        <v>0</v>
      </c>
      <c r="AO2063">
        <v>1</v>
      </c>
      <c r="AP2063">
        <v>1</v>
      </c>
      <c r="AQ2063">
        <v>0</v>
      </c>
      <c r="AR2063">
        <v>0</v>
      </c>
      <c r="AS2063" t="s">
        <v>3</v>
      </c>
      <c r="AT2063">
        <v>6.7</v>
      </c>
      <c r="AU2063" t="s">
        <v>143</v>
      </c>
      <c r="AV2063">
        <v>0</v>
      </c>
      <c r="AW2063">
        <v>2</v>
      </c>
      <c r="AX2063">
        <v>35813949</v>
      </c>
      <c r="AY2063">
        <v>1</v>
      </c>
      <c r="AZ2063">
        <v>0</v>
      </c>
      <c r="BA2063">
        <v>2044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CX2063">
        <f>Y2063*Source!I2022</f>
        <v>3.0652499999999998</v>
      </c>
      <c r="CY2063">
        <f>AB2063</f>
        <v>539.16</v>
      </c>
      <c r="CZ2063">
        <f>AF2063</f>
        <v>46.56</v>
      </c>
      <c r="DA2063">
        <f>AJ2063</f>
        <v>11.58</v>
      </c>
      <c r="DB2063">
        <f>ROUND((ROUND(AT2063*CZ2063,2)*1.25),2)</f>
        <v>389.94</v>
      </c>
      <c r="DC2063">
        <f>ROUND((ROUND(AT2063*AG2063,2)*1.25),2)</f>
        <v>84.25</v>
      </c>
    </row>
    <row r="2064" spans="1:107">
      <c r="A2064">
        <f>ROW(Source!A2022)</f>
        <v>2022</v>
      </c>
      <c r="B2064">
        <v>35806607</v>
      </c>
      <c r="C2064">
        <v>35813939</v>
      </c>
      <c r="D2064">
        <v>29173472</v>
      </c>
      <c r="E2064">
        <v>1</v>
      </c>
      <c r="F2064">
        <v>1</v>
      </c>
      <c r="G2064">
        <v>1</v>
      </c>
      <c r="H2064">
        <v>2</v>
      </c>
      <c r="I2064" t="s">
        <v>660</v>
      </c>
      <c r="J2064" t="s">
        <v>661</v>
      </c>
      <c r="K2064" t="s">
        <v>662</v>
      </c>
      <c r="L2064">
        <v>1368</v>
      </c>
      <c r="N2064">
        <v>1011</v>
      </c>
      <c r="O2064" t="s">
        <v>589</v>
      </c>
      <c r="P2064" t="s">
        <v>589</v>
      </c>
      <c r="Q2064">
        <v>1</v>
      </c>
      <c r="W2064">
        <v>0</v>
      </c>
      <c r="X2064">
        <v>275932499</v>
      </c>
      <c r="Y2064">
        <v>13.75</v>
      </c>
      <c r="AA2064">
        <v>0</v>
      </c>
      <c r="AB2064">
        <v>12.75</v>
      </c>
      <c r="AC2064">
        <v>0</v>
      </c>
      <c r="AD2064">
        <v>0</v>
      </c>
      <c r="AE2064">
        <v>0</v>
      </c>
      <c r="AF2064">
        <v>3</v>
      </c>
      <c r="AG2064">
        <v>0</v>
      </c>
      <c r="AH2064">
        <v>0</v>
      </c>
      <c r="AI2064">
        <v>1</v>
      </c>
      <c r="AJ2064">
        <v>4.25</v>
      </c>
      <c r="AK2064">
        <v>33.18</v>
      </c>
      <c r="AL2064">
        <v>1</v>
      </c>
      <c r="AN2064">
        <v>0</v>
      </c>
      <c r="AO2064">
        <v>1</v>
      </c>
      <c r="AP2064">
        <v>1</v>
      </c>
      <c r="AQ2064">
        <v>0</v>
      </c>
      <c r="AR2064">
        <v>0</v>
      </c>
      <c r="AS2064" t="s">
        <v>3</v>
      </c>
      <c r="AT2064">
        <v>11</v>
      </c>
      <c r="AU2064" t="s">
        <v>143</v>
      </c>
      <c r="AV2064">
        <v>0</v>
      </c>
      <c r="AW2064">
        <v>2</v>
      </c>
      <c r="AX2064">
        <v>35813950</v>
      </c>
      <c r="AY2064">
        <v>1</v>
      </c>
      <c r="AZ2064">
        <v>0</v>
      </c>
      <c r="BA2064">
        <v>2045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CX2064">
        <f>Y2064*Source!I2022</f>
        <v>5.0324999999999998</v>
      </c>
      <c r="CY2064">
        <f>AB2064</f>
        <v>12.75</v>
      </c>
      <c r="CZ2064">
        <f>AF2064</f>
        <v>3</v>
      </c>
      <c r="DA2064">
        <f>AJ2064</f>
        <v>4.25</v>
      </c>
      <c r="DB2064">
        <f>ROUND((ROUND(AT2064*CZ2064,2)*1.25),2)</f>
        <v>41.25</v>
      </c>
      <c r="DC2064">
        <f>ROUND((ROUND(AT2064*AG2064,2)*1.25),2)</f>
        <v>0</v>
      </c>
    </row>
    <row r="2065" spans="1:107">
      <c r="A2065">
        <f>ROW(Source!A2022)</f>
        <v>2022</v>
      </c>
      <c r="B2065">
        <v>35806607</v>
      </c>
      <c r="C2065">
        <v>35813939</v>
      </c>
      <c r="D2065">
        <v>29174913</v>
      </c>
      <c r="E2065">
        <v>1</v>
      </c>
      <c r="F2065">
        <v>1</v>
      </c>
      <c r="G2065">
        <v>1</v>
      </c>
      <c r="H2065">
        <v>2</v>
      </c>
      <c r="I2065" t="s">
        <v>601</v>
      </c>
      <c r="J2065" t="s">
        <v>602</v>
      </c>
      <c r="K2065" t="s">
        <v>603</v>
      </c>
      <c r="L2065">
        <v>1368</v>
      </c>
      <c r="N2065">
        <v>1011</v>
      </c>
      <c r="O2065" t="s">
        <v>589</v>
      </c>
      <c r="P2065" t="s">
        <v>589</v>
      </c>
      <c r="Q2065">
        <v>1</v>
      </c>
      <c r="W2065">
        <v>0</v>
      </c>
      <c r="X2065">
        <v>458544584</v>
      </c>
      <c r="Y2065">
        <v>0.4375</v>
      </c>
      <c r="AA2065">
        <v>0</v>
      </c>
      <c r="AB2065">
        <v>932.72</v>
      </c>
      <c r="AC2065">
        <v>384.89</v>
      </c>
      <c r="AD2065">
        <v>0</v>
      </c>
      <c r="AE2065">
        <v>0</v>
      </c>
      <c r="AF2065">
        <v>87.17</v>
      </c>
      <c r="AG2065">
        <v>11.6</v>
      </c>
      <c r="AH2065">
        <v>0</v>
      </c>
      <c r="AI2065">
        <v>1</v>
      </c>
      <c r="AJ2065">
        <v>10.7</v>
      </c>
      <c r="AK2065">
        <v>33.18</v>
      </c>
      <c r="AL2065">
        <v>1</v>
      </c>
      <c r="AN2065">
        <v>0</v>
      </c>
      <c r="AO2065">
        <v>1</v>
      </c>
      <c r="AP2065">
        <v>1</v>
      </c>
      <c r="AQ2065">
        <v>0</v>
      </c>
      <c r="AR2065">
        <v>0</v>
      </c>
      <c r="AS2065" t="s">
        <v>3</v>
      </c>
      <c r="AT2065">
        <v>0.35</v>
      </c>
      <c r="AU2065" t="s">
        <v>143</v>
      </c>
      <c r="AV2065">
        <v>0</v>
      </c>
      <c r="AW2065">
        <v>2</v>
      </c>
      <c r="AX2065">
        <v>35813951</v>
      </c>
      <c r="AY2065">
        <v>1</v>
      </c>
      <c r="AZ2065">
        <v>0</v>
      </c>
      <c r="BA2065">
        <v>2046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CX2065">
        <f>Y2065*Source!I2022</f>
        <v>0.16012499999999999</v>
      </c>
      <c r="CY2065">
        <f>AB2065</f>
        <v>932.72</v>
      </c>
      <c r="CZ2065">
        <f>AF2065</f>
        <v>87.17</v>
      </c>
      <c r="DA2065">
        <f>AJ2065</f>
        <v>10.7</v>
      </c>
      <c r="DB2065">
        <f>ROUND((ROUND(AT2065*CZ2065,2)*1.25),2)</f>
        <v>38.14</v>
      </c>
      <c r="DC2065">
        <f>ROUND((ROUND(AT2065*AG2065,2)*1.25),2)</f>
        <v>5.08</v>
      </c>
    </row>
    <row r="2066" spans="1:107">
      <c r="A2066">
        <f>ROW(Source!A2022)</f>
        <v>2022</v>
      </c>
      <c r="B2066">
        <v>35806607</v>
      </c>
      <c r="C2066">
        <v>35813939</v>
      </c>
      <c r="D2066">
        <v>29114687</v>
      </c>
      <c r="E2066">
        <v>1</v>
      </c>
      <c r="F2066">
        <v>1</v>
      </c>
      <c r="G2066">
        <v>1</v>
      </c>
      <c r="H2066">
        <v>3</v>
      </c>
      <c r="I2066" t="s">
        <v>663</v>
      </c>
      <c r="J2066" t="s">
        <v>664</v>
      </c>
      <c r="K2066" t="s">
        <v>665</v>
      </c>
      <c r="L2066">
        <v>1348</v>
      </c>
      <c r="N2066">
        <v>1009</v>
      </c>
      <c r="O2066" t="s">
        <v>29</v>
      </c>
      <c r="P2066" t="s">
        <v>29</v>
      </c>
      <c r="Q2066">
        <v>1000</v>
      </c>
      <c r="W2066">
        <v>0</v>
      </c>
      <c r="X2066">
        <v>157955001</v>
      </c>
      <c r="Y2066">
        <v>1.8E-3</v>
      </c>
      <c r="AA2066">
        <v>105069.06</v>
      </c>
      <c r="AB2066">
        <v>0</v>
      </c>
      <c r="AC2066">
        <v>0</v>
      </c>
      <c r="AD2066">
        <v>0</v>
      </c>
      <c r="AE2066">
        <v>16974</v>
      </c>
      <c r="AF2066">
        <v>0</v>
      </c>
      <c r="AG2066">
        <v>0</v>
      </c>
      <c r="AH2066">
        <v>0</v>
      </c>
      <c r="AI2066">
        <v>6.19</v>
      </c>
      <c r="AJ2066">
        <v>1</v>
      </c>
      <c r="AK2066">
        <v>1</v>
      </c>
      <c r="AL2066">
        <v>1</v>
      </c>
      <c r="AN2066">
        <v>0</v>
      </c>
      <c r="AO2066">
        <v>1</v>
      </c>
      <c r="AP2066">
        <v>0</v>
      </c>
      <c r="AQ2066">
        <v>0</v>
      </c>
      <c r="AR2066">
        <v>0</v>
      </c>
      <c r="AS2066" t="s">
        <v>3</v>
      </c>
      <c r="AT2066">
        <v>1.8E-3</v>
      </c>
      <c r="AU2066" t="s">
        <v>3</v>
      </c>
      <c r="AV2066">
        <v>0</v>
      </c>
      <c r="AW2066">
        <v>2</v>
      </c>
      <c r="AX2066">
        <v>35813952</v>
      </c>
      <c r="AY2066">
        <v>1</v>
      </c>
      <c r="AZ2066">
        <v>0</v>
      </c>
      <c r="BA2066">
        <v>2047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CX2066">
        <f>Y2066*Source!I2022</f>
        <v>6.5879999999999997E-4</v>
      </c>
      <c r="CY2066">
        <f>AA2066</f>
        <v>105069.06</v>
      </c>
      <c r="CZ2066">
        <f>AE2066</f>
        <v>16974</v>
      </c>
      <c r="DA2066">
        <f>AI2066</f>
        <v>6.19</v>
      </c>
      <c r="DB2066">
        <f>ROUND(ROUND(AT2066*CZ2066,2),2)</f>
        <v>30.55</v>
      </c>
      <c r="DC2066">
        <f>ROUND(ROUND(AT2066*AG2066,2),2)</f>
        <v>0</v>
      </c>
    </row>
    <row r="2067" spans="1:107">
      <c r="A2067">
        <f>ROW(Source!A2022)</f>
        <v>2022</v>
      </c>
      <c r="B2067">
        <v>35806607</v>
      </c>
      <c r="C2067">
        <v>35813939</v>
      </c>
      <c r="D2067">
        <v>29115292</v>
      </c>
      <c r="E2067">
        <v>1</v>
      </c>
      <c r="F2067">
        <v>1</v>
      </c>
      <c r="G2067">
        <v>1</v>
      </c>
      <c r="H2067">
        <v>3</v>
      </c>
      <c r="I2067" t="s">
        <v>666</v>
      </c>
      <c r="J2067" t="s">
        <v>667</v>
      </c>
      <c r="K2067" t="s">
        <v>668</v>
      </c>
      <c r="L2067">
        <v>1339</v>
      </c>
      <c r="N2067">
        <v>1007</v>
      </c>
      <c r="O2067" t="s">
        <v>638</v>
      </c>
      <c r="P2067" t="s">
        <v>638</v>
      </c>
      <c r="Q2067">
        <v>1</v>
      </c>
      <c r="W2067">
        <v>0</v>
      </c>
      <c r="X2067">
        <v>582810497</v>
      </c>
      <c r="Y2067">
        <v>1.24</v>
      </c>
      <c r="AA2067">
        <v>29691.33</v>
      </c>
      <c r="AB2067">
        <v>0</v>
      </c>
      <c r="AC2067">
        <v>0</v>
      </c>
      <c r="AD2067">
        <v>0</v>
      </c>
      <c r="AE2067">
        <v>4478.33</v>
      </c>
      <c r="AF2067">
        <v>0</v>
      </c>
      <c r="AG2067">
        <v>0</v>
      </c>
      <c r="AH2067">
        <v>0</v>
      </c>
      <c r="AI2067">
        <v>6.63</v>
      </c>
      <c r="AJ2067">
        <v>1</v>
      </c>
      <c r="AK2067">
        <v>1</v>
      </c>
      <c r="AL2067">
        <v>1</v>
      </c>
      <c r="AN2067">
        <v>0</v>
      </c>
      <c r="AO2067">
        <v>1</v>
      </c>
      <c r="AP2067">
        <v>0</v>
      </c>
      <c r="AQ2067">
        <v>0</v>
      </c>
      <c r="AR2067">
        <v>0</v>
      </c>
      <c r="AS2067" t="s">
        <v>3</v>
      </c>
      <c r="AT2067">
        <v>1.24</v>
      </c>
      <c r="AU2067" t="s">
        <v>3</v>
      </c>
      <c r="AV2067">
        <v>0</v>
      </c>
      <c r="AW2067">
        <v>2</v>
      </c>
      <c r="AX2067">
        <v>35813953</v>
      </c>
      <c r="AY2067">
        <v>1</v>
      </c>
      <c r="AZ2067">
        <v>0</v>
      </c>
      <c r="BA2067">
        <v>2048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CX2067">
        <f>Y2067*Source!I2022</f>
        <v>0.45383999999999997</v>
      </c>
      <c r="CY2067">
        <f>AA2067</f>
        <v>29691.33</v>
      </c>
      <c r="CZ2067">
        <f>AE2067</f>
        <v>4478.33</v>
      </c>
      <c r="DA2067">
        <f>AI2067</f>
        <v>6.63</v>
      </c>
      <c r="DB2067">
        <f>ROUND(ROUND(AT2067*CZ2067,2),2)</f>
        <v>5553.13</v>
      </c>
      <c r="DC2067">
        <f>ROUND(ROUND(AT2067*AG2067,2),2)</f>
        <v>0</v>
      </c>
    </row>
    <row r="2068" spans="1:107">
      <c r="A2068">
        <f>ROW(Source!A2023)</f>
        <v>2023</v>
      </c>
      <c r="B2068">
        <v>35806607</v>
      </c>
      <c r="C2068">
        <v>35813954</v>
      </c>
      <c r="D2068">
        <v>18410542</v>
      </c>
      <c r="E2068">
        <v>1</v>
      </c>
      <c r="F2068">
        <v>1</v>
      </c>
      <c r="G2068">
        <v>1</v>
      </c>
      <c r="H2068">
        <v>1</v>
      </c>
      <c r="I2068" t="s">
        <v>880</v>
      </c>
      <c r="J2068" t="s">
        <v>3</v>
      </c>
      <c r="K2068" t="s">
        <v>881</v>
      </c>
      <c r="L2068">
        <v>1369</v>
      </c>
      <c r="N2068">
        <v>1013</v>
      </c>
      <c r="O2068" t="s">
        <v>583</v>
      </c>
      <c r="P2068" t="s">
        <v>583</v>
      </c>
      <c r="Q2068">
        <v>1</v>
      </c>
      <c r="W2068">
        <v>0</v>
      </c>
      <c r="X2068">
        <v>1415306217</v>
      </c>
      <c r="Y2068">
        <v>36.121499999999997</v>
      </c>
      <c r="AA2068">
        <v>0</v>
      </c>
      <c r="AB2068">
        <v>0</v>
      </c>
      <c r="AC2068">
        <v>0</v>
      </c>
      <c r="AD2068">
        <v>275.77</v>
      </c>
      <c r="AE2068">
        <v>0</v>
      </c>
      <c r="AF2068">
        <v>0</v>
      </c>
      <c r="AG2068">
        <v>0</v>
      </c>
      <c r="AH2068">
        <v>275.77</v>
      </c>
      <c r="AI2068">
        <v>1</v>
      </c>
      <c r="AJ2068">
        <v>1</v>
      </c>
      <c r="AK2068">
        <v>1</v>
      </c>
      <c r="AL2068">
        <v>1</v>
      </c>
      <c r="AN2068">
        <v>0</v>
      </c>
      <c r="AO2068">
        <v>1</v>
      </c>
      <c r="AP2068">
        <v>1</v>
      </c>
      <c r="AQ2068">
        <v>0</v>
      </c>
      <c r="AR2068">
        <v>0</v>
      </c>
      <c r="AS2068" t="s">
        <v>3</v>
      </c>
      <c r="AT2068">
        <v>31.41</v>
      </c>
      <c r="AU2068" t="s">
        <v>144</v>
      </c>
      <c r="AV2068">
        <v>1</v>
      </c>
      <c r="AW2068">
        <v>2</v>
      </c>
      <c r="AX2068">
        <v>35813963</v>
      </c>
      <c r="AY2068">
        <v>2</v>
      </c>
      <c r="AZ2068">
        <v>131072</v>
      </c>
      <c r="BA2068">
        <v>2049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CX2068">
        <f>Y2068*Source!I2023</f>
        <v>13.220469</v>
      </c>
      <c r="CY2068">
        <f>AD2068</f>
        <v>275.77</v>
      </c>
      <c r="CZ2068">
        <f>AH2068</f>
        <v>275.77</v>
      </c>
      <c r="DA2068">
        <f>AL2068</f>
        <v>1</v>
      </c>
      <c r="DB2068">
        <f>ROUND((ROUND(AT2068*CZ2068,2)*1.15),2)</f>
        <v>9961.23</v>
      </c>
      <c r="DC2068">
        <f>ROUND((ROUND(AT2068*AG2068,2)*1.15),2)</f>
        <v>0</v>
      </c>
    </row>
    <row r="2069" spans="1:107">
      <c r="A2069">
        <f>ROW(Source!A2023)</f>
        <v>2023</v>
      </c>
      <c r="B2069">
        <v>35806607</v>
      </c>
      <c r="C2069">
        <v>35813954</v>
      </c>
      <c r="D2069">
        <v>121548</v>
      </c>
      <c r="E2069">
        <v>1</v>
      </c>
      <c r="F2069">
        <v>1</v>
      </c>
      <c r="G2069">
        <v>1</v>
      </c>
      <c r="H2069">
        <v>1</v>
      </c>
      <c r="I2069" t="s">
        <v>34</v>
      </c>
      <c r="J2069" t="s">
        <v>3</v>
      </c>
      <c r="K2069" t="s">
        <v>584</v>
      </c>
      <c r="L2069">
        <v>608254</v>
      </c>
      <c r="N2069">
        <v>1013</v>
      </c>
      <c r="O2069" t="s">
        <v>585</v>
      </c>
      <c r="P2069" t="s">
        <v>585</v>
      </c>
      <c r="Q2069">
        <v>1</v>
      </c>
      <c r="W2069">
        <v>0</v>
      </c>
      <c r="X2069">
        <v>-185737400</v>
      </c>
      <c r="Y2069">
        <v>0.42500000000000004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1</v>
      </c>
      <c r="AJ2069">
        <v>1</v>
      </c>
      <c r="AK2069">
        <v>1</v>
      </c>
      <c r="AL2069">
        <v>1</v>
      </c>
      <c r="AN2069">
        <v>0</v>
      </c>
      <c r="AO2069">
        <v>1</v>
      </c>
      <c r="AP2069">
        <v>1</v>
      </c>
      <c r="AQ2069">
        <v>0</v>
      </c>
      <c r="AR2069">
        <v>0</v>
      </c>
      <c r="AS2069" t="s">
        <v>3</v>
      </c>
      <c r="AT2069">
        <v>0.34</v>
      </c>
      <c r="AU2069" t="s">
        <v>143</v>
      </c>
      <c r="AV2069">
        <v>2</v>
      </c>
      <c r="AW2069">
        <v>2</v>
      </c>
      <c r="AX2069">
        <v>35813964</v>
      </c>
      <c r="AY2069">
        <v>1</v>
      </c>
      <c r="AZ2069">
        <v>0</v>
      </c>
      <c r="BA2069">
        <v>2050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CX2069">
        <f>Y2069*Source!I2023</f>
        <v>0.15555000000000002</v>
      </c>
      <c r="CY2069">
        <f>AD2069</f>
        <v>0</v>
      </c>
      <c r="CZ2069">
        <f>AH2069</f>
        <v>0</v>
      </c>
      <c r="DA2069">
        <f>AL2069</f>
        <v>1</v>
      </c>
      <c r="DB2069">
        <f>ROUND((ROUND(AT2069*CZ2069,2)*1.25),2)</f>
        <v>0</v>
      </c>
      <c r="DC2069">
        <f>ROUND((ROUND(AT2069*AG2069,2)*1.25),2)</f>
        <v>0</v>
      </c>
    </row>
    <row r="2070" spans="1:107">
      <c r="A2070">
        <f>ROW(Source!A2023)</f>
        <v>2023</v>
      </c>
      <c r="B2070">
        <v>35806607</v>
      </c>
      <c r="C2070">
        <v>35813954</v>
      </c>
      <c r="D2070">
        <v>29172556</v>
      </c>
      <c r="E2070">
        <v>1</v>
      </c>
      <c r="F2070">
        <v>1</v>
      </c>
      <c r="G2070">
        <v>1</v>
      </c>
      <c r="H2070">
        <v>2</v>
      </c>
      <c r="I2070" t="s">
        <v>586</v>
      </c>
      <c r="J2070" t="s">
        <v>590</v>
      </c>
      <c r="K2070" t="s">
        <v>588</v>
      </c>
      <c r="L2070">
        <v>1368</v>
      </c>
      <c r="N2070">
        <v>1011</v>
      </c>
      <c r="O2070" t="s">
        <v>589</v>
      </c>
      <c r="P2070" t="s">
        <v>589</v>
      </c>
      <c r="Q2070">
        <v>1</v>
      </c>
      <c r="W2070">
        <v>0</v>
      </c>
      <c r="X2070">
        <v>-1302720870</v>
      </c>
      <c r="Y2070">
        <v>0.42500000000000004</v>
      </c>
      <c r="AA2070">
        <v>0</v>
      </c>
      <c r="AB2070">
        <v>466.71</v>
      </c>
      <c r="AC2070">
        <v>447.93</v>
      </c>
      <c r="AD2070">
        <v>0</v>
      </c>
      <c r="AE2070">
        <v>0</v>
      </c>
      <c r="AF2070">
        <v>31.26</v>
      </c>
      <c r="AG2070">
        <v>13.5</v>
      </c>
      <c r="AH2070">
        <v>0</v>
      </c>
      <c r="AI2070">
        <v>1</v>
      </c>
      <c r="AJ2070">
        <v>14.93</v>
      </c>
      <c r="AK2070">
        <v>33.18</v>
      </c>
      <c r="AL2070">
        <v>1</v>
      </c>
      <c r="AN2070">
        <v>0</v>
      </c>
      <c r="AO2070">
        <v>1</v>
      </c>
      <c r="AP2070">
        <v>1</v>
      </c>
      <c r="AQ2070">
        <v>0</v>
      </c>
      <c r="AR2070">
        <v>0</v>
      </c>
      <c r="AS2070" t="s">
        <v>3</v>
      </c>
      <c r="AT2070">
        <v>0.34</v>
      </c>
      <c r="AU2070" t="s">
        <v>143</v>
      </c>
      <c r="AV2070">
        <v>0</v>
      </c>
      <c r="AW2070">
        <v>2</v>
      </c>
      <c r="AX2070">
        <v>35813965</v>
      </c>
      <c r="AY2070">
        <v>1</v>
      </c>
      <c r="AZ2070">
        <v>0</v>
      </c>
      <c r="BA2070">
        <v>2051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CX2070">
        <f>Y2070*Source!I2023</f>
        <v>0.15555000000000002</v>
      </c>
      <c r="CY2070">
        <f>AB2070</f>
        <v>466.71</v>
      </c>
      <c r="CZ2070">
        <f>AF2070</f>
        <v>31.26</v>
      </c>
      <c r="DA2070">
        <f>AJ2070</f>
        <v>14.93</v>
      </c>
      <c r="DB2070">
        <f>ROUND((ROUND(AT2070*CZ2070,2)*1.25),2)</f>
        <v>13.29</v>
      </c>
      <c r="DC2070">
        <f>ROUND((ROUND(AT2070*AG2070,2)*1.25),2)</f>
        <v>5.74</v>
      </c>
    </row>
    <row r="2071" spans="1:107">
      <c r="A2071">
        <f>ROW(Source!A2023)</f>
        <v>2023</v>
      </c>
      <c r="B2071">
        <v>35806607</v>
      </c>
      <c r="C2071">
        <v>35813954</v>
      </c>
      <c r="D2071">
        <v>29174663</v>
      </c>
      <c r="E2071">
        <v>1</v>
      </c>
      <c r="F2071">
        <v>1</v>
      </c>
      <c r="G2071">
        <v>1</v>
      </c>
      <c r="H2071">
        <v>2</v>
      </c>
      <c r="I2071" t="s">
        <v>882</v>
      </c>
      <c r="J2071" t="s">
        <v>883</v>
      </c>
      <c r="K2071" t="s">
        <v>884</v>
      </c>
      <c r="L2071">
        <v>1368</v>
      </c>
      <c r="N2071">
        <v>1011</v>
      </c>
      <c r="O2071" t="s">
        <v>589</v>
      </c>
      <c r="P2071" t="s">
        <v>589</v>
      </c>
      <c r="Q2071">
        <v>1</v>
      </c>
      <c r="W2071">
        <v>0</v>
      </c>
      <c r="X2071">
        <v>494683813</v>
      </c>
      <c r="Y2071">
        <v>6.625</v>
      </c>
      <c r="AA2071">
        <v>0</v>
      </c>
      <c r="AB2071">
        <v>17.100000000000001</v>
      </c>
      <c r="AC2071">
        <v>0</v>
      </c>
      <c r="AD2071">
        <v>0</v>
      </c>
      <c r="AE2071">
        <v>0</v>
      </c>
      <c r="AF2071">
        <v>3.4</v>
      </c>
      <c r="AG2071">
        <v>0</v>
      </c>
      <c r="AH2071">
        <v>0</v>
      </c>
      <c r="AI2071">
        <v>1</v>
      </c>
      <c r="AJ2071">
        <v>5.03</v>
      </c>
      <c r="AK2071">
        <v>33.18</v>
      </c>
      <c r="AL2071">
        <v>1</v>
      </c>
      <c r="AN2071">
        <v>0</v>
      </c>
      <c r="AO2071">
        <v>1</v>
      </c>
      <c r="AP2071">
        <v>1</v>
      </c>
      <c r="AQ2071">
        <v>0</v>
      </c>
      <c r="AR2071">
        <v>0</v>
      </c>
      <c r="AS2071" t="s">
        <v>3</v>
      </c>
      <c r="AT2071">
        <v>5.3</v>
      </c>
      <c r="AU2071" t="s">
        <v>143</v>
      </c>
      <c r="AV2071">
        <v>0</v>
      </c>
      <c r="AW2071">
        <v>2</v>
      </c>
      <c r="AX2071">
        <v>35813966</v>
      </c>
      <c r="AY2071">
        <v>1</v>
      </c>
      <c r="AZ2071">
        <v>0</v>
      </c>
      <c r="BA2071">
        <v>2052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CX2071">
        <f>Y2071*Source!I2023</f>
        <v>2.42475</v>
      </c>
      <c r="CY2071">
        <f>AB2071</f>
        <v>17.100000000000001</v>
      </c>
      <c r="CZ2071">
        <f>AF2071</f>
        <v>3.4</v>
      </c>
      <c r="DA2071">
        <f>AJ2071</f>
        <v>5.03</v>
      </c>
      <c r="DB2071">
        <f>ROUND((ROUND(AT2071*CZ2071,2)*1.25),2)</f>
        <v>22.53</v>
      </c>
      <c r="DC2071">
        <f>ROUND((ROUND(AT2071*AG2071,2)*1.25),2)</f>
        <v>0</v>
      </c>
    </row>
    <row r="2072" spans="1:107">
      <c r="A2072">
        <f>ROW(Source!A2023)</f>
        <v>2023</v>
      </c>
      <c r="B2072">
        <v>35806607</v>
      </c>
      <c r="C2072">
        <v>35813954</v>
      </c>
      <c r="D2072">
        <v>29174913</v>
      </c>
      <c r="E2072">
        <v>1</v>
      </c>
      <c r="F2072">
        <v>1</v>
      </c>
      <c r="G2072">
        <v>1</v>
      </c>
      <c r="H2072">
        <v>2</v>
      </c>
      <c r="I2072" t="s">
        <v>601</v>
      </c>
      <c r="J2072" t="s">
        <v>602</v>
      </c>
      <c r="K2072" t="s">
        <v>603</v>
      </c>
      <c r="L2072">
        <v>1368</v>
      </c>
      <c r="N2072">
        <v>1011</v>
      </c>
      <c r="O2072" t="s">
        <v>589</v>
      </c>
      <c r="P2072" t="s">
        <v>589</v>
      </c>
      <c r="Q2072">
        <v>1</v>
      </c>
      <c r="W2072">
        <v>0</v>
      </c>
      <c r="X2072">
        <v>458544584</v>
      </c>
      <c r="Y2072">
        <v>0.6</v>
      </c>
      <c r="AA2072">
        <v>0</v>
      </c>
      <c r="AB2072">
        <v>932.72</v>
      </c>
      <c r="AC2072">
        <v>384.89</v>
      </c>
      <c r="AD2072">
        <v>0</v>
      </c>
      <c r="AE2072">
        <v>0</v>
      </c>
      <c r="AF2072">
        <v>87.17</v>
      </c>
      <c r="AG2072">
        <v>11.6</v>
      </c>
      <c r="AH2072">
        <v>0</v>
      </c>
      <c r="AI2072">
        <v>1</v>
      </c>
      <c r="AJ2072">
        <v>10.7</v>
      </c>
      <c r="AK2072">
        <v>33.18</v>
      </c>
      <c r="AL2072">
        <v>1</v>
      </c>
      <c r="AN2072">
        <v>0</v>
      </c>
      <c r="AO2072">
        <v>1</v>
      </c>
      <c r="AP2072">
        <v>1</v>
      </c>
      <c r="AQ2072">
        <v>0</v>
      </c>
      <c r="AR2072">
        <v>0</v>
      </c>
      <c r="AS2072" t="s">
        <v>3</v>
      </c>
      <c r="AT2072">
        <v>0.48</v>
      </c>
      <c r="AU2072" t="s">
        <v>143</v>
      </c>
      <c r="AV2072">
        <v>0</v>
      </c>
      <c r="AW2072">
        <v>2</v>
      </c>
      <c r="AX2072">
        <v>35813967</v>
      </c>
      <c r="AY2072">
        <v>1</v>
      </c>
      <c r="AZ2072">
        <v>0</v>
      </c>
      <c r="BA2072">
        <v>2053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CX2072">
        <f>Y2072*Source!I2023</f>
        <v>0.21959999999999999</v>
      </c>
      <c r="CY2072">
        <f>AB2072</f>
        <v>932.72</v>
      </c>
      <c r="CZ2072">
        <f>AF2072</f>
        <v>87.17</v>
      </c>
      <c r="DA2072">
        <f>AJ2072</f>
        <v>10.7</v>
      </c>
      <c r="DB2072">
        <f>ROUND((ROUND(AT2072*CZ2072,2)*1.25),2)</f>
        <v>52.3</v>
      </c>
      <c r="DC2072">
        <f>ROUND((ROUND(AT2072*AG2072,2)*1.25),2)</f>
        <v>6.96</v>
      </c>
    </row>
    <row r="2073" spans="1:107">
      <c r="A2073">
        <f>ROW(Source!A2023)</f>
        <v>2023</v>
      </c>
      <c r="B2073">
        <v>35806607</v>
      </c>
      <c r="C2073">
        <v>35813954</v>
      </c>
      <c r="D2073">
        <v>29110876</v>
      </c>
      <c r="E2073">
        <v>1</v>
      </c>
      <c r="F2073">
        <v>1</v>
      </c>
      <c r="G2073">
        <v>1</v>
      </c>
      <c r="H2073">
        <v>3</v>
      </c>
      <c r="I2073" t="s">
        <v>324</v>
      </c>
      <c r="J2073" t="s">
        <v>326</v>
      </c>
      <c r="K2073" t="s">
        <v>325</v>
      </c>
      <c r="L2073">
        <v>1327</v>
      </c>
      <c r="N2073">
        <v>1005</v>
      </c>
      <c r="O2073" t="s">
        <v>165</v>
      </c>
      <c r="P2073" t="s">
        <v>165</v>
      </c>
      <c r="Q2073">
        <v>1</v>
      </c>
      <c r="W2073">
        <v>1</v>
      </c>
      <c r="X2073">
        <v>-217513507</v>
      </c>
      <c r="Y2073">
        <v>-102</v>
      </c>
      <c r="AA2073">
        <v>184.42</v>
      </c>
      <c r="AB2073">
        <v>0</v>
      </c>
      <c r="AC2073">
        <v>0</v>
      </c>
      <c r="AD2073">
        <v>0</v>
      </c>
      <c r="AE2073">
        <v>67.8</v>
      </c>
      <c r="AF2073">
        <v>0</v>
      </c>
      <c r="AG2073">
        <v>0</v>
      </c>
      <c r="AH2073">
        <v>0</v>
      </c>
      <c r="AI2073">
        <v>2.72</v>
      </c>
      <c r="AJ2073">
        <v>1</v>
      </c>
      <c r="AK2073">
        <v>1</v>
      </c>
      <c r="AL2073">
        <v>1</v>
      </c>
      <c r="AN2073">
        <v>0</v>
      </c>
      <c r="AO2073">
        <v>1</v>
      </c>
      <c r="AP2073">
        <v>0</v>
      </c>
      <c r="AQ2073">
        <v>0</v>
      </c>
      <c r="AR2073">
        <v>0</v>
      </c>
      <c r="AS2073" t="s">
        <v>3</v>
      </c>
      <c r="AT2073">
        <v>-102</v>
      </c>
      <c r="AU2073" t="s">
        <v>3</v>
      </c>
      <c r="AV2073">
        <v>0</v>
      </c>
      <c r="AW2073">
        <v>2</v>
      </c>
      <c r="AX2073">
        <v>35813968</v>
      </c>
      <c r="AY2073">
        <v>1</v>
      </c>
      <c r="AZ2073">
        <v>6144</v>
      </c>
      <c r="BA2073">
        <v>2054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CX2073">
        <f>Y2073*Source!I2023</f>
        <v>-37.332000000000001</v>
      </c>
      <c r="CY2073">
        <f>AA2073</f>
        <v>184.42</v>
      </c>
      <c r="CZ2073">
        <f>AE2073</f>
        <v>67.8</v>
      </c>
      <c r="DA2073">
        <f>AI2073</f>
        <v>2.72</v>
      </c>
      <c r="DB2073">
        <f>ROUND(ROUND(AT2073*CZ2073,2),2)</f>
        <v>-6915.6</v>
      </c>
      <c r="DC2073">
        <f>ROUND(ROUND(AT2073*AG2073,2),2)</f>
        <v>0</v>
      </c>
    </row>
    <row r="2074" spans="1:107">
      <c r="A2074">
        <f>ROW(Source!A2023)</f>
        <v>2023</v>
      </c>
      <c r="B2074">
        <v>35806607</v>
      </c>
      <c r="C2074">
        <v>35813954</v>
      </c>
      <c r="D2074">
        <v>29110762</v>
      </c>
      <c r="E2074">
        <v>1</v>
      </c>
      <c r="F2074">
        <v>1</v>
      </c>
      <c r="G2074">
        <v>1</v>
      </c>
      <c r="H2074">
        <v>3</v>
      </c>
      <c r="I2074" t="s">
        <v>676</v>
      </c>
      <c r="J2074" t="s">
        <v>885</v>
      </c>
      <c r="K2074" t="s">
        <v>678</v>
      </c>
      <c r="L2074">
        <v>1308</v>
      </c>
      <c r="N2074">
        <v>1003</v>
      </c>
      <c r="O2074" t="s">
        <v>68</v>
      </c>
      <c r="P2074" t="s">
        <v>68</v>
      </c>
      <c r="Q2074">
        <v>100</v>
      </c>
      <c r="W2074">
        <v>0</v>
      </c>
      <c r="X2074">
        <v>961672469</v>
      </c>
      <c r="Y2074">
        <v>0.68</v>
      </c>
      <c r="AA2074">
        <v>528.80999999999995</v>
      </c>
      <c r="AB2074">
        <v>0</v>
      </c>
      <c r="AC2074">
        <v>0</v>
      </c>
      <c r="AD2074">
        <v>0</v>
      </c>
      <c r="AE2074">
        <v>99.4</v>
      </c>
      <c r="AF2074">
        <v>0</v>
      </c>
      <c r="AG2074">
        <v>0</v>
      </c>
      <c r="AH2074">
        <v>0</v>
      </c>
      <c r="AI2074">
        <v>5.32</v>
      </c>
      <c r="AJ2074">
        <v>1</v>
      </c>
      <c r="AK2074">
        <v>1</v>
      </c>
      <c r="AL2074">
        <v>1</v>
      </c>
      <c r="AN2074">
        <v>0</v>
      </c>
      <c r="AO2074">
        <v>1</v>
      </c>
      <c r="AP2074">
        <v>0</v>
      </c>
      <c r="AQ2074">
        <v>0</v>
      </c>
      <c r="AR2074">
        <v>0</v>
      </c>
      <c r="AS2074" t="s">
        <v>3</v>
      </c>
      <c r="AT2074">
        <v>0.68</v>
      </c>
      <c r="AU2074" t="s">
        <v>3</v>
      </c>
      <c r="AV2074">
        <v>0</v>
      </c>
      <c r="AW2074">
        <v>2</v>
      </c>
      <c r="AX2074">
        <v>35813969</v>
      </c>
      <c r="AY2074">
        <v>1</v>
      </c>
      <c r="AZ2074">
        <v>0</v>
      </c>
      <c r="BA2074">
        <v>2055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CX2074">
        <f>Y2074*Source!I2023</f>
        <v>0.24888000000000002</v>
      </c>
      <c r="CY2074">
        <f>AA2074</f>
        <v>528.80999999999995</v>
      </c>
      <c r="CZ2074">
        <f>AE2074</f>
        <v>99.4</v>
      </c>
      <c r="DA2074">
        <f>AI2074</f>
        <v>5.32</v>
      </c>
      <c r="DB2074">
        <f>ROUND(ROUND(AT2074*CZ2074,2),2)</f>
        <v>67.59</v>
      </c>
      <c r="DC2074">
        <f>ROUND(ROUND(AT2074*AG2074,2),2)</f>
        <v>0</v>
      </c>
    </row>
    <row r="2075" spans="1:107">
      <c r="A2075">
        <f>ROW(Source!A2023)</f>
        <v>2023</v>
      </c>
      <c r="B2075">
        <v>35806607</v>
      </c>
      <c r="C2075">
        <v>35813954</v>
      </c>
      <c r="D2075">
        <v>29110964</v>
      </c>
      <c r="E2075">
        <v>1</v>
      </c>
      <c r="F2075">
        <v>1</v>
      </c>
      <c r="G2075">
        <v>1</v>
      </c>
      <c r="H2075">
        <v>3</v>
      </c>
      <c r="I2075" t="s">
        <v>206</v>
      </c>
      <c r="J2075" t="s">
        <v>208</v>
      </c>
      <c r="K2075" t="s">
        <v>207</v>
      </c>
      <c r="L2075">
        <v>1327</v>
      </c>
      <c r="N2075">
        <v>1005</v>
      </c>
      <c r="O2075" t="s">
        <v>165</v>
      </c>
      <c r="P2075" t="s">
        <v>165</v>
      </c>
      <c r="Q2075">
        <v>1</v>
      </c>
      <c r="W2075">
        <v>0</v>
      </c>
      <c r="X2075">
        <v>-100917442</v>
      </c>
      <c r="Y2075">
        <v>102</v>
      </c>
      <c r="AA2075">
        <v>516.15</v>
      </c>
      <c r="AB2075">
        <v>0</v>
      </c>
      <c r="AC2075">
        <v>0</v>
      </c>
      <c r="AD2075">
        <v>0</v>
      </c>
      <c r="AE2075">
        <v>82.19</v>
      </c>
      <c r="AF2075">
        <v>0</v>
      </c>
      <c r="AG2075">
        <v>0</v>
      </c>
      <c r="AH2075">
        <v>0</v>
      </c>
      <c r="AI2075">
        <v>6.28</v>
      </c>
      <c r="AJ2075">
        <v>1</v>
      </c>
      <c r="AK2075">
        <v>1</v>
      </c>
      <c r="AL2075">
        <v>1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 t="s">
        <v>3</v>
      </c>
      <c r="AT2075">
        <v>102</v>
      </c>
      <c r="AU2075" t="s">
        <v>3</v>
      </c>
      <c r="AV2075">
        <v>0</v>
      </c>
      <c r="AW2075">
        <v>1</v>
      </c>
      <c r="AX2075">
        <v>-1</v>
      </c>
      <c r="AY2075">
        <v>0</v>
      </c>
      <c r="AZ2075">
        <v>0</v>
      </c>
      <c r="BA2075" t="s">
        <v>3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CX2075">
        <f>Y2075*Source!I2023</f>
        <v>37.332000000000001</v>
      </c>
      <c r="CY2075">
        <f>AA2075</f>
        <v>516.15</v>
      </c>
      <c r="CZ2075">
        <f>AE2075</f>
        <v>82.19</v>
      </c>
      <c r="DA2075">
        <f>AI2075</f>
        <v>6.28</v>
      </c>
      <c r="DB2075">
        <f>ROUND(ROUND(AT2075*CZ2075,2),2)</f>
        <v>8383.3799999999992</v>
      </c>
      <c r="DC2075">
        <f>ROUND(ROUND(AT2075*AG2075,2),2)</f>
        <v>0</v>
      </c>
    </row>
    <row r="2076" spans="1:107">
      <c r="A2076">
        <f>ROW(Source!A2026)</f>
        <v>2026</v>
      </c>
      <c r="B2076">
        <v>35806607</v>
      </c>
      <c r="C2076">
        <v>35813972</v>
      </c>
      <c r="D2076">
        <v>18413230</v>
      </c>
      <c r="E2076">
        <v>1</v>
      </c>
      <c r="F2076">
        <v>1</v>
      </c>
      <c r="G2076">
        <v>1</v>
      </c>
      <c r="H2076">
        <v>1</v>
      </c>
      <c r="I2076" t="s">
        <v>610</v>
      </c>
      <c r="J2076" t="s">
        <v>3</v>
      </c>
      <c r="K2076" t="s">
        <v>611</v>
      </c>
      <c r="L2076">
        <v>1369</v>
      </c>
      <c r="N2076">
        <v>1013</v>
      </c>
      <c r="O2076" t="s">
        <v>583</v>
      </c>
      <c r="P2076" t="s">
        <v>583</v>
      </c>
      <c r="Q2076">
        <v>1</v>
      </c>
      <c r="W2076">
        <v>0</v>
      </c>
      <c r="X2076">
        <v>355262106</v>
      </c>
      <c r="Y2076">
        <v>7.6589999999999998</v>
      </c>
      <c r="AA2076">
        <v>0</v>
      </c>
      <c r="AB2076">
        <v>0</v>
      </c>
      <c r="AC2076">
        <v>0</v>
      </c>
      <c r="AD2076">
        <v>304.64</v>
      </c>
      <c r="AE2076">
        <v>0</v>
      </c>
      <c r="AF2076">
        <v>0</v>
      </c>
      <c r="AG2076">
        <v>0</v>
      </c>
      <c r="AH2076">
        <v>304.64</v>
      </c>
      <c r="AI2076">
        <v>1</v>
      </c>
      <c r="AJ2076">
        <v>1</v>
      </c>
      <c r="AK2076">
        <v>1</v>
      </c>
      <c r="AL2076">
        <v>1</v>
      </c>
      <c r="AN2076">
        <v>0</v>
      </c>
      <c r="AO2076">
        <v>1</v>
      </c>
      <c r="AP2076">
        <v>1</v>
      </c>
      <c r="AQ2076">
        <v>0</v>
      </c>
      <c r="AR2076">
        <v>0</v>
      </c>
      <c r="AS2076" t="s">
        <v>3</v>
      </c>
      <c r="AT2076">
        <v>6.66</v>
      </c>
      <c r="AU2076" t="s">
        <v>144</v>
      </c>
      <c r="AV2076">
        <v>1</v>
      </c>
      <c r="AW2076">
        <v>2</v>
      </c>
      <c r="AX2076">
        <v>35813985</v>
      </c>
      <c r="AY2076">
        <v>2</v>
      </c>
      <c r="AZ2076">
        <v>131072</v>
      </c>
      <c r="BA2076">
        <v>2056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CX2076">
        <f>Y2076*Source!I2026</f>
        <v>1.853478</v>
      </c>
      <c r="CY2076">
        <f>AD2076</f>
        <v>304.64</v>
      </c>
      <c r="CZ2076">
        <f>AH2076</f>
        <v>304.64</v>
      </c>
      <c r="DA2076">
        <f>AL2076</f>
        <v>1</v>
      </c>
      <c r="DB2076">
        <f>ROUND((ROUND(AT2076*CZ2076,2)*1.15),2)</f>
        <v>2333.2399999999998</v>
      </c>
      <c r="DC2076">
        <f>ROUND((ROUND(AT2076*AG2076,2)*1.15),2)</f>
        <v>0</v>
      </c>
    </row>
    <row r="2077" spans="1:107">
      <c r="A2077">
        <f>ROW(Source!A2026)</f>
        <v>2026</v>
      </c>
      <c r="B2077">
        <v>35806607</v>
      </c>
      <c r="C2077">
        <v>35813972</v>
      </c>
      <c r="D2077">
        <v>29173472</v>
      </c>
      <c r="E2077">
        <v>1</v>
      </c>
      <c r="F2077">
        <v>1</v>
      </c>
      <c r="G2077">
        <v>1</v>
      </c>
      <c r="H2077">
        <v>2</v>
      </c>
      <c r="I2077" t="s">
        <v>660</v>
      </c>
      <c r="J2077" t="s">
        <v>661</v>
      </c>
      <c r="K2077" t="s">
        <v>662</v>
      </c>
      <c r="L2077">
        <v>1368</v>
      </c>
      <c r="N2077">
        <v>1011</v>
      </c>
      <c r="O2077" t="s">
        <v>589</v>
      </c>
      <c r="P2077" t="s">
        <v>589</v>
      </c>
      <c r="Q2077">
        <v>1</v>
      </c>
      <c r="W2077">
        <v>0</v>
      </c>
      <c r="X2077">
        <v>275932499</v>
      </c>
      <c r="Y2077">
        <v>2.5124999999999997</v>
      </c>
      <c r="AA2077">
        <v>0</v>
      </c>
      <c r="AB2077">
        <v>12.75</v>
      </c>
      <c r="AC2077">
        <v>0</v>
      </c>
      <c r="AD2077">
        <v>0</v>
      </c>
      <c r="AE2077">
        <v>0</v>
      </c>
      <c r="AF2077">
        <v>3</v>
      </c>
      <c r="AG2077">
        <v>0</v>
      </c>
      <c r="AH2077">
        <v>0</v>
      </c>
      <c r="AI2077">
        <v>1</v>
      </c>
      <c r="AJ2077">
        <v>4.25</v>
      </c>
      <c r="AK2077">
        <v>33.18</v>
      </c>
      <c r="AL2077">
        <v>1</v>
      </c>
      <c r="AN2077">
        <v>0</v>
      </c>
      <c r="AO2077">
        <v>1</v>
      </c>
      <c r="AP2077">
        <v>1</v>
      </c>
      <c r="AQ2077">
        <v>0</v>
      </c>
      <c r="AR2077">
        <v>0</v>
      </c>
      <c r="AS2077" t="s">
        <v>3</v>
      </c>
      <c r="AT2077">
        <v>2.0099999999999998</v>
      </c>
      <c r="AU2077" t="s">
        <v>143</v>
      </c>
      <c r="AV2077">
        <v>0</v>
      </c>
      <c r="AW2077">
        <v>2</v>
      </c>
      <c r="AX2077">
        <v>35813986</v>
      </c>
      <c r="AY2077">
        <v>1</v>
      </c>
      <c r="AZ2077">
        <v>0</v>
      </c>
      <c r="BA2077">
        <v>2057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CX2077">
        <f>Y2077*Source!I2026</f>
        <v>0.60802499999999993</v>
      </c>
      <c r="CY2077">
        <f>AB2077</f>
        <v>12.75</v>
      </c>
      <c r="CZ2077">
        <f>AF2077</f>
        <v>3</v>
      </c>
      <c r="DA2077">
        <f>AJ2077</f>
        <v>4.25</v>
      </c>
      <c r="DB2077">
        <f>ROUND((ROUND(AT2077*CZ2077,2)*1.25),2)</f>
        <v>7.54</v>
      </c>
      <c r="DC2077">
        <f>ROUND((ROUND(AT2077*AG2077,2)*1.25),2)</f>
        <v>0</v>
      </c>
    </row>
    <row r="2078" spans="1:107">
      <c r="A2078">
        <f>ROW(Source!A2026)</f>
        <v>2026</v>
      </c>
      <c r="B2078">
        <v>35806607</v>
      </c>
      <c r="C2078">
        <v>35813972</v>
      </c>
      <c r="D2078">
        <v>29174500</v>
      </c>
      <c r="E2078">
        <v>1</v>
      </c>
      <c r="F2078">
        <v>1</v>
      </c>
      <c r="G2078">
        <v>1</v>
      </c>
      <c r="H2078">
        <v>2</v>
      </c>
      <c r="I2078" t="s">
        <v>682</v>
      </c>
      <c r="J2078" t="s">
        <v>683</v>
      </c>
      <c r="K2078" t="s">
        <v>684</v>
      </c>
      <c r="L2078">
        <v>1368</v>
      </c>
      <c r="N2078">
        <v>1011</v>
      </c>
      <c r="O2078" t="s">
        <v>589</v>
      </c>
      <c r="P2078" t="s">
        <v>589</v>
      </c>
      <c r="Q2078">
        <v>1</v>
      </c>
      <c r="W2078">
        <v>0</v>
      </c>
      <c r="X2078">
        <v>-239831557</v>
      </c>
      <c r="Y2078">
        <v>1.6625000000000001</v>
      </c>
      <c r="AA2078">
        <v>0</v>
      </c>
      <c r="AB2078">
        <v>7.33</v>
      </c>
      <c r="AC2078">
        <v>0</v>
      </c>
      <c r="AD2078">
        <v>0</v>
      </c>
      <c r="AE2078">
        <v>0</v>
      </c>
      <c r="AF2078">
        <v>1.95</v>
      </c>
      <c r="AG2078">
        <v>0</v>
      </c>
      <c r="AH2078">
        <v>0</v>
      </c>
      <c r="AI2078">
        <v>1</v>
      </c>
      <c r="AJ2078">
        <v>3.76</v>
      </c>
      <c r="AK2078">
        <v>33.18</v>
      </c>
      <c r="AL2078">
        <v>1</v>
      </c>
      <c r="AN2078">
        <v>0</v>
      </c>
      <c r="AO2078">
        <v>1</v>
      </c>
      <c r="AP2078">
        <v>1</v>
      </c>
      <c r="AQ2078">
        <v>0</v>
      </c>
      <c r="AR2078">
        <v>0</v>
      </c>
      <c r="AS2078" t="s">
        <v>3</v>
      </c>
      <c r="AT2078">
        <v>1.33</v>
      </c>
      <c r="AU2078" t="s">
        <v>143</v>
      </c>
      <c r="AV2078">
        <v>0</v>
      </c>
      <c r="AW2078">
        <v>2</v>
      </c>
      <c r="AX2078">
        <v>35813987</v>
      </c>
      <c r="AY2078">
        <v>1</v>
      </c>
      <c r="AZ2078">
        <v>0</v>
      </c>
      <c r="BA2078">
        <v>2058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CX2078">
        <f>Y2078*Source!I2026</f>
        <v>0.40232499999999999</v>
      </c>
      <c r="CY2078">
        <f>AB2078</f>
        <v>7.33</v>
      </c>
      <c r="CZ2078">
        <f>AF2078</f>
        <v>1.95</v>
      </c>
      <c r="DA2078">
        <f>AJ2078</f>
        <v>3.76</v>
      </c>
      <c r="DB2078">
        <f>ROUND((ROUND(AT2078*CZ2078,2)*1.25),2)</f>
        <v>3.24</v>
      </c>
      <c r="DC2078">
        <f>ROUND((ROUND(AT2078*AG2078,2)*1.25),2)</f>
        <v>0</v>
      </c>
    </row>
    <row r="2079" spans="1:107">
      <c r="A2079">
        <f>ROW(Source!A2026)</f>
        <v>2026</v>
      </c>
      <c r="B2079">
        <v>35806607</v>
      </c>
      <c r="C2079">
        <v>35813972</v>
      </c>
      <c r="D2079">
        <v>29174913</v>
      </c>
      <c r="E2079">
        <v>1</v>
      </c>
      <c r="F2079">
        <v>1</v>
      </c>
      <c r="G2079">
        <v>1</v>
      </c>
      <c r="H2079">
        <v>2</v>
      </c>
      <c r="I2079" t="s">
        <v>601</v>
      </c>
      <c r="J2079" t="s">
        <v>602</v>
      </c>
      <c r="K2079" t="s">
        <v>603</v>
      </c>
      <c r="L2079">
        <v>1368</v>
      </c>
      <c r="N2079">
        <v>1011</v>
      </c>
      <c r="O2079" t="s">
        <v>589</v>
      </c>
      <c r="P2079" t="s">
        <v>589</v>
      </c>
      <c r="Q2079">
        <v>1</v>
      </c>
      <c r="W2079">
        <v>0</v>
      </c>
      <c r="X2079">
        <v>458544584</v>
      </c>
      <c r="Y2079">
        <v>3.7499999999999999E-2</v>
      </c>
      <c r="AA2079">
        <v>0</v>
      </c>
      <c r="AB2079">
        <v>932.72</v>
      </c>
      <c r="AC2079">
        <v>384.89</v>
      </c>
      <c r="AD2079">
        <v>0</v>
      </c>
      <c r="AE2079">
        <v>0</v>
      </c>
      <c r="AF2079">
        <v>87.17</v>
      </c>
      <c r="AG2079">
        <v>11.6</v>
      </c>
      <c r="AH2079">
        <v>0</v>
      </c>
      <c r="AI2079">
        <v>1</v>
      </c>
      <c r="AJ2079">
        <v>10.7</v>
      </c>
      <c r="AK2079">
        <v>33.18</v>
      </c>
      <c r="AL2079">
        <v>1</v>
      </c>
      <c r="AN2079">
        <v>0</v>
      </c>
      <c r="AO2079">
        <v>1</v>
      </c>
      <c r="AP2079">
        <v>1</v>
      </c>
      <c r="AQ2079">
        <v>0</v>
      </c>
      <c r="AR2079">
        <v>0</v>
      </c>
      <c r="AS2079" t="s">
        <v>3</v>
      </c>
      <c r="AT2079">
        <v>0.03</v>
      </c>
      <c r="AU2079" t="s">
        <v>143</v>
      </c>
      <c r="AV2079">
        <v>0</v>
      </c>
      <c r="AW2079">
        <v>2</v>
      </c>
      <c r="AX2079">
        <v>35813988</v>
      </c>
      <c r="AY2079">
        <v>1</v>
      </c>
      <c r="AZ2079">
        <v>0</v>
      </c>
      <c r="BA2079">
        <v>2059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CX2079">
        <f>Y2079*Source!I2026</f>
        <v>9.0749999999999997E-3</v>
      </c>
      <c r="CY2079">
        <f>AB2079</f>
        <v>932.72</v>
      </c>
      <c r="CZ2079">
        <f>AF2079</f>
        <v>87.17</v>
      </c>
      <c r="DA2079">
        <f>AJ2079</f>
        <v>10.7</v>
      </c>
      <c r="DB2079">
        <f>ROUND((ROUND(AT2079*CZ2079,2)*1.25),2)</f>
        <v>3.28</v>
      </c>
      <c r="DC2079">
        <f>ROUND((ROUND(AT2079*AG2079,2)*1.25),2)</f>
        <v>0.44</v>
      </c>
    </row>
    <row r="2080" spans="1:107">
      <c r="A2080">
        <f>ROW(Source!A2026)</f>
        <v>2026</v>
      </c>
      <c r="B2080">
        <v>35806607</v>
      </c>
      <c r="C2080">
        <v>35813972</v>
      </c>
      <c r="D2080">
        <v>29114471</v>
      </c>
      <c r="E2080">
        <v>1</v>
      </c>
      <c r="F2080">
        <v>1</v>
      </c>
      <c r="G2080">
        <v>1</v>
      </c>
      <c r="H2080">
        <v>3</v>
      </c>
      <c r="I2080" t="s">
        <v>685</v>
      </c>
      <c r="J2080" t="s">
        <v>686</v>
      </c>
      <c r="K2080" t="s">
        <v>687</v>
      </c>
      <c r="L2080">
        <v>1358</v>
      </c>
      <c r="N2080">
        <v>1010</v>
      </c>
      <c r="O2080" t="s">
        <v>498</v>
      </c>
      <c r="P2080" t="s">
        <v>498</v>
      </c>
      <c r="Q2080">
        <v>10</v>
      </c>
      <c r="W2080">
        <v>0</v>
      </c>
      <c r="X2080">
        <v>610395517</v>
      </c>
      <c r="Y2080">
        <v>26.3</v>
      </c>
      <c r="AA2080">
        <v>1.55</v>
      </c>
      <c r="AB2080">
        <v>0</v>
      </c>
      <c r="AC2080">
        <v>0</v>
      </c>
      <c r="AD2080">
        <v>0</v>
      </c>
      <c r="AE2080">
        <v>1.6</v>
      </c>
      <c r="AF2080">
        <v>0</v>
      </c>
      <c r="AG2080">
        <v>0</v>
      </c>
      <c r="AH2080">
        <v>0</v>
      </c>
      <c r="AI2080">
        <v>0.97</v>
      </c>
      <c r="AJ2080">
        <v>1</v>
      </c>
      <c r="AK2080">
        <v>1</v>
      </c>
      <c r="AL2080">
        <v>1</v>
      </c>
      <c r="AN2080">
        <v>0</v>
      </c>
      <c r="AO2080">
        <v>1</v>
      </c>
      <c r="AP2080">
        <v>0</v>
      </c>
      <c r="AQ2080">
        <v>0</v>
      </c>
      <c r="AR2080">
        <v>0</v>
      </c>
      <c r="AS2080" t="s">
        <v>3</v>
      </c>
      <c r="AT2080">
        <v>26.3</v>
      </c>
      <c r="AU2080" t="s">
        <v>3</v>
      </c>
      <c r="AV2080">
        <v>0</v>
      </c>
      <c r="AW2080">
        <v>2</v>
      </c>
      <c r="AX2080">
        <v>35813989</v>
      </c>
      <c r="AY2080">
        <v>1</v>
      </c>
      <c r="AZ2080">
        <v>0</v>
      </c>
      <c r="BA2080">
        <v>2060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CX2080">
        <f>Y2080*Source!I2026</f>
        <v>6.3646000000000003</v>
      </c>
      <c r="CY2080">
        <f t="shared" ref="CY2080:CY2087" si="342">AA2080</f>
        <v>1.55</v>
      </c>
      <c r="CZ2080">
        <f t="shared" ref="CZ2080:CZ2087" si="343">AE2080</f>
        <v>1.6</v>
      </c>
      <c r="DA2080">
        <f t="shared" ref="DA2080:DA2087" si="344">AI2080</f>
        <v>0.97</v>
      </c>
      <c r="DB2080">
        <f t="shared" ref="DB2080:DB2087" si="345">ROUND(ROUND(AT2080*CZ2080,2),2)</f>
        <v>42.08</v>
      </c>
      <c r="DC2080">
        <f t="shared" ref="DC2080:DC2087" si="346">ROUND(ROUND(AT2080*AG2080,2),2)</f>
        <v>0</v>
      </c>
    </row>
    <row r="2081" spans="1:107">
      <c r="A2081">
        <f>ROW(Source!A2026)</f>
        <v>2026</v>
      </c>
      <c r="B2081">
        <v>35806607</v>
      </c>
      <c r="C2081">
        <v>35813972</v>
      </c>
      <c r="D2081">
        <v>29114305</v>
      </c>
      <c r="E2081">
        <v>1</v>
      </c>
      <c r="F2081">
        <v>1</v>
      </c>
      <c r="G2081">
        <v>1</v>
      </c>
      <c r="H2081">
        <v>3</v>
      </c>
      <c r="I2081" t="s">
        <v>688</v>
      </c>
      <c r="J2081" t="s">
        <v>689</v>
      </c>
      <c r="K2081" t="s">
        <v>690</v>
      </c>
      <c r="L2081">
        <v>1354</v>
      </c>
      <c r="N2081">
        <v>1010</v>
      </c>
      <c r="O2081" t="s">
        <v>258</v>
      </c>
      <c r="P2081" t="s">
        <v>258</v>
      </c>
      <c r="Q2081">
        <v>1</v>
      </c>
      <c r="W2081">
        <v>0</v>
      </c>
      <c r="X2081">
        <v>-1753782198</v>
      </c>
      <c r="Y2081">
        <v>263</v>
      </c>
      <c r="AA2081">
        <v>0.21</v>
      </c>
      <c r="AB2081">
        <v>0</v>
      </c>
      <c r="AC2081">
        <v>0</v>
      </c>
      <c r="AD2081">
        <v>0</v>
      </c>
      <c r="AE2081">
        <v>0.12</v>
      </c>
      <c r="AF2081">
        <v>0</v>
      </c>
      <c r="AG2081">
        <v>0</v>
      </c>
      <c r="AH2081">
        <v>0</v>
      </c>
      <c r="AI2081">
        <v>1.78</v>
      </c>
      <c r="AJ2081">
        <v>1</v>
      </c>
      <c r="AK2081">
        <v>1</v>
      </c>
      <c r="AL2081">
        <v>1</v>
      </c>
      <c r="AN2081">
        <v>0</v>
      </c>
      <c r="AO2081">
        <v>1</v>
      </c>
      <c r="AP2081">
        <v>0</v>
      </c>
      <c r="AQ2081">
        <v>0</v>
      </c>
      <c r="AR2081">
        <v>0</v>
      </c>
      <c r="AS2081" t="s">
        <v>3</v>
      </c>
      <c r="AT2081">
        <v>263</v>
      </c>
      <c r="AU2081" t="s">
        <v>3</v>
      </c>
      <c r="AV2081">
        <v>0</v>
      </c>
      <c r="AW2081">
        <v>2</v>
      </c>
      <c r="AX2081">
        <v>35813990</v>
      </c>
      <c r="AY2081">
        <v>1</v>
      </c>
      <c r="AZ2081">
        <v>0</v>
      </c>
      <c r="BA2081">
        <v>2061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CX2081">
        <f>Y2081*Source!I2026</f>
        <v>63.646000000000001</v>
      </c>
      <c r="CY2081">
        <f t="shared" si="342"/>
        <v>0.21</v>
      </c>
      <c r="CZ2081">
        <f t="shared" si="343"/>
        <v>0.12</v>
      </c>
      <c r="DA2081">
        <f t="shared" si="344"/>
        <v>1.78</v>
      </c>
      <c r="DB2081">
        <f t="shared" si="345"/>
        <v>31.56</v>
      </c>
      <c r="DC2081">
        <f t="shared" si="346"/>
        <v>0</v>
      </c>
    </row>
    <row r="2082" spans="1:107">
      <c r="A2082">
        <f>ROW(Source!A2026)</f>
        <v>2026</v>
      </c>
      <c r="B2082">
        <v>35806607</v>
      </c>
      <c r="C2082">
        <v>35813972</v>
      </c>
      <c r="D2082">
        <v>29111012</v>
      </c>
      <c r="E2082">
        <v>1</v>
      </c>
      <c r="F2082">
        <v>1</v>
      </c>
      <c r="G2082">
        <v>1</v>
      </c>
      <c r="H2082">
        <v>3</v>
      </c>
      <c r="I2082" t="s">
        <v>691</v>
      </c>
      <c r="J2082" t="s">
        <v>692</v>
      </c>
      <c r="K2082" t="s">
        <v>693</v>
      </c>
      <c r="L2082">
        <v>1354</v>
      </c>
      <c r="N2082">
        <v>1010</v>
      </c>
      <c r="O2082" t="s">
        <v>258</v>
      </c>
      <c r="P2082" t="s">
        <v>258</v>
      </c>
      <c r="Q2082">
        <v>1</v>
      </c>
      <c r="W2082">
        <v>0</v>
      </c>
      <c r="X2082">
        <v>-532370196</v>
      </c>
      <c r="Y2082">
        <v>7</v>
      </c>
      <c r="AA2082">
        <v>12.73</v>
      </c>
      <c r="AB2082">
        <v>0</v>
      </c>
      <c r="AC2082">
        <v>0</v>
      </c>
      <c r="AD2082">
        <v>0</v>
      </c>
      <c r="AE2082">
        <v>1.29</v>
      </c>
      <c r="AF2082">
        <v>0</v>
      </c>
      <c r="AG2082">
        <v>0</v>
      </c>
      <c r="AH2082">
        <v>0</v>
      </c>
      <c r="AI2082">
        <v>9.8699999999999992</v>
      </c>
      <c r="AJ2082">
        <v>1</v>
      </c>
      <c r="AK2082">
        <v>1</v>
      </c>
      <c r="AL2082">
        <v>1</v>
      </c>
      <c r="AN2082">
        <v>0</v>
      </c>
      <c r="AO2082">
        <v>1</v>
      </c>
      <c r="AP2082">
        <v>0</v>
      </c>
      <c r="AQ2082">
        <v>0</v>
      </c>
      <c r="AR2082">
        <v>0</v>
      </c>
      <c r="AS2082" t="s">
        <v>3</v>
      </c>
      <c r="AT2082">
        <v>7</v>
      </c>
      <c r="AU2082" t="s">
        <v>3</v>
      </c>
      <c r="AV2082">
        <v>0</v>
      </c>
      <c r="AW2082">
        <v>2</v>
      </c>
      <c r="AX2082">
        <v>35813991</v>
      </c>
      <c r="AY2082">
        <v>1</v>
      </c>
      <c r="AZ2082">
        <v>0</v>
      </c>
      <c r="BA2082">
        <v>2062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CX2082">
        <f>Y2082*Source!I2026</f>
        <v>1.694</v>
      </c>
      <c r="CY2082">
        <f t="shared" si="342"/>
        <v>12.73</v>
      </c>
      <c r="CZ2082">
        <f t="shared" si="343"/>
        <v>1.29</v>
      </c>
      <c r="DA2082">
        <f t="shared" si="344"/>
        <v>9.8699999999999992</v>
      </c>
      <c r="DB2082">
        <f t="shared" si="345"/>
        <v>9.0299999999999994</v>
      </c>
      <c r="DC2082">
        <f t="shared" si="346"/>
        <v>0</v>
      </c>
    </row>
    <row r="2083" spans="1:107">
      <c r="A2083">
        <f>ROW(Source!A2026)</f>
        <v>2026</v>
      </c>
      <c r="B2083">
        <v>35806607</v>
      </c>
      <c r="C2083">
        <v>35813972</v>
      </c>
      <c r="D2083">
        <v>29111013</v>
      </c>
      <c r="E2083">
        <v>1</v>
      </c>
      <c r="F2083">
        <v>1</v>
      </c>
      <c r="G2083">
        <v>1</v>
      </c>
      <c r="H2083">
        <v>3</v>
      </c>
      <c r="I2083" t="s">
        <v>694</v>
      </c>
      <c r="J2083" t="s">
        <v>695</v>
      </c>
      <c r="K2083" t="s">
        <v>696</v>
      </c>
      <c r="L2083">
        <v>1354</v>
      </c>
      <c r="N2083">
        <v>1010</v>
      </c>
      <c r="O2083" t="s">
        <v>258</v>
      </c>
      <c r="P2083" t="s">
        <v>258</v>
      </c>
      <c r="Q2083">
        <v>1</v>
      </c>
      <c r="W2083">
        <v>0</v>
      </c>
      <c r="X2083">
        <v>-463883208</v>
      </c>
      <c r="Y2083">
        <v>7</v>
      </c>
      <c r="AA2083">
        <v>12.73</v>
      </c>
      <c r="AB2083">
        <v>0</v>
      </c>
      <c r="AC2083">
        <v>0</v>
      </c>
      <c r="AD2083">
        <v>0</v>
      </c>
      <c r="AE2083">
        <v>1.29</v>
      </c>
      <c r="AF2083">
        <v>0</v>
      </c>
      <c r="AG2083">
        <v>0</v>
      </c>
      <c r="AH2083">
        <v>0</v>
      </c>
      <c r="AI2083">
        <v>9.8699999999999992</v>
      </c>
      <c r="AJ2083">
        <v>1</v>
      </c>
      <c r="AK2083">
        <v>1</v>
      </c>
      <c r="AL2083">
        <v>1</v>
      </c>
      <c r="AN2083">
        <v>0</v>
      </c>
      <c r="AO2083">
        <v>1</v>
      </c>
      <c r="AP2083">
        <v>0</v>
      </c>
      <c r="AQ2083">
        <v>0</v>
      </c>
      <c r="AR2083">
        <v>0</v>
      </c>
      <c r="AS2083" t="s">
        <v>3</v>
      </c>
      <c r="AT2083">
        <v>7</v>
      </c>
      <c r="AU2083" t="s">
        <v>3</v>
      </c>
      <c r="AV2083">
        <v>0</v>
      </c>
      <c r="AW2083">
        <v>2</v>
      </c>
      <c r="AX2083">
        <v>35813992</v>
      </c>
      <c r="AY2083">
        <v>1</v>
      </c>
      <c r="AZ2083">
        <v>0</v>
      </c>
      <c r="BA2083">
        <v>2063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CX2083">
        <f>Y2083*Source!I2026</f>
        <v>1.694</v>
      </c>
      <c r="CY2083">
        <f t="shared" si="342"/>
        <v>12.73</v>
      </c>
      <c r="CZ2083">
        <f t="shared" si="343"/>
        <v>1.29</v>
      </c>
      <c r="DA2083">
        <f t="shared" si="344"/>
        <v>9.8699999999999992</v>
      </c>
      <c r="DB2083">
        <f t="shared" si="345"/>
        <v>9.0299999999999994</v>
      </c>
      <c r="DC2083">
        <f t="shared" si="346"/>
        <v>0</v>
      </c>
    </row>
    <row r="2084" spans="1:107">
      <c r="A2084">
        <f>ROW(Source!A2026)</f>
        <v>2026</v>
      </c>
      <c r="B2084">
        <v>35806607</v>
      </c>
      <c r="C2084">
        <v>35813972</v>
      </c>
      <c r="D2084">
        <v>29111016</v>
      </c>
      <c r="E2084">
        <v>1</v>
      </c>
      <c r="F2084">
        <v>1</v>
      </c>
      <c r="G2084">
        <v>1</v>
      </c>
      <c r="H2084">
        <v>3</v>
      </c>
      <c r="I2084" t="s">
        <v>697</v>
      </c>
      <c r="J2084" t="s">
        <v>698</v>
      </c>
      <c r="K2084" t="s">
        <v>699</v>
      </c>
      <c r="L2084">
        <v>1354</v>
      </c>
      <c r="N2084">
        <v>1010</v>
      </c>
      <c r="O2084" t="s">
        <v>258</v>
      </c>
      <c r="P2084" t="s">
        <v>258</v>
      </c>
      <c r="Q2084">
        <v>1</v>
      </c>
      <c r="W2084">
        <v>0</v>
      </c>
      <c r="X2084">
        <v>-983964523</v>
      </c>
      <c r="Y2084">
        <v>40</v>
      </c>
      <c r="AA2084">
        <v>12.73</v>
      </c>
      <c r="AB2084">
        <v>0</v>
      </c>
      <c r="AC2084">
        <v>0</v>
      </c>
      <c r="AD2084">
        <v>0</v>
      </c>
      <c r="AE2084">
        <v>1.29</v>
      </c>
      <c r="AF2084">
        <v>0</v>
      </c>
      <c r="AG2084">
        <v>0</v>
      </c>
      <c r="AH2084">
        <v>0</v>
      </c>
      <c r="AI2084">
        <v>9.8699999999999992</v>
      </c>
      <c r="AJ2084">
        <v>1</v>
      </c>
      <c r="AK2084">
        <v>1</v>
      </c>
      <c r="AL2084">
        <v>1</v>
      </c>
      <c r="AN2084">
        <v>0</v>
      </c>
      <c r="AO2084">
        <v>1</v>
      </c>
      <c r="AP2084">
        <v>0</v>
      </c>
      <c r="AQ2084">
        <v>0</v>
      </c>
      <c r="AR2084">
        <v>0</v>
      </c>
      <c r="AS2084" t="s">
        <v>3</v>
      </c>
      <c r="AT2084">
        <v>40</v>
      </c>
      <c r="AU2084" t="s">
        <v>3</v>
      </c>
      <c r="AV2084">
        <v>0</v>
      </c>
      <c r="AW2084">
        <v>2</v>
      </c>
      <c r="AX2084">
        <v>35813993</v>
      </c>
      <c r="AY2084">
        <v>1</v>
      </c>
      <c r="AZ2084">
        <v>0</v>
      </c>
      <c r="BA2084">
        <v>2064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CX2084">
        <f>Y2084*Source!I2026</f>
        <v>9.68</v>
      </c>
      <c r="CY2084">
        <f t="shared" si="342"/>
        <v>12.73</v>
      </c>
      <c r="CZ2084">
        <f t="shared" si="343"/>
        <v>1.29</v>
      </c>
      <c r="DA2084">
        <f t="shared" si="344"/>
        <v>9.8699999999999992</v>
      </c>
      <c r="DB2084">
        <f t="shared" si="345"/>
        <v>51.6</v>
      </c>
      <c r="DC2084">
        <f t="shared" si="346"/>
        <v>0</v>
      </c>
    </row>
    <row r="2085" spans="1:107">
      <c r="A2085">
        <f>ROW(Source!A2026)</f>
        <v>2026</v>
      </c>
      <c r="B2085">
        <v>35806607</v>
      </c>
      <c r="C2085">
        <v>35813972</v>
      </c>
      <c r="D2085">
        <v>29111019</v>
      </c>
      <c r="E2085">
        <v>1</v>
      </c>
      <c r="F2085">
        <v>1</v>
      </c>
      <c r="G2085">
        <v>1</v>
      </c>
      <c r="H2085">
        <v>3</v>
      </c>
      <c r="I2085" t="s">
        <v>700</v>
      </c>
      <c r="J2085" t="s">
        <v>701</v>
      </c>
      <c r="K2085" t="s">
        <v>702</v>
      </c>
      <c r="L2085">
        <v>1354</v>
      </c>
      <c r="N2085">
        <v>1010</v>
      </c>
      <c r="O2085" t="s">
        <v>258</v>
      </c>
      <c r="P2085" t="s">
        <v>258</v>
      </c>
      <c r="Q2085">
        <v>1</v>
      </c>
      <c r="W2085">
        <v>0</v>
      </c>
      <c r="X2085">
        <v>395384367</v>
      </c>
      <c r="Y2085">
        <v>8</v>
      </c>
      <c r="AA2085">
        <v>8.67</v>
      </c>
      <c r="AB2085">
        <v>0</v>
      </c>
      <c r="AC2085">
        <v>0</v>
      </c>
      <c r="AD2085">
        <v>0</v>
      </c>
      <c r="AE2085">
        <v>0.63</v>
      </c>
      <c r="AF2085">
        <v>0</v>
      </c>
      <c r="AG2085">
        <v>0</v>
      </c>
      <c r="AH2085">
        <v>0</v>
      </c>
      <c r="AI2085">
        <v>13.76</v>
      </c>
      <c r="AJ2085">
        <v>1</v>
      </c>
      <c r="AK2085">
        <v>1</v>
      </c>
      <c r="AL2085">
        <v>1</v>
      </c>
      <c r="AN2085">
        <v>0</v>
      </c>
      <c r="AO2085">
        <v>1</v>
      </c>
      <c r="AP2085">
        <v>0</v>
      </c>
      <c r="AQ2085">
        <v>0</v>
      </c>
      <c r="AR2085">
        <v>0</v>
      </c>
      <c r="AS2085" t="s">
        <v>3</v>
      </c>
      <c r="AT2085">
        <v>8</v>
      </c>
      <c r="AU2085" t="s">
        <v>3</v>
      </c>
      <c r="AV2085">
        <v>0</v>
      </c>
      <c r="AW2085">
        <v>2</v>
      </c>
      <c r="AX2085">
        <v>35813994</v>
      </c>
      <c r="AY2085">
        <v>1</v>
      </c>
      <c r="AZ2085">
        <v>0</v>
      </c>
      <c r="BA2085">
        <v>2065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CX2085">
        <f>Y2085*Source!I2026</f>
        <v>1.9359999999999999</v>
      </c>
      <c r="CY2085">
        <f t="shared" si="342"/>
        <v>8.67</v>
      </c>
      <c r="CZ2085">
        <f t="shared" si="343"/>
        <v>0.63</v>
      </c>
      <c r="DA2085">
        <f t="shared" si="344"/>
        <v>13.76</v>
      </c>
      <c r="DB2085">
        <f t="shared" si="345"/>
        <v>5.04</v>
      </c>
      <c r="DC2085">
        <f t="shared" si="346"/>
        <v>0</v>
      </c>
    </row>
    <row r="2086" spans="1:107">
      <c r="A2086">
        <f>ROW(Source!A2026)</f>
        <v>2026</v>
      </c>
      <c r="B2086">
        <v>35806607</v>
      </c>
      <c r="C2086">
        <v>35813972</v>
      </c>
      <c r="D2086">
        <v>29111018</v>
      </c>
      <c r="E2086">
        <v>1</v>
      </c>
      <c r="F2086">
        <v>1</v>
      </c>
      <c r="G2086">
        <v>1</v>
      </c>
      <c r="H2086">
        <v>3</v>
      </c>
      <c r="I2086" t="s">
        <v>703</v>
      </c>
      <c r="J2086" t="s">
        <v>704</v>
      </c>
      <c r="K2086" t="s">
        <v>705</v>
      </c>
      <c r="L2086">
        <v>1354</v>
      </c>
      <c r="N2086">
        <v>1010</v>
      </c>
      <c r="O2086" t="s">
        <v>258</v>
      </c>
      <c r="P2086" t="s">
        <v>258</v>
      </c>
      <c r="Q2086">
        <v>1</v>
      </c>
      <c r="W2086">
        <v>0</v>
      </c>
      <c r="X2086">
        <v>-1405133353</v>
      </c>
      <c r="Y2086">
        <v>8</v>
      </c>
      <c r="AA2086">
        <v>8.67</v>
      </c>
      <c r="AB2086">
        <v>0</v>
      </c>
      <c r="AC2086">
        <v>0</v>
      </c>
      <c r="AD2086">
        <v>0</v>
      </c>
      <c r="AE2086">
        <v>0.63</v>
      </c>
      <c r="AF2086">
        <v>0</v>
      </c>
      <c r="AG2086">
        <v>0</v>
      </c>
      <c r="AH2086">
        <v>0</v>
      </c>
      <c r="AI2086">
        <v>13.76</v>
      </c>
      <c r="AJ2086">
        <v>1</v>
      </c>
      <c r="AK2086">
        <v>1</v>
      </c>
      <c r="AL2086">
        <v>1</v>
      </c>
      <c r="AN2086">
        <v>0</v>
      </c>
      <c r="AO2086">
        <v>1</v>
      </c>
      <c r="AP2086">
        <v>0</v>
      </c>
      <c r="AQ2086">
        <v>0</v>
      </c>
      <c r="AR2086">
        <v>0</v>
      </c>
      <c r="AS2086" t="s">
        <v>3</v>
      </c>
      <c r="AT2086">
        <v>8</v>
      </c>
      <c r="AU2086" t="s">
        <v>3</v>
      </c>
      <c r="AV2086">
        <v>0</v>
      </c>
      <c r="AW2086">
        <v>2</v>
      </c>
      <c r="AX2086">
        <v>35813995</v>
      </c>
      <c r="AY2086">
        <v>1</v>
      </c>
      <c r="AZ2086">
        <v>0</v>
      </c>
      <c r="BA2086">
        <v>2066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CX2086">
        <f>Y2086*Source!I2026</f>
        <v>1.9359999999999999</v>
      </c>
      <c r="CY2086">
        <f t="shared" si="342"/>
        <v>8.67</v>
      </c>
      <c r="CZ2086">
        <f t="shared" si="343"/>
        <v>0.63</v>
      </c>
      <c r="DA2086">
        <f t="shared" si="344"/>
        <v>13.76</v>
      </c>
      <c r="DB2086">
        <f t="shared" si="345"/>
        <v>5.04</v>
      </c>
      <c r="DC2086">
        <f t="shared" si="346"/>
        <v>0</v>
      </c>
    </row>
    <row r="2087" spans="1:107">
      <c r="A2087">
        <f>ROW(Source!A2026)</f>
        <v>2026</v>
      </c>
      <c r="B2087">
        <v>35806607</v>
      </c>
      <c r="C2087">
        <v>35813972</v>
      </c>
      <c r="D2087">
        <v>29110997</v>
      </c>
      <c r="E2087">
        <v>1</v>
      </c>
      <c r="F2087">
        <v>1</v>
      </c>
      <c r="G2087">
        <v>1</v>
      </c>
      <c r="H2087">
        <v>3</v>
      </c>
      <c r="I2087" t="s">
        <v>706</v>
      </c>
      <c r="J2087" t="s">
        <v>707</v>
      </c>
      <c r="K2087" t="s">
        <v>708</v>
      </c>
      <c r="L2087">
        <v>1301</v>
      </c>
      <c r="N2087">
        <v>1003</v>
      </c>
      <c r="O2087" t="s">
        <v>151</v>
      </c>
      <c r="P2087" t="s">
        <v>151</v>
      </c>
      <c r="Q2087">
        <v>1</v>
      </c>
      <c r="W2087">
        <v>0</v>
      </c>
      <c r="X2087">
        <v>1996222970</v>
      </c>
      <c r="Y2087">
        <v>101</v>
      </c>
      <c r="AA2087">
        <v>27.92</v>
      </c>
      <c r="AB2087">
        <v>0</v>
      </c>
      <c r="AC2087">
        <v>0</v>
      </c>
      <c r="AD2087">
        <v>0</v>
      </c>
      <c r="AE2087">
        <v>12.3</v>
      </c>
      <c r="AF2087">
        <v>0</v>
      </c>
      <c r="AG2087">
        <v>0</v>
      </c>
      <c r="AH2087">
        <v>0</v>
      </c>
      <c r="AI2087">
        <v>2.27</v>
      </c>
      <c r="AJ2087">
        <v>1</v>
      </c>
      <c r="AK2087">
        <v>1</v>
      </c>
      <c r="AL2087">
        <v>1</v>
      </c>
      <c r="AN2087">
        <v>0</v>
      </c>
      <c r="AO2087">
        <v>1</v>
      </c>
      <c r="AP2087">
        <v>0</v>
      </c>
      <c r="AQ2087">
        <v>0</v>
      </c>
      <c r="AR2087">
        <v>0</v>
      </c>
      <c r="AS2087" t="s">
        <v>3</v>
      </c>
      <c r="AT2087">
        <v>101</v>
      </c>
      <c r="AU2087" t="s">
        <v>3</v>
      </c>
      <c r="AV2087">
        <v>0</v>
      </c>
      <c r="AW2087">
        <v>2</v>
      </c>
      <c r="AX2087">
        <v>35813996</v>
      </c>
      <c r="AY2087">
        <v>1</v>
      </c>
      <c r="AZ2087">
        <v>0</v>
      </c>
      <c r="BA2087">
        <v>2067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CX2087">
        <f>Y2087*Source!I2026</f>
        <v>24.442</v>
      </c>
      <c r="CY2087">
        <f t="shared" si="342"/>
        <v>27.92</v>
      </c>
      <c r="CZ2087">
        <f t="shared" si="343"/>
        <v>12.3</v>
      </c>
      <c r="DA2087">
        <f t="shared" si="344"/>
        <v>2.27</v>
      </c>
      <c r="DB2087">
        <f t="shared" si="345"/>
        <v>1242.3</v>
      </c>
      <c r="DC2087">
        <f t="shared" si="346"/>
        <v>0</v>
      </c>
    </row>
    <row r="2088" spans="1:107">
      <c r="A2088">
        <f>ROW(Source!A2027)</f>
        <v>2027</v>
      </c>
      <c r="B2088">
        <v>35806607</v>
      </c>
      <c r="C2088">
        <v>35813997</v>
      </c>
      <c r="D2088">
        <v>18409850</v>
      </c>
      <c r="E2088">
        <v>1</v>
      </c>
      <c r="F2088">
        <v>1</v>
      </c>
      <c r="G2088">
        <v>1</v>
      </c>
      <c r="H2088">
        <v>1</v>
      </c>
      <c r="I2088" t="s">
        <v>709</v>
      </c>
      <c r="J2088" t="s">
        <v>3</v>
      </c>
      <c r="K2088" t="s">
        <v>710</v>
      </c>
      <c r="L2088">
        <v>1369</v>
      </c>
      <c r="N2088">
        <v>1013</v>
      </c>
      <c r="O2088" t="s">
        <v>583</v>
      </c>
      <c r="P2088" t="s">
        <v>583</v>
      </c>
      <c r="Q2088">
        <v>1</v>
      </c>
      <c r="W2088">
        <v>0</v>
      </c>
      <c r="X2088">
        <v>855544366</v>
      </c>
      <c r="Y2088">
        <v>102.35</v>
      </c>
      <c r="AA2088">
        <v>0</v>
      </c>
      <c r="AB2088">
        <v>0</v>
      </c>
      <c r="AC2088">
        <v>0</v>
      </c>
      <c r="AD2088">
        <v>300.99</v>
      </c>
      <c r="AE2088">
        <v>0</v>
      </c>
      <c r="AF2088">
        <v>0</v>
      </c>
      <c r="AG2088">
        <v>0</v>
      </c>
      <c r="AH2088">
        <v>300.99</v>
      </c>
      <c r="AI2088">
        <v>1</v>
      </c>
      <c r="AJ2088">
        <v>1</v>
      </c>
      <c r="AK2088">
        <v>1</v>
      </c>
      <c r="AL2088">
        <v>1</v>
      </c>
      <c r="AN2088">
        <v>0</v>
      </c>
      <c r="AO2088">
        <v>1</v>
      </c>
      <c r="AP2088">
        <v>1</v>
      </c>
      <c r="AQ2088">
        <v>0</v>
      </c>
      <c r="AR2088">
        <v>0</v>
      </c>
      <c r="AS2088" t="s">
        <v>3</v>
      </c>
      <c r="AT2088">
        <v>89</v>
      </c>
      <c r="AU2088" t="s">
        <v>144</v>
      </c>
      <c r="AV2088">
        <v>1</v>
      </c>
      <c r="AW2088">
        <v>2</v>
      </c>
      <c r="AX2088">
        <v>35814017</v>
      </c>
      <c r="AY2088">
        <v>2</v>
      </c>
      <c r="AZ2088">
        <v>131072</v>
      </c>
      <c r="BA2088">
        <v>2068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CX2088">
        <f>Y2088*Source!I2027</f>
        <v>30.960874999999998</v>
      </c>
      <c r="CY2088">
        <f>AD2088</f>
        <v>300.99</v>
      </c>
      <c r="CZ2088">
        <f>AH2088</f>
        <v>300.99</v>
      </c>
      <c r="DA2088">
        <f>AL2088</f>
        <v>1</v>
      </c>
      <c r="DB2088">
        <f>ROUND((ROUND(AT2088*CZ2088,2)*1.15),2)</f>
        <v>30806.33</v>
      </c>
      <c r="DC2088">
        <f>ROUND((ROUND(AT2088*AG2088,2)*1.15),2)</f>
        <v>0</v>
      </c>
    </row>
    <row r="2089" spans="1:107">
      <c r="A2089">
        <f>ROW(Source!A2027)</f>
        <v>2027</v>
      </c>
      <c r="B2089">
        <v>35806607</v>
      </c>
      <c r="C2089">
        <v>35813997</v>
      </c>
      <c r="D2089">
        <v>29173472</v>
      </c>
      <c r="E2089">
        <v>1</v>
      </c>
      <c r="F2089">
        <v>1</v>
      </c>
      <c r="G2089">
        <v>1</v>
      </c>
      <c r="H2089">
        <v>2</v>
      </c>
      <c r="I2089" t="s">
        <v>660</v>
      </c>
      <c r="J2089" t="s">
        <v>661</v>
      </c>
      <c r="K2089" t="s">
        <v>662</v>
      </c>
      <c r="L2089">
        <v>1368</v>
      </c>
      <c r="N2089">
        <v>1011</v>
      </c>
      <c r="O2089" t="s">
        <v>589</v>
      </c>
      <c r="P2089" t="s">
        <v>589</v>
      </c>
      <c r="Q2089">
        <v>1</v>
      </c>
      <c r="W2089">
        <v>0</v>
      </c>
      <c r="X2089">
        <v>275932499</v>
      </c>
      <c r="Y2089">
        <v>2.7</v>
      </c>
      <c r="AA2089">
        <v>0</v>
      </c>
      <c r="AB2089">
        <v>12.75</v>
      </c>
      <c r="AC2089">
        <v>0</v>
      </c>
      <c r="AD2089">
        <v>0</v>
      </c>
      <c r="AE2089">
        <v>0</v>
      </c>
      <c r="AF2089">
        <v>3</v>
      </c>
      <c r="AG2089">
        <v>0</v>
      </c>
      <c r="AH2089">
        <v>0</v>
      </c>
      <c r="AI2089">
        <v>1</v>
      </c>
      <c r="AJ2089">
        <v>4.25</v>
      </c>
      <c r="AK2089">
        <v>33.18</v>
      </c>
      <c r="AL2089">
        <v>1</v>
      </c>
      <c r="AN2089">
        <v>0</v>
      </c>
      <c r="AO2089">
        <v>1</v>
      </c>
      <c r="AP2089">
        <v>1</v>
      </c>
      <c r="AQ2089">
        <v>0</v>
      </c>
      <c r="AR2089">
        <v>0</v>
      </c>
      <c r="AS2089" t="s">
        <v>3</v>
      </c>
      <c r="AT2089">
        <v>2.16</v>
      </c>
      <c r="AU2089" t="s">
        <v>143</v>
      </c>
      <c r="AV2089">
        <v>0</v>
      </c>
      <c r="AW2089">
        <v>2</v>
      </c>
      <c r="AX2089">
        <v>35814018</v>
      </c>
      <c r="AY2089">
        <v>1</v>
      </c>
      <c r="AZ2089">
        <v>0</v>
      </c>
      <c r="BA2089">
        <v>2069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CX2089">
        <f>Y2089*Source!I2027</f>
        <v>0.81674999999999998</v>
      </c>
      <c r="CY2089">
        <f>AB2089</f>
        <v>12.75</v>
      </c>
      <c r="CZ2089">
        <f>AF2089</f>
        <v>3</v>
      </c>
      <c r="DA2089">
        <f>AJ2089</f>
        <v>4.25</v>
      </c>
      <c r="DB2089">
        <f>ROUND((ROUND(AT2089*CZ2089,2)*1.25),2)</f>
        <v>8.1</v>
      </c>
      <c r="DC2089">
        <f>ROUND((ROUND(AT2089*AG2089,2)*1.25),2)</f>
        <v>0</v>
      </c>
    </row>
    <row r="2090" spans="1:107">
      <c r="A2090">
        <f>ROW(Source!A2027)</f>
        <v>2027</v>
      </c>
      <c r="B2090">
        <v>35806607</v>
      </c>
      <c r="C2090">
        <v>35813997</v>
      </c>
      <c r="D2090">
        <v>29174538</v>
      </c>
      <c r="E2090">
        <v>1</v>
      </c>
      <c r="F2090">
        <v>1</v>
      </c>
      <c r="G2090">
        <v>1</v>
      </c>
      <c r="H2090">
        <v>2</v>
      </c>
      <c r="I2090" t="s">
        <v>712</v>
      </c>
      <c r="J2090" t="s">
        <v>820</v>
      </c>
      <c r="K2090" t="s">
        <v>714</v>
      </c>
      <c r="L2090">
        <v>1368</v>
      </c>
      <c r="N2090">
        <v>1011</v>
      </c>
      <c r="O2090" t="s">
        <v>589</v>
      </c>
      <c r="P2090" t="s">
        <v>589</v>
      </c>
      <c r="Q2090">
        <v>1</v>
      </c>
      <c r="W2090">
        <v>0</v>
      </c>
      <c r="X2090">
        <v>1107538725</v>
      </c>
      <c r="Y2090">
        <v>0.58749999999999991</v>
      </c>
      <c r="AA2090">
        <v>0</v>
      </c>
      <c r="AB2090">
        <v>187.1</v>
      </c>
      <c r="AC2090">
        <v>0</v>
      </c>
      <c r="AD2090">
        <v>0</v>
      </c>
      <c r="AE2090">
        <v>0</v>
      </c>
      <c r="AF2090">
        <v>33.590000000000003</v>
      </c>
      <c r="AG2090">
        <v>0</v>
      </c>
      <c r="AH2090">
        <v>0</v>
      </c>
      <c r="AI2090">
        <v>1</v>
      </c>
      <c r="AJ2090">
        <v>5.57</v>
      </c>
      <c r="AK2090">
        <v>33.18</v>
      </c>
      <c r="AL2090">
        <v>1</v>
      </c>
      <c r="AN2090">
        <v>0</v>
      </c>
      <c r="AO2090">
        <v>1</v>
      </c>
      <c r="AP2090">
        <v>1</v>
      </c>
      <c r="AQ2090">
        <v>0</v>
      </c>
      <c r="AR2090">
        <v>0</v>
      </c>
      <c r="AS2090" t="s">
        <v>3</v>
      </c>
      <c r="AT2090">
        <v>0.47</v>
      </c>
      <c r="AU2090" t="s">
        <v>143</v>
      </c>
      <c r="AV2090">
        <v>0</v>
      </c>
      <c r="AW2090">
        <v>2</v>
      </c>
      <c r="AX2090">
        <v>35814019</v>
      </c>
      <c r="AY2090">
        <v>1</v>
      </c>
      <c r="AZ2090">
        <v>0</v>
      </c>
      <c r="BA2090">
        <v>2070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CX2090">
        <f>Y2090*Source!I2027</f>
        <v>0.17771874999999998</v>
      </c>
      <c r="CY2090">
        <f>AB2090</f>
        <v>187.1</v>
      </c>
      <c r="CZ2090">
        <f>AF2090</f>
        <v>33.590000000000003</v>
      </c>
      <c r="DA2090">
        <f>AJ2090</f>
        <v>5.57</v>
      </c>
      <c r="DB2090">
        <f>ROUND((ROUND(AT2090*CZ2090,2)*1.25),2)</f>
        <v>19.739999999999998</v>
      </c>
      <c r="DC2090">
        <f>ROUND((ROUND(AT2090*AG2090,2)*1.25),2)</f>
        <v>0</v>
      </c>
    </row>
    <row r="2091" spans="1:107">
      <c r="A2091">
        <f>ROW(Source!A2027)</f>
        <v>2027</v>
      </c>
      <c r="B2091">
        <v>35806607</v>
      </c>
      <c r="C2091">
        <v>35813997</v>
      </c>
      <c r="D2091">
        <v>29174580</v>
      </c>
      <c r="E2091">
        <v>1</v>
      </c>
      <c r="F2091">
        <v>1</v>
      </c>
      <c r="G2091">
        <v>1</v>
      </c>
      <c r="H2091">
        <v>2</v>
      </c>
      <c r="I2091" t="s">
        <v>715</v>
      </c>
      <c r="J2091" t="s">
        <v>821</v>
      </c>
      <c r="K2091" t="s">
        <v>717</v>
      </c>
      <c r="L2091">
        <v>1368</v>
      </c>
      <c r="N2091">
        <v>1011</v>
      </c>
      <c r="O2091" t="s">
        <v>589</v>
      </c>
      <c r="P2091" t="s">
        <v>589</v>
      </c>
      <c r="Q2091">
        <v>1</v>
      </c>
      <c r="W2091">
        <v>0</v>
      </c>
      <c r="X2091">
        <v>-169468834</v>
      </c>
      <c r="Y2091">
        <v>0.66250000000000009</v>
      </c>
      <c r="AA2091">
        <v>0</v>
      </c>
      <c r="AB2091">
        <v>31.87</v>
      </c>
      <c r="AC2091">
        <v>0</v>
      </c>
      <c r="AD2091">
        <v>0</v>
      </c>
      <c r="AE2091">
        <v>0</v>
      </c>
      <c r="AF2091">
        <v>2.08</v>
      </c>
      <c r="AG2091">
        <v>0</v>
      </c>
      <c r="AH2091">
        <v>0</v>
      </c>
      <c r="AI2091">
        <v>1</v>
      </c>
      <c r="AJ2091">
        <v>15.32</v>
      </c>
      <c r="AK2091">
        <v>33.18</v>
      </c>
      <c r="AL2091">
        <v>1</v>
      </c>
      <c r="AN2091">
        <v>0</v>
      </c>
      <c r="AO2091">
        <v>1</v>
      </c>
      <c r="AP2091">
        <v>1</v>
      </c>
      <c r="AQ2091">
        <v>0</v>
      </c>
      <c r="AR2091">
        <v>0</v>
      </c>
      <c r="AS2091" t="s">
        <v>3</v>
      </c>
      <c r="AT2091">
        <v>0.53</v>
      </c>
      <c r="AU2091" t="s">
        <v>143</v>
      </c>
      <c r="AV2091">
        <v>0</v>
      </c>
      <c r="AW2091">
        <v>2</v>
      </c>
      <c r="AX2091">
        <v>35814020</v>
      </c>
      <c r="AY2091">
        <v>1</v>
      </c>
      <c r="AZ2091">
        <v>0</v>
      </c>
      <c r="BA2091">
        <v>2071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CX2091">
        <f>Y2091*Source!I2027</f>
        <v>0.20040625000000001</v>
      </c>
      <c r="CY2091">
        <f>AB2091</f>
        <v>31.87</v>
      </c>
      <c r="CZ2091">
        <f>AF2091</f>
        <v>2.08</v>
      </c>
      <c r="DA2091">
        <f>AJ2091</f>
        <v>15.32</v>
      </c>
      <c r="DB2091">
        <f>ROUND((ROUND(AT2091*CZ2091,2)*1.25),2)</f>
        <v>1.38</v>
      </c>
      <c r="DC2091">
        <f>ROUND((ROUND(AT2091*AG2091,2)*1.25),2)</f>
        <v>0</v>
      </c>
    </row>
    <row r="2092" spans="1:107">
      <c r="A2092">
        <f>ROW(Source!A2027)</f>
        <v>2027</v>
      </c>
      <c r="B2092">
        <v>35806607</v>
      </c>
      <c r="C2092">
        <v>35813997</v>
      </c>
      <c r="D2092">
        <v>29108656</v>
      </c>
      <c r="E2092">
        <v>1</v>
      </c>
      <c r="F2092">
        <v>1</v>
      </c>
      <c r="G2092">
        <v>1</v>
      </c>
      <c r="H2092">
        <v>3</v>
      </c>
      <c r="I2092" t="s">
        <v>850</v>
      </c>
      <c r="J2092" t="s">
        <v>886</v>
      </c>
      <c r="K2092" t="s">
        <v>852</v>
      </c>
      <c r="L2092">
        <v>1354</v>
      </c>
      <c r="N2092">
        <v>1010</v>
      </c>
      <c r="O2092" t="s">
        <v>258</v>
      </c>
      <c r="P2092" t="s">
        <v>258</v>
      </c>
      <c r="Q2092">
        <v>1</v>
      </c>
      <c r="W2092">
        <v>0</v>
      </c>
      <c r="X2092">
        <v>1057373551</v>
      </c>
      <c r="Y2092">
        <v>7</v>
      </c>
      <c r="AA2092">
        <v>103.47</v>
      </c>
      <c r="AB2092">
        <v>0</v>
      </c>
      <c r="AC2092">
        <v>0</v>
      </c>
      <c r="AD2092">
        <v>0</v>
      </c>
      <c r="AE2092">
        <v>13.87</v>
      </c>
      <c r="AF2092">
        <v>0</v>
      </c>
      <c r="AG2092">
        <v>0</v>
      </c>
      <c r="AH2092">
        <v>0</v>
      </c>
      <c r="AI2092">
        <v>7.46</v>
      </c>
      <c r="AJ2092">
        <v>1</v>
      </c>
      <c r="AK2092">
        <v>1</v>
      </c>
      <c r="AL2092">
        <v>1</v>
      </c>
      <c r="AN2092">
        <v>0</v>
      </c>
      <c r="AO2092">
        <v>1</v>
      </c>
      <c r="AP2092">
        <v>0</v>
      </c>
      <c r="AQ2092">
        <v>0</v>
      </c>
      <c r="AR2092">
        <v>0</v>
      </c>
      <c r="AS2092" t="s">
        <v>3</v>
      </c>
      <c r="AT2092">
        <v>7</v>
      </c>
      <c r="AU2092" t="s">
        <v>3</v>
      </c>
      <c r="AV2092">
        <v>0</v>
      </c>
      <c r="AW2092">
        <v>2</v>
      </c>
      <c r="AX2092">
        <v>35814021</v>
      </c>
      <c r="AY2092">
        <v>1</v>
      </c>
      <c r="AZ2092">
        <v>0</v>
      </c>
      <c r="BA2092">
        <v>2072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CX2092">
        <f>Y2092*Source!I2027</f>
        <v>2.1174999999999997</v>
      </c>
      <c r="CY2092">
        <f t="shared" ref="CY2092:CY2106" si="347">AA2092</f>
        <v>103.47</v>
      </c>
      <c r="CZ2092">
        <f t="shared" ref="CZ2092:CZ2106" si="348">AE2092</f>
        <v>13.87</v>
      </c>
      <c r="DA2092">
        <f t="shared" ref="DA2092:DA2106" si="349">AI2092</f>
        <v>7.46</v>
      </c>
      <c r="DB2092">
        <f t="shared" ref="DB2092:DB2106" si="350">ROUND(ROUND(AT2092*CZ2092,2),2)</f>
        <v>97.09</v>
      </c>
      <c r="DC2092">
        <f t="shared" ref="DC2092:DC2106" si="351">ROUND(ROUND(AT2092*AG2092,2),2)</f>
        <v>0</v>
      </c>
    </row>
    <row r="2093" spans="1:107">
      <c r="A2093">
        <f>ROW(Source!A2027)</f>
        <v>2027</v>
      </c>
      <c r="B2093">
        <v>35806607</v>
      </c>
      <c r="C2093">
        <v>35813997</v>
      </c>
      <c r="D2093">
        <v>29109354</v>
      </c>
      <c r="E2093">
        <v>1</v>
      </c>
      <c r="F2093">
        <v>1</v>
      </c>
      <c r="G2093">
        <v>1</v>
      </c>
      <c r="H2093">
        <v>3</v>
      </c>
      <c r="I2093" t="s">
        <v>718</v>
      </c>
      <c r="J2093" t="s">
        <v>822</v>
      </c>
      <c r="K2093" t="s">
        <v>720</v>
      </c>
      <c r="L2093">
        <v>1346</v>
      </c>
      <c r="N2093">
        <v>1009</v>
      </c>
      <c r="O2093" t="s">
        <v>170</v>
      </c>
      <c r="P2093" t="s">
        <v>170</v>
      </c>
      <c r="Q2093">
        <v>1</v>
      </c>
      <c r="W2093">
        <v>0</v>
      </c>
      <c r="X2093">
        <v>-882693383</v>
      </c>
      <c r="Y2093">
        <v>10</v>
      </c>
      <c r="AA2093">
        <v>64.010000000000005</v>
      </c>
      <c r="AB2093">
        <v>0</v>
      </c>
      <c r="AC2093">
        <v>0</v>
      </c>
      <c r="AD2093">
        <v>0</v>
      </c>
      <c r="AE2093">
        <v>46.72</v>
      </c>
      <c r="AF2093">
        <v>0</v>
      </c>
      <c r="AG2093">
        <v>0</v>
      </c>
      <c r="AH2093">
        <v>0</v>
      </c>
      <c r="AI2093">
        <v>1.37</v>
      </c>
      <c r="AJ2093">
        <v>1</v>
      </c>
      <c r="AK2093">
        <v>1</v>
      </c>
      <c r="AL2093">
        <v>1</v>
      </c>
      <c r="AN2093">
        <v>0</v>
      </c>
      <c r="AO2093">
        <v>1</v>
      </c>
      <c r="AP2093">
        <v>0</v>
      </c>
      <c r="AQ2093">
        <v>0</v>
      </c>
      <c r="AR2093">
        <v>0</v>
      </c>
      <c r="AS2093" t="s">
        <v>3</v>
      </c>
      <c r="AT2093">
        <v>10</v>
      </c>
      <c r="AU2093" t="s">
        <v>3</v>
      </c>
      <c r="AV2093">
        <v>0</v>
      </c>
      <c r="AW2093">
        <v>2</v>
      </c>
      <c r="AX2093">
        <v>35814022</v>
      </c>
      <c r="AY2093">
        <v>1</v>
      </c>
      <c r="AZ2093">
        <v>0</v>
      </c>
      <c r="BA2093">
        <v>2073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CX2093">
        <f>Y2093*Source!I2027</f>
        <v>3.0249999999999999</v>
      </c>
      <c r="CY2093">
        <f t="shared" si="347"/>
        <v>64.010000000000005</v>
      </c>
      <c r="CZ2093">
        <f t="shared" si="348"/>
        <v>46.72</v>
      </c>
      <c r="DA2093">
        <f t="shared" si="349"/>
        <v>1.37</v>
      </c>
      <c r="DB2093">
        <f t="shared" si="350"/>
        <v>467.2</v>
      </c>
      <c r="DC2093">
        <f t="shared" si="351"/>
        <v>0</v>
      </c>
    </row>
    <row r="2094" spans="1:107">
      <c r="A2094">
        <f>ROW(Source!A2027)</f>
        <v>2027</v>
      </c>
      <c r="B2094">
        <v>35806607</v>
      </c>
      <c r="C2094">
        <v>35813997</v>
      </c>
      <c r="D2094">
        <v>29109414</v>
      </c>
      <c r="E2094">
        <v>1</v>
      </c>
      <c r="F2094">
        <v>1</v>
      </c>
      <c r="G2094">
        <v>1</v>
      </c>
      <c r="H2094">
        <v>3</v>
      </c>
      <c r="I2094" t="s">
        <v>721</v>
      </c>
      <c r="J2094" t="s">
        <v>887</v>
      </c>
      <c r="K2094" t="s">
        <v>723</v>
      </c>
      <c r="L2094">
        <v>1346</v>
      </c>
      <c r="N2094">
        <v>1009</v>
      </c>
      <c r="O2094" t="s">
        <v>170</v>
      </c>
      <c r="P2094" t="s">
        <v>170</v>
      </c>
      <c r="Q2094">
        <v>1</v>
      </c>
      <c r="W2094">
        <v>0</v>
      </c>
      <c r="X2094">
        <v>1092262719</v>
      </c>
      <c r="Y2094">
        <v>119</v>
      </c>
      <c r="AA2094">
        <v>10.1</v>
      </c>
      <c r="AB2094">
        <v>0</v>
      </c>
      <c r="AC2094">
        <v>0</v>
      </c>
      <c r="AD2094">
        <v>0</v>
      </c>
      <c r="AE2094">
        <v>1.58</v>
      </c>
      <c r="AF2094">
        <v>0</v>
      </c>
      <c r="AG2094">
        <v>0</v>
      </c>
      <c r="AH2094">
        <v>0</v>
      </c>
      <c r="AI2094">
        <v>6.39</v>
      </c>
      <c r="AJ2094">
        <v>1</v>
      </c>
      <c r="AK2094">
        <v>1</v>
      </c>
      <c r="AL2094">
        <v>1</v>
      </c>
      <c r="AN2094">
        <v>0</v>
      </c>
      <c r="AO2094">
        <v>1</v>
      </c>
      <c r="AP2094">
        <v>0</v>
      </c>
      <c r="AQ2094">
        <v>0</v>
      </c>
      <c r="AR2094">
        <v>0</v>
      </c>
      <c r="AS2094" t="s">
        <v>3</v>
      </c>
      <c r="AT2094">
        <v>119</v>
      </c>
      <c r="AU2094" t="s">
        <v>3</v>
      </c>
      <c r="AV2094">
        <v>0</v>
      </c>
      <c r="AW2094">
        <v>2</v>
      </c>
      <c r="AX2094">
        <v>35814023</v>
      </c>
      <c r="AY2094">
        <v>1</v>
      </c>
      <c r="AZ2094">
        <v>0</v>
      </c>
      <c r="BA2094">
        <v>2074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CX2094">
        <f>Y2094*Source!I2027</f>
        <v>35.997500000000002</v>
      </c>
      <c r="CY2094">
        <f t="shared" si="347"/>
        <v>10.1</v>
      </c>
      <c r="CZ2094">
        <f t="shared" si="348"/>
        <v>1.58</v>
      </c>
      <c r="DA2094">
        <f t="shared" si="349"/>
        <v>6.39</v>
      </c>
      <c r="DB2094">
        <f t="shared" si="350"/>
        <v>188.02</v>
      </c>
      <c r="DC2094">
        <f t="shared" si="351"/>
        <v>0</v>
      </c>
    </row>
    <row r="2095" spans="1:107">
      <c r="A2095">
        <f>ROW(Source!A2027)</f>
        <v>2027</v>
      </c>
      <c r="B2095">
        <v>35806607</v>
      </c>
      <c r="C2095">
        <v>35813997</v>
      </c>
      <c r="D2095">
        <v>29109781</v>
      </c>
      <c r="E2095">
        <v>1</v>
      </c>
      <c r="F2095">
        <v>1</v>
      </c>
      <c r="G2095">
        <v>1</v>
      </c>
      <c r="H2095">
        <v>3</v>
      </c>
      <c r="I2095" t="s">
        <v>724</v>
      </c>
      <c r="J2095" t="s">
        <v>823</v>
      </c>
      <c r="K2095" t="s">
        <v>726</v>
      </c>
      <c r="L2095">
        <v>1346</v>
      </c>
      <c r="N2095">
        <v>1009</v>
      </c>
      <c r="O2095" t="s">
        <v>170</v>
      </c>
      <c r="P2095" t="s">
        <v>170</v>
      </c>
      <c r="Q2095">
        <v>1</v>
      </c>
      <c r="W2095">
        <v>0</v>
      </c>
      <c r="X2095">
        <v>-306339415</v>
      </c>
      <c r="Y2095">
        <v>9</v>
      </c>
      <c r="AA2095">
        <v>60.38</v>
      </c>
      <c r="AB2095">
        <v>0</v>
      </c>
      <c r="AC2095">
        <v>0</v>
      </c>
      <c r="AD2095">
        <v>0</v>
      </c>
      <c r="AE2095">
        <v>11.12</v>
      </c>
      <c r="AF2095">
        <v>0</v>
      </c>
      <c r="AG2095">
        <v>0</v>
      </c>
      <c r="AH2095">
        <v>0</v>
      </c>
      <c r="AI2095">
        <v>5.43</v>
      </c>
      <c r="AJ2095">
        <v>1</v>
      </c>
      <c r="AK2095">
        <v>1</v>
      </c>
      <c r="AL2095">
        <v>1</v>
      </c>
      <c r="AN2095">
        <v>0</v>
      </c>
      <c r="AO2095">
        <v>1</v>
      </c>
      <c r="AP2095">
        <v>0</v>
      </c>
      <c r="AQ2095">
        <v>0</v>
      </c>
      <c r="AR2095">
        <v>0</v>
      </c>
      <c r="AS2095" t="s">
        <v>3</v>
      </c>
      <c r="AT2095">
        <v>9</v>
      </c>
      <c r="AU2095" t="s">
        <v>3</v>
      </c>
      <c r="AV2095">
        <v>0</v>
      </c>
      <c r="AW2095">
        <v>2</v>
      </c>
      <c r="AX2095">
        <v>35814024</v>
      </c>
      <c r="AY2095">
        <v>1</v>
      </c>
      <c r="AZ2095">
        <v>0</v>
      </c>
      <c r="BA2095">
        <v>2075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CX2095">
        <f>Y2095*Source!I2027</f>
        <v>2.7225000000000001</v>
      </c>
      <c r="CY2095">
        <f t="shared" si="347"/>
        <v>60.38</v>
      </c>
      <c r="CZ2095">
        <f t="shared" si="348"/>
        <v>11.12</v>
      </c>
      <c r="DA2095">
        <f t="shared" si="349"/>
        <v>5.43</v>
      </c>
      <c r="DB2095">
        <f t="shared" si="350"/>
        <v>100.08</v>
      </c>
      <c r="DC2095">
        <f t="shared" si="351"/>
        <v>0</v>
      </c>
    </row>
    <row r="2096" spans="1:107">
      <c r="A2096">
        <f>ROW(Source!A2027)</f>
        <v>2027</v>
      </c>
      <c r="B2096">
        <v>35806607</v>
      </c>
      <c r="C2096">
        <v>35813997</v>
      </c>
      <c r="D2096">
        <v>29109782</v>
      </c>
      <c r="E2096">
        <v>1</v>
      </c>
      <c r="F2096">
        <v>1</v>
      </c>
      <c r="G2096">
        <v>1</v>
      </c>
      <c r="H2096">
        <v>3</v>
      </c>
      <c r="I2096" t="s">
        <v>727</v>
      </c>
      <c r="J2096" t="s">
        <v>824</v>
      </c>
      <c r="K2096" t="s">
        <v>729</v>
      </c>
      <c r="L2096">
        <v>1346</v>
      </c>
      <c r="N2096">
        <v>1009</v>
      </c>
      <c r="O2096" t="s">
        <v>170</v>
      </c>
      <c r="P2096" t="s">
        <v>170</v>
      </c>
      <c r="Q2096">
        <v>1</v>
      </c>
      <c r="W2096">
        <v>0</v>
      </c>
      <c r="X2096">
        <v>-71279152</v>
      </c>
      <c r="Y2096">
        <v>85</v>
      </c>
      <c r="AA2096">
        <v>16.309999999999999</v>
      </c>
      <c r="AB2096">
        <v>0</v>
      </c>
      <c r="AC2096">
        <v>0</v>
      </c>
      <c r="AD2096">
        <v>0</v>
      </c>
      <c r="AE2096">
        <v>4.3600000000000003</v>
      </c>
      <c r="AF2096">
        <v>0</v>
      </c>
      <c r="AG2096">
        <v>0</v>
      </c>
      <c r="AH2096">
        <v>0</v>
      </c>
      <c r="AI2096">
        <v>3.74</v>
      </c>
      <c r="AJ2096">
        <v>1</v>
      </c>
      <c r="AK2096">
        <v>1</v>
      </c>
      <c r="AL2096">
        <v>1</v>
      </c>
      <c r="AN2096">
        <v>0</v>
      </c>
      <c r="AO2096">
        <v>1</v>
      </c>
      <c r="AP2096">
        <v>0</v>
      </c>
      <c r="AQ2096">
        <v>0</v>
      </c>
      <c r="AR2096">
        <v>0</v>
      </c>
      <c r="AS2096" t="s">
        <v>3</v>
      </c>
      <c r="AT2096">
        <v>85</v>
      </c>
      <c r="AU2096" t="s">
        <v>3</v>
      </c>
      <c r="AV2096">
        <v>0</v>
      </c>
      <c r="AW2096">
        <v>2</v>
      </c>
      <c r="AX2096">
        <v>35814025</v>
      </c>
      <c r="AY2096">
        <v>1</v>
      </c>
      <c r="AZ2096">
        <v>0</v>
      </c>
      <c r="BA2096">
        <v>2076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CX2096">
        <f>Y2096*Source!I2027</f>
        <v>25.712499999999999</v>
      </c>
      <c r="CY2096">
        <f t="shared" si="347"/>
        <v>16.309999999999999</v>
      </c>
      <c r="CZ2096">
        <f t="shared" si="348"/>
        <v>4.3600000000000003</v>
      </c>
      <c r="DA2096">
        <f t="shared" si="349"/>
        <v>3.74</v>
      </c>
      <c r="DB2096">
        <f t="shared" si="350"/>
        <v>370.6</v>
      </c>
      <c r="DC2096">
        <f t="shared" si="351"/>
        <v>0</v>
      </c>
    </row>
    <row r="2097" spans="1:107">
      <c r="A2097">
        <f>ROW(Source!A2027)</f>
        <v>2027</v>
      </c>
      <c r="B2097">
        <v>35806607</v>
      </c>
      <c r="C2097">
        <v>35813997</v>
      </c>
      <c r="D2097">
        <v>29110699</v>
      </c>
      <c r="E2097">
        <v>1</v>
      </c>
      <c r="F2097">
        <v>1</v>
      </c>
      <c r="G2097">
        <v>1</v>
      </c>
      <c r="H2097">
        <v>3</v>
      </c>
      <c r="I2097" t="s">
        <v>730</v>
      </c>
      <c r="J2097" t="s">
        <v>825</v>
      </c>
      <c r="K2097" t="s">
        <v>732</v>
      </c>
      <c r="L2097">
        <v>1301</v>
      </c>
      <c r="N2097">
        <v>1003</v>
      </c>
      <c r="O2097" t="s">
        <v>151</v>
      </c>
      <c r="P2097" t="s">
        <v>151</v>
      </c>
      <c r="Q2097">
        <v>1</v>
      </c>
      <c r="W2097">
        <v>0</v>
      </c>
      <c r="X2097">
        <v>1063889258</v>
      </c>
      <c r="Y2097">
        <v>120</v>
      </c>
      <c r="AA2097">
        <v>1.24</v>
      </c>
      <c r="AB2097">
        <v>0</v>
      </c>
      <c r="AC2097">
        <v>0</v>
      </c>
      <c r="AD2097">
        <v>0</v>
      </c>
      <c r="AE2097">
        <v>0.17</v>
      </c>
      <c r="AF2097">
        <v>0</v>
      </c>
      <c r="AG2097">
        <v>0</v>
      </c>
      <c r="AH2097">
        <v>0</v>
      </c>
      <c r="AI2097">
        <v>7.29</v>
      </c>
      <c r="AJ2097">
        <v>1</v>
      </c>
      <c r="AK2097">
        <v>1</v>
      </c>
      <c r="AL2097">
        <v>1</v>
      </c>
      <c r="AN2097">
        <v>0</v>
      </c>
      <c r="AO2097">
        <v>1</v>
      </c>
      <c r="AP2097">
        <v>0</v>
      </c>
      <c r="AQ2097">
        <v>0</v>
      </c>
      <c r="AR2097">
        <v>0</v>
      </c>
      <c r="AS2097" t="s">
        <v>3</v>
      </c>
      <c r="AT2097">
        <v>120</v>
      </c>
      <c r="AU2097" t="s">
        <v>3</v>
      </c>
      <c r="AV2097">
        <v>0</v>
      </c>
      <c r="AW2097">
        <v>2</v>
      </c>
      <c r="AX2097">
        <v>35814026</v>
      </c>
      <c r="AY2097">
        <v>1</v>
      </c>
      <c r="AZ2097">
        <v>0</v>
      </c>
      <c r="BA2097">
        <v>2077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CX2097">
        <f>Y2097*Source!I2027</f>
        <v>36.299999999999997</v>
      </c>
      <c r="CY2097">
        <f t="shared" si="347"/>
        <v>1.24</v>
      </c>
      <c r="CZ2097">
        <f t="shared" si="348"/>
        <v>0.17</v>
      </c>
      <c r="DA2097">
        <f t="shared" si="349"/>
        <v>7.29</v>
      </c>
      <c r="DB2097">
        <f t="shared" si="350"/>
        <v>20.399999999999999</v>
      </c>
      <c r="DC2097">
        <f t="shared" si="351"/>
        <v>0</v>
      </c>
    </row>
    <row r="2098" spans="1:107">
      <c r="A2098">
        <f>ROW(Source!A2027)</f>
        <v>2027</v>
      </c>
      <c r="B2098">
        <v>35806607</v>
      </c>
      <c r="C2098">
        <v>35813997</v>
      </c>
      <c r="D2098">
        <v>29110797</v>
      </c>
      <c r="E2098">
        <v>1</v>
      </c>
      <c r="F2098">
        <v>1</v>
      </c>
      <c r="G2098">
        <v>1</v>
      </c>
      <c r="H2098">
        <v>3</v>
      </c>
      <c r="I2098" t="s">
        <v>733</v>
      </c>
      <c r="J2098" t="s">
        <v>826</v>
      </c>
      <c r="K2098" t="s">
        <v>735</v>
      </c>
      <c r="L2098">
        <v>1301</v>
      </c>
      <c r="N2098">
        <v>1003</v>
      </c>
      <c r="O2098" t="s">
        <v>151</v>
      </c>
      <c r="P2098" t="s">
        <v>151</v>
      </c>
      <c r="Q2098">
        <v>1</v>
      </c>
      <c r="W2098">
        <v>0</v>
      </c>
      <c r="X2098">
        <v>1919953005</v>
      </c>
      <c r="Y2098">
        <v>82</v>
      </c>
      <c r="AA2098">
        <v>15.5</v>
      </c>
      <c r="AB2098">
        <v>0</v>
      </c>
      <c r="AC2098">
        <v>0</v>
      </c>
      <c r="AD2098">
        <v>0</v>
      </c>
      <c r="AE2098">
        <v>1.74</v>
      </c>
      <c r="AF2098">
        <v>0</v>
      </c>
      <c r="AG2098">
        <v>0</v>
      </c>
      <c r="AH2098">
        <v>0</v>
      </c>
      <c r="AI2098">
        <v>8.91</v>
      </c>
      <c r="AJ2098">
        <v>1</v>
      </c>
      <c r="AK2098">
        <v>1</v>
      </c>
      <c r="AL2098">
        <v>1</v>
      </c>
      <c r="AN2098">
        <v>0</v>
      </c>
      <c r="AO2098">
        <v>1</v>
      </c>
      <c r="AP2098">
        <v>0</v>
      </c>
      <c r="AQ2098">
        <v>0</v>
      </c>
      <c r="AR2098">
        <v>0</v>
      </c>
      <c r="AS2098" t="s">
        <v>3</v>
      </c>
      <c r="AT2098">
        <v>82</v>
      </c>
      <c r="AU2098" t="s">
        <v>3</v>
      </c>
      <c r="AV2098">
        <v>0</v>
      </c>
      <c r="AW2098">
        <v>2</v>
      </c>
      <c r="AX2098">
        <v>35814027</v>
      </c>
      <c r="AY2098">
        <v>1</v>
      </c>
      <c r="AZ2098">
        <v>0</v>
      </c>
      <c r="BA2098">
        <v>2078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CX2098">
        <f>Y2098*Source!I2027</f>
        <v>24.805</v>
      </c>
      <c r="CY2098">
        <f t="shared" si="347"/>
        <v>15.5</v>
      </c>
      <c r="CZ2098">
        <f t="shared" si="348"/>
        <v>1.74</v>
      </c>
      <c r="DA2098">
        <f t="shared" si="349"/>
        <v>8.91</v>
      </c>
      <c r="DB2098">
        <f t="shared" si="350"/>
        <v>142.68</v>
      </c>
      <c r="DC2098">
        <f t="shared" si="351"/>
        <v>0</v>
      </c>
    </row>
    <row r="2099" spans="1:107">
      <c r="A2099">
        <f>ROW(Source!A2027)</f>
        <v>2027</v>
      </c>
      <c r="B2099">
        <v>35806607</v>
      </c>
      <c r="C2099">
        <v>35813997</v>
      </c>
      <c r="D2099">
        <v>29110815</v>
      </c>
      <c r="E2099">
        <v>1</v>
      </c>
      <c r="F2099">
        <v>1</v>
      </c>
      <c r="G2099">
        <v>1</v>
      </c>
      <c r="H2099">
        <v>3</v>
      </c>
      <c r="I2099" t="s">
        <v>736</v>
      </c>
      <c r="J2099" t="s">
        <v>888</v>
      </c>
      <c r="K2099" t="s">
        <v>738</v>
      </c>
      <c r="L2099">
        <v>1301</v>
      </c>
      <c r="N2099">
        <v>1003</v>
      </c>
      <c r="O2099" t="s">
        <v>151</v>
      </c>
      <c r="P2099" t="s">
        <v>151</v>
      </c>
      <c r="Q2099">
        <v>1</v>
      </c>
      <c r="W2099">
        <v>0</v>
      </c>
      <c r="X2099">
        <v>-1169660804</v>
      </c>
      <c r="Y2099">
        <v>116</v>
      </c>
      <c r="AA2099">
        <v>6.29</v>
      </c>
      <c r="AB2099">
        <v>0</v>
      </c>
      <c r="AC2099">
        <v>0</v>
      </c>
      <c r="AD2099">
        <v>0</v>
      </c>
      <c r="AE2099">
        <v>0.85</v>
      </c>
      <c r="AF2099">
        <v>0</v>
      </c>
      <c r="AG2099">
        <v>0</v>
      </c>
      <c r="AH2099">
        <v>0</v>
      </c>
      <c r="AI2099">
        <v>7.4</v>
      </c>
      <c r="AJ2099">
        <v>1</v>
      </c>
      <c r="AK2099">
        <v>1</v>
      </c>
      <c r="AL2099">
        <v>1</v>
      </c>
      <c r="AN2099">
        <v>0</v>
      </c>
      <c r="AO2099">
        <v>1</v>
      </c>
      <c r="AP2099">
        <v>0</v>
      </c>
      <c r="AQ2099">
        <v>0</v>
      </c>
      <c r="AR2099">
        <v>0</v>
      </c>
      <c r="AS2099" t="s">
        <v>3</v>
      </c>
      <c r="AT2099">
        <v>116</v>
      </c>
      <c r="AU2099" t="s">
        <v>3</v>
      </c>
      <c r="AV2099">
        <v>0</v>
      </c>
      <c r="AW2099">
        <v>2</v>
      </c>
      <c r="AX2099">
        <v>35814028</v>
      </c>
      <c r="AY2099">
        <v>1</v>
      </c>
      <c r="AZ2099">
        <v>0</v>
      </c>
      <c r="BA2099">
        <v>2079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CX2099">
        <f>Y2099*Source!I2027</f>
        <v>35.089999999999996</v>
      </c>
      <c r="CY2099">
        <f t="shared" si="347"/>
        <v>6.29</v>
      </c>
      <c r="CZ2099">
        <f t="shared" si="348"/>
        <v>0.85</v>
      </c>
      <c r="DA2099">
        <f t="shared" si="349"/>
        <v>7.4</v>
      </c>
      <c r="DB2099">
        <f t="shared" si="350"/>
        <v>98.6</v>
      </c>
      <c r="DC2099">
        <f t="shared" si="351"/>
        <v>0</v>
      </c>
    </row>
    <row r="2100" spans="1:107">
      <c r="A2100">
        <f>ROW(Source!A2027)</f>
        <v>2027</v>
      </c>
      <c r="B2100">
        <v>35806607</v>
      </c>
      <c r="C2100">
        <v>35813997</v>
      </c>
      <c r="D2100">
        <v>29111455</v>
      </c>
      <c r="E2100">
        <v>1</v>
      </c>
      <c r="F2100">
        <v>1</v>
      </c>
      <c r="G2100">
        <v>1</v>
      </c>
      <c r="H2100">
        <v>3</v>
      </c>
      <c r="I2100" t="s">
        <v>219</v>
      </c>
      <c r="J2100" t="s">
        <v>275</v>
      </c>
      <c r="K2100" t="s">
        <v>220</v>
      </c>
      <c r="L2100">
        <v>1327</v>
      </c>
      <c r="N2100">
        <v>1005</v>
      </c>
      <c r="O2100" t="s">
        <v>165</v>
      </c>
      <c r="P2100" t="s">
        <v>165</v>
      </c>
      <c r="Q2100">
        <v>1</v>
      </c>
      <c r="W2100">
        <v>0</v>
      </c>
      <c r="X2100">
        <v>-1126346608</v>
      </c>
      <c r="Y2100">
        <v>212</v>
      </c>
      <c r="AA2100">
        <v>73.790000000000006</v>
      </c>
      <c r="AB2100">
        <v>0</v>
      </c>
      <c r="AC2100">
        <v>0</v>
      </c>
      <c r="AD2100">
        <v>0</v>
      </c>
      <c r="AE2100">
        <v>15.06</v>
      </c>
      <c r="AF2100">
        <v>0</v>
      </c>
      <c r="AG2100">
        <v>0</v>
      </c>
      <c r="AH2100">
        <v>0</v>
      </c>
      <c r="AI2100">
        <v>4.9000000000000004</v>
      </c>
      <c r="AJ2100">
        <v>1</v>
      </c>
      <c r="AK2100">
        <v>1</v>
      </c>
      <c r="AL2100">
        <v>1</v>
      </c>
      <c r="AN2100">
        <v>0</v>
      </c>
      <c r="AO2100">
        <v>1</v>
      </c>
      <c r="AP2100">
        <v>0</v>
      </c>
      <c r="AQ2100">
        <v>0</v>
      </c>
      <c r="AR2100">
        <v>0</v>
      </c>
      <c r="AS2100" t="s">
        <v>3</v>
      </c>
      <c r="AT2100">
        <v>212</v>
      </c>
      <c r="AU2100" t="s">
        <v>3</v>
      </c>
      <c r="AV2100">
        <v>0</v>
      </c>
      <c r="AW2100">
        <v>2</v>
      </c>
      <c r="AX2100">
        <v>35814029</v>
      </c>
      <c r="AY2100">
        <v>1</v>
      </c>
      <c r="AZ2100">
        <v>0</v>
      </c>
      <c r="BA2100">
        <v>2080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CX2100">
        <f>Y2100*Source!I2027</f>
        <v>64.13</v>
      </c>
      <c r="CY2100">
        <f t="shared" si="347"/>
        <v>73.790000000000006</v>
      </c>
      <c r="CZ2100">
        <f t="shared" si="348"/>
        <v>15.06</v>
      </c>
      <c r="DA2100">
        <f t="shared" si="349"/>
        <v>4.9000000000000004</v>
      </c>
      <c r="DB2100">
        <f t="shared" si="350"/>
        <v>3192.72</v>
      </c>
      <c r="DC2100">
        <f t="shared" si="351"/>
        <v>0</v>
      </c>
    </row>
    <row r="2101" spans="1:107">
      <c r="A2101">
        <f>ROW(Source!A2027)</f>
        <v>2027</v>
      </c>
      <c r="B2101">
        <v>35806607</v>
      </c>
      <c r="C2101">
        <v>35813997</v>
      </c>
      <c r="D2101">
        <v>29114733</v>
      </c>
      <c r="E2101">
        <v>1</v>
      </c>
      <c r="F2101">
        <v>1</v>
      </c>
      <c r="G2101">
        <v>1</v>
      </c>
      <c r="H2101">
        <v>3</v>
      </c>
      <c r="I2101" t="s">
        <v>739</v>
      </c>
      <c r="J2101" t="s">
        <v>830</v>
      </c>
      <c r="K2101" t="s">
        <v>741</v>
      </c>
      <c r="L2101">
        <v>1354</v>
      </c>
      <c r="N2101">
        <v>1010</v>
      </c>
      <c r="O2101" t="s">
        <v>258</v>
      </c>
      <c r="P2101" t="s">
        <v>258</v>
      </c>
      <c r="Q2101">
        <v>1</v>
      </c>
      <c r="W2101">
        <v>0</v>
      </c>
      <c r="X2101">
        <v>-1352915271</v>
      </c>
      <c r="Y2101">
        <v>735</v>
      </c>
      <c r="AA2101">
        <v>0.3</v>
      </c>
      <c r="AB2101">
        <v>0</v>
      </c>
      <c r="AC2101">
        <v>0</v>
      </c>
      <c r="AD2101">
        <v>0</v>
      </c>
      <c r="AE2101">
        <v>0.02</v>
      </c>
      <c r="AF2101">
        <v>0</v>
      </c>
      <c r="AG2101">
        <v>0</v>
      </c>
      <c r="AH2101">
        <v>0</v>
      </c>
      <c r="AI2101">
        <v>14.91</v>
      </c>
      <c r="AJ2101">
        <v>1</v>
      </c>
      <c r="AK2101">
        <v>1</v>
      </c>
      <c r="AL2101">
        <v>1</v>
      </c>
      <c r="AN2101">
        <v>0</v>
      </c>
      <c r="AO2101">
        <v>1</v>
      </c>
      <c r="AP2101">
        <v>0</v>
      </c>
      <c r="AQ2101">
        <v>0</v>
      </c>
      <c r="AR2101">
        <v>0</v>
      </c>
      <c r="AS2101" t="s">
        <v>3</v>
      </c>
      <c r="AT2101">
        <v>735</v>
      </c>
      <c r="AU2101" t="s">
        <v>3</v>
      </c>
      <c r="AV2101">
        <v>0</v>
      </c>
      <c r="AW2101">
        <v>2</v>
      </c>
      <c r="AX2101">
        <v>35814030</v>
      </c>
      <c r="AY2101">
        <v>1</v>
      </c>
      <c r="AZ2101">
        <v>0</v>
      </c>
      <c r="BA2101">
        <v>2081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CX2101">
        <f>Y2101*Source!I2027</f>
        <v>222.33750000000001</v>
      </c>
      <c r="CY2101">
        <f t="shared" si="347"/>
        <v>0.3</v>
      </c>
      <c r="CZ2101">
        <f t="shared" si="348"/>
        <v>0.02</v>
      </c>
      <c r="DA2101">
        <f t="shared" si="349"/>
        <v>14.91</v>
      </c>
      <c r="DB2101">
        <f t="shared" si="350"/>
        <v>14.7</v>
      </c>
      <c r="DC2101">
        <f t="shared" si="351"/>
        <v>0</v>
      </c>
    </row>
    <row r="2102" spans="1:107">
      <c r="A2102">
        <f>ROW(Source!A2027)</f>
        <v>2027</v>
      </c>
      <c r="B2102">
        <v>35806607</v>
      </c>
      <c r="C2102">
        <v>35813997</v>
      </c>
      <c r="D2102">
        <v>29114734</v>
      </c>
      <c r="E2102">
        <v>1</v>
      </c>
      <c r="F2102">
        <v>1</v>
      </c>
      <c r="G2102">
        <v>1</v>
      </c>
      <c r="H2102">
        <v>3</v>
      </c>
      <c r="I2102" t="s">
        <v>742</v>
      </c>
      <c r="J2102" t="s">
        <v>889</v>
      </c>
      <c r="K2102" t="s">
        <v>744</v>
      </c>
      <c r="L2102">
        <v>1354</v>
      </c>
      <c r="N2102">
        <v>1010</v>
      </c>
      <c r="O2102" t="s">
        <v>258</v>
      </c>
      <c r="P2102" t="s">
        <v>258</v>
      </c>
      <c r="Q2102">
        <v>1</v>
      </c>
      <c r="W2102">
        <v>0</v>
      </c>
      <c r="X2102">
        <v>1370092194</v>
      </c>
      <c r="Y2102">
        <v>1855</v>
      </c>
      <c r="AA2102">
        <v>0.38</v>
      </c>
      <c r="AB2102">
        <v>0</v>
      </c>
      <c r="AC2102">
        <v>0</v>
      </c>
      <c r="AD2102">
        <v>0</v>
      </c>
      <c r="AE2102">
        <v>0.03</v>
      </c>
      <c r="AF2102">
        <v>0</v>
      </c>
      <c r="AG2102">
        <v>0</v>
      </c>
      <c r="AH2102">
        <v>0</v>
      </c>
      <c r="AI2102">
        <v>12.55</v>
      </c>
      <c r="AJ2102">
        <v>1</v>
      </c>
      <c r="AK2102">
        <v>1</v>
      </c>
      <c r="AL2102">
        <v>1</v>
      </c>
      <c r="AN2102">
        <v>0</v>
      </c>
      <c r="AO2102">
        <v>1</v>
      </c>
      <c r="AP2102">
        <v>0</v>
      </c>
      <c r="AQ2102">
        <v>0</v>
      </c>
      <c r="AR2102">
        <v>0</v>
      </c>
      <c r="AS2102" t="s">
        <v>3</v>
      </c>
      <c r="AT2102">
        <v>1855</v>
      </c>
      <c r="AU2102" t="s">
        <v>3</v>
      </c>
      <c r="AV2102">
        <v>0</v>
      </c>
      <c r="AW2102">
        <v>2</v>
      </c>
      <c r="AX2102">
        <v>35814031</v>
      </c>
      <c r="AY2102">
        <v>1</v>
      </c>
      <c r="AZ2102">
        <v>0</v>
      </c>
      <c r="BA2102">
        <v>2082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CX2102">
        <f>Y2102*Source!I2027</f>
        <v>561.13749999999993</v>
      </c>
      <c r="CY2102">
        <f t="shared" si="347"/>
        <v>0.38</v>
      </c>
      <c r="CZ2102">
        <f t="shared" si="348"/>
        <v>0.03</v>
      </c>
      <c r="DA2102">
        <f t="shared" si="349"/>
        <v>12.55</v>
      </c>
      <c r="DB2102">
        <f t="shared" si="350"/>
        <v>55.65</v>
      </c>
      <c r="DC2102">
        <f t="shared" si="351"/>
        <v>0</v>
      </c>
    </row>
    <row r="2103" spans="1:107">
      <c r="A2103">
        <f>ROW(Source!A2027)</f>
        <v>2027</v>
      </c>
      <c r="B2103">
        <v>35806607</v>
      </c>
      <c r="C2103">
        <v>35813997</v>
      </c>
      <c r="D2103">
        <v>29114482</v>
      </c>
      <c r="E2103">
        <v>1</v>
      </c>
      <c r="F2103">
        <v>1</v>
      </c>
      <c r="G2103">
        <v>1</v>
      </c>
      <c r="H2103">
        <v>3</v>
      </c>
      <c r="I2103" t="s">
        <v>745</v>
      </c>
      <c r="J2103" t="s">
        <v>890</v>
      </c>
      <c r="K2103" t="s">
        <v>747</v>
      </c>
      <c r="L2103">
        <v>1354</v>
      </c>
      <c r="N2103">
        <v>1010</v>
      </c>
      <c r="O2103" t="s">
        <v>258</v>
      </c>
      <c r="P2103" t="s">
        <v>258</v>
      </c>
      <c r="Q2103">
        <v>1</v>
      </c>
      <c r="W2103">
        <v>0</v>
      </c>
      <c r="X2103">
        <v>-520920930</v>
      </c>
      <c r="Y2103">
        <v>153</v>
      </c>
      <c r="AA2103">
        <v>0.33</v>
      </c>
      <c r="AB2103">
        <v>0</v>
      </c>
      <c r="AC2103">
        <v>0</v>
      </c>
      <c r="AD2103">
        <v>0</v>
      </c>
      <c r="AE2103">
        <v>7.0000000000000007E-2</v>
      </c>
      <c r="AF2103">
        <v>0</v>
      </c>
      <c r="AG2103">
        <v>0</v>
      </c>
      <c r="AH2103">
        <v>0</v>
      </c>
      <c r="AI2103">
        <v>4.74</v>
      </c>
      <c r="AJ2103">
        <v>1</v>
      </c>
      <c r="AK2103">
        <v>1</v>
      </c>
      <c r="AL2103">
        <v>1</v>
      </c>
      <c r="AN2103">
        <v>0</v>
      </c>
      <c r="AO2103">
        <v>1</v>
      </c>
      <c r="AP2103">
        <v>0</v>
      </c>
      <c r="AQ2103">
        <v>0</v>
      </c>
      <c r="AR2103">
        <v>0</v>
      </c>
      <c r="AS2103" t="s">
        <v>3</v>
      </c>
      <c r="AT2103">
        <v>153</v>
      </c>
      <c r="AU2103" t="s">
        <v>3</v>
      </c>
      <c r="AV2103">
        <v>0</v>
      </c>
      <c r="AW2103">
        <v>2</v>
      </c>
      <c r="AX2103">
        <v>35814032</v>
      </c>
      <c r="AY2103">
        <v>1</v>
      </c>
      <c r="AZ2103">
        <v>0</v>
      </c>
      <c r="BA2103">
        <v>2083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CX2103">
        <f>Y2103*Source!I2027</f>
        <v>46.282499999999999</v>
      </c>
      <c r="CY2103">
        <f t="shared" si="347"/>
        <v>0.33</v>
      </c>
      <c r="CZ2103">
        <f t="shared" si="348"/>
        <v>7.0000000000000007E-2</v>
      </c>
      <c r="DA2103">
        <f t="shared" si="349"/>
        <v>4.74</v>
      </c>
      <c r="DB2103">
        <f t="shared" si="350"/>
        <v>10.71</v>
      </c>
      <c r="DC2103">
        <f t="shared" si="351"/>
        <v>0</v>
      </c>
    </row>
    <row r="2104" spans="1:107">
      <c r="A2104">
        <f>ROW(Source!A2027)</f>
        <v>2027</v>
      </c>
      <c r="B2104">
        <v>35806607</v>
      </c>
      <c r="C2104">
        <v>35813997</v>
      </c>
      <c r="D2104">
        <v>29129584</v>
      </c>
      <c r="E2104">
        <v>1</v>
      </c>
      <c r="F2104">
        <v>1</v>
      </c>
      <c r="G2104">
        <v>1</v>
      </c>
      <c r="H2104">
        <v>3</v>
      </c>
      <c r="I2104" t="s">
        <v>748</v>
      </c>
      <c r="J2104" t="s">
        <v>891</v>
      </c>
      <c r="K2104" t="s">
        <v>750</v>
      </c>
      <c r="L2104">
        <v>1301</v>
      </c>
      <c r="N2104">
        <v>1003</v>
      </c>
      <c r="O2104" t="s">
        <v>151</v>
      </c>
      <c r="P2104" t="s">
        <v>151</v>
      </c>
      <c r="Q2104">
        <v>1</v>
      </c>
      <c r="W2104">
        <v>0</v>
      </c>
      <c r="X2104">
        <v>-1665253311</v>
      </c>
      <c r="Y2104">
        <v>88</v>
      </c>
      <c r="AA2104">
        <v>53.07</v>
      </c>
      <c r="AB2104">
        <v>0</v>
      </c>
      <c r="AC2104">
        <v>0</v>
      </c>
      <c r="AD2104">
        <v>0</v>
      </c>
      <c r="AE2104">
        <v>7.22</v>
      </c>
      <c r="AF2104">
        <v>0</v>
      </c>
      <c r="AG2104">
        <v>0</v>
      </c>
      <c r="AH2104">
        <v>0</v>
      </c>
      <c r="AI2104">
        <v>7.35</v>
      </c>
      <c r="AJ2104">
        <v>1</v>
      </c>
      <c r="AK2104">
        <v>1</v>
      </c>
      <c r="AL2104">
        <v>1</v>
      </c>
      <c r="AN2104">
        <v>0</v>
      </c>
      <c r="AO2104">
        <v>1</v>
      </c>
      <c r="AP2104">
        <v>0</v>
      </c>
      <c r="AQ2104">
        <v>0</v>
      </c>
      <c r="AR2104">
        <v>0</v>
      </c>
      <c r="AS2104" t="s">
        <v>3</v>
      </c>
      <c r="AT2104">
        <v>88</v>
      </c>
      <c r="AU2104" t="s">
        <v>3</v>
      </c>
      <c r="AV2104">
        <v>0</v>
      </c>
      <c r="AW2104">
        <v>2</v>
      </c>
      <c r="AX2104">
        <v>35814033</v>
      </c>
      <c r="AY2104">
        <v>1</v>
      </c>
      <c r="AZ2104">
        <v>0</v>
      </c>
      <c r="BA2104">
        <v>2084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CX2104">
        <f>Y2104*Source!I2027</f>
        <v>26.619999999999997</v>
      </c>
      <c r="CY2104">
        <f t="shared" si="347"/>
        <v>53.07</v>
      </c>
      <c r="CZ2104">
        <f t="shared" si="348"/>
        <v>7.22</v>
      </c>
      <c r="DA2104">
        <f t="shared" si="349"/>
        <v>7.35</v>
      </c>
      <c r="DB2104">
        <f t="shared" si="350"/>
        <v>635.36</v>
      </c>
      <c r="DC2104">
        <f t="shared" si="351"/>
        <v>0</v>
      </c>
    </row>
    <row r="2105" spans="1:107">
      <c r="A2105">
        <f>ROW(Source!A2027)</f>
        <v>2027</v>
      </c>
      <c r="B2105">
        <v>35806607</v>
      </c>
      <c r="C2105">
        <v>35813997</v>
      </c>
      <c r="D2105">
        <v>29129619</v>
      </c>
      <c r="E2105">
        <v>1</v>
      </c>
      <c r="F2105">
        <v>1</v>
      </c>
      <c r="G2105">
        <v>1</v>
      </c>
      <c r="H2105">
        <v>3</v>
      </c>
      <c r="I2105" t="s">
        <v>751</v>
      </c>
      <c r="J2105" t="s">
        <v>892</v>
      </c>
      <c r="K2105" t="s">
        <v>753</v>
      </c>
      <c r="L2105">
        <v>1301</v>
      </c>
      <c r="N2105">
        <v>1003</v>
      </c>
      <c r="O2105" t="s">
        <v>151</v>
      </c>
      <c r="P2105" t="s">
        <v>151</v>
      </c>
      <c r="Q2105">
        <v>1</v>
      </c>
      <c r="W2105">
        <v>0</v>
      </c>
      <c r="X2105">
        <v>1030922947</v>
      </c>
      <c r="Y2105">
        <v>225</v>
      </c>
      <c r="AA2105">
        <v>61.61</v>
      </c>
      <c r="AB2105">
        <v>0</v>
      </c>
      <c r="AC2105">
        <v>0</v>
      </c>
      <c r="AD2105">
        <v>0</v>
      </c>
      <c r="AE2105">
        <v>8.44</v>
      </c>
      <c r="AF2105">
        <v>0</v>
      </c>
      <c r="AG2105">
        <v>0</v>
      </c>
      <c r="AH2105">
        <v>0</v>
      </c>
      <c r="AI2105">
        <v>7.3</v>
      </c>
      <c r="AJ2105">
        <v>1</v>
      </c>
      <c r="AK2105">
        <v>1</v>
      </c>
      <c r="AL2105">
        <v>1</v>
      </c>
      <c r="AN2105">
        <v>0</v>
      </c>
      <c r="AO2105">
        <v>1</v>
      </c>
      <c r="AP2105">
        <v>0</v>
      </c>
      <c r="AQ2105">
        <v>0</v>
      </c>
      <c r="AR2105">
        <v>0</v>
      </c>
      <c r="AS2105" t="s">
        <v>3</v>
      </c>
      <c r="AT2105">
        <v>225</v>
      </c>
      <c r="AU2105" t="s">
        <v>3</v>
      </c>
      <c r="AV2105">
        <v>0</v>
      </c>
      <c r="AW2105">
        <v>2</v>
      </c>
      <c r="AX2105">
        <v>35814034</v>
      </c>
      <c r="AY2105">
        <v>1</v>
      </c>
      <c r="AZ2105">
        <v>0</v>
      </c>
      <c r="BA2105">
        <v>2085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CX2105">
        <f>Y2105*Source!I2027</f>
        <v>68.0625</v>
      </c>
      <c r="CY2105">
        <f t="shared" si="347"/>
        <v>61.61</v>
      </c>
      <c r="CZ2105">
        <f t="shared" si="348"/>
        <v>8.44</v>
      </c>
      <c r="DA2105">
        <f t="shared" si="349"/>
        <v>7.3</v>
      </c>
      <c r="DB2105">
        <f t="shared" si="350"/>
        <v>1899</v>
      </c>
      <c r="DC2105">
        <f t="shared" si="351"/>
        <v>0</v>
      </c>
    </row>
    <row r="2106" spans="1:107">
      <c r="A2106">
        <f>ROW(Source!A2027)</f>
        <v>2027</v>
      </c>
      <c r="B2106">
        <v>35806607</v>
      </c>
      <c r="C2106">
        <v>35813997</v>
      </c>
      <c r="D2106">
        <v>29129634</v>
      </c>
      <c r="E2106">
        <v>1</v>
      </c>
      <c r="F2106">
        <v>1</v>
      </c>
      <c r="G2106">
        <v>1</v>
      </c>
      <c r="H2106">
        <v>3</v>
      </c>
      <c r="I2106" t="s">
        <v>853</v>
      </c>
      <c r="J2106" t="s">
        <v>893</v>
      </c>
      <c r="K2106" t="s">
        <v>855</v>
      </c>
      <c r="L2106">
        <v>1301</v>
      </c>
      <c r="N2106">
        <v>1003</v>
      </c>
      <c r="O2106" t="s">
        <v>151</v>
      </c>
      <c r="P2106" t="s">
        <v>151</v>
      </c>
      <c r="Q2106">
        <v>1</v>
      </c>
      <c r="W2106">
        <v>0</v>
      </c>
      <c r="X2106">
        <v>-234707112</v>
      </c>
      <c r="Y2106">
        <v>46</v>
      </c>
      <c r="AA2106">
        <v>37.020000000000003</v>
      </c>
      <c r="AB2106">
        <v>0</v>
      </c>
      <c r="AC2106">
        <v>0</v>
      </c>
      <c r="AD2106">
        <v>0</v>
      </c>
      <c r="AE2106">
        <v>3.32</v>
      </c>
      <c r="AF2106">
        <v>0</v>
      </c>
      <c r="AG2106">
        <v>0</v>
      </c>
      <c r="AH2106">
        <v>0</v>
      </c>
      <c r="AI2106">
        <v>11.15</v>
      </c>
      <c r="AJ2106">
        <v>1</v>
      </c>
      <c r="AK2106">
        <v>1</v>
      </c>
      <c r="AL2106">
        <v>1</v>
      </c>
      <c r="AN2106">
        <v>0</v>
      </c>
      <c r="AO2106">
        <v>1</v>
      </c>
      <c r="AP2106">
        <v>0</v>
      </c>
      <c r="AQ2106">
        <v>0</v>
      </c>
      <c r="AR2106">
        <v>0</v>
      </c>
      <c r="AS2106" t="s">
        <v>3</v>
      </c>
      <c r="AT2106">
        <v>46</v>
      </c>
      <c r="AU2106" t="s">
        <v>3</v>
      </c>
      <c r="AV2106">
        <v>0</v>
      </c>
      <c r="AW2106">
        <v>2</v>
      </c>
      <c r="AX2106">
        <v>35814035</v>
      </c>
      <c r="AY2106">
        <v>1</v>
      </c>
      <c r="AZ2106">
        <v>0</v>
      </c>
      <c r="BA2106">
        <v>2086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CX2106">
        <f>Y2106*Source!I2027</f>
        <v>13.914999999999999</v>
      </c>
      <c r="CY2106">
        <f t="shared" si="347"/>
        <v>37.020000000000003</v>
      </c>
      <c r="CZ2106">
        <f t="shared" si="348"/>
        <v>3.32</v>
      </c>
      <c r="DA2106">
        <f t="shared" si="349"/>
        <v>11.15</v>
      </c>
      <c r="DB2106">
        <f t="shared" si="350"/>
        <v>152.72</v>
      </c>
      <c r="DC2106">
        <f t="shared" si="351"/>
        <v>0</v>
      </c>
    </row>
    <row r="2107" spans="1:107">
      <c r="A2107">
        <f>ROW(Source!A2028)</f>
        <v>2028</v>
      </c>
      <c r="B2107">
        <v>35806607</v>
      </c>
      <c r="C2107">
        <v>35814036</v>
      </c>
      <c r="D2107">
        <v>18409850</v>
      </c>
      <c r="E2107">
        <v>1</v>
      </c>
      <c r="F2107">
        <v>1</v>
      </c>
      <c r="G2107">
        <v>1</v>
      </c>
      <c r="H2107">
        <v>1</v>
      </c>
      <c r="I2107" t="s">
        <v>709</v>
      </c>
      <c r="J2107" t="s">
        <v>3</v>
      </c>
      <c r="K2107" t="s">
        <v>710</v>
      </c>
      <c r="L2107">
        <v>1369</v>
      </c>
      <c r="N2107">
        <v>1013</v>
      </c>
      <c r="O2107" t="s">
        <v>583</v>
      </c>
      <c r="P2107" t="s">
        <v>583</v>
      </c>
      <c r="Q2107">
        <v>1</v>
      </c>
      <c r="W2107">
        <v>0</v>
      </c>
      <c r="X2107">
        <v>855544366</v>
      </c>
      <c r="Y2107">
        <v>96.6</v>
      </c>
      <c r="AA2107">
        <v>0</v>
      </c>
      <c r="AB2107">
        <v>0</v>
      </c>
      <c r="AC2107">
        <v>0</v>
      </c>
      <c r="AD2107">
        <v>300.99</v>
      </c>
      <c r="AE2107">
        <v>0</v>
      </c>
      <c r="AF2107">
        <v>0</v>
      </c>
      <c r="AG2107">
        <v>0</v>
      </c>
      <c r="AH2107">
        <v>300.99</v>
      </c>
      <c r="AI2107">
        <v>1</v>
      </c>
      <c r="AJ2107">
        <v>1</v>
      </c>
      <c r="AK2107">
        <v>1</v>
      </c>
      <c r="AL2107">
        <v>1</v>
      </c>
      <c r="AN2107">
        <v>0</v>
      </c>
      <c r="AO2107">
        <v>1</v>
      </c>
      <c r="AP2107">
        <v>1</v>
      </c>
      <c r="AQ2107">
        <v>0</v>
      </c>
      <c r="AR2107">
        <v>0</v>
      </c>
      <c r="AS2107" t="s">
        <v>3</v>
      </c>
      <c r="AT2107">
        <v>84</v>
      </c>
      <c r="AU2107" t="s">
        <v>144</v>
      </c>
      <c r="AV2107">
        <v>1</v>
      </c>
      <c r="AW2107">
        <v>2</v>
      </c>
      <c r="AX2107">
        <v>35814055</v>
      </c>
      <c r="AY2107">
        <v>2</v>
      </c>
      <c r="AZ2107">
        <v>131072</v>
      </c>
      <c r="BA2107">
        <v>2087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CX2107">
        <f>Y2107*Source!I2028</f>
        <v>29.221499999999999</v>
      </c>
      <c r="CY2107">
        <f>AD2107</f>
        <v>300.99</v>
      </c>
      <c r="CZ2107">
        <f>AH2107</f>
        <v>300.99</v>
      </c>
      <c r="DA2107">
        <f>AL2107</f>
        <v>1</v>
      </c>
      <c r="DB2107">
        <f>ROUND((ROUND(AT2107*CZ2107,2)*1.15),2)</f>
        <v>29075.63</v>
      </c>
      <c r="DC2107">
        <f>ROUND((ROUND(AT2107*AG2107,2)*1.15),2)</f>
        <v>0</v>
      </c>
    </row>
    <row r="2108" spans="1:107">
      <c r="A2108">
        <f>ROW(Source!A2028)</f>
        <v>2028</v>
      </c>
      <c r="B2108">
        <v>35806607</v>
      </c>
      <c r="C2108">
        <v>35814036</v>
      </c>
      <c r="D2108">
        <v>29173472</v>
      </c>
      <c r="E2108">
        <v>1</v>
      </c>
      <c r="F2108">
        <v>1</v>
      </c>
      <c r="G2108">
        <v>1</v>
      </c>
      <c r="H2108">
        <v>2</v>
      </c>
      <c r="I2108" t="s">
        <v>660</v>
      </c>
      <c r="J2108" t="s">
        <v>661</v>
      </c>
      <c r="K2108" t="s">
        <v>662</v>
      </c>
      <c r="L2108">
        <v>1368</v>
      </c>
      <c r="N2108">
        <v>1011</v>
      </c>
      <c r="O2108" t="s">
        <v>589</v>
      </c>
      <c r="P2108" t="s">
        <v>589</v>
      </c>
      <c r="Q2108">
        <v>1</v>
      </c>
      <c r="W2108">
        <v>0</v>
      </c>
      <c r="X2108">
        <v>275932499</v>
      </c>
      <c r="Y2108">
        <v>2.75</v>
      </c>
      <c r="AA2108">
        <v>0</v>
      </c>
      <c r="AB2108">
        <v>12.75</v>
      </c>
      <c r="AC2108">
        <v>0</v>
      </c>
      <c r="AD2108">
        <v>0</v>
      </c>
      <c r="AE2108">
        <v>0</v>
      </c>
      <c r="AF2108">
        <v>3</v>
      </c>
      <c r="AG2108">
        <v>0</v>
      </c>
      <c r="AH2108">
        <v>0</v>
      </c>
      <c r="AI2108">
        <v>1</v>
      </c>
      <c r="AJ2108">
        <v>4.25</v>
      </c>
      <c r="AK2108">
        <v>33.18</v>
      </c>
      <c r="AL2108">
        <v>1</v>
      </c>
      <c r="AN2108">
        <v>0</v>
      </c>
      <c r="AO2108">
        <v>1</v>
      </c>
      <c r="AP2108">
        <v>1</v>
      </c>
      <c r="AQ2108">
        <v>0</v>
      </c>
      <c r="AR2108">
        <v>0</v>
      </c>
      <c r="AS2108" t="s">
        <v>3</v>
      </c>
      <c r="AT2108">
        <v>2.2000000000000002</v>
      </c>
      <c r="AU2108" t="s">
        <v>143</v>
      </c>
      <c r="AV2108">
        <v>0</v>
      </c>
      <c r="AW2108">
        <v>2</v>
      </c>
      <c r="AX2108">
        <v>35814056</v>
      </c>
      <c r="AY2108">
        <v>1</v>
      </c>
      <c r="AZ2108">
        <v>0</v>
      </c>
      <c r="BA2108">
        <v>2088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CX2108">
        <f>Y2108*Source!I2028</f>
        <v>0.83187499999999992</v>
      </c>
      <c r="CY2108">
        <f>AB2108</f>
        <v>12.75</v>
      </c>
      <c r="CZ2108">
        <f>AF2108</f>
        <v>3</v>
      </c>
      <c r="DA2108">
        <f>AJ2108</f>
        <v>4.25</v>
      </c>
      <c r="DB2108">
        <f>ROUND((ROUND(AT2108*CZ2108,2)*1.25),2)</f>
        <v>8.25</v>
      </c>
      <c r="DC2108">
        <f>ROUND((ROUND(AT2108*AG2108,2)*1.25),2)</f>
        <v>0</v>
      </c>
    </row>
    <row r="2109" spans="1:107">
      <c r="A2109">
        <f>ROW(Source!A2028)</f>
        <v>2028</v>
      </c>
      <c r="B2109">
        <v>35806607</v>
      </c>
      <c r="C2109">
        <v>35814036</v>
      </c>
      <c r="D2109">
        <v>29174538</v>
      </c>
      <c r="E2109">
        <v>1</v>
      </c>
      <c r="F2109">
        <v>1</v>
      </c>
      <c r="G2109">
        <v>1</v>
      </c>
      <c r="H2109">
        <v>2</v>
      </c>
      <c r="I2109" t="s">
        <v>712</v>
      </c>
      <c r="J2109" t="s">
        <v>820</v>
      </c>
      <c r="K2109" t="s">
        <v>714</v>
      </c>
      <c r="L2109">
        <v>1368</v>
      </c>
      <c r="N2109">
        <v>1011</v>
      </c>
      <c r="O2109" t="s">
        <v>589</v>
      </c>
      <c r="P2109" t="s">
        <v>589</v>
      </c>
      <c r="Q2109">
        <v>1</v>
      </c>
      <c r="W2109">
        <v>0</v>
      </c>
      <c r="X2109">
        <v>1107538725</v>
      </c>
      <c r="Y2109">
        <v>0.21250000000000002</v>
      </c>
      <c r="AA2109">
        <v>0</v>
      </c>
      <c r="AB2109">
        <v>187.1</v>
      </c>
      <c r="AC2109">
        <v>0</v>
      </c>
      <c r="AD2109">
        <v>0</v>
      </c>
      <c r="AE2109">
        <v>0</v>
      </c>
      <c r="AF2109">
        <v>33.590000000000003</v>
      </c>
      <c r="AG2109">
        <v>0</v>
      </c>
      <c r="AH2109">
        <v>0</v>
      </c>
      <c r="AI2109">
        <v>1</v>
      </c>
      <c r="AJ2109">
        <v>5.57</v>
      </c>
      <c r="AK2109">
        <v>33.18</v>
      </c>
      <c r="AL2109">
        <v>1</v>
      </c>
      <c r="AN2109">
        <v>0</v>
      </c>
      <c r="AO2109">
        <v>1</v>
      </c>
      <c r="AP2109">
        <v>1</v>
      </c>
      <c r="AQ2109">
        <v>0</v>
      </c>
      <c r="AR2109">
        <v>0</v>
      </c>
      <c r="AS2109" t="s">
        <v>3</v>
      </c>
      <c r="AT2109">
        <v>0.17</v>
      </c>
      <c r="AU2109" t="s">
        <v>143</v>
      </c>
      <c r="AV2109">
        <v>0</v>
      </c>
      <c r="AW2109">
        <v>2</v>
      </c>
      <c r="AX2109">
        <v>35814057</v>
      </c>
      <c r="AY2109">
        <v>1</v>
      </c>
      <c r="AZ2109">
        <v>0</v>
      </c>
      <c r="BA2109">
        <v>2089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CX2109">
        <f>Y2109*Source!I2028</f>
        <v>6.4281249999999998E-2</v>
      </c>
      <c r="CY2109">
        <f>AB2109</f>
        <v>187.1</v>
      </c>
      <c r="CZ2109">
        <f>AF2109</f>
        <v>33.590000000000003</v>
      </c>
      <c r="DA2109">
        <f>AJ2109</f>
        <v>5.57</v>
      </c>
      <c r="DB2109">
        <f>ROUND((ROUND(AT2109*CZ2109,2)*1.25),2)</f>
        <v>7.14</v>
      </c>
      <c r="DC2109">
        <f>ROUND((ROUND(AT2109*AG2109,2)*1.25),2)</f>
        <v>0</v>
      </c>
    </row>
    <row r="2110" spans="1:107">
      <c r="A2110">
        <f>ROW(Source!A2028)</f>
        <v>2028</v>
      </c>
      <c r="B2110">
        <v>35806607</v>
      </c>
      <c r="C2110">
        <v>35814036</v>
      </c>
      <c r="D2110">
        <v>29174580</v>
      </c>
      <c r="E2110">
        <v>1</v>
      </c>
      <c r="F2110">
        <v>1</v>
      </c>
      <c r="G2110">
        <v>1</v>
      </c>
      <c r="H2110">
        <v>2</v>
      </c>
      <c r="I2110" t="s">
        <v>715</v>
      </c>
      <c r="J2110" t="s">
        <v>821</v>
      </c>
      <c r="K2110" t="s">
        <v>717</v>
      </c>
      <c r="L2110">
        <v>1368</v>
      </c>
      <c r="N2110">
        <v>1011</v>
      </c>
      <c r="O2110" t="s">
        <v>589</v>
      </c>
      <c r="P2110" t="s">
        <v>589</v>
      </c>
      <c r="Q2110">
        <v>1</v>
      </c>
      <c r="W2110">
        <v>0</v>
      </c>
      <c r="X2110">
        <v>-169468834</v>
      </c>
      <c r="Y2110">
        <v>1.0874999999999999</v>
      </c>
      <c r="AA2110">
        <v>0</v>
      </c>
      <c r="AB2110">
        <v>31.87</v>
      </c>
      <c r="AC2110">
        <v>0</v>
      </c>
      <c r="AD2110">
        <v>0</v>
      </c>
      <c r="AE2110">
        <v>0</v>
      </c>
      <c r="AF2110">
        <v>2.08</v>
      </c>
      <c r="AG2110">
        <v>0</v>
      </c>
      <c r="AH2110">
        <v>0</v>
      </c>
      <c r="AI2110">
        <v>1</v>
      </c>
      <c r="AJ2110">
        <v>15.32</v>
      </c>
      <c r="AK2110">
        <v>33.18</v>
      </c>
      <c r="AL2110">
        <v>1</v>
      </c>
      <c r="AN2110">
        <v>0</v>
      </c>
      <c r="AO2110">
        <v>1</v>
      </c>
      <c r="AP2110">
        <v>1</v>
      </c>
      <c r="AQ2110">
        <v>0</v>
      </c>
      <c r="AR2110">
        <v>0</v>
      </c>
      <c r="AS2110" t="s">
        <v>3</v>
      </c>
      <c r="AT2110">
        <v>0.87</v>
      </c>
      <c r="AU2110" t="s">
        <v>143</v>
      </c>
      <c r="AV2110">
        <v>0</v>
      </c>
      <c r="AW2110">
        <v>2</v>
      </c>
      <c r="AX2110">
        <v>35814058</v>
      </c>
      <c r="AY2110">
        <v>1</v>
      </c>
      <c r="AZ2110">
        <v>0</v>
      </c>
      <c r="BA2110">
        <v>2090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CX2110">
        <f>Y2110*Source!I2028</f>
        <v>0.32896874999999998</v>
      </c>
      <c r="CY2110">
        <f>AB2110</f>
        <v>31.87</v>
      </c>
      <c r="CZ2110">
        <f>AF2110</f>
        <v>2.08</v>
      </c>
      <c r="DA2110">
        <f>AJ2110</f>
        <v>15.32</v>
      </c>
      <c r="DB2110">
        <f>ROUND((ROUND(AT2110*CZ2110,2)*1.25),2)</f>
        <v>2.2599999999999998</v>
      </c>
      <c r="DC2110">
        <f>ROUND((ROUND(AT2110*AG2110,2)*1.25),2)</f>
        <v>0</v>
      </c>
    </row>
    <row r="2111" spans="1:107">
      <c r="A2111">
        <f>ROW(Source!A2028)</f>
        <v>2028</v>
      </c>
      <c r="B2111">
        <v>35806607</v>
      </c>
      <c r="C2111">
        <v>35814036</v>
      </c>
      <c r="D2111">
        <v>29109354</v>
      </c>
      <c r="E2111">
        <v>1</v>
      </c>
      <c r="F2111">
        <v>1</v>
      </c>
      <c r="G2111">
        <v>1</v>
      </c>
      <c r="H2111">
        <v>3</v>
      </c>
      <c r="I2111" t="s">
        <v>718</v>
      </c>
      <c r="J2111" t="s">
        <v>822</v>
      </c>
      <c r="K2111" t="s">
        <v>720</v>
      </c>
      <c r="L2111">
        <v>1346</v>
      </c>
      <c r="N2111">
        <v>1009</v>
      </c>
      <c r="O2111" t="s">
        <v>170</v>
      </c>
      <c r="P2111" t="s">
        <v>170</v>
      </c>
      <c r="Q2111">
        <v>1</v>
      </c>
      <c r="W2111">
        <v>0</v>
      </c>
      <c r="X2111">
        <v>-882693383</v>
      </c>
      <c r="Y2111">
        <v>10</v>
      </c>
      <c r="AA2111">
        <v>64.010000000000005</v>
      </c>
      <c r="AB2111">
        <v>0</v>
      </c>
      <c r="AC2111">
        <v>0</v>
      </c>
      <c r="AD2111">
        <v>0</v>
      </c>
      <c r="AE2111">
        <v>46.72</v>
      </c>
      <c r="AF2111">
        <v>0</v>
      </c>
      <c r="AG2111">
        <v>0</v>
      </c>
      <c r="AH2111">
        <v>0</v>
      </c>
      <c r="AI2111">
        <v>1.37</v>
      </c>
      <c r="AJ2111">
        <v>1</v>
      </c>
      <c r="AK2111">
        <v>1</v>
      </c>
      <c r="AL2111">
        <v>1</v>
      </c>
      <c r="AN2111">
        <v>0</v>
      </c>
      <c r="AO2111">
        <v>1</v>
      </c>
      <c r="AP2111">
        <v>0</v>
      </c>
      <c r="AQ2111">
        <v>0</v>
      </c>
      <c r="AR2111">
        <v>0</v>
      </c>
      <c r="AS2111" t="s">
        <v>3</v>
      </c>
      <c r="AT2111">
        <v>10</v>
      </c>
      <c r="AU2111" t="s">
        <v>3</v>
      </c>
      <c r="AV2111">
        <v>0</v>
      </c>
      <c r="AW2111">
        <v>2</v>
      </c>
      <c r="AX2111">
        <v>35814059</v>
      </c>
      <c r="AY2111">
        <v>1</v>
      </c>
      <c r="AZ2111">
        <v>0</v>
      </c>
      <c r="BA2111">
        <v>2091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CX2111">
        <f>Y2111*Source!I2028</f>
        <v>3.0249999999999999</v>
      </c>
      <c r="CY2111">
        <f t="shared" ref="CY2111:CY2124" si="352">AA2111</f>
        <v>64.010000000000005</v>
      </c>
      <c r="CZ2111">
        <f t="shared" ref="CZ2111:CZ2124" si="353">AE2111</f>
        <v>46.72</v>
      </c>
      <c r="DA2111">
        <f t="shared" ref="DA2111:DA2124" si="354">AI2111</f>
        <v>1.37</v>
      </c>
      <c r="DB2111">
        <f t="shared" ref="DB2111:DB2124" si="355">ROUND(ROUND(AT2111*CZ2111,2),2)</f>
        <v>467.2</v>
      </c>
      <c r="DC2111">
        <f t="shared" ref="DC2111:DC2124" si="356">ROUND(ROUND(AT2111*AG2111,2),2)</f>
        <v>0</v>
      </c>
    </row>
    <row r="2112" spans="1:107">
      <c r="A2112">
        <f>ROW(Source!A2028)</f>
        <v>2028</v>
      </c>
      <c r="B2112">
        <v>35806607</v>
      </c>
      <c r="C2112">
        <v>35814036</v>
      </c>
      <c r="D2112">
        <v>29109414</v>
      </c>
      <c r="E2112">
        <v>1</v>
      </c>
      <c r="F2112">
        <v>1</v>
      </c>
      <c r="G2112">
        <v>1</v>
      </c>
      <c r="H2112">
        <v>3</v>
      </c>
      <c r="I2112" t="s">
        <v>721</v>
      </c>
      <c r="J2112" t="s">
        <v>887</v>
      </c>
      <c r="K2112" t="s">
        <v>723</v>
      </c>
      <c r="L2112">
        <v>1346</v>
      </c>
      <c r="N2112">
        <v>1009</v>
      </c>
      <c r="O2112" t="s">
        <v>170</v>
      </c>
      <c r="P2112" t="s">
        <v>170</v>
      </c>
      <c r="Q2112">
        <v>1</v>
      </c>
      <c r="W2112">
        <v>0</v>
      </c>
      <c r="X2112">
        <v>1092262719</v>
      </c>
      <c r="Y2112">
        <v>137</v>
      </c>
      <c r="AA2112">
        <v>10.1</v>
      </c>
      <c r="AB2112">
        <v>0</v>
      </c>
      <c r="AC2112">
        <v>0</v>
      </c>
      <c r="AD2112">
        <v>0</v>
      </c>
      <c r="AE2112">
        <v>1.58</v>
      </c>
      <c r="AF2112">
        <v>0</v>
      </c>
      <c r="AG2112">
        <v>0</v>
      </c>
      <c r="AH2112">
        <v>0</v>
      </c>
      <c r="AI2112">
        <v>6.39</v>
      </c>
      <c r="AJ2112">
        <v>1</v>
      </c>
      <c r="AK2112">
        <v>1</v>
      </c>
      <c r="AL2112">
        <v>1</v>
      </c>
      <c r="AN2112">
        <v>0</v>
      </c>
      <c r="AO2112">
        <v>1</v>
      </c>
      <c r="AP2112">
        <v>0</v>
      </c>
      <c r="AQ2112">
        <v>0</v>
      </c>
      <c r="AR2112">
        <v>0</v>
      </c>
      <c r="AS2112" t="s">
        <v>3</v>
      </c>
      <c r="AT2112">
        <v>137</v>
      </c>
      <c r="AU2112" t="s">
        <v>3</v>
      </c>
      <c r="AV2112">
        <v>0</v>
      </c>
      <c r="AW2112">
        <v>2</v>
      </c>
      <c r="AX2112">
        <v>35814060</v>
      </c>
      <c r="AY2112">
        <v>1</v>
      </c>
      <c r="AZ2112">
        <v>0</v>
      </c>
      <c r="BA2112">
        <v>2092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CX2112">
        <f>Y2112*Source!I2028</f>
        <v>41.442499999999995</v>
      </c>
      <c r="CY2112">
        <f t="shared" si="352"/>
        <v>10.1</v>
      </c>
      <c r="CZ2112">
        <f t="shared" si="353"/>
        <v>1.58</v>
      </c>
      <c r="DA2112">
        <f t="shared" si="354"/>
        <v>6.39</v>
      </c>
      <c r="DB2112">
        <f t="shared" si="355"/>
        <v>216.46</v>
      </c>
      <c r="DC2112">
        <f t="shared" si="356"/>
        <v>0</v>
      </c>
    </row>
    <row r="2113" spans="1:107">
      <c r="A2113">
        <f>ROW(Source!A2028)</f>
        <v>2028</v>
      </c>
      <c r="B2113">
        <v>35806607</v>
      </c>
      <c r="C2113">
        <v>35814036</v>
      </c>
      <c r="D2113">
        <v>29109781</v>
      </c>
      <c r="E2113">
        <v>1</v>
      </c>
      <c r="F2113">
        <v>1</v>
      </c>
      <c r="G2113">
        <v>1</v>
      </c>
      <c r="H2113">
        <v>3</v>
      </c>
      <c r="I2113" t="s">
        <v>724</v>
      </c>
      <c r="J2113" t="s">
        <v>823</v>
      </c>
      <c r="K2113" t="s">
        <v>726</v>
      </c>
      <c r="L2113">
        <v>1346</v>
      </c>
      <c r="N2113">
        <v>1009</v>
      </c>
      <c r="O2113" t="s">
        <v>170</v>
      </c>
      <c r="P2113" t="s">
        <v>170</v>
      </c>
      <c r="Q2113">
        <v>1</v>
      </c>
      <c r="W2113">
        <v>0</v>
      </c>
      <c r="X2113">
        <v>-306339415</v>
      </c>
      <c r="Y2113">
        <v>10</v>
      </c>
      <c r="AA2113">
        <v>60.38</v>
      </c>
      <c r="AB2113">
        <v>0</v>
      </c>
      <c r="AC2113">
        <v>0</v>
      </c>
      <c r="AD2113">
        <v>0</v>
      </c>
      <c r="AE2113">
        <v>11.12</v>
      </c>
      <c r="AF2113">
        <v>0</v>
      </c>
      <c r="AG2113">
        <v>0</v>
      </c>
      <c r="AH2113">
        <v>0</v>
      </c>
      <c r="AI2113">
        <v>5.43</v>
      </c>
      <c r="AJ2113">
        <v>1</v>
      </c>
      <c r="AK2113">
        <v>1</v>
      </c>
      <c r="AL2113">
        <v>1</v>
      </c>
      <c r="AN2113">
        <v>0</v>
      </c>
      <c r="AO2113">
        <v>1</v>
      </c>
      <c r="AP2113">
        <v>0</v>
      </c>
      <c r="AQ2113">
        <v>0</v>
      </c>
      <c r="AR2113">
        <v>0</v>
      </c>
      <c r="AS2113" t="s">
        <v>3</v>
      </c>
      <c r="AT2113">
        <v>10</v>
      </c>
      <c r="AU2113" t="s">
        <v>3</v>
      </c>
      <c r="AV2113">
        <v>0</v>
      </c>
      <c r="AW2113">
        <v>2</v>
      </c>
      <c r="AX2113">
        <v>35814061</v>
      </c>
      <c r="AY2113">
        <v>1</v>
      </c>
      <c r="AZ2113">
        <v>0</v>
      </c>
      <c r="BA2113">
        <v>2093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CX2113">
        <f>Y2113*Source!I2028</f>
        <v>3.0249999999999999</v>
      </c>
      <c r="CY2113">
        <f t="shared" si="352"/>
        <v>60.38</v>
      </c>
      <c r="CZ2113">
        <f t="shared" si="353"/>
        <v>11.12</v>
      </c>
      <c r="DA2113">
        <f t="shared" si="354"/>
        <v>5.43</v>
      </c>
      <c r="DB2113">
        <f t="shared" si="355"/>
        <v>111.2</v>
      </c>
      <c r="DC2113">
        <f t="shared" si="356"/>
        <v>0</v>
      </c>
    </row>
    <row r="2114" spans="1:107">
      <c r="A2114">
        <f>ROW(Source!A2028)</f>
        <v>2028</v>
      </c>
      <c r="B2114">
        <v>35806607</v>
      </c>
      <c r="C2114">
        <v>35814036</v>
      </c>
      <c r="D2114">
        <v>29109782</v>
      </c>
      <c r="E2114">
        <v>1</v>
      </c>
      <c r="F2114">
        <v>1</v>
      </c>
      <c r="G2114">
        <v>1</v>
      </c>
      <c r="H2114">
        <v>3</v>
      </c>
      <c r="I2114" t="s">
        <v>727</v>
      </c>
      <c r="J2114" t="s">
        <v>824</v>
      </c>
      <c r="K2114" t="s">
        <v>729</v>
      </c>
      <c r="L2114">
        <v>1346</v>
      </c>
      <c r="N2114">
        <v>1009</v>
      </c>
      <c r="O2114" t="s">
        <v>170</v>
      </c>
      <c r="P2114" t="s">
        <v>170</v>
      </c>
      <c r="Q2114">
        <v>1</v>
      </c>
      <c r="W2114">
        <v>0</v>
      </c>
      <c r="X2114">
        <v>-71279152</v>
      </c>
      <c r="Y2114">
        <v>69</v>
      </c>
      <c r="AA2114">
        <v>16.309999999999999</v>
      </c>
      <c r="AB2114">
        <v>0</v>
      </c>
      <c r="AC2114">
        <v>0</v>
      </c>
      <c r="AD2114">
        <v>0</v>
      </c>
      <c r="AE2114">
        <v>4.3600000000000003</v>
      </c>
      <c r="AF2114">
        <v>0</v>
      </c>
      <c r="AG2114">
        <v>0</v>
      </c>
      <c r="AH2114">
        <v>0</v>
      </c>
      <c r="AI2114">
        <v>3.74</v>
      </c>
      <c r="AJ2114">
        <v>1</v>
      </c>
      <c r="AK2114">
        <v>1</v>
      </c>
      <c r="AL2114">
        <v>1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 t="s">
        <v>3</v>
      </c>
      <c r="AT2114">
        <v>69</v>
      </c>
      <c r="AU2114" t="s">
        <v>3</v>
      </c>
      <c r="AV2114">
        <v>0</v>
      </c>
      <c r="AW2114">
        <v>2</v>
      </c>
      <c r="AX2114">
        <v>35814062</v>
      </c>
      <c r="AY2114">
        <v>1</v>
      </c>
      <c r="AZ2114">
        <v>0</v>
      </c>
      <c r="BA2114">
        <v>2094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CX2114">
        <f>Y2114*Source!I2028</f>
        <v>20.872499999999999</v>
      </c>
      <c r="CY2114">
        <f t="shared" si="352"/>
        <v>16.309999999999999</v>
      </c>
      <c r="CZ2114">
        <f t="shared" si="353"/>
        <v>4.3600000000000003</v>
      </c>
      <c r="DA2114">
        <f t="shared" si="354"/>
        <v>3.74</v>
      </c>
      <c r="DB2114">
        <f t="shared" si="355"/>
        <v>300.83999999999997</v>
      </c>
      <c r="DC2114">
        <f t="shared" si="356"/>
        <v>0</v>
      </c>
    </row>
    <row r="2115" spans="1:107">
      <c r="A2115">
        <f>ROW(Source!A2028)</f>
        <v>2028</v>
      </c>
      <c r="B2115">
        <v>35806607</v>
      </c>
      <c r="C2115">
        <v>35814036</v>
      </c>
      <c r="D2115">
        <v>29110699</v>
      </c>
      <c r="E2115">
        <v>1</v>
      </c>
      <c r="F2115">
        <v>1</v>
      </c>
      <c r="G2115">
        <v>1</v>
      </c>
      <c r="H2115">
        <v>3</v>
      </c>
      <c r="I2115" t="s">
        <v>730</v>
      </c>
      <c r="J2115" t="s">
        <v>825</v>
      </c>
      <c r="K2115" t="s">
        <v>732</v>
      </c>
      <c r="L2115">
        <v>1301</v>
      </c>
      <c r="N2115">
        <v>1003</v>
      </c>
      <c r="O2115" t="s">
        <v>151</v>
      </c>
      <c r="P2115" t="s">
        <v>151</v>
      </c>
      <c r="Q2115">
        <v>1</v>
      </c>
      <c r="W2115">
        <v>0</v>
      </c>
      <c r="X2115">
        <v>1063889258</v>
      </c>
      <c r="Y2115">
        <v>118</v>
      </c>
      <c r="AA2115">
        <v>1.24</v>
      </c>
      <c r="AB2115">
        <v>0</v>
      </c>
      <c r="AC2115">
        <v>0</v>
      </c>
      <c r="AD2115">
        <v>0</v>
      </c>
      <c r="AE2115">
        <v>0.17</v>
      </c>
      <c r="AF2115">
        <v>0</v>
      </c>
      <c r="AG2115">
        <v>0</v>
      </c>
      <c r="AH2115">
        <v>0</v>
      </c>
      <c r="AI2115">
        <v>7.29</v>
      </c>
      <c r="AJ2115">
        <v>1</v>
      </c>
      <c r="AK2115">
        <v>1</v>
      </c>
      <c r="AL2115">
        <v>1</v>
      </c>
      <c r="AN2115">
        <v>0</v>
      </c>
      <c r="AO2115">
        <v>1</v>
      </c>
      <c r="AP2115">
        <v>0</v>
      </c>
      <c r="AQ2115">
        <v>0</v>
      </c>
      <c r="AR2115">
        <v>0</v>
      </c>
      <c r="AS2115" t="s">
        <v>3</v>
      </c>
      <c r="AT2115">
        <v>118</v>
      </c>
      <c r="AU2115" t="s">
        <v>3</v>
      </c>
      <c r="AV2115">
        <v>0</v>
      </c>
      <c r="AW2115">
        <v>2</v>
      </c>
      <c r="AX2115">
        <v>35814063</v>
      </c>
      <c r="AY2115">
        <v>1</v>
      </c>
      <c r="AZ2115">
        <v>0</v>
      </c>
      <c r="BA2115">
        <v>2095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CX2115">
        <f>Y2115*Source!I2028</f>
        <v>35.695</v>
      </c>
      <c r="CY2115">
        <f t="shared" si="352"/>
        <v>1.24</v>
      </c>
      <c r="CZ2115">
        <f t="shared" si="353"/>
        <v>0.17</v>
      </c>
      <c r="DA2115">
        <f t="shared" si="354"/>
        <v>7.29</v>
      </c>
      <c r="DB2115">
        <f t="shared" si="355"/>
        <v>20.059999999999999</v>
      </c>
      <c r="DC2115">
        <f t="shared" si="356"/>
        <v>0</v>
      </c>
    </row>
    <row r="2116" spans="1:107">
      <c r="A2116">
        <f>ROW(Source!A2028)</f>
        <v>2028</v>
      </c>
      <c r="B2116">
        <v>35806607</v>
      </c>
      <c r="C2116">
        <v>35814036</v>
      </c>
      <c r="D2116">
        <v>29110797</v>
      </c>
      <c r="E2116">
        <v>1</v>
      </c>
      <c r="F2116">
        <v>1</v>
      </c>
      <c r="G2116">
        <v>1</v>
      </c>
      <c r="H2116">
        <v>3</v>
      </c>
      <c r="I2116" t="s">
        <v>733</v>
      </c>
      <c r="J2116" t="s">
        <v>826</v>
      </c>
      <c r="K2116" t="s">
        <v>735</v>
      </c>
      <c r="L2116">
        <v>1301</v>
      </c>
      <c r="N2116">
        <v>1003</v>
      </c>
      <c r="O2116" t="s">
        <v>151</v>
      </c>
      <c r="P2116" t="s">
        <v>151</v>
      </c>
      <c r="Q2116">
        <v>1</v>
      </c>
      <c r="W2116">
        <v>0</v>
      </c>
      <c r="X2116">
        <v>1919953005</v>
      </c>
      <c r="Y2116">
        <v>80</v>
      </c>
      <c r="AA2116">
        <v>15.5</v>
      </c>
      <c r="AB2116">
        <v>0</v>
      </c>
      <c r="AC2116">
        <v>0</v>
      </c>
      <c r="AD2116">
        <v>0</v>
      </c>
      <c r="AE2116">
        <v>1.74</v>
      </c>
      <c r="AF2116">
        <v>0</v>
      </c>
      <c r="AG2116">
        <v>0</v>
      </c>
      <c r="AH2116">
        <v>0</v>
      </c>
      <c r="AI2116">
        <v>8.91</v>
      </c>
      <c r="AJ2116">
        <v>1</v>
      </c>
      <c r="AK2116">
        <v>1</v>
      </c>
      <c r="AL2116">
        <v>1</v>
      </c>
      <c r="AN2116">
        <v>0</v>
      </c>
      <c r="AO2116">
        <v>1</v>
      </c>
      <c r="AP2116">
        <v>0</v>
      </c>
      <c r="AQ2116">
        <v>0</v>
      </c>
      <c r="AR2116">
        <v>0</v>
      </c>
      <c r="AS2116" t="s">
        <v>3</v>
      </c>
      <c r="AT2116">
        <v>80</v>
      </c>
      <c r="AU2116" t="s">
        <v>3</v>
      </c>
      <c r="AV2116">
        <v>0</v>
      </c>
      <c r="AW2116">
        <v>2</v>
      </c>
      <c r="AX2116">
        <v>35814064</v>
      </c>
      <c r="AY2116">
        <v>1</v>
      </c>
      <c r="AZ2116">
        <v>0</v>
      </c>
      <c r="BA2116">
        <v>2096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CX2116">
        <f>Y2116*Source!I2028</f>
        <v>24.2</v>
      </c>
      <c r="CY2116">
        <f t="shared" si="352"/>
        <v>15.5</v>
      </c>
      <c r="CZ2116">
        <f t="shared" si="353"/>
        <v>1.74</v>
      </c>
      <c r="DA2116">
        <f t="shared" si="354"/>
        <v>8.91</v>
      </c>
      <c r="DB2116">
        <f t="shared" si="355"/>
        <v>139.19999999999999</v>
      </c>
      <c r="DC2116">
        <f t="shared" si="356"/>
        <v>0</v>
      </c>
    </row>
    <row r="2117" spans="1:107">
      <c r="A2117">
        <f>ROW(Source!A2028)</f>
        <v>2028</v>
      </c>
      <c r="B2117">
        <v>35806607</v>
      </c>
      <c r="C2117">
        <v>35814036</v>
      </c>
      <c r="D2117">
        <v>29110815</v>
      </c>
      <c r="E2117">
        <v>1</v>
      </c>
      <c r="F2117">
        <v>1</v>
      </c>
      <c r="G2117">
        <v>1</v>
      </c>
      <c r="H2117">
        <v>3</v>
      </c>
      <c r="I2117" t="s">
        <v>736</v>
      </c>
      <c r="J2117" t="s">
        <v>888</v>
      </c>
      <c r="K2117" t="s">
        <v>738</v>
      </c>
      <c r="L2117">
        <v>1301</v>
      </c>
      <c r="N2117">
        <v>1003</v>
      </c>
      <c r="O2117" t="s">
        <v>151</v>
      </c>
      <c r="P2117" t="s">
        <v>151</v>
      </c>
      <c r="Q2117">
        <v>1</v>
      </c>
      <c r="W2117">
        <v>0</v>
      </c>
      <c r="X2117">
        <v>-1169660804</v>
      </c>
      <c r="Y2117">
        <v>117</v>
      </c>
      <c r="AA2117">
        <v>6.29</v>
      </c>
      <c r="AB2117">
        <v>0</v>
      </c>
      <c r="AC2117">
        <v>0</v>
      </c>
      <c r="AD2117">
        <v>0</v>
      </c>
      <c r="AE2117">
        <v>0.85</v>
      </c>
      <c r="AF2117">
        <v>0</v>
      </c>
      <c r="AG2117">
        <v>0</v>
      </c>
      <c r="AH2117">
        <v>0</v>
      </c>
      <c r="AI2117">
        <v>7.4</v>
      </c>
      <c r="AJ2117">
        <v>1</v>
      </c>
      <c r="AK2117">
        <v>1</v>
      </c>
      <c r="AL2117">
        <v>1</v>
      </c>
      <c r="AN2117">
        <v>0</v>
      </c>
      <c r="AO2117">
        <v>1</v>
      </c>
      <c r="AP2117">
        <v>0</v>
      </c>
      <c r="AQ2117">
        <v>0</v>
      </c>
      <c r="AR2117">
        <v>0</v>
      </c>
      <c r="AS2117" t="s">
        <v>3</v>
      </c>
      <c r="AT2117">
        <v>117</v>
      </c>
      <c r="AU2117" t="s">
        <v>3</v>
      </c>
      <c r="AV2117">
        <v>0</v>
      </c>
      <c r="AW2117">
        <v>2</v>
      </c>
      <c r="AX2117">
        <v>35814065</v>
      </c>
      <c r="AY2117">
        <v>1</v>
      </c>
      <c r="AZ2117">
        <v>0</v>
      </c>
      <c r="BA2117">
        <v>2097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CX2117">
        <f>Y2117*Source!I2028</f>
        <v>35.392499999999998</v>
      </c>
      <c r="CY2117">
        <f t="shared" si="352"/>
        <v>6.29</v>
      </c>
      <c r="CZ2117">
        <f t="shared" si="353"/>
        <v>0.85</v>
      </c>
      <c r="DA2117">
        <f t="shared" si="354"/>
        <v>7.4</v>
      </c>
      <c r="DB2117">
        <f t="shared" si="355"/>
        <v>99.45</v>
      </c>
      <c r="DC2117">
        <f t="shared" si="356"/>
        <v>0</v>
      </c>
    </row>
    <row r="2118" spans="1:107">
      <c r="A2118">
        <f>ROW(Source!A2028)</f>
        <v>2028</v>
      </c>
      <c r="B2118">
        <v>35806607</v>
      </c>
      <c r="C2118">
        <v>35814036</v>
      </c>
      <c r="D2118">
        <v>29111455</v>
      </c>
      <c r="E2118">
        <v>1</v>
      </c>
      <c r="F2118">
        <v>1</v>
      </c>
      <c r="G2118">
        <v>1</v>
      </c>
      <c r="H2118">
        <v>3</v>
      </c>
      <c r="I2118" t="s">
        <v>219</v>
      </c>
      <c r="J2118" t="s">
        <v>275</v>
      </c>
      <c r="K2118" t="s">
        <v>220</v>
      </c>
      <c r="L2118">
        <v>1327</v>
      </c>
      <c r="N2118">
        <v>1005</v>
      </c>
      <c r="O2118" t="s">
        <v>165</v>
      </c>
      <c r="P2118" t="s">
        <v>165</v>
      </c>
      <c r="Q2118">
        <v>1</v>
      </c>
      <c r="W2118">
        <v>0</v>
      </c>
      <c r="X2118">
        <v>-1126346608</v>
      </c>
      <c r="Y2118">
        <v>225</v>
      </c>
      <c r="AA2118">
        <v>73.790000000000006</v>
      </c>
      <c r="AB2118">
        <v>0</v>
      </c>
      <c r="AC2118">
        <v>0</v>
      </c>
      <c r="AD2118">
        <v>0</v>
      </c>
      <c r="AE2118">
        <v>15.06</v>
      </c>
      <c r="AF2118">
        <v>0</v>
      </c>
      <c r="AG2118">
        <v>0</v>
      </c>
      <c r="AH2118">
        <v>0</v>
      </c>
      <c r="AI2118">
        <v>4.9000000000000004</v>
      </c>
      <c r="AJ2118">
        <v>1</v>
      </c>
      <c r="AK2118">
        <v>1</v>
      </c>
      <c r="AL2118">
        <v>1</v>
      </c>
      <c r="AN2118">
        <v>0</v>
      </c>
      <c r="AO2118">
        <v>1</v>
      </c>
      <c r="AP2118">
        <v>0</v>
      </c>
      <c r="AQ2118">
        <v>0</v>
      </c>
      <c r="AR2118">
        <v>0</v>
      </c>
      <c r="AS2118" t="s">
        <v>3</v>
      </c>
      <c r="AT2118">
        <v>225</v>
      </c>
      <c r="AU2118" t="s">
        <v>3</v>
      </c>
      <c r="AV2118">
        <v>0</v>
      </c>
      <c r="AW2118">
        <v>2</v>
      </c>
      <c r="AX2118">
        <v>35814066</v>
      </c>
      <c r="AY2118">
        <v>1</v>
      </c>
      <c r="AZ2118">
        <v>0</v>
      </c>
      <c r="BA2118">
        <v>2098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CX2118">
        <f>Y2118*Source!I2028</f>
        <v>68.0625</v>
      </c>
      <c r="CY2118">
        <f t="shared" si="352"/>
        <v>73.790000000000006</v>
      </c>
      <c r="CZ2118">
        <f t="shared" si="353"/>
        <v>15.06</v>
      </c>
      <c r="DA2118">
        <f t="shared" si="354"/>
        <v>4.9000000000000004</v>
      </c>
      <c r="DB2118">
        <f t="shared" si="355"/>
        <v>3388.5</v>
      </c>
      <c r="DC2118">
        <f t="shared" si="356"/>
        <v>0</v>
      </c>
    </row>
    <row r="2119" spans="1:107">
      <c r="A2119">
        <f>ROW(Source!A2028)</f>
        <v>2028</v>
      </c>
      <c r="B2119">
        <v>35806607</v>
      </c>
      <c r="C2119">
        <v>35814036</v>
      </c>
      <c r="D2119">
        <v>29114733</v>
      </c>
      <c r="E2119">
        <v>1</v>
      </c>
      <c r="F2119">
        <v>1</v>
      </c>
      <c r="G2119">
        <v>1</v>
      </c>
      <c r="H2119">
        <v>3</v>
      </c>
      <c r="I2119" t="s">
        <v>739</v>
      </c>
      <c r="J2119" t="s">
        <v>830</v>
      </c>
      <c r="K2119" t="s">
        <v>741</v>
      </c>
      <c r="L2119">
        <v>1354</v>
      </c>
      <c r="N2119">
        <v>1010</v>
      </c>
      <c r="O2119" t="s">
        <v>258</v>
      </c>
      <c r="P2119" t="s">
        <v>258</v>
      </c>
      <c r="Q2119">
        <v>1</v>
      </c>
      <c r="W2119">
        <v>0</v>
      </c>
      <c r="X2119">
        <v>-1352915271</v>
      </c>
      <c r="Y2119">
        <v>790</v>
      </c>
      <c r="AA2119">
        <v>0.3</v>
      </c>
      <c r="AB2119">
        <v>0</v>
      </c>
      <c r="AC2119">
        <v>0</v>
      </c>
      <c r="AD2119">
        <v>0</v>
      </c>
      <c r="AE2119">
        <v>0.02</v>
      </c>
      <c r="AF2119">
        <v>0</v>
      </c>
      <c r="AG2119">
        <v>0</v>
      </c>
      <c r="AH2119">
        <v>0</v>
      </c>
      <c r="AI2119">
        <v>14.91</v>
      </c>
      <c r="AJ2119">
        <v>1</v>
      </c>
      <c r="AK2119">
        <v>1</v>
      </c>
      <c r="AL2119">
        <v>1</v>
      </c>
      <c r="AN2119">
        <v>0</v>
      </c>
      <c r="AO2119">
        <v>1</v>
      </c>
      <c r="AP2119">
        <v>0</v>
      </c>
      <c r="AQ2119">
        <v>0</v>
      </c>
      <c r="AR2119">
        <v>0</v>
      </c>
      <c r="AS2119" t="s">
        <v>3</v>
      </c>
      <c r="AT2119">
        <v>790</v>
      </c>
      <c r="AU2119" t="s">
        <v>3</v>
      </c>
      <c r="AV2119">
        <v>0</v>
      </c>
      <c r="AW2119">
        <v>2</v>
      </c>
      <c r="AX2119">
        <v>35814067</v>
      </c>
      <c r="AY2119">
        <v>1</v>
      </c>
      <c r="AZ2119">
        <v>0</v>
      </c>
      <c r="BA2119">
        <v>2099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CX2119">
        <f>Y2119*Source!I2028</f>
        <v>238.97499999999999</v>
      </c>
      <c r="CY2119">
        <f t="shared" si="352"/>
        <v>0.3</v>
      </c>
      <c r="CZ2119">
        <f t="shared" si="353"/>
        <v>0.02</v>
      </c>
      <c r="DA2119">
        <f t="shared" si="354"/>
        <v>14.91</v>
      </c>
      <c r="DB2119">
        <f t="shared" si="355"/>
        <v>15.8</v>
      </c>
      <c r="DC2119">
        <f t="shared" si="356"/>
        <v>0</v>
      </c>
    </row>
    <row r="2120" spans="1:107">
      <c r="A2120">
        <f>ROW(Source!A2028)</f>
        <v>2028</v>
      </c>
      <c r="B2120">
        <v>35806607</v>
      </c>
      <c r="C2120">
        <v>35814036</v>
      </c>
      <c r="D2120">
        <v>29114734</v>
      </c>
      <c r="E2120">
        <v>1</v>
      </c>
      <c r="F2120">
        <v>1</v>
      </c>
      <c r="G2120">
        <v>1</v>
      </c>
      <c r="H2120">
        <v>3</v>
      </c>
      <c r="I2120" t="s">
        <v>742</v>
      </c>
      <c r="J2120" t="s">
        <v>889</v>
      </c>
      <c r="K2120" t="s">
        <v>744</v>
      </c>
      <c r="L2120">
        <v>1354</v>
      </c>
      <c r="N2120">
        <v>1010</v>
      </c>
      <c r="O2120" t="s">
        <v>258</v>
      </c>
      <c r="P2120" t="s">
        <v>258</v>
      </c>
      <c r="Q2120">
        <v>1</v>
      </c>
      <c r="W2120">
        <v>0</v>
      </c>
      <c r="X2120">
        <v>1370092194</v>
      </c>
      <c r="Y2120">
        <v>1844</v>
      </c>
      <c r="AA2120">
        <v>0.38</v>
      </c>
      <c r="AB2120">
        <v>0</v>
      </c>
      <c r="AC2120">
        <v>0</v>
      </c>
      <c r="AD2120">
        <v>0</v>
      </c>
      <c r="AE2120">
        <v>0.03</v>
      </c>
      <c r="AF2120">
        <v>0</v>
      </c>
      <c r="AG2120">
        <v>0</v>
      </c>
      <c r="AH2120">
        <v>0</v>
      </c>
      <c r="AI2120">
        <v>12.55</v>
      </c>
      <c r="AJ2120">
        <v>1</v>
      </c>
      <c r="AK2120">
        <v>1</v>
      </c>
      <c r="AL2120">
        <v>1</v>
      </c>
      <c r="AN2120">
        <v>0</v>
      </c>
      <c r="AO2120">
        <v>1</v>
      </c>
      <c r="AP2120">
        <v>0</v>
      </c>
      <c r="AQ2120">
        <v>0</v>
      </c>
      <c r="AR2120">
        <v>0</v>
      </c>
      <c r="AS2120" t="s">
        <v>3</v>
      </c>
      <c r="AT2120">
        <v>1844</v>
      </c>
      <c r="AU2120" t="s">
        <v>3</v>
      </c>
      <c r="AV2120">
        <v>0</v>
      </c>
      <c r="AW2120">
        <v>2</v>
      </c>
      <c r="AX2120">
        <v>35814068</v>
      </c>
      <c r="AY2120">
        <v>1</v>
      </c>
      <c r="AZ2120">
        <v>0</v>
      </c>
      <c r="BA2120">
        <v>2100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CX2120">
        <f>Y2120*Source!I2028</f>
        <v>557.80999999999995</v>
      </c>
      <c r="CY2120">
        <f t="shared" si="352"/>
        <v>0.38</v>
      </c>
      <c r="CZ2120">
        <f t="shared" si="353"/>
        <v>0.03</v>
      </c>
      <c r="DA2120">
        <f t="shared" si="354"/>
        <v>12.55</v>
      </c>
      <c r="DB2120">
        <f t="shared" si="355"/>
        <v>55.32</v>
      </c>
      <c r="DC2120">
        <f t="shared" si="356"/>
        <v>0</v>
      </c>
    </row>
    <row r="2121" spans="1:107">
      <c r="A2121">
        <f>ROW(Source!A2028)</f>
        <v>2028</v>
      </c>
      <c r="B2121">
        <v>35806607</v>
      </c>
      <c r="C2121">
        <v>35814036</v>
      </c>
      <c r="D2121">
        <v>29114482</v>
      </c>
      <c r="E2121">
        <v>1</v>
      </c>
      <c r="F2121">
        <v>1</v>
      </c>
      <c r="G2121">
        <v>1</v>
      </c>
      <c r="H2121">
        <v>3</v>
      </c>
      <c r="I2121" t="s">
        <v>745</v>
      </c>
      <c r="J2121" t="s">
        <v>890</v>
      </c>
      <c r="K2121" t="s">
        <v>747</v>
      </c>
      <c r="L2121">
        <v>1354</v>
      </c>
      <c r="N2121">
        <v>1010</v>
      </c>
      <c r="O2121" t="s">
        <v>258</v>
      </c>
      <c r="P2121" t="s">
        <v>258</v>
      </c>
      <c r="Q2121">
        <v>1</v>
      </c>
      <c r="W2121">
        <v>0</v>
      </c>
      <c r="X2121">
        <v>-520920930</v>
      </c>
      <c r="Y2121">
        <v>149</v>
      </c>
      <c r="AA2121">
        <v>0.33</v>
      </c>
      <c r="AB2121">
        <v>0</v>
      </c>
      <c r="AC2121">
        <v>0</v>
      </c>
      <c r="AD2121">
        <v>0</v>
      </c>
      <c r="AE2121">
        <v>7.0000000000000007E-2</v>
      </c>
      <c r="AF2121">
        <v>0</v>
      </c>
      <c r="AG2121">
        <v>0</v>
      </c>
      <c r="AH2121">
        <v>0</v>
      </c>
      <c r="AI2121">
        <v>4.74</v>
      </c>
      <c r="AJ2121">
        <v>1</v>
      </c>
      <c r="AK2121">
        <v>1</v>
      </c>
      <c r="AL2121">
        <v>1</v>
      </c>
      <c r="AN2121">
        <v>0</v>
      </c>
      <c r="AO2121">
        <v>1</v>
      </c>
      <c r="AP2121">
        <v>0</v>
      </c>
      <c r="AQ2121">
        <v>0</v>
      </c>
      <c r="AR2121">
        <v>0</v>
      </c>
      <c r="AS2121" t="s">
        <v>3</v>
      </c>
      <c r="AT2121">
        <v>149</v>
      </c>
      <c r="AU2121" t="s">
        <v>3</v>
      </c>
      <c r="AV2121">
        <v>0</v>
      </c>
      <c r="AW2121">
        <v>2</v>
      </c>
      <c r="AX2121">
        <v>35814069</v>
      </c>
      <c r="AY2121">
        <v>1</v>
      </c>
      <c r="AZ2121">
        <v>0</v>
      </c>
      <c r="BA2121">
        <v>2101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CX2121">
        <f>Y2121*Source!I2028</f>
        <v>45.072499999999998</v>
      </c>
      <c r="CY2121">
        <f t="shared" si="352"/>
        <v>0.33</v>
      </c>
      <c r="CZ2121">
        <f t="shared" si="353"/>
        <v>7.0000000000000007E-2</v>
      </c>
      <c r="DA2121">
        <f t="shared" si="354"/>
        <v>4.74</v>
      </c>
      <c r="DB2121">
        <f t="shared" si="355"/>
        <v>10.43</v>
      </c>
      <c r="DC2121">
        <f t="shared" si="356"/>
        <v>0</v>
      </c>
    </row>
    <row r="2122" spans="1:107">
      <c r="A2122">
        <f>ROW(Source!A2028)</f>
        <v>2028</v>
      </c>
      <c r="B2122">
        <v>35806607</v>
      </c>
      <c r="C2122">
        <v>35814036</v>
      </c>
      <c r="D2122">
        <v>29129584</v>
      </c>
      <c r="E2122">
        <v>1</v>
      </c>
      <c r="F2122">
        <v>1</v>
      </c>
      <c r="G2122">
        <v>1</v>
      </c>
      <c r="H2122">
        <v>3</v>
      </c>
      <c r="I2122" t="s">
        <v>748</v>
      </c>
      <c r="J2122" t="s">
        <v>891</v>
      </c>
      <c r="K2122" t="s">
        <v>750</v>
      </c>
      <c r="L2122">
        <v>1301</v>
      </c>
      <c r="N2122">
        <v>1003</v>
      </c>
      <c r="O2122" t="s">
        <v>151</v>
      </c>
      <c r="P2122" t="s">
        <v>151</v>
      </c>
      <c r="Q2122">
        <v>1</v>
      </c>
      <c r="W2122">
        <v>0</v>
      </c>
      <c r="X2122">
        <v>-1665253311</v>
      </c>
      <c r="Y2122">
        <v>86</v>
      </c>
      <c r="AA2122">
        <v>53.07</v>
      </c>
      <c r="AB2122">
        <v>0</v>
      </c>
      <c r="AC2122">
        <v>0</v>
      </c>
      <c r="AD2122">
        <v>0</v>
      </c>
      <c r="AE2122">
        <v>7.22</v>
      </c>
      <c r="AF2122">
        <v>0</v>
      </c>
      <c r="AG2122">
        <v>0</v>
      </c>
      <c r="AH2122">
        <v>0</v>
      </c>
      <c r="AI2122">
        <v>7.35</v>
      </c>
      <c r="AJ2122">
        <v>1</v>
      </c>
      <c r="AK2122">
        <v>1</v>
      </c>
      <c r="AL2122">
        <v>1</v>
      </c>
      <c r="AN2122">
        <v>0</v>
      </c>
      <c r="AO2122">
        <v>1</v>
      </c>
      <c r="AP2122">
        <v>0</v>
      </c>
      <c r="AQ2122">
        <v>0</v>
      </c>
      <c r="AR2122">
        <v>0</v>
      </c>
      <c r="AS2122" t="s">
        <v>3</v>
      </c>
      <c r="AT2122">
        <v>86</v>
      </c>
      <c r="AU2122" t="s">
        <v>3</v>
      </c>
      <c r="AV2122">
        <v>0</v>
      </c>
      <c r="AW2122">
        <v>2</v>
      </c>
      <c r="AX2122">
        <v>35814070</v>
      </c>
      <c r="AY2122">
        <v>1</v>
      </c>
      <c r="AZ2122">
        <v>0</v>
      </c>
      <c r="BA2122">
        <v>2102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CX2122">
        <f>Y2122*Source!I2028</f>
        <v>26.015000000000001</v>
      </c>
      <c r="CY2122">
        <f t="shared" si="352"/>
        <v>53.07</v>
      </c>
      <c r="CZ2122">
        <f t="shared" si="353"/>
        <v>7.22</v>
      </c>
      <c r="DA2122">
        <f t="shared" si="354"/>
        <v>7.35</v>
      </c>
      <c r="DB2122">
        <f t="shared" si="355"/>
        <v>620.91999999999996</v>
      </c>
      <c r="DC2122">
        <f t="shared" si="356"/>
        <v>0</v>
      </c>
    </row>
    <row r="2123" spans="1:107">
      <c r="A2123">
        <f>ROW(Source!A2028)</f>
        <v>2028</v>
      </c>
      <c r="B2123">
        <v>35806607</v>
      </c>
      <c r="C2123">
        <v>35814036</v>
      </c>
      <c r="D2123">
        <v>29129619</v>
      </c>
      <c r="E2123">
        <v>1</v>
      </c>
      <c r="F2123">
        <v>1</v>
      </c>
      <c r="G2123">
        <v>1</v>
      </c>
      <c r="H2123">
        <v>3</v>
      </c>
      <c r="I2123" t="s">
        <v>751</v>
      </c>
      <c r="J2123" t="s">
        <v>892</v>
      </c>
      <c r="K2123" t="s">
        <v>753</v>
      </c>
      <c r="L2123">
        <v>1301</v>
      </c>
      <c r="N2123">
        <v>1003</v>
      </c>
      <c r="O2123" t="s">
        <v>151</v>
      </c>
      <c r="P2123" t="s">
        <v>151</v>
      </c>
      <c r="Q2123">
        <v>1</v>
      </c>
      <c r="W2123">
        <v>0</v>
      </c>
      <c r="X2123">
        <v>1030922947</v>
      </c>
      <c r="Y2123">
        <v>234</v>
      </c>
      <c r="AA2123">
        <v>61.61</v>
      </c>
      <c r="AB2123">
        <v>0</v>
      </c>
      <c r="AC2123">
        <v>0</v>
      </c>
      <c r="AD2123">
        <v>0</v>
      </c>
      <c r="AE2123">
        <v>8.44</v>
      </c>
      <c r="AF2123">
        <v>0</v>
      </c>
      <c r="AG2123">
        <v>0</v>
      </c>
      <c r="AH2123">
        <v>0</v>
      </c>
      <c r="AI2123">
        <v>7.3</v>
      </c>
      <c r="AJ2123">
        <v>1</v>
      </c>
      <c r="AK2123">
        <v>1</v>
      </c>
      <c r="AL2123">
        <v>1</v>
      </c>
      <c r="AN2123">
        <v>0</v>
      </c>
      <c r="AO2123">
        <v>1</v>
      </c>
      <c r="AP2123">
        <v>0</v>
      </c>
      <c r="AQ2123">
        <v>0</v>
      </c>
      <c r="AR2123">
        <v>0</v>
      </c>
      <c r="AS2123" t="s">
        <v>3</v>
      </c>
      <c r="AT2123">
        <v>234</v>
      </c>
      <c r="AU2123" t="s">
        <v>3</v>
      </c>
      <c r="AV2123">
        <v>0</v>
      </c>
      <c r="AW2123">
        <v>2</v>
      </c>
      <c r="AX2123">
        <v>35814071</v>
      </c>
      <c r="AY2123">
        <v>1</v>
      </c>
      <c r="AZ2123">
        <v>0</v>
      </c>
      <c r="BA2123">
        <v>2103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CX2123">
        <f>Y2123*Source!I2028</f>
        <v>70.784999999999997</v>
      </c>
      <c r="CY2123">
        <f t="shared" si="352"/>
        <v>61.61</v>
      </c>
      <c r="CZ2123">
        <f t="shared" si="353"/>
        <v>8.44</v>
      </c>
      <c r="DA2123">
        <f t="shared" si="354"/>
        <v>7.3</v>
      </c>
      <c r="DB2123">
        <f t="shared" si="355"/>
        <v>1974.96</v>
      </c>
      <c r="DC2123">
        <f t="shared" si="356"/>
        <v>0</v>
      </c>
    </row>
    <row r="2124" spans="1:107">
      <c r="A2124">
        <f>ROW(Source!A2028)</f>
        <v>2028</v>
      </c>
      <c r="B2124">
        <v>35806607</v>
      </c>
      <c r="C2124">
        <v>35814036</v>
      </c>
      <c r="D2124">
        <v>29129715</v>
      </c>
      <c r="E2124">
        <v>1</v>
      </c>
      <c r="F2124">
        <v>1</v>
      </c>
      <c r="G2124">
        <v>1</v>
      </c>
      <c r="H2124">
        <v>3</v>
      </c>
      <c r="I2124" t="s">
        <v>754</v>
      </c>
      <c r="J2124" t="s">
        <v>894</v>
      </c>
      <c r="K2124" t="s">
        <v>756</v>
      </c>
      <c r="L2124">
        <v>1301</v>
      </c>
      <c r="N2124">
        <v>1003</v>
      </c>
      <c r="O2124" t="s">
        <v>151</v>
      </c>
      <c r="P2124" t="s">
        <v>151</v>
      </c>
      <c r="Q2124">
        <v>1</v>
      </c>
      <c r="W2124">
        <v>0</v>
      </c>
      <c r="X2124">
        <v>-1083681358</v>
      </c>
      <c r="Y2124">
        <v>37</v>
      </c>
      <c r="AA2124">
        <v>31.71</v>
      </c>
      <c r="AB2124">
        <v>0</v>
      </c>
      <c r="AC2124">
        <v>0</v>
      </c>
      <c r="AD2124">
        <v>0</v>
      </c>
      <c r="AE2124">
        <v>6.33</v>
      </c>
      <c r="AF2124">
        <v>0</v>
      </c>
      <c r="AG2124">
        <v>0</v>
      </c>
      <c r="AH2124">
        <v>0</v>
      </c>
      <c r="AI2124">
        <v>5.01</v>
      </c>
      <c r="AJ2124">
        <v>1</v>
      </c>
      <c r="AK2124">
        <v>1</v>
      </c>
      <c r="AL2124">
        <v>1</v>
      </c>
      <c r="AN2124">
        <v>0</v>
      </c>
      <c r="AO2124">
        <v>1</v>
      </c>
      <c r="AP2124">
        <v>0</v>
      </c>
      <c r="AQ2124">
        <v>0</v>
      </c>
      <c r="AR2124">
        <v>0</v>
      </c>
      <c r="AS2124" t="s">
        <v>3</v>
      </c>
      <c r="AT2124">
        <v>37</v>
      </c>
      <c r="AU2124" t="s">
        <v>3</v>
      </c>
      <c r="AV2124">
        <v>0</v>
      </c>
      <c r="AW2124">
        <v>2</v>
      </c>
      <c r="AX2124">
        <v>35814072</v>
      </c>
      <c r="AY2124">
        <v>1</v>
      </c>
      <c r="AZ2124">
        <v>0</v>
      </c>
      <c r="BA2124">
        <v>2104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CX2124">
        <f>Y2124*Source!I2028</f>
        <v>11.192499999999999</v>
      </c>
      <c r="CY2124">
        <f t="shared" si="352"/>
        <v>31.71</v>
      </c>
      <c r="CZ2124">
        <f t="shared" si="353"/>
        <v>6.33</v>
      </c>
      <c r="DA2124">
        <f t="shared" si="354"/>
        <v>5.01</v>
      </c>
      <c r="DB2124">
        <f t="shared" si="355"/>
        <v>234.21</v>
      </c>
      <c r="DC2124">
        <f t="shared" si="356"/>
        <v>0</v>
      </c>
    </row>
    <row r="2125" spans="1:107">
      <c r="A2125">
        <f>ROW(Source!A2029)</f>
        <v>2029</v>
      </c>
      <c r="B2125">
        <v>35806607</v>
      </c>
      <c r="C2125">
        <v>35814073</v>
      </c>
      <c r="D2125">
        <v>18410244</v>
      </c>
      <c r="E2125">
        <v>1</v>
      </c>
      <c r="F2125">
        <v>1</v>
      </c>
      <c r="G2125">
        <v>1</v>
      </c>
      <c r="H2125">
        <v>1</v>
      </c>
      <c r="I2125" t="s">
        <v>791</v>
      </c>
      <c r="J2125" t="s">
        <v>3</v>
      </c>
      <c r="K2125" t="s">
        <v>792</v>
      </c>
      <c r="L2125">
        <v>1369</v>
      </c>
      <c r="N2125">
        <v>1013</v>
      </c>
      <c r="O2125" t="s">
        <v>583</v>
      </c>
      <c r="P2125" t="s">
        <v>583</v>
      </c>
      <c r="Q2125">
        <v>1</v>
      </c>
      <c r="W2125">
        <v>0</v>
      </c>
      <c r="X2125">
        <v>-1803619151</v>
      </c>
      <c r="Y2125">
        <v>64.330999999999989</v>
      </c>
      <c r="AA2125">
        <v>0</v>
      </c>
      <c r="AB2125">
        <v>0</v>
      </c>
      <c r="AC2125">
        <v>0</v>
      </c>
      <c r="AD2125">
        <v>308.29000000000002</v>
      </c>
      <c r="AE2125">
        <v>0</v>
      </c>
      <c r="AF2125">
        <v>0</v>
      </c>
      <c r="AG2125">
        <v>0</v>
      </c>
      <c r="AH2125">
        <v>308.29000000000002</v>
      </c>
      <c r="AI2125">
        <v>1</v>
      </c>
      <c r="AJ2125">
        <v>1</v>
      </c>
      <c r="AK2125">
        <v>1</v>
      </c>
      <c r="AL2125">
        <v>1</v>
      </c>
      <c r="AN2125">
        <v>0</v>
      </c>
      <c r="AO2125">
        <v>1</v>
      </c>
      <c r="AP2125">
        <v>1</v>
      </c>
      <c r="AQ2125">
        <v>0</v>
      </c>
      <c r="AR2125">
        <v>0</v>
      </c>
      <c r="AS2125" t="s">
        <v>3</v>
      </c>
      <c r="AT2125">
        <v>55.94</v>
      </c>
      <c r="AU2125" t="s">
        <v>144</v>
      </c>
      <c r="AV2125">
        <v>1</v>
      </c>
      <c r="AW2125">
        <v>2</v>
      </c>
      <c r="AX2125">
        <v>35814081</v>
      </c>
      <c r="AY2125">
        <v>2</v>
      </c>
      <c r="AZ2125">
        <v>131072</v>
      </c>
      <c r="BA2125">
        <v>2105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CX2125">
        <f>Y2125*Source!I2029</f>
        <v>38.92025499999999</v>
      </c>
      <c r="CY2125">
        <f>AD2125</f>
        <v>308.29000000000002</v>
      </c>
      <c r="CZ2125">
        <f>AH2125</f>
        <v>308.29000000000002</v>
      </c>
      <c r="DA2125">
        <f>AL2125</f>
        <v>1</v>
      </c>
      <c r="DB2125">
        <f>ROUND((ROUND(AT2125*CZ2125,2)*1.15),2)</f>
        <v>19832.599999999999</v>
      </c>
      <c r="DC2125">
        <f>ROUND((ROUND(AT2125*AG2125,2)*1.15),2)</f>
        <v>0</v>
      </c>
    </row>
    <row r="2126" spans="1:107">
      <c r="A2126">
        <f>ROW(Source!A2029)</f>
        <v>2029</v>
      </c>
      <c r="B2126">
        <v>35806607</v>
      </c>
      <c r="C2126">
        <v>35814073</v>
      </c>
      <c r="D2126">
        <v>121548</v>
      </c>
      <c r="E2126">
        <v>1</v>
      </c>
      <c r="F2126">
        <v>1</v>
      </c>
      <c r="G2126">
        <v>1</v>
      </c>
      <c r="H2126">
        <v>1</v>
      </c>
      <c r="I2126" t="s">
        <v>34</v>
      </c>
      <c r="J2126" t="s">
        <v>3</v>
      </c>
      <c r="K2126" t="s">
        <v>584</v>
      </c>
      <c r="L2126">
        <v>608254</v>
      </c>
      <c r="N2126">
        <v>1013</v>
      </c>
      <c r="O2126" t="s">
        <v>585</v>
      </c>
      <c r="P2126" t="s">
        <v>585</v>
      </c>
      <c r="Q2126">
        <v>1</v>
      </c>
      <c r="W2126">
        <v>0</v>
      </c>
      <c r="X2126">
        <v>-185737400</v>
      </c>
      <c r="Y2126">
        <v>1.2500000000000001E-2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1</v>
      </c>
      <c r="AJ2126">
        <v>1</v>
      </c>
      <c r="AK2126">
        <v>1</v>
      </c>
      <c r="AL2126">
        <v>1</v>
      </c>
      <c r="AN2126">
        <v>0</v>
      </c>
      <c r="AO2126">
        <v>1</v>
      </c>
      <c r="AP2126">
        <v>1</v>
      </c>
      <c r="AQ2126">
        <v>0</v>
      </c>
      <c r="AR2126">
        <v>0</v>
      </c>
      <c r="AS2126" t="s">
        <v>3</v>
      </c>
      <c r="AT2126">
        <v>0.01</v>
      </c>
      <c r="AU2126" t="s">
        <v>143</v>
      </c>
      <c r="AV2126">
        <v>2</v>
      </c>
      <c r="AW2126">
        <v>2</v>
      </c>
      <c r="AX2126">
        <v>35814082</v>
      </c>
      <c r="AY2126">
        <v>1</v>
      </c>
      <c r="AZ2126">
        <v>0</v>
      </c>
      <c r="BA2126">
        <v>2106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CX2126">
        <f>Y2126*Source!I2029</f>
        <v>7.5624999999999998E-3</v>
      </c>
      <c r="CY2126">
        <f>AD2126</f>
        <v>0</v>
      </c>
      <c r="CZ2126">
        <f>AH2126</f>
        <v>0</v>
      </c>
      <c r="DA2126">
        <f>AL2126</f>
        <v>1</v>
      </c>
      <c r="DB2126">
        <f>ROUND((ROUND(AT2126*CZ2126,2)*1.25),2)</f>
        <v>0</v>
      </c>
      <c r="DC2126">
        <f>ROUND((ROUND(AT2126*AG2126,2)*1.25),2)</f>
        <v>0</v>
      </c>
    </row>
    <row r="2127" spans="1:107">
      <c r="A2127">
        <f>ROW(Source!A2029)</f>
        <v>2029</v>
      </c>
      <c r="B2127">
        <v>35806607</v>
      </c>
      <c r="C2127">
        <v>35814073</v>
      </c>
      <c r="D2127">
        <v>29172556</v>
      </c>
      <c r="E2127">
        <v>1</v>
      </c>
      <c r="F2127">
        <v>1</v>
      </c>
      <c r="G2127">
        <v>1</v>
      </c>
      <c r="H2127">
        <v>2</v>
      </c>
      <c r="I2127" t="s">
        <v>586</v>
      </c>
      <c r="J2127" t="s">
        <v>590</v>
      </c>
      <c r="K2127" t="s">
        <v>588</v>
      </c>
      <c r="L2127">
        <v>1368</v>
      </c>
      <c r="N2127">
        <v>1011</v>
      </c>
      <c r="O2127" t="s">
        <v>589</v>
      </c>
      <c r="P2127" t="s">
        <v>589</v>
      </c>
      <c r="Q2127">
        <v>1</v>
      </c>
      <c r="W2127">
        <v>0</v>
      </c>
      <c r="X2127">
        <v>-1302720870</v>
      </c>
      <c r="Y2127">
        <v>1.2500000000000001E-2</v>
      </c>
      <c r="AA2127">
        <v>0</v>
      </c>
      <c r="AB2127">
        <v>466.71</v>
      </c>
      <c r="AC2127">
        <v>447.93</v>
      </c>
      <c r="AD2127">
        <v>0</v>
      </c>
      <c r="AE2127">
        <v>0</v>
      </c>
      <c r="AF2127">
        <v>31.26</v>
      </c>
      <c r="AG2127">
        <v>13.5</v>
      </c>
      <c r="AH2127">
        <v>0</v>
      </c>
      <c r="AI2127">
        <v>1</v>
      </c>
      <c r="AJ2127">
        <v>14.93</v>
      </c>
      <c r="AK2127">
        <v>33.18</v>
      </c>
      <c r="AL2127">
        <v>1</v>
      </c>
      <c r="AN2127">
        <v>0</v>
      </c>
      <c r="AO2127">
        <v>1</v>
      </c>
      <c r="AP2127">
        <v>1</v>
      </c>
      <c r="AQ2127">
        <v>0</v>
      </c>
      <c r="AR2127">
        <v>0</v>
      </c>
      <c r="AS2127" t="s">
        <v>3</v>
      </c>
      <c r="AT2127">
        <v>0.01</v>
      </c>
      <c r="AU2127" t="s">
        <v>143</v>
      </c>
      <c r="AV2127">
        <v>0</v>
      </c>
      <c r="AW2127">
        <v>2</v>
      </c>
      <c r="AX2127">
        <v>35814083</v>
      </c>
      <c r="AY2127">
        <v>1</v>
      </c>
      <c r="AZ2127">
        <v>0</v>
      </c>
      <c r="BA2127">
        <v>2107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CX2127">
        <f>Y2127*Source!I2029</f>
        <v>7.5624999999999998E-3</v>
      </c>
      <c r="CY2127">
        <f>AB2127</f>
        <v>466.71</v>
      </c>
      <c r="CZ2127">
        <f>AF2127</f>
        <v>31.26</v>
      </c>
      <c r="DA2127">
        <f>AJ2127</f>
        <v>14.93</v>
      </c>
      <c r="DB2127">
        <f>ROUND((ROUND(AT2127*CZ2127,2)*1.25),2)</f>
        <v>0.39</v>
      </c>
      <c r="DC2127">
        <f>ROUND((ROUND(AT2127*AG2127,2)*1.25),2)</f>
        <v>0.18</v>
      </c>
    </row>
    <row r="2128" spans="1:107">
      <c r="A2128">
        <f>ROW(Source!A2029)</f>
        <v>2029</v>
      </c>
      <c r="B2128">
        <v>35806607</v>
      </c>
      <c r="C2128">
        <v>35814073</v>
      </c>
      <c r="D2128">
        <v>29174913</v>
      </c>
      <c r="E2128">
        <v>1</v>
      </c>
      <c r="F2128">
        <v>1</v>
      </c>
      <c r="G2128">
        <v>1</v>
      </c>
      <c r="H2128">
        <v>2</v>
      </c>
      <c r="I2128" t="s">
        <v>601</v>
      </c>
      <c r="J2128" t="s">
        <v>602</v>
      </c>
      <c r="K2128" t="s">
        <v>603</v>
      </c>
      <c r="L2128">
        <v>1368</v>
      </c>
      <c r="N2128">
        <v>1011</v>
      </c>
      <c r="O2128" t="s">
        <v>589</v>
      </c>
      <c r="P2128" t="s">
        <v>589</v>
      </c>
      <c r="Q2128">
        <v>1</v>
      </c>
      <c r="W2128">
        <v>0</v>
      </c>
      <c r="X2128">
        <v>458544584</v>
      </c>
      <c r="Y2128">
        <v>1.2500000000000001E-2</v>
      </c>
      <c r="AA2128">
        <v>0</v>
      </c>
      <c r="AB2128">
        <v>932.72</v>
      </c>
      <c r="AC2128">
        <v>384.89</v>
      </c>
      <c r="AD2128">
        <v>0</v>
      </c>
      <c r="AE2128">
        <v>0</v>
      </c>
      <c r="AF2128">
        <v>87.17</v>
      </c>
      <c r="AG2128">
        <v>11.6</v>
      </c>
      <c r="AH2128">
        <v>0</v>
      </c>
      <c r="AI2128">
        <v>1</v>
      </c>
      <c r="AJ2128">
        <v>10.7</v>
      </c>
      <c r="AK2128">
        <v>33.18</v>
      </c>
      <c r="AL2128">
        <v>1</v>
      </c>
      <c r="AN2128">
        <v>0</v>
      </c>
      <c r="AO2128">
        <v>1</v>
      </c>
      <c r="AP2128">
        <v>1</v>
      </c>
      <c r="AQ2128">
        <v>0</v>
      </c>
      <c r="AR2128">
        <v>0</v>
      </c>
      <c r="AS2128" t="s">
        <v>3</v>
      </c>
      <c r="AT2128">
        <v>0.01</v>
      </c>
      <c r="AU2128" t="s">
        <v>143</v>
      </c>
      <c r="AV2128">
        <v>0</v>
      </c>
      <c r="AW2128">
        <v>2</v>
      </c>
      <c r="AX2128">
        <v>35814084</v>
      </c>
      <c r="AY2128">
        <v>1</v>
      </c>
      <c r="AZ2128">
        <v>0</v>
      </c>
      <c r="BA2128">
        <v>2108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CX2128">
        <f>Y2128*Source!I2029</f>
        <v>7.5624999999999998E-3</v>
      </c>
      <c r="CY2128">
        <f>AB2128</f>
        <v>932.72</v>
      </c>
      <c r="CZ2128">
        <f>AF2128</f>
        <v>87.17</v>
      </c>
      <c r="DA2128">
        <f>AJ2128</f>
        <v>10.7</v>
      </c>
      <c r="DB2128">
        <f>ROUND((ROUND(AT2128*CZ2128,2)*1.25),2)</f>
        <v>1.0900000000000001</v>
      </c>
      <c r="DC2128">
        <f>ROUND((ROUND(AT2128*AG2128,2)*1.25),2)</f>
        <v>0.15</v>
      </c>
    </row>
    <row r="2129" spans="1:107">
      <c r="A2129">
        <f>ROW(Source!A2029)</f>
        <v>2029</v>
      </c>
      <c r="B2129">
        <v>35806607</v>
      </c>
      <c r="C2129">
        <v>35814073</v>
      </c>
      <c r="D2129">
        <v>29109386</v>
      </c>
      <c r="E2129">
        <v>1</v>
      </c>
      <c r="F2129">
        <v>1</v>
      </c>
      <c r="G2129">
        <v>1</v>
      </c>
      <c r="H2129">
        <v>3</v>
      </c>
      <c r="I2129" t="s">
        <v>793</v>
      </c>
      <c r="J2129" t="s">
        <v>794</v>
      </c>
      <c r="K2129" t="s">
        <v>795</v>
      </c>
      <c r="L2129">
        <v>1348</v>
      </c>
      <c r="N2129">
        <v>1009</v>
      </c>
      <c r="O2129" t="s">
        <v>29</v>
      </c>
      <c r="P2129" t="s">
        <v>29</v>
      </c>
      <c r="Q2129">
        <v>1000</v>
      </c>
      <c r="W2129">
        <v>0</v>
      </c>
      <c r="X2129">
        <v>-1262442712</v>
      </c>
      <c r="Y2129">
        <v>3.4099999999999998E-2</v>
      </c>
      <c r="AA2129">
        <v>55935.05</v>
      </c>
      <c r="AB2129">
        <v>0</v>
      </c>
      <c r="AC2129">
        <v>0</v>
      </c>
      <c r="AD2129">
        <v>0</v>
      </c>
      <c r="AE2129">
        <v>11300.01</v>
      </c>
      <c r="AF2129">
        <v>0</v>
      </c>
      <c r="AG2129">
        <v>0</v>
      </c>
      <c r="AH2129">
        <v>0</v>
      </c>
      <c r="AI2129">
        <v>4.95</v>
      </c>
      <c r="AJ2129">
        <v>1</v>
      </c>
      <c r="AK2129">
        <v>1</v>
      </c>
      <c r="AL2129">
        <v>1</v>
      </c>
      <c r="AN2129">
        <v>0</v>
      </c>
      <c r="AO2129">
        <v>1</v>
      </c>
      <c r="AP2129">
        <v>0</v>
      </c>
      <c r="AQ2129">
        <v>0</v>
      </c>
      <c r="AR2129">
        <v>0</v>
      </c>
      <c r="AS2129" t="s">
        <v>3</v>
      </c>
      <c r="AT2129">
        <v>3.4099999999999998E-2</v>
      </c>
      <c r="AU2129" t="s">
        <v>3</v>
      </c>
      <c r="AV2129">
        <v>0</v>
      </c>
      <c r="AW2129">
        <v>2</v>
      </c>
      <c r="AX2129">
        <v>35814085</v>
      </c>
      <c r="AY2129">
        <v>1</v>
      </c>
      <c r="AZ2129">
        <v>0</v>
      </c>
      <c r="BA2129">
        <v>2109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CX2129">
        <f>Y2129*Source!I2029</f>
        <v>2.06305E-2</v>
      </c>
      <c r="CY2129">
        <f>AA2129</f>
        <v>55935.05</v>
      </c>
      <c r="CZ2129">
        <f>AE2129</f>
        <v>11300.01</v>
      </c>
      <c r="DA2129">
        <f>AI2129</f>
        <v>4.95</v>
      </c>
      <c r="DB2129">
        <f t="shared" ref="DB2129:DB2160" si="357">ROUND(ROUND(AT2129*CZ2129,2),2)</f>
        <v>385.33</v>
      </c>
      <c r="DC2129">
        <f t="shared" ref="DC2129:DC2160" si="358">ROUND(ROUND(AT2129*AG2129,2),2)</f>
        <v>0</v>
      </c>
    </row>
    <row r="2130" spans="1:107">
      <c r="A2130">
        <f>ROW(Source!A2029)</f>
        <v>2029</v>
      </c>
      <c r="B2130">
        <v>35806607</v>
      </c>
      <c r="C2130">
        <v>35814073</v>
      </c>
      <c r="D2130">
        <v>29107800</v>
      </c>
      <c r="E2130">
        <v>1</v>
      </c>
      <c r="F2130">
        <v>1</v>
      </c>
      <c r="G2130">
        <v>1</v>
      </c>
      <c r="H2130">
        <v>3</v>
      </c>
      <c r="I2130" t="s">
        <v>616</v>
      </c>
      <c r="J2130" t="s">
        <v>643</v>
      </c>
      <c r="K2130" t="s">
        <v>618</v>
      </c>
      <c r="L2130">
        <v>1346</v>
      </c>
      <c r="N2130">
        <v>1009</v>
      </c>
      <c r="O2130" t="s">
        <v>170</v>
      </c>
      <c r="P2130" t="s">
        <v>170</v>
      </c>
      <c r="Q2130">
        <v>1</v>
      </c>
      <c r="W2130">
        <v>0</v>
      </c>
      <c r="X2130">
        <v>-1570619850</v>
      </c>
      <c r="Y2130">
        <v>0.01</v>
      </c>
      <c r="AA2130">
        <v>46.61</v>
      </c>
      <c r="AB2130">
        <v>0</v>
      </c>
      <c r="AC2130">
        <v>0</v>
      </c>
      <c r="AD2130">
        <v>0</v>
      </c>
      <c r="AE2130">
        <v>1.81</v>
      </c>
      <c r="AF2130">
        <v>0</v>
      </c>
      <c r="AG2130">
        <v>0</v>
      </c>
      <c r="AH2130">
        <v>0</v>
      </c>
      <c r="AI2130">
        <v>25.75</v>
      </c>
      <c r="AJ2130">
        <v>1</v>
      </c>
      <c r="AK2130">
        <v>1</v>
      </c>
      <c r="AL2130">
        <v>1</v>
      </c>
      <c r="AN2130">
        <v>0</v>
      </c>
      <c r="AO2130">
        <v>1</v>
      </c>
      <c r="AP2130">
        <v>0</v>
      </c>
      <c r="AQ2130">
        <v>0</v>
      </c>
      <c r="AR2130">
        <v>0</v>
      </c>
      <c r="AS2130" t="s">
        <v>3</v>
      </c>
      <c r="AT2130">
        <v>0.01</v>
      </c>
      <c r="AU2130" t="s">
        <v>3</v>
      </c>
      <c r="AV2130">
        <v>0</v>
      </c>
      <c r="AW2130">
        <v>2</v>
      </c>
      <c r="AX2130">
        <v>35814086</v>
      </c>
      <c r="AY2130">
        <v>1</v>
      </c>
      <c r="AZ2130">
        <v>0</v>
      </c>
      <c r="BA2130">
        <v>2110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CX2130">
        <f>Y2130*Source!I2029</f>
        <v>6.0499999999999998E-3</v>
      </c>
      <c r="CY2130">
        <f>AA2130</f>
        <v>46.61</v>
      </c>
      <c r="CZ2130">
        <f>AE2130</f>
        <v>1.81</v>
      </c>
      <c r="DA2130">
        <f>AI2130</f>
        <v>25.75</v>
      </c>
      <c r="DB2130">
        <f t="shared" si="357"/>
        <v>0.02</v>
      </c>
      <c r="DC2130">
        <f t="shared" si="358"/>
        <v>0</v>
      </c>
    </row>
    <row r="2131" spans="1:107">
      <c r="A2131">
        <f>ROW(Source!A2029)</f>
        <v>2029</v>
      </c>
      <c r="B2131">
        <v>35806607</v>
      </c>
      <c r="C2131">
        <v>35814073</v>
      </c>
      <c r="D2131">
        <v>29109603</v>
      </c>
      <c r="E2131">
        <v>1</v>
      </c>
      <c r="F2131">
        <v>1</v>
      </c>
      <c r="G2131">
        <v>1</v>
      </c>
      <c r="H2131">
        <v>3</v>
      </c>
      <c r="I2131" t="s">
        <v>796</v>
      </c>
      <c r="J2131" t="s">
        <v>797</v>
      </c>
      <c r="K2131" t="s">
        <v>798</v>
      </c>
      <c r="L2131">
        <v>1327</v>
      </c>
      <c r="N2131">
        <v>1005</v>
      </c>
      <c r="O2131" t="s">
        <v>165</v>
      </c>
      <c r="P2131" t="s">
        <v>165</v>
      </c>
      <c r="Q2131">
        <v>1</v>
      </c>
      <c r="W2131">
        <v>0</v>
      </c>
      <c r="X2131">
        <v>1399429038</v>
      </c>
      <c r="Y2131">
        <v>112</v>
      </c>
      <c r="AA2131">
        <v>54.06</v>
      </c>
      <c r="AB2131">
        <v>0</v>
      </c>
      <c r="AC2131">
        <v>0</v>
      </c>
      <c r="AD2131">
        <v>0</v>
      </c>
      <c r="AE2131">
        <v>55.16</v>
      </c>
      <c r="AF2131">
        <v>0</v>
      </c>
      <c r="AG2131">
        <v>0</v>
      </c>
      <c r="AH2131">
        <v>0</v>
      </c>
      <c r="AI2131">
        <v>0.98</v>
      </c>
      <c r="AJ2131">
        <v>1</v>
      </c>
      <c r="AK2131">
        <v>1</v>
      </c>
      <c r="AL2131">
        <v>1</v>
      </c>
      <c r="AN2131">
        <v>0</v>
      </c>
      <c r="AO2131">
        <v>1</v>
      </c>
      <c r="AP2131">
        <v>0</v>
      </c>
      <c r="AQ2131">
        <v>0</v>
      </c>
      <c r="AR2131">
        <v>0</v>
      </c>
      <c r="AS2131" t="s">
        <v>3</v>
      </c>
      <c r="AT2131">
        <v>112</v>
      </c>
      <c r="AU2131" t="s">
        <v>3</v>
      </c>
      <c r="AV2131">
        <v>0</v>
      </c>
      <c r="AW2131">
        <v>2</v>
      </c>
      <c r="AX2131">
        <v>35814087</v>
      </c>
      <c r="AY2131">
        <v>1</v>
      </c>
      <c r="AZ2131">
        <v>0</v>
      </c>
      <c r="BA2131">
        <v>2111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CX2131">
        <f>Y2131*Source!I2029</f>
        <v>67.759999999999991</v>
      </c>
      <c r="CY2131">
        <f>AA2131</f>
        <v>54.06</v>
      </c>
      <c r="CZ2131">
        <f>AE2131</f>
        <v>55.16</v>
      </c>
      <c r="DA2131">
        <f>AI2131</f>
        <v>0.98</v>
      </c>
      <c r="DB2131">
        <f t="shared" si="357"/>
        <v>6177.92</v>
      </c>
      <c r="DC2131">
        <f t="shared" si="358"/>
        <v>0</v>
      </c>
    </row>
    <row r="2132" spans="1:107">
      <c r="A2132">
        <f>ROW(Source!A2030)</f>
        <v>2030</v>
      </c>
      <c r="B2132">
        <v>35806607</v>
      </c>
      <c r="C2132">
        <v>35814088</v>
      </c>
      <c r="D2132">
        <v>29364679</v>
      </c>
      <c r="E2132">
        <v>1</v>
      </c>
      <c r="F2132">
        <v>1</v>
      </c>
      <c r="G2132">
        <v>1</v>
      </c>
      <c r="H2132">
        <v>1</v>
      </c>
      <c r="I2132" t="s">
        <v>799</v>
      </c>
      <c r="J2132" t="s">
        <v>3</v>
      </c>
      <c r="K2132" t="s">
        <v>800</v>
      </c>
      <c r="L2132">
        <v>1369</v>
      </c>
      <c r="N2132">
        <v>1013</v>
      </c>
      <c r="O2132" t="s">
        <v>583</v>
      </c>
      <c r="P2132" t="s">
        <v>583</v>
      </c>
      <c r="Q2132">
        <v>1</v>
      </c>
      <c r="W2132">
        <v>0</v>
      </c>
      <c r="X2132">
        <v>931378261</v>
      </c>
      <c r="Y2132">
        <v>30.48</v>
      </c>
      <c r="AA2132">
        <v>0</v>
      </c>
      <c r="AB2132">
        <v>0</v>
      </c>
      <c r="AC2132">
        <v>0</v>
      </c>
      <c r="AD2132">
        <v>329.2</v>
      </c>
      <c r="AE2132">
        <v>0</v>
      </c>
      <c r="AF2132">
        <v>0</v>
      </c>
      <c r="AG2132">
        <v>0</v>
      </c>
      <c r="AH2132">
        <v>329.2</v>
      </c>
      <c r="AI2132">
        <v>1</v>
      </c>
      <c r="AJ2132">
        <v>1</v>
      </c>
      <c r="AK2132">
        <v>1</v>
      </c>
      <c r="AL2132">
        <v>1</v>
      </c>
      <c r="AN2132">
        <v>0</v>
      </c>
      <c r="AO2132">
        <v>1</v>
      </c>
      <c r="AP2132">
        <v>0</v>
      </c>
      <c r="AQ2132">
        <v>0</v>
      </c>
      <c r="AR2132">
        <v>0</v>
      </c>
      <c r="AS2132" t="s">
        <v>3</v>
      </c>
      <c r="AT2132">
        <v>30.48</v>
      </c>
      <c r="AU2132" t="s">
        <v>3</v>
      </c>
      <c r="AV2132">
        <v>1</v>
      </c>
      <c r="AW2132">
        <v>2</v>
      </c>
      <c r="AX2132">
        <v>35814101</v>
      </c>
      <c r="AY2132">
        <v>2</v>
      </c>
      <c r="AZ2132">
        <v>131072</v>
      </c>
      <c r="BA2132">
        <v>2112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CX2132">
        <f>Y2132*Source!I2030</f>
        <v>0.91439999999999999</v>
      </c>
      <c r="CY2132">
        <f>AD2132</f>
        <v>329.2</v>
      </c>
      <c r="CZ2132">
        <f>AH2132</f>
        <v>329.2</v>
      </c>
      <c r="DA2132">
        <f>AL2132</f>
        <v>1</v>
      </c>
      <c r="DB2132">
        <f t="shared" si="357"/>
        <v>10034.02</v>
      </c>
      <c r="DC2132">
        <f t="shared" si="358"/>
        <v>0</v>
      </c>
    </row>
    <row r="2133" spans="1:107">
      <c r="A2133">
        <f>ROW(Source!A2030)</f>
        <v>2030</v>
      </c>
      <c r="B2133">
        <v>35806607</v>
      </c>
      <c r="C2133">
        <v>35814088</v>
      </c>
      <c r="D2133">
        <v>121548</v>
      </c>
      <c r="E2133">
        <v>1</v>
      </c>
      <c r="F2133">
        <v>1</v>
      </c>
      <c r="G2133">
        <v>1</v>
      </c>
      <c r="H2133">
        <v>1</v>
      </c>
      <c r="I2133" t="s">
        <v>34</v>
      </c>
      <c r="J2133" t="s">
        <v>3</v>
      </c>
      <c r="K2133" t="s">
        <v>584</v>
      </c>
      <c r="L2133">
        <v>608254</v>
      </c>
      <c r="N2133">
        <v>1013</v>
      </c>
      <c r="O2133" t="s">
        <v>585</v>
      </c>
      <c r="P2133" t="s">
        <v>585</v>
      </c>
      <c r="Q2133">
        <v>1</v>
      </c>
      <c r="W2133">
        <v>0</v>
      </c>
      <c r="X2133">
        <v>-185737400</v>
      </c>
      <c r="Y2133">
        <v>0.03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1</v>
      </c>
      <c r="AJ2133">
        <v>1</v>
      </c>
      <c r="AK2133">
        <v>1</v>
      </c>
      <c r="AL2133">
        <v>1</v>
      </c>
      <c r="AN2133">
        <v>0</v>
      </c>
      <c r="AO2133">
        <v>1</v>
      </c>
      <c r="AP2133">
        <v>0</v>
      </c>
      <c r="AQ2133">
        <v>0</v>
      </c>
      <c r="AR2133">
        <v>0</v>
      </c>
      <c r="AS2133" t="s">
        <v>3</v>
      </c>
      <c r="AT2133">
        <v>0.03</v>
      </c>
      <c r="AU2133" t="s">
        <v>3</v>
      </c>
      <c r="AV2133">
        <v>2</v>
      </c>
      <c r="AW2133">
        <v>2</v>
      </c>
      <c r="AX2133">
        <v>35814102</v>
      </c>
      <c r="AY2133">
        <v>1</v>
      </c>
      <c r="AZ2133">
        <v>0</v>
      </c>
      <c r="BA2133">
        <v>2113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CX2133">
        <f>Y2133*Source!I2030</f>
        <v>8.9999999999999998E-4</v>
      </c>
      <c r="CY2133">
        <f>AD2133</f>
        <v>0</v>
      </c>
      <c r="CZ2133">
        <f>AH2133</f>
        <v>0</v>
      </c>
      <c r="DA2133">
        <f>AL2133</f>
        <v>1</v>
      </c>
      <c r="DB2133">
        <f t="shared" si="357"/>
        <v>0</v>
      </c>
      <c r="DC2133">
        <f t="shared" si="358"/>
        <v>0</v>
      </c>
    </row>
    <row r="2134" spans="1:107">
      <c r="A2134">
        <f>ROW(Source!A2030)</f>
        <v>2030</v>
      </c>
      <c r="B2134">
        <v>35806607</v>
      </c>
      <c r="C2134">
        <v>35814088</v>
      </c>
      <c r="D2134">
        <v>29172362</v>
      </c>
      <c r="E2134">
        <v>1</v>
      </c>
      <c r="F2134">
        <v>1</v>
      </c>
      <c r="G2134">
        <v>1</v>
      </c>
      <c r="H2134">
        <v>2</v>
      </c>
      <c r="I2134" t="s">
        <v>801</v>
      </c>
      <c r="J2134" t="s">
        <v>802</v>
      </c>
      <c r="K2134" t="s">
        <v>803</v>
      </c>
      <c r="L2134">
        <v>1368</v>
      </c>
      <c r="N2134">
        <v>1011</v>
      </c>
      <c r="O2134" t="s">
        <v>589</v>
      </c>
      <c r="P2134" t="s">
        <v>589</v>
      </c>
      <c r="Q2134">
        <v>1</v>
      </c>
      <c r="W2134">
        <v>0</v>
      </c>
      <c r="X2134">
        <v>2071614860</v>
      </c>
      <c r="Y2134">
        <v>0.03</v>
      </c>
      <c r="AA2134">
        <v>0</v>
      </c>
      <c r="AB2134">
        <v>1113.56</v>
      </c>
      <c r="AC2134">
        <v>447.93</v>
      </c>
      <c r="AD2134">
        <v>0</v>
      </c>
      <c r="AE2134">
        <v>0</v>
      </c>
      <c r="AF2134">
        <v>134.65</v>
      </c>
      <c r="AG2134">
        <v>13.5</v>
      </c>
      <c r="AH2134">
        <v>0</v>
      </c>
      <c r="AI2134">
        <v>1</v>
      </c>
      <c r="AJ2134">
        <v>8.27</v>
      </c>
      <c r="AK2134">
        <v>33.18</v>
      </c>
      <c r="AL2134">
        <v>1</v>
      </c>
      <c r="AN2134">
        <v>0</v>
      </c>
      <c r="AO2134">
        <v>1</v>
      </c>
      <c r="AP2134">
        <v>0</v>
      </c>
      <c r="AQ2134">
        <v>0</v>
      </c>
      <c r="AR2134">
        <v>0</v>
      </c>
      <c r="AS2134" t="s">
        <v>3</v>
      </c>
      <c r="AT2134">
        <v>0.03</v>
      </c>
      <c r="AU2134" t="s">
        <v>3</v>
      </c>
      <c r="AV2134">
        <v>0</v>
      </c>
      <c r="AW2134">
        <v>2</v>
      </c>
      <c r="AX2134">
        <v>35814103</v>
      </c>
      <c r="AY2134">
        <v>1</v>
      </c>
      <c r="AZ2134">
        <v>0</v>
      </c>
      <c r="BA2134">
        <v>2114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CX2134">
        <f>Y2134*Source!I2030</f>
        <v>8.9999999999999998E-4</v>
      </c>
      <c r="CY2134">
        <f>AB2134</f>
        <v>1113.56</v>
      </c>
      <c r="CZ2134">
        <f>AF2134</f>
        <v>134.65</v>
      </c>
      <c r="DA2134">
        <f>AJ2134</f>
        <v>8.27</v>
      </c>
      <c r="DB2134">
        <f t="shared" si="357"/>
        <v>4.04</v>
      </c>
      <c r="DC2134">
        <f t="shared" si="358"/>
        <v>0.41</v>
      </c>
    </row>
    <row r="2135" spans="1:107">
      <c r="A2135">
        <f>ROW(Source!A2030)</f>
        <v>2030</v>
      </c>
      <c r="B2135">
        <v>35806607</v>
      </c>
      <c r="C2135">
        <v>35814088</v>
      </c>
      <c r="D2135">
        <v>29174913</v>
      </c>
      <c r="E2135">
        <v>1</v>
      </c>
      <c r="F2135">
        <v>1</v>
      </c>
      <c r="G2135">
        <v>1</v>
      </c>
      <c r="H2135">
        <v>2</v>
      </c>
      <c r="I2135" t="s">
        <v>601</v>
      </c>
      <c r="J2135" t="s">
        <v>602</v>
      </c>
      <c r="K2135" t="s">
        <v>603</v>
      </c>
      <c r="L2135">
        <v>1368</v>
      </c>
      <c r="N2135">
        <v>1011</v>
      </c>
      <c r="O2135" t="s">
        <v>589</v>
      </c>
      <c r="P2135" t="s">
        <v>589</v>
      </c>
      <c r="Q2135">
        <v>1</v>
      </c>
      <c r="W2135">
        <v>0</v>
      </c>
      <c r="X2135">
        <v>458544584</v>
      </c>
      <c r="Y2135">
        <v>0.02</v>
      </c>
      <c r="AA2135">
        <v>0</v>
      </c>
      <c r="AB2135">
        <v>932.72</v>
      </c>
      <c r="AC2135">
        <v>384.89</v>
      </c>
      <c r="AD2135">
        <v>0</v>
      </c>
      <c r="AE2135">
        <v>0</v>
      </c>
      <c r="AF2135">
        <v>87.17</v>
      </c>
      <c r="AG2135">
        <v>11.6</v>
      </c>
      <c r="AH2135">
        <v>0</v>
      </c>
      <c r="AI2135">
        <v>1</v>
      </c>
      <c r="AJ2135">
        <v>10.7</v>
      </c>
      <c r="AK2135">
        <v>33.18</v>
      </c>
      <c r="AL2135">
        <v>1</v>
      </c>
      <c r="AN2135">
        <v>0</v>
      </c>
      <c r="AO2135">
        <v>1</v>
      </c>
      <c r="AP2135">
        <v>0</v>
      </c>
      <c r="AQ2135">
        <v>0</v>
      </c>
      <c r="AR2135">
        <v>0</v>
      </c>
      <c r="AS2135" t="s">
        <v>3</v>
      </c>
      <c r="AT2135">
        <v>0.02</v>
      </c>
      <c r="AU2135" t="s">
        <v>3</v>
      </c>
      <c r="AV2135">
        <v>0</v>
      </c>
      <c r="AW2135">
        <v>2</v>
      </c>
      <c r="AX2135">
        <v>35814104</v>
      </c>
      <c r="AY2135">
        <v>1</v>
      </c>
      <c r="AZ2135">
        <v>0</v>
      </c>
      <c r="BA2135">
        <v>2115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CX2135">
        <f>Y2135*Source!I2030</f>
        <v>5.9999999999999995E-4</v>
      </c>
      <c r="CY2135">
        <f>AB2135</f>
        <v>932.72</v>
      </c>
      <c r="CZ2135">
        <f>AF2135</f>
        <v>87.17</v>
      </c>
      <c r="DA2135">
        <f>AJ2135</f>
        <v>10.7</v>
      </c>
      <c r="DB2135">
        <f t="shared" si="357"/>
        <v>1.74</v>
      </c>
      <c r="DC2135">
        <f t="shared" si="358"/>
        <v>0.23</v>
      </c>
    </row>
    <row r="2136" spans="1:107">
      <c r="A2136">
        <f>ROW(Source!A2030)</f>
        <v>2030</v>
      </c>
      <c r="B2136">
        <v>35806607</v>
      </c>
      <c r="C2136">
        <v>35814088</v>
      </c>
      <c r="D2136">
        <v>29114246</v>
      </c>
      <c r="E2136">
        <v>1</v>
      </c>
      <c r="F2136">
        <v>1</v>
      </c>
      <c r="G2136">
        <v>1</v>
      </c>
      <c r="H2136">
        <v>3</v>
      </c>
      <c r="I2136" t="s">
        <v>804</v>
      </c>
      <c r="J2136" t="s">
        <v>805</v>
      </c>
      <c r="K2136" t="s">
        <v>806</v>
      </c>
      <c r="L2136">
        <v>1346</v>
      </c>
      <c r="N2136">
        <v>1009</v>
      </c>
      <c r="O2136" t="s">
        <v>170</v>
      </c>
      <c r="P2136" t="s">
        <v>170</v>
      </c>
      <c r="Q2136">
        <v>1</v>
      </c>
      <c r="W2136">
        <v>0</v>
      </c>
      <c r="X2136">
        <v>-421273247</v>
      </c>
      <c r="Y2136">
        <v>1.5</v>
      </c>
      <c r="AA2136">
        <v>83.08</v>
      </c>
      <c r="AB2136">
        <v>0</v>
      </c>
      <c r="AC2136">
        <v>0</v>
      </c>
      <c r="AD2136">
        <v>0</v>
      </c>
      <c r="AE2136">
        <v>9.0399999999999991</v>
      </c>
      <c r="AF2136">
        <v>0</v>
      </c>
      <c r="AG2136">
        <v>0</v>
      </c>
      <c r="AH2136">
        <v>0</v>
      </c>
      <c r="AI2136">
        <v>9.19</v>
      </c>
      <c r="AJ2136">
        <v>1</v>
      </c>
      <c r="AK2136">
        <v>1</v>
      </c>
      <c r="AL2136">
        <v>1</v>
      </c>
      <c r="AN2136">
        <v>0</v>
      </c>
      <c r="AO2136">
        <v>1</v>
      </c>
      <c r="AP2136">
        <v>0</v>
      </c>
      <c r="AQ2136">
        <v>0</v>
      </c>
      <c r="AR2136">
        <v>0</v>
      </c>
      <c r="AS2136" t="s">
        <v>3</v>
      </c>
      <c r="AT2136">
        <v>1.5</v>
      </c>
      <c r="AU2136" t="s">
        <v>3</v>
      </c>
      <c r="AV2136">
        <v>0</v>
      </c>
      <c r="AW2136">
        <v>2</v>
      </c>
      <c r="AX2136">
        <v>35814105</v>
      </c>
      <c r="AY2136">
        <v>1</v>
      </c>
      <c r="AZ2136">
        <v>0</v>
      </c>
      <c r="BA2136">
        <v>2116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CX2136">
        <f>Y2136*Source!I2030</f>
        <v>4.4999999999999998E-2</v>
      </c>
      <c r="CY2136">
        <f t="shared" ref="CY2136:CY2143" si="359">AA2136</f>
        <v>83.08</v>
      </c>
      <c r="CZ2136">
        <f t="shared" ref="CZ2136:CZ2143" si="360">AE2136</f>
        <v>9.0399999999999991</v>
      </c>
      <c r="DA2136">
        <f t="shared" ref="DA2136:DA2143" si="361">AI2136</f>
        <v>9.19</v>
      </c>
      <c r="DB2136">
        <f t="shared" si="357"/>
        <v>13.56</v>
      </c>
      <c r="DC2136">
        <f t="shared" si="358"/>
        <v>0</v>
      </c>
    </row>
    <row r="2137" spans="1:107">
      <c r="A2137">
        <f>ROW(Source!A2030)</f>
        <v>2030</v>
      </c>
      <c r="B2137">
        <v>35806607</v>
      </c>
      <c r="C2137">
        <v>35814088</v>
      </c>
      <c r="D2137">
        <v>29110838</v>
      </c>
      <c r="E2137">
        <v>1</v>
      </c>
      <c r="F2137">
        <v>1</v>
      </c>
      <c r="G2137">
        <v>1</v>
      </c>
      <c r="H2137">
        <v>3</v>
      </c>
      <c r="I2137" t="s">
        <v>807</v>
      </c>
      <c r="J2137" t="s">
        <v>808</v>
      </c>
      <c r="K2137" t="s">
        <v>809</v>
      </c>
      <c r="L2137">
        <v>1346</v>
      </c>
      <c r="N2137">
        <v>1009</v>
      </c>
      <c r="O2137" t="s">
        <v>170</v>
      </c>
      <c r="P2137" t="s">
        <v>170</v>
      </c>
      <c r="Q2137">
        <v>1</v>
      </c>
      <c r="W2137">
        <v>0</v>
      </c>
      <c r="X2137">
        <v>-667794164</v>
      </c>
      <c r="Y2137">
        <v>0.42</v>
      </c>
      <c r="AA2137">
        <v>100.04</v>
      </c>
      <c r="AB2137">
        <v>0</v>
      </c>
      <c r="AC2137">
        <v>0</v>
      </c>
      <c r="AD2137">
        <v>0</v>
      </c>
      <c r="AE2137">
        <v>30.5</v>
      </c>
      <c r="AF2137">
        <v>0</v>
      </c>
      <c r="AG2137">
        <v>0</v>
      </c>
      <c r="AH2137">
        <v>0</v>
      </c>
      <c r="AI2137">
        <v>3.28</v>
      </c>
      <c r="AJ2137">
        <v>1</v>
      </c>
      <c r="AK2137">
        <v>1</v>
      </c>
      <c r="AL2137">
        <v>1</v>
      </c>
      <c r="AN2137">
        <v>0</v>
      </c>
      <c r="AO2137">
        <v>1</v>
      </c>
      <c r="AP2137">
        <v>0</v>
      </c>
      <c r="AQ2137">
        <v>0</v>
      </c>
      <c r="AR2137">
        <v>0</v>
      </c>
      <c r="AS2137" t="s">
        <v>3</v>
      </c>
      <c r="AT2137">
        <v>0.42</v>
      </c>
      <c r="AU2137" t="s">
        <v>3</v>
      </c>
      <c r="AV2137">
        <v>0</v>
      </c>
      <c r="AW2137">
        <v>2</v>
      </c>
      <c r="AX2137">
        <v>35814106</v>
      </c>
      <c r="AY2137">
        <v>1</v>
      </c>
      <c r="AZ2137">
        <v>0</v>
      </c>
      <c r="BA2137">
        <v>2117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CX2137">
        <f>Y2137*Source!I2030</f>
        <v>1.2599999999999998E-2</v>
      </c>
      <c r="CY2137">
        <f t="shared" si="359"/>
        <v>100.04</v>
      </c>
      <c r="CZ2137">
        <f t="shared" si="360"/>
        <v>30.5</v>
      </c>
      <c r="DA2137">
        <f t="shared" si="361"/>
        <v>3.28</v>
      </c>
      <c r="DB2137">
        <f t="shared" si="357"/>
        <v>12.81</v>
      </c>
      <c r="DC2137">
        <f t="shared" si="358"/>
        <v>0</v>
      </c>
    </row>
    <row r="2138" spans="1:107">
      <c r="A2138">
        <f>ROW(Source!A2030)</f>
        <v>2030</v>
      </c>
      <c r="B2138">
        <v>35806607</v>
      </c>
      <c r="C2138">
        <v>35814088</v>
      </c>
      <c r="D2138">
        <v>29149204</v>
      </c>
      <c r="E2138">
        <v>1</v>
      </c>
      <c r="F2138">
        <v>1</v>
      </c>
      <c r="G2138">
        <v>1</v>
      </c>
      <c r="H2138">
        <v>3</v>
      </c>
      <c r="I2138" t="s">
        <v>810</v>
      </c>
      <c r="J2138" t="s">
        <v>811</v>
      </c>
      <c r="K2138" t="s">
        <v>812</v>
      </c>
      <c r="L2138">
        <v>1348</v>
      </c>
      <c r="N2138">
        <v>1009</v>
      </c>
      <c r="O2138" t="s">
        <v>29</v>
      </c>
      <c r="P2138" t="s">
        <v>29</v>
      </c>
      <c r="Q2138">
        <v>1000</v>
      </c>
      <c r="W2138">
        <v>0</v>
      </c>
      <c r="X2138">
        <v>-1132764130</v>
      </c>
      <c r="Y2138">
        <v>3.15E-3</v>
      </c>
      <c r="AA2138">
        <v>4978.46</v>
      </c>
      <c r="AB2138">
        <v>0</v>
      </c>
      <c r="AC2138">
        <v>0</v>
      </c>
      <c r="AD2138">
        <v>0</v>
      </c>
      <c r="AE2138">
        <v>729.98</v>
      </c>
      <c r="AF2138">
        <v>0</v>
      </c>
      <c r="AG2138">
        <v>0</v>
      </c>
      <c r="AH2138">
        <v>0</v>
      </c>
      <c r="AI2138">
        <v>6.82</v>
      </c>
      <c r="AJ2138">
        <v>1</v>
      </c>
      <c r="AK2138">
        <v>1</v>
      </c>
      <c r="AL2138">
        <v>1</v>
      </c>
      <c r="AN2138">
        <v>0</v>
      </c>
      <c r="AO2138">
        <v>1</v>
      </c>
      <c r="AP2138">
        <v>0</v>
      </c>
      <c r="AQ2138">
        <v>0</v>
      </c>
      <c r="AR2138">
        <v>0</v>
      </c>
      <c r="AS2138" t="s">
        <v>3</v>
      </c>
      <c r="AT2138">
        <v>3.15E-3</v>
      </c>
      <c r="AU2138" t="s">
        <v>3</v>
      </c>
      <c r="AV2138">
        <v>0</v>
      </c>
      <c r="AW2138">
        <v>2</v>
      </c>
      <c r="AX2138">
        <v>35814107</v>
      </c>
      <c r="AY2138">
        <v>1</v>
      </c>
      <c r="AZ2138">
        <v>0</v>
      </c>
      <c r="BA2138">
        <v>2118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CX2138">
        <f>Y2138*Source!I2030</f>
        <v>9.4499999999999993E-5</v>
      </c>
      <c r="CY2138">
        <f t="shared" si="359"/>
        <v>4978.46</v>
      </c>
      <c r="CZ2138">
        <f t="shared" si="360"/>
        <v>729.98</v>
      </c>
      <c r="DA2138">
        <f t="shared" si="361"/>
        <v>6.82</v>
      </c>
      <c r="DB2138">
        <f t="shared" si="357"/>
        <v>2.2999999999999998</v>
      </c>
      <c r="DC2138">
        <f t="shared" si="358"/>
        <v>0</v>
      </c>
    </row>
    <row r="2139" spans="1:107">
      <c r="A2139">
        <f>ROW(Source!A2030)</f>
        <v>2030</v>
      </c>
      <c r="B2139">
        <v>35806607</v>
      </c>
      <c r="C2139">
        <v>35814088</v>
      </c>
      <c r="D2139">
        <v>29156251</v>
      </c>
      <c r="E2139">
        <v>1</v>
      </c>
      <c r="F2139">
        <v>1</v>
      </c>
      <c r="G2139">
        <v>1</v>
      </c>
      <c r="H2139">
        <v>3</v>
      </c>
      <c r="I2139" t="s">
        <v>256</v>
      </c>
      <c r="J2139" t="s">
        <v>259</v>
      </c>
      <c r="K2139" t="s">
        <v>257</v>
      </c>
      <c r="L2139">
        <v>1354</v>
      </c>
      <c r="N2139">
        <v>1010</v>
      </c>
      <c r="O2139" t="s">
        <v>258</v>
      </c>
      <c r="P2139" t="s">
        <v>258</v>
      </c>
      <c r="Q2139">
        <v>1</v>
      </c>
      <c r="W2139">
        <v>0</v>
      </c>
      <c r="X2139">
        <v>-652224790</v>
      </c>
      <c r="Y2139">
        <v>66.666667000000004</v>
      </c>
      <c r="AA2139">
        <v>52.5</v>
      </c>
      <c r="AB2139">
        <v>0</v>
      </c>
      <c r="AC2139">
        <v>0</v>
      </c>
      <c r="AD2139">
        <v>0</v>
      </c>
      <c r="AE2139">
        <v>7.62</v>
      </c>
      <c r="AF2139">
        <v>0</v>
      </c>
      <c r="AG2139">
        <v>0</v>
      </c>
      <c r="AH2139">
        <v>0</v>
      </c>
      <c r="AI2139">
        <v>6.89</v>
      </c>
      <c r="AJ2139">
        <v>1</v>
      </c>
      <c r="AK2139">
        <v>1</v>
      </c>
      <c r="AL2139">
        <v>1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 t="s">
        <v>3</v>
      </c>
      <c r="AT2139">
        <v>66.666667000000004</v>
      </c>
      <c r="AU2139" t="s">
        <v>3</v>
      </c>
      <c r="AV2139">
        <v>0</v>
      </c>
      <c r="AW2139">
        <v>1</v>
      </c>
      <c r="AX2139">
        <v>-1</v>
      </c>
      <c r="AY2139">
        <v>0</v>
      </c>
      <c r="AZ2139">
        <v>0</v>
      </c>
      <c r="BA2139" t="s">
        <v>3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CX2139">
        <f>Y2139*Source!I2030</f>
        <v>2.0000000099999999</v>
      </c>
      <c r="CY2139">
        <f t="shared" si="359"/>
        <v>52.5</v>
      </c>
      <c r="CZ2139">
        <f t="shared" si="360"/>
        <v>7.62</v>
      </c>
      <c r="DA2139">
        <f t="shared" si="361"/>
        <v>6.89</v>
      </c>
      <c r="DB2139">
        <f t="shared" si="357"/>
        <v>508</v>
      </c>
      <c r="DC2139">
        <f t="shared" si="358"/>
        <v>0</v>
      </c>
    </row>
    <row r="2140" spans="1:107">
      <c r="A2140">
        <f>ROW(Source!A2030)</f>
        <v>2030</v>
      </c>
      <c r="B2140">
        <v>35806607</v>
      </c>
      <c r="C2140">
        <v>35814088</v>
      </c>
      <c r="D2140">
        <v>29156254</v>
      </c>
      <c r="E2140">
        <v>1</v>
      </c>
      <c r="F2140">
        <v>1</v>
      </c>
      <c r="G2140">
        <v>1</v>
      </c>
      <c r="H2140">
        <v>3</v>
      </c>
      <c r="I2140" t="s">
        <v>333</v>
      </c>
      <c r="J2140" t="s">
        <v>335</v>
      </c>
      <c r="K2140" t="s">
        <v>334</v>
      </c>
      <c r="L2140">
        <v>1354</v>
      </c>
      <c r="N2140">
        <v>1010</v>
      </c>
      <c r="O2140" t="s">
        <v>258</v>
      </c>
      <c r="P2140" t="s">
        <v>258</v>
      </c>
      <c r="Q2140">
        <v>1</v>
      </c>
      <c r="W2140">
        <v>0</v>
      </c>
      <c r="X2140">
        <v>-1484870884</v>
      </c>
      <c r="Y2140">
        <v>33.333333000000003</v>
      </c>
      <c r="AA2140">
        <v>76.59</v>
      </c>
      <c r="AB2140">
        <v>0</v>
      </c>
      <c r="AC2140">
        <v>0</v>
      </c>
      <c r="AD2140">
        <v>0</v>
      </c>
      <c r="AE2140">
        <v>9.01</v>
      </c>
      <c r="AF2140">
        <v>0</v>
      </c>
      <c r="AG2140">
        <v>0</v>
      </c>
      <c r="AH2140">
        <v>0</v>
      </c>
      <c r="AI2140">
        <v>8.5</v>
      </c>
      <c r="AJ2140">
        <v>1</v>
      </c>
      <c r="AK2140">
        <v>1</v>
      </c>
      <c r="AL2140">
        <v>1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 t="s">
        <v>3</v>
      </c>
      <c r="AT2140">
        <v>33.333333000000003</v>
      </c>
      <c r="AU2140" t="s">
        <v>3</v>
      </c>
      <c r="AV2140">
        <v>0</v>
      </c>
      <c r="AW2140">
        <v>1</v>
      </c>
      <c r="AX2140">
        <v>-1</v>
      </c>
      <c r="AY2140">
        <v>0</v>
      </c>
      <c r="AZ2140">
        <v>0</v>
      </c>
      <c r="BA2140" t="s">
        <v>3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CX2140">
        <f>Y2140*Source!I2030</f>
        <v>0.99999999000000006</v>
      </c>
      <c r="CY2140">
        <f t="shared" si="359"/>
        <v>76.59</v>
      </c>
      <c r="CZ2140">
        <f t="shared" si="360"/>
        <v>9.01</v>
      </c>
      <c r="DA2140">
        <f t="shared" si="361"/>
        <v>8.5</v>
      </c>
      <c r="DB2140">
        <f t="shared" si="357"/>
        <v>300.33</v>
      </c>
      <c r="DC2140">
        <f t="shared" si="358"/>
        <v>0</v>
      </c>
    </row>
    <row r="2141" spans="1:107">
      <c r="A2141">
        <f>ROW(Source!A2030)</f>
        <v>2030</v>
      </c>
      <c r="B2141">
        <v>35806607</v>
      </c>
      <c r="C2141">
        <v>35814088</v>
      </c>
      <c r="D2141">
        <v>29156142</v>
      </c>
      <c r="E2141">
        <v>1</v>
      </c>
      <c r="F2141">
        <v>1</v>
      </c>
      <c r="G2141">
        <v>1</v>
      </c>
      <c r="H2141">
        <v>3</v>
      </c>
      <c r="I2141" t="s">
        <v>251</v>
      </c>
      <c r="J2141" t="s">
        <v>254</v>
      </c>
      <c r="K2141" t="s">
        <v>252</v>
      </c>
      <c r="L2141">
        <v>1356</v>
      </c>
      <c r="N2141">
        <v>1010</v>
      </c>
      <c r="O2141" t="s">
        <v>253</v>
      </c>
      <c r="P2141" t="s">
        <v>253</v>
      </c>
      <c r="Q2141">
        <v>1000</v>
      </c>
      <c r="W2141">
        <v>0</v>
      </c>
      <c r="X2141">
        <v>-1152774928</v>
      </c>
      <c r="Y2141">
        <v>0.1</v>
      </c>
      <c r="AA2141">
        <v>5115.96</v>
      </c>
      <c r="AB2141">
        <v>0</v>
      </c>
      <c r="AC2141">
        <v>0</v>
      </c>
      <c r="AD2141">
        <v>0</v>
      </c>
      <c r="AE2141">
        <v>1998.42</v>
      </c>
      <c r="AF2141">
        <v>0</v>
      </c>
      <c r="AG2141">
        <v>0</v>
      </c>
      <c r="AH2141">
        <v>0</v>
      </c>
      <c r="AI2141">
        <v>2.56</v>
      </c>
      <c r="AJ2141">
        <v>1</v>
      </c>
      <c r="AK2141">
        <v>1</v>
      </c>
      <c r="AL2141">
        <v>1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 t="s">
        <v>3</v>
      </c>
      <c r="AT2141">
        <v>0.1</v>
      </c>
      <c r="AU2141" t="s">
        <v>3</v>
      </c>
      <c r="AV2141">
        <v>0</v>
      </c>
      <c r="AW2141">
        <v>1</v>
      </c>
      <c r="AX2141">
        <v>-1</v>
      </c>
      <c r="AY2141">
        <v>0</v>
      </c>
      <c r="AZ2141">
        <v>0</v>
      </c>
      <c r="BA2141" t="s">
        <v>3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CX2141">
        <f>Y2141*Source!I2030</f>
        <v>3.0000000000000001E-3</v>
      </c>
      <c r="CY2141">
        <f t="shared" si="359"/>
        <v>5115.96</v>
      </c>
      <c r="CZ2141">
        <f t="shared" si="360"/>
        <v>1998.42</v>
      </c>
      <c r="DA2141">
        <f t="shared" si="361"/>
        <v>2.56</v>
      </c>
      <c r="DB2141">
        <f t="shared" si="357"/>
        <v>199.84</v>
      </c>
      <c r="DC2141">
        <f t="shared" si="358"/>
        <v>0</v>
      </c>
    </row>
    <row r="2142" spans="1:107">
      <c r="A2142">
        <f>ROW(Source!A2030)</f>
        <v>2030</v>
      </c>
      <c r="B2142">
        <v>35806607</v>
      </c>
      <c r="C2142">
        <v>35814088</v>
      </c>
      <c r="D2142">
        <v>29170678</v>
      </c>
      <c r="E2142">
        <v>1</v>
      </c>
      <c r="F2142">
        <v>1</v>
      </c>
      <c r="G2142">
        <v>1</v>
      </c>
      <c r="H2142">
        <v>3</v>
      </c>
      <c r="I2142" t="s">
        <v>813</v>
      </c>
      <c r="J2142" t="s">
        <v>814</v>
      </c>
      <c r="K2142" t="s">
        <v>815</v>
      </c>
      <c r="L2142">
        <v>1354</v>
      </c>
      <c r="N2142">
        <v>1010</v>
      </c>
      <c r="O2142" t="s">
        <v>258</v>
      </c>
      <c r="P2142" t="s">
        <v>258</v>
      </c>
      <c r="Q2142">
        <v>1</v>
      </c>
      <c r="W2142">
        <v>0</v>
      </c>
      <c r="X2142">
        <v>-808655695</v>
      </c>
      <c r="Y2142">
        <v>102</v>
      </c>
      <c r="AA2142">
        <v>0.69</v>
      </c>
      <c r="AB2142">
        <v>0</v>
      </c>
      <c r="AC2142">
        <v>0</v>
      </c>
      <c r="AD2142">
        <v>0</v>
      </c>
      <c r="AE2142">
        <v>0.28000000000000003</v>
      </c>
      <c r="AF2142">
        <v>0</v>
      </c>
      <c r="AG2142">
        <v>0</v>
      </c>
      <c r="AH2142">
        <v>0</v>
      </c>
      <c r="AI2142">
        <v>2.46</v>
      </c>
      <c r="AJ2142">
        <v>1</v>
      </c>
      <c r="AK2142">
        <v>1</v>
      </c>
      <c r="AL2142">
        <v>1</v>
      </c>
      <c r="AN2142">
        <v>0</v>
      </c>
      <c r="AO2142">
        <v>1</v>
      </c>
      <c r="AP2142">
        <v>0</v>
      </c>
      <c r="AQ2142">
        <v>0</v>
      </c>
      <c r="AR2142">
        <v>0</v>
      </c>
      <c r="AS2142" t="s">
        <v>3</v>
      </c>
      <c r="AT2142">
        <v>102</v>
      </c>
      <c r="AU2142" t="s">
        <v>3</v>
      </c>
      <c r="AV2142">
        <v>0</v>
      </c>
      <c r="AW2142">
        <v>2</v>
      </c>
      <c r="AX2142">
        <v>35814108</v>
      </c>
      <c r="AY2142">
        <v>1</v>
      </c>
      <c r="AZ2142">
        <v>0</v>
      </c>
      <c r="BA2142">
        <v>2119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CX2142">
        <f>Y2142*Source!I2030</f>
        <v>3.06</v>
      </c>
      <c r="CY2142">
        <f t="shared" si="359"/>
        <v>0.69</v>
      </c>
      <c r="CZ2142">
        <f t="shared" si="360"/>
        <v>0.28000000000000003</v>
      </c>
      <c r="DA2142">
        <f t="shared" si="361"/>
        <v>2.46</v>
      </c>
      <c r="DB2142">
        <f t="shared" si="357"/>
        <v>28.56</v>
      </c>
      <c r="DC2142">
        <f t="shared" si="358"/>
        <v>0</v>
      </c>
    </row>
    <row r="2143" spans="1:107">
      <c r="A2143">
        <f>ROW(Source!A2030)</f>
        <v>2030</v>
      </c>
      <c r="B2143">
        <v>35806607</v>
      </c>
      <c r="C2143">
        <v>35814088</v>
      </c>
      <c r="D2143">
        <v>29171808</v>
      </c>
      <c r="E2143">
        <v>1</v>
      </c>
      <c r="F2143">
        <v>1</v>
      </c>
      <c r="G2143">
        <v>1</v>
      </c>
      <c r="H2143">
        <v>3</v>
      </c>
      <c r="I2143" t="s">
        <v>816</v>
      </c>
      <c r="J2143" t="s">
        <v>817</v>
      </c>
      <c r="K2143" t="s">
        <v>818</v>
      </c>
      <c r="L2143">
        <v>1374</v>
      </c>
      <c r="N2143">
        <v>1013</v>
      </c>
      <c r="O2143" t="s">
        <v>819</v>
      </c>
      <c r="P2143" t="s">
        <v>819</v>
      </c>
      <c r="Q2143">
        <v>1</v>
      </c>
      <c r="W2143">
        <v>0</v>
      </c>
      <c r="X2143">
        <v>-915781824</v>
      </c>
      <c r="Y2143">
        <v>6.05</v>
      </c>
      <c r="AA2143">
        <v>1</v>
      </c>
      <c r="AB2143">
        <v>0</v>
      </c>
      <c r="AC2143">
        <v>0</v>
      </c>
      <c r="AD2143">
        <v>0</v>
      </c>
      <c r="AE2143">
        <v>1</v>
      </c>
      <c r="AF2143">
        <v>0</v>
      </c>
      <c r="AG2143">
        <v>0</v>
      </c>
      <c r="AH2143">
        <v>0</v>
      </c>
      <c r="AI2143">
        <v>1</v>
      </c>
      <c r="AJ2143">
        <v>1</v>
      </c>
      <c r="AK2143">
        <v>1</v>
      </c>
      <c r="AL2143">
        <v>1</v>
      </c>
      <c r="AN2143">
        <v>0</v>
      </c>
      <c r="AO2143">
        <v>1</v>
      </c>
      <c r="AP2143">
        <v>0</v>
      </c>
      <c r="AQ2143">
        <v>0</v>
      </c>
      <c r="AR2143">
        <v>0</v>
      </c>
      <c r="AS2143" t="s">
        <v>3</v>
      </c>
      <c r="AT2143">
        <v>6.05</v>
      </c>
      <c r="AU2143" t="s">
        <v>3</v>
      </c>
      <c r="AV2143">
        <v>0</v>
      </c>
      <c r="AW2143">
        <v>2</v>
      </c>
      <c r="AX2143">
        <v>35814109</v>
      </c>
      <c r="AY2143">
        <v>1</v>
      </c>
      <c r="AZ2143">
        <v>0</v>
      </c>
      <c r="BA2143">
        <v>2120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CX2143">
        <f>Y2143*Source!I2030</f>
        <v>0.18149999999999999</v>
      </c>
      <c r="CY2143">
        <f t="shared" si="359"/>
        <v>1</v>
      </c>
      <c r="CZ2143">
        <f t="shared" si="360"/>
        <v>1</v>
      </c>
      <c r="DA2143">
        <f t="shared" si="361"/>
        <v>1</v>
      </c>
      <c r="DB2143">
        <f t="shared" si="357"/>
        <v>6.05</v>
      </c>
      <c r="DC2143">
        <f t="shared" si="358"/>
        <v>0</v>
      </c>
    </row>
    <row r="2144" spans="1:107">
      <c r="A2144">
        <f>ROW(Source!A2034)</f>
        <v>2034</v>
      </c>
      <c r="B2144">
        <v>35806607</v>
      </c>
      <c r="C2144">
        <v>35814113</v>
      </c>
      <c r="D2144">
        <v>29364679</v>
      </c>
      <c r="E2144">
        <v>1</v>
      </c>
      <c r="F2144">
        <v>1</v>
      </c>
      <c r="G2144">
        <v>1</v>
      </c>
      <c r="H2144">
        <v>1</v>
      </c>
      <c r="I2144" t="s">
        <v>799</v>
      </c>
      <c r="J2144" t="s">
        <v>3</v>
      </c>
      <c r="K2144" t="s">
        <v>800</v>
      </c>
      <c r="L2144">
        <v>1369</v>
      </c>
      <c r="N2144">
        <v>1013</v>
      </c>
      <c r="O2144" t="s">
        <v>583</v>
      </c>
      <c r="P2144" t="s">
        <v>583</v>
      </c>
      <c r="Q2144">
        <v>1</v>
      </c>
      <c r="W2144">
        <v>0</v>
      </c>
      <c r="X2144">
        <v>931378261</v>
      </c>
      <c r="Y2144">
        <v>26.24</v>
      </c>
      <c r="AA2144">
        <v>0</v>
      </c>
      <c r="AB2144">
        <v>0</v>
      </c>
      <c r="AC2144">
        <v>0</v>
      </c>
      <c r="AD2144">
        <v>329.2</v>
      </c>
      <c r="AE2144">
        <v>0</v>
      </c>
      <c r="AF2144">
        <v>0</v>
      </c>
      <c r="AG2144">
        <v>0</v>
      </c>
      <c r="AH2144">
        <v>329.2</v>
      </c>
      <c r="AI2144">
        <v>1</v>
      </c>
      <c r="AJ2144">
        <v>1</v>
      </c>
      <c r="AK2144">
        <v>1</v>
      </c>
      <c r="AL2144">
        <v>1</v>
      </c>
      <c r="AN2144">
        <v>0</v>
      </c>
      <c r="AO2144">
        <v>1</v>
      </c>
      <c r="AP2144">
        <v>0</v>
      </c>
      <c r="AQ2144">
        <v>0</v>
      </c>
      <c r="AR2144">
        <v>0</v>
      </c>
      <c r="AS2144" t="s">
        <v>3</v>
      </c>
      <c r="AT2144">
        <v>26.24</v>
      </c>
      <c r="AU2144" t="s">
        <v>3</v>
      </c>
      <c r="AV2144">
        <v>1</v>
      </c>
      <c r="AW2144">
        <v>2</v>
      </c>
      <c r="AX2144">
        <v>35814123</v>
      </c>
      <c r="AY2144">
        <v>2</v>
      </c>
      <c r="AZ2144">
        <v>131072</v>
      </c>
      <c r="BA2144">
        <v>2121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CX2144">
        <f>Y2144*Source!I2034</f>
        <v>0.26239999999999997</v>
      </c>
      <c r="CY2144">
        <f>AD2144</f>
        <v>329.2</v>
      </c>
      <c r="CZ2144">
        <f>AH2144</f>
        <v>329.2</v>
      </c>
      <c r="DA2144">
        <f>AL2144</f>
        <v>1</v>
      </c>
      <c r="DB2144">
        <f t="shared" si="357"/>
        <v>8638.2099999999991</v>
      </c>
      <c r="DC2144">
        <f t="shared" si="358"/>
        <v>0</v>
      </c>
    </row>
    <row r="2145" spans="1:107">
      <c r="A2145">
        <f>ROW(Source!A2034)</f>
        <v>2034</v>
      </c>
      <c r="B2145">
        <v>35806607</v>
      </c>
      <c r="C2145">
        <v>35814113</v>
      </c>
      <c r="D2145">
        <v>121548</v>
      </c>
      <c r="E2145">
        <v>1</v>
      </c>
      <c r="F2145">
        <v>1</v>
      </c>
      <c r="G2145">
        <v>1</v>
      </c>
      <c r="H2145">
        <v>1</v>
      </c>
      <c r="I2145" t="s">
        <v>34</v>
      </c>
      <c r="J2145" t="s">
        <v>3</v>
      </c>
      <c r="K2145" t="s">
        <v>584</v>
      </c>
      <c r="L2145">
        <v>608254</v>
      </c>
      <c r="N2145">
        <v>1013</v>
      </c>
      <c r="O2145" t="s">
        <v>585</v>
      </c>
      <c r="P2145" t="s">
        <v>585</v>
      </c>
      <c r="Q2145">
        <v>1</v>
      </c>
      <c r="W2145">
        <v>0</v>
      </c>
      <c r="X2145">
        <v>-185737400</v>
      </c>
      <c r="Y2145">
        <v>0.03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1</v>
      </c>
      <c r="AJ2145">
        <v>1</v>
      </c>
      <c r="AK2145">
        <v>1</v>
      </c>
      <c r="AL2145">
        <v>1</v>
      </c>
      <c r="AN2145">
        <v>0</v>
      </c>
      <c r="AO2145">
        <v>1</v>
      </c>
      <c r="AP2145">
        <v>0</v>
      </c>
      <c r="AQ2145">
        <v>0</v>
      </c>
      <c r="AR2145">
        <v>0</v>
      </c>
      <c r="AS2145" t="s">
        <v>3</v>
      </c>
      <c r="AT2145">
        <v>0.03</v>
      </c>
      <c r="AU2145" t="s">
        <v>3</v>
      </c>
      <c r="AV2145">
        <v>2</v>
      </c>
      <c r="AW2145">
        <v>2</v>
      </c>
      <c r="AX2145">
        <v>35814124</v>
      </c>
      <c r="AY2145">
        <v>1</v>
      </c>
      <c r="AZ2145">
        <v>0</v>
      </c>
      <c r="BA2145">
        <v>2122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CX2145">
        <f>Y2145*Source!I2034</f>
        <v>2.9999999999999997E-4</v>
      </c>
      <c r="CY2145">
        <f>AD2145</f>
        <v>0</v>
      </c>
      <c r="CZ2145">
        <f>AH2145</f>
        <v>0</v>
      </c>
      <c r="DA2145">
        <f>AL2145</f>
        <v>1</v>
      </c>
      <c r="DB2145">
        <f t="shared" si="357"/>
        <v>0</v>
      </c>
      <c r="DC2145">
        <f t="shared" si="358"/>
        <v>0</v>
      </c>
    </row>
    <row r="2146" spans="1:107">
      <c r="A2146">
        <f>ROW(Source!A2034)</f>
        <v>2034</v>
      </c>
      <c r="B2146">
        <v>35806607</v>
      </c>
      <c r="C2146">
        <v>35814113</v>
      </c>
      <c r="D2146">
        <v>29172362</v>
      </c>
      <c r="E2146">
        <v>1</v>
      </c>
      <c r="F2146">
        <v>1</v>
      </c>
      <c r="G2146">
        <v>1</v>
      </c>
      <c r="H2146">
        <v>2</v>
      </c>
      <c r="I2146" t="s">
        <v>801</v>
      </c>
      <c r="J2146" t="s">
        <v>802</v>
      </c>
      <c r="K2146" t="s">
        <v>803</v>
      </c>
      <c r="L2146">
        <v>1368</v>
      </c>
      <c r="N2146">
        <v>1011</v>
      </c>
      <c r="O2146" t="s">
        <v>589</v>
      </c>
      <c r="P2146" t="s">
        <v>589</v>
      </c>
      <c r="Q2146">
        <v>1</v>
      </c>
      <c r="W2146">
        <v>0</v>
      </c>
      <c r="X2146">
        <v>2071614860</v>
      </c>
      <c r="Y2146">
        <v>0.03</v>
      </c>
      <c r="AA2146">
        <v>0</v>
      </c>
      <c r="AB2146">
        <v>1113.56</v>
      </c>
      <c r="AC2146">
        <v>447.93</v>
      </c>
      <c r="AD2146">
        <v>0</v>
      </c>
      <c r="AE2146">
        <v>0</v>
      </c>
      <c r="AF2146">
        <v>134.65</v>
      </c>
      <c r="AG2146">
        <v>13.5</v>
      </c>
      <c r="AH2146">
        <v>0</v>
      </c>
      <c r="AI2146">
        <v>1</v>
      </c>
      <c r="AJ2146">
        <v>8.27</v>
      </c>
      <c r="AK2146">
        <v>33.18</v>
      </c>
      <c r="AL2146">
        <v>1</v>
      </c>
      <c r="AN2146">
        <v>0</v>
      </c>
      <c r="AO2146">
        <v>1</v>
      </c>
      <c r="AP2146">
        <v>0</v>
      </c>
      <c r="AQ2146">
        <v>0</v>
      </c>
      <c r="AR2146">
        <v>0</v>
      </c>
      <c r="AS2146" t="s">
        <v>3</v>
      </c>
      <c r="AT2146">
        <v>0.03</v>
      </c>
      <c r="AU2146" t="s">
        <v>3</v>
      </c>
      <c r="AV2146">
        <v>0</v>
      </c>
      <c r="AW2146">
        <v>2</v>
      </c>
      <c r="AX2146">
        <v>35814125</v>
      </c>
      <c r="AY2146">
        <v>1</v>
      </c>
      <c r="AZ2146">
        <v>0</v>
      </c>
      <c r="BA2146">
        <v>2123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CX2146">
        <f>Y2146*Source!I2034</f>
        <v>2.9999999999999997E-4</v>
      </c>
      <c r="CY2146">
        <f>AB2146</f>
        <v>1113.56</v>
      </c>
      <c r="CZ2146">
        <f>AF2146</f>
        <v>134.65</v>
      </c>
      <c r="DA2146">
        <f>AJ2146</f>
        <v>8.27</v>
      </c>
      <c r="DB2146">
        <f t="shared" si="357"/>
        <v>4.04</v>
      </c>
      <c r="DC2146">
        <f t="shared" si="358"/>
        <v>0.41</v>
      </c>
    </row>
    <row r="2147" spans="1:107">
      <c r="A2147">
        <f>ROW(Source!A2034)</f>
        <v>2034</v>
      </c>
      <c r="B2147">
        <v>35806607</v>
      </c>
      <c r="C2147">
        <v>35814113</v>
      </c>
      <c r="D2147">
        <v>29174913</v>
      </c>
      <c r="E2147">
        <v>1</v>
      </c>
      <c r="F2147">
        <v>1</v>
      </c>
      <c r="G2147">
        <v>1</v>
      </c>
      <c r="H2147">
        <v>2</v>
      </c>
      <c r="I2147" t="s">
        <v>601</v>
      </c>
      <c r="J2147" t="s">
        <v>602</v>
      </c>
      <c r="K2147" t="s">
        <v>603</v>
      </c>
      <c r="L2147">
        <v>1368</v>
      </c>
      <c r="N2147">
        <v>1011</v>
      </c>
      <c r="O2147" t="s">
        <v>589</v>
      </c>
      <c r="P2147" t="s">
        <v>589</v>
      </c>
      <c r="Q2147">
        <v>1</v>
      </c>
      <c r="W2147">
        <v>0</v>
      </c>
      <c r="X2147">
        <v>458544584</v>
      </c>
      <c r="Y2147">
        <v>0.02</v>
      </c>
      <c r="AA2147">
        <v>0</v>
      </c>
      <c r="AB2147">
        <v>932.72</v>
      </c>
      <c r="AC2147">
        <v>384.89</v>
      </c>
      <c r="AD2147">
        <v>0</v>
      </c>
      <c r="AE2147">
        <v>0</v>
      </c>
      <c r="AF2147">
        <v>87.17</v>
      </c>
      <c r="AG2147">
        <v>11.6</v>
      </c>
      <c r="AH2147">
        <v>0</v>
      </c>
      <c r="AI2147">
        <v>1</v>
      </c>
      <c r="AJ2147">
        <v>10.7</v>
      </c>
      <c r="AK2147">
        <v>33.18</v>
      </c>
      <c r="AL2147">
        <v>1</v>
      </c>
      <c r="AN2147">
        <v>0</v>
      </c>
      <c r="AO2147">
        <v>1</v>
      </c>
      <c r="AP2147">
        <v>0</v>
      </c>
      <c r="AQ2147">
        <v>0</v>
      </c>
      <c r="AR2147">
        <v>0</v>
      </c>
      <c r="AS2147" t="s">
        <v>3</v>
      </c>
      <c r="AT2147">
        <v>0.02</v>
      </c>
      <c r="AU2147" t="s">
        <v>3</v>
      </c>
      <c r="AV2147">
        <v>0</v>
      </c>
      <c r="AW2147">
        <v>2</v>
      </c>
      <c r="AX2147">
        <v>35814126</v>
      </c>
      <c r="AY2147">
        <v>1</v>
      </c>
      <c r="AZ2147">
        <v>0</v>
      </c>
      <c r="BA2147">
        <v>2124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CX2147">
        <f>Y2147*Source!I2034</f>
        <v>2.0000000000000001E-4</v>
      </c>
      <c r="CY2147">
        <f>AB2147</f>
        <v>932.72</v>
      </c>
      <c r="CZ2147">
        <f>AF2147</f>
        <v>87.17</v>
      </c>
      <c r="DA2147">
        <f>AJ2147</f>
        <v>10.7</v>
      </c>
      <c r="DB2147">
        <f t="shared" si="357"/>
        <v>1.74</v>
      </c>
      <c r="DC2147">
        <f t="shared" si="358"/>
        <v>0.23</v>
      </c>
    </row>
    <row r="2148" spans="1:107">
      <c r="A2148">
        <f>ROW(Source!A2034)</f>
        <v>2034</v>
      </c>
      <c r="B2148">
        <v>35806607</v>
      </c>
      <c r="C2148">
        <v>35814113</v>
      </c>
      <c r="D2148">
        <v>29149204</v>
      </c>
      <c r="E2148">
        <v>1</v>
      </c>
      <c r="F2148">
        <v>1</v>
      </c>
      <c r="G2148">
        <v>1</v>
      </c>
      <c r="H2148">
        <v>3</v>
      </c>
      <c r="I2148" t="s">
        <v>810</v>
      </c>
      <c r="J2148" t="s">
        <v>811</v>
      </c>
      <c r="K2148" t="s">
        <v>812</v>
      </c>
      <c r="L2148">
        <v>1348</v>
      </c>
      <c r="N2148">
        <v>1009</v>
      </c>
      <c r="O2148" t="s">
        <v>29</v>
      </c>
      <c r="P2148" t="s">
        <v>29</v>
      </c>
      <c r="Q2148">
        <v>1000</v>
      </c>
      <c r="W2148">
        <v>0</v>
      </c>
      <c r="X2148">
        <v>-1132764130</v>
      </c>
      <c r="Y2148">
        <v>3.15E-3</v>
      </c>
      <c r="AA2148">
        <v>4978.46</v>
      </c>
      <c r="AB2148">
        <v>0</v>
      </c>
      <c r="AC2148">
        <v>0</v>
      </c>
      <c r="AD2148">
        <v>0</v>
      </c>
      <c r="AE2148">
        <v>729.98</v>
      </c>
      <c r="AF2148">
        <v>0</v>
      </c>
      <c r="AG2148">
        <v>0</v>
      </c>
      <c r="AH2148">
        <v>0</v>
      </c>
      <c r="AI2148">
        <v>6.82</v>
      </c>
      <c r="AJ2148">
        <v>1</v>
      </c>
      <c r="AK2148">
        <v>1</v>
      </c>
      <c r="AL2148">
        <v>1</v>
      </c>
      <c r="AN2148">
        <v>0</v>
      </c>
      <c r="AO2148">
        <v>1</v>
      </c>
      <c r="AP2148">
        <v>0</v>
      </c>
      <c r="AQ2148">
        <v>0</v>
      </c>
      <c r="AR2148">
        <v>0</v>
      </c>
      <c r="AS2148" t="s">
        <v>3</v>
      </c>
      <c r="AT2148">
        <v>3.15E-3</v>
      </c>
      <c r="AU2148" t="s">
        <v>3</v>
      </c>
      <c r="AV2148">
        <v>0</v>
      </c>
      <c r="AW2148">
        <v>2</v>
      </c>
      <c r="AX2148">
        <v>35814127</v>
      </c>
      <c r="AY2148">
        <v>1</v>
      </c>
      <c r="AZ2148">
        <v>0</v>
      </c>
      <c r="BA2148">
        <v>2125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CX2148">
        <f>Y2148*Source!I2034</f>
        <v>3.15E-5</v>
      </c>
      <c r="CY2148">
        <f>AA2148</f>
        <v>4978.46</v>
      </c>
      <c r="CZ2148">
        <f>AE2148</f>
        <v>729.98</v>
      </c>
      <c r="DA2148">
        <f>AI2148</f>
        <v>6.82</v>
      </c>
      <c r="DB2148">
        <f t="shared" si="357"/>
        <v>2.2999999999999998</v>
      </c>
      <c r="DC2148">
        <f t="shared" si="358"/>
        <v>0</v>
      </c>
    </row>
    <row r="2149" spans="1:107">
      <c r="A2149">
        <f>ROW(Source!A2034)</f>
        <v>2034</v>
      </c>
      <c r="B2149">
        <v>35806607</v>
      </c>
      <c r="C2149">
        <v>35814113</v>
      </c>
      <c r="D2149">
        <v>29156142</v>
      </c>
      <c r="E2149">
        <v>1</v>
      </c>
      <c r="F2149">
        <v>1</v>
      </c>
      <c r="G2149">
        <v>1</v>
      </c>
      <c r="H2149">
        <v>3</v>
      </c>
      <c r="I2149" t="s">
        <v>251</v>
      </c>
      <c r="J2149" t="s">
        <v>254</v>
      </c>
      <c r="K2149" t="s">
        <v>252</v>
      </c>
      <c r="L2149">
        <v>1356</v>
      </c>
      <c r="N2149">
        <v>1010</v>
      </c>
      <c r="O2149" t="s">
        <v>253</v>
      </c>
      <c r="P2149" t="s">
        <v>253</v>
      </c>
      <c r="Q2149">
        <v>1000</v>
      </c>
      <c r="W2149">
        <v>0</v>
      </c>
      <c r="X2149">
        <v>-1152774928</v>
      </c>
      <c r="Y2149">
        <v>0.1</v>
      </c>
      <c r="AA2149">
        <v>5115.96</v>
      </c>
      <c r="AB2149">
        <v>0</v>
      </c>
      <c r="AC2149">
        <v>0</v>
      </c>
      <c r="AD2149">
        <v>0</v>
      </c>
      <c r="AE2149">
        <v>1998.42</v>
      </c>
      <c r="AF2149">
        <v>0</v>
      </c>
      <c r="AG2149">
        <v>0</v>
      </c>
      <c r="AH2149">
        <v>0</v>
      </c>
      <c r="AI2149">
        <v>2.56</v>
      </c>
      <c r="AJ2149">
        <v>1</v>
      </c>
      <c r="AK2149">
        <v>1</v>
      </c>
      <c r="AL2149">
        <v>1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 t="s">
        <v>3</v>
      </c>
      <c r="AT2149">
        <v>0.1</v>
      </c>
      <c r="AU2149" t="s">
        <v>3</v>
      </c>
      <c r="AV2149">
        <v>0</v>
      </c>
      <c r="AW2149">
        <v>1</v>
      </c>
      <c r="AX2149">
        <v>-1</v>
      </c>
      <c r="AY2149">
        <v>0</v>
      </c>
      <c r="AZ2149">
        <v>0</v>
      </c>
      <c r="BA2149" t="s">
        <v>3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CX2149">
        <f>Y2149*Source!I2034</f>
        <v>1E-3</v>
      </c>
      <c r="CY2149">
        <f>AA2149</f>
        <v>5115.96</v>
      </c>
      <c r="CZ2149">
        <f>AE2149</f>
        <v>1998.42</v>
      </c>
      <c r="DA2149">
        <f>AI2149</f>
        <v>2.56</v>
      </c>
      <c r="DB2149">
        <f t="shared" si="357"/>
        <v>199.84</v>
      </c>
      <c r="DC2149">
        <f t="shared" si="358"/>
        <v>0</v>
      </c>
    </row>
    <row r="2150" spans="1:107">
      <c r="A2150">
        <f>ROW(Source!A2034)</f>
        <v>2034</v>
      </c>
      <c r="B2150">
        <v>35806607</v>
      </c>
      <c r="C2150">
        <v>35814113</v>
      </c>
      <c r="D2150">
        <v>29170678</v>
      </c>
      <c r="E2150">
        <v>1</v>
      </c>
      <c r="F2150">
        <v>1</v>
      </c>
      <c r="G2150">
        <v>1</v>
      </c>
      <c r="H2150">
        <v>3</v>
      </c>
      <c r="I2150" t="s">
        <v>813</v>
      </c>
      <c r="J2150" t="s">
        <v>814</v>
      </c>
      <c r="K2150" t="s">
        <v>815</v>
      </c>
      <c r="L2150">
        <v>1354</v>
      </c>
      <c r="N2150">
        <v>1010</v>
      </c>
      <c r="O2150" t="s">
        <v>258</v>
      </c>
      <c r="P2150" t="s">
        <v>258</v>
      </c>
      <c r="Q2150">
        <v>1</v>
      </c>
      <c r="W2150">
        <v>0</v>
      </c>
      <c r="X2150">
        <v>-808655695</v>
      </c>
      <c r="Y2150">
        <v>102</v>
      </c>
      <c r="AA2150">
        <v>0.69</v>
      </c>
      <c r="AB2150">
        <v>0</v>
      </c>
      <c r="AC2150">
        <v>0</v>
      </c>
      <c r="AD2150">
        <v>0</v>
      </c>
      <c r="AE2150">
        <v>0.28000000000000003</v>
      </c>
      <c r="AF2150">
        <v>0</v>
      </c>
      <c r="AG2150">
        <v>0</v>
      </c>
      <c r="AH2150">
        <v>0</v>
      </c>
      <c r="AI2150">
        <v>2.46</v>
      </c>
      <c r="AJ2150">
        <v>1</v>
      </c>
      <c r="AK2150">
        <v>1</v>
      </c>
      <c r="AL2150">
        <v>1</v>
      </c>
      <c r="AN2150">
        <v>0</v>
      </c>
      <c r="AO2150">
        <v>1</v>
      </c>
      <c r="AP2150">
        <v>0</v>
      </c>
      <c r="AQ2150">
        <v>0</v>
      </c>
      <c r="AR2150">
        <v>0</v>
      </c>
      <c r="AS2150" t="s">
        <v>3</v>
      </c>
      <c r="AT2150">
        <v>102</v>
      </c>
      <c r="AU2150" t="s">
        <v>3</v>
      </c>
      <c r="AV2150">
        <v>0</v>
      </c>
      <c r="AW2150">
        <v>2</v>
      </c>
      <c r="AX2150">
        <v>35814128</v>
      </c>
      <c r="AY2150">
        <v>1</v>
      </c>
      <c r="AZ2150">
        <v>0</v>
      </c>
      <c r="BA2150">
        <v>2126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CX2150">
        <f>Y2150*Source!I2034</f>
        <v>1.02</v>
      </c>
      <c r="CY2150">
        <f>AA2150</f>
        <v>0.69</v>
      </c>
      <c r="CZ2150">
        <f>AE2150</f>
        <v>0.28000000000000003</v>
      </c>
      <c r="DA2150">
        <f>AI2150</f>
        <v>2.46</v>
      </c>
      <c r="DB2150">
        <f t="shared" si="357"/>
        <v>28.56</v>
      </c>
      <c r="DC2150">
        <f t="shared" si="358"/>
        <v>0</v>
      </c>
    </row>
    <row r="2151" spans="1:107">
      <c r="A2151">
        <f>ROW(Source!A2034)</f>
        <v>2034</v>
      </c>
      <c r="B2151">
        <v>35806607</v>
      </c>
      <c r="C2151">
        <v>35814113</v>
      </c>
      <c r="D2151">
        <v>29169278</v>
      </c>
      <c r="E2151">
        <v>1</v>
      </c>
      <c r="F2151">
        <v>1</v>
      </c>
      <c r="G2151">
        <v>1</v>
      </c>
      <c r="H2151">
        <v>3</v>
      </c>
      <c r="I2151" t="s">
        <v>266</v>
      </c>
      <c r="J2151" t="s">
        <v>268</v>
      </c>
      <c r="K2151" t="s">
        <v>267</v>
      </c>
      <c r="L2151">
        <v>1354</v>
      </c>
      <c r="N2151">
        <v>1010</v>
      </c>
      <c r="O2151" t="s">
        <v>258</v>
      </c>
      <c r="P2151" t="s">
        <v>258</v>
      </c>
      <c r="Q2151">
        <v>1</v>
      </c>
      <c r="W2151">
        <v>0</v>
      </c>
      <c r="X2151">
        <v>-1190793685</v>
      </c>
      <c r="Y2151">
        <v>100</v>
      </c>
      <c r="AA2151">
        <v>76.47</v>
      </c>
      <c r="AB2151">
        <v>0</v>
      </c>
      <c r="AC2151">
        <v>0</v>
      </c>
      <c r="AD2151">
        <v>0</v>
      </c>
      <c r="AE2151">
        <v>8.81</v>
      </c>
      <c r="AF2151">
        <v>0</v>
      </c>
      <c r="AG2151">
        <v>0</v>
      </c>
      <c r="AH2151">
        <v>0</v>
      </c>
      <c r="AI2151">
        <v>8.68</v>
      </c>
      <c r="AJ2151">
        <v>1</v>
      </c>
      <c r="AK2151">
        <v>1</v>
      </c>
      <c r="AL2151">
        <v>1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 t="s">
        <v>3</v>
      </c>
      <c r="AT2151">
        <v>100</v>
      </c>
      <c r="AU2151" t="s">
        <v>3</v>
      </c>
      <c r="AV2151">
        <v>0</v>
      </c>
      <c r="AW2151">
        <v>1</v>
      </c>
      <c r="AX2151">
        <v>-1</v>
      </c>
      <c r="AY2151">
        <v>0</v>
      </c>
      <c r="AZ2151">
        <v>0</v>
      </c>
      <c r="BA2151" t="s">
        <v>3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CX2151">
        <f>Y2151*Source!I2034</f>
        <v>1</v>
      </c>
      <c r="CY2151">
        <f>AA2151</f>
        <v>76.47</v>
      </c>
      <c r="CZ2151">
        <f>AE2151</f>
        <v>8.81</v>
      </c>
      <c r="DA2151">
        <f>AI2151</f>
        <v>8.68</v>
      </c>
      <c r="DB2151">
        <f t="shared" si="357"/>
        <v>881</v>
      </c>
      <c r="DC2151">
        <f t="shared" si="358"/>
        <v>0</v>
      </c>
    </row>
    <row r="2152" spans="1:107">
      <c r="A2152">
        <f>ROW(Source!A2034)</f>
        <v>2034</v>
      </c>
      <c r="B2152">
        <v>35806607</v>
      </c>
      <c r="C2152">
        <v>35814113</v>
      </c>
      <c r="D2152">
        <v>29171808</v>
      </c>
      <c r="E2152">
        <v>1</v>
      </c>
      <c r="F2152">
        <v>1</v>
      </c>
      <c r="G2152">
        <v>1</v>
      </c>
      <c r="H2152">
        <v>3</v>
      </c>
      <c r="I2152" t="s">
        <v>816</v>
      </c>
      <c r="J2152" t="s">
        <v>817</v>
      </c>
      <c r="K2152" t="s">
        <v>818</v>
      </c>
      <c r="L2152">
        <v>1374</v>
      </c>
      <c r="N2152">
        <v>1013</v>
      </c>
      <c r="O2152" t="s">
        <v>819</v>
      </c>
      <c r="P2152" t="s">
        <v>819</v>
      </c>
      <c r="Q2152">
        <v>1</v>
      </c>
      <c r="W2152">
        <v>0</v>
      </c>
      <c r="X2152">
        <v>-915781824</v>
      </c>
      <c r="Y2152">
        <v>5.21</v>
      </c>
      <c r="AA2152">
        <v>1</v>
      </c>
      <c r="AB2152">
        <v>0</v>
      </c>
      <c r="AC2152">
        <v>0</v>
      </c>
      <c r="AD2152">
        <v>0</v>
      </c>
      <c r="AE2152">
        <v>1</v>
      </c>
      <c r="AF2152">
        <v>0</v>
      </c>
      <c r="AG2152">
        <v>0</v>
      </c>
      <c r="AH2152">
        <v>0</v>
      </c>
      <c r="AI2152">
        <v>1</v>
      </c>
      <c r="AJ2152">
        <v>1</v>
      </c>
      <c r="AK2152">
        <v>1</v>
      </c>
      <c r="AL2152">
        <v>1</v>
      </c>
      <c r="AN2152">
        <v>0</v>
      </c>
      <c r="AO2152">
        <v>1</v>
      </c>
      <c r="AP2152">
        <v>0</v>
      </c>
      <c r="AQ2152">
        <v>0</v>
      </c>
      <c r="AR2152">
        <v>0</v>
      </c>
      <c r="AS2152" t="s">
        <v>3</v>
      </c>
      <c r="AT2152">
        <v>5.21</v>
      </c>
      <c r="AU2152" t="s">
        <v>3</v>
      </c>
      <c r="AV2152">
        <v>0</v>
      </c>
      <c r="AW2152">
        <v>2</v>
      </c>
      <c r="AX2152">
        <v>35814129</v>
      </c>
      <c r="AY2152">
        <v>1</v>
      </c>
      <c r="AZ2152">
        <v>0</v>
      </c>
      <c r="BA2152">
        <v>2127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CX2152">
        <f>Y2152*Source!I2034</f>
        <v>5.21E-2</v>
      </c>
      <c r="CY2152">
        <f>AA2152</f>
        <v>1</v>
      </c>
      <c r="CZ2152">
        <f>AE2152</f>
        <v>1</v>
      </c>
      <c r="DA2152">
        <f>AI2152</f>
        <v>1</v>
      </c>
      <c r="DB2152">
        <f t="shared" si="357"/>
        <v>5.21</v>
      </c>
      <c r="DC2152">
        <f t="shared" si="358"/>
        <v>0</v>
      </c>
    </row>
    <row r="2153" spans="1:107">
      <c r="A2153">
        <f>ROW(Source!A2037)</f>
        <v>2037</v>
      </c>
      <c r="B2153">
        <v>35806607</v>
      </c>
      <c r="C2153">
        <v>35814132</v>
      </c>
      <c r="D2153">
        <v>18442760</v>
      </c>
      <c r="E2153">
        <v>1</v>
      </c>
      <c r="F2153">
        <v>1</v>
      </c>
      <c r="G2153">
        <v>1</v>
      </c>
      <c r="H2153">
        <v>1</v>
      </c>
      <c r="I2153" t="s">
        <v>895</v>
      </c>
      <c r="J2153" t="s">
        <v>3</v>
      </c>
      <c r="K2153" t="s">
        <v>896</v>
      </c>
      <c r="L2153">
        <v>1369</v>
      </c>
      <c r="N2153">
        <v>1013</v>
      </c>
      <c r="O2153" t="s">
        <v>583</v>
      </c>
      <c r="P2153" t="s">
        <v>583</v>
      </c>
      <c r="Q2153">
        <v>1</v>
      </c>
      <c r="W2153">
        <v>0</v>
      </c>
      <c r="X2153">
        <v>1855713677</v>
      </c>
      <c r="Y2153">
        <v>26.04</v>
      </c>
      <c r="AA2153">
        <v>0</v>
      </c>
      <c r="AB2153">
        <v>0</v>
      </c>
      <c r="AC2153">
        <v>0</v>
      </c>
      <c r="AD2153">
        <v>368.02</v>
      </c>
      <c r="AE2153">
        <v>0</v>
      </c>
      <c r="AF2153">
        <v>0</v>
      </c>
      <c r="AG2153">
        <v>0</v>
      </c>
      <c r="AH2153">
        <v>368.02</v>
      </c>
      <c r="AI2153">
        <v>1</v>
      </c>
      <c r="AJ2153">
        <v>1</v>
      </c>
      <c r="AK2153">
        <v>1</v>
      </c>
      <c r="AL2153">
        <v>1</v>
      </c>
      <c r="AN2153">
        <v>0</v>
      </c>
      <c r="AO2153">
        <v>1</v>
      </c>
      <c r="AP2153">
        <v>0</v>
      </c>
      <c r="AQ2153">
        <v>0</v>
      </c>
      <c r="AR2153">
        <v>0</v>
      </c>
      <c r="AS2153" t="s">
        <v>3</v>
      </c>
      <c r="AT2153">
        <v>26.04</v>
      </c>
      <c r="AU2153" t="s">
        <v>3</v>
      </c>
      <c r="AV2153">
        <v>1</v>
      </c>
      <c r="AW2153">
        <v>2</v>
      </c>
      <c r="AX2153">
        <v>35814139</v>
      </c>
      <c r="AY2153">
        <v>2</v>
      </c>
      <c r="AZ2153">
        <v>131072</v>
      </c>
      <c r="BA2153">
        <v>2128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CX2153">
        <f>Y2153*Source!I2037</f>
        <v>9.53064</v>
      </c>
      <c r="CY2153">
        <f>AD2153</f>
        <v>368.02</v>
      </c>
      <c r="CZ2153">
        <f>AH2153</f>
        <v>368.02</v>
      </c>
      <c r="DA2153">
        <f>AL2153</f>
        <v>1</v>
      </c>
      <c r="DB2153">
        <f t="shared" si="357"/>
        <v>9583.24</v>
      </c>
      <c r="DC2153">
        <f t="shared" si="358"/>
        <v>0</v>
      </c>
    </row>
    <row r="2154" spans="1:107">
      <c r="A2154">
        <f>ROW(Source!A2037)</f>
        <v>2037</v>
      </c>
      <c r="B2154">
        <v>35806607</v>
      </c>
      <c r="C2154">
        <v>35814132</v>
      </c>
      <c r="D2154">
        <v>29173472</v>
      </c>
      <c r="E2154">
        <v>1</v>
      </c>
      <c r="F2154">
        <v>1</v>
      </c>
      <c r="G2154">
        <v>1</v>
      </c>
      <c r="H2154">
        <v>2</v>
      </c>
      <c r="I2154" t="s">
        <v>660</v>
      </c>
      <c r="J2154" t="s">
        <v>661</v>
      </c>
      <c r="K2154" t="s">
        <v>662</v>
      </c>
      <c r="L2154">
        <v>1368</v>
      </c>
      <c r="N2154">
        <v>1011</v>
      </c>
      <c r="O2154" t="s">
        <v>589</v>
      </c>
      <c r="P2154" t="s">
        <v>589</v>
      </c>
      <c r="Q2154">
        <v>1</v>
      </c>
      <c r="W2154">
        <v>0</v>
      </c>
      <c r="X2154">
        <v>275932499</v>
      </c>
      <c r="Y2154">
        <v>7.3</v>
      </c>
      <c r="AA2154">
        <v>0</v>
      </c>
      <c r="AB2154">
        <v>12.75</v>
      </c>
      <c r="AC2154">
        <v>0</v>
      </c>
      <c r="AD2154">
        <v>0</v>
      </c>
      <c r="AE2154">
        <v>0</v>
      </c>
      <c r="AF2154">
        <v>3</v>
      </c>
      <c r="AG2154">
        <v>0</v>
      </c>
      <c r="AH2154">
        <v>0</v>
      </c>
      <c r="AI2154">
        <v>1</v>
      </c>
      <c r="AJ2154">
        <v>4.25</v>
      </c>
      <c r="AK2154">
        <v>33.18</v>
      </c>
      <c r="AL2154">
        <v>1</v>
      </c>
      <c r="AN2154">
        <v>0</v>
      </c>
      <c r="AO2154">
        <v>1</v>
      </c>
      <c r="AP2154">
        <v>0</v>
      </c>
      <c r="AQ2154">
        <v>0</v>
      </c>
      <c r="AR2154">
        <v>0</v>
      </c>
      <c r="AS2154" t="s">
        <v>3</v>
      </c>
      <c r="AT2154">
        <v>7.3</v>
      </c>
      <c r="AU2154" t="s">
        <v>3</v>
      </c>
      <c r="AV2154">
        <v>0</v>
      </c>
      <c r="AW2154">
        <v>2</v>
      </c>
      <c r="AX2154">
        <v>35814140</v>
      </c>
      <c r="AY2154">
        <v>1</v>
      </c>
      <c r="AZ2154">
        <v>0</v>
      </c>
      <c r="BA2154">
        <v>2129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CX2154">
        <f>Y2154*Source!I2037</f>
        <v>2.6717999999999997</v>
      </c>
      <c r="CY2154">
        <f>AB2154</f>
        <v>12.75</v>
      </c>
      <c r="CZ2154">
        <f>AF2154</f>
        <v>3</v>
      </c>
      <c r="DA2154">
        <f>AJ2154</f>
        <v>4.25</v>
      </c>
      <c r="DB2154">
        <f t="shared" si="357"/>
        <v>21.9</v>
      </c>
      <c r="DC2154">
        <f t="shared" si="358"/>
        <v>0</v>
      </c>
    </row>
    <row r="2155" spans="1:107">
      <c r="A2155">
        <f>ROW(Source!A2037)</f>
        <v>2037</v>
      </c>
      <c r="B2155">
        <v>35806607</v>
      </c>
      <c r="C2155">
        <v>35814132</v>
      </c>
      <c r="D2155">
        <v>29174580</v>
      </c>
      <c r="E2155">
        <v>1</v>
      </c>
      <c r="F2155">
        <v>1</v>
      </c>
      <c r="G2155">
        <v>1</v>
      </c>
      <c r="H2155">
        <v>2</v>
      </c>
      <c r="I2155" t="s">
        <v>715</v>
      </c>
      <c r="J2155" t="s">
        <v>821</v>
      </c>
      <c r="K2155" t="s">
        <v>717</v>
      </c>
      <c r="L2155">
        <v>1368</v>
      </c>
      <c r="N2155">
        <v>1011</v>
      </c>
      <c r="O2155" t="s">
        <v>589</v>
      </c>
      <c r="P2155" t="s">
        <v>589</v>
      </c>
      <c r="Q2155">
        <v>1</v>
      </c>
      <c r="W2155">
        <v>0</v>
      </c>
      <c r="X2155">
        <v>-169468834</v>
      </c>
      <c r="Y2155">
        <v>7.3</v>
      </c>
      <c r="AA2155">
        <v>0</v>
      </c>
      <c r="AB2155">
        <v>31.87</v>
      </c>
      <c r="AC2155">
        <v>0</v>
      </c>
      <c r="AD2155">
        <v>0</v>
      </c>
      <c r="AE2155">
        <v>0</v>
      </c>
      <c r="AF2155">
        <v>2.08</v>
      </c>
      <c r="AG2155">
        <v>0</v>
      </c>
      <c r="AH2155">
        <v>0</v>
      </c>
      <c r="AI2155">
        <v>1</v>
      </c>
      <c r="AJ2155">
        <v>15.32</v>
      </c>
      <c r="AK2155">
        <v>33.18</v>
      </c>
      <c r="AL2155">
        <v>1</v>
      </c>
      <c r="AN2155">
        <v>0</v>
      </c>
      <c r="AO2155">
        <v>1</v>
      </c>
      <c r="AP2155">
        <v>0</v>
      </c>
      <c r="AQ2155">
        <v>0</v>
      </c>
      <c r="AR2155">
        <v>0</v>
      </c>
      <c r="AS2155" t="s">
        <v>3</v>
      </c>
      <c r="AT2155">
        <v>7.3</v>
      </c>
      <c r="AU2155" t="s">
        <v>3</v>
      </c>
      <c r="AV2155">
        <v>0</v>
      </c>
      <c r="AW2155">
        <v>2</v>
      </c>
      <c r="AX2155">
        <v>35814141</v>
      </c>
      <c r="AY2155">
        <v>1</v>
      </c>
      <c r="AZ2155">
        <v>0</v>
      </c>
      <c r="BA2155">
        <v>2130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CX2155">
        <f>Y2155*Source!I2037</f>
        <v>2.6717999999999997</v>
      </c>
      <c r="CY2155">
        <f>AB2155</f>
        <v>31.87</v>
      </c>
      <c r="CZ2155">
        <f>AF2155</f>
        <v>2.08</v>
      </c>
      <c r="DA2155">
        <f>AJ2155</f>
        <v>15.32</v>
      </c>
      <c r="DB2155">
        <f t="shared" si="357"/>
        <v>15.18</v>
      </c>
      <c r="DC2155">
        <f t="shared" si="358"/>
        <v>0</v>
      </c>
    </row>
    <row r="2156" spans="1:107">
      <c r="A2156">
        <f>ROW(Source!A2037)</f>
        <v>2037</v>
      </c>
      <c r="B2156">
        <v>35806607</v>
      </c>
      <c r="C2156">
        <v>35814132</v>
      </c>
      <c r="D2156">
        <v>29174613</v>
      </c>
      <c r="E2156">
        <v>1</v>
      </c>
      <c r="F2156">
        <v>1</v>
      </c>
      <c r="G2156">
        <v>1</v>
      </c>
      <c r="H2156">
        <v>2</v>
      </c>
      <c r="I2156" t="s">
        <v>897</v>
      </c>
      <c r="J2156" t="s">
        <v>898</v>
      </c>
      <c r="K2156" t="s">
        <v>899</v>
      </c>
      <c r="L2156">
        <v>1368</v>
      </c>
      <c r="N2156">
        <v>1011</v>
      </c>
      <c r="O2156" t="s">
        <v>589</v>
      </c>
      <c r="P2156" t="s">
        <v>589</v>
      </c>
      <c r="Q2156">
        <v>1</v>
      </c>
      <c r="W2156">
        <v>0</v>
      </c>
      <c r="X2156">
        <v>494066865</v>
      </c>
      <c r="Y2156">
        <v>1.46</v>
      </c>
      <c r="AA2156">
        <v>0</v>
      </c>
      <c r="AB2156">
        <v>0.52</v>
      </c>
      <c r="AC2156">
        <v>0</v>
      </c>
      <c r="AD2156">
        <v>0</v>
      </c>
      <c r="AE2156">
        <v>0</v>
      </c>
      <c r="AF2156">
        <v>0.14000000000000001</v>
      </c>
      <c r="AG2156">
        <v>0</v>
      </c>
      <c r="AH2156">
        <v>0</v>
      </c>
      <c r="AI2156">
        <v>1</v>
      </c>
      <c r="AJ2156">
        <v>3.71</v>
      </c>
      <c r="AK2156">
        <v>33.18</v>
      </c>
      <c r="AL2156">
        <v>1</v>
      </c>
      <c r="AN2156">
        <v>0</v>
      </c>
      <c r="AO2156">
        <v>1</v>
      </c>
      <c r="AP2156">
        <v>0</v>
      </c>
      <c r="AQ2156">
        <v>0</v>
      </c>
      <c r="AR2156">
        <v>0</v>
      </c>
      <c r="AS2156" t="s">
        <v>3</v>
      </c>
      <c r="AT2156">
        <v>1.46</v>
      </c>
      <c r="AU2156" t="s">
        <v>3</v>
      </c>
      <c r="AV2156">
        <v>0</v>
      </c>
      <c r="AW2156">
        <v>2</v>
      </c>
      <c r="AX2156">
        <v>35814142</v>
      </c>
      <c r="AY2156">
        <v>1</v>
      </c>
      <c r="AZ2156">
        <v>0</v>
      </c>
      <c r="BA2156">
        <v>2131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CX2156">
        <f>Y2156*Source!I2037</f>
        <v>0.53435999999999995</v>
      </c>
      <c r="CY2156">
        <f>AB2156</f>
        <v>0.52</v>
      </c>
      <c r="CZ2156">
        <f>AF2156</f>
        <v>0.14000000000000001</v>
      </c>
      <c r="DA2156">
        <f>AJ2156</f>
        <v>3.71</v>
      </c>
      <c r="DB2156">
        <f t="shared" si="357"/>
        <v>0.2</v>
      </c>
      <c r="DC2156">
        <f t="shared" si="358"/>
        <v>0</v>
      </c>
    </row>
    <row r="2157" spans="1:107">
      <c r="A2157">
        <f>ROW(Source!A2037)</f>
        <v>2037</v>
      </c>
      <c r="B2157">
        <v>35806607</v>
      </c>
      <c r="C2157">
        <v>35814132</v>
      </c>
      <c r="D2157">
        <v>29174913</v>
      </c>
      <c r="E2157">
        <v>1</v>
      </c>
      <c r="F2157">
        <v>1</v>
      </c>
      <c r="G2157">
        <v>1</v>
      </c>
      <c r="H2157">
        <v>2</v>
      </c>
      <c r="I2157" t="s">
        <v>601</v>
      </c>
      <c r="J2157" t="s">
        <v>602</v>
      </c>
      <c r="K2157" t="s">
        <v>603</v>
      </c>
      <c r="L2157">
        <v>1368</v>
      </c>
      <c r="N2157">
        <v>1011</v>
      </c>
      <c r="O2157" t="s">
        <v>589</v>
      </c>
      <c r="P2157" t="s">
        <v>589</v>
      </c>
      <c r="Q2157">
        <v>1</v>
      </c>
      <c r="W2157">
        <v>0</v>
      </c>
      <c r="X2157">
        <v>458544584</v>
      </c>
      <c r="Y2157">
        <v>0.14000000000000001</v>
      </c>
      <c r="AA2157">
        <v>0</v>
      </c>
      <c r="AB2157">
        <v>932.72</v>
      </c>
      <c r="AC2157">
        <v>384.89</v>
      </c>
      <c r="AD2157">
        <v>0</v>
      </c>
      <c r="AE2157">
        <v>0</v>
      </c>
      <c r="AF2157">
        <v>87.17</v>
      </c>
      <c r="AG2157">
        <v>11.6</v>
      </c>
      <c r="AH2157">
        <v>0</v>
      </c>
      <c r="AI2157">
        <v>1</v>
      </c>
      <c r="AJ2157">
        <v>10.7</v>
      </c>
      <c r="AK2157">
        <v>33.18</v>
      </c>
      <c r="AL2157">
        <v>1</v>
      </c>
      <c r="AN2157">
        <v>0</v>
      </c>
      <c r="AO2157">
        <v>1</v>
      </c>
      <c r="AP2157">
        <v>0</v>
      </c>
      <c r="AQ2157">
        <v>0</v>
      </c>
      <c r="AR2157">
        <v>0</v>
      </c>
      <c r="AS2157" t="s">
        <v>3</v>
      </c>
      <c r="AT2157">
        <v>0.14000000000000001</v>
      </c>
      <c r="AU2157" t="s">
        <v>3</v>
      </c>
      <c r="AV2157">
        <v>0</v>
      </c>
      <c r="AW2157">
        <v>2</v>
      </c>
      <c r="AX2157">
        <v>35814143</v>
      </c>
      <c r="AY2157">
        <v>1</v>
      </c>
      <c r="AZ2157">
        <v>0</v>
      </c>
      <c r="BA2157">
        <v>2132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CX2157">
        <f>Y2157*Source!I2037</f>
        <v>5.1240000000000001E-2</v>
      </c>
      <c r="CY2157">
        <f>AB2157</f>
        <v>932.72</v>
      </c>
      <c r="CZ2157">
        <f>AF2157</f>
        <v>87.17</v>
      </c>
      <c r="DA2157">
        <f>AJ2157</f>
        <v>10.7</v>
      </c>
      <c r="DB2157">
        <f t="shared" si="357"/>
        <v>12.2</v>
      </c>
      <c r="DC2157">
        <f t="shared" si="358"/>
        <v>1.62</v>
      </c>
    </row>
    <row r="2158" spans="1:107">
      <c r="A2158">
        <f>ROW(Source!A2037)</f>
        <v>2037</v>
      </c>
      <c r="B2158">
        <v>35806607</v>
      </c>
      <c r="C2158">
        <v>35814132</v>
      </c>
      <c r="D2158">
        <v>29114699</v>
      </c>
      <c r="E2158">
        <v>1</v>
      </c>
      <c r="F2158">
        <v>1</v>
      </c>
      <c r="G2158">
        <v>1</v>
      </c>
      <c r="H2158">
        <v>3</v>
      </c>
      <c r="I2158" t="s">
        <v>380</v>
      </c>
      <c r="J2158" t="s">
        <v>382</v>
      </c>
      <c r="K2158" t="s">
        <v>381</v>
      </c>
      <c r="L2158">
        <v>1354</v>
      </c>
      <c r="N2158">
        <v>1010</v>
      </c>
      <c r="O2158" t="s">
        <v>258</v>
      </c>
      <c r="P2158" t="s">
        <v>258</v>
      </c>
      <c r="Q2158">
        <v>1</v>
      </c>
      <c r="W2158">
        <v>0</v>
      </c>
      <c r="X2158">
        <v>-1364626454</v>
      </c>
      <c r="Y2158">
        <v>1366.1202189999999</v>
      </c>
      <c r="AA2158">
        <v>0.24</v>
      </c>
      <c r="AB2158">
        <v>0</v>
      </c>
      <c r="AC2158">
        <v>0</v>
      </c>
      <c r="AD2158">
        <v>0</v>
      </c>
      <c r="AE2158">
        <v>0.05</v>
      </c>
      <c r="AF2158">
        <v>0</v>
      </c>
      <c r="AG2158">
        <v>0</v>
      </c>
      <c r="AH2158">
        <v>0</v>
      </c>
      <c r="AI2158">
        <v>4.7</v>
      </c>
      <c r="AJ2158">
        <v>1</v>
      </c>
      <c r="AK2158">
        <v>1</v>
      </c>
      <c r="AL2158">
        <v>1</v>
      </c>
      <c r="AN2158">
        <v>1</v>
      </c>
      <c r="AO2158">
        <v>0</v>
      </c>
      <c r="AP2158">
        <v>0</v>
      </c>
      <c r="AQ2158">
        <v>0</v>
      </c>
      <c r="AR2158">
        <v>0</v>
      </c>
      <c r="AS2158" t="s">
        <v>3</v>
      </c>
      <c r="AT2158">
        <v>1366.1202189999999</v>
      </c>
      <c r="AU2158" t="s">
        <v>3</v>
      </c>
      <c r="AV2158">
        <v>0</v>
      </c>
      <c r="AW2158">
        <v>2</v>
      </c>
      <c r="AX2158">
        <v>35814144</v>
      </c>
      <c r="AY2158">
        <v>1</v>
      </c>
      <c r="AZ2158">
        <v>6144</v>
      </c>
      <c r="BA2158">
        <v>2133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CX2158">
        <f>Y2158*Source!I2037</f>
        <v>500.00000015399996</v>
      </c>
      <c r="CY2158">
        <f>AA2158</f>
        <v>0.24</v>
      </c>
      <c r="CZ2158">
        <f>AE2158</f>
        <v>0.05</v>
      </c>
      <c r="DA2158">
        <f>AI2158</f>
        <v>4.7</v>
      </c>
      <c r="DB2158">
        <f t="shared" si="357"/>
        <v>68.31</v>
      </c>
      <c r="DC2158">
        <f t="shared" si="358"/>
        <v>0</v>
      </c>
    </row>
    <row r="2159" spans="1:107">
      <c r="A2159">
        <f>ROW(Source!A2043)</f>
        <v>2043</v>
      </c>
      <c r="B2159">
        <v>35806607</v>
      </c>
      <c r="C2159">
        <v>35814154</v>
      </c>
      <c r="D2159">
        <v>18442760</v>
      </c>
      <c r="E2159">
        <v>1</v>
      </c>
      <c r="F2159">
        <v>1</v>
      </c>
      <c r="G2159">
        <v>1</v>
      </c>
      <c r="H2159">
        <v>1</v>
      </c>
      <c r="I2159" t="s">
        <v>895</v>
      </c>
      <c r="J2159" t="s">
        <v>3</v>
      </c>
      <c r="K2159" t="s">
        <v>896</v>
      </c>
      <c r="L2159">
        <v>1369</v>
      </c>
      <c r="N2159">
        <v>1013</v>
      </c>
      <c r="O2159" t="s">
        <v>583</v>
      </c>
      <c r="P2159" t="s">
        <v>583</v>
      </c>
      <c r="Q2159">
        <v>1</v>
      </c>
      <c r="W2159">
        <v>0</v>
      </c>
      <c r="X2159">
        <v>1855713677</v>
      </c>
      <c r="Y2159">
        <v>36.53</v>
      </c>
      <c r="AA2159">
        <v>0</v>
      </c>
      <c r="AB2159">
        <v>0</v>
      </c>
      <c r="AC2159">
        <v>0</v>
      </c>
      <c r="AD2159">
        <v>368.02</v>
      </c>
      <c r="AE2159">
        <v>0</v>
      </c>
      <c r="AF2159">
        <v>0</v>
      </c>
      <c r="AG2159">
        <v>0</v>
      </c>
      <c r="AH2159">
        <v>368.02</v>
      </c>
      <c r="AI2159">
        <v>1</v>
      </c>
      <c r="AJ2159">
        <v>1</v>
      </c>
      <c r="AK2159">
        <v>1</v>
      </c>
      <c r="AL2159">
        <v>1</v>
      </c>
      <c r="AN2159">
        <v>0</v>
      </c>
      <c r="AO2159">
        <v>1</v>
      </c>
      <c r="AP2159">
        <v>0</v>
      </c>
      <c r="AQ2159">
        <v>0</v>
      </c>
      <c r="AR2159">
        <v>0</v>
      </c>
      <c r="AS2159" t="s">
        <v>3</v>
      </c>
      <c r="AT2159">
        <v>36.53</v>
      </c>
      <c r="AU2159" t="s">
        <v>3</v>
      </c>
      <c r="AV2159">
        <v>1</v>
      </c>
      <c r="AW2159">
        <v>2</v>
      </c>
      <c r="AX2159">
        <v>35814156</v>
      </c>
      <c r="AY2159">
        <v>2</v>
      </c>
      <c r="AZ2159">
        <v>131072</v>
      </c>
      <c r="BA2159">
        <v>2138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CX2159">
        <f>Y2159*Source!I2043</f>
        <v>1.4612000000000001</v>
      </c>
      <c r="CY2159">
        <f>AD2159</f>
        <v>368.02</v>
      </c>
      <c r="CZ2159">
        <f>AH2159</f>
        <v>368.02</v>
      </c>
      <c r="DA2159">
        <f>AL2159</f>
        <v>1</v>
      </c>
      <c r="DB2159">
        <f t="shared" si="357"/>
        <v>13443.77</v>
      </c>
      <c r="DC2159">
        <f t="shared" si="358"/>
        <v>0</v>
      </c>
    </row>
    <row r="2160" spans="1:107">
      <c r="A2160">
        <f>ROW(Source!A2044)</f>
        <v>2044</v>
      </c>
      <c r="B2160">
        <v>35806607</v>
      </c>
      <c r="C2160">
        <v>35814159</v>
      </c>
      <c r="D2160">
        <v>29364679</v>
      </c>
      <c r="E2160">
        <v>1</v>
      </c>
      <c r="F2160">
        <v>1</v>
      </c>
      <c r="G2160">
        <v>1</v>
      </c>
      <c r="H2160">
        <v>1</v>
      </c>
      <c r="I2160" t="s">
        <v>799</v>
      </c>
      <c r="J2160" t="s">
        <v>3</v>
      </c>
      <c r="K2160" t="s">
        <v>800</v>
      </c>
      <c r="L2160">
        <v>1369</v>
      </c>
      <c r="N2160">
        <v>1013</v>
      </c>
      <c r="O2160" t="s">
        <v>583</v>
      </c>
      <c r="P2160" t="s">
        <v>583</v>
      </c>
      <c r="Q2160">
        <v>1</v>
      </c>
      <c r="W2160">
        <v>0</v>
      </c>
      <c r="X2160">
        <v>931378261</v>
      </c>
      <c r="Y2160">
        <v>94.4</v>
      </c>
      <c r="AA2160">
        <v>0</v>
      </c>
      <c r="AB2160">
        <v>0</v>
      </c>
      <c r="AC2160">
        <v>0</v>
      </c>
      <c r="AD2160">
        <v>329.2</v>
      </c>
      <c r="AE2160">
        <v>0</v>
      </c>
      <c r="AF2160">
        <v>0</v>
      </c>
      <c r="AG2160">
        <v>0</v>
      </c>
      <c r="AH2160">
        <v>329.2</v>
      </c>
      <c r="AI2160">
        <v>1</v>
      </c>
      <c r="AJ2160">
        <v>1</v>
      </c>
      <c r="AK2160">
        <v>1</v>
      </c>
      <c r="AL2160">
        <v>1</v>
      </c>
      <c r="AN2160">
        <v>0</v>
      </c>
      <c r="AO2160">
        <v>1</v>
      </c>
      <c r="AP2160">
        <v>0</v>
      </c>
      <c r="AQ2160">
        <v>0</v>
      </c>
      <c r="AR2160">
        <v>0</v>
      </c>
      <c r="AS2160" t="s">
        <v>3</v>
      </c>
      <c r="AT2160">
        <v>94.4</v>
      </c>
      <c r="AU2160" t="s">
        <v>3</v>
      </c>
      <c r="AV2160">
        <v>1</v>
      </c>
      <c r="AW2160">
        <v>2</v>
      </c>
      <c r="AX2160">
        <v>35814166</v>
      </c>
      <c r="AY2160">
        <v>2</v>
      </c>
      <c r="AZ2160">
        <v>131072</v>
      </c>
      <c r="BA2160">
        <v>2141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CX2160">
        <f>Y2160*Source!I2044</f>
        <v>3.7760000000000002</v>
      </c>
      <c r="CY2160">
        <f>AD2160</f>
        <v>329.2</v>
      </c>
      <c r="CZ2160">
        <f>AH2160</f>
        <v>329.2</v>
      </c>
      <c r="DA2160">
        <f>AL2160</f>
        <v>1</v>
      </c>
      <c r="DB2160">
        <f t="shared" si="357"/>
        <v>31076.48</v>
      </c>
      <c r="DC2160">
        <f t="shared" si="358"/>
        <v>0</v>
      </c>
    </row>
    <row r="2161" spans="1:107">
      <c r="A2161">
        <f>ROW(Source!A2044)</f>
        <v>2044</v>
      </c>
      <c r="B2161">
        <v>35806607</v>
      </c>
      <c r="C2161">
        <v>35814159</v>
      </c>
      <c r="D2161">
        <v>121548</v>
      </c>
      <c r="E2161">
        <v>1</v>
      </c>
      <c r="F2161">
        <v>1</v>
      </c>
      <c r="G2161">
        <v>1</v>
      </c>
      <c r="H2161">
        <v>1</v>
      </c>
      <c r="I2161" t="s">
        <v>34</v>
      </c>
      <c r="J2161" t="s">
        <v>3</v>
      </c>
      <c r="K2161" t="s">
        <v>584</v>
      </c>
      <c r="L2161">
        <v>608254</v>
      </c>
      <c r="N2161">
        <v>1013</v>
      </c>
      <c r="O2161" t="s">
        <v>585</v>
      </c>
      <c r="P2161" t="s">
        <v>585</v>
      </c>
      <c r="Q2161">
        <v>1</v>
      </c>
      <c r="W2161">
        <v>0</v>
      </c>
      <c r="X2161">
        <v>-185737400</v>
      </c>
      <c r="Y2161">
        <v>0.2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1</v>
      </c>
      <c r="AJ2161">
        <v>1</v>
      </c>
      <c r="AK2161">
        <v>1</v>
      </c>
      <c r="AL2161">
        <v>1</v>
      </c>
      <c r="AN2161">
        <v>0</v>
      </c>
      <c r="AO2161">
        <v>1</v>
      </c>
      <c r="AP2161">
        <v>0</v>
      </c>
      <c r="AQ2161">
        <v>0</v>
      </c>
      <c r="AR2161">
        <v>0</v>
      </c>
      <c r="AS2161" t="s">
        <v>3</v>
      </c>
      <c r="AT2161">
        <v>0.2</v>
      </c>
      <c r="AU2161" t="s">
        <v>3</v>
      </c>
      <c r="AV2161">
        <v>2</v>
      </c>
      <c r="AW2161">
        <v>2</v>
      </c>
      <c r="AX2161">
        <v>35814167</v>
      </c>
      <c r="AY2161">
        <v>1</v>
      </c>
      <c r="AZ2161">
        <v>0</v>
      </c>
      <c r="BA2161">
        <v>2142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CX2161">
        <f>Y2161*Source!I2044</f>
        <v>8.0000000000000002E-3</v>
      </c>
      <c r="CY2161">
        <f>AD2161</f>
        <v>0</v>
      </c>
      <c r="CZ2161">
        <f>AH2161</f>
        <v>0</v>
      </c>
      <c r="DA2161">
        <f>AL2161</f>
        <v>1</v>
      </c>
      <c r="DB2161">
        <f t="shared" ref="DB2161:DB2186" si="362">ROUND(ROUND(AT2161*CZ2161,2),2)</f>
        <v>0</v>
      </c>
      <c r="DC2161">
        <f t="shared" ref="DC2161:DC2186" si="363">ROUND(ROUND(AT2161*AG2161,2),2)</f>
        <v>0</v>
      </c>
    </row>
    <row r="2162" spans="1:107">
      <c r="A2162">
        <f>ROW(Source!A2044)</f>
        <v>2044</v>
      </c>
      <c r="B2162">
        <v>35806607</v>
      </c>
      <c r="C2162">
        <v>35814159</v>
      </c>
      <c r="D2162">
        <v>29172362</v>
      </c>
      <c r="E2162">
        <v>1</v>
      </c>
      <c r="F2162">
        <v>1</v>
      </c>
      <c r="G2162">
        <v>1</v>
      </c>
      <c r="H2162">
        <v>2</v>
      </c>
      <c r="I2162" t="s">
        <v>801</v>
      </c>
      <c r="J2162" t="s">
        <v>802</v>
      </c>
      <c r="K2162" t="s">
        <v>803</v>
      </c>
      <c r="L2162">
        <v>1368</v>
      </c>
      <c r="N2162">
        <v>1011</v>
      </c>
      <c r="O2162" t="s">
        <v>589</v>
      </c>
      <c r="P2162" t="s">
        <v>589</v>
      </c>
      <c r="Q2162">
        <v>1</v>
      </c>
      <c r="W2162">
        <v>0</v>
      </c>
      <c r="X2162">
        <v>2071614860</v>
      </c>
      <c r="Y2162">
        <v>0.2</v>
      </c>
      <c r="AA2162">
        <v>0</v>
      </c>
      <c r="AB2162">
        <v>1113.56</v>
      </c>
      <c r="AC2162">
        <v>447.93</v>
      </c>
      <c r="AD2162">
        <v>0</v>
      </c>
      <c r="AE2162">
        <v>0</v>
      </c>
      <c r="AF2162">
        <v>134.65</v>
      </c>
      <c r="AG2162">
        <v>13.5</v>
      </c>
      <c r="AH2162">
        <v>0</v>
      </c>
      <c r="AI2162">
        <v>1</v>
      </c>
      <c r="AJ2162">
        <v>8.27</v>
      </c>
      <c r="AK2162">
        <v>33.18</v>
      </c>
      <c r="AL2162">
        <v>1</v>
      </c>
      <c r="AN2162">
        <v>0</v>
      </c>
      <c r="AO2162">
        <v>1</v>
      </c>
      <c r="AP2162">
        <v>0</v>
      </c>
      <c r="AQ2162">
        <v>0</v>
      </c>
      <c r="AR2162">
        <v>0</v>
      </c>
      <c r="AS2162" t="s">
        <v>3</v>
      </c>
      <c r="AT2162">
        <v>0.2</v>
      </c>
      <c r="AU2162" t="s">
        <v>3</v>
      </c>
      <c r="AV2162">
        <v>0</v>
      </c>
      <c r="AW2162">
        <v>2</v>
      </c>
      <c r="AX2162">
        <v>35814168</v>
      </c>
      <c r="AY2162">
        <v>1</v>
      </c>
      <c r="AZ2162">
        <v>0</v>
      </c>
      <c r="BA2162">
        <v>2143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CX2162">
        <f>Y2162*Source!I2044</f>
        <v>8.0000000000000002E-3</v>
      </c>
      <c r="CY2162">
        <f>AB2162</f>
        <v>1113.56</v>
      </c>
      <c r="CZ2162">
        <f>AF2162</f>
        <v>134.65</v>
      </c>
      <c r="DA2162">
        <f>AJ2162</f>
        <v>8.27</v>
      </c>
      <c r="DB2162">
        <f t="shared" si="362"/>
        <v>26.93</v>
      </c>
      <c r="DC2162">
        <f t="shared" si="363"/>
        <v>2.7</v>
      </c>
    </row>
    <row r="2163" spans="1:107">
      <c r="A2163">
        <f>ROW(Source!A2044)</f>
        <v>2044</v>
      </c>
      <c r="B2163">
        <v>35806607</v>
      </c>
      <c r="C2163">
        <v>35814159</v>
      </c>
      <c r="D2163">
        <v>29174913</v>
      </c>
      <c r="E2163">
        <v>1</v>
      </c>
      <c r="F2163">
        <v>1</v>
      </c>
      <c r="G2163">
        <v>1</v>
      </c>
      <c r="H2163">
        <v>2</v>
      </c>
      <c r="I2163" t="s">
        <v>601</v>
      </c>
      <c r="J2163" t="s">
        <v>602</v>
      </c>
      <c r="K2163" t="s">
        <v>603</v>
      </c>
      <c r="L2163">
        <v>1368</v>
      </c>
      <c r="N2163">
        <v>1011</v>
      </c>
      <c r="O2163" t="s">
        <v>589</v>
      </c>
      <c r="P2163" t="s">
        <v>589</v>
      </c>
      <c r="Q2163">
        <v>1</v>
      </c>
      <c r="W2163">
        <v>0</v>
      </c>
      <c r="X2163">
        <v>458544584</v>
      </c>
      <c r="Y2163">
        <v>0.2</v>
      </c>
      <c r="AA2163">
        <v>0</v>
      </c>
      <c r="AB2163">
        <v>932.72</v>
      </c>
      <c r="AC2163">
        <v>384.89</v>
      </c>
      <c r="AD2163">
        <v>0</v>
      </c>
      <c r="AE2163">
        <v>0</v>
      </c>
      <c r="AF2163">
        <v>87.17</v>
      </c>
      <c r="AG2163">
        <v>11.6</v>
      </c>
      <c r="AH2163">
        <v>0</v>
      </c>
      <c r="AI2163">
        <v>1</v>
      </c>
      <c r="AJ2163">
        <v>10.7</v>
      </c>
      <c r="AK2163">
        <v>33.18</v>
      </c>
      <c r="AL2163">
        <v>1</v>
      </c>
      <c r="AN2163">
        <v>0</v>
      </c>
      <c r="AO2163">
        <v>1</v>
      </c>
      <c r="AP2163">
        <v>0</v>
      </c>
      <c r="AQ2163">
        <v>0</v>
      </c>
      <c r="AR2163">
        <v>0</v>
      </c>
      <c r="AS2163" t="s">
        <v>3</v>
      </c>
      <c r="AT2163">
        <v>0.2</v>
      </c>
      <c r="AU2163" t="s">
        <v>3</v>
      </c>
      <c r="AV2163">
        <v>0</v>
      </c>
      <c r="AW2163">
        <v>2</v>
      </c>
      <c r="AX2163">
        <v>35814169</v>
      </c>
      <c r="AY2163">
        <v>1</v>
      </c>
      <c r="AZ2163">
        <v>0</v>
      </c>
      <c r="BA2163">
        <v>2144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CX2163">
        <f>Y2163*Source!I2044</f>
        <v>8.0000000000000002E-3</v>
      </c>
      <c r="CY2163">
        <f>AB2163</f>
        <v>932.72</v>
      </c>
      <c r="CZ2163">
        <f>AF2163</f>
        <v>87.17</v>
      </c>
      <c r="DA2163">
        <f>AJ2163</f>
        <v>10.7</v>
      </c>
      <c r="DB2163">
        <f t="shared" si="362"/>
        <v>17.43</v>
      </c>
      <c r="DC2163">
        <f t="shared" si="363"/>
        <v>2.3199999999999998</v>
      </c>
    </row>
    <row r="2164" spans="1:107">
      <c r="A2164">
        <f>ROW(Source!A2044)</f>
        <v>2044</v>
      </c>
      <c r="B2164">
        <v>35806607</v>
      </c>
      <c r="C2164">
        <v>35814159</v>
      </c>
      <c r="D2164">
        <v>29164111</v>
      </c>
      <c r="E2164">
        <v>1</v>
      </c>
      <c r="F2164">
        <v>1</v>
      </c>
      <c r="G2164">
        <v>1</v>
      </c>
      <c r="H2164">
        <v>3</v>
      </c>
      <c r="I2164" t="s">
        <v>847</v>
      </c>
      <c r="J2164" t="s">
        <v>900</v>
      </c>
      <c r="K2164" t="s">
        <v>849</v>
      </c>
      <c r="L2164">
        <v>1355</v>
      </c>
      <c r="N2164">
        <v>1010</v>
      </c>
      <c r="O2164" t="s">
        <v>61</v>
      </c>
      <c r="P2164" t="s">
        <v>61</v>
      </c>
      <c r="Q2164">
        <v>100</v>
      </c>
      <c r="W2164">
        <v>0</v>
      </c>
      <c r="X2164">
        <v>-1689080274</v>
      </c>
      <c r="Y2164">
        <v>1.02</v>
      </c>
      <c r="AA2164">
        <v>783</v>
      </c>
      <c r="AB2164">
        <v>0</v>
      </c>
      <c r="AC2164">
        <v>0</v>
      </c>
      <c r="AD2164">
        <v>0</v>
      </c>
      <c r="AE2164">
        <v>100</v>
      </c>
      <c r="AF2164">
        <v>0</v>
      </c>
      <c r="AG2164">
        <v>0</v>
      </c>
      <c r="AH2164">
        <v>0</v>
      </c>
      <c r="AI2164">
        <v>7.83</v>
      </c>
      <c r="AJ2164">
        <v>1</v>
      </c>
      <c r="AK2164">
        <v>1</v>
      </c>
      <c r="AL2164">
        <v>1</v>
      </c>
      <c r="AN2164">
        <v>0</v>
      </c>
      <c r="AO2164">
        <v>1</v>
      </c>
      <c r="AP2164">
        <v>0</v>
      </c>
      <c r="AQ2164">
        <v>0</v>
      </c>
      <c r="AR2164">
        <v>0</v>
      </c>
      <c r="AS2164" t="s">
        <v>3</v>
      </c>
      <c r="AT2164">
        <v>1.02</v>
      </c>
      <c r="AU2164" t="s">
        <v>3</v>
      </c>
      <c r="AV2164">
        <v>0</v>
      </c>
      <c r="AW2164">
        <v>2</v>
      </c>
      <c r="AX2164">
        <v>35814170</v>
      </c>
      <c r="AY2164">
        <v>1</v>
      </c>
      <c r="AZ2164">
        <v>0</v>
      </c>
      <c r="BA2164">
        <v>2145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CX2164">
        <f>Y2164*Source!I2044</f>
        <v>4.0800000000000003E-2</v>
      </c>
      <c r="CY2164">
        <f>AA2164</f>
        <v>783</v>
      </c>
      <c r="CZ2164">
        <f>AE2164</f>
        <v>100</v>
      </c>
      <c r="DA2164">
        <f>AI2164</f>
        <v>7.83</v>
      </c>
      <c r="DB2164">
        <f t="shared" si="362"/>
        <v>102</v>
      </c>
      <c r="DC2164">
        <f t="shared" si="363"/>
        <v>0</v>
      </c>
    </row>
    <row r="2165" spans="1:107">
      <c r="A2165">
        <f>ROW(Source!A2044)</f>
        <v>2044</v>
      </c>
      <c r="B2165">
        <v>35806607</v>
      </c>
      <c r="C2165">
        <v>35814159</v>
      </c>
      <c r="D2165">
        <v>29171808</v>
      </c>
      <c r="E2165">
        <v>1</v>
      </c>
      <c r="F2165">
        <v>1</v>
      </c>
      <c r="G2165">
        <v>1</v>
      </c>
      <c r="H2165">
        <v>3</v>
      </c>
      <c r="I2165" t="s">
        <v>816</v>
      </c>
      <c r="J2165" t="s">
        <v>817</v>
      </c>
      <c r="K2165" t="s">
        <v>818</v>
      </c>
      <c r="L2165">
        <v>1374</v>
      </c>
      <c r="N2165">
        <v>1013</v>
      </c>
      <c r="O2165" t="s">
        <v>819</v>
      </c>
      <c r="P2165" t="s">
        <v>819</v>
      </c>
      <c r="Q2165">
        <v>1</v>
      </c>
      <c r="W2165">
        <v>0</v>
      </c>
      <c r="X2165">
        <v>-915781824</v>
      </c>
      <c r="Y2165">
        <v>18.73</v>
      </c>
      <c r="AA2165">
        <v>1</v>
      </c>
      <c r="AB2165">
        <v>0</v>
      </c>
      <c r="AC2165">
        <v>0</v>
      </c>
      <c r="AD2165">
        <v>0</v>
      </c>
      <c r="AE2165">
        <v>1</v>
      </c>
      <c r="AF2165">
        <v>0</v>
      </c>
      <c r="AG2165">
        <v>0</v>
      </c>
      <c r="AH2165">
        <v>0</v>
      </c>
      <c r="AI2165">
        <v>1</v>
      </c>
      <c r="AJ2165">
        <v>1</v>
      </c>
      <c r="AK2165">
        <v>1</v>
      </c>
      <c r="AL2165">
        <v>1</v>
      </c>
      <c r="AN2165">
        <v>0</v>
      </c>
      <c r="AO2165">
        <v>1</v>
      </c>
      <c r="AP2165">
        <v>0</v>
      </c>
      <c r="AQ2165">
        <v>0</v>
      </c>
      <c r="AR2165">
        <v>0</v>
      </c>
      <c r="AS2165" t="s">
        <v>3</v>
      </c>
      <c r="AT2165">
        <v>18.73</v>
      </c>
      <c r="AU2165" t="s">
        <v>3</v>
      </c>
      <c r="AV2165">
        <v>0</v>
      </c>
      <c r="AW2165">
        <v>2</v>
      </c>
      <c r="AX2165">
        <v>35814171</v>
      </c>
      <c r="AY2165">
        <v>1</v>
      </c>
      <c r="AZ2165">
        <v>0</v>
      </c>
      <c r="BA2165">
        <v>2146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CX2165">
        <f>Y2165*Source!I2044</f>
        <v>0.74920000000000009</v>
      </c>
      <c r="CY2165">
        <f>AA2165</f>
        <v>1</v>
      </c>
      <c r="CZ2165">
        <f>AE2165</f>
        <v>1</v>
      </c>
      <c r="DA2165">
        <f>AI2165</f>
        <v>1</v>
      </c>
      <c r="DB2165">
        <f t="shared" si="362"/>
        <v>18.73</v>
      </c>
      <c r="DC2165">
        <f t="shared" si="363"/>
        <v>0</v>
      </c>
    </row>
    <row r="2166" spans="1:107">
      <c r="A2166">
        <f>ROW(Source!A2118)</f>
        <v>2118</v>
      </c>
      <c r="B2166">
        <v>35806607</v>
      </c>
      <c r="C2166">
        <v>35814172</v>
      </c>
      <c r="D2166">
        <v>18406804</v>
      </c>
      <c r="E2166">
        <v>1</v>
      </c>
      <c r="F2166">
        <v>1</v>
      </c>
      <c r="G2166">
        <v>1</v>
      </c>
      <c r="H2166">
        <v>1</v>
      </c>
      <c r="I2166" t="s">
        <v>581</v>
      </c>
      <c r="J2166" t="s">
        <v>3</v>
      </c>
      <c r="K2166" t="s">
        <v>582</v>
      </c>
      <c r="L2166">
        <v>1369</v>
      </c>
      <c r="N2166">
        <v>1013</v>
      </c>
      <c r="O2166" t="s">
        <v>583</v>
      </c>
      <c r="P2166" t="s">
        <v>583</v>
      </c>
      <c r="Q2166">
        <v>1</v>
      </c>
      <c r="W2166">
        <v>0</v>
      </c>
      <c r="X2166">
        <v>254330056</v>
      </c>
      <c r="Y2166">
        <v>7.67</v>
      </c>
      <c r="AA2166">
        <v>0</v>
      </c>
      <c r="AB2166">
        <v>0</v>
      </c>
      <c r="AC2166">
        <v>0</v>
      </c>
      <c r="AD2166">
        <v>258.83999999999997</v>
      </c>
      <c r="AE2166">
        <v>0</v>
      </c>
      <c r="AF2166">
        <v>0</v>
      </c>
      <c r="AG2166">
        <v>0</v>
      </c>
      <c r="AH2166">
        <v>258.83999999999997</v>
      </c>
      <c r="AI2166">
        <v>1</v>
      </c>
      <c r="AJ2166">
        <v>1</v>
      </c>
      <c r="AK2166">
        <v>1</v>
      </c>
      <c r="AL2166">
        <v>1</v>
      </c>
      <c r="AN2166">
        <v>0</v>
      </c>
      <c r="AO2166">
        <v>1</v>
      </c>
      <c r="AP2166">
        <v>0</v>
      </c>
      <c r="AQ2166">
        <v>0</v>
      </c>
      <c r="AR2166">
        <v>0</v>
      </c>
      <c r="AS2166" t="s">
        <v>3</v>
      </c>
      <c r="AT2166">
        <v>7.67</v>
      </c>
      <c r="AU2166" t="s">
        <v>3</v>
      </c>
      <c r="AV2166">
        <v>1</v>
      </c>
      <c r="AW2166">
        <v>2</v>
      </c>
      <c r="AX2166">
        <v>35814175</v>
      </c>
      <c r="AY2166">
        <v>2</v>
      </c>
      <c r="AZ2166">
        <v>131072</v>
      </c>
      <c r="BA2166">
        <v>2147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CX2166">
        <f>Y2166*Source!I2118</f>
        <v>1.3269099999999998</v>
      </c>
      <c r="CY2166">
        <f>AD2166</f>
        <v>258.83999999999997</v>
      </c>
      <c r="CZ2166">
        <f>AH2166</f>
        <v>258.83999999999997</v>
      </c>
      <c r="DA2166">
        <f>AL2166</f>
        <v>1</v>
      </c>
      <c r="DB2166">
        <f t="shared" si="362"/>
        <v>1985.3</v>
      </c>
      <c r="DC2166">
        <f t="shared" si="363"/>
        <v>0</v>
      </c>
    </row>
    <row r="2167" spans="1:107">
      <c r="A2167">
        <f>ROW(Source!A2118)</f>
        <v>2118</v>
      </c>
      <c r="B2167">
        <v>35806607</v>
      </c>
      <c r="C2167">
        <v>35814172</v>
      </c>
      <c r="D2167">
        <v>29164349</v>
      </c>
      <c r="E2167">
        <v>1</v>
      </c>
      <c r="F2167">
        <v>1</v>
      </c>
      <c r="G2167">
        <v>1</v>
      </c>
      <c r="H2167">
        <v>3</v>
      </c>
      <c r="I2167" t="s">
        <v>27</v>
      </c>
      <c r="J2167" t="s">
        <v>30</v>
      </c>
      <c r="K2167" t="s">
        <v>28</v>
      </c>
      <c r="L2167">
        <v>1348</v>
      </c>
      <c r="N2167">
        <v>1009</v>
      </c>
      <c r="O2167" t="s">
        <v>29</v>
      </c>
      <c r="P2167" t="s">
        <v>29</v>
      </c>
      <c r="Q2167">
        <v>1000</v>
      </c>
      <c r="W2167">
        <v>0</v>
      </c>
      <c r="X2167">
        <v>-304821490</v>
      </c>
      <c r="Y2167">
        <v>0.7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1</v>
      </c>
      <c r="AJ2167">
        <v>1</v>
      </c>
      <c r="AK2167">
        <v>1</v>
      </c>
      <c r="AL2167">
        <v>1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 t="s">
        <v>3</v>
      </c>
      <c r="AT2167">
        <v>0.7</v>
      </c>
      <c r="AU2167" t="s">
        <v>3</v>
      </c>
      <c r="AV2167">
        <v>0</v>
      </c>
      <c r="AW2167">
        <v>2</v>
      </c>
      <c r="AX2167">
        <v>35814176</v>
      </c>
      <c r="AY2167">
        <v>1</v>
      </c>
      <c r="AZ2167">
        <v>0</v>
      </c>
      <c r="BA2167">
        <v>2148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CX2167">
        <f>Y2167*Source!I2118</f>
        <v>0.12109999999999999</v>
      </c>
      <c r="CY2167">
        <f>AA2167</f>
        <v>0</v>
      </c>
      <c r="CZ2167">
        <f>AE2167</f>
        <v>0</v>
      </c>
      <c r="DA2167">
        <f>AI2167</f>
        <v>1</v>
      </c>
      <c r="DB2167">
        <f t="shared" si="362"/>
        <v>0</v>
      </c>
      <c r="DC2167">
        <f t="shared" si="363"/>
        <v>0</v>
      </c>
    </row>
    <row r="2168" spans="1:107">
      <c r="A2168">
        <f>ROW(Source!A2120)</f>
        <v>2120</v>
      </c>
      <c r="B2168">
        <v>35806607</v>
      </c>
      <c r="C2168">
        <v>36317143</v>
      </c>
      <c r="D2168">
        <v>18406804</v>
      </c>
      <c r="E2168">
        <v>1</v>
      </c>
      <c r="F2168">
        <v>1</v>
      </c>
      <c r="G2168">
        <v>1</v>
      </c>
      <c r="H2168">
        <v>1</v>
      </c>
      <c r="I2168" t="s">
        <v>581</v>
      </c>
      <c r="J2168" t="s">
        <v>3</v>
      </c>
      <c r="K2168" t="s">
        <v>582</v>
      </c>
      <c r="L2168">
        <v>1369</v>
      </c>
      <c r="N2168">
        <v>1013</v>
      </c>
      <c r="O2168" t="s">
        <v>583</v>
      </c>
      <c r="P2168" t="s">
        <v>583</v>
      </c>
      <c r="Q2168">
        <v>1</v>
      </c>
      <c r="W2168">
        <v>0</v>
      </c>
      <c r="X2168">
        <v>254330056</v>
      </c>
      <c r="Y2168">
        <v>30.53</v>
      </c>
      <c r="AA2168">
        <v>0</v>
      </c>
      <c r="AB2168">
        <v>0</v>
      </c>
      <c r="AC2168">
        <v>0</v>
      </c>
      <c r="AD2168">
        <v>258.83999999999997</v>
      </c>
      <c r="AE2168">
        <v>0</v>
      </c>
      <c r="AF2168">
        <v>0</v>
      </c>
      <c r="AG2168">
        <v>0</v>
      </c>
      <c r="AH2168">
        <v>258.83999999999997</v>
      </c>
      <c r="AI2168">
        <v>1</v>
      </c>
      <c r="AJ2168">
        <v>1</v>
      </c>
      <c r="AK2168">
        <v>1</v>
      </c>
      <c r="AL2168">
        <v>1</v>
      </c>
      <c r="AN2168">
        <v>0</v>
      </c>
      <c r="AO2168">
        <v>1</v>
      </c>
      <c r="AP2168">
        <v>0</v>
      </c>
      <c r="AQ2168">
        <v>0</v>
      </c>
      <c r="AR2168">
        <v>0</v>
      </c>
      <c r="AS2168" t="s">
        <v>3</v>
      </c>
      <c r="AT2168">
        <v>30.53</v>
      </c>
      <c r="AU2168" t="s">
        <v>3</v>
      </c>
      <c r="AV2168">
        <v>1</v>
      </c>
      <c r="AW2168">
        <v>2</v>
      </c>
      <c r="AX2168">
        <v>36317144</v>
      </c>
      <c r="AY2168">
        <v>2</v>
      </c>
      <c r="AZ2168">
        <v>131072</v>
      </c>
      <c r="BA2168">
        <v>2149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CX2168">
        <f>Y2168*Source!I2120</f>
        <v>5.2816900000000002</v>
      </c>
      <c r="CY2168">
        <f>AD2168</f>
        <v>258.83999999999997</v>
      </c>
      <c r="CZ2168">
        <f>AH2168</f>
        <v>258.83999999999997</v>
      </c>
      <c r="DA2168">
        <f>AL2168</f>
        <v>1</v>
      </c>
      <c r="DB2168">
        <f t="shared" si="362"/>
        <v>7902.39</v>
      </c>
      <c r="DC2168">
        <f t="shared" si="363"/>
        <v>0</v>
      </c>
    </row>
    <row r="2169" spans="1:107">
      <c r="A2169">
        <f>ROW(Source!A2120)</f>
        <v>2120</v>
      </c>
      <c r="B2169">
        <v>35806607</v>
      </c>
      <c r="C2169">
        <v>36317143</v>
      </c>
      <c r="D2169">
        <v>121548</v>
      </c>
      <c r="E2169">
        <v>1</v>
      </c>
      <c r="F2169">
        <v>1</v>
      </c>
      <c r="G2169">
        <v>1</v>
      </c>
      <c r="H2169">
        <v>1</v>
      </c>
      <c r="I2169" t="s">
        <v>34</v>
      </c>
      <c r="J2169" t="s">
        <v>3</v>
      </c>
      <c r="K2169" t="s">
        <v>584</v>
      </c>
      <c r="L2169">
        <v>608254</v>
      </c>
      <c r="N2169">
        <v>1013</v>
      </c>
      <c r="O2169" t="s">
        <v>585</v>
      </c>
      <c r="P2169" t="s">
        <v>585</v>
      </c>
      <c r="Q2169">
        <v>1</v>
      </c>
      <c r="W2169">
        <v>0</v>
      </c>
      <c r="X2169">
        <v>-185737400</v>
      </c>
      <c r="Y2169">
        <v>3.65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1</v>
      </c>
      <c r="AJ2169">
        <v>1</v>
      </c>
      <c r="AK2169">
        <v>1</v>
      </c>
      <c r="AL2169">
        <v>1</v>
      </c>
      <c r="AN2169">
        <v>0</v>
      </c>
      <c r="AO2169">
        <v>1</v>
      </c>
      <c r="AP2169">
        <v>0</v>
      </c>
      <c r="AQ2169">
        <v>0</v>
      </c>
      <c r="AR2169">
        <v>0</v>
      </c>
      <c r="AS2169" t="s">
        <v>3</v>
      </c>
      <c r="AT2169">
        <v>3.65</v>
      </c>
      <c r="AU2169" t="s">
        <v>3</v>
      </c>
      <c r="AV2169">
        <v>2</v>
      </c>
      <c r="AW2169">
        <v>2</v>
      </c>
      <c r="AX2169">
        <v>36317145</v>
      </c>
      <c r="AY2169">
        <v>1</v>
      </c>
      <c r="AZ2169">
        <v>0</v>
      </c>
      <c r="BA2169">
        <v>2150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CX2169">
        <f>Y2169*Source!I2120</f>
        <v>0.63144999999999996</v>
      </c>
      <c r="CY2169">
        <f>AD2169</f>
        <v>0</v>
      </c>
      <c r="CZ2169">
        <f>AH2169</f>
        <v>0</v>
      </c>
      <c r="DA2169">
        <f>AL2169</f>
        <v>1</v>
      </c>
      <c r="DB2169">
        <f t="shared" si="362"/>
        <v>0</v>
      </c>
      <c r="DC2169">
        <f t="shared" si="363"/>
        <v>0</v>
      </c>
    </row>
    <row r="2170" spans="1:107">
      <c r="A2170">
        <f>ROW(Source!A2120)</f>
        <v>2120</v>
      </c>
      <c r="B2170">
        <v>35806607</v>
      </c>
      <c r="C2170">
        <v>36317143</v>
      </c>
      <c r="D2170">
        <v>29172556</v>
      </c>
      <c r="E2170">
        <v>1</v>
      </c>
      <c r="F2170">
        <v>1</v>
      </c>
      <c r="G2170">
        <v>1</v>
      </c>
      <c r="H2170">
        <v>2</v>
      </c>
      <c r="I2170" t="s">
        <v>586</v>
      </c>
      <c r="J2170" t="s">
        <v>587</v>
      </c>
      <c r="K2170" t="s">
        <v>588</v>
      </c>
      <c r="L2170">
        <v>1368</v>
      </c>
      <c r="N2170">
        <v>1011</v>
      </c>
      <c r="O2170" t="s">
        <v>589</v>
      </c>
      <c r="P2170" t="s">
        <v>589</v>
      </c>
      <c r="Q2170">
        <v>1</v>
      </c>
      <c r="W2170">
        <v>0</v>
      </c>
      <c r="X2170">
        <v>344519037</v>
      </c>
      <c r="Y2170">
        <v>3.65</v>
      </c>
      <c r="AA2170">
        <v>0</v>
      </c>
      <c r="AB2170">
        <v>466.71</v>
      </c>
      <c r="AC2170">
        <v>447.93</v>
      </c>
      <c r="AD2170">
        <v>0</v>
      </c>
      <c r="AE2170">
        <v>0</v>
      </c>
      <c r="AF2170">
        <v>31.26</v>
      </c>
      <c r="AG2170">
        <v>13.5</v>
      </c>
      <c r="AH2170">
        <v>0</v>
      </c>
      <c r="AI2170">
        <v>1</v>
      </c>
      <c r="AJ2170">
        <v>14.93</v>
      </c>
      <c r="AK2170">
        <v>33.18</v>
      </c>
      <c r="AL2170">
        <v>1</v>
      </c>
      <c r="AN2170">
        <v>0</v>
      </c>
      <c r="AO2170">
        <v>1</v>
      </c>
      <c r="AP2170">
        <v>0</v>
      </c>
      <c r="AQ2170">
        <v>0</v>
      </c>
      <c r="AR2170">
        <v>0</v>
      </c>
      <c r="AS2170" t="s">
        <v>3</v>
      </c>
      <c r="AT2170">
        <v>3.65</v>
      </c>
      <c r="AU2170" t="s">
        <v>3</v>
      </c>
      <c r="AV2170">
        <v>0</v>
      </c>
      <c r="AW2170">
        <v>2</v>
      </c>
      <c r="AX2170">
        <v>36317146</v>
      </c>
      <c r="AY2170">
        <v>1</v>
      </c>
      <c r="AZ2170">
        <v>0</v>
      </c>
      <c r="BA2170">
        <v>2151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CX2170">
        <f>Y2170*Source!I2120</f>
        <v>0.63144999999999996</v>
      </c>
      <c r="CY2170">
        <f>AB2170</f>
        <v>466.71</v>
      </c>
      <c r="CZ2170">
        <f>AF2170</f>
        <v>31.26</v>
      </c>
      <c r="DA2170">
        <f>AJ2170</f>
        <v>14.93</v>
      </c>
      <c r="DB2170">
        <f t="shared" si="362"/>
        <v>114.1</v>
      </c>
      <c r="DC2170">
        <f t="shared" si="363"/>
        <v>49.28</v>
      </c>
    </row>
    <row r="2171" spans="1:107">
      <c r="A2171">
        <f>ROW(Source!A2121)</f>
        <v>2121</v>
      </c>
      <c r="B2171">
        <v>35806607</v>
      </c>
      <c r="C2171">
        <v>35820566</v>
      </c>
      <c r="D2171">
        <v>18505884</v>
      </c>
      <c r="E2171">
        <v>1</v>
      </c>
      <c r="F2171">
        <v>1</v>
      </c>
      <c r="G2171">
        <v>1</v>
      </c>
      <c r="H2171">
        <v>1</v>
      </c>
      <c r="I2171" t="s">
        <v>903</v>
      </c>
      <c r="J2171" t="s">
        <v>3</v>
      </c>
      <c r="K2171" t="s">
        <v>904</v>
      </c>
      <c r="L2171">
        <v>1369</v>
      </c>
      <c r="N2171">
        <v>1013</v>
      </c>
      <c r="O2171" t="s">
        <v>583</v>
      </c>
      <c r="P2171" t="s">
        <v>583</v>
      </c>
      <c r="Q2171">
        <v>1</v>
      </c>
      <c r="W2171">
        <v>0</v>
      </c>
      <c r="X2171">
        <v>-2012931666</v>
      </c>
      <c r="Y2171">
        <v>42.86</v>
      </c>
      <c r="AA2171">
        <v>0</v>
      </c>
      <c r="AB2171">
        <v>0</v>
      </c>
      <c r="AC2171">
        <v>0</v>
      </c>
      <c r="AD2171">
        <v>250.88</v>
      </c>
      <c r="AE2171">
        <v>0</v>
      </c>
      <c r="AF2171">
        <v>0</v>
      </c>
      <c r="AG2171">
        <v>0</v>
      </c>
      <c r="AH2171">
        <v>250.88</v>
      </c>
      <c r="AI2171">
        <v>1</v>
      </c>
      <c r="AJ2171">
        <v>1</v>
      </c>
      <c r="AK2171">
        <v>1</v>
      </c>
      <c r="AL2171">
        <v>1</v>
      </c>
      <c r="AN2171">
        <v>0</v>
      </c>
      <c r="AO2171">
        <v>1</v>
      </c>
      <c r="AP2171">
        <v>0</v>
      </c>
      <c r="AQ2171">
        <v>0</v>
      </c>
      <c r="AR2171">
        <v>0</v>
      </c>
      <c r="AS2171" t="s">
        <v>3</v>
      </c>
      <c r="AT2171">
        <v>42.86</v>
      </c>
      <c r="AU2171" t="s">
        <v>3</v>
      </c>
      <c r="AV2171">
        <v>1</v>
      </c>
      <c r="AW2171">
        <v>2</v>
      </c>
      <c r="AX2171">
        <v>35820567</v>
      </c>
      <c r="AY2171">
        <v>2</v>
      </c>
      <c r="AZ2171">
        <v>131072</v>
      </c>
      <c r="BA2171">
        <v>2152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CX2171">
        <f>Y2171*Source!I2121</f>
        <v>2.7430400000000001</v>
      </c>
      <c r="CY2171">
        <f>AD2171</f>
        <v>250.88</v>
      </c>
      <c r="CZ2171">
        <f>AH2171</f>
        <v>250.88</v>
      </c>
      <c r="DA2171">
        <f>AL2171</f>
        <v>1</v>
      </c>
      <c r="DB2171">
        <f t="shared" si="362"/>
        <v>10752.72</v>
      </c>
      <c r="DC2171">
        <f t="shared" si="363"/>
        <v>0</v>
      </c>
    </row>
    <row r="2172" spans="1:107">
      <c r="A2172">
        <f>ROW(Source!A2121)</f>
        <v>2121</v>
      </c>
      <c r="B2172">
        <v>35806607</v>
      </c>
      <c r="C2172">
        <v>35820566</v>
      </c>
      <c r="D2172">
        <v>121548</v>
      </c>
      <c r="E2172">
        <v>1</v>
      </c>
      <c r="F2172">
        <v>1</v>
      </c>
      <c r="G2172">
        <v>1</v>
      </c>
      <c r="H2172">
        <v>1</v>
      </c>
      <c r="I2172" t="s">
        <v>34</v>
      </c>
      <c r="J2172" t="s">
        <v>3</v>
      </c>
      <c r="K2172" t="s">
        <v>584</v>
      </c>
      <c r="L2172">
        <v>608254</v>
      </c>
      <c r="N2172">
        <v>1013</v>
      </c>
      <c r="O2172" t="s">
        <v>585</v>
      </c>
      <c r="P2172" t="s">
        <v>585</v>
      </c>
      <c r="Q2172">
        <v>1</v>
      </c>
      <c r="W2172">
        <v>0</v>
      </c>
      <c r="X2172">
        <v>-185737400</v>
      </c>
      <c r="Y2172">
        <v>7.41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1</v>
      </c>
      <c r="AJ2172">
        <v>1</v>
      </c>
      <c r="AK2172">
        <v>1</v>
      </c>
      <c r="AL2172">
        <v>1</v>
      </c>
      <c r="AN2172">
        <v>0</v>
      </c>
      <c r="AO2172">
        <v>1</v>
      </c>
      <c r="AP2172">
        <v>0</v>
      </c>
      <c r="AQ2172">
        <v>0</v>
      </c>
      <c r="AR2172">
        <v>0</v>
      </c>
      <c r="AS2172" t="s">
        <v>3</v>
      </c>
      <c r="AT2172">
        <v>7.41</v>
      </c>
      <c r="AU2172" t="s">
        <v>3</v>
      </c>
      <c r="AV2172">
        <v>2</v>
      </c>
      <c r="AW2172">
        <v>2</v>
      </c>
      <c r="AX2172">
        <v>35820568</v>
      </c>
      <c r="AY2172">
        <v>1</v>
      </c>
      <c r="AZ2172">
        <v>0</v>
      </c>
      <c r="BA2172">
        <v>2153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CX2172">
        <f>Y2172*Source!I2121</f>
        <v>0.47423999999999999</v>
      </c>
      <c r="CY2172">
        <f>AD2172</f>
        <v>0</v>
      </c>
      <c r="CZ2172">
        <f>AH2172</f>
        <v>0</v>
      </c>
      <c r="DA2172">
        <f>AL2172</f>
        <v>1</v>
      </c>
      <c r="DB2172">
        <f t="shared" si="362"/>
        <v>0</v>
      </c>
      <c r="DC2172">
        <f t="shared" si="363"/>
        <v>0</v>
      </c>
    </row>
    <row r="2173" spans="1:107">
      <c r="A2173">
        <f>ROW(Source!A2121)</f>
        <v>2121</v>
      </c>
      <c r="B2173">
        <v>35806607</v>
      </c>
      <c r="C2173">
        <v>35820566</v>
      </c>
      <c r="D2173">
        <v>29172556</v>
      </c>
      <c r="E2173">
        <v>1</v>
      </c>
      <c r="F2173">
        <v>1</v>
      </c>
      <c r="G2173">
        <v>1</v>
      </c>
      <c r="H2173">
        <v>2</v>
      </c>
      <c r="I2173" t="s">
        <v>586</v>
      </c>
      <c r="J2173" t="s">
        <v>590</v>
      </c>
      <c r="K2173" t="s">
        <v>588</v>
      </c>
      <c r="L2173">
        <v>1368</v>
      </c>
      <c r="N2173">
        <v>1011</v>
      </c>
      <c r="O2173" t="s">
        <v>589</v>
      </c>
      <c r="P2173" t="s">
        <v>589</v>
      </c>
      <c r="Q2173">
        <v>1</v>
      </c>
      <c r="W2173">
        <v>0</v>
      </c>
      <c r="X2173">
        <v>-1302720870</v>
      </c>
      <c r="Y2173">
        <v>7.41</v>
      </c>
      <c r="AA2173">
        <v>0</v>
      </c>
      <c r="AB2173">
        <v>466.71</v>
      </c>
      <c r="AC2173">
        <v>447.93</v>
      </c>
      <c r="AD2173">
        <v>0</v>
      </c>
      <c r="AE2173">
        <v>0</v>
      </c>
      <c r="AF2173">
        <v>31.26</v>
      </c>
      <c r="AG2173">
        <v>13.5</v>
      </c>
      <c r="AH2173">
        <v>0</v>
      </c>
      <c r="AI2173">
        <v>1</v>
      </c>
      <c r="AJ2173">
        <v>14.93</v>
      </c>
      <c r="AK2173">
        <v>33.18</v>
      </c>
      <c r="AL2173">
        <v>1</v>
      </c>
      <c r="AN2173">
        <v>0</v>
      </c>
      <c r="AO2173">
        <v>1</v>
      </c>
      <c r="AP2173">
        <v>0</v>
      </c>
      <c r="AQ2173">
        <v>0</v>
      </c>
      <c r="AR2173">
        <v>0</v>
      </c>
      <c r="AS2173" t="s">
        <v>3</v>
      </c>
      <c r="AT2173">
        <v>7.41</v>
      </c>
      <c r="AU2173" t="s">
        <v>3</v>
      </c>
      <c r="AV2173">
        <v>0</v>
      </c>
      <c r="AW2173">
        <v>2</v>
      </c>
      <c r="AX2173">
        <v>35820569</v>
      </c>
      <c r="AY2173">
        <v>1</v>
      </c>
      <c r="AZ2173">
        <v>0</v>
      </c>
      <c r="BA2173">
        <v>2154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CX2173">
        <f>Y2173*Source!I2121</f>
        <v>0.47423999999999999</v>
      </c>
      <c r="CY2173">
        <f>AB2173</f>
        <v>466.71</v>
      </c>
      <c r="CZ2173">
        <f>AF2173</f>
        <v>31.26</v>
      </c>
      <c r="DA2173">
        <f>AJ2173</f>
        <v>14.93</v>
      </c>
      <c r="DB2173">
        <f t="shared" si="362"/>
        <v>231.64</v>
      </c>
      <c r="DC2173">
        <f t="shared" si="363"/>
        <v>100.04</v>
      </c>
    </row>
    <row r="2174" spans="1:107">
      <c r="A2174">
        <f>ROW(Source!A2122)</f>
        <v>2122</v>
      </c>
      <c r="B2174">
        <v>35806607</v>
      </c>
      <c r="C2174">
        <v>35814178</v>
      </c>
      <c r="D2174">
        <v>18406804</v>
      </c>
      <c r="E2174">
        <v>1</v>
      </c>
      <c r="F2174">
        <v>1</v>
      </c>
      <c r="G2174">
        <v>1</v>
      </c>
      <c r="H2174">
        <v>1</v>
      </c>
      <c r="I2174" t="s">
        <v>581</v>
      </c>
      <c r="J2174" t="s">
        <v>3</v>
      </c>
      <c r="K2174" t="s">
        <v>582</v>
      </c>
      <c r="L2174">
        <v>1369</v>
      </c>
      <c r="N2174">
        <v>1013</v>
      </c>
      <c r="O2174" t="s">
        <v>583</v>
      </c>
      <c r="P2174" t="s">
        <v>583</v>
      </c>
      <c r="Q2174">
        <v>1</v>
      </c>
      <c r="W2174">
        <v>0</v>
      </c>
      <c r="X2174">
        <v>254330056</v>
      </c>
      <c r="Y2174">
        <v>11.39</v>
      </c>
      <c r="AA2174">
        <v>0</v>
      </c>
      <c r="AB2174">
        <v>0</v>
      </c>
      <c r="AC2174">
        <v>0</v>
      </c>
      <c r="AD2174">
        <v>258.83999999999997</v>
      </c>
      <c r="AE2174">
        <v>0</v>
      </c>
      <c r="AF2174">
        <v>0</v>
      </c>
      <c r="AG2174">
        <v>0</v>
      </c>
      <c r="AH2174">
        <v>258.83999999999997</v>
      </c>
      <c r="AI2174">
        <v>1</v>
      </c>
      <c r="AJ2174">
        <v>1</v>
      </c>
      <c r="AK2174">
        <v>1</v>
      </c>
      <c r="AL2174">
        <v>1</v>
      </c>
      <c r="AN2174">
        <v>0</v>
      </c>
      <c r="AO2174">
        <v>1</v>
      </c>
      <c r="AP2174">
        <v>0</v>
      </c>
      <c r="AQ2174">
        <v>0</v>
      </c>
      <c r="AR2174">
        <v>0</v>
      </c>
      <c r="AS2174" t="s">
        <v>3</v>
      </c>
      <c r="AT2174">
        <v>11.39</v>
      </c>
      <c r="AU2174" t="s">
        <v>3</v>
      </c>
      <c r="AV2174">
        <v>1</v>
      </c>
      <c r="AW2174">
        <v>2</v>
      </c>
      <c r="AX2174">
        <v>35814183</v>
      </c>
      <c r="AY2174">
        <v>2</v>
      </c>
      <c r="AZ2174">
        <v>131072</v>
      </c>
      <c r="BA2174">
        <v>2155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CX2174">
        <f>Y2174*Source!I2122</f>
        <v>1.9704699999999999</v>
      </c>
      <c r="CY2174">
        <f>AD2174</f>
        <v>258.83999999999997</v>
      </c>
      <c r="CZ2174">
        <f>AH2174</f>
        <v>258.83999999999997</v>
      </c>
      <c r="DA2174">
        <f>AL2174</f>
        <v>1</v>
      </c>
      <c r="DB2174">
        <f t="shared" si="362"/>
        <v>2948.19</v>
      </c>
      <c r="DC2174">
        <f t="shared" si="363"/>
        <v>0</v>
      </c>
    </row>
    <row r="2175" spans="1:107">
      <c r="A2175">
        <f>ROW(Source!A2122)</f>
        <v>2122</v>
      </c>
      <c r="B2175">
        <v>35806607</v>
      </c>
      <c r="C2175">
        <v>35814178</v>
      </c>
      <c r="D2175">
        <v>121548</v>
      </c>
      <c r="E2175">
        <v>1</v>
      </c>
      <c r="F2175">
        <v>1</v>
      </c>
      <c r="G2175">
        <v>1</v>
      </c>
      <c r="H2175">
        <v>1</v>
      </c>
      <c r="I2175" t="s">
        <v>34</v>
      </c>
      <c r="J2175" t="s">
        <v>3</v>
      </c>
      <c r="K2175" t="s">
        <v>584</v>
      </c>
      <c r="L2175">
        <v>608254</v>
      </c>
      <c r="N2175">
        <v>1013</v>
      </c>
      <c r="O2175" t="s">
        <v>585</v>
      </c>
      <c r="P2175" t="s">
        <v>585</v>
      </c>
      <c r="Q2175">
        <v>1</v>
      </c>
      <c r="W2175">
        <v>0</v>
      </c>
      <c r="X2175">
        <v>-185737400</v>
      </c>
      <c r="Y2175">
        <v>0.13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1</v>
      </c>
      <c r="AJ2175">
        <v>1</v>
      </c>
      <c r="AK2175">
        <v>1</v>
      </c>
      <c r="AL2175">
        <v>1</v>
      </c>
      <c r="AN2175">
        <v>0</v>
      </c>
      <c r="AO2175">
        <v>1</v>
      </c>
      <c r="AP2175">
        <v>0</v>
      </c>
      <c r="AQ2175">
        <v>0</v>
      </c>
      <c r="AR2175">
        <v>0</v>
      </c>
      <c r="AS2175" t="s">
        <v>3</v>
      </c>
      <c r="AT2175">
        <v>0.13</v>
      </c>
      <c r="AU2175" t="s">
        <v>3</v>
      </c>
      <c r="AV2175">
        <v>2</v>
      </c>
      <c r="AW2175">
        <v>2</v>
      </c>
      <c r="AX2175">
        <v>35814184</v>
      </c>
      <c r="AY2175">
        <v>1</v>
      </c>
      <c r="AZ2175">
        <v>0</v>
      </c>
      <c r="BA2175">
        <v>2156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CX2175">
        <f>Y2175*Source!I2122</f>
        <v>2.249E-2</v>
      </c>
      <c r="CY2175">
        <f>AD2175</f>
        <v>0</v>
      </c>
      <c r="CZ2175">
        <f>AH2175</f>
        <v>0</v>
      </c>
      <c r="DA2175">
        <f>AL2175</f>
        <v>1</v>
      </c>
      <c r="DB2175">
        <f t="shared" si="362"/>
        <v>0</v>
      </c>
      <c r="DC2175">
        <f t="shared" si="363"/>
        <v>0</v>
      </c>
    </row>
    <row r="2176" spans="1:107">
      <c r="A2176">
        <f>ROW(Source!A2122)</f>
        <v>2122</v>
      </c>
      <c r="B2176">
        <v>35806607</v>
      </c>
      <c r="C2176">
        <v>35814178</v>
      </c>
      <c r="D2176">
        <v>29172556</v>
      </c>
      <c r="E2176">
        <v>1</v>
      </c>
      <c r="F2176">
        <v>1</v>
      </c>
      <c r="G2176">
        <v>1</v>
      </c>
      <c r="H2176">
        <v>2</v>
      </c>
      <c r="I2176" t="s">
        <v>586</v>
      </c>
      <c r="J2176" t="s">
        <v>590</v>
      </c>
      <c r="K2176" t="s">
        <v>588</v>
      </c>
      <c r="L2176">
        <v>1368</v>
      </c>
      <c r="N2176">
        <v>1011</v>
      </c>
      <c r="O2176" t="s">
        <v>589</v>
      </c>
      <c r="P2176" t="s">
        <v>589</v>
      </c>
      <c r="Q2176">
        <v>1</v>
      </c>
      <c r="W2176">
        <v>0</v>
      </c>
      <c r="X2176">
        <v>-1302720870</v>
      </c>
      <c r="Y2176">
        <v>0.13</v>
      </c>
      <c r="AA2176">
        <v>0</v>
      </c>
      <c r="AB2176">
        <v>466.71</v>
      </c>
      <c r="AC2176">
        <v>447.93</v>
      </c>
      <c r="AD2176">
        <v>0</v>
      </c>
      <c r="AE2176">
        <v>0</v>
      </c>
      <c r="AF2176">
        <v>31.26</v>
      </c>
      <c r="AG2176">
        <v>13.5</v>
      </c>
      <c r="AH2176">
        <v>0</v>
      </c>
      <c r="AI2176">
        <v>1</v>
      </c>
      <c r="AJ2176">
        <v>14.93</v>
      </c>
      <c r="AK2176">
        <v>33.18</v>
      </c>
      <c r="AL2176">
        <v>1</v>
      </c>
      <c r="AN2176">
        <v>0</v>
      </c>
      <c r="AO2176">
        <v>1</v>
      </c>
      <c r="AP2176">
        <v>0</v>
      </c>
      <c r="AQ2176">
        <v>0</v>
      </c>
      <c r="AR2176">
        <v>0</v>
      </c>
      <c r="AS2176" t="s">
        <v>3</v>
      </c>
      <c r="AT2176">
        <v>0.13</v>
      </c>
      <c r="AU2176" t="s">
        <v>3</v>
      </c>
      <c r="AV2176">
        <v>0</v>
      </c>
      <c r="AW2176">
        <v>2</v>
      </c>
      <c r="AX2176">
        <v>35814185</v>
      </c>
      <c r="AY2176">
        <v>1</v>
      </c>
      <c r="AZ2176">
        <v>0</v>
      </c>
      <c r="BA2176">
        <v>2157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CX2176">
        <f>Y2176*Source!I2122</f>
        <v>2.249E-2</v>
      </c>
      <c r="CY2176">
        <f>AB2176</f>
        <v>466.71</v>
      </c>
      <c r="CZ2176">
        <f>AF2176</f>
        <v>31.26</v>
      </c>
      <c r="DA2176">
        <f>AJ2176</f>
        <v>14.93</v>
      </c>
      <c r="DB2176">
        <f t="shared" si="362"/>
        <v>4.0599999999999996</v>
      </c>
      <c r="DC2176">
        <f t="shared" si="363"/>
        <v>1.76</v>
      </c>
    </row>
    <row r="2177" spans="1:107">
      <c r="A2177">
        <f>ROW(Source!A2122)</f>
        <v>2122</v>
      </c>
      <c r="B2177">
        <v>35806607</v>
      </c>
      <c r="C2177">
        <v>35814178</v>
      </c>
      <c r="D2177">
        <v>29164349</v>
      </c>
      <c r="E2177">
        <v>1</v>
      </c>
      <c r="F2177">
        <v>1</v>
      </c>
      <c r="G2177">
        <v>1</v>
      </c>
      <c r="H2177">
        <v>3</v>
      </c>
      <c r="I2177" t="s">
        <v>27</v>
      </c>
      <c r="J2177" t="s">
        <v>30</v>
      </c>
      <c r="K2177" t="s">
        <v>28</v>
      </c>
      <c r="L2177">
        <v>1348</v>
      </c>
      <c r="N2177">
        <v>1009</v>
      </c>
      <c r="O2177" t="s">
        <v>29</v>
      </c>
      <c r="P2177" t="s">
        <v>29</v>
      </c>
      <c r="Q2177">
        <v>1000</v>
      </c>
      <c r="W2177">
        <v>0</v>
      </c>
      <c r="X2177">
        <v>-304821490</v>
      </c>
      <c r="Y2177">
        <v>0.47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1</v>
      </c>
      <c r="AJ2177">
        <v>1</v>
      </c>
      <c r="AK2177">
        <v>1</v>
      </c>
      <c r="AL2177">
        <v>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 t="s">
        <v>3</v>
      </c>
      <c r="AT2177">
        <v>0.47</v>
      </c>
      <c r="AU2177" t="s">
        <v>3</v>
      </c>
      <c r="AV2177">
        <v>0</v>
      </c>
      <c r="AW2177">
        <v>2</v>
      </c>
      <c r="AX2177">
        <v>35814186</v>
      </c>
      <c r="AY2177">
        <v>1</v>
      </c>
      <c r="AZ2177">
        <v>0</v>
      </c>
      <c r="BA2177">
        <v>2158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CX2177">
        <f>Y2177*Source!I2122</f>
        <v>8.1309999999999993E-2</v>
      </c>
      <c r="CY2177">
        <f>AA2177</f>
        <v>0</v>
      </c>
      <c r="CZ2177">
        <f>AE2177</f>
        <v>0</v>
      </c>
      <c r="DA2177">
        <f>AI2177</f>
        <v>1</v>
      </c>
      <c r="DB2177">
        <f t="shared" si="362"/>
        <v>0</v>
      </c>
      <c r="DC2177">
        <f t="shared" si="363"/>
        <v>0</v>
      </c>
    </row>
    <row r="2178" spans="1:107">
      <c r="A2178">
        <f>ROW(Source!A2124)</f>
        <v>2124</v>
      </c>
      <c r="B2178">
        <v>35806607</v>
      </c>
      <c r="C2178">
        <v>35814188</v>
      </c>
      <c r="D2178">
        <v>18406804</v>
      </c>
      <c r="E2178">
        <v>1</v>
      </c>
      <c r="F2178">
        <v>1</v>
      </c>
      <c r="G2178">
        <v>1</v>
      </c>
      <c r="H2178">
        <v>1</v>
      </c>
      <c r="I2178" t="s">
        <v>581</v>
      </c>
      <c r="J2178" t="s">
        <v>3</v>
      </c>
      <c r="K2178" t="s">
        <v>582</v>
      </c>
      <c r="L2178">
        <v>1369</v>
      </c>
      <c r="N2178">
        <v>1013</v>
      </c>
      <c r="O2178" t="s">
        <v>583</v>
      </c>
      <c r="P2178" t="s">
        <v>583</v>
      </c>
      <c r="Q2178">
        <v>1</v>
      </c>
      <c r="W2178">
        <v>0</v>
      </c>
      <c r="X2178">
        <v>254330056</v>
      </c>
      <c r="Y2178">
        <v>3.77</v>
      </c>
      <c r="AA2178">
        <v>0</v>
      </c>
      <c r="AB2178">
        <v>0</v>
      </c>
      <c r="AC2178">
        <v>0</v>
      </c>
      <c r="AD2178">
        <v>258.83999999999997</v>
      </c>
      <c r="AE2178">
        <v>0</v>
      </c>
      <c r="AF2178">
        <v>0</v>
      </c>
      <c r="AG2178">
        <v>0</v>
      </c>
      <c r="AH2178">
        <v>258.83999999999997</v>
      </c>
      <c r="AI2178">
        <v>1</v>
      </c>
      <c r="AJ2178">
        <v>1</v>
      </c>
      <c r="AK2178">
        <v>1</v>
      </c>
      <c r="AL2178">
        <v>1</v>
      </c>
      <c r="AN2178">
        <v>0</v>
      </c>
      <c r="AO2178">
        <v>1</v>
      </c>
      <c r="AP2178">
        <v>0</v>
      </c>
      <c r="AQ2178">
        <v>0</v>
      </c>
      <c r="AR2178">
        <v>0</v>
      </c>
      <c r="AS2178" t="s">
        <v>3</v>
      </c>
      <c r="AT2178">
        <v>3.77</v>
      </c>
      <c r="AU2178" t="s">
        <v>3</v>
      </c>
      <c r="AV2178">
        <v>1</v>
      </c>
      <c r="AW2178">
        <v>2</v>
      </c>
      <c r="AX2178">
        <v>35814191</v>
      </c>
      <c r="AY2178">
        <v>2</v>
      </c>
      <c r="AZ2178">
        <v>131072</v>
      </c>
      <c r="BA2178">
        <v>2159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CX2178">
        <f>Y2178*Source!I2124</f>
        <v>0.754</v>
      </c>
      <c r="CY2178">
        <f>AD2178</f>
        <v>258.83999999999997</v>
      </c>
      <c r="CZ2178">
        <f>AH2178</f>
        <v>258.83999999999997</v>
      </c>
      <c r="DA2178">
        <f>AL2178</f>
        <v>1</v>
      </c>
      <c r="DB2178">
        <f t="shared" si="362"/>
        <v>975.83</v>
      </c>
      <c r="DC2178">
        <f t="shared" si="363"/>
        <v>0</v>
      </c>
    </row>
    <row r="2179" spans="1:107">
      <c r="A2179">
        <f>ROW(Source!A2124)</f>
        <v>2124</v>
      </c>
      <c r="B2179">
        <v>35806607</v>
      </c>
      <c r="C2179">
        <v>35814188</v>
      </c>
      <c r="D2179">
        <v>29164349</v>
      </c>
      <c r="E2179">
        <v>1</v>
      </c>
      <c r="F2179">
        <v>1</v>
      </c>
      <c r="G2179">
        <v>1</v>
      </c>
      <c r="H2179">
        <v>3</v>
      </c>
      <c r="I2179" t="s">
        <v>27</v>
      </c>
      <c r="J2179" t="s">
        <v>30</v>
      </c>
      <c r="K2179" t="s">
        <v>28</v>
      </c>
      <c r="L2179">
        <v>1348</v>
      </c>
      <c r="N2179">
        <v>1009</v>
      </c>
      <c r="O2179" t="s">
        <v>29</v>
      </c>
      <c r="P2179" t="s">
        <v>29</v>
      </c>
      <c r="Q2179">
        <v>1000</v>
      </c>
      <c r="W2179">
        <v>0</v>
      </c>
      <c r="X2179">
        <v>-304821490</v>
      </c>
      <c r="Y2179">
        <v>0.11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1</v>
      </c>
      <c r="AJ2179">
        <v>1</v>
      </c>
      <c r="AK2179">
        <v>1</v>
      </c>
      <c r="AL2179">
        <v>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 t="s">
        <v>3</v>
      </c>
      <c r="AT2179">
        <v>0.11</v>
      </c>
      <c r="AU2179" t="s">
        <v>3</v>
      </c>
      <c r="AV2179">
        <v>0</v>
      </c>
      <c r="AW2179">
        <v>2</v>
      </c>
      <c r="AX2179">
        <v>35814192</v>
      </c>
      <c r="AY2179">
        <v>1</v>
      </c>
      <c r="AZ2179">
        <v>0</v>
      </c>
      <c r="BA2179">
        <v>2160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CX2179">
        <f>Y2179*Source!I2124</f>
        <v>2.2000000000000002E-2</v>
      </c>
      <c r="CY2179">
        <f>AA2179</f>
        <v>0</v>
      </c>
      <c r="CZ2179">
        <f>AE2179</f>
        <v>0</v>
      </c>
      <c r="DA2179">
        <f>AI2179</f>
        <v>1</v>
      </c>
      <c r="DB2179">
        <f t="shared" si="362"/>
        <v>0</v>
      </c>
      <c r="DC2179">
        <f t="shared" si="363"/>
        <v>0</v>
      </c>
    </row>
    <row r="2180" spans="1:107">
      <c r="A2180">
        <f>ROW(Source!A2126)</f>
        <v>2126</v>
      </c>
      <c r="B2180">
        <v>35806607</v>
      </c>
      <c r="C2180">
        <v>35814194</v>
      </c>
      <c r="D2180">
        <v>18406804</v>
      </c>
      <c r="E2180">
        <v>1</v>
      </c>
      <c r="F2180">
        <v>1</v>
      </c>
      <c r="G2180">
        <v>1</v>
      </c>
      <c r="H2180">
        <v>1</v>
      </c>
      <c r="I2180" t="s">
        <v>581</v>
      </c>
      <c r="J2180" t="s">
        <v>3</v>
      </c>
      <c r="K2180" t="s">
        <v>582</v>
      </c>
      <c r="L2180">
        <v>1369</v>
      </c>
      <c r="N2180">
        <v>1013</v>
      </c>
      <c r="O2180" t="s">
        <v>583</v>
      </c>
      <c r="P2180" t="s">
        <v>583</v>
      </c>
      <c r="Q2180">
        <v>1</v>
      </c>
      <c r="W2180">
        <v>0</v>
      </c>
      <c r="X2180">
        <v>254330056</v>
      </c>
      <c r="Y2180">
        <v>5.84</v>
      </c>
      <c r="AA2180">
        <v>0</v>
      </c>
      <c r="AB2180">
        <v>0</v>
      </c>
      <c r="AC2180">
        <v>0</v>
      </c>
      <c r="AD2180">
        <v>258.83999999999997</v>
      </c>
      <c r="AE2180">
        <v>0</v>
      </c>
      <c r="AF2180">
        <v>0</v>
      </c>
      <c r="AG2180">
        <v>0</v>
      </c>
      <c r="AH2180">
        <v>258.83999999999997</v>
      </c>
      <c r="AI2180">
        <v>1</v>
      </c>
      <c r="AJ2180">
        <v>1</v>
      </c>
      <c r="AK2180">
        <v>1</v>
      </c>
      <c r="AL2180">
        <v>1</v>
      </c>
      <c r="AN2180">
        <v>0</v>
      </c>
      <c r="AO2180">
        <v>1</v>
      </c>
      <c r="AP2180">
        <v>0</v>
      </c>
      <c r="AQ2180">
        <v>0</v>
      </c>
      <c r="AR2180">
        <v>0</v>
      </c>
      <c r="AS2180" t="s">
        <v>3</v>
      </c>
      <c r="AT2180">
        <v>5.84</v>
      </c>
      <c r="AU2180" t="s">
        <v>3</v>
      </c>
      <c r="AV2180">
        <v>1</v>
      </c>
      <c r="AW2180">
        <v>2</v>
      </c>
      <c r="AX2180">
        <v>35814196</v>
      </c>
      <c r="AY2180">
        <v>2</v>
      </c>
      <c r="AZ2180">
        <v>131072</v>
      </c>
      <c r="BA2180">
        <v>2161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CX2180">
        <f>Y2180*Source!I2126</f>
        <v>0.1168</v>
      </c>
      <c r="CY2180">
        <f>AD2180</f>
        <v>258.83999999999997</v>
      </c>
      <c r="CZ2180">
        <f>AH2180</f>
        <v>258.83999999999997</v>
      </c>
      <c r="DA2180">
        <f>AL2180</f>
        <v>1</v>
      </c>
      <c r="DB2180">
        <f t="shared" si="362"/>
        <v>1511.63</v>
      </c>
      <c r="DC2180">
        <f t="shared" si="363"/>
        <v>0</v>
      </c>
    </row>
    <row r="2181" spans="1:107">
      <c r="A2181">
        <f>ROW(Source!A2127)</f>
        <v>2127</v>
      </c>
      <c r="B2181">
        <v>35806607</v>
      </c>
      <c r="C2181">
        <v>35814197</v>
      </c>
      <c r="D2181">
        <v>18406804</v>
      </c>
      <c r="E2181">
        <v>1</v>
      </c>
      <c r="F2181">
        <v>1</v>
      </c>
      <c r="G2181">
        <v>1</v>
      </c>
      <c r="H2181">
        <v>1</v>
      </c>
      <c r="I2181" t="s">
        <v>581</v>
      </c>
      <c r="J2181" t="s">
        <v>3</v>
      </c>
      <c r="K2181" t="s">
        <v>582</v>
      </c>
      <c r="L2181">
        <v>1369</v>
      </c>
      <c r="N2181">
        <v>1013</v>
      </c>
      <c r="O2181" t="s">
        <v>583</v>
      </c>
      <c r="P2181" t="s">
        <v>583</v>
      </c>
      <c r="Q2181">
        <v>1</v>
      </c>
      <c r="W2181">
        <v>0</v>
      </c>
      <c r="X2181">
        <v>254330056</v>
      </c>
      <c r="Y2181">
        <v>9.64</v>
      </c>
      <c r="AA2181">
        <v>0</v>
      </c>
      <c r="AB2181">
        <v>0</v>
      </c>
      <c r="AC2181">
        <v>0</v>
      </c>
      <c r="AD2181">
        <v>258.83999999999997</v>
      </c>
      <c r="AE2181">
        <v>0</v>
      </c>
      <c r="AF2181">
        <v>0</v>
      </c>
      <c r="AG2181">
        <v>0</v>
      </c>
      <c r="AH2181">
        <v>258.83999999999997</v>
      </c>
      <c r="AI2181">
        <v>1</v>
      </c>
      <c r="AJ2181">
        <v>1</v>
      </c>
      <c r="AK2181">
        <v>1</v>
      </c>
      <c r="AL2181">
        <v>1</v>
      </c>
      <c r="AN2181">
        <v>0</v>
      </c>
      <c r="AO2181">
        <v>1</v>
      </c>
      <c r="AP2181">
        <v>0</v>
      </c>
      <c r="AQ2181">
        <v>0</v>
      </c>
      <c r="AR2181">
        <v>0</v>
      </c>
      <c r="AS2181" t="s">
        <v>3</v>
      </c>
      <c r="AT2181">
        <v>9.64</v>
      </c>
      <c r="AU2181" t="s">
        <v>3</v>
      </c>
      <c r="AV2181">
        <v>1</v>
      </c>
      <c r="AW2181">
        <v>2</v>
      </c>
      <c r="AX2181">
        <v>35814201</v>
      </c>
      <c r="AY2181">
        <v>2</v>
      </c>
      <c r="AZ2181">
        <v>131072</v>
      </c>
      <c r="BA2181">
        <v>2162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CX2181">
        <f>Y2181*Source!I2127</f>
        <v>4.82</v>
      </c>
      <c r="CY2181">
        <f>AD2181</f>
        <v>258.83999999999997</v>
      </c>
      <c r="CZ2181">
        <f>AH2181</f>
        <v>258.83999999999997</v>
      </c>
      <c r="DA2181">
        <f>AL2181</f>
        <v>1</v>
      </c>
      <c r="DB2181">
        <f t="shared" si="362"/>
        <v>2495.2199999999998</v>
      </c>
      <c r="DC2181">
        <f t="shared" si="363"/>
        <v>0</v>
      </c>
    </row>
    <row r="2182" spans="1:107">
      <c r="A2182">
        <f>ROW(Source!A2127)</f>
        <v>2127</v>
      </c>
      <c r="B2182">
        <v>35806607</v>
      </c>
      <c r="C2182">
        <v>35814197</v>
      </c>
      <c r="D2182">
        <v>121548</v>
      </c>
      <c r="E2182">
        <v>1</v>
      </c>
      <c r="F2182">
        <v>1</v>
      </c>
      <c r="G2182">
        <v>1</v>
      </c>
      <c r="H2182">
        <v>1</v>
      </c>
      <c r="I2182" t="s">
        <v>34</v>
      </c>
      <c r="J2182" t="s">
        <v>3</v>
      </c>
      <c r="K2182" t="s">
        <v>584</v>
      </c>
      <c r="L2182">
        <v>608254</v>
      </c>
      <c r="N2182">
        <v>1013</v>
      </c>
      <c r="O2182" t="s">
        <v>585</v>
      </c>
      <c r="P2182" t="s">
        <v>585</v>
      </c>
      <c r="Q2182">
        <v>1</v>
      </c>
      <c r="W2182">
        <v>0</v>
      </c>
      <c r="X2182">
        <v>-185737400</v>
      </c>
      <c r="Y2182">
        <v>0.01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1</v>
      </c>
      <c r="AJ2182">
        <v>1</v>
      </c>
      <c r="AK2182">
        <v>1</v>
      </c>
      <c r="AL2182">
        <v>1</v>
      </c>
      <c r="AN2182">
        <v>0</v>
      </c>
      <c r="AO2182">
        <v>1</v>
      </c>
      <c r="AP2182">
        <v>0</v>
      </c>
      <c r="AQ2182">
        <v>0</v>
      </c>
      <c r="AR2182">
        <v>0</v>
      </c>
      <c r="AS2182" t="s">
        <v>3</v>
      </c>
      <c r="AT2182">
        <v>0.01</v>
      </c>
      <c r="AU2182" t="s">
        <v>3</v>
      </c>
      <c r="AV2182">
        <v>2</v>
      </c>
      <c r="AW2182">
        <v>2</v>
      </c>
      <c r="AX2182">
        <v>35814202</v>
      </c>
      <c r="AY2182">
        <v>1</v>
      </c>
      <c r="AZ2182">
        <v>0</v>
      </c>
      <c r="BA2182">
        <v>2163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CX2182">
        <f>Y2182*Source!I2127</f>
        <v>5.0000000000000001E-3</v>
      </c>
      <c r="CY2182">
        <f>AD2182</f>
        <v>0</v>
      </c>
      <c r="CZ2182">
        <f>AH2182</f>
        <v>0</v>
      </c>
      <c r="DA2182">
        <f>AL2182</f>
        <v>1</v>
      </c>
      <c r="DB2182">
        <f t="shared" si="362"/>
        <v>0</v>
      </c>
      <c r="DC2182">
        <f t="shared" si="363"/>
        <v>0</v>
      </c>
    </row>
    <row r="2183" spans="1:107">
      <c r="A2183">
        <f>ROW(Source!A2127)</f>
        <v>2127</v>
      </c>
      <c r="B2183">
        <v>35806607</v>
      </c>
      <c r="C2183">
        <v>35814197</v>
      </c>
      <c r="D2183">
        <v>29172556</v>
      </c>
      <c r="E2183">
        <v>1</v>
      </c>
      <c r="F2183">
        <v>1</v>
      </c>
      <c r="G2183">
        <v>1</v>
      </c>
      <c r="H2183">
        <v>2</v>
      </c>
      <c r="I2183" t="s">
        <v>586</v>
      </c>
      <c r="J2183" t="s">
        <v>590</v>
      </c>
      <c r="K2183" t="s">
        <v>588</v>
      </c>
      <c r="L2183">
        <v>1368</v>
      </c>
      <c r="N2183">
        <v>1011</v>
      </c>
      <c r="O2183" t="s">
        <v>589</v>
      </c>
      <c r="P2183" t="s">
        <v>589</v>
      </c>
      <c r="Q2183">
        <v>1</v>
      </c>
      <c r="W2183">
        <v>0</v>
      </c>
      <c r="X2183">
        <v>-1302720870</v>
      </c>
      <c r="Y2183">
        <v>0.01</v>
      </c>
      <c r="AA2183">
        <v>0</v>
      </c>
      <c r="AB2183">
        <v>466.71</v>
      </c>
      <c r="AC2183">
        <v>447.93</v>
      </c>
      <c r="AD2183">
        <v>0</v>
      </c>
      <c r="AE2183">
        <v>0</v>
      </c>
      <c r="AF2183">
        <v>31.26</v>
      </c>
      <c r="AG2183">
        <v>13.5</v>
      </c>
      <c r="AH2183">
        <v>0</v>
      </c>
      <c r="AI2183">
        <v>1</v>
      </c>
      <c r="AJ2183">
        <v>14.93</v>
      </c>
      <c r="AK2183">
        <v>33.18</v>
      </c>
      <c r="AL2183">
        <v>1</v>
      </c>
      <c r="AN2183">
        <v>0</v>
      </c>
      <c r="AO2183">
        <v>1</v>
      </c>
      <c r="AP2183">
        <v>0</v>
      </c>
      <c r="AQ2183">
        <v>0</v>
      </c>
      <c r="AR2183">
        <v>0</v>
      </c>
      <c r="AS2183" t="s">
        <v>3</v>
      </c>
      <c r="AT2183">
        <v>0.01</v>
      </c>
      <c r="AU2183" t="s">
        <v>3</v>
      </c>
      <c r="AV2183">
        <v>0</v>
      </c>
      <c r="AW2183">
        <v>2</v>
      </c>
      <c r="AX2183">
        <v>35814203</v>
      </c>
      <c r="AY2183">
        <v>1</v>
      </c>
      <c r="AZ2183">
        <v>0</v>
      </c>
      <c r="BA2183">
        <v>2164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CX2183">
        <f>Y2183*Source!I2127</f>
        <v>5.0000000000000001E-3</v>
      </c>
      <c r="CY2183">
        <f>AB2183</f>
        <v>466.71</v>
      </c>
      <c r="CZ2183">
        <f>AF2183</f>
        <v>31.26</v>
      </c>
      <c r="DA2183">
        <f>AJ2183</f>
        <v>14.93</v>
      </c>
      <c r="DB2183">
        <f t="shared" si="362"/>
        <v>0.31</v>
      </c>
      <c r="DC2183">
        <f t="shared" si="363"/>
        <v>0.14000000000000001</v>
      </c>
    </row>
    <row r="2184" spans="1:107">
      <c r="A2184">
        <f>ROW(Source!A2128)</f>
        <v>2128</v>
      </c>
      <c r="B2184">
        <v>35806607</v>
      </c>
      <c r="C2184">
        <v>35814204</v>
      </c>
      <c r="D2184">
        <v>18408066</v>
      </c>
      <c r="E2184">
        <v>1</v>
      </c>
      <c r="F2184">
        <v>1</v>
      </c>
      <c r="G2184">
        <v>1</v>
      </c>
      <c r="H2184">
        <v>1</v>
      </c>
      <c r="I2184" t="s">
        <v>591</v>
      </c>
      <c r="J2184" t="s">
        <v>3</v>
      </c>
      <c r="K2184" t="s">
        <v>592</v>
      </c>
      <c r="L2184">
        <v>1369</v>
      </c>
      <c r="N2184">
        <v>1013</v>
      </c>
      <c r="O2184" t="s">
        <v>583</v>
      </c>
      <c r="P2184" t="s">
        <v>583</v>
      </c>
      <c r="Q2184">
        <v>1</v>
      </c>
      <c r="W2184">
        <v>0</v>
      </c>
      <c r="X2184">
        <v>-886480961</v>
      </c>
      <c r="Y2184">
        <v>17.89</v>
      </c>
      <c r="AA2184">
        <v>0</v>
      </c>
      <c r="AB2184">
        <v>0</v>
      </c>
      <c r="AC2184">
        <v>0</v>
      </c>
      <c r="AD2184">
        <v>266.14</v>
      </c>
      <c r="AE2184">
        <v>0</v>
      </c>
      <c r="AF2184">
        <v>0</v>
      </c>
      <c r="AG2184">
        <v>0</v>
      </c>
      <c r="AH2184">
        <v>266.14</v>
      </c>
      <c r="AI2184">
        <v>1</v>
      </c>
      <c r="AJ2184">
        <v>1</v>
      </c>
      <c r="AK2184">
        <v>1</v>
      </c>
      <c r="AL2184">
        <v>1</v>
      </c>
      <c r="AN2184">
        <v>0</v>
      </c>
      <c r="AO2184">
        <v>1</v>
      </c>
      <c r="AP2184">
        <v>0</v>
      </c>
      <c r="AQ2184">
        <v>0</v>
      </c>
      <c r="AR2184">
        <v>0</v>
      </c>
      <c r="AS2184" t="s">
        <v>3</v>
      </c>
      <c r="AT2184">
        <v>17.89</v>
      </c>
      <c r="AU2184" t="s">
        <v>3</v>
      </c>
      <c r="AV2184">
        <v>1</v>
      </c>
      <c r="AW2184">
        <v>2</v>
      </c>
      <c r="AX2184">
        <v>35814208</v>
      </c>
      <c r="AY2184">
        <v>2</v>
      </c>
      <c r="AZ2184">
        <v>131072</v>
      </c>
      <c r="BA2184">
        <v>2165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CX2184">
        <f>Y2184*Source!I2128</f>
        <v>1.4312</v>
      </c>
      <c r="CY2184">
        <f>AD2184</f>
        <v>266.14</v>
      </c>
      <c r="CZ2184">
        <f>AH2184</f>
        <v>266.14</v>
      </c>
      <c r="DA2184">
        <f>AL2184</f>
        <v>1</v>
      </c>
      <c r="DB2184">
        <f t="shared" si="362"/>
        <v>4761.24</v>
      </c>
      <c r="DC2184">
        <f t="shared" si="363"/>
        <v>0</v>
      </c>
    </row>
    <row r="2185" spans="1:107">
      <c r="A2185">
        <f>ROW(Source!A2128)</f>
        <v>2128</v>
      </c>
      <c r="B2185">
        <v>35806607</v>
      </c>
      <c r="C2185">
        <v>35814204</v>
      </c>
      <c r="D2185">
        <v>121548</v>
      </c>
      <c r="E2185">
        <v>1</v>
      </c>
      <c r="F2185">
        <v>1</v>
      </c>
      <c r="G2185">
        <v>1</v>
      </c>
      <c r="H2185">
        <v>1</v>
      </c>
      <c r="I2185" t="s">
        <v>34</v>
      </c>
      <c r="J2185" t="s">
        <v>3</v>
      </c>
      <c r="K2185" t="s">
        <v>584</v>
      </c>
      <c r="L2185">
        <v>608254</v>
      </c>
      <c r="N2185">
        <v>1013</v>
      </c>
      <c r="O2185" t="s">
        <v>585</v>
      </c>
      <c r="P2185" t="s">
        <v>585</v>
      </c>
      <c r="Q2185">
        <v>1</v>
      </c>
      <c r="W2185">
        <v>0</v>
      </c>
      <c r="X2185">
        <v>-185737400</v>
      </c>
      <c r="Y2185">
        <v>0.08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1</v>
      </c>
      <c r="AJ2185">
        <v>1</v>
      </c>
      <c r="AK2185">
        <v>1</v>
      </c>
      <c r="AL2185">
        <v>1</v>
      </c>
      <c r="AN2185">
        <v>0</v>
      </c>
      <c r="AO2185">
        <v>1</v>
      </c>
      <c r="AP2185">
        <v>0</v>
      </c>
      <c r="AQ2185">
        <v>0</v>
      </c>
      <c r="AR2185">
        <v>0</v>
      </c>
      <c r="AS2185" t="s">
        <v>3</v>
      </c>
      <c r="AT2185">
        <v>0.08</v>
      </c>
      <c r="AU2185" t="s">
        <v>3</v>
      </c>
      <c r="AV2185">
        <v>2</v>
      </c>
      <c r="AW2185">
        <v>2</v>
      </c>
      <c r="AX2185">
        <v>35814209</v>
      </c>
      <c r="AY2185">
        <v>1</v>
      </c>
      <c r="AZ2185">
        <v>0</v>
      </c>
      <c r="BA2185">
        <v>2166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CX2185">
        <f>Y2185*Source!I2128</f>
        <v>6.4000000000000003E-3</v>
      </c>
      <c r="CY2185">
        <f>AD2185</f>
        <v>0</v>
      </c>
      <c r="CZ2185">
        <f>AH2185</f>
        <v>0</v>
      </c>
      <c r="DA2185">
        <f>AL2185</f>
        <v>1</v>
      </c>
      <c r="DB2185">
        <f t="shared" si="362"/>
        <v>0</v>
      </c>
      <c r="DC2185">
        <f t="shared" si="363"/>
        <v>0</v>
      </c>
    </row>
    <row r="2186" spans="1:107">
      <c r="A2186">
        <f>ROW(Source!A2128)</f>
        <v>2128</v>
      </c>
      <c r="B2186">
        <v>35806607</v>
      </c>
      <c r="C2186">
        <v>35814204</v>
      </c>
      <c r="D2186">
        <v>29172556</v>
      </c>
      <c r="E2186">
        <v>1</v>
      </c>
      <c r="F2186">
        <v>1</v>
      </c>
      <c r="G2186">
        <v>1</v>
      </c>
      <c r="H2186">
        <v>2</v>
      </c>
      <c r="I2186" t="s">
        <v>586</v>
      </c>
      <c r="J2186" t="s">
        <v>590</v>
      </c>
      <c r="K2186" t="s">
        <v>588</v>
      </c>
      <c r="L2186">
        <v>1368</v>
      </c>
      <c r="N2186">
        <v>1011</v>
      </c>
      <c r="O2186" t="s">
        <v>589</v>
      </c>
      <c r="P2186" t="s">
        <v>589</v>
      </c>
      <c r="Q2186">
        <v>1</v>
      </c>
      <c r="W2186">
        <v>0</v>
      </c>
      <c r="X2186">
        <v>-1302720870</v>
      </c>
      <c r="Y2186">
        <v>0.08</v>
      </c>
      <c r="AA2186">
        <v>0</v>
      </c>
      <c r="AB2186">
        <v>466.71</v>
      </c>
      <c r="AC2186">
        <v>447.93</v>
      </c>
      <c r="AD2186">
        <v>0</v>
      </c>
      <c r="AE2186">
        <v>0</v>
      </c>
      <c r="AF2186">
        <v>31.26</v>
      </c>
      <c r="AG2186">
        <v>13.5</v>
      </c>
      <c r="AH2186">
        <v>0</v>
      </c>
      <c r="AI2186">
        <v>1</v>
      </c>
      <c r="AJ2186">
        <v>14.93</v>
      </c>
      <c r="AK2186">
        <v>33.18</v>
      </c>
      <c r="AL2186">
        <v>1</v>
      </c>
      <c r="AN2186">
        <v>0</v>
      </c>
      <c r="AO2186">
        <v>1</v>
      </c>
      <c r="AP2186">
        <v>0</v>
      </c>
      <c r="AQ2186">
        <v>0</v>
      </c>
      <c r="AR2186">
        <v>0</v>
      </c>
      <c r="AS2186" t="s">
        <v>3</v>
      </c>
      <c r="AT2186">
        <v>0.08</v>
      </c>
      <c r="AU2186" t="s">
        <v>3</v>
      </c>
      <c r="AV2186">
        <v>0</v>
      </c>
      <c r="AW2186">
        <v>2</v>
      </c>
      <c r="AX2186">
        <v>35814210</v>
      </c>
      <c r="AY2186">
        <v>1</v>
      </c>
      <c r="AZ2186">
        <v>0</v>
      </c>
      <c r="BA2186">
        <v>2167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CX2186">
        <f>Y2186*Source!I2128</f>
        <v>6.4000000000000003E-3</v>
      </c>
      <c r="CY2186">
        <f>AB2186</f>
        <v>466.71</v>
      </c>
      <c r="CZ2186">
        <f>AF2186</f>
        <v>31.26</v>
      </c>
      <c r="DA2186">
        <f>AJ2186</f>
        <v>14.93</v>
      </c>
      <c r="DB2186">
        <f t="shared" si="362"/>
        <v>2.5</v>
      </c>
      <c r="DC2186">
        <f t="shared" si="363"/>
        <v>1.08</v>
      </c>
    </row>
    <row r="2187" spans="1:107">
      <c r="A2187">
        <f>ROW(Source!A2166)</f>
        <v>2166</v>
      </c>
      <c r="B2187">
        <v>35806607</v>
      </c>
      <c r="C2187">
        <v>35814238</v>
      </c>
      <c r="D2187">
        <v>18407150</v>
      </c>
      <c r="E2187">
        <v>1</v>
      </c>
      <c r="F2187">
        <v>1</v>
      </c>
      <c r="G2187">
        <v>1</v>
      </c>
      <c r="H2187">
        <v>1</v>
      </c>
      <c r="I2187" t="s">
        <v>599</v>
      </c>
      <c r="J2187" t="s">
        <v>3</v>
      </c>
      <c r="K2187" t="s">
        <v>600</v>
      </c>
      <c r="L2187">
        <v>1369</v>
      </c>
      <c r="N2187">
        <v>1013</v>
      </c>
      <c r="O2187" t="s">
        <v>583</v>
      </c>
      <c r="P2187" t="s">
        <v>583</v>
      </c>
      <c r="Q2187">
        <v>1</v>
      </c>
      <c r="W2187">
        <v>0</v>
      </c>
      <c r="X2187">
        <v>-931037793</v>
      </c>
      <c r="Y2187">
        <v>41.100999999999999</v>
      </c>
      <c r="AA2187">
        <v>0</v>
      </c>
      <c r="AB2187">
        <v>0</v>
      </c>
      <c r="AC2187">
        <v>0</v>
      </c>
      <c r="AD2187">
        <v>283.07</v>
      </c>
      <c r="AE2187">
        <v>0</v>
      </c>
      <c r="AF2187">
        <v>0</v>
      </c>
      <c r="AG2187">
        <v>0</v>
      </c>
      <c r="AH2187">
        <v>283.07</v>
      </c>
      <c r="AI2187">
        <v>1</v>
      </c>
      <c r="AJ2187">
        <v>1</v>
      </c>
      <c r="AK2187">
        <v>1</v>
      </c>
      <c r="AL2187">
        <v>1</v>
      </c>
      <c r="AN2187">
        <v>0</v>
      </c>
      <c r="AO2187">
        <v>1</v>
      </c>
      <c r="AP2187">
        <v>1</v>
      </c>
      <c r="AQ2187">
        <v>0</v>
      </c>
      <c r="AR2187">
        <v>0</v>
      </c>
      <c r="AS2187" t="s">
        <v>3</v>
      </c>
      <c r="AT2187">
        <v>35.74</v>
      </c>
      <c r="AU2187" t="s">
        <v>144</v>
      </c>
      <c r="AV2187">
        <v>1</v>
      </c>
      <c r="AW2187">
        <v>2</v>
      </c>
      <c r="AX2187">
        <v>36171839</v>
      </c>
      <c r="AY2187">
        <v>2</v>
      </c>
      <c r="AZ2187">
        <v>131072</v>
      </c>
      <c r="BA2187">
        <v>2168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CX2187">
        <f>Y2187*Source!I2166</f>
        <v>7.1104729999999989</v>
      </c>
      <c r="CY2187">
        <f>AD2187</f>
        <v>283.07</v>
      </c>
      <c r="CZ2187">
        <f>AH2187</f>
        <v>283.07</v>
      </c>
      <c r="DA2187">
        <f>AL2187</f>
        <v>1</v>
      </c>
      <c r="DB2187">
        <f>ROUND((ROUND(AT2187*CZ2187,2)*1.15),2)</f>
        <v>11634.46</v>
      </c>
      <c r="DC2187">
        <f>ROUND((ROUND(AT2187*AG2187,2)*1.15),2)</f>
        <v>0</v>
      </c>
    </row>
    <row r="2188" spans="1:107">
      <c r="A2188">
        <f>ROW(Source!A2166)</f>
        <v>2166</v>
      </c>
      <c r="B2188">
        <v>35806607</v>
      </c>
      <c r="C2188">
        <v>35814238</v>
      </c>
      <c r="D2188">
        <v>121548</v>
      </c>
      <c r="E2188">
        <v>1</v>
      </c>
      <c r="F2188">
        <v>1</v>
      </c>
      <c r="G2188">
        <v>1</v>
      </c>
      <c r="H2188">
        <v>1</v>
      </c>
      <c r="I2188" t="s">
        <v>34</v>
      </c>
      <c r="J2188" t="s">
        <v>3</v>
      </c>
      <c r="K2188" t="s">
        <v>584</v>
      </c>
      <c r="L2188">
        <v>608254</v>
      </c>
      <c r="N2188">
        <v>1013</v>
      </c>
      <c r="O2188" t="s">
        <v>585</v>
      </c>
      <c r="P2188" t="s">
        <v>585</v>
      </c>
      <c r="Q2188">
        <v>1</v>
      </c>
      <c r="W2188">
        <v>0</v>
      </c>
      <c r="X2188">
        <v>-185737400</v>
      </c>
      <c r="Y2188">
        <v>0.22499999999999998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1</v>
      </c>
      <c r="AJ2188">
        <v>1</v>
      </c>
      <c r="AK2188">
        <v>1</v>
      </c>
      <c r="AL2188">
        <v>1</v>
      </c>
      <c r="AN2188">
        <v>0</v>
      </c>
      <c r="AO2188">
        <v>1</v>
      </c>
      <c r="AP2188">
        <v>1</v>
      </c>
      <c r="AQ2188">
        <v>0</v>
      </c>
      <c r="AR2188">
        <v>0</v>
      </c>
      <c r="AS2188" t="s">
        <v>3</v>
      </c>
      <c r="AT2188">
        <v>0.18</v>
      </c>
      <c r="AU2188" t="s">
        <v>143</v>
      </c>
      <c r="AV2188">
        <v>2</v>
      </c>
      <c r="AW2188">
        <v>2</v>
      </c>
      <c r="AX2188">
        <v>36171840</v>
      </c>
      <c r="AY2188">
        <v>1</v>
      </c>
      <c r="AZ2188">
        <v>0</v>
      </c>
      <c r="BA2188">
        <v>2169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CX2188">
        <f>Y2188*Source!I2166</f>
        <v>3.8924999999999994E-2</v>
      </c>
      <c r="CY2188">
        <f>AD2188</f>
        <v>0</v>
      </c>
      <c r="CZ2188">
        <f>AH2188</f>
        <v>0</v>
      </c>
      <c r="DA2188">
        <f>AL2188</f>
        <v>1</v>
      </c>
      <c r="DB2188">
        <f>ROUND((ROUND(AT2188*CZ2188,2)*1.25),2)</f>
        <v>0</v>
      </c>
      <c r="DC2188">
        <f>ROUND((ROUND(AT2188*AG2188,2)*1.25),2)</f>
        <v>0</v>
      </c>
    </row>
    <row r="2189" spans="1:107">
      <c r="A2189">
        <f>ROW(Source!A2166)</f>
        <v>2166</v>
      </c>
      <c r="B2189">
        <v>35806607</v>
      </c>
      <c r="C2189">
        <v>35814238</v>
      </c>
      <c r="D2189">
        <v>29172556</v>
      </c>
      <c r="E2189">
        <v>1</v>
      </c>
      <c r="F2189">
        <v>1</v>
      </c>
      <c r="G2189">
        <v>1</v>
      </c>
      <c r="H2189">
        <v>2</v>
      </c>
      <c r="I2189" t="s">
        <v>586</v>
      </c>
      <c r="J2189" t="s">
        <v>590</v>
      </c>
      <c r="K2189" t="s">
        <v>588</v>
      </c>
      <c r="L2189">
        <v>1368</v>
      </c>
      <c r="N2189">
        <v>1011</v>
      </c>
      <c r="O2189" t="s">
        <v>589</v>
      </c>
      <c r="P2189" t="s">
        <v>589</v>
      </c>
      <c r="Q2189">
        <v>1</v>
      </c>
      <c r="W2189">
        <v>0</v>
      </c>
      <c r="X2189">
        <v>-1302720870</v>
      </c>
      <c r="Y2189">
        <v>0.22499999999999998</v>
      </c>
      <c r="AA2189">
        <v>0</v>
      </c>
      <c r="AB2189">
        <v>466.71</v>
      </c>
      <c r="AC2189">
        <v>447.93</v>
      </c>
      <c r="AD2189">
        <v>0</v>
      </c>
      <c r="AE2189">
        <v>0</v>
      </c>
      <c r="AF2189">
        <v>31.26</v>
      </c>
      <c r="AG2189">
        <v>13.5</v>
      </c>
      <c r="AH2189">
        <v>0</v>
      </c>
      <c r="AI2189">
        <v>1</v>
      </c>
      <c r="AJ2189">
        <v>14.93</v>
      </c>
      <c r="AK2189">
        <v>33.18</v>
      </c>
      <c r="AL2189">
        <v>1</v>
      </c>
      <c r="AN2189">
        <v>0</v>
      </c>
      <c r="AO2189">
        <v>1</v>
      </c>
      <c r="AP2189">
        <v>1</v>
      </c>
      <c r="AQ2189">
        <v>0</v>
      </c>
      <c r="AR2189">
        <v>0</v>
      </c>
      <c r="AS2189" t="s">
        <v>3</v>
      </c>
      <c r="AT2189">
        <v>0.18</v>
      </c>
      <c r="AU2189" t="s">
        <v>143</v>
      </c>
      <c r="AV2189">
        <v>0</v>
      </c>
      <c r="AW2189">
        <v>2</v>
      </c>
      <c r="AX2189">
        <v>36171841</v>
      </c>
      <c r="AY2189">
        <v>1</v>
      </c>
      <c r="AZ2189">
        <v>0</v>
      </c>
      <c r="BA2189">
        <v>2170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CX2189">
        <f>Y2189*Source!I2166</f>
        <v>3.8924999999999994E-2</v>
      </c>
      <c r="CY2189">
        <f>AB2189</f>
        <v>466.71</v>
      </c>
      <c r="CZ2189">
        <f>AF2189</f>
        <v>31.26</v>
      </c>
      <c r="DA2189">
        <f>AJ2189</f>
        <v>14.93</v>
      </c>
      <c r="DB2189">
        <f>ROUND((ROUND(AT2189*CZ2189,2)*1.25),2)</f>
        <v>7.04</v>
      </c>
      <c r="DC2189">
        <f>ROUND((ROUND(AT2189*AG2189,2)*1.25),2)</f>
        <v>3.04</v>
      </c>
    </row>
    <row r="2190" spans="1:107">
      <c r="A2190">
        <f>ROW(Source!A2166)</f>
        <v>2166</v>
      </c>
      <c r="B2190">
        <v>35806607</v>
      </c>
      <c r="C2190">
        <v>35814238</v>
      </c>
      <c r="D2190">
        <v>29174591</v>
      </c>
      <c r="E2190">
        <v>1</v>
      </c>
      <c r="F2190">
        <v>1</v>
      </c>
      <c r="G2190">
        <v>1</v>
      </c>
      <c r="H2190">
        <v>2</v>
      </c>
      <c r="I2190" t="s">
        <v>612</v>
      </c>
      <c r="J2190" t="s">
        <v>642</v>
      </c>
      <c r="K2190" t="s">
        <v>614</v>
      </c>
      <c r="L2190">
        <v>1368</v>
      </c>
      <c r="N2190">
        <v>1011</v>
      </c>
      <c r="O2190" t="s">
        <v>589</v>
      </c>
      <c r="P2190" t="s">
        <v>589</v>
      </c>
      <c r="Q2190">
        <v>1</v>
      </c>
      <c r="W2190">
        <v>0</v>
      </c>
      <c r="X2190">
        <v>1598042632</v>
      </c>
      <c r="Y2190">
        <v>0.4</v>
      </c>
      <c r="AA2190">
        <v>0</v>
      </c>
      <c r="AB2190">
        <v>9.4700000000000006</v>
      </c>
      <c r="AC2190">
        <v>0</v>
      </c>
      <c r="AD2190">
        <v>0</v>
      </c>
      <c r="AE2190">
        <v>0</v>
      </c>
      <c r="AF2190">
        <v>0.95</v>
      </c>
      <c r="AG2190">
        <v>0</v>
      </c>
      <c r="AH2190">
        <v>0</v>
      </c>
      <c r="AI2190">
        <v>1</v>
      </c>
      <c r="AJ2190">
        <v>9.9700000000000006</v>
      </c>
      <c r="AK2190">
        <v>33.18</v>
      </c>
      <c r="AL2190">
        <v>1</v>
      </c>
      <c r="AN2190">
        <v>0</v>
      </c>
      <c r="AO2190">
        <v>1</v>
      </c>
      <c r="AP2190">
        <v>1</v>
      </c>
      <c r="AQ2190">
        <v>0</v>
      </c>
      <c r="AR2190">
        <v>0</v>
      </c>
      <c r="AS2190" t="s">
        <v>3</v>
      </c>
      <c r="AT2190">
        <v>0.32</v>
      </c>
      <c r="AU2190" t="s">
        <v>143</v>
      </c>
      <c r="AV2190">
        <v>0</v>
      </c>
      <c r="AW2190">
        <v>2</v>
      </c>
      <c r="AX2190">
        <v>36171842</v>
      </c>
      <c r="AY2190">
        <v>1</v>
      </c>
      <c r="AZ2190">
        <v>0</v>
      </c>
      <c r="BA2190">
        <v>2171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CX2190">
        <f>Y2190*Source!I2166</f>
        <v>6.9199999999999998E-2</v>
      </c>
      <c r="CY2190">
        <f>AB2190</f>
        <v>9.4700000000000006</v>
      </c>
      <c r="CZ2190">
        <f>AF2190</f>
        <v>0.95</v>
      </c>
      <c r="DA2190">
        <f>AJ2190</f>
        <v>9.9700000000000006</v>
      </c>
      <c r="DB2190">
        <f>ROUND((ROUND(AT2190*CZ2190,2)*1.25),2)</f>
        <v>0.38</v>
      </c>
      <c r="DC2190">
        <f>ROUND((ROUND(AT2190*AG2190,2)*1.25),2)</f>
        <v>0</v>
      </c>
    </row>
    <row r="2191" spans="1:107">
      <c r="A2191">
        <f>ROW(Source!A2166)</f>
        <v>2166</v>
      </c>
      <c r="B2191">
        <v>35806607</v>
      </c>
      <c r="C2191">
        <v>35814238</v>
      </c>
      <c r="D2191">
        <v>29174913</v>
      </c>
      <c r="E2191">
        <v>1</v>
      </c>
      <c r="F2191">
        <v>1</v>
      </c>
      <c r="G2191">
        <v>1</v>
      </c>
      <c r="H2191">
        <v>2</v>
      </c>
      <c r="I2191" t="s">
        <v>601</v>
      </c>
      <c r="J2191" t="s">
        <v>602</v>
      </c>
      <c r="K2191" t="s">
        <v>603</v>
      </c>
      <c r="L2191">
        <v>1368</v>
      </c>
      <c r="N2191">
        <v>1011</v>
      </c>
      <c r="O2191" t="s">
        <v>589</v>
      </c>
      <c r="P2191" t="s">
        <v>589</v>
      </c>
      <c r="Q2191">
        <v>1</v>
      </c>
      <c r="W2191">
        <v>0</v>
      </c>
      <c r="X2191">
        <v>458544584</v>
      </c>
      <c r="Y2191">
        <v>0.32500000000000001</v>
      </c>
      <c r="AA2191">
        <v>0</v>
      </c>
      <c r="AB2191">
        <v>932.72</v>
      </c>
      <c r="AC2191">
        <v>384.89</v>
      </c>
      <c r="AD2191">
        <v>0</v>
      </c>
      <c r="AE2191">
        <v>0</v>
      </c>
      <c r="AF2191">
        <v>87.17</v>
      </c>
      <c r="AG2191">
        <v>11.6</v>
      </c>
      <c r="AH2191">
        <v>0</v>
      </c>
      <c r="AI2191">
        <v>1</v>
      </c>
      <c r="AJ2191">
        <v>10.7</v>
      </c>
      <c r="AK2191">
        <v>33.18</v>
      </c>
      <c r="AL2191">
        <v>1</v>
      </c>
      <c r="AN2191">
        <v>0</v>
      </c>
      <c r="AO2191">
        <v>1</v>
      </c>
      <c r="AP2191">
        <v>1</v>
      </c>
      <c r="AQ2191">
        <v>0</v>
      </c>
      <c r="AR2191">
        <v>0</v>
      </c>
      <c r="AS2191" t="s">
        <v>3</v>
      </c>
      <c r="AT2191">
        <v>0.26</v>
      </c>
      <c r="AU2191" t="s">
        <v>143</v>
      </c>
      <c r="AV2191">
        <v>0</v>
      </c>
      <c r="AW2191">
        <v>2</v>
      </c>
      <c r="AX2191">
        <v>36171843</v>
      </c>
      <c r="AY2191">
        <v>1</v>
      </c>
      <c r="AZ2191">
        <v>0</v>
      </c>
      <c r="BA2191">
        <v>2172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CX2191">
        <f>Y2191*Source!I2166</f>
        <v>5.6224999999999997E-2</v>
      </c>
      <c r="CY2191">
        <f>AB2191</f>
        <v>932.72</v>
      </c>
      <c r="CZ2191">
        <f>AF2191</f>
        <v>87.17</v>
      </c>
      <c r="DA2191">
        <f>AJ2191</f>
        <v>10.7</v>
      </c>
      <c r="DB2191">
        <f>ROUND((ROUND(AT2191*CZ2191,2)*1.25),2)</f>
        <v>28.33</v>
      </c>
      <c r="DC2191">
        <f>ROUND((ROUND(AT2191*AG2191,2)*1.25),2)</f>
        <v>3.78</v>
      </c>
    </row>
    <row r="2192" spans="1:107">
      <c r="A2192">
        <f>ROW(Source!A2166)</f>
        <v>2166</v>
      </c>
      <c r="B2192">
        <v>35806607</v>
      </c>
      <c r="C2192">
        <v>35814238</v>
      </c>
      <c r="D2192">
        <v>29109162</v>
      </c>
      <c r="E2192">
        <v>1</v>
      </c>
      <c r="F2192">
        <v>1</v>
      </c>
      <c r="G2192">
        <v>1</v>
      </c>
      <c r="H2192">
        <v>3</v>
      </c>
      <c r="I2192" t="s">
        <v>645</v>
      </c>
      <c r="J2192" t="s">
        <v>646</v>
      </c>
      <c r="K2192" t="s">
        <v>647</v>
      </c>
      <c r="L2192">
        <v>1327</v>
      </c>
      <c r="N2192">
        <v>1005</v>
      </c>
      <c r="O2192" t="s">
        <v>165</v>
      </c>
      <c r="P2192" t="s">
        <v>165</v>
      </c>
      <c r="Q2192">
        <v>1</v>
      </c>
      <c r="W2192">
        <v>0</v>
      </c>
      <c r="X2192">
        <v>2002905425</v>
      </c>
      <c r="Y2192">
        <v>21</v>
      </c>
      <c r="AA2192">
        <v>33.75</v>
      </c>
      <c r="AB2192">
        <v>0</v>
      </c>
      <c r="AC2192">
        <v>0</v>
      </c>
      <c r="AD2192">
        <v>0</v>
      </c>
      <c r="AE2192">
        <v>5.71</v>
      </c>
      <c r="AF2192">
        <v>0</v>
      </c>
      <c r="AG2192">
        <v>0</v>
      </c>
      <c r="AH2192">
        <v>0</v>
      </c>
      <c r="AI2192">
        <v>5.91</v>
      </c>
      <c r="AJ2192">
        <v>1</v>
      </c>
      <c r="AK2192">
        <v>1</v>
      </c>
      <c r="AL2192">
        <v>1</v>
      </c>
      <c r="AN2192">
        <v>0</v>
      </c>
      <c r="AO2192">
        <v>1</v>
      </c>
      <c r="AP2192">
        <v>0</v>
      </c>
      <c r="AQ2192">
        <v>0</v>
      </c>
      <c r="AR2192">
        <v>0</v>
      </c>
      <c r="AS2192" t="s">
        <v>3</v>
      </c>
      <c r="AT2192">
        <v>21</v>
      </c>
      <c r="AU2192" t="s">
        <v>3</v>
      </c>
      <c r="AV2192">
        <v>0</v>
      </c>
      <c r="AW2192">
        <v>2</v>
      </c>
      <c r="AX2192">
        <v>36171844</v>
      </c>
      <c r="AY2192">
        <v>1</v>
      </c>
      <c r="AZ2192">
        <v>0</v>
      </c>
      <c r="BA2192">
        <v>2173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CX2192">
        <f>Y2192*Source!I2166</f>
        <v>3.6329999999999996</v>
      </c>
      <c r="CY2192">
        <f>AA2192</f>
        <v>33.75</v>
      </c>
      <c r="CZ2192">
        <f>AE2192</f>
        <v>5.71</v>
      </c>
      <c r="DA2192">
        <f>AI2192</f>
        <v>5.91</v>
      </c>
      <c r="DB2192">
        <f>ROUND(ROUND(AT2192*CZ2192,2),2)</f>
        <v>119.91</v>
      </c>
      <c r="DC2192">
        <f>ROUND(ROUND(AT2192*AG2192,2),2)</f>
        <v>0</v>
      </c>
    </row>
    <row r="2193" spans="1:107">
      <c r="A2193">
        <f>ROW(Source!A2166)</f>
        <v>2166</v>
      </c>
      <c r="B2193">
        <v>35806607</v>
      </c>
      <c r="C2193">
        <v>35814238</v>
      </c>
      <c r="D2193">
        <v>29131086</v>
      </c>
      <c r="E2193">
        <v>1</v>
      </c>
      <c r="F2193">
        <v>1</v>
      </c>
      <c r="G2193">
        <v>1</v>
      </c>
      <c r="H2193">
        <v>3</v>
      </c>
      <c r="I2193" t="s">
        <v>648</v>
      </c>
      <c r="J2193" t="s">
        <v>649</v>
      </c>
      <c r="K2193" t="s">
        <v>650</v>
      </c>
      <c r="L2193">
        <v>1339</v>
      </c>
      <c r="N2193">
        <v>1007</v>
      </c>
      <c r="O2193" t="s">
        <v>638</v>
      </c>
      <c r="P2193" t="s">
        <v>638</v>
      </c>
      <c r="Q2193">
        <v>1</v>
      </c>
      <c r="W2193">
        <v>0</v>
      </c>
      <c r="X2193">
        <v>135382931</v>
      </c>
      <c r="Y2193">
        <v>0.82</v>
      </c>
      <c r="AA2193">
        <v>6560.13</v>
      </c>
      <c r="AB2193">
        <v>0</v>
      </c>
      <c r="AC2193">
        <v>0</v>
      </c>
      <c r="AD2193">
        <v>0</v>
      </c>
      <c r="AE2193">
        <v>1970.01</v>
      </c>
      <c r="AF2193">
        <v>0</v>
      </c>
      <c r="AG2193">
        <v>0</v>
      </c>
      <c r="AH2193">
        <v>0</v>
      </c>
      <c r="AI2193">
        <v>3.33</v>
      </c>
      <c r="AJ2193">
        <v>1</v>
      </c>
      <c r="AK2193">
        <v>1</v>
      </c>
      <c r="AL2193">
        <v>1</v>
      </c>
      <c r="AN2193">
        <v>0</v>
      </c>
      <c r="AO2193">
        <v>1</v>
      </c>
      <c r="AP2193">
        <v>0</v>
      </c>
      <c r="AQ2193">
        <v>0</v>
      </c>
      <c r="AR2193">
        <v>0</v>
      </c>
      <c r="AS2193" t="s">
        <v>3</v>
      </c>
      <c r="AT2193">
        <v>0.82</v>
      </c>
      <c r="AU2193" t="s">
        <v>3</v>
      </c>
      <c r="AV2193">
        <v>0</v>
      </c>
      <c r="AW2193">
        <v>2</v>
      </c>
      <c r="AX2193">
        <v>36171845</v>
      </c>
      <c r="AY2193">
        <v>1</v>
      </c>
      <c r="AZ2193">
        <v>0</v>
      </c>
      <c r="BA2193">
        <v>2174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CX2193">
        <f>Y2193*Source!I2166</f>
        <v>0.14185999999999999</v>
      </c>
      <c r="CY2193">
        <f>AA2193</f>
        <v>6560.13</v>
      </c>
      <c r="CZ2193">
        <f>AE2193</f>
        <v>1970.01</v>
      </c>
      <c r="DA2193">
        <f>AI2193</f>
        <v>3.33</v>
      </c>
      <c r="DB2193">
        <f>ROUND(ROUND(AT2193*CZ2193,2),2)</f>
        <v>1615.41</v>
      </c>
      <c r="DC2193">
        <f>ROUND(ROUND(AT2193*AG2193,2),2)</f>
        <v>0</v>
      </c>
    </row>
    <row r="2194" spans="1:107">
      <c r="A2194">
        <f>ROW(Source!A2167)</f>
        <v>2167</v>
      </c>
      <c r="B2194">
        <v>35806607</v>
      </c>
      <c r="C2194">
        <v>35814265</v>
      </c>
      <c r="D2194">
        <v>18407150</v>
      </c>
      <c r="E2194">
        <v>1</v>
      </c>
      <c r="F2194">
        <v>1</v>
      </c>
      <c r="G2194">
        <v>1</v>
      </c>
      <c r="H2194">
        <v>1</v>
      </c>
      <c r="I2194" t="s">
        <v>599</v>
      </c>
      <c r="J2194" t="s">
        <v>3</v>
      </c>
      <c r="K2194" t="s">
        <v>600</v>
      </c>
      <c r="L2194">
        <v>1369</v>
      </c>
      <c r="N2194">
        <v>1013</v>
      </c>
      <c r="O2194" t="s">
        <v>583</v>
      </c>
      <c r="P2194" t="s">
        <v>583</v>
      </c>
      <c r="Q2194">
        <v>1</v>
      </c>
      <c r="W2194">
        <v>0</v>
      </c>
      <c r="X2194">
        <v>-931037793</v>
      </c>
      <c r="Y2194">
        <v>69.827999999999989</v>
      </c>
      <c r="AA2194">
        <v>0</v>
      </c>
      <c r="AB2194">
        <v>0</v>
      </c>
      <c r="AC2194">
        <v>0</v>
      </c>
      <c r="AD2194">
        <v>283.07</v>
      </c>
      <c r="AE2194">
        <v>0</v>
      </c>
      <c r="AF2194">
        <v>0</v>
      </c>
      <c r="AG2194">
        <v>0</v>
      </c>
      <c r="AH2194">
        <v>283.07</v>
      </c>
      <c r="AI2194">
        <v>1</v>
      </c>
      <c r="AJ2194">
        <v>1</v>
      </c>
      <c r="AK2194">
        <v>1</v>
      </c>
      <c r="AL2194">
        <v>1</v>
      </c>
      <c r="AN2194">
        <v>0</v>
      </c>
      <c r="AO2194">
        <v>1</v>
      </c>
      <c r="AP2194">
        <v>1</v>
      </c>
      <c r="AQ2194">
        <v>0</v>
      </c>
      <c r="AR2194">
        <v>0</v>
      </c>
      <c r="AS2194" t="s">
        <v>3</v>
      </c>
      <c r="AT2194">
        <v>60.72</v>
      </c>
      <c r="AU2194" t="s">
        <v>144</v>
      </c>
      <c r="AV2194">
        <v>1</v>
      </c>
      <c r="AW2194">
        <v>2</v>
      </c>
      <c r="AX2194">
        <v>35814274</v>
      </c>
      <c r="AY2194">
        <v>2</v>
      </c>
      <c r="AZ2194">
        <v>131072</v>
      </c>
      <c r="BA2194">
        <v>2175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CX2194">
        <f>Y2194*Source!I2167</f>
        <v>12.080243999999997</v>
      </c>
      <c r="CY2194">
        <f>AD2194</f>
        <v>283.07</v>
      </c>
      <c r="CZ2194">
        <f>AH2194</f>
        <v>283.07</v>
      </c>
      <c r="DA2194">
        <f>AL2194</f>
        <v>1</v>
      </c>
      <c r="DB2194">
        <f>ROUND((ROUND(AT2194*CZ2194,2)*1.15),2)</f>
        <v>19766.21</v>
      </c>
      <c r="DC2194">
        <f>ROUND((ROUND(AT2194*AG2194,2)*1.15),2)</f>
        <v>0</v>
      </c>
    </row>
    <row r="2195" spans="1:107">
      <c r="A2195">
        <f>ROW(Source!A2167)</f>
        <v>2167</v>
      </c>
      <c r="B2195">
        <v>35806607</v>
      </c>
      <c r="C2195">
        <v>35814265</v>
      </c>
      <c r="D2195">
        <v>121548</v>
      </c>
      <c r="E2195">
        <v>1</v>
      </c>
      <c r="F2195">
        <v>1</v>
      </c>
      <c r="G2195">
        <v>1</v>
      </c>
      <c r="H2195">
        <v>1</v>
      </c>
      <c r="I2195" t="s">
        <v>34</v>
      </c>
      <c r="J2195" t="s">
        <v>3</v>
      </c>
      <c r="K2195" t="s">
        <v>584</v>
      </c>
      <c r="L2195">
        <v>608254</v>
      </c>
      <c r="N2195">
        <v>1013</v>
      </c>
      <c r="O2195" t="s">
        <v>585</v>
      </c>
      <c r="P2195" t="s">
        <v>585</v>
      </c>
      <c r="Q2195">
        <v>1</v>
      </c>
      <c r="W2195">
        <v>0</v>
      </c>
      <c r="X2195">
        <v>-185737400</v>
      </c>
      <c r="Y2195">
        <v>0.72499999999999998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1</v>
      </c>
      <c r="AJ2195">
        <v>1</v>
      </c>
      <c r="AK2195">
        <v>1</v>
      </c>
      <c r="AL2195">
        <v>1</v>
      </c>
      <c r="AN2195">
        <v>0</v>
      </c>
      <c r="AO2195">
        <v>1</v>
      </c>
      <c r="AP2195">
        <v>1</v>
      </c>
      <c r="AQ2195">
        <v>0</v>
      </c>
      <c r="AR2195">
        <v>0</v>
      </c>
      <c r="AS2195" t="s">
        <v>3</v>
      </c>
      <c r="AT2195">
        <v>0.57999999999999996</v>
      </c>
      <c r="AU2195" t="s">
        <v>143</v>
      </c>
      <c r="AV2195">
        <v>2</v>
      </c>
      <c r="AW2195">
        <v>2</v>
      </c>
      <c r="AX2195">
        <v>35814275</v>
      </c>
      <c r="AY2195">
        <v>1</v>
      </c>
      <c r="AZ2195">
        <v>0</v>
      </c>
      <c r="BA2195">
        <v>2176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CX2195">
        <f>Y2195*Source!I2167</f>
        <v>0.12542499999999998</v>
      </c>
      <c r="CY2195">
        <f>AD2195</f>
        <v>0</v>
      </c>
      <c r="CZ2195">
        <f>AH2195</f>
        <v>0</v>
      </c>
      <c r="DA2195">
        <f>AL2195</f>
        <v>1</v>
      </c>
      <c r="DB2195">
        <f>ROUND((ROUND(AT2195*CZ2195,2)*1.25),2)</f>
        <v>0</v>
      </c>
      <c r="DC2195">
        <f>ROUND((ROUND(AT2195*AG2195,2)*1.25),2)</f>
        <v>0</v>
      </c>
    </row>
    <row r="2196" spans="1:107">
      <c r="A2196">
        <f>ROW(Source!A2167)</f>
        <v>2167</v>
      </c>
      <c r="B2196">
        <v>35806607</v>
      </c>
      <c r="C2196">
        <v>35814265</v>
      </c>
      <c r="D2196">
        <v>29172556</v>
      </c>
      <c r="E2196">
        <v>1</v>
      </c>
      <c r="F2196">
        <v>1</v>
      </c>
      <c r="G2196">
        <v>1</v>
      </c>
      <c r="H2196">
        <v>2</v>
      </c>
      <c r="I2196" t="s">
        <v>586</v>
      </c>
      <c r="J2196" t="s">
        <v>590</v>
      </c>
      <c r="K2196" t="s">
        <v>588</v>
      </c>
      <c r="L2196">
        <v>1368</v>
      </c>
      <c r="N2196">
        <v>1011</v>
      </c>
      <c r="O2196" t="s">
        <v>589</v>
      </c>
      <c r="P2196" t="s">
        <v>589</v>
      </c>
      <c r="Q2196">
        <v>1</v>
      </c>
      <c r="W2196">
        <v>0</v>
      </c>
      <c r="X2196">
        <v>-1302720870</v>
      </c>
      <c r="Y2196">
        <v>0.72499999999999998</v>
      </c>
      <c r="AA2196">
        <v>0</v>
      </c>
      <c r="AB2196">
        <v>466.71</v>
      </c>
      <c r="AC2196">
        <v>447.93</v>
      </c>
      <c r="AD2196">
        <v>0</v>
      </c>
      <c r="AE2196">
        <v>0</v>
      </c>
      <c r="AF2196">
        <v>31.26</v>
      </c>
      <c r="AG2196">
        <v>13.5</v>
      </c>
      <c r="AH2196">
        <v>0</v>
      </c>
      <c r="AI2196">
        <v>1</v>
      </c>
      <c r="AJ2196">
        <v>14.93</v>
      </c>
      <c r="AK2196">
        <v>33.18</v>
      </c>
      <c r="AL2196">
        <v>1</v>
      </c>
      <c r="AN2196">
        <v>0</v>
      </c>
      <c r="AO2196">
        <v>1</v>
      </c>
      <c r="AP2196">
        <v>1</v>
      </c>
      <c r="AQ2196">
        <v>0</v>
      </c>
      <c r="AR2196">
        <v>0</v>
      </c>
      <c r="AS2196" t="s">
        <v>3</v>
      </c>
      <c r="AT2196">
        <v>0.57999999999999996</v>
      </c>
      <c r="AU2196" t="s">
        <v>143</v>
      </c>
      <c r="AV2196">
        <v>0</v>
      </c>
      <c r="AW2196">
        <v>2</v>
      </c>
      <c r="AX2196">
        <v>35814276</v>
      </c>
      <c r="AY2196">
        <v>1</v>
      </c>
      <c r="AZ2196">
        <v>0</v>
      </c>
      <c r="BA2196">
        <v>2177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CX2196">
        <f>Y2196*Source!I2167</f>
        <v>0.12542499999999998</v>
      </c>
      <c r="CY2196">
        <f>AB2196</f>
        <v>466.71</v>
      </c>
      <c r="CZ2196">
        <f>AF2196</f>
        <v>31.26</v>
      </c>
      <c r="DA2196">
        <f>AJ2196</f>
        <v>14.93</v>
      </c>
      <c r="DB2196">
        <f>ROUND((ROUND(AT2196*CZ2196,2)*1.25),2)</f>
        <v>22.66</v>
      </c>
      <c r="DC2196">
        <f>ROUND((ROUND(AT2196*AG2196,2)*1.25),2)</f>
        <v>9.7899999999999991</v>
      </c>
    </row>
    <row r="2197" spans="1:107">
      <c r="A2197">
        <f>ROW(Source!A2167)</f>
        <v>2167</v>
      </c>
      <c r="B2197">
        <v>35806607</v>
      </c>
      <c r="C2197">
        <v>35814265</v>
      </c>
      <c r="D2197">
        <v>29174591</v>
      </c>
      <c r="E2197">
        <v>1</v>
      </c>
      <c r="F2197">
        <v>1</v>
      </c>
      <c r="G2197">
        <v>1</v>
      </c>
      <c r="H2197">
        <v>2</v>
      </c>
      <c r="I2197" t="s">
        <v>612</v>
      </c>
      <c r="J2197" t="s">
        <v>642</v>
      </c>
      <c r="K2197" t="s">
        <v>614</v>
      </c>
      <c r="L2197">
        <v>1368</v>
      </c>
      <c r="N2197">
        <v>1011</v>
      </c>
      <c r="O2197" t="s">
        <v>589</v>
      </c>
      <c r="P2197" t="s">
        <v>589</v>
      </c>
      <c r="Q2197">
        <v>1</v>
      </c>
      <c r="W2197">
        <v>0</v>
      </c>
      <c r="X2197">
        <v>1598042632</v>
      </c>
      <c r="Y2197">
        <v>1.0249999999999999</v>
      </c>
      <c r="AA2197">
        <v>0</v>
      </c>
      <c r="AB2197">
        <v>9.4700000000000006</v>
      </c>
      <c r="AC2197">
        <v>0</v>
      </c>
      <c r="AD2197">
        <v>0</v>
      </c>
      <c r="AE2197">
        <v>0</v>
      </c>
      <c r="AF2197">
        <v>0.95</v>
      </c>
      <c r="AG2197">
        <v>0</v>
      </c>
      <c r="AH2197">
        <v>0</v>
      </c>
      <c r="AI2197">
        <v>1</v>
      </c>
      <c r="AJ2197">
        <v>9.9700000000000006</v>
      </c>
      <c r="AK2197">
        <v>33.18</v>
      </c>
      <c r="AL2197">
        <v>1</v>
      </c>
      <c r="AN2197">
        <v>0</v>
      </c>
      <c r="AO2197">
        <v>1</v>
      </c>
      <c r="AP2197">
        <v>1</v>
      </c>
      <c r="AQ2197">
        <v>0</v>
      </c>
      <c r="AR2197">
        <v>0</v>
      </c>
      <c r="AS2197" t="s">
        <v>3</v>
      </c>
      <c r="AT2197">
        <v>0.82</v>
      </c>
      <c r="AU2197" t="s">
        <v>143</v>
      </c>
      <c r="AV2197">
        <v>0</v>
      </c>
      <c r="AW2197">
        <v>2</v>
      </c>
      <c r="AX2197">
        <v>35814277</v>
      </c>
      <c r="AY2197">
        <v>1</v>
      </c>
      <c r="AZ2197">
        <v>0</v>
      </c>
      <c r="BA2197">
        <v>2178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CX2197">
        <f>Y2197*Source!I2167</f>
        <v>0.17732499999999998</v>
      </c>
      <c r="CY2197">
        <f>AB2197</f>
        <v>9.4700000000000006</v>
      </c>
      <c r="CZ2197">
        <f>AF2197</f>
        <v>0.95</v>
      </c>
      <c r="DA2197">
        <f>AJ2197</f>
        <v>9.9700000000000006</v>
      </c>
      <c r="DB2197">
        <f>ROUND((ROUND(AT2197*CZ2197,2)*1.25),2)</f>
        <v>0.98</v>
      </c>
      <c r="DC2197">
        <f>ROUND((ROUND(AT2197*AG2197,2)*1.25),2)</f>
        <v>0</v>
      </c>
    </row>
    <row r="2198" spans="1:107">
      <c r="A2198">
        <f>ROW(Source!A2167)</f>
        <v>2167</v>
      </c>
      <c r="B2198">
        <v>35806607</v>
      </c>
      <c r="C2198">
        <v>35814265</v>
      </c>
      <c r="D2198">
        <v>29174661</v>
      </c>
      <c r="E2198">
        <v>1</v>
      </c>
      <c r="F2198">
        <v>1</v>
      </c>
      <c r="G2198">
        <v>1</v>
      </c>
      <c r="H2198">
        <v>2</v>
      </c>
      <c r="I2198" t="s">
        <v>651</v>
      </c>
      <c r="J2198" t="s">
        <v>652</v>
      </c>
      <c r="K2198" t="s">
        <v>653</v>
      </c>
      <c r="L2198">
        <v>1368</v>
      </c>
      <c r="N2198">
        <v>1011</v>
      </c>
      <c r="O2198" t="s">
        <v>589</v>
      </c>
      <c r="P2198" t="s">
        <v>589</v>
      </c>
      <c r="Q2198">
        <v>1</v>
      </c>
      <c r="W2198">
        <v>0</v>
      </c>
      <c r="X2198">
        <v>-2115030577</v>
      </c>
      <c r="Y2198">
        <v>3.375</v>
      </c>
      <c r="AA2198">
        <v>0</v>
      </c>
      <c r="AB2198">
        <v>25.44</v>
      </c>
      <c r="AC2198">
        <v>0</v>
      </c>
      <c r="AD2198">
        <v>0</v>
      </c>
      <c r="AE2198">
        <v>0</v>
      </c>
      <c r="AF2198">
        <v>2.09</v>
      </c>
      <c r="AG2198">
        <v>0</v>
      </c>
      <c r="AH2198">
        <v>0</v>
      </c>
      <c r="AI2198">
        <v>1</v>
      </c>
      <c r="AJ2198">
        <v>12.17</v>
      </c>
      <c r="AK2198">
        <v>33.18</v>
      </c>
      <c r="AL2198">
        <v>1</v>
      </c>
      <c r="AN2198">
        <v>0</v>
      </c>
      <c r="AO2198">
        <v>1</v>
      </c>
      <c r="AP2198">
        <v>1</v>
      </c>
      <c r="AQ2198">
        <v>0</v>
      </c>
      <c r="AR2198">
        <v>0</v>
      </c>
      <c r="AS2198" t="s">
        <v>3</v>
      </c>
      <c r="AT2198">
        <v>2.7</v>
      </c>
      <c r="AU2198" t="s">
        <v>143</v>
      </c>
      <c r="AV2198">
        <v>0</v>
      </c>
      <c r="AW2198">
        <v>2</v>
      </c>
      <c r="AX2198">
        <v>35814278</v>
      </c>
      <c r="AY2198">
        <v>1</v>
      </c>
      <c r="AZ2198">
        <v>0</v>
      </c>
      <c r="BA2198">
        <v>2179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CX2198">
        <f>Y2198*Source!I2167</f>
        <v>0.58387499999999992</v>
      </c>
      <c r="CY2198">
        <f>AB2198</f>
        <v>25.44</v>
      </c>
      <c r="CZ2198">
        <f>AF2198</f>
        <v>2.09</v>
      </c>
      <c r="DA2198">
        <f>AJ2198</f>
        <v>12.17</v>
      </c>
      <c r="DB2198">
        <f>ROUND((ROUND(AT2198*CZ2198,2)*1.25),2)</f>
        <v>7.05</v>
      </c>
      <c r="DC2198">
        <f>ROUND((ROUND(AT2198*AG2198,2)*1.25),2)</f>
        <v>0</v>
      </c>
    </row>
    <row r="2199" spans="1:107">
      <c r="A2199">
        <f>ROW(Source!A2167)</f>
        <v>2167</v>
      </c>
      <c r="B2199">
        <v>35806607</v>
      </c>
      <c r="C2199">
        <v>35814265</v>
      </c>
      <c r="D2199">
        <v>29174913</v>
      </c>
      <c r="E2199">
        <v>1</v>
      </c>
      <c r="F2199">
        <v>1</v>
      </c>
      <c r="G2199">
        <v>1</v>
      </c>
      <c r="H2199">
        <v>2</v>
      </c>
      <c r="I2199" t="s">
        <v>601</v>
      </c>
      <c r="J2199" t="s">
        <v>602</v>
      </c>
      <c r="K2199" t="s">
        <v>603</v>
      </c>
      <c r="L2199">
        <v>1368</v>
      </c>
      <c r="N2199">
        <v>1011</v>
      </c>
      <c r="O2199" t="s">
        <v>589</v>
      </c>
      <c r="P2199" t="s">
        <v>589</v>
      </c>
      <c r="Q2199">
        <v>1</v>
      </c>
      <c r="W2199">
        <v>0</v>
      </c>
      <c r="X2199">
        <v>458544584</v>
      </c>
      <c r="Y2199">
        <v>1.05</v>
      </c>
      <c r="AA2199">
        <v>0</v>
      </c>
      <c r="AB2199">
        <v>932.72</v>
      </c>
      <c r="AC2199">
        <v>384.89</v>
      </c>
      <c r="AD2199">
        <v>0</v>
      </c>
      <c r="AE2199">
        <v>0</v>
      </c>
      <c r="AF2199">
        <v>87.17</v>
      </c>
      <c r="AG2199">
        <v>11.6</v>
      </c>
      <c r="AH2199">
        <v>0</v>
      </c>
      <c r="AI2199">
        <v>1</v>
      </c>
      <c r="AJ2199">
        <v>10.7</v>
      </c>
      <c r="AK2199">
        <v>33.18</v>
      </c>
      <c r="AL2199">
        <v>1</v>
      </c>
      <c r="AN2199">
        <v>0</v>
      </c>
      <c r="AO2199">
        <v>1</v>
      </c>
      <c r="AP2199">
        <v>1</v>
      </c>
      <c r="AQ2199">
        <v>0</v>
      </c>
      <c r="AR2199">
        <v>0</v>
      </c>
      <c r="AS2199" t="s">
        <v>3</v>
      </c>
      <c r="AT2199">
        <v>0.84</v>
      </c>
      <c r="AU2199" t="s">
        <v>143</v>
      </c>
      <c r="AV2199">
        <v>0</v>
      </c>
      <c r="AW2199">
        <v>2</v>
      </c>
      <c r="AX2199">
        <v>35814279</v>
      </c>
      <c r="AY2199">
        <v>1</v>
      </c>
      <c r="AZ2199">
        <v>0</v>
      </c>
      <c r="BA2199">
        <v>2180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CX2199">
        <f>Y2199*Source!I2167</f>
        <v>0.18165000000000001</v>
      </c>
      <c r="CY2199">
        <f>AB2199</f>
        <v>932.72</v>
      </c>
      <c r="CZ2199">
        <f>AF2199</f>
        <v>87.17</v>
      </c>
      <c r="DA2199">
        <f>AJ2199</f>
        <v>10.7</v>
      </c>
      <c r="DB2199">
        <f>ROUND((ROUND(AT2199*CZ2199,2)*1.25),2)</f>
        <v>91.53</v>
      </c>
      <c r="DC2199">
        <f>ROUND((ROUND(AT2199*AG2199,2)*1.25),2)</f>
        <v>12.18</v>
      </c>
    </row>
    <row r="2200" spans="1:107">
      <c r="A2200">
        <f>ROW(Source!A2167)</f>
        <v>2167</v>
      </c>
      <c r="B2200">
        <v>35806607</v>
      </c>
      <c r="C2200">
        <v>35814265</v>
      </c>
      <c r="D2200">
        <v>29114332</v>
      </c>
      <c r="E2200">
        <v>1</v>
      </c>
      <c r="F2200">
        <v>1</v>
      </c>
      <c r="G2200">
        <v>1</v>
      </c>
      <c r="H2200">
        <v>3</v>
      </c>
      <c r="I2200" t="s">
        <v>628</v>
      </c>
      <c r="J2200" t="s">
        <v>654</v>
      </c>
      <c r="K2200" t="s">
        <v>630</v>
      </c>
      <c r="L2200">
        <v>1348</v>
      </c>
      <c r="N2200">
        <v>1009</v>
      </c>
      <c r="O2200" t="s">
        <v>29</v>
      </c>
      <c r="P2200" t="s">
        <v>29</v>
      </c>
      <c r="Q2200">
        <v>1000</v>
      </c>
      <c r="W2200">
        <v>0</v>
      </c>
      <c r="X2200">
        <v>233971917</v>
      </c>
      <c r="Y2200">
        <v>1.23E-2</v>
      </c>
      <c r="AA2200">
        <v>54619.68</v>
      </c>
      <c r="AB2200">
        <v>0</v>
      </c>
      <c r="AC2200">
        <v>0</v>
      </c>
      <c r="AD2200">
        <v>0</v>
      </c>
      <c r="AE2200">
        <v>11978</v>
      </c>
      <c r="AF2200">
        <v>0</v>
      </c>
      <c r="AG2200">
        <v>0</v>
      </c>
      <c r="AH2200">
        <v>0</v>
      </c>
      <c r="AI2200">
        <v>4.5599999999999996</v>
      </c>
      <c r="AJ2200">
        <v>1</v>
      </c>
      <c r="AK2200">
        <v>1</v>
      </c>
      <c r="AL2200">
        <v>1</v>
      </c>
      <c r="AN2200">
        <v>0</v>
      </c>
      <c r="AO2200">
        <v>1</v>
      </c>
      <c r="AP2200">
        <v>0</v>
      </c>
      <c r="AQ2200">
        <v>0</v>
      </c>
      <c r="AR2200">
        <v>0</v>
      </c>
      <c r="AS2200" t="s">
        <v>3</v>
      </c>
      <c r="AT2200">
        <v>1.23E-2</v>
      </c>
      <c r="AU2200" t="s">
        <v>3</v>
      </c>
      <c r="AV2200">
        <v>0</v>
      </c>
      <c r="AW2200">
        <v>2</v>
      </c>
      <c r="AX2200">
        <v>35814280</v>
      </c>
      <c r="AY2200">
        <v>1</v>
      </c>
      <c r="AZ2200">
        <v>0</v>
      </c>
      <c r="BA2200">
        <v>2181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CX2200">
        <f>Y2200*Source!I2167</f>
        <v>2.1278999999999998E-3</v>
      </c>
      <c r="CY2200">
        <f>AA2200</f>
        <v>54619.68</v>
      </c>
      <c r="CZ2200">
        <f>AE2200</f>
        <v>11978</v>
      </c>
      <c r="DA2200">
        <f>AI2200</f>
        <v>4.5599999999999996</v>
      </c>
      <c r="DB2200">
        <f>ROUND(ROUND(AT2200*CZ2200,2),2)</f>
        <v>147.33000000000001</v>
      </c>
      <c r="DC2200">
        <f>ROUND(ROUND(AT2200*AG2200,2),2)</f>
        <v>0</v>
      </c>
    </row>
    <row r="2201" spans="1:107">
      <c r="A2201">
        <f>ROW(Source!A2167)</f>
        <v>2167</v>
      </c>
      <c r="B2201">
        <v>35806607</v>
      </c>
      <c r="C2201">
        <v>35814265</v>
      </c>
      <c r="D2201">
        <v>29130788</v>
      </c>
      <c r="E2201">
        <v>1</v>
      </c>
      <c r="F2201">
        <v>1</v>
      </c>
      <c r="G2201">
        <v>1</v>
      </c>
      <c r="H2201">
        <v>3</v>
      </c>
      <c r="I2201" t="s">
        <v>655</v>
      </c>
      <c r="J2201" t="s">
        <v>656</v>
      </c>
      <c r="K2201" t="s">
        <v>657</v>
      </c>
      <c r="L2201">
        <v>1339</v>
      </c>
      <c r="N2201">
        <v>1007</v>
      </c>
      <c r="O2201" t="s">
        <v>638</v>
      </c>
      <c r="P2201" t="s">
        <v>638</v>
      </c>
      <c r="Q2201">
        <v>1</v>
      </c>
      <c r="W2201">
        <v>0</v>
      </c>
      <c r="X2201">
        <v>23409818</v>
      </c>
      <c r="Y2201">
        <v>2.88</v>
      </c>
      <c r="AA2201">
        <v>14208.11</v>
      </c>
      <c r="AB2201">
        <v>0</v>
      </c>
      <c r="AC2201">
        <v>0</v>
      </c>
      <c r="AD2201">
        <v>0</v>
      </c>
      <c r="AE2201">
        <v>2156.0100000000002</v>
      </c>
      <c r="AF2201">
        <v>0</v>
      </c>
      <c r="AG2201">
        <v>0</v>
      </c>
      <c r="AH2201">
        <v>0</v>
      </c>
      <c r="AI2201">
        <v>6.59</v>
      </c>
      <c r="AJ2201">
        <v>1</v>
      </c>
      <c r="AK2201">
        <v>1</v>
      </c>
      <c r="AL2201">
        <v>1</v>
      </c>
      <c r="AN2201">
        <v>0</v>
      </c>
      <c r="AO2201">
        <v>1</v>
      </c>
      <c r="AP2201">
        <v>0</v>
      </c>
      <c r="AQ2201">
        <v>0</v>
      </c>
      <c r="AR2201">
        <v>0</v>
      </c>
      <c r="AS2201" t="s">
        <v>3</v>
      </c>
      <c r="AT2201">
        <v>2.88</v>
      </c>
      <c r="AU2201" t="s">
        <v>3</v>
      </c>
      <c r="AV2201">
        <v>0</v>
      </c>
      <c r="AW2201">
        <v>2</v>
      </c>
      <c r="AX2201">
        <v>35814281</v>
      </c>
      <c r="AY2201">
        <v>1</v>
      </c>
      <c r="AZ2201">
        <v>0</v>
      </c>
      <c r="BA2201">
        <v>2182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CX2201">
        <f>Y2201*Source!I2167</f>
        <v>0.49823999999999996</v>
      </c>
      <c r="CY2201">
        <f>AA2201</f>
        <v>14208.11</v>
      </c>
      <c r="CZ2201">
        <f>AE2201</f>
        <v>2156.0100000000002</v>
      </c>
      <c r="DA2201">
        <f>AI2201</f>
        <v>6.59</v>
      </c>
      <c r="DB2201">
        <f>ROUND(ROUND(AT2201*CZ2201,2),2)</f>
        <v>6209.31</v>
      </c>
      <c r="DC2201">
        <f>ROUND(ROUND(AT2201*AG2201,2),2)</f>
        <v>0</v>
      </c>
    </row>
    <row r="2202" spans="1:107">
      <c r="A2202">
        <f>ROW(Source!A2168)</f>
        <v>2168</v>
      </c>
      <c r="B2202">
        <v>35806607</v>
      </c>
      <c r="C2202">
        <v>35814282</v>
      </c>
      <c r="D2202">
        <v>18408291</v>
      </c>
      <c r="E2202">
        <v>1</v>
      </c>
      <c r="F2202">
        <v>1</v>
      </c>
      <c r="G2202">
        <v>1</v>
      </c>
      <c r="H2202">
        <v>1</v>
      </c>
      <c r="I2202" t="s">
        <v>658</v>
      </c>
      <c r="J2202" t="s">
        <v>3</v>
      </c>
      <c r="K2202" t="s">
        <v>659</v>
      </c>
      <c r="L2202">
        <v>1369</v>
      </c>
      <c r="N2202">
        <v>1013</v>
      </c>
      <c r="O2202" t="s">
        <v>583</v>
      </c>
      <c r="P2202" t="s">
        <v>583</v>
      </c>
      <c r="Q2202">
        <v>1</v>
      </c>
      <c r="W2202">
        <v>0</v>
      </c>
      <c r="X2202">
        <v>1933892413</v>
      </c>
      <c r="Y2202">
        <v>35.948999999999998</v>
      </c>
      <c r="AA2202">
        <v>0</v>
      </c>
      <c r="AB2202">
        <v>0</v>
      </c>
      <c r="AC2202">
        <v>0</v>
      </c>
      <c r="AD2202">
        <v>271.12</v>
      </c>
      <c r="AE2202">
        <v>0</v>
      </c>
      <c r="AF2202">
        <v>0</v>
      </c>
      <c r="AG2202">
        <v>0</v>
      </c>
      <c r="AH2202">
        <v>271.12</v>
      </c>
      <c r="AI2202">
        <v>1</v>
      </c>
      <c r="AJ2202">
        <v>1</v>
      </c>
      <c r="AK2202">
        <v>1</v>
      </c>
      <c r="AL2202">
        <v>1</v>
      </c>
      <c r="AN2202">
        <v>0</v>
      </c>
      <c r="AO2202">
        <v>1</v>
      </c>
      <c r="AP2202">
        <v>1</v>
      </c>
      <c r="AQ2202">
        <v>0</v>
      </c>
      <c r="AR2202">
        <v>0</v>
      </c>
      <c r="AS2202" t="s">
        <v>3</v>
      </c>
      <c r="AT2202">
        <v>31.26</v>
      </c>
      <c r="AU2202" t="s">
        <v>144</v>
      </c>
      <c r="AV2202">
        <v>1</v>
      </c>
      <c r="AW2202">
        <v>2</v>
      </c>
      <c r="AX2202">
        <v>35814290</v>
      </c>
      <c r="AY2202">
        <v>2</v>
      </c>
      <c r="AZ2202">
        <v>131072</v>
      </c>
      <c r="BA2202">
        <v>2183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CX2202">
        <f>Y2202*Source!I2168</f>
        <v>6.2191769999999993</v>
      </c>
      <c r="CY2202">
        <f>AD2202</f>
        <v>271.12</v>
      </c>
      <c r="CZ2202">
        <f>AH2202</f>
        <v>271.12</v>
      </c>
      <c r="DA2202">
        <f>AL2202</f>
        <v>1</v>
      </c>
      <c r="DB2202">
        <f>ROUND((ROUND(AT2202*CZ2202,2)*1.15),2)</f>
        <v>9746.49</v>
      </c>
      <c r="DC2202">
        <f>ROUND((ROUND(AT2202*AG2202,2)*1.15),2)</f>
        <v>0</v>
      </c>
    </row>
    <row r="2203" spans="1:107">
      <c r="A2203">
        <f>ROW(Source!A2168)</f>
        <v>2168</v>
      </c>
      <c r="B2203">
        <v>35806607</v>
      </c>
      <c r="C2203">
        <v>35814282</v>
      </c>
      <c r="D2203">
        <v>121548</v>
      </c>
      <c r="E2203">
        <v>1</v>
      </c>
      <c r="F2203">
        <v>1</v>
      </c>
      <c r="G2203">
        <v>1</v>
      </c>
      <c r="H2203">
        <v>1</v>
      </c>
      <c r="I2203" t="s">
        <v>34</v>
      </c>
      <c r="J2203" t="s">
        <v>3</v>
      </c>
      <c r="K2203" t="s">
        <v>584</v>
      </c>
      <c r="L2203">
        <v>608254</v>
      </c>
      <c r="N2203">
        <v>1013</v>
      </c>
      <c r="O2203" t="s">
        <v>585</v>
      </c>
      <c r="P2203" t="s">
        <v>585</v>
      </c>
      <c r="Q2203">
        <v>1</v>
      </c>
      <c r="W2203">
        <v>0</v>
      </c>
      <c r="X2203">
        <v>-185737400</v>
      </c>
      <c r="Y2203">
        <v>8.375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1</v>
      </c>
      <c r="AJ2203">
        <v>1</v>
      </c>
      <c r="AK2203">
        <v>1</v>
      </c>
      <c r="AL2203">
        <v>1</v>
      </c>
      <c r="AN2203">
        <v>0</v>
      </c>
      <c r="AO2203">
        <v>1</v>
      </c>
      <c r="AP2203">
        <v>1</v>
      </c>
      <c r="AQ2203">
        <v>0</v>
      </c>
      <c r="AR2203">
        <v>0</v>
      </c>
      <c r="AS2203" t="s">
        <v>3</v>
      </c>
      <c r="AT2203">
        <v>6.7</v>
      </c>
      <c r="AU2203" t="s">
        <v>143</v>
      </c>
      <c r="AV2203">
        <v>2</v>
      </c>
      <c r="AW2203">
        <v>2</v>
      </c>
      <c r="AX2203">
        <v>35814291</v>
      </c>
      <c r="AY2203">
        <v>1</v>
      </c>
      <c r="AZ2203">
        <v>0</v>
      </c>
      <c r="BA2203">
        <v>2184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CX2203">
        <f>Y2203*Source!I2168</f>
        <v>1.4488749999999999</v>
      </c>
      <c r="CY2203">
        <f>AD2203</f>
        <v>0</v>
      </c>
      <c r="CZ2203">
        <f>AH2203</f>
        <v>0</v>
      </c>
      <c r="DA2203">
        <f>AL2203</f>
        <v>1</v>
      </c>
      <c r="DB2203">
        <f>ROUND((ROUND(AT2203*CZ2203,2)*1.25),2)</f>
        <v>0</v>
      </c>
      <c r="DC2203">
        <f>ROUND((ROUND(AT2203*AG2203,2)*1.25),2)</f>
        <v>0</v>
      </c>
    </row>
    <row r="2204" spans="1:107">
      <c r="A2204">
        <f>ROW(Source!A2168)</f>
        <v>2168</v>
      </c>
      <c r="B2204">
        <v>35806607</v>
      </c>
      <c r="C2204">
        <v>35814282</v>
      </c>
      <c r="D2204">
        <v>29172710</v>
      </c>
      <c r="E2204">
        <v>1</v>
      </c>
      <c r="F2204">
        <v>1</v>
      </c>
      <c r="G2204">
        <v>1</v>
      </c>
      <c r="H2204">
        <v>2</v>
      </c>
      <c r="I2204" t="s">
        <v>593</v>
      </c>
      <c r="J2204" t="s">
        <v>594</v>
      </c>
      <c r="K2204" t="s">
        <v>595</v>
      </c>
      <c r="L2204">
        <v>1368</v>
      </c>
      <c r="N2204">
        <v>1011</v>
      </c>
      <c r="O2204" t="s">
        <v>589</v>
      </c>
      <c r="P2204" t="s">
        <v>589</v>
      </c>
      <c r="Q2204">
        <v>1</v>
      </c>
      <c r="W2204">
        <v>0</v>
      </c>
      <c r="X2204">
        <v>-1676841219</v>
      </c>
      <c r="Y2204">
        <v>8.375</v>
      </c>
      <c r="AA2204">
        <v>0</v>
      </c>
      <c r="AB2204">
        <v>539.16</v>
      </c>
      <c r="AC2204">
        <v>333.79</v>
      </c>
      <c r="AD2204">
        <v>0</v>
      </c>
      <c r="AE2204">
        <v>0</v>
      </c>
      <c r="AF2204">
        <v>46.56</v>
      </c>
      <c r="AG2204">
        <v>10.06</v>
      </c>
      <c r="AH2204">
        <v>0</v>
      </c>
      <c r="AI2204">
        <v>1</v>
      </c>
      <c r="AJ2204">
        <v>11.58</v>
      </c>
      <c r="AK2204">
        <v>33.18</v>
      </c>
      <c r="AL2204">
        <v>1</v>
      </c>
      <c r="AN2204">
        <v>0</v>
      </c>
      <c r="AO2204">
        <v>1</v>
      </c>
      <c r="AP2204">
        <v>1</v>
      </c>
      <c r="AQ2204">
        <v>0</v>
      </c>
      <c r="AR2204">
        <v>0</v>
      </c>
      <c r="AS2204" t="s">
        <v>3</v>
      </c>
      <c r="AT2204">
        <v>6.7</v>
      </c>
      <c r="AU2204" t="s">
        <v>143</v>
      </c>
      <c r="AV2204">
        <v>0</v>
      </c>
      <c r="AW2204">
        <v>2</v>
      </c>
      <c r="AX2204">
        <v>35814292</v>
      </c>
      <c r="AY2204">
        <v>1</v>
      </c>
      <c r="AZ2204">
        <v>0</v>
      </c>
      <c r="BA2204">
        <v>2185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CX2204">
        <f>Y2204*Source!I2168</f>
        <v>1.4488749999999999</v>
      </c>
      <c r="CY2204">
        <f>AB2204</f>
        <v>539.16</v>
      </c>
      <c r="CZ2204">
        <f>AF2204</f>
        <v>46.56</v>
      </c>
      <c r="DA2204">
        <f>AJ2204</f>
        <v>11.58</v>
      </c>
      <c r="DB2204">
        <f>ROUND((ROUND(AT2204*CZ2204,2)*1.25),2)</f>
        <v>389.94</v>
      </c>
      <c r="DC2204">
        <f>ROUND((ROUND(AT2204*AG2204,2)*1.25),2)</f>
        <v>84.25</v>
      </c>
    </row>
    <row r="2205" spans="1:107">
      <c r="A2205">
        <f>ROW(Source!A2168)</f>
        <v>2168</v>
      </c>
      <c r="B2205">
        <v>35806607</v>
      </c>
      <c r="C2205">
        <v>35814282</v>
      </c>
      <c r="D2205">
        <v>29173472</v>
      </c>
      <c r="E2205">
        <v>1</v>
      </c>
      <c r="F2205">
        <v>1</v>
      </c>
      <c r="G2205">
        <v>1</v>
      </c>
      <c r="H2205">
        <v>2</v>
      </c>
      <c r="I2205" t="s">
        <v>660</v>
      </c>
      <c r="J2205" t="s">
        <v>661</v>
      </c>
      <c r="K2205" t="s">
        <v>662</v>
      </c>
      <c r="L2205">
        <v>1368</v>
      </c>
      <c r="N2205">
        <v>1011</v>
      </c>
      <c r="O2205" t="s">
        <v>589</v>
      </c>
      <c r="P2205" t="s">
        <v>589</v>
      </c>
      <c r="Q2205">
        <v>1</v>
      </c>
      <c r="W2205">
        <v>0</v>
      </c>
      <c r="X2205">
        <v>275932499</v>
      </c>
      <c r="Y2205">
        <v>13.75</v>
      </c>
      <c r="AA2205">
        <v>0</v>
      </c>
      <c r="AB2205">
        <v>12.75</v>
      </c>
      <c r="AC2205">
        <v>0</v>
      </c>
      <c r="AD2205">
        <v>0</v>
      </c>
      <c r="AE2205">
        <v>0</v>
      </c>
      <c r="AF2205">
        <v>3</v>
      </c>
      <c r="AG2205">
        <v>0</v>
      </c>
      <c r="AH2205">
        <v>0</v>
      </c>
      <c r="AI2205">
        <v>1</v>
      </c>
      <c r="AJ2205">
        <v>4.25</v>
      </c>
      <c r="AK2205">
        <v>33.18</v>
      </c>
      <c r="AL2205">
        <v>1</v>
      </c>
      <c r="AN2205">
        <v>0</v>
      </c>
      <c r="AO2205">
        <v>1</v>
      </c>
      <c r="AP2205">
        <v>1</v>
      </c>
      <c r="AQ2205">
        <v>0</v>
      </c>
      <c r="AR2205">
        <v>0</v>
      </c>
      <c r="AS2205" t="s">
        <v>3</v>
      </c>
      <c r="AT2205">
        <v>11</v>
      </c>
      <c r="AU2205" t="s">
        <v>143</v>
      </c>
      <c r="AV2205">
        <v>0</v>
      </c>
      <c r="AW2205">
        <v>2</v>
      </c>
      <c r="AX2205">
        <v>35814293</v>
      </c>
      <c r="AY2205">
        <v>1</v>
      </c>
      <c r="AZ2205">
        <v>0</v>
      </c>
      <c r="BA2205">
        <v>2186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CX2205">
        <f>Y2205*Source!I2168</f>
        <v>2.3787499999999997</v>
      </c>
      <c r="CY2205">
        <f>AB2205</f>
        <v>12.75</v>
      </c>
      <c r="CZ2205">
        <f>AF2205</f>
        <v>3</v>
      </c>
      <c r="DA2205">
        <f>AJ2205</f>
        <v>4.25</v>
      </c>
      <c r="DB2205">
        <f>ROUND((ROUND(AT2205*CZ2205,2)*1.25),2)</f>
        <v>41.25</v>
      </c>
      <c r="DC2205">
        <f>ROUND((ROUND(AT2205*AG2205,2)*1.25),2)</f>
        <v>0</v>
      </c>
    </row>
    <row r="2206" spans="1:107">
      <c r="A2206">
        <f>ROW(Source!A2168)</f>
        <v>2168</v>
      </c>
      <c r="B2206">
        <v>35806607</v>
      </c>
      <c r="C2206">
        <v>35814282</v>
      </c>
      <c r="D2206">
        <v>29174913</v>
      </c>
      <c r="E2206">
        <v>1</v>
      </c>
      <c r="F2206">
        <v>1</v>
      </c>
      <c r="G2206">
        <v>1</v>
      </c>
      <c r="H2206">
        <v>2</v>
      </c>
      <c r="I2206" t="s">
        <v>601</v>
      </c>
      <c r="J2206" t="s">
        <v>602</v>
      </c>
      <c r="K2206" t="s">
        <v>603</v>
      </c>
      <c r="L2206">
        <v>1368</v>
      </c>
      <c r="N2206">
        <v>1011</v>
      </c>
      <c r="O2206" t="s">
        <v>589</v>
      </c>
      <c r="P2206" t="s">
        <v>589</v>
      </c>
      <c r="Q2206">
        <v>1</v>
      </c>
      <c r="W2206">
        <v>0</v>
      </c>
      <c r="X2206">
        <v>458544584</v>
      </c>
      <c r="Y2206">
        <v>0.4375</v>
      </c>
      <c r="AA2206">
        <v>0</v>
      </c>
      <c r="AB2206">
        <v>932.72</v>
      </c>
      <c r="AC2206">
        <v>384.89</v>
      </c>
      <c r="AD2206">
        <v>0</v>
      </c>
      <c r="AE2206">
        <v>0</v>
      </c>
      <c r="AF2206">
        <v>87.17</v>
      </c>
      <c r="AG2206">
        <v>11.6</v>
      </c>
      <c r="AH2206">
        <v>0</v>
      </c>
      <c r="AI2206">
        <v>1</v>
      </c>
      <c r="AJ2206">
        <v>10.7</v>
      </c>
      <c r="AK2206">
        <v>33.18</v>
      </c>
      <c r="AL2206">
        <v>1</v>
      </c>
      <c r="AN2206">
        <v>0</v>
      </c>
      <c r="AO2206">
        <v>1</v>
      </c>
      <c r="AP2206">
        <v>1</v>
      </c>
      <c r="AQ2206">
        <v>0</v>
      </c>
      <c r="AR2206">
        <v>0</v>
      </c>
      <c r="AS2206" t="s">
        <v>3</v>
      </c>
      <c r="AT2206">
        <v>0.35</v>
      </c>
      <c r="AU2206" t="s">
        <v>143</v>
      </c>
      <c r="AV2206">
        <v>0</v>
      </c>
      <c r="AW2206">
        <v>2</v>
      </c>
      <c r="AX2206">
        <v>35814294</v>
      </c>
      <c r="AY2206">
        <v>1</v>
      </c>
      <c r="AZ2206">
        <v>0</v>
      </c>
      <c r="BA2206">
        <v>2187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CX2206">
        <f>Y2206*Source!I2168</f>
        <v>7.5687499999999991E-2</v>
      </c>
      <c r="CY2206">
        <f>AB2206</f>
        <v>932.72</v>
      </c>
      <c r="CZ2206">
        <f>AF2206</f>
        <v>87.17</v>
      </c>
      <c r="DA2206">
        <f>AJ2206</f>
        <v>10.7</v>
      </c>
      <c r="DB2206">
        <f>ROUND((ROUND(AT2206*CZ2206,2)*1.25),2)</f>
        <v>38.14</v>
      </c>
      <c r="DC2206">
        <f>ROUND((ROUND(AT2206*AG2206,2)*1.25),2)</f>
        <v>5.08</v>
      </c>
    </row>
    <row r="2207" spans="1:107">
      <c r="A2207">
        <f>ROW(Source!A2168)</f>
        <v>2168</v>
      </c>
      <c r="B2207">
        <v>35806607</v>
      </c>
      <c r="C2207">
        <v>35814282</v>
      </c>
      <c r="D2207">
        <v>29114687</v>
      </c>
      <c r="E2207">
        <v>1</v>
      </c>
      <c r="F2207">
        <v>1</v>
      </c>
      <c r="G2207">
        <v>1</v>
      </c>
      <c r="H2207">
        <v>3</v>
      </c>
      <c r="I2207" t="s">
        <v>663</v>
      </c>
      <c r="J2207" t="s">
        <v>664</v>
      </c>
      <c r="K2207" t="s">
        <v>665</v>
      </c>
      <c r="L2207">
        <v>1348</v>
      </c>
      <c r="N2207">
        <v>1009</v>
      </c>
      <c r="O2207" t="s">
        <v>29</v>
      </c>
      <c r="P2207" t="s">
        <v>29</v>
      </c>
      <c r="Q2207">
        <v>1000</v>
      </c>
      <c r="W2207">
        <v>0</v>
      </c>
      <c r="X2207">
        <v>157955001</v>
      </c>
      <c r="Y2207">
        <v>1.8E-3</v>
      </c>
      <c r="AA2207">
        <v>105069.06</v>
      </c>
      <c r="AB2207">
        <v>0</v>
      </c>
      <c r="AC2207">
        <v>0</v>
      </c>
      <c r="AD2207">
        <v>0</v>
      </c>
      <c r="AE2207">
        <v>16974</v>
      </c>
      <c r="AF2207">
        <v>0</v>
      </c>
      <c r="AG2207">
        <v>0</v>
      </c>
      <c r="AH2207">
        <v>0</v>
      </c>
      <c r="AI2207">
        <v>6.19</v>
      </c>
      <c r="AJ2207">
        <v>1</v>
      </c>
      <c r="AK2207">
        <v>1</v>
      </c>
      <c r="AL2207">
        <v>1</v>
      </c>
      <c r="AN2207">
        <v>0</v>
      </c>
      <c r="AO2207">
        <v>1</v>
      </c>
      <c r="AP2207">
        <v>0</v>
      </c>
      <c r="AQ2207">
        <v>0</v>
      </c>
      <c r="AR2207">
        <v>0</v>
      </c>
      <c r="AS2207" t="s">
        <v>3</v>
      </c>
      <c r="AT2207">
        <v>1.8E-3</v>
      </c>
      <c r="AU2207" t="s">
        <v>3</v>
      </c>
      <c r="AV2207">
        <v>0</v>
      </c>
      <c r="AW2207">
        <v>2</v>
      </c>
      <c r="AX2207">
        <v>35814295</v>
      </c>
      <c r="AY2207">
        <v>1</v>
      </c>
      <c r="AZ2207">
        <v>0</v>
      </c>
      <c r="BA2207">
        <v>2188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CX2207">
        <f>Y2207*Source!I2168</f>
        <v>3.1139999999999998E-4</v>
      </c>
      <c r="CY2207">
        <f>AA2207</f>
        <v>105069.06</v>
      </c>
      <c r="CZ2207">
        <f>AE2207</f>
        <v>16974</v>
      </c>
      <c r="DA2207">
        <f>AI2207</f>
        <v>6.19</v>
      </c>
      <c r="DB2207">
        <f>ROUND(ROUND(AT2207*CZ2207,2),2)</f>
        <v>30.55</v>
      </c>
      <c r="DC2207">
        <f>ROUND(ROUND(AT2207*AG2207,2),2)</f>
        <v>0</v>
      </c>
    </row>
    <row r="2208" spans="1:107">
      <c r="A2208">
        <f>ROW(Source!A2168)</f>
        <v>2168</v>
      </c>
      <c r="B2208">
        <v>35806607</v>
      </c>
      <c r="C2208">
        <v>35814282</v>
      </c>
      <c r="D2208">
        <v>29115292</v>
      </c>
      <c r="E2208">
        <v>1</v>
      </c>
      <c r="F2208">
        <v>1</v>
      </c>
      <c r="G2208">
        <v>1</v>
      </c>
      <c r="H2208">
        <v>3</v>
      </c>
      <c r="I2208" t="s">
        <v>666</v>
      </c>
      <c r="J2208" t="s">
        <v>667</v>
      </c>
      <c r="K2208" t="s">
        <v>668</v>
      </c>
      <c r="L2208">
        <v>1339</v>
      </c>
      <c r="N2208">
        <v>1007</v>
      </c>
      <c r="O2208" t="s">
        <v>638</v>
      </c>
      <c r="P2208" t="s">
        <v>638</v>
      </c>
      <c r="Q2208">
        <v>1</v>
      </c>
      <c r="W2208">
        <v>0</v>
      </c>
      <c r="X2208">
        <v>582810497</v>
      </c>
      <c r="Y2208">
        <v>1.24</v>
      </c>
      <c r="AA2208">
        <v>29691.33</v>
      </c>
      <c r="AB2208">
        <v>0</v>
      </c>
      <c r="AC2208">
        <v>0</v>
      </c>
      <c r="AD2208">
        <v>0</v>
      </c>
      <c r="AE2208">
        <v>4478.33</v>
      </c>
      <c r="AF2208">
        <v>0</v>
      </c>
      <c r="AG2208">
        <v>0</v>
      </c>
      <c r="AH2208">
        <v>0</v>
      </c>
      <c r="AI2208">
        <v>6.63</v>
      </c>
      <c r="AJ2208">
        <v>1</v>
      </c>
      <c r="AK2208">
        <v>1</v>
      </c>
      <c r="AL2208">
        <v>1</v>
      </c>
      <c r="AN2208">
        <v>0</v>
      </c>
      <c r="AO2208">
        <v>1</v>
      </c>
      <c r="AP2208">
        <v>0</v>
      </c>
      <c r="AQ2208">
        <v>0</v>
      </c>
      <c r="AR2208">
        <v>0</v>
      </c>
      <c r="AS2208" t="s">
        <v>3</v>
      </c>
      <c r="AT2208">
        <v>1.24</v>
      </c>
      <c r="AU2208" t="s">
        <v>3</v>
      </c>
      <c r="AV2208">
        <v>0</v>
      </c>
      <c r="AW2208">
        <v>2</v>
      </c>
      <c r="AX2208">
        <v>35814296</v>
      </c>
      <c r="AY2208">
        <v>1</v>
      </c>
      <c r="AZ2208">
        <v>0</v>
      </c>
      <c r="BA2208">
        <v>2189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CX2208">
        <f>Y2208*Source!I2168</f>
        <v>0.21451999999999999</v>
      </c>
      <c r="CY2208">
        <f>AA2208</f>
        <v>29691.33</v>
      </c>
      <c r="CZ2208">
        <f>AE2208</f>
        <v>4478.33</v>
      </c>
      <c r="DA2208">
        <f>AI2208</f>
        <v>6.63</v>
      </c>
      <c r="DB2208">
        <f>ROUND(ROUND(AT2208*CZ2208,2),2)</f>
        <v>5553.13</v>
      </c>
      <c r="DC2208">
        <f>ROUND(ROUND(AT2208*AG2208,2),2)</f>
        <v>0</v>
      </c>
    </row>
    <row r="2209" spans="1:107">
      <c r="A2209">
        <f>ROW(Source!A2169)</f>
        <v>2169</v>
      </c>
      <c r="B2209">
        <v>35806607</v>
      </c>
      <c r="C2209">
        <v>36171846</v>
      </c>
      <c r="D2209">
        <v>31427882</v>
      </c>
      <c r="E2209">
        <v>1</v>
      </c>
      <c r="F2209">
        <v>1</v>
      </c>
      <c r="G2209">
        <v>1</v>
      </c>
      <c r="H2209">
        <v>1</v>
      </c>
      <c r="I2209" t="s">
        <v>669</v>
      </c>
      <c r="J2209" t="s">
        <v>3</v>
      </c>
      <c r="K2209" t="s">
        <v>670</v>
      </c>
      <c r="L2209">
        <v>1369</v>
      </c>
      <c r="N2209">
        <v>1013</v>
      </c>
      <c r="O2209" t="s">
        <v>583</v>
      </c>
      <c r="P2209" t="s">
        <v>583</v>
      </c>
      <c r="Q2209">
        <v>1</v>
      </c>
      <c r="W2209">
        <v>0</v>
      </c>
      <c r="X2209">
        <v>-573087009</v>
      </c>
      <c r="Y2209">
        <v>52.048999999999992</v>
      </c>
      <c r="AA2209">
        <v>0</v>
      </c>
      <c r="AB2209">
        <v>0</v>
      </c>
      <c r="AC2209">
        <v>0</v>
      </c>
      <c r="AD2209">
        <v>283.07</v>
      </c>
      <c r="AE2209">
        <v>0</v>
      </c>
      <c r="AF2209">
        <v>0</v>
      </c>
      <c r="AG2209">
        <v>0</v>
      </c>
      <c r="AH2209">
        <v>283.07</v>
      </c>
      <c r="AI2209">
        <v>1</v>
      </c>
      <c r="AJ2209">
        <v>1</v>
      </c>
      <c r="AK2209">
        <v>1</v>
      </c>
      <c r="AL2209">
        <v>1</v>
      </c>
      <c r="AN2209">
        <v>0</v>
      </c>
      <c r="AO2209">
        <v>1</v>
      </c>
      <c r="AP2209">
        <v>1</v>
      </c>
      <c r="AQ2209">
        <v>0</v>
      </c>
      <c r="AR2209">
        <v>0</v>
      </c>
      <c r="AS2209" t="s">
        <v>3</v>
      </c>
      <c r="AT2209">
        <v>45.26</v>
      </c>
      <c r="AU2209" t="s">
        <v>144</v>
      </c>
      <c r="AV2209">
        <v>1</v>
      </c>
      <c r="AW2209">
        <v>2</v>
      </c>
      <c r="AX2209">
        <v>36171847</v>
      </c>
      <c r="AY2209">
        <v>2</v>
      </c>
      <c r="AZ2209">
        <v>131072</v>
      </c>
      <c r="BA2209">
        <v>2190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CX2209">
        <f>Y2209*Source!I2169</f>
        <v>9.0044769999999978</v>
      </c>
      <c r="CY2209">
        <f>AD2209</f>
        <v>283.07</v>
      </c>
      <c r="CZ2209">
        <f>AH2209</f>
        <v>283.07</v>
      </c>
      <c r="DA2209">
        <f>AL2209</f>
        <v>1</v>
      </c>
      <c r="DB2209">
        <f>ROUND((ROUND(AT2209*CZ2209,2)*1.15),2)</f>
        <v>14733.51</v>
      </c>
      <c r="DC2209">
        <f>ROUND((ROUND(AT2209*AG2209,2)*1.15),2)</f>
        <v>0</v>
      </c>
    </row>
    <row r="2210" spans="1:107">
      <c r="A2210">
        <f>ROW(Source!A2169)</f>
        <v>2169</v>
      </c>
      <c r="B2210">
        <v>35806607</v>
      </c>
      <c r="C2210">
        <v>36171846</v>
      </c>
      <c r="D2210">
        <v>121548</v>
      </c>
      <c r="E2210">
        <v>1</v>
      </c>
      <c r="F2210">
        <v>1</v>
      </c>
      <c r="G2210">
        <v>1</v>
      </c>
      <c r="H2210">
        <v>1</v>
      </c>
      <c r="I2210" t="s">
        <v>34</v>
      </c>
      <c r="J2210" t="s">
        <v>3</v>
      </c>
      <c r="K2210" t="s">
        <v>584</v>
      </c>
      <c r="L2210">
        <v>608254</v>
      </c>
      <c r="N2210">
        <v>1013</v>
      </c>
      <c r="O2210" t="s">
        <v>585</v>
      </c>
      <c r="P2210" t="s">
        <v>585</v>
      </c>
      <c r="Q2210">
        <v>1</v>
      </c>
      <c r="W2210">
        <v>0</v>
      </c>
      <c r="X2210">
        <v>-185737400</v>
      </c>
      <c r="Y2210">
        <v>0.05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1</v>
      </c>
      <c r="AJ2210">
        <v>1</v>
      </c>
      <c r="AK2210">
        <v>1</v>
      </c>
      <c r="AL2210">
        <v>1</v>
      </c>
      <c r="AN2210">
        <v>0</v>
      </c>
      <c r="AO2210">
        <v>1</v>
      </c>
      <c r="AP2210">
        <v>1</v>
      </c>
      <c r="AQ2210">
        <v>0</v>
      </c>
      <c r="AR2210">
        <v>0</v>
      </c>
      <c r="AS2210" t="s">
        <v>3</v>
      </c>
      <c r="AT2210">
        <v>0.04</v>
      </c>
      <c r="AU2210" t="s">
        <v>143</v>
      </c>
      <c r="AV2210">
        <v>2</v>
      </c>
      <c r="AW2210">
        <v>2</v>
      </c>
      <c r="AX2210">
        <v>36171848</v>
      </c>
      <c r="AY2210">
        <v>1</v>
      </c>
      <c r="AZ2210">
        <v>0</v>
      </c>
      <c r="BA2210">
        <v>2191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CX2210">
        <f>Y2210*Source!I2169</f>
        <v>8.6499999999999997E-3</v>
      </c>
      <c r="CY2210">
        <f>AD2210</f>
        <v>0</v>
      </c>
      <c r="CZ2210">
        <f>AH2210</f>
        <v>0</v>
      </c>
      <c r="DA2210">
        <f>AL2210</f>
        <v>1</v>
      </c>
      <c r="DB2210">
        <f>ROUND((ROUND(AT2210*CZ2210,2)*1.25),2)</f>
        <v>0</v>
      </c>
      <c r="DC2210">
        <f>ROUND((ROUND(AT2210*AG2210,2)*1.25),2)</f>
        <v>0</v>
      </c>
    </row>
    <row r="2211" spans="1:107">
      <c r="A2211">
        <f>ROW(Source!A2169)</f>
        <v>2169</v>
      </c>
      <c r="B2211">
        <v>35806607</v>
      </c>
      <c r="C2211">
        <v>36171846</v>
      </c>
      <c r="D2211">
        <v>35554737</v>
      </c>
      <c r="E2211">
        <v>1</v>
      </c>
      <c r="F2211">
        <v>1</v>
      </c>
      <c r="G2211">
        <v>1</v>
      </c>
      <c r="H2211">
        <v>2</v>
      </c>
      <c r="I2211" t="s">
        <v>586</v>
      </c>
      <c r="J2211" t="s">
        <v>671</v>
      </c>
      <c r="K2211" t="s">
        <v>588</v>
      </c>
      <c r="L2211">
        <v>1368</v>
      </c>
      <c r="N2211">
        <v>1011</v>
      </c>
      <c r="O2211" t="s">
        <v>589</v>
      </c>
      <c r="P2211" t="s">
        <v>589</v>
      </c>
      <c r="Q2211">
        <v>1</v>
      </c>
      <c r="W2211">
        <v>0</v>
      </c>
      <c r="X2211">
        <v>290757077</v>
      </c>
      <c r="Y2211">
        <v>0.05</v>
      </c>
      <c r="AA2211">
        <v>0</v>
      </c>
      <c r="AB2211">
        <v>466.71</v>
      </c>
      <c r="AC2211">
        <v>447.93</v>
      </c>
      <c r="AD2211">
        <v>0</v>
      </c>
      <c r="AE2211">
        <v>0</v>
      </c>
      <c r="AF2211">
        <v>31.26</v>
      </c>
      <c r="AG2211">
        <v>13.5</v>
      </c>
      <c r="AH2211">
        <v>0</v>
      </c>
      <c r="AI2211">
        <v>1</v>
      </c>
      <c r="AJ2211">
        <v>14.93</v>
      </c>
      <c r="AK2211">
        <v>33.18</v>
      </c>
      <c r="AL2211">
        <v>1</v>
      </c>
      <c r="AN2211">
        <v>0</v>
      </c>
      <c r="AO2211">
        <v>1</v>
      </c>
      <c r="AP2211">
        <v>1</v>
      </c>
      <c r="AQ2211">
        <v>0</v>
      </c>
      <c r="AR2211">
        <v>0</v>
      </c>
      <c r="AS2211" t="s">
        <v>3</v>
      </c>
      <c r="AT2211">
        <v>0.04</v>
      </c>
      <c r="AU2211" t="s">
        <v>143</v>
      </c>
      <c r="AV2211">
        <v>0</v>
      </c>
      <c r="AW2211">
        <v>2</v>
      </c>
      <c r="AX2211">
        <v>36171849</v>
      </c>
      <c r="AY2211">
        <v>1</v>
      </c>
      <c r="AZ2211">
        <v>0</v>
      </c>
      <c r="BA2211">
        <v>2192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CX2211">
        <f>Y2211*Source!I2169</f>
        <v>8.6499999999999997E-3</v>
      </c>
      <c r="CY2211">
        <f>AB2211</f>
        <v>466.71</v>
      </c>
      <c r="CZ2211">
        <f>AF2211</f>
        <v>31.26</v>
      </c>
      <c r="DA2211">
        <f>AJ2211</f>
        <v>14.93</v>
      </c>
      <c r="DB2211">
        <f>ROUND((ROUND(AT2211*CZ2211,2)*1.25),2)</f>
        <v>1.56</v>
      </c>
      <c r="DC2211">
        <f>ROUND((ROUND(AT2211*AG2211,2)*1.25),2)</f>
        <v>0.68</v>
      </c>
    </row>
    <row r="2212" spans="1:107">
      <c r="A2212">
        <f>ROW(Source!A2169)</f>
        <v>2169</v>
      </c>
      <c r="B2212">
        <v>35806607</v>
      </c>
      <c r="C2212">
        <v>36171846</v>
      </c>
      <c r="D2212">
        <v>35555025</v>
      </c>
      <c r="E2212">
        <v>1</v>
      </c>
      <c r="F2212">
        <v>1</v>
      </c>
      <c r="G2212">
        <v>1</v>
      </c>
      <c r="H2212">
        <v>2</v>
      </c>
      <c r="I2212" t="s">
        <v>672</v>
      </c>
      <c r="J2212" t="s">
        <v>673</v>
      </c>
      <c r="K2212" t="s">
        <v>674</v>
      </c>
      <c r="L2212">
        <v>1368</v>
      </c>
      <c r="N2212">
        <v>1011</v>
      </c>
      <c r="O2212" t="s">
        <v>589</v>
      </c>
      <c r="P2212" t="s">
        <v>589</v>
      </c>
      <c r="Q2212">
        <v>1</v>
      </c>
      <c r="W2212">
        <v>0</v>
      </c>
      <c r="X2212">
        <v>269071542</v>
      </c>
      <c r="Y2212">
        <v>1.6875</v>
      </c>
      <c r="AA2212">
        <v>0</v>
      </c>
      <c r="AB2212">
        <v>21.3</v>
      </c>
      <c r="AC2212">
        <v>0</v>
      </c>
      <c r="AD2212">
        <v>0</v>
      </c>
      <c r="AE2212">
        <v>0</v>
      </c>
      <c r="AF2212">
        <v>2.7</v>
      </c>
      <c r="AG2212">
        <v>0</v>
      </c>
      <c r="AH2212">
        <v>0</v>
      </c>
      <c r="AI2212">
        <v>1</v>
      </c>
      <c r="AJ2212">
        <v>7.89</v>
      </c>
      <c r="AK2212">
        <v>33.18</v>
      </c>
      <c r="AL2212">
        <v>1</v>
      </c>
      <c r="AN2212">
        <v>0</v>
      </c>
      <c r="AO2212">
        <v>1</v>
      </c>
      <c r="AP2212">
        <v>1</v>
      </c>
      <c r="AQ2212">
        <v>0</v>
      </c>
      <c r="AR2212">
        <v>0</v>
      </c>
      <c r="AS2212" t="s">
        <v>3</v>
      </c>
      <c r="AT2212">
        <v>1.35</v>
      </c>
      <c r="AU2212" t="s">
        <v>143</v>
      </c>
      <c r="AV2212">
        <v>0</v>
      </c>
      <c r="AW2212">
        <v>2</v>
      </c>
      <c r="AX2212">
        <v>36171850</v>
      </c>
      <c r="AY2212">
        <v>1</v>
      </c>
      <c r="AZ2212">
        <v>0</v>
      </c>
      <c r="BA2212">
        <v>2193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CX2212">
        <f>Y2212*Source!I2169</f>
        <v>0.29193749999999996</v>
      </c>
      <c r="CY2212">
        <f>AB2212</f>
        <v>21.3</v>
      </c>
      <c r="CZ2212">
        <f>AF2212</f>
        <v>2.7</v>
      </c>
      <c r="DA2212">
        <f>AJ2212</f>
        <v>7.89</v>
      </c>
      <c r="DB2212">
        <f>ROUND((ROUND(AT2212*CZ2212,2)*1.25),2)</f>
        <v>4.5599999999999996</v>
      </c>
      <c r="DC2212">
        <f>ROUND((ROUND(AT2212*AG2212,2)*1.25),2)</f>
        <v>0</v>
      </c>
    </row>
    <row r="2213" spans="1:107">
      <c r="A2213">
        <f>ROW(Source!A2169)</f>
        <v>2169</v>
      </c>
      <c r="B2213">
        <v>35806607</v>
      </c>
      <c r="C2213">
        <v>36171846</v>
      </c>
      <c r="D2213">
        <v>35555088</v>
      </c>
      <c r="E2213">
        <v>1</v>
      </c>
      <c r="F2213">
        <v>1</v>
      </c>
      <c r="G2213">
        <v>1</v>
      </c>
      <c r="H2213">
        <v>2</v>
      </c>
      <c r="I2213" t="s">
        <v>601</v>
      </c>
      <c r="J2213" t="s">
        <v>675</v>
      </c>
      <c r="K2213" t="s">
        <v>603</v>
      </c>
      <c r="L2213">
        <v>1368</v>
      </c>
      <c r="N2213">
        <v>1011</v>
      </c>
      <c r="O2213" t="s">
        <v>589</v>
      </c>
      <c r="P2213" t="s">
        <v>589</v>
      </c>
      <c r="Q2213">
        <v>1</v>
      </c>
      <c r="W2213">
        <v>0</v>
      </c>
      <c r="X2213">
        <v>586434904</v>
      </c>
      <c r="Y2213">
        <v>1.2500000000000001E-2</v>
      </c>
      <c r="AA2213">
        <v>0</v>
      </c>
      <c r="AB2213">
        <v>932.72</v>
      </c>
      <c r="AC2213">
        <v>384.89</v>
      </c>
      <c r="AD2213">
        <v>0</v>
      </c>
      <c r="AE2213">
        <v>0</v>
      </c>
      <c r="AF2213">
        <v>87.17</v>
      </c>
      <c r="AG2213">
        <v>11.6</v>
      </c>
      <c r="AH2213">
        <v>0</v>
      </c>
      <c r="AI2213">
        <v>1</v>
      </c>
      <c r="AJ2213">
        <v>10.7</v>
      </c>
      <c r="AK2213">
        <v>33.18</v>
      </c>
      <c r="AL2213">
        <v>1</v>
      </c>
      <c r="AN2213">
        <v>0</v>
      </c>
      <c r="AO2213">
        <v>1</v>
      </c>
      <c r="AP2213">
        <v>1</v>
      </c>
      <c r="AQ2213">
        <v>0</v>
      </c>
      <c r="AR2213">
        <v>0</v>
      </c>
      <c r="AS2213" t="s">
        <v>3</v>
      </c>
      <c r="AT2213">
        <v>0.01</v>
      </c>
      <c r="AU2213" t="s">
        <v>143</v>
      </c>
      <c r="AV2213">
        <v>0</v>
      </c>
      <c r="AW2213">
        <v>2</v>
      </c>
      <c r="AX2213">
        <v>36171851</v>
      </c>
      <c r="AY2213">
        <v>1</v>
      </c>
      <c r="AZ2213">
        <v>0</v>
      </c>
      <c r="BA2213">
        <v>2194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CX2213">
        <f>Y2213*Source!I2169</f>
        <v>2.1624999999999999E-3</v>
      </c>
      <c r="CY2213">
        <f>AB2213</f>
        <v>932.72</v>
      </c>
      <c r="CZ2213">
        <f>AF2213</f>
        <v>87.17</v>
      </c>
      <c r="DA2213">
        <f>AJ2213</f>
        <v>10.7</v>
      </c>
      <c r="DB2213">
        <f>ROUND((ROUND(AT2213*CZ2213,2)*1.25),2)</f>
        <v>1.0900000000000001</v>
      </c>
      <c r="DC2213">
        <f>ROUND((ROUND(AT2213*AG2213,2)*1.25),2)</f>
        <v>0.15</v>
      </c>
    </row>
    <row r="2214" spans="1:107">
      <c r="A2214">
        <f>ROW(Source!A2169)</f>
        <v>2169</v>
      </c>
      <c r="B2214">
        <v>35806607</v>
      </c>
      <c r="C2214">
        <v>36171846</v>
      </c>
      <c r="D2214">
        <v>35552818</v>
      </c>
      <c r="E2214">
        <v>1</v>
      </c>
      <c r="F2214">
        <v>1</v>
      </c>
      <c r="G2214">
        <v>1</v>
      </c>
      <c r="H2214">
        <v>3</v>
      </c>
      <c r="I2214" t="s">
        <v>676</v>
      </c>
      <c r="J2214" t="s">
        <v>677</v>
      </c>
      <c r="K2214" t="s">
        <v>678</v>
      </c>
      <c r="L2214">
        <v>1308</v>
      </c>
      <c r="N2214">
        <v>1003</v>
      </c>
      <c r="O2214" t="s">
        <v>68</v>
      </c>
      <c r="P2214" t="s">
        <v>68</v>
      </c>
      <c r="Q2214">
        <v>100</v>
      </c>
      <c r="W2214">
        <v>0</v>
      </c>
      <c r="X2214">
        <v>-1755052483</v>
      </c>
      <c r="Y2214">
        <v>0.68</v>
      </c>
      <c r="AA2214">
        <v>528.80999999999995</v>
      </c>
      <c r="AB2214">
        <v>0</v>
      </c>
      <c r="AC2214">
        <v>0</v>
      </c>
      <c r="AD2214">
        <v>0</v>
      </c>
      <c r="AE2214">
        <v>99.4</v>
      </c>
      <c r="AF2214">
        <v>0</v>
      </c>
      <c r="AG2214">
        <v>0</v>
      </c>
      <c r="AH2214">
        <v>0</v>
      </c>
      <c r="AI2214">
        <v>5.32</v>
      </c>
      <c r="AJ2214">
        <v>1</v>
      </c>
      <c r="AK2214">
        <v>1</v>
      </c>
      <c r="AL2214">
        <v>1</v>
      </c>
      <c r="AN2214">
        <v>0</v>
      </c>
      <c r="AO2214">
        <v>1</v>
      </c>
      <c r="AP2214">
        <v>0</v>
      </c>
      <c r="AQ2214">
        <v>0</v>
      </c>
      <c r="AR2214">
        <v>0</v>
      </c>
      <c r="AS2214" t="s">
        <v>3</v>
      </c>
      <c r="AT2214">
        <v>0.68</v>
      </c>
      <c r="AU2214" t="s">
        <v>3</v>
      </c>
      <c r="AV2214">
        <v>0</v>
      </c>
      <c r="AW2214">
        <v>2</v>
      </c>
      <c r="AX2214">
        <v>36171852</v>
      </c>
      <c r="AY2214">
        <v>1</v>
      </c>
      <c r="AZ2214">
        <v>0</v>
      </c>
      <c r="BA2214">
        <v>2195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CX2214">
        <f>Y2214*Source!I2169</f>
        <v>0.11763999999999999</v>
      </c>
      <c r="CY2214">
        <f>AA2214</f>
        <v>528.80999999999995</v>
      </c>
      <c r="CZ2214">
        <f>AE2214</f>
        <v>99.4</v>
      </c>
      <c r="DA2214">
        <f>AI2214</f>
        <v>5.32</v>
      </c>
      <c r="DB2214">
        <f>ROUND(ROUND(AT2214*CZ2214,2),2)</f>
        <v>67.59</v>
      </c>
      <c r="DC2214">
        <f>ROUND(ROUND(AT2214*AG2214,2),2)</f>
        <v>0</v>
      </c>
    </row>
    <row r="2215" spans="1:107">
      <c r="A2215">
        <f>ROW(Source!A2169)</f>
        <v>2169</v>
      </c>
      <c r="B2215">
        <v>35806607</v>
      </c>
      <c r="C2215">
        <v>36171846</v>
      </c>
      <c r="D2215">
        <v>29110964</v>
      </c>
      <c r="E2215">
        <v>1</v>
      </c>
      <c r="F2215">
        <v>1</v>
      </c>
      <c r="G2215">
        <v>1</v>
      </c>
      <c r="H2215">
        <v>3</v>
      </c>
      <c r="I2215" t="s">
        <v>206</v>
      </c>
      <c r="J2215" t="s">
        <v>208</v>
      </c>
      <c r="K2215" t="s">
        <v>207</v>
      </c>
      <c r="L2215">
        <v>1327</v>
      </c>
      <c r="N2215">
        <v>1005</v>
      </c>
      <c r="O2215" t="s">
        <v>165</v>
      </c>
      <c r="P2215" t="s">
        <v>165</v>
      </c>
      <c r="Q2215">
        <v>1</v>
      </c>
      <c r="W2215">
        <v>0</v>
      </c>
      <c r="X2215">
        <v>-100917442</v>
      </c>
      <c r="Y2215">
        <v>102</v>
      </c>
      <c r="AA2215">
        <v>516.15</v>
      </c>
      <c r="AB2215">
        <v>0</v>
      </c>
      <c r="AC2215">
        <v>0</v>
      </c>
      <c r="AD2215">
        <v>0</v>
      </c>
      <c r="AE2215">
        <v>82.19</v>
      </c>
      <c r="AF2215">
        <v>0</v>
      </c>
      <c r="AG2215">
        <v>0</v>
      </c>
      <c r="AH2215">
        <v>0</v>
      </c>
      <c r="AI2215">
        <v>6.28</v>
      </c>
      <c r="AJ2215">
        <v>1</v>
      </c>
      <c r="AK2215">
        <v>1</v>
      </c>
      <c r="AL2215">
        <v>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 t="s">
        <v>3</v>
      </c>
      <c r="AT2215">
        <v>102</v>
      </c>
      <c r="AU2215" t="s">
        <v>3</v>
      </c>
      <c r="AV2215">
        <v>0</v>
      </c>
      <c r="AW2215">
        <v>1</v>
      </c>
      <c r="AX2215">
        <v>-1</v>
      </c>
      <c r="AY2215">
        <v>0</v>
      </c>
      <c r="AZ2215">
        <v>0</v>
      </c>
      <c r="BA2215" t="s">
        <v>3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CX2215">
        <f>Y2215*Source!I2169</f>
        <v>17.645999999999997</v>
      </c>
      <c r="CY2215">
        <f>AA2215</f>
        <v>516.15</v>
      </c>
      <c r="CZ2215">
        <f>AE2215</f>
        <v>82.19</v>
      </c>
      <c r="DA2215">
        <f>AI2215</f>
        <v>6.28</v>
      </c>
      <c r="DB2215">
        <f>ROUND(ROUND(AT2215*CZ2215,2),2)</f>
        <v>8383.3799999999992</v>
      </c>
      <c r="DC2215">
        <f>ROUND(ROUND(AT2215*AG2215,2),2)</f>
        <v>0</v>
      </c>
    </row>
    <row r="2216" spans="1:107">
      <c r="A2216">
        <f>ROW(Source!A2169)</f>
        <v>2169</v>
      </c>
      <c r="B2216">
        <v>35806607</v>
      </c>
      <c r="C2216">
        <v>36171846</v>
      </c>
      <c r="D2216">
        <v>35553389</v>
      </c>
      <c r="E2216">
        <v>1</v>
      </c>
      <c r="F2216">
        <v>1</v>
      </c>
      <c r="G2216">
        <v>1</v>
      </c>
      <c r="H2216">
        <v>3</v>
      </c>
      <c r="I2216" t="s">
        <v>679</v>
      </c>
      <c r="J2216" t="s">
        <v>680</v>
      </c>
      <c r="K2216" t="s">
        <v>681</v>
      </c>
      <c r="L2216">
        <v>1346</v>
      </c>
      <c r="N2216">
        <v>1009</v>
      </c>
      <c r="O2216" t="s">
        <v>170</v>
      </c>
      <c r="P2216" t="s">
        <v>170</v>
      </c>
      <c r="Q2216">
        <v>1</v>
      </c>
      <c r="W2216">
        <v>0</v>
      </c>
      <c r="X2216">
        <v>-2074468820</v>
      </c>
      <c r="Y2216">
        <v>27</v>
      </c>
      <c r="AA2216">
        <v>207.8</v>
      </c>
      <c r="AB2216">
        <v>0</v>
      </c>
      <c r="AC2216">
        <v>0</v>
      </c>
      <c r="AD2216">
        <v>0</v>
      </c>
      <c r="AE2216">
        <v>26.71</v>
      </c>
      <c r="AF2216">
        <v>0</v>
      </c>
      <c r="AG2216">
        <v>0</v>
      </c>
      <c r="AH2216">
        <v>0</v>
      </c>
      <c r="AI2216">
        <v>7.78</v>
      </c>
      <c r="AJ2216">
        <v>1</v>
      </c>
      <c r="AK2216">
        <v>1</v>
      </c>
      <c r="AL2216">
        <v>1</v>
      </c>
      <c r="AN2216">
        <v>0</v>
      </c>
      <c r="AO2216">
        <v>1</v>
      </c>
      <c r="AP2216">
        <v>0</v>
      </c>
      <c r="AQ2216">
        <v>0</v>
      </c>
      <c r="AR2216">
        <v>0</v>
      </c>
      <c r="AS2216" t="s">
        <v>3</v>
      </c>
      <c r="AT2216">
        <v>27</v>
      </c>
      <c r="AU2216" t="s">
        <v>3</v>
      </c>
      <c r="AV2216">
        <v>0</v>
      </c>
      <c r="AW2216">
        <v>2</v>
      </c>
      <c r="AX2216">
        <v>36171854</v>
      </c>
      <c r="AY2216">
        <v>1</v>
      </c>
      <c r="AZ2216">
        <v>0</v>
      </c>
      <c r="BA2216">
        <v>2197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CX2216">
        <f>Y2216*Source!I2169</f>
        <v>4.6709999999999994</v>
      </c>
      <c r="CY2216">
        <f>AA2216</f>
        <v>207.8</v>
      </c>
      <c r="CZ2216">
        <f>AE2216</f>
        <v>26.71</v>
      </c>
      <c r="DA2216">
        <f>AI2216</f>
        <v>7.78</v>
      </c>
      <c r="DB2216">
        <f>ROUND(ROUND(AT2216*CZ2216,2),2)</f>
        <v>721.17</v>
      </c>
      <c r="DC2216">
        <f>ROUND(ROUND(AT2216*AG2216,2),2)</f>
        <v>0</v>
      </c>
    </row>
    <row r="2217" spans="1:107">
      <c r="A2217">
        <f>ROW(Source!A2171)</f>
        <v>2171</v>
      </c>
      <c r="B2217">
        <v>35806607</v>
      </c>
      <c r="C2217">
        <v>35814315</v>
      </c>
      <c r="D2217">
        <v>18413230</v>
      </c>
      <c r="E2217">
        <v>1</v>
      </c>
      <c r="F2217">
        <v>1</v>
      </c>
      <c r="G2217">
        <v>1</v>
      </c>
      <c r="H2217">
        <v>1</v>
      </c>
      <c r="I2217" t="s">
        <v>610</v>
      </c>
      <c r="J2217" t="s">
        <v>3</v>
      </c>
      <c r="K2217" t="s">
        <v>611</v>
      </c>
      <c r="L2217">
        <v>1369</v>
      </c>
      <c r="N2217">
        <v>1013</v>
      </c>
      <c r="O2217" t="s">
        <v>583</v>
      </c>
      <c r="P2217" t="s">
        <v>583</v>
      </c>
      <c r="Q2217">
        <v>1</v>
      </c>
      <c r="W2217">
        <v>0</v>
      </c>
      <c r="X2217">
        <v>355262106</v>
      </c>
      <c r="Y2217">
        <v>7.6589999999999998</v>
      </c>
      <c r="AA2217">
        <v>0</v>
      </c>
      <c r="AB2217">
        <v>0</v>
      </c>
      <c r="AC2217">
        <v>0</v>
      </c>
      <c r="AD2217">
        <v>304.64</v>
      </c>
      <c r="AE2217">
        <v>0</v>
      </c>
      <c r="AF2217">
        <v>0</v>
      </c>
      <c r="AG2217">
        <v>0</v>
      </c>
      <c r="AH2217">
        <v>304.64</v>
      </c>
      <c r="AI2217">
        <v>1</v>
      </c>
      <c r="AJ2217">
        <v>1</v>
      </c>
      <c r="AK2217">
        <v>1</v>
      </c>
      <c r="AL2217">
        <v>1</v>
      </c>
      <c r="AN2217">
        <v>0</v>
      </c>
      <c r="AO2217">
        <v>1</v>
      </c>
      <c r="AP2217">
        <v>1</v>
      </c>
      <c r="AQ2217">
        <v>0</v>
      </c>
      <c r="AR2217">
        <v>0</v>
      </c>
      <c r="AS2217" t="s">
        <v>3</v>
      </c>
      <c r="AT2217">
        <v>6.66</v>
      </c>
      <c r="AU2217" t="s">
        <v>144</v>
      </c>
      <c r="AV2217">
        <v>1</v>
      </c>
      <c r="AW2217">
        <v>2</v>
      </c>
      <c r="AX2217">
        <v>35814328</v>
      </c>
      <c r="AY2217">
        <v>2</v>
      </c>
      <c r="AZ2217">
        <v>131072</v>
      </c>
      <c r="BA2217">
        <v>2198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CX2217">
        <f>Y2217*Source!I2171</f>
        <v>1.5318000000000001</v>
      </c>
      <c r="CY2217">
        <f>AD2217</f>
        <v>304.64</v>
      </c>
      <c r="CZ2217">
        <f>AH2217</f>
        <v>304.64</v>
      </c>
      <c r="DA2217">
        <f>AL2217</f>
        <v>1</v>
      </c>
      <c r="DB2217">
        <f>ROUND((ROUND(AT2217*CZ2217,2)*1.15),2)</f>
        <v>2333.2399999999998</v>
      </c>
      <c r="DC2217">
        <f>ROUND((ROUND(AT2217*AG2217,2)*1.15),2)</f>
        <v>0</v>
      </c>
    </row>
    <row r="2218" spans="1:107">
      <c r="A2218">
        <f>ROW(Source!A2171)</f>
        <v>2171</v>
      </c>
      <c r="B2218">
        <v>35806607</v>
      </c>
      <c r="C2218">
        <v>35814315</v>
      </c>
      <c r="D2218">
        <v>29173472</v>
      </c>
      <c r="E2218">
        <v>1</v>
      </c>
      <c r="F2218">
        <v>1</v>
      </c>
      <c r="G2218">
        <v>1</v>
      </c>
      <c r="H2218">
        <v>2</v>
      </c>
      <c r="I2218" t="s">
        <v>660</v>
      </c>
      <c r="J2218" t="s">
        <v>661</v>
      </c>
      <c r="K2218" t="s">
        <v>662</v>
      </c>
      <c r="L2218">
        <v>1368</v>
      </c>
      <c r="N2218">
        <v>1011</v>
      </c>
      <c r="O2218" t="s">
        <v>589</v>
      </c>
      <c r="P2218" t="s">
        <v>589</v>
      </c>
      <c r="Q2218">
        <v>1</v>
      </c>
      <c r="W2218">
        <v>0</v>
      </c>
      <c r="X2218">
        <v>275932499</v>
      </c>
      <c r="Y2218">
        <v>2.5124999999999997</v>
      </c>
      <c r="AA2218">
        <v>0</v>
      </c>
      <c r="AB2218">
        <v>12.75</v>
      </c>
      <c r="AC2218">
        <v>0</v>
      </c>
      <c r="AD2218">
        <v>0</v>
      </c>
      <c r="AE2218">
        <v>0</v>
      </c>
      <c r="AF2218">
        <v>3</v>
      </c>
      <c r="AG2218">
        <v>0</v>
      </c>
      <c r="AH2218">
        <v>0</v>
      </c>
      <c r="AI2218">
        <v>1</v>
      </c>
      <c r="AJ2218">
        <v>4.25</v>
      </c>
      <c r="AK2218">
        <v>33.18</v>
      </c>
      <c r="AL2218">
        <v>1</v>
      </c>
      <c r="AN2218">
        <v>0</v>
      </c>
      <c r="AO2218">
        <v>1</v>
      </c>
      <c r="AP2218">
        <v>1</v>
      </c>
      <c r="AQ2218">
        <v>0</v>
      </c>
      <c r="AR2218">
        <v>0</v>
      </c>
      <c r="AS2218" t="s">
        <v>3</v>
      </c>
      <c r="AT2218">
        <v>2.0099999999999998</v>
      </c>
      <c r="AU2218" t="s">
        <v>143</v>
      </c>
      <c r="AV2218">
        <v>0</v>
      </c>
      <c r="AW2218">
        <v>2</v>
      </c>
      <c r="AX2218">
        <v>35814329</v>
      </c>
      <c r="AY2218">
        <v>1</v>
      </c>
      <c r="AZ2218">
        <v>0</v>
      </c>
      <c r="BA2218">
        <v>2199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CX2218">
        <f>Y2218*Source!I2171</f>
        <v>0.50249999999999995</v>
      </c>
      <c r="CY2218">
        <f>AB2218</f>
        <v>12.75</v>
      </c>
      <c r="CZ2218">
        <f>AF2218</f>
        <v>3</v>
      </c>
      <c r="DA2218">
        <f>AJ2218</f>
        <v>4.25</v>
      </c>
      <c r="DB2218">
        <f>ROUND((ROUND(AT2218*CZ2218,2)*1.25),2)</f>
        <v>7.54</v>
      </c>
      <c r="DC2218">
        <f>ROUND((ROUND(AT2218*AG2218,2)*1.25),2)</f>
        <v>0</v>
      </c>
    </row>
    <row r="2219" spans="1:107">
      <c r="A2219">
        <f>ROW(Source!A2171)</f>
        <v>2171</v>
      </c>
      <c r="B2219">
        <v>35806607</v>
      </c>
      <c r="C2219">
        <v>35814315</v>
      </c>
      <c r="D2219">
        <v>29174500</v>
      </c>
      <c r="E2219">
        <v>1</v>
      </c>
      <c r="F2219">
        <v>1</v>
      </c>
      <c r="G2219">
        <v>1</v>
      </c>
      <c r="H2219">
        <v>2</v>
      </c>
      <c r="I2219" t="s">
        <v>682</v>
      </c>
      <c r="J2219" t="s">
        <v>683</v>
      </c>
      <c r="K2219" t="s">
        <v>684</v>
      </c>
      <c r="L2219">
        <v>1368</v>
      </c>
      <c r="N2219">
        <v>1011</v>
      </c>
      <c r="O2219" t="s">
        <v>589</v>
      </c>
      <c r="P2219" t="s">
        <v>589</v>
      </c>
      <c r="Q2219">
        <v>1</v>
      </c>
      <c r="W2219">
        <v>0</v>
      </c>
      <c r="X2219">
        <v>-239831557</v>
      </c>
      <c r="Y2219">
        <v>1.6625000000000001</v>
      </c>
      <c r="AA2219">
        <v>0</v>
      </c>
      <c r="AB2219">
        <v>7.33</v>
      </c>
      <c r="AC2219">
        <v>0</v>
      </c>
      <c r="AD2219">
        <v>0</v>
      </c>
      <c r="AE2219">
        <v>0</v>
      </c>
      <c r="AF2219">
        <v>1.95</v>
      </c>
      <c r="AG2219">
        <v>0</v>
      </c>
      <c r="AH2219">
        <v>0</v>
      </c>
      <c r="AI2219">
        <v>1</v>
      </c>
      <c r="AJ2219">
        <v>3.76</v>
      </c>
      <c r="AK2219">
        <v>33.18</v>
      </c>
      <c r="AL2219">
        <v>1</v>
      </c>
      <c r="AN2219">
        <v>0</v>
      </c>
      <c r="AO2219">
        <v>1</v>
      </c>
      <c r="AP2219">
        <v>1</v>
      </c>
      <c r="AQ2219">
        <v>0</v>
      </c>
      <c r="AR2219">
        <v>0</v>
      </c>
      <c r="AS2219" t="s">
        <v>3</v>
      </c>
      <c r="AT2219">
        <v>1.33</v>
      </c>
      <c r="AU2219" t="s">
        <v>143</v>
      </c>
      <c r="AV2219">
        <v>0</v>
      </c>
      <c r="AW2219">
        <v>2</v>
      </c>
      <c r="AX2219">
        <v>35814330</v>
      </c>
      <c r="AY2219">
        <v>1</v>
      </c>
      <c r="AZ2219">
        <v>0</v>
      </c>
      <c r="BA2219">
        <v>2200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CX2219">
        <f>Y2219*Source!I2171</f>
        <v>0.33250000000000002</v>
      </c>
      <c r="CY2219">
        <f>AB2219</f>
        <v>7.33</v>
      </c>
      <c r="CZ2219">
        <f>AF2219</f>
        <v>1.95</v>
      </c>
      <c r="DA2219">
        <f>AJ2219</f>
        <v>3.76</v>
      </c>
      <c r="DB2219">
        <f>ROUND((ROUND(AT2219*CZ2219,2)*1.25),2)</f>
        <v>3.24</v>
      </c>
      <c r="DC2219">
        <f>ROUND((ROUND(AT2219*AG2219,2)*1.25),2)</f>
        <v>0</v>
      </c>
    </row>
    <row r="2220" spans="1:107">
      <c r="A2220">
        <f>ROW(Source!A2171)</f>
        <v>2171</v>
      </c>
      <c r="B2220">
        <v>35806607</v>
      </c>
      <c r="C2220">
        <v>35814315</v>
      </c>
      <c r="D2220">
        <v>29174913</v>
      </c>
      <c r="E2220">
        <v>1</v>
      </c>
      <c r="F2220">
        <v>1</v>
      </c>
      <c r="G2220">
        <v>1</v>
      </c>
      <c r="H2220">
        <v>2</v>
      </c>
      <c r="I2220" t="s">
        <v>601</v>
      </c>
      <c r="J2220" t="s">
        <v>602</v>
      </c>
      <c r="K2220" t="s">
        <v>603</v>
      </c>
      <c r="L2220">
        <v>1368</v>
      </c>
      <c r="N2220">
        <v>1011</v>
      </c>
      <c r="O2220" t="s">
        <v>589</v>
      </c>
      <c r="P2220" t="s">
        <v>589</v>
      </c>
      <c r="Q2220">
        <v>1</v>
      </c>
      <c r="W2220">
        <v>0</v>
      </c>
      <c r="X2220">
        <v>458544584</v>
      </c>
      <c r="Y2220">
        <v>3.7499999999999999E-2</v>
      </c>
      <c r="AA2220">
        <v>0</v>
      </c>
      <c r="AB2220">
        <v>932.72</v>
      </c>
      <c r="AC2220">
        <v>384.89</v>
      </c>
      <c r="AD2220">
        <v>0</v>
      </c>
      <c r="AE2220">
        <v>0</v>
      </c>
      <c r="AF2220">
        <v>87.17</v>
      </c>
      <c r="AG2220">
        <v>11.6</v>
      </c>
      <c r="AH2220">
        <v>0</v>
      </c>
      <c r="AI2220">
        <v>1</v>
      </c>
      <c r="AJ2220">
        <v>10.7</v>
      </c>
      <c r="AK2220">
        <v>33.18</v>
      </c>
      <c r="AL2220">
        <v>1</v>
      </c>
      <c r="AN2220">
        <v>0</v>
      </c>
      <c r="AO2220">
        <v>1</v>
      </c>
      <c r="AP2220">
        <v>1</v>
      </c>
      <c r="AQ2220">
        <v>0</v>
      </c>
      <c r="AR2220">
        <v>0</v>
      </c>
      <c r="AS2220" t="s">
        <v>3</v>
      </c>
      <c r="AT2220">
        <v>0.03</v>
      </c>
      <c r="AU2220" t="s">
        <v>143</v>
      </c>
      <c r="AV2220">
        <v>0</v>
      </c>
      <c r="AW2220">
        <v>2</v>
      </c>
      <c r="AX2220">
        <v>35814331</v>
      </c>
      <c r="AY2220">
        <v>1</v>
      </c>
      <c r="AZ2220">
        <v>0</v>
      </c>
      <c r="BA2220">
        <v>2201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CX2220">
        <f>Y2220*Source!I2171</f>
        <v>7.4999999999999997E-3</v>
      </c>
      <c r="CY2220">
        <f>AB2220</f>
        <v>932.72</v>
      </c>
      <c r="CZ2220">
        <f>AF2220</f>
        <v>87.17</v>
      </c>
      <c r="DA2220">
        <f>AJ2220</f>
        <v>10.7</v>
      </c>
      <c r="DB2220">
        <f>ROUND((ROUND(AT2220*CZ2220,2)*1.25),2)</f>
        <v>3.28</v>
      </c>
      <c r="DC2220">
        <f>ROUND((ROUND(AT2220*AG2220,2)*1.25),2)</f>
        <v>0.44</v>
      </c>
    </row>
    <row r="2221" spans="1:107">
      <c r="A2221">
        <f>ROW(Source!A2171)</f>
        <v>2171</v>
      </c>
      <c r="B2221">
        <v>35806607</v>
      </c>
      <c r="C2221">
        <v>35814315</v>
      </c>
      <c r="D2221">
        <v>29114471</v>
      </c>
      <c r="E2221">
        <v>1</v>
      </c>
      <c r="F2221">
        <v>1</v>
      </c>
      <c r="G2221">
        <v>1</v>
      </c>
      <c r="H2221">
        <v>3</v>
      </c>
      <c r="I2221" t="s">
        <v>685</v>
      </c>
      <c r="J2221" t="s">
        <v>686</v>
      </c>
      <c r="K2221" t="s">
        <v>687</v>
      </c>
      <c r="L2221">
        <v>1358</v>
      </c>
      <c r="N2221">
        <v>1010</v>
      </c>
      <c r="O2221" t="s">
        <v>498</v>
      </c>
      <c r="P2221" t="s">
        <v>498</v>
      </c>
      <c r="Q2221">
        <v>10</v>
      </c>
      <c r="W2221">
        <v>0</v>
      </c>
      <c r="X2221">
        <v>610395517</v>
      </c>
      <c r="Y2221">
        <v>26.3</v>
      </c>
      <c r="AA2221">
        <v>1.55</v>
      </c>
      <c r="AB2221">
        <v>0</v>
      </c>
      <c r="AC2221">
        <v>0</v>
      </c>
      <c r="AD2221">
        <v>0</v>
      </c>
      <c r="AE2221">
        <v>1.6</v>
      </c>
      <c r="AF2221">
        <v>0</v>
      </c>
      <c r="AG2221">
        <v>0</v>
      </c>
      <c r="AH2221">
        <v>0</v>
      </c>
      <c r="AI2221">
        <v>0.97</v>
      </c>
      <c r="AJ2221">
        <v>1</v>
      </c>
      <c r="AK2221">
        <v>1</v>
      </c>
      <c r="AL2221">
        <v>1</v>
      </c>
      <c r="AN2221">
        <v>0</v>
      </c>
      <c r="AO2221">
        <v>1</v>
      </c>
      <c r="AP2221">
        <v>0</v>
      </c>
      <c r="AQ2221">
        <v>0</v>
      </c>
      <c r="AR2221">
        <v>0</v>
      </c>
      <c r="AS2221" t="s">
        <v>3</v>
      </c>
      <c r="AT2221">
        <v>26.3</v>
      </c>
      <c r="AU2221" t="s">
        <v>3</v>
      </c>
      <c r="AV2221">
        <v>0</v>
      </c>
      <c r="AW2221">
        <v>2</v>
      </c>
      <c r="AX2221">
        <v>35814332</v>
      </c>
      <c r="AY2221">
        <v>1</v>
      </c>
      <c r="AZ2221">
        <v>0</v>
      </c>
      <c r="BA2221">
        <v>2202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CX2221">
        <f>Y2221*Source!I2171</f>
        <v>5.2600000000000007</v>
      </c>
      <c r="CY2221">
        <f t="shared" ref="CY2221:CY2228" si="364">AA2221</f>
        <v>1.55</v>
      </c>
      <c r="CZ2221">
        <f t="shared" ref="CZ2221:CZ2228" si="365">AE2221</f>
        <v>1.6</v>
      </c>
      <c r="DA2221">
        <f t="shared" ref="DA2221:DA2228" si="366">AI2221</f>
        <v>0.97</v>
      </c>
      <c r="DB2221">
        <f t="shared" ref="DB2221:DB2228" si="367">ROUND(ROUND(AT2221*CZ2221,2),2)</f>
        <v>42.08</v>
      </c>
      <c r="DC2221">
        <f t="shared" ref="DC2221:DC2228" si="368">ROUND(ROUND(AT2221*AG2221,2),2)</f>
        <v>0</v>
      </c>
    </row>
    <row r="2222" spans="1:107">
      <c r="A2222">
        <f>ROW(Source!A2171)</f>
        <v>2171</v>
      </c>
      <c r="B2222">
        <v>35806607</v>
      </c>
      <c r="C2222">
        <v>35814315</v>
      </c>
      <c r="D2222">
        <v>29114305</v>
      </c>
      <c r="E2222">
        <v>1</v>
      </c>
      <c r="F2222">
        <v>1</v>
      </c>
      <c r="G2222">
        <v>1</v>
      </c>
      <c r="H2222">
        <v>3</v>
      </c>
      <c r="I2222" t="s">
        <v>688</v>
      </c>
      <c r="J2222" t="s">
        <v>689</v>
      </c>
      <c r="K2222" t="s">
        <v>690</v>
      </c>
      <c r="L2222">
        <v>1354</v>
      </c>
      <c r="N2222">
        <v>1010</v>
      </c>
      <c r="O2222" t="s">
        <v>258</v>
      </c>
      <c r="P2222" t="s">
        <v>258</v>
      </c>
      <c r="Q2222">
        <v>1</v>
      </c>
      <c r="W2222">
        <v>0</v>
      </c>
      <c r="X2222">
        <v>-1753782198</v>
      </c>
      <c r="Y2222">
        <v>263</v>
      </c>
      <c r="AA2222">
        <v>0.21</v>
      </c>
      <c r="AB2222">
        <v>0</v>
      </c>
      <c r="AC2222">
        <v>0</v>
      </c>
      <c r="AD2222">
        <v>0</v>
      </c>
      <c r="AE2222">
        <v>0.12</v>
      </c>
      <c r="AF2222">
        <v>0</v>
      </c>
      <c r="AG2222">
        <v>0</v>
      </c>
      <c r="AH2222">
        <v>0</v>
      </c>
      <c r="AI2222">
        <v>1.78</v>
      </c>
      <c r="AJ2222">
        <v>1</v>
      </c>
      <c r="AK2222">
        <v>1</v>
      </c>
      <c r="AL2222">
        <v>1</v>
      </c>
      <c r="AN2222">
        <v>0</v>
      </c>
      <c r="AO2222">
        <v>1</v>
      </c>
      <c r="AP2222">
        <v>0</v>
      </c>
      <c r="AQ2222">
        <v>0</v>
      </c>
      <c r="AR2222">
        <v>0</v>
      </c>
      <c r="AS2222" t="s">
        <v>3</v>
      </c>
      <c r="AT2222">
        <v>263</v>
      </c>
      <c r="AU2222" t="s">
        <v>3</v>
      </c>
      <c r="AV2222">
        <v>0</v>
      </c>
      <c r="AW2222">
        <v>2</v>
      </c>
      <c r="AX2222">
        <v>35814333</v>
      </c>
      <c r="AY2222">
        <v>1</v>
      </c>
      <c r="AZ2222">
        <v>0</v>
      </c>
      <c r="BA2222">
        <v>2203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CX2222">
        <f>Y2222*Source!I2171</f>
        <v>52.6</v>
      </c>
      <c r="CY2222">
        <f t="shared" si="364"/>
        <v>0.21</v>
      </c>
      <c r="CZ2222">
        <f t="shared" si="365"/>
        <v>0.12</v>
      </c>
      <c r="DA2222">
        <f t="shared" si="366"/>
        <v>1.78</v>
      </c>
      <c r="DB2222">
        <f t="shared" si="367"/>
        <v>31.56</v>
      </c>
      <c r="DC2222">
        <f t="shared" si="368"/>
        <v>0</v>
      </c>
    </row>
    <row r="2223" spans="1:107">
      <c r="A2223">
        <f>ROW(Source!A2171)</f>
        <v>2171</v>
      </c>
      <c r="B2223">
        <v>35806607</v>
      </c>
      <c r="C2223">
        <v>35814315</v>
      </c>
      <c r="D2223">
        <v>29111012</v>
      </c>
      <c r="E2223">
        <v>1</v>
      </c>
      <c r="F2223">
        <v>1</v>
      </c>
      <c r="G2223">
        <v>1</v>
      </c>
      <c r="H2223">
        <v>3</v>
      </c>
      <c r="I2223" t="s">
        <v>691</v>
      </c>
      <c r="J2223" t="s">
        <v>692</v>
      </c>
      <c r="K2223" t="s">
        <v>693</v>
      </c>
      <c r="L2223">
        <v>1354</v>
      </c>
      <c r="N2223">
        <v>1010</v>
      </c>
      <c r="O2223" t="s">
        <v>258</v>
      </c>
      <c r="P2223" t="s">
        <v>258</v>
      </c>
      <c r="Q2223">
        <v>1</v>
      </c>
      <c r="W2223">
        <v>0</v>
      </c>
      <c r="X2223">
        <v>-532370196</v>
      </c>
      <c r="Y2223">
        <v>7</v>
      </c>
      <c r="AA2223">
        <v>12.73</v>
      </c>
      <c r="AB2223">
        <v>0</v>
      </c>
      <c r="AC2223">
        <v>0</v>
      </c>
      <c r="AD2223">
        <v>0</v>
      </c>
      <c r="AE2223">
        <v>1.29</v>
      </c>
      <c r="AF2223">
        <v>0</v>
      </c>
      <c r="AG2223">
        <v>0</v>
      </c>
      <c r="AH2223">
        <v>0</v>
      </c>
      <c r="AI2223">
        <v>9.8699999999999992</v>
      </c>
      <c r="AJ2223">
        <v>1</v>
      </c>
      <c r="AK2223">
        <v>1</v>
      </c>
      <c r="AL2223">
        <v>1</v>
      </c>
      <c r="AN2223">
        <v>0</v>
      </c>
      <c r="AO2223">
        <v>1</v>
      </c>
      <c r="AP2223">
        <v>0</v>
      </c>
      <c r="AQ2223">
        <v>0</v>
      </c>
      <c r="AR2223">
        <v>0</v>
      </c>
      <c r="AS2223" t="s">
        <v>3</v>
      </c>
      <c r="AT2223">
        <v>7</v>
      </c>
      <c r="AU2223" t="s">
        <v>3</v>
      </c>
      <c r="AV2223">
        <v>0</v>
      </c>
      <c r="AW2223">
        <v>2</v>
      </c>
      <c r="AX2223">
        <v>35814334</v>
      </c>
      <c r="AY2223">
        <v>1</v>
      </c>
      <c r="AZ2223">
        <v>0</v>
      </c>
      <c r="BA2223">
        <v>2204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CX2223">
        <f>Y2223*Source!I2171</f>
        <v>1.4000000000000001</v>
      </c>
      <c r="CY2223">
        <f t="shared" si="364"/>
        <v>12.73</v>
      </c>
      <c r="CZ2223">
        <f t="shared" si="365"/>
        <v>1.29</v>
      </c>
      <c r="DA2223">
        <f t="shared" si="366"/>
        <v>9.8699999999999992</v>
      </c>
      <c r="DB2223">
        <f t="shared" si="367"/>
        <v>9.0299999999999994</v>
      </c>
      <c r="DC2223">
        <f t="shared" si="368"/>
        <v>0</v>
      </c>
    </row>
    <row r="2224" spans="1:107">
      <c r="A2224">
        <f>ROW(Source!A2171)</f>
        <v>2171</v>
      </c>
      <c r="B2224">
        <v>35806607</v>
      </c>
      <c r="C2224">
        <v>35814315</v>
      </c>
      <c r="D2224">
        <v>29111013</v>
      </c>
      <c r="E2224">
        <v>1</v>
      </c>
      <c r="F2224">
        <v>1</v>
      </c>
      <c r="G2224">
        <v>1</v>
      </c>
      <c r="H2224">
        <v>3</v>
      </c>
      <c r="I2224" t="s">
        <v>694</v>
      </c>
      <c r="J2224" t="s">
        <v>695</v>
      </c>
      <c r="K2224" t="s">
        <v>696</v>
      </c>
      <c r="L2224">
        <v>1354</v>
      </c>
      <c r="N2224">
        <v>1010</v>
      </c>
      <c r="O2224" t="s">
        <v>258</v>
      </c>
      <c r="P2224" t="s">
        <v>258</v>
      </c>
      <c r="Q2224">
        <v>1</v>
      </c>
      <c r="W2224">
        <v>0</v>
      </c>
      <c r="X2224">
        <v>-463883208</v>
      </c>
      <c r="Y2224">
        <v>7</v>
      </c>
      <c r="AA2224">
        <v>12.73</v>
      </c>
      <c r="AB2224">
        <v>0</v>
      </c>
      <c r="AC2224">
        <v>0</v>
      </c>
      <c r="AD2224">
        <v>0</v>
      </c>
      <c r="AE2224">
        <v>1.29</v>
      </c>
      <c r="AF2224">
        <v>0</v>
      </c>
      <c r="AG2224">
        <v>0</v>
      </c>
      <c r="AH2224">
        <v>0</v>
      </c>
      <c r="AI2224">
        <v>9.8699999999999992</v>
      </c>
      <c r="AJ2224">
        <v>1</v>
      </c>
      <c r="AK2224">
        <v>1</v>
      </c>
      <c r="AL2224">
        <v>1</v>
      </c>
      <c r="AN2224">
        <v>0</v>
      </c>
      <c r="AO2224">
        <v>1</v>
      </c>
      <c r="AP2224">
        <v>0</v>
      </c>
      <c r="AQ2224">
        <v>0</v>
      </c>
      <c r="AR2224">
        <v>0</v>
      </c>
      <c r="AS2224" t="s">
        <v>3</v>
      </c>
      <c r="AT2224">
        <v>7</v>
      </c>
      <c r="AU2224" t="s">
        <v>3</v>
      </c>
      <c r="AV2224">
        <v>0</v>
      </c>
      <c r="AW2224">
        <v>2</v>
      </c>
      <c r="AX2224">
        <v>35814335</v>
      </c>
      <c r="AY2224">
        <v>1</v>
      </c>
      <c r="AZ2224">
        <v>0</v>
      </c>
      <c r="BA2224">
        <v>2205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CX2224">
        <f>Y2224*Source!I2171</f>
        <v>1.4000000000000001</v>
      </c>
      <c r="CY2224">
        <f t="shared" si="364"/>
        <v>12.73</v>
      </c>
      <c r="CZ2224">
        <f t="shared" si="365"/>
        <v>1.29</v>
      </c>
      <c r="DA2224">
        <f t="shared" si="366"/>
        <v>9.8699999999999992</v>
      </c>
      <c r="DB2224">
        <f t="shared" si="367"/>
        <v>9.0299999999999994</v>
      </c>
      <c r="DC2224">
        <f t="shared" si="368"/>
        <v>0</v>
      </c>
    </row>
    <row r="2225" spans="1:107">
      <c r="A2225">
        <f>ROW(Source!A2171)</f>
        <v>2171</v>
      </c>
      <c r="B2225">
        <v>35806607</v>
      </c>
      <c r="C2225">
        <v>35814315</v>
      </c>
      <c r="D2225">
        <v>29111016</v>
      </c>
      <c r="E2225">
        <v>1</v>
      </c>
      <c r="F2225">
        <v>1</v>
      </c>
      <c r="G2225">
        <v>1</v>
      </c>
      <c r="H2225">
        <v>3</v>
      </c>
      <c r="I2225" t="s">
        <v>697</v>
      </c>
      <c r="J2225" t="s">
        <v>698</v>
      </c>
      <c r="K2225" t="s">
        <v>699</v>
      </c>
      <c r="L2225">
        <v>1354</v>
      </c>
      <c r="N2225">
        <v>1010</v>
      </c>
      <c r="O2225" t="s">
        <v>258</v>
      </c>
      <c r="P2225" t="s">
        <v>258</v>
      </c>
      <c r="Q2225">
        <v>1</v>
      </c>
      <c r="W2225">
        <v>0</v>
      </c>
      <c r="X2225">
        <v>-983964523</v>
      </c>
      <c r="Y2225">
        <v>40</v>
      </c>
      <c r="AA2225">
        <v>12.73</v>
      </c>
      <c r="AB2225">
        <v>0</v>
      </c>
      <c r="AC2225">
        <v>0</v>
      </c>
      <c r="AD2225">
        <v>0</v>
      </c>
      <c r="AE2225">
        <v>1.29</v>
      </c>
      <c r="AF2225">
        <v>0</v>
      </c>
      <c r="AG2225">
        <v>0</v>
      </c>
      <c r="AH2225">
        <v>0</v>
      </c>
      <c r="AI2225">
        <v>9.8699999999999992</v>
      </c>
      <c r="AJ2225">
        <v>1</v>
      </c>
      <c r="AK2225">
        <v>1</v>
      </c>
      <c r="AL2225">
        <v>1</v>
      </c>
      <c r="AN2225">
        <v>0</v>
      </c>
      <c r="AO2225">
        <v>1</v>
      </c>
      <c r="AP2225">
        <v>0</v>
      </c>
      <c r="AQ2225">
        <v>0</v>
      </c>
      <c r="AR2225">
        <v>0</v>
      </c>
      <c r="AS2225" t="s">
        <v>3</v>
      </c>
      <c r="AT2225">
        <v>40</v>
      </c>
      <c r="AU2225" t="s">
        <v>3</v>
      </c>
      <c r="AV2225">
        <v>0</v>
      </c>
      <c r="AW2225">
        <v>2</v>
      </c>
      <c r="AX2225">
        <v>35814336</v>
      </c>
      <c r="AY2225">
        <v>1</v>
      </c>
      <c r="AZ2225">
        <v>0</v>
      </c>
      <c r="BA2225">
        <v>2206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CX2225">
        <f>Y2225*Source!I2171</f>
        <v>8</v>
      </c>
      <c r="CY2225">
        <f t="shared" si="364"/>
        <v>12.73</v>
      </c>
      <c r="CZ2225">
        <f t="shared" si="365"/>
        <v>1.29</v>
      </c>
      <c r="DA2225">
        <f t="shared" si="366"/>
        <v>9.8699999999999992</v>
      </c>
      <c r="DB2225">
        <f t="shared" si="367"/>
        <v>51.6</v>
      </c>
      <c r="DC2225">
        <f t="shared" si="368"/>
        <v>0</v>
      </c>
    </row>
    <row r="2226" spans="1:107">
      <c r="A2226">
        <f>ROW(Source!A2171)</f>
        <v>2171</v>
      </c>
      <c r="B2226">
        <v>35806607</v>
      </c>
      <c r="C2226">
        <v>35814315</v>
      </c>
      <c r="D2226">
        <v>29111019</v>
      </c>
      <c r="E2226">
        <v>1</v>
      </c>
      <c r="F2226">
        <v>1</v>
      </c>
      <c r="G2226">
        <v>1</v>
      </c>
      <c r="H2226">
        <v>3</v>
      </c>
      <c r="I2226" t="s">
        <v>700</v>
      </c>
      <c r="J2226" t="s">
        <v>701</v>
      </c>
      <c r="K2226" t="s">
        <v>702</v>
      </c>
      <c r="L2226">
        <v>1354</v>
      </c>
      <c r="N2226">
        <v>1010</v>
      </c>
      <c r="O2226" t="s">
        <v>258</v>
      </c>
      <c r="P2226" t="s">
        <v>258</v>
      </c>
      <c r="Q2226">
        <v>1</v>
      </c>
      <c r="W2226">
        <v>0</v>
      </c>
      <c r="X2226">
        <v>395384367</v>
      </c>
      <c r="Y2226">
        <v>8</v>
      </c>
      <c r="AA2226">
        <v>8.67</v>
      </c>
      <c r="AB2226">
        <v>0</v>
      </c>
      <c r="AC2226">
        <v>0</v>
      </c>
      <c r="AD2226">
        <v>0</v>
      </c>
      <c r="AE2226">
        <v>0.63</v>
      </c>
      <c r="AF2226">
        <v>0</v>
      </c>
      <c r="AG2226">
        <v>0</v>
      </c>
      <c r="AH2226">
        <v>0</v>
      </c>
      <c r="AI2226">
        <v>13.76</v>
      </c>
      <c r="AJ2226">
        <v>1</v>
      </c>
      <c r="AK2226">
        <v>1</v>
      </c>
      <c r="AL2226">
        <v>1</v>
      </c>
      <c r="AN2226">
        <v>0</v>
      </c>
      <c r="AO2226">
        <v>1</v>
      </c>
      <c r="AP2226">
        <v>0</v>
      </c>
      <c r="AQ2226">
        <v>0</v>
      </c>
      <c r="AR2226">
        <v>0</v>
      </c>
      <c r="AS2226" t="s">
        <v>3</v>
      </c>
      <c r="AT2226">
        <v>8</v>
      </c>
      <c r="AU2226" t="s">
        <v>3</v>
      </c>
      <c r="AV2226">
        <v>0</v>
      </c>
      <c r="AW2226">
        <v>2</v>
      </c>
      <c r="AX2226">
        <v>35814337</v>
      </c>
      <c r="AY2226">
        <v>1</v>
      </c>
      <c r="AZ2226">
        <v>0</v>
      </c>
      <c r="BA2226">
        <v>2207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CX2226">
        <f>Y2226*Source!I2171</f>
        <v>1.6</v>
      </c>
      <c r="CY2226">
        <f t="shared" si="364"/>
        <v>8.67</v>
      </c>
      <c r="CZ2226">
        <f t="shared" si="365"/>
        <v>0.63</v>
      </c>
      <c r="DA2226">
        <f t="shared" si="366"/>
        <v>13.76</v>
      </c>
      <c r="DB2226">
        <f t="shared" si="367"/>
        <v>5.04</v>
      </c>
      <c r="DC2226">
        <f t="shared" si="368"/>
        <v>0</v>
      </c>
    </row>
    <row r="2227" spans="1:107">
      <c r="A2227">
        <f>ROW(Source!A2171)</f>
        <v>2171</v>
      </c>
      <c r="B2227">
        <v>35806607</v>
      </c>
      <c r="C2227">
        <v>35814315</v>
      </c>
      <c r="D2227">
        <v>29111018</v>
      </c>
      <c r="E2227">
        <v>1</v>
      </c>
      <c r="F2227">
        <v>1</v>
      </c>
      <c r="G2227">
        <v>1</v>
      </c>
      <c r="H2227">
        <v>3</v>
      </c>
      <c r="I2227" t="s">
        <v>703</v>
      </c>
      <c r="J2227" t="s">
        <v>704</v>
      </c>
      <c r="K2227" t="s">
        <v>705</v>
      </c>
      <c r="L2227">
        <v>1354</v>
      </c>
      <c r="N2227">
        <v>1010</v>
      </c>
      <c r="O2227" t="s">
        <v>258</v>
      </c>
      <c r="P2227" t="s">
        <v>258</v>
      </c>
      <c r="Q2227">
        <v>1</v>
      </c>
      <c r="W2227">
        <v>0</v>
      </c>
      <c r="X2227">
        <v>-1405133353</v>
      </c>
      <c r="Y2227">
        <v>8</v>
      </c>
      <c r="AA2227">
        <v>8.67</v>
      </c>
      <c r="AB2227">
        <v>0</v>
      </c>
      <c r="AC2227">
        <v>0</v>
      </c>
      <c r="AD2227">
        <v>0</v>
      </c>
      <c r="AE2227">
        <v>0.63</v>
      </c>
      <c r="AF2227">
        <v>0</v>
      </c>
      <c r="AG2227">
        <v>0</v>
      </c>
      <c r="AH2227">
        <v>0</v>
      </c>
      <c r="AI2227">
        <v>13.76</v>
      </c>
      <c r="AJ2227">
        <v>1</v>
      </c>
      <c r="AK2227">
        <v>1</v>
      </c>
      <c r="AL2227">
        <v>1</v>
      </c>
      <c r="AN2227">
        <v>0</v>
      </c>
      <c r="AO2227">
        <v>1</v>
      </c>
      <c r="AP2227">
        <v>0</v>
      </c>
      <c r="AQ2227">
        <v>0</v>
      </c>
      <c r="AR2227">
        <v>0</v>
      </c>
      <c r="AS2227" t="s">
        <v>3</v>
      </c>
      <c r="AT2227">
        <v>8</v>
      </c>
      <c r="AU2227" t="s">
        <v>3</v>
      </c>
      <c r="AV2227">
        <v>0</v>
      </c>
      <c r="AW2227">
        <v>2</v>
      </c>
      <c r="AX2227">
        <v>35814338</v>
      </c>
      <c r="AY2227">
        <v>1</v>
      </c>
      <c r="AZ2227">
        <v>0</v>
      </c>
      <c r="BA2227">
        <v>2208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CX2227">
        <f>Y2227*Source!I2171</f>
        <v>1.6</v>
      </c>
      <c r="CY2227">
        <f t="shared" si="364"/>
        <v>8.67</v>
      </c>
      <c r="CZ2227">
        <f t="shared" si="365"/>
        <v>0.63</v>
      </c>
      <c r="DA2227">
        <f t="shared" si="366"/>
        <v>13.76</v>
      </c>
      <c r="DB2227">
        <f t="shared" si="367"/>
        <v>5.04</v>
      </c>
      <c r="DC2227">
        <f t="shared" si="368"/>
        <v>0</v>
      </c>
    </row>
    <row r="2228" spans="1:107">
      <c r="A2228">
        <f>ROW(Source!A2171)</f>
        <v>2171</v>
      </c>
      <c r="B2228">
        <v>35806607</v>
      </c>
      <c r="C2228">
        <v>35814315</v>
      </c>
      <c r="D2228">
        <v>29110997</v>
      </c>
      <c r="E2228">
        <v>1</v>
      </c>
      <c r="F2228">
        <v>1</v>
      </c>
      <c r="G2228">
        <v>1</v>
      </c>
      <c r="H2228">
        <v>3</v>
      </c>
      <c r="I2228" t="s">
        <v>706</v>
      </c>
      <c r="J2228" t="s">
        <v>707</v>
      </c>
      <c r="K2228" t="s">
        <v>708</v>
      </c>
      <c r="L2228">
        <v>1301</v>
      </c>
      <c r="N2228">
        <v>1003</v>
      </c>
      <c r="O2228" t="s">
        <v>151</v>
      </c>
      <c r="P2228" t="s">
        <v>151</v>
      </c>
      <c r="Q2228">
        <v>1</v>
      </c>
      <c r="W2228">
        <v>0</v>
      </c>
      <c r="X2228">
        <v>1996222970</v>
      </c>
      <c r="Y2228">
        <v>101</v>
      </c>
      <c r="AA2228">
        <v>27.92</v>
      </c>
      <c r="AB2228">
        <v>0</v>
      </c>
      <c r="AC2228">
        <v>0</v>
      </c>
      <c r="AD2228">
        <v>0</v>
      </c>
      <c r="AE2228">
        <v>12.3</v>
      </c>
      <c r="AF2228">
        <v>0</v>
      </c>
      <c r="AG2228">
        <v>0</v>
      </c>
      <c r="AH2228">
        <v>0</v>
      </c>
      <c r="AI2228">
        <v>2.27</v>
      </c>
      <c r="AJ2228">
        <v>1</v>
      </c>
      <c r="AK2228">
        <v>1</v>
      </c>
      <c r="AL2228">
        <v>1</v>
      </c>
      <c r="AN2228">
        <v>0</v>
      </c>
      <c r="AO2228">
        <v>1</v>
      </c>
      <c r="AP2228">
        <v>0</v>
      </c>
      <c r="AQ2228">
        <v>0</v>
      </c>
      <c r="AR2228">
        <v>0</v>
      </c>
      <c r="AS2228" t="s">
        <v>3</v>
      </c>
      <c r="AT2228">
        <v>101</v>
      </c>
      <c r="AU2228" t="s">
        <v>3</v>
      </c>
      <c r="AV2228">
        <v>0</v>
      </c>
      <c r="AW2228">
        <v>2</v>
      </c>
      <c r="AX2228">
        <v>35814339</v>
      </c>
      <c r="AY2228">
        <v>1</v>
      </c>
      <c r="AZ2228">
        <v>0</v>
      </c>
      <c r="BA2228">
        <v>2209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CX2228">
        <f>Y2228*Source!I2171</f>
        <v>20.200000000000003</v>
      </c>
      <c r="CY2228">
        <f t="shared" si="364"/>
        <v>27.92</v>
      </c>
      <c r="CZ2228">
        <f t="shared" si="365"/>
        <v>12.3</v>
      </c>
      <c r="DA2228">
        <f t="shared" si="366"/>
        <v>2.27</v>
      </c>
      <c r="DB2228">
        <f t="shared" si="367"/>
        <v>1242.3</v>
      </c>
      <c r="DC2228">
        <f t="shared" si="368"/>
        <v>0</v>
      </c>
    </row>
    <row r="2229" spans="1:107">
      <c r="A2229">
        <f>ROW(Source!A2172)</f>
        <v>2172</v>
      </c>
      <c r="B2229">
        <v>35806607</v>
      </c>
      <c r="C2229">
        <v>35814340</v>
      </c>
      <c r="D2229">
        <v>18409850</v>
      </c>
      <c r="E2229">
        <v>1</v>
      </c>
      <c r="F2229">
        <v>1</v>
      </c>
      <c r="G2229">
        <v>1</v>
      </c>
      <c r="H2229">
        <v>1</v>
      </c>
      <c r="I2229" t="s">
        <v>709</v>
      </c>
      <c r="J2229" t="s">
        <v>3</v>
      </c>
      <c r="K2229" t="s">
        <v>710</v>
      </c>
      <c r="L2229">
        <v>1369</v>
      </c>
      <c r="N2229">
        <v>1013</v>
      </c>
      <c r="O2229" t="s">
        <v>583</v>
      </c>
      <c r="P2229" t="s">
        <v>583</v>
      </c>
      <c r="Q2229">
        <v>1</v>
      </c>
      <c r="W2229">
        <v>0</v>
      </c>
      <c r="X2229">
        <v>855544366</v>
      </c>
      <c r="Y2229">
        <v>96.6</v>
      </c>
      <c r="AA2229">
        <v>0</v>
      </c>
      <c r="AB2229">
        <v>0</v>
      </c>
      <c r="AC2229">
        <v>0</v>
      </c>
      <c r="AD2229">
        <v>300.99</v>
      </c>
      <c r="AE2229">
        <v>0</v>
      </c>
      <c r="AF2229">
        <v>0</v>
      </c>
      <c r="AG2229">
        <v>0</v>
      </c>
      <c r="AH2229">
        <v>300.99</v>
      </c>
      <c r="AI2229">
        <v>1</v>
      </c>
      <c r="AJ2229">
        <v>1</v>
      </c>
      <c r="AK2229">
        <v>1</v>
      </c>
      <c r="AL2229">
        <v>1</v>
      </c>
      <c r="AN2229">
        <v>0</v>
      </c>
      <c r="AO2229">
        <v>1</v>
      </c>
      <c r="AP2229">
        <v>1</v>
      </c>
      <c r="AQ2229">
        <v>0</v>
      </c>
      <c r="AR2229">
        <v>0</v>
      </c>
      <c r="AS2229" t="s">
        <v>3</v>
      </c>
      <c r="AT2229">
        <v>84</v>
      </c>
      <c r="AU2229" t="s">
        <v>144</v>
      </c>
      <c r="AV2229">
        <v>1</v>
      </c>
      <c r="AW2229">
        <v>2</v>
      </c>
      <c r="AX2229">
        <v>35814359</v>
      </c>
      <c r="AY2229">
        <v>2</v>
      </c>
      <c r="AZ2229">
        <v>131072</v>
      </c>
      <c r="BA2229">
        <v>2210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CX2229">
        <f>Y2229*Source!I2172</f>
        <v>65.688000000000002</v>
      </c>
      <c r="CY2229">
        <f>AD2229</f>
        <v>300.99</v>
      </c>
      <c r="CZ2229">
        <f>AH2229</f>
        <v>300.99</v>
      </c>
      <c r="DA2229">
        <f>AL2229</f>
        <v>1</v>
      </c>
      <c r="DB2229">
        <f>ROUND((ROUND(AT2229*CZ2229,2)*1.15),2)</f>
        <v>29075.63</v>
      </c>
      <c r="DC2229">
        <f>ROUND((ROUND(AT2229*AG2229,2)*1.15),2)</f>
        <v>0</v>
      </c>
    </row>
    <row r="2230" spans="1:107">
      <c r="A2230">
        <f>ROW(Source!A2172)</f>
        <v>2172</v>
      </c>
      <c r="B2230">
        <v>35806607</v>
      </c>
      <c r="C2230">
        <v>35814340</v>
      </c>
      <c r="D2230">
        <v>29173472</v>
      </c>
      <c r="E2230">
        <v>1</v>
      </c>
      <c r="F2230">
        <v>1</v>
      </c>
      <c r="G2230">
        <v>1</v>
      </c>
      <c r="H2230">
        <v>2</v>
      </c>
      <c r="I2230" t="s">
        <v>660</v>
      </c>
      <c r="J2230" t="s">
        <v>661</v>
      </c>
      <c r="K2230" t="s">
        <v>662</v>
      </c>
      <c r="L2230">
        <v>1368</v>
      </c>
      <c r="N2230">
        <v>1011</v>
      </c>
      <c r="O2230" t="s">
        <v>589</v>
      </c>
      <c r="P2230" t="s">
        <v>589</v>
      </c>
      <c r="Q2230">
        <v>1</v>
      </c>
      <c r="W2230">
        <v>0</v>
      </c>
      <c r="X2230">
        <v>275932499</v>
      </c>
      <c r="Y2230">
        <v>2.75</v>
      </c>
      <c r="AA2230">
        <v>0</v>
      </c>
      <c r="AB2230">
        <v>12.75</v>
      </c>
      <c r="AC2230">
        <v>0</v>
      </c>
      <c r="AD2230">
        <v>0</v>
      </c>
      <c r="AE2230">
        <v>0</v>
      </c>
      <c r="AF2230">
        <v>3</v>
      </c>
      <c r="AG2230">
        <v>0</v>
      </c>
      <c r="AH2230">
        <v>0</v>
      </c>
      <c r="AI2230">
        <v>1</v>
      </c>
      <c r="AJ2230">
        <v>4.25</v>
      </c>
      <c r="AK2230">
        <v>33.18</v>
      </c>
      <c r="AL2230">
        <v>1</v>
      </c>
      <c r="AN2230">
        <v>0</v>
      </c>
      <c r="AO2230">
        <v>1</v>
      </c>
      <c r="AP2230">
        <v>1</v>
      </c>
      <c r="AQ2230">
        <v>0</v>
      </c>
      <c r="AR2230">
        <v>0</v>
      </c>
      <c r="AS2230" t="s">
        <v>3</v>
      </c>
      <c r="AT2230">
        <v>2.2000000000000002</v>
      </c>
      <c r="AU2230" t="s">
        <v>143</v>
      </c>
      <c r="AV2230">
        <v>0</v>
      </c>
      <c r="AW2230">
        <v>2</v>
      </c>
      <c r="AX2230">
        <v>35814360</v>
      </c>
      <c r="AY2230">
        <v>1</v>
      </c>
      <c r="AZ2230">
        <v>0</v>
      </c>
      <c r="BA2230">
        <v>2211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CX2230">
        <f>Y2230*Source!I2172</f>
        <v>1.87</v>
      </c>
      <c r="CY2230">
        <f>AB2230</f>
        <v>12.75</v>
      </c>
      <c r="CZ2230">
        <f>AF2230</f>
        <v>3</v>
      </c>
      <c r="DA2230">
        <f>AJ2230</f>
        <v>4.25</v>
      </c>
      <c r="DB2230">
        <f>ROUND((ROUND(AT2230*CZ2230,2)*1.25),2)</f>
        <v>8.25</v>
      </c>
      <c r="DC2230">
        <f>ROUND((ROUND(AT2230*AG2230,2)*1.25),2)</f>
        <v>0</v>
      </c>
    </row>
    <row r="2231" spans="1:107">
      <c r="A2231">
        <f>ROW(Source!A2172)</f>
        <v>2172</v>
      </c>
      <c r="B2231">
        <v>35806607</v>
      </c>
      <c r="C2231">
        <v>35814340</v>
      </c>
      <c r="D2231">
        <v>29174538</v>
      </c>
      <c r="E2231">
        <v>1</v>
      </c>
      <c r="F2231">
        <v>1</v>
      </c>
      <c r="G2231">
        <v>1</v>
      </c>
      <c r="H2231">
        <v>2</v>
      </c>
      <c r="I2231" t="s">
        <v>712</v>
      </c>
      <c r="J2231" t="s">
        <v>820</v>
      </c>
      <c r="K2231" t="s">
        <v>714</v>
      </c>
      <c r="L2231">
        <v>1368</v>
      </c>
      <c r="N2231">
        <v>1011</v>
      </c>
      <c r="O2231" t="s">
        <v>589</v>
      </c>
      <c r="P2231" t="s">
        <v>589</v>
      </c>
      <c r="Q2231">
        <v>1</v>
      </c>
      <c r="W2231">
        <v>0</v>
      </c>
      <c r="X2231">
        <v>1107538725</v>
      </c>
      <c r="Y2231">
        <v>0.21250000000000002</v>
      </c>
      <c r="AA2231">
        <v>0</v>
      </c>
      <c r="AB2231">
        <v>187.1</v>
      </c>
      <c r="AC2231">
        <v>0</v>
      </c>
      <c r="AD2231">
        <v>0</v>
      </c>
      <c r="AE2231">
        <v>0</v>
      </c>
      <c r="AF2231">
        <v>33.590000000000003</v>
      </c>
      <c r="AG2231">
        <v>0</v>
      </c>
      <c r="AH2231">
        <v>0</v>
      </c>
      <c r="AI2231">
        <v>1</v>
      </c>
      <c r="AJ2231">
        <v>5.57</v>
      </c>
      <c r="AK2231">
        <v>33.18</v>
      </c>
      <c r="AL2231">
        <v>1</v>
      </c>
      <c r="AN2231">
        <v>0</v>
      </c>
      <c r="AO2231">
        <v>1</v>
      </c>
      <c r="AP2231">
        <v>1</v>
      </c>
      <c r="AQ2231">
        <v>0</v>
      </c>
      <c r="AR2231">
        <v>0</v>
      </c>
      <c r="AS2231" t="s">
        <v>3</v>
      </c>
      <c r="AT2231">
        <v>0.17</v>
      </c>
      <c r="AU2231" t="s">
        <v>143</v>
      </c>
      <c r="AV2231">
        <v>0</v>
      </c>
      <c r="AW2231">
        <v>2</v>
      </c>
      <c r="AX2231">
        <v>35814361</v>
      </c>
      <c r="AY2231">
        <v>1</v>
      </c>
      <c r="AZ2231">
        <v>0</v>
      </c>
      <c r="BA2231">
        <v>2212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CX2231">
        <f>Y2231*Source!I2172</f>
        <v>0.14450000000000002</v>
      </c>
      <c r="CY2231">
        <f>AB2231</f>
        <v>187.1</v>
      </c>
      <c r="CZ2231">
        <f>AF2231</f>
        <v>33.590000000000003</v>
      </c>
      <c r="DA2231">
        <f>AJ2231</f>
        <v>5.57</v>
      </c>
      <c r="DB2231">
        <f>ROUND((ROUND(AT2231*CZ2231,2)*1.25),2)</f>
        <v>7.14</v>
      </c>
      <c r="DC2231">
        <f>ROUND((ROUND(AT2231*AG2231,2)*1.25),2)</f>
        <v>0</v>
      </c>
    </row>
    <row r="2232" spans="1:107">
      <c r="A2232">
        <f>ROW(Source!A2172)</f>
        <v>2172</v>
      </c>
      <c r="B2232">
        <v>35806607</v>
      </c>
      <c r="C2232">
        <v>35814340</v>
      </c>
      <c r="D2232">
        <v>29174580</v>
      </c>
      <c r="E2232">
        <v>1</v>
      </c>
      <c r="F2232">
        <v>1</v>
      </c>
      <c r="G2232">
        <v>1</v>
      </c>
      <c r="H2232">
        <v>2</v>
      </c>
      <c r="I2232" t="s">
        <v>715</v>
      </c>
      <c r="J2232" t="s">
        <v>821</v>
      </c>
      <c r="K2232" t="s">
        <v>717</v>
      </c>
      <c r="L2232">
        <v>1368</v>
      </c>
      <c r="N2232">
        <v>1011</v>
      </c>
      <c r="O2232" t="s">
        <v>589</v>
      </c>
      <c r="P2232" t="s">
        <v>589</v>
      </c>
      <c r="Q2232">
        <v>1</v>
      </c>
      <c r="W2232">
        <v>0</v>
      </c>
      <c r="X2232">
        <v>-169468834</v>
      </c>
      <c r="Y2232">
        <v>1.0874999999999999</v>
      </c>
      <c r="AA2232">
        <v>0</v>
      </c>
      <c r="AB2232">
        <v>31.87</v>
      </c>
      <c r="AC2232">
        <v>0</v>
      </c>
      <c r="AD2232">
        <v>0</v>
      </c>
      <c r="AE2232">
        <v>0</v>
      </c>
      <c r="AF2232">
        <v>2.08</v>
      </c>
      <c r="AG2232">
        <v>0</v>
      </c>
      <c r="AH2232">
        <v>0</v>
      </c>
      <c r="AI2232">
        <v>1</v>
      </c>
      <c r="AJ2232">
        <v>15.32</v>
      </c>
      <c r="AK2232">
        <v>33.18</v>
      </c>
      <c r="AL2232">
        <v>1</v>
      </c>
      <c r="AN2232">
        <v>0</v>
      </c>
      <c r="AO2232">
        <v>1</v>
      </c>
      <c r="AP2232">
        <v>1</v>
      </c>
      <c r="AQ2232">
        <v>0</v>
      </c>
      <c r="AR2232">
        <v>0</v>
      </c>
      <c r="AS2232" t="s">
        <v>3</v>
      </c>
      <c r="AT2232">
        <v>0.87</v>
      </c>
      <c r="AU2232" t="s">
        <v>143</v>
      </c>
      <c r="AV2232">
        <v>0</v>
      </c>
      <c r="AW2232">
        <v>2</v>
      </c>
      <c r="AX2232">
        <v>35814362</v>
      </c>
      <c r="AY2232">
        <v>1</v>
      </c>
      <c r="AZ2232">
        <v>0</v>
      </c>
      <c r="BA2232">
        <v>2213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CX2232">
        <f>Y2232*Source!I2172</f>
        <v>0.73950000000000005</v>
      </c>
      <c r="CY2232">
        <f>AB2232</f>
        <v>31.87</v>
      </c>
      <c r="CZ2232">
        <f>AF2232</f>
        <v>2.08</v>
      </c>
      <c r="DA2232">
        <f>AJ2232</f>
        <v>15.32</v>
      </c>
      <c r="DB2232">
        <f>ROUND((ROUND(AT2232*CZ2232,2)*1.25),2)</f>
        <v>2.2599999999999998</v>
      </c>
      <c r="DC2232">
        <f>ROUND((ROUND(AT2232*AG2232,2)*1.25),2)</f>
        <v>0</v>
      </c>
    </row>
    <row r="2233" spans="1:107">
      <c r="A2233">
        <f>ROW(Source!A2172)</f>
        <v>2172</v>
      </c>
      <c r="B2233">
        <v>35806607</v>
      </c>
      <c r="C2233">
        <v>35814340</v>
      </c>
      <c r="D2233">
        <v>29109354</v>
      </c>
      <c r="E2233">
        <v>1</v>
      </c>
      <c r="F2233">
        <v>1</v>
      </c>
      <c r="G2233">
        <v>1</v>
      </c>
      <c r="H2233">
        <v>3</v>
      </c>
      <c r="I2233" t="s">
        <v>718</v>
      </c>
      <c r="J2233" t="s">
        <v>822</v>
      </c>
      <c r="K2233" t="s">
        <v>720</v>
      </c>
      <c r="L2233">
        <v>1346</v>
      </c>
      <c r="N2233">
        <v>1009</v>
      </c>
      <c r="O2233" t="s">
        <v>170</v>
      </c>
      <c r="P2233" t="s">
        <v>170</v>
      </c>
      <c r="Q2233">
        <v>1</v>
      </c>
      <c r="W2233">
        <v>0</v>
      </c>
      <c r="X2233">
        <v>-882693383</v>
      </c>
      <c r="Y2233">
        <v>10</v>
      </c>
      <c r="AA2233">
        <v>64.010000000000005</v>
      </c>
      <c r="AB2233">
        <v>0</v>
      </c>
      <c r="AC2233">
        <v>0</v>
      </c>
      <c r="AD2233">
        <v>0</v>
      </c>
      <c r="AE2233">
        <v>46.72</v>
      </c>
      <c r="AF2233">
        <v>0</v>
      </c>
      <c r="AG2233">
        <v>0</v>
      </c>
      <c r="AH2233">
        <v>0</v>
      </c>
      <c r="AI2233">
        <v>1.37</v>
      </c>
      <c r="AJ2233">
        <v>1</v>
      </c>
      <c r="AK2233">
        <v>1</v>
      </c>
      <c r="AL2233">
        <v>1</v>
      </c>
      <c r="AN2233">
        <v>0</v>
      </c>
      <c r="AO2233">
        <v>1</v>
      </c>
      <c r="AP2233">
        <v>0</v>
      </c>
      <c r="AQ2233">
        <v>0</v>
      </c>
      <c r="AR2233">
        <v>0</v>
      </c>
      <c r="AS2233" t="s">
        <v>3</v>
      </c>
      <c r="AT2233">
        <v>10</v>
      </c>
      <c r="AU2233" t="s">
        <v>3</v>
      </c>
      <c r="AV2233">
        <v>0</v>
      </c>
      <c r="AW2233">
        <v>2</v>
      </c>
      <c r="AX2233">
        <v>35814363</v>
      </c>
      <c r="AY2233">
        <v>1</v>
      </c>
      <c r="AZ2233">
        <v>0</v>
      </c>
      <c r="BA2233">
        <v>2214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CX2233">
        <f>Y2233*Source!I2172</f>
        <v>6.8000000000000007</v>
      </c>
      <c r="CY2233">
        <f t="shared" ref="CY2233:CY2246" si="369">AA2233</f>
        <v>64.010000000000005</v>
      </c>
      <c r="CZ2233">
        <f t="shared" ref="CZ2233:CZ2246" si="370">AE2233</f>
        <v>46.72</v>
      </c>
      <c r="DA2233">
        <f t="shared" ref="DA2233:DA2246" si="371">AI2233</f>
        <v>1.37</v>
      </c>
      <c r="DB2233">
        <f t="shared" ref="DB2233:DB2246" si="372">ROUND(ROUND(AT2233*CZ2233,2),2)</f>
        <v>467.2</v>
      </c>
      <c r="DC2233">
        <f t="shared" ref="DC2233:DC2246" si="373">ROUND(ROUND(AT2233*AG2233,2),2)</f>
        <v>0</v>
      </c>
    </row>
    <row r="2234" spans="1:107">
      <c r="A2234">
        <f>ROW(Source!A2172)</f>
        <v>2172</v>
      </c>
      <c r="B2234">
        <v>35806607</v>
      </c>
      <c r="C2234">
        <v>35814340</v>
      </c>
      <c r="D2234">
        <v>29109414</v>
      </c>
      <c r="E2234">
        <v>1</v>
      </c>
      <c r="F2234">
        <v>1</v>
      </c>
      <c r="G2234">
        <v>1</v>
      </c>
      <c r="H2234">
        <v>3</v>
      </c>
      <c r="I2234" t="s">
        <v>721</v>
      </c>
      <c r="J2234" t="s">
        <v>887</v>
      </c>
      <c r="K2234" t="s">
        <v>723</v>
      </c>
      <c r="L2234">
        <v>1346</v>
      </c>
      <c r="N2234">
        <v>1009</v>
      </c>
      <c r="O2234" t="s">
        <v>170</v>
      </c>
      <c r="P2234" t="s">
        <v>170</v>
      </c>
      <c r="Q2234">
        <v>1</v>
      </c>
      <c r="W2234">
        <v>0</v>
      </c>
      <c r="X2234">
        <v>1092262719</v>
      </c>
      <c r="Y2234">
        <v>137</v>
      </c>
      <c r="AA2234">
        <v>10.1</v>
      </c>
      <c r="AB2234">
        <v>0</v>
      </c>
      <c r="AC2234">
        <v>0</v>
      </c>
      <c r="AD2234">
        <v>0</v>
      </c>
      <c r="AE2234">
        <v>1.58</v>
      </c>
      <c r="AF2234">
        <v>0</v>
      </c>
      <c r="AG2234">
        <v>0</v>
      </c>
      <c r="AH2234">
        <v>0</v>
      </c>
      <c r="AI2234">
        <v>6.39</v>
      </c>
      <c r="AJ2234">
        <v>1</v>
      </c>
      <c r="AK2234">
        <v>1</v>
      </c>
      <c r="AL2234">
        <v>1</v>
      </c>
      <c r="AN2234">
        <v>0</v>
      </c>
      <c r="AO2234">
        <v>1</v>
      </c>
      <c r="AP2234">
        <v>0</v>
      </c>
      <c r="AQ2234">
        <v>0</v>
      </c>
      <c r="AR2234">
        <v>0</v>
      </c>
      <c r="AS2234" t="s">
        <v>3</v>
      </c>
      <c r="AT2234">
        <v>137</v>
      </c>
      <c r="AU2234" t="s">
        <v>3</v>
      </c>
      <c r="AV2234">
        <v>0</v>
      </c>
      <c r="AW2234">
        <v>2</v>
      </c>
      <c r="AX2234">
        <v>35814364</v>
      </c>
      <c r="AY2234">
        <v>1</v>
      </c>
      <c r="AZ2234">
        <v>0</v>
      </c>
      <c r="BA2234">
        <v>2215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CX2234">
        <f>Y2234*Source!I2172</f>
        <v>93.160000000000011</v>
      </c>
      <c r="CY2234">
        <f t="shared" si="369"/>
        <v>10.1</v>
      </c>
      <c r="CZ2234">
        <f t="shared" si="370"/>
        <v>1.58</v>
      </c>
      <c r="DA2234">
        <f t="shared" si="371"/>
        <v>6.39</v>
      </c>
      <c r="DB2234">
        <f t="shared" si="372"/>
        <v>216.46</v>
      </c>
      <c r="DC2234">
        <f t="shared" si="373"/>
        <v>0</v>
      </c>
    </row>
    <row r="2235" spans="1:107">
      <c r="A2235">
        <f>ROW(Source!A2172)</f>
        <v>2172</v>
      </c>
      <c r="B2235">
        <v>35806607</v>
      </c>
      <c r="C2235">
        <v>35814340</v>
      </c>
      <c r="D2235">
        <v>29109781</v>
      </c>
      <c r="E2235">
        <v>1</v>
      </c>
      <c r="F2235">
        <v>1</v>
      </c>
      <c r="G2235">
        <v>1</v>
      </c>
      <c r="H2235">
        <v>3</v>
      </c>
      <c r="I2235" t="s">
        <v>724</v>
      </c>
      <c r="J2235" t="s">
        <v>823</v>
      </c>
      <c r="K2235" t="s">
        <v>726</v>
      </c>
      <c r="L2235">
        <v>1346</v>
      </c>
      <c r="N2235">
        <v>1009</v>
      </c>
      <c r="O2235" t="s">
        <v>170</v>
      </c>
      <c r="P2235" t="s">
        <v>170</v>
      </c>
      <c r="Q2235">
        <v>1</v>
      </c>
      <c r="W2235">
        <v>0</v>
      </c>
      <c r="X2235">
        <v>-306339415</v>
      </c>
      <c r="Y2235">
        <v>10</v>
      </c>
      <c r="AA2235">
        <v>60.38</v>
      </c>
      <c r="AB2235">
        <v>0</v>
      </c>
      <c r="AC2235">
        <v>0</v>
      </c>
      <c r="AD2235">
        <v>0</v>
      </c>
      <c r="AE2235">
        <v>11.12</v>
      </c>
      <c r="AF2235">
        <v>0</v>
      </c>
      <c r="AG2235">
        <v>0</v>
      </c>
      <c r="AH2235">
        <v>0</v>
      </c>
      <c r="AI2235">
        <v>5.43</v>
      </c>
      <c r="AJ2235">
        <v>1</v>
      </c>
      <c r="AK2235">
        <v>1</v>
      </c>
      <c r="AL2235">
        <v>1</v>
      </c>
      <c r="AN2235">
        <v>0</v>
      </c>
      <c r="AO2235">
        <v>1</v>
      </c>
      <c r="AP2235">
        <v>0</v>
      </c>
      <c r="AQ2235">
        <v>0</v>
      </c>
      <c r="AR2235">
        <v>0</v>
      </c>
      <c r="AS2235" t="s">
        <v>3</v>
      </c>
      <c r="AT2235">
        <v>10</v>
      </c>
      <c r="AU2235" t="s">
        <v>3</v>
      </c>
      <c r="AV2235">
        <v>0</v>
      </c>
      <c r="AW2235">
        <v>2</v>
      </c>
      <c r="AX2235">
        <v>35814365</v>
      </c>
      <c r="AY2235">
        <v>1</v>
      </c>
      <c r="AZ2235">
        <v>0</v>
      </c>
      <c r="BA2235">
        <v>2216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CX2235">
        <f>Y2235*Source!I2172</f>
        <v>6.8000000000000007</v>
      </c>
      <c r="CY2235">
        <f t="shared" si="369"/>
        <v>60.38</v>
      </c>
      <c r="CZ2235">
        <f t="shared" si="370"/>
        <v>11.12</v>
      </c>
      <c r="DA2235">
        <f t="shared" si="371"/>
        <v>5.43</v>
      </c>
      <c r="DB2235">
        <f t="shared" si="372"/>
        <v>111.2</v>
      </c>
      <c r="DC2235">
        <f t="shared" si="373"/>
        <v>0</v>
      </c>
    </row>
    <row r="2236" spans="1:107">
      <c r="A2236">
        <f>ROW(Source!A2172)</f>
        <v>2172</v>
      </c>
      <c r="B2236">
        <v>35806607</v>
      </c>
      <c r="C2236">
        <v>35814340</v>
      </c>
      <c r="D2236">
        <v>29109782</v>
      </c>
      <c r="E2236">
        <v>1</v>
      </c>
      <c r="F2236">
        <v>1</v>
      </c>
      <c r="G2236">
        <v>1</v>
      </c>
      <c r="H2236">
        <v>3</v>
      </c>
      <c r="I2236" t="s">
        <v>727</v>
      </c>
      <c r="J2236" t="s">
        <v>824</v>
      </c>
      <c r="K2236" t="s">
        <v>729</v>
      </c>
      <c r="L2236">
        <v>1346</v>
      </c>
      <c r="N2236">
        <v>1009</v>
      </c>
      <c r="O2236" t="s">
        <v>170</v>
      </c>
      <c r="P2236" t="s">
        <v>170</v>
      </c>
      <c r="Q2236">
        <v>1</v>
      </c>
      <c r="W2236">
        <v>0</v>
      </c>
      <c r="X2236">
        <v>-71279152</v>
      </c>
      <c r="Y2236">
        <v>69</v>
      </c>
      <c r="AA2236">
        <v>16.309999999999999</v>
      </c>
      <c r="AB2236">
        <v>0</v>
      </c>
      <c r="AC2236">
        <v>0</v>
      </c>
      <c r="AD2236">
        <v>0</v>
      </c>
      <c r="AE2236">
        <v>4.3600000000000003</v>
      </c>
      <c r="AF2236">
        <v>0</v>
      </c>
      <c r="AG2236">
        <v>0</v>
      </c>
      <c r="AH2236">
        <v>0</v>
      </c>
      <c r="AI2236">
        <v>3.74</v>
      </c>
      <c r="AJ2236">
        <v>1</v>
      </c>
      <c r="AK2236">
        <v>1</v>
      </c>
      <c r="AL2236">
        <v>1</v>
      </c>
      <c r="AN2236">
        <v>0</v>
      </c>
      <c r="AO2236">
        <v>1</v>
      </c>
      <c r="AP2236">
        <v>0</v>
      </c>
      <c r="AQ2236">
        <v>0</v>
      </c>
      <c r="AR2236">
        <v>0</v>
      </c>
      <c r="AS2236" t="s">
        <v>3</v>
      </c>
      <c r="AT2236">
        <v>69</v>
      </c>
      <c r="AU2236" t="s">
        <v>3</v>
      </c>
      <c r="AV2236">
        <v>0</v>
      </c>
      <c r="AW2236">
        <v>2</v>
      </c>
      <c r="AX2236">
        <v>35814366</v>
      </c>
      <c r="AY2236">
        <v>1</v>
      </c>
      <c r="AZ2236">
        <v>0</v>
      </c>
      <c r="BA2236">
        <v>2217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CX2236">
        <f>Y2236*Source!I2172</f>
        <v>46.92</v>
      </c>
      <c r="CY2236">
        <f t="shared" si="369"/>
        <v>16.309999999999999</v>
      </c>
      <c r="CZ2236">
        <f t="shared" si="370"/>
        <v>4.3600000000000003</v>
      </c>
      <c r="DA2236">
        <f t="shared" si="371"/>
        <v>3.74</v>
      </c>
      <c r="DB2236">
        <f t="shared" si="372"/>
        <v>300.83999999999997</v>
      </c>
      <c r="DC2236">
        <f t="shared" si="373"/>
        <v>0</v>
      </c>
    </row>
    <row r="2237" spans="1:107">
      <c r="A2237">
        <f>ROW(Source!A2172)</f>
        <v>2172</v>
      </c>
      <c r="B2237">
        <v>35806607</v>
      </c>
      <c r="C2237">
        <v>35814340</v>
      </c>
      <c r="D2237">
        <v>29110699</v>
      </c>
      <c r="E2237">
        <v>1</v>
      </c>
      <c r="F2237">
        <v>1</v>
      </c>
      <c r="G2237">
        <v>1</v>
      </c>
      <c r="H2237">
        <v>3</v>
      </c>
      <c r="I2237" t="s">
        <v>730</v>
      </c>
      <c r="J2237" t="s">
        <v>825</v>
      </c>
      <c r="K2237" t="s">
        <v>732</v>
      </c>
      <c r="L2237">
        <v>1301</v>
      </c>
      <c r="N2237">
        <v>1003</v>
      </c>
      <c r="O2237" t="s">
        <v>151</v>
      </c>
      <c r="P2237" t="s">
        <v>151</v>
      </c>
      <c r="Q2237">
        <v>1</v>
      </c>
      <c r="W2237">
        <v>0</v>
      </c>
      <c r="X2237">
        <v>1063889258</v>
      </c>
      <c r="Y2237">
        <v>118</v>
      </c>
      <c r="AA2237">
        <v>1.24</v>
      </c>
      <c r="AB2237">
        <v>0</v>
      </c>
      <c r="AC2237">
        <v>0</v>
      </c>
      <c r="AD2237">
        <v>0</v>
      </c>
      <c r="AE2237">
        <v>0.17</v>
      </c>
      <c r="AF2237">
        <v>0</v>
      </c>
      <c r="AG2237">
        <v>0</v>
      </c>
      <c r="AH2237">
        <v>0</v>
      </c>
      <c r="AI2237">
        <v>7.29</v>
      </c>
      <c r="AJ2237">
        <v>1</v>
      </c>
      <c r="AK2237">
        <v>1</v>
      </c>
      <c r="AL2237">
        <v>1</v>
      </c>
      <c r="AN2237">
        <v>0</v>
      </c>
      <c r="AO2237">
        <v>1</v>
      </c>
      <c r="AP2237">
        <v>0</v>
      </c>
      <c r="AQ2237">
        <v>0</v>
      </c>
      <c r="AR2237">
        <v>0</v>
      </c>
      <c r="AS2237" t="s">
        <v>3</v>
      </c>
      <c r="AT2237">
        <v>118</v>
      </c>
      <c r="AU2237" t="s">
        <v>3</v>
      </c>
      <c r="AV2237">
        <v>0</v>
      </c>
      <c r="AW2237">
        <v>2</v>
      </c>
      <c r="AX2237">
        <v>35814367</v>
      </c>
      <c r="AY2237">
        <v>1</v>
      </c>
      <c r="AZ2237">
        <v>0</v>
      </c>
      <c r="BA2237">
        <v>2218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CX2237">
        <f>Y2237*Source!I2172</f>
        <v>80.240000000000009</v>
      </c>
      <c r="CY2237">
        <f t="shared" si="369"/>
        <v>1.24</v>
      </c>
      <c r="CZ2237">
        <f t="shared" si="370"/>
        <v>0.17</v>
      </c>
      <c r="DA2237">
        <f t="shared" si="371"/>
        <v>7.29</v>
      </c>
      <c r="DB2237">
        <f t="shared" si="372"/>
        <v>20.059999999999999</v>
      </c>
      <c r="DC2237">
        <f t="shared" si="373"/>
        <v>0</v>
      </c>
    </row>
    <row r="2238" spans="1:107">
      <c r="A2238">
        <f>ROW(Source!A2172)</f>
        <v>2172</v>
      </c>
      <c r="B2238">
        <v>35806607</v>
      </c>
      <c r="C2238">
        <v>35814340</v>
      </c>
      <c r="D2238">
        <v>29110797</v>
      </c>
      <c r="E2238">
        <v>1</v>
      </c>
      <c r="F2238">
        <v>1</v>
      </c>
      <c r="G2238">
        <v>1</v>
      </c>
      <c r="H2238">
        <v>3</v>
      </c>
      <c r="I2238" t="s">
        <v>733</v>
      </c>
      <c r="J2238" t="s">
        <v>826</v>
      </c>
      <c r="K2238" t="s">
        <v>735</v>
      </c>
      <c r="L2238">
        <v>1301</v>
      </c>
      <c r="N2238">
        <v>1003</v>
      </c>
      <c r="O2238" t="s">
        <v>151</v>
      </c>
      <c r="P2238" t="s">
        <v>151</v>
      </c>
      <c r="Q2238">
        <v>1</v>
      </c>
      <c r="W2238">
        <v>0</v>
      </c>
      <c r="X2238">
        <v>1919953005</v>
      </c>
      <c r="Y2238">
        <v>80</v>
      </c>
      <c r="AA2238">
        <v>15.5</v>
      </c>
      <c r="AB2238">
        <v>0</v>
      </c>
      <c r="AC2238">
        <v>0</v>
      </c>
      <c r="AD2238">
        <v>0</v>
      </c>
      <c r="AE2238">
        <v>1.74</v>
      </c>
      <c r="AF2238">
        <v>0</v>
      </c>
      <c r="AG2238">
        <v>0</v>
      </c>
      <c r="AH2238">
        <v>0</v>
      </c>
      <c r="AI2238">
        <v>8.91</v>
      </c>
      <c r="AJ2238">
        <v>1</v>
      </c>
      <c r="AK2238">
        <v>1</v>
      </c>
      <c r="AL2238">
        <v>1</v>
      </c>
      <c r="AN2238">
        <v>0</v>
      </c>
      <c r="AO2238">
        <v>1</v>
      </c>
      <c r="AP2238">
        <v>0</v>
      </c>
      <c r="AQ2238">
        <v>0</v>
      </c>
      <c r="AR2238">
        <v>0</v>
      </c>
      <c r="AS2238" t="s">
        <v>3</v>
      </c>
      <c r="AT2238">
        <v>80</v>
      </c>
      <c r="AU2238" t="s">
        <v>3</v>
      </c>
      <c r="AV2238">
        <v>0</v>
      </c>
      <c r="AW2238">
        <v>2</v>
      </c>
      <c r="AX2238">
        <v>35814368</v>
      </c>
      <c r="AY2238">
        <v>1</v>
      </c>
      <c r="AZ2238">
        <v>0</v>
      </c>
      <c r="BA2238">
        <v>2219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CX2238">
        <f>Y2238*Source!I2172</f>
        <v>54.400000000000006</v>
      </c>
      <c r="CY2238">
        <f t="shared" si="369"/>
        <v>15.5</v>
      </c>
      <c r="CZ2238">
        <f t="shared" si="370"/>
        <v>1.74</v>
      </c>
      <c r="DA2238">
        <f t="shared" si="371"/>
        <v>8.91</v>
      </c>
      <c r="DB2238">
        <f t="shared" si="372"/>
        <v>139.19999999999999</v>
      </c>
      <c r="DC2238">
        <f t="shared" si="373"/>
        <v>0</v>
      </c>
    </row>
    <row r="2239" spans="1:107">
      <c r="A2239">
        <f>ROW(Source!A2172)</f>
        <v>2172</v>
      </c>
      <c r="B2239">
        <v>35806607</v>
      </c>
      <c r="C2239">
        <v>35814340</v>
      </c>
      <c r="D2239">
        <v>29110815</v>
      </c>
      <c r="E2239">
        <v>1</v>
      </c>
      <c r="F2239">
        <v>1</v>
      </c>
      <c r="G2239">
        <v>1</v>
      </c>
      <c r="H2239">
        <v>3</v>
      </c>
      <c r="I2239" t="s">
        <v>736</v>
      </c>
      <c r="J2239" t="s">
        <v>888</v>
      </c>
      <c r="K2239" t="s">
        <v>738</v>
      </c>
      <c r="L2239">
        <v>1301</v>
      </c>
      <c r="N2239">
        <v>1003</v>
      </c>
      <c r="O2239" t="s">
        <v>151</v>
      </c>
      <c r="P2239" t="s">
        <v>151</v>
      </c>
      <c r="Q2239">
        <v>1</v>
      </c>
      <c r="W2239">
        <v>0</v>
      </c>
      <c r="X2239">
        <v>-1169660804</v>
      </c>
      <c r="Y2239">
        <v>117</v>
      </c>
      <c r="AA2239">
        <v>6.29</v>
      </c>
      <c r="AB2239">
        <v>0</v>
      </c>
      <c r="AC2239">
        <v>0</v>
      </c>
      <c r="AD2239">
        <v>0</v>
      </c>
      <c r="AE2239">
        <v>0.85</v>
      </c>
      <c r="AF2239">
        <v>0</v>
      </c>
      <c r="AG2239">
        <v>0</v>
      </c>
      <c r="AH2239">
        <v>0</v>
      </c>
      <c r="AI2239">
        <v>7.4</v>
      </c>
      <c r="AJ2239">
        <v>1</v>
      </c>
      <c r="AK2239">
        <v>1</v>
      </c>
      <c r="AL2239">
        <v>1</v>
      </c>
      <c r="AN2239">
        <v>0</v>
      </c>
      <c r="AO2239">
        <v>1</v>
      </c>
      <c r="AP2239">
        <v>0</v>
      </c>
      <c r="AQ2239">
        <v>0</v>
      </c>
      <c r="AR2239">
        <v>0</v>
      </c>
      <c r="AS2239" t="s">
        <v>3</v>
      </c>
      <c r="AT2239">
        <v>117</v>
      </c>
      <c r="AU2239" t="s">
        <v>3</v>
      </c>
      <c r="AV2239">
        <v>0</v>
      </c>
      <c r="AW2239">
        <v>2</v>
      </c>
      <c r="AX2239">
        <v>35814369</v>
      </c>
      <c r="AY2239">
        <v>1</v>
      </c>
      <c r="AZ2239">
        <v>0</v>
      </c>
      <c r="BA2239">
        <v>2220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CX2239">
        <f>Y2239*Source!I2172</f>
        <v>79.56</v>
      </c>
      <c r="CY2239">
        <f t="shared" si="369"/>
        <v>6.29</v>
      </c>
      <c r="CZ2239">
        <f t="shared" si="370"/>
        <v>0.85</v>
      </c>
      <c r="DA2239">
        <f t="shared" si="371"/>
        <v>7.4</v>
      </c>
      <c r="DB2239">
        <f t="shared" si="372"/>
        <v>99.45</v>
      </c>
      <c r="DC2239">
        <f t="shared" si="373"/>
        <v>0</v>
      </c>
    </row>
    <row r="2240" spans="1:107">
      <c r="A2240">
        <f>ROW(Source!A2172)</f>
        <v>2172</v>
      </c>
      <c r="B2240">
        <v>35806607</v>
      </c>
      <c r="C2240">
        <v>35814340</v>
      </c>
      <c r="D2240">
        <v>29111455</v>
      </c>
      <c r="E2240">
        <v>1</v>
      </c>
      <c r="F2240">
        <v>1</v>
      </c>
      <c r="G2240">
        <v>1</v>
      </c>
      <c r="H2240">
        <v>3</v>
      </c>
      <c r="I2240" t="s">
        <v>219</v>
      </c>
      <c r="J2240" t="s">
        <v>275</v>
      </c>
      <c r="K2240" t="s">
        <v>220</v>
      </c>
      <c r="L2240">
        <v>1327</v>
      </c>
      <c r="N2240">
        <v>1005</v>
      </c>
      <c r="O2240" t="s">
        <v>165</v>
      </c>
      <c r="P2240" t="s">
        <v>165</v>
      </c>
      <c r="Q2240">
        <v>1</v>
      </c>
      <c r="W2240">
        <v>1</v>
      </c>
      <c r="X2240">
        <v>-1126346608</v>
      </c>
      <c r="Y2240">
        <v>-225</v>
      </c>
      <c r="AA2240">
        <v>73.790000000000006</v>
      </c>
      <c r="AB2240">
        <v>0</v>
      </c>
      <c r="AC2240">
        <v>0</v>
      </c>
      <c r="AD2240">
        <v>0</v>
      </c>
      <c r="AE2240">
        <v>15.06</v>
      </c>
      <c r="AF2240">
        <v>0</v>
      </c>
      <c r="AG2240">
        <v>0</v>
      </c>
      <c r="AH2240">
        <v>0</v>
      </c>
      <c r="AI2240">
        <v>4.9000000000000004</v>
      </c>
      <c r="AJ2240">
        <v>1</v>
      </c>
      <c r="AK2240">
        <v>1</v>
      </c>
      <c r="AL2240">
        <v>1</v>
      </c>
      <c r="AN2240">
        <v>0</v>
      </c>
      <c r="AO2240">
        <v>1</v>
      </c>
      <c r="AP2240">
        <v>0</v>
      </c>
      <c r="AQ2240">
        <v>0</v>
      </c>
      <c r="AR2240">
        <v>0</v>
      </c>
      <c r="AS2240" t="s">
        <v>3</v>
      </c>
      <c r="AT2240">
        <v>-225</v>
      </c>
      <c r="AU2240" t="s">
        <v>3</v>
      </c>
      <c r="AV2240">
        <v>0</v>
      </c>
      <c r="AW2240">
        <v>2</v>
      </c>
      <c r="AX2240">
        <v>35814370</v>
      </c>
      <c r="AY2240">
        <v>1</v>
      </c>
      <c r="AZ2240">
        <v>6144</v>
      </c>
      <c r="BA2240">
        <v>2221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CX2240">
        <f>Y2240*Source!I2172</f>
        <v>-153</v>
      </c>
      <c r="CY2240">
        <f t="shared" si="369"/>
        <v>73.790000000000006</v>
      </c>
      <c r="CZ2240">
        <f t="shared" si="370"/>
        <v>15.06</v>
      </c>
      <c r="DA2240">
        <f t="shared" si="371"/>
        <v>4.9000000000000004</v>
      </c>
      <c r="DB2240">
        <f t="shared" si="372"/>
        <v>-3388.5</v>
      </c>
      <c r="DC2240">
        <f t="shared" si="373"/>
        <v>0</v>
      </c>
    </row>
    <row r="2241" spans="1:107">
      <c r="A2241">
        <f>ROW(Source!A2172)</f>
        <v>2172</v>
      </c>
      <c r="B2241">
        <v>35806607</v>
      </c>
      <c r="C2241">
        <v>35814340</v>
      </c>
      <c r="D2241">
        <v>29114733</v>
      </c>
      <c r="E2241">
        <v>1</v>
      </c>
      <c r="F2241">
        <v>1</v>
      </c>
      <c r="G2241">
        <v>1</v>
      </c>
      <c r="H2241">
        <v>3</v>
      </c>
      <c r="I2241" t="s">
        <v>739</v>
      </c>
      <c r="J2241" t="s">
        <v>830</v>
      </c>
      <c r="K2241" t="s">
        <v>741</v>
      </c>
      <c r="L2241">
        <v>1354</v>
      </c>
      <c r="N2241">
        <v>1010</v>
      </c>
      <c r="O2241" t="s">
        <v>258</v>
      </c>
      <c r="P2241" t="s">
        <v>258</v>
      </c>
      <c r="Q2241">
        <v>1</v>
      </c>
      <c r="W2241">
        <v>0</v>
      </c>
      <c r="X2241">
        <v>-1352915271</v>
      </c>
      <c r="Y2241">
        <v>790</v>
      </c>
      <c r="AA2241">
        <v>0.3</v>
      </c>
      <c r="AB2241">
        <v>0</v>
      </c>
      <c r="AC2241">
        <v>0</v>
      </c>
      <c r="AD2241">
        <v>0</v>
      </c>
      <c r="AE2241">
        <v>0.02</v>
      </c>
      <c r="AF2241">
        <v>0</v>
      </c>
      <c r="AG2241">
        <v>0</v>
      </c>
      <c r="AH2241">
        <v>0</v>
      </c>
      <c r="AI2241">
        <v>14.91</v>
      </c>
      <c r="AJ2241">
        <v>1</v>
      </c>
      <c r="AK2241">
        <v>1</v>
      </c>
      <c r="AL2241">
        <v>1</v>
      </c>
      <c r="AN2241">
        <v>0</v>
      </c>
      <c r="AO2241">
        <v>1</v>
      </c>
      <c r="AP2241">
        <v>0</v>
      </c>
      <c r="AQ2241">
        <v>0</v>
      </c>
      <c r="AR2241">
        <v>0</v>
      </c>
      <c r="AS2241" t="s">
        <v>3</v>
      </c>
      <c r="AT2241">
        <v>790</v>
      </c>
      <c r="AU2241" t="s">
        <v>3</v>
      </c>
      <c r="AV2241">
        <v>0</v>
      </c>
      <c r="AW2241">
        <v>2</v>
      </c>
      <c r="AX2241">
        <v>35814371</v>
      </c>
      <c r="AY2241">
        <v>1</v>
      </c>
      <c r="AZ2241">
        <v>0</v>
      </c>
      <c r="BA2241">
        <v>2222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CX2241">
        <f>Y2241*Source!I2172</f>
        <v>537.20000000000005</v>
      </c>
      <c r="CY2241">
        <f t="shared" si="369"/>
        <v>0.3</v>
      </c>
      <c r="CZ2241">
        <f t="shared" si="370"/>
        <v>0.02</v>
      </c>
      <c r="DA2241">
        <f t="shared" si="371"/>
        <v>14.91</v>
      </c>
      <c r="DB2241">
        <f t="shared" si="372"/>
        <v>15.8</v>
      </c>
      <c r="DC2241">
        <f t="shared" si="373"/>
        <v>0</v>
      </c>
    </row>
    <row r="2242" spans="1:107">
      <c r="A2242">
        <f>ROW(Source!A2172)</f>
        <v>2172</v>
      </c>
      <c r="B2242">
        <v>35806607</v>
      </c>
      <c r="C2242">
        <v>35814340</v>
      </c>
      <c r="D2242">
        <v>29114734</v>
      </c>
      <c r="E2242">
        <v>1</v>
      </c>
      <c r="F2242">
        <v>1</v>
      </c>
      <c r="G2242">
        <v>1</v>
      </c>
      <c r="H2242">
        <v>3</v>
      </c>
      <c r="I2242" t="s">
        <v>742</v>
      </c>
      <c r="J2242" t="s">
        <v>889</v>
      </c>
      <c r="K2242" t="s">
        <v>744</v>
      </c>
      <c r="L2242">
        <v>1354</v>
      </c>
      <c r="N2242">
        <v>1010</v>
      </c>
      <c r="O2242" t="s">
        <v>258</v>
      </c>
      <c r="P2242" t="s">
        <v>258</v>
      </c>
      <c r="Q2242">
        <v>1</v>
      </c>
      <c r="W2242">
        <v>0</v>
      </c>
      <c r="X2242">
        <v>1370092194</v>
      </c>
      <c r="Y2242">
        <v>1844</v>
      </c>
      <c r="AA2242">
        <v>0.38</v>
      </c>
      <c r="AB2242">
        <v>0</v>
      </c>
      <c r="AC2242">
        <v>0</v>
      </c>
      <c r="AD2242">
        <v>0</v>
      </c>
      <c r="AE2242">
        <v>0.03</v>
      </c>
      <c r="AF2242">
        <v>0</v>
      </c>
      <c r="AG2242">
        <v>0</v>
      </c>
      <c r="AH2242">
        <v>0</v>
      </c>
      <c r="AI2242">
        <v>12.55</v>
      </c>
      <c r="AJ2242">
        <v>1</v>
      </c>
      <c r="AK2242">
        <v>1</v>
      </c>
      <c r="AL2242">
        <v>1</v>
      </c>
      <c r="AN2242">
        <v>0</v>
      </c>
      <c r="AO2242">
        <v>1</v>
      </c>
      <c r="AP2242">
        <v>0</v>
      </c>
      <c r="AQ2242">
        <v>0</v>
      </c>
      <c r="AR2242">
        <v>0</v>
      </c>
      <c r="AS2242" t="s">
        <v>3</v>
      </c>
      <c r="AT2242">
        <v>1844</v>
      </c>
      <c r="AU2242" t="s">
        <v>3</v>
      </c>
      <c r="AV2242">
        <v>0</v>
      </c>
      <c r="AW2242">
        <v>2</v>
      </c>
      <c r="AX2242">
        <v>35814372</v>
      </c>
      <c r="AY2242">
        <v>1</v>
      </c>
      <c r="AZ2242">
        <v>0</v>
      </c>
      <c r="BA2242">
        <v>2223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CX2242">
        <f>Y2242*Source!I2172</f>
        <v>1253.92</v>
      </c>
      <c r="CY2242">
        <f t="shared" si="369"/>
        <v>0.38</v>
      </c>
      <c r="CZ2242">
        <f t="shared" si="370"/>
        <v>0.03</v>
      </c>
      <c r="DA2242">
        <f t="shared" si="371"/>
        <v>12.55</v>
      </c>
      <c r="DB2242">
        <f t="shared" si="372"/>
        <v>55.32</v>
      </c>
      <c r="DC2242">
        <f t="shared" si="373"/>
        <v>0</v>
      </c>
    </row>
    <row r="2243" spans="1:107">
      <c r="A2243">
        <f>ROW(Source!A2172)</f>
        <v>2172</v>
      </c>
      <c r="B2243">
        <v>35806607</v>
      </c>
      <c r="C2243">
        <v>35814340</v>
      </c>
      <c r="D2243">
        <v>29114482</v>
      </c>
      <c r="E2243">
        <v>1</v>
      </c>
      <c r="F2243">
        <v>1</v>
      </c>
      <c r="G2243">
        <v>1</v>
      </c>
      <c r="H2243">
        <v>3</v>
      </c>
      <c r="I2243" t="s">
        <v>745</v>
      </c>
      <c r="J2243" t="s">
        <v>890</v>
      </c>
      <c r="K2243" t="s">
        <v>747</v>
      </c>
      <c r="L2243">
        <v>1354</v>
      </c>
      <c r="N2243">
        <v>1010</v>
      </c>
      <c r="O2243" t="s">
        <v>258</v>
      </c>
      <c r="P2243" t="s">
        <v>258</v>
      </c>
      <c r="Q2243">
        <v>1</v>
      </c>
      <c r="W2243">
        <v>0</v>
      </c>
      <c r="X2243">
        <v>-520920930</v>
      </c>
      <c r="Y2243">
        <v>149</v>
      </c>
      <c r="AA2243">
        <v>0.33</v>
      </c>
      <c r="AB2243">
        <v>0</v>
      </c>
      <c r="AC2243">
        <v>0</v>
      </c>
      <c r="AD2243">
        <v>0</v>
      </c>
      <c r="AE2243">
        <v>7.0000000000000007E-2</v>
      </c>
      <c r="AF2243">
        <v>0</v>
      </c>
      <c r="AG2243">
        <v>0</v>
      </c>
      <c r="AH2243">
        <v>0</v>
      </c>
      <c r="AI2243">
        <v>4.74</v>
      </c>
      <c r="AJ2243">
        <v>1</v>
      </c>
      <c r="AK2243">
        <v>1</v>
      </c>
      <c r="AL2243">
        <v>1</v>
      </c>
      <c r="AN2243">
        <v>0</v>
      </c>
      <c r="AO2243">
        <v>1</v>
      </c>
      <c r="AP2243">
        <v>0</v>
      </c>
      <c r="AQ2243">
        <v>0</v>
      </c>
      <c r="AR2243">
        <v>0</v>
      </c>
      <c r="AS2243" t="s">
        <v>3</v>
      </c>
      <c r="AT2243">
        <v>149</v>
      </c>
      <c r="AU2243" t="s">
        <v>3</v>
      </c>
      <c r="AV2243">
        <v>0</v>
      </c>
      <c r="AW2243">
        <v>2</v>
      </c>
      <c r="AX2243">
        <v>35814373</v>
      </c>
      <c r="AY2243">
        <v>1</v>
      </c>
      <c r="AZ2243">
        <v>0</v>
      </c>
      <c r="BA2243">
        <v>2224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CX2243">
        <f>Y2243*Source!I2172</f>
        <v>101.32000000000001</v>
      </c>
      <c r="CY2243">
        <f t="shared" si="369"/>
        <v>0.33</v>
      </c>
      <c r="CZ2243">
        <f t="shared" si="370"/>
        <v>7.0000000000000007E-2</v>
      </c>
      <c r="DA2243">
        <f t="shared" si="371"/>
        <v>4.74</v>
      </c>
      <c r="DB2243">
        <f t="shared" si="372"/>
        <v>10.43</v>
      </c>
      <c r="DC2243">
        <f t="shared" si="373"/>
        <v>0</v>
      </c>
    </row>
    <row r="2244" spans="1:107">
      <c r="A2244">
        <f>ROW(Source!A2172)</f>
        <v>2172</v>
      </c>
      <c r="B2244">
        <v>35806607</v>
      </c>
      <c r="C2244">
        <v>35814340</v>
      </c>
      <c r="D2244">
        <v>29129584</v>
      </c>
      <c r="E2244">
        <v>1</v>
      </c>
      <c r="F2244">
        <v>1</v>
      </c>
      <c r="G2244">
        <v>1</v>
      </c>
      <c r="H2244">
        <v>3</v>
      </c>
      <c r="I2244" t="s">
        <v>748</v>
      </c>
      <c r="J2244" t="s">
        <v>891</v>
      </c>
      <c r="K2244" t="s">
        <v>750</v>
      </c>
      <c r="L2244">
        <v>1301</v>
      </c>
      <c r="N2244">
        <v>1003</v>
      </c>
      <c r="O2244" t="s">
        <v>151</v>
      </c>
      <c r="P2244" t="s">
        <v>151</v>
      </c>
      <c r="Q2244">
        <v>1</v>
      </c>
      <c r="W2244">
        <v>0</v>
      </c>
      <c r="X2244">
        <v>-1665253311</v>
      </c>
      <c r="Y2244">
        <v>86</v>
      </c>
      <c r="AA2244">
        <v>53.07</v>
      </c>
      <c r="AB2244">
        <v>0</v>
      </c>
      <c r="AC2244">
        <v>0</v>
      </c>
      <c r="AD2244">
        <v>0</v>
      </c>
      <c r="AE2244">
        <v>7.22</v>
      </c>
      <c r="AF2244">
        <v>0</v>
      </c>
      <c r="AG2244">
        <v>0</v>
      </c>
      <c r="AH2244">
        <v>0</v>
      </c>
      <c r="AI2244">
        <v>7.35</v>
      </c>
      <c r="AJ2244">
        <v>1</v>
      </c>
      <c r="AK2244">
        <v>1</v>
      </c>
      <c r="AL2244">
        <v>1</v>
      </c>
      <c r="AN2244">
        <v>0</v>
      </c>
      <c r="AO2244">
        <v>1</v>
      </c>
      <c r="AP2244">
        <v>0</v>
      </c>
      <c r="AQ2244">
        <v>0</v>
      </c>
      <c r="AR2244">
        <v>0</v>
      </c>
      <c r="AS2244" t="s">
        <v>3</v>
      </c>
      <c r="AT2244">
        <v>86</v>
      </c>
      <c r="AU2244" t="s">
        <v>3</v>
      </c>
      <c r="AV2244">
        <v>0</v>
      </c>
      <c r="AW2244">
        <v>2</v>
      </c>
      <c r="AX2244">
        <v>35814374</v>
      </c>
      <c r="AY2244">
        <v>1</v>
      </c>
      <c r="AZ2244">
        <v>0</v>
      </c>
      <c r="BA2244">
        <v>2225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CX2244">
        <f>Y2244*Source!I2172</f>
        <v>58.480000000000004</v>
      </c>
      <c r="CY2244">
        <f t="shared" si="369"/>
        <v>53.07</v>
      </c>
      <c r="CZ2244">
        <f t="shared" si="370"/>
        <v>7.22</v>
      </c>
      <c r="DA2244">
        <f t="shared" si="371"/>
        <v>7.35</v>
      </c>
      <c r="DB2244">
        <f t="shared" si="372"/>
        <v>620.91999999999996</v>
      </c>
      <c r="DC2244">
        <f t="shared" si="373"/>
        <v>0</v>
      </c>
    </row>
    <row r="2245" spans="1:107">
      <c r="A2245">
        <f>ROW(Source!A2172)</f>
        <v>2172</v>
      </c>
      <c r="B2245">
        <v>35806607</v>
      </c>
      <c r="C2245">
        <v>35814340</v>
      </c>
      <c r="D2245">
        <v>29129619</v>
      </c>
      <c r="E2245">
        <v>1</v>
      </c>
      <c r="F2245">
        <v>1</v>
      </c>
      <c r="G2245">
        <v>1</v>
      </c>
      <c r="H2245">
        <v>3</v>
      </c>
      <c r="I2245" t="s">
        <v>751</v>
      </c>
      <c r="J2245" t="s">
        <v>892</v>
      </c>
      <c r="K2245" t="s">
        <v>753</v>
      </c>
      <c r="L2245">
        <v>1301</v>
      </c>
      <c r="N2245">
        <v>1003</v>
      </c>
      <c r="O2245" t="s">
        <v>151</v>
      </c>
      <c r="P2245" t="s">
        <v>151</v>
      </c>
      <c r="Q2245">
        <v>1</v>
      </c>
      <c r="W2245">
        <v>0</v>
      </c>
      <c r="X2245">
        <v>1030922947</v>
      </c>
      <c r="Y2245">
        <v>234</v>
      </c>
      <c r="AA2245">
        <v>61.61</v>
      </c>
      <c r="AB2245">
        <v>0</v>
      </c>
      <c r="AC2245">
        <v>0</v>
      </c>
      <c r="AD2245">
        <v>0</v>
      </c>
      <c r="AE2245">
        <v>8.44</v>
      </c>
      <c r="AF2245">
        <v>0</v>
      </c>
      <c r="AG2245">
        <v>0</v>
      </c>
      <c r="AH2245">
        <v>0</v>
      </c>
      <c r="AI2245">
        <v>7.3</v>
      </c>
      <c r="AJ2245">
        <v>1</v>
      </c>
      <c r="AK2245">
        <v>1</v>
      </c>
      <c r="AL2245">
        <v>1</v>
      </c>
      <c r="AN2245">
        <v>0</v>
      </c>
      <c r="AO2245">
        <v>1</v>
      </c>
      <c r="AP2245">
        <v>0</v>
      </c>
      <c r="AQ2245">
        <v>0</v>
      </c>
      <c r="AR2245">
        <v>0</v>
      </c>
      <c r="AS2245" t="s">
        <v>3</v>
      </c>
      <c r="AT2245">
        <v>234</v>
      </c>
      <c r="AU2245" t="s">
        <v>3</v>
      </c>
      <c r="AV2245">
        <v>0</v>
      </c>
      <c r="AW2245">
        <v>2</v>
      </c>
      <c r="AX2245">
        <v>35814375</v>
      </c>
      <c r="AY2245">
        <v>1</v>
      </c>
      <c r="AZ2245">
        <v>0</v>
      </c>
      <c r="BA2245">
        <v>2226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CX2245">
        <f>Y2245*Source!I2172</f>
        <v>159.12</v>
      </c>
      <c r="CY2245">
        <f t="shared" si="369"/>
        <v>61.61</v>
      </c>
      <c r="CZ2245">
        <f t="shared" si="370"/>
        <v>8.44</v>
      </c>
      <c r="DA2245">
        <f t="shared" si="371"/>
        <v>7.3</v>
      </c>
      <c r="DB2245">
        <f t="shared" si="372"/>
        <v>1974.96</v>
      </c>
      <c r="DC2245">
        <f t="shared" si="373"/>
        <v>0</v>
      </c>
    </row>
    <row r="2246" spans="1:107">
      <c r="A2246">
        <f>ROW(Source!A2172)</f>
        <v>2172</v>
      </c>
      <c r="B2246">
        <v>35806607</v>
      </c>
      <c r="C2246">
        <v>35814340</v>
      </c>
      <c r="D2246">
        <v>29129715</v>
      </c>
      <c r="E2246">
        <v>1</v>
      </c>
      <c r="F2246">
        <v>1</v>
      </c>
      <c r="G2246">
        <v>1</v>
      </c>
      <c r="H2246">
        <v>3</v>
      </c>
      <c r="I2246" t="s">
        <v>754</v>
      </c>
      <c r="J2246" t="s">
        <v>894</v>
      </c>
      <c r="K2246" t="s">
        <v>756</v>
      </c>
      <c r="L2246">
        <v>1301</v>
      </c>
      <c r="N2246">
        <v>1003</v>
      </c>
      <c r="O2246" t="s">
        <v>151</v>
      </c>
      <c r="P2246" t="s">
        <v>151</v>
      </c>
      <c r="Q2246">
        <v>1</v>
      </c>
      <c r="W2246">
        <v>0</v>
      </c>
      <c r="X2246">
        <v>-1083681358</v>
      </c>
      <c r="Y2246">
        <v>37</v>
      </c>
      <c r="AA2246">
        <v>31.71</v>
      </c>
      <c r="AB2246">
        <v>0</v>
      </c>
      <c r="AC2246">
        <v>0</v>
      </c>
      <c r="AD2246">
        <v>0</v>
      </c>
      <c r="AE2246">
        <v>6.33</v>
      </c>
      <c r="AF2246">
        <v>0</v>
      </c>
      <c r="AG2246">
        <v>0</v>
      </c>
      <c r="AH2246">
        <v>0</v>
      </c>
      <c r="AI2246">
        <v>5.01</v>
      </c>
      <c r="AJ2246">
        <v>1</v>
      </c>
      <c r="AK2246">
        <v>1</v>
      </c>
      <c r="AL2246">
        <v>1</v>
      </c>
      <c r="AN2246">
        <v>0</v>
      </c>
      <c r="AO2246">
        <v>1</v>
      </c>
      <c r="AP2246">
        <v>0</v>
      </c>
      <c r="AQ2246">
        <v>0</v>
      </c>
      <c r="AR2246">
        <v>0</v>
      </c>
      <c r="AS2246" t="s">
        <v>3</v>
      </c>
      <c r="AT2246">
        <v>37</v>
      </c>
      <c r="AU2246" t="s">
        <v>3</v>
      </c>
      <c r="AV2246">
        <v>0</v>
      </c>
      <c r="AW2246">
        <v>2</v>
      </c>
      <c r="AX2246">
        <v>35814376</v>
      </c>
      <c r="AY2246">
        <v>1</v>
      </c>
      <c r="AZ2246">
        <v>0</v>
      </c>
      <c r="BA2246">
        <v>2227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CX2246">
        <f>Y2246*Source!I2172</f>
        <v>25.16</v>
      </c>
      <c r="CY2246">
        <f t="shared" si="369"/>
        <v>31.71</v>
      </c>
      <c r="CZ2246">
        <f t="shared" si="370"/>
        <v>6.33</v>
      </c>
      <c r="DA2246">
        <f t="shared" si="371"/>
        <v>5.01</v>
      </c>
      <c r="DB2246">
        <f t="shared" si="372"/>
        <v>234.21</v>
      </c>
      <c r="DC2246">
        <f t="shared" si="373"/>
        <v>0</v>
      </c>
    </row>
    <row r="2247" spans="1:107">
      <c r="A2247">
        <f>ROW(Source!A2174)</f>
        <v>2174</v>
      </c>
      <c r="B2247">
        <v>35806607</v>
      </c>
      <c r="C2247">
        <v>35814377</v>
      </c>
      <c r="D2247">
        <v>18410244</v>
      </c>
      <c r="E2247">
        <v>1</v>
      </c>
      <c r="F2247">
        <v>1</v>
      </c>
      <c r="G2247">
        <v>1</v>
      </c>
      <c r="H2247">
        <v>1</v>
      </c>
      <c r="I2247" t="s">
        <v>791</v>
      </c>
      <c r="J2247" t="s">
        <v>3</v>
      </c>
      <c r="K2247" t="s">
        <v>792</v>
      </c>
      <c r="L2247">
        <v>1369</v>
      </c>
      <c r="N2247">
        <v>1013</v>
      </c>
      <c r="O2247" t="s">
        <v>583</v>
      </c>
      <c r="P2247" t="s">
        <v>583</v>
      </c>
      <c r="Q2247">
        <v>1</v>
      </c>
      <c r="W2247">
        <v>0</v>
      </c>
      <c r="X2247">
        <v>-1803619151</v>
      </c>
      <c r="Y2247">
        <v>83.099000000000004</v>
      </c>
      <c r="AA2247">
        <v>0</v>
      </c>
      <c r="AB2247">
        <v>0</v>
      </c>
      <c r="AC2247">
        <v>0</v>
      </c>
      <c r="AD2247">
        <v>308.29000000000002</v>
      </c>
      <c r="AE2247">
        <v>0</v>
      </c>
      <c r="AF2247">
        <v>0</v>
      </c>
      <c r="AG2247">
        <v>0</v>
      </c>
      <c r="AH2247">
        <v>308.29000000000002</v>
      </c>
      <c r="AI2247">
        <v>1</v>
      </c>
      <c r="AJ2247">
        <v>1</v>
      </c>
      <c r="AK2247">
        <v>1</v>
      </c>
      <c r="AL2247">
        <v>1</v>
      </c>
      <c r="AN2247">
        <v>0</v>
      </c>
      <c r="AO2247">
        <v>1</v>
      </c>
      <c r="AP2247">
        <v>1</v>
      </c>
      <c r="AQ2247">
        <v>0</v>
      </c>
      <c r="AR2247">
        <v>0</v>
      </c>
      <c r="AS2247" t="s">
        <v>3</v>
      </c>
      <c r="AT2247">
        <v>72.260000000000005</v>
      </c>
      <c r="AU2247" t="s">
        <v>144</v>
      </c>
      <c r="AV2247">
        <v>1</v>
      </c>
      <c r="AW2247">
        <v>2</v>
      </c>
      <c r="AX2247">
        <v>35814385</v>
      </c>
      <c r="AY2247">
        <v>2</v>
      </c>
      <c r="AZ2247">
        <v>131072</v>
      </c>
      <c r="BA2247">
        <v>2228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CX2247">
        <f>Y2247*Source!I2174</f>
        <v>56.507320000000007</v>
      </c>
      <c r="CY2247">
        <f>AD2247</f>
        <v>308.29000000000002</v>
      </c>
      <c r="CZ2247">
        <f>AH2247</f>
        <v>308.29000000000002</v>
      </c>
      <c r="DA2247">
        <f>AL2247</f>
        <v>1</v>
      </c>
      <c r="DB2247">
        <f>ROUND((ROUND(AT2247*CZ2247,2)*1.15),2)</f>
        <v>25618.6</v>
      </c>
      <c r="DC2247">
        <f>ROUND((ROUND(AT2247*AG2247,2)*1.15),2)</f>
        <v>0</v>
      </c>
    </row>
    <row r="2248" spans="1:107">
      <c r="A2248">
        <f>ROW(Source!A2174)</f>
        <v>2174</v>
      </c>
      <c r="B2248">
        <v>35806607</v>
      </c>
      <c r="C2248">
        <v>35814377</v>
      </c>
      <c r="D2248">
        <v>121548</v>
      </c>
      <c r="E2248">
        <v>1</v>
      </c>
      <c r="F2248">
        <v>1</v>
      </c>
      <c r="G2248">
        <v>1</v>
      </c>
      <c r="H2248">
        <v>1</v>
      </c>
      <c r="I2248" t="s">
        <v>34</v>
      </c>
      <c r="J2248" t="s">
        <v>3</v>
      </c>
      <c r="K2248" t="s">
        <v>584</v>
      </c>
      <c r="L2248">
        <v>608254</v>
      </c>
      <c r="N2248">
        <v>1013</v>
      </c>
      <c r="O2248" t="s">
        <v>585</v>
      </c>
      <c r="P2248" t="s">
        <v>585</v>
      </c>
      <c r="Q2248">
        <v>1</v>
      </c>
      <c r="W2248">
        <v>0</v>
      </c>
      <c r="X2248">
        <v>-185737400</v>
      </c>
      <c r="Y2248">
        <v>1.2500000000000001E-2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1</v>
      </c>
      <c r="AJ2248">
        <v>1</v>
      </c>
      <c r="AK2248">
        <v>1</v>
      </c>
      <c r="AL2248">
        <v>1</v>
      </c>
      <c r="AN2248">
        <v>0</v>
      </c>
      <c r="AO2248">
        <v>1</v>
      </c>
      <c r="AP2248">
        <v>1</v>
      </c>
      <c r="AQ2248">
        <v>0</v>
      </c>
      <c r="AR2248">
        <v>0</v>
      </c>
      <c r="AS2248" t="s">
        <v>3</v>
      </c>
      <c r="AT2248">
        <v>0.01</v>
      </c>
      <c r="AU2248" t="s">
        <v>143</v>
      </c>
      <c r="AV2248">
        <v>2</v>
      </c>
      <c r="AW2248">
        <v>2</v>
      </c>
      <c r="AX2248">
        <v>35814386</v>
      </c>
      <c r="AY2248">
        <v>1</v>
      </c>
      <c r="AZ2248">
        <v>0</v>
      </c>
      <c r="BA2248">
        <v>2229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CX2248">
        <f>Y2248*Source!I2174</f>
        <v>8.5000000000000006E-3</v>
      </c>
      <c r="CY2248">
        <f>AD2248</f>
        <v>0</v>
      </c>
      <c r="CZ2248">
        <f>AH2248</f>
        <v>0</v>
      </c>
      <c r="DA2248">
        <f>AL2248</f>
        <v>1</v>
      </c>
      <c r="DB2248">
        <f>ROUND((ROUND(AT2248*CZ2248,2)*1.25),2)</f>
        <v>0</v>
      </c>
      <c r="DC2248">
        <f>ROUND((ROUND(AT2248*AG2248,2)*1.25),2)</f>
        <v>0</v>
      </c>
    </row>
    <row r="2249" spans="1:107">
      <c r="A2249">
        <f>ROW(Source!A2174)</f>
        <v>2174</v>
      </c>
      <c r="B2249">
        <v>35806607</v>
      </c>
      <c r="C2249">
        <v>35814377</v>
      </c>
      <c r="D2249">
        <v>29172556</v>
      </c>
      <c r="E2249">
        <v>1</v>
      </c>
      <c r="F2249">
        <v>1</v>
      </c>
      <c r="G2249">
        <v>1</v>
      </c>
      <c r="H2249">
        <v>2</v>
      </c>
      <c r="I2249" t="s">
        <v>586</v>
      </c>
      <c r="J2249" t="s">
        <v>590</v>
      </c>
      <c r="K2249" t="s">
        <v>588</v>
      </c>
      <c r="L2249">
        <v>1368</v>
      </c>
      <c r="N2249">
        <v>1011</v>
      </c>
      <c r="O2249" t="s">
        <v>589</v>
      </c>
      <c r="P2249" t="s">
        <v>589</v>
      </c>
      <c r="Q2249">
        <v>1</v>
      </c>
      <c r="W2249">
        <v>0</v>
      </c>
      <c r="X2249">
        <v>-1302720870</v>
      </c>
      <c r="Y2249">
        <v>1.2500000000000001E-2</v>
      </c>
      <c r="AA2249">
        <v>0</v>
      </c>
      <c r="AB2249">
        <v>466.71</v>
      </c>
      <c r="AC2249">
        <v>447.93</v>
      </c>
      <c r="AD2249">
        <v>0</v>
      </c>
      <c r="AE2249">
        <v>0</v>
      </c>
      <c r="AF2249">
        <v>31.26</v>
      </c>
      <c r="AG2249">
        <v>13.5</v>
      </c>
      <c r="AH2249">
        <v>0</v>
      </c>
      <c r="AI2249">
        <v>1</v>
      </c>
      <c r="AJ2249">
        <v>14.93</v>
      </c>
      <c r="AK2249">
        <v>33.18</v>
      </c>
      <c r="AL2249">
        <v>1</v>
      </c>
      <c r="AN2249">
        <v>0</v>
      </c>
      <c r="AO2249">
        <v>1</v>
      </c>
      <c r="AP2249">
        <v>1</v>
      </c>
      <c r="AQ2249">
        <v>0</v>
      </c>
      <c r="AR2249">
        <v>0</v>
      </c>
      <c r="AS2249" t="s">
        <v>3</v>
      </c>
      <c r="AT2249">
        <v>0.01</v>
      </c>
      <c r="AU2249" t="s">
        <v>143</v>
      </c>
      <c r="AV2249">
        <v>0</v>
      </c>
      <c r="AW2249">
        <v>2</v>
      </c>
      <c r="AX2249">
        <v>35814387</v>
      </c>
      <c r="AY2249">
        <v>1</v>
      </c>
      <c r="AZ2249">
        <v>0</v>
      </c>
      <c r="BA2249">
        <v>2230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CX2249">
        <f>Y2249*Source!I2174</f>
        <v>8.5000000000000006E-3</v>
      </c>
      <c r="CY2249">
        <f>AB2249</f>
        <v>466.71</v>
      </c>
      <c r="CZ2249">
        <f>AF2249</f>
        <v>31.26</v>
      </c>
      <c r="DA2249">
        <f>AJ2249</f>
        <v>14.93</v>
      </c>
      <c r="DB2249">
        <f>ROUND((ROUND(AT2249*CZ2249,2)*1.25),2)</f>
        <v>0.39</v>
      </c>
      <c r="DC2249">
        <f>ROUND((ROUND(AT2249*AG2249,2)*1.25),2)</f>
        <v>0.18</v>
      </c>
    </row>
    <row r="2250" spans="1:107">
      <c r="A2250">
        <f>ROW(Source!A2174)</f>
        <v>2174</v>
      </c>
      <c r="B2250">
        <v>35806607</v>
      </c>
      <c r="C2250">
        <v>35814377</v>
      </c>
      <c r="D2250">
        <v>29174913</v>
      </c>
      <c r="E2250">
        <v>1</v>
      </c>
      <c r="F2250">
        <v>1</v>
      </c>
      <c r="G2250">
        <v>1</v>
      </c>
      <c r="H2250">
        <v>2</v>
      </c>
      <c r="I2250" t="s">
        <v>601</v>
      </c>
      <c r="J2250" t="s">
        <v>602</v>
      </c>
      <c r="K2250" t="s">
        <v>603</v>
      </c>
      <c r="L2250">
        <v>1368</v>
      </c>
      <c r="N2250">
        <v>1011</v>
      </c>
      <c r="O2250" t="s">
        <v>589</v>
      </c>
      <c r="P2250" t="s">
        <v>589</v>
      </c>
      <c r="Q2250">
        <v>1</v>
      </c>
      <c r="W2250">
        <v>0</v>
      </c>
      <c r="X2250">
        <v>458544584</v>
      </c>
      <c r="Y2250">
        <v>1.2500000000000001E-2</v>
      </c>
      <c r="AA2250">
        <v>0</v>
      </c>
      <c r="AB2250">
        <v>932.72</v>
      </c>
      <c r="AC2250">
        <v>384.89</v>
      </c>
      <c r="AD2250">
        <v>0</v>
      </c>
      <c r="AE2250">
        <v>0</v>
      </c>
      <c r="AF2250">
        <v>87.17</v>
      </c>
      <c r="AG2250">
        <v>11.6</v>
      </c>
      <c r="AH2250">
        <v>0</v>
      </c>
      <c r="AI2250">
        <v>1</v>
      </c>
      <c r="AJ2250">
        <v>10.7</v>
      </c>
      <c r="AK2250">
        <v>33.18</v>
      </c>
      <c r="AL2250">
        <v>1</v>
      </c>
      <c r="AN2250">
        <v>0</v>
      </c>
      <c r="AO2250">
        <v>1</v>
      </c>
      <c r="AP2250">
        <v>1</v>
      </c>
      <c r="AQ2250">
        <v>0</v>
      </c>
      <c r="AR2250">
        <v>0</v>
      </c>
      <c r="AS2250" t="s">
        <v>3</v>
      </c>
      <c r="AT2250">
        <v>0.01</v>
      </c>
      <c r="AU2250" t="s">
        <v>143</v>
      </c>
      <c r="AV2250">
        <v>0</v>
      </c>
      <c r="AW2250">
        <v>2</v>
      </c>
      <c r="AX2250">
        <v>35814388</v>
      </c>
      <c r="AY2250">
        <v>1</v>
      </c>
      <c r="AZ2250">
        <v>0</v>
      </c>
      <c r="BA2250">
        <v>2231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CX2250">
        <f>Y2250*Source!I2174</f>
        <v>8.5000000000000006E-3</v>
      </c>
      <c r="CY2250">
        <f>AB2250</f>
        <v>932.72</v>
      </c>
      <c r="CZ2250">
        <f>AF2250</f>
        <v>87.17</v>
      </c>
      <c r="DA2250">
        <f>AJ2250</f>
        <v>10.7</v>
      </c>
      <c r="DB2250">
        <f>ROUND((ROUND(AT2250*CZ2250,2)*1.25),2)</f>
        <v>1.0900000000000001</v>
      </c>
      <c r="DC2250">
        <f>ROUND((ROUND(AT2250*AG2250,2)*1.25),2)</f>
        <v>0.15</v>
      </c>
    </row>
    <row r="2251" spans="1:107">
      <c r="A2251">
        <f>ROW(Source!A2174)</f>
        <v>2174</v>
      </c>
      <c r="B2251">
        <v>35806607</v>
      </c>
      <c r="C2251">
        <v>35814377</v>
      </c>
      <c r="D2251">
        <v>29109386</v>
      </c>
      <c r="E2251">
        <v>1</v>
      </c>
      <c r="F2251">
        <v>1</v>
      </c>
      <c r="G2251">
        <v>1</v>
      </c>
      <c r="H2251">
        <v>3</v>
      </c>
      <c r="I2251" t="s">
        <v>793</v>
      </c>
      <c r="J2251" t="s">
        <v>794</v>
      </c>
      <c r="K2251" t="s">
        <v>795</v>
      </c>
      <c r="L2251">
        <v>1348</v>
      </c>
      <c r="N2251">
        <v>1009</v>
      </c>
      <c r="O2251" t="s">
        <v>29</v>
      </c>
      <c r="P2251" t="s">
        <v>29</v>
      </c>
      <c r="Q2251">
        <v>1000</v>
      </c>
      <c r="W2251">
        <v>0</v>
      </c>
      <c r="X2251">
        <v>-1262442712</v>
      </c>
      <c r="Y2251">
        <v>3.4099999999999998E-2</v>
      </c>
      <c r="AA2251">
        <v>55935.05</v>
      </c>
      <c r="AB2251">
        <v>0</v>
      </c>
      <c r="AC2251">
        <v>0</v>
      </c>
      <c r="AD2251">
        <v>0</v>
      </c>
      <c r="AE2251">
        <v>11300.01</v>
      </c>
      <c r="AF2251">
        <v>0</v>
      </c>
      <c r="AG2251">
        <v>0</v>
      </c>
      <c r="AH2251">
        <v>0</v>
      </c>
      <c r="AI2251">
        <v>4.95</v>
      </c>
      <c r="AJ2251">
        <v>1</v>
      </c>
      <c r="AK2251">
        <v>1</v>
      </c>
      <c r="AL2251">
        <v>1</v>
      </c>
      <c r="AN2251">
        <v>0</v>
      </c>
      <c r="AO2251">
        <v>1</v>
      </c>
      <c r="AP2251">
        <v>0</v>
      </c>
      <c r="AQ2251">
        <v>0</v>
      </c>
      <c r="AR2251">
        <v>0</v>
      </c>
      <c r="AS2251" t="s">
        <v>3</v>
      </c>
      <c r="AT2251">
        <v>3.4099999999999998E-2</v>
      </c>
      <c r="AU2251" t="s">
        <v>3</v>
      </c>
      <c r="AV2251">
        <v>0</v>
      </c>
      <c r="AW2251">
        <v>2</v>
      </c>
      <c r="AX2251">
        <v>35814389</v>
      </c>
      <c r="AY2251">
        <v>1</v>
      </c>
      <c r="AZ2251">
        <v>0</v>
      </c>
      <c r="BA2251">
        <v>2232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CX2251">
        <f>Y2251*Source!I2174</f>
        <v>2.3188E-2</v>
      </c>
      <c r="CY2251">
        <f>AA2251</f>
        <v>55935.05</v>
      </c>
      <c r="CZ2251">
        <f>AE2251</f>
        <v>11300.01</v>
      </c>
      <c r="DA2251">
        <f>AI2251</f>
        <v>4.95</v>
      </c>
      <c r="DB2251">
        <f t="shared" ref="DB2251:DB2273" si="374">ROUND(ROUND(AT2251*CZ2251,2),2)</f>
        <v>385.33</v>
      </c>
      <c r="DC2251">
        <f t="shared" ref="DC2251:DC2273" si="375">ROUND(ROUND(AT2251*AG2251,2),2)</f>
        <v>0</v>
      </c>
    </row>
    <row r="2252" spans="1:107">
      <c r="A2252">
        <f>ROW(Source!A2174)</f>
        <v>2174</v>
      </c>
      <c r="B2252">
        <v>35806607</v>
      </c>
      <c r="C2252">
        <v>35814377</v>
      </c>
      <c r="D2252">
        <v>29107800</v>
      </c>
      <c r="E2252">
        <v>1</v>
      </c>
      <c r="F2252">
        <v>1</v>
      </c>
      <c r="G2252">
        <v>1</v>
      </c>
      <c r="H2252">
        <v>3</v>
      </c>
      <c r="I2252" t="s">
        <v>616</v>
      </c>
      <c r="J2252" t="s">
        <v>643</v>
      </c>
      <c r="K2252" t="s">
        <v>618</v>
      </c>
      <c r="L2252">
        <v>1346</v>
      </c>
      <c r="N2252">
        <v>1009</v>
      </c>
      <c r="O2252" t="s">
        <v>170</v>
      </c>
      <c r="P2252" t="s">
        <v>170</v>
      </c>
      <c r="Q2252">
        <v>1</v>
      </c>
      <c r="W2252">
        <v>0</v>
      </c>
      <c r="X2252">
        <v>-1570619850</v>
      </c>
      <c r="Y2252">
        <v>0.01</v>
      </c>
      <c r="AA2252">
        <v>46.61</v>
      </c>
      <c r="AB2252">
        <v>0</v>
      </c>
      <c r="AC2252">
        <v>0</v>
      </c>
      <c r="AD2252">
        <v>0</v>
      </c>
      <c r="AE2252">
        <v>1.81</v>
      </c>
      <c r="AF2252">
        <v>0</v>
      </c>
      <c r="AG2252">
        <v>0</v>
      </c>
      <c r="AH2252">
        <v>0</v>
      </c>
      <c r="AI2252">
        <v>25.75</v>
      </c>
      <c r="AJ2252">
        <v>1</v>
      </c>
      <c r="AK2252">
        <v>1</v>
      </c>
      <c r="AL2252">
        <v>1</v>
      </c>
      <c r="AN2252">
        <v>0</v>
      </c>
      <c r="AO2252">
        <v>1</v>
      </c>
      <c r="AP2252">
        <v>0</v>
      </c>
      <c r="AQ2252">
        <v>0</v>
      </c>
      <c r="AR2252">
        <v>0</v>
      </c>
      <c r="AS2252" t="s">
        <v>3</v>
      </c>
      <c r="AT2252">
        <v>0.01</v>
      </c>
      <c r="AU2252" t="s">
        <v>3</v>
      </c>
      <c r="AV2252">
        <v>0</v>
      </c>
      <c r="AW2252">
        <v>2</v>
      </c>
      <c r="AX2252">
        <v>35814390</v>
      </c>
      <c r="AY2252">
        <v>1</v>
      </c>
      <c r="AZ2252">
        <v>0</v>
      </c>
      <c r="BA2252">
        <v>2233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CX2252">
        <f>Y2252*Source!I2174</f>
        <v>6.8000000000000005E-3</v>
      </c>
      <c r="CY2252">
        <f>AA2252</f>
        <v>46.61</v>
      </c>
      <c r="CZ2252">
        <f>AE2252</f>
        <v>1.81</v>
      </c>
      <c r="DA2252">
        <f>AI2252</f>
        <v>25.75</v>
      </c>
      <c r="DB2252">
        <f t="shared" si="374"/>
        <v>0.02</v>
      </c>
      <c r="DC2252">
        <f t="shared" si="375"/>
        <v>0</v>
      </c>
    </row>
    <row r="2253" spans="1:107">
      <c r="A2253">
        <f>ROW(Source!A2174)</f>
        <v>2174</v>
      </c>
      <c r="B2253">
        <v>35806607</v>
      </c>
      <c r="C2253">
        <v>35814377</v>
      </c>
      <c r="D2253">
        <v>29109603</v>
      </c>
      <c r="E2253">
        <v>1</v>
      </c>
      <c r="F2253">
        <v>1</v>
      </c>
      <c r="G2253">
        <v>1</v>
      </c>
      <c r="H2253">
        <v>3</v>
      </c>
      <c r="I2253" t="s">
        <v>796</v>
      </c>
      <c r="J2253" t="s">
        <v>797</v>
      </c>
      <c r="K2253" t="s">
        <v>798</v>
      </c>
      <c r="L2253">
        <v>1327</v>
      </c>
      <c r="N2253">
        <v>1005</v>
      </c>
      <c r="O2253" t="s">
        <v>165</v>
      </c>
      <c r="P2253" t="s">
        <v>165</v>
      </c>
      <c r="Q2253">
        <v>1</v>
      </c>
      <c r="W2253">
        <v>0</v>
      </c>
      <c r="X2253">
        <v>1399429038</v>
      </c>
      <c r="Y2253">
        <v>112</v>
      </c>
      <c r="AA2253">
        <v>54.06</v>
      </c>
      <c r="AB2253">
        <v>0</v>
      </c>
      <c r="AC2253">
        <v>0</v>
      </c>
      <c r="AD2253">
        <v>0</v>
      </c>
      <c r="AE2253">
        <v>55.16</v>
      </c>
      <c r="AF2253">
        <v>0</v>
      </c>
      <c r="AG2253">
        <v>0</v>
      </c>
      <c r="AH2253">
        <v>0</v>
      </c>
      <c r="AI2253">
        <v>0.98</v>
      </c>
      <c r="AJ2253">
        <v>1</v>
      </c>
      <c r="AK2253">
        <v>1</v>
      </c>
      <c r="AL2253">
        <v>1</v>
      </c>
      <c r="AN2253">
        <v>0</v>
      </c>
      <c r="AO2253">
        <v>1</v>
      </c>
      <c r="AP2253">
        <v>0</v>
      </c>
      <c r="AQ2253">
        <v>0</v>
      </c>
      <c r="AR2253">
        <v>0</v>
      </c>
      <c r="AS2253" t="s">
        <v>3</v>
      </c>
      <c r="AT2253">
        <v>112</v>
      </c>
      <c r="AU2253" t="s">
        <v>3</v>
      </c>
      <c r="AV2253">
        <v>0</v>
      </c>
      <c r="AW2253">
        <v>2</v>
      </c>
      <c r="AX2253">
        <v>35814391</v>
      </c>
      <c r="AY2253">
        <v>1</v>
      </c>
      <c r="AZ2253">
        <v>0</v>
      </c>
      <c r="BA2253">
        <v>2234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CX2253">
        <f>Y2253*Source!I2174</f>
        <v>76.160000000000011</v>
      </c>
      <c r="CY2253">
        <f>AA2253</f>
        <v>54.06</v>
      </c>
      <c r="CZ2253">
        <f>AE2253</f>
        <v>55.16</v>
      </c>
      <c r="DA2253">
        <f>AI2253</f>
        <v>0.98</v>
      </c>
      <c r="DB2253">
        <f t="shared" si="374"/>
        <v>6177.92</v>
      </c>
      <c r="DC2253">
        <f t="shared" si="375"/>
        <v>0</v>
      </c>
    </row>
    <row r="2254" spans="1:107">
      <c r="A2254">
        <f>ROW(Source!A2175)</f>
        <v>2175</v>
      </c>
      <c r="B2254">
        <v>35806607</v>
      </c>
      <c r="C2254">
        <v>35814392</v>
      </c>
      <c r="D2254">
        <v>29364679</v>
      </c>
      <c r="E2254">
        <v>1</v>
      </c>
      <c r="F2254">
        <v>1</v>
      </c>
      <c r="G2254">
        <v>1</v>
      </c>
      <c r="H2254">
        <v>1</v>
      </c>
      <c r="I2254" t="s">
        <v>799</v>
      </c>
      <c r="J2254" t="s">
        <v>3</v>
      </c>
      <c r="K2254" t="s">
        <v>800</v>
      </c>
      <c r="L2254">
        <v>1369</v>
      </c>
      <c r="N2254">
        <v>1013</v>
      </c>
      <c r="O2254" t="s">
        <v>583</v>
      </c>
      <c r="P2254" t="s">
        <v>583</v>
      </c>
      <c r="Q2254">
        <v>1</v>
      </c>
      <c r="W2254">
        <v>0</v>
      </c>
      <c r="X2254">
        <v>931378261</v>
      </c>
      <c r="Y2254">
        <v>30.48</v>
      </c>
      <c r="AA2254">
        <v>0</v>
      </c>
      <c r="AB2254">
        <v>0</v>
      </c>
      <c r="AC2254">
        <v>0</v>
      </c>
      <c r="AD2254">
        <v>329.2</v>
      </c>
      <c r="AE2254">
        <v>0</v>
      </c>
      <c r="AF2254">
        <v>0</v>
      </c>
      <c r="AG2254">
        <v>0</v>
      </c>
      <c r="AH2254">
        <v>329.2</v>
      </c>
      <c r="AI2254">
        <v>1</v>
      </c>
      <c r="AJ2254">
        <v>1</v>
      </c>
      <c r="AK2254">
        <v>1</v>
      </c>
      <c r="AL2254">
        <v>1</v>
      </c>
      <c r="AN2254">
        <v>0</v>
      </c>
      <c r="AO2254">
        <v>1</v>
      </c>
      <c r="AP2254">
        <v>0</v>
      </c>
      <c r="AQ2254">
        <v>0</v>
      </c>
      <c r="AR2254">
        <v>0</v>
      </c>
      <c r="AS2254" t="s">
        <v>3</v>
      </c>
      <c r="AT2254">
        <v>30.48</v>
      </c>
      <c r="AU2254" t="s">
        <v>3</v>
      </c>
      <c r="AV2254">
        <v>1</v>
      </c>
      <c r="AW2254">
        <v>2</v>
      </c>
      <c r="AX2254">
        <v>35814405</v>
      </c>
      <c r="AY2254">
        <v>2</v>
      </c>
      <c r="AZ2254">
        <v>131072</v>
      </c>
      <c r="BA2254">
        <v>2235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CX2254">
        <f>Y2254*Source!I2175</f>
        <v>0.60960000000000003</v>
      </c>
      <c r="CY2254">
        <f>AD2254</f>
        <v>329.2</v>
      </c>
      <c r="CZ2254">
        <f>AH2254</f>
        <v>329.2</v>
      </c>
      <c r="DA2254">
        <f>AL2254</f>
        <v>1</v>
      </c>
      <c r="DB2254">
        <f t="shared" si="374"/>
        <v>10034.02</v>
      </c>
      <c r="DC2254">
        <f t="shared" si="375"/>
        <v>0</v>
      </c>
    </row>
    <row r="2255" spans="1:107">
      <c r="A2255">
        <f>ROW(Source!A2175)</f>
        <v>2175</v>
      </c>
      <c r="B2255">
        <v>35806607</v>
      </c>
      <c r="C2255">
        <v>35814392</v>
      </c>
      <c r="D2255">
        <v>121548</v>
      </c>
      <c r="E2255">
        <v>1</v>
      </c>
      <c r="F2255">
        <v>1</v>
      </c>
      <c r="G2255">
        <v>1</v>
      </c>
      <c r="H2255">
        <v>1</v>
      </c>
      <c r="I2255" t="s">
        <v>34</v>
      </c>
      <c r="J2255" t="s">
        <v>3</v>
      </c>
      <c r="K2255" t="s">
        <v>584</v>
      </c>
      <c r="L2255">
        <v>608254</v>
      </c>
      <c r="N2255">
        <v>1013</v>
      </c>
      <c r="O2255" t="s">
        <v>585</v>
      </c>
      <c r="P2255" t="s">
        <v>585</v>
      </c>
      <c r="Q2255">
        <v>1</v>
      </c>
      <c r="W2255">
        <v>0</v>
      </c>
      <c r="X2255">
        <v>-185737400</v>
      </c>
      <c r="Y2255">
        <v>0.03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1</v>
      </c>
      <c r="AJ2255">
        <v>1</v>
      </c>
      <c r="AK2255">
        <v>1</v>
      </c>
      <c r="AL2255">
        <v>1</v>
      </c>
      <c r="AN2255">
        <v>0</v>
      </c>
      <c r="AO2255">
        <v>1</v>
      </c>
      <c r="AP2255">
        <v>0</v>
      </c>
      <c r="AQ2255">
        <v>0</v>
      </c>
      <c r="AR2255">
        <v>0</v>
      </c>
      <c r="AS2255" t="s">
        <v>3</v>
      </c>
      <c r="AT2255">
        <v>0.03</v>
      </c>
      <c r="AU2255" t="s">
        <v>3</v>
      </c>
      <c r="AV2255">
        <v>2</v>
      </c>
      <c r="AW2255">
        <v>2</v>
      </c>
      <c r="AX2255">
        <v>35814406</v>
      </c>
      <c r="AY2255">
        <v>1</v>
      </c>
      <c r="AZ2255">
        <v>0</v>
      </c>
      <c r="BA2255">
        <v>2236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CX2255">
        <f>Y2255*Source!I2175</f>
        <v>5.9999999999999995E-4</v>
      </c>
      <c r="CY2255">
        <f>AD2255</f>
        <v>0</v>
      </c>
      <c r="CZ2255">
        <f>AH2255</f>
        <v>0</v>
      </c>
      <c r="DA2255">
        <f>AL2255</f>
        <v>1</v>
      </c>
      <c r="DB2255">
        <f t="shared" si="374"/>
        <v>0</v>
      </c>
      <c r="DC2255">
        <f t="shared" si="375"/>
        <v>0</v>
      </c>
    </row>
    <row r="2256" spans="1:107">
      <c r="A2256">
        <f>ROW(Source!A2175)</f>
        <v>2175</v>
      </c>
      <c r="B2256">
        <v>35806607</v>
      </c>
      <c r="C2256">
        <v>35814392</v>
      </c>
      <c r="D2256">
        <v>29172362</v>
      </c>
      <c r="E2256">
        <v>1</v>
      </c>
      <c r="F2256">
        <v>1</v>
      </c>
      <c r="G2256">
        <v>1</v>
      </c>
      <c r="H2256">
        <v>2</v>
      </c>
      <c r="I2256" t="s">
        <v>801</v>
      </c>
      <c r="J2256" t="s">
        <v>802</v>
      </c>
      <c r="K2256" t="s">
        <v>803</v>
      </c>
      <c r="L2256">
        <v>1368</v>
      </c>
      <c r="N2256">
        <v>1011</v>
      </c>
      <c r="O2256" t="s">
        <v>589</v>
      </c>
      <c r="P2256" t="s">
        <v>589</v>
      </c>
      <c r="Q2256">
        <v>1</v>
      </c>
      <c r="W2256">
        <v>0</v>
      </c>
      <c r="X2256">
        <v>2071614860</v>
      </c>
      <c r="Y2256">
        <v>0.03</v>
      </c>
      <c r="AA2256">
        <v>0</v>
      </c>
      <c r="AB2256">
        <v>1113.56</v>
      </c>
      <c r="AC2256">
        <v>447.93</v>
      </c>
      <c r="AD2256">
        <v>0</v>
      </c>
      <c r="AE2256">
        <v>0</v>
      </c>
      <c r="AF2256">
        <v>134.65</v>
      </c>
      <c r="AG2256">
        <v>13.5</v>
      </c>
      <c r="AH2256">
        <v>0</v>
      </c>
      <c r="AI2256">
        <v>1</v>
      </c>
      <c r="AJ2256">
        <v>8.27</v>
      </c>
      <c r="AK2256">
        <v>33.18</v>
      </c>
      <c r="AL2256">
        <v>1</v>
      </c>
      <c r="AN2256">
        <v>0</v>
      </c>
      <c r="AO2256">
        <v>1</v>
      </c>
      <c r="AP2256">
        <v>0</v>
      </c>
      <c r="AQ2256">
        <v>0</v>
      </c>
      <c r="AR2256">
        <v>0</v>
      </c>
      <c r="AS2256" t="s">
        <v>3</v>
      </c>
      <c r="AT2256">
        <v>0.03</v>
      </c>
      <c r="AU2256" t="s">
        <v>3</v>
      </c>
      <c r="AV2256">
        <v>0</v>
      </c>
      <c r="AW2256">
        <v>2</v>
      </c>
      <c r="AX2256">
        <v>35814407</v>
      </c>
      <c r="AY2256">
        <v>1</v>
      </c>
      <c r="AZ2256">
        <v>0</v>
      </c>
      <c r="BA2256">
        <v>2237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CX2256">
        <f>Y2256*Source!I2175</f>
        <v>5.9999999999999995E-4</v>
      </c>
      <c r="CY2256">
        <f>AB2256</f>
        <v>1113.56</v>
      </c>
      <c r="CZ2256">
        <f>AF2256</f>
        <v>134.65</v>
      </c>
      <c r="DA2256">
        <f>AJ2256</f>
        <v>8.27</v>
      </c>
      <c r="DB2256">
        <f t="shared" si="374"/>
        <v>4.04</v>
      </c>
      <c r="DC2256">
        <f t="shared" si="375"/>
        <v>0.41</v>
      </c>
    </row>
    <row r="2257" spans="1:107">
      <c r="A2257">
        <f>ROW(Source!A2175)</f>
        <v>2175</v>
      </c>
      <c r="B2257">
        <v>35806607</v>
      </c>
      <c r="C2257">
        <v>35814392</v>
      </c>
      <c r="D2257">
        <v>29174913</v>
      </c>
      <c r="E2257">
        <v>1</v>
      </c>
      <c r="F2257">
        <v>1</v>
      </c>
      <c r="G2257">
        <v>1</v>
      </c>
      <c r="H2257">
        <v>2</v>
      </c>
      <c r="I2257" t="s">
        <v>601</v>
      </c>
      <c r="J2257" t="s">
        <v>602</v>
      </c>
      <c r="K2257" t="s">
        <v>603</v>
      </c>
      <c r="L2257">
        <v>1368</v>
      </c>
      <c r="N2257">
        <v>1011</v>
      </c>
      <c r="O2257" t="s">
        <v>589</v>
      </c>
      <c r="P2257" t="s">
        <v>589</v>
      </c>
      <c r="Q2257">
        <v>1</v>
      </c>
      <c r="W2257">
        <v>0</v>
      </c>
      <c r="X2257">
        <v>458544584</v>
      </c>
      <c r="Y2257">
        <v>0.02</v>
      </c>
      <c r="AA2257">
        <v>0</v>
      </c>
      <c r="AB2257">
        <v>932.72</v>
      </c>
      <c r="AC2257">
        <v>384.89</v>
      </c>
      <c r="AD2257">
        <v>0</v>
      </c>
      <c r="AE2257">
        <v>0</v>
      </c>
      <c r="AF2257">
        <v>87.17</v>
      </c>
      <c r="AG2257">
        <v>11.6</v>
      </c>
      <c r="AH2257">
        <v>0</v>
      </c>
      <c r="AI2257">
        <v>1</v>
      </c>
      <c r="AJ2257">
        <v>10.7</v>
      </c>
      <c r="AK2257">
        <v>33.18</v>
      </c>
      <c r="AL2257">
        <v>1</v>
      </c>
      <c r="AN2257">
        <v>0</v>
      </c>
      <c r="AO2257">
        <v>1</v>
      </c>
      <c r="AP2257">
        <v>0</v>
      </c>
      <c r="AQ2257">
        <v>0</v>
      </c>
      <c r="AR2257">
        <v>0</v>
      </c>
      <c r="AS2257" t="s">
        <v>3</v>
      </c>
      <c r="AT2257">
        <v>0.02</v>
      </c>
      <c r="AU2257" t="s">
        <v>3</v>
      </c>
      <c r="AV2257">
        <v>0</v>
      </c>
      <c r="AW2257">
        <v>2</v>
      </c>
      <c r="AX2257">
        <v>35814408</v>
      </c>
      <c r="AY2257">
        <v>1</v>
      </c>
      <c r="AZ2257">
        <v>0</v>
      </c>
      <c r="BA2257">
        <v>2238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CX2257">
        <f>Y2257*Source!I2175</f>
        <v>4.0000000000000002E-4</v>
      </c>
      <c r="CY2257">
        <f>AB2257</f>
        <v>932.72</v>
      </c>
      <c r="CZ2257">
        <f>AF2257</f>
        <v>87.17</v>
      </c>
      <c r="DA2257">
        <f>AJ2257</f>
        <v>10.7</v>
      </c>
      <c r="DB2257">
        <f t="shared" si="374"/>
        <v>1.74</v>
      </c>
      <c r="DC2257">
        <f t="shared" si="375"/>
        <v>0.23</v>
      </c>
    </row>
    <row r="2258" spans="1:107">
      <c r="A2258">
        <f>ROW(Source!A2175)</f>
        <v>2175</v>
      </c>
      <c r="B2258">
        <v>35806607</v>
      </c>
      <c r="C2258">
        <v>35814392</v>
      </c>
      <c r="D2258">
        <v>29114246</v>
      </c>
      <c r="E2258">
        <v>1</v>
      </c>
      <c r="F2258">
        <v>1</v>
      </c>
      <c r="G2258">
        <v>1</v>
      </c>
      <c r="H2258">
        <v>3</v>
      </c>
      <c r="I2258" t="s">
        <v>804</v>
      </c>
      <c r="J2258" t="s">
        <v>805</v>
      </c>
      <c r="K2258" t="s">
        <v>806</v>
      </c>
      <c r="L2258">
        <v>1346</v>
      </c>
      <c r="N2258">
        <v>1009</v>
      </c>
      <c r="O2258" t="s">
        <v>170</v>
      </c>
      <c r="P2258" t="s">
        <v>170</v>
      </c>
      <c r="Q2258">
        <v>1</v>
      </c>
      <c r="W2258">
        <v>0</v>
      </c>
      <c r="X2258">
        <v>-421273247</v>
      </c>
      <c r="Y2258">
        <v>1.5</v>
      </c>
      <c r="AA2258">
        <v>83.08</v>
      </c>
      <c r="AB2258">
        <v>0</v>
      </c>
      <c r="AC2258">
        <v>0</v>
      </c>
      <c r="AD2258">
        <v>0</v>
      </c>
      <c r="AE2258">
        <v>9.0399999999999991</v>
      </c>
      <c r="AF2258">
        <v>0</v>
      </c>
      <c r="AG2258">
        <v>0</v>
      </c>
      <c r="AH2258">
        <v>0</v>
      </c>
      <c r="AI2258">
        <v>9.19</v>
      </c>
      <c r="AJ2258">
        <v>1</v>
      </c>
      <c r="AK2258">
        <v>1</v>
      </c>
      <c r="AL2258">
        <v>1</v>
      </c>
      <c r="AN2258">
        <v>0</v>
      </c>
      <c r="AO2258">
        <v>1</v>
      </c>
      <c r="AP2258">
        <v>0</v>
      </c>
      <c r="AQ2258">
        <v>0</v>
      </c>
      <c r="AR2258">
        <v>0</v>
      </c>
      <c r="AS2258" t="s">
        <v>3</v>
      </c>
      <c r="AT2258">
        <v>1.5</v>
      </c>
      <c r="AU2258" t="s">
        <v>3</v>
      </c>
      <c r="AV2258">
        <v>0</v>
      </c>
      <c r="AW2258">
        <v>2</v>
      </c>
      <c r="AX2258">
        <v>35814409</v>
      </c>
      <c r="AY2258">
        <v>1</v>
      </c>
      <c r="AZ2258">
        <v>0</v>
      </c>
      <c r="BA2258">
        <v>2239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CX2258">
        <f>Y2258*Source!I2175</f>
        <v>0.03</v>
      </c>
      <c r="CY2258">
        <f t="shared" ref="CY2258:CY2264" si="376">AA2258</f>
        <v>83.08</v>
      </c>
      <c r="CZ2258">
        <f t="shared" ref="CZ2258:CZ2264" si="377">AE2258</f>
        <v>9.0399999999999991</v>
      </c>
      <c r="DA2258">
        <f t="shared" ref="DA2258:DA2264" si="378">AI2258</f>
        <v>9.19</v>
      </c>
      <c r="DB2258">
        <f t="shared" si="374"/>
        <v>13.56</v>
      </c>
      <c r="DC2258">
        <f t="shared" si="375"/>
        <v>0</v>
      </c>
    </row>
    <row r="2259" spans="1:107">
      <c r="A2259">
        <f>ROW(Source!A2175)</f>
        <v>2175</v>
      </c>
      <c r="B2259">
        <v>35806607</v>
      </c>
      <c r="C2259">
        <v>35814392</v>
      </c>
      <c r="D2259">
        <v>29110838</v>
      </c>
      <c r="E2259">
        <v>1</v>
      </c>
      <c r="F2259">
        <v>1</v>
      </c>
      <c r="G2259">
        <v>1</v>
      </c>
      <c r="H2259">
        <v>3</v>
      </c>
      <c r="I2259" t="s">
        <v>807</v>
      </c>
      <c r="J2259" t="s">
        <v>808</v>
      </c>
      <c r="K2259" t="s">
        <v>809</v>
      </c>
      <c r="L2259">
        <v>1346</v>
      </c>
      <c r="N2259">
        <v>1009</v>
      </c>
      <c r="O2259" t="s">
        <v>170</v>
      </c>
      <c r="P2259" t="s">
        <v>170</v>
      </c>
      <c r="Q2259">
        <v>1</v>
      </c>
      <c r="W2259">
        <v>0</v>
      </c>
      <c r="X2259">
        <v>-667794164</v>
      </c>
      <c r="Y2259">
        <v>0.42</v>
      </c>
      <c r="AA2259">
        <v>100.04</v>
      </c>
      <c r="AB2259">
        <v>0</v>
      </c>
      <c r="AC2259">
        <v>0</v>
      </c>
      <c r="AD2259">
        <v>0</v>
      </c>
      <c r="AE2259">
        <v>30.5</v>
      </c>
      <c r="AF2259">
        <v>0</v>
      </c>
      <c r="AG2259">
        <v>0</v>
      </c>
      <c r="AH2259">
        <v>0</v>
      </c>
      <c r="AI2259">
        <v>3.28</v>
      </c>
      <c r="AJ2259">
        <v>1</v>
      </c>
      <c r="AK2259">
        <v>1</v>
      </c>
      <c r="AL2259">
        <v>1</v>
      </c>
      <c r="AN2259">
        <v>0</v>
      </c>
      <c r="AO2259">
        <v>1</v>
      </c>
      <c r="AP2259">
        <v>0</v>
      </c>
      <c r="AQ2259">
        <v>0</v>
      </c>
      <c r="AR2259">
        <v>0</v>
      </c>
      <c r="AS2259" t="s">
        <v>3</v>
      </c>
      <c r="AT2259">
        <v>0.42</v>
      </c>
      <c r="AU2259" t="s">
        <v>3</v>
      </c>
      <c r="AV2259">
        <v>0</v>
      </c>
      <c r="AW2259">
        <v>2</v>
      </c>
      <c r="AX2259">
        <v>35814410</v>
      </c>
      <c r="AY2259">
        <v>1</v>
      </c>
      <c r="AZ2259">
        <v>0</v>
      </c>
      <c r="BA2259">
        <v>2240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CX2259">
        <f>Y2259*Source!I2175</f>
        <v>8.3999999999999995E-3</v>
      </c>
      <c r="CY2259">
        <f t="shared" si="376"/>
        <v>100.04</v>
      </c>
      <c r="CZ2259">
        <f t="shared" si="377"/>
        <v>30.5</v>
      </c>
      <c r="DA2259">
        <f t="shared" si="378"/>
        <v>3.28</v>
      </c>
      <c r="DB2259">
        <f t="shared" si="374"/>
        <v>12.81</v>
      </c>
      <c r="DC2259">
        <f t="shared" si="375"/>
        <v>0</v>
      </c>
    </row>
    <row r="2260" spans="1:107">
      <c r="A2260">
        <f>ROW(Source!A2175)</f>
        <v>2175</v>
      </c>
      <c r="B2260">
        <v>35806607</v>
      </c>
      <c r="C2260">
        <v>35814392</v>
      </c>
      <c r="D2260">
        <v>29149204</v>
      </c>
      <c r="E2260">
        <v>1</v>
      </c>
      <c r="F2260">
        <v>1</v>
      </c>
      <c r="G2260">
        <v>1</v>
      </c>
      <c r="H2260">
        <v>3</v>
      </c>
      <c r="I2260" t="s">
        <v>810</v>
      </c>
      <c r="J2260" t="s">
        <v>811</v>
      </c>
      <c r="K2260" t="s">
        <v>812</v>
      </c>
      <c r="L2260">
        <v>1348</v>
      </c>
      <c r="N2260">
        <v>1009</v>
      </c>
      <c r="O2260" t="s">
        <v>29</v>
      </c>
      <c r="P2260" t="s">
        <v>29</v>
      </c>
      <c r="Q2260">
        <v>1000</v>
      </c>
      <c r="W2260">
        <v>0</v>
      </c>
      <c r="X2260">
        <v>-1132764130</v>
      </c>
      <c r="Y2260">
        <v>3.15E-3</v>
      </c>
      <c r="AA2260">
        <v>4978.46</v>
      </c>
      <c r="AB2260">
        <v>0</v>
      </c>
      <c r="AC2260">
        <v>0</v>
      </c>
      <c r="AD2260">
        <v>0</v>
      </c>
      <c r="AE2260">
        <v>729.98</v>
      </c>
      <c r="AF2260">
        <v>0</v>
      </c>
      <c r="AG2260">
        <v>0</v>
      </c>
      <c r="AH2260">
        <v>0</v>
      </c>
      <c r="AI2260">
        <v>6.82</v>
      </c>
      <c r="AJ2260">
        <v>1</v>
      </c>
      <c r="AK2260">
        <v>1</v>
      </c>
      <c r="AL2260">
        <v>1</v>
      </c>
      <c r="AN2260">
        <v>0</v>
      </c>
      <c r="AO2260">
        <v>1</v>
      </c>
      <c r="AP2260">
        <v>0</v>
      </c>
      <c r="AQ2260">
        <v>0</v>
      </c>
      <c r="AR2260">
        <v>0</v>
      </c>
      <c r="AS2260" t="s">
        <v>3</v>
      </c>
      <c r="AT2260">
        <v>3.15E-3</v>
      </c>
      <c r="AU2260" t="s">
        <v>3</v>
      </c>
      <c r="AV2260">
        <v>0</v>
      </c>
      <c r="AW2260">
        <v>2</v>
      </c>
      <c r="AX2260">
        <v>35814411</v>
      </c>
      <c r="AY2260">
        <v>1</v>
      </c>
      <c r="AZ2260">
        <v>0</v>
      </c>
      <c r="BA2260">
        <v>2241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CX2260">
        <f>Y2260*Source!I2175</f>
        <v>6.3E-5</v>
      </c>
      <c r="CY2260">
        <f t="shared" si="376"/>
        <v>4978.46</v>
      </c>
      <c r="CZ2260">
        <f t="shared" si="377"/>
        <v>729.98</v>
      </c>
      <c r="DA2260">
        <f t="shared" si="378"/>
        <v>6.82</v>
      </c>
      <c r="DB2260">
        <f t="shared" si="374"/>
        <v>2.2999999999999998</v>
      </c>
      <c r="DC2260">
        <f t="shared" si="375"/>
        <v>0</v>
      </c>
    </row>
    <row r="2261" spans="1:107">
      <c r="A2261">
        <f>ROW(Source!A2175)</f>
        <v>2175</v>
      </c>
      <c r="B2261">
        <v>35806607</v>
      </c>
      <c r="C2261">
        <v>35814392</v>
      </c>
      <c r="D2261">
        <v>29156251</v>
      </c>
      <c r="E2261">
        <v>1</v>
      </c>
      <c r="F2261">
        <v>1</v>
      </c>
      <c r="G2261">
        <v>1</v>
      </c>
      <c r="H2261">
        <v>3</v>
      </c>
      <c r="I2261" t="s">
        <v>256</v>
      </c>
      <c r="J2261" t="s">
        <v>259</v>
      </c>
      <c r="K2261" t="s">
        <v>257</v>
      </c>
      <c r="L2261">
        <v>1354</v>
      </c>
      <c r="N2261">
        <v>1010</v>
      </c>
      <c r="O2261" t="s">
        <v>258</v>
      </c>
      <c r="P2261" t="s">
        <v>258</v>
      </c>
      <c r="Q2261">
        <v>1</v>
      </c>
      <c r="W2261">
        <v>0</v>
      </c>
      <c r="X2261">
        <v>-652224790</v>
      </c>
      <c r="Y2261">
        <v>100</v>
      </c>
      <c r="AA2261">
        <v>52.5</v>
      </c>
      <c r="AB2261">
        <v>0</v>
      </c>
      <c r="AC2261">
        <v>0</v>
      </c>
      <c r="AD2261">
        <v>0</v>
      </c>
      <c r="AE2261">
        <v>7.62</v>
      </c>
      <c r="AF2261">
        <v>0</v>
      </c>
      <c r="AG2261">
        <v>0</v>
      </c>
      <c r="AH2261">
        <v>0</v>
      </c>
      <c r="AI2261">
        <v>6.89</v>
      </c>
      <c r="AJ2261">
        <v>1</v>
      </c>
      <c r="AK2261">
        <v>1</v>
      </c>
      <c r="AL2261">
        <v>1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 t="s">
        <v>3</v>
      </c>
      <c r="AT2261">
        <v>100</v>
      </c>
      <c r="AU2261" t="s">
        <v>3</v>
      </c>
      <c r="AV2261">
        <v>0</v>
      </c>
      <c r="AW2261">
        <v>1</v>
      </c>
      <c r="AX2261">
        <v>-1</v>
      </c>
      <c r="AY2261">
        <v>0</v>
      </c>
      <c r="AZ2261">
        <v>0</v>
      </c>
      <c r="BA2261" t="s">
        <v>3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CX2261">
        <f>Y2261*Source!I2175</f>
        <v>2</v>
      </c>
      <c r="CY2261">
        <f t="shared" si="376"/>
        <v>52.5</v>
      </c>
      <c r="CZ2261">
        <f t="shared" si="377"/>
        <v>7.62</v>
      </c>
      <c r="DA2261">
        <f t="shared" si="378"/>
        <v>6.89</v>
      </c>
      <c r="DB2261">
        <f t="shared" si="374"/>
        <v>762</v>
      </c>
      <c r="DC2261">
        <f t="shared" si="375"/>
        <v>0</v>
      </c>
    </row>
    <row r="2262" spans="1:107">
      <c r="A2262">
        <f>ROW(Source!A2175)</f>
        <v>2175</v>
      </c>
      <c r="B2262">
        <v>35806607</v>
      </c>
      <c r="C2262">
        <v>35814392</v>
      </c>
      <c r="D2262">
        <v>29156142</v>
      </c>
      <c r="E2262">
        <v>1</v>
      </c>
      <c r="F2262">
        <v>1</v>
      </c>
      <c r="G2262">
        <v>1</v>
      </c>
      <c r="H2262">
        <v>3</v>
      </c>
      <c r="I2262" t="s">
        <v>251</v>
      </c>
      <c r="J2262" t="s">
        <v>254</v>
      </c>
      <c r="K2262" t="s">
        <v>252</v>
      </c>
      <c r="L2262">
        <v>1356</v>
      </c>
      <c r="N2262">
        <v>1010</v>
      </c>
      <c r="O2262" t="s">
        <v>253</v>
      </c>
      <c r="P2262" t="s">
        <v>253</v>
      </c>
      <c r="Q2262">
        <v>1000</v>
      </c>
      <c r="W2262">
        <v>0</v>
      </c>
      <c r="X2262">
        <v>-1152774928</v>
      </c>
      <c r="Y2262">
        <v>0.1</v>
      </c>
      <c r="AA2262">
        <v>5115.96</v>
      </c>
      <c r="AB2262">
        <v>0</v>
      </c>
      <c r="AC2262">
        <v>0</v>
      </c>
      <c r="AD2262">
        <v>0</v>
      </c>
      <c r="AE2262">
        <v>1998.42</v>
      </c>
      <c r="AF2262">
        <v>0</v>
      </c>
      <c r="AG2262">
        <v>0</v>
      </c>
      <c r="AH2262">
        <v>0</v>
      </c>
      <c r="AI2262">
        <v>2.56</v>
      </c>
      <c r="AJ2262">
        <v>1</v>
      </c>
      <c r="AK2262">
        <v>1</v>
      </c>
      <c r="AL2262">
        <v>1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 t="s">
        <v>3</v>
      </c>
      <c r="AT2262">
        <v>0.1</v>
      </c>
      <c r="AU2262" t="s">
        <v>3</v>
      </c>
      <c r="AV2262">
        <v>0</v>
      </c>
      <c r="AW2262">
        <v>1</v>
      </c>
      <c r="AX2262">
        <v>-1</v>
      </c>
      <c r="AY2262">
        <v>0</v>
      </c>
      <c r="AZ2262">
        <v>0</v>
      </c>
      <c r="BA2262" t="s">
        <v>3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CX2262">
        <f>Y2262*Source!I2175</f>
        <v>2E-3</v>
      </c>
      <c r="CY2262">
        <f t="shared" si="376"/>
        <v>5115.96</v>
      </c>
      <c r="CZ2262">
        <f t="shared" si="377"/>
        <v>1998.42</v>
      </c>
      <c r="DA2262">
        <f t="shared" si="378"/>
        <v>2.56</v>
      </c>
      <c r="DB2262">
        <f t="shared" si="374"/>
        <v>199.84</v>
      </c>
      <c r="DC2262">
        <f t="shared" si="375"/>
        <v>0</v>
      </c>
    </row>
    <row r="2263" spans="1:107">
      <c r="A2263">
        <f>ROW(Source!A2175)</f>
        <v>2175</v>
      </c>
      <c r="B2263">
        <v>35806607</v>
      </c>
      <c r="C2263">
        <v>35814392</v>
      </c>
      <c r="D2263">
        <v>29170678</v>
      </c>
      <c r="E2263">
        <v>1</v>
      </c>
      <c r="F2263">
        <v>1</v>
      </c>
      <c r="G2263">
        <v>1</v>
      </c>
      <c r="H2263">
        <v>3</v>
      </c>
      <c r="I2263" t="s">
        <v>813</v>
      </c>
      <c r="J2263" t="s">
        <v>814</v>
      </c>
      <c r="K2263" t="s">
        <v>815</v>
      </c>
      <c r="L2263">
        <v>1354</v>
      </c>
      <c r="N2263">
        <v>1010</v>
      </c>
      <c r="O2263" t="s">
        <v>258</v>
      </c>
      <c r="P2263" t="s">
        <v>258</v>
      </c>
      <c r="Q2263">
        <v>1</v>
      </c>
      <c r="W2263">
        <v>0</v>
      </c>
      <c r="X2263">
        <v>-808655695</v>
      </c>
      <c r="Y2263">
        <v>102</v>
      </c>
      <c r="AA2263">
        <v>0.69</v>
      </c>
      <c r="AB2263">
        <v>0</v>
      </c>
      <c r="AC2263">
        <v>0</v>
      </c>
      <c r="AD2263">
        <v>0</v>
      </c>
      <c r="AE2263">
        <v>0.28000000000000003</v>
      </c>
      <c r="AF2263">
        <v>0</v>
      </c>
      <c r="AG2263">
        <v>0</v>
      </c>
      <c r="AH2263">
        <v>0</v>
      </c>
      <c r="AI2263">
        <v>2.46</v>
      </c>
      <c r="AJ2263">
        <v>1</v>
      </c>
      <c r="AK2263">
        <v>1</v>
      </c>
      <c r="AL2263">
        <v>1</v>
      </c>
      <c r="AN2263">
        <v>0</v>
      </c>
      <c r="AO2263">
        <v>1</v>
      </c>
      <c r="AP2263">
        <v>0</v>
      </c>
      <c r="AQ2263">
        <v>0</v>
      </c>
      <c r="AR2263">
        <v>0</v>
      </c>
      <c r="AS2263" t="s">
        <v>3</v>
      </c>
      <c r="AT2263">
        <v>102</v>
      </c>
      <c r="AU2263" t="s">
        <v>3</v>
      </c>
      <c r="AV2263">
        <v>0</v>
      </c>
      <c r="AW2263">
        <v>2</v>
      </c>
      <c r="AX2263">
        <v>35814412</v>
      </c>
      <c r="AY2263">
        <v>1</v>
      </c>
      <c r="AZ2263">
        <v>0</v>
      </c>
      <c r="BA2263">
        <v>2242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CX2263">
        <f>Y2263*Source!I2175</f>
        <v>2.04</v>
      </c>
      <c r="CY2263">
        <f t="shared" si="376"/>
        <v>0.69</v>
      </c>
      <c r="CZ2263">
        <f t="shared" si="377"/>
        <v>0.28000000000000003</v>
      </c>
      <c r="DA2263">
        <f t="shared" si="378"/>
        <v>2.46</v>
      </c>
      <c r="DB2263">
        <f t="shared" si="374"/>
        <v>28.56</v>
      </c>
      <c r="DC2263">
        <f t="shared" si="375"/>
        <v>0</v>
      </c>
    </row>
    <row r="2264" spans="1:107">
      <c r="A2264">
        <f>ROW(Source!A2175)</f>
        <v>2175</v>
      </c>
      <c r="B2264">
        <v>35806607</v>
      </c>
      <c r="C2264">
        <v>35814392</v>
      </c>
      <c r="D2264">
        <v>29171808</v>
      </c>
      <c r="E2264">
        <v>1</v>
      </c>
      <c r="F2264">
        <v>1</v>
      </c>
      <c r="G2264">
        <v>1</v>
      </c>
      <c r="H2264">
        <v>3</v>
      </c>
      <c r="I2264" t="s">
        <v>816</v>
      </c>
      <c r="J2264" t="s">
        <v>817</v>
      </c>
      <c r="K2264" t="s">
        <v>818</v>
      </c>
      <c r="L2264">
        <v>1374</v>
      </c>
      <c r="N2264">
        <v>1013</v>
      </c>
      <c r="O2264" t="s">
        <v>819</v>
      </c>
      <c r="P2264" t="s">
        <v>819</v>
      </c>
      <c r="Q2264">
        <v>1</v>
      </c>
      <c r="W2264">
        <v>0</v>
      </c>
      <c r="X2264">
        <v>-915781824</v>
      </c>
      <c r="Y2264">
        <v>6.05</v>
      </c>
      <c r="AA2264">
        <v>1</v>
      </c>
      <c r="AB2264">
        <v>0</v>
      </c>
      <c r="AC2264">
        <v>0</v>
      </c>
      <c r="AD2264">
        <v>0</v>
      </c>
      <c r="AE2264">
        <v>1</v>
      </c>
      <c r="AF2264">
        <v>0</v>
      </c>
      <c r="AG2264">
        <v>0</v>
      </c>
      <c r="AH2264">
        <v>0</v>
      </c>
      <c r="AI2264">
        <v>1</v>
      </c>
      <c r="AJ2264">
        <v>1</v>
      </c>
      <c r="AK2264">
        <v>1</v>
      </c>
      <c r="AL2264">
        <v>1</v>
      </c>
      <c r="AN2264">
        <v>0</v>
      </c>
      <c r="AO2264">
        <v>1</v>
      </c>
      <c r="AP2264">
        <v>0</v>
      </c>
      <c r="AQ2264">
        <v>0</v>
      </c>
      <c r="AR2264">
        <v>0</v>
      </c>
      <c r="AS2264" t="s">
        <v>3</v>
      </c>
      <c r="AT2264">
        <v>6.05</v>
      </c>
      <c r="AU2264" t="s">
        <v>3</v>
      </c>
      <c r="AV2264">
        <v>0</v>
      </c>
      <c r="AW2264">
        <v>2</v>
      </c>
      <c r="AX2264">
        <v>35814413</v>
      </c>
      <c r="AY2264">
        <v>1</v>
      </c>
      <c r="AZ2264">
        <v>0</v>
      </c>
      <c r="BA2264">
        <v>2243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CX2264">
        <f>Y2264*Source!I2175</f>
        <v>0.121</v>
      </c>
      <c r="CY2264">
        <f t="shared" si="376"/>
        <v>1</v>
      </c>
      <c r="CZ2264">
        <f t="shared" si="377"/>
        <v>1</v>
      </c>
      <c r="DA2264">
        <f t="shared" si="378"/>
        <v>1</v>
      </c>
      <c r="DB2264">
        <f t="shared" si="374"/>
        <v>6.05</v>
      </c>
      <c r="DC2264">
        <f t="shared" si="375"/>
        <v>0</v>
      </c>
    </row>
    <row r="2265" spans="1:107">
      <c r="A2265">
        <f>ROW(Source!A2178)</f>
        <v>2178</v>
      </c>
      <c r="B2265">
        <v>35806607</v>
      </c>
      <c r="C2265">
        <v>35814417</v>
      </c>
      <c r="D2265">
        <v>29364679</v>
      </c>
      <c r="E2265">
        <v>1</v>
      </c>
      <c r="F2265">
        <v>1</v>
      </c>
      <c r="G2265">
        <v>1</v>
      </c>
      <c r="H2265">
        <v>1</v>
      </c>
      <c r="I2265" t="s">
        <v>799</v>
      </c>
      <c r="J2265" t="s">
        <v>3</v>
      </c>
      <c r="K2265" t="s">
        <v>800</v>
      </c>
      <c r="L2265">
        <v>1369</v>
      </c>
      <c r="N2265">
        <v>1013</v>
      </c>
      <c r="O2265" t="s">
        <v>583</v>
      </c>
      <c r="P2265" t="s">
        <v>583</v>
      </c>
      <c r="Q2265">
        <v>1</v>
      </c>
      <c r="W2265">
        <v>0</v>
      </c>
      <c r="X2265">
        <v>931378261</v>
      </c>
      <c r="Y2265">
        <v>26.24</v>
      </c>
      <c r="AA2265">
        <v>0</v>
      </c>
      <c r="AB2265">
        <v>0</v>
      </c>
      <c r="AC2265">
        <v>0</v>
      </c>
      <c r="AD2265">
        <v>329.2</v>
      </c>
      <c r="AE2265">
        <v>0</v>
      </c>
      <c r="AF2265">
        <v>0</v>
      </c>
      <c r="AG2265">
        <v>0</v>
      </c>
      <c r="AH2265">
        <v>329.2</v>
      </c>
      <c r="AI2265">
        <v>1</v>
      </c>
      <c r="AJ2265">
        <v>1</v>
      </c>
      <c r="AK2265">
        <v>1</v>
      </c>
      <c r="AL2265">
        <v>1</v>
      </c>
      <c r="AN2265">
        <v>0</v>
      </c>
      <c r="AO2265">
        <v>1</v>
      </c>
      <c r="AP2265">
        <v>0</v>
      </c>
      <c r="AQ2265">
        <v>0</v>
      </c>
      <c r="AR2265">
        <v>0</v>
      </c>
      <c r="AS2265" t="s">
        <v>3</v>
      </c>
      <c r="AT2265">
        <v>26.24</v>
      </c>
      <c r="AU2265" t="s">
        <v>3</v>
      </c>
      <c r="AV2265">
        <v>1</v>
      </c>
      <c r="AW2265">
        <v>2</v>
      </c>
      <c r="AX2265">
        <v>35814427</v>
      </c>
      <c r="AY2265">
        <v>2</v>
      </c>
      <c r="AZ2265">
        <v>131072</v>
      </c>
      <c r="BA2265">
        <v>2244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CX2265">
        <f>Y2265*Source!I2178</f>
        <v>0.26239999999999997</v>
      </c>
      <c r="CY2265">
        <f>AD2265</f>
        <v>329.2</v>
      </c>
      <c r="CZ2265">
        <f>AH2265</f>
        <v>329.2</v>
      </c>
      <c r="DA2265">
        <f>AL2265</f>
        <v>1</v>
      </c>
      <c r="DB2265">
        <f t="shared" si="374"/>
        <v>8638.2099999999991</v>
      </c>
      <c r="DC2265">
        <f t="shared" si="375"/>
        <v>0</v>
      </c>
    </row>
    <row r="2266" spans="1:107">
      <c r="A2266">
        <f>ROW(Source!A2178)</f>
        <v>2178</v>
      </c>
      <c r="B2266">
        <v>35806607</v>
      </c>
      <c r="C2266">
        <v>35814417</v>
      </c>
      <c r="D2266">
        <v>121548</v>
      </c>
      <c r="E2266">
        <v>1</v>
      </c>
      <c r="F2266">
        <v>1</v>
      </c>
      <c r="G2266">
        <v>1</v>
      </c>
      <c r="H2266">
        <v>1</v>
      </c>
      <c r="I2266" t="s">
        <v>34</v>
      </c>
      <c r="J2266" t="s">
        <v>3</v>
      </c>
      <c r="K2266" t="s">
        <v>584</v>
      </c>
      <c r="L2266">
        <v>608254</v>
      </c>
      <c r="N2266">
        <v>1013</v>
      </c>
      <c r="O2266" t="s">
        <v>585</v>
      </c>
      <c r="P2266" t="s">
        <v>585</v>
      </c>
      <c r="Q2266">
        <v>1</v>
      </c>
      <c r="W2266">
        <v>0</v>
      </c>
      <c r="X2266">
        <v>-185737400</v>
      </c>
      <c r="Y2266">
        <v>0.03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1</v>
      </c>
      <c r="AJ2266">
        <v>1</v>
      </c>
      <c r="AK2266">
        <v>1</v>
      </c>
      <c r="AL2266">
        <v>1</v>
      </c>
      <c r="AN2266">
        <v>0</v>
      </c>
      <c r="AO2266">
        <v>1</v>
      </c>
      <c r="AP2266">
        <v>0</v>
      </c>
      <c r="AQ2266">
        <v>0</v>
      </c>
      <c r="AR2266">
        <v>0</v>
      </c>
      <c r="AS2266" t="s">
        <v>3</v>
      </c>
      <c r="AT2266">
        <v>0.03</v>
      </c>
      <c r="AU2266" t="s">
        <v>3</v>
      </c>
      <c r="AV2266">
        <v>2</v>
      </c>
      <c r="AW2266">
        <v>2</v>
      </c>
      <c r="AX2266">
        <v>35814428</v>
      </c>
      <c r="AY2266">
        <v>1</v>
      </c>
      <c r="AZ2266">
        <v>0</v>
      </c>
      <c r="BA2266">
        <v>2245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CX2266">
        <f>Y2266*Source!I2178</f>
        <v>2.9999999999999997E-4</v>
      </c>
      <c r="CY2266">
        <f>AD2266</f>
        <v>0</v>
      </c>
      <c r="CZ2266">
        <f>AH2266</f>
        <v>0</v>
      </c>
      <c r="DA2266">
        <f>AL2266</f>
        <v>1</v>
      </c>
      <c r="DB2266">
        <f t="shared" si="374"/>
        <v>0</v>
      </c>
      <c r="DC2266">
        <f t="shared" si="375"/>
        <v>0</v>
      </c>
    </row>
    <row r="2267" spans="1:107">
      <c r="A2267">
        <f>ROW(Source!A2178)</f>
        <v>2178</v>
      </c>
      <c r="B2267">
        <v>35806607</v>
      </c>
      <c r="C2267">
        <v>35814417</v>
      </c>
      <c r="D2267">
        <v>29172362</v>
      </c>
      <c r="E2267">
        <v>1</v>
      </c>
      <c r="F2267">
        <v>1</v>
      </c>
      <c r="G2267">
        <v>1</v>
      </c>
      <c r="H2267">
        <v>2</v>
      </c>
      <c r="I2267" t="s">
        <v>801</v>
      </c>
      <c r="J2267" t="s">
        <v>802</v>
      </c>
      <c r="K2267" t="s">
        <v>803</v>
      </c>
      <c r="L2267">
        <v>1368</v>
      </c>
      <c r="N2267">
        <v>1011</v>
      </c>
      <c r="O2267" t="s">
        <v>589</v>
      </c>
      <c r="P2267" t="s">
        <v>589</v>
      </c>
      <c r="Q2267">
        <v>1</v>
      </c>
      <c r="W2267">
        <v>0</v>
      </c>
      <c r="X2267">
        <v>2071614860</v>
      </c>
      <c r="Y2267">
        <v>0.03</v>
      </c>
      <c r="AA2267">
        <v>0</v>
      </c>
      <c r="AB2267">
        <v>1113.56</v>
      </c>
      <c r="AC2267">
        <v>447.93</v>
      </c>
      <c r="AD2267">
        <v>0</v>
      </c>
      <c r="AE2267">
        <v>0</v>
      </c>
      <c r="AF2267">
        <v>134.65</v>
      </c>
      <c r="AG2267">
        <v>13.5</v>
      </c>
      <c r="AH2267">
        <v>0</v>
      </c>
      <c r="AI2267">
        <v>1</v>
      </c>
      <c r="AJ2267">
        <v>8.27</v>
      </c>
      <c r="AK2267">
        <v>33.18</v>
      </c>
      <c r="AL2267">
        <v>1</v>
      </c>
      <c r="AN2267">
        <v>0</v>
      </c>
      <c r="AO2267">
        <v>1</v>
      </c>
      <c r="AP2267">
        <v>0</v>
      </c>
      <c r="AQ2267">
        <v>0</v>
      </c>
      <c r="AR2267">
        <v>0</v>
      </c>
      <c r="AS2267" t="s">
        <v>3</v>
      </c>
      <c r="AT2267">
        <v>0.03</v>
      </c>
      <c r="AU2267" t="s">
        <v>3</v>
      </c>
      <c r="AV2267">
        <v>0</v>
      </c>
      <c r="AW2267">
        <v>2</v>
      </c>
      <c r="AX2267">
        <v>35814429</v>
      </c>
      <c r="AY2267">
        <v>1</v>
      </c>
      <c r="AZ2267">
        <v>0</v>
      </c>
      <c r="BA2267">
        <v>2246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CX2267">
        <f>Y2267*Source!I2178</f>
        <v>2.9999999999999997E-4</v>
      </c>
      <c r="CY2267">
        <f>AB2267</f>
        <v>1113.56</v>
      </c>
      <c r="CZ2267">
        <f>AF2267</f>
        <v>134.65</v>
      </c>
      <c r="DA2267">
        <f>AJ2267</f>
        <v>8.27</v>
      </c>
      <c r="DB2267">
        <f t="shared" si="374"/>
        <v>4.04</v>
      </c>
      <c r="DC2267">
        <f t="shared" si="375"/>
        <v>0.41</v>
      </c>
    </row>
    <row r="2268" spans="1:107">
      <c r="A2268">
        <f>ROW(Source!A2178)</f>
        <v>2178</v>
      </c>
      <c r="B2268">
        <v>35806607</v>
      </c>
      <c r="C2268">
        <v>35814417</v>
      </c>
      <c r="D2268">
        <v>29174913</v>
      </c>
      <c r="E2268">
        <v>1</v>
      </c>
      <c r="F2268">
        <v>1</v>
      </c>
      <c r="G2268">
        <v>1</v>
      </c>
      <c r="H2268">
        <v>2</v>
      </c>
      <c r="I2268" t="s">
        <v>601</v>
      </c>
      <c r="J2268" t="s">
        <v>602</v>
      </c>
      <c r="K2268" t="s">
        <v>603</v>
      </c>
      <c r="L2268">
        <v>1368</v>
      </c>
      <c r="N2268">
        <v>1011</v>
      </c>
      <c r="O2268" t="s">
        <v>589</v>
      </c>
      <c r="P2268" t="s">
        <v>589</v>
      </c>
      <c r="Q2268">
        <v>1</v>
      </c>
      <c r="W2268">
        <v>0</v>
      </c>
      <c r="X2268">
        <v>458544584</v>
      </c>
      <c r="Y2268">
        <v>0.02</v>
      </c>
      <c r="AA2268">
        <v>0</v>
      </c>
      <c r="AB2268">
        <v>932.72</v>
      </c>
      <c r="AC2268">
        <v>384.89</v>
      </c>
      <c r="AD2268">
        <v>0</v>
      </c>
      <c r="AE2268">
        <v>0</v>
      </c>
      <c r="AF2268">
        <v>87.17</v>
      </c>
      <c r="AG2268">
        <v>11.6</v>
      </c>
      <c r="AH2268">
        <v>0</v>
      </c>
      <c r="AI2268">
        <v>1</v>
      </c>
      <c r="AJ2268">
        <v>10.7</v>
      </c>
      <c r="AK2268">
        <v>33.18</v>
      </c>
      <c r="AL2268">
        <v>1</v>
      </c>
      <c r="AN2268">
        <v>0</v>
      </c>
      <c r="AO2268">
        <v>1</v>
      </c>
      <c r="AP2268">
        <v>0</v>
      </c>
      <c r="AQ2268">
        <v>0</v>
      </c>
      <c r="AR2268">
        <v>0</v>
      </c>
      <c r="AS2268" t="s">
        <v>3</v>
      </c>
      <c r="AT2268">
        <v>0.02</v>
      </c>
      <c r="AU2268" t="s">
        <v>3</v>
      </c>
      <c r="AV2268">
        <v>0</v>
      </c>
      <c r="AW2268">
        <v>2</v>
      </c>
      <c r="AX2268">
        <v>35814430</v>
      </c>
      <c r="AY2268">
        <v>1</v>
      </c>
      <c r="AZ2268">
        <v>0</v>
      </c>
      <c r="BA2268">
        <v>2247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CX2268">
        <f>Y2268*Source!I2178</f>
        <v>2.0000000000000001E-4</v>
      </c>
      <c r="CY2268">
        <f>AB2268</f>
        <v>932.72</v>
      </c>
      <c r="CZ2268">
        <f>AF2268</f>
        <v>87.17</v>
      </c>
      <c r="DA2268">
        <f>AJ2268</f>
        <v>10.7</v>
      </c>
      <c r="DB2268">
        <f t="shared" si="374"/>
        <v>1.74</v>
      </c>
      <c r="DC2268">
        <f t="shared" si="375"/>
        <v>0.23</v>
      </c>
    </row>
    <row r="2269" spans="1:107">
      <c r="A2269">
        <f>ROW(Source!A2178)</f>
        <v>2178</v>
      </c>
      <c r="B2269">
        <v>35806607</v>
      </c>
      <c r="C2269">
        <v>35814417</v>
      </c>
      <c r="D2269">
        <v>29149204</v>
      </c>
      <c r="E2269">
        <v>1</v>
      </c>
      <c r="F2269">
        <v>1</v>
      </c>
      <c r="G2269">
        <v>1</v>
      </c>
      <c r="H2269">
        <v>3</v>
      </c>
      <c r="I2269" t="s">
        <v>810</v>
      </c>
      <c r="J2269" t="s">
        <v>811</v>
      </c>
      <c r="K2269" t="s">
        <v>812</v>
      </c>
      <c r="L2269">
        <v>1348</v>
      </c>
      <c r="N2269">
        <v>1009</v>
      </c>
      <c r="O2269" t="s">
        <v>29</v>
      </c>
      <c r="P2269" t="s">
        <v>29</v>
      </c>
      <c r="Q2269">
        <v>1000</v>
      </c>
      <c r="W2269">
        <v>0</v>
      </c>
      <c r="X2269">
        <v>-1132764130</v>
      </c>
      <c r="Y2269">
        <v>3.15E-3</v>
      </c>
      <c r="AA2269">
        <v>4978.46</v>
      </c>
      <c r="AB2269">
        <v>0</v>
      </c>
      <c r="AC2269">
        <v>0</v>
      </c>
      <c r="AD2269">
        <v>0</v>
      </c>
      <c r="AE2269">
        <v>729.98</v>
      </c>
      <c r="AF2269">
        <v>0</v>
      </c>
      <c r="AG2269">
        <v>0</v>
      </c>
      <c r="AH2269">
        <v>0</v>
      </c>
      <c r="AI2269">
        <v>6.82</v>
      </c>
      <c r="AJ2269">
        <v>1</v>
      </c>
      <c r="AK2269">
        <v>1</v>
      </c>
      <c r="AL2269">
        <v>1</v>
      </c>
      <c r="AN2269">
        <v>0</v>
      </c>
      <c r="AO2269">
        <v>1</v>
      </c>
      <c r="AP2269">
        <v>0</v>
      </c>
      <c r="AQ2269">
        <v>0</v>
      </c>
      <c r="AR2269">
        <v>0</v>
      </c>
      <c r="AS2269" t="s">
        <v>3</v>
      </c>
      <c r="AT2269">
        <v>3.15E-3</v>
      </c>
      <c r="AU2269" t="s">
        <v>3</v>
      </c>
      <c r="AV2269">
        <v>0</v>
      </c>
      <c r="AW2269">
        <v>2</v>
      </c>
      <c r="AX2269">
        <v>35814431</v>
      </c>
      <c r="AY2269">
        <v>1</v>
      </c>
      <c r="AZ2269">
        <v>0</v>
      </c>
      <c r="BA2269">
        <v>2248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CX2269">
        <f>Y2269*Source!I2178</f>
        <v>3.15E-5</v>
      </c>
      <c r="CY2269">
        <f>AA2269</f>
        <v>4978.46</v>
      </c>
      <c r="CZ2269">
        <f>AE2269</f>
        <v>729.98</v>
      </c>
      <c r="DA2269">
        <f>AI2269</f>
        <v>6.82</v>
      </c>
      <c r="DB2269">
        <f t="shared" si="374"/>
        <v>2.2999999999999998</v>
      </c>
      <c r="DC2269">
        <f t="shared" si="375"/>
        <v>0</v>
      </c>
    </row>
    <row r="2270" spans="1:107">
      <c r="A2270">
        <f>ROW(Source!A2178)</f>
        <v>2178</v>
      </c>
      <c r="B2270">
        <v>35806607</v>
      </c>
      <c r="C2270">
        <v>35814417</v>
      </c>
      <c r="D2270">
        <v>29156142</v>
      </c>
      <c r="E2270">
        <v>1</v>
      </c>
      <c r="F2270">
        <v>1</v>
      </c>
      <c r="G2270">
        <v>1</v>
      </c>
      <c r="H2270">
        <v>3</v>
      </c>
      <c r="I2270" t="s">
        <v>251</v>
      </c>
      <c r="J2270" t="s">
        <v>254</v>
      </c>
      <c r="K2270" t="s">
        <v>252</v>
      </c>
      <c r="L2270">
        <v>1356</v>
      </c>
      <c r="N2270">
        <v>1010</v>
      </c>
      <c r="O2270" t="s">
        <v>253</v>
      </c>
      <c r="P2270" t="s">
        <v>253</v>
      </c>
      <c r="Q2270">
        <v>1000</v>
      </c>
      <c r="W2270">
        <v>0</v>
      </c>
      <c r="X2270">
        <v>-1152774928</v>
      </c>
      <c r="Y2270">
        <v>100</v>
      </c>
      <c r="AA2270">
        <v>5115.96</v>
      </c>
      <c r="AB2270">
        <v>0</v>
      </c>
      <c r="AC2270">
        <v>0</v>
      </c>
      <c r="AD2270">
        <v>0</v>
      </c>
      <c r="AE2270">
        <v>1998.42</v>
      </c>
      <c r="AF2270">
        <v>0</v>
      </c>
      <c r="AG2270">
        <v>0</v>
      </c>
      <c r="AH2270">
        <v>0</v>
      </c>
      <c r="AI2270">
        <v>2.56</v>
      </c>
      <c r="AJ2270">
        <v>1</v>
      </c>
      <c r="AK2270">
        <v>1</v>
      </c>
      <c r="AL2270">
        <v>1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 t="s">
        <v>3</v>
      </c>
      <c r="AT2270">
        <v>100</v>
      </c>
      <c r="AU2270" t="s">
        <v>3</v>
      </c>
      <c r="AV2270">
        <v>0</v>
      </c>
      <c r="AW2270">
        <v>1</v>
      </c>
      <c r="AX2270">
        <v>-1</v>
      </c>
      <c r="AY2270">
        <v>0</v>
      </c>
      <c r="AZ2270">
        <v>0</v>
      </c>
      <c r="BA2270" t="s">
        <v>3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CX2270">
        <f>Y2270*Source!I2178</f>
        <v>1</v>
      </c>
      <c r="CY2270">
        <f>AA2270</f>
        <v>5115.96</v>
      </c>
      <c r="CZ2270">
        <f>AE2270</f>
        <v>1998.42</v>
      </c>
      <c r="DA2270">
        <f>AI2270</f>
        <v>2.56</v>
      </c>
      <c r="DB2270">
        <f t="shared" si="374"/>
        <v>199842</v>
      </c>
      <c r="DC2270">
        <f t="shared" si="375"/>
        <v>0</v>
      </c>
    </row>
    <row r="2271" spans="1:107">
      <c r="A2271">
        <f>ROW(Source!A2178)</f>
        <v>2178</v>
      </c>
      <c r="B2271">
        <v>35806607</v>
      </c>
      <c r="C2271">
        <v>35814417</v>
      </c>
      <c r="D2271">
        <v>29170678</v>
      </c>
      <c r="E2271">
        <v>1</v>
      </c>
      <c r="F2271">
        <v>1</v>
      </c>
      <c r="G2271">
        <v>1</v>
      </c>
      <c r="H2271">
        <v>3</v>
      </c>
      <c r="I2271" t="s">
        <v>813</v>
      </c>
      <c r="J2271" t="s">
        <v>814</v>
      </c>
      <c r="K2271" t="s">
        <v>815</v>
      </c>
      <c r="L2271">
        <v>1354</v>
      </c>
      <c r="N2271">
        <v>1010</v>
      </c>
      <c r="O2271" t="s">
        <v>258</v>
      </c>
      <c r="P2271" t="s">
        <v>258</v>
      </c>
      <c r="Q2271">
        <v>1</v>
      </c>
      <c r="W2271">
        <v>0</v>
      </c>
      <c r="X2271">
        <v>-808655695</v>
      </c>
      <c r="Y2271">
        <v>102</v>
      </c>
      <c r="AA2271">
        <v>0.69</v>
      </c>
      <c r="AB2271">
        <v>0</v>
      </c>
      <c r="AC2271">
        <v>0</v>
      </c>
      <c r="AD2271">
        <v>0</v>
      </c>
      <c r="AE2271">
        <v>0.28000000000000003</v>
      </c>
      <c r="AF2271">
        <v>0</v>
      </c>
      <c r="AG2271">
        <v>0</v>
      </c>
      <c r="AH2271">
        <v>0</v>
      </c>
      <c r="AI2271">
        <v>2.46</v>
      </c>
      <c r="AJ2271">
        <v>1</v>
      </c>
      <c r="AK2271">
        <v>1</v>
      </c>
      <c r="AL2271">
        <v>1</v>
      </c>
      <c r="AN2271">
        <v>0</v>
      </c>
      <c r="AO2271">
        <v>1</v>
      </c>
      <c r="AP2271">
        <v>0</v>
      </c>
      <c r="AQ2271">
        <v>0</v>
      </c>
      <c r="AR2271">
        <v>0</v>
      </c>
      <c r="AS2271" t="s">
        <v>3</v>
      </c>
      <c r="AT2271">
        <v>102</v>
      </c>
      <c r="AU2271" t="s">
        <v>3</v>
      </c>
      <c r="AV2271">
        <v>0</v>
      </c>
      <c r="AW2271">
        <v>2</v>
      </c>
      <c r="AX2271">
        <v>35814432</v>
      </c>
      <c r="AY2271">
        <v>1</v>
      </c>
      <c r="AZ2271">
        <v>0</v>
      </c>
      <c r="BA2271">
        <v>2249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CX2271">
        <f>Y2271*Source!I2178</f>
        <v>1.02</v>
      </c>
      <c r="CY2271">
        <f>AA2271</f>
        <v>0.69</v>
      </c>
      <c r="CZ2271">
        <f>AE2271</f>
        <v>0.28000000000000003</v>
      </c>
      <c r="DA2271">
        <f>AI2271</f>
        <v>2.46</v>
      </c>
      <c r="DB2271">
        <f t="shared" si="374"/>
        <v>28.56</v>
      </c>
      <c r="DC2271">
        <f t="shared" si="375"/>
        <v>0</v>
      </c>
    </row>
    <row r="2272" spans="1:107">
      <c r="A2272">
        <f>ROW(Source!A2178)</f>
        <v>2178</v>
      </c>
      <c r="B2272">
        <v>35806607</v>
      </c>
      <c r="C2272">
        <v>35814417</v>
      </c>
      <c r="D2272">
        <v>29169278</v>
      </c>
      <c r="E2272">
        <v>1</v>
      </c>
      <c r="F2272">
        <v>1</v>
      </c>
      <c r="G2272">
        <v>1</v>
      </c>
      <c r="H2272">
        <v>3</v>
      </c>
      <c r="I2272" t="s">
        <v>266</v>
      </c>
      <c r="J2272" t="s">
        <v>268</v>
      </c>
      <c r="K2272" t="s">
        <v>267</v>
      </c>
      <c r="L2272">
        <v>1354</v>
      </c>
      <c r="N2272">
        <v>1010</v>
      </c>
      <c r="O2272" t="s">
        <v>258</v>
      </c>
      <c r="P2272" t="s">
        <v>258</v>
      </c>
      <c r="Q2272">
        <v>1</v>
      </c>
      <c r="W2272">
        <v>0</v>
      </c>
      <c r="X2272">
        <v>-1190793685</v>
      </c>
      <c r="Y2272">
        <v>100</v>
      </c>
      <c r="AA2272">
        <v>76.47</v>
      </c>
      <c r="AB2272">
        <v>0</v>
      </c>
      <c r="AC2272">
        <v>0</v>
      </c>
      <c r="AD2272">
        <v>0</v>
      </c>
      <c r="AE2272">
        <v>8.81</v>
      </c>
      <c r="AF2272">
        <v>0</v>
      </c>
      <c r="AG2272">
        <v>0</v>
      </c>
      <c r="AH2272">
        <v>0</v>
      </c>
      <c r="AI2272">
        <v>8.68</v>
      </c>
      <c r="AJ2272">
        <v>1</v>
      </c>
      <c r="AK2272">
        <v>1</v>
      </c>
      <c r="AL2272">
        <v>1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 t="s">
        <v>3</v>
      </c>
      <c r="AT2272">
        <v>100</v>
      </c>
      <c r="AU2272" t="s">
        <v>3</v>
      </c>
      <c r="AV2272">
        <v>0</v>
      </c>
      <c r="AW2272">
        <v>1</v>
      </c>
      <c r="AX2272">
        <v>-1</v>
      </c>
      <c r="AY2272">
        <v>0</v>
      </c>
      <c r="AZ2272">
        <v>0</v>
      </c>
      <c r="BA2272" t="s">
        <v>3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CX2272">
        <f>Y2272*Source!I2178</f>
        <v>1</v>
      </c>
      <c r="CY2272">
        <f>AA2272</f>
        <v>76.47</v>
      </c>
      <c r="CZ2272">
        <f>AE2272</f>
        <v>8.81</v>
      </c>
      <c r="DA2272">
        <f>AI2272</f>
        <v>8.68</v>
      </c>
      <c r="DB2272">
        <f t="shared" si="374"/>
        <v>881</v>
      </c>
      <c r="DC2272">
        <f t="shared" si="375"/>
        <v>0</v>
      </c>
    </row>
    <row r="2273" spans="1:107">
      <c r="A2273">
        <f>ROW(Source!A2178)</f>
        <v>2178</v>
      </c>
      <c r="B2273">
        <v>35806607</v>
      </c>
      <c r="C2273">
        <v>35814417</v>
      </c>
      <c r="D2273">
        <v>29171808</v>
      </c>
      <c r="E2273">
        <v>1</v>
      </c>
      <c r="F2273">
        <v>1</v>
      </c>
      <c r="G2273">
        <v>1</v>
      </c>
      <c r="H2273">
        <v>3</v>
      </c>
      <c r="I2273" t="s">
        <v>816</v>
      </c>
      <c r="J2273" t="s">
        <v>817</v>
      </c>
      <c r="K2273" t="s">
        <v>818</v>
      </c>
      <c r="L2273">
        <v>1374</v>
      </c>
      <c r="N2273">
        <v>1013</v>
      </c>
      <c r="O2273" t="s">
        <v>819</v>
      </c>
      <c r="P2273" t="s">
        <v>819</v>
      </c>
      <c r="Q2273">
        <v>1</v>
      </c>
      <c r="W2273">
        <v>0</v>
      </c>
      <c r="X2273">
        <v>-915781824</v>
      </c>
      <c r="Y2273">
        <v>5.21</v>
      </c>
      <c r="AA2273">
        <v>1</v>
      </c>
      <c r="AB2273">
        <v>0</v>
      </c>
      <c r="AC2273">
        <v>0</v>
      </c>
      <c r="AD2273">
        <v>0</v>
      </c>
      <c r="AE2273">
        <v>1</v>
      </c>
      <c r="AF2273">
        <v>0</v>
      </c>
      <c r="AG2273">
        <v>0</v>
      </c>
      <c r="AH2273">
        <v>0</v>
      </c>
      <c r="AI2273">
        <v>1</v>
      </c>
      <c r="AJ2273">
        <v>1</v>
      </c>
      <c r="AK2273">
        <v>1</v>
      </c>
      <c r="AL2273">
        <v>1</v>
      </c>
      <c r="AN2273">
        <v>0</v>
      </c>
      <c r="AO2273">
        <v>1</v>
      </c>
      <c r="AP2273">
        <v>0</v>
      </c>
      <c r="AQ2273">
        <v>0</v>
      </c>
      <c r="AR2273">
        <v>0</v>
      </c>
      <c r="AS2273" t="s">
        <v>3</v>
      </c>
      <c r="AT2273">
        <v>5.21</v>
      </c>
      <c r="AU2273" t="s">
        <v>3</v>
      </c>
      <c r="AV2273">
        <v>0</v>
      </c>
      <c r="AW2273">
        <v>2</v>
      </c>
      <c r="AX2273">
        <v>35814433</v>
      </c>
      <c r="AY2273">
        <v>1</v>
      </c>
      <c r="AZ2273">
        <v>0</v>
      </c>
      <c r="BA2273">
        <v>2250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CX2273">
        <f>Y2273*Source!I2178</f>
        <v>5.21E-2</v>
      </c>
      <c r="CY2273">
        <f>AA2273</f>
        <v>1</v>
      </c>
      <c r="CZ2273">
        <f>AE2273</f>
        <v>1</v>
      </c>
      <c r="DA2273">
        <f>AI2273</f>
        <v>1</v>
      </c>
      <c r="DB2273">
        <f t="shared" si="374"/>
        <v>5.21</v>
      </c>
      <c r="DC2273">
        <f t="shared" si="375"/>
        <v>0</v>
      </c>
    </row>
    <row r="2274" spans="1:107">
      <c r="A2274">
        <f>ROW(Source!A2181)</f>
        <v>2181</v>
      </c>
      <c r="B2274">
        <v>35806607</v>
      </c>
      <c r="C2274">
        <v>35814436</v>
      </c>
      <c r="D2274">
        <v>18407546</v>
      </c>
      <c r="E2274">
        <v>1</v>
      </c>
      <c r="F2274">
        <v>1</v>
      </c>
      <c r="G2274">
        <v>1</v>
      </c>
      <c r="H2274">
        <v>1</v>
      </c>
      <c r="I2274" t="s">
        <v>905</v>
      </c>
      <c r="J2274" t="s">
        <v>3</v>
      </c>
      <c r="K2274" t="s">
        <v>906</v>
      </c>
      <c r="L2274">
        <v>1369</v>
      </c>
      <c r="N2274">
        <v>1013</v>
      </c>
      <c r="O2274" t="s">
        <v>583</v>
      </c>
      <c r="P2274" t="s">
        <v>583</v>
      </c>
      <c r="Q2274">
        <v>1</v>
      </c>
      <c r="W2274">
        <v>0</v>
      </c>
      <c r="X2274">
        <v>1709986911</v>
      </c>
      <c r="Y2274">
        <v>117.82899999999998</v>
      </c>
      <c r="AA2274">
        <v>0</v>
      </c>
      <c r="AB2274">
        <v>0</v>
      </c>
      <c r="AC2274">
        <v>0</v>
      </c>
      <c r="AD2274">
        <v>311.94</v>
      </c>
      <c r="AE2274">
        <v>0</v>
      </c>
      <c r="AF2274">
        <v>0</v>
      </c>
      <c r="AG2274">
        <v>0</v>
      </c>
      <c r="AH2274">
        <v>311.94</v>
      </c>
      <c r="AI2274">
        <v>1</v>
      </c>
      <c r="AJ2274">
        <v>1</v>
      </c>
      <c r="AK2274">
        <v>1</v>
      </c>
      <c r="AL2274">
        <v>1</v>
      </c>
      <c r="AN2274">
        <v>0</v>
      </c>
      <c r="AO2274">
        <v>1</v>
      </c>
      <c r="AP2274">
        <v>1</v>
      </c>
      <c r="AQ2274">
        <v>0</v>
      </c>
      <c r="AR2274">
        <v>0</v>
      </c>
      <c r="AS2274" t="s">
        <v>3</v>
      </c>
      <c r="AT2274">
        <v>102.46</v>
      </c>
      <c r="AU2274" t="s">
        <v>144</v>
      </c>
      <c r="AV2274">
        <v>1</v>
      </c>
      <c r="AW2274">
        <v>2</v>
      </c>
      <c r="AX2274">
        <v>35814443</v>
      </c>
      <c r="AY2274">
        <v>2</v>
      </c>
      <c r="AZ2274">
        <v>131072</v>
      </c>
      <c r="BA2274">
        <v>2251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CX2274">
        <f>Y2274*Source!I2181</f>
        <v>20.384416999999996</v>
      </c>
      <c r="CY2274">
        <f>AD2274</f>
        <v>311.94</v>
      </c>
      <c r="CZ2274">
        <f>AH2274</f>
        <v>311.94</v>
      </c>
      <c r="DA2274">
        <f>AL2274</f>
        <v>1</v>
      </c>
      <c r="DB2274">
        <f>ROUND((ROUND(AT2274*CZ2274,2)*1.15),2)</f>
        <v>36755.58</v>
      </c>
      <c r="DC2274">
        <f>ROUND((ROUND(AT2274*AG2274,2)*1.15),2)</f>
        <v>0</v>
      </c>
    </row>
    <row r="2275" spans="1:107">
      <c r="A2275">
        <f>ROW(Source!A2181)</f>
        <v>2181</v>
      </c>
      <c r="B2275">
        <v>35806607</v>
      </c>
      <c r="C2275">
        <v>35814436</v>
      </c>
      <c r="D2275">
        <v>121548</v>
      </c>
      <c r="E2275">
        <v>1</v>
      </c>
      <c r="F2275">
        <v>1</v>
      </c>
      <c r="G2275">
        <v>1</v>
      </c>
      <c r="H2275">
        <v>1</v>
      </c>
      <c r="I2275" t="s">
        <v>34</v>
      </c>
      <c r="J2275" t="s">
        <v>3</v>
      </c>
      <c r="K2275" t="s">
        <v>584</v>
      </c>
      <c r="L2275">
        <v>608254</v>
      </c>
      <c r="N2275">
        <v>1013</v>
      </c>
      <c r="O2275" t="s">
        <v>585</v>
      </c>
      <c r="P2275" t="s">
        <v>585</v>
      </c>
      <c r="Q2275">
        <v>1</v>
      </c>
      <c r="W2275">
        <v>0</v>
      </c>
      <c r="X2275">
        <v>-185737400</v>
      </c>
      <c r="Y2275">
        <v>0.95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1</v>
      </c>
      <c r="AJ2275">
        <v>1</v>
      </c>
      <c r="AK2275">
        <v>1</v>
      </c>
      <c r="AL2275">
        <v>1</v>
      </c>
      <c r="AN2275">
        <v>0</v>
      </c>
      <c r="AO2275">
        <v>1</v>
      </c>
      <c r="AP2275">
        <v>1</v>
      </c>
      <c r="AQ2275">
        <v>0</v>
      </c>
      <c r="AR2275">
        <v>0</v>
      </c>
      <c r="AS2275" t="s">
        <v>3</v>
      </c>
      <c r="AT2275">
        <v>0.76</v>
      </c>
      <c r="AU2275" t="s">
        <v>143</v>
      </c>
      <c r="AV2275">
        <v>2</v>
      </c>
      <c r="AW2275">
        <v>2</v>
      </c>
      <c r="AX2275">
        <v>35814444</v>
      </c>
      <c r="AY2275">
        <v>1</v>
      </c>
      <c r="AZ2275">
        <v>0</v>
      </c>
      <c r="BA2275">
        <v>2252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CX2275">
        <f>Y2275*Source!I2181</f>
        <v>0.16434999999999997</v>
      </c>
      <c r="CY2275">
        <f>AD2275</f>
        <v>0</v>
      </c>
      <c r="CZ2275">
        <f>AH2275</f>
        <v>0</v>
      </c>
      <c r="DA2275">
        <f>AL2275</f>
        <v>1</v>
      </c>
      <c r="DB2275">
        <f>ROUND((ROUND(AT2275*CZ2275,2)*1.25),2)</f>
        <v>0</v>
      </c>
      <c r="DC2275">
        <f>ROUND((ROUND(AT2275*AG2275,2)*1.25),2)</f>
        <v>0</v>
      </c>
    </row>
    <row r="2276" spans="1:107">
      <c r="A2276">
        <f>ROW(Source!A2181)</f>
        <v>2181</v>
      </c>
      <c r="B2276">
        <v>35806607</v>
      </c>
      <c r="C2276">
        <v>35814436</v>
      </c>
      <c r="D2276">
        <v>29172556</v>
      </c>
      <c r="E2276">
        <v>1</v>
      </c>
      <c r="F2276">
        <v>1</v>
      </c>
      <c r="G2276">
        <v>1</v>
      </c>
      <c r="H2276">
        <v>2</v>
      </c>
      <c r="I2276" t="s">
        <v>586</v>
      </c>
      <c r="J2276" t="s">
        <v>590</v>
      </c>
      <c r="K2276" t="s">
        <v>588</v>
      </c>
      <c r="L2276">
        <v>1368</v>
      </c>
      <c r="N2276">
        <v>1011</v>
      </c>
      <c r="O2276" t="s">
        <v>589</v>
      </c>
      <c r="P2276" t="s">
        <v>589</v>
      </c>
      <c r="Q2276">
        <v>1</v>
      </c>
      <c r="W2276">
        <v>0</v>
      </c>
      <c r="X2276">
        <v>-1302720870</v>
      </c>
      <c r="Y2276">
        <v>0.95</v>
      </c>
      <c r="AA2276">
        <v>0</v>
      </c>
      <c r="AB2276">
        <v>466.71</v>
      </c>
      <c r="AC2276">
        <v>447.93</v>
      </c>
      <c r="AD2276">
        <v>0</v>
      </c>
      <c r="AE2276">
        <v>0</v>
      </c>
      <c r="AF2276">
        <v>31.26</v>
      </c>
      <c r="AG2276">
        <v>13.5</v>
      </c>
      <c r="AH2276">
        <v>0</v>
      </c>
      <c r="AI2276">
        <v>1</v>
      </c>
      <c r="AJ2276">
        <v>14.93</v>
      </c>
      <c r="AK2276">
        <v>33.18</v>
      </c>
      <c r="AL2276">
        <v>1</v>
      </c>
      <c r="AN2276">
        <v>0</v>
      </c>
      <c r="AO2276">
        <v>1</v>
      </c>
      <c r="AP2276">
        <v>1</v>
      </c>
      <c r="AQ2276">
        <v>0</v>
      </c>
      <c r="AR2276">
        <v>0</v>
      </c>
      <c r="AS2276" t="s">
        <v>3</v>
      </c>
      <c r="AT2276">
        <v>0.76</v>
      </c>
      <c r="AU2276" t="s">
        <v>143</v>
      </c>
      <c r="AV2276">
        <v>0</v>
      </c>
      <c r="AW2276">
        <v>2</v>
      </c>
      <c r="AX2276">
        <v>35814445</v>
      </c>
      <c r="AY2276">
        <v>1</v>
      </c>
      <c r="AZ2276">
        <v>0</v>
      </c>
      <c r="BA2276">
        <v>2253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CX2276">
        <f>Y2276*Source!I2181</f>
        <v>0.16434999999999997</v>
      </c>
      <c r="CY2276">
        <f>AB2276</f>
        <v>466.71</v>
      </c>
      <c r="CZ2276">
        <f>AF2276</f>
        <v>31.26</v>
      </c>
      <c r="DA2276">
        <f>AJ2276</f>
        <v>14.93</v>
      </c>
      <c r="DB2276">
        <f>ROUND((ROUND(AT2276*CZ2276,2)*1.25),2)</f>
        <v>29.7</v>
      </c>
      <c r="DC2276">
        <f>ROUND((ROUND(AT2276*AG2276,2)*1.25),2)</f>
        <v>12.83</v>
      </c>
    </row>
    <row r="2277" spans="1:107">
      <c r="A2277">
        <f>ROW(Source!A2181)</f>
        <v>2181</v>
      </c>
      <c r="B2277">
        <v>35806607</v>
      </c>
      <c r="C2277">
        <v>35814436</v>
      </c>
      <c r="D2277">
        <v>29174500</v>
      </c>
      <c r="E2277">
        <v>1</v>
      </c>
      <c r="F2277">
        <v>1</v>
      </c>
      <c r="G2277">
        <v>1</v>
      </c>
      <c r="H2277">
        <v>2</v>
      </c>
      <c r="I2277" t="s">
        <v>682</v>
      </c>
      <c r="J2277" t="s">
        <v>683</v>
      </c>
      <c r="K2277" t="s">
        <v>684</v>
      </c>
      <c r="L2277">
        <v>1368</v>
      </c>
      <c r="N2277">
        <v>1011</v>
      </c>
      <c r="O2277" t="s">
        <v>589</v>
      </c>
      <c r="P2277" t="s">
        <v>589</v>
      </c>
      <c r="Q2277">
        <v>1</v>
      </c>
      <c r="W2277">
        <v>0</v>
      </c>
      <c r="X2277">
        <v>-239831557</v>
      </c>
      <c r="Y2277">
        <v>6.6875</v>
      </c>
      <c r="AA2277">
        <v>0</v>
      </c>
      <c r="AB2277">
        <v>7.33</v>
      </c>
      <c r="AC2277">
        <v>0</v>
      </c>
      <c r="AD2277">
        <v>0</v>
      </c>
      <c r="AE2277">
        <v>0</v>
      </c>
      <c r="AF2277">
        <v>1.95</v>
      </c>
      <c r="AG2277">
        <v>0</v>
      </c>
      <c r="AH2277">
        <v>0</v>
      </c>
      <c r="AI2277">
        <v>1</v>
      </c>
      <c r="AJ2277">
        <v>3.76</v>
      </c>
      <c r="AK2277">
        <v>33.18</v>
      </c>
      <c r="AL2277">
        <v>1</v>
      </c>
      <c r="AN2277">
        <v>0</v>
      </c>
      <c r="AO2277">
        <v>1</v>
      </c>
      <c r="AP2277">
        <v>1</v>
      </c>
      <c r="AQ2277">
        <v>0</v>
      </c>
      <c r="AR2277">
        <v>0</v>
      </c>
      <c r="AS2277" t="s">
        <v>3</v>
      </c>
      <c r="AT2277">
        <v>5.35</v>
      </c>
      <c r="AU2277" t="s">
        <v>143</v>
      </c>
      <c r="AV2277">
        <v>0</v>
      </c>
      <c r="AW2277">
        <v>2</v>
      </c>
      <c r="AX2277">
        <v>35814446</v>
      </c>
      <c r="AY2277">
        <v>1</v>
      </c>
      <c r="AZ2277">
        <v>0</v>
      </c>
      <c r="BA2277">
        <v>2254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CX2277">
        <f>Y2277*Source!I2181</f>
        <v>1.1569375</v>
      </c>
      <c r="CY2277">
        <f>AB2277</f>
        <v>7.33</v>
      </c>
      <c r="CZ2277">
        <f>AF2277</f>
        <v>1.95</v>
      </c>
      <c r="DA2277">
        <f>AJ2277</f>
        <v>3.76</v>
      </c>
      <c r="DB2277">
        <f>ROUND((ROUND(AT2277*CZ2277,2)*1.25),2)</f>
        <v>13.04</v>
      </c>
      <c r="DC2277">
        <f>ROUND((ROUND(AT2277*AG2277,2)*1.25),2)</f>
        <v>0</v>
      </c>
    </row>
    <row r="2278" spans="1:107">
      <c r="A2278">
        <f>ROW(Source!A2181)</f>
        <v>2181</v>
      </c>
      <c r="B2278">
        <v>35806607</v>
      </c>
      <c r="C2278">
        <v>35814436</v>
      </c>
      <c r="D2278">
        <v>29174913</v>
      </c>
      <c r="E2278">
        <v>1</v>
      </c>
      <c r="F2278">
        <v>1</v>
      </c>
      <c r="G2278">
        <v>1</v>
      </c>
      <c r="H2278">
        <v>2</v>
      </c>
      <c r="I2278" t="s">
        <v>601</v>
      </c>
      <c r="J2278" t="s">
        <v>602</v>
      </c>
      <c r="K2278" t="s">
        <v>603</v>
      </c>
      <c r="L2278">
        <v>1368</v>
      </c>
      <c r="N2278">
        <v>1011</v>
      </c>
      <c r="O2278" t="s">
        <v>589</v>
      </c>
      <c r="P2278" t="s">
        <v>589</v>
      </c>
      <c r="Q2278">
        <v>1</v>
      </c>
      <c r="W2278">
        <v>0</v>
      </c>
      <c r="X2278">
        <v>458544584</v>
      </c>
      <c r="Y2278">
        <v>5.7249999999999996</v>
      </c>
      <c r="AA2278">
        <v>0</v>
      </c>
      <c r="AB2278">
        <v>932.72</v>
      </c>
      <c r="AC2278">
        <v>384.89</v>
      </c>
      <c r="AD2278">
        <v>0</v>
      </c>
      <c r="AE2278">
        <v>0</v>
      </c>
      <c r="AF2278">
        <v>87.17</v>
      </c>
      <c r="AG2278">
        <v>11.6</v>
      </c>
      <c r="AH2278">
        <v>0</v>
      </c>
      <c r="AI2278">
        <v>1</v>
      </c>
      <c r="AJ2278">
        <v>10.7</v>
      </c>
      <c r="AK2278">
        <v>33.18</v>
      </c>
      <c r="AL2278">
        <v>1</v>
      </c>
      <c r="AN2278">
        <v>0</v>
      </c>
      <c r="AO2278">
        <v>1</v>
      </c>
      <c r="AP2278">
        <v>1</v>
      </c>
      <c r="AQ2278">
        <v>0</v>
      </c>
      <c r="AR2278">
        <v>0</v>
      </c>
      <c r="AS2278" t="s">
        <v>3</v>
      </c>
      <c r="AT2278">
        <v>4.58</v>
      </c>
      <c r="AU2278" t="s">
        <v>143</v>
      </c>
      <c r="AV2278">
        <v>0</v>
      </c>
      <c r="AW2278">
        <v>2</v>
      </c>
      <c r="AX2278">
        <v>35814447</v>
      </c>
      <c r="AY2278">
        <v>1</v>
      </c>
      <c r="AZ2278">
        <v>0</v>
      </c>
      <c r="BA2278">
        <v>2255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CX2278">
        <f>Y2278*Source!I2181</f>
        <v>0.99042499999999989</v>
      </c>
      <c r="CY2278">
        <f>AB2278</f>
        <v>932.72</v>
      </c>
      <c r="CZ2278">
        <f>AF2278</f>
        <v>87.17</v>
      </c>
      <c r="DA2278">
        <f>AJ2278</f>
        <v>10.7</v>
      </c>
      <c r="DB2278">
        <f>ROUND((ROUND(AT2278*CZ2278,2)*1.25),2)</f>
        <v>499.05</v>
      </c>
      <c r="DC2278">
        <f>ROUND((ROUND(AT2278*AG2278,2)*1.25),2)</f>
        <v>66.41</v>
      </c>
    </row>
    <row r="2279" spans="1:107">
      <c r="A2279">
        <f>ROW(Source!A2181)</f>
        <v>2181</v>
      </c>
      <c r="B2279">
        <v>35806607</v>
      </c>
      <c r="C2279">
        <v>35814436</v>
      </c>
      <c r="D2279">
        <v>29109671</v>
      </c>
      <c r="E2279">
        <v>1</v>
      </c>
      <c r="F2279">
        <v>1</v>
      </c>
      <c r="G2279">
        <v>1</v>
      </c>
      <c r="H2279">
        <v>3</v>
      </c>
      <c r="I2279" t="s">
        <v>907</v>
      </c>
      <c r="J2279" t="s">
        <v>908</v>
      </c>
      <c r="K2279" t="s">
        <v>909</v>
      </c>
      <c r="L2279">
        <v>1327</v>
      </c>
      <c r="N2279">
        <v>1005</v>
      </c>
      <c r="O2279" t="s">
        <v>165</v>
      </c>
      <c r="P2279" t="s">
        <v>165</v>
      </c>
      <c r="Q2279">
        <v>1</v>
      </c>
      <c r="W2279">
        <v>0</v>
      </c>
      <c r="X2279">
        <v>1862876160</v>
      </c>
      <c r="Y2279">
        <v>103</v>
      </c>
      <c r="AA2279">
        <v>246.76</v>
      </c>
      <c r="AB2279">
        <v>0</v>
      </c>
      <c r="AC2279">
        <v>0</v>
      </c>
      <c r="AD2279">
        <v>0</v>
      </c>
      <c r="AE2279">
        <v>51.95</v>
      </c>
      <c r="AF2279">
        <v>0</v>
      </c>
      <c r="AG2279">
        <v>0</v>
      </c>
      <c r="AH2279">
        <v>0</v>
      </c>
      <c r="AI2279">
        <v>4.75</v>
      </c>
      <c r="AJ2279">
        <v>1</v>
      </c>
      <c r="AK2279">
        <v>1</v>
      </c>
      <c r="AL2279">
        <v>1</v>
      </c>
      <c r="AN2279">
        <v>0</v>
      </c>
      <c r="AO2279">
        <v>1</v>
      </c>
      <c r="AP2279">
        <v>0</v>
      </c>
      <c r="AQ2279">
        <v>0</v>
      </c>
      <c r="AR2279">
        <v>0</v>
      </c>
      <c r="AS2279" t="s">
        <v>3</v>
      </c>
      <c r="AT2279">
        <v>103</v>
      </c>
      <c r="AU2279" t="s">
        <v>3</v>
      </c>
      <c r="AV2279">
        <v>0</v>
      </c>
      <c r="AW2279">
        <v>2</v>
      </c>
      <c r="AX2279">
        <v>35814448</v>
      </c>
      <c r="AY2279">
        <v>1</v>
      </c>
      <c r="AZ2279">
        <v>0</v>
      </c>
      <c r="BA2279">
        <v>2256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CX2279">
        <f>Y2279*Source!I2181</f>
        <v>17.818999999999999</v>
      </c>
      <c r="CY2279">
        <f>AA2279</f>
        <v>246.76</v>
      </c>
      <c r="CZ2279">
        <f>AE2279</f>
        <v>51.95</v>
      </c>
      <c r="DA2279">
        <f>AI2279</f>
        <v>4.75</v>
      </c>
      <c r="DB2279">
        <f t="shared" ref="DB2279:DB2310" si="379">ROUND(ROUND(AT2279*CZ2279,2),2)</f>
        <v>5350.85</v>
      </c>
      <c r="DC2279">
        <f t="shared" ref="DC2279:DC2310" si="380">ROUND(ROUND(AT2279*AG2279,2),2)</f>
        <v>0</v>
      </c>
    </row>
    <row r="2280" spans="1:107">
      <c r="A2280">
        <f>ROW(Source!A2182)</f>
        <v>2182</v>
      </c>
      <c r="B2280">
        <v>35806607</v>
      </c>
      <c r="C2280">
        <v>36317154</v>
      </c>
      <c r="D2280">
        <v>29364679</v>
      </c>
      <c r="E2280">
        <v>1</v>
      </c>
      <c r="F2280">
        <v>1</v>
      </c>
      <c r="G2280">
        <v>1</v>
      </c>
      <c r="H2280">
        <v>1</v>
      </c>
      <c r="I2280" t="s">
        <v>799</v>
      </c>
      <c r="J2280" t="s">
        <v>3</v>
      </c>
      <c r="K2280" t="s">
        <v>800</v>
      </c>
      <c r="L2280">
        <v>1369</v>
      </c>
      <c r="N2280">
        <v>1013</v>
      </c>
      <c r="O2280" t="s">
        <v>583</v>
      </c>
      <c r="P2280" t="s">
        <v>583</v>
      </c>
      <c r="Q2280">
        <v>1</v>
      </c>
      <c r="W2280">
        <v>0</v>
      </c>
      <c r="X2280">
        <v>931378261</v>
      </c>
      <c r="Y2280">
        <v>94.4</v>
      </c>
      <c r="AA2280">
        <v>0</v>
      </c>
      <c r="AB2280">
        <v>0</v>
      </c>
      <c r="AC2280">
        <v>0</v>
      </c>
      <c r="AD2280">
        <v>329.2</v>
      </c>
      <c r="AE2280">
        <v>0</v>
      </c>
      <c r="AF2280">
        <v>0</v>
      </c>
      <c r="AG2280">
        <v>0</v>
      </c>
      <c r="AH2280">
        <v>329.2</v>
      </c>
      <c r="AI2280">
        <v>1</v>
      </c>
      <c r="AJ2280">
        <v>1</v>
      </c>
      <c r="AK2280">
        <v>1</v>
      </c>
      <c r="AL2280">
        <v>1</v>
      </c>
      <c r="AN2280">
        <v>0</v>
      </c>
      <c r="AO2280">
        <v>1</v>
      </c>
      <c r="AP2280">
        <v>0</v>
      </c>
      <c r="AQ2280">
        <v>0</v>
      </c>
      <c r="AR2280">
        <v>0</v>
      </c>
      <c r="AS2280" t="s">
        <v>3</v>
      </c>
      <c r="AT2280">
        <v>94.4</v>
      </c>
      <c r="AU2280" t="s">
        <v>3</v>
      </c>
      <c r="AV2280">
        <v>1</v>
      </c>
      <c r="AW2280">
        <v>2</v>
      </c>
      <c r="AX2280">
        <v>36317155</v>
      </c>
      <c r="AY2280">
        <v>2</v>
      </c>
      <c r="AZ2280">
        <v>131072</v>
      </c>
      <c r="BA2280">
        <v>2257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CX2280">
        <f>Y2280*Source!I2182</f>
        <v>3.7760000000000002</v>
      </c>
      <c r="CY2280">
        <f>AD2280</f>
        <v>329.2</v>
      </c>
      <c r="CZ2280">
        <f>AH2280</f>
        <v>329.2</v>
      </c>
      <c r="DA2280">
        <f>AL2280</f>
        <v>1</v>
      </c>
      <c r="DB2280">
        <f t="shared" si="379"/>
        <v>31076.48</v>
      </c>
      <c r="DC2280">
        <f t="shared" si="380"/>
        <v>0</v>
      </c>
    </row>
    <row r="2281" spans="1:107">
      <c r="A2281">
        <f>ROW(Source!A2182)</f>
        <v>2182</v>
      </c>
      <c r="B2281">
        <v>35806607</v>
      </c>
      <c r="C2281">
        <v>36317154</v>
      </c>
      <c r="D2281">
        <v>121548</v>
      </c>
      <c r="E2281">
        <v>1</v>
      </c>
      <c r="F2281">
        <v>1</v>
      </c>
      <c r="G2281">
        <v>1</v>
      </c>
      <c r="H2281">
        <v>1</v>
      </c>
      <c r="I2281" t="s">
        <v>34</v>
      </c>
      <c r="J2281" t="s">
        <v>3</v>
      </c>
      <c r="K2281" t="s">
        <v>584</v>
      </c>
      <c r="L2281">
        <v>608254</v>
      </c>
      <c r="N2281">
        <v>1013</v>
      </c>
      <c r="O2281" t="s">
        <v>585</v>
      </c>
      <c r="P2281" t="s">
        <v>585</v>
      </c>
      <c r="Q2281">
        <v>1</v>
      </c>
      <c r="W2281">
        <v>0</v>
      </c>
      <c r="X2281">
        <v>-185737400</v>
      </c>
      <c r="Y2281">
        <v>0.2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1</v>
      </c>
      <c r="AJ2281">
        <v>1</v>
      </c>
      <c r="AK2281">
        <v>1</v>
      </c>
      <c r="AL2281">
        <v>1</v>
      </c>
      <c r="AN2281">
        <v>0</v>
      </c>
      <c r="AO2281">
        <v>1</v>
      </c>
      <c r="AP2281">
        <v>0</v>
      </c>
      <c r="AQ2281">
        <v>0</v>
      </c>
      <c r="AR2281">
        <v>0</v>
      </c>
      <c r="AS2281" t="s">
        <v>3</v>
      </c>
      <c r="AT2281">
        <v>0.2</v>
      </c>
      <c r="AU2281" t="s">
        <v>3</v>
      </c>
      <c r="AV2281">
        <v>2</v>
      </c>
      <c r="AW2281">
        <v>2</v>
      </c>
      <c r="AX2281">
        <v>36317156</v>
      </c>
      <c r="AY2281">
        <v>1</v>
      </c>
      <c r="AZ2281">
        <v>0</v>
      </c>
      <c r="BA2281">
        <v>2258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CX2281">
        <f>Y2281*Source!I2182</f>
        <v>8.0000000000000002E-3</v>
      </c>
      <c r="CY2281">
        <f>AD2281</f>
        <v>0</v>
      </c>
      <c r="CZ2281">
        <f>AH2281</f>
        <v>0</v>
      </c>
      <c r="DA2281">
        <f>AL2281</f>
        <v>1</v>
      </c>
      <c r="DB2281">
        <f t="shared" si="379"/>
        <v>0</v>
      </c>
      <c r="DC2281">
        <f t="shared" si="380"/>
        <v>0</v>
      </c>
    </row>
    <row r="2282" spans="1:107">
      <c r="A2282">
        <f>ROW(Source!A2182)</f>
        <v>2182</v>
      </c>
      <c r="B2282">
        <v>35806607</v>
      </c>
      <c r="C2282">
        <v>36317154</v>
      </c>
      <c r="D2282">
        <v>29172362</v>
      </c>
      <c r="E2282">
        <v>1</v>
      </c>
      <c r="F2282">
        <v>1</v>
      </c>
      <c r="G2282">
        <v>1</v>
      </c>
      <c r="H2282">
        <v>2</v>
      </c>
      <c r="I2282" t="s">
        <v>801</v>
      </c>
      <c r="J2282" t="s">
        <v>846</v>
      </c>
      <c r="K2282" t="s">
        <v>803</v>
      </c>
      <c r="L2282">
        <v>1368</v>
      </c>
      <c r="N2282">
        <v>1011</v>
      </c>
      <c r="O2282" t="s">
        <v>589</v>
      </c>
      <c r="P2282" t="s">
        <v>589</v>
      </c>
      <c r="Q2282">
        <v>1</v>
      </c>
      <c r="W2282">
        <v>0</v>
      </c>
      <c r="X2282">
        <v>783836208</v>
      </c>
      <c r="Y2282">
        <v>0.2</v>
      </c>
      <c r="AA2282">
        <v>0</v>
      </c>
      <c r="AB2282">
        <v>1113.56</v>
      </c>
      <c r="AC2282">
        <v>447.93</v>
      </c>
      <c r="AD2282">
        <v>0</v>
      </c>
      <c r="AE2282">
        <v>0</v>
      </c>
      <c r="AF2282">
        <v>134.65</v>
      </c>
      <c r="AG2282">
        <v>13.5</v>
      </c>
      <c r="AH2282">
        <v>0</v>
      </c>
      <c r="AI2282">
        <v>1</v>
      </c>
      <c r="AJ2282">
        <v>8.27</v>
      </c>
      <c r="AK2282">
        <v>33.18</v>
      </c>
      <c r="AL2282">
        <v>1</v>
      </c>
      <c r="AN2282">
        <v>0</v>
      </c>
      <c r="AO2282">
        <v>1</v>
      </c>
      <c r="AP2282">
        <v>0</v>
      </c>
      <c r="AQ2282">
        <v>0</v>
      </c>
      <c r="AR2282">
        <v>0</v>
      </c>
      <c r="AS2282" t="s">
        <v>3</v>
      </c>
      <c r="AT2282">
        <v>0.2</v>
      </c>
      <c r="AU2282" t="s">
        <v>3</v>
      </c>
      <c r="AV2282">
        <v>0</v>
      </c>
      <c r="AW2282">
        <v>2</v>
      </c>
      <c r="AX2282">
        <v>36317157</v>
      </c>
      <c r="AY2282">
        <v>1</v>
      </c>
      <c r="AZ2282">
        <v>0</v>
      </c>
      <c r="BA2282">
        <v>2259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CX2282">
        <f>Y2282*Source!I2182</f>
        <v>8.0000000000000002E-3</v>
      </c>
      <c r="CY2282">
        <f>AB2282</f>
        <v>1113.56</v>
      </c>
      <c r="CZ2282">
        <f>AF2282</f>
        <v>134.65</v>
      </c>
      <c r="DA2282">
        <f>AJ2282</f>
        <v>8.27</v>
      </c>
      <c r="DB2282">
        <f t="shared" si="379"/>
        <v>26.93</v>
      </c>
      <c r="DC2282">
        <f t="shared" si="380"/>
        <v>2.7</v>
      </c>
    </row>
    <row r="2283" spans="1:107">
      <c r="A2283">
        <f>ROW(Source!A2182)</f>
        <v>2182</v>
      </c>
      <c r="B2283">
        <v>35806607</v>
      </c>
      <c r="C2283">
        <v>36317154</v>
      </c>
      <c r="D2283">
        <v>29174913</v>
      </c>
      <c r="E2283">
        <v>1</v>
      </c>
      <c r="F2283">
        <v>1</v>
      </c>
      <c r="G2283">
        <v>1</v>
      </c>
      <c r="H2283">
        <v>2</v>
      </c>
      <c r="I2283" t="s">
        <v>601</v>
      </c>
      <c r="J2283" t="s">
        <v>615</v>
      </c>
      <c r="K2283" t="s">
        <v>603</v>
      </c>
      <c r="L2283">
        <v>1368</v>
      </c>
      <c r="N2283">
        <v>1011</v>
      </c>
      <c r="O2283" t="s">
        <v>589</v>
      </c>
      <c r="P2283" t="s">
        <v>589</v>
      </c>
      <c r="Q2283">
        <v>1</v>
      </c>
      <c r="W2283">
        <v>0</v>
      </c>
      <c r="X2283">
        <v>1230759911</v>
      </c>
      <c r="Y2283">
        <v>0.2</v>
      </c>
      <c r="AA2283">
        <v>0</v>
      </c>
      <c r="AB2283">
        <v>932.72</v>
      </c>
      <c r="AC2283">
        <v>384.89</v>
      </c>
      <c r="AD2283">
        <v>0</v>
      </c>
      <c r="AE2283">
        <v>0</v>
      </c>
      <c r="AF2283">
        <v>87.17</v>
      </c>
      <c r="AG2283">
        <v>11.6</v>
      </c>
      <c r="AH2283">
        <v>0</v>
      </c>
      <c r="AI2283">
        <v>1</v>
      </c>
      <c r="AJ2283">
        <v>10.7</v>
      </c>
      <c r="AK2283">
        <v>33.18</v>
      </c>
      <c r="AL2283">
        <v>1</v>
      </c>
      <c r="AN2283">
        <v>0</v>
      </c>
      <c r="AO2283">
        <v>1</v>
      </c>
      <c r="AP2283">
        <v>0</v>
      </c>
      <c r="AQ2283">
        <v>0</v>
      </c>
      <c r="AR2283">
        <v>0</v>
      </c>
      <c r="AS2283" t="s">
        <v>3</v>
      </c>
      <c r="AT2283">
        <v>0.2</v>
      </c>
      <c r="AU2283" t="s">
        <v>3</v>
      </c>
      <c r="AV2283">
        <v>0</v>
      </c>
      <c r="AW2283">
        <v>2</v>
      </c>
      <c r="AX2283">
        <v>36317158</v>
      </c>
      <c r="AY2283">
        <v>1</v>
      </c>
      <c r="AZ2283">
        <v>0</v>
      </c>
      <c r="BA2283">
        <v>2260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CX2283">
        <f>Y2283*Source!I2182</f>
        <v>8.0000000000000002E-3</v>
      </c>
      <c r="CY2283">
        <f>AB2283</f>
        <v>932.72</v>
      </c>
      <c r="CZ2283">
        <f>AF2283</f>
        <v>87.17</v>
      </c>
      <c r="DA2283">
        <f>AJ2283</f>
        <v>10.7</v>
      </c>
      <c r="DB2283">
        <f t="shared" si="379"/>
        <v>17.43</v>
      </c>
      <c r="DC2283">
        <f t="shared" si="380"/>
        <v>2.3199999999999998</v>
      </c>
    </row>
    <row r="2284" spans="1:107">
      <c r="A2284">
        <f>ROW(Source!A2182)</f>
        <v>2182</v>
      </c>
      <c r="B2284">
        <v>35806607</v>
      </c>
      <c r="C2284">
        <v>36317154</v>
      </c>
      <c r="D2284">
        <v>29164111</v>
      </c>
      <c r="E2284">
        <v>1</v>
      </c>
      <c r="F2284">
        <v>1</v>
      </c>
      <c r="G2284">
        <v>1</v>
      </c>
      <c r="H2284">
        <v>3</v>
      </c>
      <c r="I2284" t="s">
        <v>847</v>
      </c>
      <c r="J2284" t="s">
        <v>848</v>
      </c>
      <c r="K2284" t="s">
        <v>849</v>
      </c>
      <c r="L2284">
        <v>1355</v>
      </c>
      <c r="N2284">
        <v>1010</v>
      </c>
      <c r="O2284" t="s">
        <v>61</v>
      </c>
      <c r="P2284" t="s">
        <v>61</v>
      </c>
      <c r="Q2284">
        <v>100</v>
      </c>
      <c r="W2284">
        <v>0</v>
      </c>
      <c r="X2284">
        <v>1318371980</v>
      </c>
      <c r="Y2284">
        <v>1.02</v>
      </c>
      <c r="AA2284">
        <v>783</v>
      </c>
      <c r="AB2284">
        <v>0</v>
      </c>
      <c r="AC2284">
        <v>0</v>
      </c>
      <c r="AD2284">
        <v>0</v>
      </c>
      <c r="AE2284">
        <v>100</v>
      </c>
      <c r="AF2284">
        <v>0</v>
      </c>
      <c r="AG2284">
        <v>0</v>
      </c>
      <c r="AH2284">
        <v>0</v>
      </c>
      <c r="AI2284">
        <v>7.83</v>
      </c>
      <c r="AJ2284">
        <v>1</v>
      </c>
      <c r="AK2284">
        <v>1</v>
      </c>
      <c r="AL2284">
        <v>1</v>
      </c>
      <c r="AN2284">
        <v>0</v>
      </c>
      <c r="AO2284">
        <v>1</v>
      </c>
      <c r="AP2284">
        <v>0</v>
      </c>
      <c r="AQ2284">
        <v>0</v>
      </c>
      <c r="AR2284">
        <v>0</v>
      </c>
      <c r="AS2284" t="s">
        <v>3</v>
      </c>
      <c r="AT2284">
        <v>1.02</v>
      </c>
      <c r="AU2284" t="s">
        <v>3</v>
      </c>
      <c r="AV2284">
        <v>0</v>
      </c>
      <c r="AW2284">
        <v>2</v>
      </c>
      <c r="AX2284">
        <v>36317159</v>
      </c>
      <c r="AY2284">
        <v>1</v>
      </c>
      <c r="AZ2284">
        <v>0</v>
      </c>
      <c r="BA2284">
        <v>2261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CX2284">
        <f>Y2284*Source!I2182</f>
        <v>4.0800000000000003E-2</v>
      </c>
      <c r="CY2284">
        <f>AA2284</f>
        <v>783</v>
      </c>
      <c r="CZ2284">
        <f>AE2284</f>
        <v>100</v>
      </c>
      <c r="DA2284">
        <f>AI2284</f>
        <v>7.83</v>
      </c>
      <c r="DB2284">
        <f t="shared" si="379"/>
        <v>102</v>
      </c>
      <c r="DC2284">
        <f t="shared" si="380"/>
        <v>0</v>
      </c>
    </row>
    <row r="2285" spans="1:107">
      <c r="A2285">
        <f>ROW(Source!A2182)</f>
        <v>2182</v>
      </c>
      <c r="B2285">
        <v>35806607</v>
      </c>
      <c r="C2285">
        <v>36317154</v>
      </c>
      <c r="D2285">
        <v>29170536</v>
      </c>
      <c r="E2285">
        <v>1</v>
      </c>
      <c r="F2285">
        <v>1</v>
      </c>
      <c r="G2285">
        <v>1</v>
      </c>
      <c r="H2285">
        <v>3</v>
      </c>
      <c r="I2285" t="s">
        <v>399</v>
      </c>
      <c r="J2285" t="s">
        <v>401</v>
      </c>
      <c r="K2285" t="s">
        <v>400</v>
      </c>
      <c r="L2285">
        <v>1354</v>
      </c>
      <c r="N2285">
        <v>1010</v>
      </c>
      <c r="O2285" t="s">
        <v>258</v>
      </c>
      <c r="P2285" t="s">
        <v>258</v>
      </c>
      <c r="Q2285">
        <v>1</v>
      </c>
      <c r="W2285">
        <v>0</v>
      </c>
      <c r="X2285">
        <v>1908587452</v>
      </c>
      <c r="Y2285">
        <v>100</v>
      </c>
      <c r="AA2285">
        <v>392.48</v>
      </c>
      <c r="AB2285">
        <v>0</v>
      </c>
      <c r="AC2285">
        <v>0</v>
      </c>
      <c r="AD2285">
        <v>0</v>
      </c>
      <c r="AE2285">
        <v>162.18</v>
      </c>
      <c r="AF2285">
        <v>0</v>
      </c>
      <c r="AG2285">
        <v>0</v>
      </c>
      <c r="AH2285">
        <v>0</v>
      </c>
      <c r="AI2285">
        <v>2.42</v>
      </c>
      <c r="AJ2285">
        <v>1</v>
      </c>
      <c r="AK2285">
        <v>1</v>
      </c>
      <c r="AL2285">
        <v>1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 t="s">
        <v>3</v>
      </c>
      <c r="AT2285">
        <v>100</v>
      </c>
      <c r="AU2285" t="s">
        <v>3</v>
      </c>
      <c r="AV2285">
        <v>0</v>
      </c>
      <c r="AW2285">
        <v>1</v>
      </c>
      <c r="AX2285">
        <v>-1</v>
      </c>
      <c r="AY2285">
        <v>0</v>
      </c>
      <c r="AZ2285">
        <v>0</v>
      </c>
      <c r="BA2285" t="s">
        <v>3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CX2285">
        <f>Y2285*Source!I2182</f>
        <v>4</v>
      </c>
      <c r="CY2285">
        <f>AA2285</f>
        <v>392.48</v>
      </c>
      <c r="CZ2285">
        <f>AE2285</f>
        <v>162.18</v>
      </c>
      <c r="DA2285">
        <f>AI2285</f>
        <v>2.42</v>
      </c>
      <c r="DB2285">
        <f t="shared" si="379"/>
        <v>16218</v>
      </c>
      <c r="DC2285">
        <f t="shared" si="380"/>
        <v>0</v>
      </c>
    </row>
    <row r="2286" spans="1:107">
      <c r="A2286">
        <f>ROW(Source!A2182)</f>
        <v>2182</v>
      </c>
      <c r="B2286">
        <v>35806607</v>
      </c>
      <c r="C2286">
        <v>36317154</v>
      </c>
      <c r="D2286">
        <v>29171808</v>
      </c>
      <c r="E2286">
        <v>1</v>
      </c>
      <c r="F2286">
        <v>1</v>
      </c>
      <c r="G2286">
        <v>1</v>
      </c>
      <c r="H2286">
        <v>3</v>
      </c>
      <c r="I2286" t="s">
        <v>816</v>
      </c>
      <c r="J2286" t="s">
        <v>817</v>
      </c>
      <c r="K2286" t="s">
        <v>818</v>
      </c>
      <c r="L2286">
        <v>1374</v>
      </c>
      <c r="N2286">
        <v>1013</v>
      </c>
      <c r="O2286" t="s">
        <v>819</v>
      </c>
      <c r="P2286" t="s">
        <v>819</v>
      </c>
      <c r="Q2286">
        <v>1</v>
      </c>
      <c r="W2286">
        <v>0</v>
      </c>
      <c r="X2286">
        <v>-915781824</v>
      </c>
      <c r="Y2286">
        <v>18.73</v>
      </c>
      <c r="AA2286">
        <v>1</v>
      </c>
      <c r="AB2286">
        <v>0</v>
      </c>
      <c r="AC2286">
        <v>0</v>
      </c>
      <c r="AD2286">
        <v>0</v>
      </c>
      <c r="AE2286">
        <v>1</v>
      </c>
      <c r="AF2286">
        <v>0</v>
      </c>
      <c r="AG2286">
        <v>0</v>
      </c>
      <c r="AH2286">
        <v>0</v>
      </c>
      <c r="AI2286">
        <v>1</v>
      </c>
      <c r="AJ2286">
        <v>1</v>
      </c>
      <c r="AK2286">
        <v>1</v>
      </c>
      <c r="AL2286">
        <v>1</v>
      </c>
      <c r="AN2286">
        <v>0</v>
      </c>
      <c r="AO2286">
        <v>1</v>
      </c>
      <c r="AP2286">
        <v>0</v>
      </c>
      <c r="AQ2286">
        <v>0</v>
      </c>
      <c r="AR2286">
        <v>0</v>
      </c>
      <c r="AS2286" t="s">
        <v>3</v>
      </c>
      <c r="AT2286">
        <v>18.73</v>
      </c>
      <c r="AU2286" t="s">
        <v>3</v>
      </c>
      <c r="AV2286">
        <v>0</v>
      </c>
      <c r="AW2286">
        <v>2</v>
      </c>
      <c r="AX2286">
        <v>36317160</v>
      </c>
      <c r="AY2286">
        <v>1</v>
      </c>
      <c r="AZ2286">
        <v>0</v>
      </c>
      <c r="BA2286">
        <v>2262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CX2286">
        <f>Y2286*Source!I2182</f>
        <v>0.74920000000000009</v>
      </c>
      <c r="CY2286">
        <f>AA2286</f>
        <v>1</v>
      </c>
      <c r="CZ2286">
        <f>AE2286</f>
        <v>1</v>
      </c>
      <c r="DA2286">
        <f>AI2286</f>
        <v>1</v>
      </c>
      <c r="DB2286">
        <f t="shared" si="379"/>
        <v>18.73</v>
      </c>
      <c r="DC2286">
        <f t="shared" si="380"/>
        <v>0</v>
      </c>
    </row>
    <row r="2287" spans="1:107">
      <c r="A2287">
        <f>ROW(Source!A2184)</f>
        <v>2184</v>
      </c>
      <c r="B2287">
        <v>35806607</v>
      </c>
      <c r="C2287">
        <v>35814468</v>
      </c>
      <c r="D2287">
        <v>29361034</v>
      </c>
      <c r="E2287">
        <v>1</v>
      </c>
      <c r="F2287">
        <v>1</v>
      </c>
      <c r="G2287">
        <v>1</v>
      </c>
      <c r="H2287">
        <v>1</v>
      </c>
      <c r="I2287" t="s">
        <v>910</v>
      </c>
      <c r="J2287" t="s">
        <v>3</v>
      </c>
      <c r="K2287" t="s">
        <v>911</v>
      </c>
      <c r="L2287">
        <v>1369</v>
      </c>
      <c r="N2287">
        <v>1013</v>
      </c>
      <c r="O2287" t="s">
        <v>583</v>
      </c>
      <c r="P2287" t="s">
        <v>583</v>
      </c>
      <c r="Q2287">
        <v>1</v>
      </c>
      <c r="W2287">
        <v>0</v>
      </c>
      <c r="X2287">
        <v>184923391</v>
      </c>
      <c r="Y2287">
        <v>16.16</v>
      </c>
      <c r="AA2287">
        <v>0</v>
      </c>
      <c r="AB2287">
        <v>0</v>
      </c>
      <c r="AC2287">
        <v>0</v>
      </c>
      <c r="AD2287">
        <v>311.94</v>
      </c>
      <c r="AE2287">
        <v>0</v>
      </c>
      <c r="AF2287">
        <v>0</v>
      </c>
      <c r="AG2287">
        <v>0</v>
      </c>
      <c r="AH2287">
        <v>311.94</v>
      </c>
      <c r="AI2287">
        <v>1</v>
      </c>
      <c r="AJ2287">
        <v>1</v>
      </c>
      <c r="AK2287">
        <v>1</v>
      </c>
      <c r="AL2287">
        <v>1</v>
      </c>
      <c r="AN2287">
        <v>0</v>
      </c>
      <c r="AO2287">
        <v>1</v>
      </c>
      <c r="AP2287">
        <v>0</v>
      </c>
      <c r="AQ2287">
        <v>0</v>
      </c>
      <c r="AR2287">
        <v>0</v>
      </c>
      <c r="AS2287" t="s">
        <v>3</v>
      </c>
      <c r="AT2287">
        <v>16.16</v>
      </c>
      <c r="AU2287" t="s">
        <v>3</v>
      </c>
      <c r="AV2287">
        <v>1</v>
      </c>
      <c r="AW2287">
        <v>2</v>
      </c>
      <c r="AX2287">
        <v>35814483</v>
      </c>
      <c r="AY2287">
        <v>2</v>
      </c>
      <c r="AZ2287">
        <v>131072</v>
      </c>
      <c r="BA2287">
        <v>2263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CX2287">
        <f>Y2287*Source!I2184</f>
        <v>32.32</v>
      </c>
      <c r="CY2287">
        <f>AD2287</f>
        <v>311.94</v>
      </c>
      <c r="CZ2287">
        <f>AH2287</f>
        <v>311.94</v>
      </c>
      <c r="DA2287">
        <f>AL2287</f>
        <v>1</v>
      </c>
      <c r="DB2287">
        <f t="shared" si="379"/>
        <v>5040.95</v>
      </c>
      <c r="DC2287">
        <f t="shared" si="380"/>
        <v>0</v>
      </c>
    </row>
    <row r="2288" spans="1:107">
      <c r="A2288">
        <f>ROW(Source!A2184)</f>
        <v>2184</v>
      </c>
      <c r="B2288">
        <v>35806607</v>
      </c>
      <c r="C2288">
        <v>35814468</v>
      </c>
      <c r="D2288">
        <v>121548</v>
      </c>
      <c r="E2288">
        <v>1</v>
      </c>
      <c r="F2288">
        <v>1</v>
      </c>
      <c r="G2288">
        <v>1</v>
      </c>
      <c r="H2288">
        <v>1</v>
      </c>
      <c r="I2288" t="s">
        <v>34</v>
      </c>
      <c r="J2288" t="s">
        <v>3</v>
      </c>
      <c r="K2288" t="s">
        <v>584</v>
      </c>
      <c r="L2288">
        <v>608254</v>
      </c>
      <c r="N2288">
        <v>1013</v>
      </c>
      <c r="O2288" t="s">
        <v>585</v>
      </c>
      <c r="P2288" t="s">
        <v>585</v>
      </c>
      <c r="Q2288">
        <v>1</v>
      </c>
      <c r="W2288">
        <v>0</v>
      </c>
      <c r="X2288">
        <v>-185737400</v>
      </c>
      <c r="Y2288">
        <v>0.18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1</v>
      </c>
      <c r="AJ2288">
        <v>1</v>
      </c>
      <c r="AK2288">
        <v>1</v>
      </c>
      <c r="AL2288">
        <v>1</v>
      </c>
      <c r="AN2288">
        <v>0</v>
      </c>
      <c r="AO2288">
        <v>1</v>
      </c>
      <c r="AP2288">
        <v>0</v>
      </c>
      <c r="AQ2288">
        <v>0</v>
      </c>
      <c r="AR2288">
        <v>0</v>
      </c>
      <c r="AS2288" t="s">
        <v>3</v>
      </c>
      <c r="AT2288">
        <v>0.18</v>
      </c>
      <c r="AU2288" t="s">
        <v>3</v>
      </c>
      <c r="AV2288">
        <v>2</v>
      </c>
      <c r="AW2288">
        <v>2</v>
      </c>
      <c r="AX2288">
        <v>35814484</v>
      </c>
      <c r="AY2288">
        <v>1</v>
      </c>
      <c r="AZ2288">
        <v>0</v>
      </c>
      <c r="BA2288">
        <v>2264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CX2288">
        <f>Y2288*Source!I2184</f>
        <v>0.36</v>
      </c>
      <c r="CY2288">
        <f>AD2288</f>
        <v>0</v>
      </c>
      <c r="CZ2288">
        <f>AH2288</f>
        <v>0</v>
      </c>
      <c r="DA2288">
        <f>AL2288</f>
        <v>1</v>
      </c>
      <c r="DB2288">
        <f t="shared" si="379"/>
        <v>0</v>
      </c>
      <c r="DC2288">
        <f t="shared" si="380"/>
        <v>0</v>
      </c>
    </row>
    <row r="2289" spans="1:107">
      <c r="A2289">
        <f>ROW(Source!A2184)</f>
        <v>2184</v>
      </c>
      <c r="B2289">
        <v>35806607</v>
      </c>
      <c r="C2289">
        <v>35814468</v>
      </c>
      <c r="D2289">
        <v>29172362</v>
      </c>
      <c r="E2289">
        <v>1</v>
      </c>
      <c r="F2289">
        <v>1</v>
      </c>
      <c r="G2289">
        <v>1</v>
      </c>
      <c r="H2289">
        <v>2</v>
      </c>
      <c r="I2289" t="s">
        <v>801</v>
      </c>
      <c r="J2289" t="s">
        <v>802</v>
      </c>
      <c r="K2289" t="s">
        <v>803</v>
      </c>
      <c r="L2289">
        <v>1368</v>
      </c>
      <c r="N2289">
        <v>1011</v>
      </c>
      <c r="O2289" t="s">
        <v>589</v>
      </c>
      <c r="P2289" t="s">
        <v>589</v>
      </c>
      <c r="Q2289">
        <v>1</v>
      </c>
      <c r="W2289">
        <v>0</v>
      </c>
      <c r="X2289">
        <v>2071614860</v>
      </c>
      <c r="Y2289">
        <v>0.18</v>
      </c>
      <c r="AA2289">
        <v>0</v>
      </c>
      <c r="AB2289">
        <v>1113.56</v>
      </c>
      <c r="AC2289">
        <v>447.93</v>
      </c>
      <c r="AD2289">
        <v>0</v>
      </c>
      <c r="AE2289">
        <v>0</v>
      </c>
      <c r="AF2289">
        <v>134.65</v>
      </c>
      <c r="AG2289">
        <v>13.5</v>
      </c>
      <c r="AH2289">
        <v>0</v>
      </c>
      <c r="AI2289">
        <v>1</v>
      </c>
      <c r="AJ2289">
        <v>8.27</v>
      </c>
      <c r="AK2289">
        <v>33.18</v>
      </c>
      <c r="AL2289">
        <v>1</v>
      </c>
      <c r="AN2289">
        <v>0</v>
      </c>
      <c r="AO2289">
        <v>1</v>
      </c>
      <c r="AP2289">
        <v>0</v>
      </c>
      <c r="AQ2289">
        <v>0</v>
      </c>
      <c r="AR2289">
        <v>0</v>
      </c>
      <c r="AS2289" t="s">
        <v>3</v>
      </c>
      <c r="AT2289">
        <v>0.18</v>
      </c>
      <c r="AU2289" t="s">
        <v>3</v>
      </c>
      <c r="AV2289">
        <v>0</v>
      </c>
      <c r="AW2289">
        <v>2</v>
      </c>
      <c r="AX2289">
        <v>35814485</v>
      </c>
      <c r="AY2289">
        <v>1</v>
      </c>
      <c r="AZ2289">
        <v>0</v>
      </c>
      <c r="BA2289">
        <v>2265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CX2289">
        <f>Y2289*Source!I2184</f>
        <v>0.36</v>
      </c>
      <c r="CY2289">
        <f>AB2289</f>
        <v>1113.56</v>
      </c>
      <c r="CZ2289">
        <f>AF2289</f>
        <v>134.65</v>
      </c>
      <c r="DA2289">
        <f>AJ2289</f>
        <v>8.27</v>
      </c>
      <c r="DB2289">
        <f t="shared" si="379"/>
        <v>24.24</v>
      </c>
      <c r="DC2289">
        <f t="shared" si="380"/>
        <v>2.4300000000000002</v>
      </c>
    </row>
    <row r="2290" spans="1:107">
      <c r="A2290">
        <f>ROW(Source!A2184)</f>
        <v>2184</v>
      </c>
      <c r="B2290">
        <v>35806607</v>
      </c>
      <c r="C2290">
        <v>35814468</v>
      </c>
      <c r="D2290">
        <v>29174913</v>
      </c>
      <c r="E2290">
        <v>1</v>
      </c>
      <c r="F2290">
        <v>1</v>
      </c>
      <c r="G2290">
        <v>1</v>
      </c>
      <c r="H2290">
        <v>2</v>
      </c>
      <c r="I2290" t="s">
        <v>601</v>
      </c>
      <c r="J2290" t="s">
        <v>602</v>
      </c>
      <c r="K2290" t="s">
        <v>603</v>
      </c>
      <c r="L2290">
        <v>1368</v>
      </c>
      <c r="N2290">
        <v>1011</v>
      </c>
      <c r="O2290" t="s">
        <v>589</v>
      </c>
      <c r="P2290" t="s">
        <v>589</v>
      </c>
      <c r="Q2290">
        <v>1</v>
      </c>
      <c r="W2290">
        <v>0</v>
      </c>
      <c r="X2290">
        <v>458544584</v>
      </c>
      <c r="Y2290">
        <v>0.18</v>
      </c>
      <c r="AA2290">
        <v>0</v>
      </c>
      <c r="AB2290">
        <v>932.72</v>
      </c>
      <c r="AC2290">
        <v>384.89</v>
      </c>
      <c r="AD2290">
        <v>0</v>
      </c>
      <c r="AE2290">
        <v>0</v>
      </c>
      <c r="AF2290">
        <v>87.17</v>
      </c>
      <c r="AG2290">
        <v>11.6</v>
      </c>
      <c r="AH2290">
        <v>0</v>
      </c>
      <c r="AI2290">
        <v>1</v>
      </c>
      <c r="AJ2290">
        <v>10.7</v>
      </c>
      <c r="AK2290">
        <v>33.18</v>
      </c>
      <c r="AL2290">
        <v>1</v>
      </c>
      <c r="AN2290">
        <v>0</v>
      </c>
      <c r="AO2290">
        <v>1</v>
      </c>
      <c r="AP2290">
        <v>0</v>
      </c>
      <c r="AQ2290">
        <v>0</v>
      </c>
      <c r="AR2290">
        <v>0</v>
      </c>
      <c r="AS2290" t="s">
        <v>3</v>
      </c>
      <c r="AT2290">
        <v>0.18</v>
      </c>
      <c r="AU2290" t="s">
        <v>3</v>
      </c>
      <c r="AV2290">
        <v>0</v>
      </c>
      <c r="AW2290">
        <v>2</v>
      </c>
      <c r="AX2290">
        <v>35814486</v>
      </c>
      <c r="AY2290">
        <v>1</v>
      </c>
      <c r="AZ2290">
        <v>0</v>
      </c>
      <c r="BA2290">
        <v>2266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CX2290">
        <f>Y2290*Source!I2184</f>
        <v>0.36</v>
      </c>
      <c r="CY2290">
        <f>AB2290</f>
        <v>932.72</v>
      </c>
      <c r="CZ2290">
        <f>AF2290</f>
        <v>87.17</v>
      </c>
      <c r="DA2290">
        <f>AJ2290</f>
        <v>10.7</v>
      </c>
      <c r="DB2290">
        <f t="shared" si="379"/>
        <v>15.69</v>
      </c>
      <c r="DC2290">
        <f t="shared" si="380"/>
        <v>2.09</v>
      </c>
    </row>
    <row r="2291" spans="1:107">
      <c r="A2291">
        <f>ROW(Source!A2184)</f>
        <v>2184</v>
      </c>
      <c r="B2291">
        <v>35806607</v>
      </c>
      <c r="C2291">
        <v>35814468</v>
      </c>
      <c r="D2291">
        <v>29107914</v>
      </c>
      <c r="E2291">
        <v>1</v>
      </c>
      <c r="F2291">
        <v>1</v>
      </c>
      <c r="G2291">
        <v>1</v>
      </c>
      <c r="H2291">
        <v>3</v>
      </c>
      <c r="I2291" t="s">
        <v>912</v>
      </c>
      <c r="J2291" t="s">
        <v>913</v>
      </c>
      <c r="K2291" t="s">
        <v>914</v>
      </c>
      <c r="L2291">
        <v>1348</v>
      </c>
      <c r="N2291">
        <v>1009</v>
      </c>
      <c r="O2291" t="s">
        <v>29</v>
      </c>
      <c r="P2291" t="s">
        <v>29</v>
      </c>
      <c r="Q2291">
        <v>1000</v>
      </c>
      <c r="W2291">
        <v>0</v>
      </c>
      <c r="X2291">
        <v>1538009951</v>
      </c>
      <c r="Y2291">
        <v>3.3E-4</v>
      </c>
      <c r="AA2291">
        <v>153450.07999999999</v>
      </c>
      <c r="AB2291">
        <v>0</v>
      </c>
      <c r="AC2291">
        <v>0</v>
      </c>
      <c r="AD2291">
        <v>0</v>
      </c>
      <c r="AE2291">
        <v>19800.009999999998</v>
      </c>
      <c r="AF2291">
        <v>0</v>
      </c>
      <c r="AG2291">
        <v>0</v>
      </c>
      <c r="AH2291">
        <v>0</v>
      </c>
      <c r="AI2291">
        <v>7.75</v>
      </c>
      <c r="AJ2291">
        <v>1</v>
      </c>
      <c r="AK2291">
        <v>1</v>
      </c>
      <c r="AL2291">
        <v>1</v>
      </c>
      <c r="AN2291">
        <v>0</v>
      </c>
      <c r="AO2291">
        <v>1</v>
      </c>
      <c r="AP2291">
        <v>0</v>
      </c>
      <c r="AQ2291">
        <v>0</v>
      </c>
      <c r="AR2291">
        <v>0</v>
      </c>
      <c r="AS2291" t="s">
        <v>3</v>
      </c>
      <c r="AT2291">
        <v>3.3E-4</v>
      </c>
      <c r="AU2291" t="s">
        <v>3</v>
      </c>
      <c r="AV2291">
        <v>0</v>
      </c>
      <c r="AW2291">
        <v>2</v>
      </c>
      <c r="AX2291">
        <v>35814487</v>
      </c>
      <c r="AY2291">
        <v>1</v>
      </c>
      <c r="AZ2291">
        <v>0</v>
      </c>
      <c r="BA2291">
        <v>2267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CX2291">
        <f>Y2291*Source!I2184</f>
        <v>6.6E-4</v>
      </c>
      <c r="CY2291">
        <f t="shared" ref="CY2291:CY2300" si="381">AA2291</f>
        <v>153450.07999999999</v>
      </c>
      <c r="CZ2291">
        <f t="shared" ref="CZ2291:CZ2300" si="382">AE2291</f>
        <v>19800.009999999998</v>
      </c>
      <c r="DA2291">
        <f t="shared" ref="DA2291:DA2300" si="383">AI2291</f>
        <v>7.75</v>
      </c>
      <c r="DB2291">
        <f t="shared" si="379"/>
        <v>6.53</v>
      </c>
      <c r="DC2291">
        <f t="shared" si="380"/>
        <v>0</v>
      </c>
    </row>
    <row r="2292" spans="1:107">
      <c r="A2292">
        <f>ROW(Source!A2184)</f>
        <v>2184</v>
      </c>
      <c r="B2292">
        <v>35806607</v>
      </c>
      <c r="C2292">
        <v>35814468</v>
      </c>
      <c r="D2292">
        <v>29111245</v>
      </c>
      <c r="E2292">
        <v>1</v>
      </c>
      <c r="F2292">
        <v>1</v>
      </c>
      <c r="G2292">
        <v>1</v>
      </c>
      <c r="H2292">
        <v>3</v>
      </c>
      <c r="I2292" t="s">
        <v>915</v>
      </c>
      <c r="J2292" t="s">
        <v>916</v>
      </c>
      <c r="K2292" t="s">
        <v>917</v>
      </c>
      <c r="L2292">
        <v>1348</v>
      </c>
      <c r="N2292">
        <v>1009</v>
      </c>
      <c r="O2292" t="s">
        <v>29</v>
      </c>
      <c r="P2292" t="s">
        <v>29</v>
      </c>
      <c r="Q2292">
        <v>1000</v>
      </c>
      <c r="W2292">
        <v>0</v>
      </c>
      <c r="X2292">
        <v>-479587120</v>
      </c>
      <c r="Y2292">
        <v>1.4E-3</v>
      </c>
      <c r="AA2292">
        <v>34372.89</v>
      </c>
      <c r="AB2292">
        <v>0</v>
      </c>
      <c r="AC2292">
        <v>0</v>
      </c>
      <c r="AD2292">
        <v>0</v>
      </c>
      <c r="AE2292">
        <v>3960.01</v>
      </c>
      <c r="AF2292">
        <v>0</v>
      </c>
      <c r="AG2292">
        <v>0</v>
      </c>
      <c r="AH2292">
        <v>0</v>
      </c>
      <c r="AI2292">
        <v>8.68</v>
      </c>
      <c r="AJ2292">
        <v>1</v>
      </c>
      <c r="AK2292">
        <v>1</v>
      </c>
      <c r="AL2292">
        <v>1</v>
      </c>
      <c r="AN2292">
        <v>0</v>
      </c>
      <c r="AO2292">
        <v>1</v>
      </c>
      <c r="AP2292">
        <v>0</v>
      </c>
      <c r="AQ2292">
        <v>0</v>
      </c>
      <c r="AR2292">
        <v>0</v>
      </c>
      <c r="AS2292" t="s">
        <v>3</v>
      </c>
      <c r="AT2292">
        <v>1.4E-3</v>
      </c>
      <c r="AU2292" t="s">
        <v>3</v>
      </c>
      <c r="AV2292">
        <v>0</v>
      </c>
      <c r="AW2292">
        <v>2</v>
      </c>
      <c r="AX2292">
        <v>35814488</v>
      </c>
      <c r="AY2292">
        <v>1</v>
      </c>
      <c r="AZ2292">
        <v>0</v>
      </c>
      <c r="BA2292">
        <v>2268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CX2292">
        <f>Y2292*Source!I2184</f>
        <v>2.8E-3</v>
      </c>
      <c r="CY2292">
        <f t="shared" si="381"/>
        <v>34372.89</v>
      </c>
      <c r="CZ2292">
        <f t="shared" si="382"/>
        <v>3960.01</v>
      </c>
      <c r="DA2292">
        <f t="shared" si="383"/>
        <v>8.68</v>
      </c>
      <c r="DB2292">
        <f t="shared" si="379"/>
        <v>5.54</v>
      </c>
      <c r="DC2292">
        <f t="shared" si="380"/>
        <v>0</v>
      </c>
    </row>
    <row r="2293" spans="1:107">
      <c r="A2293">
        <f>ROW(Source!A2184)</f>
        <v>2184</v>
      </c>
      <c r="B2293">
        <v>35806607</v>
      </c>
      <c r="C2293">
        <v>35814468</v>
      </c>
      <c r="D2293">
        <v>29108269</v>
      </c>
      <c r="E2293">
        <v>1</v>
      </c>
      <c r="F2293">
        <v>1</v>
      </c>
      <c r="G2293">
        <v>1</v>
      </c>
      <c r="H2293">
        <v>3</v>
      </c>
      <c r="I2293" t="s">
        <v>918</v>
      </c>
      <c r="J2293" t="s">
        <v>919</v>
      </c>
      <c r="K2293" t="s">
        <v>920</v>
      </c>
      <c r="L2293">
        <v>1348</v>
      </c>
      <c r="N2293">
        <v>1009</v>
      </c>
      <c r="O2293" t="s">
        <v>29</v>
      </c>
      <c r="P2293" t="s">
        <v>29</v>
      </c>
      <c r="Q2293">
        <v>1000</v>
      </c>
      <c r="W2293">
        <v>0</v>
      </c>
      <c r="X2293">
        <v>-1250586262</v>
      </c>
      <c r="Y2293">
        <v>2.9999999999999997E-4</v>
      </c>
      <c r="AA2293">
        <v>17435.7</v>
      </c>
      <c r="AB2293">
        <v>0</v>
      </c>
      <c r="AC2293">
        <v>0</v>
      </c>
      <c r="AD2293">
        <v>0</v>
      </c>
      <c r="AE2293">
        <v>1820.01</v>
      </c>
      <c r="AF2293">
        <v>0</v>
      </c>
      <c r="AG2293">
        <v>0</v>
      </c>
      <c r="AH2293">
        <v>0</v>
      </c>
      <c r="AI2293">
        <v>9.58</v>
      </c>
      <c r="AJ2293">
        <v>1</v>
      </c>
      <c r="AK2293">
        <v>1</v>
      </c>
      <c r="AL2293">
        <v>1</v>
      </c>
      <c r="AN2293">
        <v>0</v>
      </c>
      <c r="AO2293">
        <v>1</v>
      </c>
      <c r="AP2293">
        <v>0</v>
      </c>
      <c r="AQ2293">
        <v>0</v>
      </c>
      <c r="AR2293">
        <v>0</v>
      </c>
      <c r="AS2293" t="s">
        <v>3</v>
      </c>
      <c r="AT2293">
        <v>2.9999999999999997E-4</v>
      </c>
      <c r="AU2293" t="s">
        <v>3</v>
      </c>
      <c r="AV2293">
        <v>0</v>
      </c>
      <c r="AW2293">
        <v>2</v>
      </c>
      <c r="AX2293">
        <v>35814489</v>
      </c>
      <c r="AY2293">
        <v>1</v>
      </c>
      <c r="AZ2293">
        <v>0</v>
      </c>
      <c r="BA2293">
        <v>2269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CX2293">
        <f>Y2293*Source!I2184</f>
        <v>5.9999999999999995E-4</v>
      </c>
      <c r="CY2293">
        <f t="shared" si="381"/>
        <v>17435.7</v>
      </c>
      <c r="CZ2293">
        <f t="shared" si="382"/>
        <v>1820.01</v>
      </c>
      <c r="DA2293">
        <f t="shared" si="383"/>
        <v>9.58</v>
      </c>
      <c r="DB2293">
        <f t="shared" si="379"/>
        <v>0.55000000000000004</v>
      </c>
      <c r="DC2293">
        <f t="shared" si="380"/>
        <v>0</v>
      </c>
    </row>
    <row r="2294" spans="1:107">
      <c r="A2294">
        <f>ROW(Source!A2184)</f>
        <v>2184</v>
      </c>
      <c r="B2294">
        <v>35806607</v>
      </c>
      <c r="C2294">
        <v>35814468</v>
      </c>
      <c r="D2294">
        <v>29110426</v>
      </c>
      <c r="E2294">
        <v>1</v>
      </c>
      <c r="F2294">
        <v>1</v>
      </c>
      <c r="G2294">
        <v>1</v>
      </c>
      <c r="H2294">
        <v>3</v>
      </c>
      <c r="I2294" t="s">
        <v>921</v>
      </c>
      <c r="J2294" t="s">
        <v>922</v>
      </c>
      <c r="K2294" t="s">
        <v>370</v>
      </c>
      <c r="L2294">
        <v>1346</v>
      </c>
      <c r="N2294">
        <v>1009</v>
      </c>
      <c r="O2294" t="s">
        <v>170</v>
      </c>
      <c r="P2294" t="s">
        <v>170</v>
      </c>
      <c r="Q2294">
        <v>1</v>
      </c>
      <c r="W2294">
        <v>0</v>
      </c>
      <c r="X2294">
        <v>1314148174</v>
      </c>
      <c r="Y2294">
        <v>0.04</v>
      </c>
      <c r="AA2294">
        <v>63.36</v>
      </c>
      <c r="AB2294">
        <v>0</v>
      </c>
      <c r="AC2294">
        <v>0</v>
      </c>
      <c r="AD2294">
        <v>0</v>
      </c>
      <c r="AE2294">
        <v>28.67</v>
      </c>
      <c r="AF2294">
        <v>0</v>
      </c>
      <c r="AG2294">
        <v>0</v>
      </c>
      <c r="AH2294">
        <v>0</v>
      </c>
      <c r="AI2294">
        <v>2.21</v>
      </c>
      <c r="AJ2294">
        <v>1</v>
      </c>
      <c r="AK2294">
        <v>1</v>
      </c>
      <c r="AL2294">
        <v>1</v>
      </c>
      <c r="AN2294">
        <v>0</v>
      </c>
      <c r="AO2294">
        <v>1</v>
      </c>
      <c r="AP2294">
        <v>0</v>
      </c>
      <c r="AQ2294">
        <v>0</v>
      </c>
      <c r="AR2294">
        <v>0</v>
      </c>
      <c r="AS2294" t="s">
        <v>3</v>
      </c>
      <c r="AT2294">
        <v>0.04</v>
      </c>
      <c r="AU2294" t="s">
        <v>3</v>
      </c>
      <c r="AV2294">
        <v>0</v>
      </c>
      <c r="AW2294">
        <v>2</v>
      </c>
      <c r="AX2294">
        <v>35814490</v>
      </c>
      <c r="AY2294">
        <v>1</v>
      </c>
      <c r="AZ2294">
        <v>0</v>
      </c>
      <c r="BA2294">
        <v>2270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CX2294">
        <f>Y2294*Source!I2184</f>
        <v>0.08</v>
      </c>
      <c r="CY2294">
        <f t="shared" si="381"/>
        <v>63.36</v>
      </c>
      <c r="CZ2294">
        <f t="shared" si="382"/>
        <v>28.67</v>
      </c>
      <c r="DA2294">
        <f t="shared" si="383"/>
        <v>2.21</v>
      </c>
      <c r="DB2294">
        <f t="shared" si="379"/>
        <v>1.1499999999999999</v>
      </c>
      <c r="DC2294">
        <f t="shared" si="380"/>
        <v>0</v>
      </c>
    </row>
    <row r="2295" spans="1:107">
      <c r="A2295">
        <f>ROW(Source!A2184)</f>
        <v>2184</v>
      </c>
      <c r="B2295">
        <v>35806607</v>
      </c>
      <c r="C2295">
        <v>35814468</v>
      </c>
      <c r="D2295">
        <v>29110838</v>
      </c>
      <c r="E2295">
        <v>1</v>
      </c>
      <c r="F2295">
        <v>1</v>
      </c>
      <c r="G2295">
        <v>1</v>
      </c>
      <c r="H2295">
        <v>3</v>
      </c>
      <c r="I2295" t="s">
        <v>807</v>
      </c>
      <c r="J2295" t="s">
        <v>808</v>
      </c>
      <c r="K2295" t="s">
        <v>809</v>
      </c>
      <c r="L2295">
        <v>1346</v>
      </c>
      <c r="N2295">
        <v>1009</v>
      </c>
      <c r="O2295" t="s">
        <v>170</v>
      </c>
      <c r="P2295" t="s">
        <v>170</v>
      </c>
      <c r="Q2295">
        <v>1</v>
      </c>
      <c r="W2295">
        <v>0</v>
      </c>
      <c r="X2295">
        <v>-667794164</v>
      </c>
      <c r="Y2295">
        <v>0.16</v>
      </c>
      <c r="AA2295">
        <v>100.04</v>
      </c>
      <c r="AB2295">
        <v>0</v>
      </c>
      <c r="AC2295">
        <v>0</v>
      </c>
      <c r="AD2295">
        <v>0</v>
      </c>
      <c r="AE2295">
        <v>30.5</v>
      </c>
      <c r="AF2295">
        <v>0</v>
      </c>
      <c r="AG2295">
        <v>0</v>
      </c>
      <c r="AH2295">
        <v>0</v>
      </c>
      <c r="AI2295">
        <v>3.28</v>
      </c>
      <c r="AJ2295">
        <v>1</v>
      </c>
      <c r="AK2295">
        <v>1</v>
      </c>
      <c r="AL2295">
        <v>1</v>
      </c>
      <c r="AN2295">
        <v>0</v>
      </c>
      <c r="AO2295">
        <v>1</v>
      </c>
      <c r="AP2295">
        <v>0</v>
      </c>
      <c r="AQ2295">
        <v>0</v>
      </c>
      <c r="AR2295">
        <v>0</v>
      </c>
      <c r="AS2295" t="s">
        <v>3</v>
      </c>
      <c r="AT2295">
        <v>0.16</v>
      </c>
      <c r="AU2295" t="s">
        <v>3</v>
      </c>
      <c r="AV2295">
        <v>0</v>
      </c>
      <c r="AW2295">
        <v>2</v>
      </c>
      <c r="AX2295">
        <v>35814491</v>
      </c>
      <c r="AY2295">
        <v>1</v>
      </c>
      <c r="AZ2295">
        <v>0</v>
      </c>
      <c r="BA2295">
        <v>2271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CX2295">
        <f>Y2295*Source!I2184</f>
        <v>0.32</v>
      </c>
      <c r="CY2295">
        <f t="shared" si="381"/>
        <v>100.04</v>
      </c>
      <c r="CZ2295">
        <f t="shared" si="382"/>
        <v>30.5</v>
      </c>
      <c r="DA2295">
        <f t="shared" si="383"/>
        <v>3.28</v>
      </c>
      <c r="DB2295">
        <f t="shared" si="379"/>
        <v>4.88</v>
      </c>
      <c r="DC2295">
        <f t="shared" si="380"/>
        <v>0</v>
      </c>
    </row>
    <row r="2296" spans="1:107">
      <c r="A2296">
        <f>ROW(Source!A2184)</f>
        <v>2184</v>
      </c>
      <c r="B2296">
        <v>35806607</v>
      </c>
      <c r="C2296">
        <v>35814468</v>
      </c>
      <c r="D2296">
        <v>29114470</v>
      </c>
      <c r="E2296">
        <v>1</v>
      </c>
      <c r="F2296">
        <v>1</v>
      </c>
      <c r="G2296">
        <v>1</v>
      </c>
      <c r="H2296">
        <v>3</v>
      </c>
      <c r="I2296" t="s">
        <v>350</v>
      </c>
      <c r="J2296" t="s">
        <v>352</v>
      </c>
      <c r="K2296" t="s">
        <v>351</v>
      </c>
      <c r="L2296">
        <v>1355</v>
      </c>
      <c r="N2296">
        <v>1010</v>
      </c>
      <c r="O2296" t="s">
        <v>61</v>
      </c>
      <c r="P2296" t="s">
        <v>61</v>
      </c>
      <c r="Q2296">
        <v>100</v>
      </c>
      <c r="W2296">
        <v>0</v>
      </c>
      <c r="X2296">
        <v>-228248654</v>
      </c>
      <c r="Y2296">
        <v>0.32</v>
      </c>
      <c r="AA2296">
        <v>55.19</v>
      </c>
      <c r="AB2296">
        <v>0</v>
      </c>
      <c r="AC2296">
        <v>0</v>
      </c>
      <c r="AD2296">
        <v>0</v>
      </c>
      <c r="AE2296">
        <v>86.24</v>
      </c>
      <c r="AF2296">
        <v>0</v>
      </c>
      <c r="AG2296">
        <v>0</v>
      </c>
      <c r="AH2296">
        <v>0</v>
      </c>
      <c r="AI2296">
        <v>0.64</v>
      </c>
      <c r="AJ2296">
        <v>1</v>
      </c>
      <c r="AK2296">
        <v>1</v>
      </c>
      <c r="AL2296">
        <v>1</v>
      </c>
      <c r="AN2296">
        <v>0</v>
      </c>
      <c r="AO2296">
        <v>1</v>
      </c>
      <c r="AP2296">
        <v>0</v>
      </c>
      <c r="AQ2296">
        <v>0</v>
      </c>
      <c r="AR2296">
        <v>0</v>
      </c>
      <c r="AS2296" t="s">
        <v>3</v>
      </c>
      <c r="AT2296">
        <v>0.32</v>
      </c>
      <c r="AU2296" t="s">
        <v>3</v>
      </c>
      <c r="AV2296">
        <v>0</v>
      </c>
      <c r="AW2296">
        <v>2</v>
      </c>
      <c r="AX2296">
        <v>35814492</v>
      </c>
      <c r="AY2296">
        <v>1</v>
      </c>
      <c r="AZ2296">
        <v>0</v>
      </c>
      <c r="BA2296">
        <v>2272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CX2296">
        <f>Y2296*Source!I2184</f>
        <v>0.64</v>
      </c>
      <c r="CY2296">
        <f t="shared" si="381"/>
        <v>55.19</v>
      </c>
      <c r="CZ2296">
        <f t="shared" si="382"/>
        <v>86.24</v>
      </c>
      <c r="DA2296">
        <f t="shared" si="383"/>
        <v>0.64</v>
      </c>
      <c r="DB2296">
        <f t="shared" si="379"/>
        <v>27.6</v>
      </c>
      <c r="DC2296">
        <f t="shared" si="380"/>
        <v>0</v>
      </c>
    </row>
    <row r="2297" spans="1:107">
      <c r="A2297">
        <f>ROW(Source!A2184)</f>
        <v>2184</v>
      </c>
      <c r="B2297">
        <v>35806607</v>
      </c>
      <c r="C2297">
        <v>35814468</v>
      </c>
      <c r="D2297">
        <v>29117055</v>
      </c>
      <c r="E2297">
        <v>1</v>
      </c>
      <c r="F2297">
        <v>1</v>
      </c>
      <c r="G2297">
        <v>1</v>
      </c>
      <c r="H2297">
        <v>3</v>
      </c>
      <c r="I2297" t="s">
        <v>406</v>
      </c>
      <c r="J2297" t="s">
        <v>409</v>
      </c>
      <c r="K2297" t="s">
        <v>407</v>
      </c>
      <c r="L2297">
        <v>1302</v>
      </c>
      <c r="N2297">
        <v>1003</v>
      </c>
      <c r="O2297" t="s">
        <v>408</v>
      </c>
      <c r="P2297" t="s">
        <v>408</v>
      </c>
      <c r="Q2297">
        <v>10</v>
      </c>
      <c r="W2297">
        <v>0</v>
      </c>
      <c r="X2297">
        <v>2119047365</v>
      </c>
      <c r="Y2297">
        <v>10</v>
      </c>
      <c r="AA2297">
        <v>62.74</v>
      </c>
      <c r="AB2297">
        <v>0</v>
      </c>
      <c r="AC2297">
        <v>0</v>
      </c>
      <c r="AD2297">
        <v>0</v>
      </c>
      <c r="AE2297">
        <v>16.82</v>
      </c>
      <c r="AF2297">
        <v>0</v>
      </c>
      <c r="AG2297">
        <v>0</v>
      </c>
      <c r="AH2297">
        <v>0</v>
      </c>
      <c r="AI2297">
        <v>3.73</v>
      </c>
      <c r="AJ2297">
        <v>1</v>
      </c>
      <c r="AK2297">
        <v>1</v>
      </c>
      <c r="AL2297">
        <v>1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 t="s">
        <v>3</v>
      </c>
      <c r="AT2297">
        <v>10</v>
      </c>
      <c r="AU2297" t="s">
        <v>3</v>
      </c>
      <c r="AV2297">
        <v>0</v>
      </c>
      <c r="AW2297">
        <v>1</v>
      </c>
      <c r="AX2297">
        <v>-1</v>
      </c>
      <c r="AY2297">
        <v>0</v>
      </c>
      <c r="AZ2297">
        <v>0</v>
      </c>
      <c r="BA2297" t="s">
        <v>3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CX2297">
        <f>Y2297*Source!I2184</f>
        <v>20</v>
      </c>
      <c r="CY2297">
        <f t="shared" si="381"/>
        <v>62.74</v>
      </c>
      <c r="CZ2297">
        <f t="shared" si="382"/>
        <v>16.82</v>
      </c>
      <c r="DA2297">
        <f t="shared" si="383"/>
        <v>3.73</v>
      </c>
      <c r="DB2297">
        <f t="shared" si="379"/>
        <v>168.2</v>
      </c>
      <c r="DC2297">
        <f t="shared" si="380"/>
        <v>0</v>
      </c>
    </row>
    <row r="2298" spans="1:107">
      <c r="A2298">
        <f>ROW(Source!A2184)</f>
        <v>2184</v>
      </c>
      <c r="B2298">
        <v>35806607</v>
      </c>
      <c r="C2298">
        <v>35814468</v>
      </c>
      <c r="D2298">
        <v>29149204</v>
      </c>
      <c r="E2298">
        <v>1</v>
      </c>
      <c r="F2298">
        <v>1</v>
      </c>
      <c r="G2298">
        <v>1</v>
      </c>
      <c r="H2298">
        <v>3</v>
      </c>
      <c r="I2298" t="s">
        <v>810</v>
      </c>
      <c r="J2298" t="s">
        <v>811</v>
      </c>
      <c r="K2298" t="s">
        <v>812</v>
      </c>
      <c r="L2298">
        <v>1348</v>
      </c>
      <c r="N2298">
        <v>1009</v>
      </c>
      <c r="O2298" t="s">
        <v>29</v>
      </c>
      <c r="P2298" t="s">
        <v>29</v>
      </c>
      <c r="Q2298">
        <v>1000</v>
      </c>
      <c r="W2298">
        <v>0</v>
      </c>
      <c r="X2298">
        <v>-1132764130</v>
      </c>
      <c r="Y2298">
        <v>2.1000000000000001E-2</v>
      </c>
      <c r="AA2298">
        <v>4978.46</v>
      </c>
      <c r="AB2298">
        <v>0</v>
      </c>
      <c r="AC2298">
        <v>0</v>
      </c>
      <c r="AD2298">
        <v>0</v>
      </c>
      <c r="AE2298">
        <v>729.98</v>
      </c>
      <c r="AF2298">
        <v>0</v>
      </c>
      <c r="AG2298">
        <v>0</v>
      </c>
      <c r="AH2298">
        <v>0</v>
      </c>
      <c r="AI2298">
        <v>6.82</v>
      </c>
      <c r="AJ2298">
        <v>1</v>
      </c>
      <c r="AK2298">
        <v>1</v>
      </c>
      <c r="AL2298">
        <v>1</v>
      </c>
      <c r="AN2298">
        <v>0</v>
      </c>
      <c r="AO2298">
        <v>1</v>
      </c>
      <c r="AP2298">
        <v>0</v>
      </c>
      <c r="AQ2298">
        <v>0</v>
      </c>
      <c r="AR2298">
        <v>0</v>
      </c>
      <c r="AS2298" t="s">
        <v>3</v>
      </c>
      <c r="AT2298">
        <v>2.1000000000000001E-2</v>
      </c>
      <c r="AU2298" t="s">
        <v>3</v>
      </c>
      <c r="AV2298">
        <v>0</v>
      </c>
      <c r="AW2298">
        <v>2</v>
      </c>
      <c r="AX2298">
        <v>35814493</v>
      </c>
      <c r="AY2298">
        <v>1</v>
      </c>
      <c r="AZ2298">
        <v>0</v>
      </c>
      <c r="BA2298">
        <v>2273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CX2298">
        <f>Y2298*Source!I2184</f>
        <v>4.2000000000000003E-2</v>
      </c>
      <c r="CY2298">
        <f t="shared" si="381"/>
        <v>4978.46</v>
      </c>
      <c r="CZ2298">
        <f t="shared" si="382"/>
        <v>729.98</v>
      </c>
      <c r="DA2298">
        <f t="shared" si="383"/>
        <v>6.82</v>
      </c>
      <c r="DB2298">
        <f t="shared" si="379"/>
        <v>15.33</v>
      </c>
      <c r="DC2298">
        <f t="shared" si="380"/>
        <v>0</v>
      </c>
    </row>
    <row r="2299" spans="1:107">
      <c r="A2299">
        <f>ROW(Source!A2184)</f>
        <v>2184</v>
      </c>
      <c r="B2299">
        <v>35806607</v>
      </c>
      <c r="C2299">
        <v>35814468</v>
      </c>
      <c r="D2299">
        <v>29152134</v>
      </c>
      <c r="E2299">
        <v>1</v>
      </c>
      <c r="F2299">
        <v>1</v>
      </c>
      <c r="G2299">
        <v>1</v>
      </c>
      <c r="H2299">
        <v>3</v>
      </c>
      <c r="I2299" t="s">
        <v>410</v>
      </c>
      <c r="J2299" t="s">
        <v>413</v>
      </c>
      <c r="K2299" t="s">
        <v>411</v>
      </c>
      <c r="L2299">
        <v>1477</v>
      </c>
      <c r="N2299">
        <v>1013</v>
      </c>
      <c r="O2299" t="s">
        <v>412</v>
      </c>
      <c r="P2299" t="s">
        <v>414</v>
      </c>
      <c r="Q2299">
        <v>1</v>
      </c>
      <c r="W2299">
        <v>0</v>
      </c>
      <c r="X2299">
        <v>-941243289</v>
      </c>
      <c r="Y2299">
        <v>0.1</v>
      </c>
      <c r="AA2299">
        <v>31991.33</v>
      </c>
      <c r="AB2299">
        <v>0</v>
      </c>
      <c r="AC2299">
        <v>0</v>
      </c>
      <c r="AD2299">
        <v>0</v>
      </c>
      <c r="AE2299">
        <v>3090.95</v>
      </c>
      <c r="AF2299">
        <v>0</v>
      </c>
      <c r="AG2299">
        <v>0</v>
      </c>
      <c r="AH2299">
        <v>0</v>
      </c>
      <c r="AI2299">
        <v>10.35</v>
      </c>
      <c r="AJ2299">
        <v>1</v>
      </c>
      <c r="AK2299">
        <v>1</v>
      </c>
      <c r="AL2299">
        <v>1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 t="s">
        <v>3</v>
      </c>
      <c r="AT2299">
        <v>0.1</v>
      </c>
      <c r="AU2299" t="s">
        <v>3</v>
      </c>
      <c r="AV2299">
        <v>0</v>
      </c>
      <c r="AW2299">
        <v>1</v>
      </c>
      <c r="AX2299">
        <v>-1</v>
      </c>
      <c r="AY2299">
        <v>0</v>
      </c>
      <c r="AZ2299">
        <v>0</v>
      </c>
      <c r="BA2299" t="s">
        <v>3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CX2299">
        <f>Y2299*Source!I2184</f>
        <v>0.2</v>
      </c>
      <c r="CY2299">
        <f t="shared" si="381"/>
        <v>31991.33</v>
      </c>
      <c r="CZ2299">
        <f t="shared" si="382"/>
        <v>3090.95</v>
      </c>
      <c r="DA2299">
        <f t="shared" si="383"/>
        <v>10.35</v>
      </c>
      <c r="DB2299">
        <f t="shared" si="379"/>
        <v>309.10000000000002</v>
      </c>
      <c r="DC2299">
        <f t="shared" si="380"/>
        <v>0</v>
      </c>
    </row>
    <row r="2300" spans="1:107">
      <c r="A2300">
        <f>ROW(Source!A2184)</f>
        <v>2184</v>
      </c>
      <c r="B2300">
        <v>35806607</v>
      </c>
      <c r="C2300">
        <v>35814468</v>
      </c>
      <c r="D2300">
        <v>29171808</v>
      </c>
      <c r="E2300">
        <v>1</v>
      </c>
      <c r="F2300">
        <v>1</v>
      </c>
      <c r="G2300">
        <v>1</v>
      </c>
      <c r="H2300">
        <v>3</v>
      </c>
      <c r="I2300" t="s">
        <v>816</v>
      </c>
      <c r="J2300" t="s">
        <v>817</v>
      </c>
      <c r="K2300" t="s">
        <v>818</v>
      </c>
      <c r="L2300">
        <v>1374</v>
      </c>
      <c r="N2300">
        <v>1013</v>
      </c>
      <c r="O2300" t="s">
        <v>819</v>
      </c>
      <c r="P2300" t="s">
        <v>819</v>
      </c>
      <c r="Q2300">
        <v>1</v>
      </c>
      <c r="W2300">
        <v>0</v>
      </c>
      <c r="X2300">
        <v>-915781824</v>
      </c>
      <c r="Y2300">
        <v>3.04</v>
      </c>
      <c r="AA2300">
        <v>1</v>
      </c>
      <c r="AB2300">
        <v>0</v>
      </c>
      <c r="AC2300">
        <v>0</v>
      </c>
      <c r="AD2300">
        <v>0</v>
      </c>
      <c r="AE2300">
        <v>1</v>
      </c>
      <c r="AF2300">
        <v>0</v>
      </c>
      <c r="AG2300">
        <v>0</v>
      </c>
      <c r="AH2300">
        <v>0</v>
      </c>
      <c r="AI2300">
        <v>1</v>
      </c>
      <c r="AJ2300">
        <v>1</v>
      </c>
      <c r="AK2300">
        <v>1</v>
      </c>
      <c r="AL2300">
        <v>1</v>
      </c>
      <c r="AN2300">
        <v>0</v>
      </c>
      <c r="AO2300">
        <v>1</v>
      </c>
      <c r="AP2300">
        <v>0</v>
      </c>
      <c r="AQ2300">
        <v>0</v>
      </c>
      <c r="AR2300">
        <v>0</v>
      </c>
      <c r="AS2300" t="s">
        <v>3</v>
      </c>
      <c r="AT2300">
        <v>3.04</v>
      </c>
      <c r="AU2300" t="s">
        <v>3</v>
      </c>
      <c r="AV2300">
        <v>0</v>
      </c>
      <c r="AW2300">
        <v>2</v>
      </c>
      <c r="AX2300">
        <v>35814494</v>
      </c>
      <c r="AY2300">
        <v>1</v>
      </c>
      <c r="AZ2300">
        <v>0</v>
      </c>
      <c r="BA2300">
        <v>2274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CX2300">
        <f>Y2300*Source!I2184</f>
        <v>6.08</v>
      </c>
      <c r="CY2300">
        <f t="shared" si="381"/>
        <v>1</v>
      </c>
      <c r="CZ2300">
        <f t="shared" si="382"/>
        <v>1</v>
      </c>
      <c r="DA2300">
        <f t="shared" si="383"/>
        <v>1</v>
      </c>
      <c r="DB2300">
        <f t="shared" si="379"/>
        <v>3.04</v>
      </c>
      <c r="DC2300">
        <f t="shared" si="380"/>
        <v>0</v>
      </c>
    </row>
    <row r="2301" spans="1:107">
      <c r="A2301">
        <f>ROW(Source!A2260)</f>
        <v>2260</v>
      </c>
      <c r="B2301">
        <v>35806607</v>
      </c>
      <c r="C2301">
        <v>35814497</v>
      </c>
      <c r="D2301">
        <v>18406804</v>
      </c>
      <c r="E2301">
        <v>1</v>
      </c>
      <c r="F2301">
        <v>1</v>
      </c>
      <c r="G2301">
        <v>1</v>
      </c>
      <c r="H2301">
        <v>1</v>
      </c>
      <c r="I2301" t="s">
        <v>581</v>
      </c>
      <c r="J2301" t="s">
        <v>3</v>
      </c>
      <c r="K2301" t="s">
        <v>582</v>
      </c>
      <c r="L2301">
        <v>1369</v>
      </c>
      <c r="N2301">
        <v>1013</v>
      </c>
      <c r="O2301" t="s">
        <v>583</v>
      </c>
      <c r="P2301" t="s">
        <v>583</v>
      </c>
      <c r="Q2301">
        <v>1</v>
      </c>
      <c r="W2301">
        <v>0</v>
      </c>
      <c r="X2301">
        <v>254330056</v>
      </c>
      <c r="Y2301">
        <v>5.84</v>
      </c>
      <c r="AA2301">
        <v>0</v>
      </c>
      <c r="AB2301">
        <v>0</v>
      </c>
      <c r="AC2301">
        <v>0</v>
      </c>
      <c r="AD2301">
        <v>258.83999999999997</v>
      </c>
      <c r="AE2301">
        <v>0</v>
      </c>
      <c r="AF2301">
        <v>0</v>
      </c>
      <c r="AG2301">
        <v>0</v>
      </c>
      <c r="AH2301">
        <v>258.83999999999997</v>
      </c>
      <c r="AI2301">
        <v>1</v>
      </c>
      <c r="AJ2301">
        <v>1</v>
      </c>
      <c r="AK2301">
        <v>1</v>
      </c>
      <c r="AL2301">
        <v>1</v>
      </c>
      <c r="AN2301">
        <v>0</v>
      </c>
      <c r="AO2301">
        <v>1</v>
      </c>
      <c r="AP2301">
        <v>0</v>
      </c>
      <c r="AQ2301">
        <v>0</v>
      </c>
      <c r="AR2301">
        <v>0</v>
      </c>
      <c r="AS2301" t="s">
        <v>3</v>
      </c>
      <c r="AT2301">
        <v>5.84</v>
      </c>
      <c r="AU2301" t="s">
        <v>3</v>
      </c>
      <c r="AV2301">
        <v>1</v>
      </c>
      <c r="AW2301">
        <v>2</v>
      </c>
      <c r="AX2301">
        <v>35814499</v>
      </c>
      <c r="AY2301">
        <v>2</v>
      </c>
      <c r="AZ2301">
        <v>131072</v>
      </c>
      <c r="BA2301">
        <v>2275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CX2301">
        <f>Y2301*Source!I2260</f>
        <v>0.1168</v>
      </c>
      <c r="CY2301">
        <f>AD2301</f>
        <v>258.83999999999997</v>
      </c>
      <c r="CZ2301">
        <f>AH2301</f>
        <v>258.83999999999997</v>
      </c>
      <c r="DA2301">
        <f>AL2301</f>
        <v>1</v>
      </c>
      <c r="DB2301">
        <f t="shared" si="379"/>
        <v>1511.63</v>
      </c>
      <c r="DC2301">
        <f t="shared" si="380"/>
        <v>0</v>
      </c>
    </row>
    <row r="2302" spans="1:107">
      <c r="A2302">
        <f>ROW(Source!A2261)</f>
        <v>2261</v>
      </c>
      <c r="B2302">
        <v>35806607</v>
      </c>
      <c r="C2302">
        <v>35814500</v>
      </c>
      <c r="D2302">
        <v>18406804</v>
      </c>
      <c r="E2302">
        <v>1</v>
      </c>
      <c r="F2302">
        <v>1</v>
      </c>
      <c r="G2302">
        <v>1</v>
      </c>
      <c r="H2302">
        <v>1</v>
      </c>
      <c r="I2302" t="s">
        <v>581</v>
      </c>
      <c r="J2302" t="s">
        <v>3</v>
      </c>
      <c r="K2302" t="s">
        <v>582</v>
      </c>
      <c r="L2302">
        <v>1369</v>
      </c>
      <c r="N2302">
        <v>1013</v>
      </c>
      <c r="O2302" t="s">
        <v>583</v>
      </c>
      <c r="P2302" t="s">
        <v>583</v>
      </c>
      <c r="Q2302">
        <v>1</v>
      </c>
      <c r="W2302">
        <v>0</v>
      </c>
      <c r="X2302">
        <v>254330056</v>
      </c>
      <c r="Y2302">
        <v>6.32</v>
      </c>
      <c r="AA2302">
        <v>0</v>
      </c>
      <c r="AB2302">
        <v>0</v>
      </c>
      <c r="AC2302">
        <v>0</v>
      </c>
      <c r="AD2302">
        <v>258.83999999999997</v>
      </c>
      <c r="AE2302">
        <v>0</v>
      </c>
      <c r="AF2302">
        <v>0</v>
      </c>
      <c r="AG2302">
        <v>0</v>
      </c>
      <c r="AH2302">
        <v>258.83999999999997</v>
      </c>
      <c r="AI2302">
        <v>1</v>
      </c>
      <c r="AJ2302">
        <v>1</v>
      </c>
      <c r="AK2302">
        <v>1</v>
      </c>
      <c r="AL2302">
        <v>1</v>
      </c>
      <c r="AN2302">
        <v>0</v>
      </c>
      <c r="AO2302">
        <v>1</v>
      </c>
      <c r="AP2302">
        <v>0</v>
      </c>
      <c r="AQ2302">
        <v>0</v>
      </c>
      <c r="AR2302">
        <v>0</v>
      </c>
      <c r="AS2302" t="s">
        <v>3</v>
      </c>
      <c r="AT2302">
        <v>6.32</v>
      </c>
      <c r="AU2302" t="s">
        <v>3</v>
      </c>
      <c r="AV2302">
        <v>1</v>
      </c>
      <c r="AW2302">
        <v>2</v>
      </c>
      <c r="AX2302">
        <v>35814504</v>
      </c>
      <c r="AY2302">
        <v>2</v>
      </c>
      <c r="AZ2302">
        <v>131072</v>
      </c>
      <c r="BA2302">
        <v>2276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CX2302">
        <f>Y2302*Source!I2261</f>
        <v>0.12640000000000001</v>
      </c>
      <c r="CY2302">
        <f>AD2302</f>
        <v>258.83999999999997</v>
      </c>
      <c r="CZ2302">
        <f>AH2302</f>
        <v>258.83999999999997</v>
      </c>
      <c r="DA2302">
        <f>AL2302</f>
        <v>1</v>
      </c>
      <c r="DB2302">
        <f t="shared" si="379"/>
        <v>1635.87</v>
      </c>
      <c r="DC2302">
        <f t="shared" si="380"/>
        <v>0</v>
      </c>
    </row>
    <row r="2303" spans="1:107">
      <c r="A2303">
        <f>ROW(Source!A2261)</f>
        <v>2261</v>
      </c>
      <c r="B2303">
        <v>35806607</v>
      </c>
      <c r="C2303">
        <v>35814500</v>
      </c>
      <c r="D2303">
        <v>121548</v>
      </c>
      <c r="E2303">
        <v>1</v>
      </c>
      <c r="F2303">
        <v>1</v>
      </c>
      <c r="G2303">
        <v>1</v>
      </c>
      <c r="H2303">
        <v>1</v>
      </c>
      <c r="I2303" t="s">
        <v>34</v>
      </c>
      <c r="J2303" t="s">
        <v>3</v>
      </c>
      <c r="K2303" t="s">
        <v>584</v>
      </c>
      <c r="L2303">
        <v>608254</v>
      </c>
      <c r="N2303">
        <v>1013</v>
      </c>
      <c r="O2303" t="s">
        <v>585</v>
      </c>
      <c r="P2303" t="s">
        <v>585</v>
      </c>
      <c r="Q2303">
        <v>1</v>
      </c>
      <c r="W2303">
        <v>0</v>
      </c>
      <c r="X2303">
        <v>-185737400</v>
      </c>
      <c r="Y2303">
        <v>0.03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1</v>
      </c>
      <c r="AJ2303">
        <v>1</v>
      </c>
      <c r="AK2303">
        <v>1</v>
      </c>
      <c r="AL2303">
        <v>1</v>
      </c>
      <c r="AN2303">
        <v>0</v>
      </c>
      <c r="AO2303">
        <v>1</v>
      </c>
      <c r="AP2303">
        <v>0</v>
      </c>
      <c r="AQ2303">
        <v>0</v>
      </c>
      <c r="AR2303">
        <v>0</v>
      </c>
      <c r="AS2303" t="s">
        <v>3</v>
      </c>
      <c r="AT2303">
        <v>0.03</v>
      </c>
      <c r="AU2303" t="s">
        <v>3</v>
      </c>
      <c r="AV2303">
        <v>2</v>
      </c>
      <c r="AW2303">
        <v>2</v>
      </c>
      <c r="AX2303">
        <v>35814505</v>
      </c>
      <c r="AY2303">
        <v>1</v>
      </c>
      <c r="AZ2303">
        <v>0</v>
      </c>
      <c r="BA2303">
        <v>2277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CX2303">
        <f>Y2303*Source!I2261</f>
        <v>5.9999999999999995E-4</v>
      </c>
      <c r="CY2303">
        <f>AD2303</f>
        <v>0</v>
      </c>
      <c r="CZ2303">
        <f>AH2303</f>
        <v>0</v>
      </c>
      <c r="DA2303">
        <f>AL2303</f>
        <v>1</v>
      </c>
      <c r="DB2303">
        <f t="shared" si="379"/>
        <v>0</v>
      </c>
      <c r="DC2303">
        <f t="shared" si="380"/>
        <v>0</v>
      </c>
    </row>
    <row r="2304" spans="1:107">
      <c r="A2304">
        <f>ROW(Source!A2261)</f>
        <v>2261</v>
      </c>
      <c r="B2304">
        <v>35806607</v>
      </c>
      <c r="C2304">
        <v>35814500</v>
      </c>
      <c r="D2304">
        <v>29172556</v>
      </c>
      <c r="E2304">
        <v>1</v>
      </c>
      <c r="F2304">
        <v>1</v>
      </c>
      <c r="G2304">
        <v>1</v>
      </c>
      <c r="H2304">
        <v>2</v>
      </c>
      <c r="I2304" t="s">
        <v>586</v>
      </c>
      <c r="J2304" t="s">
        <v>590</v>
      </c>
      <c r="K2304" t="s">
        <v>588</v>
      </c>
      <c r="L2304">
        <v>1368</v>
      </c>
      <c r="N2304">
        <v>1011</v>
      </c>
      <c r="O2304" t="s">
        <v>589</v>
      </c>
      <c r="P2304" t="s">
        <v>589</v>
      </c>
      <c r="Q2304">
        <v>1</v>
      </c>
      <c r="W2304">
        <v>0</v>
      </c>
      <c r="X2304">
        <v>-1302720870</v>
      </c>
      <c r="Y2304">
        <v>0.03</v>
      </c>
      <c r="AA2304">
        <v>0</v>
      </c>
      <c r="AB2304">
        <v>466.71</v>
      </c>
      <c r="AC2304">
        <v>447.93</v>
      </c>
      <c r="AD2304">
        <v>0</v>
      </c>
      <c r="AE2304">
        <v>0</v>
      </c>
      <c r="AF2304">
        <v>31.26</v>
      </c>
      <c r="AG2304">
        <v>13.5</v>
      </c>
      <c r="AH2304">
        <v>0</v>
      </c>
      <c r="AI2304">
        <v>1</v>
      </c>
      <c r="AJ2304">
        <v>14.93</v>
      </c>
      <c r="AK2304">
        <v>33.18</v>
      </c>
      <c r="AL2304">
        <v>1</v>
      </c>
      <c r="AN2304">
        <v>0</v>
      </c>
      <c r="AO2304">
        <v>1</v>
      </c>
      <c r="AP2304">
        <v>0</v>
      </c>
      <c r="AQ2304">
        <v>0</v>
      </c>
      <c r="AR2304">
        <v>0</v>
      </c>
      <c r="AS2304" t="s">
        <v>3</v>
      </c>
      <c r="AT2304">
        <v>0.03</v>
      </c>
      <c r="AU2304" t="s">
        <v>3</v>
      </c>
      <c r="AV2304">
        <v>0</v>
      </c>
      <c r="AW2304">
        <v>2</v>
      </c>
      <c r="AX2304">
        <v>35814506</v>
      </c>
      <c r="AY2304">
        <v>1</v>
      </c>
      <c r="AZ2304">
        <v>0</v>
      </c>
      <c r="BA2304">
        <v>2278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CX2304">
        <f>Y2304*Source!I2261</f>
        <v>5.9999999999999995E-4</v>
      </c>
      <c r="CY2304">
        <f>AB2304</f>
        <v>466.71</v>
      </c>
      <c r="CZ2304">
        <f>AF2304</f>
        <v>31.26</v>
      </c>
      <c r="DA2304">
        <f>AJ2304</f>
        <v>14.93</v>
      </c>
      <c r="DB2304">
        <f t="shared" si="379"/>
        <v>0.94</v>
      </c>
      <c r="DC2304">
        <f t="shared" si="380"/>
        <v>0.41</v>
      </c>
    </row>
    <row r="2305" spans="1:107">
      <c r="A2305">
        <f>ROW(Source!A2262)</f>
        <v>2262</v>
      </c>
      <c r="B2305">
        <v>35806607</v>
      </c>
      <c r="C2305">
        <v>35814507</v>
      </c>
      <c r="D2305">
        <v>18408066</v>
      </c>
      <c r="E2305">
        <v>1</v>
      </c>
      <c r="F2305">
        <v>1</v>
      </c>
      <c r="G2305">
        <v>1</v>
      </c>
      <c r="H2305">
        <v>1</v>
      </c>
      <c r="I2305" t="s">
        <v>591</v>
      </c>
      <c r="J2305" t="s">
        <v>3</v>
      </c>
      <c r="K2305" t="s">
        <v>592</v>
      </c>
      <c r="L2305">
        <v>1369</v>
      </c>
      <c r="N2305">
        <v>1013</v>
      </c>
      <c r="O2305" t="s">
        <v>583</v>
      </c>
      <c r="P2305" t="s">
        <v>583</v>
      </c>
      <c r="Q2305">
        <v>1</v>
      </c>
      <c r="W2305">
        <v>0</v>
      </c>
      <c r="X2305">
        <v>-886480961</v>
      </c>
      <c r="Y2305">
        <v>179.3</v>
      </c>
      <c r="AA2305">
        <v>0</v>
      </c>
      <c r="AB2305">
        <v>0</v>
      </c>
      <c r="AC2305">
        <v>0</v>
      </c>
      <c r="AD2305">
        <v>266.14</v>
      </c>
      <c r="AE2305">
        <v>0</v>
      </c>
      <c r="AF2305">
        <v>0</v>
      </c>
      <c r="AG2305">
        <v>0</v>
      </c>
      <c r="AH2305">
        <v>266.14</v>
      </c>
      <c r="AI2305">
        <v>1</v>
      </c>
      <c r="AJ2305">
        <v>1</v>
      </c>
      <c r="AK2305">
        <v>1</v>
      </c>
      <c r="AL2305">
        <v>1</v>
      </c>
      <c r="AN2305">
        <v>0</v>
      </c>
      <c r="AO2305">
        <v>1</v>
      </c>
      <c r="AP2305">
        <v>0</v>
      </c>
      <c r="AQ2305">
        <v>0</v>
      </c>
      <c r="AR2305">
        <v>0</v>
      </c>
      <c r="AS2305" t="s">
        <v>3</v>
      </c>
      <c r="AT2305">
        <v>179.3</v>
      </c>
      <c r="AU2305" t="s">
        <v>3</v>
      </c>
      <c r="AV2305">
        <v>1</v>
      </c>
      <c r="AW2305">
        <v>2</v>
      </c>
      <c r="AX2305">
        <v>35814513</v>
      </c>
      <c r="AY2305">
        <v>2</v>
      </c>
      <c r="AZ2305">
        <v>131072</v>
      </c>
      <c r="BA2305">
        <v>2279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CX2305">
        <f>Y2305*Source!I2262</f>
        <v>7.1720000000000006</v>
      </c>
      <c r="CY2305">
        <f>AD2305</f>
        <v>266.14</v>
      </c>
      <c r="CZ2305">
        <f>AH2305</f>
        <v>266.14</v>
      </c>
      <c r="DA2305">
        <f>AL2305</f>
        <v>1</v>
      </c>
      <c r="DB2305">
        <f t="shared" si="379"/>
        <v>47718.9</v>
      </c>
      <c r="DC2305">
        <f t="shared" si="380"/>
        <v>0</v>
      </c>
    </row>
    <row r="2306" spans="1:107">
      <c r="A2306">
        <f>ROW(Source!A2262)</f>
        <v>2262</v>
      </c>
      <c r="B2306">
        <v>35806607</v>
      </c>
      <c r="C2306">
        <v>35814507</v>
      </c>
      <c r="D2306">
        <v>121548</v>
      </c>
      <c r="E2306">
        <v>1</v>
      </c>
      <c r="F2306">
        <v>1</v>
      </c>
      <c r="G2306">
        <v>1</v>
      </c>
      <c r="H2306">
        <v>1</v>
      </c>
      <c r="I2306" t="s">
        <v>34</v>
      </c>
      <c r="J2306" t="s">
        <v>3</v>
      </c>
      <c r="K2306" t="s">
        <v>584</v>
      </c>
      <c r="L2306">
        <v>608254</v>
      </c>
      <c r="N2306">
        <v>1013</v>
      </c>
      <c r="O2306" t="s">
        <v>585</v>
      </c>
      <c r="P2306" t="s">
        <v>585</v>
      </c>
      <c r="Q2306">
        <v>1</v>
      </c>
      <c r="W2306">
        <v>0</v>
      </c>
      <c r="X2306">
        <v>-185737400</v>
      </c>
      <c r="Y2306">
        <v>3.97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1</v>
      </c>
      <c r="AJ2306">
        <v>1</v>
      </c>
      <c r="AK2306">
        <v>1</v>
      </c>
      <c r="AL2306">
        <v>1</v>
      </c>
      <c r="AN2306">
        <v>0</v>
      </c>
      <c r="AO2306">
        <v>1</v>
      </c>
      <c r="AP2306">
        <v>0</v>
      </c>
      <c r="AQ2306">
        <v>0</v>
      </c>
      <c r="AR2306">
        <v>0</v>
      </c>
      <c r="AS2306" t="s">
        <v>3</v>
      </c>
      <c r="AT2306">
        <v>3.97</v>
      </c>
      <c r="AU2306" t="s">
        <v>3</v>
      </c>
      <c r="AV2306">
        <v>2</v>
      </c>
      <c r="AW2306">
        <v>2</v>
      </c>
      <c r="AX2306">
        <v>35814514</v>
      </c>
      <c r="AY2306">
        <v>1</v>
      </c>
      <c r="AZ2306">
        <v>0</v>
      </c>
      <c r="BA2306">
        <v>2280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CX2306">
        <f>Y2306*Source!I2262</f>
        <v>0.15880000000000002</v>
      </c>
      <c r="CY2306">
        <f>AD2306</f>
        <v>0</v>
      </c>
      <c r="CZ2306">
        <f>AH2306</f>
        <v>0</v>
      </c>
      <c r="DA2306">
        <f>AL2306</f>
        <v>1</v>
      </c>
      <c r="DB2306">
        <f t="shared" si="379"/>
        <v>0</v>
      </c>
      <c r="DC2306">
        <f t="shared" si="380"/>
        <v>0</v>
      </c>
    </row>
    <row r="2307" spans="1:107">
      <c r="A2307">
        <f>ROW(Source!A2262)</f>
        <v>2262</v>
      </c>
      <c r="B2307">
        <v>35806607</v>
      </c>
      <c r="C2307">
        <v>35814507</v>
      </c>
      <c r="D2307">
        <v>29172710</v>
      </c>
      <c r="E2307">
        <v>1</v>
      </c>
      <c r="F2307">
        <v>1</v>
      </c>
      <c r="G2307">
        <v>1</v>
      </c>
      <c r="H2307">
        <v>2</v>
      </c>
      <c r="I2307" t="s">
        <v>593</v>
      </c>
      <c r="J2307" t="s">
        <v>594</v>
      </c>
      <c r="K2307" t="s">
        <v>595</v>
      </c>
      <c r="L2307">
        <v>1368</v>
      </c>
      <c r="N2307">
        <v>1011</v>
      </c>
      <c r="O2307" t="s">
        <v>589</v>
      </c>
      <c r="P2307" t="s">
        <v>589</v>
      </c>
      <c r="Q2307">
        <v>1</v>
      </c>
      <c r="W2307">
        <v>0</v>
      </c>
      <c r="X2307">
        <v>-1676841219</v>
      </c>
      <c r="Y2307">
        <v>3.97</v>
      </c>
      <c r="AA2307">
        <v>0</v>
      </c>
      <c r="AB2307">
        <v>539.16</v>
      </c>
      <c r="AC2307">
        <v>333.79</v>
      </c>
      <c r="AD2307">
        <v>0</v>
      </c>
      <c r="AE2307">
        <v>0</v>
      </c>
      <c r="AF2307">
        <v>46.56</v>
      </c>
      <c r="AG2307">
        <v>10.06</v>
      </c>
      <c r="AH2307">
        <v>0</v>
      </c>
      <c r="AI2307">
        <v>1</v>
      </c>
      <c r="AJ2307">
        <v>11.58</v>
      </c>
      <c r="AK2307">
        <v>33.18</v>
      </c>
      <c r="AL2307">
        <v>1</v>
      </c>
      <c r="AN2307">
        <v>0</v>
      </c>
      <c r="AO2307">
        <v>1</v>
      </c>
      <c r="AP2307">
        <v>0</v>
      </c>
      <c r="AQ2307">
        <v>0</v>
      </c>
      <c r="AR2307">
        <v>0</v>
      </c>
      <c r="AS2307" t="s">
        <v>3</v>
      </c>
      <c r="AT2307">
        <v>3.97</v>
      </c>
      <c r="AU2307" t="s">
        <v>3</v>
      </c>
      <c r="AV2307">
        <v>0</v>
      </c>
      <c r="AW2307">
        <v>2</v>
      </c>
      <c r="AX2307">
        <v>35814515</v>
      </c>
      <c r="AY2307">
        <v>1</v>
      </c>
      <c r="AZ2307">
        <v>0</v>
      </c>
      <c r="BA2307">
        <v>2281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CX2307">
        <f>Y2307*Source!I2262</f>
        <v>0.15880000000000002</v>
      </c>
      <c r="CY2307">
        <f>AB2307</f>
        <v>539.16</v>
      </c>
      <c r="CZ2307">
        <f>AF2307</f>
        <v>46.56</v>
      </c>
      <c r="DA2307">
        <f>AJ2307</f>
        <v>11.58</v>
      </c>
      <c r="DB2307">
        <f t="shared" si="379"/>
        <v>184.84</v>
      </c>
      <c r="DC2307">
        <f t="shared" si="380"/>
        <v>39.94</v>
      </c>
    </row>
    <row r="2308" spans="1:107">
      <c r="A2308">
        <f>ROW(Source!A2262)</f>
        <v>2262</v>
      </c>
      <c r="B2308">
        <v>35806607</v>
      </c>
      <c r="C2308">
        <v>35814507</v>
      </c>
      <c r="D2308">
        <v>29174533</v>
      </c>
      <c r="E2308">
        <v>1</v>
      </c>
      <c r="F2308">
        <v>1</v>
      </c>
      <c r="G2308">
        <v>1</v>
      </c>
      <c r="H2308">
        <v>2</v>
      </c>
      <c r="I2308" t="s">
        <v>596</v>
      </c>
      <c r="J2308" t="s">
        <v>597</v>
      </c>
      <c r="K2308" t="s">
        <v>598</v>
      </c>
      <c r="L2308">
        <v>1368</v>
      </c>
      <c r="N2308">
        <v>1011</v>
      </c>
      <c r="O2308" t="s">
        <v>589</v>
      </c>
      <c r="P2308" t="s">
        <v>589</v>
      </c>
      <c r="Q2308">
        <v>1</v>
      </c>
      <c r="W2308">
        <v>0</v>
      </c>
      <c r="X2308">
        <v>1235896746</v>
      </c>
      <c r="Y2308">
        <v>7.93</v>
      </c>
      <c r="AA2308">
        <v>0</v>
      </c>
      <c r="AB2308">
        <v>5.0599999999999996</v>
      </c>
      <c r="AC2308">
        <v>0</v>
      </c>
      <c r="AD2308">
        <v>0</v>
      </c>
      <c r="AE2308">
        <v>0</v>
      </c>
      <c r="AF2308">
        <v>1.53</v>
      </c>
      <c r="AG2308">
        <v>0</v>
      </c>
      <c r="AH2308">
        <v>0</v>
      </c>
      <c r="AI2308">
        <v>1</v>
      </c>
      <c r="AJ2308">
        <v>3.31</v>
      </c>
      <c r="AK2308">
        <v>33.18</v>
      </c>
      <c r="AL2308">
        <v>1</v>
      </c>
      <c r="AN2308">
        <v>0</v>
      </c>
      <c r="AO2308">
        <v>1</v>
      </c>
      <c r="AP2308">
        <v>0</v>
      </c>
      <c r="AQ2308">
        <v>0</v>
      </c>
      <c r="AR2308">
        <v>0</v>
      </c>
      <c r="AS2308" t="s">
        <v>3</v>
      </c>
      <c r="AT2308">
        <v>7.93</v>
      </c>
      <c r="AU2308" t="s">
        <v>3</v>
      </c>
      <c r="AV2308">
        <v>0</v>
      </c>
      <c r="AW2308">
        <v>2</v>
      </c>
      <c r="AX2308">
        <v>35814516</v>
      </c>
      <c r="AY2308">
        <v>1</v>
      </c>
      <c r="AZ2308">
        <v>0</v>
      </c>
      <c r="BA2308">
        <v>2282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CX2308">
        <f>Y2308*Source!I2262</f>
        <v>0.31719999999999998</v>
      </c>
      <c r="CY2308">
        <f>AB2308</f>
        <v>5.0599999999999996</v>
      </c>
      <c r="CZ2308">
        <f>AF2308</f>
        <v>1.53</v>
      </c>
      <c r="DA2308">
        <f>AJ2308</f>
        <v>3.31</v>
      </c>
      <c r="DB2308">
        <f t="shared" si="379"/>
        <v>12.13</v>
      </c>
      <c r="DC2308">
        <f t="shared" si="380"/>
        <v>0</v>
      </c>
    </row>
    <row r="2309" spans="1:107">
      <c r="A2309">
        <f>ROW(Source!A2262)</f>
        <v>2262</v>
      </c>
      <c r="B2309">
        <v>35806607</v>
      </c>
      <c r="C2309">
        <v>35814507</v>
      </c>
      <c r="D2309">
        <v>29164349</v>
      </c>
      <c r="E2309">
        <v>1</v>
      </c>
      <c r="F2309">
        <v>1</v>
      </c>
      <c r="G2309">
        <v>1</v>
      </c>
      <c r="H2309">
        <v>3</v>
      </c>
      <c r="I2309" t="s">
        <v>27</v>
      </c>
      <c r="J2309" t="s">
        <v>30</v>
      </c>
      <c r="K2309" t="s">
        <v>28</v>
      </c>
      <c r="L2309">
        <v>1348</v>
      </c>
      <c r="N2309">
        <v>1009</v>
      </c>
      <c r="O2309" t="s">
        <v>29</v>
      </c>
      <c r="P2309" t="s">
        <v>29</v>
      </c>
      <c r="Q2309">
        <v>1000</v>
      </c>
      <c r="W2309">
        <v>0</v>
      </c>
      <c r="X2309">
        <v>-304821490</v>
      </c>
      <c r="Y2309">
        <v>10.5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1</v>
      </c>
      <c r="AJ2309">
        <v>1</v>
      </c>
      <c r="AK2309">
        <v>1</v>
      </c>
      <c r="AL2309">
        <v>1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 t="s">
        <v>3</v>
      </c>
      <c r="AT2309">
        <v>10.5</v>
      </c>
      <c r="AU2309" t="s">
        <v>3</v>
      </c>
      <c r="AV2309">
        <v>0</v>
      </c>
      <c r="AW2309">
        <v>2</v>
      </c>
      <c r="AX2309">
        <v>35814517</v>
      </c>
      <c r="AY2309">
        <v>1</v>
      </c>
      <c r="AZ2309">
        <v>0</v>
      </c>
      <c r="BA2309">
        <v>2283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CX2309">
        <f>Y2309*Source!I2262</f>
        <v>0.42</v>
      </c>
      <c r="CY2309">
        <f>AA2309</f>
        <v>0</v>
      </c>
      <c r="CZ2309">
        <f>AE2309</f>
        <v>0</v>
      </c>
      <c r="DA2309">
        <f>AI2309</f>
        <v>1</v>
      </c>
      <c r="DB2309">
        <f t="shared" si="379"/>
        <v>0</v>
      </c>
      <c r="DC2309">
        <f t="shared" si="380"/>
        <v>0</v>
      </c>
    </row>
    <row r="2310" spans="1:107">
      <c r="A2310">
        <f>ROW(Source!A2264)</f>
        <v>2264</v>
      </c>
      <c r="B2310">
        <v>35806607</v>
      </c>
      <c r="C2310">
        <v>35814519</v>
      </c>
      <c r="D2310">
        <v>18407150</v>
      </c>
      <c r="E2310">
        <v>1</v>
      </c>
      <c r="F2310">
        <v>1</v>
      </c>
      <c r="G2310">
        <v>1</v>
      </c>
      <c r="H2310">
        <v>1</v>
      </c>
      <c r="I2310" t="s">
        <v>599</v>
      </c>
      <c r="J2310" t="s">
        <v>3</v>
      </c>
      <c r="K2310" t="s">
        <v>600</v>
      </c>
      <c r="L2310">
        <v>1369</v>
      </c>
      <c r="N2310">
        <v>1013</v>
      </c>
      <c r="O2310" t="s">
        <v>583</v>
      </c>
      <c r="P2310" t="s">
        <v>583</v>
      </c>
      <c r="Q2310">
        <v>1</v>
      </c>
      <c r="W2310">
        <v>0</v>
      </c>
      <c r="X2310">
        <v>-931037793</v>
      </c>
      <c r="Y2310">
        <v>63.84</v>
      </c>
      <c r="AA2310">
        <v>0</v>
      </c>
      <c r="AB2310">
        <v>0</v>
      </c>
      <c r="AC2310">
        <v>0</v>
      </c>
      <c r="AD2310">
        <v>283.07</v>
      </c>
      <c r="AE2310">
        <v>0</v>
      </c>
      <c r="AF2310">
        <v>0</v>
      </c>
      <c r="AG2310">
        <v>0</v>
      </c>
      <c r="AH2310">
        <v>283.07</v>
      </c>
      <c r="AI2310">
        <v>1</v>
      </c>
      <c r="AJ2310">
        <v>1</v>
      </c>
      <c r="AK2310">
        <v>1</v>
      </c>
      <c r="AL2310">
        <v>1</v>
      </c>
      <c r="AN2310">
        <v>0</v>
      </c>
      <c r="AO2310">
        <v>1</v>
      </c>
      <c r="AP2310">
        <v>0</v>
      </c>
      <c r="AQ2310">
        <v>0</v>
      </c>
      <c r="AR2310">
        <v>0</v>
      </c>
      <c r="AS2310" t="s">
        <v>3</v>
      </c>
      <c r="AT2310">
        <v>63.84</v>
      </c>
      <c r="AU2310" t="s">
        <v>3</v>
      </c>
      <c r="AV2310">
        <v>1</v>
      </c>
      <c r="AW2310">
        <v>2</v>
      </c>
      <c r="AX2310">
        <v>35814524</v>
      </c>
      <c r="AY2310">
        <v>2</v>
      </c>
      <c r="AZ2310">
        <v>131072</v>
      </c>
      <c r="BA2310">
        <v>2284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CX2310">
        <f>Y2310*Source!I2264</f>
        <v>1.2768000000000002</v>
      </c>
      <c r="CY2310">
        <f>AD2310</f>
        <v>283.07</v>
      </c>
      <c r="CZ2310">
        <f>AH2310</f>
        <v>283.07</v>
      </c>
      <c r="DA2310">
        <f>AL2310</f>
        <v>1</v>
      </c>
      <c r="DB2310">
        <f t="shared" si="379"/>
        <v>18071.189999999999</v>
      </c>
      <c r="DC2310">
        <f t="shared" si="380"/>
        <v>0</v>
      </c>
    </row>
    <row r="2311" spans="1:107">
      <c r="A2311">
        <f>ROW(Source!A2264)</f>
        <v>2264</v>
      </c>
      <c r="B2311">
        <v>35806607</v>
      </c>
      <c r="C2311">
        <v>35814519</v>
      </c>
      <c r="D2311">
        <v>121548</v>
      </c>
      <c r="E2311">
        <v>1</v>
      </c>
      <c r="F2311">
        <v>1</v>
      </c>
      <c r="G2311">
        <v>1</v>
      </c>
      <c r="H2311">
        <v>1</v>
      </c>
      <c r="I2311" t="s">
        <v>34</v>
      </c>
      <c r="J2311" t="s">
        <v>3</v>
      </c>
      <c r="K2311" t="s">
        <v>584</v>
      </c>
      <c r="L2311">
        <v>608254</v>
      </c>
      <c r="N2311">
        <v>1013</v>
      </c>
      <c r="O2311" t="s">
        <v>585</v>
      </c>
      <c r="P2311" t="s">
        <v>585</v>
      </c>
      <c r="Q2311">
        <v>1</v>
      </c>
      <c r="W2311">
        <v>0</v>
      </c>
      <c r="X2311">
        <v>-185737400</v>
      </c>
      <c r="Y2311">
        <v>0.28999999999999998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1</v>
      </c>
      <c r="AJ2311">
        <v>1</v>
      </c>
      <c r="AK2311">
        <v>1</v>
      </c>
      <c r="AL2311">
        <v>1</v>
      </c>
      <c r="AN2311">
        <v>0</v>
      </c>
      <c r="AO2311">
        <v>1</v>
      </c>
      <c r="AP2311">
        <v>0</v>
      </c>
      <c r="AQ2311">
        <v>0</v>
      </c>
      <c r="AR2311">
        <v>0</v>
      </c>
      <c r="AS2311" t="s">
        <v>3</v>
      </c>
      <c r="AT2311">
        <v>0.28999999999999998</v>
      </c>
      <c r="AU2311" t="s">
        <v>3</v>
      </c>
      <c r="AV2311">
        <v>2</v>
      </c>
      <c r="AW2311">
        <v>2</v>
      </c>
      <c r="AX2311">
        <v>35814525</v>
      </c>
      <c r="AY2311">
        <v>1</v>
      </c>
      <c r="AZ2311">
        <v>0</v>
      </c>
      <c r="BA2311">
        <v>2285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CX2311">
        <f>Y2311*Source!I2264</f>
        <v>5.7999999999999996E-3</v>
      </c>
      <c r="CY2311">
        <f>AD2311</f>
        <v>0</v>
      </c>
      <c r="CZ2311">
        <f>AH2311</f>
        <v>0</v>
      </c>
      <c r="DA2311">
        <f>AL2311</f>
        <v>1</v>
      </c>
      <c r="DB2311">
        <f t="shared" ref="DB2311:DB2342" si="384">ROUND(ROUND(AT2311*CZ2311,2),2)</f>
        <v>0</v>
      </c>
      <c r="DC2311">
        <f t="shared" ref="DC2311:DC2342" si="385">ROUND(ROUND(AT2311*AG2311,2),2)</f>
        <v>0</v>
      </c>
    </row>
    <row r="2312" spans="1:107">
      <c r="A2312">
        <f>ROW(Source!A2264)</f>
        <v>2264</v>
      </c>
      <c r="B2312">
        <v>35806607</v>
      </c>
      <c r="C2312">
        <v>35814519</v>
      </c>
      <c r="D2312">
        <v>29172556</v>
      </c>
      <c r="E2312">
        <v>1</v>
      </c>
      <c r="F2312">
        <v>1</v>
      </c>
      <c r="G2312">
        <v>1</v>
      </c>
      <c r="H2312">
        <v>2</v>
      </c>
      <c r="I2312" t="s">
        <v>586</v>
      </c>
      <c r="J2312" t="s">
        <v>590</v>
      </c>
      <c r="K2312" t="s">
        <v>588</v>
      </c>
      <c r="L2312">
        <v>1368</v>
      </c>
      <c r="N2312">
        <v>1011</v>
      </c>
      <c r="O2312" t="s">
        <v>589</v>
      </c>
      <c r="P2312" t="s">
        <v>589</v>
      </c>
      <c r="Q2312">
        <v>1</v>
      </c>
      <c r="W2312">
        <v>0</v>
      </c>
      <c r="X2312">
        <v>-1302720870</v>
      </c>
      <c r="Y2312">
        <v>0.28999999999999998</v>
      </c>
      <c r="AA2312">
        <v>0</v>
      </c>
      <c r="AB2312">
        <v>466.71</v>
      </c>
      <c r="AC2312">
        <v>447.93</v>
      </c>
      <c r="AD2312">
        <v>0</v>
      </c>
      <c r="AE2312">
        <v>0</v>
      </c>
      <c r="AF2312">
        <v>31.26</v>
      </c>
      <c r="AG2312">
        <v>13.5</v>
      </c>
      <c r="AH2312">
        <v>0</v>
      </c>
      <c r="AI2312">
        <v>1</v>
      </c>
      <c r="AJ2312">
        <v>14.93</v>
      </c>
      <c r="AK2312">
        <v>33.18</v>
      </c>
      <c r="AL2312">
        <v>1</v>
      </c>
      <c r="AN2312">
        <v>0</v>
      </c>
      <c r="AO2312">
        <v>1</v>
      </c>
      <c r="AP2312">
        <v>0</v>
      </c>
      <c r="AQ2312">
        <v>0</v>
      </c>
      <c r="AR2312">
        <v>0</v>
      </c>
      <c r="AS2312" t="s">
        <v>3</v>
      </c>
      <c r="AT2312">
        <v>0.28999999999999998</v>
      </c>
      <c r="AU2312" t="s">
        <v>3</v>
      </c>
      <c r="AV2312">
        <v>0</v>
      </c>
      <c r="AW2312">
        <v>2</v>
      </c>
      <c r="AX2312">
        <v>35814526</v>
      </c>
      <c r="AY2312">
        <v>1</v>
      </c>
      <c r="AZ2312">
        <v>0</v>
      </c>
      <c r="BA2312">
        <v>2286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CX2312">
        <f>Y2312*Source!I2264</f>
        <v>5.7999999999999996E-3</v>
      </c>
      <c r="CY2312">
        <f>AB2312</f>
        <v>466.71</v>
      </c>
      <c r="CZ2312">
        <f>AF2312</f>
        <v>31.26</v>
      </c>
      <c r="DA2312">
        <f>AJ2312</f>
        <v>14.93</v>
      </c>
      <c r="DB2312">
        <f t="shared" si="384"/>
        <v>9.07</v>
      </c>
      <c r="DC2312">
        <f t="shared" si="385"/>
        <v>3.92</v>
      </c>
    </row>
    <row r="2313" spans="1:107">
      <c r="A2313">
        <f>ROW(Source!A2264)</f>
        <v>2264</v>
      </c>
      <c r="B2313">
        <v>35806607</v>
      </c>
      <c r="C2313">
        <v>35814519</v>
      </c>
      <c r="D2313">
        <v>29164350</v>
      </c>
      <c r="E2313">
        <v>1</v>
      </c>
      <c r="F2313">
        <v>1</v>
      </c>
      <c r="G2313">
        <v>1</v>
      </c>
      <c r="H2313">
        <v>3</v>
      </c>
      <c r="I2313" t="s">
        <v>425</v>
      </c>
      <c r="J2313" t="s">
        <v>427</v>
      </c>
      <c r="K2313" t="s">
        <v>426</v>
      </c>
      <c r="L2313">
        <v>1348</v>
      </c>
      <c r="N2313">
        <v>1009</v>
      </c>
      <c r="O2313" t="s">
        <v>29</v>
      </c>
      <c r="P2313" t="s">
        <v>29</v>
      </c>
      <c r="Q2313">
        <v>1000</v>
      </c>
      <c r="W2313">
        <v>0</v>
      </c>
      <c r="X2313">
        <v>1697669219</v>
      </c>
      <c r="Y2313">
        <v>2.65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1</v>
      </c>
      <c r="AJ2313">
        <v>1</v>
      </c>
      <c r="AK2313">
        <v>1</v>
      </c>
      <c r="AL2313">
        <v>1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 t="s">
        <v>3</v>
      </c>
      <c r="AT2313">
        <v>2.65</v>
      </c>
      <c r="AU2313" t="s">
        <v>3</v>
      </c>
      <c r="AV2313">
        <v>0</v>
      </c>
      <c r="AW2313">
        <v>2</v>
      </c>
      <c r="AX2313">
        <v>35814527</v>
      </c>
      <c r="AY2313">
        <v>1</v>
      </c>
      <c r="AZ2313">
        <v>0</v>
      </c>
      <c r="BA2313">
        <v>2287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CX2313">
        <f>Y2313*Source!I2264</f>
        <v>5.2999999999999999E-2</v>
      </c>
      <c r="CY2313">
        <f>AA2313</f>
        <v>0</v>
      </c>
      <c r="CZ2313">
        <f>AE2313</f>
        <v>0</v>
      </c>
      <c r="DA2313">
        <f>AI2313</f>
        <v>1</v>
      </c>
      <c r="DB2313">
        <f t="shared" si="384"/>
        <v>0</v>
      </c>
      <c r="DC2313">
        <f t="shared" si="385"/>
        <v>0</v>
      </c>
    </row>
    <row r="2314" spans="1:107">
      <c r="A2314">
        <f>ROW(Source!A2266)</f>
        <v>2266</v>
      </c>
      <c r="B2314">
        <v>35806607</v>
      </c>
      <c r="C2314">
        <v>35814529</v>
      </c>
      <c r="D2314">
        <v>18407150</v>
      </c>
      <c r="E2314">
        <v>1</v>
      </c>
      <c r="F2314">
        <v>1</v>
      </c>
      <c r="G2314">
        <v>1</v>
      </c>
      <c r="H2314">
        <v>1</v>
      </c>
      <c r="I2314" t="s">
        <v>599</v>
      </c>
      <c r="J2314" t="s">
        <v>3</v>
      </c>
      <c r="K2314" t="s">
        <v>600</v>
      </c>
      <c r="L2314">
        <v>1369</v>
      </c>
      <c r="N2314">
        <v>1013</v>
      </c>
      <c r="O2314" t="s">
        <v>583</v>
      </c>
      <c r="P2314" t="s">
        <v>583</v>
      </c>
      <c r="Q2314">
        <v>1</v>
      </c>
      <c r="W2314">
        <v>0</v>
      </c>
      <c r="X2314">
        <v>-931037793</v>
      </c>
      <c r="Y2314">
        <v>51.3</v>
      </c>
      <c r="AA2314">
        <v>0</v>
      </c>
      <c r="AB2314">
        <v>0</v>
      </c>
      <c r="AC2314">
        <v>0</v>
      </c>
      <c r="AD2314">
        <v>283.07</v>
      </c>
      <c r="AE2314">
        <v>0</v>
      </c>
      <c r="AF2314">
        <v>0</v>
      </c>
      <c r="AG2314">
        <v>0</v>
      </c>
      <c r="AH2314">
        <v>283.07</v>
      </c>
      <c r="AI2314">
        <v>1</v>
      </c>
      <c r="AJ2314">
        <v>1</v>
      </c>
      <c r="AK2314">
        <v>1</v>
      </c>
      <c r="AL2314">
        <v>1</v>
      </c>
      <c r="AN2314">
        <v>0</v>
      </c>
      <c r="AO2314">
        <v>1</v>
      </c>
      <c r="AP2314">
        <v>0</v>
      </c>
      <c r="AQ2314">
        <v>0</v>
      </c>
      <c r="AR2314">
        <v>0</v>
      </c>
      <c r="AS2314" t="s">
        <v>3</v>
      </c>
      <c r="AT2314">
        <v>51.3</v>
      </c>
      <c r="AU2314" t="s">
        <v>3</v>
      </c>
      <c r="AV2314">
        <v>1</v>
      </c>
      <c r="AW2314">
        <v>2</v>
      </c>
      <c r="AX2314">
        <v>35814534</v>
      </c>
      <c r="AY2314">
        <v>2</v>
      </c>
      <c r="AZ2314">
        <v>131072</v>
      </c>
      <c r="BA2314">
        <v>2288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CX2314">
        <f>Y2314*Source!I2266</f>
        <v>0.51300000000000001</v>
      </c>
      <c r="CY2314">
        <f>AD2314</f>
        <v>283.07</v>
      </c>
      <c r="CZ2314">
        <f>AH2314</f>
        <v>283.07</v>
      </c>
      <c r="DA2314">
        <f>AL2314</f>
        <v>1</v>
      </c>
      <c r="DB2314">
        <f t="shared" si="384"/>
        <v>14521.49</v>
      </c>
      <c r="DC2314">
        <f t="shared" si="385"/>
        <v>0</v>
      </c>
    </row>
    <row r="2315" spans="1:107">
      <c r="A2315">
        <f>ROW(Source!A2266)</f>
        <v>2266</v>
      </c>
      <c r="B2315">
        <v>35806607</v>
      </c>
      <c r="C2315">
        <v>35814529</v>
      </c>
      <c r="D2315">
        <v>121548</v>
      </c>
      <c r="E2315">
        <v>1</v>
      </c>
      <c r="F2315">
        <v>1</v>
      </c>
      <c r="G2315">
        <v>1</v>
      </c>
      <c r="H2315">
        <v>1</v>
      </c>
      <c r="I2315" t="s">
        <v>34</v>
      </c>
      <c r="J2315" t="s">
        <v>3</v>
      </c>
      <c r="K2315" t="s">
        <v>584</v>
      </c>
      <c r="L2315">
        <v>608254</v>
      </c>
      <c r="N2315">
        <v>1013</v>
      </c>
      <c r="O2315" t="s">
        <v>585</v>
      </c>
      <c r="P2315" t="s">
        <v>585</v>
      </c>
      <c r="Q2315">
        <v>1</v>
      </c>
      <c r="W2315">
        <v>0</v>
      </c>
      <c r="X2315">
        <v>-185737400</v>
      </c>
      <c r="Y2315">
        <v>0.26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1</v>
      </c>
      <c r="AJ2315">
        <v>1</v>
      </c>
      <c r="AK2315">
        <v>1</v>
      </c>
      <c r="AL2315">
        <v>1</v>
      </c>
      <c r="AN2315">
        <v>0</v>
      </c>
      <c r="AO2315">
        <v>1</v>
      </c>
      <c r="AP2315">
        <v>0</v>
      </c>
      <c r="AQ2315">
        <v>0</v>
      </c>
      <c r="AR2315">
        <v>0</v>
      </c>
      <c r="AS2315" t="s">
        <v>3</v>
      </c>
      <c r="AT2315">
        <v>0.26</v>
      </c>
      <c r="AU2315" t="s">
        <v>3</v>
      </c>
      <c r="AV2315">
        <v>2</v>
      </c>
      <c r="AW2315">
        <v>2</v>
      </c>
      <c r="AX2315">
        <v>35814535</v>
      </c>
      <c r="AY2315">
        <v>1</v>
      </c>
      <c r="AZ2315">
        <v>0</v>
      </c>
      <c r="BA2315">
        <v>2289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CX2315">
        <f>Y2315*Source!I2266</f>
        <v>2.6000000000000003E-3</v>
      </c>
      <c r="CY2315">
        <f>AD2315</f>
        <v>0</v>
      </c>
      <c r="CZ2315">
        <f>AH2315</f>
        <v>0</v>
      </c>
      <c r="DA2315">
        <f>AL2315</f>
        <v>1</v>
      </c>
      <c r="DB2315">
        <f t="shared" si="384"/>
        <v>0</v>
      </c>
      <c r="DC2315">
        <f t="shared" si="385"/>
        <v>0</v>
      </c>
    </row>
    <row r="2316" spans="1:107">
      <c r="A2316">
        <f>ROW(Source!A2266)</f>
        <v>2266</v>
      </c>
      <c r="B2316">
        <v>35806607</v>
      </c>
      <c r="C2316">
        <v>35814529</v>
      </c>
      <c r="D2316">
        <v>29172556</v>
      </c>
      <c r="E2316">
        <v>1</v>
      </c>
      <c r="F2316">
        <v>1</v>
      </c>
      <c r="G2316">
        <v>1</v>
      </c>
      <c r="H2316">
        <v>2</v>
      </c>
      <c r="I2316" t="s">
        <v>586</v>
      </c>
      <c r="J2316" t="s">
        <v>590</v>
      </c>
      <c r="K2316" t="s">
        <v>588</v>
      </c>
      <c r="L2316">
        <v>1368</v>
      </c>
      <c r="N2316">
        <v>1011</v>
      </c>
      <c r="O2316" t="s">
        <v>589</v>
      </c>
      <c r="P2316" t="s">
        <v>589</v>
      </c>
      <c r="Q2316">
        <v>1</v>
      </c>
      <c r="W2316">
        <v>0</v>
      </c>
      <c r="X2316">
        <v>-1302720870</v>
      </c>
      <c r="Y2316">
        <v>0.26</v>
      </c>
      <c r="AA2316">
        <v>0</v>
      </c>
      <c r="AB2316">
        <v>466.71</v>
      </c>
      <c r="AC2316">
        <v>447.93</v>
      </c>
      <c r="AD2316">
        <v>0</v>
      </c>
      <c r="AE2316">
        <v>0</v>
      </c>
      <c r="AF2316">
        <v>31.26</v>
      </c>
      <c r="AG2316">
        <v>13.5</v>
      </c>
      <c r="AH2316">
        <v>0</v>
      </c>
      <c r="AI2316">
        <v>1</v>
      </c>
      <c r="AJ2316">
        <v>14.93</v>
      </c>
      <c r="AK2316">
        <v>33.18</v>
      </c>
      <c r="AL2316">
        <v>1</v>
      </c>
      <c r="AN2316">
        <v>0</v>
      </c>
      <c r="AO2316">
        <v>1</v>
      </c>
      <c r="AP2316">
        <v>0</v>
      </c>
      <c r="AQ2316">
        <v>0</v>
      </c>
      <c r="AR2316">
        <v>0</v>
      </c>
      <c r="AS2316" t="s">
        <v>3</v>
      </c>
      <c r="AT2316">
        <v>0.26</v>
      </c>
      <c r="AU2316" t="s">
        <v>3</v>
      </c>
      <c r="AV2316">
        <v>0</v>
      </c>
      <c r="AW2316">
        <v>2</v>
      </c>
      <c r="AX2316">
        <v>35814536</v>
      </c>
      <c r="AY2316">
        <v>1</v>
      </c>
      <c r="AZ2316">
        <v>0</v>
      </c>
      <c r="BA2316">
        <v>2290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CX2316">
        <f>Y2316*Source!I2266</f>
        <v>2.6000000000000003E-3</v>
      </c>
      <c r="CY2316">
        <f>AB2316</f>
        <v>466.71</v>
      </c>
      <c r="CZ2316">
        <f>AF2316</f>
        <v>31.26</v>
      </c>
      <c r="DA2316">
        <f>AJ2316</f>
        <v>14.93</v>
      </c>
      <c r="DB2316">
        <f t="shared" si="384"/>
        <v>8.1300000000000008</v>
      </c>
      <c r="DC2316">
        <f t="shared" si="385"/>
        <v>3.51</v>
      </c>
    </row>
    <row r="2317" spans="1:107">
      <c r="A2317">
        <f>ROW(Source!A2266)</f>
        <v>2266</v>
      </c>
      <c r="B2317">
        <v>35806607</v>
      </c>
      <c r="C2317">
        <v>35814529</v>
      </c>
      <c r="D2317">
        <v>29164350</v>
      </c>
      <c r="E2317">
        <v>1</v>
      </c>
      <c r="F2317">
        <v>1</v>
      </c>
      <c r="G2317">
        <v>1</v>
      </c>
      <c r="H2317">
        <v>3</v>
      </c>
      <c r="I2317" t="s">
        <v>425</v>
      </c>
      <c r="J2317" t="s">
        <v>427</v>
      </c>
      <c r="K2317" t="s">
        <v>426</v>
      </c>
      <c r="L2317">
        <v>1348</v>
      </c>
      <c r="N2317">
        <v>1009</v>
      </c>
      <c r="O2317" t="s">
        <v>29</v>
      </c>
      <c r="P2317" t="s">
        <v>29</v>
      </c>
      <c r="Q2317">
        <v>1000</v>
      </c>
      <c r="W2317">
        <v>0</v>
      </c>
      <c r="X2317">
        <v>1697669219</v>
      </c>
      <c r="Y2317">
        <v>1.82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1</v>
      </c>
      <c r="AJ2317">
        <v>1</v>
      </c>
      <c r="AK2317">
        <v>1</v>
      </c>
      <c r="AL2317">
        <v>1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 t="s">
        <v>3</v>
      </c>
      <c r="AT2317">
        <v>1.82</v>
      </c>
      <c r="AU2317" t="s">
        <v>3</v>
      </c>
      <c r="AV2317">
        <v>0</v>
      </c>
      <c r="AW2317">
        <v>2</v>
      </c>
      <c r="AX2317">
        <v>35814537</v>
      </c>
      <c r="AY2317">
        <v>1</v>
      </c>
      <c r="AZ2317">
        <v>0</v>
      </c>
      <c r="BA2317">
        <v>2291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CX2317">
        <f>Y2317*Source!I2266</f>
        <v>1.8200000000000001E-2</v>
      </c>
      <c r="CY2317">
        <f>AA2317</f>
        <v>0</v>
      </c>
      <c r="CZ2317">
        <f>AE2317</f>
        <v>0</v>
      </c>
      <c r="DA2317">
        <f>AI2317</f>
        <v>1</v>
      </c>
      <c r="DB2317">
        <f t="shared" si="384"/>
        <v>0</v>
      </c>
      <c r="DC2317">
        <f t="shared" si="385"/>
        <v>0</v>
      </c>
    </row>
    <row r="2318" spans="1:107">
      <c r="A2318">
        <f>ROW(Source!A2268)</f>
        <v>2268</v>
      </c>
      <c r="B2318">
        <v>35806607</v>
      </c>
      <c r="C2318">
        <v>35814539</v>
      </c>
      <c r="D2318">
        <v>18407150</v>
      </c>
      <c r="E2318">
        <v>1</v>
      </c>
      <c r="F2318">
        <v>1</v>
      </c>
      <c r="G2318">
        <v>1</v>
      </c>
      <c r="H2318">
        <v>1</v>
      </c>
      <c r="I2318" t="s">
        <v>599</v>
      </c>
      <c r="J2318" t="s">
        <v>3</v>
      </c>
      <c r="K2318" t="s">
        <v>600</v>
      </c>
      <c r="L2318">
        <v>1369</v>
      </c>
      <c r="N2318">
        <v>1013</v>
      </c>
      <c r="O2318" t="s">
        <v>583</v>
      </c>
      <c r="P2318" t="s">
        <v>583</v>
      </c>
      <c r="Q2318">
        <v>1</v>
      </c>
      <c r="W2318">
        <v>0</v>
      </c>
      <c r="X2318">
        <v>-931037793</v>
      </c>
      <c r="Y2318">
        <v>69.87</v>
      </c>
      <c r="AA2318">
        <v>0</v>
      </c>
      <c r="AB2318">
        <v>0</v>
      </c>
      <c r="AC2318">
        <v>0</v>
      </c>
      <c r="AD2318">
        <v>283.07</v>
      </c>
      <c r="AE2318">
        <v>0</v>
      </c>
      <c r="AF2318">
        <v>0</v>
      </c>
      <c r="AG2318">
        <v>0</v>
      </c>
      <c r="AH2318">
        <v>283.07</v>
      </c>
      <c r="AI2318">
        <v>1</v>
      </c>
      <c r="AJ2318">
        <v>1</v>
      </c>
      <c r="AK2318">
        <v>1</v>
      </c>
      <c r="AL2318">
        <v>1</v>
      </c>
      <c r="AN2318">
        <v>0</v>
      </c>
      <c r="AO2318">
        <v>1</v>
      </c>
      <c r="AP2318">
        <v>0</v>
      </c>
      <c r="AQ2318">
        <v>0</v>
      </c>
      <c r="AR2318">
        <v>0</v>
      </c>
      <c r="AS2318" t="s">
        <v>3</v>
      </c>
      <c r="AT2318">
        <v>69.87</v>
      </c>
      <c r="AU2318" t="s">
        <v>3</v>
      </c>
      <c r="AV2318">
        <v>1</v>
      </c>
      <c r="AW2318">
        <v>2</v>
      </c>
      <c r="AX2318">
        <v>35814544</v>
      </c>
      <c r="AY2318">
        <v>2</v>
      </c>
      <c r="AZ2318">
        <v>131072</v>
      </c>
      <c r="BA2318">
        <v>2292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CX2318">
        <f>Y2318*Source!I2268</f>
        <v>7.8254400000000004</v>
      </c>
      <c r="CY2318">
        <f>AD2318</f>
        <v>283.07</v>
      </c>
      <c r="CZ2318">
        <f>AH2318</f>
        <v>283.07</v>
      </c>
      <c r="DA2318">
        <f>AL2318</f>
        <v>1</v>
      </c>
      <c r="DB2318">
        <f t="shared" si="384"/>
        <v>19778.099999999999</v>
      </c>
      <c r="DC2318">
        <f t="shared" si="385"/>
        <v>0</v>
      </c>
    </row>
    <row r="2319" spans="1:107">
      <c r="A2319">
        <f>ROW(Source!A2268)</f>
        <v>2268</v>
      </c>
      <c r="B2319">
        <v>35806607</v>
      </c>
      <c r="C2319">
        <v>35814539</v>
      </c>
      <c r="D2319">
        <v>121548</v>
      </c>
      <c r="E2319">
        <v>1</v>
      </c>
      <c r="F2319">
        <v>1</v>
      </c>
      <c r="G2319">
        <v>1</v>
      </c>
      <c r="H2319">
        <v>1</v>
      </c>
      <c r="I2319" t="s">
        <v>34</v>
      </c>
      <c r="J2319" t="s">
        <v>3</v>
      </c>
      <c r="K2319" t="s">
        <v>584</v>
      </c>
      <c r="L2319">
        <v>608254</v>
      </c>
      <c r="N2319">
        <v>1013</v>
      </c>
      <c r="O2319" t="s">
        <v>585</v>
      </c>
      <c r="P2319" t="s">
        <v>585</v>
      </c>
      <c r="Q2319">
        <v>1</v>
      </c>
      <c r="W2319">
        <v>0</v>
      </c>
      <c r="X2319">
        <v>-185737400</v>
      </c>
      <c r="Y2319">
        <v>1.44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1</v>
      </c>
      <c r="AJ2319">
        <v>1</v>
      </c>
      <c r="AK2319">
        <v>1</v>
      </c>
      <c r="AL2319">
        <v>1</v>
      </c>
      <c r="AN2319">
        <v>0</v>
      </c>
      <c r="AO2319">
        <v>1</v>
      </c>
      <c r="AP2319">
        <v>0</v>
      </c>
      <c r="AQ2319">
        <v>0</v>
      </c>
      <c r="AR2319">
        <v>0</v>
      </c>
      <c r="AS2319" t="s">
        <v>3</v>
      </c>
      <c r="AT2319">
        <v>1.44</v>
      </c>
      <c r="AU2319" t="s">
        <v>3</v>
      </c>
      <c r="AV2319">
        <v>2</v>
      </c>
      <c r="AW2319">
        <v>2</v>
      </c>
      <c r="AX2319">
        <v>35814545</v>
      </c>
      <c r="AY2319">
        <v>1</v>
      </c>
      <c r="AZ2319">
        <v>0</v>
      </c>
      <c r="BA2319">
        <v>2293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CX2319">
        <f>Y2319*Source!I2268</f>
        <v>0.16128000000000001</v>
      </c>
      <c r="CY2319">
        <f>AD2319</f>
        <v>0</v>
      </c>
      <c r="CZ2319">
        <f>AH2319</f>
        <v>0</v>
      </c>
      <c r="DA2319">
        <f>AL2319</f>
        <v>1</v>
      </c>
      <c r="DB2319">
        <f t="shared" si="384"/>
        <v>0</v>
      </c>
      <c r="DC2319">
        <f t="shared" si="385"/>
        <v>0</v>
      </c>
    </row>
    <row r="2320" spans="1:107">
      <c r="A2320">
        <f>ROW(Source!A2268)</f>
        <v>2268</v>
      </c>
      <c r="B2320">
        <v>35806607</v>
      </c>
      <c r="C2320">
        <v>35814539</v>
      </c>
      <c r="D2320">
        <v>29172556</v>
      </c>
      <c r="E2320">
        <v>1</v>
      </c>
      <c r="F2320">
        <v>1</v>
      </c>
      <c r="G2320">
        <v>1</v>
      </c>
      <c r="H2320">
        <v>2</v>
      </c>
      <c r="I2320" t="s">
        <v>586</v>
      </c>
      <c r="J2320" t="s">
        <v>590</v>
      </c>
      <c r="K2320" t="s">
        <v>588</v>
      </c>
      <c r="L2320">
        <v>1368</v>
      </c>
      <c r="N2320">
        <v>1011</v>
      </c>
      <c r="O2320" t="s">
        <v>589</v>
      </c>
      <c r="P2320" t="s">
        <v>589</v>
      </c>
      <c r="Q2320">
        <v>1</v>
      </c>
      <c r="W2320">
        <v>0</v>
      </c>
      <c r="X2320">
        <v>-1302720870</v>
      </c>
      <c r="Y2320">
        <v>1.44</v>
      </c>
      <c r="AA2320">
        <v>0</v>
      </c>
      <c r="AB2320">
        <v>466.71</v>
      </c>
      <c r="AC2320">
        <v>447.93</v>
      </c>
      <c r="AD2320">
        <v>0</v>
      </c>
      <c r="AE2320">
        <v>0</v>
      </c>
      <c r="AF2320">
        <v>31.26</v>
      </c>
      <c r="AG2320">
        <v>13.5</v>
      </c>
      <c r="AH2320">
        <v>0</v>
      </c>
      <c r="AI2320">
        <v>1</v>
      </c>
      <c r="AJ2320">
        <v>14.93</v>
      </c>
      <c r="AK2320">
        <v>33.18</v>
      </c>
      <c r="AL2320">
        <v>1</v>
      </c>
      <c r="AN2320">
        <v>0</v>
      </c>
      <c r="AO2320">
        <v>1</v>
      </c>
      <c r="AP2320">
        <v>0</v>
      </c>
      <c r="AQ2320">
        <v>0</v>
      </c>
      <c r="AR2320">
        <v>0</v>
      </c>
      <c r="AS2320" t="s">
        <v>3</v>
      </c>
      <c r="AT2320">
        <v>1.44</v>
      </c>
      <c r="AU2320" t="s">
        <v>3</v>
      </c>
      <c r="AV2320">
        <v>0</v>
      </c>
      <c r="AW2320">
        <v>2</v>
      </c>
      <c r="AX2320">
        <v>35814546</v>
      </c>
      <c r="AY2320">
        <v>1</v>
      </c>
      <c r="AZ2320">
        <v>0</v>
      </c>
      <c r="BA2320">
        <v>2294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CX2320">
        <f>Y2320*Source!I2268</f>
        <v>0.16128000000000001</v>
      </c>
      <c r="CY2320">
        <f>AB2320</f>
        <v>466.71</v>
      </c>
      <c r="CZ2320">
        <f>AF2320</f>
        <v>31.26</v>
      </c>
      <c r="DA2320">
        <f>AJ2320</f>
        <v>14.93</v>
      </c>
      <c r="DB2320">
        <f t="shared" si="384"/>
        <v>45.01</v>
      </c>
      <c r="DC2320">
        <f t="shared" si="385"/>
        <v>19.440000000000001</v>
      </c>
    </row>
    <row r="2321" spans="1:107">
      <c r="A2321">
        <f>ROW(Source!A2268)</f>
        <v>2268</v>
      </c>
      <c r="B2321">
        <v>35806607</v>
      </c>
      <c r="C2321">
        <v>35814539</v>
      </c>
      <c r="D2321">
        <v>29164349</v>
      </c>
      <c r="E2321">
        <v>1</v>
      </c>
      <c r="F2321">
        <v>1</v>
      </c>
      <c r="G2321">
        <v>1</v>
      </c>
      <c r="H2321">
        <v>3</v>
      </c>
      <c r="I2321" t="s">
        <v>27</v>
      </c>
      <c r="J2321" t="s">
        <v>30</v>
      </c>
      <c r="K2321" t="s">
        <v>28</v>
      </c>
      <c r="L2321">
        <v>1348</v>
      </c>
      <c r="N2321">
        <v>1009</v>
      </c>
      <c r="O2321" t="s">
        <v>29</v>
      </c>
      <c r="P2321" t="s">
        <v>29</v>
      </c>
      <c r="Q2321">
        <v>1000</v>
      </c>
      <c r="W2321">
        <v>0</v>
      </c>
      <c r="X2321">
        <v>-304821490</v>
      </c>
      <c r="Y2321">
        <v>5.2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1</v>
      </c>
      <c r="AJ2321">
        <v>1</v>
      </c>
      <c r="AK2321">
        <v>1</v>
      </c>
      <c r="AL2321">
        <v>1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 t="s">
        <v>3</v>
      </c>
      <c r="AT2321">
        <v>5.2</v>
      </c>
      <c r="AU2321" t="s">
        <v>3</v>
      </c>
      <c r="AV2321">
        <v>0</v>
      </c>
      <c r="AW2321">
        <v>2</v>
      </c>
      <c r="AX2321">
        <v>35814547</v>
      </c>
      <c r="AY2321">
        <v>1</v>
      </c>
      <c r="AZ2321">
        <v>0</v>
      </c>
      <c r="BA2321">
        <v>2295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CX2321">
        <f>Y2321*Source!I2268</f>
        <v>0.58240000000000003</v>
      </c>
      <c r="CY2321">
        <f>AA2321</f>
        <v>0</v>
      </c>
      <c r="CZ2321">
        <f>AE2321</f>
        <v>0</v>
      </c>
      <c r="DA2321">
        <f>AI2321</f>
        <v>1</v>
      </c>
      <c r="DB2321">
        <f t="shared" si="384"/>
        <v>0</v>
      </c>
      <c r="DC2321">
        <f t="shared" si="385"/>
        <v>0</v>
      </c>
    </row>
    <row r="2322" spans="1:107">
      <c r="A2322">
        <f>ROW(Source!A2270)</f>
        <v>2270</v>
      </c>
      <c r="B2322">
        <v>35806607</v>
      </c>
      <c r="C2322">
        <v>35814549</v>
      </c>
      <c r="D2322">
        <v>18407525</v>
      </c>
      <c r="E2322">
        <v>1</v>
      </c>
      <c r="F2322">
        <v>1</v>
      </c>
      <c r="G2322">
        <v>1</v>
      </c>
      <c r="H2322">
        <v>1</v>
      </c>
      <c r="I2322" t="s">
        <v>923</v>
      </c>
      <c r="J2322" t="s">
        <v>3</v>
      </c>
      <c r="K2322" t="s">
        <v>924</v>
      </c>
      <c r="L2322">
        <v>1369</v>
      </c>
      <c r="N2322">
        <v>1013</v>
      </c>
      <c r="O2322" t="s">
        <v>583</v>
      </c>
      <c r="P2322" t="s">
        <v>583</v>
      </c>
      <c r="Q2322">
        <v>1</v>
      </c>
      <c r="W2322">
        <v>0</v>
      </c>
      <c r="X2322">
        <v>-364664199</v>
      </c>
      <c r="Y2322">
        <v>74.3</v>
      </c>
      <c r="AA2322">
        <v>0</v>
      </c>
      <c r="AB2322">
        <v>0</v>
      </c>
      <c r="AC2322">
        <v>0</v>
      </c>
      <c r="AD2322">
        <v>261.17</v>
      </c>
      <c r="AE2322">
        <v>0</v>
      </c>
      <c r="AF2322">
        <v>0</v>
      </c>
      <c r="AG2322">
        <v>0</v>
      </c>
      <c r="AH2322">
        <v>261.17</v>
      </c>
      <c r="AI2322">
        <v>1</v>
      </c>
      <c r="AJ2322">
        <v>1</v>
      </c>
      <c r="AK2322">
        <v>1</v>
      </c>
      <c r="AL2322">
        <v>1</v>
      </c>
      <c r="AN2322">
        <v>0</v>
      </c>
      <c r="AO2322">
        <v>1</v>
      </c>
      <c r="AP2322">
        <v>0</v>
      </c>
      <c r="AQ2322">
        <v>0</v>
      </c>
      <c r="AR2322">
        <v>0</v>
      </c>
      <c r="AS2322" t="s">
        <v>3</v>
      </c>
      <c r="AT2322">
        <v>74.3</v>
      </c>
      <c r="AU2322" t="s">
        <v>3</v>
      </c>
      <c r="AV2322">
        <v>1</v>
      </c>
      <c r="AW2322">
        <v>2</v>
      </c>
      <c r="AX2322">
        <v>35814555</v>
      </c>
      <c r="AY2322">
        <v>2</v>
      </c>
      <c r="AZ2322">
        <v>131072</v>
      </c>
      <c r="BA2322">
        <v>2296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CX2322">
        <f>Y2322*Source!I2270</f>
        <v>33.435000000000002</v>
      </c>
      <c r="CY2322">
        <f>AD2322</f>
        <v>261.17</v>
      </c>
      <c r="CZ2322">
        <f>AH2322</f>
        <v>261.17</v>
      </c>
      <c r="DA2322">
        <f>AL2322</f>
        <v>1</v>
      </c>
      <c r="DB2322">
        <f t="shared" si="384"/>
        <v>19404.93</v>
      </c>
      <c r="DC2322">
        <f t="shared" si="385"/>
        <v>0</v>
      </c>
    </row>
    <row r="2323" spans="1:107">
      <c r="A2323">
        <f>ROW(Source!A2270)</f>
        <v>2270</v>
      </c>
      <c r="B2323">
        <v>35806607</v>
      </c>
      <c r="C2323">
        <v>35814549</v>
      </c>
      <c r="D2323">
        <v>121548</v>
      </c>
      <c r="E2323">
        <v>1</v>
      </c>
      <c r="F2323">
        <v>1</v>
      </c>
      <c r="G2323">
        <v>1</v>
      </c>
      <c r="H2323">
        <v>1</v>
      </c>
      <c r="I2323" t="s">
        <v>34</v>
      </c>
      <c r="J2323" t="s">
        <v>3</v>
      </c>
      <c r="K2323" t="s">
        <v>584</v>
      </c>
      <c r="L2323">
        <v>608254</v>
      </c>
      <c r="N2323">
        <v>1013</v>
      </c>
      <c r="O2323" t="s">
        <v>585</v>
      </c>
      <c r="P2323" t="s">
        <v>585</v>
      </c>
      <c r="Q2323">
        <v>1</v>
      </c>
      <c r="W2323">
        <v>0</v>
      </c>
      <c r="X2323">
        <v>-185737400</v>
      </c>
      <c r="Y2323">
        <v>1.99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1</v>
      </c>
      <c r="AJ2323">
        <v>1</v>
      </c>
      <c r="AK2323">
        <v>1</v>
      </c>
      <c r="AL2323">
        <v>1</v>
      </c>
      <c r="AN2323">
        <v>0</v>
      </c>
      <c r="AO2323">
        <v>1</v>
      </c>
      <c r="AP2323">
        <v>0</v>
      </c>
      <c r="AQ2323">
        <v>0</v>
      </c>
      <c r="AR2323">
        <v>0</v>
      </c>
      <c r="AS2323" t="s">
        <v>3</v>
      </c>
      <c r="AT2323">
        <v>1.99</v>
      </c>
      <c r="AU2323" t="s">
        <v>3</v>
      </c>
      <c r="AV2323">
        <v>2</v>
      </c>
      <c r="AW2323">
        <v>2</v>
      </c>
      <c r="AX2323">
        <v>35814556</v>
      </c>
      <c r="AY2323">
        <v>1</v>
      </c>
      <c r="AZ2323">
        <v>0</v>
      </c>
      <c r="BA2323">
        <v>2297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CX2323">
        <f>Y2323*Source!I2270</f>
        <v>0.89549999999999996</v>
      </c>
      <c r="CY2323">
        <f>AD2323</f>
        <v>0</v>
      </c>
      <c r="CZ2323">
        <f>AH2323</f>
        <v>0</v>
      </c>
      <c r="DA2323">
        <f>AL2323</f>
        <v>1</v>
      </c>
      <c r="DB2323">
        <f t="shared" si="384"/>
        <v>0</v>
      </c>
      <c r="DC2323">
        <f t="shared" si="385"/>
        <v>0</v>
      </c>
    </row>
    <row r="2324" spans="1:107">
      <c r="A2324">
        <f>ROW(Source!A2270)</f>
        <v>2270</v>
      </c>
      <c r="B2324">
        <v>35806607</v>
      </c>
      <c r="C2324">
        <v>35814549</v>
      </c>
      <c r="D2324">
        <v>29172556</v>
      </c>
      <c r="E2324">
        <v>1</v>
      </c>
      <c r="F2324">
        <v>1</v>
      </c>
      <c r="G2324">
        <v>1</v>
      </c>
      <c r="H2324">
        <v>2</v>
      </c>
      <c r="I2324" t="s">
        <v>586</v>
      </c>
      <c r="J2324" t="s">
        <v>590</v>
      </c>
      <c r="K2324" t="s">
        <v>588</v>
      </c>
      <c r="L2324">
        <v>1368</v>
      </c>
      <c r="N2324">
        <v>1011</v>
      </c>
      <c r="O2324" t="s">
        <v>589</v>
      </c>
      <c r="P2324" t="s">
        <v>589</v>
      </c>
      <c r="Q2324">
        <v>1</v>
      </c>
      <c r="W2324">
        <v>0</v>
      </c>
      <c r="X2324">
        <v>-1302720870</v>
      </c>
      <c r="Y2324">
        <v>0.35</v>
      </c>
      <c r="AA2324">
        <v>0</v>
      </c>
      <c r="AB2324">
        <v>466.71</v>
      </c>
      <c r="AC2324">
        <v>447.93</v>
      </c>
      <c r="AD2324">
        <v>0</v>
      </c>
      <c r="AE2324">
        <v>0</v>
      </c>
      <c r="AF2324">
        <v>31.26</v>
      </c>
      <c r="AG2324">
        <v>13.5</v>
      </c>
      <c r="AH2324">
        <v>0</v>
      </c>
      <c r="AI2324">
        <v>1</v>
      </c>
      <c r="AJ2324">
        <v>14.93</v>
      </c>
      <c r="AK2324">
        <v>33.18</v>
      </c>
      <c r="AL2324">
        <v>1</v>
      </c>
      <c r="AN2324">
        <v>0</v>
      </c>
      <c r="AO2324">
        <v>1</v>
      </c>
      <c r="AP2324">
        <v>0</v>
      </c>
      <c r="AQ2324">
        <v>0</v>
      </c>
      <c r="AR2324">
        <v>0</v>
      </c>
      <c r="AS2324" t="s">
        <v>3</v>
      </c>
      <c r="AT2324">
        <v>0.35</v>
      </c>
      <c r="AU2324" t="s">
        <v>3</v>
      </c>
      <c r="AV2324">
        <v>0</v>
      </c>
      <c r="AW2324">
        <v>2</v>
      </c>
      <c r="AX2324">
        <v>35814557</v>
      </c>
      <c r="AY2324">
        <v>1</v>
      </c>
      <c r="AZ2324">
        <v>0</v>
      </c>
      <c r="BA2324">
        <v>2298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CX2324">
        <f>Y2324*Source!I2270</f>
        <v>0.1575</v>
      </c>
      <c r="CY2324">
        <f>AB2324</f>
        <v>466.71</v>
      </c>
      <c r="CZ2324">
        <f>AF2324</f>
        <v>31.26</v>
      </c>
      <c r="DA2324">
        <f>AJ2324</f>
        <v>14.93</v>
      </c>
      <c r="DB2324">
        <f t="shared" si="384"/>
        <v>10.94</v>
      </c>
      <c r="DC2324">
        <f t="shared" si="385"/>
        <v>4.7300000000000004</v>
      </c>
    </row>
    <row r="2325" spans="1:107">
      <c r="A2325">
        <f>ROW(Source!A2270)</f>
        <v>2270</v>
      </c>
      <c r="B2325">
        <v>35806607</v>
      </c>
      <c r="C2325">
        <v>35814549</v>
      </c>
      <c r="D2325">
        <v>29172710</v>
      </c>
      <c r="E2325">
        <v>1</v>
      </c>
      <c r="F2325">
        <v>1</v>
      </c>
      <c r="G2325">
        <v>1</v>
      </c>
      <c r="H2325">
        <v>2</v>
      </c>
      <c r="I2325" t="s">
        <v>593</v>
      </c>
      <c r="J2325" t="s">
        <v>594</v>
      </c>
      <c r="K2325" t="s">
        <v>595</v>
      </c>
      <c r="L2325">
        <v>1368</v>
      </c>
      <c r="N2325">
        <v>1011</v>
      </c>
      <c r="O2325" t="s">
        <v>589</v>
      </c>
      <c r="P2325" t="s">
        <v>589</v>
      </c>
      <c r="Q2325">
        <v>1</v>
      </c>
      <c r="W2325">
        <v>0</v>
      </c>
      <c r="X2325">
        <v>-1676841219</v>
      </c>
      <c r="Y2325">
        <v>1.64</v>
      </c>
      <c r="AA2325">
        <v>0</v>
      </c>
      <c r="AB2325">
        <v>539.16</v>
      </c>
      <c r="AC2325">
        <v>333.79</v>
      </c>
      <c r="AD2325">
        <v>0</v>
      </c>
      <c r="AE2325">
        <v>0</v>
      </c>
      <c r="AF2325">
        <v>46.56</v>
      </c>
      <c r="AG2325">
        <v>10.06</v>
      </c>
      <c r="AH2325">
        <v>0</v>
      </c>
      <c r="AI2325">
        <v>1</v>
      </c>
      <c r="AJ2325">
        <v>11.58</v>
      </c>
      <c r="AK2325">
        <v>33.18</v>
      </c>
      <c r="AL2325">
        <v>1</v>
      </c>
      <c r="AN2325">
        <v>0</v>
      </c>
      <c r="AO2325">
        <v>1</v>
      </c>
      <c r="AP2325">
        <v>0</v>
      </c>
      <c r="AQ2325">
        <v>0</v>
      </c>
      <c r="AR2325">
        <v>0</v>
      </c>
      <c r="AS2325" t="s">
        <v>3</v>
      </c>
      <c r="AT2325">
        <v>1.64</v>
      </c>
      <c r="AU2325" t="s">
        <v>3</v>
      </c>
      <c r="AV2325">
        <v>0</v>
      </c>
      <c r="AW2325">
        <v>2</v>
      </c>
      <c r="AX2325">
        <v>35814558</v>
      </c>
      <c r="AY2325">
        <v>1</v>
      </c>
      <c r="AZ2325">
        <v>0</v>
      </c>
      <c r="BA2325">
        <v>2299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CX2325">
        <f>Y2325*Source!I2270</f>
        <v>0.73799999999999999</v>
      </c>
      <c r="CY2325">
        <f>AB2325</f>
        <v>539.16</v>
      </c>
      <c r="CZ2325">
        <f>AF2325</f>
        <v>46.56</v>
      </c>
      <c r="DA2325">
        <f>AJ2325</f>
        <v>11.58</v>
      </c>
      <c r="DB2325">
        <f t="shared" si="384"/>
        <v>76.36</v>
      </c>
      <c r="DC2325">
        <f t="shared" si="385"/>
        <v>16.5</v>
      </c>
    </row>
    <row r="2326" spans="1:107">
      <c r="A2326">
        <f>ROW(Source!A2270)</f>
        <v>2270</v>
      </c>
      <c r="B2326">
        <v>35806607</v>
      </c>
      <c r="C2326">
        <v>35814549</v>
      </c>
      <c r="D2326">
        <v>29174533</v>
      </c>
      <c r="E2326">
        <v>1</v>
      </c>
      <c r="F2326">
        <v>1</v>
      </c>
      <c r="G2326">
        <v>1</v>
      </c>
      <c r="H2326">
        <v>2</v>
      </c>
      <c r="I2326" t="s">
        <v>596</v>
      </c>
      <c r="J2326" t="s">
        <v>597</v>
      </c>
      <c r="K2326" t="s">
        <v>598</v>
      </c>
      <c r="L2326">
        <v>1368</v>
      </c>
      <c r="N2326">
        <v>1011</v>
      </c>
      <c r="O2326" t="s">
        <v>589</v>
      </c>
      <c r="P2326" t="s">
        <v>589</v>
      </c>
      <c r="Q2326">
        <v>1</v>
      </c>
      <c r="W2326">
        <v>0</v>
      </c>
      <c r="X2326">
        <v>1235896746</v>
      </c>
      <c r="Y2326">
        <v>3.28</v>
      </c>
      <c r="AA2326">
        <v>0</v>
      </c>
      <c r="AB2326">
        <v>5.0599999999999996</v>
      </c>
      <c r="AC2326">
        <v>0</v>
      </c>
      <c r="AD2326">
        <v>0</v>
      </c>
      <c r="AE2326">
        <v>0</v>
      </c>
      <c r="AF2326">
        <v>1.53</v>
      </c>
      <c r="AG2326">
        <v>0</v>
      </c>
      <c r="AH2326">
        <v>0</v>
      </c>
      <c r="AI2326">
        <v>1</v>
      </c>
      <c r="AJ2326">
        <v>3.31</v>
      </c>
      <c r="AK2326">
        <v>33.18</v>
      </c>
      <c r="AL2326">
        <v>1</v>
      </c>
      <c r="AN2326">
        <v>0</v>
      </c>
      <c r="AO2326">
        <v>1</v>
      </c>
      <c r="AP2326">
        <v>0</v>
      </c>
      <c r="AQ2326">
        <v>0</v>
      </c>
      <c r="AR2326">
        <v>0</v>
      </c>
      <c r="AS2326" t="s">
        <v>3</v>
      </c>
      <c r="AT2326">
        <v>3.28</v>
      </c>
      <c r="AU2326" t="s">
        <v>3</v>
      </c>
      <c r="AV2326">
        <v>0</v>
      </c>
      <c r="AW2326">
        <v>2</v>
      </c>
      <c r="AX2326">
        <v>35814559</v>
      </c>
      <c r="AY2326">
        <v>1</v>
      </c>
      <c r="AZ2326">
        <v>0</v>
      </c>
      <c r="BA2326">
        <v>2300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CX2326">
        <f>Y2326*Source!I2270</f>
        <v>1.476</v>
      </c>
      <c r="CY2326">
        <f>AB2326</f>
        <v>5.0599999999999996</v>
      </c>
      <c r="CZ2326">
        <f>AF2326</f>
        <v>1.53</v>
      </c>
      <c r="DA2326">
        <f>AJ2326</f>
        <v>3.31</v>
      </c>
      <c r="DB2326">
        <f t="shared" si="384"/>
        <v>5.0199999999999996</v>
      </c>
      <c r="DC2326">
        <f t="shared" si="385"/>
        <v>0</v>
      </c>
    </row>
    <row r="2327" spans="1:107">
      <c r="A2327">
        <f>ROW(Source!A2306)</f>
        <v>2306</v>
      </c>
      <c r="B2327">
        <v>35806607</v>
      </c>
      <c r="C2327">
        <v>35814560</v>
      </c>
      <c r="D2327">
        <v>18409661</v>
      </c>
      <c r="E2327">
        <v>1</v>
      </c>
      <c r="F2327">
        <v>1</v>
      </c>
      <c r="G2327">
        <v>1</v>
      </c>
      <c r="H2327">
        <v>1</v>
      </c>
      <c r="I2327" t="s">
        <v>925</v>
      </c>
      <c r="J2327" t="s">
        <v>3</v>
      </c>
      <c r="K2327" t="s">
        <v>926</v>
      </c>
      <c r="L2327">
        <v>1369</v>
      </c>
      <c r="N2327">
        <v>1013</v>
      </c>
      <c r="O2327" t="s">
        <v>583</v>
      </c>
      <c r="P2327" t="s">
        <v>583</v>
      </c>
      <c r="Q2327">
        <v>1</v>
      </c>
      <c r="W2327">
        <v>0</v>
      </c>
      <c r="X2327">
        <v>1989723076</v>
      </c>
      <c r="Y2327">
        <v>36.25</v>
      </c>
      <c r="AA2327">
        <v>0</v>
      </c>
      <c r="AB2327">
        <v>0</v>
      </c>
      <c r="AC2327">
        <v>0</v>
      </c>
      <c r="AD2327">
        <v>286.72000000000003</v>
      </c>
      <c r="AE2327">
        <v>0</v>
      </c>
      <c r="AF2327">
        <v>0</v>
      </c>
      <c r="AG2327">
        <v>0</v>
      </c>
      <c r="AH2327">
        <v>286.72000000000003</v>
      </c>
      <c r="AI2327">
        <v>1</v>
      </c>
      <c r="AJ2327">
        <v>1</v>
      </c>
      <c r="AK2327">
        <v>1</v>
      </c>
      <c r="AL2327">
        <v>1</v>
      </c>
      <c r="AN2327">
        <v>0</v>
      </c>
      <c r="AO2327">
        <v>1</v>
      </c>
      <c r="AP2327">
        <v>0</v>
      </c>
      <c r="AQ2327">
        <v>0</v>
      </c>
      <c r="AR2327">
        <v>0</v>
      </c>
      <c r="AS2327" t="s">
        <v>3</v>
      </c>
      <c r="AT2327">
        <v>36.25</v>
      </c>
      <c r="AU2327" t="s">
        <v>3</v>
      </c>
      <c r="AV2327">
        <v>1</v>
      </c>
      <c r="AW2327">
        <v>2</v>
      </c>
      <c r="AX2327">
        <v>35814573</v>
      </c>
      <c r="AY2327">
        <v>2</v>
      </c>
      <c r="AZ2327">
        <v>131072</v>
      </c>
      <c r="BA2327">
        <v>2301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CX2327">
        <f>Y2327*Source!I2306</f>
        <v>4.0600000000000005</v>
      </c>
      <c r="CY2327">
        <f>AD2327</f>
        <v>286.72000000000003</v>
      </c>
      <c r="CZ2327">
        <f>AH2327</f>
        <v>286.72000000000003</v>
      </c>
      <c r="DA2327">
        <f>AL2327</f>
        <v>1</v>
      </c>
      <c r="DB2327">
        <f t="shared" si="384"/>
        <v>10393.6</v>
      </c>
      <c r="DC2327">
        <f t="shared" si="385"/>
        <v>0</v>
      </c>
    </row>
    <row r="2328" spans="1:107">
      <c r="A2328">
        <f>ROW(Source!A2306)</f>
        <v>2306</v>
      </c>
      <c r="B2328">
        <v>35806607</v>
      </c>
      <c r="C2328">
        <v>35814560</v>
      </c>
      <c r="D2328">
        <v>121548</v>
      </c>
      <c r="E2328">
        <v>1</v>
      </c>
      <c r="F2328">
        <v>1</v>
      </c>
      <c r="G2328">
        <v>1</v>
      </c>
      <c r="H2328">
        <v>1</v>
      </c>
      <c r="I2328" t="s">
        <v>34</v>
      </c>
      <c r="J2328" t="s">
        <v>3</v>
      </c>
      <c r="K2328" t="s">
        <v>584</v>
      </c>
      <c r="L2328">
        <v>608254</v>
      </c>
      <c r="N2328">
        <v>1013</v>
      </c>
      <c r="O2328" t="s">
        <v>585</v>
      </c>
      <c r="P2328" t="s">
        <v>585</v>
      </c>
      <c r="Q2328">
        <v>1</v>
      </c>
      <c r="W2328">
        <v>0</v>
      </c>
      <c r="X2328">
        <v>-185737400</v>
      </c>
      <c r="Y2328">
        <v>0.1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1</v>
      </c>
      <c r="AJ2328">
        <v>1</v>
      </c>
      <c r="AK2328">
        <v>1</v>
      </c>
      <c r="AL2328">
        <v>1</v>
      </c>
      <c r="AN2328">
        <v>0</v>
      </c>
      <c r="AO2328">
        <v>1</v>
      </c>
      <c r="AP2328">
        <v>0</v>
      </c>
      <c r="AQ2328">
        <v>0</v>
      </c>
      <c r="AR2328">
        <v>0</v>
      </c>
      <c r="AS2328" t="s">
        <v>3</v>
      </c>
      <c r="AT2328">
        <v>0.1</v>
      </c>
      <c r="AU2328" t="s">
        <v>3</v>
      </c>
      <c r="AV2328">
        <v>2</v>
      </c>
      <c r="AW2328">
        <v>2</v>
      </c>
      <c r="AX2328">
        <v>35814574</v>
      </c>
      <c r="AY2328">
        <v>1</v>
      </c>
      <c r="AZ2328">
        <v>0</v>
      </c>
      <c r="BA2328">
        <v>2302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CX2328">
        <f>Y2328*Source!I2306</f>
        <v>1.1200000000000002E-2</v>
      </c>
      <c r="CY2328">
        <f>AD2328</f>
        <v>0</v>
      </c>
      <c r="CZ2328">
        <f>AH2328</f>
        <v>0</v>
      </c>
      <c r="DA2328">
        <f>AL2328</f>
        <v>1</v>
      </c>
      <c r="DB2328">
        <f t="shared" si="384"/>
        <v>0</v>
      </c>
      <c r="DC2328">
        <f t="shared" si="385"/>
        <v>0</v>
      </c>
    </row>
    <row r="2329" spans="1:107">
      <c r="A2329">
        <f>ROW(Source!A2306)</f>
        <v>2306</v>
      </c>
      <c r="B2329">
        <v>35806607</v>
      </c>
      <c r="C2329">
        <v>35814560</v>
      </c>
      <c r="D2329">
        <v>29172556</v>
      </c>
      <c r="E2329">
        <v>1</v>
      </c>
      <c r="F2329">
        <v>1</v>
      </c>
      <c r="G2329">
        <v>1</v>
      </c>
      <c r="H2329">
        <v>2</v>
      </c>
      <c r="I2329" t="s">
        <v>586</v>
      </c>
      <c r="J2329" t="s">
        <v>590</v>
      </c>
      <c r="K2329" t="s">
        <v>588</v>
      </c>
      <c r="L2329">
        <v>1368</v>
      </c>
      <c r="N2329">
        <v>1011</v>
      </c>
      <c r="O2329" t="s">
        <v>589</v>
      </c>
      <c r="P2329" t="s">
        <v>589</v>
      </c>
      <c r="Q2329">
        <v>1</v>
      </c>
      <c r="W2329">
        <v>0</v>
      </c>
      <c r="X2329">
        <v>-1302720870</v>
      </c>
      <c r="Y2329">
        <v>0.1</v>
      </c>
      <c r="AA2329">
        <v>0</v>
      </c>
      <c r="AB2329">
        <v>466.71</v>
      </c>
      <c r="AC2329">
        <v>447.93</v>
      </c>
      <c r="AD2329">
        <v>0</v>
      </c>
      <c r="AE2329">
        <v>0</v>
      </c>
      <c r="AF2329">
        <v>31.26</v>
      </c>
      <c r="AG2329">
        <v>13.5</v>
      </c>
      <c r="AH2329">
        <v>0</v>
      </c>
      <c r="AI2329">
        <v>1</v>
      </c>
      <c r="AJ2329">
        <v>14.93</v>
      </c>
      <c r="AK2329">
        <v>33.18</v>
      </c>
      <c r="AL2329">
        <v>1</v>
      </c>
      <c r="AN2329">
        <v>0</v>
      </c>
      <c r="AO2329">
        <v>1</v>
      </c>
      <c r="AP2329">
        <v>0</v>
      </c>
      <c r="AQ2329">
        <v>0</v>
      </c>
      <c r="AR2329">
        <v>0</v>
      </c>
      <c r="AS2329" t="s">
        <v>3</v>
      </c>
      <c r="AT2329">
        <v>0.1</v>
      </c>
      <c r="AU2329" t="s">
        <v>3</v>
      </c>
      <c r="AV2329">
        <v>0</v>
      </c>
      <c r="AW2329">
        <v>2</v>
      </c>
      <c r="AX2329">
        <v>35814575</v>
      </c>
      <c r="AY2329">
        <v>1</v>
      </c>
      <c r="AZ2329">
        <v>0</v>
      </c>
      <c r="BA2329">
        <v>2303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CX2329">
        <f>Y2329*Source!I2306</f>
        <v>1.1200000000000002E-2</v>
      </c>
      <c r="CY2329">
        <f>AB2329</f>
        <v>466.71</v>
      </c>
      <c r="CZ2329">
        <f>AF2329</f>
        <v>31.26</v>
      </c>
      <c r="DA2329">
        <f>AJ2329</f>
        <v>14.93</v>
      </c>
      <c r="DB2329">
        <f t="shared" si="384"/>
        <v>3.13</v>
      </c>
      <c r="DC2329">
        <f t="shared" si="385"/>
        <v>1.35</v>
      </c>
    </row>
    <row r="2330" spans="1:107">
      <c r="A2330">
        <f>ROW(Source!A2306)</f>
        <v>2306</v>
      </c>
      <c r="B2330">
        <v>35806607</v>
      </c>
      <c r="C2330">
        <v>35814560</v>
      </c>
      <c r="D2330">
        <v>29174913</v>
      </c>
      <c r="E2330">
        <v>1</v>
      </c>
      <c r="F2330">
        <v>1</v>
      </c>
      <c r="G2330">
        <v>1</v>
      </c>
      <c r="H2330">
        <v>2</v>
      </c>
      <c r="I2330" t="s">
        <v>601</v>
      </c>
      <c r="J2330" t="s">
        <v>602</v>
      </c>
      <c r="K2330" t="s">
        <v>603</v>
      </c>
      <c r="L2330">
        <v>1368</v>
      </c>
      <c r="N2330">
        <v>1011</v>
      </c>
      <c r="O2330" t="s">
        <v>589</v>
      </c>
      <c r="P2330" t="s">
        <v>589</v>
      </c>
      <c r="Q2330">
        <v>1</v>
      </c>
      <c r="W2330">
        <v>0</v>
      </c>
      <c r="X2330">
        <v>458544584</v>
      </c>
      <c r="Y2330">
        <v>0.06</v>
      </c>
      <c r="AA2330">
        <v>0</v>
      </c>
      <c r="AB2330">
        <v>932.72</v>
      </c>
      <c r="AC2330">
        <v>384.89</v>
      </c>
      <c r="AD2330">
        <v>0</v>
      </c>
      <c r="AE2330">
        <v>0</v>
      </c>
      <c r="AF2330">
        <v>87.17</v>
      </c>
      <c r="AG2330">
        <v>11.6</v>
      </c>
      <c r="AH2330">
        <v>0</v>
      </c>
      <c r="AI2330">
        <v>1</v>
      </c>
      <c r="AJ2330">
        <v>10.7</v>
      </c>
      <c r="AK2330">
        <v>33.18</v>
      </c>
      <c r="AL2330">
        <v>1</v>
      </c>
      <c r="AN2330">
        <v>0</v>
      </c>
      <c r="AO2330">
        <v>1</v>
      </c>
      <c r="AP2330">
        <v>0</v>
      </c>
      <c r="AQ2330">
        <v>0</v>
      </c>
      <c r="AR2330">
        <v>0</v>
      </c>
      <c r="AS2330" t="s">
        <v>3</v>
      </c>
      <c r="AT2330">
        <v>0.06</v>
      </c>
      <c r="AU2330" t="s">
        <v>3</v>
      </c>
      <c r="AV2330">
        <v>0</v>
      </c>
      <c r="AW2330">
        <v>2</v>
      </c>
      <c r="AX2330">
        <v>35814576</v>
      </c>
      <c r="AY2330">
        <v>1</v>
      </c>
      <c r="AZ2330">
        <v>0</v>
      </c>
      <c r="BA2330">
        <v>2304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CX2330">
        <f>Y2330*Source!I2306</f>
        <v>6.7200000000000003E-3</v>
      </c>
      <c r="CY2330">
        <f>AB2330</f>
        <v>932.72</v>
      </c>
      <c r="CZ2330">
        <f>AF2330</f>
        <v>87.17</v>
      </c>
      <c r="DA2330">
        <f>AJ2330</f>
        <v>10.7</v>
      </c>
      <c r="DB2330">
        <f t="shared" si="384"/>
        <v>5.23</v>
      </c>
      <c r="DC2330">
        <f t="shared" si="385"/>
        <v>0.7</v>
      </c>
    </row>
    <row r="2331" spans="1:107">
      <c r="A2331">
        <f>ROW(Source!A2306)</f>
        <v>2306</v>
      </c>
      <c r="B2331">
        <v>35806607</v>
      </c>
      <c r="C2331">
        <v>35814560</v>
      </c>
      <c r="D2331">
        <v>29109189</v>
      </c>
      <c r="E2331">
        <v>1</v>
      </c>
      <c r="F2331">
        <v>1</v>
      </c>
      <c r="G2331">
        <v>1</v>
      </c>
      <c r="H2331">
        <v>3</v>
      </c>
      <c r="I2331" t="s">
        <v>927</v>
      </c>
      <c r="J2331" t="s">
        <v>928</v>
      </c>
      <c r="K2331" t="s">
        <v>929</v>
      </c>
      <c r="L2331">
        <v>1348</v>
      </c>
      <c r="N2331">
        <v>1009</v>
      </c>
      <c r="O2331" t="s">
        <v>29</v>
      </c>
      <c r="P2331" t="s">
        <v>29</v>
      </c>
      <c r="Q2331">
        <v>1000</v>
      </c>
      <c r="W2331">
        <v>0</v>
      </c>
      <c r="X2331">
        <v>28191011</v>
      </c>
      <c r="Y2331">
        <v>1.2E-2</v>
      </c>
      <c r="AA2331">
        <v>4199.13</v>
      </c>
      <c r="AB2331">
        <v>0</v>
      </c>
      <c r="AC2331">
        <v>0</v>
      </c>
      <c r="AD2331">
        <v>0</v>
      </c>
      <c r="AE2331">
        <v>586.47</v>
      </c>
      <c r="AF2331">
        <v>0</v>
      </c>
      <c r="AG2331">
        <v>0</v>
      </c>
      <c r="AH2331">
        <v>0</v>
      </c>
      <c r="AI2331">
        <v>7.16</v>
      </c>
      <c r="AJ2331">
        <v>1</v>
      </c>
      <c r="AK2331">
        <v>1</v>
      </c>
      <c r="AL2331">
        <v>1</v>
      </c>
      <c r="AN2331">
        <v>0</v>
      </c>
      <c r="AO2331">
        <v>1</v>
      </c>
      <c r="AP2331">
        <v>0</v>
      </c>
      <c r="AQ2331">
        <v>0</v>
      </c>
      <c r="AR2331">
        <v>0</v>
      </c>
      <c r="AS2331" t="s">
        <v>3</v>
      </c>
      <c r="AT2331">
        <v>1.2E-2</v>
      </c>
      <c r="AU2331" t="s">
        <v>3</v>
      </c>
      <c r="AV2331">
        <v>0</v>
      </c>
      <c r="AW2331">
        <v>2</v>
      </c>
      <c r="AX2331">
        <v>35814577</v>
      </c>
      <c r="AY2331">
        <v>1</v>
      </c>
      <c r="AZ2331">
        <v>0</v>
      </c>
      <c r="BA2331">
        <v>2305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CX2331">
        <f>Y2331*Source!I2306</f>
        <v>1.3440000000000001E-3</v>
      </c>
      <c r="CY2331">
        <f t="shared" ref="CY2331:CY2338" si="386">AA2331</f>
        <v>4199.13</v>
      </c>
      <c r="CZ2331">
        <f t="shared" ref="CZ2331:CZ2338" si="387">AE2331</f>
        <v>586.47</v>
      </c>
      <c r="DA2331">
        <f t="shared" ref="DA2331:DA2338" si="388">AI2331</f>
        <v>7.16</v>
      </c>
      <c r="DB2331">
        <f t="shared" si="384"/>
        <v>7.04</v>
      </c>
      <c r="DC2331">
        <f t="shared" si="385"/>
        <v>0</v>
      </c>
    </row>
    <row r="2332" spans="1:107">
      <c r="A2332">
        <f>ROW(Source!A2306)</f>
        <v>2306</v>
      </c>
      <c r="B2332">
        <v>35806607</v>
      </c>
      <c r="C2332">
        <v>35814560</v>
      </c>
      <c r="D2332">
        <v>29107945</v>
      </c>
      <c r="E2332">
        <v>1</v>
      </c>
      <c r="F2332">
        <v>1</v>
      </c>
      <c r="G2332">
        <v>1</v>
      </c>
      <c r="H2332">
        <v>3</v>
      </c>
      <c r="I2332" t="s">
        <v>930</v>
      </c>
      <c r="J2332" t="s">
        <v>931</v>
      </c>
      <c r="K2332" t="s">
        <v>932</v>
      </c>
      <c r="L2332">
        <v>1354</v>
      </c>
      <c r="N2332">
        <v>1010</v>
      </c>
      <c r="O2332" t="s">
        <v>258</v>
      </c>
      <c r="P2332" t="s">
        <v>258</v>
      </c>
      <c r="Q2332">
        <v>1</v>
      </c>
      <c r="W2332">
        <v>0</v>
      </c>
      <c r="X2332">
        <v>-1249715833</v>
      </c>
      <c r="Y2332">
        <v>3.2</v>
      </c>
      <c r="AA2332">
        <v>11.5</v>
      </c>
      <c r="AB2332">
        <v>0</v>
      </c>
      <c r="AC2332">
        <v>0</v>
      </c>
      <c r="AD2332">
        <v>0</v>
      </c>
      <c r="AE2332">
        <v>4.51</v>
      </c>
      <c r="AF2332">
        <v>0</v>
      </c>
      <c r="AG2332">
        <v>0</v>
      </c>
      <c r="AH2332">
        <v>0</v>
      </c>
      <c r="AI2332">
        <v>2.5499999999999998</v>
      </c>
      <c r="AJ2332">
        <v>1</v>
      </c>
      <c r="AK2332">
        <v>1</v>
      </c>
      <c r="AL2332">
        <v>1</v>
      </c>
      <c r="AN2332">
        <v>0</v>
      </c>
      <c r="AO2332">
        <v>1</v>
      </c>
      <c r="AP2332">
        <v>0</v>
      </c>
      <c r="AQ2332">
        <v>0</v>
      </c>
      <c r="AR2332">
        <v>0</v>
      </c>
      <c r="AS2332" t="s">
        <v>3</v>
      </c>
      <c r="AT2332">
        <v>3.2</v>
      </c>
      <c r="AU2332" t="s">
        <v>3</v>
      </c>
      <c r="AV2332">
        <v>0</v>
      </c>
      <c r="AW2332">
        <v>2</v>
      </c>
      <c r="AX2332">
        <v>35814578</v>
      </c>
      <c r="AY2332">
        <v>1</v>
      </c>
      <c r="AZ2332">
        <v>0</v>
      </c>
      <c r="BA2332">
        <v>2306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CX2332">
        <f>Y2332*Source!I2306</f>
        <v>0.35840000000000005</v>
      </c>
      <c r="CY2332">
        <f t="shared" si="386"/>
        <v>11.5</v>
      </c>
      <c r="CZ2332">
        <f t="shared" si="387"/>
        <v>4.51</v>
      </c>
      <c r="DA2332">
        <f t="shared" si="388"/>
        <v>2.5499999999999998</v>
      </c>
      <c r="DB2332">
        <f t="shared" si="384"/>
        <v>14.43</v>
      </c>
      <c r="DC2332">
        <f t="shared" si="385"/>
        <v>0</v>
      </c>
    </row>
    <row r="2333" spans="1:107">
      <c r="A2333">
        <f>ROW(Source!A2306)</f>
        <v>2306</v>
      </c>
      <c r="B2333">
        <v>35806607</v>
      </c>
      <c r="C2333">
        <v>35814560</v>
      </c>
      <c r="D2333">
        <v>29107779</v>
      </c>
      <c r="E2333">
        <v>1</v>
      </c>
      <c r="F2333">
        <v>1</v>
      </c>
      <c r="G2333">
        <v>1</v>
      </c>
      <c r="H2333">
        <v>3</v>
      </c>
      <c r="I2333" t="s">
        <v>771</v>
      </c>
      <c r="J2333" t="s">
        <v>933</v>
      </c>
      <c r="K2333" t="s">
        <v>773</v>
      </c>
      <c r="L2333">
        <v>1327</v>
      </c>
      <c r="N2333">
        <v>1005</v>
      </c>
      <c r="O2333" t="s">
        <v>165</v>
      </c>
      <c r="P2333" t="s">
        <v>165</v>
      </c>
      <c r="Q2333">
        <v>1</v>
      </c>
      <c r="W2333">
        <v>0</v>
      </c>
      <c r="X2333">
        <v>2125256490</v>
      </c>
      <c r="Y2333">
        <v>1.6</v>
      </c>
      <c r="AA2333">
        <v>203.19</v>
      </c>
      <c r="AB2333">
        <v>0</v>
      </c>
      <c r="AC2333">
        <v>0</v>
      </c>
      <c r="AD2333">
        <v>0</v>
      </c>
      <c r="AE2333">
        <v>72.31</v>
      </c>
      <c r="AF2333">
        <v>0</v>
      </c>
      <c r="AG2333">
        <v>0</v>
      </c>
      <c r="AH2333">
        <v>0</v>
      </c>
      <c r="AI2333">
        <v>2.81</v>
      </c>
      <c r="AJ2333">
        <v>1</v>
      </c>
      <c r="AK2333">
        <v>1</v>
      </c>
      <c r="AL2333">
        <v>1</v>
      </c>
      <c r="AN2333">
        <v>0</v>
      </c>
      <c r="AO2333">
        <v>1</v>
      </c>
      <c r="AP2333">
        <v>0</v>
      </c>
      <c r="AQ2333">
        <v>0</v>
      </c>
      <c r="AR2333">
        <v>0</v>
      </c>
      <c r="AS2333" t="s">
        <v>3</v>
      </c>
      <c r="AT2333">
        <v>1.6</v>
      </c>
      <c r="AU2333" t="s">
        <v>3</v>
      </c>
      <c r="AV2333">
        <v>0</v>
      </c>
      <c r="AW2333">
        <v>2</v>
      </c>
      <c r="AX2333">
        <v>35814579</v>
      </c>
      <c r="AY2333">
        <v>1</v>
      </c>
      <c r="AZ2333">
        <v>0</v>
      </c>
      <c r="BA2333">
        <v>2307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CX2333">
        <f>Y2333*Source!I2306</f>
        <v>0.17920000000000003</v>
      </c>
      <c r="CY2333">
        <f t="shared" si="386"/>
        <v>203.19</v>
      </c>
      <c r="CZ2333">
        <f t="shared" si="387"/>
        <v>72.31</v>
      </c>
      <c r="DA2333">
        <f t="shared" si="388"/>
        <v>2.81</v>
      </c>
      <c r="DB2333">
        <f t="shared" si="384"/>
        <v>115.7</v>
      </c>
      <c r="DC2333">
        <f t="shared" si="385"/>
        <v>0</v>
      </c>
    </row>
    <row r="2334" spans="1:107">
      <c r="A2334">
        <f>ROW(Source!A2306)</f>
        <v>2306</v>
      </c>
      <c r="B2334">
        <v>35806607</v>
      </c>
      <c r="C2334">
        <v>35814560</v>
      </c>
      <c r="D2334">
        <v>29109797</v>
      </c>
      <c r="E2334">
        <v>1</v>
      </c>
      <c r="F2334">
        <v>1</v>
      </c>
      <c r="G2334">
        <v>1</v>
      </c>
      <c r="H2334">
        <v>3</v>
      </c>
      <c r="I2334" t="s">
        <v>934</v>
      </c>
      <c r="J2334" t="s">
        <v>935</v>
      </c>
      <c r="K2334" t="s">
        <v>936</v>
      </c>
      <c r="L2334">
        <v>1348</v>
      </c>
      <c r="N2334">
        <v>1009</v>
      </c>
      <c r="O2334" t="s">
        <v>29</v>
      </c>
      <c r="P2334" t="s">
        <v>29</v>
      </c>
      <c r="Q2334">
        <v>1000</v>
      </c>
      <c r="W2334">
        <v>0</v>
      </c>
      <c r="X2334">
        <v>671224001</v>
      </c>
      <c r="Y2334">
        <v>6.8000000000000005E-2</v>
      </c>
      <c r="AA2334">
        <v>19924.25</v>
      </c>
      <c r="AB2334">
        <v>0</v>
      </c>
      <c r="AC2334">
        <v>0</v>
      </c>
      <c r="AD2334">
        <v>0</v>
      </c>
      <c r="AE2334">
        <v>4294.0200000000004</v>
      </c>
      <c r="AF2334">
        <v>0</v>
      </c>
      <c r="AG2334">
        <v>0</v>
      </c>
      <c r="AH2334">
        <v>0</v>
      </c>
      <c r="AI2334">
        <v>4.6399999999999997</v>
      </c>
      <c r="AJ2334">
        <v>1</v>
      </c>
      <c r="AK2334">
        <v>1</v>
      </c>
      <c r="AL2334">
        <v>1</v>
      </c>
      <c r="AN2334">
        <v>0</v>
      </c>
      <c r="AO2334">
        <v>1</v>
      </c>
      <c r="AP2334">
        <v>0</v>
      </c>
      <c r="AQ2334">
        <v>0</v>
      </c>
      <c r="AR2334">
        <v>0</v>
      </c>
      <c r="AS2334" t="s">
        <v>3</v>
      </c>
      <c r="AT2334">
        <v>6.8000000000000005E-2</v>
      </c>
      <c r="AU2334" t="s">
        <v>3</v>
      </c>
      <c r="AV2334">
        <v>0</v>
      </c>
      <c r="AW2334">
        <v>2</v>
      </c>
      <c r="AX2334">
        <v>35814580</v>
      </c>
      <c r="AY2334">
        <v>1</v>
      </c>
      <c r="AZ2334">
        <v>0</v>
      </c>
      <c r="BA2334">
        <v>2308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CX2334">
        <f>Y2334*Source!I2306</f>
        <v>7.6160000000000004E-3</v>
      </c>
      <c r="CY2334">
        <f t="shared" si="386"/>
        <v>19924.25</v>
      </c>
      <c r="CZ2334">
        <f t="shared" si="387"/>
        <v>4294.0200000000004</v>
      </c>
      <c r="DA2334">
        <f t="shared" si="388"/>
        <v>4.6399999999999997</v>
      </c>
      <c r="DB2334">
        <f t="shared" si="384"/>
        <v>291.99</v>
      </c>
      <c r="DC2334">
        <f t="shared" si="385"/>
        <v>0</v>
      </c>
    </row>
    <row r="2335" spans="1:107">
      <c r="A2335">
        <f>ROW(Source!A2306)</f>
        <v>2306</v>
      </c>
      <c r="B2335">
        <v>35806607</v>
      </c>
      <c r="C2335">
        <v>35814560</v>
      </c>
      <c r="D2335">
        <v>29109499</v>
      </c>
      <c r="E2335">
        <v>1</v>
      </c>
      <c r="F2335">
        <v>1</v>
      </c>
      <c r="G2335">
        <v>1</v>
      </c>
      <c r="H2335">
        <v>3</v>
      </c>
      <c r="I2335" t="s">
        <v>937</v>
      </c>
      <c r="J2335" t="s">
        <v>938</v>
      </c>
      <c r="K2335" t="s">
        <v>939</v>
      </c>
      <c r="L2335">
        <v>1346</v>
      </c>
      <c r="N2335">
        <v>1009</v>
      </c>
      <c r="O2335" t="s">
        <v>170</v>
      </c>
      <c r="P2335" t="s">
        <v>170</v>
      </c>
      <c r="Q2335">
        <v>1</v>
      </c>
      <c r="W2335">
        <v>0</v>
      </c>
      <c r="X2335">
        <v>898949199</v>
      </c>
      <c r="Y2335">
        <v>2.4300000000000002</v>
      </c>
      <c r="AA2335">
        <v>28.23</v>
      </c>
      <c r="AB2335">
        <v>0</v>
      </c>
      <c r="AC2335">
        <v>0</v>
      </c>
      <c r="AD2335">
        <v>0</v>
      </c>
      <c r="AE2335">
        <v>8.09</v>
      </c>
      <c r="AF2335">
        <v>0</v>
      </c>
      <c r="AG2335">
        <v>0</v>
      </c>
      <c r="AH2335">
        <v>0</v>
      </c>
      <c r="AI2335">
        <v>3.49</v>
      </c>
      <c r="AJ2335">
        <v>1</v>
      </c>
      <c r="AK2335">
        <v>1</v>
      </c>
      <c r="AL2335">
        <v>1</v>
      </c>
      <c r="AN2335">
        <v>0</v>
      </c>
      <c r="AO2335">
        <v>1</v>
      </c>
      <c r="AP2335">
        <v>0</v>
      </c>
      <c r="AQ2335">
        <v>0</v>
      </c>
      <c r="AR2335">
        <v>0</v>
      </c>
      <c r="AS2335" t="s">
        <v>3</v>
      </c>
      <c r="AT2335">
        <v>2.4300000000000002</v>
      </c>
      <c r="AU2335" t="s">
        <v>3</v>
      </c>
      <c r="AV2335">
        <v>0</v>
      </c>
      <c r="AW2335">
        <v>2</v>
      </c>
      <c r="AX2335">
        <v>35814581</v>
      </c>
      <c r="AY2335">
        <v>1</v>
      </c>
      <c r="AZ2335">
        <v>0</v>
      </c>
      <c r="BA2335">
        <v>2309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CX2335">
        <f>Y2335*Source!I2306</f>
        <v>0.27216000000000001</v>
      </c>
      <c r="CY2335">
        <f t="shared" si="386"/>
        <v>28.23</v>
      </c>
      <c r="CZ2335">
        <f t="shared" si="387"/>
        <v>8.09</v>
      </c>
      <c r="DA2335">
        <f t="shared" si="388"/>
        <v>3.49</v>
      </c>
      <c r="DB2335">
        <f t="shared" si="384"/>
        <v>19.66</v>
      </c>
      <c r="DC2335">
        <f t="shared" si="385"/>
        <v>0</v>
      </c>
    </row>
    <row r="2336" spans="1:107">
      <c r="A2336">
        <f>ROW(Source!A2306)</f>
        <v>2306</v>
      </c>
      <c r="B2336">
        <v>35806607</v>
      </c>
      <c r="C2336">
        <v>35814560</v>
      </c>
      <c r="D2336">
        <v>29110439</v>
      </c>
      <c r="E2336">
        <v>1</v>
      </c>
      <c r="F2336">
        <v>1</v>
      </c>
      <c r="G2336">
        <v>1</v>
      </c>
      <c r="H2336">
        <v>3</v>
      </c>
      <c r="I2336" t="s">
        <v>940</v>
      </c>
      <c r="J2336" t="s">
        <v>941</v>
      </c>
      <c r="K2336" t="s">
        <v>942</v>
      </c>
      <c r="L2336">
        <v>1348</v>
      </c>
      <c r="N2336">
        <v>1009</v>
      </c>
      <c r="O2336" t="s">
        <v>29</v>
      </c>
      <c r="P2336" t="s">
        <v>29</v>
      </c>
      <c r="Q2336">
        <v>1000</v>
      </c>
      <c r="W2336">
        <v>0</v>
      </c>
      <c r="X2336">
        <v>728140085</v>
      </c>
      <c r="Y2336">
        <v>6.7000000000000004E-2</v>
      </c>
      <c r="AA2336">
        <v>60221.13</v>
      </c>
      <c r="AB2336">
        <v>0</v>
      </c>
      <c r="AC2336">
        <v>0</v>
      </c>
      <c r="AD2336">
        <v>0</v>
      </c>
      <c r="AE2336">
        <v>15481.01</v>
      </c>
      <c r="AF2336">
        <v>0</v>
      </c>
      <c r="AG2336">
        <v>0</v>
      </c>
      <c r="AH2336">
        <v>0</v>
      </c>
      <c r="AI2336">
        <v>3.89</v>
      </c>
      <c r="AJ2336">
        <v>1</v>
      </c>
      <c r="AK2336">
        <v>1</v>
      </c>
      <c r="AL2336">
        <v>1</v>
      </c>
      <c r="AN2336">
        <v>0</v>
      </c>
      <c r="AO2336">
        <v>1</v>
      </c>
      <c r="AP2336">
        <v>0</v>
      </c>
      <c r="AQ2336">
        <v>0</v>
      </c>
      <c r="AR2336">
        <v>0</v>
      </c>
      <c r="AS2336" t="s">
        <v>3</v>
      </c>
      <c r="AT2336">
        <v>6.7000000000000004E-2</v>
      </c>
      <c r="AU2336" t="s">
        <v>3</v>
      </c>
      <c r="AV2336">
        <v>0</v>
      </c>
      <c r="AW2336">
        <v>2</v>
      </c>
      <c r="AX2336">
        <v>35814582</v>
      </c>
      <c r="AY2336">
        <v>1</v>
      </c>
      <c r="AZ2336">
        <v>0</v>
      </c>
      <c r="BA2336">
        <v>2310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CX2336">
        <f>Y2336*Source!I2306</f>
        <v>7.5040000000000003E-3</v>
      </c>
      <c r="CY2336">
        <f t="shared" si="386"/>
        <v>60221.13</v>
      </c>
      <c r="CZ2336">
        <f t="shared" si="387"/>
        <v>15481.01</v>
      </c>
      <c r="DA2336">
        <f t="shared" si="388"/>
        <v>3.89</v>
      </c>
      <c r="DB2336">
        <f t="shared" si="384"/>
        <v>1037.23</v>
      </c>
      <c r="DC2336">
        <f t="shared" si="385"/>
        <v>0</v>
      </c>
    </row>
    <row r="2337" spans="1:107">
      <c r="A2337">
        <f>ROW(Source!A2306)</f>
        <v>2306</v>
      </c>
      <c r="B2337">
        <v>35806607</v>
      </c>
      <c r="C2337">
        <v>35814560</v>
      </c>
      <c r="D2337">
        <v>29149868</v>
      </c>
      <c r="E2337">
        <v>1</v>
      </c>
      <c r="F2337">
        <v>1</v>
      </c>
      <c r="G2337">
        <v>1</v>
      </c>
      <c r="H2337">
        <v>3</v>
      </c>
      <c r="I2337" t="s">
        <v>943</v>
      </c>
      <c r="J2337" t="s">
        <v>944</v>
      </c>
      <c r="K2337" t="s">
        <v>945</v>
      </c>
      <c r="L2337">
        <v>1339</v>
      </c>
      <c r="N2337">
        <v>1007</v>
      </c>
      <c r="O2337" t="s">
        <v>638</v>
      </c>
      <c r="P2337" t="s">
        <v>638</v>
      </c>
      <c r="Q2337">
        <v>1</v>
      </c>
      <c r="W2337">
        <v>0</v>
      </c>
      <c r="X2337">
        <v>-1546867598</v>
      </c>
      <c r="Y2337">
        <v>4.4000000000000003E-3</v>
      </c>
      <c r="AA2337">
        <v>495.28</v>
      </c>
      <c r="AB2337">
        <v>0</v>
      </c>
      <c r="AC2337">
        <v>0</v>
      </c>
      <c r="AD2337">
        <v>0</v>
      </c>
      <c r="AE2337">
        <v>74.59</v>
      </c>
      <c r="AF2337">
        <v>0</v>
      </c>
      <c r="AG2337">
        <v>0</v>
      </c>
      <c r="AH2337">
        <v>0</v>
      </c>
      <c r="AI2337">
        <v>6.64</v>
      </c>
      <c r="AJ2337">
        <v>1</v>
      </c>
      <c r="AK2337">
        <v>1</v>
      </c>
      <c r="AL2337">
        <v>1</v>
      </c>
      <c r="AN2337">
        <v>0</v>
      </c>
      <c r="AO2337">
        <v>1</v>
      </c>
      <c r="AP2337">
        <v>0</v>
      </c>
      <c r="AQ2337">
        <v>0</v>
      </c>
      <c r="AR2337">
        <v>0</v>
      </c>
      <c r="AS2337" t="s">
        <v>3</v>
      </c>
      <c r="AT2337">
        <v>4.4000000000000003E-3</v>
      </c>
      <c r="AU2337" t="s">
        <v>3</v>
      </c>
      <c r="AV2337">
        <v>0</v>
      </c>
      <c r="AW2337">
        <v>2</v>
      </c>
      <c r="AX2337">
        <v>35814583</v>
      </c>
      <c r="AY2337">
        <v>1</v>
      </c>
      <c r="AZ2337">
        <v>0</v>
      </c>
      <c r="BA2337">
        <v>2311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CX2337">
        <f>Y2337*Source!I2306</f>
        <v>4.9280000000000005E-4</v>
      </c>
      <c r="CY2337">
        <f t="shared" si="386"/>
        <v>495.28</v>
      </c>
      <c r="CZ2337">
        <f t="shared" si="387"/>
        <v>74.59</v>
      </c>
      <c r="DA2337">
        <f t="shared" si="388"/>
        <v>6.64</v>
      </c>
      <c r="DB2337">
        <f t="shared" si="384"/>
        <v>0.33</v>
      </c>
      <c r="DC2337">
        <f t="shared" si="385"/>
        <v>0</v>
      </c>
    </row>
    <row r="2338" spans="1:107">
      <c r="A2338">
        <f>ROW(Source!A2306)</f>
        <v>2306</v>
      </c>
      <c r="B2338">
        <v>35806607</v>
      </c>
      <c r="C2338">
        <v>35814560</v>
      </c>
      <c r="D2338">
        <v>29150040</v>
      </c>
      <c r="E2338">
        <v>1</v>
      </c>
      <c r="F2338">
        <v>1</v>
      </c>
      <c r="G2338">
        <v>1</v>
      </c>
      <c r="H2338">
        <v>3</v>
      </c>
      <c r="I2338" t="s">
        <v>757</v>
      </c>
      <c r="J2338" t="s">
        <v>879</v>
      </c>
      <c r="K2338" t="s">
        <v>759</v>
      </c>
      <c r="L2338">
        <v>1339</v>
      </c>
      <c r="N2338">
        <v>1007</v>
      </c>
      <c r="O2338" t="s">
        <v>638</v>
      </c>
      <c r="P2338" t="s">
        <v>638</v>
      </c>
      <c r="Q2338">
        <v>1</v>
      </c>
      <c r="W2338">
        <v>0</v>
      </c>
      <c r="X2338">
        <v>693153122</v>
      </c>
      <c r="Y2338">
        <v>0.24</v>
      </c>
      <c r="AA2338">
        <v>22.2</v>
      </c>
      <c r="AB2338">
        <v>0</v>
      </c>
      <c r="AC2338">
        <v>0</v>
      </c>
      <c r="AD2338">
        <v>0</v>
      </c>
      <c r="AE2338">
        <v>2.44</v>
      </c>
      <c r="AF2338">
        <v>0</v>
      </c>
      <c r="AG2338">
        <v>0</v>
      </c>
      <c r="AH2338">
        <v>0</v>
      </c>
      <c r="AI2338">
        <v>9.1</v>
      </c>
      <c r="AJ2338">
        <v>1</v>
      </c>
      <c r="AK2338">
        <v>1</v>
      </c>
      <c r="AL2338">
        <v>1</v>
      </c>
      <c r="AN2338">
        <v>0</v>
      </c>
      <c r="AO2338">
        <v>1</v>
      </c>
      <c r="AP2338">
        <v>0</v>
      </c>
      <c r="AQ2338">
        <v>0</v>
      </c>
      <c r="AR2338">
        <v>0</v>
      </c>
      <c r="AS2338" t="s">
        <v>3</v>
      </c>
      <c r="AT2338">
        <v>0.24</v>
      </c>
      <c r="AU2338" t="s">
        <v>3</v>
      </c>
      <c r="AV2338">
        <v>0</v>
      </c>
      <c r="AW2338">
        <v>2</v>
      </c>
      <c r="AX2338">
        <v>35814584</v>
      </c>
      <c r="AY2338">
        <v>1</v>
      </c>
      <c r="AZ2338">
        <v>0</v>
      </c>
      <c r="BA2338">
        <v>2312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CX2338">
        <f>Y2338*Source!I2306</f>
        <v>2.6880000000000001E-2</v>
      </c>
      <c r="CY2338">
        <f t="shared" si="386"/>
        <v>22.2</v>
      </c>
      <c r="CZ2338">
        <f t="shared" si="387"/>
        <v>2.44</v>
      </c>
      <c r="DA2338">
        <f t="shared" si="388"/>
        <v>9.1</v>
      </c>
      <c r="DB2338">
        <f t="shared" si="384"/>
        <v>0.59</v>
      </c>
      <c r="DC2338">
        <f t="shared" si="385"/>
        <v>0</v>
      </c>
    </row>
    <row r="2339" spans="1:107">
      <c r="A2339">
        <f>ROW(Source!A2307)</f>
        <v>2307</v>
      </c>
      <c r="B2339">
        <v>35806607</v>
      </c>
      <c r="C2339">
        <v>35814585</v>
      </c>
      <c r="D2339">
        <v>29364679</v>
      </c>
      <c r="E2339">
        <v>1</v>
      </c>
      <c r="F2339">
        <v>1</v>
      </c>
      <c r="G2339">
        <v>1</v>
      </c>
      <c r="H2339">
        <v>1</v>
      </c>
      <c r="I2339" t="s">
        <v>799</v>
      </c>
      <c r="J2339" t="s">
        <v>3</v>
      </c>
      <c r="K2339" t="s">
        <v>800</v>
      </c>
      <c r="L2339">
        <v>1369</v>
      </c>
      <c r="N2339">
        <v>1013</v>
      </c>
      <c r="O2339" t="s">
        <v>583</v>
      </c>
      <c r="P2339" t="s">
        <v>583</v>
      </c>
      <c r="Q2339">
        <v>1</v>
      </c>
      <c r="W2339">
        <v>0</v>
      </c>
      <c r="X2339">
        <v>931378261</v>
      </c>
      <c r="Y2339">
        <v>74.73</v>
      </c>
      <c r="AA2339">
        <v>0</v>
      </c>
      <c r="AB2339">
        <v>0</v>
      </c>
      <c r="AC2339">
        <v>0</v>
      </c>
      <c r="AD2339">
        <v>329.2</v>
      </c>
      <c r="AE2339">
        <v>0</v>
      </c>
      <c r="AF2339">
        <v>0</v>
      </c>
      <c r="AG2339">
        <v>0</v>
      </c>
      <c r="AH2339">
        <v>329.2</v>
      </c>
      <c r="AI2339">
        <v>1</v>
      </c>
      <c r="AJ2339">
        <v>1</v>
      </c>
      <c r="AK2339">
        <v>1</v>
      </c>
      <c r="AL2339">
        <v>1</v>
      </c>
      <c r="AN2339">
        <v>0</v>
      </c>
      <c r="AO2339">
        <v>1</v>
      </c>
      <c r="AP2339">
        <v>0</v>
      </c>
      <c r="AQ2339">
        <v>0</v>
      </c>
      <c r="AR2339">
        <v>0</v>
      </c>
      <c r="AS2339" t="s">
        <v>3</v>
      </c>
      <c r="AT2339">
        <v>74.73</v>
      </c>
      <c r="AU2339" t="s">
        <v>3</v>
      </c>
      <c r="AV2339">
        <v>1</v>
      </c>
      <c r="AW2339">
        <v>2</v>
      </c>
      <c r="AX2339">
        <v>35814596</v>
      </c>
      <c r="AY2339">
        <v>2</v>
      </c>
      <c r="AZ2339">
        <v>131072</v>
      </c>
      <c r="BA2339">
        <v>2313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CX2339">
        <f>Y2339*Source!I2307</f>
        <v>1.4946000000000002</v>
      </c>
      <c r="CY2339">
        <f>AD2339</f>
        <v>329.2</v>
      </c>
      <c r="CZ2339">
        <f>AH2339</f>
        <v>329.2</v>
      </c>
      <c r="DA2339">
        <f>AL2339</f>
        <v>1</v>
      </c>
      <c r="DB2339">
        <f t="shared" si="384"/>
        <v>24601.119999999999</v>
      </c>
      <c r="DC2339">
        <f t="shared" si="385"/>
        <v>0</v>
      </c>
    </row>
    <row r="2340" spans="1:107">
      <c r="A2340">
        <f>ROW(Source!A2307)</f>
        <v>2307</v>
      </c>
      <c r="B2340">
        <v>35806607</v>
      </c>
      <c r="C2340">
        <v>35814585</v>
      </c>
      <c r="D2340">
        <v>121548</v>
      </c>
      <c r="E2340">
        <v>1</v>
      </c>
      <c r="F2340">
        <v>1</v>
      </c>
      <c r="G2340">
        <v>1</v>
      </c>
      <c r="H2340">
        <v>1</v>
      </c>
      <c r="I2340" t="s">
        <v>34</v>
      </c>
      <c r="J2340" t="s">
        <v>3</v>
      </c>
      <c r="K2340" t="s">
        <v>584</v>
      </c>
      <c r="L2340">
        <v>608254</v>
      </c>
      <c r="N2340">
        <v>1013</v>
      </c>
      <c r="O2340" t="s">
        <v>585</v>
      </c>
      <c r="P2340" t="s">
        <v>585</v>
      </c>
      <c r="Q2340">
        <v>1</v>
      </c>
      <c r="W2340">
        <v>0</v>
      </c>
      <c r="X2340">
        <v>-185737400</v>
      </c>
      <c r="Y2340">
        <v>0.51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1</v>
      </c>
      <c r="AJ2340">
        <v>1</v>
      </c>
      <c r="AK2340">
        <v>1</v>
      </c>
      <c r="AL2340">
        <v>1</v>
      </c>
      <c r="AN2340">
        <v>0</v>
      </c>
      <c r="AO2340">
        <v>1</v>
      </c>
      <c r="AP2340">
        <v>0</v>
      </c>
      <c r="AQ2340">
        <v>0</v>
      </c>
      <c r="AR2340">
        <v>0</v>
      </c>
      <c r="AS2340" t="s">
        <v>3</v>
      </c>
      <c r="AT2340">
        <v>0.51</v>
      </c>
      <c r="AU2340" t="s">
        <v>3</v>
      </c>
      <c r="AV2340">
        <v>2</v>
      </c>
      <c r="AW2340">
        <v>2</v>
      </c>
      <c r="AX2340">
        <v>35814597</v>
      </c>
      <c r="AY2340">
        <v>1</v>
      </c>
      <c r="AZ2340">
        <v>0</v>
      </c>
      <c r="BA2340">
        <v>2314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CX2340">
        <f>Y2340*Source!I2307</f>
        <v>1.0200000000000001E-2</v>
      </c>
      <c r="CY2340">
        <f>AD2340</f>
        <v>0</v>
      </c>
      <c r="CZ2340">
        <f>AH2340</f>
        <v>0</v>
      </c>
      <c r="DA2340">
        <f>AL2340</f>
        <v>1</v>
      </c>
      <c r="DB2340">
        <f t="shared" si="384"/>
        <v>0</v>
      </c>
      <c r="DC2340">
        <f t="shared" si="385"/>
        <v>0</v>
      </c>
    </row>
    <row r="2341" spans="1:107">
      <c r="A2341">
        <f>ROW(Source!A2307)</f>
        <v>2307</v>
      </c>
      <c r="B2341">
        <v>35806607</v>
      </c>
      <c r="C2341">
        <v>35814585</v>
      </c>
      <c r="D2341">
        <v>29172362</v>
      </c>
      <c r="E2341">
        <v>1</v>
      </c>
      <c r="F2341">
        <v>1</v>
      </c>
      <c r="G2341">
        <v>1</v>
      </c>
      <c r="H2341">
        <v>2</v>
      </c>
      <c r="I2341" t="s">
        <v>801</v>
      </c>
      <c r="J2341" t="s">
        <v>802</v>
      </c>
      <c r="K2341" t="s">
        <v>803</v>
      </c>
      <c r="L2341">
        <v>1368</v>
      </c>
      <c r="N2341">
        <v>1011</v>
      </c>
      <c r="O2341" t="s">
        <v>589</v>
      </c>
      <c r="P2341" t="s">
        <v>589</v>
      </c>
      <c r="Q2341">
        <v>1</v>
      </c>
      <c r="W2341">
        <v>0</v>
      </c>
      <c r="X2341">
        <v>2071614860</v>
      </c>
      <c r="Y2341">
        <v>0.51</v>
      </c>
      <c r="AA2341">
        <v>0</v>
      </c>
      <c r="AB2341">
        <v>1113.56</v>
      </c>
      <c r="AC2341">
        <v>447.93</v>
      </c>
      <c r="AD2341">
        <v>0</v>
      </c>
      <c r="AE2341">
        <v>0</v>
      </c>
      <c r="AF2341">
        <v>134.65</v>
      </c>
      <c r="AG2341">
        <v>13.5</v>
      </c>
      <c r="AH2341">
        <v>0</v>
      </c>
      <c r="AI2341">
        <v>1</v>
      </c>
      <c r="AJ2341">
        <v>8.27</v>
      </c>
      <c r="AK2341">
        <v>33.18</v>
      </c>
      <c r="AL2341">
        <v>1</v>
      </c>
      <c r="AN2341">
        <v>0</v>
      </c>
      <c r="AO2341">
        <v>1</v>
      </c>
      <c r="AP2341">
        <v>0</v>
      </c>
      <c r="AQ2341">
        <v>0</v>
      </c>
      <c r="AR2341">
        <v>0</v>
      </c>
      <c r="AS2341" t="s">
        <v>3</v>
      </c>
      <c r="AT2341">
        <v>0.51</v>
      </c>
      <c r="AU2341" t="s">
        <v>3</v>
      </c>
      <c r="AV2341">
        <v>0</v>
      </c>
      <c r="AW2341">
        <v>2</v>
      </c>
      <c r="AX2341">
        <v>35814598</v>
      </c>
      <c r="AY2341">
        <v>1</v>
      </c>
      <c r="AZ2341">
        <v>0</v>
      </c>
      <c r="BA2341">
        <v>2315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CX2341">
        <f>Y2341*Source!I2307</f>
        <v>1.0200000000000001E-2</v>
      </c>
      <c r="CY2341">
        <f>AB2341</f>
        <v>1113.56</v>
      </c>
      <c r="CZ2341">
        <f>AF2341</f>
        <v>134.65</v>
      </c>
      <c r="DA2341">
        <f>AJ2341</f>
        <v>8.27</v>
      </c>
      <c r="DB2341">
        <f t="shared" si="384"/>
        <v>68.67</v>
      </c>
      <c r="DC2341">
        <f t="shared" si="385"/>
        <v>6.89</v>
      </c>
    </row>
    <row r="2342" spans="1:107">
      <c r="A2342">
        <f>ROW(Source!A2307)</f>
        <v>2307</v>
      </c>
      <c r="B2342">
        <v>35806607</v>
      </c>
      <c r="C2342">
        <v>35814585</v>
      </c>
      <c r="D2342">
        <v>29174500</v>
      </c>
      <c r="E2342">
        <v>1</v>
      </c>
      <c r="F2342">
        <v>1</v>
      </c>
      <c r="G2342">
        <v>1</v>
      </c>
      <c r="H2342">
        <v>2</v>
      </c>
      <c r="I2342" t="s">
        <v>682</v>
      </c>
      <c r="J2342" t="s">
        <v>683</v>
      </c>
      <c r="K2342" t="s">
        <v>684</v>
      </c>
      <c r="L2342">
        <v>1368</v>
      </c>
      <c r="N2342">
        <v>1011</v>
      </c>
      <c r="O2342" t="s">
        <v>589</v>
      </c>
      <c r="P2342" t="s">
        <v>589</v>
      </c>
      <c r="Q2342">
        <v>1</v>
      </c>
      <c r="W2342">
        <v>0</v>
      </c>
      <c r="X2342">
        <v>-239831557</v>
      </c>
      <c r="Y2342">
        <v>16.38</v>
      </c>
      <c r="AA2342">
        <v>0</v>
      </c>
      <c r="AB2342">
        <v>7.33</v>
      </c>
      <c r="AC2342">
        <v>0</v>
      </c>
      <c r="AD2342">
        <v>0</v>
      </c>
      <c r="AE2342">
        <v>0</v>
      </c>
      <c r="AF2342">
        <v>1.95</v>
      </c>
      <c r="AG2342">
        <v>0</v>
      </c>
      <c r="AH2342">
        <v>0</v>
      </c>
      <c r="AI2342">
        <v>1</v>
      </c>
      <c r="AJ2342">
        <v>3.76</v>
      </c>
      <c r="AK2342">
        <v>33.18</v>
      </c>
      <c r="AL2342">
        <v>1</v>
      </c>
      <c r="AN2342">
        <v>0</v>
      </c>
      <c r="AO2342">
        <v>1</v>
      </c>
      <c r="AP2342">
        <v>0</v>
      </c>
      <c r="AQ2342">
        <v>0</v>
      </c>
      <c r="AR2342">
        <v>0</v>
      </c>
      <c r="AS2342" t="s">
        <v>3</v>
      </c>
      <c r="AT2342">
        <v>16.38</v>
      </c>
      <c r="AU2342" t="s">
        <v>3</v>
      </c>
      <c r="AV2342">
        <v>0</v>
      </c>
      <c r="AW2342">
        <v>2</v>
      </c>
      <c r="AX2342">
        <v>35814599</v>
      </c>
      <c r="AY2342">
        <v>1</v>
      </c>
      <c r="AZ2342">
        <v>0</v>
      </c>
      <c r="BA2342">
        <v>2316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CX2342">
        <f>Y2342*Source!I2307</f>
        <v>0.3276</v>
      </c>
      <c r="CY2342">
        <f>AB2342</f>
        <v>7.33</v>
      </c>
      <c r="CZ2342">
        <f>AF2342</f>
        <v>1.95</v>
      </c>
      <c r="DA2342">
        <f>AJ2342</f>
        <v>3.76</v>
      </c>
      <c r="DB2342">
        <f t="shared" si="384"/>
        <v>31.94</v>
      </c>
      <c r="DC2342">
        <f t="shared" si="385"/>
        <v>0</v>
      </c>
    </row>
    <row r="2343" spans="1:107">
      <c r="A2343">
        <f>ROW(Source!A2307)</f>
        <v>2307</v>
      </c>
      <c r="B2343">
        <v>35806607</v>
      </c>
      <c r="C2343">
        <v>35814585</v>
      </c>
      <c r="D2343">
        <v>29174913</v>
      </c>
      <c r="E2343">
        <v>1</v>
      </c>
      <c r="F2343">
        <v>1</v>
      </c>
      <c r="G2343">
        <v>1</v>
      </c>
      <c r="H2343">
        <v>2</v>
      </c>
      <c r="I2343" t="s">
        <v>601</v>
      </c>
      <c r="J2343" t="s">
        <v>602</v>
      </c>
      <c r="K2343" t="s">
        <v>603</v>
      </c>
      <c r="L2343">
        <v>1368</v>
      </c>
      <c r="N2343">
        <v>1011</v>
      </c>
      <c r="O2343" t="s">
        <v>589</v>
      </c>
      <c r="P2343" t="s">
        <v>589</v>
      </c>
      <c r="Q2343">
        <v>1</v>
      </c>
      <c r="W2343">
        <v>0</v>
      </c>
      <c r="X2343">
        <v>458544584</v>
      </c>
      <c r="Y2343">
        <v>0.51</v>
      </c>
      <c r="AA2343">
        <v>0</v>
      </c>
      <c r="AB2343">
        <v>932.72</v>
      </c>
      <c r="AC2343">
        <v>384.89</v>
      </c>
      <c r="AD2343">
        <v>0</v>
      </c>
      <c r="AE2343">
        <v>0</v>
      </c>
      <c r="AF2343">
        <v>87.17</v>
      </c>
      <c r="AG2343">
        <v>11.6</v>
      </c>
      <c r="AH2343">
        <v>0</v>
      </c>
      <c r="AI2343">
        <v>1</v>
      </c>
      <c r="AJ2343">
        <v>10.7</v>
      </c>
      <c r="AK2343">
        <v>33.18</v>
      </c>
      <c r="AL2343">
        <v>1</v>
      </c>
      <c r="AN2343">
        <v>0</v>
      </c>
      <c r="AO2343">
        <v>1</v>
      </c>
      <c r="AP2343">
        <v>0</v>
      </c>
      <c r="AQ2343">
        <v>0</v>
      </c>
      <c r="AR2343">
        <v>0</v>
      </c>
      <c r="AS2343" t="s">
        <v>3</v>
      </c>
      <c r="AT2343">
        <v>0.51</v>
      </c>
      <c r="AU2343" t="s">
        <v>3</v>
      </c>
      <c r="AV2343">
        <v>0</v>
      </c>
      <c r="AW2343">
        <v>2</v>
      </c>
      <c r="AX2343">
        <v>35814600</v>
      </c>
      <c r="AY2343">
        <v>1</v>
      </c>
      <c r="AZ2343">
        <v>0</v>
      </c>
      <c r="BA2343">
        <v>2317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CX2343">
        <f>Y2343*Source!I2307</f>
        <v>1.0200000000000001E-2</v>
      </c>
      <c r="CY2343">
        <f>AB2343</f>
        <v>932.72</v>
      </c>
      <c r="CZ2343">
        <f>AF2343</f>
        <v>87.17</v>
      </c>
      <c r="DA2343">
        <f>AJ2343</f>
        <v>10.7</v>
      </c>
      <c r="DB2343">
        <f t="shared" ref="DB2343:DB2374" si="389">ROUND(ROUND(AT2343*CZ2343,2),2)</f>
        <v>44.46</v>
      </c>
      <c r="DC2343">
        <f t="shared" ref="DC2343:DC2374" si="390">ROUND(ROUND(AT2343*AG2343,2),2)</f>
        <v>5.92</v>
      </c>
    </row>
    <row r="2344" spans="1:107">
      <c r="A2344">
        <f>ROW(Source!A2307)</f>
        <v>2307</v>
      </c>
      <c r="B2344">
        <v>35806607</v>
      </c>
      <c r="C2344">
        <v>35814585</v>
      </c>
      <c r="D2344">
        <v>29114269</v>
      </c>
      <c r="E2344">
        <v>1</v>
      </c>
      <c r="F2344">
        <v>1</v>
      </c>
      <c r="G2344">
        <v>1</v>
      </c>
      <c r="H2344">
        <v>3</v>
      </c>
      <c r="I2344" t="s">
        <v>946</v>
      </c>
      <c r="J2344" t="s">
        <v>947</v>
      </c>
      <c r="K2344" t="s">
        <v>948</v>
      </c>
      <c r="L2344">
        <v>1348</v>
      </c>
      <c r="N2344">
        <v>1009</v>
      </c>
      <c r="O2344" t="s">
        <v>29</v>
      </c>
      <c r="P2344" t="s">
        <v>29</v>
      </c>
      <c r="Q2344">
        <v>1000</v>
      </c>
      <c r="W2344">
        <v>0</v>
      </c>
      <c r="X2344">
        <v>2140487653</v>
      </c>
      <c r="Y2344">
        <v>3.0599999999999998E-3</v>
      </c>
      <c r="AA2344">
        <v>113610.11</v>
      </c>
      <c r="AB2344">
        <v>0</v>
      </c>
      <c r="AC2344">
        <v>0</v>
      </c>
      <c r="AD2344">
        <v>0</v>
      </c>
      <c r="AE2344">
        <v>12429.99</v>
      </c>
      <c r="AF2344">
        <v>0</v>
      </c>
      <c r="AG2344">
        <v>0</v>
      </c>
      <c r="AH2344">
        <v>0</v>
      </c>
      <c r="AI2344">
        <v>9.14</v>
      </c>
      <c r="AJ2344">
        <v>1</v>
      </c>
      <c r="AK2344">
        <v>1</v>
      </c>
      <c r="AL2344">
        <v>1</v>
      </c>
      <c r="AN2344">
        <v>0</v>
      </c>
      <c r="AO2344">
        <v>1</v>
      </c>
      <c r="AP2344">
        <v>0</v>
      </c>
      <c r="AQ2344">
        <v>0</v>
      </c>
      <c r="AR2344">
        <v>0</v>
      </c>
      <c r="AS2344" t="s">
        <v>3</v>
      </c>
      <c r="AT2344">
        <v>3.0599999999999998E-3</v>
      </c>
      <c r="AU2344" t="s">
        <v>3</v>
      </c>
      <c r="AV2344">
        <v>0</v>
      </c>
      <c r="AW2344">
        <v>2</v>
      </c>
      <c r="AX2344">
        <v>35814601</v>
      </c>
      <c r="AY2344">
        <v>1</v>
      </c>
      <c r="AZ2344">
        <v>0</v>
      </c>
      <c r="BA2344">
        <v>2318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CX2344">
        <f>Y2344*Source!I2307</f>
        <v>6.1199999999999997E-5</v>
      </c>
      <c r="CY2344">
        <f>AA2344</f>
        <v>113610.11</v>
      </c>
      <c r="CZ2344">
        <f>AE2344</f>
        <v>12429.99</v>
      </c>
      <c r="DA2344">
        <f>AI2344</f>
        <v>9.14</v>
      </c>
      <c r="DB2344">
        <f t="shared" si="389"/>
        <v>38.04</v>
      </c>
      <c r="DC2344">
        <f t="shared" si="390"/>
        <v>0</v>
      </c>
    </row>
    <row r="2345" spans="1:107">
      <c r="A2345">
        <f>ROW(Source!A2307)</f>
        <v>2307</v>
      </c>
      <c r="B2345">
        <v>35806607</v>
      </c>
      <c r="C2345">
        <v>35814585</v>
      </c>
      <c r="D2345">
        <v>29110838</v>
      </c>
      <c r="E2345">
        <v>1</v>
      </c>
      <c r="F2345">
        <v>1</v>
      </c>
      <c r="G2345">
        <v>1</v>
      </c>
      <c r="H2345">
        <v>3</v>
      </c>
      <c r="I2345" t="s">
        <v>807</v>
      </c>
      <c r="J2345" t="s">
        <v>808</v>
      </c>
      <c r="K2345" t="s">
        <v>809</v>
      </c>
      <c r="L2345">
        <v>1346</v>
      </c>
      <c r="N2345">
        <v>1009</v>
      </c>
      <c r="O2345" t="s">
        <v>170</v>
      </c>
      <c r="P2345" t="s">
        <v>170</v>
      </c>
      <c r="Q2345">
        <v>1</v>
      </c>
      <c r="W2345">
        <v>0</v>
      </c>
      <c r="X2345">
        <v>-667794164</v>
      </c>
      <c r="Y2345">
        <v>0.31</v>
      </c>
      <c r="AA2345">
        <v>100.04</v>
      </c>
      <c r="AB2345">
        <v>0</v>
      </c>
      <c r="AC2345">
        <v>0</v>
      </c>
      <c r="AD2345">
        <v>0</v>
      </c>
      <c r="AE2345">
        <v>30.5</v>
      </c>
      <c r="AF2345">
        <v>0</v>
      </c>
      <c r="AG2345">
        <v>0</v>
      </c>
      <c r="AH2345">
        <v>0</v>
      </c>
      <c r="AI2345">
        <v>3.28</v>
      </c>
      <c r="AJ2345">
        <v>1</v>
      </c>
      <c r="AK2345">
        <v>1</v>
      </c>
      <c r="AL2345">
        <v>1</v>
      </c>
      <c r="AN2345">
        <v>0</v>
      </c>
      <c r="AO2345">
        <v>1</v>
      </c>
      <c r="AP2345">
        <v>0</v>
      </c>
      <c r="AQ2345">
        <v>0</v>
      </c>
      <c r="AR2345">
        <v>0</v>
      </c>
      <c r="AS2345" t="s">
        <v>3</v>
      </c>
      <c r="AT2345">
        <v>0.31</v>
      </c>
      <c r="AU2345" t="s">
        <v>3</v>
      </c>
      <c r="AV2345">
        <v>0</v>
      </c>
      <c r="AW2345">
        <v>2</v>
      </c>
      <c r="AX2345">
        <v>35814602</v>
      </c>
      <c r="AY2345">
        <v>1</v>
      </c>
      <c r="AZ2345">
        <v>0</v>
      </c>
      <c r="BA2345">
        <v>2319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CX2345">
        <f>Y2345*Source!I2307</f>
        <v>6.1999999999999998E-3</v>
      </c>
      <c r="CY2345">
        <f>AA2345</f>
        <v>100.04</v>
      </c>
      <c r="CZ2345">
        <f>AE2345</f>
        <v>30.5</v>
      </c>
      <c r="DA2345">
        <f>AI2345</f>
        <v>3.28</v>
      </c>
      <c r="DB2345">
        <f t="shared" si="389"/>
        <v>9.4600000000000009</v>
      </c>
      <c r="DC2345">
        <f t="shared" si="390"/>
        <v>0</v>
      </c>
    </row>
    <row r="2346" spans="1:107">
      <c r="A2346">
        <f>ROW(Source!A2307)</f>
        <v>2307</v>
      </c>
      <c r="B2346">
        <v>35806607</v>
      </c>
      <c r="C2346">
        <v>35814585</v>
      </c>
      <c r="D2346">
        <v>29114470</v>
      </c>
      <c r="E2346">
        <v>1</v>
      </c>
      <c r="F2346">
        <v>1</v>
      </c>
      <c r="G2346">
        <v>1</v>
      </c>
      <c r="H2346">
        <v>3</v>
      </c>
      <c r="I2346" t="s">
        <v>350</v>
      </c>
      <c r="J2346" t="s">
        <v>352</v>
      </c>
      <c r="K2346" t="s">
        <v>351</v>
      </c>
      <c r="L2346">
        <v>1355</v>
      </c>
      <c r="N2346">
        <v>1010</v>
      </c>
      <c r="O2346" t="s">
        <v>61</v>
      </c>
      <c r="P2346" t="s">
        <v>61</v>
      </c>
      <c r="Q2346">
        <v>100</v>
      </c>
      <c r="W2346">
        <v>0</v>
      </c>
      <c r="X2346">
        <v>-228248654</v>
      </c>
      <c r="Y2346">
        <v>4.08</v>
      </c>
      <c r="AA2346">
        <v>55.19</v>
      </c>
      <c r="AB2346">
        <v>0</v>
      </c>
      <c r="AC2346">
        <v>0</v>
      </c>
      <c r="AD2346">
        <v>0</v>
      </c>
      <c r="AE2346">
        <v>86.24</v>
      </c>
      <c r="AF2346">
        <v>0</v>
      </c>
      <c r="AG2346">
        <v>0</v>
      </c>
      <c r="AH2346">
        <v>0</v>
      </c>
      <c r="AI2346">
        <v>0.64</v>
      </c>
      <c r="AJ2346">
        <v>1</v>
      </c>
      <c r="AK2346">
        <v>1</v>
      </c>
      <c r="AL2346">
        <v>1</v>
      </c>
      <c r="AN2346">
        <v>0</v>
      </c>
      <c r="AO2346">
        <v>1</v>
      </c>
      <c r="AP2346">
        <v>0</v>
      </c>
      <c r="AQ2346">
        <v>0</v>
      </c>
      <c r="AR2346">
        <v>0</v>
      </c>
      <c r="AS2346" t="s">
        <v>3</v>
      </c>
      <c r="AT2346">
        <v>4.08</v>
      </c>
      <c r="AU2346" t="s">
        <v>3</v>
      </c>
      <c r="AV2346">
        <v>0</v>
      </c>
      <c r="AW2346">
        <v>2</v>
      </c>
      <c r="AX2346">
        <v>35814603</v>
      </c>
      <c r="AY2346">
        <v>1</v>
      </c>
      <c r="AZ2346">
        <v>0</v>
      </c>
      <c r="BA2346">
        <v>2320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CX2346">
        <f>Y2346*Source!I2307</f>
        <v>8.1600000000000006E-2</v>
      </c>
      <c r="CY2346">
        <f>AA2346</f>
        <v>55.19</v>
      </c>
      <c r="CZ2346">
        <f>AE2346</f>
        <v>86.24</v>
      </c>
      <c r="DA2346">
        <f>AI2346</f>
        <v>0.64</v>
      </c>
      <c r="DB2346">
        <f t="shared" si="389"/>
        <v>351.86</v>
      </c>
      <c r="DC2346">
        <f t="shared" si="390"/>
        <v>0</v>
      </c>
    </row>
    <row r="2347" spans="1:107">
      <c r="A2347">
        <f>ROW(Source!A2307)</f>
        <v>2307</v>
      </c>
      <c r="B2347">
        <v>35806607</v>
      </c>
      <c r="C2347">
        <v>35814585</v>
      </c>
      <c r="D2347">
        <v>29164111</v>
      </c>
      <c r="E2347">
        <v>1</v>
      </c>
      <c r="F2347">
        <v>1</v>
      </c>
      <c r="G2347">
        <v>1</v>
      </c>
      <c r="H2347">
        <v>3</v>
      </c>
      <c r="I2347" t="s">
        <v>847</v>
      </c>
      <c r="J2347" t="s">
        <v>900</v>
      </c>
      <c r="K2347" t="s">
        <v>849</v>
      </c>
      <c r="L2347">
        <v>1355</v>
      </c>
      <c r="N2347">
        <v>1010</v>
      </c>
      <c r="O2347" t="s">
        <v>61</v>
      </c>
      <c r="P2347" t="s">
        <v>61</v>
      </c>
      <c r="Q2347">
        <v>100</v>
      </c>
      <c r="W2347">
        <v>0</v>
      </c>
      <c r="X2347">
        <v>-1689080274</v>
      </c>
      <c r="Y2347">
        <v>1.02</v>
      </c>
      <c r="AA2347">
        <v>783</v>
      </c>
      <c r="AB2347">
        <v>0</v>
      </c>
      <c r="AC2347">
        <v>0</v>
      </c>
      <c r="AD2347">
        <v>0</v>
      </c>
      <c r="AE2347">
        <v>100</v>
      </c>
      <c r="AF2347">
        <v>0</v>
      </c>
      <c r="AG2347">
        <v>0</v>
      </c>
      <c r="AH2347">
        <v>0</v>
      </c>
      <c r="AI2347">
        <v>7.83</v>
      </c>
      <c r="AJ2347">
        <v>1</v>
      </c>
      <c r="AK2347">
        <v>1</v>
      </c>
      <c r="AL2347">
        <v>1</v>
      </c>
      <c r="AN2347">
        <v>0</v>
      </c>
      <c r="AO2347">
        <v>1</v>
      </c>
      <c r="AP2347">
        <v>0</v>
      </c>
      <c r="AQ2347">
        <v>0</v>
      </c>
      <c r="AR2347">
        <v>0</v>
      </c>
      <c r="AS2347" t="s">
        <v>3</v>
      </c>
      <c r="AT2347">
        <v>1.02</v>
      </c>
      <c r="AU2347" t="s">
        <v>3</v>
      </c>
      <c r="AV2347">
        <v>0</v>
      </c>
      <c r="AW2347">
        <v>2</v>
      </c>
      <c r="AX2347">
        <v>35814604</v>
      </c>
      <c r="AY2347">
        <v>1</v>
      </c>
      <c r="AZ2347">
        <v>0</v>
      </c>
      <c r="BA2347">
        <v>2321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CX2347">
        <f>Y2347*Source!I2307</f>
        <v>2.0400000000000001E-2</v>
      </c>
      <c r="CY2347">
        <f>AA2347</f>
        <v>783</v>
      </c>
      <c r="CZ2347">
        <f>AE2347</f>
        <v>100</v>
      </c>
      <c r="DA2347">
        <f>AI2347</f>
        <v>7.83</v>
      </c>
      <c r="DB2347">
        <f t="shared" si="389"/>
        <v>102</v>
      </c>
      <c r="DC2347">
        <f t="shared" si="390"/>
        <v>0</v>
      </c>
    </row>
    <row r="2348" spans="1:107">
      <c r="A2348">
        <f>ROW(Source!A2307)</f>
        <v>2307</v>
      </c>
      <c r="B2348">
        <v>35806607</v>
      </c>
      <c r="C2348">
        <v>35814585</v>
      </c>
      <c r="D2348">
        <v>29171808</v>
      </c>
      <c r="E2348">
        <v>1</v>
      </c>
      <c r="F2348">
        <v>1</v>
      </c>
      <c r="G2348">
        <v>1</v>
      </c>
      <c r="H2348">
        <v>3</v>
      </c>
      <c r="I2348" t="s">
        <v>816</v>
      </c>
      <c r="J2348" t="s">
        <v>817</v>
      </c>
      <c r="K2348" t="s">
        <v>818</v>
      </c>
      <c r="L2348">
        <v>1374</v>
      </c>
      <c r="N2348">
        <v>1013</v>
      </c>
      <c r="O2348" t="s">
        <v>819</v>
      </c>
      <c r="P2348" t="s">
        <v>819</v>
      </c>
      <c r="Q2348">
        <v>1</v>
      </c>
      <c r="W2348">
        <v>0</v>
      </c>
      <c r="X2348">
        <v>-915781824</v>
      </c>
      <c r="Y2348">
        <v>14.83</v>
      </c>
      <c r="AA2348">
        <v>1</v>
      </c>
      <c r="AB2348">
        <v>0</v>
      </c>
      <c r="AC2348">
        <v>0</v>
      </c>
      <c r="AD2348">
        <v>0</v>
      </c>
      <c r="AE2348">
        <v>1</v>
      </c>
      <c r="AF2348">
        <v>0</v>
      </c>
      <c r="AG2348">
        <v>0</v>
      </c>
      <c r="AH2348">
        <v>0</v>
      </c>
      <c r="AI2348">
        <v>1</v>
      </c>
      <c r="AJ2348">
        <v>1</v>
      </c>
      <c r="AK2348">
        <v>1</v>
      </c>
      <c r="AL2348">
        <v>1</v>
      </c>
      <c r="AN2348">
        <v>0</v>
      </c>
      <c r="AO2348">
        <v>1</v>
      </c>
      <c r="AP2348">
        <v>0</v>
      </c>
      <c r="AQ2348">
        <v>0</v>
      </c>
      <c r="AR2348">
        <v>0</v>
      </c>
      <c r="AS2348" t="s">
        <v>3</v>
      </c>
      <c r="AT2348">
        <v>14.83</v>
      </c>
      <c r="AU2348" t="s">
        <v>3</v>
      </c>
      <c r="AV2348">
        <v>0</v>
      </c>
      <c r="AW2348">
        <v>2</v>
      </c>
      <c r="AX2348">
        <v>35814605</v>
      </c>
      <c r="AY2348">
        <v>1</v>
      </c>
      <c r="AZ2348">
        <v>0</v>
      </c>
      <c r="BA2348">
        <v>2322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CX2348">
        <f>Y2348*Source!I2307</f>
        <v>0.29660000000000003</v>
      </c>
      <c r="CY2348">
        <f>AA2348</f>
        <v>1</v>
      </c>
      <c r="CZ2348">
        <f>AE2348</f>
        <v>1</v>
      </c>
      <c r="DA2348">
        <f>AI2348</f>
        <v>1</v>
      </c>
      <c r="DB2348">
        <f t="shared" si="389"/>
        <v>14.83</v>
      </c>
      <c r="DC2348">
        <f t="shared" si="390"/>
        <v>0</v>
      </c>
    </row>
    <row r="2349" spans="1:107">
      <c r="A2349">
        <f>ROW(Source!A2308)</f>
        <v>2308</v>
      </c>
      <c r="B2349">
        <v>35806607</v>
      </c>
      <c r="C2349">
        <v>35814606</v>
      </c>
      <c r="D2349">
        <v>18411117</v>
      </c>
      <c r="E2349">
        <v>1</v>
      </c>
      <c r="F2349">
        <v>1</v>
      </c>
      <c r="G2349">
        <v>1</v>
      </c>
      <c r="H2349">
        <v>1</v>
      </c>
      <c r="I2349" t="s">
        <v>901</v>
      </c>
      <c r="J2349" t="s">
        <v>3</v>
      </c>
      <c r="K2349" t="s">
        <v>902</v>
      </c>
      <c r="L2349">
        <v>1369</v>
      </c>
      <c r="N2349">
        <v>1013</v>
      </c>
      <c r="O2349" t="s">
        <v>583</v>
      </c>
      <c r="P2349" t="s">
        <v>583</v>
      </c>
      <c r="Q2349">
        <v>1</v>
      </c>
      <c r="W2349">
        <v>0</v>
      </c>
      <c r="X2349">
        <v>-1739886638</v>
      </c>
      <c r="Y2349">
        <v>6.55</v>
      </c>
      <c r="AA2349">
        <v>0</v>
      </c>
      <c r="AB2349">
        <v>0</v>
      </c>
      <c r="AC2349">
        <v>0</v>
      </c>
      <c r="AD2349">
        <v>319.24</v>
      </c>
      <c r="AE2349">
        <v>0</v>
      </c>
      <c r="AF2349">
        <v>0</v>
      </c>
      <c r="AG2349">
        <v>0</v>
      </c>
      <c r="AH2349">
        <v>319.24</v>
      </c>
      <c r="AI2349">
        <v>1</v>
      </c>
      <c r="AJ2349">
        <v>1</v>
      </c>
      <c r="AK2349">
        <v>1</v>
      </c>
      <c r="AL2349">
        <v>1</v>
      </c>
      <c r="AN2349">
        <v>0</v>
      </c>
      <c r="AO2349">
        <v>1</v>
      </c>
      <c r="AP2349">
        <v>0</v>
      </c>
      <c r="AQ2349">
        <v>0</v>
      </c>
      <c r="AR2349">
        <v>0</v>
      </c>
      <c r="AS2349" t="s">
        <v>3</v>
      </c>
      <c r="AT2349">
        <v>6.55</v>
      </c>
      <c r="AU2349" t="s">
        <v>3</v>
      </c>
      <c r="AV2349">
        <v>1</v>
      </c>
      <c r="AW2349">
        <v>2</v>
      </c>
      <c r="AX2349">
        <v>35814614</v>
      </c>
      <c r="AY2349">
        <v>2</v>
      </c>
      <c r="AZ2349">
        <v>131072</v>
      </c>
      <c r="BA2349">
        <v>2323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CX2349">
        <f>Y2349*Source!I2308</f>
        <v>2.9474999999999998</v>
      </c>
      <c r="CY2349">
        <f>AD2349</f>
        <v>319.24</v>
      </c>
      <c r="CZ2349">
        <f>AH2349</f>
        <v>319.24</v>
      </c>
      <c r="DA2349">
        <f>AL2349</f>
        <v>1</v>
      </c>
      <c r="DB2349">
        <f t="shared" si="389"/>
        <v>2091.02</v>
      </c>
      <c r="DC2349">
        <f t="shared" si="390"/>
        <v>0</v>
      </c>
    </row>
    <row r="2350" spans="1:107">
      <c r="A2350">
        <f>ROW(Source!A2308)</f>
        <v>2308</v>
      </c>
      <c r="B2350">
        <v>35806607</v>
      </c>
      <c r="C2350">
        <v>35814606</v>
      </c>
      <c r="D2350">
        <v>121548</v>
      </c>
      <c r="E2350">
        <v>1</v>
      </c>
      <c r="F2350">
        <v>1</v>
      </c>
      <c r="G2350">
        <v>1</v>
      </c>
      <c r="H2350">
        <v>1</v>
      </c>
      <c r="I2350" t="s">
        <v>34</v>
      </c>
      <c r="J2350" t="s">
        <v>3</v>
      </c>
      <c r="K2350" t="s">
        <v>584</v>
      </c>
      <c r="L2350">
        <v>608254</v>
      </c>
      <c r="N2350">
        <v>1013</v>
      </c>
      <c r="O2350" t="s">
        <v>585</v>
      </c>
      <c r="P2350" t="s">
        <v>585</v>
      </c>
      <c r="Q2350">
        <v>1</v>
      </c>
      <c r="W2350">
        <v>0</v>
      </c>
      <c r="X2350">
        <v>-185737400</v>
      </c>
      <c r="Y2350">
        <v>0.01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1</v>
      </c>
      <c r="AJ2350">
        <v>1</v>
      </c>
      <c r="AK2350">
        <v>1</v>
      </c>
      <c r="AL2350">
        <v>1</v>
      </c>
      <c r="AN2350">
        <v>0</v>
      </c>
      <c r="AO2350">
        <v>1</v>
      </c>
      <c r="AP2350">
        <v>0</v>
      </c>
      <c r="AQ2350">
        <v>0</v>
      </c>
      <c r="AR2350">
        <v>0</v>
      </c>
      <c r="AS2350" t="s">
        <v>3</v>
      </c>
      <c r="AT2350">
        <v>0.01</v>
      </c>
      <c r="AU2350" t="s">
        <v>3</v>
      </c>
      <c r="AV2350">
        <v>2</v>
      </c>
      <c r="AW2350">
        <v>2</v>
      </c>
      <c r="AX2350">
        <v>35814615</v>
      </c>
      <c r="AY2350">
        <v>1</v>
      </c>
      <c r="AZ2350">
        <v>0</v>
      </c>
      <c r="BA2350">
        <v>2324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CX2350">
        <f>Y2350*Source!I2308</f>
        <v>4.5000000000000005E-3</v>
      </c>
      <c r="CY2350">
        <f>AD2350</f>
        <v>0</v>
      </c>
      <c r="CZ2350">
        <f>AH2350</f>
        <v>0</v>
      </c>
      <c r="DA2350">
        <f>AL2350</f>
        <v>1</v>
      </c>
      <c r="DB2350">
        <f t="shared" si="389"/>
        <v>0</v>
      </c>
      <c r="DC2350">
        <f t="shared" si="390"/>
        <v>0</v>
      </c>
    </row>
    <row r="2351" spans="1:107">
      <c r="A2351">
        <f>ROW(Source!A2308)</f>
        <v>2308</v>
      </c>
      <c r="B2351">
        <v>35806607</v>
      </c>
      <c r="C2351">
        <v>35814606</v>
      </c>
      <c r="D2351">
        <v>29172556</v>
      </c>
      <c r="E2351">
        <v>1</v>
      </c>
      <c r="F2351">
        <v>1</v>
      </c>
      <c r="G2351">
        <v>1</v>
      </c>
      <c r="H2351">
        <v>2</v>
      </c>
      <c r="I2351" t="s">
        <v>586</v>
      </c>
      <c r="J2351" t="s">
        <v>590</v>
      </c>
      <c r="K2351" t="s">
        <v>588</v>
      </c>
      <c r="L2351">
        <v>1368</v>
      </c>
      <c r="N2351">
        <v>1011</v>
      </c>
      <c r="O2351" t="s">
        <v>589</v>
      </c>
      <c r="P2351" t="s">
        <v>589</v>
      </c>
      <c r="Q2351">
        <v>1</v>
      </c>
      <c r="W2351">
        <v>0</v>
      </c>
      <c r="X2351">
        <v>-1302720870</v>
      </c>
      <c r="Y2351">
        <v>0.01</v>
      </c>
      <c r="AA2351">
        <v>0</v>
      </c>
      <c r="AB2351">
        <v>466.71</v>
      </c>
      <c r="AC2351">
        <v>447.93</v>
      </c>
      <c r="AD2351">
        <v>0</v>
      </c>
      <c r="AE2351">
        <v>0</v>
      </c>
      <c r="AF2351">
        <v>31.26</v>
      </c>
      <c r="AG2351">
        <v>13.5</v>
      </c>
      <c r="AH2351">
        <v>0</v>
      </c>
      <c r="AI2351">
        <v>1</v>
      </c>
      <c r="AJ2351">
        <v>14.93</v>
      </c>
      <c r="AK2351">
        <v>33.18</v>
      </c>
      <c r="AL2351">
        <v>1</v>
      </c>
      <c r="AN2351">
        <v>0</v>
      </c>
      <c r="AO2351">
        <v>1</v>
      </c>
      <c r="AP2351">
        <v>0</v>
      </c>
      <c r="AQ2351">
        <v>0</v>
      </c>
      <c r="AR2351">
        <v>0</v>
      </c>
      <c r="AS2351" t="s">
        <v>3</v>
      </c>
      <c r="AT2351">
        <v>0.01</v>
      </c>
      <c r="AU2351" t="s">
        <v>3</v>
      </c>
      <c r="AV2351">
        <v>0</v>
      </c>
      <c r="AW2351">
        <v>2</v>
      </c>
      <c r="AX2351">
        <v>35814616</v>
      </c>
      <c r="AY2351">
        <v>1</v>
      </c>
      <c r="AZ2351">
        <v>0</v>
      </c>
      <c r="BA2351">
        <v>2325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CX2351">
        <f>Y2351*Source!I2308</f>
        <v>4.5000000000000005E-3</v>
      </c>
      <c r="CY2351">
        <f>AB2351</f>
        <v>466.71</v>
      </c>
      <c r="CZ2351">
        <f>AF2351</f>
        <v>31.26</v>
      </c>
      <c r="DA2351">
        <f>AJ2351</f>
        <v>14.93</v>
      </c>
      <c r="DB2351">
        <f t="shared" si="389"/>
        <v>0.31</v>
      </c>
      <c r="DC2351">
        <f t="shared" si="390"/>
        <v>0.14000000000000001</v>
      </c>
    </row>
    <row r="2352" spans="1:107">
      <c r="A2352">
        <f>ROW(Source!A2308)</f>
        <v>2308</v>
      </c>
      <c r="B2352">
        <v>35806607</v>
      </c>
      <c r="C2352">
        <v>35814606</v>
      </c>
      <c r="D2352">
        <v>29174913</v>
      </c>
      <c r="E2352">
        <v>1</v>
      </c>
      <c r="F2352">
        <v>1</v>
      </c>
      <c r="G2352">
        <v>1</v>
      </c>
      <c r="H2352">
        <v>2</v>
      </c>
      <c r="I2352" t="s">
        <v>601</v>
      </c>
      <c r="J2352" t="s">
        <v>602</v>
      </c>
      <c r="K2352" t="s">
        <v>603</v>
      </c>
      <c r="L2352">
        <v>1368</v>
      </c>
      <c r="N2352">
        <v>1011</v>
      </c>
      <c r="O2352" t="s">
        <v>589</v>
      </c>
      <c r="P2352" t="s">
        <v>589</v>
      </c>
      <c r="Q2352">
        <v>1</v>
      </c>
      <c r="W2352">
        <v>0</v>
      </c>
      <c r="X2352">
        <v>458544584</v>
      </c>
      <c r="Y2352">
        <v>0.01</v>
      </c>
      <c r="AA2352">
        <v>0</v>
      </c>
      <c r="AB2352">
        <v>932.72</v>
      </c>
      <c r="AC2352">
        <v>384.89</v>
      </c>
      <c r="AD2352">
        <v>0</v>
      </c>
      <c r="AE2352">
        <v>0</v>
      </c>
      <c r="AF2352">
        <v>87.17</v>
      </c>
      <c r="AG2352">
        <v>11.6</v>
      </c>
      <c r="AH2352">
        <v>0</v>
      </c>
      <c r="AI2352">
        <v>1</v>
      </c>
      <c r="AJ2352">
        <v>10.7</v>
      </c>
      <c r="AK2352">
        <v>33.18</v>
      </c>
      <c r="AL2352">
        <v>1</v>
      </c>
      <c r="AN2352">
        <v>0</v>
      </c>
      <c r="AO2352">
        <v>1</v>
      </c>
      <c r="AP2352">
        <v>0</v>
      </c>
      <c r="AQ2352">
        <v>0</v>
      </c>
      <c r="AR2352">
        <v>0</v>
      </c>
      <c r="AS2352" t="s">
        <v>3</v>
      </c>
      <c r="AT2352">
        <v>0.01</v>
      </c>
      <c r="AU2352" t="s">
        <v>3</v>
      </c>
      <c r="AV2352">
        <v>0</v>
      </c>
      <c r="AW2352">
        <v>2</v>
      </c>
      <c r="AX2352">
        <v>35814617</v>
      </c>
      <c r="AY2352">
        <v>1</v>
      </c>
      <c r="AZ2352">
        <v>0</v>
      </c>
      <c r="BA2352">
        <v>2326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CX2352">
        <f>Y2352*Source!I2308</f>
        <v>4.5000000000000005E-3</v>
      </c>
      <c r="CY2352">
        <f>AB2352</f>
        <v>932.72</v>
      </c>
      <c r="CZ2352">
        <f>AF2352</f>
        <v>87.17</v>
      </c>
      <c r="DA2352">
        <f>AJ2352</f>
        <v>10.7</v>
      </c>
      <c r="DB2352">
        <f t="shared" si="389"/>
        <v>0.87</v>
      </c>
      <c r="DC2352">
        <f t="shared" si="390"/>
        <v>0.12</v>
      </c>
    </row>
    <row r="2353" spans="1:107">
      <c r="A2353">
        <f>ROW(Source!A2308)</f>
        <v>2308</v>
      </c>
      <c r="B2353">
        <v>35806607</v>
      </c>
      <c r="C2353">
        <v>35814606</v>
      </c>
      <c r="D2353">
        <v>29107800</v>
      </c>
      <c r="E2353">
        <v>1</v>
      </c>
      <c r="F2353">
        <v>1</v>
      </c>
      <c r="G2353">
        <v>1</v>
      </c>
      <c r="H2353">
        <v>3</v>
      </c>
      <c r="I2353" t="s">
        <v>616</v>
      </c>
      <c r="J2353" t="s">
        <v>643</v>
      </c>
      <c r="K2353" t="s">
        <v>618</v>
      </c>
      <c r="L2353">
        <v>1346</v>
      </c>
      <c r="N2353">
        <v>1009</v>
      </c>
      <c r="O2353" t="s">
        <v>170</v>
      </c>
      <c r="P2353" t="s">
        <v>170</v>
      </c>
      <c r="Q2353">
        <v>1</v>
      </c>
      <c r="W2353">
        <v>0</v>
      </c>
      <c r="X2353">
        <v>-1570619850</v>
      </c>
      <c r="Y2353">
        <v>0.1</v>
      </c>
      <c r="AA2353">
        <v>46.61</v>
      </c>
      <c r="AB2353">
        <v>0</v>
      </c>
      <c r="AC2353">
        <v>0</v>
      </c>
      <c r="AD2353">
        <v>0</v>
      </c>
      <c r="AE2353">
        <v>1.81</v>
      </c>
      <c r="AF2353">
        <v>0</v>
      </c>
      <c r="AG2353">
        <v>0</v>
      </c>
      <c r="AH2353">
        <v>0</v>
      </c>
      <c r="AI2353">
        <v>25.75</v>
      </c>
      <c r="AJ2353">
        <v>1</v>
      </c>
      <c r="AK2353">
        <v>1</v>
      </c>
      <c r="AL2353">
        <v>1</v>
      </c>
      <c r="AN2353">
        <v>0</v>
      </c>
      <c r="AO2353">
        <v>1</v>
      </c>
      <c r="AP2353">
        <v>0</v>
      </c>
      <c r="AQ2353">
        <v>0</v>
      </c>
      <c r="AR2353">
        <v>0</v>
      </c>
      <c r="AS2353" t="s">
        <v>3</v>
      </c>
      <c r="AT2353">
        <v>0.1</v>
      </c>
      <c r="AU2353" t="s">
        <v>3</v>
      </c>
      <c r="AV2353">
        <v>0</v>
      </c>
      <c r="AW2353">
        <v>2</v>
      </c>
      <c r="AX2353">
        <v>35814618</v>
      </c>
      <c r="AY2353">
        <v>1</v>
      </c>
      <c r="AZ2353">
        <v>0</v>
      </c>
      <c r="BA2353">
        <v>2327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CX2353">
        <f>Y2353*Source!I2308</f>
        <v>4.5000000000000005E-2</v>
      </c>
      <c r="CY2353">
        <f>AA2353</f>
        <v>46.61</v>
      </c>
      <c r="CZ2353">
        <f>AE2353</f>
        <v>1.81</v>
      </c>
      <c r="DA2353">
        <f>AI2353</f>
        <v>25.75</v>
      </c>
      <c r="DB2353">
        <f t="shared" si="389"/>
        <v>0.18</v>
      </c>
      <c r="DC2353">
        <f t="shared" si="390"/>
        <v>0</v>
      </c>
    </row>
    <row r="2354" spans="1:107">
      <c r="A2354">
        <f>ROW(Source!A2308)</f>
        <v>2308</v>
      </c>
      <c r="B2354">
        <v>35806607</v>
      </c>
      <c r="C2354">
        <v>35814606</v>
      </c>
      <c r="D2354">
        <v>35552854</v>
      </c>
      <c r="E2354">
        <v>1</v>
      </c>
      <c r="F2354">
        <v>1</v>
      </c>
      <c r="G2354">
        <v>1</v>
      </c>
      <c r="H2354">
        <v>3</v>
      </c>
      <c r="I2354" t="s">
        <v>168</v>
      </c>
      <c r="J2354" t="s">
        <v>451</v>
      </c>
      <c r="K2354" t="s">
        <v>450</v>
      </c>
      <c r="L2354">
        <v>1346</v>
      </c>
      <c r="N2354">
        <v>1009</v>
      </c>
      <c r="O2354" t="s">
        <v>170</v>
      </c>
      <c r="P2354" t="s">
        <v>170</v>
      </c>
      <c r="Q2354">
        <v>1</v>
      </c>
      <c r="W2354">
        <v>0</v>
      </c>
      <c r="X2354">
        <v>-334051544</v>
      </c>
      <c r="Y2354">
        <v>33.333333000000003</v>
      </c>
      <c r="AA2354">
        <v>134.02000000000001</v>
      </c>
      <c r="AB2354">
        <v>0</v>
      </c>
      <c r="AC2354">
        <v>0</v>
      </c>
      <c r="AD2354">
        <v>0</v>
      </c>
      <c r="AE2354">
        <v>22.91</v>
      </c>
      <c r="AF2354">
        <v>0</v>
      </c>
      <c r="AG2354">
        <v>0</v>
      </c>
      <c r="AH2354">
        <v>0</v>
      </c>
      <c r="AI2354">
        <v>5.85</v>
      </c>
      <c r="AJ2354">
        <v>1</v>
      </c>
      <c r="AK2354">
        <v>1</v>
      </c>
      <c r="AL2354">
        <v>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 t="s">
        <v>3</v>
      </c>
      <c r="AT2354">
        <v>33.333333000000003</v>
      </c>
      <c r="AU2354" t="s">
        <v>3</v>
      </c>
      <c r="AV2354">
        <v>0</v>
      </c>
      <c r="AW2354">
        <v>1</v>
      </c>
      <c r="AX2354">
        <v>-1</v>
      </c>
      <c r="AY2354">
        <v>0</v>
      </c>
      <c r="AZ2354">
        <v>0</v>
      </c>
      <c r="BA2354" t="s">
        <v>3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CX2354">
        <f>Y2354*Source!I2308</f>
        <v>14.999999850000002</v>
      </c>
      <c r="CY2354">
        <f>AA2354</f>
        <v>134.02000000000001</v>
      </c>
      <c r="CZ2354">
        <f>AE2354</f>
        <v>22.91</v>
      </c>
      <c r="DA2354">
        <f>AI2354</f>
        <v>5.85</v>
      </c>
      <c r="DB2354">
        <f t="shared" si="389"/>
        <v>763.67</v>
      </c>
      <c r="DC2354">
        <f t="shared" si="390"/>
        <v>0</v>
      </c>
    </row>
    <row r="2355" spans="1:107">
      <c r="A2355">
        <f>ROW(Source!A2308)</f>
        <v>2308</v>
      </c>
      <c r="B2355">
        <v>35806607</v>
      </c>
      <c r="C2355">
        <v>35814606</v>
      </c>
      <c r="D2355">
        <v>29109265</v>
      </c>
      <c r="E2355">
        <v>1</v>
      </c>
      <c r="F2355">
        <v>1</v>
      </c>
      <c r="G2355">
        <v>1</v>
      </c>
      <c r="H2355">
        <v>3</v>
      </c>
      <c r="I2355" t="s">
        <v>453</v>
      </c>
      <c r="J2355" t="s">
        <v>455</v>
      </c>
      <c r="K2355" t="s">
        <v>454</v>
      </c>
      <c r="L2355">
        <v>1348</v>
      </c>
      <c r="N2355">
        <v>1009</v>
      </c>
      <c r="O2355" t="s">
        <v>29</v>
      </c>
      <c r="P2355" t="s">
        <v>29</v>
      </c>
      <c r="Q2355">
        <v>1000</v>
      </c>
      <c r="W2355">
        <v>1</v>
      </c>
      <c r="X2355">
        <v>-192135928</v>
      </c>
      <c r="Y2355">
        <v>1.2999999999999999E-2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1</v>
      </c>
      <c r="AJ2355">
        <v>1</v>
      </c>
      <c r="AK2355">
        <v>1</v>
      </c>
      <c r="AL2355">
        <v>1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 t="s">
        <v>3</v>
      </c>
      <c r="AT2355">
        <v>1.2999999999999999E-2</v>
      </c>
      <c r="AU2355" t="s">
        <v>3</v>
      </c>
      <c r="AV2355">
        <v>0</v>
      </c>
      <c r="AW2355">
        <v>2</v>
      </c>
      <c r="AX2355">
        <v>35814619</v>
      </c>
      <c r="AY2355">
        <v>1</v>
      </c>
      <c r="AZ2355">
        <v>0</v>
      </c>
      <c r="BA2355">
        <v>2328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CX2355">
        <f>Y2355*Source!I2308</f>
        <v>5.8500000000000002E-3</v>
      </c>
      <c r="CY2355">
        <f>AA2355</f>
        <v>0</v>
      </c>
      <c r="CZ2355">
        <f>AE2355</f>
        <v>0</v>
      </c>
      <c r="DA2355">
        <f>AI2355</f>
        <v>1</v>
      </c>
      <c r="DB2355">
        <f t="shared" si="389"/>
        <v>0</v>
      </c>
      <c r="DC2355">
        <f t="shared" si="390"/>
        <v>0</v>
      </c>
    </row>
    <row r="2356" spans="1:107">
      <c r="A2356">
        <f>ROW(Source!A2311)</f>
        <v>2311</v>
      </c>
      <c r="B2356">
        <v>35806607</v>
      </c>
      <c r="C2356">
        <v>35814622</v>
      </c>
      <c r="D2356">
        <v>18411117</v>
      </c>
      <c r="E2356">
        <v>1</v>
      </c>
      <c r="F2356">
        <v>1</v>
      </c>
      <c r="G2356">
        <v>1</v>
      </c>
      <c r="H2356">
        <v>1</v>
      </c>
      <c r="I2356" t="s">
        <v>901</v>
      </c>
      <c r="J2356" t="s">
        <v>3</v>
      </c>
      <c r="K2356" t="s">
        <v>902</v>
      </c>
      <c r="L2356">
        <v>1369</v>
      </c>
      <c r="N2356">
        <v>1013</v>
      </c>
      <c r="O2356" t="s">
        <v>583</v>
      </c>
      <c r="P2356" t="s">
        <v>583</v>
      </c>
      <c r="Q2356">
        <v>1</v>
      </c>
      <c r="W2356">
        <v>0</v>
      </c>
      <c r="X2356">
        <v>-1739886638</v>
      </c>
      <c r="Y2356">
        <v>16.32</v>
      </c>
      <c r="AA2356">
        <v>0</v>
      </c>
      <c r="AB2356">
        <v>0</v>
      </c>
      <c r="AC2356">
        <v>0</v>
      </c>
      <c r="AD2356">
        <v>319.24</v>
      </c>
      <c r="AE2356">
        <v>0</v>
      </c>
      <c r="AF2356">
        <v>0</v>
      </c>
      <c r="AG2356">
        <v>0</v>
      </c>
      <c r="AH2356">
        <v>319.24</v>
      </c>
      <c r="AI2356">
        <v>1</v>
      </c>
      <c r="AJ2356">
        <v>1</v>
      </c>
      <c r="AK2356">
        <v>1</v>
      </c>
      <c r="AL2356">
        <v>1</v>
      </c>
      <c r="AN2356">
        <v>0</v>
      </c>
      <c r="AO2356">
        <v>1</v>
      </c>
      <c r="AP2356">
        <v>0</v>
      </c>
      <c r="AQ2356">
        <v>0</v>
      </c>
      <c r="AR2356">
        <v>0</v>
      </c>
      <c r="AS2356" t="s">
        <v>3</v>
      </c>
      <c r="AT2356">
        <v>16.32</v>
      </c>
      <c r="AU2356" t="s">
        <v>3</v>
      </c>
      <c r="AV2356">
        <v>1</v>
      </c>
      <c r="AW2356">
        <v>2</v>
      </c>
      <c r="AX2356">
        <v>35814630</v>
      </c>
      <c r="AY2356">
        <v>2</v>
      </c>
      <c r="AZ2356">
        <v>131072</v>
      </c>
      <c r="BA2356">
        <v>2329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CX2356">
        <f>Y2356*Source!I2311</f>
        <v>7.3440000000000003</v>
      </c>
      <c r="CY2356">
        <f>AD2356</f>
        <v>319.24</v>
      </c>
      <c r="CZ2356">
        <f>AH2356</f>
        <v>319.24</v>
      </c>
      <c r="DA2356">
        <f>AL2356</f>
        <v>1</v>
      </c>
      <c r="DB2356">
        <f t="shared" si="389"/>
        <v>5210</v>
      </c>
      <c r="DC2356">
        <f t="shared" si="390"/>
        <v>0</v>
      </c>
    </row>
    <row r="2357" spans="1:107">
      <c r="A2357">
        <f>ROW(Source!A2311)</f>
        <v>2311</v>
      </c>
      <c r="B2357">
        <v>35806607</v>
      </c>
      <c r="C2357">
        <v>35814622</v>
      </c>
      <c r="D2357">
        <v>121548</v>
      </c>
      <c r="E2357">
        <v>1</v>
      </c>
      <c r="F2357">
        <v>1</v>
      </c>
      <c r="G2357">
        <v>1</v>
      </c>
      <c r="H2357">
        <v>1</v>
      </c>
      <c r="I2357" t="s">
        <v>34</v>
      </c>
      <c r="J2357" t="s">
        <v>3</v>
      </c>
      <c r="K2357" t="s">
        <v>584</v>
      </c>
      <c r="L2357">
        <v>608254</v>
      </c>
      <c r="N2357">
        <v>1013</v>
      </c>
      <c r="O2357" t="s">
        <v>585</v>
      </c>
      <c r="P2357" t="s">
        <v>585</v>
      </c>
      <c r="Q2357">
        <v>1</v>
      </c>
      <c r="W2357">
        <v>0</v>
      </c>
      <c r="X2357">
        <v>-185737400</v>
      </c>
      <c r="Y2357">
        <v>0.01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1</v>
      </c>
      <c r="AJ2357">
        <v>1</v>
      </c>
      <c r="AK2357">
        <v>1</v>
      </c>
      <c r="AL2357">
        <v>1</v>
      </c>
      <c r="AN2357">
        <v>0</v>
      </c>
      <c r="AO2357">
        <v>1</v>
      </c>
      <c r="AP2357">
        <v>0</v>
      </c>
      <c r="AQ2357">
        <v>0</v>
      </c>
      <c r="AR2357">
        <v>0</v>
      </c>
      <c r="AS2357" t="s">
        <v>3</v>
      </c>
      <c r="AT2357">
        <v>0.01</v>
      </c>
      <c r="AU2357" t="s">
        <v>3</v>
      </c>
      <c r="AV2357">
        <v>2</v>
      </c>
      <c r="AW2357">
        <v>2</v>
      </c>
      <c r="AX2357">
        <v>35814631</v>
      </c>
      <c r="AY2357">
        <v>1</v>
      </c>
      <c r="AZ2357">
        <v>0</v>
      </c>
      <c r="BA2357">
        <v>2330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CX2357">
        <f>Y2357*Source!I2311</f>
        <v>4.5000000000000005E-3</v>
      </c>
      <c r="CY2357">
        <f>AD2357</f>
        <v>0</v>
      </c>
      <c r="CZ2357">
        <f>AH2357</f>
        <v>0</v>
      </c>
      <c r="DA2357">
        <f>AL2357</f>
        <v>1</v>
      </c>
      <c r="DB2357">
        <f t="shared" si="389"/>
        <v>0</v>
      </c>
      <c r="DC2357">
        <f t="shared" si="390"/>
        <v>0</v>
      </c>
    </row>
    <row r="2358" spans="1:107">
      <c r="A2358">
        <f>ROW(Source!A2311)</f>
        <v>2311</v>
      </c>
      <c r="B2358">
        <v>35806607</v>
      </c>
      <c r="C2358">
        <v>35814622</v>
      </c>
      <c r="D2358">
        <v>29172556</v>
      </c>
      <c r="E2358">
        <v>1</v>
      </c>
      <c r="F2358">
        <v>1</v>
      </c>
      <c r="G2358">
        <v>1</v>
      </c>
      <c r="H2358">
        <v>2</v>
      </c>
      <c r="I2358" t="s">
        <v>586</v>
      </c>
      <c r="J2358" t="s">
        <v>590</v>
      </c>
      <c r="K2358" t="s">
        <v>588</v>
      </c>
      <c r="L2358">
        <v>1368</v>
      </c>
      <c r="N2358">
        <v>1011</v>
      </c>
      <c r="O2358" t="s">
        <v>589</v>
      </c>
      <c r="P2358" t="s">
        <v>589</v>
      </c>
      <c r="Q2358">
        <v>1</v>
      </c>
      <c r="W2358">
        <v>0</v>
      </c>
      <c r="X2358">
        <v>-1302720870</v>
      </c>
      <c r="Y2358">
        <v>0.01</v>
      </c>
      <c r="AA2358">
        <v>0</v>
      </c>
      <c r="AB2358">
        <v>466.71</v>
      </c>
      <c r="AC2358">
        <v>447.93</v>
      </c>
      <c r="AD2358">
        <v>0</v>
      </c>
      <c r="AE2358">
        <v>0</v>
      </c>
      <c r="AF2358">
        <v>31.26</v>
      </c>
      <c r="AG2358">
        <v>13.5</v>
      </c>
      <c r="AH2358">
        <v>0</v>
      </c>
      <c r="AI2358">
        <v>1</v>
      </c>
      <c r="AJ2358">
        <v>14.93</v>
      </c>
      <c r="AK2358">
        <v>33.18</v>
      </c>
      <c r="AL2358">
        <v>1</v>
      </c>
      <c r="AN2358">
        <v>0</v>
      </c>
      <c r="AO2358">
        <v>1</v>
      </c>
      <c r="AP2358">
        <v>0</v>
      </c>
      <c r="AQ2358">
        <v>0</v>
      </c>
      <c r="AR2358">
        <v>0</v>
      </c>
      <c r="AS2358" t="s">
        <v>3</v>
      </c>
      <c r="AT2358">
        <v>0.01</v>
      </c>
      <c r="AU2358" t="s">
        <v>3</v>
      </c>
      <c r="AV2358">
        <v>0</v>
      </c>
      <c r="AW2358">
        <v>2</v>
      </c>
      <c r="AX2358">
        <v>35814632</v>
      </c>
      <c r="AY2358">
        <v>1</v>
      </c>
      <c r="AZ2358">
        <v>0</v>
      </c>
      <c r="BA2358">
        <v>2331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CX2358">
        <f>Y2358*Source!I2311</f>
        <v>4.5000000000000005E-3</v>
      </c>
      <c r="CY2358">
        <f>AB2358</f>
        <v>466.71</v>
      </c>
      <c r="CZ2358">
        <f>AF2358</f>
        <v>31.26</v>
      </c>
      <c r="DA2358">
        <f>AJ2358</f>
        <v>14.93</v>
      </c>
      <c r="DB2358">
        <f t="shared" si="389"/>
        <v>0.31</v>
      </c>
      <c r="DC2358">
        <f t="shared" si="390"/>
        <v>0.14000000000000001</v>
      </c>
    </row>
    <row r="2359" spans="1:107">
      <c r="A2359">
        <f>ROW(Source!A2311)</f>
        <v>2311</v>
      </c>
      <c r="B2359">
        <v>35806607</v>
      </c>
      <c r="C2359">
        <v>35814622</v>
      </c>
      <c r="D2359">
        <v>29174913</v>
      </c>
      <c r="E2359">
        <v>1</v>
      </c>
      <c r="F2359">
        <v>1</v>
      </c>
      <c r="G2359">
        <v>1</v>
      </c>
      <c r="H2359">
        <v>2</v>
      </c>
      <c r="I2359" t="s">
        <v>601</v>
      </c>
      <c r="J2359" t="s">
        <v>602</v>
      </c>
      <c r="K2359" t="s">
        <v>603</v>
      </c>
      <c r="L2359">
        <v>1368</v>
      </c>
      <c r="N2359">
        <v>1011</v>
      </c>
      <c r="O2359" t="s">
        <v>589</v>
      </c>
      <c r="P2359" t="s">
        <v>589</v>
      </c>
      <c r="Q2359">
        <v>1</v>
      </c>
      <c r="W2359">
        <v>0</v>
      </c>
      <c r="X2359">
        <v>458544584</v>
      </c>
      <c r="Y2359">
        <v>0.02</v>
      </c>
      <c r="AA2359">
        <v>0</v>
      </c>
      <c r="AB2359">
        <v>932.72</v>
      </c>
      <c r="AC2359">
        <v>384.89</v>
      </c>
      <c r="AD2359">
        <v>0</v>
      </c>
      <c r="AE2359">
        <v>0</v>
      </c>
      <c r="AF2359">
        <v>87.17</v>
      </c>
      <c r="AG2359">
        <v>11.6</v>
      </c>
      <c r="AH2359">
        <v>0</v>
      </c>
      <c r="AI2359">
        <v>1</v>
      </c>
      <c r="AJ2359">
        <v>10.7</v>
      </c>
      <c r="AK2359">
        <v>33.18</v>
      </c>
      <c r="AL2359">
        <v>1</v>
      </c>
      <c r="AN2359">
        <v>0</v>
      </c>
      <c r="AO2359">
        <v>1</v>
      </c>
      <c r="AP2359">
        <v>0</v>
      </c>
      <c r="AQ2359">
        <v>0</v>
      </c>
      <c r="AR2359">
        <v>0</v>
      </c>
      <c r="AS2359" t="s">
        <v>3</v>
      </c>
      <c r="AT2359">
        <v>0.02</v>
      </c>
      <c r="AU2359" t="s">
        <v>3</v>
      </c>
      <c r="AV2359">
        <v>0</v>
      </c>
      <c r="AW2359">
        <v>2</v>
      </c>
      <c r="AX2359">
        <v>35814633</v>
      </c>
      <c r="AY2359">
        <v>1</v>
      </c>
      <c r="AZ2359">
        <v>0</v>
      </c>
      <c r="BA2359">
        <v>2332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CX2359">
        <f>Y2359*Source!I2311</f>
        <v>9.0000000000000011E-3</v>
      </c>
      <c r="CY2359">
        <f>AB2359</f>
        <v>932.72</v>
      </c>
      <c r="CZ2359">
        <f>AF2359</f>
        <v>87.17</v>
      </c>
      <c r="DA2359">
        <f>AJ2359</f>
        <v>10.7</v>
      </c>
      <c r="DB2359">
        <f t="shared" si="389"/>
        <v>1.74</v>
      </c>
      <c r="DC2359">
        <f t="shared" si="390"/>
        <v>0.23</v>
      </c>
    </row>
    <row r="2360" spans="1:107">
      <c r="A2360">
        <f>ROW(Source!A2311)</f>
        <v>2311</v>
      </c>
      <c r="B2360">
        <v>35806607</v>
      </c>
      <c r="C2360">
        <v>35814622</v>
      </c>
      <c r="D2360">
        <v>29107800</v>
      </c>
      <c r="E2360">
        <v>1</v>
      </c>
      <c r="F2360">
        <v>1</v>
      </c>
      <c r="G2360">
        <v>1</v>
      </c>
      <c r="H2360">
        <v>3</v>
      </c>
      <c r="I2360" t="s">
        <v>616</v>
      </c>
      <c r="J2360" t="s">
        <v>643</v>
      </c>
      <c r="K2360" t="s">
        <v>618</v>
      </c>
      <c r="L2360">
        <v>1346</v>
      </c>
      <c r="N2360">
        <v>1009</v>
      </c>
      <c r="O2360" t="s">
        <v>170</v>
      </c>
      <c r="P2360" t="s">
        <v>170</v>
      </c>
      <c r="Q2360">
        <v>1</v>
      </c>
      <c r="W2360">
        <v>0</v>
      </c>
      <c r="X2360">
        <v>-1570619850</v>
      </c>
      <c r="Y2360">
        <v>0.2</v>
      </c>
      <c r="AA2360">
        <v>46.61</v>
      </c>
      <c r="AB2360">
        <v>0</v>
      </c>
      <c r="AC2360">
        <v>0</v>
      </c>
      <c r="AD2360">
        <v>0</v>
      </c>
      <c r="AE2360">
        <v>1.81</v>
      </c>
      <c r="AF2360">
        <v>0</v>
      </c>
      <c r="AG2360">
        <v>0</v>
      </c>
      <c r="AH2360">
        <v>0</v>
      </c>
      <c r="AI2360">
        <v>25.75</v>
      </c>
      <c r="AJ2360">
        <v>1</v>
      </c>
      <c r="AK2360">
        <v>1</v>
      </c>
      <c r="AL2360">
        <v>1</v>
      </c>
      <c r="AN2360">
        <v>0</v>
      </c>
      <c r="AO2360">
        <v>1</v>
      </c>
      <c r="AP2360">
        <v>0</v>
      </c>
      <c r="AQ2360">
        <v>0</v>
      </c>
      <c r="AR2360">
        <v>0</v>
      </c>
      <c r="AS2360" t="s">
        <v>3</v>
      </c>
      <c r="AT2360">
        <v>0.2</v>
      </c>
      <c r="AU2360" t="s">
        <v>3</v>
      </c>
      <c r="AV2360">
        <v>0</v>
      </c>
      <c r="AW2360">
        <v>2</v>
      </c>
      <c r="AX2360">
        <v>35814634</v>
      </c>
      <c r="AY2360">
        <v>1</v>
      </c>
      <c r="AZ2360">
        <v>0</v>
      </c>
      <c r="BA2360">
        <v>2333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CX2360">
        <f>Y2360*Source!I2311</f>
        <v>9.0000000000000011E-2</v>
      </c>
      <c r="CY2360">
        <f>AA2360</f>
        <v>46.61</v>
      </c>
      <c r="CZ2360">
        <f>AE2360</f>
        <v>1.81</v>
      </c>
      <c r="DA2360">
        <f>AI2360</f>
        <v>25.75</v>
      </c>
      <c r="DB2360">
        <f t="shared" si="389"/>
        <v>0.36</v>
      </c>
      <c r="DC2360">
        <f t="shared" si="390"/>
        <v>0</v>
      </c>
    </row>
    <row r="2361" spans="1:107">
      <c r="A2361">
        <f>ROW(Source!A2311)</f>
        <v>2311</v>
      </c>
      <c r="B2361">
        <v>35806607</v>
      </c>
      <c r="C2361">
        <v>35814622</v>
      </c>
      <c r="D2361">
        <v>35552854</v>
      </c>
      <c r="E2361">
        <v>1</v>
      </c>
      <c r="F2361">
        <v>1</v>
      </c>
      <c r="G2361">
        <v>1</v>
      </c>
      <c r="H2361">
        <v>3</v>
      </c>
      <c r="I2361" t="s">
        <v>168</v>
      </c>
      <c r="J2361" t="s">
        <v>451</v>
      </c>
      <c r="K2361" t="s">
        <v>450</v>
      </c>
      <c r="L2361">
        <v>1346</v>
      </c>
      <c r="N2361">
        <v>1009</v>
      </c>
      <c r="O2361" t="s">
        <v>170</v>
      </c>
      <c r="P2361" t="s">
        <v>170</v>
      </c>
      <c r="Q2361">
        <v>1</v>
      </c>
      <c r="W2361">
        <v>0</v>
      </c>
      <c r="X2361">
        <v>-334051544</v>
      </c>
      <c r="Y2361">
        <v>33.333333000000003</v>
      </c>
      <c r="AA2361">
        <v>13.4</v>
      </c>
      <c r="AB2361">
        <v>0</v>
      </c>
      <c r="AC2361">
        <v>0</v>
      </c>
      <c r="AD2361">
        <v>0</v>
      </c>
      <c r="AE2361">
        <v>2.2909999999999999</v>
      </c>
      <c r="AF2361">
        <v>0</v>
      </c>
      <c r="AG2361">
        <v>0</v>
      </c>
      <c r="AH2361">
        <v>0</v>
      </c>
      <c r="AI2361">
        <v>5.85</v>
      </c>
      <c r="AJ2361">
        <v>1</v>
      </c>
      <c r="AK2361">
        <v>1</v>
      </c>
      <c r="AL2361">
        <v>1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 t="s">
        <v>3</v>
      </c>
      <c r="AT2361">
        <v>33.333333000000003</v>
      </c>
      <c r="AU2361" t="s">
        <v>3</v>
      </c>
      <c r="AV2361">
        <v>0</v>
      </c>
      <c r="AW2361">
        <v>1</v>
      </c>
      <c r="AX2361">
        <v>-1</v>
      </c>
      <c r="AY2361">
        <v>0</v>
      </c>
      <c r="AZ2361">
        <v>0</v>
      </c>
      <c r="BA2361" t="s">
        <v>3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CX2361">
        <f>Y2361*Source!I2311</f>
        <v>14.999999850000002</v>
      </c>
      <c r="CY2361">
        <f>AA2361</f>
        <v>13.4</v>
      </c>
      <c r="CZ2361">
        <f>AE2361</f>
        <v>2.2909999999999999</v>
      </c>
      <c r="DA2361">
        <f>AI2361</f>
        <v>5.85</v>
      </c>
      <c r="DB2361">
        <f t="shared" si="389"/>
        <v>76.37</v>
      </c>
      <c r="DC2361">
        <f t="shared" si="390"/>
        <v>0</v>
      </c>
    </row>
    <row r="2362" spans="1:107">
      <c r="A2362">
        <f>ROW(Source!A2311)</f>
        <v>2311</v>
      </c>
      <c r="B2362">
        <v>35806607</v>
      </c>
      <c r="C2362">
        <v>35814622</v>
      </c>
      <c r="D2362">
        <v>29109265</v>
      </c>
      <c r="E2362">
        <v>1</v>
      </c>
      <c r="F2362">
        <v>1</v>
      </c>
      <c r="G2362">
        <v>1</v>
      </c>
      <c r="H2362">
        <v>3</v>
      </c>
      <c r="I2362" t="s">
        <v>453</v>
      </c>
      <c r="J2362" t="s">
        <v>455</v>
      </c>
      <c r="K2362" t="s">
        <v>454</v>
      </c>
      <c r="L2362">
        <v>1348</v>
      </c>
      <c r="N2362">
        <v>1009</v>
      </c>
      <c r="O2362" t="s">
        <v>29</v>
      </c>
      <c r="P2362" t="s">
        <v>29</v>
      </c>
      <c r="Q2362">
        <v>1000</v>
      </c>
      <c r="W2362">
        <v>1</v>
      </c>
      <c r="X2362">
        <v>-192135928</v>
      </c>
      <c r="Y2362">
        <v>0.02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1</v>
      </c>
      <c r="AJ2362">
        <v>1</v>
      </c>
      <c r="AK2362">
        <v>1</v>
      </c>
      <c r="AL2362">
        <v>1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 t="s">
        <v>3</v>
      </c>
      <c r="AT2362">
        <v>0.02</v>
      </c>
      <c r="AU2362" t="s">
        <v>3</v>
      </c>
      <c r="AV2362">
        <v>0</v>
      </c>
      <c r="AW2362">
        <v>2</v>
      </c>
      <c r="AX2362">
        <v>35814635</v>
      </c>
      <c r="AY2362">
        <v>1</v>
      </c>
      <c r="AZ2362">
        <v>0</v>
      </c>
      <c r="BA2362">
        <v>2334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CX2362">
        <f>Y2362*Source!I2311</f>
        <v>9.0000000000000011E-3</v>
      </c>
      <c r="CY2362">
        <f>AA2362</f>
        <v>0</v>
      </c>
      <c r="CZ2362">
        <f>AE2362</f>
        <v>0</v>
      </c>
      <c r="DA2362">
        <f>AI2362</f>
        <v>1</v>
      </c>
      <c r="DB2362">
        <f t="shared" si="389"/>
        <v>0</v>
      </c>
      <c r="DC2362">
        <f t="shared" si="390"/>
        <v>0</v>
      </c>
    </row>
    <row r="2363" spans="1:107">
      <c r="A2363">
        <f>ROW(Source!A2314)</f>
        <v>2314</v>
      </c>
      <c r="B2363">
        <v>35806607</v>
      </c>
      <c r="C2363">
        <v>35814638</v>
      </c>
      <c r="D2363">
        <v>18416200</v>
      </c>
      <c r="E2363">
        <v>1</v>
      </c>
      <c r="F2363">
        <v>1</v>
      </c>
      <c r="G2363">
        <v>1</v>
      </c>
      <c r="H2363">
        <v>1</v>
      </c>
      <c r="I2363" t="s">
        <v>949</v>
      </c>
      <c r="J2363" t="s">
        <v>3</v>
      </c>
      <c r="K2363" t="s">
        <v>950</v>
      </c>
      <c r="L2363">
        <v>1369</v>
      </c>
      <c r="N2363">
        <v>1013</v>
      </c>
      <c r="O2363" t="s">
        <v>583</v>
      </c>
      <c r="P2363" t="s">
        <v>583</v>
      </c>
      <c r="Q2363">
        <v>1</v>
      </c>
      <c r="W2363">
        <v>0</v>
      </c>
      <c r="X2363">
        <v>-1663475933</v>
      </c>
      <c r="Y2363">
        <v>73.8</v>
      </c>
      <c r="AA2363">
        <v>0</v>
      </c>
      <c r="AB2363">
        <v>0</v>
      </c>
      <c r="AC2363">
        <v>0</v>
      </c>
      <c r="AD2363">
        <v>323.89</v>
      </c>
      <c r="AE2363">
        <v>0</v>
      </c>
      <c r="AF2363">
        <v>0</v>
      </c>
      <c r="AG2363">
        <v>0</v>
      </c>
      <c r="AH2363">
        <v>323.89</v>
      </c>
      <c r="AI2363">
        <v>1</v>
      </c>
      <c r="AJ2363">
        <v>1</v>
      </c>
      <c r="AK2363">
        <v>1</v>
      </c>
      <c r="AL2363">
        <v>1</v>
      </c>
      <c r="AN2363">
        <v>0</v>
      </c>
      <c r="AO2363">
        <v>1</v>
      </c>
      <c r="AP2363">
        <v>0</v>
      </c>
      <c r="AQ2363">
        <v>0</v>
      </c>
      <c r="AR2363">
        <v>0</v>
      </c>
      <c r="AS2363" t="s">
        <v>3</v>
      </c>
      <c r="AT2363">
        <v>73.8</v>
      </c>
      <c r="AU2363" t="s">
        <v>3</v>
      </c>
      <c r="AV2363">
        <v>1</v>
      </c>
      <c r="AW2363">
        <v>2</v>
      </c>
      <c r="AX2363">
        <v>35814646</v>
      </c>
      <c r="AY2363">
        <v>2</v>
      </c>
      <c r="AZ2363">
        <v>131072</v>
      </c>
      <c r="BA2363">
        <v>2335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CX2363">
        <f>Y2363*Source!I2314</f>
        <v>33.21</v>
      </c>
      <c r="CY2363">
        <f>AD2363</f>
        <v>323.89</v>
      </c>
      <c r="CZ2363">
        <f>AH2363</f>
        <v>323.89</v>
      </c>
      <c r="DA2363">
        <f>AL2363</f>
        <v>1</v>
      </c>
      <c r="DB2363">
        <f t="shared" si="389"/>
        <v>23903.08</v>
      </c>
      <c r="DC2363">
        <f t="shared" si="390"/>
        <v>0</v>
      </c>
    </row>
    <row r="2364" spans="1:107">
      <c r="A2364">
        <f>ROW(Source!A2314)</f>
        <v>2314</v>
      </c>
      <c r="B2364">
        <v>35806607</v>
      </c>
      <c r="C2364">
        <v>35814638</v>
      </c>
      <c r="D2364">
        <v>121548</v>
      </c>
      <c r="E2364">
        <v>1</v>
      </c>
      <c r="F2364">
        <v>1</v>
      </c>
      <c r="G2364">
        <v>1</v>
      </c>
      <c r="H2364">
        <v>1</v>
      </c>
      <c r="I2364" t="s">
        <v>34</v>
      </c>
      <c r="J2364" t="s">
        <v>3</v>
      </c>
      <c r="K2364" t="s">
        <v>584</v>
      </c>
      <c r="L2364">
        <v>608254</v>
      </c>
      <c r="N2364">
        <v>1013</v>
      </c>
      <c r="O2364" t="s">
        <v>585</v>
      </c>
      <c r="P2364" t="s">
        <v>585</v>
      </c>
      <c r="Q2364">
        <v>1</v>
      </c>
      <c r="W2364">
        <v>0</v>
      </c>
      <c r="X2364">
        <v>-185737400</v>
      </c>
      <c r="Y2364">
        <v>1.9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1</v>
      </c>
      <c r="AJ2364">
        <v>1</v>
      </c>
      <c r="AK2364">
        <v>1</v>
      </c>
      <c r="AL2364">
        <v>1</v>
      </c>
      <c r="AN2364">
        <v>0</v>
      </c>
      <c r="AO2364">
        <v>1</v>
      </c>
      <c r="AP2364">
        <v>0</v>
      </c>
      <c r="AQ2364">
        <v>0</v>
      </c>
      <c r="AR2364">
        <v>0</v>
      </c>
      <c r="AS2364" t="s">
        <v>3</v>
      </c>
      <c r="AT2364">
        <v>1.9</v>
      </c>
      <c r="AU2364" t="s">
        <v>3</v>
      </c>
      <c r="AV2364">
        <v>2</v>
      </c>
      <c r="AW2364">
        <v>2</v>
      </c>
      <c r="AX2364">
        <v>35814647</v>
      </c>
      <c r="AY2364">
        <v>1</v>
      </c>
      <c r="AZ2364">
        <v>0</v>
      </c>
      <c r="BA2364">
        <v>2336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CX2364">
        <f>Y2364*Source!I2314</f>
        <v>0.85499999999999998</v>
      </c>
      <c r="CY2364">
        <f>AD2364</f>
        <v>0</v>
      </c>
      <c r="CZ2364">
        <f>AH2364</f>
        <v>0</v>
      </c>
      <c r="DA2364">
        <f>AL2364</f>
        <v>1</v>
      </c>
      <c r="DB2364">
        <f t="shared" si="389"/>
        <v>0</v>
      </c>
      <c r="DC2364">
        <f t="shared" si="390"/>
        <v>0</v>
      </c>
    </row>
    <row r="2365" spans="1:107">
      <c r="A2365">
        <f>ROW(Source!A2314)</f>
        <v>2314</v>
      </c>
      <c r="B2365">
        <v>35806607</v>
      </c>
      <c r="C2365">
        <v>35814638</v>
      </c>
      <c r="D2365">
        <v>29172556</v>
      </c>
      <c r="E2365">
        <v>1</v>
      </c>
      <c r="F2365">
        <v>1</v>
      </c>
      <c r="G2365">
        <v>1</v>
      </c>
      <c r="H2365">
        <v>2</v>
      </c>
      <c r="I2365" t="s">
        <v>586</v>
      </c>
      <c r="J2365" t="s">
        <v>590</v>
      </c>
      <c r="K2365" t="s">
        <v>588</v>
      </c>
      <c r="L2365">
        <v>1368</v>
      </c>
      <c r="N2365">
        <v>1011</v>
      </c>
      <c r="O2365" t="s">
        <v>589</v>
      </c>
      <c r="P2365" t="s">
        <v>589</v>
      </c>
      <c r="Q2365">
        <v>1</v>
      </c>
      <c r="W2365">
        <v>0</v>
      </c>
      <c r="X2365">
        <v>-1302720870</v>
      </c>
      <c r="Y2365">
        <v>0.46</v>
      </c>
      <c r="AA2365">
        <v>0</v>
      </c>
      <c r="AB2365">
        <v>466.71</v>
      </c>
      <c r="AC2365">
        <v>447.93</v>
      </c>
      <c r="AD2365">
        <v>0</v>
      </c>
      <c r="AE2365">
        <v>0</v>
      </c>
      <c r="AF2365">
        <v>31.26</v>
      </c>
      <c r="AG2365">
        <v>13.5</v>
      </c>
      <c r="AH2365">
        <v>0</v>
      </c>
      <c r="AI2365">
        <v>1</v>
      </c>
      <c r="AJ2365">
        <v>14.93</v>
      </c>
      <c r="AK2365">
        <v>33.18</v>
      </c>
      <c r="AL2365">
        <v>1</v>
      </c>
      <c r="AN2365">
        <v>0</v>
      </c>
      <c r="AO2365">
        <v>1</v>
      </c>
      <c r="AP2365">
        <v>0</v>
      </c>
      <c r="AQ2365">
        <v>0</v>
      </c>
      <c r="AR2365">
        <v>0</v>
      </c>
      <c r="AS2365" t="s">
        <v>3</v>
      </c>
      <c r="AT2365">
        <v>0.46</v>
      </c>
      <c r="AU2365" t="s">
        <v>3</v>
      </c>
      <c r="AV2365">
        <v>0</v>
      </c>
      <c r="AW2365">
        <v>2</v>
      </c>
      <c r="AX2365">
        <v>35814648</v>
      </c>
      <c r="AY2365">
        <v>1</v>
      </c>
      <c r="AZ2365">
        <v>0</v>
      </c>
      <c r="BA2365">
        <v>2337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CX2365">
        <f>Y2365*Source!I2314</f>
        <v>0.20700000000000002</v>
      </c>
      <c r="CY2365">
        <f>AB2365</f>
        <v>466.71</v>
      </c>
      <c r="CZ2365">
        <f>AF2365</f>
        <v>31.26</v>
      </c>
      <c r="DA2365">
        <f>AJ2365</f>
        <v>14.93</v>
      </c>
      <c r="DB2365">
        <f t="shared" si="389"/>
        <v>14.38</v>
      </c>
      <c r="DC2365">
        <f t="shared" si="390"/>
        <v>6.21</v>
      </c>
    </row>
    <row r="2366" spans="1:107">
      <c r="A2366">
        <f>ROW(Source!A2314)</f>
        <v>2314</v>
      </c>
      <c r="B2366">
        <v>35806607</v>
      </c>
      <c r="C2366">
        <v>35814638</v>
      </c>
      <c r="D2366">
        <v>29173141</v>
      </c>
      <c r="E2366">
        <v>1</v>
      </c>
      <c r="F2366">
        <v>1</v>
      </c>
      <c r="G2366">
        <v>1</v>
      </c>
      <c r="H2366">
        <v>2</v>
      </c>
      <c r="I2366" t="s">
        <v>951</v>
      </c>
      <c r="J2366" t="s">
        <v>952</v>
      </c>
      <c r="K2366" t="s">
        <v>953</v>
      </c>
      <c r="L2366">
        <v>1368</v>
      </c>
      <c r="N2366">
        <v>1011</v>
      </c>
      <c r="O2366" t="s">
        <v>589</v>
      </c>
      <c r="P2366" t="s">
        <v>589</v>
      </c>
      <c r="Q2366">
        <v>1</v>
      </c>
      <c r="W2366">
        <v>0</v>
      </c>
      <c r="X2366">
        <v>1314032473</v>
      </c>
      <c r="Y2366">
        <v>1.44</v>
      </c>
      <c r="AA2366">
        <v>0</v>
      </c>
      <c r="AB2366">
        <v>364.68</v>
      </c>
      <c r="AC2366">
        <v>333.79</v>
      </c>
      <c r="AD2366">
        <v>0</v>
      </c>
      <c r="AE2366">
        <v>0</v>
      </c>
      <c r="AF2366">
        <v>12.4</v>
      </c>
      <c r="AG2366">
        <v>10.06</v>
      </c>
      <c r="AH2366">
        <v>0</v>
      </c>
      <c r="AI2366">
        <v>1</v>
      </c>
      <c r="AJ2366">
        <v>29.41</v>
      </c>
      <c r="AK2366">
        <v>33.18</v>
      </c>
      <c r="AL2366">
        <v>1</v>
      </c>
      <c r="AN2366">
        <v>0</v>
      </c>
      <c r="AO2366">
        <v>1</v>
      </c>
      <c r="AP2366">
        <v>0</v>
      </c>
      <c r="AQ2366">
        <v>0</v>
      </c>
      <c r="AR2366">
        <v>0</v>
      </c>
      <c r="AS2366" t="s">
        <v>3</v>
      </c>
      <c r="AT2366">
        <v>1.44</v>
      </c>
      <c r="AU2366" t="s">
        <v>3</v>
      </c>
      <c r="AV2366">
        <v>0</v>
      </c>
      <c r="AW2366">
        <v>2</v>
      </c>
      <c r="AX2366">
        <v>35814649</v>
      </c>
      <c r="AY2366">
        <v>1</v>
      </c>
      <c r="AZ2366">
        <v>0</v>
      </c>
      <c r="BA2366">
        <v>2338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CX2366">
        <f>Y2366*Source!I2314</f>
        <v>0.64800000000000002</v>
      </c>
      <c r="CY2366">
        <f>AB2366</f>
        <v>364.68</v>
      </c>
      <c r="CZ2366">
        <f>AF2366</f>
        <v>12.4</v>
      </c>
      <c r="DA2366">
        <f>AJ2366</f>
        <v>29.41</v>
      </c>
      <c r="DB2366">
        <f t="shared" si="389"/>
        <v>17.86</v>
      </c>
      <c r="DC2366">
        <f t="shared" si="390"/>
        <v>14.49</v>
      </c>
    </row>
    <row r="2367" spans="1:107">
      <c r="A2367">
        <f>ROW(Source!A2314)</f>
        <v>2314</v>
      </c>
      <c r="B2367">
        <v>35806607</v>
      </c>
      <c r="C2367">
        <v>35814638</v>
      </c>
      <c r="D2367">
        <v>29109353</v>
      </c>
      <c r="E2367">
        <v>1</v>
      </c>
      <c r="F2367">
        <v>1</v>
      </c>
      <c r="G2367">
        <v>1</v>
      </c>
      <c r="H2367">
        <v>3</v>
      </c>
      <c r="I2367" t="s">
        <v>954</v>
      </c>
      <c r="J2367" t="s">
        <v>955</v>
      </c>
      <c r="K2367" t="s">
        <v>956</v>
      </c>
      <c r="L2367">
        <v>1348</v>
      </c>
      <c r="N2367">
        <v>1009</v>
      </c>
      <c r="O2367" t="s">
        <v>29</v>
      </c>
      <c r="P2367" t="s">
        <v>29</v>
      </c>
      <c r="Q2367">
        <v>1000</v>
      </c>
      <c r="W2367">
        <v>0</v>
      </c>
      <c r="X2367">
        <v>-357757360</v>
      </c>
      <c r="Y2367">
        <v>0.01</v>
      </c>
      <c r="AA2367">
        <v>85654.080000000002</v>
      </c>
      <c r="AB2367">
        <v>0</v>
      </c>
      <c r="AC2367">
        <v>0</v>
      </c>
      <c r="AD2367">
        <v>0</v>
      </c>
      <c r="AE2367">
        <v>11300.01</v>
      </c>
      <c r="AF2367">
        <v>0</v>
      </c>
      <c r="AG2367">
        <v>0</v>
      </c>
      <c r="AH2367">
        <v>0</v>
      </c>
      <c r="AI2367">
        <v>7.58</v>
      </c>
      <c r="AJ2367">
        <v>1</v>
      </c>
      <c r="AK2367">
        <v>1</v>
      </c>
      <c r="AL2367">
        <v>1</v>
      </c>
      <c r="AN2367">
        <v>0</v>
      </c>
      <c r="AO2367">
        <v>1</v>
      </c>
      <c r="AP2367">
        <v>0</v>
      </c>
      <c r="AQ2367">
        <v>0</v>
      </c>
      <c r="AR2367">
        <v>0</v>
      </c>
      <c r="AS2367" t="s">
        <v>3</v>
      </c>
      <c r="AT2367">
        <v>0.01</v>
      </c>
      <c r="AU2367" t="s">
        <v>3</v>
      </c>
      <c r="AV2367">
        <v>0</v>
      </c>
      <c r="AW2367">
        <v>2</v>
      </c>
      <c r="AX2367">
        <v>35814650</v>
      </c>
      <c r="AY2367">
        <v>1</v>
      </c>
      <c r="AZ2367">
        <v>0</v>
      </c>
      <c r="BA2367">
        <v>2339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CX2367">
        <f>Y2367*Source!I2314</f>
        <v>4.5000000000000005E-3</v>
      </c>
      <c r="CY2367">
        <f>AA2367</f>
        <v>85654.080000000002</v>
      </c>
      <c r="CZ2367">
        <f>AE2367</f>
        <v>11300.01</v>
      </c>
      <c r="DA2367">
        <f>AI2367</f>
        <v>7.58</v>
      </c>
      <c r="DB2367">
        <f t="shared" si="389"/>
        <v>113</v>
      </c>
      <c r="DC2367">
        <f t="shared" si="390"/>
        <v>0</v>
      </c>
    </row>
    <row r="2368" spans="1:107">
      <c r="A2368">
        <f>ROW(Source!A2314)</f>
        <v>2314</v>
      </c>
      <c r="B2368">
        <v>35806607</v>
      </c>
      <c r="C2368">
        <v>35814638</v>
      </c>
      <c r="D2368">
        <v>29145311</v>
      </c>
      <c r="E2368">
        <v>1</v>
      </c>
      <c r="F2368">
        <v>1</v>
      </c>
      <c r="G2368">
        <v>1</v>
      </c>
      <c r="H2368">
        <v>3</v>
      </c>
      <c r="I2368" t="s">
        <v>465</v>
      </c>
      <c r="J2368" t="s">
        <v>467</v>
      </c>
      <c r="K2368" t="s">
        <v>466</v>
      </c>
      <c r="L2368">
        <v>1348</v>
      </c>
      <c r="N2368">
        <v>1009</v>
      </c>
      <c r="O2368" t="s">
        <v>29</v>
      </c>
      <c r="P2368" t="s">
        <v>29</v>
      </c>
      <c r="Q2368">
        <v>1000</v>
      </c>
      <c r="W2368">
        <v>0</v>
      </c>
      <c r="X2368">
        <v>-393552753</v>
      </c>
      <c r="Y2368">
        <v>1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1</v>
      </c>
      <c r="AJ2368">
        <v>1</v>
      </c>
      <c r="AK2368">
        <v>1</v>
      </c>
      <c r="AL2368">
        <v>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 t="s">
        <v>3</v>
      </c>
      <c r="AT2368">
        <v>1</v>
      </c>
      <c r="AU2368" t="s">
        <v>3</v>
      </c>
      <c r="AV2368">
        <v>0</v>
      </c>
      <c r="AW2368">
        <v>2</v>
      </c>
      <c r="AX2368">
        <v>35814651</v>
      </c>
      <c r="AY2368">
        <v>1</v>
      </c>
      <c r="AZ2368">
        <v>6144</v>
      </c>
      <c r="BA2368">
        <v>2340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CX2368">
        <f>Y2368*Source!I2314</f>
        <v>0.45</v>
      </c>
      <c r="CY2368">
        <f>AA2368</f>
        <v>0</v>
      </c>
      <c r="CZ2368">
        <f>AE2368</f>
        <v>0</v>
      </c>
      <c r="DA2368">
        <f>AI2368</f>
        <v>1</v>
      </c>
      <c r="DB2368">
        <f t="shared" si="389"/>
        <v>0</v>
      </c>
      <c r="DC2368">
        <f t="shared" si="390"/>
        <v>0</v>
      </c>
    </row>
    <row r="2369" spans="1:107">
      <c r="A2369">
        <f>ROW(Source!A2314)</f>
        <v>2314</v>
      </c>
      <c r="B2369">
        <v>35806607</v>
      </c>
      <c r="C2369">
        <v>35814638</v>
      </c>
      <c r="D2369">
        <v>29150040</v>
      </c>
      <c r="E2369">
        <v>1</v>
      </c>
      <c r="F2369">
        <v>1</v>
      </c>
      <c r="G2369">
        <v>1</v>
      </c>
      <c r="H2369">
        <v>3</v>
      </c>
      <c r="I2369" t="s">
        <v>757</v>
      </c>
      <c r="J2369" t="s">
        <v>879</v>
      </c>
      <c r="K2369" t="s">
        <v>759</v>
      </c>
      <c r="L2369">
        <v>1339</v>
      </c>
      <c r="N2369">
        <v>1007</v>
      </c>
      <c r="O2369" t="s">
        <v>638</v>
      </c>
      <c r="P2369" t="s">
        <v>638</v>
      </c>
      <c r="Q2369">
        <v>1</v>
      </c>
      <c r="W2369">
        <v>0</v>
      </c>
      <c r="X2369">
        <v>693153122</v>
      </c>
      <c r="Y2369">
        <v>0.63</v>
      </c>
      <c r="AA2369">
        <v>22.2</v>
      </c>
      <c r="AB2369">
        <v>0</v>
      </c>
      <c r="AC2369">
        <v>0</v>
      </c>
      <c r="AD2369">
        <v>0</v>
      </c>
      <c r="AE2369">
        <v>2.44</v>
      </c>
      <c r="AF2369">
        <v>0</v>
      </c>
      <c r="AG2369">
        <v>0</v>
      </c>
      <c r="AH2369">
        <v>0</v>
      </c>
      <c r="AI2369">
        <v>9.1</v>
      </c>
      <c r="AJ2369">
        <v>1</v>
      </c>
      <c r="AK2369">
        <v>1</v>
      </c>
      <c r="AL2369">
        <v>1</v>
      </c>
      <c r="AN2369">
        <v>0</v>
      </c>
      <c r="AO2369">
        <v>1</v>
      </c>
      <c r="AP2369">
        <v>0</v>
      </c>
      <c r="AQ2369">
        <v>0</v>
      </c>
      <c r="AR2369">
        <v>0</v>
      </c>
      <c r="AS2369" t="s">
        <v>3</v>
      </c>
      <c r="AT2369">
        <v>0.63</v>
      </c>
      <c r="AU2369" t="s">
        <v>3</v>
      </c>
      <c r="AV2369">
        <v>0</v>
      </c>
      <c r="AW2369">
        <v>2</v>
      </c>
      <c r="AX2369">
        <v>35814652</v>
      </c>
      <c r="AY2369">
        <v>1</v>
      </c>
      <c r="AZ2369">
        <v>0</v>
      </c>
      <c r="BA2369">
        <v>2341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CX2369">
        <f>Y2369*Source!I2314</f>
        <v>0.28350000000000003</v>
      </c>
      <c r="CY2369">
        <f>AA2369</f>
        <v>22.2</v>
      </c>
      <c r="CZ2369">
        <f>AE2369</f>
        <v>2.44</v>
      </c>
      <c r="DA2369">
        <f>AI2369</f>
        <v>9.1</v>
      </c>
      <c r="DB2369">
        <f t="shared" si="389"/>
        <v>1.54</v>
      </c>
      <c r="DC2369">
        <f t="shared" si="390"/>
        <v>0</v>
      </c>
    </row>
    <row r="2370" spans="1:107">
      <c r="A2370">
        <f>ROW(Source!A2316)</f>
        <v>2316</v>
      </c>
      <c r="B2370">
        <v>35806607</v>
      </c>
      <c r="C2370">
        <v>35814654</v>
      </c>
      <c r="D2370">
        <v>18413230</v>
      </c>
      <c r="E2370">
        <v>1</v>
      </c>
      <c r="F2370">
        <v>1</v>
      </c>
      <c r="G2370">
        <v>1</v>
      </c>
      <c r="H2370">
        <v>1</v>
      </c>
      <c r="I2370" t="s">
        <v>610</v>
      </c>
      <c r="J2370" t="s">
        <v>3</v>
      </c>
      <c r="K2370" t="s">
        <v>611</v>
      </c>
      <c r="L2370">
        <v>1369</v>
      </c>
      <c r="N2370">
        <v>1013</v>
      </c>
      <c r="O2370" t="s">
        <v>583</v>
      </c>
      <c r="P2370" t="s">
        <v>583</v>
      </c>
      <c r="Q2370">
        <v>1</v>
      </c>
      <c r="W2370">
        <v>0</v>
      </c>
      <c r="X2370">
        <v>355262106</v>
      </c>
      <c r="Y2370">
        <v>179.73</v>
      </c>
      <c r="AA2370">
        <v>0</v>
      </c>
      <c r="AB2370">
        <v>0</v>
      </c>
      <c r="AC2370">
        <v>0</v>
      </c>
      <c r="AD2370">
        <v>304.64</v>
      </c>
      <c r="AE2370">
        <v>0</v>
      </c>
      <c r="AF2370">
        <v>0</v>
      </c>
      <c r="AG2370">
        <v>0</v>
      </c>
      <c r="AH2370">
        <v>304.64</v>
      </c>
      <c r="AI2370">
        <v>1</v>
      </c>
      <c r="AJ2370">
        <v>1</v>
      </c>
      <c r="AK2370">
        <v>1</v>
      </c>
      <c r="AL2370">
        <v>1</v>
      </c>
      <c r="AN2370">
        <v>0</v>
      </c>
      <c r="AO2370">
        <v>1</v>
      </c>
      <c r="AP2370">
        <v>0</v>
      </c>
      <c r="AQ2370">
        <v>0</v>
      </c>
      <c r="AR2370">
        <v>0</v>
      </c>
      <c r="AS2370" t="s">
        <v>3</v>
      </c>
      <c r="AT2370">
        <v>179.73</v>
      </c>
      <c r="AU2370" t="s">
        <v>3</v>
      </c>
      <c r="AV2370">
        <v>1</v>
      </c>
      <c r="AW2370">
        <v>2</v>
      </c>
      <c r="AX2370">
        <v>35814668</v>
      </c>
      <c r="AY2370">
        <v>2</v>
      </c>
      <c r="AZ2370">
        <v>131072</v>
      </c>
      <c r="BA2370">
        <v>2342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CX2370">
        <f>Y2370*Source!I2316</f>
        <v>80.878500000000003</v>
      </c>
      <c r="CY2370">
        <f>AD2370</f>
        <v>304.64</v>
      </c>
      <c r="CZ2370">
        <f>AH2370</f>
        <v>304.64</v>
      </c>
      <c r="DA2370">
        <f>AL2370</f>
        <v>1</v>
      </c>
      <c r="DB2370">
        <f t="shared" si="389"/>
        <v>54752.95</v>
      </c>
      <c r="DC2370">
        <f t="shared" si="390"/>
        <v>0</v>
      </c>
    </row>
    <row r="2371" spans="1:107">
      <c r="A2371">
        <f>ROW(Source!A2316)</f>
        <v>2316</v>
      </c>
      <c r="B2371">
        <v>35806607</v>
      </c>
      <c r="C2371">
        <v>35814654</v>
      </c>
      <c r="D2371">
        <v>121548</v>
      </c>
      <c r="E2371">
        <v>1</v>
      </c>
      <c r="F2371">
        <v>1</v>
      </c>
      <c r="G2371">
        <v>1</v>
      </c>
      <c r="H2371">
        <v>1</v>
      </c>
      <c r="I2371" t="s">
        <v>34</v>
      </c>
      <c r="J2371" t="s">
        <v>3</v>
      </c>
      <c r="K2371" t="s">
        <v>584</v>
      </c>
      <c r="L2371">
        <v>608254</v>
      </c>
      <c r="N2371">
        <v>1013</v>
      </c>
      <c r="O2371" t="s">
        <v>585</v>
      </c>
      <c r="P2371" t="s">
        <v>585</v>
      </c>
      <c r="Q2371">
        <v>1</v>
      </c>
      <c r="W2371">
        <v>0</v>
      </c>
      <c r="X2371">
        <v>-185737400</v>
      </c>
      <c r="Y2371">
        <v>1.65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1</v>
      </c>
      <c r="AJ2371">
        <v>1</v>
      </c>
      <c r="AK2371">
        <v>1</v>
      </c>
      <c r="AL2371">
        <v>1</v>
      </c>
      <c r="AN2371">
        <v>0</v>
      </c>
      <c r="AO2371">
        <v>1</v>
      </c>
      <c r="AP2371">
        <v>0</v>
      </c>
      <c r="AQ2371">
        <v>0</v>
      </c>
      <c r="AR2371">
        <v>0</v>
      </c>
      <c r="AS2371" t="s">
        <v>3</v>
      </c>
      <c r="AT2371">
        <v>1.65</v>
      </c>
      <c r="AU2371" t="s">
        <v>3</v>
      </c>
      <c r="AV2371">
        <v>2</v>
      </c>
      <c r="AW2371">
        <v>2</v>
      </c>
      <c r="AX2371">
        <v>35814669</v>
      </c>
      <c r="AY2371">
        <v>1</v>
      </c>
      <c r="AZ2371">
        <v>0</v>
      </c>
      <c r="BA2371">
        <v>2343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CX2371">
        <f>Y2371*Source!I2316</f>
        <v>0.74249999999999994</v>
      </c>
      <c r="CY2371">
        <f>AD2371</f>
        <v>0</v>
      </c>
      <c r="CZ2371">
        <f>AH2371</f>
        <v>0</v>
      </c>
      <c r="DA2371">
        <f>AL2371</f>
        <v>1</v>
      </c>
      <c r="DB2371">
        <f t="shared" si="389"/>
        <v>0</v>
      </c>
      <c r="DC2371">
        <f t="shared" si="390"/>
        <v>0</v>
      </c>
    </row>
    <row r="2372" spans="1:107">
      <c r="A2372">
        <f>ROW(Source!A2316)</f>
        <v>2316</v>
      </c>
      <c r="B2372">
        <v>35806607</v>
      </c>
      <c r="C2372">
        <v>35814654</v>
      </c>
      <c r="D2372">
        <v>29172479</v>
      </c>
      <c r="E2372">
        <v>1</v>
      </c>
      <c r="F2372">
        <v>1</v>
      </c>
      <c r="G2372">
        <v>1</v>
      </c>
      <c r="H2372">
        <v>2</v>
      </c>
      <c r="I2372" t="s">
        <v>861</v>
      </c>
      <c r="J2372" t="s">
        <v>862</v>
      </c>
      <c r="K2372" t="s">
        <v>863</v>
      </c>
      <c r="L2372">
        <v>1368</v>
      </c>
      <c r="N2372">
        <v>1011</v>
      </c>
      <c r="O2372" t="s">
        <v>589</v>
      </c>
      <c r="P2372" t="s">
        <v>589</v>
      </c>
      <c r="Q2372">
        <v>1</v>
      </c>
      <c r="W2372">
        <v>0</v>
      </c>
      <c r="X2372">
        <v>-996378858</v>
      </c>
      <c r="Y2372">
        <v>0.08</v>
      </c>
      <c r="AA2372">
        <v>0</v>
      </c>
      <c r="AB2372">
        <v>901.01</v>
      </c>
      <c r="AC2372">
        <v>333.79</v>
      </c>
      <c r="AD2372">
        <v>0</v>
      </c>
      <c r="AE2372">
        <v>0</v>
      </c>
      <c r="AF2372">
        <v>99.89</v>
      </c>
      <c r="AG2372">
        <v>10.06</v>
      </c>
      <c r="AH2372">
        <v>0</v>
      </c>
      <c r="AI2372">
        <v>1</v>
      </c>
      <c r="AJ2372">
        <v>9.02</v>
      </c>
      <c r="AK2372">
        <v>33.18</v>
      </c>
      <c r="AL2372">
        <v>1</v>
      </c>
      <c r="AN2372">
        <v>0</v>
      </c>
      <c r="AO2372">
        <v>1</v>
      </c>
      <c r="AP2372">
        <v>0</v>
      </c>
      <c r="AQ2372">
        <v>0</v>
      </c>
      <c r="AR2372">
        <v>0</v>
      </c>
      <c r="AS2372" t="s">
        <v>3</v>
      </c>
      <c r="AT2372">
        <v>0.08</v>
      </c>
      <c r="AU2372" t="s">
        <v>3</v>
      </c>
      <c r="AV2372">
        <v>0</v>
      </c>
      <c r="AW2372">
        <v>2</v>
      </c>
      <c r="AX2372">
        <v>35814670</v>
      </c>
      <c r="AY2372">
        <v>1</v>
      </c>
      <c r="AZ2372">
        <v>0</v>
      </c>
      <c r="BA2372">
        <v>2344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CX2372">
        <f>Y2372*Source!I2316</f>
        <v>3.6000000000000004E-2</v>
      </c>
      <c r="CY2372">
        <f>AB2372</f>
        <v>901.01</v>
      </c>
      <c r="CZ2372">
        <f>AF2372</f>
        <v>99.89</v>
      </c>
      <c r="DA2372">
        <f>AJ2372</f>
        <v>9.02</v>
      </c>
      <c r="DB2372">
        <f t="shared" si="389"/>
        <v>7.99</v>
      </c>
      <c r="DC2372">
        <f t="shared" si="390"/>
        <v>0.8</v>
      </c>
    </row>
    <row r="2373" spans="1:107">
      <c r="A2373">
        <f>ROW(Source!A2316)</f>
        <v>2316</v>
      </c>
      <c r="B2373">
        <v>35806607</v>
      </c>
      <c r="C2373">
        <v>35814654</v>
      </c>
      <c r="D2373">
        <v>29172556</v>
      </c>
      <c r="E2373">
        <v>1</v>
      </c>
      <c r="F2373">
        <v>1</v>
      </c>
      <c r="G2373">
        <v>1</v>
      </c>
      <c r="H2373">
        <v>2</v>
      </c>
      <c r="I2373" t="s">
        <v>586</v>
      </c>
      <c r="J2373" t="s">
        <v>590</v>
      </c>
      <c r="K2373" t="s">
        <v>588</v>
      </c>
      <c r="L2373">
        <v>1368</v>
      </c>
      <c r="N2373">
        <v>1011</v>
      </c>
      <c r="O2373" t="s">
        <v>589</v>
      </c>
      <c r="P2373" t="s">
        <v>589</v>
      </c>
      <c r="Q2373">
        <v>1</v>
      </c>
      <c r="W2373">
        <v>0</v>
      </c>
      <c r="X2373">
        <v>-1302720870</v>
      </c>
      <c r="Y2373">
        <v>0.27</v>
      </c>
      <c r="AA2373">
        <v>0</v>
      </c>
      <c r="AB2373">
        <v>466.71</v>
      </c>
      <c r="AC2373">
        <v>447.93</v>
      </c>
      <c r="AD2373">
        <v>0</v>
      </c>
      <c r="AE2373">
        <v>0</v>
      </c>
      <c r="AF2373">
        <v>31.26</v>
      </c>
      <c r="AG2373">
        <v>13.5</v>
      </c>
      <c r="AH2373">
        <v>0</v>
      </c>
      <c r="AI2373">
        <v>1</v>
      </c>
      <c r="AJ2373">
        <v>14.93</v>
      </c>
      <c r="AK2373">
        <v>33.18</v>
      </c>
      <c r="AL2373">
        <v>1</v>
      </c>
      <c r="AN2373">
        <v>0</v>
      </c>
      <c r="AO2373">
        <v>1</v>
      </c>
      <c r="AP2373">
        <v>0</v>
      </c>
      <c r="AQ2373">
        <v>0</v>
      </c>
      <c r="AR2373">
        <v>0</v>
      </c>
      <c r="AS2373" t="s">
        <v>3</v>
      </c>
      <c r="AT2373">
        <v>0.27</v>
      </c>
      <c r="AU2373" t="s">
        <v>3</v>
      </c>
      <c r="AV2373">
        <v>0</v>
      </c>
      <c r="AW2373">
        <v>2</v>
      </c>
      <c r="AX2373">
        <v>35814671</v>
      </c>
      <c r="AY2373">
        <v>1</v>
      </c>
      <c r="AZ2373">
        <v>0</v>
      </c>
      <c r="BA2373">
        <v>2345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CX2373">
        <f>Y2373*Source!I2316</f>
        <v>0.12150000000000001</v>
      </c>
      <c r="CY2373">
        <f>AB2373</f>
        <v>466.71</v>
      </c>
      <c r="CZ2373">
        <f>AF2373</f>
        <v>31.26</v>
      </c>
      <c r="DA2373">
        <f>AJ2373</f>
        <v>14.93</v>
      </c>
      <c r="DB2373">
        <f t="shared" si="389"/>
        <v>8.44</v>
      </c>
      <c r="DC2373">
        <f t="shared" si="390"/>
        <v>3.65</v>
      </c>
    </row>
    <row r="2374" spans="1:107">
      <c r="A2374">
        <f>ROW(Source!A2316)</f>
        <v>2316</v>
      </c>
      <c r="B2374">
        <v>35806607</v>
      </c>
      <c r="C2374">
        <v>35814654</v>
      </c>
      <c r="D2374">
        <v>29173141</v>
      </c>
      <c r="E2374">
        <v>1</v>
      </c>
      <c r="F2374">
        <v>1</v>
      </c>
      <c r="G2374">
        <v>1</v>
      </c>
      <c r="H2374">
        <v>2</v>
      </c>
      <c r="I2374" t="s">
        <v>951</v>
      </c>
      <c r="J2374" t="s">
        <v>952</v>
      </c>
      <c r="K2374" t="s">
        <v>953</v>
      </c>
      <c r="L2374">
        <v>1368</v>
      </c>
      <c r="N2374">
        <v>1011</v>
      </c>
      <c r="O2374" t="s">
        <v>589</v>
      </c>
      <c r="P2374" t="s">
        <v>589</v>
      </c>
      <c r="Q2374">
        <v>1</v>
      </c>
      <c r="W2374">
        <v>0</v>
      </c>
      <c r="X2374">
        <v>1314032473</v>
      </c>
      <c r="Y2374">
        <v>1.3</v>
      </c>
      <c r="AA2374">
        <v>0</v>
      </c>
      <c r="AB2374">
        <v>364.68</v>
      </c>
      <c r="AC2374">
        <v>333.79</v>
      </c>
      <c r="AD2374">
        <v>0</v>
      </c>
      <c r="AE2374">
        <v>0</v>
      </c>
      <c r="AF2374">
        <v>12.4</v>
      </c>
      <c r="AG2374">
        <v>10.06</v>
      </c>
      <c r="AH2374">
        <v>0</v>
      </c>
      <c r="AI2374">
        <v>1</v>
      </c>
      <c r="AJ2374">
        <v>29.41</v>
      </c>
      <c r="AK2374">
        <v>33.18</v>
      </c>
      <c r="AL2374">
        <v>1</v>
      </c>
      <c r="AN2374">
        <v>0</v>
      </c>
      <c r="AO2374">
        <v>1</v>
      </c>
      <c r="AP2374">
        <v>0</v>
      </c>
      <c r="AQ2374">
        <v>0</v>
      </c>
      <c r="AR2374">
        <v>0</v>
      </c>
      <c r="AS2374" t="s">
        <v>3</v>
      </c>
      <c r="AT2374">
        <v>1.3</v>
      </c>
      <c r="AU2374" t="s">
        <v>3</v>
      </c>
      <c r="AV2374">
        <v>0</v>
      </c>
      <c r="AW2374">
        <v>2</v>
      </c>
      <c r="AX2374">
        <v>35814672</v>
      </c>
      <c r="AY2374">
        <v>1</v>
      </c>
      <c r="AZ2374">
        <v>0</v>
      </c>
      <c r="BA2374">
        <v>2346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CX2374">
        <f>Y2374*Source!I2316</f>
        <v>0.58500000000000008</v>
      </c>
      <c r="CY2374">
        <f>AB2374</f>
        <v>364.68</v>
      </c>
      <c r="CZ2374">
        <f>AF2374</f>
        <v>12.4</v>
      </c>
      <c r="DA2374">
        <f>AJ2374</f>
        <v>29.41</v>
      </c>
      <c r="DB2374">
        <f t="shared" si="389"/>
        <v>16.12</v>
      </c>
      <c r="DC2374">
        <f t="shared" si="390"/>
        <v>13.08</v>
      </c>
    </row>
    <row r="2375" spans="1:107">
      <c r="A2375">
        <f>ROW(Source!A2316)</f>
        <v>2316</v>
      </c>
      <c r="B2375">
        <v>35806607</v>
      </c>
      <c r="C2375">
        <v>35814654</v>
      </c>
      <c r="D2375">
        <v>29109983</v>
      </c>
      <c r="E2375">
        <v>1</v>
      </c>
      <c r="F2375">
        <v>1</v>
      </c>
      <c r="G2375">
        <v>1</v>
      </c>
      <c r="H2375">
        <v>3</v>
      </c>
      <c r="I2375" t="s">
        <v>957</v>
      </c>
      <c r="J2375" t="s">
        <v>958</v>
      </c>
      <c r="K2375" t="s">
        <v>959</v>
      </c>
      <c r="L2375">
        <v>1327</v>
      </c>
      <c r="N2375">
        <v>1005</v>
      </c>
      <c r="O2375" t="s">
        <v>165</v>
      </c>
      <c r="P2375" t="s">
        <v>165</v>
      </c>
      <c r="Q2375">
        <v>1</v>
      </c>
      <c r="W2375">
        <v>0</v>
      </c>
      <c r="X2375">
        <v>-2017624534</v>
      </c>
      <c r="Y2375">
        <v>91.5</v>
      </c>
      <c r="AA2375">
        <v>348.78</v>
      </c>
      <c r="AB2375">
        <v>0</v>
      </c>
      <c r="AC2375">
        <v>0</v>
      </c>
      <c r="AD2375">
        <v>0</v>
      </c>
      <c r="AE2375">
        <v>71.180000000000007</v>
      </c>
      <c r="AF2375">
        <v>0</v>
      </c>
      <c r="AG2375">
        <v>0</v>
      </c>
      <c r="AH2375">
        <v>0</v>
      </c>
      <c r="AI2375">
        <v>4.9000000000000004</v>
      </c>
      <c r="AJ2375">
        <v>1</v>
      </c>
      <c r="AK2375">
        <v>1</v>
      </c>
      <c r="AL2375">
        <v>1</v>
      </c>
      <c r="AN2375">
        <v>0</v>
      </c>
      <c r="AO2375">
        <v>1</v>
      </c>
      <c r="AP2375">
        <v>0</v>
      </c>
      <c r="AQ2375">
        <v>0</v>
      </c>
      <c r="AR2375">
        <v>0</v>
      </c>
      <c r="AS2375" t="s">
        <v>3</v>
      </c>
      <c r="AT2375">
        <v>91.5</v>
      </c>
      <c r="AU2375" t="s">
        <v>3</v>
      </c>
      <c r="AV2375">
        <v>0</v>
      </c>
      <c r="AW2375">
        <v>2</v>
      </c>
      <c r="AX2375">
        <v>35814673</v>
      </c>
      <c r="AY2375">
        <v>1</v>
      </c>
      <c r="AZ2375">
        <v>0</v>
      </c>
      <c r="BA2375">
        <v>2347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CX2375">
        <f>Y2375*Source!I2316</f>
        <v>41.175000000000004</v>
      </c>
      <c r="CY2375">
        <f t="shared" ref="CY2375:CY2382" si="391">AA2375</f>
        <v>348.78</v>
      </c>
      <c r="CZ2375">
        <f t="shared" ref="CZ2375:CZ2382" si="392">AE2375</f>
        <v>71.180000000000007</v>
      </c>
      <c r="DA2375">
        <f t="shared" ref="DA2375:DA2382" si="393">AI2375</f>
        <v>4.9000000000000004</v>
      </c>
      <c r="DB2375">
        <f t="shared" ref="DB2375:DB2389" si="394">ROUND(ROUND(AT2375*CZ2375,2),2)</f>
        <v>6512.97</v>
      </c>
      <c r="DC2375">
        <f t="shared" ref="DC2375:DC2389" si="395">ROUND(ROUND(AT2375*AG2375,2),2)</f>
        <v>0</v>
      </c>
    </row>
    <row r="2376" spans="1:107">
      <c r="A2376">
        <f>ROW(Source!A2316)</f>
        <v>2316</v>
      </c>
      <c r="B2376">
        <v>35806607</v>
      </c>
      <c r="C2376">
        <v>35814654</v>
      </c>
      <c r="D2376">
        <v>29109903</v>
      </c>
      <c r="E2376">
        <v>1</v>
      </c>
      <c r="F2376">
        <v>1</v>
      </c>
      <c r="G2376">
        <v>1</v>
      </c>
      <c r="H2376">
        <v>3</v>
      </c>
      <c r="I2376" t="s">
        <v>960</v>
      </c>
      <c r="J2376" t="s">
        <v>961</v>
      </c>
      <c r="K2376" t="s">
        <v>962</v>
      </c>
      <c r="L2376">
        <v>1301</v>
      </c>
      <c r="N2376">
        <v>1003</v>
      </c>
      <c r="O2376" t="s">
        <v>151</v>
      </c>
      <c r="P2376" t="s">
        <v>151</v>
      </c>
      <c r="Q2376">
        <v>1</v>
      </c>
      <c r="W2376">
        <v>0</v>
      </c>
      <c r="X2376">
        <v>150723624</v>
      </c>
      <c r="Y2376">
        <v>61</v>
      </c>
      <c r="AA2376">
        <v>42.85</v>
      </c>
      <c r="AB2376">
        <v>0</v>
      </c>
      <c r="AC2376">
        <v>0</v>
      </c>
      <c r="AD2376">
        <v>0</v>
      </c>
      <c r="AE2376">
        <v>16.87</v>
      </c>
      <c r="AF2376">
        <v>0</v>
      </c>
      <c r="AG2376">
        <v>0</v>
      </c>
      <c r="AH2376">
        <v>0</v>
      </c>
      <c r="AI2376">
        <v>2.54</v>
      </c>
      <c r="AJ2376">
        <v>1</v>
      </c>
      <c r="AK2376">
        <v>1</v>
      </c>
      <c r="AL2376">
        <v>1</v>
      </c>
      <c r="AN2376">
        <v>0</v>
      </c>
      <c r="AO2376">
        <v>1</v>
      </c>
      <c r="AP2376">
        <v>0</v>
      </c>
      <c r="AQ2376">
        <v>0</v>
      </c>
      <c r="AR2376">
        <v>0</v>
      </c>
      <c r="AS2376" t="s">
        <v>3</v>
      </c>
      <c r="AT2376">
        <v>61</v>
      </c>
      <c r="AU2376" t="s">
        <v>3</v>
      </c>
      <c r="AV2376">
        <v>0</v>
      </c>
      <c r="AW2376">
        <v>2</v>
      </c>
      <c r="AX2376">
        <v>35814674</v>
      </c>
      <c r="AY2376">
        <v>1</v>
      </c>
      <c r="AZ2376">
        <v>0</v>
      </c>
      <c r="BA2376">
        <v>2348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CX2376">
        <f>Y2376*Source!I2316</f>
        <v>27.45</v>
      </c>
      <c r="CY2376">
        <f t="shared" si="391"/>
        <v>42.85</v>
      </c>
      <c r="CZ2376">
        <f t="shared" si="392"/>
        <v>16.87</v>
      </c>
      <c r="DA2376">
        <f t="shared" si="393"/>
        <v>2.54</v>
      </c>
      <c r="DB2376">
        <f t="shared" si="394"/>
        <v>1029.07</v>
      </c>
      <c r="DC2376">
        <f t="shared" si="395"/>
        <v>0</v>
      </c>
    </row>
    <row r="2377" spans="1:107">
      <c r="A2377">
        <f>ROW(Source!A2316)</f>
        <v>2316</v>
      </c>
      <c r="B2377">
        <v>35806607</v>
      </c>
      <c r="C2377">
        <v>35814654</v>
      </c>
      <c r="D2377">
        <v>29107800</v>
      </c>
      <c r="E2377">
        <v>1</v>
      </c>
      <c r="F2377">
        <v>1</v>
      </c>
      <c r="G2377">
        <v>1</v>
      </c>
      <c r="H2377">
        <v>3</v>
      </c>
      <c r="I2377" t="s">
        <v>616</v>
      </c>
      <c r="J2377" t="s">
        <v>643</v>
      </c>
      <c r="K2377" t="s">
        <v>618</v>
      </c>
      <c r="L2377">
        <v>1346</v>
      </c>
      <c r="N2377">
        <v>1009</v>
      </c>
      <c r="O2377" t="s">
        <v>170</v>
      </c>
      <c r="P2377" t="s">
        <v>170</v>
      </c>
      <c r="Q2377">
        <v>1</v>
      </c>
      <c r="W2377">
        <v>0</v>
      </c>
      <c r="X2377">
        <v>-1570619850</v>
      </c>
      <c r="Y2377">
        <v>0.5</v>
      </c>
      <c r="AA2377">
        <v>46.61</v>
      </c>
      <c r="AB2377">
        <v>0</v>
      </c>
      <c r="AC2377">
        <v>0</v>
      </c>
      <c r="AD2377">
        <v>0</v>
      </c>
      <c r="AE2377">
        <v>1.81</v>
      </c>
      <c r="AF2377">
        <v>0</v>
      </c>
      <c r="AG2377">
        <v>0</v>
      </c>
      <c r="AH2377">
        <v>0</v>
      </c>
      <c r="AI2377">
        <v>25.75</v>
      </c>
      <c r="AJ2377">
        <v>1</v>
      </c>
      <c r="AK2377">
        <v>1</v>
      </c>
      <c r="AL2377">
        <v>1</v>
      </c>
      <c r="AN2377">
        <v>0</v>
      </c>
      <c r="AO2377">
        <v>1</v>
      </c>
      <c r="AP2377">
        <v>0</v>
      </c>
      <c r="AQ2377">
        <v>0</v>
      </c>
      <c r="AR2377">
        <v>0</v>
      </c>
      <c r="AS2377" t="s">
        <v>3</v>
      </c>
      <c r="AT2377">
        <v>0.5</v>
      </c>
      <c r="AU2377" t="s">
        <v>3</v>
      </c>
      <c r="AV2377">
        <v>0</v>
      </c>
      <c r="AW2377">
        <v>2</v>
      </c>
      <c r="AX2377">
        <v>35814675</v>
      </c>
      <c r="AY2377">
        <v>1</v>
      </c>
      <c r="AZ2377">
        <v>0</v>
      </c>
      <c r="BA2377">
        <v>2349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CX2377">
        <f>Y2377*Source!I2316</f>
        <v>0.22500000000000001</v>
      </c>
      <c r="CY2377">
        <f t="shared" si="391"/>
        <v>46.61</v>
      </c>
      <c r="CZ2377">
        <f t="shared" si="392"/>
        <v>1.81</v>
      </c>
      <c r="DA2377">
        <f t="shared" si="393"/>
        <v>25.75</v>
      </c>
      <c r="DB2377">
        <f t="shared" si="394"/>
        <v>0.91</v>
      </c>
      <c r="DC2377">
        <f t="shared" si="395"/>
        <v>0</v>
      </c>
    </row>
    <row r="2378" spans="1:107">
      <c r="A2378">
        <f>ROW(Source!A2316)</f>
        <v>2316</v>
      </c>
      <c r="B2378">
        <v>35806607</v>
      </c>
      <c r="C2378">
        <v>35814654</v>
      </c>
      <c r="D2378">
        <v>29109405</v>
      </c>
      <c r="E2378">
        <v>1</v>
      </c>
      <c r="F2378">
        <v>1</v>
      </c>
      <c r="G2378">
        <v>1</v>
      </c>
      <c r="H2378">
        <v>3</v>
      </c>
      <c r="I2378" t="s">
        <v>963</v>
      </c>
      <c r="J2378" t="s">
        <v>964</v>
      </c>
      <c r="K2378" t="s">
        <v>965</v>
      </c>
      <c r="L2378">
        <v>1348</v>
      </c>
      <c r="N2378">
        <v>1009</v>
      </c>
      <c r="O2378" t="s">
        <v>29</v>
      </c>
      <c r="P2378" t="s">
        <v>29</v>
      </c>
      <c r="Q2378">
        <v>1000</v>
      </c>
      <c r="W2378">
        <v>0</v>
      </c>
      <c r="X2378">
        <v>-343348389</v>
      </c>
      <c r="Y2378">
        <v>0.375</v>
      </c>
      <c r="AA2378">
        <v>10574.2</v>
      </c>
      <c r="AB2378">
        <v>0</v>
      </c>
      <c r="AC2378">
        <v>0</v>
      </c>
      <c r="AD2378">
        <v>0</v>
      </c>
      <c r="AE2378">
        <v>4316</v>
      </c>
      <c r="AF2378">
        <v>0</v>
      </c>
      <c r="AG2378">
        <v>0</v>
      </c>
      <c r="AH2378">
        <v>0</v>
      </c>
      <c r="AI2378">
        <v>2.4500000000000002</v>
      </c>
      <c r="AJ2378">
        <v>1</v>
      </c>
      <c r="AK2378">
        <v>1</v>
      </c>
      <c r="AL2378">
        <v>1</v>
      </c>
      <c r="AN2378">
        <v>0</v>
      </c>
      <c r="AO2378">
        <v>1</v>
      </c>
      <c r="AP2378">
        <v>0</v>
      </c>
      <c r="AQ2378">
        <v>0</v>
      </c>
      <c r="AR2378">
        <v>0</v>
      </c>
      <c r="AS2378" t="s">
        <v>3</v>
      </c>
      <c r="AT2378">
        <v>0.375</v>
      </c>
      <c r="AU2378" t="s">
        <v>3</v>
      </c>
      <c r="AV2378">
        <v>0</v>
      </c>
      <c r="AW2378">
        <v>2</v>
      </c>
      <c r="AX2378">
        <v>35814676</v>
      </c>
      <c r="AY2378">
        <v>1</v>
      </c>
      <c r="AZ2378">
        <v>0</v>
      </c>
      <c r="BA2378">
        <v>2350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CX2378">
        <f>Y2378*Source!I2316</f>
        <v>0.16875000000000001</v>
      </c>
      <c r="CY2378">
        <f t="shared" si="391"/>
        <v>10574.2</v>
      </c>
      <c r="CZ2378">
        <f t="shared" si="392"/>
        <v>4316</v>
      </c>
      <c r="DA2378">
        <f t="shared" si="393"/>
        <v>2.4500000000000002</v>
      </c>
      <c r="DB2378">
        <f t="shared" si="394"/>
        <v>1618.5</v>
      </c>
      <c r="DC2378">
        <f t="shared" si="395"/>
        <v>0</v>
      </c>
    </row>
    <row r="2379" spans="1:107">
      <c r="A2379">
        <f>ROW(Source!A2316)</f>
        <v>2316</v>
      </c>
      <c r="B2379">
        <v>35806607</v>
      </c>
      <c r="C2379">
        <v>35814654</v>
      </c>
      <c r="D2379">
        <v>29109888</v>
      </c>
      <c r="E2379">
        <v>1</v>
      </c>
      <c r="F2379">
        <v>1</v>
      </c>
      <c r="G2379">
        <v>1</v>
      </c>
      <c r="H2379">
        <v>3</v>
      </c>
      <c r="I2379" t="s">
        <v>966</v>
      </c>
      <c r="J2379" t="s">
        <v>967</v>
      </c>
      <c r="K2379" t="s">
        <v>968</v>
      </c>
      <c r="L2379">
        <v>1301</v>
      </c>
      <c r="N2379">
        <v>1003</v>
      </c>
      <c r="O2379" t="s">
        <v>151</v>
      </c>
      <c r="P2379" t="s">
        <v>151</v>
      </c>
      <c r="Q2379">
        <v>1</v>
      </c>
      <c r="W2379">
        <v>0</v>
      </c>
      <c r="X2379">
        <v>1471077615</v>
      </c>
      <c r="Y2379">
        <v>56</v>
      </c>
      <c r="AA2379">
        <v>347.32</v>
      </c>
      <c r="AB2379">
        <v>0</v>
      </c>
      <c r="AC2379">
        <v>0</v>
      </c>
      <c r="AD2379">
        <v>0</v>
      </c>
      <c r="AE2379">
        <v>23.74</v>
      </c>
      <c r="AF2379">
        <v>0</v>
      </c>
      <c r="AG2379">
        <v>0</v>
      </c>
      <c r="AH2379">
        <v>0</v>
      </c>
      <c r="AI2379">
        <v>14.63</v>
      </c>
      <c r="AJ2379">
        <v>1</v>
      </c>
      <c r="AK2379">
        <v>1</v>
      </c>
      <c r="AL2379">
        <v>1</v>
      </c>
      <c r="AN2379">
        <v>0</v>
      </c>
      <c r="AO2379">
        <v>1</v>
      </c>
      <c r="AP2379">
        <v>0</v>
      </c>
      <c r="AQ2379">
        <v>0</v>
      </c>
      <c r="AR2379">
        <v>0</v>
      </c>
      <c r="AS2379" t="s">
        <v>3</v>
      </c>
      <c r="AT2379">
        <v>56</v>
      </c>
      <c r="AU2379" t="s">
        <v>3</v>
      </c>
      <c r="AV2379">
        <v>0</v>
      </c>
      <c r="AW2379">
        <v>2</v>
      </c>
      <c r="AX2379">
        <v>35814677</v>
      </c>
      <c r="AY2379">
        <v>1</v>
      </c>
      <c r="AZ2379">
        <v>0</v>
      </c>
      <c r="BA2379">
        <v>2351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CX2379">
        <f>Y2379*Source!I2316</f>
        <v>25.2</v>
      </c>
      <c r="CY2379">
        <f t="shared" si="391"/>
        <v>347.32</v>
      </c>
      <c r="CZ2379">
        <f t="shared" si="392"/>
        <v>23.74</v>
      </c>
      <c r="DA2379">
        <f t="shared" si="393"/>
        <v>14.63</v>
      </c>
      <c r="DB2379">
        <f t="shared" si="394"/>
        <v>1329.44</v>
      </c>
      <c r="DC2379">
        <f t="shared" si="395"/>
        <v>0</v>
      </c>
    </row>
    <row r="2380" spans="1:107">
      <c r="A2380">
        <f>ROW(Source!A2316)</f>
        <v>2316</v>
      </c>
      <c r="B2380">
        <v>35806607</v>
      </c>
      <c r="C2380">
        <v>35814654</v>
      </c>
      <c r="D2380">
        <v>29109902</v>
      </c>
      <c r="E2380">
        <v>1</v>
      </c>
      <c r="F2380">
        <v>1</v>
      </c>
      <c r="G2380">
        <v>1</v>
      </c>
      <c r="H2380">
        <v>3</v>
      </c>
      <c r="I2380" t="s">
        <v>969</v>
      </c>
      <c r="J2380" t="s">
        <v>970</v>
      </c>
      <c r="K2380" t="s">
        <v>971</v>
      </c>
      <c r="L2380">
        <v>1301</v>
      </c>
      <c r="N2380">
        <v>1003</v>
      </c>
      <c r="O2380" t="s">
        <v>151</v>
      </c>
      <c r="P2380" t="s">
        <v>151</v>
      </c>
      <c r="Q2380">
        <v>1</v>
      </c>
      <c r="W2380">
        <v>0</v>
      </c>
      <c r="X2380">
        <v>-2000531620</v>
      </c>
      <c r="Y2380">
        <v>56</v>
      </c>
      <c r="AA2380">
        <v>64.12</v>
      </c>
      <c r="AB2380">
        <v>0</v>
      </c>
      <c r="AC2380">
        <v>0</v>
      </c>
      <c r="AD2380">
        <v>0</v>
      </c>
      <c r="AE2380">
        <v>19.850000000000001</v>
      </c>
      <c r="AF2380">
        <v>0</v>
      </c>
      <c r="AG2380">
        <v>0</v>
      </c>
      <c r="AH2380">
        <v>0</v>
      </c>
      <c r="AI2380">
        <v>3.23</v>
      </c>
      <c r="AJ2380">
        <v>1</v>
      </c>
      <c r="AK2380">
        <v>1</v>
      </c>
      <c r="AL2380">
        <v>1</v>
      </c>
      <c r="AN2380">
        <v>0</v>
      </c>
      <c r="AO2380">
        <v>1</v>
      </c>
      <c r="AP2380">
        <v>0</v>
      </c>
      <c r="AQ2380">
        <v>0</v>
      </c>
      <c r="AR2380">
        <v>0</v>
      </c>
      <c r="AS2380" t="s">
        <v>3</v>
      </c>
      <c r="AT2380">
        <v>56</v>
      </c>
      <c r="AU2380" t="s">
        <v>3</v>
      </c>
      <c r="AV2380">
        <v>0</v>
      </c>
      <c r="AW2380">
        <v>2</v>
      </c>
      <c r="AX2380">
        <v>35814678</v>
      </c>
      <c r="AY2380">
        <v>1</v>
      </c>
      <c r="AZ2380">
        <v>0</v>
      </c>
      <c r="BA2380">
        <v>2352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CX2380">
        <f>Y2380*Source!I2316</f>
        <v>25.2</v>
      </c>
      <c r="CY2380">
        <f t="shared" si="391"/>
        <v>64.12</v>
      </c>
      <c r="CZ2380">
        <f t="shared" si="392"/>
        <v>19.850000000000001</v>
      </c>
      <c r="DA2380">
        <f t="shared" si="393"/>
        <v>3.23</v>
      </c>
      <c r="DB2380">
        <f t="shared" si="394"/>
        <v>1111.5999999999999</v>
      </c>
      <c r="DC2380">
        <f t="shared" si="395"/>
        <v>0</v>
      </c>
    </row>
    <row r="2381" spans="1:107">
      <c r="A2381">
        <f>ROW(Source!A2316)</f>
        <v>2316</v>
      </c>
      <c r="B2381">
        <v>35806607</v>
      </c>
      <c r="C2381">
        <v>35814654</v>
      </c>
      <c r="D2381">
        <v>29145352</v>
      </c>
      <c r="E2381">
        <v>1</v>
      </c>
      <c r="F2381">
        <v>1</v>
      </c>
      <c r="G2381">
        <v>1</v>
      </c>
      <c r="H2381">
        <v>3</v>
      </c>
      <c r="I2381" t="s">
        <v>972</v>
      </c>
      <c r="J2381" t="s">
        <v>973</v>
      </c>
      <c r="K2381" t="s">
        <v>974</v>
      </c>
      <c r="L2381">
        <v>1348</v>
      </c>
      <c r="N2381">
        <v>1009</v>
      </c>
      <c r="O2381" t="s">
        <v>29</v>
      </c>
      <c r="P2381" t="s">
        <v>29</v>
      </c>
      <c r="Q2381">
        <v>1000</v>
      </c>
      <c r="W2381">
        <v>0</v>
      </c>
      <c r="X2381">
        <v>1247647876</v>
      </c>
      <c r="Y2381">
        <v>0.05</v>
      </c>
      <c r="AA2381">
        <v>87497.47</v>
      </c>
      <c r="AB2381">
        <v>0</v>
      </c>
      <c r="AC2381">
        <v>0</v>
      </c>
      <c r="AD2381">
        <v>0</v>
      </c>
      <c r="AE2381">
        <v>9298.35</v>
      </c>
      <c r="AF2381">
        <v>0</v>
      </c>
      <c r="AG2381">
        <v>0</v>
      </c>
      <c r="AH2381">
        <v>0</v>
      </c>
      <c r="AI2381">
        <v>9.41</v>
      </c>
      <c r="AJ2381">
        <v>1</v>
      </c>
      <c r="AK2381">
        <v>1</v>
      </c>
      <c r="AL2381">
        <v>1</v>
      </c>
      <c r="AN2381">
        <v>0</v>
      </c>
      <c r="AO2381">
        <v>1</v>
      </c>
      <c r="AP2381">
        <v>0</v>
      </c>
      <c r="AQ2381">
        <v>0</v>
      </c>
      <c r="AR2381">
        <v>0</v>
      </c>
      <c r="AS2381" t="s">
        <v>3</v>
      </c>
      <c r="AT2381">
        <v>0.05</v>
      </c>
      <c r="AU2381" t="s">
        <v>3</v>
      </c>
      <c r="AV2381">
        <v>0</v>
      </c>
      <c r="AW2381">
        <v>2</v>
      </c>
      <c r="AX2381">
        <v>35814679</v>
      </c>
      <c r="AY2381">
        <v>1</v>
      </c>
      <c r="AZ2381">
        <v>0</v>
      </c>
      <c r="BA2381">
        <v>2353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CX2381">
        <f>Y2381*Source!I2316</f>
        <v>2.2500000000000003E-2</v>
      </c>
      <c r="CY2381">
        <f t="shared" si="391"/>
        <v>87497.47</v>
      </c>
      <c r="CZ2381">
        <f t="shared" si="392"/>
        <v>9298.35</v>
      </c>
      <c r="DA2381">
        <f t="shared" si="393"/>
        <v>9.41</v>
      </c>
      <c r="DB2381">
        <f t="shared" si="394"/>
        <v>464.92</v>
      </c>
      <c r="DC2381">
        <f t="shared" si="395"/>
        <v>0</v>
      </c>
    </row>
    <row r="2382" spans="1:107">
      <c r="A2382">
        <f>ROW(Source!A2316)</f>
        <v>2316</v>
      </c>
      <c r="B2382">
        <v>35806607</v>
      </c>
      <c r="C2382">
        <v>35814654</v>
      </c>
      <c r="D2382">
        <v>29150040</v>
      </c>
      <c r="E2382">
        <v>1</v>
      </c>
      <c r="F2382">
        <v>1</v>
      </c>
      <c r="G2382">
        <v>1</v>
      </c>
      <c r="H2382">
        <v>3</v>
      </c>
      <c r="I2382" t="s">
        <v>757</v>
      </c>
      <c r="J2382" t="s">
        <v>879</v>
      </c>
      <c r="K2382" t="s">
        <v>759</v>
      </c>
      <c r="L2382">
        <v>1339</v>
      </c>
      <c r="N2382">
        <v>1007</v>
      </c>
      <c r="O2382" t="s">
        <v>638</v>
      </c>
      <c r="P2382" t="s">
        <v>638</v>
      </c>
      <c r="Q2382">
        <v>1</v>
      </c>
      <c r="W2382">
        <v>0</v>
      </c>
      <c r="X2382">
        <v>693153122</v>
      </c>
      <c r="Y2382">
        <v>0.93</v>
      </c>
      <c r="AA2382">
        <v>22.2</v>
      </c>
      <c r="AB2382">
        <v>0</v>
      </c>
      <c r="AC2382">
        <v>0</v>
      </c>
      <c r="AD2382">
        <v>0</v>
      </c>
      <c r="AE2382">
        <v>2.44</v>
      </c>
      <c r="AF2382">
        <v>0</v>
      </c>
      <c r="AG2382">
        <v>0</v>
      </c>
      <c r="AH2382">
        <v>0</v>
      </c>
      <c r="AI2382">
        <v>9.1</v>
      </c>
      <c r="AJ2382">
        <v>1</v>
      </c>
      <c r="AK2382">
        <v>1</v>
      </c>
      <c r="AL2382">
        <v>1</v>
      </c>
      <c r="AN2382">
        <v>0</v>
      </c>
      <c r="AO2382">
        <v>1</v>
      </c>
      <c r="AP2382">
        <v>0</v>
      </c>
      <c r="AQ2382">
        <v>0</v>
      </c>
      <c r="AR2382">
        <v>0</v>
      </c>
      <c r="AS2382" t="s">
        <v>3</v>
      </c>
      <c r="AT2382">
        <v>0.93</v>
      </c>
      <c r="AU2382" t="s">
        <v>3</v>
      </c>
      <c r="AV2382">
        <v>0</v>
      </c>
      <c r="AW2382">
        <v>2</v>
      </c>
      <c r="AX2382">
        <v>35814680</v>
      </c>
      <c r="AY2382">
        <v>1</v>
      </c>
      <c r="AZ2382">
        <v>0</v>
      </c>
      <c r="BA2382">
        <v>2354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CX2382">
        <f>Y2382*Source!I2316</f>
        <v>0.41850000000000004</v>
      </c>
      <c r="CY2382">
        <f t="shared" si="391"/>
        <v>22.2</v>
      </c>
      <c r="CZ2382">
        <f t="shared" si="392"/>
        <v>2.44</v>
      </c>
      <c r="DA2382">
        <f t="shared" si="393"/>
        <v>9.1</v>
      </c>
      <c r="DB2382">
        <f t="shared" si="394"/>
        <v>2.27</v>
      </c>
      <c r="DC2382">
        <f t="shared" si="395"/>
        <v>0</v>
      </c>
    </row>
    <row r="2383" spans="1:107">
      <c r="A2383">
        <f>ROW(Source!A2317)</f>
        <v>2317</v>
      </c>
      <c r="B2383">
        <v>35806607</v>
      </c>
      <c r="C2383">
        <v>35814681</v>
      </c>
      <c r="D2383">
        <v>29364679</v>
      </c>
      <c r="E2383">
        <v>1</v>
      </c>
      <c r="F2383">
        <v>1</v>
      </c>
      <c r="G2383">
        <v>1</v>
      </c>
      <c r="H2383">
        <v>1</v>
      </c>
      <c r="I2383" t="s">
        <v>799</v>
      </c>
      <c r="J2383" t="s">
        <v>3</v>
      </c>
      <c r="K2383" t="s">
        <v>800</v>
      </c>
      <c r="L2383">
        <v>1369</v>
      </c>
      <c r="N2383">
        <v>1013</v>
      </c>
      <c r="O2383" t="s">
        <v>583</v>
      </c>
      <c r="P2383" t="s">
        <v>583</v>
      </c>
      <c r="Q2383">
        <v>1</v>
      </c>
      <c r="W2383">
        <v>0</v>
      </c>
      <c r="X2383">
        <v>931378261</v>
      </c>
      <c r="Y2383">
        <v>25.76</v>
      </c>
      <c r="AA2383">
        <v>0</v>
      </c>
      <c r="AB2383">
        <v>0</v>
      </c>
      <c r="AC2383">
        <v>0</v>
      </c>
      <c r="AD2383">
        <v>329.2</v>
      </c>
      <c r="AE2383">
        <v>0</v>
      </c>
      <c r="AF2383">
        <v>0</v>
      </c>
      <c r="AG2383">
        <v>0</v>
      </c>
      <c r="AH2383">
        <v>329.2</v>
      </c>
      <c r="AI2383">
        <v>1</v>
      </c>
      <c r="AJ2383">
        <v>1</v>
      </c>
      <c r="AK2383">
        <v>1</v>
      </c>
      <c r="AL2383">
        <v>1</v>
      </c>
      <c r="AN2383">
        <v>0</v>
      </c>
      <c r="AO2383">
        <v>1</v>
      </c>
      <c r="AP2383">
        <v>0</v>
      </c>
      <c r="AQ2383">
        <v>0</v>
      </c>
      <c r="AR2383">
        <v>0</v>
      </c>
      <c r="AS2383" t="s">
        <v>3</v>
      </c>
      <c r="AT2383">
        <v>25.76</v>
      </c>
      <c r="AU2383" t="s">
        <v>3</v>
      </c>
      <c r="AV2383">
        <v>1</v>
      </c>
      <c r="AW2383">
        <v>2</v>
      </c>
      <c r="AX2383">
        <v>35814689</v>
      </c>
      <c r="AY2383">
        <v>2</v>
      </c>
      <c r="AZ2383">
        <v>131072</v>
      </c>
      <c r="BA2383">
        <v>2355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CX2383">
        <f>Y2383*Source!I2317</f>
        <v>0.2576</v>
      </c>
      <c r="CY2383">
        <f>AD2383</f>
        <v>329.2</v>
      </c>
      <c r="CZ2383">
        <f>AH2383</f>
        <v>329.2</v>
      </c>
      <c r="DA2383">
        <f>AL2383</f>
        <v>1</v>
      </c>
      <c r="DB2383">
        <f t="shared" si="394"/>
        <v>8480.19</v>
      </c>
      <c r="DC2383">
        <f t="shared" si="395"/>
        <v>0</v>
      </c>
    </row>
    <row r="2384" spans="1:107">
      <c r="A2384">
        <f>ROW(Source!A2317)</f>
        <v>2317</v>
      </c>
      <c r="B2384">
        <v>35806607</v>
      </c>
      <c r="C2384">
        <v>35814681</v>
      </c>
      <c r="D2384">
        <v>121548</v>
      </c>
      <c r="E2384">
        <v>1</v>
      </c>
      <c r="F2384">
        <v>1</v>
      </c>
      <c r="G2384">
        <v>1</v>
      </c>
      <c r="H2384">
        <v>1</v>
      </c>
      <c r="I2384" t="s">
        <v>34</v>
      </c>
      <c r="J2384" t="s">
        <v>3</v>
      </c>
      <c r="K2384" t="s">
        <v>584</v>
      </c>
      <c r="L2384">
        <v>608254</v>
      </c>
      <c r="N2384">
        <v>1013</v>
      </c>
      <c r="O2384" t="s">
        <v>585</v>
      </c>
      <c r="P2384" t="s">
        <v>585</v>
      </c>
      <c r="Q2384">
        <v>1</v>
      </c>
      <c r="W2384">
        <v>0</v>
      </c>
      <c r="X2384">
        <v>-185737400</v>
      </c>
      <c r="Y2384">
        <v>0.03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1</v>
      </c>
      <c r="AJ2384">
        <v>1</v>
      </c>
      <c r="AK2384">
        <v>1</v>
      </c>
      <c r="AL2384">
        <v>1</v>
      </c>
      <c r="AN2384">
        <v>0</v>
      </c>
      <c r="AO2384">
        <v>1</v>
      </c>
      <c r="AP2384">
        <v>0</v>
      </c>
      <c r="AQ2384">
        <v>0</v>
      </c>
      <c r="AR2384">
        <v>0</v>
      </c>
      <c r="AS2384" t="s">
        <v>3</v>
      </c>
      <c r="AT2384">
        <v>0.03</v>
      </c>
      <c r="AU2384" t="s">
        <v>3</v>
      </c>
      <c r="AV2384">
        <v>2</v>
      </c>
      <c r="AW2384">
        <v>2</v>
      </c>
      <c r="AX2384">
        <v>35814690</v>
      </c>
      <c r="AY2384">
        <v>1</v>
      </c>
      <c r="AZ2384">
        <v>0</v>
      </c>
      <c r="BA2384">
        <v>2356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CX2384">
        <f>Y2384*Source!I2317</f>
        <v>2.9999999999999997E-4</v>
      </c>
      <c r="CY2384">
        <f>AD2384</f>
        <v>0</v>
      </c>
      <c r="CZ2384">
        <f>AH2384</f>
        <v>0</v>
      </c>
      <c r="DA2384">
        <f>AL2384</f>
        <v>1</v>
      </c>
      <c r="DB2384">
        <f t="shared" si="394"/>
        <v>0</v>
      </c>
      <c r="DC2384">
        <f t="shared" si="395"/>
        <v>0</v>
      </c>
    </row>
    <row r="2385" spans="1:107">
      <c r="A2385">
        <f>ROW(Source!A2317)</f>
        <v>2317</v>
      </c>
      <c r="B2385">
        <v>35806607</v>
      </c>
      <c r="C2385">
        <v>35814681</v>
      </c>
      <c r="D2385">
        <v>29172362</v>
      </c>
      <c r="E2385">
        <v>1</v>
      </c>
      <c r="F2385">
        <v>1</v>
      </c>
      <c r="G2385">
        <v>1</v>
      </c>
      <c r="H2385">
        <v>2</v>
      </c>
      <c r="I2385" t="s">
        <v>801</v>
      </c>
      <c r="J2385" t="s">
        <v>802</v>
      </c>
      <c r="K2385" t="s">
        <v>803</v>
      </c>
      <c r="L2385">
        <v>1368</v>
      </c>
      <c r="N2385">
        <v>1011</v>
      </c>
      <c r="O2385" t="s">
        <v>589</v>
      </c>
      <c r="P2385" t="s">
        <v>589</v>
      </c>
      <c r="Q2385">
        <v>1</v>
      </c>
      <c r="W2385">
        <v>0</v>
      </c>
      <c r="X2385">
        <v>2071614860</v>
      </c>
      <c r="Y2385">
        <v>0.03</v>
      </c>
      <c r="AA2385">
        <v>0</v>
      </c>
      <c r="AB2385">
        <v>1113.56</v>
      </c>
      <c r="AC2385">
        <v>447.93</v>
      </c>
      <c r="AD2385">
        <v>0</v>
      </c>
      <c r="AE2385">
        <v>0</v>
      </c>
      <c r="AF2385">
        <v>134.65</v>
      </c>
      <c r="AG2385">
        <v>13.5</v>
      </c>
      <c r="AH2385">
        <v>0</v>
      </c>
      <c r="AI2385">
        <v>1</v>
      </c>
      <c r="AJ2385">
        <v>8.27</v>
      </c>
      <c r="AK2385">
        <v>33.18</v>
      </c>
      <c r="AL2385">
        <v>1</v>
      </c>
      <c r="AN2385">
        <v>0</v>
      </c>
      <c r="AO2385">
        <v>1</v>
      </c>
      <c r="AP2385">
        <v>0</v>
      </c>
      <c r="AQ2385">
        <v>0</v>
      </c>
      <c r="AR2385">
        <v>0</v>
      </c>
      <c r="AS2385" t="s">
        <v>3</v>
      </c>
      <c r="AT2385">
        <v>0.03</v>
      </c>
      <c r="AU2385" t="s">
        <v>3</v>
      </c>
      <c r="AV2385">
        <v>0</v>
      </c>
      <c r="AW2385">
        <v>2</v>
      </c>
      <c r="AX2385">
        <v>35814691</v>
      </c>
      <c r="AY2385">
        <v>1</v>
      </c>
      <c r="AZ2385">
        <v>0</v>
      </c>
      <c r="BA2385">
        <v>2357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CX2385">
        <f>Y2385*Source!I2317</f>
        <v>2.9999999999999997E-4</v>
      </c>
      <c r="CY2385">
        <f>AB2385</f>
        <v>1113.56</v>
      </c>
      <c r="CZ2385">
        <f>AF2385</f>
        <v>134.65</v>
      </c>
      <c r="DA2385">
        <f>AJ2385</f>
        <v>8.27</v>
      </c>
      <c r="DB2385">
        <f t="shared" si="394"/>
        <v>4.04</v>
      </c>
      <c r="DC2385">
        <f t="shared" si="395"/>
        <v>0.41</v>
      </c>
    </row>
    <row r="2386" spans="1:107">
      <c r="A2386">
        <f>ROW(Source!A2317)</f>
        <v>2317</v>
      </c>
      <c r="B2386">
        <v>35806607</v>
      </c>
      <c r="C2386">
        <v>35814681</v>
      </c>
      <c r="D2386">
        <v>29174913</v>
      </c>
      <c r="E2386">
        <v>1</v>
      </c>
      <c r="F2386">
        <v>1</v>
      </c>
      <c r="G2386">
        <v>1</v>
      </c>
      <c r="H2386">
        <v>2</v>
      </c>
      <c r="I2386" t="s">
        <v>601</v>
      </c>
      <c r="J2386" t="s">
        <v>602</v>
      </c>
      <c r="K2386" t="s">
        <v>603</v>
      </c>
      <c r="L2386">
        <v>1368</v>
      </c>
      <c r="N2386">
        <v>1011</v>
      </c>
      <c r="O2386" t="s">
        <v>589</v>
      </c>
      <c r="P2386" t="s">
        <v>589</v>
      </c>
      <c r="Q2386">
        <v>1</v>
      </c>
      <c r="W2386">
        <v>0</v>
      </c>
      <c r="X2386">
        <v>458544584</v>
      </c>
      <c r="Y2386">
        <v>0.02</v>
      </c>
      <c r="AA2386">
        <v>0</v>
      </c>
      <c r="AB2386">
        <v>932.72</v>
      </c>
      <c r="AC2386">
        <v>384.89</v>
      </c>
      <c r="AD2386">
        <v>0</v>
      </c>
      <c r="AE2386">
        <v>0</v>
      </c>
      <c r="AF2386">
        <v>87.17</v>
      </c>
      <c r="AG2386">
        <v>11.6</v>
      </c>
      <c r="AH2386">
        <v>0</v>
      </c>
      <c r="AI2386">
        <v>1</v>
      </c>
      <c r="AJ2386">
        <v>10.7</v>
      </c>
      <c r="AK2386">
        <v>33.18</v>
      </c>
      <c r="AL2386">
        <v>1</v>
      </c>
      <c r="AN2386">
        <v>0</v>
      </c>
      <c r="AO2386">
        <v>1</v>
      </c>
      <c r="AP2386">
        <v>0</v>
      </c>
      <c r="AQ2386">
        <v>0</v>
      </c>
      <c r="AR2386">
        <v>0</v>
      </c>
      <c r="AS2386" t="s">
        <v>3</v>
      </c>
      <c r="AT2386">
        <v>0.02</v>
      </c>
      <c r="AU2386" t="s">
        <v>3</v>
      </c>
      <c r="AV2386">
        <v>0</v>
      </c>
      <c r="AW2386">
        <v>2</v>
      </c>
      <c r="AX2386">
        <v>35814692</v>
      </c>
      <c r="AY2386">
        <v>1</v>
      </c>
      <c r="AZ2386">
        <v>0</v>
      </c>
      <c r="BA2386">
        <v>2358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CX2386">
        <f>Y2386*Source!I2317</f>
        <v>2.0000000000000001E-4</v>
      </c>
      <c r="CY2386">
        <f>AB2386</f>
        <v>932.72</v>
      </c>
      <c r="CZ2386">
        <f>AF2386</f>
        <v>87.17</v>
      </c>
      <c r="DA2386">
        <f>AJ2386</f>
        <v>10.7</v>
      </c>
      <c r="DB2386">
        <f t="shared" si="394"/>
        <v>1.74</v>
      </c>
      <c r="DC2386">
        <f t="shared" si="395"/>
        <v>0.23</v>
      </c>
    </row>
    <row r="2387" spans="1:107">
      <c r="A2387">
        <f>ROW(Source!A2317)</f>
        <v>2317</v>
      </c>
      <c r="B2387">
        <v>35806607</v>
      </c>
      <c r="C2387">
        <v>35814681</v>
      </c>
      <c r="D2387">
        <v>29149204</v>
      </c>
      <c r="E2387">
        <v>1</v>
      </c>
      <c r="F2387">
        <v>1</v>
      </c>
      <c r="G2387">
        <v>1</v>
      </c>
      <c r="H2387">
        <v>3</v>
      </c>
      <c r="I2387" t="s">
        <v>810</v>
      </c>
      <c r="J2387" t="s">
        <v>811</v>
      </c>
      <c r="K2387" t="s">
        <v>812</v>
      </c>
      <c r="L2387">
        <v>1348</v>
      </c>
      <c r="N2387">
        <v>1009</v>
      </c>
      <c r="O2387" t="s">
        <v>29</v>
      </c>
      <c r="P2387" t="s">
        <v>29</v>
      </c>
      <c r="Q2387">
        <v>1000</v>
      </c>
      <c r="W2387">
        <v>0</v>
      </c>
      <c r="X2387">
        <v>-1132764130</v>
      </c>
      <c r="Y2387">
        <v>3.15E-3</v>
      </c>
      <c r="AA2387">
        <v>4978.46</v>
      </c>
      <c r="AB2387">
        <v>0</v>
      </c>
      <c r="AC2387">
        <v>0</v>
      </c>
      <c r="AD2387">
        <v>0</v>
      </c>
      <c r="AE2387">
        <v>729.98</v>
      </c>
      <c r="AF2387">
        <v>0</v>
      </c>
      <c r="AG2387">
        <v>0</v>
      </c>
      <c r="AH2387">
        <v>0</v>
      </c>
      <c r="AI2387">
        <v>6.82</v>
      </c>
      <c r="AJ2387">
        <v>1</v>
      </c>
      <c r="AK2387">
        <v>1</v>
      </c>
      <c r="AL2387">
        <v>1</v>
      </c>
      <c r="AN2387">
        <v>0</v>
      </c>
      <c r="AO2387">
        <v>1</v>
      </c>
      <c r="AP2387">
        <v>0</v>
      </c>
      <c r="AQ2387">
        <v>0</v>
      </c>
      <c r="AR2387">
        <v>0</v>
      </c>
      <c r="AS2387" t="s">
        <v>3</v>
      </c>
      <c r="AT2387">
        <v>3.15E-3</v>
      </c>
      <c r="AU2387" t="s">
        <v>3</v>
      </c>
      <c r="AV2387">
        <v>0</v>
      </c>
      <c r="AW2387">
        <v>2</v>
      </c>
      <c r="AX2387">
        <v>35814693</v>
      </c>
      <c r="AY2387">
        <v>1</v>
      </c>
      <c r="AZ2387">
        <v>0</v>
      </c>
      <c r="BA2387">
        <v>2359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CX2387">
        <f>Y2387*Source!I2317</f>
        <v>3.15E-5</v>
      </c>
      <c r="CY2387">
        <f>AA2387</f>
        <v>4978.46</v>
      </c>
      <c r="CZ2387">
        <f>AE2387</f>
        <v>729.98</v>
      </c>
      <c r="DA2387">
        <f>AI2387</f>
        <v>6.82</v>
      </c>
      <c r="DB2387">
        <f t="shared" si="394"/>
        <v>2.2999999999999998</v>
      </c>
      <c r="DC2387">
        <f t="shared" si="395"/>
        <v>0</v>
      </c>
    </row>
    <row r="2388" spans="1:107">
      <c r="A2388">
        <f>ROW(Source!A2317)</f>
        <v>2317</v>
      </c>
      <c r="B2388">
        <v>35806607</v>
      </c>
      <c r="C2388">
        <v>35814681</v>
      </c>
      <c r="D2388">
        <v>29170678</v>
      </c>
      <c r="E2388">
        <v>1</v>
      </c>
      <c r="F2388">
        <v>1</v>
      </c>
      <c r="G2388">
        <v>1</v>
      </c>
      <c r="H2388">
        <v>3</v>
      </c>
      <c r="I2388" t="s">
        <v>813</v>
      </c>
      <c r="J2388" t="s">
        <v>814</v>
      </c>
      <c r="K2388" t="s">
        <v>815</v>
      </c>
      <c r="L2388">
        <v>1354</v>
      </c>
      <c r="N2388">
        <v>1010</v>
      </c>
      <c r="O2388" t="s">
        <v>258</v>
      </c>
      <c r="P2388" t="s">
        <v>258</v>
      </c>
      <c r="Q2388">
        <v>1</v>
      </c>
      <c r="W2388">
        <v>0</v>
      </c>
      <c r="X2388">
        <v>-808655695</v>
      </c>
      <c r="Y2388">
        <v>102</v>
      </c>
      <c r="AA2388">
        <v>0.69</v>
      </c>
      <c r="AB2388">
        <v>0</v>
      </c>
      <c r="AC2388">
        <v>0</v>
      </c>
      <c r="AD2388">
        <v>0</v>
      </c>
      <c r="AE2388">
        <v>0.28000000000000003</v>
      </c>
      <c r="AF2388">
        <v>0</v>
      </c>
      <c r="AG2388">
        <v>0</v>
      </c>
      <c r="AH2388">
        <v>0</v>
      </c>
      <c r="AI2388">
        <v>2.46</v>
      </c>
      <c r="AJ2388">
        <v>1</v>
      </c>
      <c r="AK2388">
        <v>1</v>
      </c>
      <c r="AL2388">
        <v>1</v>
      </c>
      <c r="AN2388">
        <v>0</v>
      </c>
      <c r="AO2388">
        <v>1</v>
      </c>
      <c r="AP2388">
        <v>0</v>
      </c>
      <c r="AQ2388">
        <v>0</v>
      </c>
      <c r="AR2388">
        <v>0</v>
      </c>
      <c r="AS2388" t="s">
        <v>3</v>
      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388">
        <v>1</v>
      </c>
      <c r="AZ2388">
        <v>0</v>
      </c>
      <c r="BA2388">
        <v>2360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CX2388">
        <f>Y2388*Source!I2317</f>
        <v>1.02</v>
      </c>
      <c r="CY2388">
        <f>AA2388</f>
        <v>0.69</v>
      </c>
      <c r="CZ2388">
        <f>AE2388</f>
        <v>0.28000000000000003</v>
      </c>
      <c r="DA2388">
        <f>AI2388</f>
        <v>2.46</v>
      </c>
      <c r="DB2388">
        <f t="shared" si="394"/>
        <v>28.56</v>
      </c>
      <c r="DC2388">
        <f t="shared" si="395"/>
        <v>0</v>
      </c>
    </row>
    <row r="2389" spans="1:107">
      <c r="A2389">
        <f>ROW(Source!A2317)</f>
        <v>2317</v>
      </c>
      <c r="B2389">
        <v>35806607</v>
      </c>
      <c r="C2389">
        <v>35814681</v>
      </c>
      <c r="D2389">
        <v>29171808</v>
      </c>
      <c r="E2389">
        <v>1</v>
      </c>
      <c r="F2389">
        <v>1</v>
      </c>
      <c r="G2389">
        <v>1</v>
      </c>
      <c r="H2389">
        <v>3</v>
      </c>
      <c r="I2389" t="s">
        <v>816</v>
      </c>
      <c r="J2389" t="s">
        <v>817</v>
      </c>
      <c r="K2389" t="s">
        <v>818</v>
      </c>
      <c r="L2389">
        <v>1374</v>
      </c>
      <c r="N2389">
        <v>1013</v>
      </c>
      <c r="O2389" t="s">
        <v>819</v>
      </c>
      <c r="P2389" t="s">
        <v>819</v>
      </c>
      <c r="Q2389">
        <v>1</v>
      </c>
      <c r="W2389">
        <v>0</v>
      </c>
      <c r="X2389">
        <v>-915781824</v>
      </c>
      <c r="Y2389">
        <v>5.1100000000000003</v>
      </c>
      <c r="AA2389">
        <v>1</v>
      </c>
      <c r="AB2389">
        <v>0</v>
      </c>
      <c r="AC2389">
        <v>0</v>
      </c>
      <c r="AD2389">
        <v>0</v>
      </c>
      <c r="AE2389">
        <v>1</v>
      </c>
      <c r="AF2389">
        <v>0</v>
      </c>
      <c r="AG2389">
        <v>0</v>
      </c>
      <c r="AH2389">
        <v>0</v>
      </c>
      <c r="AI2389">
        <v>1</v>
      </c>
      <c r="AJ2389">
        <v>1</v>
      </c>
      <c r="AK2389">
        <v>1</v>
      </c>
      <c r="AL2389">
        <v>1</v>
      </c>
      <c r="AN2389">
        <v>0</v>
      </c>
      <c r="AO2389">
        <v>1</v>
      </c>
      <c r="AP2389">
        <v>0</v>
      </c>
      <c r="AQ2389">
        <v>0</v>
      </c>
      <c r="AR2389">
        <v>0</v>
      </c>
      <c r="AS2389" t="s">
        <v>3</v>
      </c>
      <c r="AT2389">
        <v>5.1100000000000003</v>
      </c>
      <c r="AU2389" t="s">
        <v>3</v>
      </c>
      <c r="AV2389">
        <v>0</v>
      </c>
      <c r="AW2389">
        <v>2</v>
      </c>
      <c r="AX2389">
        <v>35814695</v>
      </c>
      <c r="AY2389">
        <v>1</v>
      </c>
      <c r="AZ2389">
        <v>0</v>
      </c>
      <c r="BA2389">
        <v>2361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CX2389">
        <f>Y2389*Source!I2317</f>
        <v>5.1100000000000007E-2</v>
      </c>
      <c r="CY2389">
        <f>AA2389</f>
        <v>1</v>
      </c>
      <c r="CZ2389">
        <f>AE2389</f>
        <v>1</v>
      </c>
      <c r="DA2389">
        <f>AI2389</f>
        <v>1</v>
      </c>
      <c r="DB2389">
        <f t="shared" si="394"/>
        <v>5.1100000000000003</v>
      </c>
      <c r="DC2389">
        <f t="shared" si="395"/>
        <v>0</v>
      </c>
    </row>
    <row r="2390" spans="1:107">
      <c r="A2390">
        <f>ROW(Source!A2318)</f>
        <v>2318</v>
      </c>
      <c r="B2390">
        <v>35806607</v>
      </c>
      <c r="C2390">
        <v>35814696</v>
      </c>
      <c r="D2390">
        <v>18411117</v>
      </c>
      <c r="E2390">
        <v>1</v>
      </c>
      <c r="F2390">
        <v>1</v>
      </c>
      <c r="G2390">
        <v>1</v>
      </c>
      <c r="H2390">
        <v>1</v>
      </c>
      <c r="I2390" t="s">
        <v>901</v>
      </c>
      <c r="J2390" t="s">
        <v>3</v>
      </c>
      <c r="K2390" t="s">
        <v>902</v>
      </c>
      <c r="L2390">
        <v>1369</v>
      </c>
      <c r="N2390">
        <v>1013</v>
      </c>
      <c r="O2390" t="s">
        <v>583</v>
      </c>
      <c r="P2390" t="s">
        <v>583</v>
      </c>
      <c r="Q2390">
        <v>1</v>
      </c>
      <c r="W2390">
        <v>0</v>
      </c>
      <c r="X2390">
        <v>-1739886638</v>
      </c>
      <c r="Y2390">
        <v>91.781499999999994</v>
      </c>
      <c r="AA2390">
        <v>0</v>
      </c>
      <c r="AB2390">
        <v>0</v>
      </c>
      <c r="AC2390">
        <v>0</v>
      </c>
      <c r="AD2390">
        <v>319.24</v>
      </c>
      <c r="AE2390">
        <v>0</v>
      </c>
      <c r="AF2390">
        <v>0</v>
      </c>
      <c r="AG2390">
        <v>0</v>
      </c>
      <c r="AH2390">
        <v>319.24</v>
      </c>
      <c r="AI2390">
        <v>1</v>
      </c>
      <c r="AJ2390">
        <v>1</v>
      </c>
      <c r="AK2390">
        <v>1</v>
      </c>
      <c r="AL2390">
        <v>1</v>
      </c>
      <c r="AN2390">
        <v>0</v>
      </c>
      <c r="AO2390">
        <v>1</v>
      </c>
      <c r="AP2390">
        <v>1</v>
      </c>
      <c r="AQ2390">
        <v>0</v>
      </c>
      <c r="AR2390">
        <v>0</v>
      </c>
      <c r="AS2390" t="s">
        <v>3</v>
      </c>
      <c r="AT2390">
        <v>79.81</v>
      </c>
      <c r="AU2390" t="s">
        <v>144</v>
      </c>
      <c r="AV2390">
        <v>1</v>
      </c>
      <c r="AW2390">
        <v>2</v>
      </c>
      <c r="AX2390">
        <v>35814709</v>
      </c>
      <c r="AY2390">
        <v>2</v>
      </c>
      <c r="AZ2390">
        <v>131072</v>
      </c>
      <c r="BA2390">
        <v>2362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CX2390">
        <f>Y2390*Source!I2318</f>
        <v>10.279527999999999</v>
      </c>
      <c r="CY2390">
        <f>AD2390</f>
        <v>319.24</v>
      </c>
      <c r="CZ2390">
        <f>AH2390</f>
        <v>319.24</v>
      </c>
      <c r="DA2390">
        <f>AL2390</f>
        <v>1</v>
      </c>
      <c r="DB2390">
        <f>ROUND((ROUND(AT2390*CZ2390,2)*1.15),2)</f>
        <v>29300.32</v>
      </c>
      <c r="DC2390">
        <f>ROUND((ROUND(AT2390*AG2390,2)*1.15),2)</f>
        <v>0</v>
      </c>
    </row>
    <row r="2391" spans="1:107">
      <c r="A2391">
        <f>ROW(Source!A2318)</f>
        <v>2318</v>
      </c>
      <c r="B2391">
        <v>35806607</v>
      </c>
      <c r="C2391">
        <v>35814696</v>
      </c>
      <c r="D2391">
        <v>121548</v>
      </c>
      <c r="E2391">
        <v>1</v>
      </c>
      <c r="F2391">
        <v>1</v>
      </c>
      <c r="G2391">
        <v>1</v>
      </c>
      <c r="H2391">
        <v>1</v>
      </c>
      <c r="I2391" t="s">
        <v>34</v>
      </c>
      <c r="J2391" t="s">
        <v>3</v>
      </c>
      <c r="K2391" t="s">
        <v>584</v>
      </c>
      <c r="L2391">
        <v>608254</v>
      </c>
      <c r="N2391">
        <v>1013</v>
      </c>
      <c r="O2391" t="s">
        <v>585</v>
      </c>
      <c r="P2391" t="s">
        <v>585</v>
      </c>
      <c r="Q2391">
        <v>1</v>
      </c>
      <c r="W2391">
        <v>0</v>
      </c>
      <c r="X2391">
        <v>-185737400</v>
      </c>
      <c r="Y2391">
        <v>17.3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1</v>
      </c>
      <c r="AJ2391">
        <v>1</v>
      </c>
      <c r="AK2391">
        <v>1</v>
      </c>
      <c r="AL2391">
        <v>1</v>
      </c>
      <c r="AN2391">
        <v>0</v>
      </c>
      <c r="AO2391">
        <v>1</v>
      </c>
      <c r="AP2391">
        <v>1</v>
      </c>
      <c r="AQ2391">
        <v>0</v>
      </c>
      <c r="AR2391">
        <v>0</v>
      </c>
      <c r="AS2391" t="s">
        <v>3</v>
      </c>
      <c r="AT2391">
        <v>13.84</v>
      </c>
      <c r="AU2391" t="s">
        <v>143</v>
      </c>
      <c r="AV2391">
        <v>2</v>
      </c>
      <c r="AW2391">
        <v>2</v>
      </c>
      <c r="AX2391">
        <v>35814710</v>
      </c>
      <c r="AY2391">
        <v>1</v>
      </c>
      <c r="AZ2391">
        <v>0</v>
      </c>
      <c r="BA2391">
        <v>2363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CX2391">
        <f>Y2391*Source!I2318</f>
        <v>1.9376000000000002</v>
      </c>
      <c r="CY2391">
        <f>AD2391</f>
        <v>0</v>
      </c>
      <c r="CZ2391">
        <f>AH2391</f>
        <v>0</v>
      </c>
      <c r="DA2391">
        <f>AL2391</f>
        <v>1</v>
      </c>
      <c r="DB2391">
        <f t="shared" ref="DB2391:DB2396" si="396">ROUND((ROUND(AT2391*CZ2391,2)*1.25),2)</f>
        <v>0</v>
      </c>
      <c r="DC2391">
        <f t="shared" ref="DC2391:DC2396" si="397">ROUND((ROUND(AT2391*AG2391,2)*1.25),2)</f>
        <v>0</v>
      </c>
    </row>
    <row r="2392" spans="1:107">
      <c r="A2392">
        <f>ROW(Source!A2318)</f>
        <v>2318</v>
      </c>
      <c r="B2392">
        <v>35806607</v>
      </c>
      <c r="C2392">
        <v>35814696</v>
      </c>
      <c r="D2392">
        <v>29172556</v>
      </c>
      <c r="E2392">
        <v>1</v>
      </c>
      <c r="F2392">
        <v>1</v>
      </c>
      <c r="G2392">
        <v>1</v>
      </c>
      <c r="H2392">
        <v>2</v>
      </c>
      <c r="I2392" t="s">
        <v>586</v>
      </c>
      <c r="J2392" t="s">
        <v>590</v>
      </c>
      <c r="K2392" t="s">
        <v>588</v>
      </c>
      <c r="L2392">
        <v>1368</v>
      </c>
      <c r="N2392">
        <v>1011</v>
      </c>
      <c r="O2392" t="s">
        <v>589</v>
      </c>
      <c r="P2392" t="s">
        <v>589</v>
      </c>
      <c r="Q2392">
        <v>1</v>
      </c>
      <c r="W2392">
        <v>0</v>
      </c>
      <c r="X2392">
        <v>-1302720870</v>
      </c>
      <c r="Y2392">
        <v>1.1500000000000001</v>
      </c>
      <c r="AA2392">
        <v>0</v>
      </c>
      <c r="AB2392">
        <v>466.71</v>
      </c>
      <c r="AC2392">
        <v>447.93</v>
      </c>
      <c r="AD2392">
        <v>0</v>
      </c>
      <c r="AE2392">
        <v>0</v>
      </c>
      <c r="AF2392">
        <v>31.26</v>
      </c>
      <c r="AG2392">
        <v>13.5</v>
      </c>
      <c r="AH2392">
        <v>0</v>
      </c>
      <c r="AI2392">
        <v>1</v>
      </c>
      <c r="AJ2392">
        <v>14.93</v>
      </c>
      <c r="AK2392">
        <v>33.18</v>
      </c>
      <c r="AL2392">
        <v>1</v>
      </c>
      <c r="AN2392">
        <v>0</v>
      </c>
      <c r="AO2392">
        <v>1</v>
      </c>
      <c r="AP2392">
        <v>1</v>
      </c>
      <c r="AQ2392">
        <v>0</v>
      </c>
      <c r="AR2392">
        <v>0</v>
      </c>
      <c r="AS2392" t="s">
        <v>3</v>
      </c>
      <c r="AT2392">
        <v>0.92</v>
      </c>
      <c r="AU2392" t="s">
        <v>143</v>
      </c>
      <c r="AV2392">
        <v>0</v>
      </c>
      <c r="AW2392">
        <v>2</v>
      </c>
      <c r="AX2392">
        <v>35814711</v>
      </c>
      <c r="AY2392">
        <v>1</v>
      </c>
      <c r="AZ2392">
        <v>0</v>
      </c>
      <c r="BA2392">
        <v>2364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CX2392">
        <f>Y2392*Source!I2318</f>
        <v>0.12880000000000003</v>
      </c>
      <c r="CY2392">
        <f>AB2392</f>
        <v>466.71</v>
      </c>
      <c r="CZ2392">
        <f>AF2392</f>
        <v>31.26</v>
      </c>
      <c r="DA2392">
        <f>AJ2392</f>
        <v>14.93</v>
      </c>
      <c r="DB2392">
        <f t="shared" si="396"/>
        <v>35.950000000000003</v>
      </c>
      <c r="DC2392">
        <f t="shared" si="397"/>
        <v>15.53</v>
      </c>
    </row>
    <row r="2393" spans="1:107">
      <c r="A2393">
        <f>ROW(Source!A2318)</f>
        <v>2318</v>
      </c>
      <c r="B2393">
        <v>35806607</v>
      </c>
      <c r="C2393">
        <v>35814696</v>
      </c>
      <c r="D2393">
        <v>29172710</v>
      </c>
      <c r="E2393">
        <v>1</v>
      </c>
      <c r="F2393">
        <v>1</v>
      </c>
      <c r="G2393">
        <v>1</v>
      </c>
      <c r="H2393">
        <v>2</v>
      </c>
      <c r="I2393" t="s">
        <v>593</v>
      </c>
      <c r="J2393" t="s">
        <v>594</v>
      </c>
      <c r="K2393" t="s">
        <v>595</v>
      </c>
      <c r="L2393">
        <v>1368</v>
      </c>
      <c r="N2393">
        <v>1011</v>
      </c>
      <c r="O2393" t="s">
        <v>589</v>
      </c>
      <c r="P2393" t="s">
        <v>589</v>
      </c>
      <c r="Q2393">
        <v>1</v>
      </c>
      <c r="W2393">
        <v>0</v>
      </c>
      <c r="X2393">
        <v>-1676841219</v>
      </c>
      <c r="Y2393">
        <v>12.4125</v>
      </c>
      <c r="AA2393">
        <v>0</v>
      </c>
      <c r="AB2393">
        <v>539.16</v>
      </c>
      <c r="AC2393">
        <v>333.79</v>
      </c>
      <c r="AD2393">
        <v>0</v>
      </c>
      <c r="AE2393">
        <v>0</v>
      </c>
      <c r="AF2393">
        <v>46.56</v>
      </c>
      <c r="AG2393">
        <v>10.06</v>
      </c>
      <c r="AH2393">
        <v>0</v>
      </c>
      <c r="AI2393">
        <v>1</v>
      </c>
      <c r="AJ2393">
        <v>11.58</v>
      </c>
      <c r="AK2393">
        <v>33.18</v>
      </c>
      <c r="AL2393">
        <v>1</v>
      </c>
      <c r="AN2393">
        <v>0</v>
      </c>
      <c r="AO2393">
        <v>1</v>
      </c>
      <c r="AP2393">
        <v>1</v>
      </c>
      <c r="AQ2393">
        <v>0</v>
      </c>
      <c r="AR2393">
        <v>0</v>
      </c>
      <c r="AS2393" t="s">
        <v>3</v>
      </c>
      <c r="AT2393">
        <v>9.93</v>
      </c>
      <c r="AU2393" t="s">
        <v>143</v>
      </c>
      <c r="AV2393">
        <v>0</v>
      </c>
      <c r="AW2393">
        <v>2</v>
      </c>
      <c r="AX2393">
        <v>35814712</v>
      </c>
      <c r="AY2393">
        <v>1</v>
      </c>
      <c r="AZ2393">
        <v>0</v>
      </c>
      <c r="BA2393">
        <v>2365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CX2393">
        <f>Y2393*Source!I2318</f>
        <v>1.3901999999999999</v>
      </c>
      <c r="CY2393">
        <f>AB2393</f>
        <v>539.16</v>
      </c>
      <c r="CZ2393">
        <f>AF2393</f>
        <v>46.56</v>
      </c>
      <c r="DA2393">
        <f>AJ2393</f>
        <v>11.58</v>
      </c>
      <c r="DB2393">
        <f t="shared" si="396"/>
        <v>577.92999999999995</v>
      </c>
      <c r="DC2393">
        <f t="shared" si="397"/>
        <v>124.88</v>
      </c>
    </row>
    <row r="2394" spans="1:107">
      <c r="A2394">
        <f>ROW(Source!A2318)</f>
        <v>2318</v>
      </c>
      <c r="B2394">
        <v>35806607</v>
      </c>
      <c r="C2394">
        <v>35814696</v>
      </c>
      <c r="D2394">
        <v>29173142</v>
      </c>
      <c r="E2394">
        <v>1</v>
      </c>
      <c r="F2394">
        <v>1</v>
      </c>
      <c r="G2394">
        <v>1</v>
      </c>
      <c r="H2394">
        <v>2</v>
      </c>
      <c r="I2394" t="s">
        <v>975</v>
      </c>
      <c r="J2394" t="s">
        <v>976</v>
      </c>
      <c r="K2394" t="s">
        <v>977</v>
      </c>
      <c r="L2394">
        <v>1368</v>
      </c>
      <c r="N2394">
        <v>1011</v>
      </c>
      <c r="O2394" t="s">
        <v>589</v>
      </c>
      <c r="P2394" t="s">
        <v>589</v>
      </c>
      <c r="Q2394">
        <v>1</v>
      </c>
      <c r="W2394">
        <v>0</v>
      </c>
      <c r="X2394">
        <v>1457722446</v>
      </c>
      <c r="Y2394">
        <v>3.7375000000000003</v>
      </c>
      <c r="AA2394">
        <v>0</v>
      </c>
      <c r="AB2394">
        <v>400.17</v>
      </c>
      <c r="AC2394">
        <v>333.79</v>
      </c>
      <c r="AD2394">
        <v>0</v>
      </c>
      <c r="AE2394">
        <v>0</v>
      </c>
      <c r="AF2394">
        <v>16.3</v>
      </c>
      <c r="AG2394">
        <v>10.06</v>
      </c>
      <c r="AH2394">
        <v>0</v>
      </c>
      <c r="AI2394">
        <v>1</v>
      </c>
      <c r="AJ2394">
        <v>24.55</v>
      </c>
      <c r="AK2394">
        <v>33.18</v>
      </c>
      <c r="AL2394">
        <v>1</v>
      </c>
      <c r="AN2394">
        <v>0</v>
      </c>
      <c r="AO2394">
        <v>1</v>
      </c>
      <c r="AP2394">
        <v>1</v>
      </c>
      <c r="AQ2394">
        <v>0</v>
      </c>
      <c r="AR2394">
        <v>0</v>
      </c>
      <c r="AS2394" t="s">
        <v>3</v>
      </c>
      <c r="AT2394">
        <v>2.99</v>
      </c>
      <c r="AU2394" t="s">
        <v>143</v>
      </c>
      <c r="AV2394">
        <v>0</v>
      </c>
      <c r="AW2394">
        <v>2</v>
      </c>
      <c r="AX2394">
        <v>35814713</v>
      </c>
      <c r="AY2394">
        <v>1</v>
      </c>
      <c r="AZ2394">
        <v>0</v>
      </c>
      <c r="BA2394">
        <v>2366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CX2394">
        <f>Y2394*Source!I2318</f>
        <v>0.41860000000000003</v>
      </c>
      <c r="CY2394">
        <f>AB2394</f>
        <v>400.17</v>
      </c>
      <c r="CZ2394">
        <f>AF2394</f>
        <v>16.3</v>
      </c>
      <c r="DA2394">
        <f>AJ2394</f>
        <v>24.55</v>
      </c>
      <c r="DB2394">
        <f t="shared" si="396"/>
        <v>60.93</v>
      </c>
      <c r="DC2394">
        <f t="shared" si="397"/>
        <v>37.6</v>
      </c>
    </row>
    <row r="2395" spans="1:107">
      <c r="A2395">
        <f>ROW(Source!A2318)</f>
        <v>2318</v>
      </c>
      <c r="B2395">
        <v>35806607</v>
      </c>
      <c r="C2395">
        <v>35814696</v>
      </c>
      <c r="D2395">
        <v>29174145</v>
      </c>
      <c r="E2395">
        <v>1</v>
      </c>
      <c r="F2395">
        <v>1</v>
      </c>
      <c r="G2395">
        <v>1</v>
      </c>
      <c r="H2395">
        <v>2</v>
      </c>
      <c r="I2395" t="s">
        <v>978</v>
      </c>
      <c r="J2395" t="s">
        <v>979</v>
      </c>
      <c r="K2395" t="s">
        <v>980</v>
      </c>
      <c r="L2395">
        <v>1368</v>
      </c>
      <c r="N2395">
        <v>1011</v>
      </c>
      <c r="O2395" t="s">
        <v>589</v>
      </c>
      <c r="P2395" t="s">
        <v>589</v>
      </c>
      <c r="Q2395">
        <v>1</v>
      </c>
      <c r="W2395">
        <v>0</v>
      </c>
      <c r="X2395">
        <v>524901310</v>
      </c>
      <c r="Y2395">
        <v>12.4125</v>
      </c>
      <c r="AA2395">
        <v>0</v>
      </c>
      <c r="AB2395">
        <v>46.9</v>
      </c>
      <c r="AC2395">
        <v>0</v>
      </c>
      <c r="AD2395">
        <v>0</v>
      </c>
      <c r="AE2395">
        <v>0</v>
      </c>
      <c r="AF2395">
        <v>7.54</v>
      </c>
      <c r="AG2395">
        <v>0</v>
      </c>
      <c r="AH2395">
        <v>0</v>
      </c>
      <c r="AI2395">
        <v>1</v>
      </c>
      <c r="AJ2395">
        <v>6.22</v>
      </c>
      <c r="AK2395">
        <v>33.18</v>
      </c>
      <c r="AL2395">
        <v>1</v>
      </c>
      <c r="AN2395">
        <v>0</v>
      </c>
      <c r="AO2395">
        <v>1</v>
      </c>
      <c r="AP2395">
        <v>1</v>
      </c>
      <c r="AQ2395">
        <v>0</v>
      </c>
      <c r="AR2395">
        <v>0</v>
      </c>
      <c r="AS2395" t="s">
        <v>3</v>
      </c>
      <c r="AT2395">
        <v>9.93</v>
      </c>
      <c r="AU2395" t="s">
        <v>143</v>
      </c>
      <c r="AV2395">
        <v>0</v>
      </c>
      <c r="AW2395">
        <v>2</v>
      </c>
      <c r="AX2395">
        <v>35814714</v>
      </c>
      <c r="AY2395">
        <v>1</v>
      </c>
      <c r="AZ2395">
        <v>0</v>
      </c>
      <c r="BA2395">
        <v>2367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CX2395">
        <f>Y2395*Source!I2318</f>
        <v>1.3901999999999999</v>
      </c>
      <c r="CY2395">
        <f>AB2395</f>
        <v>46.9</v>
      </c>
      <c r="CZ2395">
        <f>AF2395</f>
        <v>7.54</v>
      </c>
      <c r="DA2395">
        <f>AJ2395</f>
        <v>6.22</v>
      </c>
      <c r="DB2395">
        <f t="shared" si="396"/>
        <v>93.59</v>
      </c>
      <c r="DC2395">
        <f t="shared" si="397"/>
        <v>0</v>
      </c>
    </row>
    <row r="2396" spans="1:107">
      <c r="A2396">
        <f>ROW(Source!A2318)</f>
        <v>2318</v>
      </c>
      <c r="B2396">
        <v>35806607</v>
      </c>
      <c r="C2396">
        <v>35814696</v>
      </c>
      <c r="D2396">
        <v>29174913</v>
      </c>
      <c r="E2396">
        <v>1</v>
      </c>
      <c r="F2396">
        <v>1</v>
      </c>
      <c r="G2396">
        <v>1</v>
      </c>
      <c r="H2396">
        <v>2</v>
      </c>
      <c r="I2396" t="s">
        <v>601</v>
      </c>
      <c r="J2396" t="s">
        <v>602</v>
      </c>
      <c r="K2396" t="s">
        <v>603</v>
      </c>
      <c r="L2396">
        <v>1368</v>
      </c>
      <c r="N2396">
        <v>1011</v>
      </c>
      <c r="O2396" t="s">
        <v>589</v>
      </c>
      <c r="P2396" t="s">
        <v>589</v>
      </c>
      <c r="Q2396">
        <v>1</v>
      </c>
      <c r="W2396">
        <v>0</v>
      </c>
      <c r="X2396">
        <v>458544584</v>
      </c>
      <c r="Y2396">
        <v>3.3125</v>
      </c>
      <c r="AA2396">
        <v>0</v>
      </c>
      <c r="AB2396">
        <v>932.72</v>
      </c>
      <c r="AC2396">
        <v>384.89</v>
      </c>
      <c r="AD2396">
        <v>0</v>
      </c>
      <c r="AE2396">
        <v>0</v>
      </c>
      <c r="AF2396">
        <v>87.17</v>
      </c>
      <c r="AG2396">
        <v>11.6</v>
      </c>
      <c r="AH2396">
        <v>0</v>
      </c>
      <c r="AI2396">
        <v>1</v>
      </c>
      <c r="AJ2396">
        <v>10.7</v>
      </c>
      <c r="AK2396">
        <v>33.18</v>
      </c>
      <c r="AL2396">
        <v>1</v>
      </c>
      <c r="AN2396">
        <v>0</v>
      </c>
      <c r="AO2396">
        <v>1</v>
      </c>
      <c r="AP2396">
        <v>1</v>
      </c>
      <c r="AQ2396">
        <v>0</v>
      </c>
      <c r="AR2396">
        <v>0</v>
      </c>
      <c r="AS2396" t="s">
        <v>3</v>
      </c>
      <c r="AT2396">
        <v>2.65</v>
      </c>
      <c r="AU2396" t="s">
        <v>143</v>
      </c>
      <c r="AV2396">
        <v>0</v>
      </c>
      <c r="AW2396">
        <v>2</v>
      </c>
      <c r="AX2396">
        <v>35814715</v>
      </c>
      <c r="AY2396">
        <v>1</v>
      </c>
      <c r="AZ2396">
        <v>0</v>
      </c>
      <c r="BA2396">
        <v>2368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CX2396">
        <f>Y2396*Source!I2318</f>
        <v>0.371</v>
      </c>
      <c r="CY2396">
        <f>AB2396</f>
        <v>932.72</v>
      </c>
      <c r="CZ2396">
        <f>AF2396</f>
        <v>87.17</v>
      </c>
      <c r="DA2396">
        <f>AJ2396</f>
        <v>10.7</v>
      </c>
      <c r="DB2396">
        <f t="shared" si="396"/>
        <v>288.75</v>
      </c>
      <c r="DC2396">
        <f t="shared" si="397"/>
        <v>38.43</v>
      </c>
    </row>
    <row r="2397" spans="1:107">
      <c r="A2397">
        <f>ROW(Source!A2318)</f>
        <v>2318</v>
      </c>
      <c r="B2397">
        <v>35806607</v>
      </c>
      <c r="C2397">
        <v>35814696</v>
      </c>
      <c r="D2397">
        <v>29108452</v>
      </c>
      <c r="E2397">
        <v>1</v>
      </c>
      <c r="F2397">
        <v>1</v>
      </c>
      <c r="G2397">
        <v>1</v>
      </c>
      <c r="H2397">
        <v>3</v>
      </c>
      <c r="I2397" t="s">
        <v>981</v>
      </c>
      <c r="J2397" t="s">
        <v>982</v>
      </c>
      <c r="K2397" t="s">
        <v>983</v>
      </c>
      <c r="L2397">
        <v>1348</v>
      </c>
      <c r="N2397">
        <v>1009</v>
      </c>
      <c r="O2397" t="s">
        <v>29</v>
      </c>
      <c r="P2397" t="s">
        <v>29</v>
      </c>
      <c r="Q2397">
        <v>1000</v>
      </c>
      <c r="W2397">
        <v>0</v>
      </c>
      <c r="X2397">
        <v>644401374</v>
      </c>
      <c r="Y2397">
        <v>0.1</v>
      </c>
      <c r="AA2397">
        <v>64927.15</v>
      </c>
      <c r="AB2397">
        <v>0</v>
      </c>
      <c r="AC2397">
        <v>0</v>
      </c>
      <c r="AD2397">
        <v>0</v>
      </c>
      <c r="AE2397">
        <v>12485.99</v>
      </c>
      <c r="AF2397">
        <v>0</v>
      </c>
      <c r="AG2397">
        <v>0</v>
      </c>
      <c r="AH2397">
        <v>0</v>
      </c>
      <c r="AI2397">
        <v>5.2</v>
      </c>
      <c r="AJ2397">
        <v>1</v>
      </c>
      <c r="AK2397">
        <v>1</v>
      </c>
      <c r="AL2397">
        <v>1</v>
      </c>
      <c r="AN2397">
        <v>0</v>
      </c>
      <c r="AO2397">
        <v>1</v>
      </c>
      <c r="AP2397">
        <v>0</v>
      </c>
      <c r="AQ2397">
        <v>0</v>
      </c>
      <c r="AR2397">
        <v>0</v>
      </c>
      <c r="AS2397" t="s">
        <v>3</v>
      </c>
      <c r="AT2397">
        <v>0.1</v>
      </c>
      <c r="AU2397" t="s">
        <v>3</v>
      </c>
      <c r="AV2397">
        <v>0</v>
      </c>
      <c r="AW2397">
        <v>2</v>
      </c>
      <c r="AX2397">
        <v>35814716</v>
      </c>
      <c r="AY2397">
        <v>1</v>
      </c>
      <c r="AZ2397">
        <v>0</v>
      </c>
      <c r="BA2397">
        <v>2369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CX2397">
        <f>Y2397*Source!I2318</f>
        <v>1.1200000000000002E-2</v>
      </c>
      <c r="CY2397">
        <f>AA2397</f>
        <v>64927.15</v>
      </c>
      <c r="CZ2397">
        <f>AE2397</f>
        <v>12485.99</v>
      </c>
      <c r="DA2397">
        <f>AI2397</f>
        <v>5.2</v>
      </c>
      <c r="DB2397">
        <f t="shared" ref="DB2397:DB2428" si="398">ROUND(ROUND(AT2397*CZ2397,2),2)</f>
        <v>1248.5999999999999</v>
      </c>
      <c r="DC2397">
        <f t="shared" ref="DC2397:DC2428" si="399">ROUND(ROUND(AT2397*AG2397,2),2)</f>
        <v>0</v>
      </c>
    </row>
    <row r="2398" spans="1:107">
      <c r="A2398">
        <f>ROW(Source!A2318)</f>
        <v>2318</v>
      </c>
      <c r="B2398">
        <v>35806607</v>
      </c>
      <c r="C2398">
        <v>35814696</v>
      </c>
      <c r="D2398">
        <v>29109244</v>
      </c>
      <c r="E2398">
        <v>1</v>
      </c>
      <c r="F2398">
        <v>1</v>
      </c>
      <c r="G2398">
        <v>1</v>
      </c>
      <c r="H2398">
        <v>3</v>
      </c>
      <c r="I2398" t="s">
        <v>984</v>
      </c>
      <c r="J2398" t="s">
        <v>985</v>
      </c>
      <c r="K2398" t="s">
        <v>986</v>
      </c>
      <c r="L2398">
        <v>1348</v>
      </c>
      <c r="N2398">
        <v>1009</v>
      </c>
      <c r="O2398" t="s">
        <v>29</v>
      </c>
      <c r="P2398" t="s">
        <v>29</v>
      </c>
      <c r="Q2398">
        <v>1000</v>
      </c>
      <c r="W2398">
        <v>0</v>
      </c>
      <c r="X2398">
        <v>-84705230</v>
      </c>
      <c r="Y2398">
        <v>1.67</v>
      </c>
      <c r="AA2398">
        <v>11004</v>
      </c>
      <c r="AB2398">
        <v>0</v>
      </c>
      <c r="AC2398">
        <v>0</v>
      </c>
      <c r="AD2398">
        <v>0</v>
      </c>
      <c r="AE2398">
        <v>600</v>
      </c>
      <c r="AF2398">
        <v>0</v>
      </c>
      <c r="AG2398">
        <v>0</v>
      </c>
      <c r="AH2398">
        <v>0</v>
      </c>
      <c r="AI2398">
        <v>18.34</v>
      </c>
      <c r="AJ2398">
        <v>1</v>
      </c>
      <c r="AK2398">
        <v>1</v>
      </c>
      <c r="AL2398">
        <v>1</v>
      </c>
      <c r="AN2398">
        <v>0</v>
      </c>
      <c r="AO2398">
        <v>1</v>
      </c>
      <c r="AP2398">
        <v>0</v>
      </c>
      <c r="AQ2398">
        <v>0</v>
      </c>
      <c r="AR2398">
        <v>0</v>
      </c>
      <c r="AS2398" t="s">
        <v>3</v>
      </c>
      <c r="AT2398">
        <v>1.67</v>
      </c>
      <c r="AU2398" t="s">
        <v>3</v>
      </c>
      <c r="AV2398">
        <v>0</v>
      </c>
      <c r="AW2398">
        <v>2</v>
      </c>
      <c r="AX2398">
        <v>35814717</v>
      </c>
      <c r="AY2398">
        <v>1</v>
      </c>
      <c r="AZ2398">
        <v>0</v>
      </c>
      <c r="BA2398">
        <v>2370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CX2398">
        <f>Y2398*Source!I2318</f>
        <v>0.18703999999999998</v>
      </c>
      <c r="CY2398">
        <f>AA2398</f>
        <v>11004</v>
      </c>
      <c r="CZ2398">
        <f>AE2398</f>
        <v>600</v>
      </c>
      <c r="DA2398">
        <f>AI2398</f>
        <v>18.34</v>
      </c>
      <c r="DB2398">
        <f t="shared" si="398"/>
        <v>1002</v>
      </c>
      <c r="DC2398">
        <f t="shared" si="399"/>
        <v>0</v>
      </c>
    </row>
    <row r="2399" spans="1:107">
      <c r="A2399">
        <f>ROW(Source!A2318)</f>
        <v>2318</v>
      </c>
      <c r="B2399">
        <v>35806607</v>
      </c>
      <c r="C2399">
        <v>35814696</v>
      </c>
      <c r="D2399">
        <v>29110564</v>
      </c>
      <c r="E2399">
        <v>1</v>
      </c>
      <c r="F2399">
        <v>1</v>
      </c>
      <c r="G2399">
        <v>1</v>
      </c>
      <c r="H2399">
        <v>3</v>
      </c>
      <c r="I2399" t="s">
        <v>987</v>
      </c>
      <c r="J2399" t="s">
        <v>988</v>
      </c>
      <c r="K2399" t="s">
        <v>989</v>
      </c>
      <c r="L2399">
        <v>1348</v>
      </c>
      <c r="N2399">
        <v>1009</v>
      </c>
      <c r="O2399" t="s">
        <v>29</v>
      </c>
      <c r="P2399" t="s">
        <v>29</v>
      </c>
      <c r="Q2399">
        <v>1000</v>
      </c>
      <c r="W2399">
        <v>0</v>
      </c>
      <c r="X2399">
        <v>2028656298</v>
      </c>
      <c r="Y2399">
        <v>3.2000000000000001E-2</v>
      </c>
      <c r="AA2399">
        <v>81217.62</v>
      </c>
      <c r="AB2399">
        <v>0</v>
      </c>
      <c r="AC2399">
        <v>0</v>
      </c>
      <c r="AD2399">
        <v>0</v>
      </c>
      <c r="AE2399">
        <v>13673</v>
      </c>
      <c r="AF2399">
        <v>0</v>
      </c>
      <c r="AG2399">
        <v>0</v>
      </c>
      <c r="AH2399">
        <v>0</v>
      </c>
      <c r="AI2399">
        <v>5.94</v>
      </c>
      <c r="AJ2399">
        <v>1</v>
      </c>
      <c r="AK2399">
        <v>1</v>
      </c>
      <c r="AL2399">
        <v>1</v>
      </c>
      <c r="AN2399">
        <v>0</v>
      </c>
      <c r="AO2399">
        <v>1</v>
      </c>
      <c r="AP2399">
        <v>0</v>
      </c>
      <c r="AQ2399">
        <v>0</v>
      </c>
      <c r="AR2399">
        <v>0</v>
      </c>
      <c r="AS2399" t="s">
        <v>3</v>
      </c>
      <c r="AT2399">
        <v>3.2000000000000001E-2</v>
      </c>
      <c r="AU2399" t="s">
        <v>3</v>
      </c>
      <c r="AV2399">
        <v>0</v>
      </c>
      <c r="AW2399">
        <v>2</v>
      </c>
      <c r="AX2399">
        <v>35814718</v>
      </c>
      <c r="AY2399">
        <v>1</v>
      </c>
      <c r="AZ2399">
        <v>0</v>
      </c>
      <c r="BA2399">
        <v>2371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CX2399">
        <f>Y2399*Source!I2318</f>
        <v>3.5839999999999999E-3</v>
      </c>
      <c r="CY2399">
        <f>AA2399</f>
        <v>81217.62</v>
      </c>
      <c r="CZ2399">
        <f>AE2399</f>
        <v>13673</v>
      </c>
      <c r="DA2399">
        <f>AI2399</f>
        <v>5.94</v>
      </c>
      <c r="DB2399">
        <f t="shared" si="398"/>
        <v>437.54</v>
      </c>
      <c r="DC2399">
        <f t="shared" si="399"/>
        <v>0</v>
      </c>
    </row>
    <row r="2400" spans="1:107">
      <c r="A2400">
        <f>ROW(Source!A2318)</f>
        <v>2318</v>
      </c>
      <c r="B2400">
        <v>35806607</v>
      </c>
      <c r="C2400">
        <v>35814696</v>
      </c>
      <c r="D2400">
        <v>29149608</v>
      </c>
      <c r="E2400">
        <v>1</v>
      </c>
      <c r="F2400">
        <v>1</v>
      </c>
      <c r="G2400">
        <v>1</v>
      </c>
      <c r="H2400">
        <v>3</v>
      </c>
      <c r="I2400" t="s">
        <v>990</v>
      </c>
      <c r="J2400" t="s">
        <v>991</v>
      </c>
      <c r="K2400" t="s">
        <v>992</v>
      </c>
      <c r="L2400">
        <v>1339</v>
      </c>
      <c r="N2400">
        <v>1007</v>
      </c>
      <c r="O2400" t="s">
        <v>638</v>
      </c>
      <c r="P2400" t="s">
        <v>638</v>
      </c>
      <c r="Q2400">
        <v>1</v>
      </c>
      <c r="W2400">
        <v>0</v>
      </c>
      <c r="X2400">
        <v>-1660702446</v>
      </c>
      <c r="Y2400">
        <v>2.3199999999999998</v>
      </c>
      <c r="AA2400">
        <v>561.99</v>
      </c>
      <c r="AB2400">
        <v>0</v>
      </c>
      <c r="AC2400">
        <v>0</v>
      </c>
      <c r="AD2400">
        <v>0</v>
      </c>
      <c r="AE2400">
        <v>55.26</v>
      </c>
      <c r="AF2400">
        <v>0</v>
      </c>
      <c r="AG2400">
        <v>0</v>
      </c>
      <c r="AH2400">
        <v>0</v>
      </c>
      <c r="AI2400">
        <v>10.17</v>
      </c>
      <c r="AJ2400">
        <v>1</v>
      </c>
      <c r="AK2400">
        <v>1</v>
      </c>
      <c r="AL2400">
        <v>1</v>
      </c>
      <c r="AN2400">
        <v>0</v>
      </c>
      <c r="AO2400">
        <v>1</v>
      </c>
      <c r="AP2400">
        <v>0</v>
      </c>
      <c r="AQ2400">
        <v>0</v>
      </c>
      <c r="AR2400">
        <v>0</v>
      </c>
      <c r="AS2400" t="s">
        <v>3</v>
      </c>
      <c r="AT2400">
        <v>2.3199999999999998</v>
      </c>
      <c r="AU2400" t="s">
        <v>3</v>
      </c>
      <c r="AV2400">
        <v>0</v>
      </c>
      <c r="AW2400">
        <v>2</v>
      </c>
      <c r="AX2400">
        <v>35814719</v>
      </c>
      <c r="AY2400">
        <v>1</v>
      </c>
      <c r="AZ2400">
        <v>0</v>
      </c>
      <c r="BA2400">
        <v>2372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CX2400">
        <f>Y2400*Source!I2318</f>
        <v>0.25983999999999996</v>
      </c>
      <c r="CY2400">
        <f>AA2400</f>
        <v>561.99</v>
      </c>
      <c r="CZ2400">
        <f>AE2400</f>
        <v>55.26</v>
      </c>
      <c r="DA2400">
        <f>AI2400</f>
        <v>10.17</v>
      </c>
      <c r="DB2400">
        <f t="shared" si="398"/>
        <v>128.19999999999999</v>
      </c>
      <c r="DC2400">
        <f t="shared" si="399"/>
        <v>0</v>
      </c>
    </row>
    <row r="2401" spans="1:107">
      <c r="A2401">
        <f>ROW(Source!A2318)</f>
        <v>2318</v>
      </c>
      <c r="B2401">
        <v>35806607</v>
      </c>
      <c r="C2401">
        <v>35814696</v>
      </c>
      <c r="D2401">
        <v>29150040</v>
      </c>
      <c r="E2401">
        <v>1</v>
      </c>
      <c r="F2401">
        <v>1</v>
      </c>
      <c r="G2401">
        <v>1</v>
      </c>
      <c r="H2401">
        <v>3</v>
      </c>
      <c r="I2401" t="s">
        <v>757</v>
      </c>
      <c r="J2401" t="s">
        <v>879</v>
      </c>
      <c r="K2401" t="s">
        <v>759</v>
      </c>
      <c r="L2401">
        <v>1339</v>
      </c>
      <c r="N2401">
        <v>1007</v>
      </c>
      <c r="O2401" t="s">
        <v>638</v>
      </c>
      <c r="P2401" t="s">
        <v>638</v>
      </c>
      <c r="Q2401">
        <v>1</v>
      </c>
      <c r="W2401">
        <v>0</v>
      </c>
      <c r="X2401">
        <v>693153122</v>
      </c>
      <c r="Y2401">
        <v>0.73899999999999999</v>
      </c>
      <c r="AA2401">
        <v>22.2</v>
      </c>
      <c r="AB2401">
        <v>0</v>
      </c>
      <c r="AC2401">
        <v>0</v>
      </c>
      <c r="AD2401">
        <v>0</v>
      </c>
      <c r="AE2401">
        <v>2.44</v>
      </c>
      <c r="AF2401">
        <v>0</v>
      </c>
      <c r="AG2401">
        <v>0</v>
      </c>
      <c r="AH2401">
        <v>0</v>
      </c>
      <c r="AI2401">
        <v>9.1</v>
      </c>
      <c r="AJ2401">
        <v>1</v>
      </c>
      <c r="AK2401">
        <v>1</v>
      </c>
      <c r="AL2401">
        <v>1</v>
      </c>
      <c r="AN2401">
        <v>0</v>
      </c>
      <c r="AO2401">
        <v>1</v>
      </c>
      <c r="AP2401">
        <v>0</v>
      </c>
      <c r="AQ2401">
        <v>0</v>
      </c>
      <c r="AR2401">
        <v>0</v>
      </c>
      <c r="AS2401" t="s">
        <v>3</v>
      </c>
      <c r="AT2401">
        <v>0.73899999999999999</v>
      </c>
      <c r="AU2401" t="s">
        <v>3</v>
      </c>
      <c r="AV2401">
        <v>0</v>
      </c>
      <c r="AW2401">
        <v>2</v>
      </c>
      <c r="AX2401">
        <v>35814720</v>
      </c>
      <c r="AY2401">
        <v>1</v>
      </c>
      <c r="AZ2401">
        <v>0</v>
      </c>
      <c r="BA2401">
        <v>2373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CX2401">
        <f>Y2401*Source!I2318</f>
        <v>8.2767999999999994E-2</v>
      </c>
      <c r="CY2401">
        <f>AA2401</f>
        <v>22.2</v>
      </c>
      <c r="CZ2401">
        <f>AE2401</f>
        <v>2.44</v>
      </c>
      <c r="DA2401">
        <f>AI2401</f>
        <v>9.1</v>
      </c>
      <c r="DB2401">
        <f t="shared" si="398"/>
        <v>1.8</v>
      </c>
      <c r="DC2401">
        <f t="shared" si="399"/>
        <v>0</v>
      </c>
    </row>
    <row r="2402" spans="1:107">
      <c r="A2402">
        <f>ROW(Source!A2319)</f>
        <v>2319</v>
      </c>
      <c r="B2402">
        <v>35806607</v>
      </c>
      <c r="C2402">
        <v>35814721</v>
      </c>
      <c r="D2402">
        <v>18407150</v>
      </c>
      <c r="E2402">
        <v>1</v>
      </c>
      <c r="F2402">
        <v>1</v>
      </c>
      <c r="G2402">
        <v>1</v>
      </c>
      <c r="H2402">
        <v>1</v>
      </c>
      <c r="I2402" t="s">
        <v>599</v>
      </c>
      <c r="J2402" t="s">
        <v>3</v>
      </c>
      <c r="K2402" t="s">
        <v>600</v>
      </c>
      <c r="L2402">
        <v>1369</v>
      </c>
      <c r="N2402">
        <v>1013</v>
      </c>
      <c r="O2402" t="s">
        <v>583</v>
      </c>
      <c r="P2402" t="s">
        <v>583</v>
      </c>
      <c r="Q2402">
        <v>1</v>
      </c>
      <c r="W2402">
        <v>0</v>
      </c>
      <c r="X2402">
        <v>-931037793</v>
      </c>
      <c r="Y2402">
        <v>37.67</v>
      </c>
      <c r="AA2402">
        <v>0</v>
      </c>
      <c r="AB2402">
        <v>0</v>
      </c>
      <c r="AC2402">
        <v>0</v>
      </c>
      <c r="AD2402">
        <v>283.07</v>
      </c>
      <c r="AE2402">
        <v>0</v>
      </c>
      <c r="AF2402">
        <v>0</v>
      </c>
      <c r="AG2402">
        <v>0</v>
      </c>
      <c r="AH2402">
        <v>283.07</v>
      </c>
      <c r="AI2402">
        <v>1</v>
      </c>
      <c r="AJ2402">
        <v>1</v>
      </c>
      <c r="AK2402">
        <v>1</v>
      </c>
      <c r="AL2402">
        <v>1</v>
      </c>
      <c r="AN2402">
        <v>0</v>
      </c>
      <c r="AO2402">
        <v>1</v>
      </c>
      <c r="AP2402">
        <v>0</v>
      </c>
      <c r="AQ2402">
        <v>0</v>
      </c>
      <c r="AR2402">
        <v>0</v>
      </c>
      <c r="AS2402" t="s">
        <v>3</v>
      </c>
      <c r="AT2402">
        <v>37.67</v>
      </c>
      <c r="AU2402" t="s">
        <v>3</v>
      </c>
      <c r="AV2402">
        <v>1</v>
      </c>
      <c r="AW2402">
        <v>2</v>
      </c>
      <c r="AX2402">
        <v>35814731</v>
      </c>
      <c r="AY2402">
        <v>2</v>
      </c>
      <c r="AZ2402">
        <v>131072</v>
      </c>
      <c r="BA2402">
        <v>2374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CX2402">
        <f>Y2402*Source!I2319</f>
        <v>4.2190400000000006</v>
      </c>
      <c r="CY2402">
        <f>AD2402</f>
        <v>283.07</v>
      </c>
      <c r="CZ2402">
        <f>AH2402</f>
        <v>283.07</v>
      </c>
      <c r="DA2402">
        <f>AL2402</f>
        <v>1</v>
      </c>
      <c r="DB2402">
        <f t="shared" si="398"/>
        <v>10663.25</v>
      </c>
      <c r="DC2402">
        <f t="shared" si="399"/>
        <v>0</v>
      </c>
    </row>
    <row r="2403" spans="1:107">
      <c r="A2403">
        <f>ROW(Source!A2319)</f>
        <v>2319</v>
      </c>
      <c r="B2403">
        <v>35806607</v>
      </c>
      <c r="C2403">
        <v>35814721</v>
      </c>
      <c r="D2403">
        <v>121548</v>
      </c>
      <c r="E2403">
        <v>1</v>
      </c>
      <c r="F2403">
        <v>1</v>
      </c>
      <c r="G2403">
        <v>1</v>
      </c>
      <c r="H2403">
        <v>1</v>
      </c>
      <c r="I2403" t="s">
        <v>34</v>
      </c>
      <c r="J2403" t="s">
        <v>3</v>
      </c>
      <c r="K2403" t="s">
        <v>584</v>
      </c>
      <c r="L2403">
        <v>608254</v>
      </c>
      <c r="N2403">
        <v>1013</v>
      </c>
      <c r="O2403" t="s">
        <v>585</v>
      </c>
      <c r="P2403" t="s">
        <v>585</v>
      </c>
      <c r="Q2403">
        <v>1</v>
      </c>
      <c r="W2403">
        <v>0</v>
      </c>
      <c r="X2403">
        <v>-185737400</v>
      </c>
      <c r="Y2403">
        <v>0.13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1</v>
      </c>
      <c r="AJ2403">
        <v>1</v>
      </c>
      <c r="AK2403">
        <v>1</v>
      </c>
      <c r="AL2403">
        <v>1</v>
      </c>
      <c r="AN2403">
        <v>0</v>
      </c>
      <c r="AO2403">
        <v>1</v>
      </c>
      <c r="AP2403">
        <v>0</v>
      </c>
      <c r="AQ2403">
        <v>0</v>
      </c>
      <c r="AR2403">
        <v>0</v>
      </c>
      <c r="AS2403" t="s">
        <v>3</v>
      </c>
      <c r="AT2403">
        <v>0.13</v>
      </c>
      <c r="AU2403" t="s">
        <v>3</v>
      </c>
      <c r="AV2403">
        <v>2</v>
      </c>
      <c r="AW2403">
        <v>2</v>
      </c>
      <c r="AX2403">
        <v>35814732</v>
      </c>
      <c r="AY2403">
        <v>1</v>
      </c>
      <c r="AZ2403">
        <v>0</v>
      </c>
      <c r="BA2403">
        <v>2375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CX2403">
        <f>Y2403*Source!I2319</f>
        <v>1.456E-2</v>
      </c>
      <c r="CY2403">
        <f>AD2403</f>
        <v>0</v>
      </c>
      <c r="CZ2403">
        <f>AH2403</f>
        <v>0</v>
      </c>
      <c r="DA2403">
        <f>AL2403</f>
        <v>1</v>
      </c>
      <c r="DB2403">
        <f t="shared" si="398"/>
        <v>0</v>
      </c>
      <c r="DC2403">
        <f t="shared" si="399"/>
        <v>0</v>
      </c>
    </row>
    <row r="2404" spans="1:107">
      <c r="A2404">
        <f>ROW(Source!A2319)</f>
        <v>2319</v>
      </c>
      <c r="B2404">
        <v>35806607</v>
      </c>
      <c r="C2404">
        <v>35814721</v>
      </c>
      <c r="D2404">
        <v>29172554</v>
      </c>
      <c r="E2404">
        <v>1</v>
      </c>
      <c r="F2404">
        <v>1</v>
      </c>
      <c r="G2404">
        <v>1</v>
      </c>
      <c r="H2404">
        <v>2</v>
      </c>
      <c r="I2404" t="s">
        <v>779</v>
      </c>
      <c r="J2404" t="s">
        <v>993</v>
      </c>
      <c r="K2404" t="s">
        <v>781</v>
      </c>
      <c r="L2404">
        <v>1368</v>
      </c>
      <c r="N2404">
        <v>1011</v>
      </c>
      <c r="O2404" t="s">
        <v>589</v>
      </c>
      <c r="P2404" t="s">
        <v>589</v>
      </c>
      <c r="Q2404">
        <v>1</v>
      </c>
      <c r="W2404">
        <v>0</v>
      </c>
      <c r="X2404">
        <v>-227040401</v>
      </c>
      <c r="Y2404">
        <v>0.13</v>
      </c>
      <c r="AA2404">
        <v>0</v>
      </c>
      <c r="AB2404">
        <v>429.56</v>
      </c>
      <c r="AC2404">
        <v>384.89</v>
      </c>
      <c r="AD2404">
        <v>0</v>
      </c>
      <c r="AE2404">
        <v>0</v>
      </c>
      <c r="AF2404">
        <v>27.66</v>
      </c>
      <c r="AG2404">
        <v>11.6</v>
      </c>
      <c r="AH2404">
        <v>0</v>
      </c>
      <c r="AI2404">
        <v>1</v>
      </c>
      <c r="AJ2404">
        <v>15.53</v>
      </c>
      <c r="AK2404">
        <v>33.18</v>
      </c>
      <c r="AL2404">
        <v>1</v>
      </c>
      <c r="AN2404">
        <v>0</v>
      </c>
      <c r="AO2404">
        <v>1</v>
      </c>
      <c r="AP2404">
        <v>0</v>
      </c>
      <c r="AQ2404">
        <v>0</v>
      </c>
      <c r="AR2404">
        <v>0</v>
      </c>
      <c r="AS2404" t="s">
        <v>3</v>
      </c>
      <c r="AT2404">
        <v>0.13</v>
      </c>
      <c r="AU2404" t="s">
        <v>3</v>
      </c>
      <c r="AV2404">
        <v>0</v>
      </c>
      <c r="AW2404">
        <v>2</v>
      </c>
      <c r="AX2404">
        <v>35814733</v>
      </c>
      <c r="AY2404">
        <v>1</v>
      </c>
      <c r="AZ2404">
        <v>0</v>
      </c>
      <c r="BA2404">
        <v>2376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CX2404">
        <f>Y2404*Source!I2319</f>
        <v>1.456E-2</v>
      </c>
      <c r="CY2404">
        <f>AB2404</f>
        <v>429.56</v>
      </c>
      <c r="CZ2404">
        <f>AF2404</f>
        <v>27.66</v>
      </c>
      <c r="DA2404">
        <f>AJ2404</f>
        <v>15.53</v>
      </c>
      <c r="DB2404">
        <f t="shared" si="398"/>
        <v>3.6</v>
      </c>
      <c r="DC2404">
        <f t="shared" si="399"/>
        <v>1.51</v>
      </c>
    </row>
    <row r="2405" spans="1:107">
      <c r="A2405">
        <f>ROW(Source!A2319)</f>
        <v>2319</v>
      </c>
      <c r="B2405">
        <v>35806607</v>
      </c>
      <c r="C2405">
        <v>35814721</v>
      </c>
      <c r="D2405">
        <v>29174500</v>
      </c>
      <c r="E2405">
        <v>1</v>
      </c>
      <c r="F2405">
        <v>1</v>
      </c>
      <c r="G2405">
        <v>1</v>
      </c>
      <c r="H2405">
        <v>2</v>
      </c>
      <c r="I2405" t="s">
        <v>682</v>
      </c>
      <c r="J2405" t="s">
        <v>683</v>
      </c>
      <c r="K2405" t="s">
        <v>684</v>
      </c>
      <c r="L2405">
        <v>1368</v>
      </c>
      <c r="N2405">
        <v>1011</v>
      </c>
      <c r="O2405" t="s">
        <v>589</v>
      </c>
      <c r="P2405" t="s">
        <v>589</v>
      </c>
      <c r="Q2405">
        <v>1</v>
      </c>
      <c r="W2405">
        <v>0</v>
      </c>
      <c r="X2405">
        <v>-239831557</v>
      </c>
      <c r="Y2405">
        <v>3.13</v>
      </c>
      <c r="AA2405">
        <v>0</v>
      </c>
      <c r="AB2405">
        <v>7.33</v>
      </c>
      <c r="AC2405">
        <v>0</v>
      </c>
      <c r="AD2405">
        <v>0</v>
      </c>
      <c r="AE2405">
        <v>0</v>
      </c>
      <c r="AF2405">
        <v>1.95</v>
      </c>
      <c r="AG2405">
        <v>0</v>
      </c>
      <c r="AH2405">
        <v>0</v>
      </c>
      <c r="AI2405">
        <v>1</v>
      </c>
      <c r="AJ2405">
        <v>3.76</v>
      </c>
      <c r="AK2405">
        <v>33.18</v>
      </c>
      <c r="AL2405">
        <v>1</v>
      </c>
      <c r="AN2405">
        <v>0</v>
      </c>
      <c r="AO2405">
        <v>1</v>
      </c>
      <c r="AP2405">
        <v>0</v>
      </c>
      <c r="AQ2405">
        <v>0</v>
      </c>
      <c r="AR2405">
        <v>0</v>
      </c>
      <c r="AS2405" t="s">
        <v>3</v>
      </c>
      <c r="AT2405">
        <v>3.13</v>
      </c>
      <c r="AU2405" t="s">
        <v>3</v>
      </c>
      <c r="AV2405">
        <v>0</v>
      </c>
      <c r="AW2405">
        <v>2</v>
      </c>
      <c r="AX2405">
        <v>35814734</v>
      </c>
      <c r="AY2405">
        <v>1</v>
      </c>
      <c r="AZ2405">
        <v>0</v>
      </c>
      <c r="BA2405">
        <v>2377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CX2405">
        <f>Y2405*Source!I2319</f>
        <v>0.35055999999999998</v>
      </c>
      <c r="CY2405">
        <f>AB2405</f>
        <v>7.33</v>
      </c>
      <c r="CZ2405">
        <f>AF2405</f>
        <v>1.95</v>
      </c>
      <c r="DA2405">
        <f>AJ2405</f>
        <v>3.76</v>
      </c>
      <c r="DB2405">
        <f t="shared" si="398"/>
        <v>6.1</v>
      </c>
      <c r="DC2405">
        <f t="shared" si="399"/>
        <v>0</v>
      </c>
    </row>
    <row r="2406" spans="1:107">
      <c r="A2406">
        <f>ROW(Source!A2319)</f>
        <v>2319</v>
      </c>
      <c r="B2406">
        <v>35806607</v>
      </c>
      <c r="C2406">
        <v>35814721</v>
      </c>
      <c r="D2406">
        <v>29174567</v>
      </c>
      <c r="E2406">
        <v>1</v>
      </c>
      <c r="F2406">
        <v>1</v>
      </c>
      <c r="G2406">
        <v>1</v>
      </c>
      <c r="H2406">
        <v>2</v>
      </c>
      <c r="I2406" t="s">
        <v>672</v>
      </c>
      <c r="J2406" t="s">
        <v>994</v>
      </c>
      <c r="K2406" t="s">
        <v>674</v>
      </c>
      <c r="L2406">
        <v>1368</v>
      </c>
      <c r="N2406">
        <v>1011</v>
      </c>
      <c r="O2406" t="s">
        <v>589</v>
      </c>
      <c r="P2406" t="s">
        <v>589</v>
      </c>
      <c r="Q2406">
        <v>1</v>
      </c>
      <c r="W2406">
        <v>0</v>
      </c>
      <c r="X2406">
        <v>-240953470</v>
      </c>
      <c r="Y2406">
        <v>2.8</v>
      </c>
      <c r="AA2406">
        <v>0</v>
      </c>
      <c r="AB2406">
        <v>21.3</v>
      </c>
      <c r="AC2406">
        <v>0</v>
      </c>
      <c r="AD2406">
        <v>0</v>
      </c>
      <c r="AE2406">
        <v>0</v>
      </c>
      <c r="AF2406">
        <v>2.7</v>
      </c>
      <c r="AG2406">
        <v>0</v>
      </c>
      <c r="AH2406">
        <v>0</v>
      </c>
      <c r="AI2406">
        <v>1</v>
      </c>
      <c r="AJ2406">
        <v>7.89</v>
      </c>
      <c r="AK2406">
        <v>33.18</v>
      </c>
      <c r="AL2406">
        <v>1</v>
      </c>
      <c r="AN2406">
        <v>0</v>
      </c>
      <c r="AO2406">
        <v>1</v>
      </c>
      <c r="AP2406">
        <v>0</v>
      </c>
      <c r="AQ2406">
        <v>0</v>
      </c>
      <c r="AR2406">
        <v>0</v>
      </c>
      <c r="AS2406" t="s">
        <v>3</v>
      </c>
      <c r="AT2406">
        <v>2.8</v>
      </c>
      <c r="AU2406" t="s">
        <v>3</v>
      </c>
      <c r="AV2406">
        <v>0</v>
      </c>
      <c r="AW2406">
        <v>2</v>
      </c>
      <c r="AX2406">
        <v>35814735</v>
      </c>
      <c r="AY2406">
        <v>1</v>
      </c>
      <c r="AZ2406">
        <v>0</v>
      </c>
      <c r="BA2406">
        <v>2378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CX2406">
        <f>Y2406*Source!I2319</f>
        <v>0.31359999999999999</v>
      </c>
      <c r="CY2406">
        <f>AB2406</f>
        <v>21.3</v>
      </c>
      <c r="CZ2406">
        <f>AF2406</f>
        <v>2.7</v>
      </c>
      <c r="DA2406">
        <f>AJ2406</f>
        <v>7.89</v>
      </c>
      <c r="DB2406">
        <f t="shared" si="398"/>
        <v>7.56</v>
      </c>
      <c r="DC2406">
        <f t="shared" si="399"/>
        <v>0</v>
      </c>
    </row>
    <row r="2407" spans="1:107">
      <c r="A2407">
        <f>ROW(Source!A2319)</f>
        <v>2319</v>
      </c>
      <c r="B2407">
        <v>35806607</v>
      </c>
      <c r="C2407">
        <v>35814721</v>
      </c>
      <c r="D2407">
        <v>29174913</v>
      </c>
      <c r="E2407">
        <v>1</v>
      </c>
      <c r="F2407">
        <v>1</v>
      </c>
      <c r="G2407">
        <v>1</v>
      </c>
      <c r="H2407">
        <v>2</v>
      </c>
      <c r="I2407" t="s">
        <v>601</v>
      </c>
      <c r="J2407" t="s">
        <v>602</v>
      </c>
      <c r="K2407" t="s">
        <v>603</v>
      </c>
      <c r="L2407">
        <v>1368</v>
      </c>
      <c r="N2407">
        <v>1011</v>
      </c>
      <c r="O2407" t="s">
        <v>589</v>
      </c>
      <c r="P2407" t="s">
        <v>589</v>
      </c>
      <c r="Q2407">
        <v>1</v>
      </c>
      <c r="W2407">
        <v>0</v>
      </c>
      <c r="X2407">
        <v>458544584</v>
      </c>
      <c r="Y2407">
        <v>0.04</v>
      </c>
      <c r="AA2407">
        <v>0</v>
      </c>
      <c r="AB2407">
        <v>932.72</v>
      </c>
      <c r="AC2407">
        <v>384.89</v>
      </c>
      <c r="AD2407">
        <v>0</v>
      </c>
      <c r="AE2407">
        <v>0</v>
      </c>
      <c r="AF2407">
        <v>87.17</v>
      </c>
      <c r="AG2407">
        <v>11.6</v>
      </c>
      <c r="AH2407">
        <v>0</v>
      </c>
      <c r="AI2407">
        <v>1</v>
      </c>
      <c r="AJ2407">
        <v>10.7</v>
      </c>
      <c r="AK2407">
        <v>33.18</v>
      </c>
      <c r="AL2407">
        <v>1</v>
      </c>
      <c r="AN2407">
        <v>0</v>
      </c>
      <c r="AO2407">
        <v>1</v>
      </c>
      <c r="AP2407">
        <v>0</v>
      </c>
      <c r="AQ2407">
        <v>0</v>
      </c>
      <c r="AR2407">
        <v>0</v>
      </c>
      <c r="AS2407" t="s">
        <v>3</v>
      </c>
      <c r="AT2407">
        <v>0.04</v>
      </c>
      <c r="AU2407" t="s">
        <v>3</v>
      </c>
      <c r="AV2407">
        <v>0</v>
      </c>
      <c r="AW2407">
        <v>2</v>
      </c>
      <c r="AX2407">
        <v>35814736</v>
      </c>
      <c r="AY2407">
        <v>1</v>
      </c>
      <c r="AZ2407">
        <v>0</v>
      </c>
      <c r="BA2407">
        <v>2379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CX2407">
        <f>Y2407*Source!I2319</f>
        <v>4.4800000000000005E-3</v>
      </c>
      <c r="CY2407">
        <f>AB2407</f>
        <v>932.72</v>
      </c>
      <c r="CZ2407">
        <f>AF2407</f>
        <v>87.17</v>
      </c>
      <c r="DA2407">
        <f>AJ2407</f>
        <v>10.7</v>
      </c>
      <c r="DB2407">
        <f t="shared" si="398"/>
        <v>3.49</v>
      </c>
      <c r="DC2407">
        <f t="shared" si="399"/>
        <v>0.46</v>
      </c>
    </row>
    <row r="2408" spans="1:107">
      <c r="A2408">
        <f>ROW(Source!A2319)</f>
        <v>2319</v>
      </c>
      <c r="B2408">
        <v>35806607</v>
      </c>
      <c r="C2408">
        <v>35814721</v>
      </c>
      <c r="D2408">
        <v>29109298</v>
      </c>
      <c r="E2408">
        <v>1</v>
      </c>
      <c r="F2408">
        <v>1</v>
      </c>
      <c r="G2408">
        <v>1</v>
      </c>
      <c r="H2408">
        <v>3</v>
      </c>
      <c r="I2408" t="s">
        <v>788</v>
      </c>
      <c r="J2408" t="s">
        <v>995</v>
      </c>
      <c r="K2408" t="s">
        <v>790</v>
      </c>
      <c r="L2408">
        <v>1346</v>
      </c>
      <c r="N2408">
        <v>1009</v>
      </c>
      <c r="O2408" t="s">
        <v>170</v>
      </c>
      <c r="P2408" t="s">
        <v>170</v>
      </c>
      <c r="Q2408">
        <v>1</v>
      </c>
      <c r="W2408">
        <v>0</v>
      </c>
      <c r="X2408">
        <v>228780730</v>
      </c>
      <c r="Y2408">
        <v>30</v>
      </c>
      <c r="AA2408">
        <v>104.38</v>
      </c>
      <c r="AB2408">
        <v>0</v>
      </c>
      <c r="AC2408">
        <v>0</v>
      </c>
      <c r="AD2408">
        <v>0</v>
      </c>
      <c r="AE2408">
        <v>15.26</v>
      </c>
      <c r="AF2408">
        <v>0</v>
      </c>
      <c r="AG2408">
        <v>0</v>
      </c>
      <c r="AH2408">
        <v>0</v>
      </c>
      <c r="AI2408">
        <v>6.84</v>
      </c>
      <c r="AJ2408">
        <v>1</v>
      </c>
      <c r="AK2408">
        <v>1</v>
      </c>
      <c r="AL2408">
        <v>1</v>
      </c>
      <c r="AN2408">
        <v>0</v>
      </c>
      <c r="AO2408">
        <v>1</v>
      </c>
      <c r="AP2408">
        <v>0</v>
      </c>
      <c r="AQ2408">
        <v>0</v>
      </c>
      <c r="AR2408">
        <v>0</v>
      </c>
      <c r="AS2408" t="s">
        <v>3</v>
      </c>
      <c r="AT2408">
        <v>30</v>
      </c>
      <c r="AU2408" t="s">
        <v>3</v>
      </c>
      <c r="AV2408">
        <v>0</v>
      </c>
      <c r="AW2408">
        <v>2</v>
      </c>
      <c r="AX2408">
        <v>35814737</v>
      </c>
      <c r="AY2408">
        <v>1</v>
      </c>
      <c r="AZ2408">
        <v>0</v>
      </c>
      <c r="BA2408">
        <v>2380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CX2408">
        <f>Y2408*Source!I2319</f>
        <v>3.36</v>
      </c>
      <c r="CY2408">
        <f>AA2408</f>
        <v>104.38</v>
      </c>
      <c r="CZ2408">
        <f>AE2408</f>
        <v>15.26</v>
      </c>
      <c r="DA2408">
        <f>AI2408</f>
        <v>6.84</v>
      </c>
      <c r="DB2408">
        <f t="shared" si="398"/>
        <v>457.8</v>
      </c>
      <c r="DC2408">
        <f t="shared" si="399"/>
        <v>0</v>
      </c>
    </row>
    <row r="2409" spans="1:107">
      <c r="A2409">
        <f>ROW(Source!A2319)</f>
        <v>2319</v>
      </c>
      <c r="B2409">
        <v>35806607</v>
      </c>
      <c r="C2409">
        <v>35814721</v>
      </c>
      <c r="D2409">
        <v>29145316</v>
      </c>
      <c r="E2409">
        <v>1</v>
      </c>
      <c r="F2409">
        <v>1</v>
      </c>
      <c r="G2409">
        <v>1</v>
      </c>
      <c r="H2409">
        <v>3</v>
      </c>
      <c r="I2409" t="s">
        <v>996</v>
      </c>
      <c r="J2409" t="s">
        <v>997</v>
      </c>
      <c r="K2409" t="s">
        <v>998</v>
      </c>
      <c r="L2409">
        <v>1348</v>
      </c>
      <c r="N2409">
        <v>1009</v>
      </c>
      <c r="O2409" t="s">
        <v>29</v>
      </c>
      <c r="P2409" t="s">
        <v>29</v>
      </c>
      <c r="Q2409">
        <v>1000</v>
      </c>
      <c r="W2409">
        <v>0</v>
      </c>
      <c r="X2409">
        <v>-406617202</v>
      </c>
      <c r="Y2409">
        <v>0.9</v>
      </c>
      <c r="AA2409">
        <v>24658.560000000001</v>
      </c>
      <c r="AB2409">
        <v>0</v>
      </c>
      <c r="AC2409">
        <v>0</v>
      </c>
      <c r="AD2409">
        <v>0</v>
      </c>
      <c r="AE2409">
        <v>11416</v>
      </c>
      <c r="AF2409">
        <v>0</v>
      </c>
      <c r="AG2409">
        <v>0</v>
      </c>
      <c r="AH2409">
        <v>0</v>
      </c>
      <c r="AI2409">
        <v>2.16</v>
      </c>
      <c r="AJ2409">
        <v>1</v>
      </c>
      <c r="AK2409">
        <v>1</v>
      </c>
      <c r="AL2409">
        <v>1</v>
      </c>
      <c r="AN2409">
        <v>0</v>
      </c>
      <c r="AO2409">
        <v>1</v>
      </c>
      <c r="AP2409">
        <v>0</v>
      </c>
      <c r="AQ2409">
        <v>0</v>
      </c>
      <c r="AR2409">
        <v>0</v>
      </c>
      <c r="AS2409" t="s">
        <v>3</v>
      </c>
      <c r="AT2409">
        <v>0.9</v>
      </c>
      <c r="AU2409" t="s">
        <v>3</v>
      </c>
      <c r="AV2409">
        <v>0</v>
      </c>
      <c r="AW2409">
        <v>2</v>
      </c>
      <c r="AX2409">
        <v>35814738</v>
      </c>
      <c r="AY2409">
        <v>1</v>
      </c>
      <c r="AZ2409">
        <v>0</v>
      </c>
      <c r="BA2409">
        <v>2381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CX2409">
        <f>Y2409*Source!I2319</f>
        <v>0.1008</v>
      </c>
      <c r="CY2409">
        <f>AA2409</f>
        <v>24658.560000000001</v>
      </c>
      <c r="CZ2409">
        <f>AE2409</f>
        <v>11416</v>
      </c>
      <c r="DA2409">
        <f>AI2409</f>
        <v>2.16</v>
      </c>
      <c r="DB2409">
        <f t="shared" si="398"/>
        <v>10274.4</v>
      </c>
      <c r="DC2409">
        <f t="shared" si="399"/>
        <v>0</v>
      </c>
    </row>
    <row r="2410" spans="1:107">
      <c r="A2410">
        <f>ROW(Source!A2319)</f>
        <v>2319</v>
      </c>
      <c r="B2410">
        <v>35806607</v>
      </c>
      <c r="C2410">
        <v>35814721</v>
      </c>
      <c r="D2410">
        <v>29150040</v>
      </c>
      <c r="E2410">
        <v>1</v>
      </c>
      <c r="F2410">
        <v>1</v>
      </c>
      <c r="G2410">
        <v>1</v>
      </c>
      <c r="H2410">
        <v>3</v>
      </c>
      <c r="I2410" t="s">
        <v>757</v>
      </c>
      <c r="J2410" t="s">
        <v>879</v>
      </c>
      <c r="K2410" t="s">
        <v>759</v>
      </c>
      <c r="L2410">
        <v>1339</v>
      </c>
      <c r="N2410">
        <v>1007</v>
      </c>
      <c r="O2410" t="s">
        <v>638</v>
      </c>
      <c r="P2410" t="s">
        <v>638</v>
      </c>
      <c r="Q2410">
        <v>1</v>
      </c>
      <c r="W2410">
        <v>0</v>
      </c>
      <c r="X2410">
        <v>693153122</v>
      </c>
      <c r="Y2410">
        <v>0.17399999999999999</v>
      </c>
      <c r="AA2410">
        <v>22.2</v>
      </c>
      <c r="AB2410">
        <v>0</v>
      </c>
      <c r="AC2410">
        <v>0</v>
      </c>
      <c r="AD2410">
        <v>0</v>
      </c>
      <c r="AE2410">
        <v>2.44</v>
      </c>
      <c r="AF2410">
        <v>0</v>
      </c>
      <c r="AG2410">
        <v>0</v>
      </c>
      <c r="AH2410">
        <v>0</v>
      </c>
      <c r="AI2410">
        <v>9.1</v>
      </c>
      <c r="AJ2410">
        <v>1</v>
      </c>
      <c r="AK2410">
        <v>1</v>
      </c>
      <c r="AL2410">
        <v>1</v>
      </c>
      <c r="AN2410">
        <v>0</v>
      </c>
      <c r="AO2410">
        <v>1</v>
      </c>
      <c r="AP2410">
        <v>0</v>
      </c>
      <c r="AQ2410">
        <v>0</v>
      </c>
      <c r="AR2410">
        <v>0</v>
      </c>
      <c r="AS2410" t="s">
        <v>3</v>
      </c>
      <c r="AT2410">
        <v>0.17399999999999999</v>
      </c>
      <c r="AU2410" t="s">
        <v>3</v>
      </c>
      <c r="AV2410">
        <v>0</v>
      </c>
      <c r="AW2410">
        <v>2</v>
      </c>
      <c r="AX2410">
        <v>35814739</v>
      </c>
      <c r="AY2410">
        <v>1</v>
      </c>
      <c r="AZ2410">
        <v>0</v>
      </c>
      <c r="BA2410">
        <v>2382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CX2410">
        <f>Y2410*Source!I2319</f>
        <v>1.9487999999999998E-2</v>
      </c>
      <c r="CY2410">
        <f>AA2410</f>
        <v>22.2</v>
      </c>
      <c r="CZ2410">
        <f>AE2410</f>
        <v>2.44</v>
      </c>
      <c r="DA2410">
        <f>AI2410</f>
        <v>9.1</v>
      </c>
      <c r="DB2410">
        <f t="shared" si="398"/>
        <v>0.42</v>
      </c>
      <c r="DC2410">
        <f t="shared" si="399"/>
        <v>0</v>
      </c>
    </row>
    <row r="2411" spans="1:107">
      <c r="A2411">
        <f>ROW(Source!A2320)</f>
        <v>2320</v>
      </c>
      <c r="B2411">
        <v>35806607</v>
      </c>
      <c r="C2411">
        <v>35814740</v>
      </c>
      <c r="D2411">
        <v>31427453</v>
      </c>
      <c r="E2411">
        <v>1</v>
      </c>
      <c r="F2411">
        <v>1</v>
      </c>
      <c r="G2411">
        <v>1</v>
      </c>
      <c r="H2411">
        <v>1</v>
      </c>
      <c r="I2411" t="s">
        <v>999</v>
      </c>
      <c r="J2411" t="s">
        <v>3</v>
      </c>
      <c r="K2411" t="s">
        <v>1000</v>
      </c>
      <c r="L2411">
        <v>1369</v>
      </c>
      <c r="N2411">
        <v>1013</v>
      </c>
      <c r="O2411" t="s">
        <v>583</v>
      </c>
      <c r="P2411" t="s">
        <v>583</v>
      </c>
      <c r="Q2411">
        <v>1</v>
      </c>
      <c r="W2411">
        <v>0</v>
      </c>
      <c r="X2411">
        <v>1499813984</v>
      </c>
      <c r="Y2411">
        <v>76.63</v>
      </c>
      <c r="AA2411">
        <v>0</v>
      </c>
      <c r="AB2411">
        <v>0</v>
      </c>
      <c r="AC2411">
        <v>0</v>
      </c>
      <c r="AD2411">
        <v>290.04000000000002</v>
      </c>
      <c r="AE2411">
        <v>0</v>
      </c>
      <c r="AF2411">
        <v>0</v>
      </c>
      <c r="AG2411">
        <v>0</v>
      </c>
      <c r="AH2411">
        <v>290.04000000000002</v>
      </c>
      <c r="AI2411">
        <v>1</v>
      </c>
      <c r="AJ2411">
        <v>1</v>
      </c>
      <c r="AK2411">
        <v>1</v>
      </c>
      <c r="AL2411">
        <v>1</v>
      </c>
      <c r="AN2411">
        <v>0</v>
      </c>
      <c r="AO2411">
        <v>1</v>
      </c>
      <c r="AP2411">
        <v>0</v>
      </c>
      <c r="AQ2411">
        <v>0</v>
      </c>
      <c r="AR2411">
        <v>0</v>
      </c>
      <c r="AS2411" t="s">
        <v>3</v>
      </c>
      <c r="AT2411">
        <v>76.63</v>
      </c>
      <c r="AU2411" t="s">
        <v>3</v>
      </c>
      <c r="AV2411">
        <v>1</v>
      </c>
      <c r="AW2411">
        <v>2</v>
      </c>
      <c r="AX2411">
        <v>35814754</v>
      </c>
      <c r="AY2411">
        <v>2</v>
      </c>
      <c r="AZ2411">
        <v>131072</v>
      </c>
      <c r="BA2411">
        <v>2383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CX2411">
        <f>Y2411*Source!I2320</f>
        <v>8.5825599999999991</v>
      </c>
      <c r="CY2411">
        <f>AD2411</f>
        <v>290.04000000000002</v>
      </c>
      <c r="CZ2411">
        <f>AH2411</f>
        <v>290.04000000000002</v>
      </c>
      <c r="DA2411">
        <f>AL2411</f>
        <v>1</v>
      </c>
      <c r="DB2411">
        <f t="shared" si="398"/>
        <v>22225.77</v>
      </c>
      <c r="DC2411">
        <f t="shared" si="399"/>
        <v>0</v>
      </c>
    </row>
    <row r="2412" spans="1:107">
      <c r="A2412">
        <f>ROW(Source!A2320)</f>
        <v>2320</v>
      </c>
      <c r="B2412">
        <v>35806607</v>
      </c>
      <c r="C2412">
        <v>35814740</v>
      </c>
      <c r="D2412">
        <v>121548</v>
      </c>
      <c r="E2412">
        <v>1</v>
      </c>
      <c r="F2412">
        <v>1</v>
      </c>
      <c r="G2412">
        <v>1</v>
      </c>
      <c r="H2412">
        <v>1</v>
      </c>
      <c r="I2412" t="s">
        <v>34</v>
      </c>
      <c r="J2412" t="s">
        <v>3</v>
      </c>
      <c r="K2412" t="s">
        <v>584</v>
      </c>
      <c r="L2412">
        <v>608254</v>
      </c>
      <c r="N2412">
        <v>1013</v>
      </c>
      <c r="O2412" t="s">
        <v>585</v>
      </c>
      <c r="P2412" t="s">
        <v>585</v>
      </c>
      <c r="Q2412">
        <v>1</v>
      </c>
      <c r="W2412">
        <v>0</v>
      </c>
      <c r="X2412">
        <v>-185737400</v>
      </c>
      <c r="Y2412">
        <v>4.22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1</v>
      </c>
      <c r="AJ2412">
        <v>1</v>
      </c>
      <c r="AK2412">
        <v>1</v>
      </c>
      <c r="AL2412">
        <v>1</v>
      </c>
      <c r="AN2412">
        <v>0</v>
      </c>
      <c r="AO2412">
        <v>1</v>
      </c>
      <c r="AP2412">
        <v>0</v>
      </c>
      <c r="AQ2412">
        <v>0</v>
      </c>
      <c r="AR2412">
        <v>0</v>
      </c>
      <c r="AS2412" t="s">
        <v>3</v>
      </c>
      <c r="AT2412">
        <v>4.22</v>
      </c>
      <c r="AU2412" t="s">
        <v>3</v>
      </c>
      <c r="AV2412">
        <v>2</v>
      </c>
      <c r="AW2412">
        <v>2</v>
      </c>
      <c r="AX2412">
        <v>35814755</v>
      </c>
      <c r="AY2412">
        <v>1</v>
      </c>
      <c r="AZ2412">
        <v>0</v>
      </c>
      <c r="BA2412">
        <v>2384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CX2412">
        <f>Y2412*Source!I2320</f>
        <v>0.47264</v>
      </c>
      <c r="CY2412">
        <f>AD2412</f>
        <v>0</v>
      </c>
      <c r="CZ2412">
        <f>AH2412</f>
        <v>0</v>
      </c>
      <c r="DA2412">
        <f>AL2412</f>
        <v>1</v>
      </c>
      <c r="DB2412">
        <f t="shared" si="398"/>
        <v>0</v>
      </c>
      <c r="DC2412">
        <f t="shared" si="399"/>
        <v>0</v>
      </c>
    </row>
    <row r="2413" spans="1:107">
      <c r="A2413">
        <f>ROW(Source!A2320)</f>
        <v>2320</v>
      </c>
      <c r="B2413">
        <v>35806607</v>
      </c>
      <c r="C2413">
        <v>35814740</v>
      </c>
      <c r="D2413">
        <v>35554709</v>
      </c>
      <c r="E2413">
        <v>1</v>
      </c>
      <c r="F2413">
        <v>1</v>
      </c>
      <c r="G2413">
        <v>1</v>
      </c>
      <c r="H2413">
        <v>2</v>
      </c>
      <c r="I2413" t="s">
        <v>861</v>
      </c>
      <c r="J2413" t="s">
        <v>1001</v>
      </c>
      <c r="K2413" t="s">
        <v>863</v>
      </c>
      <c r="L2413">
        <v>1368</v>
      </c>
      <c r="N2413">
        <v>1011</v>
      </c>
      <c r="O2413" t="s">
        <v>589</v>
      </c>
      <c r="P2413" t="s">
        <v>589</v>
      </c>
      <c r="Q2413">
        <v>1</v>
      </c>
      <c r="W2413">
        <v>0</v>
      </c>
      <c r="X2413">
        <v>639682734</v>
      </c>
      <c r="Y2413">
        <v>0.36</v>
      </c>
      <c r="AA2413">
        <v>0</v>
      </c>
      <c r="AB2413">
        <v>901.01</v>
      </c>
      <c r="AC2413">
        <v>333.79</v>
      </c>
      <c r="AD2413">
        <v>0</v>
      </c>
      <c r="AE2413">
        <v>0</v>
      </c>
      <c r="AF2413">
        <v>99.89</v>
      </c>
      <c r="AG2413">
        <v>10.06</v>
      </c>
      <c r="AH2413">
        <v>0</v>
      </c>
      <c r="AI2413">
        <v>1</v>
      </c>
      <c r="AJ2413">
        <v>9.02</v>
      </c>
      <c r="AK2413">
        <v>33.18</v>
      </c>
      <c r="AL2413">
        <v>1</v>
      </c>
      <c r="AN2413">
        <v>0</v>
      </c>
      <c r="AO2413">
        <v>1</v>
      </c>
      <c r="AP2413">
        <v>0</v>
      </c>
      <c r="AQ2413">
        <v>0</v>
      </c>
      <c r="AR2413">
        <v>0</v>
      </c>
      <c r="AS2413" t="s">
        <v>3</v>
      </c>
      <c r="AT2413">
        <v>0.36</v>
      </c>
      <c r="AU2413" t="s">
        <v>3</v>
      </c>
      <c r="AV2413">
        <v>0</v>
      </c>
      <c r="AW2413">
        <v>2</v>
      </c>
      <c r="AX2413">
        <v>35814756</v>
      </c>
      <c r="AY2413">
        <v>1</v>
      </c>
      <c r="AZ2413">
        <v>0</v>
      </c>
      <c r="BA2413">
        <v>2385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CX2413">
        <f>Y2413*Source!I2320</f>
        <v>4.0320000000000002E-2</v>
      </c>
      <c r="CY2413">
        <f>AB2413</f>
        <v>901.01</v>
      </c>
      <c r="CZ2413">
        <f>AF2413</f>
        <v>99.89</v>
      </c>
      <c r="DA2413">
        <f>AJ2413</f>
        <v>9.02</v>
      </c>
      <c r="DB2413">
        <f t="shared" si="398"/>
        <v>35.96</v>
      </c>
      <c r="DC2413">
        <f t="shared" si="399"/>
        <v>3.62</v>
      </c>
    </row>
    <row r="2414" spans="1:107">
      <c r="A2414">
        <f>ROW(Source!A2320)</f>
        <v>2320</v>
      </c>
      <c r="B2414">
        <v>35806607</v>
      </c>
      <c r="C2414">
        <v>35814740</v>
      </c>
      <c r="D2414">
        <v>35554736</v>
      </c>
      <c r="E2414">
        <v>1</v>
      </c>
      <c r="F2414">
        <v>1</v>
      </c>
      <c r="G2414">
        <v>1</v>
      </c>
      <c r="H2414">
        <v>2</v>
      </c>
      <c r="I2414" t="s">
        <v>1002</v>
      </c>
      <c r="J2414" t="s">
        <v>1003</v>
      </c>
      <c r="K2414" t="s">
        <v>1004</v>
      </c>
      <c r="L2414">
        <v>1368</v>
      </c>
      <c r="N2414">
        <v>1011</v>
      </c>
      <c r="O2414" t="s">
        <v>589</v>
      </c>
      <c r="P2414" t="s">
        <v>589</v>
      </c>
      <c r="Q2414">
        <v>1</v>
      </c>
      <c r="W2414">
        <v>0</v>
      </c>
      <c r="X2414">
        <v>217933004</v>
      </c>
      <c r="Y2414">
        <v>2.2999999999999998</v>
      </c>
      <c r="AA2414">
        <v>0</v>
      </c>
      <c r="AB2414">
        <v>436.01</v>
      </c>
      <c r="AC2414">
        <v>384.89</v>
      </c>
      <c r="AD2414">
        <v>0</v>
      </c>
      <c r="AE2414">
        <v>0</v>
      </c>
      <c r="AF2414">
        <v>29.46</v>
      </c>
      <c r="AG2414">
        <v>11.6</v>
      </c>
      <c r="AH2414">
        <v>0</v>
      </c>
      <c r="AI2414">
        <v>1</v>
      </c>
      <c r="AJ2414">
        <v>14.8</v>
      </c>
      <c r="AK2414">
        <v>33.18</v>
      </c>
      <c r="AL2414">
        <v>1</v>
      </c>
      <c r="AN2414">
        <v>0</v>
      </c>
      <c r="AO2414">
        <v>1</v>
      </c>
      <c r="AP2414">
        <v>0</v>
      </c>
      <c r="AQ2414">
        <v>0</v>
      </c>
      <c r="AR2414">
        <v>0</v>
      </c>
      <c r="AS2414" t="s">
        <v>3</v>
      </c>
      <c r="AT2414">
        <v>2.2999999999999998</v>
      </c>
      <c r="AU2414" t="s">
        <v>3</v>
      </c>
      <c r="AV2414">
        <v>0</v>
      </c>
      <c r="AW2414">
        <v>2</v>
      </c>
      <c r="AX2414">
        <v>35814757</v>
      </c>
      <c r="AY2414">
        <v>1</v>
      </c>
      <c r="AZ2414">
        <v>0</v>
      </c>
      <c r="BA2414">
        <v>2386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CX2414">
        <f>Y2414*Source!I2320</f>
        <v>0.2576</v>
      </c>
      <c r="CY2414">
        <f>AB2414</f>
        <v>436.01</v>
      </c>
      <c r="CZ2414">
        <f>AF2414</f>
        <v>29.46</v>
      </c>
      <c r="DA2414">
        <f>AJ2414</f>
        <v>14.8</v>
      </c>
      <c r="DB2414">
        <f t="shared" si="398"/>
        <v>67.760000000000005</v>
      </c>
      <c r="DC2414">
        <f t="shared" si="399"/>
        <v>26.68</v>
      </c>
    </row>
    <row r="2415" spans="1:107">
      <c r="A2415">
        <f>ROW(Source!A2320)</f>
        <v>2320</v>
      </c>
      <c r="B2415">
        <v>35806607</v>
      </c>
      <c r="C2415">
        <v>35814740</v>
      </c>
      <c r="D2415">
        <v>35554830</v>
      </c>
      <c r="E2415">
        <v>1</v>
      </c>
      <c r="F2415">
        <v>1</v>
      </c>
      <c r="G2415">
        <v>1</v>
      </c>
      <c r="H2415">
        <v>2</v>
      </c>
      <c r="I2415" t="s">
        <v>951</v>
      </c>
      <c r="J2415" t="s">
        <v>1005</v>
      </c>
      <c r="K2415" t="s">
        <v>953</v>
      </c>
      <c r="L2415">
        <v>1368</v>
      </c>
      <c r="N2415">
        <v>1011</v>
      </c>
      <c r="O2415" t="s">
        <v>589</v>
      </c>
      <c r="P2415" t="s">
        <v>589</v>
      </c>
      <c r="Q2415">
        <v>1</v>
      </c>
      <c r="W2415">
        <v>0</v>
      </c>
      <c r="X2415">
        <v>490312154</v>
      </c>
      <c r="Y2415">
        <v>1.56</v>
      </c>
      <c r="AA2415">
        <v>0</v>
      </c>
      <c r="AB2415">
        <v>364.68</v>
      </c>
      <c r="AC2415">
        <v>333.79</v>
      </c>
      <c r="AD2415">
        <v>0</v>
      </c>
      <c r="AE2415">
        <v>0</v>
      </c>
      <c r="AF2415">
        <v>12.4</v>
      </c>
      <c r="AG2415">
        <v>10.06</v>
      </c>
      <c r="AH2415">
        <v>0</v>
      </c>
      <c r="AI2415">
        <v>1</v>
      </c>
      <c r="AJ2415">
        <v>29.41</v>
      </c>
      <c r="AK2415">
        <v>33.18</v>
      </c>
      <c r="AL2415">
        <v>1</v>
      </c>
      <c r="AN2415">
        <v>0</v>
      </c>
      <c r="AO2415">
        <v>1</v>
      </c>
      <c r="AP2415">
        <v>0</v>
      </c>
      <c r="AQ2415">
        <v>0</v>
      </c>
      <c r="AR2415">
        <v>0</v>
      </c>
      <c r="AS2415" t="s">
        <v>3</v>
      </c>
      <c r="AT2415">
        <v>1.56</v>
      </c>
      <c r="AU2415" t="s">
        <v>3</v>
      </c>
      <c r="AV2415">
        <v>0</v>
      </c>
      <c r="AW2415">
        <v>2</v>
      </c>
      <c r="AX2415">
        <v>35814758</v>
      </c>
      <c r="AY2415">
        <v>1</v>
      </c>
      <c r="AZ2415">
        <v>0</v>
      </c>
      <c r="BA2415">
        <v>2387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CX2415">
        <f>Y2415*Source!I2320</f>
        <v>0.17472000000000001</v>
      </c>
      <c r="CY2415">
        <f>AB2415</f>
        <v>364.68</v>
      </c>
      <c r="CZ2415">
        <f>AF2415</f>
        <v>12.4</v>
      </c>
      <c r="DA2415">
        <f>AJ2415</f>
        <v>29.41</v>
      </c>
      <c r="DB2415">
        <f t="shared" si="398"/>
        <v>19.34</v>
      </c>
      <c r="DC2415">
        <f t="shared" si="399"/>
        <v>15.69</v>
      </c>
    </row>
    <row r="2416" spans="1:107">
      <c r="A2416">
        <f>ROW(Source!A2320)</f>
        <v>2320</v>
      </c>
      <c r="B2416">
        <v>35806607</v>
      </c>
      <c r="C2416">
        <v>35814740</v>
      </c>
      <c r="D2416">
        <v>35555043</v>
      </c>
      <c r="E2416">
        <v>1</v>
      </c>
      <c r="F2416">
        <v>1</v>
      </c>
      <c r="G2416">
        <v>1</v>
      </c>
      <c r="H2416">
        <v>2</v>
      </c>
      <c r="I2416" t="s">
        <v>1006</v>
      </c>
      <c r="J2416" t="s">
        <v>1007</v>
      </c>
      <c r="K2416" t="s">
        <v>1008</v>
      </c>
      <c r="L2416">
        <v>1368</v>
      </c>
      <c r="N2416">
        <v>1011</v>
      </c>
      <c r="O2416" t="s">
        <v>589</v>
      </c>
      <c r="P2416" t="s">
        <v>589</v>
      </c>
      <c r="Q2416">
        <v>1</v>
      </c>
      <c r="W2416">
        <v>0</v>
      </c>
      <c r="X2416">
        <v>1736493163</v>
      </c>
      <c r="Y2416">
        <v>0.05</v>
      </c>
      <c r="AA2416">
        <v>0</v>
      </c>
      <c r="AB2416">
        <v>17.45</v>
      </c>
      <c r="AC2416">
        <v>0</v>
      </c>
      <c r="AD2416">
        <v>0</v>
      </c>
      <c r="AE2416">
        <v>0</v>
      </c>
      <c r="AF2416">
        <v>9.9700000000000006</v>
      </c>
      <c r="AG2416">
        <v>0</v>
      </c>
      <c r="AH2416">
        <v>0</v>
      </c>
      <c r="AI2416">
        <v>1</v>
      </c>
      <c r="AJ2416">
        <v>1.75</v>
      </c>
      <c r="AK2416">
        <v>33.18</v>
      </c>
      <c r="AL2416">
        <v>1</v>
      </c>
      <c r="AN2416">
        <v>0</v>
      </c>
      <c r="AO2416">
        <v>1</v>
      </c>
      <c r="AP2416">
        <v>0</v>
      </c>
      <c r="AQ2416">
        <v>0</v>
      </c>
      <c r="AR2416">
        <v>0</v>
      </c>
      <c r="AS2416" t="s">
        <v>3</v>
      </c>
      <c r="AT2416">
        <v>0.05</v>
      </c>
      <c r="AU2416" t="s">
        <v>3</v>
      </c>
      <c r="AV2416">
        <v>0</v>
      </c>
      <c r="AW2416">
        <v>2</v>
      </c>
      <c r="AX2416">
        <v>35814759</v>
      </c>
      <c r="AY2416">
        <v>1</v>
      </c>
      <c r="AZ2416">
        <v>0</v>
      </c>
      <c r="BA2416">
        <v>2388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CX2416">
        <f>Y2416*Source!I2320</f>
        <v>5.6000000000000008E-3</v>
      </c>
      <c r="CY2416">
        <f>AB2416</f>
        <v>17.45</v>
      </c>
      <c r="CZ2416">
        <f>AF2416</f>
        <v>9.9700000000000006</v>
      </c>
      <c r="DA2416">
        <f>AJ2416</f>
        <v>1.75</v>
      </c>
      <c r="DB2416">
        <f t="shared" si="398"/>
        <v>0.5</v>
      </c>
      <c r="DC2416">
        <f t="shared" si="399"/>
        <v>0</v>
      </c>
    </row>
    <row r="2417" spans="1:107">
      <c r="A2417">
        <f>ROW(Source!A2320)</f>
        <v>2320</v>
      </c>
      <c r="B2417">
        <v>35806607</v>
      </c>
      <c r="C2417">
        <v>35814740</v>
      </c>
      <c r="D2417">
        <v>35555088</v>
      </c>
      <c r="E2417">
        <v>1</v>
      </c>
      <c r="F2417">
        <v>1</v>
      </c>
      <c r="G2417">
        <v>1</v>
      </c>
      <c r="H2417">
        <v>2</v>
      </c>
      <c r="I2417" t="s">
        <v>601</v>
      </c>
      <c r="J2417" t="s">
        <v>675</v>
      </c>
      <c r="K2417" t="s">
        <v>603</v>
      </c>
      <c r="L2417">
        <v>1368</v>
      </c>
      <c r="N2417">
        <v>1011</v>
      </c>
      <c r="O2417" t="s">
        <v>589</v>
      </c>
      <c r="P2417" t="s">
        <v>589</v>
      </c>
      <c r="Q2417">
        <v>1</v>
      </c>
      <c r="W2417">
        <v>0</v>
      </c>
      <c r="X2417">
        <v>586434904</v>
      </c>
      <c r="Y2417">
        <v>0.28000000000000003</v>
      </c>
      <c r="AA2417">
        <v>0</v>
      </c>
      <c r="AB2417">
        <v>932.72</v>
      </c>
      <c r="AC2417">
        <v>384.89</v>
      </c>
      <c r="AD2417">
        <v>0</v>
      </c>
      <c r="AE2417">
        <v>0</v>
      </c>
      <c r="AF2417">
        <v>87.17</v>
      </c>
      <c r="AG2417">
        <v>11.6</v>
      </c>
      <c r="AH2417">
        <v>0</v>
      </c>
      <c r="AI2417">
        <v>1</v>
      </c>
      <c r="AJ2417">
        <v>10.7</v>
      </c>
      <c r="AK2417">
        <v>33.18</v>
      </c>
      <c r="AL2417">
        <v>1</v>
      </c>
      <c r="AN2417">
        <v>0</v>
      </c>
      <c r="AO2417">
        <v>1</v>
      </c>
      <c r="AP2417">
        <v>0</v>
      </c>
      <c r="AQ2417">
        <v>0</v>
      </c>
      <c r="AR2417">
        <v>0</v>
      </c>
      <c r="AS2417" t="s">
        <v>3</v>
      </c>
      <c r="AT2417">
        <v>0.28000000000000003</v>
      </c>
      <c r="AU2417" t="s">
        <v>3</v>
      </c>
      <c r="AV2417">
        <v>0</v>
      </c>
      <c r="AW2417">
        <v>2</v>
      </c>
      <c r="AX2417">
        <v>35814760</v>
      </c>
      <c r="AY2417">
        <v>1</v>
      </c>
      <c r="AZ2417">
        <v>0</v>
      </c>
      <c r="BA2417">
        <v>2389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CX2417">
        <f>Y2417*Source!I2320</f>
        <v>3.1360000000000006E-2</v>
      </c>
      <c r="CY2417">
        <f>AB2417</f>
        <v>932.72</v>
      </c>
      <c r="CZ2417">
        <f>AF2417</f>
        <v>87.17</v>
      </c>
      <c r="DA2417">
        <f>AJ2417</f>
        <v>10.7</v>
      </c>
      <c r="DB2417">
        <f t="shared" si="398"/>
        <v>24.41</v>
      </c>
      <c r="DC2417">
        <f t="shared" si="399"/>
        <v>3.25</v>
      </c>
    </row>
    <row r="2418" spans="1:107">
      <c r="A2418">
        <f>ROW(Source!A2320)</f>
        <v>2320</v>
      </c>
      <c r="B2418">
        <v>35806607</v>
      </c>
      <c r="C2418">
        <v>35814740</v>
      </c>
      <c r="D2418">
        <v>29110036</v>
      </c>
      <c r="E2418">
        <v>1</v>
      </c>
      <c r="F2418">
        <v>1</v>
      </c>
      <c r="G2418">
        <v>1</v>
      </c>
      <c r="H2418">
        <v>3</v>
      </c>
      <c r="I2418" t="s">
        <v>484</v>
      </c>
      <c r="J2418" t="s">
        <v>486</v>
      </c>
      <c r="K2418" t="s">
        <v>485</v>
      </c>
      <c r="L2418">
        <v>1327</v>
      </c>
      <c r="N2418">
        <v>1005</v>
      </c>
      <c r="O2418" t="s">
        <v>165</v>
      </c>
      <c r="P2418" t="s">
        <v>165</v>
      </c>
      <c r="Q2418">
        <v>1</v>
      </c>
      <c r="W2418">
        <v>0</v>
      </c>
      <c r="X2418">
        <v>-236491345</v>
      </c>
      <c r="Y2418">
        <v>100</v>
      </c>
      <c r="AA2418">
        <v>533.59</v>
      </c>
      <c r="AB2418">
        <v>0</v>
      </c>
      <c r="AC2418">
        <v>0</v>
      </c>
      <c r="AD2418">
        <v>0</v>
      </c>
      <c r="AE2418">
        <v>67.8</v>
      </c>
      <c r="AF2418">
        <v>0</v>
      </c>
      <c r="AG2418">
        <v>0</v>
      </c>
      <c r="AH2418">
        <v>0</v>
      </c>
      <c r="AI2418">
        <v>7.87</v>
      </c>
      <c r="AJ2418">
        <v>1</v>
      </c>
      <c r="AK2418">
        <v>1</v>
      </c>
      <c r="AL2418">
        <v>1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 t="s">
        <v>3</v>
      </c>
      <c r="AT2418">
        <v>100</v>
      </c>
      <c r="AU2418" t="s">
        <v>3</v>
      </c>
      <c r="AV2418">
        <v>0</v>
      </c>
      <c r="AW2418">
        <v>1</v>
      </c>
      <c r="AX2418">
        <v>-1</v>
      </c>
      <c r="AY2418">
        <v>0</v>
      </c>
      <c r="AZ2418">
        <v>0</v>
      </c>
      <c r="BA2418" t="s">
        <v>3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CX2418">
        <f>Y2418*Source!I2320</f>
        <v>11.200000000000001</v>
      </c>
      <c r="CY2418">
        <f t="shared" ref="CY2418:CY2423" si="400">AA2418</f>
        <v>533.59</v>
      </c>
      <c r="CZ2418">
        <f t="shared" ref="CZ2418:CZ2423" si="401">AE2418</f>
        <v>67.8</v>
      </c>
      <c r="DA2418">
        <f t="shared" ref="DA2418:DA2423" si="402">AI2418</f>
        <v>7.87</v>
      </c>
      <c r="DB2418">
        <f t="shared" si="398"/>
        <v>6780</v>
      </c>
      <c r="DC2418">
        <f t="shared" si="399"/>
        <v>0</v>
      </c>
    </row>
    <row r="2419" spans="1:107">
      <c r="A2419">
        <f>ROW(Source!A2320)</f>
        <v>2320</v>
      </c>
      <c r="B2419">
        <v>35806607</v>
      </c>
      <c r="C2419">
        <v>35814740</v>
      </c>
      <c r="D2419">
        <v>35552759</v>
      </c>
      <c r="E2419">
        <v>1</v>
      </c>
      <c r="F2419">
        <v>1</v>
      </c>
      <c r="G2419">
        <v>1</v>
      </c>
      <c r="H2419">
        <v>3</v>
      </c>
      <c r="I2419" t="s">
        <v>616</v>
      </c>
      <c r="J2419" t="s">
        <v>1009</v>
      </c>
      <c r="K2419" t="s">
        <v>618</v>
      </c>
      <c r="L2419">
        <v>1346</v>
      </c>
      <c r="N2419">
        <v>1009</v>
      </c>
      <c r="O2419" t="s">
        <v>170</v>
      </c>
      <c r="P2419" t="s">
        <v>170</v>
      </c>
      <c r="Q2419">
        <v>1</v>
      </c>
      <c r="W2419">
        <v>0</v>
      </c>
      <c r="X2419">
        <v>1303768260</v>
      </c>
      <c r="Y2419">
        <v>0.5</v>
      </c>
      <c r="AA2419">
        <v>46.61</v>
      </c>
      <c r="AB2419">
        <v>0</v>
      </c>
      <c r="AC2419">
        <v>0</v>
      </c>
      <c r="AD2419">
        <v>0</v>
      </c>
      <c r="AE2419">
        <v>1.81</v>
      </c>
      <c r="AF2419">
        <v>0</v>
      </c>
      <c r="AG2419">
        <v>0</v>
      </c>
      <c r="AH2419">
        <v>0</v>
      </c>
      <c r="AI2419">
        <v>25.75</v>
      </c>
      <c r="AJ2419">
        <v>1</v>
      </c>
      <c r="AK2419">
        <v>1</v>
      </c>
      <c r="AL2419">
        <v>1</v>
      </c>
      <c r="AN2419">
        <v>0</v>
      </c>
      <c r="AO2419">
        <v>1</v>
      </c>
      <c r="AP2419">
        <v>0</v>
      </c>
      <c r="AQ2419">
        <v>0</v>
      </c>
      <c r="AR2419">
        <v>0</v>
      </c>
      <c r="AS2419" t="s">
        <v>3</v>
      </c>
      <c r="AT2419">
        <v>0.5</v>
      </c>
      <c r="AU2419" t="s">
        <v>3</v>
      </c>
      <c r="AV2419">
        <v>0</v>
      </c>
      <c r="AW2419">
        <v>2</v>
      </c>
      <c r="AX2419">
        <v>35814761</v>
      </c>
      <c r="AY2419">
        <v>1</v>
      </c>
      <c r="AZ2419">
        <v>0</v>
      </c>
      <c r="BA2419">
        <v>2390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CX2419">
        <f>Y2419*Source!I2320</f>
        <v>5.6000000000000001E-2</v>
      </c>
      <c r="CY2419">
        <f t="shared" si="400"/>
        <v>46.61</v>
      </c>
      <c r="CZ2419">
        <f t="shared" si="401"/>
        <v>1.81</v>
      </c>
      <c r="DA2419">
        <f t="shared" si="402"/>
        <v>25.75</v>
      </c>
      <c r="DB2419">
        <f t="shared" si="398"/>
        <v>0.91</v>
      </c>
      <c r="DC2419">
        <f t="shared" si="399"/>
        <v>0</v>
      </c>
    </row>
    <row r="2420" spans="1:107">
      <c r="A2420">
        <f>ROW(Source!A2320)</f>
        <v>2320</v>
      </c>
      <c r="B2420">
        <v>35806607</v>
      </c>
      <c r="C2420">
        <v>35814740</v>
      </c>
      <c r="D2420">
        <v>35552810</v>
      </c>
      <c r="E2420">
        <v>1</v>
      </c>
      <c r="F2420">
        <v>1</v>
      </c>
      <c r="G2420">
        <v>1</v>
      </c>
      <c r="H2420">
        <v>3</v>
      </c>
      <c r="I2420" t="s">
        <v>1010</v>
      </c>
      <c r="J2420" t="s">
        <v>1011</v>
      </c>
      <c r="K2420" t="s">
        <v>1012</v>
      </c>
      <c r="L2420">
        <v>1348</v>
      </c>
      <c r="N2420">
        <v>1009</v>
      </c>
      <c r="O2420" t="s">
        <v>29</v>
      </c>
      <c r="P2420" t="s">
        <v>29</v>
      </c>
      <c r="Q2420">
        <v>1000</v>
      </c>
      <c r="W2420">
        <v>0</v>
      </c>
      <c r="X2420">
        <v>688809200</v>
      </c>
      <c r="Y2420">
        <v>0.05</v>
      </c>
      <c r="AA2420">
        <v>38737.9</v>
      </c>
      <c r="AB2420">
        <v>0</v>
      </c>
      <c r="AC2420">
        <v>0</v>
      </c>
      <c r="AD2420">
        <v>0</v>
      </c>
      <c r="AE2420">
        <v>6532.53</v>
      </c>
      <c r="AF2420">
        <v>0</v>
      </c>
      <c r="AG2420">
        <v>0</v>
      </c>
      <c r="AH2420">
        <v>0</v>
      </c>
      <c r="AI2420">
        <v>5.93</v>
      </c>
      <c r="AJ2420">
        <v>1</v>
      </c>
      <c r="AK2420">
        <v>1</v>
      </c>
      <c r="AL2420">
        <v>1</v>
      </c>
      <c r="AN2420">
        <v>0</v>
      </c>
      <c r="AO2420">
        <v>1</v>
      </c>
      <c r="AP2420">
        <v>0</v>
      </c>
      <c r="AQ2420">
        <v>0</v>
      </c>
      <c r="AR2420">
        <v>0</v>
      </c>
      <c r="AS2420" t="s">
        <v>3</v>
      </c>
      <c r="AT2420">
        <v>0.05</v>
      </c>
      <c r="AU2420" t="s">
        <v>3</v>
      </c>
      <c r="AV2420">
        <v>0</v>
      </c>
      <c r="AW2420">
        <v>2</v>
      </c>
      <c r="AX2420">
        <v>35814762</v>
      </c>
      <c r="AY2420">
        <v>1</v>
      </c>
      <c r="AZ2420">
        <v>0</v>
      </c>
      <c r="BA2420">
        <v>2391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CX2420">
        <f>Y2420*Source!I2320</f>
        <v>5.6000000000000008E-3</v>
      </c>
      <c r="CY2420">
        <f t="shared" si="400"/>
        <v>38737.9</v>
      </c>
      <c r="CZ2420">
        <f t="shared" si="401"/>
        <v>6532.53</v>
      </c>
      <c r="DA2420">
        <f t="shared" si="402"/>
        <v>5.93</v>
      </c>
      <c r="DB2420">
        <f t="shared" si="398"/>
        <v>326.63</v>
      </c>
      <c r="DC2420">
        <f t="shared" si="399"/>
        <v>0</v>
      </c>
    </row>
    <row r="2421" spans="1:107">
      <c r="A2421">
        <f>ROW(Source!A2320)</f>
        <v>2320</v>
      </c>
      <c r="B2421">
        <v>35806607</v>
      </c>
      <c r="C2421">
        <v>35814740</v>
      </c>
      <c r="D2421">
        <v>35552960</v>
      </c>
      <c r="E2421">
        <v>1</v>
      </c>
      <c r="F2421">
        <v>1</v>
      </c>
      <c r="G2421">
        <v>1</v>
      </c>
      <c r="H2421">
        <v>3</v>
      </c>
      <c r="I2421" t="s">
        <v>1013</v>
      </c>
      <c r="J2421" t="s">
        <v>1014</v>
      </c>
      <c r="K2421" t="s">
        <v>1015</v>
      </c>
      <c r="L2421">
        <v>1346</v>
      </c>
      <c r="N2421">
        <v>1009</v>
      </c>
      <c r="O2421" t="s">
        <v>170</v>
      </c>
      <c r="P2421" t="s">
        <v>170</v>
      </c>
      <c r="Q2421">
        <v>1</v>
      </c>
      <c r="W2421">
        <v>0</v>
      </c>
      <c r="X2421">
        <v>1499488095</v>
      </c>
      <c r="Y2421">
        <v>430</v>
      </c>
      <c r="AA2421">
        <v>15.98</v>
      </c>
      <c r="AB2421">
        <v>0</v>
      </c>
      <c r="AC2421">
        <v>0</v>
      </c>
      <c r="AD2421">
        <v>0</v>
      </c>
      <c r="AE2421">
        <v>3.86</v>
      </c>
      <c r="AF2421">
        <v>0</v>
      </c>
      <c r="AG2421">
        <v>0</v>
      </c>
      <c r="AH2421">
        <v>0</v>
      </c>
      <c r="AI2421">
        <v>4.1399999999999997</v>
      </c>
      <c r="AJ2421">
        <v>1</v>
      </c>
      <c r="AK2421">
        <v>1</v>
      </c>
      <c r="AL2421">
        <v>1</v>
      </c>
      <c r="AN2421">
        <v>0</v>
      </c>
      <c r="AO2421">
        <v>1</v>
      </c>
      <c r="AP2421">
        <v>0</v>
      </c>
      <c r="AQ2421">
        <v>0</v>
      </c>
      <c r="AR2421">
        <v>0</v>
      </c>
      <c r="AS2421" t="s">
        <v>3</v>
      </c>
      <c r="AT2421">
        <v>430</v>
      </c>
      <c r="AU2421" t="s">
        <v>3</v>
      </c>
      <c r="AV2421">
        <v>0</v>
      </c>
      <c r="AW2421">
        <v>2</v>
      </c>
      <c r="AX2421">
        <v>35814763</v>
      </c>
      <c r="AY2421">
        <v>1</v>
      </c>
      <c r="AZ2421">
        <v>0</v>
      </c>
      <c r="BA2421">
        <v>2392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CX2421">
        <f>Y2421*Source!I2320</f>
        <v>48.160000000000004</v>
      </c>
      <c r="CY2421">
        <f t="shared" si="400"/>
        <v>15.98</v>
      </c>
      <c r="CZ2421">
        <f t="shared" si="401"/>
        <v>3.86</v>
      </c>
      <c r="DA2421">
        <f t="shared" si="402"/>
        <v>4.1399999999999997</v>
      </c>
      <c r="DB2421">
        <f t="shared" si="398"/>
        <v>1659.8</v>
      </c>
      <c r="DC2421">
        <f t="shared" si="399"/>
        <v>0</v>
      </c>
    </row>
    <row r="2422" spans="1:107">
      <c r="A2422">
        <f>ROW(Source!A2320)</f>
        <v>2320</v>
      </c>
      <c r="B2422">
        <v>35806607</v>
      </c>
      <c r="C2422">
        <v>35814740</v>
      </c>
      <c r="D2422">
        <v>35552967</v>
      </c>
      <c r="E2422">
        <v>1</v>
      </c>
      <c r="F2422">
        <v>1</v>
      </c>
      <c r="G2422">
        <v>1</v>
      </c>
      <c r="H2422">
        <v>3</v>
      </c>
      <c r="I2422" t="s">
        <v>1016</v>
      </c>
      <c r="J2422" t="s">
        <v>1017</v>
      </c>
      <c r="K2422" t="s">
        <v>1018</v>
      </c>
      <c r="L2422">
        <v>1327</v>
      </c>
      <c r="N2422">
        <v>1005</v>
      </c>
      <c r="O2422" t="s">
        <v>165</v>
      </c>
      <c r="P2422" t="s">
        <v>165</v>
      </c>
      <c r="Q2422">
        <v>1</v>
      </c>
      <c r="W2422">
        <v>0</v>
      </c>
      <c r="X2422">
        <v>1903771897</v>
      </c>
      <c r="Y2422">
        <v>102</v>
      </c>
      <c r="AA2422">
        <v>321.83</v>
      </c>
      <c r="AB2422">
        <v>0</v>
      </c>
      <c r="AC2422">
        <v>0</v>
      </c>
      <c r="AD2422">
        <v>0</v>
      </c>
      <c r="AE2422">
        <v>69.209999999999994</v>
      </c>
      <c r="AF2422">
        <v>0</v>
      </c>
      <c r="AG2422">
        <v>0</v>
      </c>
      <c r="AH2422">
        <v>0</v>
      </c>
      <c r="AI2422">
        <v>4.6500000000000004</v>
      </c>
      <c r="AJ2422">
        <v>1</v>
      </c>
      <c r="AK2422">
        <v>1</v>
      </c>
      <c r="AL2422">
        <v>1</v>
      </c>
      <c r="AN2422">
        <v>0</v>
      </c>
      <c r="AO2422">
        <v>1</v>
      </c>
      <c r="AP2422">
        <v>0</v>
      </c>
      <c r="AQ2422">
        <v>0</v>
      </c>
      <c r="AR2422">
        <v>0</v>
      </c>
      <c r="AS2422" t="s">
        <v>3</v>
      </c>
      <c r="AT2422">
        <v>102</v>
      </c>
      <c r="AU2422" t="s">
        <v>3</v>
      </c>
      <c r="AV2422">
        <v>0</v>
      </c>
      <c r="AW2422">
        <v>2</v>
      </c>
      <c r="AX2422">
        <v>35814764</v>
      </c>
      <c r="AY2422">
        <v>1</v>
      </c>
      <c r="AZ2422">
        <v>0</v>
      </c>
      <c r="BA2422">
        <v>2393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CX2422">
        <f>Y2422*Source!I2320</f>
        <v>11.423999999999999</v>
      </c>
      <c r="CY2422">
        <f t="shared" si="400"/>
        <v>321.83</v>
      </c>
      <c r="CZ2422">
        <f t="shared" si="401"/>
        <v>69.209999999999994</v>
      </c>
      <c r="DA2422">
        <f t="shared" si="402"/>
        <v>4.6500000000000004</v>
      </c>
      <c r="DB2422">
        <f t="shared" si="398"/>
        <v>7059.42</v>
      </c>
      <c r="DC2422">
        <f t="shared" si="399"/>
        <v>0</v>
      </c>
    </row>
    <row r="2423" spans="1:107">
      <c r="A2423">
        <f>ROW(Source!A2320)</f>
        <v>2320</v>
      </c>
      <c r="B2423">
        <v>35806607</v>
      </c>
      <c r="C2423">
        <v>35814740</v>
      </c>
      <c r="D2423">
        <v>35554227</v>
      </c>
      <c r="E2423">
        <v>1</v>
      </c>
      <c r="F2423">
        <v>1</v>
      </c>
      <c r="G2423">
        <v>1</v>
      </c>
      <c r="H2423">
        <v>3</v>
      </c>
      <c r="I2423" t="s">
        <v>757</v>
      </c>
      <c r="J2423" t="s">
        <v>1019</v>
      </c>
      <c r="K2423" t="s">
        <v>759</v>
      </c>
      <c r="L2423">
        <v>1339</v>
      </c>
      <c r="N2423">
        <v>1007</v>
      </c>
      <c r="O2423" t="s">
        <v>638</v>
      </c>
      <c r="P2423" t="s">
        <v>638</v>
      </c>
      <c r="Q2423">
        <v>1</v>
      </c>
      <c r="W2423">
        <v>0</v>
      </c>
      <c r="X2423">
        <v>1003927546</v>
      </c>
      <c r="Y2423">
        <v>3.5</v>
      </c>
      <c r="AA2423">
        <v>22.2</v>
      </c>
      <c r="AB2423">
        <v>0</v>
      </c>
      <c r="AC2423">
        <v>0</v>
      </c>
      <c r="AD2423">
        <v>0</v>
      </c>
      <c r="AE2423">
        <v>2.44</v>
      </c>
      <c r="AF2423">
        <v>0</v>
      </c>
      <c r="AG2423">
        <v>0</v>
      </c>
      <c r="AH2423">
        <v>0</v>
      </c>
      <c r="AI2423">
        <v>9.1</v>
      </c>
      <c r="AJ2423">
        <v>1</v>
      </c>
      <c r="AK2423">
        <v>1</v>
      </c>
      <c r="AL2423">
        <v>1</v>
      </c>
      <c r="AN2423">
        <v>0</v>
      </c>
      <c r="AO2423">
        <v>1</v>
      </c>
      <c r="AP2423">
        <v>0</v>
      </c>
      <c r="AQ2423">
        <v>0</v>
      </c>
      <c r="AR2423">
        <v>0</v>
      </c>
      <c r="AS2423" t="s">
        <v>3</v>
      </c>
      <c r="AT2423">
        <v>3.5</v>
      </c>
      <c r="AU2423" t="s">
        <v>3</v>
      </c>
      <c r="AV2423">
        <v>0</v>
      </c>
      <c r="AW2423">
        <v>2</v>
      </c>
      <c r="AX2423">
        <v>35814765</v>
      </c>
      <c r="AY2423">
        <v>1</v>
      </c>
      <c r="AZ2423">
        <v>0</v>
      </c>
      <c r="BA2423">
        <v>2394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CX2423">
        <f>Y2423*Source!I2320</f>
        <v>0.39200000000000002</v>
      </c>
      <c r="CY2423">
        <f t="shared" si="400"/>
        <v>22.2</v>
      </c>
      <c r="CZ2423">
        <f t="shared" si="401"/>
        <v>2.44</v>
      </c>
      <c r="DA2423">
        <f t="shared" si="402"/>
        <v>9.1</v>
      </c>
      <c r="DB2423">
        <f t="shared" si="398"/>
        <v>8.5399999999999991</v>
      </c>
      <c r="DC2423">
        <f t="shared" si="399"/>
        <v>0</v>
      </c>
    </row>
    <row r="2424" spans="1:107">
      <c r="A2424">
        <f>ROW(Source!A2322)</f>
        <v>2322</v>
      </c>
      <c r="B2424">
        <v>35806607</v>
      </c>
      <c r="C2424">
        <v>35814767</v>
      </c>
      <c r="D2424">
        <v>18410280</v>
      </c>
      <c r="E2424">
        <v>1</v>
      </c>
      <c r="F2424">
        <v>1</v>
      </c>
      <c r="G2424">
        <v>1</v>
      </c>
      <c r="H2424">
        <v>1</v>
      </c>
      <c r="I2424" t="s">
        <v>769</v>
      </c>
      <c r="J2424" t="s">
        <v>3</v>
      </c>
      <c r="K2424" t="s">
        <v>770</v>
      </c>
      <c r="L2424">
        <v>1369</v>
      </c>
      <c r="N2424">
        <v>1013</v>
      </c>
      <c r="O2424" t="s">
        <v>583</v>
      </c>
      <c r="P2424" t="s">
        <v>583</v>
      </c>
      <c r="Q2424">
        <v>1</v>
      </c>
      <c r="W2424">
        <v>0</v>
      </c>
      <c r="X2424">
        <v>-464685602</v>
      </c>
      <c r="Y2424">
        <v>24.64</v>
      </c>
      <c r="AA2424">
        <v>0</v>
      </c>
      <c r="AB2424">
        <v>0</v>
      </c>
      <c r="AC2424">
        <v>0</v>
      </c>
      <c r="AD2424">
        <v>315.58999999999997</v>
      </c>
      <c r="AE2424">
        <v>0</v>
      </c>
      <c r="AF2424">
        <v>0</v>
      </c>
      <c r="AG2424">
        <v>0</v>
      </c>
      <c r="AH2424">
        <v>315.58999999999997</v>
      </c>
      <c r="AI2424">
        <v>1</v>
      </c>
      <c r="AJ2424">
        <v>1</v>
      </c>
      <c r="AK2424">
        <v>1</v>
      </c>
      <c r="AL2424">
        <v>1</v>
      </c>
      <c r="AN2424">
        <v>0</v>
      </c>
      <c r="AO2424">
        <v>1</v>
      </c>
      <c r="AP2424">
        <v>0</v>
      </c>
      <c r="AQ2424">
        <v>0</v>
      </c>
      <c r="AR2424">
        <v>0</v>
      </c>
      <c r="AS2424" t="s">
        <v>3</v>
      </c>
      <c r="AT2424">
        <v>24.64</v>
      </c>
      <c r="AU2424" t="s">
        <v>3</v>
      </c>
      <c r="AV2424">
        <v>1</v>
      </c>
      <c r="AW2424">
        <v>2</v>
      </c>
      <c r="AX2424">
        <v>35814784</v>
      </c>
      <c r="AY2424">
        <v>2</v>
      </c>
      <c r="AZ2424">
        <v>131072</v>
      </c>
      <c r="BA2424">
        <v>2395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CX2424">
        <f>Y2424*Source!I2322</f>
        <v>4.9280000000000008</v>
      </c>
      <c r="CY2424">
        <f>AD2424</f>
        <v>315.58999999999997</v>
      </c>
      <c r="CZ2424">
        <f>AH2424</f>
        <v>315.58999999999997</v>
      </c>
      <c r="DA2424">
        <f>AL2424</f>
        <v>1</v>
      </c>
      <c r="DB2424">
        <f t="shared" si="398"/>
        <v>7776.14</v>
      </c>
      <c r="DC2424">
        <f t="shared" si="399"/>
        <v>0</v>
      </c>
    </row>
    <row r="2425" spans="1:107">
      <c r="A2425">
        <f>ROW(Source!A2322)</f>
        <v>2322</v>
      </c>
      <c r="B2425">
        <v>35806607</v>
      </c>
      <c r="C2425">
        <v>35814767</v>
      </c>
      <c r="D2425">
        <v>121548</v>
      </c>
      <c r="E2425">
        <v>1</v>
      </c>
      <c r="F2425">
        <v>1</v>
      </c>
      <c r="G2425">
        <v>1</v>
      </c>
      <c r="H2425">
        <v>1</v>
      </c>
      <c r="I2425" t="s">
        <v>34</v>
      </c>
      <c r="J2425" t="s">
        <v>3</v>
      </c>
      <c r="K2425" t="s">
        <v>584</v>
      </c>
      <c r="L2425">
        <v>608254</v>
      </c>
      <c r="N2425">
        <v>1013</v>
      </c>
      <c r="O2425" t="s">
        <v>585</v>
      </c>
      <c r="P2425" t="s">
        <v>585</v>
      </c>
      <c r="Q2425">
        <v>1</v>
      </c>
      <c r="W2425">
        <v>0</v>
      </c>
      <c r="X2425">
        <v>-185737400</v>
      </c>
      <c r="Y2425">
        <v>0.32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1</v>
      </c>
      <c r="AJ2425">
        <v>1</v>
      </c>
      <c r="AK2425">
        <v>1</v>
      </c>
      <c r="AL2425">
        <v>1</v>
      </c>
      <c r="AN2425">
        <v>0</v>
      </c>
      <c r="AO2425">
        <v>1</v>
      </c>
      <c r="AP2425">
        <v>0</v>
      </c>
      <c r="AQ2425">
        <v>0</v>
      </c>
      <c r="AR2425">
        <v>0</v>
      </c>
      <c r="AS2425" t="s">
        <v>3</v>
      </c>
      <c r="AT2425">
        <v>0.32</v>
      </c>
      <c r="AU2425" t="s">
        <v>3</v>
      </c>
      <c r="AV2425">
        <v>2</v>
      </c>
      <c r="AW2425">
        <v>2</v>
      </c>
      <c r="AX2425">
        <v>35814785</v>
      </c>
      <c r="AY2425">
        <v>1</v>
      </c>
      <c r="AZ2425">
        <v>0</v>
      </c>
      <c r="BA2425">
        <v>2396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CX2425">
        <f>Y2425*Source!I2322</f>
        <v>6.4000000000000001E-2</v>
      </c>
      <c r="CY2425">
        <f>AD2425</f>
        <v>0</v>
      </c>
      <c r="CZ2425">
        <f>AH2425</f>
        <v>0</v>
      </c>
      <c r="DA2425">
        <f>AL2425</f>
        <v>1</v>
      </c>
      <c r="DB2425">
        <f t="shared" si="398"/>
        <v>0</v>
      </c>
      <c r="DC2425">
        <f t="shared" si="399"/>
        <v>0</v>
      </c>
    </row>
    <row r="2426" spans="1:107">
      <c r="A2426">
        <f>ROW(Source!A2322)</f>
        <v>2322</v>
      </c>
      <c r="B2426">
        <v>35806607</v>
      </c>
      <c r="C2426">
        <v>35814767</v>
      </c>
      <c r="D2426">
        <v>29172556</v>
      </c>
      <c r="E2426">
        <v>1</v>
      </c>
      <c r="F2426">
        <v>1</v>
      </c>
      <c r="G2426">
        <v>1</v>
      </c>
      <c r="H2426">
        <v>2</v>
      </c>
      <c r="I2426" t="s">
        <v>586</v>
      </c>
      <c r="J2426" t="s">
        <v>590</v>
      </c>
      <c r="K2426" t="s">
        <v>588</v>
      </c>
      <c r="L2426">
        <v>1368</v>
      </c>
      <c r="N2426">
        <v>1011</v>
      </c>
      <c r="O2426" t="s">
        <v>589</v>
      </c>
      <c r="P2426" t="s">
        <v>589</v>
      </c>
      <c r="Q2426">
        <v>1</v>
      </c>
      <c r="W2426">
        <v>0</v>
      </c>
      <c r="X2426">
        <v>-1302720870</v>
      </c>
      <c r="Y2426">
        <v>0.32</v>
      </c>
      <c r="AA2426">
        <v>0</v>
      </c>
      <c r="AB2426">
        <v>466.71</v>
      </c>
      <c r="AC2426">
        <v>447.93</v>
      </c>
      <c r="AD2426">
        <v>0</v>
      </c>
      <c r="AE2426">
        <v>0</v>
      </c>
      <c r="AF2426">
        <v>31.26</v>
      </c>
      <c r="AG2426">
        <v>13.5</v>
      </c>
      <c r="AH2426">
        <v>0</v>
      </c>
      <c r="AI2426">
        <v>1</v>
      </c>
      <c r="AJ2426">
        <v>14.93</v>
      </c>
      <c r="AK2426">
        <v>33.18</v>
      </c>
      <c r="AL2426">
        <v>1</v>
      </c>
      <c r="AN2426">
        <v>0</v>
      </c>
      <c r="AO2426">
        <v>1</v>
      </c>
      <c r="AP2426">
        <v>0</v>
      </c>
      <c r="AQ2426">
        <v>0</v>
      </c>
      <c r="AR2426">
        <v>0</v>
      </c>
      <c r="AS2426" t="s">
        <v>3</v>
      </c>
      <c r="AT2426">
        <v>0.32</v>
      </c>
      <c r="AU2426" t="s">
        <v>3</v>
      </c>
      <c r="AV2426">
        <v>0</v>
      </c>
      <c r="AW2426">
        <v>2</v>
      </c>
      <c r="AX2426">
        <v>35814786</v>
      </c>
      <c r="AY2426">
        <v>1</v>
      </c>
      <c r="AZ2426">
        <v>0</v>
      </c>
      <c r="BA2426">
        <v>2397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CX2426">
        <f>Y2426*Source!I2322</f>
        <v>6.4000000000000001E-2</v>
      </c>
      <c r="CY2426">
        <f>AB2426</f>
        <v>466.71</v>
      </c>
      <c r="CZ2426">
        <f>AF2426</f>
        <v>31.26</v>
      </c>
      <c r="DA2426">
        <f>AJ2426</f>
        <v>14.93</v>
      </c>
      <c r="DB2426">
        <f t="shared" si="398"/>
        <v>10</v>
      </c>
      <c r="DC2426">
        <f t="shared" si="399"/>
        <v>4.32</v>
      </c>
    </row>
    <row r="2427" spans="1:107">
      <c r="A2427">
        <f>ROW(Source!A2322)</f>
        <v>2322</v>
      </c>
      <c r="B2427">
        <v>35806607</v>
      </c>
      <c r="C2427">
        <v>35814767</v>
      </c>
      <c r="D2427">
        <v>29174500</v>
      </c>
      <c r="E2427">
        <v>1</v>
      </c>
      <c r="F2427">
        <v>1</v>
      </c>
      <c r="G2427">
        <v>1</v>
      </c>
      <c r="H2427">
        <v>2</v>
      </c>
      <c r="I2427" t="s">
        <v>682</v>
      </c>
      <c r="J2427" t="s">
        <v>683</v>
      </c>
      <c r="K2427" t="s">
        <v>684</v>
      </c>
      <c r="L2427">
        <v>1368</v>
      </c>
      <c r="N2427">
        <v>1011</v>
      </c>
      <c r="O2427" t="s">
        <v>589</v>
      </c>
      <c r="P2427" t="s">
        <v>589</v>
      </c>
      <c r="Q2427">
        <v>1</v>
      </c>
      <c r="W2427">
        <v>0</v>
      </c>
      <c r="X2427">
        <v>-239831557</v>
      </c>
      <c r="Y2427">
        <v>0.2</v>
      </c>
      <c r="AA2427">
        <v>0</v>
      </c>
      <c r="AB2427">
        <v>7.33</v>
      </c>
      <c r="AC2427">
        <v>0</v>
      </c>
      <c r="AD2427">
        <v>0</v>
      </c>
      <c r="AE2427">
        <v>0</v>
      </c>
      <c r="AF2427">
        <v>1.95</v>
      </c>
      <c r="AG2427">
        <v>0</v>
      </c>
      <c r="AH2427">
        <v>0</v>
      </c>
      <c r="AI2427">
        <v>1</v>
      </c>
      <c r="AJ2427">
        <v>3.76</v>
      </c>
      <c r="AK2427">
        <v>33.18</v>
      </c>
      <c r="AL2427">
        <v>1</v>
      </c>
      <c r="AN2427">
        <v>0</v>
      </c>
      <c r="AO2427">
        <v>1</v>
      </c>
      <c r="AP2427">
        <v>0</v>
      </c>
      <c r="AQ2427">
        <v>0</v>
      </c>
      <c r="AR2427">
        <v>0</v>
      </c>
      <c r="AS2427" t="s">
        <v>3</v>
      </c>
      <c r="AT2427">
        <v>0.2</v>
      </c>
      <c r="AU2427" t="s">
        <v>3</v>
      </c>
      <c r="AV2427">
        <v>0</v>
      </c>
      <c r="AW2427">
        <v>2</v>
      </c>
      <c r="AX2427">
        <v>35814787</v>
      </c>
      <c r="AY2427">
        <v>1</v>
      </c>
      <c r="AZ2427">
        <v>0</v>
      </c>
      <c r="BA2427">
        <v>2398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CX2427">
        <f>Y2427*Source!I2322</f>
        <v>4.0000000000000008E-2</v>
      </c>
      <c r="CY2427">
        <f>AB2427</f>
        <v>7.33</v>
      </c>
      <c r="CZ2427">
        <f>AF2427</f>
        <v>1.95</v>
      </c>
      <c r="DA2427">
        <f>AJ2427</f>
        <v>3.76</v>
      </c>
      <c r="DB2427">
        <f t="shared" si="398"/>
        <v>0.39</v>
      </c>
      <c r="DC2427">
        <f t="shared" si="399"/>
        <v>0</v>
      </c>
    </row>
    <row r="2428" spans="1:107">
      <c r="A2428">
        <f>ROW(Source!A2322)</f>
        <v>2322</v>
      </c>
      <c r="B2428">
        <v>35806607</v>
      </c>
      <c r="C2428">
        <v>35814767</v>
      </c>
      <c r="D2428">
        <v>29174913</v>
      </c>
      <c r="E2428">
        <v>1</v>
      </c>
      <c r="F2428">
        <v>1</v>
      </c>
      <c r="G2428">
        <v>1</v>
      </c>
      <c r="H2428">
        <v>2</v>
      </c>
      <c r="I2428" t="s">
        <v>601</v>
      </c>
      <c r="J2428" t="s">
        <v>602</v>
      </c>
      <c r="K2428" t="s">
        <v>603</v>
      </c>
      <c r="L2428">
        <v>1368</v>
      </c>
      <c r="N2428">
        <v>1011</v>
      </c>
      <c r="O2428" t="s">
        <v>589</v>
      </c>
      <c r="P2428" t="s">
        <v>589</v>
      </c>
      <c r="Q2428">
        <v>1</v>
      </c>
      <c r="W2428">
        <v>0</v>
      </c>
      <c r="X2428">
        <v>458544584</v>
      </c>
      <c r="Y2428">
        <v>0.39</v>
      </c>
      <c r="AA2428">
        <v>0</v>
      </c>
      <c r="AB2428">
        <v>932.72</v>
      </c>
      <c r="AC2428">
        <v>384.89</v>
      </c>
      <c r="AD2428">
        <v>0</v>
      </c>
      <c r="AE2428">
        <v>0</v>
      </c>
      <c r="AF2428">
        <v>87.17</v>
      </c>
      <c r="AG2428">
        <v>11.6</v>
      </c>
      <c r="AH2428">
        <v>0</v>
      </c>
      <c r="AI2428">
        <v>1</v>
      </c>
      <c r="AJ2428">
        <v>10.7</v>
      </c>
      <c r="AK2428">
        <v>33.18</v>
      </c>
      <c r="AL2428">
        <v>1</v>
      </c>
      <c r="AN2428">
        <v>0</v>
      </c>
      <c r="AO2428">
        <v>1</v>
      </c>
      <c r="AP2428">
        <v>0</v>
      </c>
      <c r="AQ2428">
        <v>0</v>
      </c>
      <c r="AR2428">
        <v>0</v>
      </c>
      <c r="AS2428" t="s">
        <v>3</v>
      </c>
      <c r="AT2428">
        <v>0.39</v>
      </c>
      <c r="AU2428" t="s">
        <v>3</v>
      </c>
      <c r="AV2428">
        <v>0</v>
      </c>
      <c r="AW2428">
        <v>2</v>
      </c>
      <c r="AX2428">
        <v>35814788</v>
      </c>
      <c r="AY2428">
        <v>1</v>
      </c>
      <c r="AZ2428">
        <v>0</v>
      </c>
      <c r="BA2428">
        <v>2399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CX2428">
        <f>Y2428*Source!I2322</f>
        <v>7.8000000000000014E-2</v>
      </c>
      <c r="CY2428">
        <f>AB2428</f>
        <v>932.72</v>
      </c>
      <c r="CZ2428">
        <f>AF2428</f>
        <v>87.17</v>
      </c>
      <c r="DA2428">
        <f>AJ2428</f>
        <v>10.7</v>
      </c>
      <c r="DB2428">
        <f t="shared" si="398"/>
        <v>34</v>
      </c>
      <c r="DC2428">
        <f t="shared" si="399"/>
        <v>4.5199999999999996</v>
      </c>
    </row>
    <row r="2429" spans="1:107">
      <c r="A2429">
        <f>ROW(Source!A2322)</f>
        <v>2322</v>
      </c>
      <c r="B2429">
        <v>35806607</v>
      </c>
      <c r="C2429">
        <v>35814767</v>
      </c>
      <c r="D2429">
        <v>29107886</v>
      </c>
      <c r="E2429">
        <v>1</v>
      </c>
      <c r="F2429">
        <v>1</v>
      </c>
      <c r="G2429">
        <v>1</v>
      </c>
      <c r="H2429">
        <v>3</v>
      </c>
      <c r="I2429" t="s">
        <v>1020</v>
      </c>
      <c r="J2429" t="s">
        <v>1021</v>
      </c>
      <c r="K2429" t="s">
        <v>1022</v>
      </c>
      <c r="L2429">
        <v>1348</v>
      </c>
      <c r="N2429">
        <v>1009</v>
      </c>
      <c r="O2429" t="s">
        <v>29</v>
      </c>
      <c r="P2429" t="s">
        <v>29</v>
      </c>
      <c r="Q2429">
        <v>1000</v>
      </c>
      <c r="W2429">
        <v>0</v>
      </c>
      <c r="X2429">
        <v>-719107976</v>
      </c>
      <c r="Y2429">
        <v>1E-3</v>
      </c>
      <c r="AA2429">
        <v>139038.85</v>
      </c>
      <c r="AB2429">
        <v>0</v>
      </c>
      <c r="AC2429">
        <v>0</v>
      </c>
      <c r="AD2429">
        <v>0</v>
      </c>
      <c r="AE2429">
        <v>30029.99</v>
      </c>
      <c r="AF2429">
        <v>0</v>
      </c>
      <c r="AG2429">
        <v>0</v>
      </c>
      <c r="AH2429">
        <v>0</v>
      </c>
      <c r="AI2429">
        <v>4.63</v>
      </c>
      <c r="AJ2429">
        <v>1</v>
      </c>
      <c r="AK2429">
        <v>1</v>
      </c>
      <c r="AL2429">
        <v>1</v>
      </c>
      <c r="AN2429">
        <v>0</v>
      </c>
      <c r="AO2429">
        <v>1</v>
      </c>
      <c r="AP2429">
        <v>0</v>
      </c>
      <c r="AQ2429">
        <v>0</v>
      </c>
      <c r="AR2429">
        <v>0</v>
      </c>
      <c r="AS2429" t="s">
        <v>3</v>
      </c>
      <c r="AT2429">
        <v>1E-3</v>
      </c>
      <c r="AU2429" t="s">
        <v>3</v>
      </c>
      <c r="AV2429">
        <v>0</v>
      </c>
      <c r="AW2429">
        <v>2</v>
      </c>
      <c r="AX2429">
        <v>35814789</v>
      </c>
      <c r="AY2429">
        <v>1</v>
      </c>
      <c r="AZ2429">
        <v>0</v>
      </c>
      <c r="BA2429">
        <v>2400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CX2429">
        <f>Y2429*Source!I2322</f>
        <v>2.0000000000000001E-4</v>
      </c>
      <c r="CY2429">
        <f t="shared" ref="CY2429:CY2439" si="403">AA2429</f>
        <v>139038.85</v>
      </c>
      <c r="CZ2429">
        <f t="shared" ref="CZ2429:CZ2439" si="404">AE2429</f>
        <v>30029.99</v>
      </c>
      <c r="DA2429">
        <f t="shared" ref="DA2429:DA2439" si="405">AI2429</f>
        <v>4.63</v>
      </c>
      <c r="DB2429">
        <f t="shared" ref="DB2429:DB2460" si="406">ROUND(ROUND(AT2429*CZ2429,2),2)</f>
        <v>30.03</v>
      </c>
      <c r="DC2429">
        <f t="shared" ref="DC2429:DC2460" si="407">ROUND(ROUND(AT2429*AG2429,2),2)</f>
        <v>0</v>
      </c>
    </row>
    <row r="2430" spans="1:107">
      <c r="A2430">
        <f>ROW(Source!A2322)</f>
        <v>2322</v>
      </c>
      <c r="B2430">
        <v>35806607</v>
      </c>
      <c r="C2430">
        <v>35814767</v>
      </c>
      <c r="D2430">
        <v>29110398</v>
      </c>
      <c r="E2430">
        <v>1</v>
      </c>
      <c r="F2430">
        <v>1</v>
      </c>
      <c r="G2430">
        <v>1</v>
      </c>
      <c r="H2430">
        <v>3</v>
      </c>
      <c r="I2430" t="s">
        <v>1023</v>
      </c>
      <c r="J2430" t="s">
        <v>1024</v>
      </c>
      <c r="K2430" t="s">
        <v>1025</v>
      </c>
      <c r="L2430">
        <v>1348</v>
      </c>
      <c r="N2430">
        <v>1009</v>
      </c>
      <c r="O2430" t="s">
        <v>29</v>
      </c>
      <c r="P2430" t="s">
        <v>29</v>
      </c>
      <c r="Q2430">
        <v>1000</v>
      </c>
      <c r="W2430">
        <v>0</v>
      </c>
      <c r="X2430">
        <v>-1693990939</v>
      </c>
      <c r="Y2430">
        <v>4.0000000000000002E-4</v>
      </c>
      <c r="AA2430">
        <v>51858.14</v>
      </c>
      <c r="AB2430">
        <v>0</v>
      </c>
      <c r="AC2430">
        <v>0</v>
      </c>
      <c r="AD2430">
        <v>0</v>
      </c>
      <c r="AE2430">
        <v>15118.99</v>
      </c>
      <c r="AF2430">
        <v>0</v>
      </c>
      <c r="AG2430">
        <v>0</v>
      </c>
      <c r="AH2430">
        <v>0</v>
      </c>
      <c r="AI2430">
        <v>3.43</v>
      </c>
      <c r="AJ2430">
        <v>1</v>
      </c>
      <c r="AK2430">
        <v>1</v>
      </c>
      <c r="AL2430">
        <v>1</v>
      </c>
      <c r="AN2430">
        <v>0</v>
      </c>
      <c r="AO2430">
        <v>1</v>
      </c>
      <c r="AP2430">
        <v>0</v>
      </c>
      <c r="AQ2430">
        <v>0</v>
      </c>
      <c r="AR2430">
        <v>0</v>
      </c>
      <c r="AS2430" t="s">
        <v>3</v>
      </c>
      <c r="AT2430">
        <v>4.0000000000000002E-4</v>
      </c>
      <c r="AU2430" t="s">
        <v>3</v>
      </c>
      <c r="AV2430">
        <v>0</v>
      </c>
      <c r="AW2430">
        <v>2</v>
      </c>
      <c r="AX2430">
        <v>35814790</v>
      </c>
      <c r="AY2430">
        <v>1</v>
      </c>
      <c r="AZ2430">
        <v>0</v>
      </c>
      <c r="BA2430">
        <v>2401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CX2430">
        <f>Y2430*Source!I2322</f>
        <v>8.0000000000000007E-5</v>
      </c>
      <c r="CY2430">
        <f t="shared" si="403"/>
        <v>51858.14</v>
      </c>
      <c r="CZ2430">
        <f t="shared" si="404"/>
        <v>15118.99</v>
      </c>
      <c r="DA2430">
        <f t="shared" si="405"/>
        <v>3.43</v>
      </c>
      <c r="DB2430">
        <f t="shared" si="406"/>
        <v>6.05</v>
      </c>
      <c r="DC2430">
        <f t="shared" si="407"/>
        <v>0</v>
      </c>
    </row>
    <row r="2431" spans="1:107">
      <c r="A2431">
        <f>ROW(Source!A2322)</f>
        <v>2322</v>
      </c>
      <c r="B2431">
        <v>35806607</v>
      </c>
      <c r="C2431">
        <v>35814767</v>
      </c>
      <c r="D2431">
        <v>29110573</v>
      </c>
      <c r="E2431">
        <v>1</v>
      </c>
      <c r="F2431">
        <v>1</v>
      </c>
      <c r="G2431">
        <v>1</v>
      </c>
      <c r="H2431">
        <v>3</v>
      </c>
      <c r="I2431" t="s">
        <v>1026</v>
      </c>
      <c r="J2431" t="s">
        <v>1027</v>
      </c>
      <c r="K2431" t="s">
        <v>1028</v>
      </c>
      <c r="L2431">
        <v>1348</v>
      </c>
      <c r="N2431">
        <v>1009</v>
      </c>
      <c r="O2431" t="s">
        <v>29</v>
      </c>
      <c r="P2431" t="s">
        <v>29</v>
      </c>
      <c r="Q2431">
        <v>1000</v>
      </c>
      <c r="W2431">
        <v>0</v>
      </c>
      <c r="X2431">
        <v>-1393116995</v>
      </c>
      <c r="Y2431">
        <v>2.0000000000000001E-4</v>
      </c>
      <c r="AA2431">
        <v>66613.5</v>
      </c>
      <c r="AB2431">
        <v>0</v>
      </c>
      <c r="AC2431">
        <v>0</v>
      </c>
      <c r="AD2431">
        <v>0</v>
      </c>
      <c r="AE2431">
        <v>16950</v>
      </c>
      <c r="AF2431">
        <v>0</v>
      </c>
      <c r="AG2431">
        <v>0</v>
      </c>
      <c r="AH2431">
        <v>0</v>
      </c>
      <c r="AI2431">
        <v>3.93</v>
      </c>
      <c r="AJ2431">
        <v>1</v>
      </c>
      <c r="AK2431">
        <v>1</v>
      </c>
      <c r="AL2431">
        <v>1</v>
      </c>
      <c r="AN2431">
        <v>0</v>
      </c>
      <c r="AO2431">
        <v>1</v>
      </c>
      <c r="AP2431">
        <v>0</v>
      </c>
      <c r="AQ2431">
        <v>0</v>
      </c>
      <c r="AR2431">
        <v>0</v>
      </c>
      <c r="AS2431" t="s">
        <v>3</v>
      </c>
      <c r="AT2431">
        <v>2.0000000000000001E-4</v>
      </c>
      <c r="AU2431" t="s">
        <v>3</v>
      </c>
      <c r="AV2431">
        <v>0</v>
      </c>
      <c r="AW2431">
        <v>2</v>
      </c>
      <c r="AX2431">
        <v>35814791</v>
      </c>
      <c r="AY2431">
        <v>1</v>
      </c>
      <c r="AZ2431">
        <v>0</v>
      </c>
      <c r="BA2431">
        <v>2402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CX2431">
        <f>Y2431*Source!I2322</f>
        <v>4.0000000000000003E-5</v>
      </c>
      <c r="CY2431">
        <f t="shared" si="403"/>
        <v>66613.5</v>
      </c>
      <c r="CZ2431">
        <f t="shared" si="404"/>
        <v>16950</v>
      </c>
      <c r="DA2431">
        <f t="shared" si="405"/>
        <v>3.93</v>
      </c>
      <c r="DB2431">
        <f t="shared" si="406"/>
        <v>3.39</v>
      </c>
      <c r="DC2431">
        <f t="shared" si="407"/>
        <v>0</v>
      </c>
    </row>
    <row r="2432" spans="1:107">
      <c r="A2432">
        <f>ROW(Source!A2322)</f>
        <v>2322</v>
      </c>
      <c r="B2432">
        <v>35806607</v>
      </c>
      <c r="C2432">
        <v>35814767</v>
      </c>
      <c r="D2432">
        <v>29110148</v>
      </c>
      <c r="E2432">
        <v>1</v>
      </c>
      <c r="F2432">
        <v>1</v>
      </c>
      <c r="G2432">
        <v>1</v>
      </c>
      <c r="H2432">
        <v>3</v>
      </c>
      <c r="I2432" t="s">
        <v>1029</v>
      </c>
      <c r="J2432" t="s">
        <v>1030</v>
      </c>
      <c r="K2432" t="s">
        <v>1031</v>
      </c>
      <c r="L2432">
        <v>1346</v>
      </c>
      <c r="N2432">
        <v>1009</v>
      </c>
      <c r="O2432" t="s">
        <v>170</v>
      </c>
      <c r="P2432" t="s">
        <v>170</v>
      </c>
      <c r="Q2432">
        <v>1</v>
      </c>
      <c r="W2432">
        <v>0</v>
      </c>
      <c r="X2432">
        <v>-1358070757</v>
      </c>
      <c r="Y2432">
        <v>0.8</v>
      </c>
      <c r="AA2432">
        <v>75.47</v>
      </c>
      <c r="AB2432">
        <v>0</v>
      </c>
      <c r="AC2432">
        <v>0</v>
      </c>
      <c r="AD2432">
        <v>0</v>
      </c>
      <c r="AE2432">
        <v>13.55</v>
      </c>
      <c r="AF2432">
        <v>0</v>
      </c>
      <c r="AG2432">
        <v>0</v>
      </c>
      <c r="AH2432">
        <v>0</v>
      </c>
      <c r="AI2432">
        <v>5.57</v>
      </c>
      <c r="AJ2432">
        <v>1</v>
      </c>
      <c r="AK2432">
        <v>1</v>
      </c>
      <c r="AL2432">
        <v>1</v>
      </c>
      <c r="AN2432">
        <v>0</v>
      </c>
      <c r="AO2432">
        <v>1</v>
      </c>
      <c r="AP2432">
        <v>0</v>
      </c>
      <c r="AQ2432">
        <v>0</v>
      </c>
      <c r="AR2432">
        <v>0</v>
      </c>
      <c r="AS2432" t="s">
        <v>3</v>
      </c>
      <c r="AT2432">
        <v>0.8</v>
      </c>
      <c r="AU2432" t="s">
        <v>3</v>
      </c>
      <c r="AV2432">
        <v>0</v>
      </c>
      <c r="AW2432">
        <v>2</v>
      </c>
      <c r="AX2432">
        <v>35814792</v>
      </c>
      <c r="AY2432">
        <v>1</v>
      </c>
      <c r="AZ2432">
        <v>0</v>
      </c>
      <c r="BA2432">
        <v>2403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CX2432">
        <f>Y2432*Source!I2322</f>
        <v>0.16000000000000003</v>
      </c>
      <c r="CY2432">
        <f t="shared" si="403"/>
        <v>75.47</v>
      </c>
      <c r="CZ2432">
        <f t="shared" si="404"/>
        <v>13.55</v>
      </c>
      <c r="DA2432">
        <f t="shared" si="405"/>
        <v>5.57</v>
      </c>
      <c r="DB2432">
        <f t="shared" si="406"/>
        <v>10.84</v>
      </c>
      <c r="DC2432">
        <f t="shared" si="407"/>
        <v>0</v>
      </c>
    </row>
    <row r="2433" spans="1:107">
      <c r="A2433">
        <f>ROW(Source!A2322)</f>
        <v>2322</v>
      </c>
      <c r="B2433">
        <v>35806607</v>
      </c>
      <c r="C2433">
        <v>35814767</v>
      </c>
      <c r="D2433">
        <v>29107963</v>
      </c>
      <c r="E2433">
        <v>1</v>
      </c>
      <c r="F2433">
        <v>1</v>
      </c>
      <c r="G2433">
        <v>1</v>
      </c>
      <c r="H2433">
        <v>3</v>
      </c>
      <c r="I2433" t="s">
        <v>1032</v>
      </c>
      <c r="J2433" t="s">
        <v>1033</v>
      </c>
      <c r="K2433" t="s">
        <v>1034</v>
      </c>
      <c r="L2433">
        <v>1346</v>
      </c>
      <c r="N2433">
        <v>1009</v>
      </c>
      <c r="O2433" t="s">
        <v>170</v>
      </c>
      <c r="P2433" t="s">
        <v>170</v>
      </c>
      <c r="Q2433">
        <v>1</v>
      </c>
      <c r="W2433">
        <v>0</v>
      </c>
      <c r="X2433">
        <v>-319904754</v>
      </c>
      <c r="Y2433">
        <v>0.04</v>
      </c>
      <c r="AA2433">
        <v>77.56</v>
      </c>
      <c r="AB2433">
        <v>0</v>
      </c>
      <c r="AC2433">
        <v>0</v>
      </c>
      <c r="AD2433">
        <v>0</v>
      </c>
      <c r="AE2433">
        <v>37.29</v>
      </c>
      <c r="AF2433">
        <v>0</v>
      </c>
      <c r="AG2433">
        <v>0</v>
      </c>
      <c r="AH2433">
        <v>0</v>
      </c>
      <c r="AI2433">
        <v>2.08</v>
      </c>
      <c r="AJ2433">
        <v>1</v>
      </c>
      <c r="AK2433">
        <v>1</v>
      </c>
      <c r="AL2433">
        <v>1</v>
      </c>
      <c r="AN2433">
        <v>0</v>
      </c>
      <c r="AO2433">
        <v>1</v>
      </c>
      <c r="AP2433">
        <v>0</v>
      </c>
      <c r="AQ2433">
        <v>0</v>
      </c>
      <c r="AR2433">
        <v>0</v>
      </c>
      <c r="AS2433" t="s">
        <v>3</v>
      </c>
      <c r="AT2433">
        <v>0.04</v>
      </c>
      <c r="AU2433" t="s">
        <v>3</v>
      </c>
      <c r="AV2433">
        <v>0</v>
      </c>
      <c r="AW2433">
        <v>2</v>
      </c>
      <c r="AX2433">
        <v>35814793</v>
      </c>
      <c r="AY2433">
        <v>1</v>
      </c>
      <c r="AZ2433">
        <v>0</v>
      </c>
      <c r="BA2433">
        <v>2404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CX2433">
        <f>Y2433*Source!I2322</f>
        <v>8.0000000000000002E-3</v>
      </c>
      <c r="CY2433">
        <f t="shared" si="403"/>
        <v>77.56</v>
      </c>
      <c r="CZ2433">
        <f t="shared" si="404"/>
        <v>37.29</v>
      </c>
      <c r="DA2433">
        <f t="shared" si="405"/>
        <v>2.08</v>
      </c>
      <c r="DB2433">
        <f t="shared" si="406"/>
        <v>1.49</v>
      </c>
      <c r="DC2433">
        <f t="shared" si="407"/>
        <v>0</v>
      </c>
    </row>
    <row r="2434" spans="1:107">
      <c r="A2434">
        <f>ROW(Source!A2322)</f>
        <v>2322</v>
      </c>
      <c r="B2434">
        <v>35806607</v>
      </c>
      <c r="C2434">
        <v>35814767</v>
      </c>
      <c r="D2434">
        <v>29107847</v>
      </c>
      <c r="E2434">
        <v>1</v>
      </c>
      <c r="F2434">
        <v>1</v>
      </c>
      <c r="G2434">
        <v>1</v>
      </c>
      <c r="H2434">
        <v>3</v>
      </c>
      <c r="I2434" t="s">
        <v>1035</v>
      </c>
      <c r="J2434" t="s">
        <v>1036</v>
      </c>
      <c r="K2434" t="s">
        <v>1037</v>
      </c>
      <c r="L2434">
        <v>1346</v>
      </c>
      <c r="N2434">
        <v>1009</v>
      </c>
      <c r="O2434" t="s">
        <v>170</v>
      </c>
      <c r="P2434" t="s">
        <v>170</v>
      </c>
      <c r="Q2434">
        <v>1</v>
      </c>
      <c r="W2434">
        <v>0</v>
      </c>
      <c r="X2434">
        <v>557101164</v>
      </c>
      <c r="Y2434">
        <v>4</v>
      </c>
      <c r="AA2434">
        <v>43.82</v>
      </c>
      <c r="AB2434">
        <v>0</v>
      </c>
      <c r="AC2434">
        <v>0</v>
      </c>
      <c r="AD2434">
        <v>0</v>
      </c>
      <c r="AE2434">
        <v>9.61</v>
      </c>
      <c r="AF2434">
        <v>0</v>
      </c>
      <c r="AG2434">
        <v>0</v>
      </c>
      <c r="AH2434">
        <v>0</v>
      </c>
      <c r="AI2434">
        <v>4.5599999999999996</v>
      </c>
      <c r="AJ2434">
        <v>1</v>
      </c>
      <c r="AK2434">
        <v>1</v>
      </c>
      <c r="AL2434">
        <v>1</v>
      </c>
      <c r="AN2434">
        <v>0</v>
      </c>
      <c r="AO2434">
        <v>1</v>
      </c>
      <c r="AP2434">
        <v>0</v>
      </c>
      <c r="AQ2434">
        <v>0</v>
      </c>
      <c r="AR2434">
        <v>0</v>
      </c>
      <c r="AS2434" t="s">
        <v>3</v>
      </c>
      <c r="AT2434">
        <v>4</v>
      </c>
      <c r="AU2434" t="s">
        <v>3</v>
      </c>
      <c r="AV2434">
        <v>0</v>
      </c>
      <c r="AW2434">
        <v>2</v>
      </c>
      <c r="AX2434">
        <v>35814794</v>
      </c>
      <c r="AY2434">
        <v>1</v>
      </c>
      <c r="AZ2434">
        <v>0</v>
      </c>
      <c r="BA2434">
        <v>2405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CX2434">
        <f>Y2434*Source!I2322</f>
        <v>0.8</v>
      </c>
      <c r="CY2434">
        <f t="shared" si="403"/>
        <v>43.82</v>
      </c>
      <c r="CZ2434">
        <f t="shared" si="404"/>
        <v>9.61</v>
      </c>
      <c r="DA2434">
        <f t="shared" si="405"/>
        <v>4.5599999999999996</v>
      </c>
      <c r="DB2434">
        <f t="shared" si="406"/>
        <v>38.44</v>
      </c>
      <c r="DC2434">
        <f t="shared" si="407"/>
        <v>0</v>
      </c>
    </row>
    <row r="2435" spans="1:107">
      <c r="A2435">
        <f>ROW(Source!A2322)</f>
        <v>2322</v>
      </c>
      <c r="B2435">
        <v>35806607</v>
      </c>
      <c r="C2435">
        <v>35814767</v>
      </c>
      <c r="D2435">
        <v>29114694</v>
      </c>
      <c r="E2435">
        <v>1</v>
      </c>
      <c r="F2435">
        <v>1</v>
      </c>
      <c r="G2435">
        <v>1</v>
      </c>
      <c r="H2435">
        <v>3</v>
      </c>
      <c r="I2435" t="s">
        <v>1038</v>
      </c>
      <c r="J2435" t="s">
        <v>1039</v>
      </c>
      <c r="K2435" t="s">
        <v>1040</v>
      </c>
      <c r="L2435">
        <v>1348</v>
      </c>
      <c r="N2435">
        <v>1009</v>
      </c>
      <c r="O2435" t="s">
        <v>29</v>
      </c>
      <c r="P2435" t="s">
        <v>29</v>
      </c>
      <c r="Q2435">
        <v>1000</v>
      </c>
      <c r="W2435">
        <v>0</v>
      </c>
      <c r="X2435">
        <v>-826559280</v>
      </c>
      <c r="Y2435">
        <v>5.0000000000000001E-4</v>
      </c>
      <c r="AA2435">
        <v>102796.02</v>
      </c>
      <c r="AB2435">
        <v>0</v>
      </c>
      <c r="AC2435">
        <v>0</v>
      </c>
      <c r="AD2435">
        <v>0</v>
      </c>
      <c r="AE2435">
        <v>12429.99</v>
      </c>
      <c r="AF2435">
        <v>0</v>
      </c>
      <c r="AG2435">
        <v>0</v>
      </c>
      <c r="AH2435">
        <v>0</v>
      </c>
      <c r="AI2435">
        <v>8.27</v>
      </c>
      <c r="AJ2435">
        <v>1</v>
      </c>
      <c r="AK2435">
        <v>1</v>
      </c>
      <c r="AL2435">
        <v>1</v>
      </c>
      <c r="AN2435">
        <v>0</v>
      </c>
      <c r="AO2435">
        <v>1</v>
      </c>
      <c r="AP2435">
        <v>0</v>
      </c>
      <c r="AQ2435">
        <v>0</v>
      </c>
      <c r="AR2435">
        <v>0</v>
      </c>
      <c r="AS2435" t="s">
        <v>3</v>
      </c>
      <c r="AT2435">
        <v>5.0000000000000001E-4</v>
      </c>
      <c r="AU2435" t="s">
        <v>3</v>
      </c>
      <c r="AV2435">
        <v>0</v>
      </c>
      <c r="AW2435">
        <v>2</v>
      </c>
      <c r="AX2435">
        <v>35814795</v>
      </c>
      <c r="AY2435">
        <v>1</v>
      </c>
      <c r="AZ2435">
        <v>0</v>
      </c>
      <c r="BA2435">
        <v>2406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CX2435">
        <f>Y2435*Source!I2322</f>
        <v>1E-4</v>
      </c>
      <c r="CY2435">
        <f t="shared" si="403"/>
        <v>102796.02</v>
      </c>
      <c r="CZ2435">
        <f t="shared" si="404"/>
        <v>12429.99</v>
      </c>
      <c r="DA2435">
        <f t="shared" si="405"/>
        <v>8.27</v>
      </c>
      <c r="DB2435">
        <f t="shared" si="406"/>
        <v>6.21</v>
      </c>
      <c r="DC2435">
        <f t="shared" si="407"/>
        <v>0</v>
      </c>
    </row>
    <row r="2436" spans="1:107">
      <c r="A2436">
        <f>ROW(Source!A2322)</f>
        <v>2322</v>
      </c>
      <c r="B2436">
        <v>35806607</v>
      </c>
      <c r="C2436">
        <v>35814767</v>
      </c>
      <c r="D2436">
        <v>29114473</v>
      </c>
      <c r="E2436">
        <v>1</v>
      </c>
      <c r="F2436">
        <v>1</v>
      </c>
      <c r="G2436">
        <v>1</v>
      </c>
      <c r="H2436">
        <v>3</v>
      </c>
      <c r="I2436" t="s">
        <v>1041</v>
      </c>
      <c r="J2436" t="s">
        <v>1042</v>
      </c>
      <c r="K2436" t="s">
        <v>1043</v>
      </c>
      <c r="L2436">
        <v>1358</v>
      </c>
      <c r="N2436">
        <v>1010</v>
      </c>
      <c r="O2436" t="s">
        <v>498</v>
      </c>
      <c r="P2436" t="s">
        <v>498</v>
      </c>
      <c r="Q2436">
        <v>10</v>
      </c>
      <c r="W2436">
        <v>0</v>
      </c>
      <c r="X2436">
        <v>84558108</v>
      </c>
      <c r="Y2436">
        <v>4</v>
      </c>
      <c r="AA2436">
        <v>2.2599999999999998</v>
      </c>
      <c r="AB2436">
        <v>0</v>
      </c>
      <c r="AC2436">
        <v>0</v>
      </c>
      <c r="AD2436">
        <v>0</v>
      </c>
      <c r="AE2436">
        <v>1.79</v>
      </c>
      <c r="AF2436">
        <v>0</v>
      </c>
      <c r="AG2436">
        <v>0</v>
      </c>
      <c r="AH2436">
        <v>0</v>
      </c>
      <c r="AI2436">
        <v>1.26</v>
      </c>
      <c r="AJ2436">
        <v>1</v>
      </c>
      <c r="AK2436">
        <v>1</v>
      </c>
      <c r="AL2436">
        <v>1</v>
      </c>
      <c r="AN2436">
        <v>0</v>
      </c>
      <c r="AO2436">
        <v>1</v>
      </c>
      <c r="AP2436">
        <v>0</v>
      </c>
      <c r="AQ2436">
        <v>0</v>
      </c>
      <c r="AR2436">
        <v>0</v>
      </c>
      <c r="AS2436" t="s">
        <v>3</v>
      </c>
      <c r="AT2436">
        <v>4</v>
      </c>
      <c r="AU2436" t="s">
        <v>3</v>
      </c>
      <c r="AV2436">
        <v>0</v>
      </c>
      <c r="AW2436">
        <v>2</v>
      </c>
      <c r="AX2436">
        <v>35814796</v>
      </c>
      <c r="AY2436">
        <v>1</v>
      </c>
      <c r="AZ2436">
        <v>0</v>
      </c>
      <c r="BA2436">
        <v>2407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CX2436">
        <f>Y2436*Source!I2322</f>
        <v>0.8</v>
      </c>
      <c r="CY2436">
        <f t="shared" si="403"/>
        <v>2.2599999999999998</v>
      </c>
      <c r="CZ2436">
        <f t="shared" si="404"/>
        <v>1.79</v>
      </c>
      <c r="DA2436">
        <f t="shared" si="405"/>
        <v>1.26</v>
      </c>
      <c r="DB2436">
        <f t="shared" si="406"/>
        <v>7.16</v>
      </c>
      <c r="DC2436">
        <f t="shared" si="407"/>
        <v>0</v>
      </c>
    </row>
    <row r="2437" spans="1:107">
      <c r="A2437">
        <f>ROW(Source!A2322)</f>
        <v>2322</v>
      </c>
      <c r="B2437">
        <v>35806607</v>
      </c>
      <c r="C2437">
        <v>35814767</v>
      </c>
      <c r="D2437">
        <v>29122326</v>
      </c>
      <c r="E2437">
        <v>1</v>
      </c>
      <c r="F2437">
        <v>1</v>
      </c>
      <c r="G2437">
        <v>1</v>
      </c>
      <c r="H2437">
        <v>3</v>
      </c>
      <c r="I2437" t="s">
        <v>1044</v>
      </c>
      <c r="J2437" t="s">
        <v>1045</v>
      </c>
      <c r="K2437" t="s">
        <v>1046</v>
      </c>
      <c r="L2437">
        <v>1348</v>
      </c>
      <c r="N2437">
        <v>1009</v>
      </c>
      <c r="O2437" t="s">
        <v>29</v>
      </c>
      <c r="P2437" t="s">
        <v>29</v>
      </c>
      <c r="Q2437">
        <v>1000</v>
      </c>
      <c r="W2437">
        <v>0</v>
      </c>
      <c r="X2437">
        <v>-428454134</v>
      </c>
      <c r="Y2437">
        <v>8.0000000000000004E-4</v>
      </c>
      <c r="AA2437">
        <v>315030.99</v>
      </c>
      <c r="AB2437">
        <v>0</v>
      </c>
      <c r="AC2437">
        <v>0</v>
      </c>
      <c r="AD2437">
        <v>0</v>
      </c>
      <c r="AE2437">
        <v>12329.98</v>
      </c>
      <c r="AF2437">
        <v>0</v>
      </c>
      <c r="AG2437">
        <v>0</v>
      </c>
      <c r="AH2437">
        <v>0</v>
      </c>
      <c r="AI2437">
        <v>25.55</v>
      </c>
      <c r="AJ2437">
        <v>1</v>
      </c>
      <c r="AK2437">
        <v>1</v>
      </c>
      <c r="AL2437">
        <v>1</v>
      </c>
      <c r="AN2437">
        <v>0</v>
      </c>
      <c r="AO2437">
        <v>1</v>
      </c>
      <c r="AP2437">
        <v>0</v>
      </c>
      <c r="AQ2437">
        <v>0</v>
      </c>
      <c r="AR2437">
        <v>0</v>
      </c>
      <c r="AS2437" t="s">
        <v>3</v>
      </c>
      <c r="AT2437">
        <v>8.0000000000000004E-4</v>
      </c>
      <c r="AU2437" t="s">
        <v>3</v>
      </c>
      <c r="AV2437">
        <v>0</v>
      </c>
      <c r="AW2437">
        <v>2</v>
      </c>
      <c r="AX2437">
        <v>35814797</v>
      </c>
      <c r="AY2437">
        <v>1</v>
      </c>
      <c r="AZ2437">
        <v>0</v>
      </c>
      <c r="BA2437">
        <v>2408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CX2437">
        <f>Y2437*Source!I2322</f>
        <v>1.6000000000000001E-4</v>
      </c>
      <c r="CY2437">
        <f t="shared" si="403"/>
        <v>315030.99</v>
      </c>
      <c r="CZ2437">
        <f t="shared" si="404"/>
        <v>12329.98</v>
      </c>
      <c r="DA2437">
        <f t="shared" si="405"/>
        <v>25.55</v>
      </c>
      <c r="DB2437">
        <f t="shared" si="406"/>
        <v>9.86</v>
      </c>
      <c r="DC2437">
        <f t="shared" si="407"/>
        <v>0</v>
      </c>
    </row>
    <row r="2438" spans="1:107">
      <c r="A2438">
        <f>ROW(Source!A2322)</f>
        <v>2322</v>
      </c>
      <c r="B2438">
        <v>35806607</v>
      </c>
      <c r="C2438">
        <v>35814767</v>
      </c>
      <c r="D2438">
        <v>29142044</v>
      </c>
      <c r="E2438">
        <v>1</v>
      </c>
      <c r="F2438">
        <v>1</v>
      </c>
      <c r="G2438">
        <v>1</v>
      </c>
      <c r="H2438">
        <v>3</v>
      </c>
      <c r="I2438" t="s">
        <v>1047</v>
      </c>
      <c r="J2438" t="s">
        <v>1048</v>
      </c>
      <c r="K2438" t="s">
        <v>1049</v>
      </c>
      <c r="L2438">
        <v>1035</v>
      </c>
      <c r="N2438">
        <v>1013</v>
      </c>
      <c r="O2438" t="s">
        <v>178</v>
      </c>
      <c r="P2438" t="s">
        <v>178</v>
      </c>
      <c r="Q2438">
        <v>1</v>
      </c>
      <c r="W2438">
        <v>0</v>
      </c>
      <c r="X2438">
        <v>1628522888</v>
      </c>
      <c r="Y2438">
        <v>10</v>
      </c>
      <c r="AA2438">
        <v>3377.16</v>
      </c>
      <c r="AB2438">
        <v>0</v>
      </c>
      <c r="AC2438">
        <v>0</v>
      </c>
      <c r="AD2438">
        <v>0</v>
      </c>
      <c r="AE2438">
        <v>318</v>
      </c>
      <c r="AF2438">
        <v>0</v>
      </c>
      <c r="AG2438">
        <v>0</v>
      </c>
      <c r="AH2438">
        <v>0</v>
      </c>
      <c r="AI2438">
        <v>10.62</v>
      </c>
      <c r="AJ2438">
        <v>1</v>
      </c>
      <c r="AK2438">
        <v>1</v>
      </c>
      <c r="AL2438">
        <v>1</v>
      </c>
      <c r="AN2438">
        <v>0</v>
      </c>
      <c r="AO2438">
        <v>1</v>
      </c>
      <c r="AP2438">
        <v>0</v>
      </c>
      <c r="AQ2438">
        <v>0</v>
      </c>
      <c r="AR2438">
        <v>0</v>
      </c>
      <c r="AS2438" t="s">
        <v>3</v>
      </c>
      <c r="AT2438">
        <v>10</v>
      </c>
      <c r="AU2438" t="s">
        <v>3</v>
      </c>
      <c r="AV2438">
        <v>0</v>
      </c>
      <c r="AW2438">
        <v>2</v>
      </c>
      <c r="AX2438">
        <v>35814798</v>
      </c>
      <c r="AY2438">
        <v>1</v>
      </c>
      <c r="AZ2438">
        <v>0</v>
      </c>
      <c r="BA2438">
        <v>2409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CX2438">
        <f>Y2438*Source!I2322</f>
        <v>2</v>
      </c>
      <c r="CY2438">
        <f t="shared" si="403"/>
        <v>3377.16</v>
      </c>
      <c r="CZ2438">
        <f t="shared" si="404"/>
        <v>318</v>
      </c>
      <c r="DA2438">
        <f t="shared" si="405"/>
        <v>10.62</v>
      </c>
      <c r="DB2438">
        <f t="shared" si="406"/>
        <v>3180</v>
      </c>
      <c r="DC2438">
        <f t="shared" si="407"/>
        <v>0</v>
      </c>
    </row>
    <row r="2439" spans="1:107">
      <c r="A2439">
        <f>ROW(Source!A2322)</f>
        <v>2322</v>
      </c>
      <c r="B2439">
        <v>35806607</v>
      </c>
      <c r="C2439">
        <v>35814767</v>
      </c>
      <c r="D2439">
        <v>29166036</v>
      </c>
      <c r="E2439">
        <v>1</v>
      </c>
      <c r="F2439">
        <v>1</v>
      </c>
      <c r="G2439">
        <v>1</v>
      </c>
      <c r="H2439">
        <v>3</v>
      </c>
      <c r="I2439" t="s">
        <v>1050</v>
      </c>
      <c r="J2439" t="s">
        <v>1051</v>
      </c>
      <c r="K2439" t="s">
        <v>1052</v>
      </c>
      <c r="L2439">
        <v>1346</v>
      </c>
      <c r="N2439">
        <v>1009</v>
      </c>
      <c r="O2439" t="s">
        <v>170</v>
      </c>
      <c r="P2439" t="s">
        <v>170</v>
      </c>
      <c r="Q2439">
        <v>1</v>
      </c>
      <c r="W2439">
        <v>0</v>
      </c>
      <c r="X2439">
        <v>1980390282</v>
      </c>
      <c r="Y2439">
        <v>20</v>
      </c>
      <c r="AA2439">
        <v>33.07</v>
      </c>
      <c r="AB2439">
        <v>0</v>
      </c>
      <c r="AC2439">
        <v>0</v>
      </c>
      <c r="AD2439">
        <v>0</v>
      </c>
      <c r="AE2439">
        <v>6.79</v>
      </c>
      <c r="AF2439">
        <v>0</v>
      </c>
      <c r="AG2439">
        <v>0</v>
      </c>
      <c r="AH2439">
        <v>0</v>
      </c>
      <c r="AI2439">
        <v>4.87</v>
      </c>
      <c r="AJ2439">
        <v>1</v>
      </c>
      <c r="AK2439">
        <v>1</v>
      </c>
      <c r="AL2439">
        <v>1</v>
      </c>
      <c r="AN2439">
        <v>0</v>
      </c>
      <c r="AO2439">
        <v>1</v>
      </c>
      <c r="AP2439">
        <v>0</v>
      </c>
      <c r="AQ2439">
        <v>0</v>
      </c>
      <c r="AR2439">
        <v>0</v>
      </c>
      <c r="AS2439" t="s">
        <v>3</v>
      </c>
      <c r="AT2439">
        <v>20</v>
      </c>
      <c r="AU2439" t="s">
        <v>3</v>
      </c>
      <c r="AV2439">
        <v>0</v>
      </c>
      <c r="AW2439">
        <v>2</v>
      </c>
      <c r="AX2439">
        <v>35814799</v>
      </c>
      <c r="AY2439">
        <v>1</v>
      </c>
      <c r="AZ2439">
        <v>0</v>
      </c>
      <c r="BA2439">
        <v>2410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CX2439">
        <f>Y2439*Source!I2322</f>
        <v>4</v>
      </c>
      <c r="CY2439">
        <f t="shared" si="403"/>
        <v>33.07</v>
      </c>
      <c r="CZ2439">
        <f t="shared" si="404"/>
        <v>6.79</v>
      </c>
      <c r="DA2439">
        <f t="shared" si="405"/>
        <v>4.87</v>
      </c>
      <c r="DB2439">
        <f t="shared" si="406"/>
        <v>135.80000000000001</v>
      </c>
      <c r="DC2439">
        <f t="shared" si="407"/>
        <v>0</v>
      </c>
    </row>
    <row r="2440" spans="1:107">
      <c r="A2440">
        <f>ROW(Source!A2323)</f>
        <v>2323</v>
      </c>
      <c r="B2440">
        <v>35806607</v>
      </c>
      <c r="C2440">
        <v>35814800</v>
      </c>
      <c r="D2440">
        <v>18411117</v>
      </c>
      <c r="E2440">
        <v>1</v>
      </c>
      <c r="F2440">
        <v>1</v>
      </c>
      <c r="G2440">
        <v>1</v>
      </c>
      <c r="H2440">
        <v>1</v>
      </c>
      <c r="I2440" t="s">
        <v>901</v>
      </c>
      <c r="J2440" t="s">
        <v>3</v>
      </c>
      <c r="K2440" t="s">
        <v>902</v>
      </c>
      <c r="L2440">
        <v>1369</v>
      </c>
      <c r="N2440">
        <v>1013</v>
      </c>
      <c r="O2440" t="s">
        <v>583</v>
      </c>
      <c r="P2440" t="s">
        <v>583</v>
      </c>
      <c r="Q2440">
        <v>1</v>
      </c>
      <c r="W2440">
        <v>0</v>
      </c>
      <c r="X2440">
        <v>-1739886638</v>
      </c>
      <c r="Y2440">
        <v>21.65</v>
      </c>
      <c r="AA2440">
        <v>0</v>
      </c>
      <c r="AB2440">
        <v>0</v>
      </c>
      <c r="AC2440">
        <v>0</v>
      </c>
      <c r="AD2440">
        <v>319.24</v>
      </c>
      <c r="AE2440">
        <v>0</v>
      </c>
      <c r="AF2440">
        <v>0</v>
      </c>
      <c r="AG2440">
        <v>0</v>
      </c>
      <c r="AH2440">
        <v>319.24</v>
      </c>
      <c r="AI2440">
        <v>1</v>
      </c>
      <c r="AJ2440">
        <v>1</v>
      </c>
      <c r="AK2440">
        <v>1</v>
      </c>
      <c r="AL2440">
        <v>1</v>
      </c>
      <c r="AN2440">
        <v>0</v>
      </c>
      <c r="AO2440">
        <v>1</v>
      </c>
      <c r="AP2440">
        <v>0</v>
      </c>
      <c r="AQ2440">
        <v>0</v>
      </c>
      <c r="AR2440">
        <v>0</v>
      </c>
      <c r="AS2440" t="s">
        <v>3</v>
      </c>
      <c r="AT2440">
        <v>21.65</v>
      </c>
      <c r="AU2440" t="s">
        <v>3</v>
      </c>
      <c r="AV2440">
        <v>1</v>
      </c>
      <c r="AW2440">
        <v>2</v>
      </c>
      <c r="AX2440">
        <v>35814814</v>
      </c>
      <c r="AY2440">
        <v>2</v>
      </c>
      <c r="AZ2440">
        <v>131072</v>
      </c>
      <c r="BA2440">
        <v>2411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CX2440">
        <f>Y2440*Source!I2323</f>
        <v>2.165</v>
      </c>
      <c r="CY2440">
        <f>AD2440</f>
        <v>319.24</v>
      </c>
      <c r="CZ2440">
        <f>AH2440</f>
        <v>319.24</v>
      </c>
      <c r="DA2440">
        <f>AL2440</f>
        <v>1</v>
      </c>
      <c r="DB2440">
        <f t="shared" si="406"/>
        <v>6911.55</v>
      </c>
      <c r="DC2440">
        <f t="shared" si="407"/>
        <v>0</v>
      </c>
    </row>
    <row r="2441" spans="1:107">
      <c r="A2441">
        <f>ROW(Source!A2323)</f>
        <v>2323</v>
      </c>
      <c r="B2441">
        <v>35806607</v>
      </c>
      <c r="C2441">
        <v>35814800</v>
      </c>
      <c r="D2441">
        <v>121548</v>
      </c>
      <c r="E2441">
        <v>1</v>
      </c>
      <c r="F2441">
        <v>1</v>
      </c>
      <c r="G2441">
        <v>1</v>
      </c>
      <c r="H2441">
        <v>1</v>
      </c>
      <c r="I2441" t="s">
        <v>34</v>
      </c>
      <c r="J2441" t="s">
        <v>3</v>
      </c>
      <c r="K2441" t="s">
        <v>584</v>
      </c>
      <c r="L2441">
        <v>608254</v>
      </c>
      <c r="N2441">
        <v>1013</v>
      </c>
      <c r="O2441" t="s">
        <v>585</v>
      </c>
      <c r="P2441" t="s">
        <v>585</v>
      </c>
      <c r="Q2441">
        <v>1</v>
      </c>
      <c r="W2441">
        <v>0</v>
      </c>
      <c r="X2441">
        <v>-185737400</v>
      </c>
      <c r="Y2441">
        <v>0.13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1</v>
      </c>
      <c r="AJ2441">
        <v>1</v>
      </c>
      <c r="AK2441">
        <v>1</v>
      </c>
      <c r="AL2441">
        <v>1</v>
      </c>
      <c r="AN2441">
        <v>0</v>
      </c>
      <c r="AO2441">
        <v>1</v>
      </c>
      <c r="AP2441">
        <v>0</v>
      </c>
      <c r="AQ2441">
        <v>0</v>
      </c>
      <c r="AR2441">
        <v>0</v>
      </c>
      <c r="AS2441" t="s">
        <v>3</v>
      </c>
      <c r="AT2441">
        <v>0.13</v>
      </c>
      <c r="AU2441" t="s">
        <v>3</v>
      </c>
      <c r="AV2441">
        <v>2</v>
      </c>
      <c r="AW2441">
        <v>2</v>
      </c>
      <c r="AX2441">
        <v>35814815</v>
      </c>
      <c r="AY2441">
        <v>1</v>
      </c>
      <c r="AZ2441">
        <v>0</v>
      </c>
      <c r="BA2441">
        <v>2412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CX2441">
        <f>Y2441*Source!I2323</f>
        <v>1.3000000000000001E-2</v>
      </c>
      <c r="CY2441">
        <f>AD2441</f>
        <v>0</v>
      </c>
      <c r="CZ2441">
        <f>AH2441</f>
        <v>0</v>
      </c>
      <c r="DA2441">
        <f>AL2441</f>
        <v>1</v>
      </c>
      <c r="DB2441">
        <f t="shared" si="406"/>
        <v>0</v>
      </c>
      <c r="DC2441">
        <f t="shared" si="407"/>
        <v>0</v>
      </c>
    </row>
    <row r="2442" spans="1:107">
      <c r="A2442">
        <f>ROW(Source!A2323)</f>
        <v>2323</v>
      </c>
      <c r="B2442">
        <v>35806607</v>
      </c>
      <c r="C2442">
        <v>35814800</v>
      </c>
      <c r="D2442">
        <v>29172556</v>
      </c>
      <c r="E2442">
        <v>1</v>
      </c>
      <c r="F2442">
        <v>1</v>
      </c>
      <c r="G2442">
        <v>1</v>
      </c>
      <c r="H2442">
        <v>2</v>
      </c>
      <c r="I2442" t="s">
        <v>586</v>
      </c>
      <c r="J2442" t="s">
        <v>590</v>
      </c>
      <c r="K2442" t="s">
        <v>588</v>
      </c>
      <c r="L2442">
        <v>1368</v>
      </c>
      <c r="N2442">
        <v>1011</v>
      </c>
      <c r="O2442" t="s">
        <v>589</v>
      </c>
      <c r="P2442" t="s">
        <v>589</v>
      </c>
      <c r="Q2442">
        <v>1</v>
      </c>
      <c r="W2442">
        <v>0</v>
      </c>
      <c r="X2442">
        <v>-1302720870</v>
      </c>
      <c r="Y2442">
        <v>0.13</v>
      </c>
      <c r="AA2442">
        <v>0</v>
      </c>
      <c r="AB2442">
        <v>466.71</v>
      </c>
      <c r="AC2442">
        <v>447.93</v>
      </c>
      <c r="AD2442">
        <v>0</v>
      </c>
      <c r="AE2442">
        <v>0</v>
      </c>
      <c r="AF2442">
        <v>31.26</v>
      </c>
      <c r="AG2442">
        <v>13.5</v>
      </c>
      <c r="AH2442">
        <v>0</v>
      </c>
      <c r="AI2442">
        <v>1</v>
      </c>
      <c r="AJ2442">
        <v>14.93</v>
      </c>
      <c r="AK2442">
        <v>33.18</v>
      </c>
      <c r="AL2442">
        <v>1</v>
      </c>
      <c r="AN2442">
        <v>0</v>
      </c>
      <c r="AO2442">
        <v>1</v>
      </c>
      <c r="AP2442">
        <v>0</v>
      </c>
      <c r="AQ2442">
        <v>0</v>
      </c>
      <c r="AR2442">
        <v>0</v>
      </c>
      <c r="AS2442" t="s">
        <v>3</v>
      </c>
      <c r="AT2442">
        <v>0.13</v>
      </c>
      <c r="AU2442" t="s">
        <v>3</v>
      </c>
      <c r="AV2442">
        <v>0</v>
      </c>
      <c r="AW2442">
        <v>2</v>
      </c>
      <c r="AX2442">
        <v>35814816</v>
      </c>
      <c r="AY2442">
        <v>1</v>
      </c>
      <c r="AZ2442">
        <v>0</v>
      </c>
      <c r="BA2442">
        <v>2413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CX2442">
        <f>Y2442*Source!I2323</f>
        <v>1.3000000000000001E-2</v>
      </c>
      <c r="CY2442">
        <f>AB2442</f>
        <v>466.71</v>
      </c>
      <c r="CZ2442">
        <f>AF2442</f>
        <v>31.26</v>
      </c>
      <c r="DA2442">
        <f>AJ2442</f>
        <v>14.93</v>
      </c>
      <c r="DB2442">
        <f t="shared" si="406"/>
        <v>4.0599999999999996</v>
      </c>
      <c r="DC2442">
        <f t="shared" si="407"/>
        <v>1.76</v>
      </c>
    </row>
    <row r="2443" spans="1:107">
      <c r="A2443">
        <f>ROW(Source!A2323)</f>
        <v>2323</v>
      </c>
      <c r="B2443">
        <v>35806607</v>
      </c>
      <c r="C2443">
        <v>35814800</v>
      </c>
      <c r="D2443">
        <v>29174500</v>
      </c>
      <c r="E2443">
        <v>1</v>
      </c>
      <c r="F2443">
        <v>1</v>
      </c>
      <c r="G2443">
        <v>1</v>
      </c>
      <c r="H2443">
        <v>2</v>
      </c>
      <c r="I2443" t="s">
        <v>682</v>
      </c>
      <c r="J2443" t="s">
        <v>683</v>
      </c>
      <c r="K2443" t="s">
        <v>684</v>
      </c>
      <c r="L2443">
        <v>1368</v>
      </c>
      <c r="N2443">
        <v>1011</v>
      </c>
      <c r="O2443" t="s">
        <v>589</v>
      </c>
      <c r="P2443" t="s">
        <v>589</v>
      </c>
      <c r="Q2443">
        <v>1</v>
      </c>
      <c r="W2443">
        <v>0</v>
      </c>
      <c r="X2443">
        <v>-239831557</v>
      </c>
      <c r="Y2443">
        <v>0.2</v>
      </c>
      <c r="AA2443">
        <v>0</v>
      </c>
      <c r="AB2443">
        <v>7.33</v>
      </c>
      <c r="AC2443">
        <v>0</v>
      </c>
      <c r="AD2443">
        <v>0</v>
      </c>
      <c r="AE2443">
        <v>0</v>
      </c>
      <c r="AF2443">
        <v>1.95</v>
      </c>
      <c r="AG2443">
        <v>0</v>
      </c>
      <c r="AH2443">
        <v>0</v>
      </c>
      <c r="AI2443">
        <v>1</v>
      </c>
      <c r="AJ2443">
        <v>3.76</v>
      </c>
      <c r="AK2443">
        <v>33.18</v>
      </c>
      <c r="AL2443">
        <v>1</v>
      </c>
      <c r="AN2443">
        <v>0</v>
      </c>
      <c r="AO2443">
        <v>1</v>
      </c>
      <c r="AP2443">
        <v>0</v>
      </c>
      <c r="AQ2443">
        <v>0</v>
      </c>
      <c r="AR2443">
        <v>0</v>
      </c>
      <c r="AS2443" t="s">
        <v>3</v>
      </c>
      <c r="AT2443">
        <v>0.2</v>
      </c>
      <c r="AU2443" t="s">
        <v>3</v>
      </c>
      <c r="AV2443">
        <v>0</v>
      </c>
      <c r="AW2443">
        <v>2</v>
      </c>
      <c r="AX2443">
        <v>35814817</v>
      </c>
      <c r="AY2443">
        <v>1</v>
      </c>
      <c r="AZ2443">
        <v>0</v>
      </c>
      <c r="BA2443">
        <v>2414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CX2443">
        <f>Y2443*Source!I2323</f>
        <v>2.0000000000000004E-2</v>
      </c>
      <c r="CY2443">
        <f>AB2443</f>
        <v>7.33</v>
      </c>
      <c r="CZ2443">
        <f>AF2443</f>
        <v>1.95</v>
      </c>
      <c r="DA2443">
        <f>AJ2443</f>
        <v>3.76</v>
      </c>
      <c r="DB2443">
        <f t="shared" si="406"/>
        <v>0.39</v>
      </c>
      <c r="DC2443">
        <f t="shared" si="407"/>
        <v>0</v>
      </c>
    </row>
    <row r="2444" spans="1:107">
      <c r="A2444">
        <f>ROW(Source!A2323)</f>
        <v>2323</v>
      </c>
      <c r="B2444">
        <v>35806607</v>
      </c>
      <c r="C2444">
        <v>35814800</v>
      </c>
      <c r="D2444">
        <v>29174913</v>
      </c>
      <c r="E2444">
        <v>1</v>
      </c>
      <c r="F2444">
        <v>1</v>
      </c>
      <c r="G2444">
        <v>1</v>
      </c>
      <c r="H2444">
        <v>2</v>
      </c>
      <c r="I2444" t="s">
        <v>601</v>
      </c>
      <c r="J2444" t="s">
        <v>602</v>
      </c>
      <c r="K2444" t="s">
        <v>603</v>
      </c>
      <c r="L2444">
        <v>1368</v>
      </c>
      <c r="N2444">
        <v>1011</v>
      </c>
      <c r="O2444" t="s">
        <v>589</v>
      </c>
      <c r="P2444" t="s">
        <v>589</v>
      </c>
      <c r="Q2444">
        <v>1</v>
      </c>
      <c r="W2444">
        <v>0</v>
      </c>
      <c r="X2444">
        <v>458544584</v>
      </c>
      <c r="Y2444">
        <v>0.22</v>
      </c>
      <c r="AA2444">
        <v>0</v>
      </c>
      <c r="AB2444">
        <v>932.72</v>
      </c>
      <c r="AC2444">
        <v>384.89</v>
      </c>
      <c r="AD2444">
        <v>0</v>
      </c>
      <c r="AE2444">
        <v>0</v>
      </c>
      <c r="AF2444">
        <v>87.17</v>
      </c>
      <c r="AG2444">
        <v>11.6</v>
      </c>
      <c r="AH2444">
        <v>0</v>
      </c>
      <c r="AI2444">
        <v>1</v>
      </c>
      <c r="AJ2444">
        <v>10.7</v>
      </c>
      <c r="AK2444">
        <v>33.18</v>
      </c>
      <c r="AL2444">
        <v>1</v>
      </c>
      <c r="AN2444">
        <v>0</v>
      </c>
      <c r="AO2444">
        <v>1</v>
      </c>
      <c r="AP2444">
        <v>0</v>
      </c>
      <c r="AQ2444">
        <v>0</v>
      </c>
      <c r="AR2444">
        <v>0</v>
      </c>
      <c r="AS2444" t="s">
        <v>3</v>
      </c>
      <c r="AT2444">
        <v>0.22</v>
      </c>
      <c r="AU2444" t="s">
        <v>3</v>
      </c>
      <c r="AV2444">
        <v>0</v>
      </c>
      <c r="AW2444">
        <v>2</v>
      </c>
      <c r="AX2444">
        <v>35814818</v>
      </c>
      <c r="AY2444">
        <v>1</v>
      </c>
      <c r="AZ2444">
        <v>0</v>
      </c>
      <c r="BA2444">
        <v>2415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CX2444">
        <f>Y2444*Source!I2323</f>
        <v>2.2000000000000002E-2</v>
      </c>
      <c r="CY2444">
        <f>AB2444</f>
        <v>932.72</v>
      </c>
      <c r="CZ2444">
        <f>AF2444</f>
        <v>87.17</v>
      </c>
      <c r="DA2444">
        <f>AJ2444</f>
        <v>10.7</v>
      </c>
      <c r="DB2444">
        <f t="shared" si="406"/>
        <v>19.18</v>
      </c>
      <c r="DC2444">
        <f t="shared" si="407"/>
        <v>2.5499999999999998</v>
      </c>
    </row>
    <row r="2445" spans="1:107">
      <c r="A2445">
        <f>ROW(Source!A2323)</f>
        <v>2323</v>
      </c>
      <c r="B2445">
        <v>35806607</v>
      </c>
      <c r="C2445">
        <v>35814800</v>
      </c>
      <c r="D2445">
        <v>29110398</v>
      </c>
      <c r="E2445">
        <v>1</v>
      </c>
      <c r="F2445">
        <v>1</v>
      </c>
      <c r="G2445">
        <v>1</v>
      </c>
      <c r="H2445">
        <v>3</v>
      </c>
      <c r="I2445" t="s">
        <v>1023</v>
      </c>
      <c r="J2445" t="s">
        <v>1024</v>
      </c>
      <c r="K2445" t="s">
        <v>1025</v>
      </c>
      <c r="L2445">
        <v>1348</v>
      </c>
      <c r="N2445">
        <v>1009</v>
      </c>
      <c r="O2445" t="s">
        <v>29</v>
      </c>
      <c r="P2445" t="s">
        <v>29</v>
      </c>
      <c r="Q2445">
        <v>1000</v>
      </c>
      <c r="W2445">
        <v>0</v>
      </c>
      <c r="X2445">
        <v>-1693990939</v>
      </c>
      <c r="Y2445">
        <v>4.0000000000000002E-4</v>
      </c>
      <c r="AA2445">
        <v>51858.14</v>
      </c>
      <c r="AB2445">
        <v>0</v>
      </c>
      <c r="AC2445">
        <v>0</v>
      </c>
      <c r="AD2445">
        <v>0</v>
      </c>
      <c r="AE2445">
        <v>15118.99</v>
      </c>
      <c r="AF2445">
        <v>0</v>
      </c>
      <c r="AG2445">
        <v>0</v>
      </c>
      <c r="AH2445">
        <v>0</v>
      </c>
      <c r="AI2445">
        <v>3.43</v>
      </c>
      <c r="AJ2445">
        <v>1</v>
      </c>
      <c r="AK2445">
        <v>1</v>
      </c>
      <c r="AL2445">
        <v>1</v>
      </c>
      <c r="AN2445">
        <v>0</v>
      </c>
      <c r="AO2445">
        <v>1</v>
      </c>
      <c r="AP2445">
        <v>0</v>
      </c>
      <c r="AQ2445">
        <v>0</v>
      </c>
      <c r="AR2445">
        <v>0</v>
      </c>
      <c r="AS2445" t="s">
        <v>3</v>
      </c>
      <c r="AT2445">
        <v>4.0000000000000002E-4</v>
      </c>
      <c r="AU2445" t="s">
        <v>3</v>
      </c>
      <c r="AV2445">
        <v>0</v>
      </c>
      <c r="AW2445">
        <v>2</v>
      </c>
      <c r="AX2445">
        <v>35814819</v>
      </c>
      <c r="AY2445">
        <v>1</v>
      </c>
      <c r="AZ2445">
        <v>0</v>
      </c>
      <c r="BA2445">
        <v>2416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CX2445">
        <f>Y2445*Source!I2323</f>
        <v>4.0000000000000003E-5</v>
      </c>
      <c r="CY2445">
        <f t="shared" ref="CY2445:CY2452" si="408">AA2445</f>
        <v>51858.14</v>
      </c>
      <c r="CZ2445">
        <f t="shared" ref="CZ2445:CZ2452" si="409">AE2445</f>
        <v>15118.99</v>
      </c>
      <c r="DA2445">
        <f t="shared" ref="DA2445:DA2452" si="410">AI2445</f>
        <v>3.43</v>
      </c>
      <c r="DB2445">
        <f t="shared" si="406"/>
        <v>6.05</v>
      </c>
      <c r="DC2445">
        <f t="shared" si="407"/>
        <v>0</v>
      </c>
    </row>
    <row r="2446" spans="1:107">
      <c r="A2446">
        <f>ROW(Source!A2323)</f>
        <v>2323</v>
      </c>
      <c r="B2446">
        <v>35806607</v>
      </c>
      <c r="C2446">
        <v>35814800</v>
      </c>
      <c r="D2446">
        <v>29110573</v>
      </c>
      <c r="E2446">
        <v>1</v>
      </c>
      <c r="F2446">
        <v>1</v>
      </c>
      <c r="G2446">
        <v>1</v>
      </c>
      <c r="H2446">
        <v>3</v>
      </c>
      <c r="I2446" t="s">
        <v>1026</v>
      </c>
      <c r="J2446" t="s">
        <v>1027</v>
      </c>
      <c r="K2446" t="s">
        <v>1028</v>
      </c>
      <c r="L2446">
        <v>1348</v>
      </c>
      <c r="N2446">
        <v>1009</v>
      </c>
      <c r="O2446" t="s">
        <v>29</v>
      </c>
      <c r="P2446" t="s">
        <v>29</v>
      </c>
      <c r="Q2446">
        <v>1000</v>
      </c>
      <c r="W2446">
        <v>0</v>
      </c>
      <c r="X2446">
        <v>-1393116995</v>
      </c>
      <c r="Y2446">
        <v>2.0000000000000001E-4</v>
      </c>
      <c r="AA2446">
        <v>66613.5</v>
      </c>
      <c r="AB2446">
        <v>0</v>
      </c>
      <c r="AC2446">
        <v>0</v>
      </c>
      <c r="AD2446">
        <v>0</v>
      </c>
      <c r="AE2446">
        <v>16950</v>
      </c>
      <c r="AF2446">
        <v>0</v>
      </c>
      <c r="AG2446">
        <v>0</v>
      </c>
      <c r="AH2446">
        <v>0</v>
      </c>
      <c r="AI2446">
        <v>3.93</v>
      </c>
      <c r="AJ2446">
        <v>1</v>
      </c>
      <c r="AK2446">
        <v>1</v>
      </c>
      <c r="AL2446">
        <v>1</v>
      </c>
      <c r="AN2446">
        <v>0</v>
      </c>
      <c r="AO2446">
        <v>1</v>
      </c>
      <c r="AP2446">
        <v>0</v>
      </c>
      <c r="AQ2446">
        <v>0</v>
      </c>
      <c r="AR2446">
        <v>0</v>
      </c>
      <c r="AS2446" t="s">
        <v>3</v>
      </c>
      <c r="AT2446">
        <v>2.0000000000000001E-4</v>
      </c>
      <c r="AU2446" t="s">
        <v>3</v>
      </c>
      <c r="AV2446">
        <v>0</v>
      </c>
      <c r="AW2446">
        <v>2</v>
      </c>
      <c r="AX2446">
        <v>35814820</v>
      </c>
      <c r="AY2446">
        <v>1</v>
      </c>
      <c r="AZ2446">
        <v>0</v>
      </c>
      <c r="BA2446">
        <v>2417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CX2446">
        <f>Y2446*Source!I2323</f>
        <v>2.0000000000000002E-5</v>
      </c>
      <c r="CY2446">
        <f t="shared" si="408"/>
        <v>66613.5</v>
      </c>
      <c r="CZ2446">
        <f t="shared" si="409"/>
        <v>16950</v>
      </c>
      <c r="DA2446">
        <f t="shared" si="410"/>
        <v>3.93</v>
      </c>
      <c r="DB2446">
        <f t="shared" si="406"/>
        <v>3.39</v>
      </c>
      <c r="DC2446">
        <f t="shared" si="407"/>
        <v>0</v>
      </c>
    </row>
    <row r="2447" spans="1:107">
      <c r="A2447">
        <f>ROW(Source!A2323)</f>
        <v>2323</v>
      </c>
      <c r="B2447">
        <v>35806607</v>
      </c>
      <c r="C2447">
        <v>35814800</v>
      </c>
      <c r="D2447">
        <v>29112724</v>
      </c>
      <c r="E2447">
        <v>1</v>
      </c>
      <c r="F2447">
        <v>1</v>
      </c>
      <c r="G2447">
        <v>1</v>
      </c>
      <c r="H2447">
        <v>3</v>
      </c>
      <c r="I2447" t="s">
        <v>1053</v>
      </c>
      <c r="J2447" t="s">
        <v>1054</v>
      </c>
      <c r="K2447" t="s">
        <v>1055</v>
      </c>
      <c r="L2447">
        <v>1348</v>
      </c>
      <c r="N2447">
        <v>1009</v>
      </c>
      <c r="O2447" t="s">
        <v>29</v>
      </c>
      <c r="P2447" t="s">
        <v>29</v>
      </c>
      <c r="Q2447">
        <v>1000</v>
      </c>
      <c r="W2447">
        <v>0</v>
      </c>
      <c r="X2447">
        <v>-1557645616</v>
      </c>
      <c r="Y2447">
        <v>3.5999999999999999E-3</v>
      </c>
      <c r="AA2447">
        <v>27968.63</v>
      </c>
      <c r="AB2447">
        <v>0</v>
      </c>
      <c r="AC2447">
        <v>0</v>
      </c>
      <c r="AD2447">
        <v>0</v>
      </c>
      <c r="AE2447">
        <v>5989</v>
      </c>
      <c r="AF2447">
        <v>0</v>
      </c>
      <c r="AG2447">
        <v>0</v>
      </c>
      <c r="AH2447">
        <v>0</v>
      </c>
      <c r="AI2447">
        <v>4.67</v>
      </c>
      <c r="AJ2447">
        <v>1</v>
      </c>
      <c r="AK2447">
        <v>1</v>
      </c>
      <c r="AL2447">
        <v>1</v>
      </c>
      <c r="AN2447">
        <v>0</v>
      </c>
      <c r="AO2447">
        <v>1</v>
      </c>
      <c r="AP2447">
        <v>0</v>
      </c>
      <c r="AQ2447">
        <v>0</v>
      </c>
      <c r="AR2447">
        <v>0</v>
      </c>
      <c r="AS2447" t="s">
        <v>3</v>
      </c>
      <c r="AT2447">
        <v>3.5999999999999999E-3</v>
      </c>
      <c r="AU2447" t="s">
        <v>3</v>
      </c>
      <c r="AV2447">
        <v>0</v>
      </c>
      <c r="AW2447">
        <v>2</v>
      </c>
      <c r="AX2447">
        <v>35814821</v>
      </c>
      <c r="AY2447">
        <v>1</v>
      </c>
      <c r="AZ2447">
        <v>0</v>
      </c>
      <c r="BA2447">
        <v>2418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CX2447">
        <f>Y2447*Source!I2323</f>
        <v>3.6000000000000002E-4</v>
      </c>
      <c r="CY2447">
        <f t="shared" si="408"/>
        <v>27968.63</v>
      </c>
      <c r="CZ2447">
        <f t="shared" si="409"/>
        <v>5989</v>
      </c>
      <c r="DA2447">
        <f t="shared" si="410"/>
        <v>4.67</v>
      </c>
      <c r="DB2447">
        <f t="shared" si="406"/>
        <v>21.56</v>
      </c>
      <c r="DC2447">
        <f t="shared" si="407"/>
        <v>0</v>
      </c>
    </row>
    <row r="2448" spans="1:107">
      <c r="A2448">
        <f>ROW(Source!A2323)</f>
        <v>2323</v>
      </c>
      <c r="B2448">
        <v>35806607</v>
      </c>
      <c r="C2448">
        <v>35814800</v>
      </c>
      <c r="D2448">
        <v>29107963</v>
      </c>
      <c r="E2448">
        <v>1</v>
      </c>
      <c r="F2448">
        <v>1</v>
      </c>
      <c r="G2448">
        <v>1</v>
      </c>
      <c r="H2448">
        <v>3</v>
      </c>
      <c r="I2448" t="s">
        <v>1032</v>
      </c>
      <c r="J2448" t="s">
        <v>1033</v>
      </c>
      <c r="K2448" t="s">
        <v>1034</v>
      </c>
      <c r="L2448">
        <v>1346</v>
      </c>
      <c r="N2448">
        <v>1009</v>
      </c>
      <c r="O2448" t="s">
        <v>170</v>
      </c>
      <c r="P2448" t="s">
        <v>170</v>
      </c>
      <c r="Q2448">
        <v>1</v>
      </c>
      <c r="W2448">
        <v>0</v>
      </c>
      <c r="X2448">
        <v>-319904754</v>
      </c>
      <c r="Y2448">
        <v>0.3</v>
      </c>
      <c r="AA2448">
        <v>77.56</v>
      </c>
      <c r="AB2448">
        <v>0</v>
      </c>
      <c r="AC2448">
        <v>0</v>
      </c>
      <c r="AD2448">
        <v>0</v>
      </c>
      <c r="AE2448">
        <v>37.29</v>
      </c>
      <c r="AF2448">
        <v>0</v>
      </c>
      <c r="AG2448">
        <v>0</v>
      </c>
      <c r="AH2448">
        <v>0</v>
      </c>
      <c r="AI2448">
        <v>2.08</v>
      </c>
      <c r="AJ2448">
        <v>1</v>
      </c>
      <c r="AK2448">
        <v>1</v>
      </c>
      <c r="AL2448">
        <v>1</v>
      </c>
      <c r="AN2448">
        <v>0</v>
      </c>
      <c r="AO2448">
        <v>1</v>
      </c>
      <c r="AP2448">
        <v>0</v>
      </c>
      <c r="AQ2448">
        <v>0</v>
      </c>
      <c r="AR2448">
        <v>0</v>
      </c>
      <c r="AS2448" t="s">
        <v>3</v>
      </c>
      <c r="AT2448">
        <v>0.3</v>
      </c>
      <c r="AU2448" t="s">
        <v>3</v>
      </c>
      <c r="AV2448">
        <v>0</v>
      </c>
      <c r="AW2448">
        <v>2</v>
      </c>
      <c r="AX2448">
        <v>35814822</v>
      </c>
      <c r="AY2448">
        <v>1</v>
      </c>
      <c r="AZ2448">
        <v>0</v>
      </c>
      <c r="BA2448">
        <v>2419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CX2448">
        <f>Y2448*Source!I2323</f>
        <v>0.03</v>
      </c>
      <c r="CY2448">
        <f t="shared" si="408"/>
        <v>77.56</v>
      </c>
      <c r="CZ2448">
        <f t="shared" si="409"/>
        <v>37.29</v>
      </c>
      <c r="DA2448">
        <f t="shared" si="410"/>
        <v>2.08</v>
      </c>
      <c r="DB2448">
        <f t="shared" si="406"/>
        <v>11.19</v>
      </c>
      <c r="DC2448">
        <f t="shared" si="407"/>
        <v>0</v>
      </c>
    </row>
    <row r="2449" spans="1:107">
      <c r="A2449">
        <f>ROW(Source!A2323)</f>
        <v>2323</v>
      </c>
      <c r="B2449">
        <v>35806607</v>
      </c>
      <c r="C2449">
        <v>35814800</v>
      </c>
      <c r="D2449">
        <v>29107847</v>
      </c>
      <c r="E2449">
        <v>1</v>
      </c>
      <c r="F2449">
        <v>1</v>
      </c>
      <c r="G2449">
        <v>1</v>
      </c>
      <c r="H2449">
        <v>3</v>
      </c>
      <c r="I2449" t="s">
        <v>1035</v>
      </c>
      <c r="J2449" t="s">
        <v>1036</v>
      </c>
      <c r="K2449" t="s">
        <v>1037</v>
      </c>
      <c r="L2449">
        <v>1346</v>
      </c>
      <c r="N2449">
        <v>1009</v>
      </c>
      <c r="O2449" t="s">
        <v>170</v>
      </c>
      <c r="P2449" t="s">
        <v>170</v>
      </c>
      <c r="Q2449">
        <v>1</v>
      </c>
      <c r="W2449">
        <v>0</v>
      </c>
      <c r="X2449">
        <v>557101164</v>
      </c>
      <c r="Y2449">
        <v>2</v>
      </c>
      <c r="AA2449">
        <v>43.82</v>
      </c>
      <c r="AB2449">
        <v>0</v>
      </c>
      <c r="AC2449">
        <v>0</v>
      </c>
      <c r="AD2449">
        <v>0</v>
      </c>
      <c r="AE2449">
        <v>9.61</v>
      </c>
      <c r="AF2449">
        <v>0</v>
      </c>
      <c r="AG2449">
        <v>0</v>
      </c>
      <c r="AH2449">
        <v>0</v>
      </c>
      <c r="AI2449">
        <v>4.5599999999999996</v>
      </c>
      <c r="AJ2449">
        <v>1</v>
      </c>
      <c r="AK2449">
        <v>1</v>
      </c>
      <c r="AL2449">
        <v>1</v>
      </c>
      <c r="AN2449">
        <v>0</v>
      </c>
      <c r="AO2449">
        <v>1</v>
      </c>
      <c r="AP2449">
        <v>0</v>
      </c>
      <c r="AQ2449">
        <v>0</v>
      </c>
      <c r="AR2449">
        <v>0</v>
      </c>
      <c r="AS2449" t="s">
        <v>3</v>
      </c>
      <c r="AT2449">
        <v>2</v>
      </c>
      <c r="AU2449" t="s">
        <v>3</v>
      </c>
      <c r="AV2449">
        <v>0</v>
      </c>
      <c r="AW2449">
        <v>2</v>
      </c>
      <c r="AX2449">
        <v>35814823</v>
      </c>
      <c r="AY2449">
        <v>1</v>
      </c>
      <c r="AZ2449">
        <v>0</v>
      </c>
      <c r="BA2449">
        <v>2420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CX2449">
        <f>Y2449*Source!I2323</f>
        <v>0.2</v>
      </c>
      <c r="CY2449">
        <f t="shared" si="408"/>
        <v>43.82</v>
      </c>
      <c r="CZ2449">
        <f t="shared" si="409"/>
        <v>9.61</v>
      </c>
      <c r="DA2449">
        <f t="shared" si="410"/>
        <v>4.5599999999999996</v>
      </c>
      <c r="DB2449">
        <f t="shared" si="406"/>
        <v>19.22</v>
      </c>
      <c r="DC2449">
        <f t="shared" si="407"/>
        <v>0</v>
      </c>
    </row>
    <row r="2450" spans="1:107">
      <c r="A2450">
        <f>ROW(Source!A2323)</f>
        <v>2323</v>
      </c>
      <c r="B2450">
        <v>35806607</v>
      </c>
      <c r="C2450">
        <v>35814800</v>
      </c>
      <c r="D2450">
        <v>29114696</v>
      </c>
      <c r="E2450">
        <v>1</v>
      </c>
      <c r="F2450">
        <v>1</v>
      </c>
      <c r="G2450">
        <v>1</v>
      </c>
      <c r="H2450">
        <v>3</v>
      </c>
      <c r="I2450" t="s">
        <v>1056</v>
      </c>
      <c r="J2450" t="s">
        <v>1057</v>
      </c>
      <c r="K2450" t="s">
        <v>1058</v>
      </c>
      <c r="L2450">
        <v>1348</v>
      </c>
      <c r="N2450">
        <v>1009</v>
      </c>
      <c r="O2450" t="s">
        <v>29</v>
      </c>
      <c r="P2450" t="s">
        <v>29</v>
      </c>
      <c r="Q2450">
        <v>1000</v>
      </c>
      <c r="W2450">
        <v>0</v>
      </c>
      <c r="X2450">
        <v>780798500</v>
      </c>
      <c r="Y2450">
        <v>6.9999999999999999E-4</v>
      </c>
      <c r="AA2450">
        <v>102831</v>
      </c>
      <c r="AB2450">
        <v>0</v>
      </c>
      <c r="AC2450">
        <v>0</v>
      </c>
      <c r="AD2450">
        <v>0</v>
      </c>
      <c r="AE2450">
        <v>11350</v>
      </c>
      <c r="AF2450">
        <v>0</v>
      </c>
      <c r="AG2450">
        <v>0</v>
      </c>
      <c r="AH2450">
        <v>0</v>
      </c>
      <c r="AI2450">
        <v>9.06</v>
      </c>
      <c r="AJ2450">
        <v>1</v>
      </c>
      <c r="AK2450">
        <v>1</v>
      </c>
      <c r="AL2450">
        <v>1</v>
      </c>
      <c r="AN2450">
        <v>0</v>
      </c>
      <c r="AO2450">
        <v>1</v>
      </c>
      <c r="AP2450">
        <v>0</v>
      </c>
      <c r="AQ2450">
        <v>0</v>
      </c>
      <c r="AR2450">
        <v>0</v>
      </c>
      <c r="AS2450" t="s">
        <v>3</v>
      </c>
      <c r="AT2450">
        <v>6.9999999999999999E-4</v>
      </c>
      <c r="AU2450" t="s">
        <v>3</v>
      </c>
      <c r="AV2450">
        <v>0</v>
      </c>
      <c r="AW2450">
        <v>2</v>
      </c>
      <c r="AX2450">
        <v>35814824</v>
      </c>
      <c r="AY2450">
        <v>1</v>
      </c>
      <c r="AZ2450">
        <v>0</v>
      </c>
      <c r="BA2450">
        <v>2421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CX2450">
        <f>Y2450*Source!I2323</f>
        <v>7.0000000000000007E-5</v>
      </c>
      <c r="CY2450">
        <f t="shared" si="408"/>
        <v>102831</v>
      </c>
      <c r="CZ2450">
        <f t="shared" si="409"/>
        <v>11350</v>
      </c>
      <c r="DA2450">
        <f t="shared" si="410"/>
        <v>9.06</v>
      </c>
      <c r="DB2450">
        <f t="shared" si="406"/>
        <v>7.95</v>
      </c>
      <c r="DC2450">
        <f t="shared" si="407"/>
        <v>0</v>
      </c>
    </row>
    <row r="2451" spans="1:107">
      <c r="A2451">
        <f>ROW(Source!A2323)</f>
        <v>2323</v>
      </c>
      <c r="B2451">
        <v>35806607</v>
      </c>
      <c r="C2451">
        <v>35814800</v>
      </c>
      <c r="D2451">
        <v>29114474</v>
      </c>
      <c r="E2451">
        <v>1</v>
      </c>
      <c r="F2451">
        <v>1</v>
      </c>
      <c r="G2451">
        <v>1</v>
      </c>
      <c r="H2451">
        <v>3</v>
      </c>
      <c r="I2451" t="s">
        <v>1059</v>
      </c>
      <c r="J2451" t="s">
        <v>1060</v>
      </c>
      <c r="K2451" t="s">
        <v>1061</v>
      </c>
      <c r="L2451">
        <v>1358</v>
      </c>
      <c r="N2451">
        <v>1010</v>
      </c>
      <c r="O2451" t="s">
        <v>498</v>
      </c>
      <c r="P2451" t="s">
        <v>498</v>
      </c>
      <c r="Q2451">
        <v>10</v>
      </c>
      <c r="W2451">
        <v>0</v>
      </c>
      <c r="X2451">
        <v>-937517064</v>
      </c>
      <c r="Y2451">
        <v>4</v>
      </c>
      <c r="AA2451">
        <v>2.46</v>
      </c>
      <c r="AB2451">
        <v>0</v>
      </c>
      <c r="AC2451">
        <v>0</v>
      </c>
      <c r="AD2451">
        <v>0</v>
      </c>
      <c r="AE2451">
        <v>2</v>
      </c>
      <c r="AF2451">
        <v>0</v>
      </c>
      <c r="AG2451">
        <v>0</v>
      </c>
      <c r="AH2451">
        <v>0</v>
      </c>
      <c r="AI2451">
        <v>1.23</v>
      </c>
      <c r="AJ2451">
        <v>1</v>
      </c>
      <c r="AK2451">
        <v>1</v>
      </c>
      <c r="AL2451">
        <v>1</v>
      </c>
      <c r="AN2451">
        <v>0</v>
      </c>
      <c r="AO2451">
        <v>1</v>
      </c>
      <c r="AP2451">
        <v>0</v>
      </c>
      <c r="AQ2451">
        <v>0</v>
      </c>
      <c r="AR2451">
        <v>0</v>
      </c>
      <c r="AS2451" t="s">
        <v>3</v>
      </c>
      <c r="AT2451">
        <v>4</v>
      </c>
      <c r="AU2451" t="s">
        <v>3</v>
      </c>
      <c r="AV2451">
        <v>0</v>
      </c>
      <c r="AW2451">
        <v>2</v>
      </c>
      <c r="AX2451">
        <v>35814825</v>
      </c>
      <c r="AY2451">
        <v>1</v>
      </c>
      <c r="AZ2451">
        <v>0</v>
      </c>
      <c r="BA2451">
        <v>2422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CX2451">
        <f>Y2451*Source!I2323</f>
        <v>0.4</v>
      </c>
      <c r="CY2451">
        <f t="shared" si="408"/>
        <v>2.46</v>
      </c>
      <c r="CZ2451">
        <f t="shared" si="409"/>
        <v>2</v>
      </c>
      <c r="DA2451">
        <f t="shared" si="410"/>
        <v>1.23</v>
      </c>
      <c r="DB2451">
        <f t="shared" si="406"/>
        <v>8</v>
      </c>
      <c r="DC2451">
        <f t="shared" si="407"/>
        <v>0</v>
      </c>
    </row>
    <row r="2452" spans="1:107">
      <c r="A2452">
        <f>ROW(Source!A2323)</f>
        <v>2323</v>
      </c>
      <c r="B2452">
        <v>35806607</v>
      </c>
      <c r="C2452">
        <v>35814800</v>
      </c>
      <c r="D2452">
        <v>29142266</v>
      </c>
      <c r="E2452">
        <v>1</v>
      </c>
      <c r="F2452">
        <v>1</v>
      </c>
      <c r="G2452">
        <v>1</v>
      </c>
      <c r="H2452">
        <v>3</v>
      </c>
      <c r="I2452" t="s">
        <v>1062</v>
      </c>
      <c r="J2452" t="s">
        <v>1063</v>
      </c>
      <c r="K2452" t="s">
        <v>1064</v>
      </c>
      <c r="L2452">
        <v>1035</v>
      </c>
      <c r="N2452">
        <v>1013</v>
      </c>
      <c r="O2452" t="s">
        <v>178</v>
      </c>
      <c r="P2452" t="s">
        <v>178</v>
      </c>
      <c r="Q2452">
        <v>1</v>
      </c>
      <c r="W2452">
        <v>0</v>
      </c>
      <c r="X2452">
        <v>1448847441</v>
      </c>
      <c r="Y2452">
        <v>10</v>
      </c>
      <c r="AA2452">
        <v>1489.8</v>
      </c>
      <c r="AB2452">
        <v>0</v>
      </c>
      <c r="AC2452">
        <v>0</v>
      </c>
      <c r="AD2452">
        <v>0</v>
      </c>
      <c r="AE2452">
        <v>130</v>
      </c>
      <c r="AF2452">
        <v>0</v>
      </c>
      <c r="AG2452">
        <v>0</v>
      </c>
      <c r="AH2452">
        <v>0</v>
      </c>
      <c r="AI2452">
        <v>11.46</v>
      </c>
      <c r="AJ2452">
        <v>1</v>
      </c>
      <c r="AK2452">
        <v>1</v>
      </c>
      <c r="AL2452">
        <v>1</v>
      </c>
      <c r="AN2452">
        <v>0</v>
      </c>
      <c r="AO2452">
        <v>1</v>
      </c>
      <c r="AP2452">
        <v>0</v>
      </c>
      <c r="AQ2452">
        <v>0</v>
      </c>
      <c r="AR2452">
        <v>0</v>
      </c>
      <c r="AS2452" t="s">
        <v>3</v>
      </c>
      <c r="AT2452">
        <v>10</v>
      </c>
      <c r="AU2452" t="s">
        <v>3</v>
      </c>
      <c r="AV2452">
        <v>0</v>
      </c>
      <c r="AW2452">
        <v>2</v>
      </c>
      <c r="AX2452">
        <v>35814826</v>
      </c>
      <c r="AY2452">
        <v>1</v>
      </c>
      <c r="AZ2452">
        <v>0</v>
      </c>
      <c r="BA2452">
        <v>2423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CX2452">
        <f>Y2452*Source!I2323</f>
        <v>1</v>
      </c>
      <c r="CY2452">
        <f t="shared" si="408"/>
        <v>1489.8</v>
      </c>
      <c r="CZ2452">
        <f t="shared" si="409"/>
        <v>130</v>
      </c>
      <c r="DA2452">
        <f t="shared" si="410"/>
        <v>11.46</v>
      </c>
      <c r="DB2452">
        <f t="shared" si="406"/>
        <v>1300</v>
      </c>
      <c r="DC2452">
        <f t="shared" si="407"/>
        <v>0</v>
      </c>
    </row>
    <row r="2453" spans="1:107">
      <c r="A2453">
        <f>ROW(Source!A2324)</f>
        <v>2324</v>
      </c>
      <c r="B2453">
        <v>35806607</v>
      </c>
      <c r="C2453">
        <v>35814827</v>
      </c>
      <c r="D2453">
        <v>18411117</v>
      </c>
      <c r="E2453">
        <v>1</v>
      </c>
      <c r="F2453">
        <v>1</v>
      </c>
      <c r="G2453">
        <v>1</v>
      </c>
      <c r="H2453">
        <v>1</v>
      </c>
      <c r="I2453" t="s">
        <v>901</v>
      </c>
      <c r="J2453" t="s">
        <v>3</v>
      </c>
      <c r="K2453" t="s">
        <v>902</v>
      </c>
      <c r="L2453">
        <v>1369</v>
      </c>
      <c r="N2453">
        <v>1013</v>
      </c>
      <c r="O2453" t="s">
        <v>583</v>
      </c>
      <c r="P2453" t="s">
        <v>583</v>
      </c>
      <c r="Q2453">
        <v>1</v>
      </c>
      <c r="W2453">
        <v>0</v>
      </c>
      <c r="X2453">
        <v>-1739886638</v>
      </c>
      <c r="Y2453">
        <v>7</v>
      </c>
      <c r="AA2453">
        <v>0</v>
      </c>
      <c r="AB2453">
        <v>0</v>
      </c>
      <c r="AC2453">
        <v>0</v>
      </c>
      <c r="AD2453">
        <v>319.24</v>
      </c>
      <c r="AE2453">
        <v>0</v>
      </c>
      <c r="AF2453">
        <v>0</v>
      </c>
      <c r="AG2453">
        <v>0</v>
      </c>
      <c r="AH2453">
        <v>319.24</v>
      </c>
      <c r="AI2453">
        <v>1</v>
      </c>
      <c r="AJ2453">
        <v>1</v>
      </c>
      <c r="AK2453">
        <v>1</v>
      </c>
      <c r="AL2453">
        <v>1</v>
      </c>
      <c r="AN2453">
        <v>0</v>
      </c>
      <c r="AO2453">
        <v>1</v>
      </c>
      <c r="AP2453">
        <v>0</v>
      </c>
      <c r="AQ2453">
        <v>0</v>
      </c>
      <c r="AR2453">
        <v>0</v>
      </c>
      <c r="AS2453" t="s">
        <v>3</v>
      </c>
      <c r="AT2453">
        <v>7</v>
      </c>
      <c r="AU2453" t="s">
        <v>3</v>
      </c>
      <c r="AV2453">
        <v>1</v>
      </c>
      <c r="AW2453">
        <v>2</v>
      </c>
      <c r="AX2453">
        <v>35814836</v>
      </c>
      <c r="AY2453">
        <v>2</v>
      </c>
      <c r="AZ2453">
        <v>131072</v>
      </c>
      <c r="BA2453">
        <v>2424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CX2453">
        <f>Y2453*Source!I2324</f>
        <v>0.70000000000000007</v>
      </c>
      <c r="CY2453">
        <f>AD2453</f>
        <v>319.24</v>
      </c>
      <c r="CZ2453">
        <f>AH2453</f>
        <v>319.24</v>
      </c>
      <c r="DA2453">
        <f>AL2453</f>
        <v>1</v>
      </c>
      <c r="DB2453">
        <f t="shared" si="406"/>
        <v>2234.6799999999998</v>
      </c>
      <c r="DC2453">
        <f t="shared" si="407"/>
        <v>0</v>
      </c>
    </row>
    <row r="2454" spans="1:107">
      <c r="A2454">
        <f>ROW(Source!A2324)</f>
        <v>2324</v>
      </c>
      <c r="B2454">
        <v>35806607</v>
      </c>
      <c r="C2454">
        <v>35814827</v>
      </c>
      <c r="D2454">
        <v>29174500</v>
      </c>
      <c r="E2454">
        <v>1</v>
      </c>
      <c r="F2454">
        <v>1</v>
      </c>
      <c r="G2454">
        <v>1</v>
      </c>
      <c r="H2454">
        <v>2</v>
      </c>
      <c r="I2454" t="s">
        <v>682</v>
      </c>
      <c r="J2454" t="s">
        <v>683</v>
      </c>
      <c r="K2454" t="s">
        <v>684</v>
      </c>
      <c r="L2454">
        <v>1368</v>
      </c>
      <c r="N2454">
        <v>1011</v>
      </c>
      <c r="O2454" t="s">
        <v>589</v>
      </c>
      <c r="P2454" t="s">
        <v>589</v>
      </c>
      <c r="Q2454">
        <v>1</v>
      </c>
      <c r="W2454">
        <v>0</v>
      </c>
      <c r="X2454">
        <v>-239831557</v>
      </c>
      <c r="Y2454">
        <v>0.1</v>
      </c>
      <c r="AA2454">
        <v>0</v>
      </c>
      <c r="AB2454">
        <v>7.33</v>
      </c>
      <c r="AC2454">
        <v>0</v>
      </c>
      <c r="AD2454">
        <v>0</v>
      </c>
      <c r="AE2454">
        <v>0</v>
      </c>
      <c r="AF2454">
        <v>1.95</v>
      </c>
      <c r="AG2454">
        <v>0</v>
      </c>
      <c r="AH2454">
        <v>0</v>
      </c>
      <c r="AI2454">
        <v>1</v>
      </c>
      <c r="AJ2454">
        <v>3.76</v>
      </c>
      <c r="AK2454">
        <v>33.18</v>
      </c>
      <c r="AL2454">
        <v>1</v>
      </c>
      <c r="AN2454">
        <v>0</v>
      </c>
      <c r="AO2454">
        <v>1</v>
      </c>
      <c r="AP2454">
        <v>0</v>
      </c>
      <c r="AQ2454">
        <v>0</v>
      </c>
      <c r="AR2454">
        <v>0</v>
      </c>
      <c r="AS2454" t="s">
        <v>3</v>
      </c>
      <c r="AT2454">
        <v>0.1</v>
      </c>
      <c r="AU2454" t="s">
        <v>3</v>
      </c>
      <c r="AV2454">
        <v>0</v>
      </c>
      <c r="AW2454">
        <v>2</v>
      </c>
      <c r="AX2454">
        <v>35814837</v>
      </c>
      <c r="AY2454">
        <v>1</v>
      </c>
      <c r="AZ2454">
        <v>0</v>
      </c>
      <c r="BA2454">
        <v>2425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CX2454">
        <f>Y2454*Source!I2324</f>
        <v>1.0000000000000002E-2</v>
      </c>
      <c r="CY2454">
        <f>AB2454</f>
        <v>7.33</v>
      </c>
      <c r="CZ2454">
        <f>AF2454</f>
        <v>1.95</v>
      </c>
      <c r="DA2454">
        <f>AJ2454</f>
        <v>3.76</v>
      </c>
      <c r="DB2454">
        <f t="shared" si="406"/>
        <v>0.2</v>
      </c>
      <c r="DC2454">
        <f t="shared" si="407"/>
        <v>0</v>
      </c>
    </row>
    <row r="2455" spans="1:107">
      <c r="A2455">
        <f>ROW(Source!A2324)</f>
        <v>2324</v>
      </c>
      <c r="B2455">
        <v>35806607</v>
      </c>
      <c r="C2455">
        <v>35814827</v>
      </c>
      <c r="D2455">
        <v>29110398</v>
      </c>
      <c r="E2455">
        <v>1</v>
      </c>
      <c r="F2455">
        <v>1</v>
      </c>
      <c r="G2455">
        <v>1</v>
      </c>
      <c r="H2455">
        <v>3</v>
      </c>
      <c r="I2455" t="s">
        <v>1023</v>
      </c>
      <c r="J2455" t="s">
        <v>1024</v>
      </c>
      <c r="K2455" t="s">
        <v>1025</v>
      </c>
      <c r="L2455">
        <v>1348</v>
      </c>
      <c r="N2455">
        <v>1009</v>
      </c>
      <c r="O2455" t="s">
        <v>29</v>
      </c>
      <c r="P2455" t="s">
        <v>29</v>
      </c>
      <c r="Q2455">
        <v>1000</v>
      </c>
      <c r="W2455">
        <v>0</v>
      </c>
      <c r="X2455">
        <v>-1693990939</v>
      </c>
      <c r="Y2455">
        <v>2.5999999999999998E-4</v>
      </c>
      <c r="AA2455">
        <v>51858.14</v>
      </c>
      <c r="AB2455">
        <v>0</v>
      </c>
      <c r="AC2455">
        <v>0</v>
      </c>
      <c r="AD2455">
        <v>0</v>
      </c>
      <c r="AE2455">
        <v>15118.99</v>
      </c>
      <c r="AF2455">
        <v>0</v>
      </c>
      <c r="AG2455">
        <v>0</v>
      </c>
      <c r="AH2455">
        <v>0</v>
      </c>
      <c r="AI2455">
        <v>3.43</v>
      </c>
      <c r="AJ2455">
        <v>1</v>
      </c>
      <c r="AK2455">
        <v>1</v>
      </c>
      <c r="AL2455">
        <v>1</v>
      </c>
      <c r="AN2455">
        <v>0</v>
      </c>
      <c r="AO2455">
        <v>1</v>
      </c>
      <c r="AP2455">
        <v>0</v>
      </c>
      <c r="AQ2455">
        <v>0</v>
      </c>
      <c r="AR2455">
        <v>0</v>
      </c>
      <c r="AS2455" t="s">
        <v>3</v>
      </c>
      <c r="AT2455">
        <v>2.5999999999999998E-4</v>
      </c>
      <c r="AU2455" t="s">
        <v>3</v>
      </c>
      <c r="AV2455">
        <v>0</v>
      </c>
      <c r="AW2455">
        <v>2</v>
      </c>
      <c r="AX2455">
        <v>35814838</v>
      </c>
      <c r="AY2455">
        <v>1</v>
      </c>
      <c r="AZ2455">
        <v>0</v>
      </c>
      <c r="BA2455">
        <v>2426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CX2455">
        <f>Y2455*Source!I2324</f>
        <v>2.5999999999999998E-5</v>
      </c>
      <c r="CY2455">
        <f t="shared" ref="CY2455:CY2460" si="411">AA2455</f>
        <v>51858.14</v>
      </c>
      <c r="CZ2455">
        <f t="shared" ref="CZ2455:CZ2460" si="412">AE2455</f>
        <v>15118.99</v>
      </c>
      <c r="DA2455">
        <f t="shared" ref="DA2455:DA2460" si="413">AI2455</f>
        <v>3.43</v>
      </c>
      <c r="DB2455">
        <f t="shared" si="406"/>
        <v>3.93</v>
      </c>
      <c r="DC2455">
        <f t="shared" si="407"/>
        <v>0</v>
      </c>
    </row>
    <row r="2456" spans="1:107">
      <c r="A2456">
        <f>ROW(Source!A2324)</f>
        <v>2324</v>
      </c>
      <c r="B2456">
        <v>35806607</v>
      </c>
      <c r="C2456">
        <v>35814827</v>
      </c>
      <c r="D2456">
        <v>29110573</v>
      </c>
      <c r="E2456">
        <v>1</v>
      </c>
      <c r="F2456">
        <v>1</v>
      </c>
      <c r="G2456">
        <v>1</v>
      </c>
      <c r="H2456">
        <v>3</v>
      </c>
      <c r="I2456" t="s">
        <v>1026</v>
      </c>
      <c r="J2456" t="s">
        <v>1027</v>
      </c>
      <c r="K2456" t="s">
        <v>1028</v>
      </c>
      <c r="L2456">
        <v>1348</v>
      </c>
      <c r="N2456">
        <v>1009</v>
      </c>
      <c r="O2456" t="s">
        <v>29</v>
      </c>
      <c r="P2456" t="s">
        <v>29</v>
      </c>
      <c r="Q2456">
        <v>1000</v>
      </c>
      <c r="W2456">
        <v>0</v>
      </c>
      <c r="X2456">
        <v>-1393116995</v>
      </c>
      <c r="Y2456">
        <v>1.2999999999999999E-4</v>
      </c>
      <c r="AA2456">
        <v>66613.5</v>
      </c>
      <c r="AB2456">
        <v>0</v>
      </c>
      <c r="AC2456">
        <v>0</v>
      </c>
      <c r="AD2456">
        <v>0</v>
      </c>
      <c r="AE2456">
        <v>16950</v>
      </c>
      <c r="AF2456">
        <v>0</v>
      </c>
      <c r="AG2456">
        <v>0</v>
      </c>
      <c r="AH2456">
        <v>0</v>
      </c>
      <c r="AI2456">
        <v>3.93</v>
      </c>
      <c r="AJ2456">
        <v>1</v>
      </c>
      <c r="AK2456">
        <v>1</v>
      </c>
      <c r="AL2456">
        <v>1</v>
      </c>
      <c r="AN2456">
        <v>0</v>
      </c>
      <c r="AO2456">
        <v>1</v>
      </c>
      <c r="AP2456">
        <v>0</v>
      </c>
      <c r="AQ2456">
        <v>0</v>
      </c>
      <c r="AR2456">
        <v>0</v>
      </c>
      <c r="AS2456" t="s">
        <v>3</v>
      </c>
      <c r="AT2456">
        <v>1.2999999999999999E-4</v>
      </c>
      <c r="AU2456" t="s">
        <v>3</v>
      </c>
      <c r="AV2456">
        <v>0</v>
      </c>
      <c r="AW2456">
        <v>2</v>
      </c>
      <c r="AX2456">
        <v>35814839</v>
      </c>
      <c r="AY2456">
        <v>1</v>
      </c>
      <c r="AZ2456">
        <v>0</v>
      </c>
      <c r="BA2456">
        <v>2427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CX2456">
        <f>Y2456*Source!I2324</f>
        <v>1.2999999999999999E-5</v>
      </c>
      <c r="CY2456">
        <f t="shared" si="411"/>
        <v>66613.5</v>
      </c>
      <c r="CZ2456">
        <f t="shared" si="412"/>
        <v>16950</v>
      </c>
      <c r="DA2456">
        <f t="shared" si="413"/>
        <v>3.93</v>
      </c>
      <c r="DB2456">
        <f t="shared" si="406"/>
        <v>2.2000000000000002</v>
      </c>
      <c r="DC2456">
        <f t="shared" si="407"/>
        <v>0</v>
      </c>
    </row>
    <row r="2457" spans="1:107">
      <c r="A2457">
        <f>ROW(Source!A2324)</f>
        <v>2324</v>
      </c>
      <c r="B2457">
        <v>35806607</v>
      </c>
      <c r="C2457">
        <v>35814827</v>
      </c>
      <c r="D2457">
        <v>29107963</v>
      </c>
      <c r="E2457">
        <v>1</v>
      </c>
      <c r="F2457">
        <v>1</v>
      </c>
      <c r="G2457">
        <v>1</v>
      </c>
      <c r="H2457">
        <v>3</v>
      </c>
      <c r="I2457" t="s">
        <v>1032</v>
      </c>
      <c r="J2457" t="s">
        <v>1033</v>
      </c>
      <c r="K2457" t="s">
        <v>1034</v>
      </c>
      <c r="L2457">
        <v>1346</v>
      </c>
      <c r="N2457">
        <v>1009</v>
      </c>
      <c r="O2457" t="s">
        <v>170</v>
      </c>
      <c r="P2457" t="s">
        <v>170</v>
      </c>
      <c r="Q2457">
        <v>1</v>
      </c>
      <c r="W2457">
        <v>0</v>
      </c>
      <c r="X2457">
        <v>-319904754</v>
      </c>
      <c r="Y2457">
        <v>0.13</v>
      </c>
      <c r="AA2457">
        <v>77.56</v>
      </c>
      <c r="AB2457">
        <v>0</v>
      </c>
      <c r="AC2457">
        <v>0</v>
      </c>
      <c r="AD2457">
        <v>0</v>
      </c>
      <c r="AE2457">
        <v>37.29</v>
      </c>
      <c r="AF2457">
        <v>0</v>
      </c>
      <c r="AG2457">
        <v>0</v>
      </c>
      <c r="AH2457">
        <v>0</v>
      </c>
      <c r="AI2457">
        <v>2.08</v>
      </c>
      <c r="AJ2457">
        <v>1</v>
      </c>
      <c r="AK2457">
        <v>1</v>
      </c>
      <c r="AL2457">
        <v>1</v>
      </c>
      <c r="AN2457">
        <v>0</v>
      </c>
      <c r="AO2457">
        <v>1</v>
      </c>
      <c r="AP2457">
        <v>0</v>
      </c>
      <c r="AQ2457">
        <v>0</v>
      </c>
      <c r="AR2457">
        <v>0</v>
      </c>
      <c r="AS2457" t="s">
        <v>3</v>
      </c>
      <c r="AT2457">
        <v>0.13</v>
      </c>
      <c r="AU2457" t="s">
        <v>3</v>
      </c>
      <c r="AV2457">
        <v>0</v>
      </c>
      <c r="AW2457">
        <v>2</v>
      </c>
      <c r="AX2457">
        <v>35814840</v>
      </c>
      <c r="AY2457">
        <v>1</v>
      </c>
      <c r="AZ2457">
        <v>0</v>
      </c>
      <c r="BA2457">
        <v>2428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CX2457">
        <f>Y2457*Source!I2324</f>
        <v>1.3000000000000001E-2</v>
      </c>
      <c r="CY2457">
        <f t="shared" si="411"/>
        <v>77.56</v>
      </c>
      <c r="CZ2457">
        <f t="shared" si="412"/>
        <v>37.29</v>
      </c>
      <c r="DA2457">
        <f t="shared" si="413"/>
        <v>2.08</v>
      </c>
      <c r="DB2457">
        <f t="shared" si="406"/>
        <v>4.8499999999999996</v>
      </c>
      <c r="DC2457">
        <f t="shared" si="407"/>
        <v>0</v>
      </c>
    </row>
    <row r="2458" spans="1:107">
      <c r="A2458">
        <f>ROW(Source!A2324)</f>
        <v>2324</v>
      </c>
      <c r="B2458">
        <v>35806607</v>
      </c>
      <c r="C2458">
        <v>35814827</v>
      </c>
      <c r="D2458">
        <v>29114689</v>
      </c>
      <c r="E2458">
        <v>1</v>
      </c>
      <c r="F2458">
        <v>1</v>
      </c>
      <c r="G2458">
        <v>1</v>
      </c>
      <c r="H2458">
        <v>3</v>
      </c>
      <c r="I2458" t="s">
        <v>1065</v>
      </c>
      <c r="J2458" t="s">
        <v>1066</v>
      </c>
      <c r="K2458" t="s">
        <v>1067</v>
      </c>
      <c r="L2458">
        <v>1348</v>
      </c>
      <c r="N2458">
        <v>1009</v>
      </c>
      <c r="O2458" t="s">
        <v>29</v>
      </c>
      <c r="P2458" t="s">
        <v>29</v>
      </c>
      <c r="Q2458">
        <v>1000</v>
      </c>
      <c r="W2458">
        <v>0</v>
      </c>
      <c r="X2458">
        <v>-900326152</v>
      </c>
      <c r="Y2458">
        <v>1E-4</v>
      </c>
      <c r="AA2458">
        <v>99191.32</v>
      </c>
      <c r="AB2458">
        <v>0</v>
      </c>
      <c r="AC2458">
        <v>0</v>
      </c>
      <c r="AD2458">
        <v>0</v>
      </c>
      <c r="AE2458">
        <v>12429.99</v>
      </c>
      <c r="AF2458">
        <v>0</v>
      </c>
      <c r="AG2458">
        <v>0</v>
      </c>
      <c r="AH2458">
        <v>0</v>
      </c>
      <c r="AI2458">
        <v>7.98</v>
      </c>
      <c r="AJ2458">
        <v>1</v>
      </c>
      <c r="AK2458">
        <v>1</v>
      </c>
      <c r="AL2458">
        <v>1</v>
      </c>
      <c r="AN2458">
        <v>0</v>
      </c>
      <c r="AO2458">
        <v>1</v>
      </c>
      <c r="AP2458">
        <v>0</v>
      </c>
      <c r="AQ2458">
        <v>0</v>
      </c>
      <c r="AR2458">
        <v>0</v>
      </c>
      <c r="AS2458" t="s">
        <v>3</v>
      </c>
      <c r="AT2458">
        <v>1E-4</v>
      </c>
      <c r="AU2458" t="s">
        <v>3</v>
      </c>
      <c r="AV2458">
        <v>0</v>
      </c>
      <c r="AW2458">
        <v>2</v>
      </c>
      <c r="AX2458">
        <v>35814841</v>
      </c>
      <c r="AY2458">
        <v>1</v>
      </c>
      <c r="AZ2458">
        <v>0</v>
      </c>
      <c r="BA2458">
        <v>2429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CX2458">
        <f>Y2458*Source!I2324</f>
        <v>1.0000000000000001E-5</v>
      </c>
      <c r="CY2458">
        <f t="shared" si="411"/>
        <v>99191.32</v>
      </c>
      <c r="CZ2458">
        <f t="shared" si="412"/>
        <v>12429.99</v>
      </c>
      <c r="DA2458">
        <f t="shared" si="413"/>
        <v>7.98</v>
      </c>
      <c r="DB2458">
        <f t="shared" si="406"/>
        <v>1.24</v>
      </c>
      <c r="DC2458">
        <f t="shared" si="407"/>
        <v>0</v>
      </c>
    </row>
    <row r="2459" spans="1:107">
      <c r="A2459">
        <f>ROW(Source!A2324)</f>
        <v>2324</v>
      </c>
      <c r="B2459">
        <v>35806607</v>
      </c>
      <c r="C2459">
        <v>35814827</v>
      </c>
      <c r="D2459">
        <v>29114471</v>
      </c>
      <c r="E2459">
        <v>1</v>
      </c>
      <c r="F2459">
        <v>1</v>
      </c>
      <c r="G2459">
        <v>1</v>
      </c>
      <c r="H2459">
        <v>3</v>
      </c>
      <c r="I2459" t="s">
        <v>685</v>
      </c>
      <c r="J2459" t="s">
        <v>686</v>
      </c>
      <c r="K2459" t="s">
        <v>687</v>
      </c>
      <c r="L2459">
        <v>1358</v>
      </c>
      <c r="N2459">
        <v>1010</v>
      </c>
      <c r="O2459" t="s">
        <v>498</v>
      </c>
      <c r="P2459" t="s">
        <v>498</v>
      </c>
      <c r="Q2459">
        <v>10</v>
      </c>
      <c r="W2459">
        <v>0</v>
      </c>
      <c r="X2459">
        <v>610395517</v>
      </c>
      <c r="Y2459">
        <v>2</v>
      </c>
      <c r="AA2459">
        <v>1.55</v>
      </c>
      <c r="AB2459">
        <v>0</v>
      </c>
      <c r="AC2459">
        <v>0</v>
      </c>
      <c r="AD2459">
        <v>0</v>
      </c>
      <c r="AE2459">
        <v>1.6</v>
      </c>
      <c r="AF2459">
        <v>0</v>
      </c>
      <c r="AG2459">
        <v>0</v>
      </c>
      <c r="AH2459">
        <v>0</v>
      </c>
      <c r="AI2459">
        <v>0.97</v>
      </c>
      <c r="AJ2459">
        <v>1</v>
      </c>
      <c r="AK2459">
        <v>1</v>
      </c>
      <c r="AL2459">
        <v>1</v>
      </c>
      <c r="AN2459">
        <v>0</v>
      </c>
      <c r="AO2459">
        <v>1</v>
      </c>
      <c r="AP2459">
        <v>0</v>
      </c>
      <c r="AQ2459">
        <v>0</v>
      </c>
      <c r="AR2459">
        <v>0</v>
      </c>
      <c r="AS2459" t="s">
        <v>3</v>
      </c>
      <c r="AT2459">
        <v>2</v>
      </c>
      <c r="AU2459" t="s">
        <v>3</v>
      </c>
      <c r="AV2459">
        <v>0</v>
      </c>
      <c r="AW2459">
        <v>2</v>
      </c>
      <c r="AX2459">
        <v>35814842</v>
      </c>
      <c r="AY2459">
        <v>1</v>
      </c>
      <c r="AZ2459">
        <v>0</v>
      </c>
      <c r="BA2459">
        <v>2430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CX2459">
        <f>Y2459*Source!I2324</f>
        <v>0.2</v>
      </c>
      <c r="CY2459">
        <f t="shared" si="411"/>
        <v>1.55</v>
      </c>
      <c r="CZ2459">
        <f t="shared" si="412"/>
        <v>1.6</v>
      </c>
      <c r="DA2459">
        <f t="shared" si="413"/>
        <v>0.97</v>
      </c>
      <c r="DB2459">
        <f t="shared" si="406"/>
        <v>3.2</v>
      </c>
      <c r="DC2459">
        <f t="shared" si="407"/>
        <v>0</v>
      </c>
    </row>
    <row r="2460" spans="1:107">
      <c r="A2460">
        <f>ROW(Source!A2324)</f>
        <v>2324</v>
      </c>
      <c r="B2460">
        <v>35806607</v>
      </c>
      <c r="C2460">
        <v>35814827</v>
      </c>
      <c r="D2460">
        <v>29142422</v>
      </c>
      <c r="E2460">
        <v>1</v>
      </c>
      <c r="F2460">
        <v>1</v>
      </c>
      <c r="G2460">
        <v>1</v>
      </c>
      <c r="H2460">
        <v>3</v>
      </c>
      <c r="I2460" t="s">
        <v>1068</v>
      </c>
      <c r="J2460" t="s">
        <v>1069</v>
      </c>
      <c r="K2460" t="s">
        <v>1070</v>
      </c>
      <c r="L2460">
        <v>1354</v>
      </c>
      <c r="N2460">
        <v>1010</v>
      </c>
      <c r="O2460" t="s">
        <v>258</v>
      </c>
      <c r="P2460" t="s">
        <v>258</v>
      </c>
      <c r="Q2460">
        <v>1</v>
      </c>
      <c r="W2460">
        <v>0</v>
      </c>
      <c r="X2460">
        <v>-837193999</v>
      </c>
      <c r="Y2460">
        <v>10</v>
      </c>
      <c r="AA2460">
        <v>561.99</v>
      </c>
      <c r="AB2460">
        <v>0</v>
      </c>
      <c r="AC2460">
        <v>0</v>
      </c>
      <c r="AD2460">
        <v>0</v>
      </c>
      <c r="AE2460">
        <v>143</v>
      </c>
      <c r="AF2460">
        <v>0</v>
      </c>
      <c r="AG2460">
        <v>0</v>
      </c>
      <c r="AH2460">
        <v>0</v>
      </c>
      <c r="AI2460">
        <v>3.93</v>
      </c>
      <c r="AJ2460">
        <v>1</v>
      </c>
      <c r="AK2460">
        <v>1</v>
      </c>
      <c r="AL2460">
        <v>1</v>
      </c>
      <c r="AN2460">
        <v>0</v>
      </c>
      <c r="AO2460">
        <v>1</v>
      </c>
      <c r="AP2460">
        <v>0</v>
      </c>
      <c r="AQ2460">
        <v>0</v>
      </c>
      <c r="AR2460">
        <v>0</v>
      </c>
      <c r="AS2460" t="s">
        <v>3</v>
      </c>
      <c r="AT2460">
        <v>10</v>
      </c>
      <c r="AU2460" t="s">
        <v>3</v>
      </c>
      <c r="AV2460">
        <v>0</v>
      </c>
      <c r="AW2460">
        <v>2</v>
      </c>
      <c r="AX2460">
        <v>35814843</v>
      </c>
      <c r="AY2460">
        <v>1</v>
      </c>
      <c r="AZ2460">
        <v>0</v>
      </c>
      <c r="BA2460">
        <v>2431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CX2460">
        <f>Y2460*Source!I2324</f>
        <v>1</v>
      </c>
      <c r="CY2460">
        <f t="shared" si="411"/>
        <v>561.99</v>
      </c>
      <c r="CZ2460">
        <f t="shared" si="412"/>
        <v>143</v>
      </c>
      <c r="DA2460">
        <f t="shared" si="413"/>
        <v>3.93</v>
      </c>
      <c r="DB2460">
        <f t="shared" si="406"/>
        <v>1430</v>
      </c>
      <c r="DC2460">
        <f t="shared" si="407"/>
        <v>0</v>
      </c>
    </row>
    <row r="2461" spans="1:107">
      <c r="A2461">
        <f>ROW(Source!A2394)</f>
        <v>2394</v>
      </c>
      <c r="B2461">
        <v>35806607</v>
      </c>
      <c r="C2461">
        <v>35814844</v>
      </c>
      <c r="D2461">
        <v>18406804</v>
      </c>
      <c r="E2461">
        <v>1</v>
      </c>
      <c r="F2461">
        <v>1</v>
      </c>
      <c r="G2461">
        <v>1</v>
      </c>
      <c r="H2461">
        <v>1</v>
      </c>
      <c r="I2461" t="s">
        <v>581</v>
      </c>
      <c r="J2461" t="s">
        <v>3</v>
      </c>
      <c r="K2461" t="s">
        <v>582</v>
      </c>
      <c r="L2461">
        <v>1369</v>
      </c>
      <c r="N2461">
        <v>1013</v>
      </c>
      <c r="O2461" t="s">
        <v>583</v>
      </c>
      <c r="P2461" t="s">
        <v>583</v>
      </c>
      <c r="Q2461">
        <v>1</v>
      </c>
      <c r="W2461">
        <v>0</v>
      </c>
      <c r="X2461">
        <v>254330056</v>
      </c>
      <c r="Y2461">
        <v>5.84</v>
      </c>
      <c r="AA2461">
        <v>0</v>
      </c>
      <c r="AB2461">
        <v>0</v>
      </c>
      <c r="AC2461">
        <v>0</v>
      </c>
      <c r="AD2461">
        <v>258.83999999999997</v>
      </c>
      <c r="AE2461">
        <v>0</v>
      </c>
      <c r="AF2461">
        <v>0</v>
      </c>
      <c r="AG2461">
        <v>0</v>
      </c>
      <c r="AH2461">
        <v>258.83999999999997</v>
      </c>
      <c r="AI2461">
        <v>1</v>
      </c>
      <c r="AJ2461">
        <v>1</v>
      </c>
      <c r="AK2461">
        <v>1</v>
      </c>
      <c r="AL2461">
        <v>1</v>
      </c>
      <c r="AN2461">
        <v>0</v>
      </c>
      <c r="AO2461">
        <v>1</v>
      </c>
      <c r="AP2461">
        <v>0</v>
      </c>
      <c r="AQ2461">
        <v>0</v>
      </c>
      <c r="AR2461">
        <v>0</v>
      </c>
      <c r="AS2461" t="s">
        <v>3</v>
      </c>
      <c r="AT2461">
        <v>5.84</v>
      </c>
      <c r="AU2461" t="s">
        <v>3</v>
      </c>
      <c r="AV2461">
        <v>1</v>
      </c>
      <c r="AW2461">
        <v>2</v>
      </c>
      <c r="AX2461">
        <v>35814846</v>
      </c>
      <c r="AY2461">
        <v>2</v>
      </c>
      <c r="AZ2461">
        <v>131072</v>
      </c>
      <c r="BA2461">
        <v>2432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CX2461">
        <f>Y2461*Source!I2394</f>
        <v>0.1168</v>
      </c>
      <c r="CY2461">
        <f>AD2461</f>
        <v>258.83999999999997</v>
      </c>
      <c r="CZ2461">
        <f>AH2461</f>
        <v>258.83999999999997</v>
      </c>
      <c r="DA2461">
        <f>AL2461</f>
        <v>1</v>
      </c>
      <c r="DB2461">
        <f t="shared" ref="DB2461:DB2489" si="414">ROUND(ROUND(AT2461*CZ2461,2),2)</f>
        <v>1511.63</v>
      </c>
      <c r="DC2461">
        <f t="shared" ref="DC2461:DC2489" si="415">ROUND(ROUND(AT2461*AG2461,2),2)</f>
        <v>0</v>
      </c>
    </row>
    <row r="2462" spans="1:107">
      <c r="A2462">
        <f>ROW(Source!A2395)</f>
        <v>2395</v>
      </c>
      <c r="B2462">
        <v>35806607</v>
      </c>
      <c r="C2462">
        <v>35814847</v>
      </c>
      <c r="D2462">
        <v>29364679</v>
      </c>
      <c r="E2462">
        <v>1</v>
      </c>
      <c r="F2462">
        <v>1</v>
      </c>
      <c r="G2462">
        <v>1</v>
      </c>
      <c r="H2462">
        <v>1</v>
      </c>
      <c r="I2462" t="s">
        <v>799</v>
      </c>
      <c r="J2462" t="s">
        <v>3</v>
      </c>
      <c r="K2462" t="s">
        <v>800</v>
      </c>
      <c r="L2462">
        <v>1369</v>
      </c>
      <c r="N2462">
        <v>1013</v>
      </c>
      <c r="O2462" t="s">
        <v>583</v>
      </c>
      <c r="P2462" t="s">
        <v>583</v>
      </c>
      <c r="Q2462">
        <v>1</v>
      </c>
      <c r="W2462">
        <v>0</v>
      </c>
      <c r="X2462">
        <v>931378261</v>
      </c>
      <c r="Y2462">
        <v>74.73</v>
      </c>
      <c r="AA2462">
        <v>0</v>
      </c>
      <c r="AB2462">
        <v>0</v>
      </c>
      <c r="AC2462">
        <v>0</v>
      </c>
      <c r="AD2462">
        <v>329.2</v>
      </c>
      <c r="AE2462">
        <v>0</v>
      </c>
      <c r="AF2462">
        <v>0</v>
      </c>
      <c r="AG2462">
        <v>0</v>
      </c>
      <c r="AH2462">
        <v>329.2</v>
      </c>
      <c r="AI2462">
        <v>1</v>
      </c>
      <c r="AJ2462">
        <v>1</v>
      </c>
      <c r="AK2462">
        <v>1</v>
      </c>
      <c r="AL2462">
        <v>1</v>
      </c>
      <c r="AN2462">
        <v>0</v>
      </c>
      <c r="AO2462">
        <v>1</v>
      </c>
      <c r="AP2462">
        <v>0</v>
      </c>
      <c r="AQ2462">
        <v>0</v>
      </c>
      <c r="AR2462">
        <v>0</v>
      </c>
      <c r="AS2462" t="s">
        <v>3</v>
      </c>
      <c r="AT2462">
        <v>74.73</v>
      </c>
      <c r="AU2462" t="s">
        <v>3</v>
      </c>
      <c r="AV2462">
        <v>1</v>
      </c>
      <c r="AW2462">
        <v>2</v>
      </c>
      <c r="AX2462">
        <v>35814858</v>
      </c>
      <c r="AY2462">
        <v>2</v>
      </c>
      <c r="AZ2462">
        <v>131072</v>
      </c>
      <c r="BA2462">
        <v>2433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CX2462">
        <f>Y2462*Source!I2395</f>
        <v>1.4946000000000002</v>
      </c>
      <c r="CY2462">
        <f>AD2462</f>
        <v>329.2</v>
      </c>
      <c r="CZ2462">
        <f>AH2462</f>
        <v>329.2</v>
      </c>
      <c r="DA2462">
        <f>AL2462</f>
        <v>1</v>
      </c>
      <c r="DB2462">
        <f t="shared" si="414"/>
        <v>24601.119999999999</v>
      </c>
      <c r="DC2462">
        <f t="shared" si="415"/>
        <v>0</v>
      </c>
    </row>
    <row r="2463" spans="1:107">
      <c r="A2463">
        <f>ROW(Source!A2395)</f>
        <v>2395</v>
      </c>
      <c r="B2463">
        <v>35806607</v>
      </c>
      <c r="C2463">
        <v>35814847</v>
      </c>
      <c r="D2463">
        <v>121548</v>
      </c>
      <c r="E2463">
        <v>1</v>
      </c>
      <c r="F2463">
        <v>1</v>
      </c>
      <c r="G2463">
        <v>1</v>
      </c>
      <c r="H2463">
        <v>1</v>
      </c>
      <c r="I2463" t="s">
        <v>34</v>
      </c>
      <c r="J2463" t="s">
        <v>3</v>
      </c>
      <c r="K2463" t="s">
        <v>584</v>
      </c>
      <c r="L2463">
        <v>608254</v>
      </c>
      <c r="N2463">
        <v>1013</v>
      </c>
      <c r="O2463" t="s">
        <v>585</v>
      </c>
      <c r="P2463" t="s">
        <v>585</v>
      </c>
      <c r="Q2463">
        <v>1</v>
      </c>
      <c r="W2463">
        <v>0</v>
      </c>
      <c r="X2463">
        <v>-185737400</v>
      </c>
      <c r="Y2463">
        <v>0.51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1</v>
      </c>
      <c r="AJ2463">
        <v>1</v>
      </c>
      <c r="AK2463">
        <v>1</v>
      </c>
      <c r="AL2463">
        <v>1</v>
      </c>
      <c r="AN2463">
        <v>0</v>
      </c>
      <c r="AO2463">
        <v>1</v>
      </c>
      <c r="AP2463">
        <v>0</v>
      </c>
      <c r="AQ2463">
        <v>0</v>
      </c>
      <c r="AR2463">
        <v>0</v>
      </c>
      <c r="AS2463" t="s">
        <v>3</v>
      </c>
      <c r="AT2463">
        <v>0.51</v>
      </c>
      <c r="AU2463" t="s">
        <v>3</v>
      </c>
      <c r="AV2463">
        <v>2</v>
      </c>
      <c r="AW2463">
        <v>2</v>
      </c>
      <c r="AX2463">
        <v>35814859</v>
      </c>
      <c r="AY2463">
        <v>1</v>
      </c>
      <c r="AZ2463">
        <v>0</v>
      </c>
      <c r="BA2463">
        <v>2434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CX2463">
        <f>Y2463*Source!I2395</f>
        <v>1.0200000000000001E-2</v>
      </c>
      <c r="CY2463">
        <f>AD2463</f>
        <v>0</v>
      </c>
      <c r="CZ2463">
        <f>AH2463</f>
        <v>0</v>
      </c>
      <c r="DA2463">
        <f>AL2463</f>
        <v>1</v>
      </c>
      <c r="DB2463">
        <f t="shared" si="414"/>
        <v>0</v>
      </c>
      <c r="DC2463">
        <f t="shared" si="415"/>
        <v>0</v>
      </c>
    </row>
    <row r="2464" spans="1:107">
      <c r="A2464">
        <f>ROW(Source!A2395)</f>
        <v>2395</v>
      </c>
      <c r="B2464">
        <v>35806607</v>
      </c>
      <c r="C2464">
        <v>35814847</v>
      </c>
      <c r="D2464">
        <v>29172362</v>
      </c>
      <c r="E2464">
        <v>1</v>
      </c>
      <c r="F2464">
        <v>1</v>
      </c>
      <c r="G2464">
        <v>1</v>
      </c>
      <c r="H2464">
        <v>2</v>
      </c>
      <c r="I2464" t="s">
        <v>801</v>
      </c>
      <c r="J2464" t="s">
        <v>802</v>
      </c>
      <c r="K2464" t="s">
        <v>803</v>
      </c>
      <c r="L2464">
        <v>1368</v>
      </c>
      <c r="N2464">
        <v>1011</v>
      </c>
      <c r="O2464" t="s">
        <v>589</v>
      </c>
      <c r="P2464" t="s">
        <v>589</v>
      </c>
      <c r="Q2464">
        <v>1</v>
      </c>
      <c r="W2464">
        <v>0</v>
      </c>
      <c r="X2464">
        <v>2071614860</v>
      </c>
      <c r="Y2464">
        <v>0.51</v>
      </c>
      <c r="AA2464">
        <v>0</v>
      </c>
      <c r="AB2464">
        <v>1113.56</v>
      </c>
      <c r="AC2464">
        <v>447.93</v>
      </c>
      <c r="AD2464">
        <v>0</v>
      </c>
      <c r="AE2464">
        <v>0</v>
      </c>
      <c r="AF2464">
        <v>134.65</v>
      </c>
      <c r="AG2464">
        <v>13.5</v>
      </c>
      <c r="AH2464">
        <v>0</v>
      </c>
      <c r="AI2464">
        <v>1</v>
      </c>
      <c r="AJ2464">
        <v>8.27</v>
      </c>
      <c r="AK2464">
        <v>33.18</v>
      </c>
      <c r="AL2464">
        <v>1</v>
      </c>
      <c r="AN2464">
        <v>0</v>
      </c>
      <c r="AO2464">
        <v>1</v>
      </c>
      <c r="AP2464">
        <v>0</v>
      </c>
      <c r="AQ2464">
        <v>0</v>
      </c>
      <c r="AR2464">
        <v>0</v>
      </c>
      <c r="AS2464" t="s">
        <v>3</v>
      </c>
      <c r="AT2464">
        <v>0.51</v>
      </c>
      <c r="AU2464" t="s">
        <v>3</v>
      </c>
      <c r="AV2464">
        <v>0</v>
      </c>
      <c r="AW2464">
        <v>2</v>
      </c>
      <c r="AX2464">
        <v>35814860</v>
      </c>
      <c r="AY2464">
        <v>1</v>
      </c>
      <c r="AZ2464">
        <v>0</v>
      </c>
      <c r="BA2464">
        <v>2435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CX2464">
        <f>Y2464*Source!I2395</f>
        <v>1.0200000000000001E-2</v>
      </c>
      <c r="CY2464">
        <f>AB2464</f>
        <v>1113.56</v>
      </c>
      <c r="CZ2464">
        <f>AF2464</f>
        <v>134.65</v>
      </c>
      <c r="DA2464">
        <f>AJ2464</f>
        <v>8.27</v>
      </c>
      <c r="DB2464">
        <f t="shared" si="414"/>
        <v>68.67</v>
      </c>
      <c r="DC2464">
        <f t="shared" si="415"/>
        <v>6.89</v>
      </c>
    </row>
    <row r="2465" spans="1:107">
      <c r="A2465">
        <f>ROW(Source!A2395)</f>
        <v>2395</v>
      </c>
      <c r="B2465">
        <v>35806607</v>
      </c>
      <c r="C2465">
        <v>35814847</v>
      </c>
      <c r="D2465">
        <v>29174500</v>
      </c>
      <c r="E2465">
        <v>1</v>
      </c>
      <c r="F2465">
        <v>1</v>
      </c>
      <c r="G2465">
        <v>1</v>
      </c>
      <c r="H2465">
        <v>2</v>
      </c>
      <c r="I2465" t="s">
        <v>682</v>
      </c>
      <c r="J2465" t="s">
        <v>683</v>
      </c>
      <c r="K2465" t="s">
        <v>684</v>
      </c>
      <c r="L2465">
        <v>1368</v>
      </c>
      <c r="N2465">
        <v>1011</v>
      </c>
      <c r="O2465" t="s">
        <v>589</v>
      </c>
      <c r="P2465" t="s">
        <v>589</v>
      </c>
      <c r="Q2465">
        <v>1</v>
      </c>
      <c r="W2465">
        <v>0</v>
      </c>
      <c r="X2465">
        <v>-239831557</v>
      </c>
      <c r="Y2465">
        <v>16.38</v>
      </c>
      <c r="AA2465">
        <v>0</v>
      </c>
      <c r="AB2465">
        <v>7.33</v>
      </c>
      <c r="AC2465">
        <v>0</v>
      </c>
      <c r="AD2465">
        <v>0</v>
      </c>
      <c r="AE2465">
        <v>0</v>
      </c>
      <c r="AF2465">
        <v>1.95</v>
      </c>
      <c r="AG2465">
        <v>0</v>
      </c>
      <c r="AH2465">
        <v>0</v>
      </c>
      <c r="AI2465">
        <v>1</v>
      </c>
      <c r="AJ2465">
        <v>3.76</v>
      </c>
      <c r="AK2465">
        <v>33.18</v>
      </c>
      <c r="AL2465">
        <v>1</v>
      </c>
      <c r="AN2465">
        <v>0</v>
      </c>
      <c r="AO2465">
        <v>1</v>
      </c>
      <c r="AP2465">
        <v>0</v>
      </c>
      <c r="AQ2465">
        <v>0</v>
      </c>
      <c r="AR2465">
        <v>0</v>
      </c>
      <c r="AS2465" t="s">
        <v>3</v>
      </c>
      <c r="AT2465">
        <v>16.38</v>
      </c>
      <c r="AU2465" t="s">
        <v>3</v>
      </c>
      <c r="AV2465">
        <v>0</v>
      </c>
      <c r="AW2465">
        <v>2</v>
      </c>
      <c r="AX2465">
        <v>35814861</v>
      </c>
      <c r="AY2465">
        <v>1</v>
      </c>
      <c r="AZ2465">
        <v>0</v>
      </c>
      <c r="BA2465">
        <v>2436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CX2465">
        <f>Y2465*Source!I2395</f>
        <v>0.3276</v>
      </c>
      <c r="CY2465">
        <f>AB2465</f>
        <v>7.33</v>
      </c>
      <c r="CZ2465">
        <f>AF2465</f>
        <v>1.95</v>
      </c>
      <c r="DA2465">
        <f>AJ2465</f>
        <v>3.76</v>
      </c>
      <c r="DB2465">
        <f t="shared" si="414"/>
        <v>31.94</v>
      </c>
      <c r="DC2465">
        <f t="shared" si="415"/>
        <v>0</v>
      </c>
    </row>
    <row r="2466" spans="1:107">
      <c r="A2466">
        <f>ROW(Source!A2395)</f>
        <v>2395</v>
      </c>
      <c r="B2466">
        <v>35806607</v>
      </c>
      <c r="C2466">
        <v>35814847</v>
      </c>
      <c r="D2466">
        <v>29174913</v>
      </c>
      <c r="E2466">
        <v>1</v>
      </c>
      <c r="F2466">
        <v>1</v>
      </c>
      <c r="G2466">
        <v>1</v>
      </c>
      <c r="H2466">
        <v>2</v>
      </c>
      <c r="I2466" t="s">
        <v>601</v>
      </c>
      <c r="J2466" t="s">
        <v>602</v>
      </c>
      <c r="K2466" t="s">
        <v>603</v>
      </c>
      <c r="L2466">
        <v>1368</v>
      </c>
      <c r="N2466">
        <v>1011</v>
      </c>
      <c r="O2466" t="s">
        <v>589</v>
      </c>
      <c r="P2466" t="s">
        <v>589</v>
      </c>
      <c r="Q2466">
        <v>1</v>
      </c>
      <c r="W2466">
        <v>0</v>
      </c>
      <c r="X2466">
        <v>458544584</v>
      </c>
      <c r="Y2466">
        <v>0.51</v>
      </c>
      <c r="AA2466">
        <v>0</v>
      </c>
      <c r="AB2466">
        <v>932.72</v>
      </c>
      <c r="AC2466">
        <v>384.89</v>
      </c>
      <c r="AD2466">
        <v>0</v>
      </c>
      <c r="AE2466">
        <v>0</v>
      </c>
      <c r="AF2466">
        <v>87.17</v>
      </c>
      <c r="AG2466">
        <v>11.6</v>
      </c>
      <c r="AH2466">
        <v>0</v>
      </c>
      <c r="AI2466">
        <v>1</v>
      </c>
      <c r="AJ2466">
        <v>10.7</v>
      </c>
      <c r="AK2466">
        <v>33.18</v>
      </c>
      <c r="AL2466">
        <v>1</v>
      </c>
      <c r="AN2466">
        <v>0</v>
      </c>
      <c r="AO2466">
        <v>1</v>
      </c>
      <c r="AP2466">
        <v>0</v>
      </c>
      <c r="AQ2466">
        <v>0</v>
      </c>
      <c r="AR2466">
        <v>0</v>
      </c>
      <c r="AS2466" t="s">
        <v>3</v>
      </c>
      <c r="AT2466">
        <v>0.51</v>
      </c>
      <c r="AU2466" t="s">
        <v>3</v>
      </c>
      <c r="AV2466">
        <v>0</v>
      </c>
      <c r="AW2466">
        <v>2</v>
      </c>
      <c r="AX2466">
        <v>35814862</v>
      </c>
      <c r="AY2466">
        <v>1</v>
      </c>
      <c r="AZ2466">
        <v>0</v>
      </c>
      <c r="BA2466">
        <v>2437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CX2466">
        <f>Y2466*Source!I2395</f>
        <v>1.0200000000000001E-2</v>
      </c>
      <c r="CY2466">
        <f>AB2466</f>
        <v>932.72</v>
      </c>
      <c r="CZ2466">
        <f>AF2466</f>
        <v>87.17</v>
      </c>
      <c r="DA2466">
        <f>AJ2466</f>
        <v>10.7</v>
      </c>
      <c r="DB2466">
        <f t="shared" si="414"/>
        <v>44.46</v>
      </c>
      <c r="DC2466">
        <f t="shared" si="415"/>
        <v>5.92</v>
      </c>
    </row>
    <row r="2467" spans="1:107">
      <c r="A2467">
        <f>ROW(Source!A2395)</f>
        <v>2395</v>
      </c>
      <c r="B2467">
        <v>35806607</v>
      </c>
      <c r="C2467">
        <v>35814847</v>
      </c>
      <c r="D2467">
        <v>29114269</v>
      </c>
      <c r="E2467">
        <v>1</v>
      </c>
      <c r="F2467">
        <v>1</v>
      </c>
      <c r="G2467">
        <v>1</v>
      </c>
      <c r="H2467">
        <v>3</v>
      </c>
      <c r="I2467" t="s">
        <v>946</v>
      </c>
      <c r="J2467" t="s">
        <v>947</v>
      </c>
      <c r="K2467" t="s">
        <v>948</v>
      </c>
      <c r="L2467">
        <v>1348</v>
      </c>
      <c r="N2467">
        <v>1009</v>
      </c>
      <c r="O2467" t="s">
        <v>29</v>
      </c>
      <c r="P2467" t="s">
        <v>29</v>
      </c>
      <c r="Q2467">
        <v>1000</v>
      </c>
      <c r="W2467">
        <v>0</v>
      </c>
      <c r="X2467">
        <v>2140487653</v>
      </c>
      <c r="Y2467">
        <v>3.0599999999999998E-3</v>
      </c>
      <c r="AA2467">
        <v>113610.11</v>
      </c>
      <c r="AB2467">
        <v>0</v>
      </c>
      <c r="AC2467">
        <v>0</v>
      </c>
      <c r="AD2467">
        <v>0</v>
      </c>
      <c r="AE2467">
        <v>12429.99</v>
      </c>
      <c r="AF2467">
        <v>0</v>
      </c>
      <c r="AG2467">
        <v>0</v>
      </c>
      <c r="AH2467">
        <v>0</v>
      </c>
      <c r="AI2467">
        <v>9.14</v>
      </c>
      <c r="AJ2467">
        <v>1</v>
      </c>
      <c r="AK2467">
        <v>1</v>
      </c>
      <c r="AL2467">
        <v>1</v>
      </c>
      <c r="AN2467">
        <v>0</v>
      </c>
      <c r="AO2467">
        <v>1</v>
      </c>
      <c r="AP2467">
        <v>0</v>
      </c>
      <c r="AQ2467">
        <v>0</v>
      </c>
      <c r="AR2467">
        <v>0</v>
      </c>
      <c r="AS2467" t="s">
        <v>3</v>
      </c>
      <c r="AT2467">
        <v>3.0599999999999998E-3</v>
      </c>
      <c r="AU2467" t="s">
        <v>3</v>
      </c>
      <c r="AV2467">
        <v>0</v>
      </c>
      <c r="AW2467">
        <v>2</v>
      </c>
      <c r="AX2467">
        <v>35814863</v>
      </c>
      <c r="AY2467">
        <v>1</v>
      </c>
      <c r="AZ2467">
        <v>0</v>
      </c>
      <c r="BA2467">
        <v>2438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CX2467">
        <f>Y2467*Source!I2395</f>
        <v>6.1199999999999997E-5</v>
      </c>
      <c r="CY2467">
        <f>AA2467</f>
        <v>113610.11</v>
      </c>
      <c r="CZ2467">
        <f>AE2467</f>
        <v>12429.99</v>
      </c>
      <c r="DA2467">
        <f>AI2467</f>
        <v>9.14</v>
      </c>
      <c r="DB2467">
        <f t="shared" si="414"/>
        <v>38.04</v>
      </c>
      <c r="DC2467">
        <f t="shared" si="415"/>
        <v>0</v>
      </c>
    </row>
    <row r="2468" spans="1:107">
      <c r="A2468">
        <f>ROW(Source!A2395)</f>
        <v>2395</v>
      </c>
      <c r="B2468">
        <v>35806607</v>
      </c>
      <c r="C2468">
        <v>35814847</v>
      </c>
      <c r="D2468">
        <v>29110838</v>
      </c>
      <c r="E2468">
        <v>1</v>
      </c>
      <c r="F2468">
        <v>1</v>
      </c>
      <c r="G2468">
        <v>1</v>
      </c>
      <c r="H2468">
        <v>3</v>
      </c>
      <c r="I2468" t="s">
        <v>807</v>
      </c>
      <c r="J2468" t="s">
        <v>808</v>
      </c>
      <c r="K2468" t="s">
        <v>809</v>
      </c>
      <c r="L2468">
        <v>1346</v>
      </c>
      <c r="N2468">
        <v>1009</v>
      </c>
      <c r="O2468" t="s">
        <v>170</v>
      </c>
      <c r="P2468" t="s">
        <v>170</v>
      </c>
      <c r="Q2468">
        <v>1</v>
      </c>
      <c r="W2468">
        <v>0</v>
      </c>
      <c r="X2468">
        <v>-667794164</v>
      </c>
      <c r="Y2468">
        <v>0.31</v>
      </c>
      <c r="AA2468">
        <v>100.04</v>
      </c>
      <c r="AB2468">
        <v>0</v>
      </c>
      <c r="AC2468">
        <v>0</v>
      </c>
      <c r="AD2468">
        <v>0</v>
      </c>
      <c r="AE2468">
        <v>30.5</v>
      </c>
      <c r="AF2468">
        <v>0</v>
      </c>
      <c r="AG2468">
        <v>0</v>
      </c>
      <c r="AH2468">
        <v>0</v>
      </c>
      <c r="AI2468">
        <v>3.28</v>
      </c>
      <c r="AJ2468">
        <v>1</v>
      </c>
      <c r="AK2468">
        <v>1</v>
      </c>
      <c r="AL2468">
        <v>1</v>
      </c>
      <c r="AN2468">
        <v>0</v>
      </c>
      <c r="AO2468">
        <v>1</v>
      </c>
      <c r="AP2468">
        <v>0</v>
      </c>
      <c r="AQ2468">
        <v>0</v>
      </c>
      <c r="AR2468">
        <v>0</v>
      </c>
      <c r="AS2468" t="s">
        <v>3</v>
      </c>
      <c r="AT2468">
        <v>0.31</v>
      </c>
      <c r="AU2468" t="s">
        <v>3</v>
      </c>
      <c r="AV2468">
        <v>0</v>
      </c>
      <c r="AW2468">
        <v>2</v>
      </c>
      <c r="AX2468">
        <v>35814864</v>
      </c>
      <c r="AY2468">
        <v>1</v>
      </c>
      <c r="AZ2468">
        <v>0</v>
      </c>
      <c r="BA2468">
        <v>2439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0</v>
      </c>
      <c r="BL2468">
        <v>0</v>
      </c>
      <c r="BM2468">
        <v>0</v>
      </c>
      <c r="BN2468">
        <v>0</v>
      </c>
      <c r="BO2468">
        <v>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CX2468">
        <f>Y2468*Source!I2395</f>
        <v>6.1999999999999998E-3</v>
      </c>
      <c r="CY2468">
        <f>AA2468</f>
        <v>100.04</v>
      </c>
      <c r="CZ2468">
        <f>AE2468</f>
        <v>30.5</v>
      </c>
      <c r="DA2468">
        <f>AI2468</f>
        <v>3.28</v>
      </c>
      <c r="DB2468">
        <f t="shared" si="414"/>
        <v>9.4600000000000009</v>
      </c>
      <c r="DC2468">
        <f t="shared" si="415"/>
        <v>0</v>
      </c>
    </row>
    <row r="2469" spans="1:107">
      <c r="A2469">
        <f>ROW(Source!A2395)</f>
        <v>2395</v>
      </c>
      <c r="B2469">
        <v>35806607</v>
      </c>
      <c r="C2469">
        <v>35814847</v>
      </c>
      <c r="D2469">
        <v>29114470</v>
      </c>
      <c r="E2469">
        <v>1</v>
      </c>
      <c r="F2469">
        <v>1</v>
      </c>
      <c r="G2469">
        <v>1</v>
      </c>
      <c r="H2469">
        <v>3</v>
      </c>
      <c r="I2469" t="s">
        <v>350</v>
      </c>
      <c r="J2469" t="s">
        <v>352</v>
      </c>
      <c r="K2469" t="s">
        <v>351</v>
      </c>
      <c r="L2469">
        <v>1355</v>
      </c>
      <c r="N2469">
        <v>1010</v>
      </c>
      <c r="O2469" t="s">
        <v>61</v>
      </c>
      <c r="P2469" t="s">
        <v>61</v>
      </c>
      <c r="Q2469">
        <v>100</v>
      </c>
      <c r="W2469">
        <v>0</v>
      </c>
      <c r="X2469">
        <v>-228248654</v>
      </c>
      <c r="Y2469">
        <v>4.08</v>
      </c>
      <c r="AA2469">
        <v>55.19</v>
      </c>
      <c r="AB2469">
        <v>0</v>
      </c>
      <c r="AC2469">
        <v>0</v>
      </c>
      <c r="AD2469">
        <v>0</v>
      </c>
      <c r="AE2469">
        <v>86.24</v>
      </c>
      <c r="AF2469">
        <v>0</v>
      </c>
      <c r="AG2469">
        <v>0</v>
      </c>
      <c r="AH2469">
        <v>0</v>
      </c>
      <c r="AI2469">
        <v>0.64</v>
      </c>
      <c r="AJ2469">
        <v>1</v>
      </c>
      <c r="AK2469">
        <v>1</v>
      </c>
      <c r="AL2469">
        <v>1</v>
      </c>
      <c r="AN2469">
        <v>0</v>
      </c>
      <c r="AO2469">
        <v>1</v>
      </c>
      <c r="AP2469">
        <v>0</v>
      </c>
      <c r="AQ2469">
        <v>0</v>
      </c>
      <c r="AR2469">
        <v>0</v>
      </c>
      <c r="AS2469" t="s">
        <v>3</v>
      </c>
      <c r="AT2469">
        <v>4.08</v>
      </c>
      <c r="AU2469" t="s">
        <v>3</v>
      </c>
      <c r="AV2469">
        <v>0</v>
      </c>
      <c r="AW2469">
        <v>2</v>
      </c>
      <c r="AX2469">
        <v>35814865</v>
      </c>
      <c r="AY2469">
        <v>1</v>
      </c>
      <c r="AZ2469">
        <v>0</v>
      </c>
      <c r="BA2469">
        <v>2440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CX2469">
        <f>Y2469*Source!I2395</f>
        <v>8.1600000000000006E-2</v>
      </c>
      <c r="CY2469">
        <f>AA2469</f>
        <v>55.19</v>
      </c>
      <c r="CZ2469">
        <f>AE2469</f>
        <v>86.24</v>
      </c>
      <c r="DA2469">
        <f>AI2469</f>
        <v>0.64</v>
      </c>
      <c r="DB2469">
        <f t="shared" si="414"/>
        <v>351.86</v>
      </c>
      <c r="DC2469">
        <f t="shared" si="415"/>
        <v>0</v>
      </c>
    </row>
    <row r="2470" spans="1:107">
      <c r="A2470">
        <f>ROW(Source!A2395)</f>
        <v>2395</v>
      </c>
      <c r="B2470">
        <v>35806607</v>
      </c>
      <c r="C2470">
        <v>35814847</v>
      </c>
      <c r="D2470">
        <v>29164111</v>
      </c>
      <c r="E2470">
        <v>1</v>
      </c>
      <c r="F2470">
        <v>1</v>
      </c>
      <c r="G2470">
        <v>1</v>
      </c>
      <c r="H2470">
        <v>3</v>
      </c>
      <c r="I2470" t="s">
        <v>847</v>
      </c>
      <c r="J2470" t="s">
        <v>900</v>
      </c>
      <c r="K2470" t="s">
        <v>849</v>
      </c>
      <c r="L2470">
        <v>1355</v>
      </c>
      <c r="N2470">
        <v>1010</v>
      </c>
      <c r="O2470" t="s">
        <v>61</v>
      </c>
      <c r="P2470" t="s">
        <v>61</v>
      </c>
      <c r="Q2470">
        <v>100</v>
      </c>
      <c r="W2470">
        <v>0</v>
      </c>
      <c r="X2470">
        <v>-1689080274</v>
      </c>
      <c r="Y2470">
        <v>1.02</v>
      </c>
      <c r="AA2470">
        <v>783</v>
      </c>
      <c r="AB2470">
        <v>0</v>
      </c>
      <c r="AC2470">
        <v>0</v>
      </c>
      <c r="AD2470">
        <v>0</v>
      </c>
      <c r="AE2470">
        <v>100</v>
      </c>
      <c r="AF2470">
        <v>0</v>
      </c>
      <c r="AG2470">
        <v>0</v>
      </c>
      <c r="AH2470">
        <v>0</v>
      </c>
      <c r="AI2470">
        <v>7.83</v>
      </c>
      <c r="AJ2470">
        <v>1</v>
      </c>
      <c r="AK2470">
        <v>1</v>
      </c>
      <c r="AL2470">
        <v>1</v>
      </c>
      <c r="AN2470">
        <v>0</v>
      </c>
      <c r="AO2470">
        <v>1</v>
      </c>
      <c r="AP2470">
        <v>0</v>
      </c>
      <c r="AQ2470">
        <v>0</v>
      </c>
      <c r="AR2470">
        <v>0</v>
      </c>
      <c r="AS2470" t="s">
        <v>3</v>
      </c>
      <c r="AT2470">
        <v>1.02</v>
      </c>
      <c r="AU2470" t="s">
        <v>3</v>
      </c>
      <c r="AV2470">
        <v>0</v>
      </c>
      <c r="AW2470">
        <v>2</v>
      </c>
      <c r="AX2470">
        <v>35814866</v>
      </c>
      <c r="AY2470">
        <v>1</v>
      </c>
      <c r="AZ2470">
        <v>0</v>
      </c>
      <c r="BA2470">
        <v>2441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0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CX2470">
        <f>Y2470*Source!I2395</f>
        <v>2.0400000000000001E-2</v>
      </c>
      <c r="CY2470">
        <f>AA2470</f>
        <v>783</v>
      </c>
      <c r="CZ2470">
        <f>AE2470</f>
        <v>100</v>
      </c>
      <c r="DA2470">
        <f>AI2470</f>
        <v>7.83</v>
      </c>
      <c r="DB2470">
        <f t="shared" si="414"/>
        <v>102</v>
      </c>
      <c r="DC2470">
        <f t="shared" si="415"/>
        <v>0</v>
      </c>
    </row>
    <row r="2471" spans="1:107">
      <c r="A2471">
        <f>ROW(Source!A2395)</f>
        <v>2395</v>
      </c>
      <c r="B2471">
        <v>35806607</v>
      </c>
      <c r="C2471">
        <v>35814847</v>
      </c>
      <c r="D2471">
        <v>29171808</v>
      </c>
      <c r="E2471">
        <v>1</v>
      </c>
      <c r="F2471">
        <v>1</v>
      </c>
      <c r="G2471">
        <v>1</v>
      </c>
      <c r="H2471">
        <v>3</v>
      </c>
      <c r="I2471" t="s">
        <v>816</v>
      </c>
      <c r="J2471" t="s">
        <v>817</v>
      </c>
      <c r="K2471" t="s">
        <v>818</v>
      </c>
      <c r="L2471">
        <v>1374</v>
      </c>
      <c r="N2471">
        <v>1013</v>
      </c>
      <c r="O2471" t="s">
        <v>819</v>
      </c>
      <c r="P2471" t="s">
        <v>819</v>
      </c>
      <c r="Q2471">
        <v>1</v>
      </c>
      <c r="W2471">
        <v>0</v>
      </c>
      <c r="X2471">
        <v>-915781824</v>
      </c>
      <c r="Y2471">
        <v>14.83</v>
      </c>
      <c r="AA2471">
        <v>1</v>
      </c>
      <c r="AB2471">
        <v>0</v>
      </c>
      <c r="AC2471">
        <v>0</v>
      </c>
      <c r="AD2471">
        <v>0</v>
      </c>
      <c r="AE2471">
        <v>1</v>
      </c>
      <c r="AF2471">
        <v>0</v>
      </c>
      <c r="AG2471">
        <v>0</v>
      </c>
      <c r="AH2471">
        <v>0</v>
      </c>
      <c r="AI2471">
        <v>1</v>
      </c>
      <c r="AJ2471">
        <v>1</v>
      </c>
      <c r="AK2471">
        <v>1</v>
      </c>
      <c r="AL2471">
        <v>1</v>
      </c>
      <c r="AN2471">
        <v>0</v>
      </c>
      <c r="AO2471">
        <v>1</v>
      </c>
      <c r="AP2471">
        <v>0</v>
      </c>
      <c r="AQ2471">
        <v>0</v>
      </c>
      <c r="AR2471">
        <v>0</v>
      </c>
      <c r="AS2471" t="s">
        <v>3</v>
      </c>
      <c r="AT2471">
        <v>14.83</v>
      </c>
      <c r="AU2471" t="s">
        <v>3</v>
      </c>
      <c r="AV2471">
        <v>0</v>
      </c>
      <c r="AW2471">
        <v>2</v>
      </c>
      <c r="AX2471">
        <v>35814867</v>
      </c>
      <c r="AY2471">
        <v>1</v>
      </c>
      <c r="AZ2471">
        <v>0</v>
      </c>
      <c r="BA2471">
        <v>2442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CX2471">
        <f>Y2471*Source!I2395</f>
        <v>0.29660000000000003</v>
      </c>
      <c r="CY2471">
        <f>AA2471</f>
        <v>1</v>
      </c>
      <c r="CZ2471">
        <f>AE2471</f>
        <v>1</v>
      </c>
      <c r="DA2471">
        <f>AI2471</f>
        <v>1</v>
      </c>
      <c r="DB2471">
        <f t="shared" si="414"/>
        <v>14.83</v>
      </c>
      <c r="DC2471">
        <f t="shared" si="415"/>
        <v>0</v>
      </c>
    </row>
    <row r="2472" spans="1:107">
      <c r="A2472">
        <f>ROW(Source!A2396)</f>
        <v>2396</v>
      </c>
      <c r="B2472">
        <v>35806607</v>
      </c>
      <c r="C2472">
        <v>35814868</v>
      </c>
      <c r="D2472">
        <v>18408066</v>
      </c>
      <c r="E2472">
        <v>1</v>
      </c>
      <c r="F2472">
        <v>1</v>
      </c>
      <c r="G2472">
        <v>1</v>
      </c>
      <c r="H2472">
        <v>1</v>
      </c>
      <c r="I2472" t="s">
        <v>591</v>
      </c>
      <c r="J2472" t="s">
        <v>3</v>
      </c>
      <c r="K2472" t="s">
        <v>592</v>
      </c>
      <c r="L2472">
        <v>1369</v>
      </c>
      <c r="N2472">
        <v>1013</v>
      </c>
      <c r="O2472" t="s">
        <v>583</v>
      </c>
      <c r="P2472" t="s">
        <v>583</v>
      </c>
      <c r="Q2472">
        <v>1</v>
      </c>
      <c r="W2472">
        <v>0</v>
      </c>
      <c r="X2472">
        <v>-886480961</v>
      </c>
      <c r="Y2472">
        <v>179.3</v>
      </c>
      <c r="AA2472">
        <v>0</v>
      </c>
      <c r="AB2472">
        <v>0</v>
      </c>
      <c r="AC2472">
        <v>0</v>
      </c>
      <c r="AD2472">
        <v>266.14</v>
      </c>
      <c r="AE2472">
        <v>0</v>
      </c>
      <c r="AF2472">
        <v>0</v>
      </c>
      <c r="AG2472">
        <v>0</v>
      </c>
      <c r="AH2472">
        <v>266.14</v>
      </c>
      <c r="AI2472">
        <v>1</v>
      </c>
      <c r="AJ2472">
        <v>1</v>
      </c>
      <c r="AK2472">
        <v>1</v>
      </c>
      <c r="AL2472">
        <v>1</v>
      </c>
      <c r="AN2472">
        <v>0</v>
      </c>
      <c r="AO2472">
        <v>1</v>
      </c>
      <c r="AP2472">
        <v>0</v>
      </c>
      <c r="AQ2472">
        <v>0</v>
      </c>
      <c r="AR2472">
        <v>0</v>
      </c>
      <c r="AS2472" t="s">
        <v>3</v>
      </c>
      <c r="AT2472">
        <v>179.3</v>
      </c>
      <c r="AU2472" t="s">
        <v>3</v>
      </c>
      <c r="AV2472">
        <v>1</v>
      </c>
      <c r="AW2472">
        <v>2</v>
      </c>
      <c r="AX2472">
        <v>35814874</v>
      </c>
      <c r="AY2472">
        <v>2</v>
      </c>
      <c r="AZ2472">
        <v>131072</v>
      </c>
      <c r="BA2472">
        <v>2443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0</v>
      </c>
      <c r="BL2472">
        <v>0</v>
      </c>
      <c r="BM2472">
        <v>0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CX2472">
        <f>Y2472*Source!I2396</f>
        <v>14.344000000000001</v>
      </c>
      <c r="CY2472">
        <f>AD2472</f>
        <v>266.14</v>
      </c>
      <c r="CZ2472">
        <f>AH2472</f>
        <v>266.14</v>
      </c>
      <c r="DA2472">
        <f>AL2472</f>
        <v>1</v>
      </c>
      <c r="DB2472">
        <f t="shared" si="414"/>
        <v>47718.9</v>
      </c>
      <c r="DC2472">
        <f t="shared" si="415"/>
        <v>0</v>
      </c>
    </row>
    <row r="2473" spans="1:107">
      <c r="A2473">
        <f>ROW(Source!A2396)</f>
        <v>2396</v>
      </c>
      <c r="B2473">
        <v>35806607</v>
      </c>
      <c r="C2473">
        <v>35814868</v>
      </c>
      <c r="D2473">
        <v>121548</v>
      </c>
      <c r="E2473">
        <v>1</v>
      </c>
      <c r="F2473">
        <v>1</v>
      </c>
      <c r="G2473">
        <v>1</v>
      </c>
      <c r="H2473">
        <v>1</v>
      </c>
      <c r="I2473" t="s">
        <v>34</v>
      </c>
      <c r="J2473" t="s">
        <v>3</v>
      </c>
      <c r="K2473" t="s">
        <v>584</v>
      </c>
      <c r="L2473">
        <v>608254</v>
      </c>
      <c r="N2473">
        <v>1013</v>
      </c>
      <c r="O2473" t="s">
        <v>585</v>
      </c>
      <c r="P2473" t="s">
        <v>585</v>
      </c>
      <c r="Q2473">
        <v>1</v>
      </c>
      <c r="W2473">
        <v>0</v>
      </c>
      <c r="X2473">
        <v>-185737400</v>
      </c>
      <c r="Y2473">
        <v>3.97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1</v>
      </c>
      <c r="AJ2473">
        <v>1</v>
      </c>
      <c r="AK2473">
        <v>1</v>
      </c>
      <c r="AL2473">
        <v>1</v>
      </c>
      <c r="AN2473">
        <v>0</v>
      </c>
      <c r="AO2473">
        <v>1</v>
      </c>
      <c r="AP2473">
        <v>0</v>
      </c>
      <c r="AQ2473">
        <v>0</v>
      </c>
      <c r="AR2473">
        <v>0</v>
      </c>
      <c r="AS2473" t="s">
        <v>3</v>
      </c>
      <c r="AT2473">
        <v>3.97</v>
      </c>
      <c r="AU2473" t="s">
        <v>3</v>
      </c>
      <c r="AV2473">
        <v>2</v>
      </c>
      <c r="AW2473">
        <v>2</v>
      </c>
      <c r="AX2473">
        <v>35814875</v>
      </c>
      <c r="AY2473">
        <v>1</v>
      </c>
      <c r="AZ2473">
        <v>0</v>
      </c>
      <c r="BA2473">
        <v>2444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0</v>
      </c>
      <c r="BL2473">
        <v>0</v>
      </c>
      <c r="BM2473">
        <v>0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CX2473">
        <f>Y2473*Source!I2396</f>
        <v>0.31760000000000005</v>
      </c>
      <c r="CY2473">
        <f>AD2473</f>
        <v>0</v>
      </c>
      <c r="CZ2473">
        <f>AH2473</f>
        <v>0</v>
      </c>
      <c r="DA2473">
        <f>AL2473</f>
        <v>1</v>
      </c>
      <c r="DB2473">
        <f t="shared" si="414"/>
        <v>0</v>
      </c>
      <c r="DC2473">
        <f t="shared" si="415"/>
        <v>0</v>
      </c>
    </row>
    <row r="2474" spans="1:107">
      <c r="A2474">
        <f>ROW(Source!A2396)</f>
        <v>2396</v>
      </c>
      <c r="B2474">
        <v>35806607</v>
      </c>
      <c r="C2474">
        <v>35814868</v>
      </c>
      <c r="D2474">
        <v>29172710</v>
      </c>
      <c r="E2474">
        <v>1</v>
      </c>
      <c r="F2474">
        <v>1</v>
      </c>
      <c r="G2474">
        <v>1</v>
      </c>
      <c r="H2474">
        <v>2</v>
      </c>
      <c r="I2474" t="s">
        <v>593</v>
      </c>
      <c r="J2474" t="s">
        <v>594</v>
      </c>
      <c r="K2474" t="s">
        <v>595</v>
      </c>
      <c r="L2474">
        <v>1368</v>
      </c>
      <c r="N2474">
        <v>1011</v>
      </c>
      <c r="O2474" t="s">
        <v>589</v>
      </c>
      <c r="P2474" t="s">
        <v>589</v>
      </c>
      <c r="Q2474">
        <v>1</v>
      </c>
      <c r="W2474">
        <v>0</v>
      </c>
      <c r="X2474">
        <v>-1676841219</v>
      </c>
      <c r="Y2474">
        <v>3.97</v>
      </c>
      <c r="AA2474">
        <v>0</v>
      </c>
      <c r="AB2474">
        <v>539.16</v>
      </c>
      <c r="AC2474">
        <v>333.79</v>
      </c>
      <c r="AD2474">
        <v>0</v>
      </c>
      <c r="AE2474">
        <v>0</v>
      </c>
      <c r="AF2474">
        <v>46.56</v>
      </c>
      <c r="AG2474">
        <v>10.06</v>
      </c>
      <c r="AH2474">
        <v>0</v>
      </c>
      <c r="AI2474">
        <v>1</v>
      </c>
      <c r="AJ2474">
        <v>11.58</v>
      </c>
      <c r="AK2474">
        <v>33.18</v>
      </c>
      <c r="AL2474">
        <v>1</v>
      </c>
      <c r="AN2474">
        <v>0</v>
      </c>
      <c r="AO2474">
        <v>1</v>
      </c>
      <c r="AP2474">
        <v>0</v>
      </c>
      <c r="AQ2474">
        <v>0</v>
      </c>
      <c r="AR2474">
        <v>0</v>
      </c>
      <c r="AS2474" t="s">
        <v>3</v>
      </c>
      <c r="AT2474">
        <v>3.97</v>
      </c>
      <c r="AU2474" t="s">
        <v>3</v>
      </c>
      <c r="AV2474">
        <v>0</v>
      </c>
      <c r="AW2474">
        <v>2</v>
      </c>
      <c r="AX2474">
        <v>35814876</v>
      </c>
      <c r="AY2474">
        <v>1</v>
      </c>
      <c r="AZ2474">
        <v>0</v>
      </c>
      <c r="BA2474">
        <v>2445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CX2474">
        <f>Y2474*Source!I2396</f>
        <v>0.31760000000000005</v>
      </c>
      <c r="CY2474">
        <f>AB2474</f>
        <v>539.16</v>
      </c>
      <c r="CZ2474">
        <f>AF2474</f>
        <v>46.56</v>
      </c>
      <c r="DA2474">
        <f>AJ2474</f>
        <v>11.58</v>
      </c>
      <c r="DB2474">
        <f t="shared" si="414"/>
        <v>184.84</v>
      </c>
      <c r="DC2474">
        <f t="shared" si="415"/>
        <v>39.94</v>
      </c>
    </row>
    <row r="2475" spans="1:107">
      <c r="A2475">
        <f>ROW(Source!A2396)</f>
        <v>2396</v>
      </c>
      <c r="B2475">
        <v>35806607</v>
      </c>
      <c r="C2475">
        <v>35814868</v>
      </c>
      <c r="D2475">
        <v>29174533</v>
      </c>
      <c r="E2475">
        <v>1</v>
      </c>
      <c r="F2475">
        <v>1</v>
      </c>
      <c r="G2475">
        <v>1</v>
      </c>
      <c r="H2475">
        <v>2</v>
      </c>
      <c r="I2475" t="s">
        <v>596</v>
      </c>
      <c r="J2475" t="s">
        <v>597</v>
      </c>
      <c r="K2475" t="s">
        <v>598</v>
      </c>
      <c r="L2475">
        <v>1368</v>
      </c>
      <c r="N2475">
        <v>1011</v>
      </c>
      <c r="O2475" t="s">
        <v>589</v>
      </c>
      <c r="P2475" t="s">
        <v>589</v>
      </c>
      <c r="Q2475">
        <v>1</v>
      </c>
      <c r="W2475">
        <v>0</v>
      </c>
      <c r="X2475">
        <v>1235896746</v>
      </c>
      <c r="Y2475">
        <v>7.93</v>
      </c>
      <c r="AA2475">
        <v>0</v>
      </c>
      <c r="AB2475">
        <v>5.0599999999999996</v>
      </c>
      <c r="AC2475">
        <v>0</v>
      </c>
      <c r="AD2475">
        <v>0</v>
      </c>
      <c r="AE2475">
        <v>0</v>
      </c>
      <c r="AF2475">
        <v>1.53</v>
      </c>
      <c r="AG2475">
        <v>0</v>
      </c>
      <c r="AH2475">
        <v>0</v>
      </c>
      <c r="AI2475">
        <v>1</v>
      </c>
      <c r="AJ2475">
        <v>3.31</v>
      </c>
      <c r="AK2475">
        <v>33.18</v>
      </c>
      <c r="AL2475">
        <v>1</v>
      </c>
      <c r="AN2475">
        <v>0</v>
      </c>
      <c r="AO2475">
        <v>1</v>
      </c>
      <c r="AP2475">
        <v>0</v>
      </c>
      <c r="AQ2475">
        <v>0</v>
      </c>
      <c r="AR2475">
        <v>0</v>
      </c>
      <c r="AS2475" t="s">
        <v>3</v>
      </c>
      <c r="AT2475">
        <v>7.93</v>
      </c>
      <c r="AU2475" t="s">
        <v>3</v>
      </c>
      <c r="AV2475">
        <v>0</v>
      </c>
      <c r="AW2475">
        <v>2</v>
      </c>
      <c r="AX2475">
        <v>35814877</v>
      </c>
      <c r="AY2475">
        <v>1</v>
      </c>
      <c r="AZ2475">
        <v>0</v>
      </c>
      <c r="BA2475">
        <v>2446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CX2475">
        <f>Y2475*Source!I2396</f>
        <v>0.63439999999999996</v>
      </c>
      <c r="CY2475">
        <f>AB2475</f>
        <v>5.0599999999999996</v>
      </c>
      <c r="CZ2475">
        <f>AF2475</f>
        <v>1.53</v>
      </c>
      <c r="DA2475">
        <f>AJ2475</f>
        <v>3.31</v>
      </c>
      <c r="DB2475">
        <f t="shared" si="414"/>
        <v>12.13</v>
      </c>
      <c r="DC2475">
        <f t="shared" si="415"/>
        <v>0</v>
      </c>
    </row>
    <row r="2476" spans="1:107">
      <c r="A2476">
        <f>ROW(Source!A2396)</f>
        <v>2396</v>
      </c>
      <c r="B2476">
        <v>35806607</v>
      </c>
      <c r="C2476">
        <v>35814868</v>
      </c>
      <c r="D2476">
        <v>29164349</v>
      </c>
      <c r="E2476">
        <v>1</v>
      </c>
      <c r="F2476">
        <v>1</v>
      </c>
      <c r="G2476">
        <v>1</v>
      </c>
      <c r="H2476">
        <v>3</v>
      </c>
      <c r="I2476" t="s">
        <v>27</v>
      </c>
      <c r="J2476" t="s">
        <v>30</v>
      </c>
      <c r="K2476" t="s">
        <v>28</v>
      </c>
      <c r="L2476">
        <v>1348</v>
      </c>
      <c r="N2476">
        <v>1009</v>
      </c>
      <c r="O2476" t="s">
        <v>29</v>
      </c>
      <c r="P2476" t="s">
        <v>29</v>
      </c>
      <c r="Q2476">
        <v>1000</v>
      </c>
      <c r="W2476">
        <v>0</v>
      </c>
      <c r="X2476">
        <v>-304821490</v>
      </c>
      <c r="Y2476">
        <v>10.5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1</v>
      </c>
      <c r="AJ2476">
        <v>1</v>
      </c>
      <c r="AK2476">
        <v>1</v>
      </c>
      <c r="AL2476">
        <v>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 t="s">
        <v>3</v>
      </c>
      <c r="AT2476">
        <v>10.5</v>
      </c>
      <c r="AU2476" t="s">
        <v>3</v>
      </c>
      <c r="AV2476">
        <v>0</v>
      </c>
      <c r="AW2476">
        <v>2</v>
      </c>
      <c r="AX2476">
        <v>35814878</v>
      </c>
      <c r="AY2476">
        <v>1</v>
      </c>
      <c r="AZ2476">
        <v>0</v>
      </c>
      <c r="BA2476">
        <v>2447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0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CX2476">
        <f>Y2476*Source!I2396</f>
        <v>0.84</v>
      </c>
      <c r="CY2476">
        <f>AA2476</f>
        <v>0</v>
      </c>
      <c r="CZ2476">
        <f>AE2476</f>
        <v>0</v>
      </c>
      <c r="DA2476">
        <f>AI2476</f>
        <v>1</v>
      </c>
      <c r="DB2476">
        <f t="shared" si="414"/>
        <v>0</v>
      </c>
      <c r="DC2476">
        <f t="shared" si="415"/>
        <v>0</v>
      </c>
    </row>
    <row r="2477" spans="1:107">
      <c r="A2477">
        <f>ROW(Source!A2398)</f>
        <v>2398</v>
      </c>
      <c r="B2477">
        <v>35806607</v>
      </c>
      <c r="C2477">
        <v>35814880</v>
      </c>
      <c r="D2477">
        <v>18407150</v>
      </c>
      <c r="E2477">
        <v>1</v>
      </c>
      <c r="F2477">
        <v>1</v>
      </c>
      <c r="G2477">
        <v>1</v>
      </c>
      <c r="H2477">
        <v>1</v>
      </c>
      <c r="I2477" t="s">
        <v>599</v>
      </c>
      <c r="J2477" t="s">
        <v>3</v>
      </c>
      <c r="K2477" t="s">
        <v>600</v>
      </c>
      <c r="L2477">
        <v>1369</v>
      </c>
      <c r="N2477">
        <v>1013</v>
      </c>
      <c r="O2477" t="s">
        <v>583</v>
      </c>
      <c r="P2477" t="s">
        <v>583</v>
      </c>
      <c r="Q2477">
        <v>1</v>
      </c>
      <c r="W2477">
        <v>0</v>
      </c>
      <c r="X2477">
        <v>-931037793</v>
      </c>
      <c r="Y2477">
        <v>63.84</v>
      </c>
      <c r="AA2477">
        <v>0</v>
      </c>
      <c r="AB2477">
        <v>0</v>
      </c>
      <c r="AC2477">
        <v>0</v>
      </c>
      <c r="AD2477">
        <v>283.07</v>
      </c>
      <c r="AE2477">
        <v>0</v>
      </c>
      <c r="AF2477">
        <v>0</v>
      </c>
      <c r="AG2477">
        <v>0</v>
      </c>
      <c r="AH2477">
        <v>283.07</v>
      </c>
      <c r="AI2477">
        <v>1</v>
      </c>
      <c r="AJ2477">
        <v>1</v>
      </c>
      <c r="AK2477">
        <v>1</v>
      </c>
      <c r="AL2477">
        <v>1</v>
      </c>
      <c r="AN2477">
        <v>0</v>
      </c>
      <c r="AO2477">
        <v>1</v>
      </c>
      <c r="AP2477">
        <v>0</v>
      </c>
      <c r="AQ2477">
        <v>0</v>
      </c>
      <c r="AR2477">
        <v>0</v>
      </c>
      <c r="AS2477" t="s">
        <v>3</v>
      </c>
      <c r="AT2477">
        <v>63.84</v>
      </c>
      <c r="AU2477" t="s">
        <v>3</v>
      </c>
      <c r="AV2477">
        <v>1</v>
      </c>
      <c r="AW2477">
        <v>2</v>
      </c>
      <c r="AX2477">
        <v>35814885</v>
      </c>
      <c r="AY2477">
        <v>2</v>
      </c>
      <c r="AZ2477">
        <v>131072</v>
      </c>
      <c r="BA2477">
        <v>2448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CX2477">
        <f>Y2477*Source!I2398</f>
        <v>0.63840000000000008</v>
      </c>
      <c r="CY2477">
        <f>AD2477</f>
        <v>283.07</v>
      </c>
      <c r="CZ2477">
        <f>AH2477</f>
        <v>283.07</v>
      </c>
      <c r="DA2477">
        <f>AL2477</f>
        <v>1</v>
      </c>
      <c r="DB2477">
        <f t="shared" si="414"/>
        <v>18071.189999999999</v>
      </c>
      <c r="DC2477">
        <f t="shared" si="415"/>
        <v>0</v>
      </c>
    </row>
    <row r="2478" spans="1:107">
      <c r="A2478">
        <f>ROW(Source!A2398)</f>
        <v>2398</v>
      </c>
      <c r="B2478">
        <v>35806607</v>
      </c>
      <c r="C2478">
        <v>35814880</v>
      </c>
      <c r="D2478">
        <v>121548</v>
      </c>
      <c r="E2478">
        <v>1</v>
      </c>
      <c r="F2478">
        <v>1</v>
      </c>
      <c r="G2478">
        <v>1</v>
      </c>
      <c r="H2478">
        <v>1</v>
      </c>
      <c r="I2478" t="s">
        <v>34</v>
      </c>
      <c r="J2478" t="s">
        <v>3</v>
      </c>
      <c r="K2478" t="s">
        <v>584</v>
      </c>
      <c r="L2478">
        <v>608254</v>
      </c>
      <c r="N2478">
        <v>1013</v>
      </c>
      <c r="O2478" t="s">
        <v>585</v>
      </c>
      <c r="P2478" t="s">
        <v>585</v>
      </c>
      <c r="Q2478">
        <v>1</v>
      </c>
      <c r="W2478">
        <v>0</v>
      </c>
      <c r="X2478">
        <v>-185737400</v>
      </c>
      <c r="Y2478">
        <v>0.28999999999999998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1</v>
      </c>
      <c r="AJ2478">
        <v>1</v>
      </c>
      <c r="AK2478">
        <v>1</v>
      </c>
      <c r="AL2478">
        <v>1</v>
      </c>
      <c r="AN2478">
        <v>0</v>
      </c>
      <c r="AO2478">
        <v>1</v>
      </c>
      <c r="AP2478">
        <v>0</v>
      </c>
      <c r="AQ2478">
        <v>0</v>
      </c>
      <c r="AR2478">
        <v>0</v>
      </c>
      <c r="AS2478" t="s">
        <v>3</v>
      </c>
      <c r="AT2478">
        <v>0.28999999999999998</v>
      </c>
      <c r="AU2478" t="s">
        <v>3</v>
      </c>
      <c r="AV2478">
        <v>2</v>
      </c>
      <c r="AW2478">
        <v>2</v>
      </c>
      <c r="AX2478">
        <v>35814886</v>
      </c>
      <c r="AY2478">
        <v>1</v>
      </c>
      <c r="AZ2478">
        <v>0</v>
      </c>
      <c r="BA2478">
        <v>2449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CX2478">
        <f>Y2478*Source!I2398</f>
        <v>2.8999999999999998E-3</v>
      </c>
      <c r="CY2478">
        <f>AD2478</f>
        <v>0</v>
      </c>
      <c r="CZ2478">
        <f>AH2478</f>
        <v>0</v>
      </c>
      <c r="DA2478">
        <f>AL2478</f>
        <v>1</v>
      </c>
      <c r="DB2478">
        <f t="shared" si="414"/>
        <v>0</v>
      </c>
      <c r="DC2478">
        <f t="shared" si="415"/>
        <v>0</v>
      </c>
    </row>
    <row r="2479" spans="1:107">
      <c r="A2479">
        <f>ROW(Source!A2398)</f>
        <v>2398</v>
      </c>
      <c r="B2479">
        <v>35806607</v>
      </c>
      <c r="C2479">
        <v>35814880</v>
      </c>
      <c r="D2479">
        <v>29172556</v>
      </c>
      <c r="E2479">
        <v>1</v>
      </c>
      <c r="F2479">
        <v>1</v>
      </c>
      <c r="G2479">
        <v>1</v>
      </c>
      <c r="H2479">
        <v>2</v>
      </c>
      <c r="I2479" t="s">
        <v>586</v>
      </c>
      <c r="J2479" t="s">
        <v>590</v>
      </c>
      <c r="K2479" t="s">
        <v>588</v>
      </c>
      <c r="L2479">
        <v>1368</v>
      </c>
      <c r="N2479">
        <v>1011</v>
      </c>
      <c r="O2479" t="s">
        <v>589</v>
      </c>
      <c r="P2479" t="s">
        <v>589</v>
      </c>
      <c r="Q2479">
        <v>1</v>
      </c>
      <c r="W2479">
        <v>0</v>
      </c>
      <c r="X2479">
        <v>-1302720870</v>
      </c>
      <c r="Y2479">
        <v>0.28999999999999998</v>
      </c>
      <c r="AA2479">
        <v>0</v>
      </c>
      <c r="AB2479">
        <v>466.71</v>
      </c>
      <c r="AC2479">
        <v>447.93</v>
      </c>
      <c r="AD2479">
        <v>0</v>
      </c>
      <c r="AE2479">
        <v>0</v>
      </c>
      <c r="AF2479">
        <v>31.26</v>
      </c>
      <c r="AG2479">
        <v>13.5</v>
      </c>
      <c r="AH2479">
        <v>0</v>
      </c>
      <c r="AI2479">
        <v>1</v>
      </c>
      <c r="AJ2479">
        <v>14.93</v>
      </c>
      <c r="AK2479">
        <v>33.18</v>
      </c>
      <c r="AL2479">
        <v>1</v>
      </c>
      <c r="AN2479">
        <v>0</v>
      </c>
      <c r="AO2479">
        <v>1</v>
      </c>
      <c r="AP2479">
        <v>0</v>
      </c>
      <c r="AQ2479">
        <v>0</v>
      </c>
      <c r="AR2479">
        <v>0</v>
      </c>
      <c r="AS2479" t="s">
        <v>3</v>
      </c>
      <c r="AT2479">
        <v>0.28999999999999998</v>
      </c>
      <c r="AU2479" t="s">
        <v>3</v>
      </c>
      <c r="AV2479">
        <v>0</v>
      </c>
      <c r="AW2479">
        <v>2</v>
      </c>
      <c r="AX2479">
        <v>35814887</v>
      </c>
      <c r="AY2479">
        <v>1</v>
      </c>
      <c r="AZ2479">
        <v>0</v>
      </c>
      <c r="BA2479">
        <v>2450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CX2479">
        <f>Y2479*Source!I2398</f>
        <v>2.8999999999999998E-3</v>
      </c>
      <c r="CY2479">
        <f>AB2479</f>
        <v>466.71</v>
      </c>
      <c r="CZ2479">
        <f>AF2479</f>
        <v>31.26</v>
      </c>
      <c r="DA2479">
        <f>AJ2479</f>
        <v>14.93</v>
      </c>
      <c r="DB2479">
        <f t="shared" si="414"/>
        <v>9.07</v>
      </c>
      <c r="DC2479">
        <f t="shared" si="415"/>
        <v>3.92</v>
      </c>
    </row>
    <row r="2480" spans="1:107">
      <c r="A2480">
        <f>ROW(Source!A2398)</f>
        <v>2398</v>
      </c>
      <c r="B2480">
        <v>35806607</v>
      </c>
      <c r="C2480">
        <v>35814880</v>
      </c>
      <c r="D2480">
        <v>29164350</v>
      </c>
      <c r="E2480">
        <v>1</v>
      </c>
      <c r="F2480">
        <v>1</v>
      </c>
      <c r="G2480">
        <v>1</v>
      </c>
      <c r="H2480">
        <v>3</v>
      </c>
      <c r="I2480" t="s">
        <v>425</v>
      </c>
      <c r="J2480" t="s">
        <v>427</v>
      </c>
      <c r="K2480" t="s">
        <v>426</v>
      </c>
      <c r="L2480">
        <v>1348</v>
      </c>
      <c r="N2480">
        <v>1009</v>
      </c>
      <c r="O2480" t="s">
        <v>29</v>
      </c>
      <c r="P2480" t="s">
        <v>29</v>
      </c>
      <c r="Q2480">
        <v>1000</v>
      </c>
      <c r="W2480">
        <v>0</v>
      </c>
      <c r="X2480">
        <v>1697669219</v>
      </c>
      <c r="Y2480">
        <v>2.65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1</v>
      </c>
      <c r="AJ2480">
        <v>1</v>
      </c>
      <c r="AK2480">
        <v>1</v>
      </c>
      <c r="AL2480">
        <v>1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 t="s">
        <v>3</v>
      </c>
      <c r="AT2480">
        <v>2.65</v>
      </c>
      <c r="AU2480" t="s">
        <v>3</v>
      </c>
      <c r="AV2480">
        <v>0</v>
      </c>
      <c r="AW2480">
        <v>2</v>
      </c>
      <c r="AX2480">
        <v>35814888</v>
      </c>
      <c r="AY2480">
        <v>1</v>
      </c>
      <c r="AZ2480">
        <v>0</v>
      </c>
      <c r="BA2480">
        <v>2451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CX2480">
        <f>Y2480*Source!I2398</f>
        <v>2.6499999999999999E-2</v>
      </c>
      <c r="CY2480">
        <f>AA2480</f>
        <v>0</v>
      </c>
      <c r="CZ2480">
        <f>AE2480</f>
        <v>0</v>
      </c>
      <c r="DA2480">
        <f>AI2480</f>
        <v>1</v>
      </c>
      <c r="DB2480">
        <f t="shared" si="414"/>
        <v>0</v>
      </c>
      <c r="DC2480">
        <f t="shared" si="415"/>
        <v>0</v>
      </c>
    </row>
    <row r="2481" spans="1:107">
      <c r="A2481">
        <f>ROW(Source!A2400)</f>
        <v>2400</v>
      </c>
      <c r="B2481">
        <v>35806607</v>
      </c>
      <c r="C2481">
        <v>35814890</v>
      </c>
      <c r="D2481">
        <v>18407150</v>
      </c>
      <c r="E2481">
        <v>1</v>
      </c>
      <c r="F2481">
        <v>1</v>
      </c>
      <c r="G2481">
        <v>1</v>
      </c>
      <c r="H2481">
        <v>1</v>
      </c>
      <c r="I2481" t="s">
        <v>599</v>
      </c>
      <c r="J2481" t="s">
        <v>3</v>
      </c>
      <c r="K2481" t="s">
        <v>600</v>
      </c>
      <c r="L2481">
        <v>1369</v>
      </c>
      <c r="N2481">
        <v>1013</v>
      </c>
      <c r="O2481" t="s">
        <v>583</v>
      </c>
      <c r="P2481" t="s">
        <v>583</v>
      </c>
      <c r="Q2481">
        <v>1</v>
      </c>
      <c r="W2481">
        <v>0</v>
      </c>
      <c r="X2481">
        <v>-931037793</v>
      </c>
      <c r="Y2481">
        <v>51.3</v>
      </c>
      <c r="AA2481">
        <v>0</v>
      </c>
      <c r="AB2481">
        <v>0</v>
      </c>
      <c r="AC2481">
        <v>0</v>
      </c>
      <c r="AD2481">
        <v>283.07</v>
      </c>
      <c r="AE2481">
        <v>0</v>
      </c>
      <c r="AF2481">
        <v>0</v>
      </c>
      <c r="AG2481">
        <v>0</v>
      </c>
      <c r="AH2481">
        <v>283.07</v>
      </c>
      <c r="AI2481">
        <v>1</v>
      </c>
      <c r="AJ2481">
        <v>1</v>
      </c>
      <c r="AK2481">
        <v>1</v>
      </c>
      <c r="AL2481">
        <v>1</v>
      </c>
      <c r="AN2481">
        <v>0</v>
      </c>
      <c r="AO2481">
        <v>1</v>
      </c>
      <c r="AP2481">
        <v>0</v>
      </c>
      <c r="AQ2481">
        <v>0</v>
      </c>
      <c r="AR2481">
        <v>0</v>
      </c>
      <c r="AS2481" t="s">
        <v>3</v>
      </c>
      <c r="AT2481">
        <v>51.3</v>
      </c>
      <c r="AU2481" t="s">
        <v>3</v>
      </c>
      <c r="AV2481">
        <v>1</v>
      </c>
      <c r="AW2481">
        <v>2</v>
      </c>
      <c r="AX2481">
        <v>35814895</v>
      </c>
      <c r="AY2481">
        <v>2</v>
      </c>
      <c r="AZ2481">
        <v>131072</v>
      </c>
      <c r="BA2481">
        <v>2452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CX2481">
        <f>Y2481*Source!I2400</f>
        <v>1.026</v>
      </c>
      <c r="CY2481">
        <f>AD2481</f>
        <v>283.07</v>
      </c>
      <c r="CZ2481">
        <f>AH2481</f>
        <v>283.07</v>
      </c>
      <c r="DA2481">
        <f>AL2481</f>
        <v>1</v>
      </c>
      <c r="DB2481">
        <f t="shared" si="414"/>
        <v>14521.49</v>
      </c>
      <c r="DC2481">
        <f t="shared" si="415"/>
        <v>0</v>
      </c>
    </row>
    <row r="2482" spans="1:107">
      <c r="A2482">
        <f>ROW(Source!A2400)</f>
        <v>2400</v>
      </c>
      <c r="B2482">
        <v>35806607</v>
      </c>
      <c r="C2482">
        <v>35814890</v>
      </c>
      <c r="D2482">
        <v>121548</v>
      </c>
      <c r="E2482">
        <v>1</v>
      </c>
      <c r="F2482">
        <v>1</v>
      </c>
      <c r="G2482">
        <v>1</v>
      </c>
      <c r="H2482">
        <v>1</v>
      </c>
      <c r="I2482" t="s">
        <v>34</v>
      </c>
      <c r="J2482" t="s">
        <v>3</v>
      </c>
      <c r="K2482" t="s">
        <v>584</v>
      </c>
      <c r="L2482">
        <v>608254</v>
      </c>
      <c r="N2482">
        <v>1013</v>
      </c>
      <c r="O2482" t="s">
        <v>585</v>
      </c>
      <c r="P2482" t="s">
        <v>585</v>
      </c>
      <c r="Q2482">
        <v>1</v>
      </c>
      <c r="W2482">
        <v>0</v>
      </c>
      <c r="X2482">
        <v>-185737400</v>
      </c>
      <c r="Y2482">
        <v>0.26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1</v>
      </c>
      <c r="AJ2482">
        <v>1</v>
      </c>
      <c r="AK2482">
        <v>1</v>
      </c>
      <c r="AL2482">
        <v>1</v>
      </c>
      <c r="AN2482">
        <v>0</v>
      </c>
      <c r="AO2482">
        <v>1</v>
      </c>
      <c r="AP2482">
        <v>0</v>
      </c>
      <c r="AQ2482">
        <v>0</v>
      </c>
      <c r="AR2482">
        <v>0</v>
      </c>
      <c r="AS2482" t="s">
        <v>3</v>
      </c>
      <c r="AT2482">
        <v>0.26</v>
      </c>
      <c r="AU2482" t="s">
        <v>3</v>
      </c>
      <c r="AV2482">
        <v>2</v>
      </c>
      <c r="AW2482">
        <v>2</v>
      </c>
      <c r="AX2482">
        <v>35814896</v>
      </c>
      <c r="AY2482">
        <v>1</v>
      </c>
      <c r="AZ2482">
        <v>0</v>
      </c>
      <c r="BA2482">
        <v>2453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CX2482">
        <f>Y2482*Source!I2400</f>
        <v>5.2000000000000006E-3</v>
      </c>
      <c r="CY2482">
        <f>AD2482</f>
        <v>0</v>
      </c>
      <c r="CZ2482">
        <f>AH2482</f>
        <v>0</v>
      </c>
      <c r="DA2482">
        <f>AL2482</f>
        <v>1</v>
      </c>
      <c r="DB2482">
        <f t="shared" si="414"/>
        <v>0</v>
      </c>
      <c r="DC2482">
        <f t="shared" si="415"/>
        <v>0</v>
      </c>
    </row>
    <row r="2483" spans="1:107">
      <c r="A2483">
        <f>ROW(Source!A2400)</f>
        <v>2400</v>
      </c>
      <c r="B2483">
        <v>35806607</v>
      </c>
      <c r="C2483">
        <v>35814890</v>
      </c>
      <c r="D2483">
        <v>29172556</v>
      </c>
      <c r="E2483">
        <v>1</v>
      </c>
      <c r="F2483">
        <v>1</v>
      </c>
      <c r="G2483">
        <v>1</v>
      </c>
      <c r="H2483">
        <v>2</v>
      </c>
      <c r="I2483" t="s">
        <v>586</v>
      </c>
      <c r="J2483" t="s">
        <v>590</v>
      </c>
      <c r="K2483" t="s">
        <v>588</v>
      </c>
      <c r="L2483">
        <v>1368</v>
      </c>
      <c r="N2483">
        <v>1011</v>
      </c>
      <c r="O2483" t="s">
        <v>589</v>
      </c>
      <c r="P2483" t="s">
        <v>589</v>
      </c>
      <c r="Q2483">
        <v>1</v>
      </c>
      <c r="W2483">
        <v>0</v>
      </c>
      <c r="X2483">
        <v>-1302720870</v>
      </c>
      <c r="Y2483">
        <v>0.26</v>
      </c>
      <c r="AA2483">
        <v>0</v>
      </c>
      <c r="AB2483">
        <v>466.71</v>
      </c>
      <c r="AC2483">
        <v>447.93</v>
      </c>
      <c r="AD2483">
        <v>0</v>
      </c>
      <c r="AE2483">
        <v>0</v>
      </c>
      <c r="AF2483">
        <v>31.26</v>
      </c>
      <c r="AG2483">
        <v>13.5</v>
      </c>
      <c r="AH2483">
        <v>0</v>
      </c>
      <c r="AI2483">
        <v>1</v>
      </c>
      <c r="AJ2483">
        <v>14.93</v>
      </c>
      <c r="AK2483">
        <v>33.18</v>
      </c>
      <c r="AL2483">
        <v>1</v>
      </c>
      <c r="AN2483">
        <v>0</v>
      </c>
      <c r="AO2483">
        <v>1</v>
      </c>
      <c r="AP2483">
        <v>0</v>
      </c>
      <c r="AQ2483">
        <v>0</v>
      </c>
      <c r="AR2483">
        <v>0</v>
      </c>
      <c r="AS2483" t="s">
        <v>3</v>
      </c>
      <c r="AT2483">
        <v>0.26</v>
      </c>
      <c r="AU2483" t="s">
        <v>3</v>
      </c>
      <c r="AV2483">
        <v>0</v>
      </c>
      <c r="AW2483">
        <v>2</v>
      </c>
      <c r="AX2483">
        <v>35814897</v>
      </c>
      <c r="AY2483">
        <v>1</v>
      </c>
      <c r="AZ2483">
        <v>0</v>
      </c>
      <c r="BA2483">
        <v>2454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CX2483">
        <f>Y2483*Source!I2400</f>
        <v>5.2000000000000006E-3</v>
      </c>
      <c r="CY2483">
        <f>AB2483</f>
        <v>466.71</v>
      </c>
      <c r="CZ2483">
        <f>AF2483</f>
        <v>31.26</v>
      </c>
      <c r="DA2483">
        <f>AJ2483</f>
        <v>14.93</v>
      </c>
      <c r="DB2483">
        <f t="shared" si="414"/>
        <v>8.1300000000000008</v>
      </c>
      <c r="DC2483">
        <f t="shared" si="415"/>
        <v>3.51</v>
      </c>
    </row>
    <row r="2484" spans="1:107">
      <c r="A2484">
        <f>ROW(Source!A2400)</f>
        <v>2400</v>
      </c>
      <c r="B2484">
        <v>35806607</v>
      </c>
      <c r="C2484">
        <v>35814890</v>
      </c>
      <c r="D2484">
        <v>29164350</v>
      </c>
      <c r="E2484">
        <v>1</v>
      </c>
      <c r="F2484">
        <v>1</v>
      </c>
      <c r="G2484">
        <v>1</v>
      </c>
      <c r="H2484">
        <v>3</v>
      </c>
      <c r="I2484" t="s">
        <v>425</v>
      </c>
      <c r="J2484" t="s">
        <v>427</v>
      </c>
      <c r="K2484" t="s">
        <v>426</v>
      </c>
      <c r="L2484">
        <v>1348</v>
      </c>
      <c r="N2484">
        <v>1009</v>
      </c>
      <c r="O2484" t="s">
        <v>29</v>
      </c>
      <c r="P2484" t="s">
        <v>29</v>
      </c>
      <c r="Q2484">
        <v>1000</v>
      </c>
      <c r="W2484">
        <v>0</v>
      </c>
      <c r="X2484">
        <v>1697669219</v>
      </c>
      <c r="Y2484">
        <v>1.82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1</v>
      </c>
      <c r="AJ2484">
        <v>1</v>
      </c>
      <c r="AK2484">
        <v>1</v>
      </c>
      <c r="AL2484">
        <v>1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 t="s">
        <v>3</v>
      </c>
      <c r="AT2484">
        <v>1.82</v>
      </c>
      <c r="AU2484" t="s">
        <v>3</v>
      </c>
      <c r="AV2484">
        <v>0</v>
      </c>
      <c r="AW2484">
        <v>2</v>
      </c>
      <c r="AX2484">
        <v>35814898</v>
      </c>
      <c r="AY2484">
        <v>1</v>
      </c>
      <c r="AZ2484">
        <v>0</v>
      </c>
      <c r="BA2484">
        <v>2455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CX2484">
        <f>Y2484*Source!I2400</f>
        <v>3.6400000000000002E-2</v>
      </c>
      <c r="CY2484">
        <f>AA2484</f>
        <v>0</v>
      </c>
      <c r="CZ2484">
        <f>AE2484</f>
        <v>0</v>
      </c>
      <c r="DA2484">
        <f>AI2484</f>
        <v>1</v>
      </c>
      <c r="DB2484">
        <f t="shared" si="414"/>
        <v>0</v>
      </c>
      <c r="DC2484">
        <f t="shared" si="415"/>
        <v>0</v>
      </c>
    </row>
    <row r="2485" spans="1:107">
      <c r="A2485">
        <f>ROW(Source!A2402)</f>
        <v>2402</v>
      </c>
      <c r="B2485">
        <v>35806607</v>
      </c>
      <c r="C2485">
        <v>35814900</v>
      </c>
      <c r="D2485">
        <v>18407150</v>
      </c>
      <c r="E2485">
        <v>1</v>
      </c>
      <c r="F2485">
        <v>1</v>
      </c>
      <c r="G2485">
        <v>1</v>
      </c>
      <c r="H2485">
        <v>1</v>
      </c>
      <c r="I2485" t="s">
        <v>599</v>
      </c>
      <c r="J2485" t="s">
        <v>3</v>
      </c>
      <c r="K2485" t="s">
        <v>600</v>
      </c>
      <c r="L2485">
        <v>1369</v>
      </c>
      <c r="N2485">
        <v>1013</v>
      </c>
      <c r="O2485" t="s">
        <v>583</v>
      </c>
      <c r="P2485" t="s">
        <v>583</v>
      </c>
      <c r="Q2485">
        <v>1</v>
      </c>
      <c r="W2485">
        <v>0</v>
      </c>
      <c r="X2485">
        <v>-931037793</v>
      </c>
      <c r="Y2485">
        <v>69.87</v>
      </c>
      <c r="AA2485">
        <v>0</v>
      </c>
      <c r="AB2485">
        <v>0</v>
      </c>
      <c r="AC2485">
        <v>0</v>
      </c>
      <c r="AD2485">
        <v>283.07</v>
      </c>
      <c r="AE2485">
        <v>0</v>
      </c>
      <c r="AF2485">
        <v>0</v>
      </c>
      <c r="AG2485">
        <v>0</v>
      </c>
      <c r="AH2485">
        <v>283.07</v>
      </c>
      <c r="AI2485">
        <v>1</v>
      </c>
      <c r="AJ2485">
        <v>1</v>
      </c>
      <c r="AK2485">
        <v>1</v>
      </c>
      <c r="AL2485">
        <v>1</v>
      </c>
      <c r="AN2485">
        <v>0</v>
      </c>
      <c r="AO2485">
        <v>1</v>
      </c>
      <c r="AP2485">
        <v>0</v>
      </c>
      <c r="AQ2485">
        <v>0</v>
      </c>
      <c r="AR2485">
        <v>0</v>
      </c>
      <c r="AS2485" t="s">
        <v>3</v>
      </c>
      <c r="AT2485">
        <v>69.87</v>
      </c>
      <c r="AU2485" t="s">
        <v>3</v>
      </c>
      <c r="AV2485">
        <v>1</v>
      </c>
      <c r="AW2485">
        <v>2</v>
      </c>
      <c r="AX2485">
        <v>35814905</v>
      </c>
      <c r="AY2485">
        <v>2</v>
      </c>
      <c r="AZ2485">
        <v>131072</v>
      </c>
      <c r="BA2485">
        <v>2456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CX2485">
        <f>Y2485*Source!I2402</f>
        <v>10.480500000000001</v>
      </c>
      <c r="CY2485">
        <f>AD2485</f>
        <v>283.07</v>
      </c>
      <c r="CZ2485">
        <f>AH2485</f>
        <v>283.07</v>
      </c>
      <c r="DA2485">
        <f>AL2485</f>
        <v>1</v>
      </c>
      <c r="DB2485">
        <f t="shared" si="414"/>
        <v>19778.099999999999</v>
      </c>
      <c r="DC2485">
        <f t="shared" si="415"/>
        <v>0</v>
      </c>
    </row>
    <row r="2486" spans="1:107">
      <c r="A2486">
        <f>ROW(Source!A2402)</f>
        <v>2402</v>
      </c>
      <c r="B2486">
        <v>35806607</v>
      </c>
      <c r="C2486">
        <v>35814900</v>
      </c>
      <c r="D2486">
        <v>121548</v>
      </c>
      <c r="E2486">
        <v>1</v>
      </c>
      <c r="F2486">
        <v>1</v>
      </c>
      <c r="G2486">
        <v>1</v>
      </c>
      <c r="H2486">
        <v>1</v>
      </c>
      <c r="I2486" t="s">
        <v>34</v>
      </c>
      <c r="J2486" t="s">
        <v>3</v>
      </c>
      <c r="K2486" t="s">
        <v>584</v>
      </c>
      <c r="L2486">
        <v>608254</v>
      </c>
      <c r="N2486">
        <v>1013</v>
      </c>
      <c r="O2486" t="s">
        <v>585</v>
      </c>
      <c r="P2486" t="s">
        <v>585</v>
      </c>
      <c r="Q2486">
        <v>1</v>
      </c>
      <c r="W2486">
        <v>0</v>
      </c>
      <c r="X2486">
        <v>-185737400</v>
      </c>
      <c r="Y2486">
        <v>1.44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1</v>
      </c>
      <c r="AJ2486">
        <v>1</v>
      </c>
      <c r="AK2486">
        <v>1</v>
      </c>
      <c r="AL2486">
        <v>1</v>
      </c>
      <c r="AN2486">
        <v>0</v>
      </c>
      <c r="AO2486">
        <v>1</v>
      </c>
      <c r="AP2486">
        <v>0</v>
      </c>
      <c r="AQ2486">
        <v>0</v>
      </c>
      <c r="AR2486">
        <v>0</v>
      </c>
      <c r="AS2486" t="s">
        <v>3</v>
      </c>
      <c r="AT2486">
        <v>1.44</v>
      </c>
      <c r="AU2486" t="s">
        <v>3</v>
      </c>
      <c r="AV2486">
        <v>2</v>
      </c>
      <c r="AW2486">
        <v>2</v>
      </c>
      <c r="AX2486">
        <v>35814906</v>
      </c>
      <c r="AY2486">
        <v>1</v>
      </c>
      <c r="AZ2486">
        <v>0</v>
      </c>
      <c r="BA2486">
        <v>2457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0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CX2486">
        <f>Y2486*Source!I2402</f>
        <v>0.216</v>
      </c>
      <c r="CY2486">
        <f>AD2486</f>
        <v>0</v>
      </c>
      <c r="CZ2486">
        <f>AH2486</f>
        <v>0</v>
      </c>
      <c r="DA2486">
        <f>AL2486</f>
        <v>1</v>
      </c>
      <c r="DB2486">
        <f t="shared" si="414"/>
        <v>0</v>
      </c>
      <c r="DC2486">
        <f t="shared" si="415"/>
        <v>0</v>
      </c>
    </row>
    <row r="2487" spans="1:107">
      <c r="A2487">
        <f>ROW(Source!A2402)</f>
        <v>2402</v>
      </c>
      <c r="B2487">
        <v>35806607</v>
      </c>
      <c r="C2487">
        <v>35814900</v>
      </c>
      <c r="D2487">
        <v>29172556</v>
      </c>
      <c r="E2487">
        <v>1</v>
      </c>
      <c r="F2487">
        <v>1</v>
      </c>
      <c r="G2487">
        <v>1</v>
      </c>
      <c r="H2487">
        <v>2</v>
      </c>
      <c r="I2487" t="s">
        <v>586</v>
      </c>
      <c r="J2487" t="s">
        <v>590</v>
      </c>
      <c r="K2487" t="s">
        <v>588</v>
      </c>
      <c r="L2487">
        <v>1368</v>
      </c>
      <c r="N2487">
        <v>1011</v>
      </c>
      <c r="O2487" t="s">
        <v>589</v>
      </c>
      <c r="P2487" t="s">
        <v>589</v>
      </c>
      <c r="Q2487">
        <v>1</v>
      </c>
      <c r="W2487">
        <v>0</v>
      </c>
      <c r="X2487">
        <v>-1302720870</v>
      </c>
      <c r="Y2487">
        <v>1.44</v>
      </c>
      <c r="AA2487">
        <v>0</v>
      </c>
      <c r="AB2487">
        <v>466.71</v>
      </c>
      <c r="AC2487">
        <v>447.93</v>
      </c>
      <c r="AD2487">
        <v>0</v>
      </c>
      <c r="AE2487">
        <v>0</v>
      </c>
      <c r="AF2487">
        <v>31.26</v>
      </c>
      <c r="AG2487">
        <v>13.5</v>
      </c>
      <c r="AH2487">
        <v>0</v>
      </c>
      <c r="AI2487">
        <v>1</v>
      </c>
      <c r="AJ2487">
        <v>14.93</v>
      </c>
      <c r="AK2487">
        <v>33.18</v>
      </c>
      <c r="AL2487">
        <v>1</v>
      </c>
      <c r="AN2487">
        <v>0</v>
      </c>
      <c r="AO2487">
        <v>1</v>
      </c>
      <c r="AP2487">
        <v>0</v>
      </c>
      <c r="AQ2487">
        <v>0</v>
      </c>
      <c r="AR2487">
        <v>0</v>
      </c>
      <c r="AS2487" t="s">
        <v>3</v>
      </c>
      <c r="AT2487">
        <v>1.44</v>
      </c>
      <c r="AU2487" t="s">
        <v>3</v>
      </c>
      <c r="AV2487">
        <v>0</v>
      </c>
      <c r="AW2487">
        <v>2</v>
      </c>
      <c r="AX2487">
        <v>35814907</v>
      </c>
      <c r="AY2487">
        <v>1</v>
      </c>
      <c r="AZ2487">
        <v>0</v>
      </c>
      <c r="BA2487">
        <v>2458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0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0</v>
      </c>
      <c r="BS2487">
        <v>0</v>
      </c>
      <c r="BT2487">
        <v>0</v>
      </c>
      <c r="BU2487">
        <v>0</v>
      </c>
      <c r="BV2487">
        <v>0</v>
      </c>
      <c r="BW2487">
        <v>0</v>
      </c>
      <c r="CX2487">
        <f>Y2487*Source!I2402</f>
        <v>0.216</v>
      </c>
      <c r="CY2487">
        <f>AB2487</f>
        <v>466.71</v>
      </c>
      <c r="CZ2487">
        <f>AF2487</f>
        <v>31.26</v>
      </c>
      <c r="DA2487">
        <f>AJ2487</f>
        <v>14.93</v>
      </c>
      <c r="DB2487">
        <f t="shared" si="414"/>
        <v>45.01</v>
      </c>
      <c r="DC2487">
        <f t="shared" si="415"/>
        <v>19.440000000000001</v>
      </c>
    </row>
    <row r="2488" spans="1:107">
      <c r="A2488">
        <f>ROW(Source!A2402)</f>
        <v>2402</v>
      </c>
      <c r="B2488">
        <v>35806607</v>
      </c>
      <c r="C2488">
        <v>35814900</v>
      </c>
      <c r="D2488">
        <v>29164349</v>
      </c>
      <c r="E2488">
        <v>1</v>
      </c>
      <c r="F2488">
        <v>1</v>
      </c>
      <c r="G2488">
        <v>1</v>
      </c>
      <c r="H2488">
        <v>3</v>
      </c>
      <c r="I2488" t="s">
        <v>27</v>
      </c>
      <c r="J2488" t="s">
        <v>30</v>
      </c>
      <c r="K2488" t="s">
        <v>28</v>
      </c>
      <c r="L2488">
        <v>1348</v>
      </c>
      <c r="N2488">
        <v>1009</v>
      </c>
      <c r="O2488" t="s">
        <v>29</v>
      </c>
      <c r="P2488" t="s">
        <v>29</v>
      </c>
      <c r="Q2488">
        <v>1000</v>
      </c>
      <c r="W2488">
        <v>0</v>
      </c>
      <c r="X2488">
        <v>-304821490</v>
      </c>
      <c r="Y2488">
        <v>5.2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1</v>
      </c>
      <c r="AJ2488">
        <v>1</v>
      </c>
      <c r="AK2488">
        <v>1</v>
      </c>
      <c r="AL2488">
        <v>1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 t="s">
        <v>3</v>
      </c>
      <c r="AT2488">
        <v>5.2</v>
      </c>
      <c r="AU2488" t="s">
        <v>3</v>
      </c>
      <c r="AV2488">
        <v>0</v>
      </c>
      <c r="AW2488">
        <v>2</v>
      </c>
      <c r="AX2488">
        <v>35814908</v>
      </c>
      <c r="AY2488">
        <v>1</v>
      </c>
      <c r="AZ2488">
        <v>0</v>
      </c>
      <c r="BA2488">
        <v>2459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0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CX2488">
        <f>Y2488*Source!I2402</f>
        <v>0.78</v>
      </c>
      <c r="CY2488">
        <f>AA2488</f>
        <v>0</v>
      </c>
      <c r="CZ2488">
        <f>AE2488</f>
        <v>0</v>
      </c>
      <c r="DA2488">
        <f>AI2488</f>
        <v>1</v>
      </c>
      <c r="DB2488">
        <f t="shared" si="414"/>
        <v>0</v>
      </c>
      <c r="DC2488">
        <f t="shared" si="415"/>
        <v>0</v>
      </c>
    </row>
    <row r="2489" spans="1:107">
      <c r="A2489">
        <f>ROW(Source!A2404)</f>
        <v>2404</v>
      </c>
      <c r="B2489">
        <v>35806607</v>
      </c>
      <c r="C2489">
        <v>35814910</v>
      </c>
      <c r="D2489">
        <v>18407150</v>
      </c>
      <c r="E2489">
        <v>1</v>
      </c>
      <c r="F2489">
        <v>1</v>
      </c>
      <c r="G2489">
        <v>1</v>
      </c>
      <c r="H2489">
        <v>1</v>
      </c>
      <c r="I2489" t="s">
        <v>599</v>
      </c>
      <c r="J2489" t="s">
        <v>3</v>
      </c>
      <c r="K2489" t="s">
        <v>600</v>
      </c>
      <c r="L2489">
        <v>1369</v>
      </c>
      <c r="N2489">
        <v>1013</v>
      </c>
      <c r="O2489" t="s">
        <v>583</v>
      </c>
      <c r="P2489" t="s">
        <v>583</v>
      </c>
      <c r="Q2489">
        <v>1</v>
      </c>
      <c r="W2489">
        <v>0</v>
      </c>
      <c r="X2489">
        <v>-931037793</v>
      </c>
      <c r="Y2489">
        <v>0.9</v>
      </c>
      <c r="AA2489">
        <v>0</v>
      </c>
      <c r="AB2489">
        <v>0</v>
      </c>
      <c r="AC2489">
        <v>0</v>
      </c>
      <c r="AD2489">
        <v>283.07</v>
      </c>
      <c r="AE2489">
        <v>0</v>
      </c>
      <c r="AF2489">
        <v>0</v>
      </c>
      <c r="AG2489">
        <v>0</v>
      </c>
      <c r="AH2489">
        <v>283.07</v>
      </c>
      <c r="AI2489">
        <v>1</v>
      </c>
      <c r="AJ2489">
        <v>1</v>
      </c>
      <c r="AK2489">
        <v>1</v>
      </c>
      <c r="AL2489">
        <v>1</v>
      </c>
      <c r="AN2489">
        <v>0</v>
      </c>
      <c r="AO2489">
        <v>1</v>
      </c>
      <c r="AP2489">
        <v>0</v>
      </c>
      <c r="AQ2489">
        <v>0</v>
      </c>
      <c r="AR2489">
        <v>0</v>
      </c>
      <c r="AS2489" t="s">
        <v>3</v>
      </c>
      <c r="AT2489">
        <v>0.9</v>
      </c>
      <c r="AU2489" t="s">
        <v>3</v>
      </c>
      <c r="AV2489">
        <v>1</v>
      </c>
      <c r="AW2489">
        <v>2</v>
      </c>
      <c r="AX2489">
        <v>35814912</v>
      </c>
      <c r="AY2489">
        <v>2</v>
      </c>
      <c r="AZ2489">
        <v>131072</v>
      </c>
      <c r="BA2489">
        <v>2460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0</v>
      </c>
      <c r="BI2489">
        <v>0</v>
      </c>
      <c r="BJ2489">
        <v>0</v>
      </c>
      <c r="BK2489">
        <v>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0</v>
      </c>
      <c r="BS2489">
        <v>0</v>
      </c>
      <c r="BT2489">
        <v>0</v>
      </c>
      <c r="BU2489">
        <v>0</v>
      </c>
      <c r="BV2489">
        <v>0</v>
      </c>
      <c r="BW2489">
        <v>0</v>
      </c>
      <c r="CX2489">
        <f>Y2489*Source!I2404</f>
        <v>42.300000000000004</v>
      </c>
      <c r="CY2489">
        <f>AD2489</f>
        <v>283.07</v>
      </c>
      <c r="CZ2489">
        <f>AH2489</f>
        <v>283.07</v>
      </c>
      <c r="DA2489">
        <f>AL2489</f>
        <v>1</v>
      </c>
      <c r="DB2489">
        <f t="shared" si="414"/>
        <v>254.76</v>
      </c>
      <c r="DC2489">
        <f t="shared" si="415"/>
        <v>0</v>
      </c>
    </row>
    <row r="2490" spans="1:107">
      <c r="A2490">
        <f>ROW(Source!A2440)</f>
        <v>2440</v>
      </c>
      <c r="B2490">
        <v>35806607</v>
      </c>
      <c r="C2490">
        <v>35814913</v>
      </c>
      <c r="D2490">
        <v>18409661</v>
      </c>
      <c r="E2490">
        <v>1</v>
      </c>
      <c r="F2490">
        <v>1</v>
      </c>
      <c r="G2490">
        <v>1</v>
      </c>
      <c r="H2490">
        <v>1</v>
      </c>
      <c r="I2490" t="s">
        <v>925</v>
      </c>
      <c r="J2490" t="s">
        <v>3</v>
      </c>
      <c r="K2490" t="s">
        <v>926</v>
      </c>
      <c r="L2490">
        <v>1369</v>
      </c>
      <c r="N2490">
        <v>1013</v>
      </c>
      <c r="O2490" t="s">
        <v>583</v>
      </c>
      <c r="P2490" t="s">
        <v>583</v>
      </c>
      <c r="Q2490">
        <v>1</v>
      </c>
      <c r="W2490">
        <v>0</v>
      </c>
      <c r="X2490">
        <v>1989723076</v>
      </c>
      <c r="Y2490">
        <v>41.6875</v>
      </c>
      <c r="AA2490">
        <v>0</v>
      </c>
      <c r="AB2490">
        <v>0</v>
      </c>
      <c r="AC2490">
        <v>0</v>
      </c>
      <c r="AD2490">
        <v>286.72000000000003</v>
      </c>
      <c r="AE2490">
        <v>0</v>
      </c>
      <c r="AF2490">
        <v>0</v>
      </c>
      <c r="AG2490">
        <v>0</v>
      </c>
      <c r="AH2490">
        <v>286.72000000000003</v>
      </c>
      <c r="AI2490">
        <v>1</v>
      </c>
      <c r="AJ2490">
        <v>1</v>
      </c>
      <c r="AK2490">
        <v>1</v>
      </c>
      <c r="AL2490">
        <v>1</v>
      </c>
      <c r="AN2490">
        <v>0</v>
      </c>
      <c r="AO2490">
        <v>1</v>
      </c>
      <c r="AP2490">
        <v>1</v>
      </c>
      <c r="AQ2490">
        <v>0</v>
      </c>
      <c r="AR2490">
        <v>0</v>
      </c>
      <c r="AS2490" t="s">
        <v>3</v>
      </c>
      <c r="AT2490">
        <v>36.25</v>
      </c>
      <c r="AU2490" t="s">
        <v>144</v>
      </c>
      <c r="AV2490">
        <v>1</v>
      </c>
      <c r="AW2490">
        <v>2</v>
      </c>
      <c r="AX2490">
        <v>35814926</v>
      </c>
      <c r="AY2490">
        <v>2</v>
      </c>
      <c r="AZ2490">
        <v>131072</v>
      </c>
      <c r="BA2490">
        <v>2461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0</v>
      </c>
      <c r="BI2490">
        <v>0</v>
      </c>
      <c r="BJ2490">
        <v>0</v>
      </c>
      <c r="BK2490">
        <v>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CX2490">
        <f>Y2490*Source!I2440</f>
        <v>6.2531249999999998</v>
      </c>
      <c r="CY2490">
        <f>AD2490</f>
        <v>286.72000000000003</v>
      </c>
      <c r="CZ2490">
        <f>AH2490</f>
        <v>286.72000000000003</v>
      </c>
      <c r="DA2490">
        <f>AL2490</f>
        <v>1</v>
      </c>
      <c r="DB2490">
        <f>ROUND((ROUND(AT2490*CZ2490,2)*1.15),2)</f>
        <v>11952.64</v>
      </c>
      <c r="DC2490">
        <f>ROUND((ROUND(AT2490*AG2490,2)*1.15),2)</f>
        <v>0</v>
      </c>
    </row>
    <row r="2491" spans="1:107">
      <c r="A2491">
        <f>ROW(Source!A2440)</f>
        <v>2440</v>
      </c>
      <c r="B2491">
        <v>35806607</v>
      </c>
      <c r="C2491">
        <v>35814913</v>
      </c>
      <c r="D2491">
        <v>121548</v>
      </c>
      <c r="E2491">
        <v>1</v>
      </c>
      <c r="F2491">
        <v>1</v>
      </c>
      <c r="G2491">
        <v>1</v>
      </c>
      <c r="H2491">
        <v>1</v>
      </c>
      <c r="I2491" t="s">
        <v>34</v>
      </c>
      <c r="J2491" t="s">
        <v>3</v>
      </c>
      <c r="K2491" t="s">
        <v>584</v>
      </c>
      <c r="L2491">
        <v>608254</v>
      </c>
      <c r="N2491">
        <v>1013</v>
      </c>
      <c r="O2491" t="s">
        <v>585</v>
      </c>
      <c r="P2491" t="s">
        <v>585</v>
      </c>
      <c r="Q2491">
        <v>1</v>
      </c>
      <c r="W2491">
        <v>0</v>
      </c>
      <c r="X2491">
        <v>-185737400</v>
      </c>
      <c r="Y2491">
        <v>0.125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1</v>
      </c>
      <c r="AJ2491">
        <v>1</v>
      </c>
      <c r="AK2491">
        <v>1</v>
      </c>
      <c r="AL2491">
        <v>1</v>
      </c>
      <c r="AN2491">
        <v>0</v>
      </c>
      <c r="AO2491">
        <v>1</v>
      </c>
      <c r="AP2491">
        <v>1</v>
      </c>
      <c r="AQ2491">
        <v>0</v>
      </c>
      <c r="AR2491">
        <v>0</v>
      </c>
      <c r="AS2491" t="s">
        <v>3</v>
      </c>
      <c r="AT2491">
        <v>0.1</v>
      </c>
      <c r="AU2491" t="s">
        <v>143</v>
      </c>
      <c r="AV2491">
        <v>2</v>
      </c>
      <c r="AW2491">
        <v>2</v>
      </c>
      <c r="AX2491">
        <v>35814927</v>
      </c>
      <c r="AY2491">
        <v>1</v>
      </c>
      <c r="AZ2491">
        <v>0</v>
      </c>
      <c r="BA2491">
        <v>2462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0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CX2491">
        <f>Y2491*Source!I2440</f>
        <v>1.8749999999999999E-2</v>
      </c>
      <c r="CY2491">
        <f>AD2491</f>
        <v>0</v>
      </c>
      <c r="CZ2491">
        <f>AH2491</f>
        <v>0</v>
      </c>
      <c r="DA2491">
        <f>AL2491</f>
        <v>1</v>
      </c>
      <c r="DB2491">
        <f>ROUND((ROUND(AT2491*CZ2491,2)*1.25),2)</f>
        <v>0</v>
      </c>
      <c r="DC2491">
        <f>ROUND((ROUND(AT2491*AG2491,2)*1.25),2)</f>
        <v>0</v>
      </c>
    </row>
    <row r="2492" spans="1:107">
      <c r="A2492">
        <f>ROW(Source!A2440)</f>
        <v>2440</v>
      </c>
      <c r="B2492">
        <v>35806607</v>
      </c>
      <c r="C2492">
        <v>35814913</v>
      </c>
      <c r="D2492">
        <v>29172556</v>
      </c>
      <c r="E2492">
        <v>1</v>
      </c>
      <c r="F2492">
        <v>1</v>
      </c>
      <c r="G2492">
        <v>1</v>
      </c>
      <c r="H2492">
        <v>2</v>
      </c>
      <c r="I2492" t="s">
        <v>586</v>
      </c>
      <c r="J2492" t="s">
        <v>590</v>
      </c>
      <c r="K2492" t="s">
        <v>588</v>
      </c>
      <c r="L2492">
        <v>1368</v>
      </c>
      <c r="N2492">
        <v>1011</v>
      </c>
      <c r="O2492" t="s">
        <v>589</v>
      </c>
      <c r="P2492" t="s">
        <v>589</v>
      </c>
      <c r="Q2492">
        <v>1</v>
      </c>
      <c r="W2492">
        <v>0</v>
      </c>
      <c r="X2492">
        <v>-1302720870</v>
      </c>
      <c r="Y2492">
        <v>0.125</v>
      </c>
      <c r="AA2492">
        <v>0</v>
      </c>
      <c r="AB2492">
        <v>466.71</v>
      </c>
      <c r="AC2492">
        <v>447.93</v>
      </c>
      <c r="AD2492">
        <v>0</v>
      </c>
      <c r="AE2492">
        <v>0</v>
      </c>
      <c r="AF2492">
        <v>31.26</v>
      </c>
      <c r="AG2492">
        <v>13.5</v>
      </c>
      <c r="AH2492">
        <v>0</v>
      </c>
      <c r="AI2492">
        <v>1</v>
      </c>
      <c r="AJ2492">
        <v>14.93</v>
      </c>
      <c r="AK2492">
        <v>33.18</v>
      </c>
      <c r="AL2492">
        <v>1</v>
      </c>
      <c r="AN2492">
        <v>0</v>
      </c>
      <c r="AO2492">
        <v>1</v>
      </c>
      <c r="AP2492">
        <v>1</v>
      </c>
      <c r="AQ2492">
        <v>0</v>
      </c>
      <c r="AR2492">
        <v>0</v>
      </c>
      <c r="AS2492" t="s">
        <v>3</v>
      </c>
      <c r="AT2492">
        <v>0.1</v>
      </c>
      <c r="AU2492" t="s">
        <v>143</v>
      </c>
      <c r="AV2492">
        <v>0</v>
      </c>
      <c r="AW2492">
        <v>2</v>
      </c>
      <c r="AX2492">
        <v>35814928</v>
      </c>
      <c r="AY2492">
        <v>1</v>
      </c>
      <c r="AZ2492">
        <v>0</v>
      </c>
      <c r="BA2492">
        <v>2463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0</v>
      </c>
      <c r="BI2492">
        <v>0</v>
      </c>
      <c r="BJ2492">
        <v>0</v>
      </c>
      <c r="BK2492">
        <v>0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CX2492">
        <f>Y2492*Source!I2440</f>
        <v>1.8749999999999999E-2</v>
      </c>
      <c r="CY2492">
        <f>AB2492</f>
        <v>466.71</v>
      </c>
      <c r="CZ2492">
        <f>AF2492</f>
        <v>31.26</v>
      </c>
      <c r="DA2492">
        <f>AJ2492</f>
        <v>14.93</v>
      </c>
      <c r="DB2492">
        <f>ROUND((ROUND(AT2492*CZ2492,2)*1.25),2)</f>
        <v>3.91</v>
      </c>
      <c r="DC2492">
        <f>ROUND((ROUND(AT2492*AG2492,2)*1.25),2)</f>
        <v>1.69</v>
      </c>
    </row>
    <row r="2493" spans="1:107">
      <c r="A2493">
        <f>ROW(Source!A2440)</f>
        <v>2440</v>
      </c>
      <c r="B2493">
        <v>35806607</v>
      </c>
      <c r="C2493">
        <v>35814913</v>
      </c>
      <c r="D2493">
        <v>29174913</v>
      </c>
      <c r="E2493">
        <v>1</v>
      </c>
      <c r="F2493">
        <v>1</v>
      </c>
      <c r="G2493">
        <v>1</v>
      </c>
      <c r="H2493">
        <v>2</v>
      </c>
      <c r="I2493" t="s">
        <v>601</v>
      </c>
      <c r="J2493" t="s">
        <v>602</v>
      </c>
      <c r="K2493" t="s">
        <v>603</v>
      </c>
      <c r="L2493">
        <v>1368</v>
      </c>
      <c r="N2493">
        <v>1011</v>
      </c>
      <c r="O2493" t="s">
        <v>589</v>
      </c>
      <c r="P2493" t="s">
        <v>589</v>
      </c>
      <c r="Q2493">
        <v>1</v>
      </c>
      <c r="W2493">
        <v>0</v>
      </c>
      <c r="X2493">
        <v>458544584</v>
      </c>
      <c r="Y2493">
        <v>7.4999999999999997E-2</v>
      </c>
      <c r="AA2493">
        <v>0</v>
      </c>
      <c r="AB2493">
        <v>932.72</v>
      </c>
      <c r="AC2493">
        <v>384.89</v>
      </c>
      <c r="AD2493">
        <v>0</v>
      </c>
      <c r="AE2493">
        <v>0</v>
      </c>
      <c r="AF2493">
        <v>87.17</v>
      </c>
      <c r="AG2493">
        <v>11.6</v>
      </c>
      <c r="AH2493">
        <v>0</v>
      </c>
      <c r="AI2493">
        <v>1</v>
      </c>
      <c r="AJ2493">
        <v>10.7</v>
      </c>
      <c r="AK2493">
        <v>33.18</v>
      </c>
      <c r="AL2493">
        <v>1</v>
      </c>
      <c r="AN2493">
        <v>0</v>
      </c>
      <c r="AO2493">
        <v>1</v>
      </c>
      <c r="AP2493">
        <v>1</v>
      </c>
      <c r="AQ2493">
        <v>0</v>
      </c>
      <c r="AR2493">
        <v>0</v>
      </c>
      <c r="AS2493" t="s">
        <v>3</v>
      </c>
      <c r="AT2493">
        <v>0.06</v>
      </c>
      <c r="AU2493" t="s">
        <v>143</v>
      </c>
      <c r="AV2493">
        <v>0</v>
      </c>
      <c r="AW2493">
        <v>2</v>
      </c>
      <c r="AX2493">
        <v>35814929</v>
      </c>
      <c r="AY2493">
        <v>1</v>
      </c>
      <c r="AZ2493">
        <v>0</v>
      </c>
      <c r="BA2493">
        <v>2464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0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CX2493">
        <f>Y2493*Source!I2440</f>
        <v>1.125E-2</v>
      </c>
      <c r="CY2493">
        <f>AB2493</f>
        <v>932.72</v>
      </c>
      <c r="CZ2493">
        <f>AF2493</f>
        <v>87.17</v>
      </c>
      <c r="DA2493">
        <f>AJ2493</f>
        <v>10.7</v>
      </c>
      <c r="DB2493">
        <f>ROUND((ROUND(AT2493*CZ2493,2)*1.25),2)</f>
        <v>6.54</v>
      </c>
      <c r="DC2493">
        <f>ROUND((ROUND(AT2493*AG2493,2)*1.25),2)</f>
        <v>0.88</v>
      </c>
    </row>
    <row r="2494" spans="1:107">
      <c r="A2494">
        <f>ROW(Source!A2440)</f>
        <v>2440</v>
      </c>
      <c r="B2494">
        <v>35806607</v>
      </c>
      <c r="C2494">
        <v>35814913</v>
      </c>
      <c r="D2494">
        <v>29109189</v>
      </c>
      <c r="E2494">
        <v>1</v>
      </c>
      <c r="F2494">
        <v>1</v>
      </c>
      <c r="G2494">
        <v>1</v>
      </c>
      <c r="H2494">
        <v>3</v>
      </c>
      <c r="I2494" t="s">
        <v>927</v>
      </c>
      <c r="J2494" t="s">
        <v>928</v>
      </c>
      <c r="K2494" t="s">
        <v>929</v>
      </c>
      <c r="L2494">
        <v>1348</v>
      </c>
      <c r="N2494">
        <v>1009</v>
      </c>
      <c r="O2494" t="s">
        <v>29</v>
      </c>
      <c r="P2494" t="s">
        <v>29</v>
      </c>
      <c r="Q2494">
        <v>1000</v>
      </c>
      <c r="W2494">
        <v>0</v>
      </c>
      <c r="X2494">
        <v>28191011</v>
      </c>
      <c r="Y2494">
        <v>1.2E-2</v>
      </c>
      <c r="AA2494">
        <v>4199.13</v>
      </c>
      <c r="AB2494">
        <v>0</v>
      </c>
      <c r="AC2494">
        <v>0</v>
      </c>
      <c r="AD2494">
        <v>0</v>
      </c>
      <c r="AE2494">
        <v>586.47</v>
      </c>
      <c r="AF2494">
        <v>0</v>
      </c>
      <c r="AG2494">
        <v>0</v>
      </c>
      <c r="AH2494">
        <v>0</v>
      </c>
      <c r="AI2494">
        <v>7.16</v>
      </c>
      <c r="AJ2494">
        <v>1</v>
      </c>
      <c r="AK2494">
        <v>1</v>
      </c>
      <c r="AL2494">
        <v>1</v>
      </c>
      <c r="AN2494">
        <v>0</v>
      </c>
      <c r="AO2494">
        <v>1</v>
      </c>
      <c r="AP2494">
        <v>0</v>
      </c>
      <c r="AQ2494">
        <v>0</v>
      </c>
      <c r="AR2494">
        <v>0</v>
      </c>
      <c r="AS2494" t="s">
        <v>3</v>
      </c>
      <c r="AT2494">
        <v>1.2E-2</v>
      </c>
      <c r="AU2494" t="s">
        <v>3</v>
      </c>
      <c r="AV2494">
        <v>0</v>
      </c>
      <c r="AW2494">
        <v>2</v>
      </c>
      <c r="AX2494">
        <v>35814930</v>
      </c>
      <c r="AY2494">
        <v>1</v>
      </c>
      <c r="AZ2494">
        <v>0</v>
      </c>
      <c r="BA2494">
        <v>2465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CX2494">
        <f>Y2494*Source!I2440</f>
        <v>1.8E-3</v>
      </c>
      <c r="CY2494">
        <f t="shared" ref="CY2494:CY2501" si="416">AA2494</f>
        <v>4199.13</v>
      </c>
      <c r="CZ2494">
        <f t="shared" ref="CZ2494:CZ2501" si="417">AE2494</f>
        <v>586.47</v>
      </c>
      <c r="DA2494">
        <f t="shared" ref="DA2494:DA2501" si="418">AI2494</f>
        <v>7.16</v>
      </c>
      <c r="DB2494">
        <f t="shared" ref="DB2494:DB2511" si="419">ROUND(ROUND(AT2494*CZ2494,2),2)</f>
        <v>7.04</v>
      </c>
      <c r="DC2494">
        <f t="shared" ref="DC2494:DC2511" si="420">ROUND(ROUND(AT2494*AG2494,2),2)</f>
        <v>0</v>
      </c>
    </row>
    <row r="2495" spans="1:107">
      <c r="A2495">
        <f>ROW(Source!A2440)</f>
        <v>2440</v>
      </c>
      <c r="B2495">
        <v>35806607</v>
      </c>
      <c r="C2495">
        <v>35814913</v>
      </c>
      <c r="D2495">
        <v>29107945</v>
      </c>
      <c r="E2495">
        <v>1</v>
      </c>
      <c r="F2495">
        <v>1</v>
      </c>
      <c r="G2495">
        <v>1</v>
      </c>
      <c r="H2495">
        <v>3</v>
      </c>
      <c r="I2495" t="s">
        <v>930</v>
      </c>
      <c r="J2495" t="s">
        <v>931</v>
      </c>
      <c r="K2495" t="s">
        <v>932</v>
      </c>
      <c r="L2495">
        <v>1354</v>
      </c>
      <c r="N2495">
        <v>1010</v>
      </c>
      <c r="O2495" t="s">
        <v>258</v>
      </c>
      <c r="P2495" t="s">
        <v>258</v>
      </c>
      <c r="Q2495">
        <v>1</v>
      </c>
      <c r="W2495">
        <v>0</v>
      </c>
      <c r="X2495">
        <v>-1249715833</v>
      </c>
      <c r="Y2495">
        <v>3.2</v>
      </c>
      <c r="AA2495">
        <v>11.5</v>
      </c>
      <c r="AB2495">
        <v>0</v>
      </c>
      <c r="AC2495">
        <v>0</v>
      </c>
      <c r="AD2495">
        <v>0</v>
      </c>
      <c r="AE2495">
        <v>4.51</v>
      </c>
      <c r="AF2495">
        <v>0</v>
      </c>
      <c r="AG2495">
        <v>0</v>
      </c>
      <c r="AH2495">
        <v>0</v>
      </c>
      <c r="AI2495">
        <v>2.5499999999999998</v>
      </c>
      <c r="AJ2495">
        <v>1</v>
      </c>
      <c r="AK2495">
        <v>1</v>
      </c>
      <c r="AL2495">
        <v>1</v>
      </c>
      <c r="AN2495">
        <v>0</v>
      </c>
      <c r="AO2495">
        <v>1</v>
      </c>
      <c r="AP2495">
        <v>0</v>
      </c>
      <c r="AQ2495">
        <v>0</v>
      </c>
      <c r="AR2495">
        <v>0</v>
      </c>
      <c r="AS2495" t="s">
        <v>3</v>
      </c>
      <c r="AT2495">
        <v>3.2</v>
      </c>
      <c r="AU2495" t="s">
        <v>3</v>
      </c>
      <c r="AV2495">
        <v>0</v>
      </c>
      <c r="AW2495">
        <v>2</v>
      </c>
      <c r="AX2495">
        <v>35814931</v>
      </c>
      <c r="AY2495">
        <v>1</v>
      </c>
      <c r="AZ2495">
        <v>0</v>
      </c>
      <c r="BA2495">
        <v>2466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CX2495">
        <f>Y2495*Source!I2440</f>
        <v>0.48</v>
      </c>
      <c r="CY2495">
        <f t="shared" si="416"/>
        <v>11.5</v>
      </c>
      <c r="CZ2495">
        <f t="shared" si="417"/>
        <v>4.51</v>
      </c>
      <c r="DA2495">
        <f t="shared" si="418"/>
        <v>2.5499999999999998</v>
      </c>
      <c r="DB2495">
        <f t="shared" si="419"/>
        <v>14.43</v>
      </c>
      <c r="DC2495">
        <f t="shared" si="420"/>
        <v>0</v>
      </c>
    </row>
    <row r="2496" spans="1:107">
      <c r="A2496">
        <f>ROW(Source!A2440)</f>
        <v>2440</v>
      </c>
      <c r="B2496">
        <v>35806607</v>
      </c>
      <c r="C2496">
        <v>35814913</v>
      </c>
      <c r="D2496">
        <v>29107779</v>
      </c>
      <c r="E2496">
        <v>1</v>
      </c>
      <c r="F2496">
        <v>1</v>
      </c>
      <c r="G2496">
        <v>1</v>
      </c>
      <c r="H2496">
        <v>3</v>
      </c>
      <c r="I2496" t="s">
        <v>771</v>
      </c>
      <c r="J2496" t="s">
        <v>933</v>
      </c>
      <c r="K2496" t="s">
        <v>773</v>
      </c>
      <c r="L2496">
        <v>1327</v>
      </c>
      <c r="N2496">
        <v>1005</v>
      </c>
      <c r="O2496" t="s">
        <v>165</v>
      </c>
      <c r="P2496" t="s">
        <v>165</v>
      </c>
      <c r="Q2496">
        <v>1</v>
      </c>
      <c r="W2496">
        <v>0</v>
      </c>
      <c r="X2496">
        <v>2125256490</v>
      </c>
      <c r="Y2496">
        <v>1.6</v>
      </c>
      <c r="AA2496">
        <v>203.19</v>
      </c>
      <c r="AB2496">
        <v>0</v>
      </c>
      <c r="AC2496">
        <v>0</v>
      </c>
      <c r="AD2496">
        <v>0</v>
      </c>
      <c r="AE2496">
        <v>72.31</v>
      </c>
      <c r="AF2496">
        <v>0</v>
      </c>
      <c r="AG2496">
        <v>0</v>
      </c>
      <c r="AH2496">
        <v>0</v>
      </c>
      <c r="AI2496">
        <v>2.81</v>
      </c>
      <c r="AJ2496">
        <v>1</v>
      </c>
      <c r="AK2496">
        <v>1</v>
      </c>
      <c r="AL2496">
        <v>1</v>
      </c>
      <c r="AN2496">
        <v>0</v>
      </c>
      <c r="AO2496">
        <v>1</v>
      </c>
      <c r="AP2496">
        <v>0</v>
      </c>
      <c r="AQ2496">
        <v>0</v>
      </c>
      <c r="AR2496">
        <v>0</v>
      </c>
      <c r="AS2496" t="s">
        <v>3</v>
      </c>
      <c r="AT2496">
        <v>1.6</v>
      </c>
      <c r="AU2496" t="s">
        <v>3</v>
      </c>
      <c r="AV2496">
        <v>0</v>
      </c>
      <c r="AW2496">
        <v>2</v>
      </c>
      <c r="AX2496">
        <v>35814932</v>
      </c>
      <c r="AY2496">
        <v>1</v>
      </c>
      <c r="AZ2496">
        <v>0</v>
      </c>
      <c r="BA2496">
        <v>2467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0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CX2496">
        <f>Y2496*Source!I2440</f>
        <v>0.24</v>
      </c>
      <c r="CY2496">
        <f t="shared" si="416"/>
        <v>203.19</v>
      </c>
      <c r="CZ2496">
        <f t="shared" si="417"/>
        <v>72.31</v>
      </c>
      <c r="DA2496">
        <f t="shared" si="418"/>
        <v>2.81</v>
      </c>
      <c r="DB2496">
        <f t="shared" si="419"/>
        <v>115.7</v>
      </c>
      <c r="DC2496">
        <f t="shared" si="420"/>
        <v>0</v>
      </c>
    </row>
    <row r="2497" spans="1:107">
      <c r="A2497">
        <f>ROW(Source!A2440)</f>
        <v>2440</v>
      </c>
      <c r="B2497">
        <v>35806607</v>
      </c>
      <c r="C2497">
        <v>35814913</v>
      </c>
      <c r="D2497">
        <v>29109797</v>
      </c>
      <c r="E2497">
        <v>1</v>
      </c>
      <c r="F2497">
        <v>1</v>
      </c>
      <c r="G2497">
        <v>1</v>
      </c>
      <c r="H2497">
        <v>3</v>
      </c>
      <c r="I2497" t="s">
        <v>934</v>
      </c>
      <c r="J2497" t="s">
        <v>935</v>
      </c>
      <c r="K2497" t="s">
        <v>936</v>
      </c>
      <c r="L2497">
        <v>1348</v>
      </c>
      <c r="N2497">
        <v>1009</v>
      </c>
      <c r="O2497" t="s">
        <v>29</v>
      </c>
      <c r="P2497" t="s">
        <v>29</v>
      </c>
      <c r="Q2497">
        <v>1000</v>
      </c>
      <c r="W2497">
        <v>0</v>
      </c>
      <c r="X2497">
        <v>671224001</v>
      </c>
      <c r="Y2497">
        <v>6.8000000000000005E-2</v>
      </c>
      <c r="AA2497">
        <v>19924.25</v>
      </c>
      <c r="AB2497">
        <v>0</v>
      </c>
      <c r="AC2497">
        <v>0</v>
      </c>
      <c r="AD2497">
        <v>0</v>
      </c>
      <c r="AE2497">
        <v>4294.0200000000004</v>
      </c>
      <c r="AF2497">
        <v>0</v>
      </c>
      <c r="AG2497">
        <v>0</v>
      </c>
      <c r="AH2497">
        <v>0</v>
      </c>
      <c r="AI2497">
        <v>4.6399999999999997</v>
      </c>
      <c r="AJ2497">
        <v>1</v>
      </c>
      <c r="AK2497">
        <v>1</v>
      </c>
      <c r="AL2497">
        <v>1</v>
      </c>
      <c r="AN2497">
        <v>0</v>
      </c>
      <c r="AO2497">
        <v>1</v>
      </c>
      <c r="AP2497">
        <v>0</v>
      </c>
      <c r="AQ2497">
        <v>0</v>
      </c>
      <c r="AR2497">
        <v>0</v>
      </c>
      <c r="AS2497" t="s">
        <v>3</v>
      </c>
      <c r="AT2497">
        <v>6.8000000000000005E-2</v>
      </c>
      <c r="AU2497" t="s">
        <v>3</v>
      </c>
      <c r="AV2497">
        <v>0</v>
      </c>
      <c r="AW2497">
        <v>2</v>
      </c>
      <c r="AX2497">
        <v>35814933</v>
      </c>
      <c r="AY2497">
        <v>1</v>
      </c>
      <c r="AZ2497">
        <v>0</v>
      </c>
      <c r="BA2497">
        <v>2468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0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CX2497">
        <f>Y2497*Source!I2440</f>
        <v>1.0200000000000001E-2</v>
      </c>
      <c r="CY2497">
        <f t="shared" si="416"/>
        <v>19924.25</v>
      </c>
      <c r="CZ2497">
        <f t="shared" si="417"/>
        <v>4294.0200000000004</v>
      </c>
      <c r="DA2497">
        <f t="shared" si="418"/>
        <v>4.6399999999999997</v>
      </c>
      <c r="DB2497">
        <f t="shared" si="419"/>
        <v>291.99</v>
      </c>
      <c r="DC2497">
        <f t="shared" si="420"/>
        <v>0</v>
      </c>
    </row>
    <row r="2498" spans="1:107">
      <c r="A2498">
        <f>ROW(Source!A2440)</f>
        <v>2440</v>
      </c>
      <c r="B2498">
        <v>35806607</v>
      </c>
      <c r="C2498">
        <v>35814913</v>
      </c>
      <c r="D2498">
        <v>29109499</v>
      </c>
      <c r="E2498">
        <v>1</v>
      </c>
      <c r="F2498">
        <v>1</v>
      </c>
      <c r="G2498">
        <v>1</v>
      </c>
      <c r="H2498">
        <v>3</v>
      </c>
      <c r="I2498" t="s">
        <v>937</v>
      </c>
      <c r="J2498" t="s">
        <v>938</v>
      </c>
      <c r="K2498" t="s">
        <v>939</v>
      </c>
      <c r="L2498">
        <v>1346</v>
      </c>
      <c r="N2498">
        <v>1009</v>
      </c>
      <c r="O2498" t="s">
        <v>170</v>
      </c>
      <c r="P2498" t="s">
        <v>170</v>
      </c>
      <c r="Q2498">
        <v>1</v>
      </c>
      <c r="W2498">
        <v>0</v>
      </c>
      <c r="X2498">
        <v>898949199</v>
      </c>
      <c r="Y2498">
        <v>2.4300000000000002</v>
      </c>
      <c r="AA2498">
        <v>28.23</v>
      </c>
      <c r="AB2498">
        <v>0</v>
      </c>
      <c r="AC2498">
        <v>0</v>
      </c>
      <c r="AD2498">
        <v>0</v>
      </c>
      <c r="AE2498">
        <v>8.09</v>
      </c>
      <c r="AF2498">
        <v>0</v>
      </c>
      <c r="AG2498">
        <v>0</v>
      </c>
      <c r="AH2498">
        <v>0</v>
      </c>
      <c r="AI2498">
        <v>3.49</v>
      </c>
      <c r="AJ2498">
        <v>1</v>
      </c>
      <c r="AK2498">
        <v>1</v>
      </c>
      <c r="AL2498">
        <v>1</v>
      </c>
      <c r="AN2498">
        <v>0</v>
      </c>
      <c r="AO2498">
        <v>1</v>
      </c>
      <c r="AP2498">
        <v>0</v>
      </c>
      <c r="AQ2498">
        <v>0</v>
      </c>
      <c r="AR2498">
        <v>0</v>
      </c>
      <c r="AS2498" t="s">
        <v>3</v>
      </c>
      <c r="AT2498">
        <v>2.4300000000000002</v>
      </c>
      <c r="AU2498" t="s">
        <v>3</v>
      </c>
      <c r="AV2498">
        <v>0</v>
      </c>
      <c r="AW2498">
        <v>2</v>
      </c>
      <c r="AX2498">
        <v>35814934</v>
      </c>
      <c r="AY2498">
        <v>1</v>
      </c>
      <c r="AZ2498">
        <v>0</v>
      </c>
      <c r="BA2498">
        <v>2469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CX2498">
        <f>Y2498*Source!I2440</f>
        <v>0.36449999999999999</v>
      </c>
      <c r="CY2498">
        <f t="shared" si="416"/>
        <v>28.23</v>
      </c>
      <c r="CZ2498">
        <f t="shared" si="417"/>
        <v>8.09</v>
      </c>
      <c r="DA2498">
        <f t="shared" si="418"/>
        <v>3.49</v>
      </c>
      <c r="DB2498">
        <f t="shared" si="419"/>
        <v>19.66</v>
      </c>
      <c r="DC2498">
        <f t="shared" si="420"/>
        <v>0</v>
      </c>
    </row>
    <row r="2499" spans="1:107">
      <c r="A2499">
        <f>ROW(Source!A2440)</f>
        <v>2440</v>
      </c>
      <c r="B2499">
        <v>35806607</v>
      </c>
      <c r="C2499">
        <v>35814913</v>
      </c>
      <c r="D2499">
        <v>29110439</v>
      </c>
      <c r="E2499">
        <v>1</v>
      </c>
      <c r="F2499">
        <v>1</v>
      </c>
      <c r="G2499">
        <v>1</v>
      </c>
      <c r="H2499">
        <v>3</v>
      </c>
      <c r="I2499" t="s">
        <v>940</v>
      </c>
      <c r="J2499" t="s">
        <v>941</v>
      </c>
      <c r="K2499" t="s">
        <v>942</v>
      </c>
      <c r="L2499">
        <v>1348</v>
      </c>
      <c r="N2499">
        <v>1009</v>
      </c>
      <c r="O2499" t="s">
        <v>29</v>
      </c>
      <c r="P2499" t="s">
        <v>29</v>
      </c>
      <c r="Q2499">
        <v>1000</v>
      </c>
      <c r="W2499">
        <v>0</v>
      </c>
      <c r="X2499">
        <v>728140085</v>
      </c>
      <c r="Y2499">
        <v>6.7000000000000004E-2</v>
      </c>
      <c r="AA2499">
        <v>60221.13</v>
      </c>
      <c r="AB2499">
        <v>0</v>
      </c>
      <c r="AC2499">
        <v>0</v>
      </c>
      <c r="AD2499">
        <v>0</v>
      </c>
      <c r="AE2499">
        <v>15481.01</v>
      </c>
      <c r="AF2499">
        <v>0</v>
      </c>
      <c r="AG2499">
        <v>0</v>
      </c>
      <c r="AH2499">
        <v>0</v>
      </c>
      <c r="AI2499">
        <v>3.89</v>
      </c>
      <c r="AJ2499">
        <v>1</v>
      </c>
      <c r="AK2499">
        <v>1</v>
      </c>
      <c r="AL2499">
        <v>1</v>
      </c>
      <c r="AN2499">
        <v>0</v>
      </c>
      <c r="AO2499">
        <v>1</v>
      </c>
      <c r="AP2499">
        <v>0</v>
      </c>
      <c r="AQ2499">
        <v>0</v>
      </c>
      <c r="AR2499">
        <v>0</v>
      </c>
      <c r="AS2499" t="s">
        <v>3</v>
      </c>
      <c r="AT2499">
        <v>6.7000000000000004E-2</v>
      </c>
      <c r="AU2499" t="s">
        <v>3</v>
      </c>
      <c r="AV2499">
        <v>0</v>
      </c>
      <c r="AW2499">
        <v>2</v>
      </c>
      <c r="AX2499">
        <v>35814935</v>
      </c>
      <c r="AY2499">
        <v>1</v>
      </c>
      <c r="AZ2499">
        <v>0</v>
      </c>
      <c r="BA2499">
        <v>2470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CX2499">
        <f>Y2499*Source!I2440</f>
        <v>1.005E-2</v>
      </c>
      <c r="CY2499">
        <f t="shared" si="416"/>
        <v>60221.13</v>
      </c>
      <c r="CZ2499">
        <f t="shared" si="417"/>
        <v>15481.01</v>
      </c>
      <c r="DA2499">
        <f t="shared" si="418"/>
        <v>3.89</v>
      </c>
      <c r="DB2499">
        <f t="shared" si="419"/>
        <v>1037.23</v>
      </c>
      <c r="DC2499">
        <f t="shared" si="420"/>
        <v>0</v>
      </c>
    </row>
    <row r="2500" spans="1:107">
      <c r="A2500">
        <f>ROW(Source!A2440)</f>
        <v>2440</v>
      </c>
      <c r="B2500">
        <v>35806607</v>
      </c>
      <c r="C2500">
        <v>35814913</v>
      </c>
      <c r="D2500">
        <v>29149868</v>
      </c>
      <c r="E2500">
        <v>1</v>
      </c>
      <c r="F2500">
        <v>1</v>
      </c>
      <c r="G2500">
        <v>1</v>
      </c>
      <c r="H2500">
        <v>3</v>
      </c>
      <c r="I2500" t="s">
        <v>943</v>
      </c>
      <c r="J2500" t="s">
        <v>944</v>
      </c>
      <c r="K2500" t="s">
        <v>945</v>
      </c>
      <c r="L2500">
        <v>1339</v>
      </c>
      <c r="N2500">
        <v>1007</v>
      </c>
      <c r="O2500" t="s">
        <v>638</v>
      </c>
      <c r="P2500" t="s">
        <v>638</v>
      </c>
      <c r="Q2500">
        <v>1</v>
      </c>
      <c r="W2500">
        <v>0</v>
      </c>
      <c r="X2500">
        <v>-1546867598</v>
      </c>
      <c r="Y2500">
        <v>4.4000000000000003E-3</v>
      </c>
      <c r="AA2500">
        <v>495.28</v>
      </c>
      <c r="AB2500">
        <v>0</v>
      </c>
      <c r="AC2500">
        <v>0</v>
      </c>
      <c r="AD2500">
        <v>0</v>
      </c>
      <c r="AE2500">
        <v>74.59</v>
      </c>
      <c r="AF2500">
        <v>0</v>
      </c>
      <c r="AG2500">
        <v>0</v>
      </c>
      <c r="AH2500">
        <v>0</v>
      </c>
      <c r="AI2500">
        <v>6.64</v>
      </c>
      <c r="AJ2500">
        <v>1</v>
      </c>
      <c r="AK2500">
        <v>1</v>
      </c>
      <c r="AL2500">
        <v>1</v>
      </c>
      <c r="AN2500">
        <v>0</v>
      </c>
      <c r="AO2500">
        <v>1</v>
      </c>
      <c r="AP2500">
        <v>0</v>
      </c>
      <c r="AQ2500">
        <v>0</v>
      </c>
      <c r="AR2500">
        <v>0</v>
      </c>
      <c r="AS2500" t="s">
        <v>3</v>
      </c>
      <c r="AT2500">
        <v>4.4000000000000003E-3</v>
      </c>
      <c r="AU2500" t="s">
        <v>3</v>
      </c>
      <c r="AV2500">
        <v>0</v>
      </c>
      <c r="AW2500">
        <v>2</v>
      </c>
      <c r="AX2500">
        <v>35814936</v>
      </c>
      <c r="AY2500">
        <v>1</v>
      </c>
      <c r="AZ2500">
        <v>0</v>
      </c>
      <c r="BA2500">
        <v>2471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CX2500">
        <f>Y2500*Source!I2440</f>
        <v>6.6E-4</v>
      </c>
      <c r="CY2500">
        <f t="shared" si="416"/>
        <v>495.28</v>
      </c>
      <c r="CZ2500">
        <f t="shared" si="417"/>
        <v>74.59</v>
      </c>
      <c r="DA2500">
        <f t="shared" si="418"/>
        <v>6.64</v>
      </c>
      <c r="DB2500">
        <f t="shared" si="419"/>
        <v>0.33</v>
      </c>
      <c r="DC2500">
        <f t="shared" si="420"/>
        <v>0</v>
      </c>
    </row>
    <row r="2501" spans="1:107">
      <c r="A2501">
        <f>ROW(Source!A2440)</f>
        <v>2440</v>
      </c>
      <c r="B2501">
        <v>35806607</v>
      </c>
      <c r="C2501">
        <v>35814913</v>
      </c>
      <c r="D2501">
        <v>29150040</v>
      </c>
      <c r="E2501">
        <v>1</v>
      </c>
      <c r="F2501">
        <v>1</v>
      </c>
      <c r="G2501">
        <v>1</v>
      </c>
      <c r="H2501">
        <v>3</v>
      </c>
      <c r="I2501" t="s">
        <v>757</v>
      </c>
      <c r="J2501" t="s">
        <v>879</v>
      </c>
      <c r="K2501" t="s">
        <v>759</v>
      </c>
      <c r="L2501">
        <v>1339</v>
      </c>
      <c r="N2501">
        <v>1007</v>
      </c>
      <c r="O2501" t="s">
        <v>638</v>
      </c>
      <c r="P2501" t="s">
        <v>638</v>
      </c>
      <c r="Q2501">
        <v>1</v>
      </c>
      <c r="W2501">
        <v>0</v>
      </c>
      <c r="X2501">
        <v>693153122</v>
      </c>
      <c r="Y2501">
        <v>0.24</v>
      </c>
      <c r="AA2501">
        <v>22.2</v>
      </c>
      <c r="AB2501">
        <v>0</v>
      </c>
      <c r="AC2501">
        <v>0</v>
      </c>
      <c r="AD2501">
        <v>0</v>
      </c>
      <c r="AE2501">
        <v>2.44</v>
      </c>
      <c r="AF2501">
        <v>0</v>
      </c>
      <c r="AG2501">
        <v>0</v>
      </c>
      <c r="AH2501">
        <v>0</v>
      </c>
      <c r="AI2501">
        <v>9.1</v>
      </c>
      <c r="AJ2501">
        <v>1</v>
      </c>
      <c r="AK2501">
        <v>1</v>
      </c>
      <c r="AL2501">
        <v>1</v>
      </c>
      <c r="AN2501">
        <v>0</v>
      </c>
      <c r="AO2501">
        <v>1</v>
      </c>
      <c r="AP2501">
        <v>0</v>
      </c>
      <c r="AQ2501">
        <v>0</v>
      </c>
      <c r="AR2501">
        <v>0</v>
      </c>
      <c r="AS2501" t="s">
        <v>3</v>
      </c>
      <c r="AT2501">
        <v>0.24</v>
      </c>
      <c r="AU2501" t="s">
        <v>3</v>
      </c>
      <c r="AV2501">
        <v>0</v>
      </c>
      <c r="AW2501">
        <v>2</v>
      </c>
      <c r="AX2501">
        <v>35814937</v>
      </c>
      <c r="AY2501">
        <v>1</v>
      </c>
      <c r="AZ2501">
        <v>0</v>
      </c>
      <c r="BA2501">
        <v>2472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CX2501">
        <f>Y2501*Source!I2440</f>
        <v>3.5999999999999997E-2</v>
      </c>
      <c r="CY2501">
        <f t="shared" si="416"/>
        <v>22.2</v>
      </c>
      <c r="CZ2501">
        <f t="shared" si="417"/>
        <v>2.44</v>
      </c>
      <c r="DA2501">
        <f t="shared" si="418"/>
        <v>9.1</v>
      </c>
      <c r="DB2501">
        <f t="shared" si="419"/>
        <v>0.59</v>
      </c>
      <c r="DC2501">
        <f t="shared" si="420"/>
        <v>0</v>
      </c>
    </row>
    <row r="2502" spans="1:107">
      <c r="A2502">
        <f>ROW(Source!A2441)</f>
        <v>2441</v>
      </c>
      <c r="B2502">
        <v>35806607</v>
      </c>
      <c r="C2502">
        <v>35814938</v>
      </c>
      <c r="D2502">
        <v>29364679</v>
      </c>
      <c r="E2502">
        <v>1</v>
      </c>
      <c r="F2502">
        <v>1</v>
      </c>
      <c r="G2502">
        <v>1</v>
      </c>
      <c r="H2502">
        <v>1</v>
      </c>
      <c r="I2502" t="s">
        <v>799</v>
      </c>
      <c r="J2502" t="s">
        <v>3</v>
      </c>
      <c r="K2502" t="s">
        <v>800</v>
      </c>
      <c r="L2502">
        <v>1369</v>
      </c>
      <c r="N2502">
        <v>1013</v>
      </c>
      <c r="O2502" t="s">
        <v>583</v>
      </c>
      <c r="P2502" t="s">
        <v>583</v>
      </c>
      <c r="Q2502">
        <v>1</v>
      </c>
      <c r="W2502">
        <v>0</v>
      </c>
      <c r="X2502">
        <v>931378261</v>
      </c>
      <c r="Y2502">
        <v>74.73</v>
      </c>
      <c r="AA2502">
        <v>0</v>
      </c>
      <c r="AB2502">
        <v>0</v>
      </c>
      <c r="AC2502">
        <v>0</v>
      </c>
      <c r="AD2502">
        <v>329.2</v>
      </c>
      <c r="AE2502">
        <v>0</v>
      </c>
      <c r="AF2502">
        <v>0</v>
      </c>
      <c r="AG2502">
        <v>0</v>
      </c>
      <c r="AH2502">
        <v>329.2</v>
      </c>
      <c r="AI2502">
        <v>1</v>
      </c>
      <c r="AJ2502">
        <v>1</v>
      </c>
      <c r="AK2502">
        <v>1</v>
      </c>
      <c r="AL2502">
        <v>1</v>
      </c>
      <c r="AN2502">
        <v>0</v>
      </c>
      <c r="AO2502">
        <v>1</v>
      </c>
      <c r="AP2502">
        <v>0</v>
      </c>
      <c r="AQ2502">
        <v>0</v>
      </c>
      <c r="AR2502">
        <v>0</v>
      </c>
      <c r="AS2502" t="s">
        <v>3</v>
      </c>
      <c r="AT2502">
        <v>74.73</v>
      </c>
      <c r="AU2502" t="s">
        <v>3</v>
      </c>
      <c r="AV2502">
        <v>1</v>
      </c>
      <c r="AW2502">
        <v>2</v>
      </c>
      <c r="AX2502">
        <v>35814949</v>
      </c>
      <c r="AY2502">
        <v>2</v>
      </c>
      <c r="AZ2502">
        <v>131072</v>
      </c>
      <c r="BA2502">
        <v>2473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CX2502">
        <f>Y2502*Source!I2441</f>
        <v>2.2419000000000002</v>
      </c>
      <c r="CY2502">
        <f>AD2502</f>
        <v>329.2</v>
      </c>
      <c r="CZ2502">
        <f>AH2502</f>
        <v>329.2</v>
      </c>
      <c r="DA2502">
        <f>AL2502</f>
        <v>1</v>
      </c>
      <c r="DB2502">
        <f t="shared" si="419"/>
        <v>24601.119999999999</v>
      </c>
      <c r="DC2502">
        <f t="shared" si="420"/>
        <v>0</v>
      </c>
    </row>
    <row r="2503" spans="1:107">
      <c r="A2503">
        <f>ROW(Source!A2441)</f>
        <v>2441</v>
      </c>
      <c r="B2503">
        <v>35806607</v>
      </c>
      <c r="C2503">
        <v>35814938</v>
      </c>
      <c r="D2503">
        <v>121548</v>
      </c>
      <c r="E2503">
        <v>1</v>
      </c>
      <c r="F2503">
        <v>1</v>
      </c>
      <c r="G2503">
        <v>1</v>
      </c>
      <c r="H2503">
        <v>1</v>
      </c>
      <c r="I2503" t="s">
        <v>34</v>
      </c>
      <c r="J2503" t="s">
        <v>3</v>
      </c>
      <c r="K2503" t="s">
        <v>584</v>
      </c>
      <c r="L2503">
        <v>608254</v>
      </c>
      <c r="N2503">
        <v>1013</v>
      </c>
      <c r="O2503" t="s">
        <v>585</v>
      </c>
      <c r="P2503" t="s">
        <v>585</v>
      </c>
      <c r="Q2503">
        <v>1</v>
      </c>
      <c r="W2503">
        <v>0</v>
      </c>
      <c r="X2503">
        <v>-185737400</v>
      </c>
      <c r="Y2503">
        <v>0.51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1</v>
      </c>
      <c r="AJ2503">
        <v>1</v>
      </c>
      <c r="AK2503">
        <v>1</v>
      </c>
      <c r="AL2503">
        <v>1</v>
      </c>
      <c r="AN2503">
        <v>0</v>
      </c>
      <c r="AO2503">
        <v>1</v>
      </c>
      <c r="AP2503">
        <v>0</v>
      </c>
      <c r="AQ2503">
        <v>0</v>
      </c>
      <c r="AR2503">
        <v>0</v>
      </c>
      <c r="AS2503" t="s">
        <v>3</v>
      </c>
      <c r="AT2503">
        <v>0.51</v>
      </c>
      <c r="AU2503" t="s">
        <v>3</v>
      </c>
      <c r="AV2503">
        <v>2</v>
      </c>
      <c r="AW2503">
        <v>2</v>
      </c>
      <c r="AX2503">
        <v>35814950</v>
      </c>
      <c r="AY2503">
        <v>1</v>
      </c>
      <c r="AZ2503">
        <v>0</v>
      </c>
      <c r="BA2503">
        <v>2474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CX2503">
        <f>Y2503*Source!I2441</f>
        <v>1.5299999999999999E-2</v>
      </c>
      <c r="CY2503">
        <f>AD2503</f>
        <v>0</v>
      </c>
      <c r="CZ2503">
        <f>AH2503</f>
        <v>0</v>
      </c>
      <c r="DA2503">
        <f>AL2503</f>
        <v>1</v>
      </c>
      <c r="DB2503">
        <f t="shared" si="419"/>
        <v>0</v>
      </c>
      <c r="DC2503">
        <f t="shared" si="420"/>
        <v>0</v>
      </c>
    </row>
    <row r="2504" spans="1:107">
      <c r="A2504">
        <f>ROW(Source!A2441)</f>
        <v>2441</v>
      </c>
      <c r="B2504">
        <v>35806607</v>
      </c>
      <c r="C2504">
        <v>35814938</v>
      </c>
      <c r="D2504">
        <v>29172362</v>
      </c>
      <c r="E2504">
        <v>1</v>
      </c>
      <c r="F2504">
        <v>1</v>
      </c>
      <c r="G2504">
        <v>1</v>
      </c>
      <c r="H2504">
        <v>2</v>
      </c>
      <c r="I2504" t="s">
        <v>801</v>
      </c>
      <c r="J2504" t="s">
        <v>802</v>
      </c>
      <c r="K2504" t="s">
        <v>803</v>
      </c>
      <c r="L2504">
        <v>1368</v>
      </c>
      <c r="N2504">
        <v>1011</v>
      </c>
      <c r="O2504" t="s">
        <v>589</v>
      </c>
      <c r="P2504" t="s">
        <v>589</v>
      </c>
      <c r="Q2504">
        <v>1</v>
      </c>
      <c r="W2504">
        <v>0</v>
      </c>
      <c r="X2504">
        <v>2071614860</v>
      </c>
      <c r="Y2504">
        <v>0.51</v>
      </c>
      <c r="AA2504">
        <v>0</v>
      </c>
      <c r="AB2504">
        <v>1113.56</v>
      </c>
      <c r="AC2504">
        <v>447.93</v>
      </c>
      <c r="AD2504">
        <v>0</v>
      </c>
      <c r="AE2504">
        <v>0</v>
      </c>
      <c r="AF2504">
        <v>134.65</v>
      </c>
      <c r="AG2504">
        <v>13.5</v>
      </c>
      <c r="AH2504">
        <v>0</v>
      </c>
      <c r="AI2504">
        <v>1</v>
      </c>
      <c r="AJ2504">
        <v>8.27</v>
      </c>
      <c r="AK2504">
        <v>33.18</v>
      </c>
      <c r="AL2504">
        <v>1</v>
      </c>
      <c r="AN2504">
        <v>0</v>
      </c>
      <c r="AO2504">
        <v>1</v>
      </c>
      <c r="AP2504">
        <v>0</v>
      </c>
      <c r="AQ2504">
        <v>0</v>
      </c>
      <c r="AR2504">
        <v>0</v>
      </c>
      <c r="AS2504" t="s">
        <v>3</v>
      </c>
      <c r="AT2504">
        <v>0.51</v>
      </c>
      <c r="AU2504" t="s">
        <v>3</v>
      </c>
      <c r="AV2504">
        <v>0</v>
      </c>
      <c r="AW2504">
        <v>2</v>
      </c>
      <c r="AX2504">
        <v>35814951</v>
      </c>
      <c r="AY2504">
        <v>1</v>
      </c>
      <c r="AZ2504">
        <v>0</v>
      </c>
      <c r="BA2504">
        <v>2475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CX2504">
        <f>Y2504*Source!I2441</f>
        <v>1.5299999999999999E-2</v>
      </c>
      <c r="CY2504">
        <f>AB2504</f>
        <v>1113.56</v>
      </c>
      <c r="CZ2504">
        <f>AF2504</f>
        <v>134.65</v>
      </c>
      <c r="DA2504">
        <f>AJ2504</f>
        <v>8.27</v>
      </c>
      <c r="DB2504">
        <f t="shared" si="419"/>
        <v>68.67</v>
      </c>
      <c r="DC2504">
        <f t="shared" si="420"/>
        <v>6.89</v>
      </c>
    </row>
    <row r="2505" spans="1:107">
      <c r="A2505">
        <f>ROW(Source!A2441)</f>
        <v>2441</v>
      </c>
      <c r="B2505">
        <v>35806607</v>
      </c>
      <c r="C2505">
        <v>35814938</v>
      </c>
      <c r="D2505">
        <v>29174500</v>
      </c>
      <c r="E2505">
        <v>1</v>
      </c>
      <c r="F2505">
        <v>1</v>
      </c>
      <c r="G2505">
        <v>1</v>
      </c>
      <c r="H2505">
        <v>2</v>
      </c>
      <c r="I2505" t="s">
        <v>682</v>
      </c>
      <c r="J2505" t="s">
        <v>683</v>
      </c>
      <c r="K2505" t="s">
        <v>684</v>
      </c>
      <c r="L2505">
        <v>1368</v>
      </c>
      <c r="N2505">
        <v>1011</v>
      </c>
      <c r="O2505" t="s">
        <v>589</v>
      </c>
      <c r="P2505" t="s">
        <v>589</v>
      </c>
      <c r="Q2505">
        <v>1</v>
      </c>
      <c r="W2505">
        <v>0</v>
      </c>
      <c r="X2505">
        <v>-239831557</v>
      </c>
      <c r="Y2505">
        <v>16.38</v>
      </c>
      <c r="AA2505">
        <v>0</v>
      </c>
      <c r="AB2505">
        <v>7.33</v>
      </c>
      <c r="AC2505">
        <v>0</v>
      </c>
      <c r="AD2505">
        <v>0</v>
      </c>
      <c r="AE2505">
        <v>0</v>
      </c>
      <c r="AF2505">
        <v>1.95</v>
      </c>
      <c r="AG2505">
        <v>0</v>
      </c>
      <c r="AH2505">
        <v>0</v>
      </c>
      <c r="AI2505">
        <v>1</v>
      </c>
      <c r="AJ2505">
        <v>3.76</v>
      </c>
      <c r="AK2505">
        <v>33.18</v>
      </c>
      <c r="AL2505">
        <v>1</v>
      </c>
      <c r="AN2505">
        <v>0</v>
      </c>
      <c r="AO2505">
        <v>1</v>
      </c>
      <c r="AP2505">
        <v>0</v>
      </c>
      <c r="AQ2505">
        <v>0</v>
      </c>
      <c r="AR2505">
        <v>0</v>
      </c>
      <c r="AS2505" t="s">
        <v>3</v>
      </c>
      <c r="AT2505">
        <v>16.38</v>
      </c>
      <c r="AU2505" t="s">
        <v>3</v>
      </c>
      <c r="AV2505">
        <v>0</v>
      </c>
      <c r="AW2505">
        <v>2</v>
      </c>
      <c r="AX2505">
        <v>35814952</v>
      </c>
      <c r="AY2505">
        <v>1</v>
      </c>
      <c r="AZ2505">
        <v>0</v>
      </c>
      <c r="BA2505">
        <v>2476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CX2505">
        <f>Y2505*Source!I2441</f>
        <v>0.49139999999999995</v>
      </c>
      <c r="CY2505">
        <f>AB2505</f>
        <v>7.33</v>
      </c>
      <c r="CZ2505">
        <f>AF2505</f>
        <v>1.95</v>
      </c>
      <c r="DA2505">
        <f>AJ2505</f>
        <v>3.76</v>
      </c>
      <c r="DB2505">
        <f t="shared" si="419"/>
        <v>31.94</v>
      </c>
      <c r="DC2505">
        <f t="shared" si="420"/>
        <v>0</v>
      </c>
    </row>
    <row r="2506" spans="1:107">
      <c r="A2506">
        <f>ROW(Source!A2441)</f>
        <v>2441</v>
      </c>
      <c r="B2506">
        <v>35806607</v>
      </c>
      <c r="C2506">
        <v>35814938</v>
      </c>
      <c r="D2506">
        <v>29174913</v>
      </c>
      <c r="E2506">
        <v>1</v>
      </c>
      <c r="F2506">
        <v>1</v>
      </c>
      <c r="G2506">
        <v>1</v>
      </c>
      <c r="H2506">
        <v>2</v>
      </c>
      <c r="I2506" t="s">
        <v>601</v>
      </c>
      <c r="J2506" t="s">
        <v>602</v>
      </c>
      <c r="K2506" t="s">
        <v>603</v>
      </c>
      <c r="L2506">
        <v>1368</v>
      </c>
      <c r="N2506">
        <v>1011</v>
      </c>
      <c r="O2506" t="s">
        <v>589</v>
      </c>
      <c r="P2506" t="s">
        <v>589</v>
      </c>
      <c r="Q2506">
        <v>1</v>
      </c>
      <c r="W2506">
        <v>0</v>
      </c>
      <c r="X2506">
        <v>458544584</v>
      </c>
      <c r="Y2506">
        <v>0.51</v>
      </c>
      <c r="AA2506">
        <v>0</v>
      </c>
      <c r="AB2506">
        <v>932.72</v>
      </c>
      <c r="AC2506">
        <v>384.89</v>
      </c>
      <c r="AD2506">
        <v>0</v>
      </c>
      <c r="AE2506">
        <v>0</v>
      </c>
      <c r="AF2506">
        <v>87.17</v>
      </c>
      <c r="AG2506">
        <v>11.6</v>
      </c>
      <c r="AH2506">
        <v>0</v>
      </c>
      <c r="AI2506">
        <v>1</v>
      </c>
      <c r="AJ2506">
        <v>10.7</v>
      </c>
      <c r="AK2506">
        <v>33.18</v>
      </c>
      <c r="AL2506">
        <v>1</v>
      </c>
      <c r="AN2506">
        <v>0</v>
      </c>
      <c r="AO2506">
        <v>1</v>
      </c>
      <c r="AP2506">
        <v>0</v>
      </c>
      <c r="AQ2506">
        <v>0</v>
      </c>
      <c r="AR2506">
        <v>0</v>
      </c>
      <c r="AS2506" t="s">
        <v>3</v>
      </c>
      <c r="AT2506">
        <v>0.51</v>
      </c>
      <c r="AU2506" t="s">
        <v>3</v>
      </c>
      <c r="AV2506">
        <v>0</v>
      </c>
      <c r="AW2506">
        <v>2</v>
      </c>
      <c r="AX2506">
        <v>35814953</v>
      </c>
      <c r="AY2506">
        <v>1</v>
      </c>
      <c r="AZ2506">
        <v>0</v>
      </c>
      <c r="BA2506">
        <v>2477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0</v>
      </c>
      <c r="BL2506">
        <v>0</v>
      </c>
      <c r="BM2506">
        <v>0</v>
      </c>
      <c r="BN2506">
        <v>0</v>
      </c>
      <c r="BO2506">
        <v>0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CX2506">
        <f>Y2506*Source!I2441</f>
        <v>1.5299999999999999E-2</v>
      </c>
      <c r="CY2506">
        <f>AB2506</f>
        <v>932.72</v>
      </c>
      <c r="CZ2506">
        <f>AF2506</f>
        <v>87.17</v>
      </c>
      <c r="DA2506">
        <f>AJ2506</f>
        <v>10.7</v>
      </c>
      <c r="DB2506">
        <f t="shared" si="419"/>
        <v>44.46</v>
      </c>
      <c r="DC2506">
        <f t="shared" si="420"/>
        <v>5.92</v>
      </c>
    </row>
    <row r="2507" spans="1:107">
      <c r="A2507">
        <f>ROW(Source!A2441)</f>
        <v>2441</v>
      </c>
      <c r="B2507">
        <v>35806607</v>
      </c>
      <c r="C2507">
        <v>35814938</v>
      </c>
      <c r="D2507">
        <v>29114269</v>
      </c>
      <c r="E2507">
        <v>1</v>
      </c>
      <c r="F2507">
        <v>1</v>
      </c>
      <c r="G2507">
        <v>1</v>
      </c>
      <c r="H2507">
        <v>3</v>
      </c>
      <c r="I2507" t="s">
        <v>946</v>
      </c>
      <c r="J2507" t="s">
        <v>947</v>
      </c>
      <c r="K2507" t="s">
        <v>948</v>
      </c>
      <c r="L2507">
        <v>1348</v>
      </c>
      <c r="N2507">
        <v>1009</v>
      </c>
      <c r="O2507" t="s">
        <v>29</v>
      </c>
      <c r="P2507" t="s">
        <v>29</v>
      </c>
      <c r="Q2507">
        <v>1000</v>
      </c>
      <c r="W2507">
        <v>0</v>
      </c>
      <c r="X2507">
        <v>2140487653</v>
      </c>
      <c r="Y2507">
        <v>3.0599999999999998E-3</v>
      </c>
      <c r="AA2507">
        <v>113610.11</v>
      </c>
      <c r="AB2507">
        <v>0</v>
      </c>
      <c r="AC2507">
        <v>0</v>
      </c>
      <c r="AD2507">
        <v>0</v>
      </c>
      <c r="AE2507">
        <v>12429.99</v>
      </c>
      <c r="AF2507">
        <v>0</v>
      </c>
      <c r="AG2507">
        <v>0</v>
      </c>
      <c r="AH2507">
        <v>0</v>
      </c>
      <c r="AI2507">
        <v>9.14</v>
      </c>
      <c r="AJ2507">
        <v>1</v>
      </c>
      <c r="AK2507">
        <v>1</v>
      </c>
      <c r="AL2507">
        <v>1</v>
      </c>
      <c r="AN2507">
        <v>0</v>
      </c>
      <c r="AO2507">
        <v>1</v>
      </c>
      <c r="AP2507">
        <v>0</v>
      </c>
      <c r="AQ2507">
        <v>0</v>
      </c>
      <c r="AR2507">
        <v>0</v>
      </c>
      <c r="AS2507" t="s">
        <v>3</v>
      </c>
      <c r="AT2507">
        <v>3.0599999999999998E-3</v>
      </c>
      <c r="AU2507" t="s">
        <v>3</v>
      </c>
      <c r="AV2507">
        <v>0</v>
      </c>
      <c r="AW2507">
        <v>2</v>
      </c>
      <c r="AX2507">
        <v>35814954</v>
      </c>
      <c r="AY2507">
        <v>1</v>
      </c>
      <c r="AZ2507">
        <v>0</v>
      </c>
      <c r="BA2507">
        <v>2478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CX2507">
        <f>Y2507*Source!I2441</f>
        <v>9.1799999999999995E-5</v>
      </c>
      <c r="CY2507">
        <f>AA2507</f>
        <v>113610.11</v>
      </c>
      <c r="CZ2507">
        <f>AE2507</f>
        <v>12429.99</v>
      </c>
      <c r="DA2507">
        <f>AI2507</f>
        <v>9.14</v>
      </c>
      <c r="DB2507">
        <f t="shared" si="419"/>
        <v>38.04</v>
      </c>
      <c r="DC2507">
        <f t="shared" si="420"/>
        <v>0</v>
      </c>
    </row>
    <row r="2508" spans="1:107">
      <c r="A2508">
        <f>ROW(Source!A2441)</f>
        <v>2441</v>
      </c>
      <c r="B2508">
        <v>35806607</v>
      </c>
      <c r="C2508">
        <v>35814938</v>
      </c>
      <c r="D2508">
        <v>29110838</v>
      </c>
      <c r="E2508">
        <v>1</v>
      </c>
      <c r="F2508">
        <v>1</v>
      </c>
      <c r="G2508">
        <v>1</v>
      </c>
      <c r="H2508">
        <v>3</v>
      </c>
      <c r="I2508" t="s">
        <v>807</v>
      </c>
      <c r="J2508" t="s">
        <v>808</v>
      </c>
      <c r="K2508" t="s">
        <v>809</v>
      </c>
      <c r="L2508">
        <v>1346</v>
      </c>
      <c r="N2508">
        <v>1009</v>
      </c>
      <c r="O2508" t="s">
        <v>170</v>
      </c>
      <c r="P2508" t="s">
        <v>170</v>
      </c>
      <c r="Q2508">
        <v>1</v>
      </c>
      <c r="W2508">
        <v>0</v>
      </c>
      <c r="X2508">
        <v>-667794164</v>
      </c>
      <c r="Y2508">
        <v>0.31</v>
      </c>
      <c r="AA2508">
        <v>100.04</v>
      </c>
      <c r="AB2508">
        <v>0</v>
      </c>
      <c r="AC2508">
        <v>0</v>
      </c>
      <c r="AD2508">
        <v>0</v>
      </c>
      <c r="AE2508">
        <v>30.5</v>
      </c>
      <c r="AF2508">
        <v>0</v>
      </c>
      <c r="AG2508">
        <v>0</v>
      </c>
      <c r="AH2508">
        <v>0</v>
      </c>
      <c r="AI2508">
        <v>3.28</v>
      </c>
      <c r="AJ2508">
        <v>1</v>
      </c>
      <c r="AK2508">
        <v>1</v>
      </c>
      <c r="AL2508">
        <v>1</v>
      </c>
      <c r="AN2508">
        <v>0</v>
      </c>
      <c r="AO2508">
        <v>1</v>
      </c>
      <c r="AP2508">
        <v>0</v>
      </c>
      <c r="AQ2508">
        <v>0</v>
      </c>
      <c r="AR2508">
        <v>0</v>
      </c>
      <c r="AS2508" t="s">
        <v>3</v>
      </c>
      <c r="AT2508">
        <v>0.31</v>
      </c>
      <c r="AU2508" t="s">
        <v>3</v>
      </c>
      <c r="AV2508">
        <v>0</v>
      </c>
      <c r="AW2508">
        <v>2</v>
      </c>
      <c r="AX2508">
        <v>35814955</v>
      </c>
      <c r="AY2508">
        <v>1</v>
      </c>
      <c r="AZ2508">
        <v>0</v>
      </c>
      <c r="BA2508">
        <v>2479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CX2508">
        <f>Y2508*Source!I2441</f>
        <v>9.2999999999999992E-3</v>
      </c>
      <c r="CY2508">
        <f>AA2508</f>
        <v>100.04</v>
      </c>
      <c r="CZ2508">
        <f>AE2508</f>
        <v>30.5</v>
      </c>
      <c r="DA2508">
        <f>AI2508</f>
        <v>3.28</v>
      </c>
      <c r="DB2508">
        <f t="shared" si="419"/>
        <v>9.4600000000000009</v>
      </c>
      <c r="DC2508">
        <f t="shared" si="420"/>
        <v>0</v>
      </c>
    </row>
    <row r="2509" spans="1:107">
      <c r="A2509">
        <f>ROW(Source!A2441)</f>
        <v>2441</v>
      </c>
      <c r="B2509">
        <v>35806607</v>
      </c>
      <c r="C2509">
        <v>35814938</v>
      </c>
      <c r="D2509">
        <v>29114470</v>
      </c>
      <c r="E2509">
        <v>1</v>
      </c>
      <c r="F2509">
        <v>1</v>
      </c>
      <c r="G2509">
        <v>1</v>
      </c>
      <c r="H2509">
        <v>3</v>
      </c>
      <c r="I2509" t="s">
        <v>350</v>
      </c>
      <c r="J2509" t="s">
        <v>352</v>
      </c>
      <c r="K2509" t="s">
        <v>351</v>
      </c>
      <c r="L2509">
        <v>1355</v>
      </c>
      <c r="N2509">
        <v>1010</v>
      </c>
      <c r="O2509" t="s">
        <v>61</v>
      </c>
      <c r="P2509" t="s">
        <v>61</v>
      </c>
      <c r="Q2509">
        <v>100</v>
      </c>
      <c r="W2509">
        <v>0</v>
      </c>
      <c r="X2509">
        <v>-228248654</v>
      </c>
      <c r="Y2509">
        <v>4.08</v>
      </c>
      <c r="AA2509">
        <v>55.19</v>
      </c>
      <c r="AB2509">
        <v>0</v>
      </c>
      <c r="AC2509">
        <v>0</v>
      </c>
      <c r="AD2509">
        <v>0</v>
      </c>
      <c r="AE2509">
        <v>86.24</v>
      </c>
      <c r="AF2509">
        <v>0</v>
      </c>
      <c r="AG2509">
        <v>0</v>
      </c>
      <c r="AH2509">
        <v>0</v>
      </c>
      <c r="AI2509">
        <v>0.64</v>
      </c>
      <c r="AJ2509">
        <v>1</v>
      </c>
      <c r="AK2509">
        <v>1</v>
      </c>
      <c r="AL2509">
        <v>1</v>
      </c>
      <c r="AN2509">
        <v>0</v>
      </c>
      <c r="AO2509">
        <v>1</v>
      </c>
      <c r="AP2509">
        <v>0</v>
      </c>
      <c r="AQ2509">
        <v>0</v>
      </c>
      <c r="AR2509">
        <v>0</v>
      </c>
      <c r="AS2509" t="s">
        <v>3</v>
      </c>
      <c r="AT2509">
        <v>4.08</v>
      </c>
      <c r="AU2509" t="s">
        <v>3</v>
      </c>
      <c r="AV2509">
        <v>0</v>
      </c>
      <c r="AW2509">
        <v>2</v>
      </c>
      <c r="AX2509">
        <v>35814956</v>
      </c>
      <c r="AY2509">
        <v>1</v>
      </c>
      <c r="AZ2509">
        <v>0</v>
      </c>
      <c r="BA2509">
        <v>2480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CX2509">
        <f>Y2509*Source!I2441</f>
        <v>0.12239999999999999</v>
      </c>
      <c r="CY2509">
        <f>AA2509</f>
        <v>55.19</v>
      </c>
      <c r="CZ2509">
        <f>AE2509</f>
        <v>86.24</v>
      </c>
      <c r="DA2509">
        <f>AI2509</f>
        <v>0.64</v>
      </c>
      <c r="DB2509">
        <f t="shared" si="419"/>
        <v>351.86</v>
      </c>
      <c r="DC2509">
        <f t="shared" si="420"/>
        <v>0</v>
      </c>
    </row>
    <row r="2510" spans="1:107">
      <c r="A2510">
        <f>ROW(Source!A2441)</f>
        <v>2441</v>
      </c>
      <c r="B2510">
        <v>35806607</v>
      </c>
      <c r="C2510">
        <v>35814938</v>
      </c>
      <c r="D2510">
        <v>29164111</v>
      </c>
      <c r="E2510">
        <v>1</v>
      </c>
      <c r="F2510">
        <v>1</v>
      </c>
      <c r="G2510">
        <v>1</v>
      </c>
      <c r="H2510">
        <v>3</v>
      </c>
      <c r="I2510" t="s">
        <v>847</v>
      </c>
      <c r="J2510" t="s">
        <v>900</v>
      </c>
      <c r="K2510" t="s">
        <v>849</v>
      </c>
      <c r="L2510">
        <v>1355</v>
      </c>
      <c r="N2510">
        <v>1010</v>
      </c>
      <c r="O2510" t="s">
        <v>61</v>
      </c>
      <c r="P2510" t="s">
        <v>61</v>
      </c>
      <c r="Q2510">
        <v>100</v>
      </c>
      <c r="W2510">
        <v>0</v>
      </c>
      <c r="X2510">
        <v>-1689080274</v>
      </c>
      <c r="Y2510">
        <v>1.02</v>
      </c>
      <c r="AA2510">
        <v>783</v>
      </c>
      <c r="AB2510">
        <v>0</v>
      </c>
      <c r="AC2510">
        <v>0</v>
      </c>
      <c r="AD2510">
        <v>0</v>
      </c>
      <c r="AE2510">
        <v>100</v>
      </c>
      <c r="AF2510">
        <v>0</v>
      </c>
      <c r="AG2510">
        <v>0</v>
      </c>
      <c r="AH2510">
        <v>0</v>
      </c>
      <c r="AI2510">
        <v>7.83</v>
      </c>
      <c r="AJ2510">
        <v>1</v>
      </c>
      <c r="AK2510">
        <v>1</v>
      </c>
      <c r="AL2510">
        <v>1</v>
      </c>
      <c r="AN2510">
        <v>0</v>
      </c>
      <c r="AO2510">
        <v>1</v>
      </c>
      <c r="AP2510">
        <v>0</v>
      </c>
      <c r="AQ2510">
        <v>0</v>
      </c>
      <c r="AR2510">
        <v>0</v>
      </c>
      <c r="AS2510" t="s">
        <v>3</v>
      </c>
      <c r="AT2510">
        <v>1.02</v>
      </c>
      <c r="AU2510" t="s">
        <v>3</v>
      </c>
      <c r="AV2510">
        <v>0</v>
      </c>
      <c r="AW2510">
        <v>2</v>
      </c>
      <c r="AX2510">
        <v>35814957</v>
      </c>
      <c r="AY2510">
        <v>1</v>
      </c>
      <c r="AZ2510">
        <v>0</v>
      </c>
      <c r="BA2510">
        <v>2481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0</v>
      </c>
      <c r="BL2510">
        <v>0</v>
      </c>
      <c r="BM2510">
        <v>0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CX2510">
        <f>Y2510*Source!I2441</f>
        <v>3.0599999999999999E-2</v>
      </c>
      <c r="CY2510">
        <f>AA2510</f>
        <v>783</v>
      </c>
      <c r="CZ2510">
        <f>AE2510</f>
        <v>100</v>
      </c>
      <c r="DA2510">
        <f>AI2510</f>
        <v>7.83</v>
      </c>
      <c r="DB2510">
        <f t="shared" si="419"/>
        <v>102</v>
      </c>
      <c r="DC2510">
        <f t="shared" si="420"/>
        <v>0</v>
      </c>
    </row>
    <row r="2511" spans="1:107">
      <c r="A2511">
        <f>ROW(Source!A2441)</f>
        <v>2441</v>
      </c>
      <c r="B2511">
        <v>35806607</v>
      </c>
      <c r="C2511">
        <v>35814938</v>
      </c>
      <c r="D2511">
        <v>29171808</v>
      </c>
      <c r="E2511">
        <v>1</v>
      </c>
      <c r="F2511">
        <v>1</v>
      </c>
      <c r="G2511">
        <v>1</v>
      </c>
      <c r="H2511">
        <v>3</v>
      </c>
      <c r="I2511" t="s">
        <v>816</v>
      </c>
      <c r="J2511" t="s">
        <v>817</v>
      </c>
      <c r="K2511" t="s">
        <v>818</v>
      </c>
      <c r="L2511">
        <v>1374</v>
      </c>
      <c r="N2511">
        <v>1013</v>
      </c>
      <c r="O2511" t="s">
        <v>819</v>
      </c>
      <c r="P2511" t="s">
        <v>819</v>
      </c>
      <c r="Q2511">
        <v>1</v>
      </c>
      <c r="W2511">
        <v>0</v>
      </c>
      <c r="X2511">
        <v>-915781824</v>
      </c>
      <c r="Y2511">
        <v>14.83</v>
      </c>
      <c r="AA2511">
        <v>1</v>
      </c>
      <c r="AB2511">
        <v>0</v>
      </c>
      <c r="AC2511">
        <v>0</v>
      </c>
      <c r="AD2511">
        <v>0</v>
      </c>
      <c r="AE2511">
        <v>1</v>
      </c>
      <c r="AF2511">
        <v>0</v>
      </c>
      <c r="AG2511">
        <v>0</v>
      </c>
      <c r="AH2511">
        <v>0</v>
      </c>
      <c r="AI2511">
        <v>1</v>
      </c>
      <c r="AJ2511">
        <v>1</v>
      </c>
      <c r="AK2511">
        <v>1</v>
      </c>
      <c r="AL2511">
        <v>1</v>
      </c>
      <c r="AN2511">
        <v>0</v>
      </c>
      <c r="AO2511">
        <v>1</v>
      </c>
      <c r="AP2511">
        <v>0</v>
      </c>
      <c r="AQ2511">
        <v>0</v>
      </c>
      <c r="AR2511">
        <v>0</v>
      </c>
      <c r="AS2511" t="s">
        <v>3</v>
      </c>
      <c r="AT2511">
        <v>14.83</v>
      </c>
      <c r="AU2511" t="s">
        <v>3</v>
      </c>
      <c r="AV2511">
        <v>0</v>
      </c>
      <c r="AW2511">
        <v>2</v>
      </c>
      <c r="AX2511">
        <v>35814958</v>
      </c>
      <c r="AY2511">
        <v>1</v>
      </c>
      <c r="AZ2511">
        <v>0</v>
      </c>
      <c r="BA2511">
        <v>2482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CX2511">
        <f>Y2511*Source!I2441</f>
        <v>0.44489999999999996</v>
      </c>
      <c r="CY2511">
        <f>AA2511</f>
        <v>1</v>
      </c>
      <c r="CZ2511">
        <f>AE2511</f>
        <v>1</v>
      </c>
      <c r="DA2511">
        <f>AI2511</f>
        <v>1</v>
      </c>
      <c r="DB2511">
        <f t="shared" si="419"/>
        <v>14.83</v>
      </c>
      <c r="DC2511">
        <f t="shared" si="420"/>
        <v>0</v>
      </c>
    </row>
    <row r="2512" spans="1:107">
      <c r="A2512">
        <f>ROW(Source!A2442)</f>
        <v>2442</v>
      </c>
      <c r="B2512">
        <v>35806607</v>
      </c>
      <c r="C2512">
        <v>35814959</v>
      </c>
      <c r="D2512">
        <v>18411117</v>
      </c>
      <c r="E2512">
        <v>1</v>
      </c>
      <c r="F2512">
        <v>1</v>
      </c>
      <c r="G2512">
        <v>1</v>
      </c>
      <c r="H2512">
        <v>1</v>
      </c>
      <c r="I2512" t="s">
        <v>901</v>
      </c>
      <c r="J2512" t="s">
        <v>3</v>
      </c>
      <c r="K2512" t="s">
        <v>902</v>
      </c>
      <c r="L2512">
        <v>1369</v>
      </c>
      <c r="N2512">
        <v>1013</v>
      </c>
      <c r="O2512" t="s">
        <v>583</v>
      </c>
      <c r="P2512" t="s">
        <v>583</v>
      </c>
      <c r="Q2512">
        <v>1</v>
      </c>
      <c r="W2512">
        <v>0</v>
      </c>
      <c r="X2512">
        <v>-1739886638</v>
      </c>
      <c r="Y2512">
        <v>7.5324999999999989</v>
      </c>
      <c r="AA2512">
        <v>0</v>
      </c>
      <c r="AB2512">
        <v>0</v>
      </c>
      <c r="AC2512">
        <v>0</v>
      </c>
      <c r="AD2512">
        <v>319.24</v>
      </c>
      <c r="AE2512">
        <v>0</v>
      </c>
      <c r="AF2512">
        <v>0</v>
      </c>
      <c r="AG2512">
        <v>0</v>
      </c>
      <c r="AH2512">
        <v>319.24</v>
      </c>
      <c r="AI2512">
        <v>1</v>
      </c>
      <c r="AJ2512">
        <v>1</v>
      </c>
      <c r="AK2512">
        <v>1</v>
      </c>
      <c r="AL2512">
        <v>1</v>
      </c>
      <c r="AN2512">
        <v>0</v>
      </c>
      <c r="AO2512">
        <v>1</v>
      </c>
      <c r="AP2512">
        <v>1</v>
      </c>
      <c r="AQ2512">
        <v>0</v>
      </c>
      <c r="AR2512">
        <v>0</v>
      </c>
      <c r="AS2512" t="s">
        <v>3</v>
      </c>
      <c r="AT2512">
        <v>6.55</v>
      </c>
      <c r="AU2512" t="s">
        <v>144</v>
      </c>
      <c r="AV2512">
        <v>1</v>
      </c>
      <c r="AW2512">
        <v>2</v>
      </c>
      <c r="AX2512">
        <v>35814967</v>
      </c>
      <c r="AY2512">
        <v>2</v>
      </c>
      <c r="AZ2512">
        <v>131072</v>
      </c>
      <c r="BA2512">
        <v>2483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CX2512">
        <f>Y2512*Source!I2442</f>
        <v>3.5402749999999994</v>
      </c>
      <c r="CY2512">
        <f>AD2512</f>
        <v>319.24</v>
      </c>
      <c r="CZ2512">
        <f>AH2512</f>
        <v>319.24</v>
      </c>
      <c r="DA2512">
        <f>AL2512</f>
        <v>1</v>
      </c>
      <c r="DB2512">
        <f>ROUND((ROUND(AT2512*CZ2512,2)*1.15),2)</f>
        <v>2404.67</v>
      </c>
      <c r="DC2512">
        <f>ROUND((ROUND(AT2512*AG2512,2)*1.15),2)</f>
        <v>0</v>
      </c>
    </row>
    <row r="2513" spans="1:107">
      <c r="A2513">
        <f>ROW(Source!A2442)</f>
        <v>2442</v>
      </c>
      <c r="B2513">
        <v>35806607</v>
      </c>
      <c r="C2513">
        <v>35814959</v>
      </c>
      <c r="D2513">
        <v>121548</v>
      </c>
      <c r="E2513">
        <v>1</v>
      </c>
      <c r="F2513">
        <v>1</v>
      </c>
      <c r="G2513">
        <v>1</v>
      </c>
      <c r="H2513">
        <v>1</v>
      </c>
      <c r="I2513" t="s">
        <v>34</v>
      </c>
      <c r="J2513" t="s">
        <v>3</v>
      </c>
      <c r="K2513" t="s">
        <v>584</v>
      </c>
      <c r="L2513">
        <v>608254</v>
      </c>
      <c r="N2513">
        <v>1013</v>
      </c>
      <c r="O2513" t="s">
        <v>585</v>
      </c>
      <c r="P2513" t="s">
        <v>585</v>
      </c>
      <c r="Q2513">
        <v>1</v>
      </c>
      <c r="W2513">
        <v>0</v>
      </c>
      <c r="X2513">
        <v>-185737400</v>
      </c>
      <c r="Y2513">
        <v>1.2500000000000001E-2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1</v>
      </c>
      <c r="AJ2513">
        <v>1</v>
      </c>
      <c r="AK2513">
        <v>1</v>
      </c>
      <c r="AL2513">
        <v>1</v>
      </c>
      <c r="AN2513">
        <v>0</v>
      </c>
      <c r="AO2513">
        <v>1</v>
      </c>
      <c r="AP2513">
        <v>1</v>
      </c>
      <c r="AQ2513">
        <v>0</v>
      </c>
      <c r="AR2513">
        <v>0</v>
      </c>
      <c r="AS2513" t="s">
        <v>3</v>
      </c>
      <c r="AT2513">
        <v>0.01</v>
      </c>
      <c r="AU2513" t="s">
        <v>143</v>
      </c>
      <c r="AV2513">
        <v>2</v>
      </c>
      <c r="AW2513">
        <v>2</v>
      </c>
      <c r="AX2513">
        <v>35814968</v>
      </c>
      <c r="AY2513">
        <v>1</v>
      </c>
      <c r="AZ2513">
        <v>0</v>
      </c>
      <c r="BA2513">
        <v>2484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CX2513">
        <f>Y2513*Source!I2442</f>
        <v>5.875E-3</v>
      </c>
      <c r="CY2513">
        <f>AD2513</f>
        <v>0</v>
      </c>
      <c r="CZ2513">
        <f>AH2513</f>
        <v>0</v>
      </c>
      <c r="DA2513">
        <f>AL2513</f>
        <v>1</v>
      </c>
      <c r="DB2513">
        <f>ROUND((ROUND(AT2513*CZ2513,2)*1.25),2)</f>
        <v>0</v>
      </c>
      <c r="DC2513">
        <f>ROUND((ROUND(AT2513*AG2513,2)*1.25),2)</f>
        <v>0</v>
      </c>
    </row>
    <row r="2514" spans="1:107">
      <c r="A2514">
        <f>ROW(Source!A2442)</f>
        <v>2442</v>
      </c>
      <c r="B2514">
        <v>35806607</v>
      </c>
      <c r="C2514">
        <v>35814959</v>
      </c>
      <c r="D2514">
        <v>29172556</v>
      </c>
      <c r="E2514">
        <v>1</v>
      </c>
      <c r="F2514">
        <v>1</v>
      </c>
      <c r="G2514">
        <v>1</v>
      </c>
      <c r="H2514">
        <v>2</v>
      </c>
      <c r="I2514" t="s">
        <v>586</v>
      </c>
      <c r="J2514" t="s">
        <v>590</v>
      </c>
      <c r="K2514" t="s">
        <v>588</v>
      </c>
      <c r="L2514">
        <v>1368</v>
      </c>
      <c r="N2514">
        <v>1011</v>
      </c>
      <c r="O2514" t="s">
        <v>589</v>
      </c>
      <c r="P2514" t="s">
        <v>589</v>
      </c>
      <c r="Q2514">
        <v>1</v>
      </c>
      <c r="W2514">
        <v>0</v>
      </c>
      <c r="X2514">
        <v>-1302720870</v>
      </c>
      <c r="Y2514">
        <v>1.2500000000000001E-2</v>
      </c>
      <c r="AA2514">
        <v>0</v>
      </c>
      <c r="AB2514">
        <v>466.71</v>
      </c>
      <c r="AC2514">
        <v>447.93</v>
      </c>
      <c r="AD2514">
        <v>0</v>
      </c>
      <c r="AE2514">
        <v>0</v>
      </c>
      <c r="AF2514">
        <v>31.26</v>
      </c>
      <c r="AG2514">
        <v>13.5</v>
      </c>
      <c r="AH2514">
        <v>0</v>
      </c>
      <c r="AI2514">
        <v>1</v>
      </c>
      <c r="AJ2514">
        <v>14.93</v>
      </c>
      <c r="AK2514">
        <v>33.18</v>
      </c>
      <c r="AL2514">
        <v>1</v>
      </c>
      <c r="AN2514">
        <v>0</v>
      </c>
      <c r="AO2514">
        <v>1</v>
      </c>
      <c r="AP2514">
        <v>1</v>
      </c>
      <c r="AQ2514">
        <v>0</v>
      </c>
      <c r="AR2514">
        <v>0</v>
      </c>
      <c r="AS2514" t="s">
        <v>3</v>
      </c>
      <c r="AT2514">
        <v>0.01</v>
      </c>
      <c r="AU2514" t="s">
        <v>143</v>
      </c>
      <c r="AV2514">
        <v>0</v>
      </c>
      <c r="AW2514">
        <v>2</v>
      </c>
      <c r="AX2514">
        <v>35814969</v>
      </c>
      <c r="AY2514">
        <v>1</v>
      </c>
      <c r="AZ2514">
        <v>0</v>
      </c>
      <c r="BA2514">
        <v>2485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CX2514">
        <f>Y2514*Source!I2442</f>
        <v>5.875E-3</v>
      </c>
      <c r="CY2514">
        <f>AB2514</f>
        <v>466.71</v>
      </c>
      <c r="CZ2514">
        <f>AF2514</f>
        <v>31.26</v>
      </c>
      <c r="DA2514">
        <f>AJ2514</f>
        <v>14.93</v>
      </c>
      <c r="DB2514">
        <f>ROUND((ROUND(AT2514*CZ2514,2)*1.25),2)</f>
        <v>0.39</v>
      </c>
      <c r="DC2514">
        <f>ROUND((ROUND(AT2514*AG2514,2)*1.25),2)</f>
        <v>0.18</v>
      </c>
    </row>
    <row r="2515" spans="1:107">
      <c r="A2515">
        <f>ROW(Source!A2442)</f>
        <v>2442</v>
      </c>
      <c r="B2515">
        <v>35806607</v>
      </c>
      <c r="C2515">
        <v>35814959</v>
      </c>
      <c r="D2515">
        <v>29174913</v>
      </c>
      <c r="E2515">
        <v>1</v>
      </c>
      <c r="F2515">
        <v>1</v>
      </c>
      <c r="G2515">
        <v>1</v>
      </c>
      <c r="H2515">
        <v>2</v>
      </c>
      <c r="I2515" t="s">
        <v>601</v>
      </c>
      <c r="J2515" t="s">
        <v>602</v>
      </c>
      <c r="K2515" t="s">
        <v>603</v>
      </c>
      <c r="L2515">
        <v>1368</v>
      </c>
      <c r="N2515">
        <v>1011</v>
      </c>
      <c r="O2515" t="s">
        <v>589</v>
      </c>
      <c r="P2515" t="s">
        <v>589</v>
      </c>
      <c r="Q2515">
        <v>1</v>
      </c>
      <c r="W2515">
        <v>0</v>
      </c>
      <c r="X2515">
        <v>458544584</v>
      </c>
      <c r="Y2515">
        <v>1.2500000000000001E-2</v>
      </c>
      <c r="AA2515">
        <v>0</v>
      </c>
      <c r="AB2515">
        <v>932.72</v>
      </c>
      <c r="AC2515">
        <v>384.89</v>
      </c>
      <c r="AD2515">
        <v>0</v>
      </c>
      <c r="AE2515">
        <v>0</v>
      </c>
      <c r="AF2515">
        <v>87.17</v>
      </c>
      <c r="AG2515">
        <v>11.6</v>
      </c>
      <c r="AH2515">
        <v>0</v>
      </c>
      <c r="AI2515">
        <v>1</v>
      </c>
      <c r="AJ2515">
        <v>10.7</v>
      </c>
      <c r="AK2515">
        <v>33.18</v>
      </c>
      <c r="AL2515">
        <v>1</v>
      </c>
      <c r="AN2515">
        <v>0</v>
      </c>
      <c r="AO2515">
        <v>1</v>
      </c>
      <c r="AP2515">
        <v>1</v>
      </c>
      <c r="AQ2515">
        <v>0</v>
      </c>
      <c r="AR2515">
        <v>0</v>
      </c>
      <c r="AS2515" t="s">
        <v>3</v>
      </c>
      <c r="AT2515">
        <v>0.01</v>
      </c>
      <c r="AU2515" t="s">
        <v>143</v>
      </c>
      <c r="AV2515">
        <v>0</v>
      </c>
      <c r="AW2515">
        <v>2</v>
      </c>
      <c r="AX2515">
        <v>35814970</v>
      </c>
      <c r="AY2515">
        <v>1</v>
      </c>
      <c r="AZ2515">
        <v>0</v>
      </c>
      <c r="BA2515">
        <v>2486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CX2515">
        <f>Y2515*Source!I2442</f>
        <v>5.875E-3</v>
      </c>
      <c r="CY2515">
        <f>AB2515</f>
        <v>932.72</v>
      </c>
      <c r="CZ2515">
        <f>AF2515</f>
        <v>87.17</v>
      </c>
      <c r="DA2515">
        <f>AJ2515</f>
        <v>10.7</v>
      </c>
      <c r="DB2515">
        <f>ROUND((ROUND(AT2515*CZ2515,2)*1.25),2)</f>
        <v>1.0900000000000001</v>
      </c>
      <c r="DC2515">
        <f>ROUND((ROUND(AT2515*AG2515,2)*1.25),2)</f>
        <v>0.15</v>
      </c>
    </row>
    <row r="2516" spans="1:107">
      <c r="A2516">
        <f>ROW(Source!A2442)</f>
        <v>2442</v>
      </c>
      <c r="B2516">
        <v>35806607</v>
      </c>
      <c r="C2516">
        <v>35814959</v>
      </c>
      <c r="D2516">
        <v>29107800</v>
      </c>
      <c r="E2516">
        <v>1</v>
      </c>
      <c r="F2516">
        <v>1</v>
      </c>
      <c r="G2516">
        <v>1</v>
      </c>
      <c r="H2516">
        <v>3</v>
      </c>
      <c r="I2516" t="s">
        <v>616</v>
      </c>
      <c r="J2516" t="s">
        <v>643</v>
      </c>
      <c r="K2516" t="s">
        <v>618</v>
      </c>
      <c r="L2516">
        <v>1346</v>
      </c>
      <c r="N2516">
        <v>1009</v>
      </c>
      <c r="O2516" t="s">
        <v>170</v>
      </c>
      <c r="P2516" t="s">
        <v>170</v>
      </c>
      <c r="Q2516">
        <v>1</v>
      </c>
      <c r="W2516">
        <v>0</v>
      </c>
      <c r="X2516">
        <v>-1570619850</v>
      </c>
      <c r="Y2516">
        <v>0.1</v>
      </c>
      <c r="AA2516">
        <v>46.61</v>
      </c>
      <c r="AB2516">
        <v>0</v>
      </c>
      <c r="AC2516">
        <v>0</v>
      </c>
      <c r="AD2516">
        <v>0</v>
      </c>
      <c r="AE2516">
        <v>1.81</v>
      </c>
      <c r="AF2516">
        <v>0</v>
      </c>
      <c r="AG2516">
        <v>0</v>
      </c>
      <c r="AH2516">
        <v>0</v>
      </c>
      <c r="AI2516">
        <v>25.75</v>
      </c>
      <c r="AJ2516">
        <v>1</v>
      </c>
      <c r="AK2516">
        <v>1</v>
      </c>
      <c r="AL2516">
        <v>1</v>
      </c>
      <c r="AN2516">
        <v>0</v>
      </c>
      <c r="AO2516">
        <v>1</v>
      </c>
      <c r="AP2516">
        <v>0</v>
      </c>
      <c r="AQ2516">
        <v>0</v>
      </c>
      <c r="AR2516">
        <v>0</v>
      </c>
      <c r="AS2516" t="s">
        <v>3</v>
      </c>
      <c r="AT2516">
        <v>0.1</v>
      </c>
      <c r="AU2516" t="s">
        <v>3</v>
      </c>
      <c r="AV2516">
        <v>0</v>
      </c>
      <c r="AW2516">
        <v>2</v>
      </c>
      <c r="AX2516">
        <v>35814971</v>
      </c>
      <c r="AY2516">
        <v>1</v>
      </c>
      <c r="AZ2516">
        <v>0</v>
      </c>
      <c r="BA2516">
        <v>2487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CX2516">
        <f>Y2516*Source!I2442</f>
        <v>4.7E-2</v>
      </c>
      <c r="CY2516">
        <f>AA2516</f>
        <v>46.61</v>
      </c>
      <c r="CZ2516">
        <f>AE2516</f>
        <v>1.81</v>
      </c>
      <c r="DA2516">
        <f>AI2516</f>
        <v>25.75</v>
      </c>
      <c r="DB2516">
        <f t="shared" ref="DB2516:DB2547" si="421">ROUND(ROUND(AT2516*CZ2516,2),2)</f>
        <v>0.18</v>
      </c>
      <c r="DC2516">
        <f t="shared" ref="DC2516:DC2547" si="422">ROUND(ROUND(AT2516*AG2516,2),2)</f>
        <v>0</v>
      </c>
    </row>
    <row r="2517" spans="1:107">
      <c r="A2517">
        <f>ROW(Source!A2442)</f>
        <v>2442</v>
      </c>
      <c r="B2517">
        <v>35806607</v>
      </c>
      <c r="C2517">
        <v>35814959</v>
      </c>
      <c r="D2517">
        <v>35552854</v>
      </c>
      <c r="E2517">
        <v>1</v>
      </c>
      <c r="F2517">
        <v>1</v>
      </c>
      <c r="G2517">
        <v>1</v>
      </c>
      <c r="H2517">
        <v>3</v>
      </c>
      <c r="I2517" t="s">
        <v>168</v>
      </c>
      <c r="J2517" t="s">
        <v>451</v>
      </c>
      <c r="K2517" t="s">
        <v>450</v>
      </c>
      <c r="L2517">
        <v>1346</v>
      </c>
      <c r="N2517">
        <v>1009</v>
      </c>
      <c r="O2517" t="s">
        <v>170</v>
      </c>
      <c r="P2517" t="s">
        <v>170</v>
      </c>
      <c r="Q2517">
        <v>1</v>
      </c>
      <c r="W2517">
        <v>0</v>
      </c>
      <c r="X2517">
        <v>-334051544</v>
      </c>
      <c r="Y2517">
        <v>21.276596000000001</v>
      </c>
      <c r="AA2517">
        <v>134.02000000000001</v>
      </c>
      <c r="AB2517">
        <v>0</v>
      </c>
      <c r="AC2517">
        <v>0</v>
      </c>
      <c r="AD2517">
        <v>0</v>
      </c>
      <c r="AE2517">
        <v>22.91</v>
      </c>
      <c r="AF2517">
        <v>0</v>
      </c>
      <c r="AG2517">
        <v>0</v>
      </c>
      <c r="AH2517">
        <v>0</v>
      </c>
      <c r="AI2517">
        <v>5.85</v>
      </c>
      <c r="AJ2517">
        <v>1</v>
      </c>
      <c r="AK2517">
        <v>1</v>
      </c>
      <c r="AL2517">
        <v>1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 t="s">
        <v>3</v>
      </c>
      <c r="AT2517">
        <v>21.276596000000001</v>
      </c>
      <c r="AU2517" t="s">
        <v>3</v>
      </c>
      <c r="AV2517">
        <v>0</v>
      </c>
      <c r="AW2517">
        <v>1</v>
      </c>
      <c r="AX2517">
        <v>-1</v>
      </c>
      <c r="AY2517">
        <v>0</v>
      </c>
      <c r="AZ2517">
        <v>0</v>
      </c>
      <c r="BA2517" t="s">
        <v>3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CX2517">
        <f>Y2517*Source!I2442</f>
        <v>10.000000119999999</v>
      </c>
      <c r="CY2517">
        <f>AA2517</f>
        <v>134.02000000000001</v>
      </c>
      <c r="CZ2517">
        <f>AE2517</f>
        <v>22.91</v>
      </c>
      <c r="DA2517">
        <f>AI2517</f>
        <v>5.85</v>
      </c>
      <c r="DB2517">
        <f t="shared" si="421"/>
        <v>487.45</v>
      </c>
      <c r="DC2517">
        <f t="shared" si="422"/>
        <v>0</v>
      </c>
    </row>
    <row r="2518" spans="1:107">
      <c r="A2518">
        <f>ROW(Source!A2442)</f>
        <v>2442</v>
      </c>
      <c r="B2518">
        <v>35806607</v>
      </c>
      <c r="C2518">
        <v>35814959</v>
      </c>
      <c r="D2518">
        <v>29109265</v>
      </c>
      <c r="E2518">
        <v>1</v>
      </c>
      <c r="F2518">
        <v>1</v>
      </c>
      <c r="G2518">
        <v>1</v>
      </c>
      <c r="H2518">
        <v>3</v>
      </c>
      <c r="I2518" t="s">
        <v>453</v>
      </c>
      <c r="J2518" t="s">
        <v>455</v>
      </c>
      <c r="K2518" t="s">
        <v>454</v>
      </c>
      <c r="L2518">
        <v>1348</v>
      </c>
      <c r="N2518">
        <v>1009</v>
      </c>
      <c r="O2518" t="s">
        <v>29</v>
      </c>
      <c r="P2518" t="s">
        <v>29</v>
      </c>
      <c r="Q2518">
        <v>1000</v>
      </c>
      <c r="W2518">
        <v>1</v>
      </c>
      <c r="X2518">
        <v>-192135928</v>
      </c>
      <c r="Y2518">
        <v>1.2999999999999999E-2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1</v>
      </c>
      <c r="AJ2518">
        <v>1</v>
      </c>
      <c r="AK2518">
        <v>1</v>
      </c>
      <c r="AL2518">
        <v>1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 t="s">
        <v>3</v>
      </c>
      <c r="AT2518">
        <v>1.2999999999999999E-2</v>
      </c>
      <c r="AU2518" t="s">
        <v>3</v>
      </c>
      <c r="AV2518">
        <v>0</v>
      </c>
      <c r="AW2518">
        <v>2</v>
      </c>
      <c r="AX2518">
        <v>35814972</v>
      </c>
      <c r="AY2518">
        <v>1</v>
      </c>
      <c r="AZ2518">
        <v>0</v>
      </c>
      <c r="BA2518">
        <v>2488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CX2518">
        <f>Y2518*Source!I2442</f>
        <v>6.1099999999999991E-3</v>
      </c>
      <c r="CY2518">
        <f>AA2518</f>
        <v>0</v>
      </c>
      <c r="CZ2518">
        <f>AE2518</f>
        <v>0</v>
      </c>
      <c r="DA2518">
        <f>AI2518</f>
        <v>1</v>
      </c>
      <c r="DB2518">
        <f t="shared" si="421"/>
        <v>0</v>
      </c>
      <c r="DC2518">
        <f t="shared" si="422"/>
        <v>0</v>
      </c>
    </row>
    <row r="2519" spans="1:107">
      <c r="A2519">
        <f>ROW(Source!A2445)</f>
        <v>2445</v>
      </c>
      <c r="B2519">
        <v>35806607</v>
      </c>
      <c r="C2519">
        <v>35814975</v>
      </c>
      <c r="D2519">
        <v>18411117</v>
      </c>
      <c r="E2519">
        <v>1</v>
      </c>
      <c r="F2519">
        <v>1</v>
      </c>
      <c r="G2519">
        <v>1</v>
      </c>
      <c r="H2519">
        <v>1</v>
      </c>
      <c r="I2519" t="s">
        <v>901</v>
      </c>
      <c r="J2519" t="s">
        <v>3</v>
      </c>
      <c r="K2519" t="s">
        <v>902</v>
      </c>
      <c r="L2519">
        <v>1369</v>
      </c>
      <c r="N2519">
        <v>1013</v>
      </c>
      <c r="O2519" t="s">
        <v>583</v>
      </c>
      <c r="P2519" t="s">
        <v>583</v>
      </c>
      <c r="Q2519">
        <v>1</v>
      </c>
      <c r="W2519">
        <v>0</v>
      </c>
      <c r="X2519">
        <v>-1739886638</v>
      </c>
      <c r="Y2519">
        <v>16.32</v>
      </c>
      <c r="AA2519">
        <v>0</v>
      </c>
      <c r="AB2519">
        <v>0</v>
      </c>
      <c r="AC2519">
        <v>0</v>
      </c>
      <c r="AD2519">
        <v>319.24</v>
      </c>
      <c r="AE2519">
        <v>0</v>
      </c>
      <c r="AF2519">
        <v>0</v>
      </c>
      <c r="AG2519">
        <v>0</v>
      </c>
      <c r="AH2519">
        <v>319.24</v>
      </c>
      <c r="AI2519">
        <v>1</v>
      </c>
      <c r="AJ2519">
        <v>1</v>
      </c>
      <c r="AK2519">
        <v>1</v>
      </c>
      <c r="AL2519">
        <v>1</v>
      </c>
      <c r="AN2519">
        <v>0</v>
      </c>
      <c r="AO2519">
        <v>1</v>
      </c>
      <c r="AP2519">
        <v>0</v>
      </c>
      <c r="AQ2519">
        <v>0</v>
      </c>
      <c r="AR2519">
        <v>0</v>
      </c>
      <c r="AS2519" t="s">
        <v>3</v>
      </c>
      <c r="AT2519">
        <v>16.32</v>
      </c>
      <c r="AU2519" t="s">
        <v>3</v>
      </c>
      <c r="AV2519">
        <v>1</v>
      </c>
      <c r="AW2519">
        <v>2</v>
      </c>
      <c r="AX2519">
        <v>35814983</v>
      </c>
      <c r="AY2519">
        <v>2</v>
      </c>
      <c r="AZ2519">
        <v>131072</v>
      </c>
      <c r="BA2519">
        <v>2489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CX2519">
        <f>Y2519*Source!I2445</f>
        <v>0</v>
      </c>
      <c r="CY2519">
        <f>AD2519</f>
        <v>319.24</v>
      </c>
      <c r="CZ2519">
        <f>AH2519</f>
        <v>319.24</v>
      </c>
      <c r="DA2519">
        <f>AL2519</f>
        <v>1</v>
      </c>
      <c r="DB2519">
        <f t="shared" si="421"/>
        <v>5210</v>
      </c>
      <c r="DC2519">
        <f t="shared" si="422"/>
        <v>0</v>
      </c>
    </row>
    <row r="2520" spans="1:107">
      <c r="A2520">
        <f>ROW(Source!A2445)</f>
        <v>2445</v>
      </c>
      <c r="B2520">
        <v>35806607</v>
      </c>
      <c r="C2520">
        <v>35814975</v>
      </c>
      <c r="D2520">
        <v>121548</v>
      </c>
      <c r="E2520">
        <v>1</v>
      </c>
      <c r="F2520">
        <v>1</v>
      </c>
      <c r="G2520">
        <v>1</v>
      </c>
      <c r="H2520">
        <v>1</v>
      </c>
      <c r="I2520" t="s">
        <v>34</v>
      </c>
      <c r="J2520" t="s">
        <v>3</v>
      </c>
      <c r="K2520" t="s">
        <v>584</v>
      </c>
      <c r="L2520">
        <v>608254</v>
      </c>
      <c r="N2520">
        <v>1013</v>
      </c>
      <c r="O2520" t="s">
        <v>585</v>
      </c>
      <c r="P2520" t="s">
        <v>585</v>
      </c>
      <c r="Q2520">
        <v>1</v>
      </c>
      <c r="W2520">
        <v>0</v>
      </c>
      <c r="X2520">
        <v>-185737400</v>
      </c>
      <c r="Y2520">
        <v>0.01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1</v>
      </c>
      <c r="AJ2520">
        <v>1</v>
      </c>
      <c r="AK2520">
        <v>1</v>
      </c>
      <c r="AL2520">
        <v>1</v>
      </c>
      <c r="AN2520">
        <v>0</v>
      </c>
      <c r="AO2520">
        <v>1</v>
      </c>
      <c r="AP2520">
        <v>0</v>
      </c>
      <c r="AQ2520">
        <v>0</v>
      </c>
      <c r="AR2520">
        <v>0</v>
      </c>
      <c r="AS2520" t="s">
        <v>3</v>
      </c>
      <c r="AT2520">
        <v>0.01</v>
      </c>
      <c r="AU2520" t="s">
        <v>3</v>
      </c>
      <c r="AV2520">
        <v>2</v>
      </c>
      <c r="AW2520">
        <v>2</v>
      </c>
      <c r="AX2520">
        <v>35814984</v>
      </c>
      <c r="AY2520">
        <v>1</v>
      </c>
      <c r="AZ2520">
        <v>0</v>
      </c>
      <c r="BA2520">
        <v>2490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0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CX2520">
        <f>Y2520*Source!I2445</f>
        <v>0</v>
      </c>
      <c r="CY2520">
        <f>AD2520</f>
        <v>0</v>
      </c>
      <c r="CZ2520">
        <f>AH2520</f>
        <v>0</v>
      </c>
      <c r="DA2520">
        <f>AL2520</f>
        <v>1</v>
      </c>
      <c r="DB2520">
        <f t="shared" si="421"/>
        <v>0</v>
      </c>
      <c r="DC2520">
        <f t="shared" si="422"/>
        <v>0</v>
      </c>
    </row>
    <row r="2521" spans="1:107">
      <c r="A2521">
        <f>ROW(Source!A2445)</f>
        <v>2445</v>
      </c>
      <c r="B2521">
        <v>35806607</v>
      </c>
      <c r="C2521">
        <v>35814975</v>
      </c>
      <c r="D2521">
        <v>29172556</v>
      </c>
      <c r="E2521">
        <v>1</v>
      </c>
      <c r="F2521">
        <v>1</v>
      </c>
      <c r="G2521">
        <v>1</v>
      </c>
      <c r="H2521">
        <v>2</v>
      </c>
      <c r="I2521" t="s">
        <v>586</v>
      </c>
      <c r="J2521" t="s">
        <v>590</v>
      </c>
      <c r="K2521" t="s">
        <v>588</v>
      </c>
      <c r="L2521">
        <v>1368</v>
      </c>
      <c r="N2521">
        <v>1011</v>
      </c>
      <c r="O2521" t="s">
        <v>589</v>
      </c>
      <c r="P2521" t="s">
        <v>589</v>
      </c>
      <c r="Q2521">
        <v>1</v>
      </c>
      <c r="W2521">
        <v>0</v>
      </c>
      <c r="X2521">
        <v>-1302720870</v>
      </c>
      <c r="Y2521">
        <v>0.01</v>
      </c>
      <c r="AA2521">
        <v>0</v>
      </c>
      <c r="AB2521">
        <v>466.71</v>
      </c>
      <c r="AC2521">
        <v>447.93</v>
      </c>
      <c r="AD2521">
        <v>0</v>
      </c>
      <c r="AE2521">
        <v>0</v>
      </c>
      <c r="AF2521">
        <v>31.26</v>
      </c>
      <c r="AG2521">
        <v>13.5</v>
      </c>
      <c r="AH2521">
        <v>0</v>
      </c>
      <c r="AI2521">
        <v>1</v>
      </c>
      <c r="AJ2521">
        <v>14.93</v>
      </c>
      <c r="AK2521">
        <v>33.18</v>
      </c>
      <c r="AL2521">
        <v>1</v>
      </c>
      <c r="AN2521">
        <v>0</v>
      </c>
      <c r="AO2521">
        <v>1</v>
      </c>
      <c r="AP2521">
        <v>0</v>
      </c>
      <c r="AQ2521">
        <v>0</v>
      </c>
      <c r="AR2521">
        <v>0</v>
      </c>
      <c r="AS2521" t="s">
        <v>3</v>
      </c>
      <c r="AT2521">
        <v>0.01</v>
      </c>
      <c r="AU2521" t="s">
        <v>3</v>
      </c>
      <c r="AV2521">
        <v>0</v>
      </c>
      <c r="AW2521">
        <v>2</v>
      </c>
      <c r="AX2521">
        <v>35814985</v>
      </c>
      <c r="AY2521">
        <v>1</v>
      </c>
      <c r="AZ2521">
        <v>0</v>
      </c>
      <c r="BA2521">
        <v>2491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CX2521">
        <f>Y2521*Source!I2445</f>
        <v>0</v>
      </c>
      <c r="CY2521">
        <f>AB2521</f>
        <v>466.71</v>
      </c>
      <c r="CZ2521">
        <f>AF2521</f>
        <v>31.26</v>
      </c>
      <c r="DA2521">
        <f>AJ2521</f>
        <v>14.93</v>
      </c>
      <c r="DB2521">
        <f t="shared" si="421"/>
        <v>0.31</v>
      </c>
      <c r="DC2521">
        <f t="shared" si="422"/>
        <v>0.14000000000000001</v>
      </c>
    </row>
    <row r="2522" spans="1:107">
      <c r="A2522">
        <f>ROW(Source!A2445)</f>
        <v>2445</v>
      </c>
      <c r="B2522">
        <v>35806607</v>
      </c>
      <c r="C2522">
        <v>35814975</v>
      </c>
      <c r="D2522">
        <v>29174913</v>
      </c>
      <c r="E2522">
        <v>1</v>
      </c>
      <c r="F2522">
        <v>1</v>
      </c>
      <c r="G2522">
        <v>1</v>
      </c>
      <c r="H2522">
        <v>2</v>
      </c>
      <c r="I2522" t="s">
        <v>601</v>
      </c>
      <c r="J2522" t="s">
        <v>602</v>
      </c>
      <c r="K2522" t="s">
        <v>603</v>
      </c>
      <c r="L2522">
        <v>1368</v>
      </c>
      <c r="N2522">
        <v>1011</v>
      </c>
      <c r="O2522" t="s">
        <v>589</v>
      </c>
      <c r="P2522" t="s">
        <v>589</v>
      </c>
      <c r="Q2522">
        <v>1</v>
      </c>
      <c r="W2522">
        <v>0</v>
      </c>
      <c r="X2522">
        <v>458544584</v>
      </c>
      <c r="Y2522">
        <v>0.02</v>
      </c>
      <c r="AA2522">
        <v>0</v>
      </c>
      <c r="AB2522">
        <v>932.72</v>
      </c>
      <c r="AC2522">
        <v>384.89</v>
      </c>
      <c r="AD2522">
        <v>0</v>
      </c>
      <c r="AE2522">
        <v>0</v>
      </c>
      <c r="AF2522">
        <v>87.17</v>
      </c>
      <c r="AG2522">
        <v>11.6</v>
      </c>
      <c r="AH2522">
        <v>0</v>
      </c>
      <c r="AI2522">
        <v>1</v>
      </c>
      <c r="AJ2522">
        <v>10.7</v>
      </c>
      <c r="AK2522">
        <v>33.18</v>
      </c>
      <c r="AL2522">
        <v>1</v>
      </c>
      <c r="AN2522">
        <v>0</v>
      </c>
      <c r="AO2522">
        <v>1</v>
      </c>
      <c r="AP2522">
        <v>0</v>
      </c>
      <c r="AQ2522">
        <v>0</v>
      </c>
      <c r="AR2522">
        <v>0</v>
      </c>
      <c r="AS2522" t="s">
        <v>3</v>
      </c>
      <c r="AT2522">
        <v>0.02</v>
      </c>
      <c r="AU2522" t="s">
        <v>3</v>
      </c>
      <c r="AV2522">
        <v>0</v>
      </c>
      <c r="AW2522">
        <v>2</v>
      </c>
      <c r="AX2522">
        <v>35814986</v>
      </c>
      <c r="AY2522">
        <v>1</v>
      </c>
      <c r="AZ2522">
        <v>0</v>
      </c>
      <c r="BA2522">
        <v>2492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0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0</v>
      </c>
      <c r="BS2522">
        <v>0</v>
      </c>
      <c r="BT2522">
        <v>0</v>
      </c>
      <c r="BU2522">
        <v>0</v>
      </c>
      <c r="BV2522">
        <v>0</v>
      </c>
      <c r="BW2522">
        <v>0</v>
      </c>
      <c r="CX2522">
        <f>Y2522*Source!I2445</f>
        <v>0</v>
      </c>
      <c r="CY2522">
        <f>AB2522</f>
        <v>932.72</v>
      </c>
      <c r="CZ2522">
        <f>AF2522</f>
        <v>87.17</v>
      </c>
      <c r="DA2522">
        <f>AJ2522</f>
        <v>10.7</v>
      </c>
      <c r="DB2522">
        <f t="shared" si="421"/>
        <v>1.74</v>
      </c>
      <c r="DC2522">
        <f t="shared" si="422"/>
        <v>0.23</v>
      </c>
    </row>
    <row r="2523" spans="1:107">
      <c r="A2523">
        <f>ROW(Source!A2445)</f>
        <v>2445</v>
      </c>
      <c r="B2523">
        <v>35806607</v>
      </c>
      <c r="C2523">
        <v>35814975</v>
      </c>
      <c r="D2523">
        <v>29107800</v>
      </c>
      <c r="E2523">
        <v>1</v>
      </c>
      <c r="F2523">
        <v>1</v>
      </c>
      <c r="G2523">
        <v>1</v>
      </c>
      <c r="H2523">
        <v>3</v>
      </c>
      <c r="I2523" t="s">
        <v>616</v>
      </c>
      <c r="J2523" t="s">
        <v>643</v>
      </c>
      <c r="K2523" t="s">
        <v>618</v>
      </c>
      <c r="L2523">
        <v>1346</v>
      </c>
      <c r="N2523">
        <v>1009</v>
      </c>
      <c r="O2523" t="s">
        <v>170</v>
      </c>
      <c r="P2523" t="s">
        <v>170</v>
      </c>
      <c r="Q2523">
        <v>1</v>
      </c>
      <c r="W2523">
        <v>0</v>
      </c>
      <c r="X2523">
        <v>-1570619850</v>
      </c>
      <c r="Y2523">
        <v>0.2</v>
      </c>
      <c r="AA2523">
        <v>46.61</v>
      </c>
      <c r="AB2523">
        <v>0</v>
      </c>
      <c r="AC2523">
        <v>0</v>
      </c>
      <c r="AD2523">
        <v>0</v>
      </c>
      <c r="AE2523">
        <v>1.81</v>
      </c>
      <c r="AF2523">
        <v>0</v>
      </c>
      <c r="AG2523">
        <v>0</v>
      </c>
      <c r="AH2523">
        <v>0</v>
      </c>
      <c r="AI2523">
        <v>25.75</v>
      </c>
      <c r="AJ2523">
        <v>1</v>
      </c>
      <c r="AK2523">
        <v>1</v>
      </c>
      <c r="AL2523">
        <v>1</v>
      </c>
      <c r="AN2523">
        <v>0</v>
      </c>
      <c r="AO2523">
        <v>1</v>
      </c>
      <c r="AP2523">
        <v>0</v>
      </c>
      <c r="AQ2523">
        <v>0</v>
      </c>
      <c r="AR2523">
        <v>0</v>
      </c>
      <c r="AS2523" t="s">
        <v>3</v>
      </c>
      <c r="AT2523">
        <v>0.2</v>
      </c>
      <c r="AU2523" t="s">
        <v>3</v>
      </c>
      <c r="AV2523">
        <v>0</v>
      </c>
      <c r="AW2523">
        <v>2</v>
      </c>
      <c r="AX2523">
        <v>35814987</v>
      </c>
      <c r="AY2523">
        <v>1</v>
      </c>
      <c r="AZ2523">
        <v>0</v>
      </c>
      <c r="BA2523">
        <v>2493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CX2523">
        <f>Y2523*Source!I2445</f>
        <v>0</v>
      </c>
      <c r="CY2523">
        <f>AA2523</f>
        <v>46.61</v>
      </c>
      <c r="CZ2523">
        <f>AE2523</f>
        <v>1.81</v>
      </c>
      <c r="DA2523">
        <f>AI2523</f>
        <v>25.75</v>
      </c>
      <c r="DB2523">
        <f t="shared" si="421"/>
        <v>0.36</v>
      </c>
      <c r="DC2523">
        <f t="shared" si="422"/>
        <v>0</v>
      </c>
    </row>
    <row r="2524" spans="1:107">
      <c r="A2524">
        <f>ROW(Source!A2445)</f>
        <v>2445</v>
      </c>
      <c r="B2524">
        <v>35806607</v>
      </c>
      <c r="C2524">
        <v>35814975</v>
      </c>
      <c r="D2524">
        <v>35552854</v>
      </c>
      <c r="E2524">
        <v>1</v>
      </c>
      <c r="F2524">
        <v>1</v>
      </c>
      <c r="G2524">
        <v>1</v>
      </c>
      <c r="H2524">
        <v>3</v>
      </c>
      <c r="I2524" t="s">
        <v>168</v>
      </c>
      <c r="J2524" t="s">
        <v>451</v>
      </c>
      <c r="K2524" t="s">
        <v>450</v>
      </c>
      <c r="L2524">
        <v>1346</v>
      </c>
      <c r="N2524">
        <v>1009</v>
      </c>
      <c r="O2524" t="s">
        <v>170</v>
      </c>
      <c r="P2524" t="s">
        <v>170</v>
      </c>
      <c r="Q2524">
        <v>1</v>
      </c>
      <c r="W2524">
        <v>0</v>
      </c>
      <c r="X2524">
        <v>-334051544</v>
      </c>
      <c r="Y2524">
        <v>10</v>
      </c>
      <c r="AA2524">
        <v>134.02000000000001</v>
      </c>
      <c r="AB2524">
        <v>0</v>
      </c>
      <c r="AC2524">
        <v>0</v>
      </c>
      <c r="AD2524">
        <v>0</v>
      </c>
      <c r="AE2524">
        <v>22.91</v>
      </c>
      <c r="AF2524">
        <v>0</v>
      </c>
      <c r="AG2524">
        <v>0</v>
      </c>
      <c r="AH2524">
        <v>0</v>
      </c>
      <c r="AI2524">
        <v>5.85</v>
      </c>
      <c r="AJ2524">
        <v>1</v>
      </c>
      <c r="AK2524">
        <v>1</v>
      </c>
      <c r="AL2524">
        <v>1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 t="s">
        <v>3</v>
      </c>
      <c r="AT2524">
        <v>10</v>
      </c>
      <c r="AU2524" t="s">
        <v>3</v>
      </c>
      <c r="AV2524">
        <v>0</v>
      </c>
      <c r="AW2524">
        <v>1</v>
      </c>
      <c r="AX2524">
        <v>-1</v>
      </c>
      <c r="AY2524">
        <v>0</v>
      </c>
      <c r="AZ2524">
        <v>0</v>
      </c>
      <c r="BA2524" t="s">
        <v>3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0</v>
      </c>
      <c r="BI2524">
        <v>0</v>
      </c>
      <c r="BJ2524">
        <v>0</v>
      </c>
      <c r="BK2524">
        <v>0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CX2524">
        <f>Y2524*Source!I2445</f>
        <v>0</v>
      </c>
      <c r="CY2524">
        <f>AA2524</f>
        <v>134.02000000000001</v>
      </c>
      <c r="CZ2524">
        <f>AE2524</f>
        <v>22.91</v>
      </c>
      <c r="DA2524">
        <f>AI2524</f>
        <v>5.85</v>
      </c>
      <c r="DB2524">
        <f t="shared" si="421"/>
        <v>229.1</v>
      </c>
      <c r="DC2524">
        <f t="shared" si="422"/>
        <v>0</v>
      </c>
    </row>
    <row r="2525" spans="1:107">
      <c r="A2525">
        <f>ROW(Source!A2445)</f>
        <v>2445</v>
      </c>
      <c r="B2525">
        <v>35806607</v>
      </c>
      <c r="C2525">
        <v>35814975</v>
      </c>
      <c r="D2525">
        <v>29109265</v>
      </c>
      <c r="E2525">
        <v>1</v>
      </c>
      <c r="F2525">
        <v>1</v>
      </c>
      <c r="G2525">
        <v>1</v>
      </c>
      <c r="H2525">
        <v>3</v>
      </c>
      <c r="I2525" t="s">
        <v>453</v>
      </c>
      <c r="J2525" t="s">
        <v>455</v>
      </c>
      <c r="K2525" t="s">
        <v>454</v>
      </c>
      <c r="L2525">
        <v>1348</v>
      </c>
      <c r="N2525">
        <v>1009</v>
      </c>
      <c r="O2525" t="s">
        <v>29</v>
      </c>
      <c r="P2525" t="s">
        <v>29</v>
      </c>
      <c r="Q2525">
        <v>1000</v>
      </c>
      <c r="W2525">
        <v>1</v>
      </c>
      <c r="X2525">
        <v>-192135928</v>
      </c>
      <c r="Y2525">
        <v>0.02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1</v>
      </c>
      <c r="AJ2525">
        <v>1</v>
      </c>
      <c r="AK2525">
        <v>1</v>
      </c>
      <c r="AL2525">
        <v>1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 t="s">
        <v>3</v>
      </c>
      <c r="AT2525">
        <v>0.02</v>
      </c>
      <c r="AU2525" t="s">
        <v>3</v>
      </c>
      <c r="AV2525">
        <v>0</v>
      </c>
      <c r="AW2525">
        <v>2</v>
      </c>
      <c r="AX2525">
        <v>35814988</v>
      </c>
      <c r="AY2525">
        <v>1</v>
      </c>
      <c r="AZ2525">
        <v>0</v>
      </c>
      <c r="BA2525">
        <v>2494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0</v>
      </c>
      <c r="BI2525">
        <v>0</v>
      </c>
      <c r="BJ2525">
        <v>0</v>
      </c>
      <c r="BK2525">
        <v>0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CX2525">
        <f>Y2525*Source!I2445</f>
        <v>0</v>
      </c>
      <c r="CY2525">
        <f>AA2525</f>
        <v>0</v>
      </c>
      <c r="CZ2525">
        <f>AE2525</f>
        <v>0</v>
      </c>
      <c r="DA2525">
        <f>AI2525</f>
        <v>1</v>
      </c>
      <c r="DB2525">
        <f t="shared" si="421"/>
        <v>0</v>
      </c>
      <c r="DC2525">
        <f t="shared" si="422"/>
        <v>0</v>
      </c>
    </row>
    <row r="2526" spans="1:107">
      <c r="A2526">
        <f>ROW(Source!A2448)</f>
        <v>2448</v>
      </c>
      <c r="B2526">
        <v>35806607</v>
      </c>
      <c r="C2526">
        <v>35814991</v>
      </c>
      <c r="D2526">
        <v>18416200</v>
      </c>
      <c r="E2526">
        <v>1</v>
      </c>
      <c r="F2526">
        <v>1</v>
      </c>
      <c r="G2526">
        <v>1</v>
      </c>
      <c r="H2526">
        <v>1</v>
      </c>
      <c r="I2526" t="s">
        <v>949</v>
      </c>
      <c r="J2526" t="s">
        <v>3</v>
      </c>
      <c r="K2526" t="s">
        <v>950</v>
      </c>
      <c r="L2526">
        <v>1369</v>
      </c>
      <c r="N2526">
        <v>1013</v>
      </c>
      <c r="O2526" t="s">
        <v>583</v>
      </c>
      <c r="P2526" t="s">
        <v>583</v>
      </c>
      <c r="Q2526">
        <v>1</v>
      </c>
      <c r="W2526">
        <v>0</v>
      </c>
      <c r="X2526">
        <v>-1663475933</v>
      </c>
      <c r="Y2526">
        <v>73.8</v>
      </c>
      <c r="AA2526">
        <v>0</v>
      </c>
      <c r="AB2526">
        <v>0</v>
      </c>
      <c r="AC2526">
        <v>0</v>
      </c>
      <c r="AD2526">
        <v>323.89</v>
      </c>
      <c r="AE2526">
        <v>0</v>
      </c>
      <c r="AF2526">
        <v>0</v>
      </c>
      <c r="AG2526">
        <v>0</v>
      </c>
      <c r="AH2526">
        <v>323.89</v>
      </c>
      <c r="AI2526">
        <v>1</v>
      </c>
      <c r="AJ2526">
        <v>1</v>
      </c>
      <c r="AK2526">
        <v>1</v>
      </c>
      <c r="AL2526">
        <v>1</v>
      </c>
      <c r="AN2526">
        <v>0</v>
      </c>
      <c r="AO2526">
        <v>1</v>
      </c>
      <c r="AP2526">
        <v>0</v>
      </c>
      <c r="AQ2526">
        <v>0</v>
      </c>
      <c r="AR2526">
        <v>0</v>
      </c>
      <c r="AS2526" t="s">
        <v>3</v>
      </c>
      <c r="AT2526">
        <v>73.8</v>
      </c>
      <c r="AU2526" t="s">
        <v>3</v>
      </c>
      <c r="AV2526">
        <v>1</v>
      </c>
      <c r="AW2526">
        <v>2</v>
      </c>
      <c r="AX2526">
        <v>35814999</v>
      </c>
      <c r="AY2526">
        <v>2</v>
      </c>
      <c r="AZ2526">
        <v>131072</v>
      </c>
      <c r="BA2526">
        <v>2495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0</v>
      </c>
      <c r="BI2526">
        <v>0</v>
      </c>
      <c r="BJ2526">
        <v>0</v>
      </c>
      <c r="BK2526">
        <v>0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0</v>
      </c>
      <c r="BS2526">
        <v>0</v>
      </c>
      <c r="BT2526">
        <v>0</v>
      </c>
      <c r="BU2526">
        <v>0</v>
      </c>
      <c r="BV2526">
        <v>0</v>
      </c>
      <c r="BW2526">
        <v>0</v>
      </c>
      <c r="CX2526">
        <f>Y2526*Source!I2448</f>
        <v>34.686</v>
      </c>
      <c r="CY2526">
        <f>AD2526</f>
        <v>323.89</v>
      </c>
      <c r="CZ2526">
        <f>AH2526</f>
        <v>323.89</v>
      </c>
      <c r="DA2526">
        <f>AL2526</f>
        <v>1</v>
      </c>
      <c r="DB2526">
        <f t="shared" si="421"/>
        <v>23903.08</v>
      </c>
      <c r="DC2526">
        <f t="shared" si="422"/>
        <v>0</v>
      </c>
    </row>
    <row r="2527" spans="1:107">
      <c r="A2527">
        <f>ROW(Source!A2448)</f>
        <v>2448</v>
      </c>
      <c r="B2527">
        <v>35806607</v>
      </c>
      <c r="C2527">
        <v>35814991</v>
      </c>
      <c r="D2527">
        <v>121548</v>
      </c>
      <c r="E2527">
        <v>1</v>
      </c>
      <c r="F2527">
        <v>1</v>
      </c>
      <c r="G2527">
        <v>1</v>
      </c>
      <c r="H2527">
        <v>1</v>
      </c>
      <c r="I2527" t="s">
        <v>34</v>
      </c>
      <c r="J2527" t="s">
        <v>3</v>
      </c>
      <c r="K2527" t="s">
        <v>584</v>
      </c>
      <c r="L2527">
        <v>608254</v>
      </c>
      <c r="N2527">
        <v>1013</v>
      </c>
      <c r="O2527" t="s">
        <v>585</v>
      </c>
      <c r="P2527" t="s">
        <v>585</v>
      </c>
      <c r="Q2527">
        <v>1</v>
      </c>
      <c r="W2527">
        <v>0</v>
      </c>
      <c r="X2527">
        <v>-185737400</v>
      </c>
      <c r="Y2527">
        <v>1.9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1</v>
      </c>
      <c r="AJ2527">
        <v>1</v>
      </c>
      <c r="AK2527">
        <v>1</v>
      </c>
      <c r="AL2527">
        <v>1</v>
      </c>
      <c r="AN2527">
        <v>0</v>
      </c>
      <c r="AO2527">
        <v>1</v>
      </c>
      <c r="AP2527">
        <v>0</v>
      </c>
      <c r="AQ2527">
        <v>0</v>
      </c>
      <c r="AR2527">
        <v>0</v>
      </c>
      <c r="AS2527" t="s">
        <v>3</v>
      </c>
      <c r="AT2527">
        <v>1.9</v>
      </c>
      <c r="AU2527" t="s">
        <v>3</v>
      </c>
      <c r="AV2527">
        <v>2</v>
      </c>
      <c r="AW2527">
        <v>2</v>
      </c>
      <c r="AX2527">
        <v>35815000</v>
      </c>
      <c r="AY2527">
        <v>1</v>
      </c>
      <c r="AZ2527">
        <v>0</v>
      </c>
      <c r="BA2527">
        <v>2496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CX2527">
        <f>Y2527*Source!I2448</f>
        <v>0.8929999999999999</v>
      </c>
      <c r="CY2527">
        <f>AD2527</f>
        <v>0</v>
      </c>
      <c r="CZ2527">
        <f>AH2527</f>
        <v>0</v>
      </c>
      <c r="DA2527">
        <f>AL2527</f>
        <v>1</v>
      </c>
      <c r="DB2527">
        <f t="shared" si="421"/>
        <v>0</v>
      </c>
      <c r="DC2527">
        <f t="shared" si="422"/>
        <v>0</v>
      </c>
    </row>
    <row r="2528" spans="1:107">
      <c r="A2528">
        <f>ROW(Source!A2448)</f>
        <v>2448</v>
      </c>
      <c r="B2528">
        <v>35806607</v>
      </c>
      <c r="C2528">
        <v>35814991</v>
      </c>
      <c r="D2528">
        <v>29172556</v>
      </c>
      <c r="E2528">
        <v>1</v>
      </c>
      <c r="F2528">
        <v>1</v>
      </c>
      <c r="G2528">
        <v>1</v>
      </c>
      <c r="H2528">
        <v>2</v>
      </c>
      <c r="I2528" t="s">
        <v>586</v>
      </c>
      <c r="J2528" t="s">
        <v>590</v>
      </c>
      <c r="K2528" t="s">
        <v>588</v>
      </c>
      <c r="L2528">
        <v>1368</v>
      </c>
      <c r="N2528">
        <v>1011</v>
      </c>
      <c r="O2528" t="s">
        <v>589</v>
      </c>
      <c r="P2528" t="s">
        <v>589</v>
      </c>
      <c r="Q2528">
        <v>1</v>
      </c>
      <c r="W2528">
        <v>0</v>
      </c>
      <c r="X2528">
        <v>-1302720870</v>
      </c>
      <c r="Y2528">
        <v>0.46</v>
      </c>
      <c r="AA2528">
        <v>0</v>
      </c>
      <c r="AB2528">
        <v>466.71</v>
      </c>
      <c r="AC2528">
        <v>447.93</v>
      </c>
      <c r="AD2528">
        <v>0</v>
      </c>
      <c r="AE2528">
        <v>0</v>
      </c>
      <c r="AF2528">
        <v>31.26</v>
      </c>
      <c r="AG2528">
        <v>13.5</v>
      </c>
      <c r="AH2528">
        <v>0</v>
      </c>
      <c r="AI2528">
        <v>1</v>
      </c>
      <c r="AJ2528">
        <v>14.93</v>
      </c>
      <c r="AK2528">
        <v>33.18</v>
      </c>
      <c r="AL2528">
        <v>1</v>
      </c>
      <c r="AN2528">
        <v>0</v>
      </c>
      <c r="AO2528">
        <v>1</v>
      </c>
      <c r="AP2528">
        <v>0</v>
      </c>
      <c r="AQ2528">
        <v>0</v>
      </c>
      <c r="AR2528">
        <v>0</v>
      </c>
      <c r="AS2528" t="s">
        <v>3</v>
      </c>
      <c r="AT2528">
        <v>0.46</v>
      </c>
      <c r="AU2528" t="s">
        <v>3</v>
      </c>
      <c r="AV2528">
        <v>0</v>
      </c>
      <c r="AW2528">
        <v>2</v>
      </c>
      <c r="AX2528">
        <v>35815001</v>
      </c>
      <c r="AY2528">
        <v>1</v>
      </c>
      <c r="AZ2528">
        <v>0</v>
      </c>
      <c r="BA2528">
        <v>2497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0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CX2528">
        <f>Y2528*Source!I2448</f>
        <v>0.2162</v>
      </c>
      <c r="CY2528">
        <f>AB2528</f>
        <v>466.71</v>
      </c>
      <c r="CZ2528">
        <f>AF2528</f>
        <v>31.26</v>
      </c>
      <c r="DA2528">
        <f>AJ2528</f>
        <v>14.93</v>
      </c>
      <c r="DB2528">
        <f t="shared" si="421"/>
        <v>14.38</v>
      </c>
      <c r="DC2528">
        <f t="shared" si="422"/>
        <v>6.21</v>
      </c>
    </row>
    <row r="2529" spans="1:107">
      <c r="A2529">
        <f>ROW(Source!A2448)</f>
        <v>2448</v>
      </c>
      <c r="B2529">
        <v>35806607</v>
      </c>
      <c r="C2529">
        <v>35814991</v>
      </c>
      <c r="D2529">
        <v>29173141</v>
      </c>
      <c r="E2529">
        <v>1</v>
      </c>
      <c r="F2529">
        <v>1</v>
      </c>
      <c r="G2529">
        <v>1</v>
      </c>
      <c r="H2529">
        <v>2</v>
      </c>
      <c r="I2529" t="s">
        <v>951</v>
      </c>
      <c r="J2529" t="s">
        <v>952</v>
      </c>
      <c r="K2529" t="s">
        <v>953</v>
      </c>
      <c r="L2529">
        <v>1368</v>
      </c>
      <c r="N2529">
        <v>1011</v>
      </c>
      <c r="O2529" t="s">
        <v>589</v>
      </c>
      <c r="P2529" t="s">
        <v>589</v>
      </c>
      <c r="Q2529">
        <v>1</v>
      </c>
      <c r="W2529">
        <v>0</v>
      </c>
      <c r="X2529">
        <v>1314032473</v>
      </c>
      <c r="Y2529">
        <v>1.44</v>
      </c>
      <c r="AA2529">
        <v>0</v>
      </c>
      <c r="AB2529">
        <v>364.68</v>
      </c>
      <c r="AC2529">
        <v>333.79</v>
      </c>
      <c r="AD2529">
        <v>0</v>
      </c>
      <c r="AE2529">
        <v>0</v>
      </c>
      <c r="AF2529">
        <v>12.4</v>
      </c>
      <c r="AG2529">
        <v>10.06</v>
      </c>
      <c r="AH2529">
        <v>0</v>
      </c>
      <c r="AI2529">
        <v>1</v>
      </c>
      <c r="AJ2529">
        <v>29.41</v>
      </c>
      <c r="AK2529">
        <v>33.18</v>
      </c>
      <c r="AL2529">
        <v>1</v>
      </c>
      <c r="AN2529">
        <v>0</v>
      </c>
      <c r="AO2529">
        <v>1</v>
      </c>
      <c r="AP2529">
        <v>0</v>
      </c>
      <c r="AQ2529">
        <v>0</v>
      </c>
      <c r="AR2529">
        <v>0</v>
      </c>
      <c r="AS2529" t="s">
        <v>3</v>
      </c>
      <c r="AT2529">
        <v>1.44</v>
      </c>
      <c r="AU2529" t="s">
        <v>3</v>
      </c>
      <c r="AV2529">
        <v>0</v>
      </c>
      <c r="AW2529">
        <v>2</v>
      </c>
      <c r="AX2529">
        <v>35815002</v>
      </c>
      <c r="AY2529">
        <v>1</v>
      </c>
      <c r="AZ2529">
        <v>0</v>
      </c>
      <c r="BA2529">
        <v>2498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CX2529">
        <f>Y2529*Source!I2448</f>
        <v>0.67679999999999996</v>
      </c>
      <c r="CY2529">
        <f>AB2529</f>
        <v>364.68</v>
      </c>
      <c r="CZ2529">
        <f>AF2529</f>
        <v>12.4</v>
      </c>
      <c r="DA2529">
        <f>AJ2529</f>
        <v>29.41</v>
      </c>
      <c r="DB2529">
        <f t="shared" si="421"/>
        <v>17.86</v>
      </c>
      <c r="DC2529">
        <f t="shared" si="422"/>
        <v>14.49</v>
      </c>
    </row>
    <row r="2530" spans="1:107">
      <c r="A2530">
        <f>ROW(Source!A2448)</f>
        <v>2448</v>
      </c>
      <c r="B2530">
        <v>35806607</v>
      </c>
      <c r="C2530">
        <v>35814991</v>
      </c>
      <c r="D2530">
        <v>29109353</v>
      </c>
      <c r="E2530">
        <v>1</v>
      </c>
      <c r="F2530">
        <v>1</v>
      </c>
      <c r="G2530">
        <v>1</v>
      </c>
      <c r="H2530">
        <v>3</v>
      </c>
      <c r="I2530" t="s">
        <v>954</v>
      </c>
      <c r="J2530" t="s">
        <v>955</v>
      </c>
      <c r="K2530" t="s">
        <v>956</v>
      </c>
      <c r="L2530">
        <v>1348</v>
      </c>
      <c r="N2530">
        <v>1009</v>
      </c>
      <c r="O2530" t="s">
        <v>29</v>
      </c>
      <c r="P2530" t="s">
        <v>29</v>
      </c>
      <c r="Q2530">
        <v>1000</v>
      </c>
      <c r="W2530">
        <v>0</v>
      </c>
      <c r="X2530">
        <v>-357757360</v>
      </c>
      <c r="Y2530">
        <v>0.01</v>
      </c>
      <c r="AA2530">
        <v>85654.080000000002</v>
      </c>
      <c r="AB2530">
        <v>0</v>
      </c>
      <c r="AC2530">
        <v>0</v>
      </c>
      <c r="AD2530">
        <v>0</v>
      </c>
      <c r="AE2530">
        <v>11300.01</v>
      </c>
      <c r="AF2530">
        <v>0</v>
      </c>
      <c r="AG2530">
        <v>0</v>
      </c>
      <c r="AH2530">
        <v>0</v>
      </c>
      <c r="AI2530">
        <v>7.58</v>
      </c>
      <c r="AJ2530">
        <v>1</v>
      </c>
      <c r="AK2530">
        <v>1</v>
      </c>
      <c r="AL2530">
        <v>1</v>
      </c>
      <c r="AN2530">
        <v>0</v>
      </c>
      <c r="AO2530">
        <v>1</v>
      </c>
      <c r="AP2530">
        <v>0</v>
      </c>
      <c r="AQ2530">
        <v>0</v>
      </c>
      <c r="AR2530">
        <v>0</v>
      </c>
      <c r="AS2530" t="s">
        <v>3</v>
      </c>
      <c r="AT2530">
        <v>0.01</v>
      </c>
      <c r="AU2530" t="s">
        <v>3</v>
      </c>
      <c r="AV2530">
        <v>0</v>
      </c>
      <c r="AW2530">
        <v>2</v>
      </c>
      <c r="AX2530">
        <v>35815003</v>
      </c>
      <c r="AY2530">
        <v>1</v>
      </c>
      <c r="AZ2530">
        <v>0</v>
      </c>
      <c r="BA2530">
        <v>2499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CX2530">
        <f>Y2530*Source!I2448</f>
        <v>4.7000000000000002E-3</v>
      </c>
      <c r="CY2530">
        <f>AA2530</f>
        <v>85654.080000000002</v>
      </c>
      <c r="CZ2530">
        <f>AE2530</f>
        <v>11300.01</v>
      </c>
      <c r="DA2530">
        <f>AI2530</f>
        <v>7.58</v>
      </c>
      <c r="DB2530">
        <f t="shared" si="421"/>
        <v>113</v>
      </c>
      <c r="DC2530">
        <f t="shared" si="422"/>
        <v>0</v>
      </c>
    </row>
    <row r="2531" spans="1:107">
      <c r="A2531">
        <f>ROW(Source!A2448)</f>
        <v>2448</v>
      </c>
      <c r="B2531">
        <v>35806607</v>
      </c>
      <c r="C2531">
        <v>35814991</v>
      </c>
      <c r="D2531">
        <v>29145311</v>
      </c>
      <c r="E2531">
        <v>1</v>
      </c>
      <c r="F2531">
        <v>1</v>
      </c>
      <c r="G2531">
        <v>1</v>
      </c>
      <c r="H2531">
        <v>3</v>
      </c>
      <c r="I2531" t="s">
        <v>465</v>
      </c>
      <c r="J2531" t="s">
        <v>467</v>
      </c>
      <c r="K2531" t="s">
        <v>466</v>
      </c>
      <c r="L2531">
        <v>1348</v>
      </c>
      <c r="N2531">
        <v>1009</v>
      </c>
      <c r="O2531" t="s">
        <v>29</v>
      </c>
      <c r="P2531" t="s">
        <v>29</v>
      </c>
      <c r="Q2531">
        <v>1000</v>
      </c>
      <c r="W2531">
        <v>0</v>
      </c>
      <c r="X2531">
        <v>-393552753</v>
      </c>
      <c r="Y2531">
        <v>0.96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1</v>
      </c>
      <c r="AJ2531">
        <v>1</v>
      </c>
      <c r="AK2531">
        <v>1</v>
      </c>
      <c r="AL2531">
        <v>1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 t="s">
        <v>3</v>
      </c>
      <c r="AT2531">
        <v>0.96</v>
      </c>
      <c r="AU2531" t="s">
        <v>3</v>
      </c>
      <c r="AV2531">
        <v>0</v>
      </c>
      <c r="AW2531">
        <v>2</v>
      </c>
      <c r="AX2531">
        <v>35815004</v>
      </c>
      <c r="AY2531">
        <v>1</v>
      </c>
      <c r="AZ2531">
        <v>0</v>
      </c>
      <c r="BA2531">
        <v>2500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CX2531">
        <f>Y2531*Source!I2448</f>
        <v>0.45119999999999993</v>
      </c>
      <c r="CY2531">
        <f>AA2531</f>
        <v>0</v>
      </c>
      <c r="CZ2531">
        <f>AE2531</f>
        <v>0</v>
      </c>
      <c r="DA2531">
        <f>AI2531</f>
        <v>1</v>
      </c>
      <c r="DB2531">
        <f t="shared" si="421"/>
        <v>0</v>
      </c>
      <c r="DC2531">
        <f t="shared" si="422"/>
        <v>0</v>
      </c>
    </row>
    <row r="2532" spans="1:107">
      <c r="A2532">
        <f>ROW(Source!A2448)</f>
        <v>2448</v>
      </c>
      <c r="B2532">
        <v>35806607</v>
      </c>
      <c r="C2532">
        <v>35814991</v>
      </c>
      <c r="D2532">
        <v>29150040</v>
      </c>
      <c r="E2532">
        <v>1</v>
      </c>
      <c r="F2532">
        <v>1</v>
      </c>
      <c r="G2532">
        <v>1</v>
      </c>
      <c r="H2532">
        <v>3</v>
      </c>
      <c r="I2532" t="s">
        <v>757</v>
      </c>
      <c r="J2532" t="s">
        <v>879</v>
      </c>
      <c r="K2532" t="s">
        <v>759</v>
      </c>
      <c r="L2532">
        <v>1339</v>
      </c>
      <c r="N2532">
        <v>1007</v>
      </c>
      <c r="O2532" t="s">
        <v>638</v>
      </c>
      <c r="P2532" t="s">
        <v>638</v>
      </c>
      <c r="Q2532">
        <v>1</v>
      </c>
      <c r="W2532">
        <v>0</v>
      </c>
      <c r="X2532">
        <v>693153122</v>
      </c>
      <c r="Y2532">
        <v>0.63</v>
      </c>
      <c r="AA2532">
        <v>22.2</v>
      </c>
      <c r="AB2532">
        <v>0</v>
      </c>
      <c r="AC2532">
        <v>0</v>
      </c>
      <c r="AD2532">
        <v>0</v>
      </c>
      <c r="AE2532">
        <v>2.44</v>
      </c>
      <c r="AF2532">
        <v>0</v>
      </c>
      <c r="AG2532">
        <v>0</v>
      </c>
      <c r="AH2532">
        <v>0</v>
      </c>
      <c r="AI2532">
        <v>9.1</v>
      </c>
      <c r="AJ2532">
        <v>1</v>
      </c>
      <c r="AK2532">
        <v>1</v>
      </c>
      <c r="AL2532">
        <v>1</v>
      </c>
      <c r="AN2532">
        <v>0</v>
      </c>
      <c r="AO2532">
        <v>1</v>
      </c>
      <c r="AP2532">
        <v>0</v>
      </c>
      <c r="AQ2532">
        <v>0</v>
      </c>
      <c r="AR2532">
        <v>0</v>
      </c>
      <c r="AS2532" t="s">
        <v>3</v>
      </c>
      <c r="AT2532">
        <v>0.63</v>
      </c>
      <c r="AU2532" t="s">
        <v>3</v>
      </c>
      <c r="AV2532">
        <v>0</v>
      </c>
      <c r="AW2532">
        <v>2</v>
      </c>
      <c r="AX2532">
        <v>35815005</v>
      </c>
      <c r="AY2532">
        <v>1</v>
      </c>
      <c r="AZ2532">
        <v>0</v>
      </c>
      <c r="BA2532">
        <v>2501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CX2532">
        <f>Y2532*Source!I2448</f>
        <v>0.29609999999999997</v>
      </c>
      <c r="CY2532">
        <f>AA2532</f>
        <v>22.2</v>
      </c>
      <c r="CZ2532">
        <f>AE2532</f>
        <v>2.44</v>
      </c>
      <c r="DA2532">
        <f>AI2532</f>
        <v>9.1</v>
      </c>
      <c r="DB2532">
        <f t="shared" si="421"/>
        <v>1.54</v>
      </c>
      <c r="DC2532">
        <f t="shared" si="422"/>
        <v>0</v>
      </c>
    </row>
    <row r="2533" spans="1:107">
      <c r="A2533">
        <f>ROW(Source!A2450)</f>
        <v>2450</v>
      </c>
      <c r="B2533">
        <v>35806607</v>
      </c>
      <c r="C2533">
        <v>35815007</v>
      </c>
      <c r="D2533">
        <v>18413230</v>
      </c>
      <c r="E2533">
        <v>1</v>
      </c>
      <c r="F2533">
        <v>1</v>
      </c>
      <c r="G2533">
        <v>1</v>
      </c>
      <c r="H2533">
        <v>1</v>
      </c>
      <c r="I2533" t="s">
        <v>610</v>
      </c>
      <c r="J2533" t="s">
        <v>3</v>
      </c>
      <c r="K2533" t="s">
        <v>611</v>
      </c>
      <c r="L2533">
        <v>1369</v>
      </c>
      <c r="N2533">
        <v>1013</v>
      </c>
      <c r="O2533" t="s">
        <v>583</v>
      </c>
      <c r="P2533" t="s">
        <v>583</v>
      </c>
      <c r="Q2533">
        <v>1</v>
      </c>
      <c r="W2533">
        <v>0</v>
      </c>
      <c r="X2533">
        <v>355262106</v>
      </c>
      <c r="Y2533">
        <v>179.73</v>
      </c>
      <c r="AA2533">
        <v>0</v>
      </c>
      <c r="AB2533">
        <v>0</v>
      </c>
      <c r="AC2533">
        <v>0</v>
      </c>
      <c r="AD2533">
        <v>304.64</v>
      </c>
      <c r="AE2533">
        <v>0</v>
      </c>
      <c r="AF2533">
        <v>0</v>
      </c>
      <c r="AG2533">
        <v>0</v>
      </c>
      <c r="AH2533">
        <v>304.64</v>
      </c>
      <c r="AI2533">
        <v>1</v>
      </c>
      <c r="AJ2533">
        <v>1</v>
      </c>
      <c r="AK2533">
        <v>1</v>
      </c>
      <c r="AL2533">
        <v>1</v>
      </c>
      <c r="AN2533">
        <v>0</v>
      </c>
      <c r="AO2533">
        <v>1</v>
      </c>
      <c r="AP2533">
        <v>0</v>
      </c>
      <c r="AQ2533">
        <v>0</v>
      </c>
      <c r="AR2533">
        <v>0</v>
      </c>
      <c r="AS2533" t="s">
        <v>3</v>
      </c>
      <c r="AT2533">
        <v>179.73</v>
      </c>
      <c r="AU2533" t="s">
        <v>3</v>
      </c>
      <c r="AV2533">
        <v>1</v>
      </c>
      <c r="AW2533">
        <v>2</v>
      </c>
      <c r="AX2533">
        <v>35815021</v>
      </c>
      <c r="AY2533">
        <v>2</v>
      </c>
      <c r="AZ2533">
        <v>131072</v>
      </c>
      <c r="BA2533">
        <v>2502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CX2533">
        <f>Y2533*Source!I2450</f>
        <v>84.473099999999988</v>
      </c>
      <c r="CY2533">
        <f>AD2533</f>
        <v>304.64</v>
      </c>
      <c r="CZ2533">
        <f>AH2533</f>
        <v>304.64</v>
      </c>
      <c r="DA2533">
        <f>AL2533</f>
        <v>1</v>
      </c>
      <c r="DB2533">
        <f t="shared" si="421"/>
        <v>54752.95</v>
      </c>
      <c r="DC2533">
        <f t="shared" si="422"/>
        <v>0</v>
      </c>
    </row>
    <row r="2534" spans="1:107">
      <c r="A2534">
        <f>ROW(Source!A2450)</f>
        <v>2450</v>
      </c>
      <c r="B2534">
        <v>35806607</v>
      </c>
      <c r="C2534">
        <v>35815007</v>
      </c>
      <c r="D2534">
        <v>121548</v>
      </c>
      <c r="E2534">
        <v>1</v>
      </c>
      <c r="F2534">
        <v>1</v>
      </c>
      <c r="G2534">
        <v>1</v>
      </c>
      <c r="H2534">
        <v>1</v>
      </c>
      <c r="I2534" t="s">
        <v>34</v>
      </c>
      <c r="J2534" t="s">
        <v>3</v>
      </c>
      <c r="K2534" t="s">
        <v>584</v>
      </c>
      <c r="L2534">
        <v>608254</v>
      </c>
      <c r="N2534">
        <v>1013</v>
      </c>
      <c r="O2534" t="s">
        <v>585</v>
      </c>
      <c r="P2534" t="s">
        <v>585</v>
      </c>
      <c r="Q2534">
        <v>1</v>
      </c>
      <c r="W2534">
        <v>0</v>
      </c>
      <c r="X2534">
        <v>-185737400</v>
      </c>
      <c r="Y2534">
        <v>1.65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1</v>
      </c>
      <c r="AJ2534">
        <v>1</v>
      </c>
      <c r="AK2534">
        <v>1</v>
      </c>
      <c r="AL2534">
        <v>1</v>
      </c>
      <c r="AN2534">
        <v>0</v>
      </c>
      <c r="AO2534">
        <v>1</v>
      </c>
      <c r="AP2534">
        <v>0</v>
      </c>
      <c r="AQ2534">
        <v>0</v>
      </c>
      <c r="AR2534">
        <v>0</v>
      </c>
      <c r="AS2534" t="s">
        <v>3</v>
      </c>
      <c r="AT2534">
        <v>1.65</v>
      </c>
      <c r="AU2534" t="s">
        <v>3</v>
      </c>
      <c r="AV2534">
        <v>2</v>
      </c>
      <c r="AW2534">
        <v>2</v>
      </c>
      <c r="AX2534">
        <v>35815022</v>
      </c>
      <c r="AY2534">
        <v>1</v>
      </c>
      <c r="AZ2534">
        <v>0</v>
      </c>
      <c r="BA2534">
        <v>2503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CX2534">
        <f>Y2534*Source!I2450</f>
        <v>0.77549999999999997</v>
      </c>
      <c r="CY2534">
        <f>AD2534</f>
        <v>0</v>
      </c>
      <c r="CZ2534">
        <f>AH2534</f>
        <v>0</v>
      </c>
      <c r="DA2534">
        <f>AL2534</f>
        <v>1</v>
      </c>
      <c r="DB2534">
        <f t="shared" si="421"/>
        <v>0</v>
      </c>
      <c r="DC2534">
        <f t="shared" si="422"/>
        <v>0</v>
      </c>
    </row>
    <row r="2535" spans="1:107">
      <c r="A2535">
        <f>ROW(Source!A2450)</f>
        <v>2450</v>
      </c>
      <c r="B2535">
        <v>35806607</v>
      </c>
      <c r="C2535">
        <v>35815007</v>
      </c>
      <c r="D2535">
        <v>29172479</v>
      </c>
      <c r="E2535">
        <v>1</v>
      </c>
      <c r="F2535">
        <v>1</v>
      </c>
      <c r="G2535">
        <v>1</v>
      </c>
      <c r="H2535">
        <v>2</v>
      </c>
      <c r="I2535" t="s">
        <v>861</v>
      </c>
      <c r="J2535" t="s">
        <v>862</v>
      </c>
      <c r="K2535" t="s">
        <v>863</v>
      </c>
      <c r="L2535">
        <v>1368</v>
      </c>
      <c r="N2535">
        <v>1011</v>
      </c>
      <c r="O2535" t="s">
        <v>589</v>
      </c>
      <c r="P2535" t="s">
        <v>589</v>
      </c>
      <c r="Q2535">
        <v>1</v>
      </c>
      <c r="W2535">
        <v>0</v>
      </c>
      <c r="X2535">
        <v>-996378858</v>
      </c>
      <c r="Y2535">
        <v>0.08</v>
      </c>
      <c r="AA2535">
        <v>0</v>
      </c>
      <c r="AB2535">
        <v>901.01</v>
      </c>
      <c r="AC2535">
        <v>333.79</v>
      </c>
      <c r="AD2535">
        <v>0</v>
      </c>
      <c r="AE2535">
        <v>0</v>
      </c>
      <c r="AF2535">
        <v>99.89</v>
      </c>
      <c r="AG2535">
        <v>10.06</v>
      </c>
      <c r="AH2535">
        <v>0</v>
      </c>
      <c r="AI2535">
        <v>1</v>
      </c>
      <c r="AJ2535">
        <v>9.02</v>
      </c>
      <c r="AK2535">
        <v>33.18</v>
      </c>
      <c r="AL2535">
        <v>1</v>
      </c>
      <c r="AN2535">
        <v>0</v>
      </c>
      <c r="AO2535">
        <v>1</v>
      </c>
      <c r="AP2535">
        <v>0</v>
      </c>
      <c r="AQ2535">
        <v>0</v>
      </c>
      <c r="AR2535">
        <v>0</v>
      </c>
      <c r="AS2535" t="s">
        <v>3</v>
      </c>
      <c r="AT2535">
        <v>0.08</v>
      </c>
      <c r="AU2535" t="s">
        <v>3</v>
      </c>
      <c r="AV2535">
        <v>0</v>
      </c>
      <c r="AW2535">
        <v>2</v>
      </c>
      <c r="AX2535">
        <v>35815023</v>
      </c>
      <c r="AY2535">
        <v>1</v>
      </c>
      <c r="AZ2535">
        <v>0</v>
      </c>
      <c r="BA2535">
        <v>2504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CX2535">
        <f>Y2535*Source!I2450</f>
        <v>3.7600000000000001E-2</v>
      </c>
      <c r="CY2535">
        <f>AB2535</f>
        <v>901.01</v>
      </c>
      <c r="CZ2535">
        <f>AF2535</f>
        <v>99.89</v>
      </c>
      <c r="DA2535">
        <f>AJ2535</f>
        <v>9.02</v>
      </c>
      <c r="DB2535">
        <f t="shared" si="421"/>
        <v>7.99</v>
      </c>
      <c r="DC2535">
        <f t="shared" si="422"/>
        <v>0.8</v>
      </c>
    </row>
    <row r="2536" spans="1:107">
      <c r="A2536">
        <f>ROW(Source!A2450)</f>
        <v>2450</v>
      </c>
      <c r="B2536">
        <v>35806607</v>
      </c>
      <c r="C2536">
        <v>35815007</v>
      </c>
      <c r="D2536">
        <v>29172556</v>
      </c>
      <c r="E2536">
        <v>1</v>
      </c>
      <c r="F2536">
        <v>1</v>
      </c>
      <c r="G2536">
        <v>1</v>
      </c>
      <c r="H2536">
        <v>2</v>
      </c>
      <c r="I2536" t="s">
        <v>586</v>
      </c>
      <c r="J2536" t="s">
        <v>590</v>
      </c>
      <c r="K2536" t="s">
        <v>588</v>
      </c>
      <c r="L2536">
        <v>1368</v>
      </c>
      <c r="N2536">
        <v>1011</v>
      </c>
      <c r="O2536" t="s">
        <v>589</v>
      </c>
      <c r="P2536" t="s">
        <v>589</v>
      </c>
      <c r="Q2536">
        <v>1</v>
      </c>
      <c r="W2536">
        <v>0</v>
      </c>
      <c r="X2536">
        <v>-1302720870</v>
      </c>
      <c r="Y2536">
        <v>0.27</v>
      </c>
      <c r="AA2536">
        <v>0</v>
      </c>
      <c r="AB2536">
        <v>466.71</v>
      </c>
      <c r="AC2536">
        <v>447.93</v>
      </c>
      <c r="AD2536">
        <v>0</v>
      </c>
      <c r="AE2536">
        <v>0</v>
      </c>
      <c r="AF2536">
        <v>31.26</v>
      </c>
      <c r="AG2536">
        <v>13.5</v>
      </c>
      <c r="AH2536">
        <v>0</v>
      </c>
      <c r="AI2536">
        <v>1</v>
      </c>
      <c r="AJ2536">
        <v>14.93</v>
      </c>
      <c r="AK2536">
        <v>33.18</v>
      </c>
      <c r="AL2536">
        <v>1</v>
      </c>
      <c r="AN2536">
        <v>0</v>
      </c>
      <c r="AO2536">
        <v>1</v>
      </c>
      <c r="AP2536">
        <v>0</v>
      </c>
      <c r="AQ2536">
        <v>0</v>
      </c>
      <c r="AR2536">
        <v>0</v>
      </c>
      <c r="AS2536" t="s">
        <v>3</v>
      </c>
      <c r="AT2536">
        <v>0.27</v>
      </c>
      <c r="AU2536" t="s">
        <v>3</v>
      </c>
      <c r="AV2536">
        <v>0</v>
      </c>
      <c r="AW2536">
        <v>2</v>
      </c>
      <c r="AX2536">
        <v>35815024</v>
      </c>
      <c r="AY2536">
        <v>1</v>
      </c>
      <c r="AZ2536">
        <v>0</v>
      </c>
      <c r="BA2536">
        <v>2505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CX2536">
        <f>Y2536*Source!I2450</f>
        <v>0.12690000000000001</v>
      </c>
      <c r="CY2536">
        <f>AB2536</f>
        <v>466.71</v>
      </c>
      <c r="CZ2536">
        <f>AF2536</f>
        <v>31.26</v>
      </c>
      <c r="DA2536">
        <f>AJ2536</f>
        <v>14.93</v>
      </c>
      <c r="DB2536">
        <f t="shared" si="421"/>
        <v>8.44</v>
      </c>
      <c r="DC2536">
        <f t="shared" si="422"/>
        <v>3.65</v>
      </c>
    </row>
    <row r="2537" spans="1:107">
      <c r="A2537">
        <f>ROW(Source!A2450)</f>
        <v>2450</v>
      </c>
      <c r="B2537">
        <v>35806607</v>
      </c>
      <c r="C2537">
        <v>35815007</v>
      </c>
      <c r="D2537">
        <v>29173141</v>
      </c>
      <c r="E2537">
        <v>1</v>
      </c>
      <c r="F2537">
        <v>1</v>
      </c>
      <c r="G2537">
        <v>1</v>
      </c>
      <c r="H2537">
        <v>2</v>
      </c>
      <c r="I2537" t="s">
        <v>951</v>
      </c>
      <c r="J2537" t="s">
        <v>952</v>
      </c>
      <c r="K2537" t="s">
        <v>953</v>
      </c>
      <c r="L2537">
        <v>1368</v>
      </c>
      <c r="N2537">
        <v>1011</v>
      </c>
      <c r="O2537" t="s">
        <v>589</v>
      </c>
      <c r="P2537" t="s">
        <v>589</v>
      </c>
      <c r="Q2537">
        <v>1</v>
      </c>
      <c r="W2537">
        <v>0</v>
      </c>
      <c r="X2537">
        <v>1314032473</v>
      </c>
      <c r="Y2537">
        <v>1.3</v>
      </c>
      <c r="AA2537">
        <v>0</v>
      </c>
      <c r="AB2537">
        <v>364.68</v>
      </c>
      <c r="AC2537">
        <v>333.79</v>
      </c>
      <c r="AD2537">
        <v>0</v>
      </c>
      <c r="AE2537">
        <v>0</v>
      </c>
      <c r="AF2537">
        <v>12.4</v>
      </c>
      <c r="AG2537">
        <v>10.06</v>
      </c>
      <c r="AH2537">
        <v>0</v>
      </c>
      <c r="AI2537">
        <v>1</v>
      </c>
      <c r="AJ2537">
        <v>29.41</v>
      </c>
      <c r="AK2537">
        <v>33.18</v>
      </c>
      <c r="AL2537">
        <v>1</v>
      </c>
      <c r="AN2537">
        <v>0</v>
      </c>
      <c r="AO2537">
        <v>1</v>
      </c>
      <c r="AP2537">
        <v>0</v>
      </c>
      <c r="AQ2537">
        <v>0</v>
      </c>
      <c r="AR2537">
        <v>0</v>
      </c>
      <c r="AS2537" t="s">
        <v>3</v>
      </c>
      <c r="AT2537">
        <v>1.3</v>
      </c>
      <c r="AU2537" t="s">
        <v>3</v>
      </c>
      <c r="AV2537">
        <v>0</v>
      </c>
      <c r="AW2537">
        <v>2</v>
      </c>
      <c r="AX2537">
        <v>35815025</v>
      </c>
      <c r="AY2537">
        <v>1</v>
      </c>
      <c r="AZ2537">
        <v>0</v>
      </c>
      <c r="BA2537">
        <v>2506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CX2537">
        <f>Y2537*Source!I2450</f>
        <v>0.61099999999999999</v>
      </c>
      <c r="CY2537">
        <f>AB2537</f>
        <v>364.68</v>
      </c>
      <c r="CZ2537">
        <f>AF2537</f>
        <v>12.4</v>
      </c>
      <c r="DA2537">
        <f>AJ2537</f>
        <v>29.41</v>
      </c>
      <c r="DB2537">
        <f t="shared" si="421"/>
        <v>16.12</v>
      </c>
      <c r="DC2537">
        <f t="shared" si="422"/>
        <v>13.08</v>
      </c>
    </row>
    <row r="2538" spans="1:107">
      <c r="A2538">
        <f>ROW(Source!A2450)</f>
        <v>2450</v>
      </c>
      <c r="B2538">
        <v>35806607</v>
      </c>
      <c r="C2538">
        <v>35815007</v>
      </c>
      <c r="D2538">
        <v>29109983</v>
      </c>
      <c r="E2538">
        <v>1</v>
      </c>
      <c r="F2538">
        <v>1</v>
      </c>
      <c r="G2538">
        <v>1</v>
      </c>
      <c r="H2538">
        <v>3</v>
      </c>
      <c r="I2538" t="s">
        <v>957</v>
      </c>
      <c r="J2538" t="s">
        <v>958</v>
      </c>
      <c r="K2538" t="s">
        <v>959</v>
      </c>
      <c r="L2538">
        <v>1327</v>
      </c>
      <c r="N2538">
        <v>1005</v>
      </c>
      <c r="O2538" t="s">
        <v>165</v>
      </c>
      <c r="P2538" t="s">
        <v>165</v>
      </c>
      <c r="Q2538">
        <v>1</v>
      </c>
      <c r="W2538">
        <v>0</v>
      </c>
      <c r="X2538">
        <v>-2017624534</v>
      </c>
      <c r="Y2538">
        <v>91.5</v>
      </c>
      <c r="AA2538">
        <v>348.78</v>
      </c>
      <c r="AB2538">
        <v>0</v>
      </c>
      <c r="AC2538">
        <v>0</v>
      </c>
      <c r="AD2538">
        <v>0</v>
      </c>
      <c r="AE2538">
        <v>71.180000000000007</v>
      </c>
      <c r="AF2538">
        <v>0</v>
      </c>
      <c r="AG2538">
        <v>0</v>
      </c>
      <c r="AH2538">
        <v>0</v>
      </c>
      <c r="AI2538">
        <v>4.9000000000000004</v>
      </c>
      <c r="AJ2538">
        <v>1</v>
      </c>
      <c r="AK2538">
        <v>1</v>
      </c>
      <c r="AL2538">
        <v>1</v>
      </c>
      <c r="AN2538">
        <v>0</v>
      </c>
      <c r="AO2538">
        <v>1</v>
      </c>
      <c r="AP2538">
        <v>0</v>
      </c>
      <c r="AQ2538">
        <v>0</v>
      </c>
      <c r="AR2538">
        <v>0</v>
      </c>
      <c r="AS2538" t="s">
        <v>3</v>
      </c>
      <c r="AT2538">
        <v>91.5</v>
      </c>
      <c r="AU2538" t="s">
        <v>3</v>
      </c>
      <c r="AV2538">
        <v>0</v>
      </c>
      <c r="AW2538">
        <v>2</v>
      </c>
      <c r="AX2538">
        <v>35815026</v>
      </c>
      <c r="AY2538">
        <v>1</v>
      </c>
      <c r="AZ2538">
        <v>0</v>
      </c>
      <c r="BA2538">
        <v>2507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CX2538">
        <f>Y2538*Source!I2450</f>
        <v>43.004999999999995</v>
      </c>
      <c r="CY2538">
        <f t="shared" ref="CY2538:CY2545" si="423">AA2538</f>
        <v>348.78</v>
      </c>
      <c r="CZ2538">
        <f t="shared" ref="CZ2538:CZ2545" si="424">AE2538</f>
        <v>71.180000000000007</v>
      </c>
      <c r="DA2538">
        <f t="shared" ref="DA2538:DA2545" si="425">AI2538</f>
        <v>4.9000000000000004</v>
      </c>
      <c r="DB2538">
        <f t="shared" si="421"/>
        <v>6512.97</v>
      </c>
      <c r="DC2538">
        <f t="shared" si="422"/>
        <v>0</v>
      </c>
    </row>
    <row r="2539" spans="1:107">
      <c r="A2539">
        <f>ROW(Source!A2450)</f>
        <v>2450</v>
      </c>
      <c r="B2539">
        <v>35806607</v>
      </c>
      <c r="C2539">
        <v>35815007</v>
      </c>
      <c r="D2539">
        <v>29109903</v>
      </c>
      <c r="E2539">
        <v>1</v>
      </c>
      <c r="F2539">
        <v>1</v>
      </c>
      <c r="G2539">
        <v>1</v>
      </c>
      <c r="H2539">
        <v>3</v>
      </c>
      <c r="I2539" t="s">
        <v>960</v>
      </c>
      <c r="J2539" t="s">
        <v>961</v>
      </c>
      <c r="K2539" t="s">
        <v>962</v>
      </c>
      <c r="L2539">
        <v>1301</v>
      </c>
      <c r="N2539">
        <v>1003</v>
      </c>
      <c r="O2539" t="s">
        <v>151</v>
      </c>
      <c r="P2539" t="s">
        <v>151</v>
      </c>
      <c r="Q2539">
        <v>1</v>
      </c>
      <c r="W2539">
        <v>0</v>
      </c>
      <c r="X2539">
        <v>150723624</v>
      </c>
      <c r="Y2539">
        <v>61</v>
      </c>
      <c r="AA2539">
        <v>42.85</v>
      </c>
      <c r="AB2539">
        <v>0</v>
      </c>
      <c r="AC2539">
        <v>0</v>
      </c>
      <c r="AD2539">
        <v>0</v>
      </c>
      <c r="AE2539">
        <v>16.87</v>
      </c>
      <c r="AF2539">
        <v>0</v>
      </c>
      <c r="AG2539">
        <v>0</v>
      </c>
      <c r="AH2539">
        <v>0</v>
      </c>
      <c r="AI2539">
        <v>2.54</v>
      </c>
      <c r="AJ2539">
        <v>1</v>
      </c>
      <c r="AK2539">
        <v>1</v>
      </c>
      <c r="AL2539">
        <v>1</v>
      </c>
      <c r="AN2539">
        <v>0</v>
      </c>
      <c r="AO2539">
        <v>1</v>
      </c>
      <c r="AP2539">
        <v>0</v>
      </c>
      <c r="AQ2539">
        <v>0</v>
      </c>
      <c r="AR2539">
        <v>0</v>
      </c>
      <c r="AS2539" t="s">
        <v>3</v>
      </c>
      <c r="AT2539">
        <v>61</v>
      </c>
      <c r="AU2539" t="s">
        <v>3</v>
      </c>
      <c r="AV2539">
        <v>0</v>
      </c>
      <c r="AW2539">
        <v>2</v>
      </c>
      <c r="AX2539">
        <v>35815027</v>
      </c>
      <c r="AY2539">
        <v>1</v>
      </c>
      <c r="AZ2539">
        <v>0</v>
      </c>
      <c r="BA2539">
        <v>2508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0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CX2539">
        <f>Y2539*Source!I2450</f>
        <v>28.669999999999998</v>
      </c>
      <c r="CY2539">
        <f t="shared" si="423"/>
        <v>42.85</v>
      </c>
      <c r="CZ2539">
        <f t="shared" si="424"/>
        <v>16.87</v>
      </c>
      <c r="DA2539">
        <f t="shared" si="425"/>
        <v>2.54</v>
      </c>
      <c r="DB2539">
        <f t="shared" si="421"/>
        <v>1029.07</v>
      </c>
      <c r="DC2539">
        <f t="shared" si="422"/>
        <v>0</v>
      </c>
    </row>
    <row r="2540" spans="1:107">
      <c r="A2540">
        <f>ROW(Source!A2450)</f>
        <v>2450</v>
      </c>
      <c r="B2540">
        <v>35806607</v>
      </c>
      <c r="C2540">
        <v>35815007</v>
      </c>
      <c r="D2540">
        <v>29107800</v>
      </c>
      <c r="E2540">
        <v>1</v>
      </c>
      <c r="F2540">
        <v>1</v>
      </c>
      <c r="G2540">
        <v>1</v>
      </c>
      <c r="H2540">
        <v>3</v>
      </c>
      <c r="I2540" t="s">
        <v>616</v>
      </c>
      <c r="J2540" t="s">
        <v>643</v>
      </c>
      <c r="K2540" t="s">
        <v>618</v>
      </c>
      <c r="L2540">
        <v>1346</v>
      </c>
      <c r="N2540">
        <v>1009</v>
      </c>
      <c r="O2540" t="s">
        <v>170</v>
      </c>
      <c r="P2540" t="s">
        <v>170</v>
      </c>
      <c r="Q2540">
        <v>1</v>
      </c>
      <c r="W2540">
        <v>0</v>
      </c>
      <c r="X2540">
        <v>-1570619850</v>
      </c>
      <c r="Y2540">
        <v>0.5</v>
      </c>
      <c r="AA2540">
        <v>46.61</v>
      </c>
      <c r="AB2540">
        <v>0</v>
      </c>
      <c r="AC2540">
        <v>0</v>
      </c>
      <c r="AD2540">
        <v>0</v>
      </c>
      <c r="AE2540">
        <v>1.81</v>
      </c>
      <c r="AF2540">
        <v>0</v>
      </c>
      <c r="AG2540">
        <v>0</v>
      </c>
      <c r="AH2540">
        <v>0</v>
      </c>
      <c r="AI2540">
        <v>25.75</v>
      </c>
      <c r="AJ2540">
        <v>1</v>
      </c>
      <c r="AK2540">
        <v>1</v>
      </c>
      <c r="AL2540">
        <v>1</v>
      </c>
      <c r="AN2540">
        <v>0</v>
      </c>
      <c r="AO2540">
        <v>1</v>
      </c>
      <c r="AP2540">
        <v>0</v>
      </c>
      <c r="AQ2540">
        <v>0</v>
      </c>
      <c r="AR2540">
        <v>0</v>
      </c>
      <c r="AS2540" t="s">
        <v>3</v>
      </c>
      <c r="AT2540">
        <v>0.5</v>
      </c>
      <c r="AU2540" t="s">
        <v>3</v>
      </c>
      <c r="AV2540">
        <v>0</v>
      </c>
      <c r="AW2540">
        <v>2</v>
      </c>
      <c r="AX2540">
        <v>35815028</v>
      </c>
      <c r="AY2540">
        <v>1</v>
      </c>
      <c r="AZ2540">
        <v>0</v>
      </c>
      <c r="BA2540">
        <v>2509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0</v>
      </c>
      <c r="CX2540">
        <f>Y2540*Source!I2450</f>
        <v>0.23499999999999999</v>
      </c>
      <c r="CY2540">
        <f t="shared" si="423"/>
        <v>46.61</v>
      </c>
      <c r="CZ2540">
        <f t="shared" si="424"/>
        <v>1.81</v>
      </c>
      <c r="DA2540">
        <f t="shared" si="425"/>
        <v>25.75</v>
      </c>
      <c r="DB2540">
        <f t="shared" si="421"/>
        <v>0.91</v>
      </c>
      <c r="DC2540">
        <f t="shared" si="422"/>
        <v>0</v>
      </c>
    </row>
    <row r="2541" spans="1:107">
      <c r="A2541">
        <f>ROW(Source!A2450)</f>
        <v>2450</v>
      </c>
      <c r="B2541">
        <v>35806607</v>
      </c>
      <c r="C2541">
        <v>35815007</v>
      </c>
      <c r="D2541">
        <v>29109405</v>
      </c>
      <c r="E2541">
        <v>1</v>
      </c>
      <c r="F2541">
        <v>1</v>
      </c>
      <c r="G2541">
        <v>1</v>
      </c>
      <c r="H2541">
        <v>3</v>
      </c>
      <c r="I2541" t="s">
        <v>963</v>
      </c>
      <c r="J2541" t="s">
        <v>964</v>
      </c>
      <c r="K2541" t="s">
        <v>965</v>
      </c>
      <c r="L2541">
        <v>1348</v>
      </c>
      <c r="N2541">
        <v>1009</v>
      </c>
      <c r="O2541" t="s">
        <v>29</v>
      </c>
      <c r="P2541" t="s">
        <v>29</v>
      </c>
      <c r="Q2541">
        <v>1000</v>
      </c>
      <c r="W2541">
        <v>0</v>
      </c>
      <c r="X2541">
        <v>-343348389</v>
      </c>
      <c r="Y2541">
        <v>0.375</v>
      </c>
      <c r="AA2541">
        <v>10574.2</v>
      </c>
      <c r="AB2541">
        <v>0</v>
      </c>
      <c r="AC2541">
        <v>0</v>
      </c>
      <c r="AD2541">
        <v>0</v>
      </c>
      <c r="AE2541">
        <v>4316</v>
      </c>
      <c r="AF2541">
        <v>0</v>
      </c>
      <c r="AG2541">
        <v>0</v>
      </c>
      <c r="AH2541">
        <v>0</v>
      </c>
      <c r="AI2541">
        <v>2.4500000000000002</v>
      </c>
      <c r="AJ2541">
        <v>1</v>
      </c>
      <c r="AK2541">
        <v>1</v>
      </c>
      <c r="AL2541">
        <v>1</v>
      </c>
      <c r="AN2541">
        <v>0</v>
      </c>
      <c r="AO2541">
        <v>1</v>
      </c>
      <c r="AP2541">
        <v>0</v>
      </c>
      <c r="AQ2541">
        <v>0</v>
      </c>
      <c r="AR2541">
        <v>0</v>
      </c>
      <c r="AS2541" t="s">
        <v>3</v>
      </c>
      <c r="AT2541">
        <v>0.375</v>
      </c>
      <c r="AU2541" t="s">
        <v>3</v>
      </c>
      <c r="AV2541">
        <v>0</v>
      </c>
      <c r="AW2541">
        <v>2</v>
      </c>
      <c r="AX2541">
        <v>35815029</v>
      </c>
      <c r="AY2541">
        <v>1</v>
      </c>
      <c r="AZ2541">
        <v>0</v>
      </c>
      <c r="BA2541">
        <v>2510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0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CX2541">
        <f>Y2541*Source!I2450</f>
        <v>0.17624999999999999</v>
      </c>
      <c r="CY2541">
        <f t="shared" si="423"/>
        <v>10574.2</v>
      </c>
      <c r="CZ2541">
        <f t="shared" si="424"/>
        <v>4316</v>
      </c>
      <c r="DA2541">
        <f t="shared" si="425"/>
        <v>2.4500000000000002</v>
      </c>
      <c r="DB2541">
        <f t="shared" si="421"/>
        <v>1618.5</v>
      </c>
      <c r="DC2541">
        <f t="shared" si="422"/>
        <v>0</v>
      </c>
    </row>
    <row r="2542" spans="1:107">
      <c r="A2542">
        <f>ROW(Source!A2450)</f>
        <v>2450</v>
      </c>
      <c r="B2542">
        <v>35806607</v>
      </c>
      <c r="C2542">
        <v>35815007</v>
      </c>
      <c r="D2542">
        <v>29109888</v>
      </c>
      <c r="E2542">
        <v>1</v>
      </c>
      <c r="F2542">
        <v>1</v>
      </c>
      <c r="G2542">
        <v>1</v>
      </c>
      <c r="H2542">
        <v>3</v>
      </c>
      <c r="I2542" t="s">
        <v>966</v>
      </c>
      <c r="J2542" t="s">
        <v>967</v>
      </c>
      <c r="K2542" t="s">
        <v>968</v>
      </c>
      <c r="L2542">
        <v>1301</v>
      </c>
      <c r="N2542">
        <v>1003</v>
      </c>
      <c r="O2542" t="s">
        <v>151</v>
      </c>
      <c r="P2542" t="s">
        <v>151</v>
      </c>
      <c r="Q2542">
        <v>1</v>
      </c>
      <c r="W2542">
        <v>0</v>
      </c>
      <c r="X2542">
        <v>1471077615</v>
      </c>
      <c r="Y2542">
        <v>56</v>
      </c>
      <c r="AA2542">
        <v>347.32</v>
      </c>
      <c r="AB2542">
        <v>0</v>
      </c>
      <c r="AC2542">
        <v>0</v>
      </c>
      <c r="AD2542">
        <v>0</v>
      </c>
      <c r="AE2542">
        <v>23.74</v>
      </c>
      <c r="AF2542">
        <v>0</v>
      </c>
      <c r="AG2542">
        <v>0</v>
      </c>
      <c r="AH2542">
        <v>0</v>
      </c>
      <c r="AI2542">
        <v>14.63</v>
      </c>
      <c r="AJ2542">
        <v>1</v>
      </c>
      <c r="AK2542">
        <v>1</v>
      </c>
      <c r="AL2542">
        <v>1</v>
      </c>
      <c r="AN2542">
        <v>0</v>
      </c>
      <c r="AO2542">
        <v>1</v>
      </c>
      <c r="AP2542">
        <v>0</v>
      </c>
      <c r="AQ2542">
        <v>0</v>
      </c>
      <c r="AR2542">
        <v>0</v>
      </c>
      <c r="AS2542" t="s">
        <v>3</v>
      </c>
      <c r="AT2542">
        <v>56</v>
      </c>
      <c r="AU2542" t="s">
        <v>3</v>
      </c>
      <c r="AV2542">
        <v>0</v>
      </c>
      <c r="AW2542">
        <v>2</v>
      </c>
      <c r="AX2542">
        <v>35815030</v>
      </c>
      <c r="AY2542">
        <v>1</v>
      </c>
      <c r="AZ2542">
        <v>0</v>
      </c>
      <c r="BA2542">
        <v>2511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0</v>
      </c>
      <c r="BL2542">
        <v>0</v>
      </c>
      <c r="BM2542">
        <v>0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CX2542">
        <f>Y2542*Source!I2450</f>
        <v>26.32</v>
      </c>
      <c r="CY2542">
        <f t="shared" si="423"/>
        <v>347.32</v>
      </c>
      <c r="CZ2542">
        <f t="shared" si="424"/>
        <v>23.74</v>
      </c>
      <c r="DA2542">
        <f t="shared" si="425"/>
        <v>14.63</v>
      </c>
      <c r="DB2542">
        <f t="shared" si="421"/>
        <v>1329.44</v>
      </c>
      <c r="DC2542">
        <f t="shared" si="422"/>
        <v>0</v>
      </c>
    </row>
    <row r="2543" spans="1:107">
      <c r="A2543">
        <f>ROW(Source!A2450)</f>
        <v>2450</v>
      </c>
      <c r="B2543">
        <v>35806607</v>
      </c>
      <c r="C2543">
        <v>35815007</v>
      </c>
      <c r="D2543">
        <v>29109902</v>
      </c>
      <c r="E2543">
        <v>1</v>
      </c>
      <c r="F2543">
        <v>1</v>
      </c>
      <c r="G2543">
        <v>1</v>
      </c>
      <c r="H2543">
        <v>3</v>
      </c>
      <c r="I2543" t="s">
        <v>969</v>
      </c>
      <c r="J2543" t="s">
        <v>970</v>
      </c>
      <c r="K2543" t="s">
        <v>971</v>
      </c>
      <c r="L2543">
        <v>1301</v>
      </c>
      <c r="N2543">
        <v>1003</v>
      </c>
      <c r="O2543" t="s">
        <v>151</v>
      </c>
      <c r="P2543" t="s">
        <v>151</v>
      </c>
      <c r="Q2543">
        <v>1</v>
      </c>
      <c r="W2543">
        <v>0</v>
      </c>
      <c r="X2543">
        <v>-2000531620</v>
      </c>
      <c r="Y2543">
        <v>56</v>
      </c>
      <c r="AA2543">
        <v>64.12</v>
      </c>
      <c r="AB2543">
        <v>0</v>
      </c>
      <c r="AC2543">
        <v>0</v>
      </c>
      <c r="AD2543">
        <v>0</v>
      </c>
      <c r="AE2543">
        <v>19.850000000000001</v>
      </c>
      <c r="AF2543">
        <v>0</v>
      </c>
      <c r="AG2543">
        <v>0</v>
      </c>
      <c r="AH2543">
        <v>0</v>
      </c>
      <c r="AI2543">
        <v>3.23</v>
      </c>
      <c r="AJ2543">
        <v>1</v>
      </c>
      <c r="AK2543">
        <v>1</v>
      </c>
      <c r="AL2543">
        <v>1</v>
      </c>
      <c r="AN2543">
        <v>0</v>
      </c>
      <c r="AO2543">
        <v>1</v>
      </c>
      <c r="AP2543">
        <v>0</v>
      </c>
      <c r="AQ2543">
        <v>0</v>
      </c>
      <c r="AR2543">
        <v>0</v>
      </c>
      <c r="AS2543" t="s">
        <v>3</v>
      </c>
      <c r="AT2543">
        <v>56</v>
      </c>
      <c r="AU2543" t="s">
        <v>3</v>
      </c>
      <c r="AV2543">
        <v>0</v>
      </c>
      <c r="AW2543">
        <v>2</v>
      </c>
      <c r="AX2543">
        <v>35815031</v>
      </c>
      <c r="AY2543">
        <v>1</v>
      </c>
      <c r="AZ2543">
        <v>0</v>
      </c>
      <c r="BA2543">
        <v>2512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0</v>
      </c>
      <c r="BL2543">
        <v>0</v>
      </c>
      <c r="BM2543">
        <v>0</v>
      </c>
      <c r="BN2543">
        <v>0</v>
      </c>
      <c r="BO2543">
        <v>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0</v>
      </c>
      <c r="CX2543">
        <f>Y2543*Source!I2450</f>
        <v>26.32</v>
      </c>
      <c r="CY2543">
        <f t="shared" si="423"/>
        <v>64.12</v>
      </c>
      <c r="CZ2543">
        <f t="shared" si="424"/>
        <v>19.850000000000001</v>
      </c>
      <c r="DA2543">
        <f t="shared" si="425"/>
        <v>3.23</v>
      </c>
      <c r="DB2543">
        <f t="shared" si="421"/>
        <v>1111.5999999999999</v>
      </c>
      <c r="DC2543">
        <f t="shared" si="422"/>
        <v>0</v>
      </c>
    </row>
    <row r="2544" spans="1:107">
      <c r="A2544">
        <f>ROW(Source!A2450)</f>
        <v>2450</v>
      </c>
      <c r="B2544">
        <v>35806607</v>
      </c>
      <c r="C2544">
        <v>35815007</v>
      </c>
      <c r="D2544">
        <v>29145352</v>
      </c>
      <c r="E2544">
        <v>1</v>
      </c>
      <c r="F2544">
        <v>1</v>
      </c>
      <c r="G2544">
        <v>1</v>
      </c>
      <c r="H2544">
        <v>3</v>
      </c>
      <c r="I2544" t="s">
        <v>972</v>
      </c>
      <c r="J2544" t="s">
        <v>973</v>
      </c>
      <c r="K2544" t="s">
        <v>974</v>
      </c>
      <c r="L2544">
        <v>1348</v>
      </c>
      <c r="N2544">
        <v>1009</v>
      </c>
      <c r="O2544" t="s">
        <v>29</v>
      </c>
      <c r="P2544" t="s">
        <v>29</v>
      </c>
      <c r="Q2544">
        <v>1000</v>
      </c>
      <c r="W2544">
        <v>0</v>
      </c>
      <c r="X2544">
        <v>1247647876</v>
      </c>
      <c r="Y2544">
        <v>0.05</v>
      </c>
      <c r="AA2544">
        <v>87497.47</v>
      </c>
      <c r="AB2544">
        <v>0</v>
      </c>
      <c r="AC2544">
        <v>0</v>
      </c>
      <c r="AD2544">
        <v>0</v>
      </c>
      <c r="AE2544">
        <v>9298.35</v>
      </c>
      <c r="AF2544">
        <v>0</v>
      </c>
      <c r="AG2544">
        <v>0</v>
      </c>
      <c r="AH2544">
        <v>0</v>
      </c>
      <c r="AI2544">
        <v>9.41</v>
      </c>
      <c r="AJ2544">
        <v>1</v>
      </c>
      <c r="AK2544">
        <v>1</v>
      </c>
      <c r="AL2544">
        <v>1</v>
      </c>
      <c r="AN2544">
        <v>0</v>
      </c>
      <c r="AO2544">
        <v>1</v>
      </c>
      <c r="AP2544">
        <v>0</v>
      </c>
      <c r="AQ2544">
        <v>0</v>
      </c>
      <c r="AR2544">
        <v>0</v>
      </c>
      <c r="AS2544" t="s">
        <v>3</v>
      </c>
      <c r="AT2544">
        <v>0.05</v>
      </c>
      <c r="AU2544" t="s">
        <v>3</v>
      </c>
      <c r="AV2544">
        <v>0</v>
      </c>
      <c r="AW2544">
        <v>2</v>
      </c>
      <c r="AX2544">
        <v>35815032</v>
      </c>
      <c r="AY2544">
        <v>1</v>
      </c>
      <c r="AZ2544">
        <v>0</v>
      </c>
      <c r="BA2544">
        <v>2513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0</v>
      </c>
      <c r="BL2544">
        <v>0</v>
      </c>
      <c r="BM2544">
        <v>0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CX2544">
        <f>Y2544*Source!I2450</f>
        <v>2.35E-2</v>
      </c>
      <c r="CY2544">
        <f t="shared" si="423"/>
        <v>87497.47</v>
      </c>
      <c r="CZ2544">
        <f t="shared" si="424"/>
        <v>9298.35</v>
      </c>
      <c r="DA2544">
        <f t="shared" si="425"/>
        <v>9.41</v>
      </c>
      <c r="DB2544">
        <f t="shared" si="421"/>
        <v>464.92</v>
      </c>
      <c r="DC2544">
        <f t="shared" si="422"/>
        <v>0</v>
      </c>
    </row>
    <row r="2545" spans="1:107">
      <c r="A2545">
        <f>ROW(Source!A2450)</f>
        <v>2450</v>
      </c>
      <c r="B2545">
        <v>35806607</v>
      </c>
      <c r="C2545">
        <v>35815007</v>
      </c>
      <c r="D2545">
        <v>29150040</v>
      </c>
      <c r="E2545">
        <v>1</v>
      </c>
      <c r="F2545">
        <v>1</v>
      </c>
      <c r="G2545">
        <v>1</v>
      </c>
      <c r="H2545">
        <v>3</v>
      </c>
      <c r="I2545" t="s">
        <v>757</v>
      </c>
      <c r="J2545" t="s">
        <v>879</v>
      </c>
      <c r="K2545" t="s">
        <v>759</v>
      </c>
      <c r="L2545">
        <v>1339</v>
      </c>
      <c r="N2545">
        <v>1007</v>
      </c>
      <c r="O2545" t="s">
        <v>638</v>
      </c>
      <c r="P2545" t="s">
        <v>638</v>
      </c>
      <c r="Q2545">
        <v>1</v>
      </c>
      <c r="W2545">
        <v>0</v>
      </c>
      <c r="X2545">
        <v>693153122</v>
      </c>
      <c r="Y2545">
        <v>0.93</v>
      </c>
      <c r="AA2545">
        <v>22.2</v>
      </c>
      <c r="AB2545">
        <v>0</v>
      </c>
      <c r="AC2545">
        <v>0</v>
      </c>
      <c r="AD2545">
        <v>0</v>
      </c>
      <c r="AE2545">
        <v>2.44</v>
      </c>
      <c r="AF2545">
        <v>0</v>
      </c>
      <c r="AG2545">
        <v>0</v>
      </c>
      <c r="AH2545">
        <v>0</v>
      </c>
      <c r="AI2545">
        <v>9.1</v>
      </c>
      <c r="AJ2545">
        <v>1</v>
      </c>
      <c r="AK2545">
        <v>1</v>
      </c>
      <c r="AL2545">
        <v>1</v>
      </c>
      <c r="AN2545">
        <v>0</v>
      </c>
      <c r="AO2545">
        <v>1</v>
      </c>
      <c r="AP2545">
        <v>0</v>
      </c>
      <c r="AQ2545">
        <v>0</v>
      </c>
      <c r="AR2545">
        <v>0</v>
      </c>
      <c r="AS2545" t="s">
        <v>3</v>
      </c>
      <c r="AT2545">
        <v>0.93</v>
      </c>
      <c r="AU2545" t="s">
        <v>3</v>
      </c>
      <c r="AV2545">
        <v>0</v>
      </c>
      <c r="AW2545">
        <v>2</v>
      </c>
      <c r="AX2545">
        <v>35815033</v>
      </c>
      <c r="AY2545">
        <v>1</v>
      </c>
      <c r="AZ2545">
        <v>0</v>
      </c>
      <c r="BA2545">
        <v>2514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0</v>
      </c>
      <c r="BL2545">
        <v>0</v>
      </c>
      <c r="BM2545">
        <v>0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CX2545">
        <f>Y2545*Source!I2450</f>
        <v>0.43709999999999999</v>
      </c>
      <c r="CY2545">
        <f t="shared" si="423"/>
        <v>22.2</v>
      </c>
      <c r="CZ2545">
        <f t="shared" si="424"/>
        <v>2.44</v>
      </c>
      <c r="DA2545">
        <f t="shared" si="425"/>
        <v>9.1</v>
      </c>
      <c r="DB2545">
        <f t="shared" si="421"/>
        <v>2.27</v>
      </c>
      <c r="DC2545">
        <f t="shared" si="422"/>
        <v>0</v>
      </c>
    </row>
    <row r="2546" spans="1:107">
      <c r="A2546">
        <f>ROW(Source!A2451)</f>
        <v>2451</v>
      </c>
      <c r="B2546">
        <v>35806607</v>
      </c>
      <c r="C2546">
        <v>35815034</v>
      </c>
      <c r="D2546">
        <v>29364679</v>
      </c>
      <c r="E2546">
        <v>1</v>
      </c>
      <c r="F2546">
        <v>1</v>
      </c>
      <c r="G2546">
        <v>1</v>
      </c>
      <c r="H2546">
        <v>1</v>
      </c>
      <c r="I2546" t="s">
        <v>799</v>
      </c>
      <c r="J2546" t="s">
        <v>3</v>
      </c>
      <c r="K2546" t="s">
        <v>800</v>
      </c>
      <c r="L2546">
        <v>1369</v>
      </c>
      <c r="N2546">
        <v>1013</v>
      </c>
      <c r="O2546" t="s">
        <v>583</v>
      </c>
      <c r="P2546" t="s">
        <v>583</v>
      </c>
      <c r="Q2546">
        <v>1</v>
      </c>
      <c r="W2546">
        <v>0</v>
      </c>
      <c r="X2546">
        <v>931378261</v>
      </c>
      <c r="Y2546">
        <v>25.76</v>
      </c>
      <c r="AA2546">
        <v>0</v>
      </c>
      <c r="AB2546">
        <v>0</v>
      </c>
      <c r="AC2546">
        <v>0</v>
      </c>
      <c r="AD2546">
        <v>329.2</v>
      </c>
      <c r="AE2546">
        <v>0</v>
      </c>
      <c r="AF2546">
        <v>0</v>
      </c>
      <c r="AG2546">
        <v>0</v>
      </c>
      <c r="AH2546">
        <v>329.2</v>
      </c>
      <c r="AI2546">
        <v>1</v>
      </c>
      <c r="AJ2546">
        <v>1</v>
      </c>
      <c r="AK2546">
        <v>1</v>
      </c>
      <c r="AL2546">
        <v>1</v>
      </c>
      <c r="AN2546">
        <v>0</v>
      </c>
      <c r="AO2546">
        <v>1</v>
      </c>
      <c r="AP2546">
        <v>0</v>
      </c>
      <c r="AQ2546">
        <v>0</v>
      </c>
      <c r="AR2546">
        <v>0</v>
      </c>
      <c r="AS2546" t="s">
        <v>3</v>
      </c>
      <c r="AT2546">
        <v>25.76</v>
      </c>
      <c r="AU2546" t="s">
        <v>3</v>
      </c>
      <c r="AV2546">
        <v>1</v>
      </c>
      <c r="AW2546">
        <v>2</v>
      </c>
      <c r="AX2546">
        <v>35815042</v>
      </c>
      <c r="AY2546">
        <v>2</v>
      </c>
      <c r="AZ2546">
        <v>131072</v>
      </c>
      <c r="BA2546">
        <v>2515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CX2546">
        <f>Y2546*Source!I2451</f>
        <v>0.51519999999999999</v>
      </c>
      <c r="CY2546">
        <f>AD2546</f>
        <v>329.2</v>
      </c>
      <c r="CZ2546">
        <f>AH2546</f>
        <v>329.2</v>
      </c>
      <c r="DA2546">
        <f>AL2546</f>
        <v>1</v>
      </c>
      <c r="DB2546">
        <f t="shared" si="421"/>
        <v>8480.19</v>
      </c>
      <c r="DC2546">
        <f t="shared" si="422"/>
        <v>0</v>
      </c>
    </row>
    <row r="2547" spans="1:107">
      <c r="A2547">
        <f>ROW(Source!A2451)</f>
        <v>2451</v>
      </c>
      <c r="B2547">
        <v>35806607</v>
      </c>
      <c r="C2547">
        <v>35815034</v>
      </c>
      <c r="D2547">
        <v>121548</v>
      </c>
      <c r="E2547">
        <v>1</v>
      </c>
      <c r="F2547">
        <v>1</v>
      </c>
      <c r="G2547">
        <v>1</v>
      </c>
      <c r="H2547">
        <v>1</v>
      </c>
      <c r="I2547" t="s">
        <v>34</v>
      </c>
      <c r="J2547" t="s">
        <v>3</v>
      </c>
      <c r="K2547" t="s">
        <v>584</v>
      </c>
      <c r="L2547">
        <v>608254</v>
      </c>
      <c r="N2547">
        <v>1013</v>
      </c>
      <c r="O2547" t="s">
        <v>585</v>
      </c>
      <c r="P2547" t="s">
        <v>585</v>
      </c>
      <c r="Q2547">
        <v>1</v>
      </c>
      <c r="W2547">
        <v>0</v>
      </c>
      <c r="X2547">
        <v>-185737400</v>
      </c>
      <c r="Y2547">
        <v>0.03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1</v>
      </c>
      <c r="AJ2547">
        <v>1</v>
      </c>
      <c r="AK2547">
        <v>1</v>
      </c>
      <c r="AL2547">
        <v>1</v>
      </c>
      <c r="AN2547">
        <v>0</v>
      </c>
      <c r="AO2547">
        <v>1</v>
      </c>
      <c r="AP2547">
        <v>0</v>
      </c>
      <c r="AQ2547">
        <v>0</v>
      </c>
      <c r="AR2547">
        <v>0</v>
      </c>
      <c r="AS2547" t="s">
        <v>3</v>
      </c>
      <c r="AT2547">
        <v>0.03</v>
      </c>
      <c r="AU2547" t="s">
        <v>3</v>
      </c>
      <c r="AV2547">
        <v>2</v>
      </c>
      <c r="AW2547">
        <v>2</v>
      </c>
      <c r="AX2547">
        <v>35815043</v>
      </c>
      <c r="AY2547">
        <v>1</v>
      </c>
      <c r="AZ2547">
        <v>0</v>
      </c>
      <c r="BA2547">
        <v>2516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CX2547">
        <f>Y2547*Source!I2451</f>
        <v>5.9999999999999995E-4</v>
      </c>
      <c r="CY2547">
        <f>AD2547</f>
        <v>0</v>
      </c>
      <c r="CZ2547">
        <f>AH2547</f>
        <v>0</v>
      </c>
      <c r="DA2547">
        <f>AL2547</f>
        <v>1</v>
      </c>
      <c r="DB2547">
        <f t="shared" si="421"/>
        <v>0</v>
      </c>
      <c r="DC2547">
        <f t="shared" si="422"/>
        <v>0</v>
      </c>
    </row>
    <row r="2548" spans="1:107">
      <c r="A2548">
        <f>ROW(Source!A2451)</f>
        <v>2451</v>
      </c>
      <c r="B2548">
        <v>35806607</v>
      </c>
      <c r="C2548">
        <v>35815034</v>
      </c>
      <c r="D2548">
        <v>29172362</v>
      </c>
      <c r="E2548">
        <v>1</v>
      </c>
      <c r="F2548">
        <v>1</v>
      </c>
      <c r="G2548">
        <v>1</v>
      </c>
      <c r="H2548">
        <v>2</v>
      </c>
      <c r="I2548" t="s">
        <v>801</v>
      </c>
      <c r="J2548" t="s">
        <v>802</v>
      </c>
      <c r="K2548" t="s">
        <v>803</v>
      </c>
      <c r="L2548">
        <v>1368</v>
      </c>
      <c r="N2548">
        <v>1011</v>
      </c>
      <c r="O2548" t="s">
        <v>589</v>
      </c>
      <c r="P2548" t="s">
        <v>589</v>
      </c>
      <c r="Q2548">
        <v>1</v>
      </c>
      <c r="W2548">
        <v>0</v>
      </c>
      <c r="X2548">
        <v>2071614860</v>
      </c>
      <c r="Y2548">
        <v>0.03</v>
      </c>
      <c r="AA2548">
        <v>0</v>
      </c>
      <c r="AB2548">
        <v>1113.56</v>
      </c>
      <c r="AC2548">
        <v>447.93</v>
      </c>
      <c r="AD2548">
        <v>0</v>
      </c>
      <c r="AE2548">
        <v>0</v>
      </c>
      <c r="AF2548">
        <v>134.65</v>
      </c>
      <c r="AG2548">
        <v>13.5</v>
      </c>
      <c r="AH2548">
        <v>0</v>
      </c>
      <c r="AI2548">
        <v>1</v>
      </c>
      <c r="AJ2548">
        <v>8.27</v>
      </c>
      <c r="AK2548">
        <v>33.18</v>
      </c>
      <c r="AL2548">
        <v>1</v>
      </c>
      <c r="AN2548">
        <v>0</v>
      </c>
      <c r="AO2548">
        <v>1</v>
      </c>
      <c r="AP2548">
        <v>0</v>
      </c>
      <c r="AQ2548">
        <v>0</v>
      </c>
      <c r="AR2548">
        <v>0</v>
      </c>
      <c r="AS2548" t="s">
        <v>3</v>
      </c>
      <c r="AT2548">
        <v>0.03</v>
      </c>
      <c r="AU2548" t="s">
        <v>3</v>
      </c>
      <c r="AV2548">
        <v>0</v>
      </c>
      <c r="AW2548">
        <v>2</v>
      </c>
      <c r="AX2548">
        <v>35815044</v>
      </c>
      <c r="AY2548">
        <v>1</v>
      </c>
      <c r="AZ2548">
        <v>0</v>
      </c>
      <c r="BA2548">
        <v>2517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0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CX2548">
        <f>Y2548*Source!I2451</f>
        <v>5.9999999999999995E-4</v>
      </c>
      <c r="CY2548">
        <f>AB2548</f>
        <v>1113.56</v>
      </c>
      <c r="CZ2548">
        <f>AF2548</f>
        <v>134.65</v>
      </c>
      <c r="DA2548">
        <f>AJ2548</f>
        <v>8.27</v>
      </c>
      <c r="DB2548">
        <f t="shared" ref="DB2548:DB2579" si="426">ROUND(ROUND(AT2548*CZ2548,2),2)</f>
        <v>4.04</v>
      </c>
      <c r="DC2548">
        <f t="shared" ref="DC2548:DC2579" si="427">ROUND(ROUND(AT2548*AG2548,2),2)</f>
        <v>0.41</v>
      </c>
    </row>
    <row r="2549" spans="1:107">
      <c r="A2549">
        <f>ROW(Source!A2451)</f>
        <v>2451</v>
      </c>
      <c r="B2549">
        <v>35806607</v>
      </c>
      <c r="C2549">
        <v>35815034</v>
      </c>
      <c r="D2549">
        <v>29174913</v>
      </c>
      <c r="E2549">
        <v>1</v>
      </c>
      <c r="F2549">
        <v>1</v>
      </c>
      <c r="G2549">
        <v>1</v>
      </c>
      <c r="H2549">
        <v>2</v>
      </c>
      <c r="I2549" t="s">
        <v>601</v>
      </c>
      <c r="J2549" t="s">
        <v>602</v>
      </c>
      <c r="K2549" t="s">
        <v>603</v>
      </c>
      <c r="L2549">
        <v>1368</v>
      </c>
      <c r="N2549">
        <v>1011</v>
      </c>
      <c r="O2549" t="s">
        <v>589</v>
      </c>
      <c r="P2549" t="s">
        <v>589</v>
      </c>
      <c r="Q2549">
        <v>1</v>
      </c>
      <c r="W2549">
        <v>0</v>
      </c>
      <c r="X2549">
        <v>458544584</v>
      </c>
      <c r="Y2549">
        <v>0.02</v>
      </c>
      <c r="AA2549">
        <v>0</v>
      </c>
      <c r="AB2549">
        <v>932.72</v>
      </c>
      <c r="AC2549">
        <v>384.89</v>
      </c>
      <c r="AD2549">
        <v>0</v>
      </c>
      <c r="AE2549">
        <v>0</v>
      </c>
      <c r="AF2549">
        <v>87.17</v>
      </c>
      <c r="AG2549">
        <v>11.6</v>
      </c>
      <c r="AH2549">
        <v>0</v>
      </c>
      <c r="AI2549">
        <v>1</v>
      </c>
      <c r="AJ2549">
        <v>10.7</v>
      </c>
      <c r="AK2549">
        <v>33.18</v>
      </c>
      <c r="AL2549">
        <v>1</v>
      </c>
      <c r="AN2549">
        <v>0</v>
      </c>
      <c r="AO2549">
        <v>1</v>
      </c>
      <c r="AP2549">
        <v>0</v>
      </c>
      <c r="AQ2549">
        <v>0</v>
      </c>
      <c r="AR2549">
        <v>0</v>
      </c>
      <c r="AS2549" t="s">
        <v>3</v>
      </c>
      <c r="AT2549">
        <v>0.02</v>
      </c>
      <c r="AU2549" t="s">
        <v>3</v>
      </c>
      <c r="AV2549">
        <v>0</v>
      </c>
      <c r="AW2549">
        <v>2</v>
      </c>
      <c r="AX2549">
        <v>35815045</v>
      </c>
      <c r="AY2549">
        <v>1</v>
      </c>
      <c r="AZ2549">
        <v>0</v>
      </c>
      <c r="BA2549">
        <v>2518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0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CX2549">
        <f>Y2549*Source!I2451</f>
        <v>4.0000000000000002E-4</v>
      </c>
      <c r="CY2549">
        <f>AB2549</f>
        <v>932.72</v>
      </c>
      <c r="CZ2549">
        <f>AF2549</f>
        <v>87.17</v>
      </c>
      <c r="DA2549">
        <f>AJ2549</f>
        <v>10.7</v>
      </c>
      <c r="DB2549">
        <f t="shared" si="426"/>
        <v>1.74</v>
      </c>
      <c r="DC2549">
        <f t="shared" si="427"/>
        <v>0.23</v>
      </c>
    </row>
    <row r="2550" spans="1:107">
      <c r="A2550">
        <f>ROW(Source!A2451)</f>
        <v>2451</v>
      </c>
      <c r="B2550">
        <v>35806607</v>
      </c>
      <c r="C2550">
        <v>35815034</v>
      </c>
      <c r="D2550">
        <v>29149204</v>
      </c>
      <c r="E2550">
        <v>1</v>
      </c>
      <c r="F2550">
        <v>1</v>
      </c>
      <c r="G2550">
        <v>1</v>
      </c>
      <c r="H2550">
        <v>3</v>
      </c>
      <c r="I2550" t="s">
        <v>810</v>
      </c>
      <c r="J2550" t="s">
        <v>811</v>
      </c>
      <c r="K2550" t="s">
        <v>812</v>
      </c>
      <c r="L2550">
        <v>1348</v>
      </c>
      <c r="N2550">
        <v>1009</v>
      </c>
      <c r="O2550" t="s">
        <v>29</v>
      </c>
      <c r="P2550" t="s">
        <v>29</v>
      </c>
      <c r="Q2550">
        <v>1000</v>
      </c>
      <c r="W2550">
        <v>0</v>
      </c>
      <c r="X2550">
        <v>-1132764130</v>
      </c>
      <c r="Y2550">
        <v>3.15E-3</v>
      </c>
      <c r="AA2550">
        <v>4978.46</v>
      </c>
      <c r="AB2550">
        <v>0</v>
      </c>
      <c r="AC2550">
        <v>0</v>
      </c>
      <c r="AD2550">
        <v>0</v>
      </c>
      <c r="AE2550">
        <v>729.98</v>
      </c>
      <c r="AF2550">
        <v>0</v>
      </c>
      <c r="AG2550">
        <v>0</v>
      </c>
      <c r="AH2550">
        <v>0</v>
      </c>
      <c r="AI2550">
        <v>6.82</v>
      </c>
      <c r="AJ2550">
        <v>1</v>
      </c>
      <c r="AK2550">
        <v>1</v>
      </c>
      <c r="AL2550">
        <v>1</v>
      </c>
      <c r="AN2550">
        <v>0</v>
      </c>
      <c r="AO2550">
        <v>1</v>
      </c>
      <c r="AP2550">
        <v>0</v>
      </c>
      <c r="AQ2550">
        <v>0</v>
      </c>
      <c r="AR2550">
        <v>0</v>
      </c>
      <c r="AS2550" t="s">
        <v>3</v>
      </c>
      <c r="AT2550">
        <v>3.15E-3</v>
      </c>
      <c r="AU2550" t="s">
        <v>3</v>
      </c>
      <c r="AV2550">
        <v>0</v>
      </c>
      <c r="AW2550">
        <v>2</v>
      </c>
      <c r="AX2550">
        <v>35815046</v>
      </c>
      <c r="AY2550">
        <v>1</v>
      </c>
      <c r="AZ2550">
        <v>0</v>
      </c>
      <c r="BA2550">
        <v>2519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CX2550">
        <f>Y2550*Source!I2451</f>
        <v>6.3E-5</v>
      </c>
      <c r="CY2550">
        <f>AA2550</f>
        <v>4978.46</v>
      </c>
      <c r="CZ2550">
        <f>AE2550</f>
        <v>729.98</v>
      </c>
      <c r="DA2550">
        <f>AI2550</f>
        <v>6.82</v>
      </c>
      <c r="DB2550">
        <f t="shared" si="426"/>
        <v>2.2999999999999998</v>
      </c>
      <c r="DC2550">
        <f t="shared" si="427"/>
        <v>0</v>
      </c>
    </row>
    <row r="2551" spans="1:107">
      <c r="A2551">
        <f>ROW(Source!A2451)</f>
        <v>2451</v>
      </c>
      <c r="B2551">
        <v>35806607</v>
      </c>
      <c r="C2551">
        <v>35815034</v>
      </c>
      <c r="D2551">
        <v>29170678</v>
      </c>
      <c r="E2551">
        <v>1</v>
      </c>
      <c r="F2551">
        <v>1</v>
      </c>
      <c r="G2551">
        <v>1</v>
      </c>
      <c r="H2551">
        <v>3</v>
      </c>
      <c r="I2551" t="s">
        <v>813</v>
      </c>
      <c r="J2551" t="s">
        <v>814</v>
      </c>
      <c r="K2551" t="s">
        <v>815</v>
      </c>
      <c r="L2551">
        <v>1354</v>
      </c>
      <c r="N2551">
        <v>1010</v>
      </c>
      <c r="O2551" t="s">
        <v>258</v>
      </c>
      <c r="P2551" t="s">
        <v>258</v>
      </c>
      <c r="Q2551">
        <v>1</v>
      </c>
      <c r="W2551">
        <v>0</v>
      </c>
      <c r="X2551">
        <v>-808655695</v>
      </c>
      <c r="Y2551">
        <v>102</v>
      </c>
      <c r="AA2551">
        <v>0.69</v>
      </c>
      <c r="AB2551">
        <v>0</v>
      </c>
      <c r="AC2551">
        <v>0</v>
      </c>
      <c r="AD2551">
        <v>0</v>
      </c>
      <c r="AE2551">
        <v>0.28000000000000003</v>
      </c>
      <c r="AF2551">
        <v>0</v>
      </c>
      <c r="AG2551">
        <v>0</v>
      </c>
      <c r="AH2551">
        <v>0</v>
      </c>
      <c r="AI2551">
        <v>2.46</v>
      </c>
      <c r="AJ2551">
        <v>1</v>
      </c>
      <c r="AK2551">
        <v>1</v>
      </c>
      <c r="AL2551">
        <v>1</v>
      </c>
      <c r="AN2551">
        <v>0</v>
      </c>
      <c r="AO2551">
        <v>1</v>
      </c>
      <c r="AP2551">
        <v>0</v>
      </c>
      <c r="AQ2551">
        <v>0</v>
      </c>
      <c r="AR2551">
        <v>0</v>
      </c>
      <c r="AS2551" t="s">
        <v>3</v>
      </c>
      <c r="AT2551">
        <v>102</v>
      </c>
      <c r="AU2551" t="s">
        <v>3</v>
      </c>
      <c r="AV2551">
        <v>0</v>
      </c>
      <c r="AW2551">
        <v>2</v>
      </c>
      <c r="AX2551">
        <v>35815047</v>
      </c>
      <c r="AY2551">
        <v>1</v>
      </c>
      <c r="AZ2551">
        <v>0</v>
      </c>
      <c r="BA2551">
        <v>2520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CX2551">
        <f>Y2551*Source!I2451</f>
        <v>2.04</v>
      </c>
      <c r="CY2551">
        <f>AA2551</f>
        <v>0.69</v>
      </c>
      <c r="CZ2551">
        <f>AE2551</f>
        <v>0.28000000000000003</v>
      </c>
      <c r="DA2551">
        <f>AI2551</f>
        <v>2.46</v>
      </c>
      <c r="DB2551">
        <f t="shared" si="426"/>
        <v>28.56</v>
      </c>
      <c r="DC2551">
        <f t="shared" si="427"/>
        <v>0</v>
      </c>
    </row>
    <row r="2552" spans="1:107">
      <c r="A2552">
        <f>ROW(Source!A2451)</f>
        <v>2451</v>
      </c>
      <c r="B2552">
        <v>35806607</v>
      </c>
      <c r="C2552">
        <v>35815034</v>
      </c>
      <c r="D2552">
        <v>29171808</v>
      </c>
      <c r="E2552">
        <v>1</v>
      </c>
      <c r="F2552">
        <v>1</v>
      </c>
      <c r="G2552">
        <v>1</v>
      </c>
      <c r="H2552">
        <v>3</v>
      </c>
      <c r="I2552" t="s">
        <v>816</v>
      </c>
      <c r="J2552" t="s">
        <v>817</v>
      </c>
      <c r="K2552" t="s">
        <v>818</v>
      </c>
      <c r="L2552">
        <v>1374</v>
      </c>
      <c r="N2552">
        <v>1013</v>
      </c>
      <c r="O2552" t="s">
        <v>819</v>
      </c>
      <c r="P2552" t="s">
        <v>819</v>
      </c>
      <c r="Q2552">
        <v>1</v>
      </c>
      <c r="W2552">
        <v>0</v>
      </c>
      <c r="X2552">
        <v>-915781824</v>
      </c>
      <c r="Y2552">
        <v>5.1100000000000003</v>
      </c>
      <c r="AA2552">
        <v>1</v>
      </c>
      <c r="AB2552">
        <v>0</v>
      </c>
      <c r="AC2552">
        <v>0</v>
      </c>
      <c r="AD2552">
        <v>0</v>
      </c>
      <c r="AE2552">
        <v>1</v>
      </c>
      <c r="AF2552">
        <v>0</v>
      </c>
      <c r="AG2552">
        <v>0</v>
      </c>
      <c r="AH2552">
        <v>0</v>
      </c>
      <c r="AI2552">
        <v>1</v>
      </c>
      <c r="AJ2552">
        <v>1</v>
      </c>
      <c r="AK2552">
        <v>1</v>
      </c>
      <c r="AL2552">
        <v>1</v>
      </c>
      <c r="AN2552">
        <v>0</v>
      </c>
      <c r="AO2552">
        <v>1</v>
      </c>
      <c r="AP2552">
        <v>0</v>
      </c>
      <c r="AQ2552">
        <v>0</v>
      </c>
      <c r="AR2552">
        <v>0</v>
      </c>
      <c r="AS2552" t="s">
        <v>3</v>
      </c>
      <c r="AT2552">
        <v>5.1100000000000003</v>
      </c>
      <c r="AU2552" t="s">
        <v>3</v>
      </c>
      <c r="AV2552">
        <v>0</v>
      </c>
      <c r="AW2552">
        <v>2</v>
      </c>
      <c r="AX2552">
        <v>35815048</v>
      </c>
      <c r="AY2552">
        <v>1</v>
      </c>
      <c r="AZ2552">
        <v>0</v>
      </c>
      <c r="BA2552">
        <v>2521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CX2552">
        <f>Y2552*Source!I2451</f>
        <v>0.10220000000000001</v>
      </c>
      <c r="CY2552">
        <f>AA2552</f>
        <v>1</v>
      </c>
      <c r="CZ2552">
        <f>AE2552</f>
        <v>1</v>
      </c>
      <c r="DA2552">
        <f>AI2552</f>
        <v>1</v>
      </c>
      <c r="DB2552">
        <f t="shared" si="426"/>
        <v>5.1100000000000003</v>
      </c>
      <c r="DC2552">
        <f t="shared" si="427"/>
        <v>0</v>
      </c>
    </row>
    <row r="2553" spans="1:107">
      <c r="A2553">
        <f>ROW(Source!A2452)</f>
        <v>2452</v>
      </c>
      <c r="B2553">
        <v>35806607</v>
      </c>
      <c r="C2553">
        <v>35815049</v>
      </c>
      <c r="D2553">
        <v>18411117</v>
      </c>
      <c r="E2553">
        <v>1</v>
      </c>
      <c r="F2553">
        <v>1</v>
      </c>
      <c r="G2553">
        <v>1</v>
      </c>
      <c r="H2553">
        <v>1</v>
      </c>
      <c r="I2553" t="s">
        <v>901</v>
      </c>
      <c r="J2553" t="s">
        <v>3</v>
      </c>
      <c r="K2553" t="s">
        <v>902</v>
      </c>
      <c r="L2553">
        <v>1369</v>
      </c>
      <c r="N2553">
        <v>1013</v>
      </c>
      <c r="O2553" t="s">
        <v>583</v>
      </c>
      <c r="P2553" t="s">
        <v>583</v>
      </c>
      <c r="Q2553">
        <v>1</v>
      </c>
      <c r="W2553">
        <v>0</v>
      </c>
      <c r="X2553">
        <v>-1739886638</v>
      </c>
      <c r="Y2553">
        <v>79.81</v>
      </c>
      <c r="AA2553">
        <v>0</v>
      </c>
      <c r="AB2553">
        <v>0</v>
      </c>
      <c r="AC2553">
        <v>0</v>
      </c>
      <c r="AD2553">
        <v>319.24</v>
      </c>
      <c r="AE2553">
        <v>0</v>
      </c>
      <c r="AF2553">
        <v>0</v>
      </c>
      <c r="AG2553">
        <v>0</v>
      </c>
      <c r="AH2553">
        <v>319.24</v>
      </c>
      <c r="AI2553">
        <v>1</v>
      </c>
      <c r="AJ2553">
        <v>1</v>
      </c>
      <c r="AK2553">
        <v>1</v>
      </c>
      <c r="AL2553">
        <v>1</v>
      </c>
      <c r="AN2553">
        <v>0</v>
      </c>
      <c r="AO2553">
        <v>1</v>
      </c>
      <c r="AP2553">
        <v>0</v>
      </c>
      <c r="AQ2553">
        <v>0</v>
      </c>
      <c r="AR2553">
        <v>0</v>
      </c>
      <c r="AS2553" t="s">
        <v>3</v>
      </c>
      <c r="AT2553">
        <v>79.81</v>
      </c>
      <c r="AU2553" t="s">
        <v>3</v>
      </c>
      <c r="AV2553">
        <v>1</v>
      </c>
      <c r="AW2553">
        <v>2</v>
      </c>
      <c r="AX2553">
        <v>35815062</v>
      </c>
      <c r="AY2553">
        <v>2</v>
      </c>
      <c r="AZ2553">
        <v>131072</v>
      </c>
      <c r="BA2553">
        <v>2522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CX2553">
        <f>Y2553*Source!I2452</f>
        <v>11.971500000000001</v>
      </c>
      <c r="CY2553">
        <f>AD2553</f>
        <v>319.24</v>
      </c>
      <c r="CZ2553">
        <f>AH2553</f>
        <v>319.24</v>
      </c>
      <c r="DA2553">
        <f>AL2553</f>
        <v>1</v>
      </c>
      <c r="DB2553">
        <f t="shared" si="426"/>
        <v>25478.54</v>
      </c>
      <c r="DC2553">
        <f t="shared" si="427"/>
        <v>0</v>
      </c>
    </row>
    <row r="2554" spans="1:107">
      <c r="A2554">
        <f>ROW(Source!A2452)</f>
        <v>2452</v>
      </c>
      <c r="B2554">
        <v>35806607</v>
      </c>
      <c r="C2554">
        <v>35815049</v>
      </c>
      <c r="D2554">
        <v>121548</v>
      </c>
      <c r="E2554">
        <v>1</v>
      </c>
      <c r="F2554">
        <v>1</v>
      </c>
      <c r="G2554">
        <v>1</v>
      </c>
      <c r="H2554">
        <v>1</v>
      </c>
      <c r="I2554" t="s">
        <v>34</v>
      </c>
      <c r="J2554" t="s">
        <v>3</v>
      </c>
      <c r="K2554" t="s">
        <v>584</v>
      </c>
      <c r="L2554">
        <v>608254</v>
      </c>
      <c r="N2554">
        <v>1013</v>
      </c>
      <c r="O2554" t="s">
        <v>585</v>
      </c>
      <c r="P2554" t="s">
        <v>585</v>
      </c>
      <c r="Q2554">
        <v>1</v>
      </c>
      <c r="W2554">
        <v>0</v>
      </c>
      <c r="X2554">
        <v>-185737400</v>
      </c>
      <c r="Y2554">
        <v>13.84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1</v>
      </c>
      <c r="AJ2554">
        <v>1</v>
      </c>
      <c r="AK2554">
        <v>1</v>
      </c>
      <c r="AL2554">
        <v>1</v>
      </c>
      <c r="AN2554">
        <v>0</v>
      </c>
      <c r="AO2554">
        <v>1</v>
      </c>
      <c r="AP2554">
        <v>0</v>
      </c>
      <c r="AQ2554">
        <v>0</v>
      </c>
      <c r="AR2554">
        <v>0</v>
      </c>
      <c r="AS2554" t="s">
        <v>3</v>
      </c>
      <c r="AT2554">
        <v>13.84</v>
      </c>
      <c r="AU2554" t="s">
        <v>3</v>
      </c>
      <c r="AV2554">
        <v>2</v>
      </c>
      <c r="AW2554">
        <v>2</v>
      </c>
      <c r="AX2554">
        <v>35815063</v>
      </c>
      <c r="AY2554">
        <v>1</v>
      </c>
      <c r="AZ2554">
        <v>0</v>
      </c>
      <c r="BA2554">
        <v>2523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CX2554">
        <f>Y2554*Source!I2452</f>
        <v>2.0760000000000001</v>
      </c>
      <c r="CY2554">
        <f>AD2554</f>
        <v>0</v>
      </c>
      <c r="CZ2554">
        <f>AH2554</f>
        <v>0</v>
      </c>
      <c r="DA2554">
        <f>AL2554</f>
        <v>1</v>
      </c>
      <c r="DB2554">
        <f t="shared" si="426"/>
        <v>0</v>
      </c>
      <c r="DC2554">
        <f t="shared" si="427"/>
        <v>0</v>
      </c>
    </row>
    <row r="2555" spans="1:107">
      <c r="A2555">
        <f>ROW(Source!A2452)</f>
        <v>2452</v>
      </c>
      <c r="B2555">
        <v>35806607</v>
      </c>
      <c r="C2555">
        <v>35815049</v>
      </c>
      <c r="D2555">
        <v>29172556</v>
      </c>
      <c r="E2555">
        <v>1</v>
      </c>
      <c r="F2555">
        <v>1</v>
      </c>
      <c r="G2555">
        <v>1</v>
      </c>
      <c r="H2555">
        <v>2</v>
      </c>
      <c r="I2555" t="s">
        <v>586</v>
      </c>
      <c r="J2555" t="s">
        <v>590</v>
      </c>
      <c r="K2555" t="s">
        <v>588</v>
      </c>
      <c r="L2555">
        <v>1368</v>
      </c>
      <c r="N2555">
        <v>1011</v>
      </c>
      <c r="O2555" t="s">
        <v>589</v>
      </c>
      <c r="P2555" t="s">
        <v>589</v>
      </c>
      <c r="Q2555">
        <v>1</v>
      </c>
      <c r="W2555">
        <v>0</v>
      </c>
      <c r="X2555">
        <v>-1302720870</v>
      </c>
      <c r="Y2555">
        <v>0.92</v>
      </c>
      <c r="AA2555">
        <v>0</v>
      </c>
      <c r="AB2555">
        <v>466.71</v>
      </c>
      <c r="AC2555">
        <v>447.93</v>
      </c>
      <c r="AD2555">
        <v>0</v>
      </c>
      <c r="AE2555">
        <v>0</v>
      </c>
      <c r="AF2555">
        <v>31.26</v>
      </c>
      <c r="AG2555">
        <v>13.5</v>
      </c>
      <c r="AH2555">
        <v>0</v>
      </c>
      <c r="AI2555">
        <v>1</v>
      </c>
      <c r="AJ2555">
        <v>14.93</v>
      </c>
      <c r="AK2555">
        <v>33.18</v>
      </c>
      <c r="AL2555">
        <v>1</v>
      </c>
      <c r="AN2555">
        <v>0</v>
      </c>
      <c r="AO2555">
        <v>1</v>
      </c>
      <c r="AP2555">
        <v>0</v>
      </c>
      <c r="AQ2555">
        <v>0</v>
      </c>
      <c r="AR2555">
        <v>0</v>
      </c>
      <c r="AS2555" t="s">
        <v>3</v>
      </c>
      <c r="AT2555">
        <v>0.92</v>
      </c>
      <c r="AU2555" t="s">
        <v>3</v>
      </c>
      <c r="AV2555">
        <v>0</v>
      </c>
      <c r="AW2555">
        <v>2</v>
      </c>
      <c r="AX2555">
        <v>35815064</v>
      </c>
      <c r="AY2555">
        <v>1</v>
      </c>
      <c r="AZ2555">
        <v>0</v>
      </c>
      <c r="BA2555">
        <v>2524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CX2555">
        <f>Y2555*Source!I2452</f>
        <v>0.13800000000000001</v>
      </c>
      <c r="CY2555">
        <f>AB2555</f>
        <v>466.71</v>
      </c>
      <c r="CZ2555">
        <f>AF2555</f>
        <v>31.26</v>
      </c>
      <c r="DA2555">
        <f>AJ2555</f>
        <v>14.93</v>
      </c>
      <c r="DB2555">
        <f t="shared" si="426"/>
        <v>28.76</v>
      </c>
      <c r="DC2555">
        <f t="shared" si="427"/>
        <v>12.42</v>
      </c>
    </row>
    <row r="2556" spans="1:107">
      <c r="A2556">
        <f>ROW(Source!A2452)</f>
        <v>2452</v>
      </c>
      <c r="B2556">
        <v>35806607</v>
      </c>
      <c r="C2556">
        <v>35815049</v>
      </c>
      <c r="D2556">
        <v>29172710</v>
      </c>
      <c r="E2556">
        <v>1</v>
      </c>
      <c r="F2556">
        <v>1</v>
      </c>
      <c r="G2556">
        <v>1</v>
      </c>
      <c r="H2556">
        <v>2</v>
      </c>
      <c r="I2556" t="s">
        <v>593</v>
      </c>
      <c r="J2556" t="s">
        <v>594</v>
      </c>
      <c r="K2556" t="s">
        <v>595</v>
      </c>
      <c r="L2556">
        <v>1368</v>
      </c>
      <c r="N2556">
        <v>1011</v>
      </c>
      <c r="O2556" t="s">
        <v>589</v>
      </c>
      <c r="P2556" t="s">
        <v>589</v>
      </c>
      <c r="Q2556">
        <v>1</v>
      </c>
      <c r="W2556">
        <v>0</v>
      </c>
      <c r="X2556">
        <v>-1676841219</v>
      </c>
      <c r="Y2556">
        <v>9.93</v>
      </c>
      <c r="AA2556">
        <v>0</v>
      </c>
      <c r="AB2556">
        <v>539.16</v>
      </c>
      <c r="AC2556">
        <v>333.79</v>
      </c>
      <c r="AD2556">
        <v>0</v>
      </c>
      <c r="AE2556">
        <v>0</v>
      </c>
      <c r="AF2556">
        <v>46.56</v>
      </c>
      <c r="AG2556">
        <v>10.06</v>
      </c>
      <c r="AH2556">
        <v>0</v>
      </c>
      <c r="AI2556">
        <v>1</v>
      </c>
      <c r="AJ2556">
        <v>11.58</v>
      </c>
      <c r="AK2556">
        <v>33.18</v>
      </c>
      <c r="AL2556">
        <v>1</v>
      </c>
      <c r="AN2556">
        <v>0</v>
      </c>
      <c r="AO2556">
        <v>1</v>
      </c>
      <c r="AP2556">
        <v>0</v>
      </c>
      <c r="AQ2556">
        <v>0</v>
      </c>
      <c r="AR2556">
        <v>0</v>
      </c>
      <c r="AS2556" t="s">
        <v>3</v>
      </c>
      <c r="AT2556">
        <v>9.93</v>
      </c>
      <c r="AU2556" t="s">
        <v>3</v>
      </c>
      <c r="AV2556">
        <v>0</v>
      </c>
      <c r="AW2556">
        <v>2</v>
      </c>
      <c r="AX2556">
        <v>35815065</v>
      </c>
      <c r="AY2556">
        <v>1</v>
      </c>
      <c r="AZ2556">
        <v>0</v>
      </c>
      <c r="BA2556">
        <v>2525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0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0</v>
      </c>
      <c r="BS2556">
        <v>0</v>
      </c>
      <c r="BT2556">
        <v>0</v>
      </c>
      <c r="BU2556">
        <v>0</v>
      </c>
      <c r="BV2556">
        <v>0</v>
      </c>
      <c r="BW2556">
        <v>0</v>
      </c>
      <c r="CX2556">
        <f>Y2556*Source!I2452</f>
        <v>1.4894999999999998</v>
      </c>
      <c r="CY2556">
        <f>AB2556</f>
        <v>539.16</v>
      </c>
      <c r="CZ2556">
        <f>AF2556</f>
        <v>46.56</v>
      </c>
      <c r="DA2556">
        <f>AJ2556</f>
        <v>11.58</v>
      </c>
      <c r="DB2556">
        <f t="shared" si="426"/>
        <v>462.34</v>
      </c>
      <c r="DC2556">
        <f t="shared" si="427"/>
        <v>99.9</v>
      </c>
    </row>
    <row r="2557" spans="1:107">
      <c r="A2557">
        <f>ROW(Source!A2452)</f>
        <v>2452</v>
      </c>
      <c r="B2557">
        <v>35806607</v>
      </c>
      <c r="C2557">
        <v>35815049</v>
      </c>
      <c r="D2557">
        <v>29173142</v>
      </c>
      <c r="E2557">
        <v>1</v>
      </c>
      <c r="F2557">
        <v>1</v>
      </c>
      <c r="G2557">
        <v>1</v>
      </c>
      <c r="H2557">
        <v>2</v>
      </c>
      <c r="I2557" t="s">
        <v>975</v>
      </c>
      <c r="J2557" t="s">
        <v>976</v>
      </c>
      <c r="K2557" t="s">
        <v>977</v>
      </c>
      <c r="L2557">
        <v>1368</v>
      </c>
      <c r="N2557">
        <v>1011</v>
      </c>
      <c r="O2557" t="s">
        <v>589</v>
      </c>
      <c r="P2557" t="s">
        <v>589</v>
      </c>
      <c r="Q2557">
        <v>1</v>
      </c>
      <c r="W2557">
        <v>0</v>
      </c>
      <c r="X2557">
        <v>1457722446</v>
      </c>
      <c r="Y2557">
        <v>2.99</v>
      </c>
      <c r="AA2557">
        <v>0</v>
      </c>
      <c r="AB2557">
        <v>400.17</v>
      </c>
      <c r="AC2557">
        <v>333.79</v>
      </c>
      <c r="AD2557">
        <v>0</v>
      </c>
      <c r="AE2557">
        <v>0</v>
      </c>
      <c r="AF2557">
        <v>16.3</v>
      </c>
      <c r="AG2557">
        <v>10.06</v>
      </c>
      <c r="AH2557">
        <v>0</v>
      </c>
      <c r="AI2557">
        <v>1</v>
      </c>
      <c r="AJ2557">
        <v>24.55</v>
      </c>
      <c r="AK2557">
        <v>33.18</v>
      </c>
      <c r="AL2557">
        <v>1</v>
      </c>
      <c r="AN2557">
        <v>0</v>
      </c>
      <c r="AO2557">
        <v>1</v>
      </c>
      <c r="AP2557">
        <v>0</v>
      </c>
      <c r="AQ2557">
        <v>0</v>
      </c>
      <c r="AR2557">
        <v>0</v>
      </c>
      <c r="AS2557" t="s">
        <v>3</v>
      </c>
      <c r="AT2557">
        <v>2.99</v>
      </c>
      <c r="AU2557" t="s">
        <v>3</v>
      </c>
      <c r="AV2557">
        <v>0</v>
      </c>
      <c r="AW2557">
        <v>2</v>
      </c>
      <c r="AX2557">
        <v>35815066</v>
      </c>
      <c r="AY2557">
        <v>1</v>
      </c>
      <c r="AZ2557">
        <v>0</v>
      </c>
      <c r="BA2557">
        <v>2526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CX2557">
        <f>Y2557*Source!I2452</f>
        <v>0.44850000000000001</v>
      </c>
      <c r="CY2557">
        <f>AB2557</f>
        <v>400.17</v>
      </c>
      <c r="CZ2557">
        <f>AF2557</f>
        <v>16.3</v>
      </c>
      <c r="DA2557">
        <f>AJ2557</f>
        <v>24.55</v>
      </c>
      <c r="DB2557">
        <f t="shared" si="426"/>
        <v>48.74</v>
      </c>
      <c r="DC2557">
        <f t="shared" si="427"/>
        <v>30.08</v>
      </c>
    </row>
    <row r="2558" spans="1:107">
      <c r="A2558">
        <f>ROW(Source!A2452)</f>
        <v>2452</v>
      </c>
      <c r="B2558">
        <v>35806607</v>
      </c>
      <c r="C2558">
        <v>35815049</v>
      </c>
      <c r="D2558">
        <v>29174145</v>
      </c>
      <c r="E2558">
        <v>1</v>
      </c>
      <c r="F2558">
        <v>1</v>
      </c>
      <c r="G2558">
        <v>1</v>
      </c>
      <c r="H2558">
        <v>2</v>
      </c>
      <c r="I2558" t="s">
        <v>978</v>
      </c>
      <c r="J2558" t="s">
        <v>979</v>
      </c>
      <c r="K2558" t="s">
        <v>980</v>
      </c>
      <c r="L2558">
        <v>1368</v>
      </c>
      <c r="N2558">
        <v>1011</v>
      </c>
      <c r="O2558" t="s">
        <v>589</v>
      </c>
      <c r="P2558" t="s">
        <v>589</v>
      </c>
      <c r="Q2558">
        <v>1</v>
      </c>
      <c r="W2558">
        <v>0</v>
      </c>
      <c r="X2558">
        <v>524901310</v>
      </c>
      <c r="Y2558">
        <v>9.93</v>
      </c>
      <c r="AA2558">
        <v>0</v>
      </c>
      <c r="AB2558">
        <v>46.9</v>
      </c>
      <c r="AC2558">
        <v>0</v>
      </c>
      <c r="AD2558">
        <v>0</v>
      </c>
      <c r="AE2558">
        <v>0</v>
      </c>
      <c r="AF2558">
        <v>7.54</v>
      </c>
      <c r="AG2558">
        <v>0</v>
      </c>
      <c r="AH2558">
        <v>0</v>
      </c>
      <c r="AI2558">
        <v>1</v>
      </c>
      <c r="AJ2558">
        <v>6.22</v>
      </c>
      <c r="AK2558">
        <v>33.18</v>
      </c>
      <c r="AL2558">
        <v>1</v>
      </c>
      <c r="AN2558">
        <v>0</v>
      </c>
      <c r="AO2558">
        <v>1</v>
      </c>
      <c r="AP2558">
        <v>0</v>
      </c>
      <c r="AQ2558">
        <v>0</v>
      </c>
      <c r="AR2558">
        <v>0</v>
      </c>
      <c r="AS2558" t="s">
        <v>3</v>
      </c>
      <c r="AT2558">
        <v>9.93</v>
      </c>
      <c r="AU2558" t="s">
        <v>3</v>
      </c>
      <c r="AV2558">
        <v>0</v>
      </c>
      <c r="AW2558">
        <v>2</v>
      </c>
      <c r="AX2558">
        <v>35815067</v>
      </c>
      <c r="AY2558">
        <v>1</v>
      </c>
      <c r="AZ2558">
        <v>0</v>
      </c>
      <c r="BA2558">
        <v>2527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0</v>
      </c>
      <c r="BI2558">
        <v>0</v>
      </c>
      <c r="BJ2558">
        <v>0</v>
      </c>
      <c r="BK2558">
        <v>0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CX2558">
        <f>Y2558*Source!I2452</f>
        <v>1.4894999999999998</v>
      </c>
      <c r="CY2558">
        <f>AB2558</f>
        <v>46.9</v>
      </c>
      <c r="CZ2558">
        <f>AF2558</f>
        <v>7.54</v>
      </c>
      <c r="DA2558">
        <f>AJ2558</f>
        <v>6.22</v>
      </c>
      <c r="DB2558">
        <f t="shared" si="426"/>
        <v>74.87</v>
      </c>
      <c r="DC2558">
        <f t="shared" si="427"/>
        <v>0</v>
      </c>
    </row>
    <row r="2559" spans="1:107">
      <c r="A2559">
        <f>ROW(Source!A2452)</f>
        <v>2452</v>
      </c>
      <c r="B2559">
        <v>35806607</v>
      </c>
      <c r="C2559">
        <v>35815049</v>
      </c>
      <c r="D2559">
        <v>29174913</v>
      </c>
      <c r="E2559">
        <v>1</v>
      </c>
      <c r="F2559">
        <v>1</v>
      </c>
      <c r="G2559">
        <v>1</v>
      </c>
      <c r="H2559">
        <v>2</v>
      </c>
      <c r="I2559" t="s">
        <v>601</v>
      </c>
      <c r="J2559" t="s">
        <v>602</v>
      </c>
      <c r="K2559" t="s">
        <v>603</v>
      </c>
      <c r="L2559">
        <v>1368</v>
      </c>
      <c r="N2559">
        <v>1011</v>
      </c>
      <c r="O2559" t="s">
        <v>589</v>
      </c>
      <c r="P2559" t="s">
        <v>589</v>
      </c>
      <c r="Q2559">
        <v>1</v>
      </c>
      <c r="W2559">
        <v>0</v>
      </c>
      <c r="X2559">
        <v>458544584</v>
      </c>
      <c r="Y2559">
        <v>2.65</v>
      </c>
      <c r="AA2559">
        <v>0</v>
      </c>
      <c r="AB2559">
        <v>932.72</v>
      </c>
      <c r="AC2559">
        <v>384.89</v>
      </c>
      <c r="AD2559">
        <v>0</v>
      </c>
      <c r="AE2559">
        <v>0</v>
      </c>
      <c r="AF2559">
        <v>87.17</v>
      </c>
      <c r="AG2559">
        <v>11.6</v>
      </c>
      <c r="AH2559">
        <v>0</v>
      </c>
      <c r="AI2559">
        <v>1</v>
      </c>
      <c r="AJ2559">
        <v>10.7</v>
      </c>
      <c r="AK2559">
        <v>33.18</v>
      </c>
      <c r="AL2559">
        <v>1</v>
      </c>
      <c r="AN2559">
        <v>0</v>
      </c>
      <c r="AO2559">
        <v>1</v>
      </c>
      <c r="AP2559">
        <v>0</v>
      </c>
      <c r="AQ2559">
        <v>0</v>
      </c>
      <c r="AR2559">
        <v>0</v>
      </c>
      <c r="AS2559" t="s">
        <v>3</v>
      </c>
      <c r="AT2559">
        <v>2.65</v>
      </c>
      <c r="AU2559" t="s">
        <v>3</v>
      </c>
      <c r="AV2559">
        <v>0</v>
      </c>
      <c r="AW2559">
        <v>2</v>
      </c>
      <c r="AX2559">
        <v>35815068</v>
      </c>
      <c r="AY2559">
        <v>1</v>
      </c>
      <c r="AZ2559">
        <v>0</v>
      </c>
      <c r="BA2559">
        <v>2528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CX2559">
        <f>Y2559*Source!I2452</f>
        <v>0.39749999999999996</v>
      </c>
      <c r="CY2559">
        <f>AB2559</f>
        <v>932.72</v>
      </c>
      <c r="CZ2559">
        <f>AF2559</f>
        <v>87.17</v>
      </c>
      <c r="DA2559">
        <f>AJ2559</f>
        <v>10.7</v>
      </c>
      <c r="DB2559">
        <f t="shared" si="426"/>
        <v>231</v>
      </c>
      <c r="DC2559">
        <f t="shared" si="427"/>
        <v>30.74</v>
      </c>
    </row>
    <row r="2560" spans="1:107">
      <c r="A2560">
        <f>ROW(Source!A2452)</f>
        <v>2452</v>
      </c>
      <c r="B2560">
        <v>35806607</v>
      </c>
      <c r="C2560">
        <v>35815049</v>
      </c>
      <c r="D2560">
        <v>29108452</v>
      </c>
      <c r="E2560">
        <v>1</v>
      </c>
      <c r="F2560">
        <v>1</v>
      </c>
      <c r="G2560">
        <v>1</v>
      </c>
      <c r="H2560">
        <v>3</v>
      </c>
      <c r="I2560" t="s">
        <v>981</v>
      </c>
      <c r="J2560" t="s">
        <v>982</v>
      </c>
      <c r="K2560" t="s">
        <v>983</v>
      </c>
      <c r="L2560">
        <v>1348</v>
      </c>
      <c r="N2560">
        <v>1009</v>
      </c>
      <c r="O2560" t="s">
        <v>29</v>
      </c>
      <c r="P2560" t="s">
        <v>29</v>
      </c>
      <c r="Q2560">
        <v>1000</v>
      </c>
      <c r="W2560">
        <v>0</v>
      </c>
      <c r="X2560">
        <v>644401374</v>
      </c>
      <c r="Y2560">
        <v>0.1</v>
      </c>
      <c r="AA2560">
        <v>64927.15</v>
      </c>
      <c r="AB2560">
        <v>0</v>
      </c>
      <c r="AC2560">
        <v>0</v>
      </c>
      <c r="AD2560">
        <v>0</v>
      </c>
      <c r="AE2560">
        <v>12485.99</v>
      </c>
      <c r="AF2560">
        <v>0</v>
      </c>
      <c r="AG2560">
        <v>0</v>
      </c>
      <c r="AH2560">
        <v>0</v>
      </c>
      <c r="AI2560">
        <v>5.2</v>
      </c>
      <c r="AJ2560">
        <v>1</v>
      </c>
      <c r="AK2560">
        <v>1</v>
      </c>
      <c r="AL2560">
        <v>1</v>
      </c>
      <c r="AN2560">
        <v>0</v>
      </c>
      <c r="AO2560">
        <v>1</v>
      </c>
      <c r="AP2560">
        <v>0</v>
      </c>
      <c r="AQ2560">
        <v>0</v>
      </c>
      <c r="AR2560">
        <v>0</v>
      </c>
      <c r="AS2560" t="s">
        <v>3</v>
      </c>
      <c r="AT2560">
        <v>0.1</v>
      </c>
      <c r="AU2560" t="s">
        <v>3</v>
      </c>
      <c r="AV2560">
        <v>0</v>
      </c>
      <c r="AW2560">
        <v>2</v>
      </c>
      <c r="AX2560">
        <v>35815069</v>
      </c>
      <c r="AY2560">
        <v>1</v>
      </c>
      <c r="AZ2560">
        <v>0</v>
      </c>
      <c r="BA2560">
        <v>2529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CX2560">
        <f>Y2560*Source!I2452</f>
        <v>1.4999999999999999E-2</v>
      </c>
      <c r="CY2560">
        <f>AA2560</f>
        <v>64927.15</v>
      </c>
      <c r="CZ2560">
        <f>AE2560</f>
        <v>12485.99</v>
      </c>
      <c r="DA2560">
        <f>AI2560</f>
        <v>5.2</v>
      </c>
      <c r="DB2560">
        <f t="shared" si="426"/>
        <v>1248.5999999999999</v>
      </c>
      <c r="DC2560">
        <f t="shared" si="427"/>
        <v>0</v>
      </c>
    </row>
    <row r="2561" spans="1:107">
      <c r="A2561">
        <f>ROW(Source!A2452)</f>
        <v>2452</v>
      </c>
      <c r="B2561">
        <v>35806607</v>
      </c>
      <c r="C2561">
        <v>35815049</v>
      </c>
      <c r="D2561">
        <v>29109244</v>
      </c>
      <c r="E2561">
        <v>1</v>
      </c>
      <c r="F2561">
        <v>1</v>
      </c>
      <c r="G2561">
        <v>1</v>
      </c>
      <c r="H2561">
        <v>3</v>
      </c>
      <c r="I2561" t="s">
        <v>984</v>
      </c>
      <c r="J2561" t="s">
        <v>985</v>
      </c>
      <c r="K2561" t="s">
        <v>986</v>
      </c>
      <c r="L2561">
        <v>1348</v>
      </c>
      <c r="N2561">
        <v>1009</v>
      </c>
      <c r="O2561" t="s">
        <v>29</v>
      </c>
      <c r="P2561" t="s">
        <v>29</v>
      </c>
      <c r="Q2561">
        <v>1000</v>
      </c>
      <c r="W2561">
        <v>0</v>
      </c>
      <c r="X2561">
        <v>-84705230</v>
      </c>
      <c r="Y2561">
        <v>1.67</v>
      </c>
      <c r="AA2561">
        <v>11004</v>
      </c>
      <c r="AB2561">
        <v>0</v>
      </c>
      <c r="AC2561">
        <v>0</v>
      </c>
      <c r="AD2561">
        <v>0</v>
      </c>
      <c r="AE2561">
        <v>600</v>
      </c>
      <c r="AF2561">
        <v>0</v>
      </c>
      <c r="AG2561">
        <v>0</v>
      </c>
      <c r="AH2561">
        <v>0</v>
      </c>
      <c r="AI2561">
        <v>18.34</v>
      </c>
      <c r="AJ2561">
        <v>1</v>
      </c>
      <c r="AK2561">
        <v>1</v>
      </c>
      <c r="AL2561">
        <v>1</v>
      </c>
      <c r="AN2561">
        <v>0</v>
      </c>
      <c r="AO2561">
        <v>1</v>
      </c>
      <c r="AP2561">
        <v>0</v>
      </c>
      <c r="AQ2561">
        <v>0</v>
      </c>
      <c r="AR2561">
        <v>0</v>
      </c>
      <c r="AS2561" t="s">
        <v>3</v>
      </c>
      <c r="AT2561">
        <v>1.67</v>
      </c>
      <c r="AU2561" t="s">
        <v>3</v>
      </c>
      <c r="AV2561">
        <v>0</v>
      </c>
      <c r="AW2561">
        <v>2</v>
      </c>
      <c r="AX2561">
        <v>35815070</v>
      </c>
      <c r="AY2561">
        <v>1</v>
      </c>
      <c r="AZ2561">
        <v>0</v>
      </c>
      <c r="BA2561">
        <v>2530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CX2561">
        <f>Y2561*Source!I2452</f>
        <v>0.2505</v>
      </c>
      <c r="CY2561">
        <f>AA2561</f>
        <v>11004</v>
      </c>
      <c r="CZ2561">
        <f>AE2561</f>
        <v>600</v>
      </c>
      <c r="DA2561">
        <f>AI2561</f>
        <v>18.34</v>
      </c>
      <c r="DB2561">
        <f t="shared" si="426"/>
        <v>1002</v>
      </c>
      <c r="DC2561">
        <f t="shared" si="427"/>
        <v>0</v>
      </c>
    </row>
    <row r="2562" spans="1:107">
      <c r="A2562">
        <f>ROW(Source!A2452)</f>
        <v>2452</v>
      </c>
      <c r="B2562">
        <v>35806607</v>
      </c>
      <c r="C2562">
        <v>35815049</v>
      </c>
      <c r="D2562">
        <v>29110564</v>
      </c>
      <c r="E2562">
        <v>1</v>
      </c>
      <c r="F2562">
        <v>1</v>
      </c>
      <c r="G2562">
        <v>1</v>
      </c>
      <c r="H2562">
        <v>3</v>
      </c>
      <c r="I2562" t="s">
        <v>987</v>
      </c>
      <c r="J2562" t="s">
        <v>988</v>
      </c>
      <c r="K2562" t="s">
        <v>989</v>
      </c>
      <c r="L2562">
        <v>1348</v>
      </c>
      <c r="N2562">
        <v>1009</v>
      </c>
      <c r="O2562" t="s">
        <v>29</v>
      </c>
      <c r="P2562" t="s">
        <v>29</v>
      </c>
      <c r="Q2562">
        <v>1000</v>
      </c>
      <c r="W2562">
        <v>0</v>
      </c>
      <c r="X2562">
        <v>2028656298</v>
      </c>
      <c r="Y2562">
        <v>3.2000000000000001E-2</v>
      </c>
      <c r="AA2562">
        <v>81217.62</v>
      </c>
      <c r="AB2562">
        <v>0</v>
      </c>
      <c r="AC2562">
        <v>0</v>
      </c>
      <c r="AD2562">
        <v>0</v>
      </c>
      <c r="AE2562">
        <v>13673</v>
      </c>
      <c r="AF2562">
        <v>0</v>
      </c>
      <c r="AG2562">
        <v>0</v>
      </c>
      <c r="AH2562">
        <v>0</v>
      </c>
      <c r="AI2562">
        <v>5.94</v>
      </c>
      <c r="AJ2562">
        <v>1</v>
      </c>
      <c r="AK2562">
        <v>1</v>
      </c>
      <c r="AL2562">
        <v>1</v>
      </c>
      <c r="AN2562">
        <v>0</v>
      </c>
      <c r="AO2562">
        <v>1</v>
      </c>
      <c r="AP2562">
        <v>0</v>
      </c>
      <c r="AQ2562">
        <v>0</v>
      </c>
      <c r="AR2562">
        <v>0</v>
      </c>
      <c r="AS2562" t="s">
        <v>3</v>
      </c>
      <c r="AT2562">
        <v>3.2000000000000001E-2</v>
      </c>
      <c r="AU2562" t="s">
        <v>3</v>
      </c>
      <c r="AV2562">
        <v>0</v>
      </c>
      <c r="AW2562">
        <v>2</v>
      </c>
      <c r="AX2562">
        <v>35815071</v>
      </c>
      <c r="AY2562">
        <v>1</v>
      </c>
      <c r="AZ2562">
        <v>0</v>
      </c>
      <c r="BA2562">
        <v>2531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0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CX2562">
        <f>Y2562*Source!I2452</f>
        <v>4.7999999999999996E-3</v>
      </c>
      <c r="CY2562">
        <f>AA2562</f>
        <v>81217.62</v>
      </c>
      <c r="CZ2562">
        <f>AE2562</f>
        <v>13673</v>
      </c>
      <c r="DA2562">
        <f>AI2562</f>
        <v>5.94</v>
      </c>
      <c r="DB2562">
        <f t="shared" si="426"/>
        <v>437.54</v>
      </c>
      <c r="DC2562">
        <f t="shared" si="427"/>
        <v>0</v>
      </c>
    </row>
    <row r="2563" spans="1:107">
      <c r="A2563">
        <f>ROW(Source!A2452)</f>
        <v>2452</v>
      </c>
      <c r="B2563">
        <v>35806607</v>
      </c>
      <c r="C2563">
        <v>35815049</v>
      </c>
      <c r="D2563">
        <v>29149608</v>
      </c>
      <c r="E2563">
        <v>1</v>
      </c>
      <c r="F2563">
        <v>1</v>
      </c>
      <c r="G2563">
        <v>1</v>
      </c>
      <c r="H2563">
        <v>3</v>
      </c>
      <c r="I2563" t="s">
        <v>990</v>
      </c>
      <c r="J2563" t="s">
        <v>991</v>
      </c>
      <c r="K2563" t="s">
        <v>992</v>
      </c>
      <c r="L2563">
        <v>1339</v>
      </c>
      <c r="N2563">
        <v>1007</v>
      </c>
      <c r="O2563" t="s">
        <v>638</v>
      </c>
      <c r="P2563" t="s">
        <v>638</v>
      </c>
      <c r="Q2563">
        <v>1</v>
      </c>
      <c r="W2563">
        <v>0</v>
      </c>
      <c r="X2563">
        <v>-1660702446</v>
      </c>
      <c r="Y2563">
        <v>2.3199999999999998</v>
      </c>
      <c r="AA2563">
        <v>561.99</v>
      </c>
      <c r="AB2563">
        <v>0</v>
      </c>
      <c r="AC2563">
        <v>0</v>
      </c>
      <c r="AD2563">
        <v>0</v>
      </c>
      <c r="AE2563">
        <v>55.26</v>
      </c>
      <c r="AF2563">
        <v>0</v>
      </c>
      <c r="AG2563">
        <v>0</v>
      </c>
      <c r="AH2563">
        <v>0</v>
      </c>
      <c r="AI2563">
        <v>10.17</v>
      </c>
      <c r="AJ2563">
        <v>1</v>
      </c>
      <c r="AK2563">
        <v>1</v>
      </c>
      <c r="AL2563">
        <v>1</v>
      </c>
      <c r="AN2563">
        <v>0</v>
      </c>
      <c r="AO2563">
        <v>1</v>
      </c>
      <c r="AP2563">
        <v>0</v>
      </c>
      <c r="AQ2563">
        <v>0</v>
      </c>
      <c r="AR2563">
        <v>0</v>
      </c>
      <c r="AS2563" t="s">
        <v>3</v>
      </c>
      <c r="AT2563">
        <v>2.3199999999999998</v>
      </c>
      <c r="AU2563" t="s">
        <v>3</v>
      </c>
      <c r="AV2563">
        <v>0</v>
      </c>
      <c r="AW2563">
        <v>2</v>
      </c>
      <c r="AX2563">
        <v>35815072</v>
      </c>
      <c r="AY2563">
        <v>1</v>
      </c>
      <c r="AZ2563">
        <v>0</v>
      </c>
      <c r="BA2563">
        <v>2532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CX2563">
        <f>Y2563*Source!I2452</f>
        <v>0.34799999999999998</v>
      </c>
      <c r="CY2563">
        <f>AA2563</f>
        <v>561.99</v>
      </c>
      <c r="CZ2563">
        <f>AE2563</f>
        <v>55.26</v>
      </c>
      <c r="DA2563">
        <f>AI2563</f>
        <v>10.17</v>
      </c>
      <c r="DB2563">
        <f t="shared" si="426"/>
        <v>128.19999999999999</v>
      </c>
      <c r="DC2563">
        <f t="shared" si="427"/>
        <v>0</v>
      </c>
    </row>
    <row r="2564" spans="1:107">
      <c r="A2564">
        <f>ROW(Source!A2452)</f>
        <v>2452</v>
      </c>
      <c r="B2564">
        <v>35806607</v>
      </c>
      <c r="C2564">
        <v>35815049</v>
      </c>
      <c r="D2564">
        <v>29150040</v>
      </c>
      <c r="E2564">
        <v>1</v>
      </c>
      <c r="F2564">
        <v>1</v>
      </c>
      <c r="G2564">
        <v>1</v>
      </c>
      <c r="H2564">
        <v>3</v>
      </c>
      <c r="I2564" t="s">
        <v>757</v>
      </c>
      <c r="J2564" t="s">
        <v>879</v>
      </c>
      <c r="K2564" t="s">
        <v>759</v>
      </c>
      <c r="L2564">
        <v>1339</v>
      </c>
      <c r="N2564">
        <v>1007</v>
      </c>
      <c r="O2564" t="s">
        <v>638</v>
      </c>
      <c r="P2564" t="s">
        <v>638</v>
      </c>
      <c r="Q2564">
        <v>1</v>
      </c>
      <c r="W2564">
        <v>0</v>
      </c>
      <c r="X2564">
        <v>693153122</v>
      </c>
      <c r="Y2564">
        <v>0.73899999999999999</v>
      </c>
      <c r="AA2564">
        <v>22.2</v>
      </c>
      <c r="AB2564">
        <v>0</v>
      </c>
      <c r="AC2564">
        <v>0</v>
      </c>
      <c r="AD2564">
        <v>0</v>
      </c>
      <c r="AE2564">
        <v>2.44</v>
      </c>
      <c r="AF2564">
        <v>0</v>
      </c>
      <c r="AG2564">
        <v>0</v>
      </c>
      <c r="AH2564">
        <v>0</v>
      </c>
      <c r="AI2564">
        <v>9.1</v>
      </c>
      <c r="AJ2564">
        <v>1</v>
      </c>
      <c r="AK2564">
        <v>1</v>
      </c>
      <c r="AL2564">
        <v>1</v>
      </c>
      <c r="AN2564">
        <v>0</v>
      </c>
      <c r="AO2564">
        <v>1</v>
      </c>
      <c r="AP2564">
        <v>0</v>
      </c>
      <c r="AQ2564">
        <v>0</v>
      </c>
      <c r="AR2564">
        <v>0</v>
      </c>
      <c r="AS2564" t="s">
        <v>3</v>
      </c>
      <c r="AT2564">
        <v>0.73899999999999999</v>
      </c>
      <c r="AU2564" t="s">
        <v>3</v>
      </c>
      <c r="AV2564">
        <v>0</v>
      </c>
      <c r="AW2564">
        <v>2</v>
      </c>
      <c r="AX2564">
        <v>35815073</v>
      </c>
      <c r="AY2564">
        <v>1</v>
      </c>
      <c r="AZ2564">
        <v>0</v>
      </c>
      <c r="BA2564">
        <v>2533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0</v>
      </c>
      <c r="BL2564">
        <v>0</v>
      </c>
      <c r="BM2564">
        <v>0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CX2564">
        <f>Y2564*Source!I2452</f>
        <v>0.11084999999999999</v>
      </c>
      <c r="CY2564">
        <f>AA2564</f>
        <v>22.2</v>
      </c>
      <c r="CZ2564">
        <f>AE2564</f>
        <v>2.44</v>
      </c>
      <c r="DA2564">
        <f>AI2564</f>
        <v>9.1</v>
      </c>
      <c r="DB2564">
        <f t="shared" si="426"/>
        <v>1.8</v>
      </c>
      <c r="DC2564">
        <f t="shared" si="427"/>
        <v>0</v>
      </c>
    </row>
    <row r="2565" spans="1:107">
      <c r="A2565">
        <f>ROW(Source!A2453)</f>
        <v>2453</v>
      </c>
      <c r="B2565">
        <v>35806607</v>
      </c>
      <c r="C2565">
        <v>35815074</v>
      </c>
      <c r="D2565">
        <v>18407150</v>
      </c>
      <c r="E2565">
        <v>1</v>
      </c>
      <c r="F2565">
        <v>1</v>
      </c>
      <c r="G2565">
        <v>1</v>
      </c>
      <c r="H2565">
        <v>1</v>
      </c>
      <c r="I2565" t="s">
        <v>599</v>
      </c>
      <c r="J2565" t="s">
        <v>3</v>
      </c>
      <c r="K2565" t="s">
        <v>600</v>
      </c>
      <c r="L2565">
        <v>1369</v>
      </c>
      <c r="N2565">
        <v>1013</v>
      </c>
      <c r="O2565" t="s">
        <v>583</v>
      </c>
      <c r="P2565" t="s">
        <v>583</v>
      </c>
      <c r="Q2565">
        <v>1</v>
      </c>
      <c r="W2565">
        <v>0</v>
      </c>
      <c r="X2565">
        <v>-931037793</v>
      </c>
      <c r="Y2565">
        <v>37.67</v>
      </c>
      <c r="AA2565">
        <v>0</v>
      </c>
      <c r="AB2565">
        <v>0</v>
      </c>
      <c r="AC2565">
        <v>0</v>
      </c>
      <c r="AD2565">
        <v>283.07</v>
      </c>
      <c r="AE2565">
        <v>0</v>
      </c>
      <c r="AF2565">
        <v>0</v>
      </c>
      <c r="AG2565">
        <v>0</v>
      </c>
      <c r="AH2565">
        <v>283.07</v>
      </c>
      <c r="AI2565">
        <v>1</v>
      </c>
      <c r="AJ2565">
        <v>1</v>
      </c>
      <c r="AK2565">
        <v>1</v>
      </c>
      <c r="AL2565">
        <v>1</v>
      </c>
      <c r="AN2565">
        <v>0</v>
      </c>
      <c r="AO2565">
        <v>1</v>
      </c>
      <c r="AP2565">
        <v>0</v>
      </c>
      <c r="AQ2565">
        <v>0</v>
      </c>
      <c r="AR2565">
        <v>0</v>
      </c>
      <c r="AS2565" t="s">
        <v>3</v>
      </c>
      <c r="AT2565">
        <v>37.67</v>
      </c>
      <c r="AU2565" t="s">
        <v>3</v>
      </c>
      <c r="AV2565">
        <v>1</v>
      </c>
      <c r="AW2565">
        <v>2</v>
      </c>
      <c r="AX2565">
        <v>35815084</v>
      </c>
      <c r="AY2565">
        <v>2</v>
      </c>
      <c r="AZ2565">
        <v>131072</v>
      </c>
      <c r="BA2565">
        <v>2534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CX2565">
        <f>Y2565*Source!I2453</f>
        <v>5.6505000000000001</v>
      </c>
      <c r="CY2565">
        <f>AD2565</f>
        <v>283.07</v>
      </c>
      <c r="CZ2565">
        <f>AH2565</f>
        <v>283.07</v>
      </c>
      <c r="DA2565">
        <f>AL2565</f>
        <v>1</v>
      </c>
      <c r="DB2565">
        <f t="shared" si="426"/>
        <v>10663.25</v>
      </c>
      <c r="DC2565">
        <f t="shared" si="427"/>
        <v>0</v>
      </c>
    </row>
    <row r="2566" spans="1:107">
      <c r="A2566">
        <f>ROW(Source!A2453)</f>
        <v>2453</v>
      </c>
      <c r="B2566">
        <v>35806607</v>
      </c>
      <c r="C2566">
        <v>35815074</v>
      </c>
      <c r="D2566">
        <v>121548</v>
      </c>
      <c r="E2566">
        <v>1</v>
      </c>
      <c r="F2566">
        <v>1</v>
      </c>
      <c r="G2566">
        <v>1</v>
      </c>
      <c r="H2566">
        <v>1</v>
      </c>
      <c r="I2566" t="s">
        <v>34</v>
      </c>
      <c r="J2566" t="s">
        <v>3</v>
      </c>
      <c r="K2566" t="s">
        <v>584</v>
      </c>
      <c r="L2566">
        <v>608254</v>
      </c>
      <c r="N2566">
        <v>1013</v>
      </c>
      <c r="O2566" t="s">
        <v>585</v>
      </c>
      <c r="P2566" t="s">
        <v>585</v>
      </c>
      <c r="Q2566">
        <v>1</v>
      </c>
      <c r="W2566">
        <v>0</v>
      </c>
      <c r="X2566">
        <v>-185737400</v>
      </c>
      <c r="Y2566">
        <v>0.13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1</v>
      </c>
      <c r="AJ2566">
        <v>1</v>
      </c>
      <c r="AK2566">
        <v>1</v>
      </c>
      <c r="AL2566">
        <v>1</v>
      </c>
      <c r="AN2566">
        <v>0</v>
      </c>
      <c r="AO2566">
        <v>1</v>
      </c>
      <c r="AP2566">
        <v>0</v>
      </c>
      <c r="AQ2566">
        <v>0</v>
      </c>
      <c r="AR2566">
        <v>0</v>
      </c>
      <c r="AS2566" t="s">
        <v>3</v>
      </c>
      <c r="AT2566">
        <v>0.13</v>
      </c>
      <c r="AU2566" t="s">
        <v>3</v>
      </c>
      <c r="AV2566">
        <v>2</v>
      </c>
      <c r="AW2566">
        <v>2</v>
      </c>
      <c r="AX2566">
        <v>35815085</v>
      </c>
      <c r="AY2566">
        <v>1</v>
      </c>
      <c r="AZ2566">
        <v>0</v>
      </c>
      <c r="BA2566">
        <v>2535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CX2566">
        <f>Y2566*Source!I2453</f>
        <v>1.95E-2</v>
      </c>
      <c r="CY2566">
        <f>AD2566</f>
        <v>0</v>
      </c>
      <c r="CZ2566">
        <f>AH2566</f>
        <v>0</v>
      </c>
      <c r="DA2566">
        <f>AL2566</f>
        <v>1</v>
      </c>
      <c r="DB2566">
        <f t="shared" si="426"/>
        <v>0</v>
      </c>
      <c r="DC2566">
        <f t="shared" si="427"/>
        <v>0</v>
      </c>
    </row>
    <row r="2567" spans="1:107">
      <c r="A2567">
        <f>ROW(Source!A2453)</f>
        <v>2453</v>
      </c>
      <c r="B2567">
        <v>35806607</v>
      </c>
      <c r="C2567">
        <v>35815074</v>
      </c>
      <c r="D2567">
        <v>29172554</v>
      </c>
      <c r="E2567">
        <v>1</v>
      </c>
      <c r="F2567">
        <v>1</v>
      </c>
      <c r="G2567">
        <v>1</v>
      </c>
      <c r="H2567">
        <v>2</v>
      </c>
      <c r="I2567" t="s">
        <v>779</v>
      </c>
      <c r="J2567" t="s">
        <v>993</v>
      </c>
      <c r="K2567" t="s">
        <v>781</v>
      </c>
      <c r="L2567">
        <v>1368</v>
      </c>
      <c r="N2567">
        <v>1011</v>
      </c>
      <c r="O2567" t="s">
        <v>589</v>
      </c>
      <c r="P2567" t="s">
        <v>589</v>
      </c>
      <c r="Q2567">
        <v>1</v>
      </c>
      <c r="W2567">
        <v>0</v>
      </c>
      <c r="X2567">
        <v>-227040401</v>
      </c>
      <c r="Y2567">
        <v>0.13</v>
      </c>
      <c r="AA2567">
        <v>0</v>
      </c>
      <c r="AB2567">
        <v>429.56</v>
      </c>
      <c r="AC2567">
        <v>384.89</v>
      </c>
      <c r="AD2567">
        <v>0</v>
      </c>
      <c r="AE2567">
        <v>0</v>
      </c>
      <c r="AF2567">
        <v>27.66</v>
      </c>
      <c r="AG2567">
        <v>11.6</v>
      </c>
      <c r="AH2567">
        <v>0</v>
      </c>
      <c r="AI2567">
        <v>1</v>
      </c>
      <c r="AJ2567">
        <v>15.53</v>
      </c>
      <c r="AK2567">
        <v>33.18</v>
      </c>
      <c r="AL2567">
        <v>1</v>
      </c>
      <c r="AN2567">
        <v>0</v>
      </c>
      <c r="AO2567">
        <v>1</v>
      </c>
      <c r="AP2567">
        <v>0</v>
      </c>
      <c r="AQ2567">
        <v>0</v>
      </c>
      <c r="AR2567">
        <v>0</v>
      </c>
      <c r="AS2567" t="s">
        <v>3</v>
      </c>
      <c r="AT2567">
        <v>0.13</v>
      </c>
      <c r="AU2567" t="s">
        <v>3</v>
      </c>
      <c r="AV2567">
        <v>0</v>
      </c>
      <c r="AW2567">
        <v>2</v>
      </c>
      <c r="AX2567">
        <v>35815086</v>
      </c>
      <c r="AY2567">
        <v>1</v>
      </c>
      <c r="AZ2567">
        <v>0</v>
      </c>
      <c r="BA2567">
        <v>2536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CX2567">
        <f>Y2567*Source!I2453</f>
        <v>1.95E-2</v>
      </c>
      <c r="CY2567">
        <f>AB2567</f>
        <v>429.56</v>
      </c>
      <c r="CZ2567">
        <f>AF2567</f>
        <v>27.66</v>
      </c>
      <c r="DA2567">
        <f>AJ2567</f>
        <v>15.53</v>
      </c>
      <c r="DB2567">
        <f t="shared" si="426"/>
        <v>3.6</v>
      </c>
      <c r="DC2567">
        <f t="shared" si="427"/>
        <v>1.51</v>
      </c>
    </row>
    <row r="2568" spans="1:107">
      <c r="A2568">
        <f>ROW(Source!A2453)</f>
        <v>2453</v>
      </c>
      <c r="B2568">
        <v>35806607</v>
      </c>
      <c r="C2568">
        <v>35815074</v>
      </c>
      <c r="D2568">
        <v>29174500</v>
      </c>
      <c r="E2568">
        <v>1</v>
      </c>
      <c r="F2568">
        <v>1</v>
      </c>
      <c r="G2568">
        <v>1</v>
      </c>
      <c r="H2568">
        <v>2</v>
      </c>
      <c r="I2568" t="s">
        <v>682</v>
      </c>
      <c r="J2568" t="s">
        <v>683</v>
      </c>
      <c r="K2568" t="s">
        <v>684</v>
      </c>
      <c r="L2568">
        <v>1368</v>
      </c>
      <c r="N2568">
        <v>1011</v>
      </c>
      <c r="O2568" t="s">
        <v>589</v>
      </c>
      <c r="P2568" t="s">
        <v>589</v>
      </c>
      <c r="Q2568">
        <v>1</v>
      </c>
      <c r="W2568">
        <v>0</v>
      </c>
      <c r="X2568">
        <v>-239831557</v>
      </c>
      <c r="Y2568">
        <v>3.13</v>
      </c>
      <c r="AA2568">
        <v>0</v>
      </c>
      <c r="AB2568">
        <v>7.33</v>
      </c>
      <c r="AC2568">
        <v>0</v>
      </c>
      <c r="AD2568">
        <v>0</v>
      </c>
      <c r="AE2568">
        <v>0</v>
      </c>
      <c r="AF2568">
        <v>1.95</v>
      </c>
      <c r="AG2568">
        <v>0</v>
      </c>
      <c r="AH2568">
        <v>0</v>
      </c>
      <c r="AI2568">
        <v>1</v>
      </c>
      <c r="AJ2568">
        <v>3.76</v>
      </c>
      <c r="AK2568">
        <v>33.18</v>
      </c>
      <c r="AL2568">
        <v>1</v>
      </c>
      <c r="AN2568">
        <v>0</v>
      </c>
      <c r="AO2568">
        <v>1</v>
      </c>
      <c r="AP2568">
        <v>0</v>
      </c>
      <c r="AQ2568">
        <v>0</v>
      </c>
      <c r="AR2568">
        <v>0</v>
      </c>
      <c r="AS2568" t="s">
        <v>3</v>
      </c>
      <c r="AT2568">
        <v>3.13</v>
      </c>
      <c r="AU2568" t="s">
        <v>3</v>
      </c>
      <c r="AV2568">
        <v>0</v>
      </c>
      <c r="AW2568">
        <v>2</v>
      </c>
      <c r="AX2568">
        <v>35815087</v>
      </c>
      <c r="AY2568">
        <v>1</v>
      </c>
      <c r="AZ2568">
        <v>0</v>
      </c>
      <c r="BA2568">
        <v>2537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CX2568">
        <f>Y2568*Source!I2453</f>
        <v>0.46949999999999997</v>
      </c>
      <c r="CY2568">
        <f>AB2568</f>
        <v>7.33</v>
      </c>
      <c r="CZ2568">
        <f>AF2568</f>
        <v>1.95</v>
      </c>
      <c r="DA2568">
        <f>AJ2568</f>
        <v>3.76</v>
      </c>
      <c r="DB2568">
        <f t="shared" si="426"/>
        <v>6.1</v>
      </c>
      <c r="DC2568">
        <f t="shared" si="427"/>
        <v>0</v>
      </c>
    </row>
    <row r="2569" spans="1:107">
      <c r="A2569">
        <f>ROW(Source!A2453)</f>
        <v>2453</v>
      </c>
      <c r="B2569">
        <v>35806607</v>
      </c>
      <c r="C2569">
        <v>35815074</v>
      </c>
      <c r="D2569">
        <v>29174567</v>
      </c>
      <c r="E2569">
        <v>1</v>
      </c>
      <c r="F2569">
        <v>1</v>
      </c>
      <c r="G2569">
        <v>1</v>
      </c>
      <c r="H2569">
        <v>2</v>
      </c>
      <c r="I2569" t="s">
        <v>672</v>
      </c>
      <c r="J2569" t="s">
        <v>994</v>
      </c>
      <c r="K2569" t="s">
        <v>674</v>
      </c>
      <c r="L2569">
        <v>1368</v>
      </c>
      <c r="N2569">
        <v>1011</v>
      </c>
      <c r="O2569" t="s">
        <v>589</v>
      </c>
      <c r="P2569" t="s">
        <v>589</v>
      </c>
      <c r="Q2569">
        <v>1</v>
      </c>
      <c r="W2569">
        <v>0</v>
      </c>
      <c r="X2569">
        <v>-240953470</v>
      </c>
      <c r="Y2569">
        <v>2.8</v>
      </c>
      <c r="AA2569">
        <v>0</v>
      </c>
      <c r="AB2569">
        <v>21.3</v>
      </c>
      <c r="AC2569">
        <v>0</v>
      </c>
      <c r="AD2569">
        <v>0</v>
      </c>
      <c r="AE2569">
        <v>0</v>
      </c>
      <c r="AF2569">
        <v>2.7</v>
      </c>
      <c r="AG2569">
        <v>0</v>
      </c>
      <c r="AH2569">
        <v>0</v>
      </c>
      <c r="AI2569">
        <v>1</v>
      </c>
      <c r="AJ2569">
        <v>7.89</v>
      </c>
      <c r="AK2569">
        <v>33.18</v>
      </c>
      <c r="AL2569">
        <v>1</v>
      </c>
      <c r="AN2569">
        <v>0</v>
      </c>
      <c r="AO2569">
        <v>1</v>
      </c>
      <c r="AP2569">
        <v>0</v>
      </c>
      <c r="AQ2569">
        <v>0</v>
      </c>
      <c r="AR2569">
        <v>0</v>
      </c>
      <c r="AS2569" t="s">
        <v>3</v>
      </c>
      <c r="AT2569">
        <v>2.8</v>
      </c>
      <c r="AU2569" t="s">
        <v>3</v>
      </c>
      <c r="AV2569">
        <v>0</v>
      </c>
      <c r="AW2569">
        <v>2</v>
      </c>
      <c r="AX2569">
        <v>35815088</v>
      </c>
      <c r="AY2569">
        <v>1</v>
      </c>
      <c r="AZ2569">
        <v>0</v>
      </c>
      <c r="BA2569">
        <v>2538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CX2569">
        <f>Y2569*Source!I2453</f>
        <v>0.42</v>
      </c>
      <c r="CY2569">
        <f>AB2569</f>
        <v>21.3</v>
      </c>
      <c r="CZ2569">
        <f>AF2569</f>
        <v>2.7</v>
      </c>
      <c r="DA2569">
        <f>AJ2569</f>
        <v>7.89</v>
      </c>
      <c r="DB2569">
        <f t="shared" si="426"/>
        <v>7.56</v>
      </c>
      <c r="DC2569">
        <f t="shared" si="427"/>
        <v>0</v>
      </c>
    </row>
    <row r="2570" spans="1:107">
      <c r="A2570">
        <f>ROW(Source!A2453)</f>
        <v>2453</v>
      </c>
      <c r="B2570">
        <v>35806607</v>
      </c>
      <c r="C2570">
        <v>35815074</v>
      </c>
      <c r="D2570">
        <v>29174913</v>
      </c>
      <c r="E2570">
        <v>1</v>
      </c>
      <c r="F2570">
        <v>1</v>
      </c>
      <c r="G2570">
        <v>1</v>
      </c>
      <c r="H2570">
        <v>2</v>
      </c>
      <c r="I2570" t="s">
        <v>601</v>
      </c>
      <c r="J2570" t="s">
        <v>602</v>
      </c>
      <c r="K2570" t="s">
        <v>603</v>
      </c>
      <c r="L2570">
        <v>1368</v>
      </c>
      <c r="N2570">
        <v>1011</v>
      </c>
      <c r="O2570" t="s">
        <v>589</v>
      </c>
      <c r="P2570" t="s">
        <v>589</v>
      </c>
      <c r="Q2570">
        <v>1</v>
      </c>
      <c r="W2570">
        <v>0</v>
      </c>
      <c r="X2570">
        <v>458544584</v>
      </c>
      <c r="Y2570">
        <v>0.04</v>
      </c>
      <c r="AA2570">
        <v>0</v>
      </c>
      <c r="AB2570">
        <v>932.72</v>
      </c>
      <c r="AC2570">
        <v>384.89</v>
      </c>
      <c r="AD2570">
        <v>0</v>
      </c>
      <c r="AE2570">
        <v>0</v>
      </c>
      <c r="AF2570">
        <v>87.17</v>
      </c>
      <c r="AG2570">
        <v>11.6</v>
      </c>
      <c r="AH2570">
        <v>0</v>
      </c>
      <c r="AI2570">
        <v>1</v>
      </c>
      <c r="AJ2570">
        <v>10.7</v>
      </c>
      <c r="AK2570">
        <v>33.18</v>
      </c>
      <c r="AL2570">
        <v>1</v>
      </c>
      <c r="AN2570">
        <v>0</v>
      </c>
      <c r="AO2570">
        <v>1</v>
      </c>
      <c r="AP2570">
        <v>0</v>
      </c>
      <c r="AQ2570">
        <v>0</v>
      </c>
      <c r="AR2570">
        <v>0</v>
      </c>
      <c r="AS2570" t="s">
        <v>3</v>
      </c>
      <c r="AT2570">
        <v>0.04</v>
      </c>
      <c r="AU2570" t="s">
        <v>3</v>
      </c>
      <c r="AV2570">
        <v>0</v>
      </c>
      <c r="AW2570">
        <v>2</v>
      </c>
      <c r="AX2570">
        <v>35815089</v>
      </c>
      <c r="AY2570">
        <v>1</v>
      </c>
      <c r="AZ2570">
        <v>0</v>
      </c>
      <c r="BA2570">
        <v>2539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CX2570">
        <f>Y2570*Source!I2453</f>
        <v>6.0000000000000001E-3</v>
      </c>
      <c r="CY2570">
        <f>AB2570</f>
        <v>932.72</v>
      </c>
      <c r="CZ2570">
        <f>AF2570</f>
        <v>87.17</v>
      </c>
      <c r="DA2570">
        <f>AJ2570</f>
        <v>10.7</v>
      </c>
      <c r="DB2570">
        <f t="shared" si="426"/>
        <v>3.49</v>
      </c>
      <c r="DC2570">
        <f t="shared" si="427"/>
        <v>0.46</v>
      </c>
    </row>
    <row r="2571" spans="1:107">
      <c r="A2571">
        <f>ROW(Source!A2453)</f>
        <v>2453</v>
      </c>
      <c r="B2571">
        <v>35806607</v>
      </c>
      <c r="C2571">
        <v>35815074</v>
      </c>
      <c r="D2571">
        <v>29109298</v>
      </c>
      <c r="E2571">
        <v>1</v>
      </c>
      <c r="F2571">
        <v>1</v>
      </c>
      <c r="G2571">
        <v>1</v>
      </c>
      <c r="H2571">
        <v>3</v>
      </c>
      <c r="I2571" t="s">
        <v>788</v>
      </c>
      <c r="J2571" t="s">
        <v>995</v>
      </c>
      <c r="K2571" t="s">
        <v>790</v>
      </c>
      <c r="L2571">
        <v>1346</v>
      </c>
      <c r="N2571">
        <v>1009</v>
      </c>
      <c r="O2571" t="s">
        <v>170</v>
      </c>
      <c r="P2571" t="s">
        <v>170</v>
      </c>
      <c r="Q2571">
        <v>1</v>
      </c>
      <c r="W2571">
        <v>0</v>
      </c>
      <c r="X2571">
        <v>228780730</v>
      </c>
      <c r="Y2571">
        <v>30</v>
      </c>
      <c r="AA2571">
        <v>104.38</v>
      </c>
      <c r="AB2571">
        <v>0</v>
      </c>
      <c r="AC2571">
        <v>0</v>
      </c>
      <c r="AD2571">
        <v>0</v>
      </c>
      <c r="AE2571">
        <v>15.26</v>
      </c>
      <c r="AF2571">
        <v>0</v>
      </c>
      <c r="AG2571">
        <v>0</v>
      </c>
      <c r="AH2571">
        <v>0</v>
      </c>
      <c r="AI2571">
        <v>6.84</v>
      </c>
      <c r="AJ2571">
        <v>1</v>
      </c>
      <c r="AK2571">
        <v>1</v>
      </c>
      <c r="AL2571">
        <v>1</v>
      </c>
      <c r="AN2571">
        <v>0</v>
      </c>
      <c r="AO2571">
        <v>1</v>
      </c>
      <c r="AP2571">
        <v>0</v>
      </c>
      <c r="AQ2571">
        <v>0</v>
      </c>
      <c r="AR2571">
        <v>0</v>
      </c>
      <c r="AS2571" t="s">
        <v>3</v>
      </c>
      <c r="AT2571">
        <v>30</v>
      </c>
      <c r="AU2571" t="s">
        <v>3</v>
      </c>
      <c r="AV2571">
        <v>0</v>
      </c>
      <c r="AW2571">
        <v>2</v>
      </c>
      <c r="AX2571">
        <v>35815090</v>
      </c>
      <c r="AY2571">
        <v>1</v>
      </c>
      <c r="AZ2571">
        <v>0</v>
      </c>
      <c r="BA2571">
        <v>2540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CX2571">
        <f>Y2571*Source!I2453</f>
        <v>4.5</v>
      </c>
      <c r="CY2571">
        <f>AA2571</f>
        <v>104.38</v>
      </c>
      <c r="CZ2571">
        <f>AE2571</f>
        <v>15.26</v>
      </c>
      <c r="DA2571">
        <f>AI2571</f>
        <v>6.84</v>
      </c>
      <c r="DB2571">
        <f t="shared" si="426"/>
        <v>457.8</v>
      </c>
      <c r="DC2571">
        <f t="shared" si="427"/>
        <v>0</v>
      </c>
    </row>
    <row r="2572" spans="1:107">
      <c r="A2572">
        <f>ROW(Source!A2453)</f>
        <v>2453</v>
      </c>
      <c r="B2572">
        <v>35806607</v>
      </c>
      <c r="C2572">
        <v>35815074</v>
      </c>
      <c r="D2572">
        <v>29145316</v>
      </c>
      <c r="E2572">
        <v>1</v>
      </c>
      <c r="F2572">
        <v>1</v>
      </c>
      <c r="G2572">
        <v>1</v>
      </c>
      <c r="H2572">
        <v>3</v>
      </c>
      <c r="I2572" t="s">
        <v>996</v>
      </c>
      <c r="J2572" t="s">
        <v>997</v>
      </c>
      <c r="K2572" t="s">
        <v>998</v>
      </c>
      <c r="L2572">
        <v>1348</v>
      </c>
      <c r="N2572">
        <v>1009</v>
      </c>
      <c r="O2572" t="s">
        <v>29</v>
      </c>
      <c r="P2572" t="s">
        <v>29</v>
      </c>
      <c r="Q2572">
        <v>1000</v>
      </c>
      <c r="W2572">
        <v>0</v>
      </c>
      <c r="X2572">
        <v>-406617202</v>
      </c>
      <c r="Y2572">
        <v>0.9</v>
      </c>
      <c r="AA2572">
        <v>24658.560000000001</v>
      </c>
      <c r="AB2572">
        <v>0</v>
      </c>
      <c r="AC2572">
        <v>0</v>
      </c>
      <c r="AD2572">
        <v>0</v>
      </c>
      <c r="AE2572">
        <v>11416</v>
      </c>
      <c r="AF2572">
        <v>0</v>
      </c>
      <c r="AG2572">
        <v>0</v>
      </c>
      <c r="AH2572">
        <v>0</v>
      </c>
      <c r="AI2572">
        <v>2.16</v>
      </c>
      <c r="AJ2572">
        <v>1</v>
      </c>
      <c r="AK2572">
        <v>1</v>
      </c>
      <c r="AL2572">
        <v>1</v>
      </c>
      <c r="AN2572">
        <v>0</v>
      </c>
      <c r="AO2572">
        <v>1</v>
      </c>
      <c r="AP2572">
        <v>0</v>
      </c>
      <c r="AQ2572">
        <v>0</v>
      </c>
      <c r="AR2572">
        <v>0</v>
      </c>
      <c r="AS2572" t="s">
        <v>3</v>
      </c>
      <c r="AT2572">
        <v>0.9</v>
      </c>
      <c r="AU2572" t="s">
        <v>3</v>
      </c>
      <c r="AV2572">
        <v>0</v>
      </c>
      <c r="AW2572">
        <v>2</v>
      </c>
      <c r="AX2572">
        <v>35815091</v>
      </c>
      <c r="AY2572">
        <v>1</v>
      </c>
      <c r="AZ2572">
        <v>0</v>
      </c>
      <c r="BA2572">
        <v>2541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CX2572">
        <f>Y2572*Source!I2453</f>
        <v>0.13500000000000001</v>
      </c>
      <c r="CY2572">
        <f>AA2572</f>
        <v>24658.560000000001</v>
      </c>
      <c r="CZ2572">
        <f>AE2572</f>
        <v>11416</v>
      </c>
      <c r="DA2572">
        <f>AI2572</f>
        <v>2.16</v>
      </c>
      <c r="DB2572">
        <f t="shared" si="426"/>
        <v>10274.4</v>
      </c>
      <c r="DC2572">
        <f t="shared" si="427"/>
        <v>0</v>
      </c>
    </row>
    <row r="2573" spans="1:107">
      <c r="A2573">
        <f>ROW(Source!A2453)</f>
        <v>2453</v>
      </c>
      <c r="B2573">
        <v>35806607</v>
      </c>
      <c r="C2573">
        <v>35815074</v>
      </c>
      <c r="D2573">
        <v>29150040</v>
      </c>
      <c r="E2573">
        <v>1</v>
      </c>
      <c r="F2573">
        <v>1</v>
      </c>
      <c r="G2573">
        <v>1</v>
      </c>
      <c r="H2573">
        <v>3</v>
      </c>
      <c r="I2573" t="s">
        <v>757</v>
      </c>
      <c r="J2573" t="s">
        <v>879</v>
      </c>
      <c r="K2573" t="s">
        <v>759</v>
      </c>
      <c r="L2573">
        <v>1339</v>
      </c>
      <c r="N2573">
        <v>1007</v>
      </c>
      <c r="O2573" t="s">
        <v>638</v>
      </c>
      <c r="P2573" t="s">
        <v>638</v>
      </c>
      <c r="Q2573">
        <v>1</v>
      </c>
      <c r="W2573">
        <v>0</v>
      </c>
      <c r="X2573">
        <v>693153122</v>
      </c>
      <c r="Y2573">
        <v>0.17399999999999999</v>
      </c>
      <c r="AA2573">
        <v>22.2</v>
      </c>
      <c r="AB2573">
        <v>0</v>
      </c>
      <c r="AC2573">
        <v>0</v>
      </c>
      <c r="AD2573">
        <v>0</v>
      </c>
      <c r="AE2573">
        <v>2.44</v>
      </c>
      <c r="AF2573">
        <v>0</v>
      </c>
      <c r="AG2573">
        <v>0</v>
      </c>
      <c r="AH2573">
        <v>0</v>
      </c>
      <c r="AI2573">
        <v>9.1</v>
      </c>
      <c r="AJ2573">
        <v>1</v>
      </c>
      <c r="AK2573">
        <v>1</v>
      </c>
      <c r="AL2573">
        <v>1</v>
      </c>
      <c r="AN2573">
        <v>0</v>
      </c>
      <c r="AO2573">
        <v>1</v>
      </c>
      <c r="AP2573">
        <v>0</v>
      </c>
      <c r="AQ2573">
        <v>0</v>
      </c>
      <c r="AR2573">
        <v>0</v>
      </c>
      <c r="AS2573" t="s">
        <v>3</v>
      </c>
      <c r="AT2573">
        <v>0.17399999999999999</v>
      </c>
      <c r="AU2573" t="s">
        <v>3</v>
      </c>
      <c r="AV2573">
        <v>0</v>
      </c>
      <c r="AW2573">
        <v>2</v>
      </c>
      <c r="AX2573">
        <v>35815092</v>
      </c>
      <c r="AY2573">
        <v>1</v>
      </c>
      <c r="AZ2573">
        <v>0</v>
      </c>
      <c r="BA2573">
        <v>2542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CX2573">
        <f>Y2573*Source!I2453</f>
        <v>2.6099999999999998E-2</v>
      </c>
      <c r="CY2573">
        <f>AA2573</f>
        <v>22.2</v>
      </c>
      <c r="CZ2573">
        <f>AE2573</f>
        <v>2.44</v>
      </c>
      <c r="DA2573">
        <f>AI2573</f>
        <v>9.1</v>
      </c>
      <c r="DB2573">
        <f t="shared" si="426"/>
        <v>0.42</v>
      </c>
      <c r="DC2573">
        <f t="shared" si="427"/>
        <v>0</v>
      </c>
    </row>
    <row r="2574" spans="1:107">
      <c r="A2574">
        <f>ROW(Source!A2454)</f>
        <v>2454</v>
      </c>
      <c r="B2574">
        <v>35806607</v>
      </c>
      <c r="C2574">
        <v>35815093</v>
      </c>
      <c r="D2574">
        <v>31427453</v>
      </c>
      <c r="E2574">
        <v>1</v>
      </c>
      <c r="F2574">
        <v>1</v>
      </c>
      <c r="G2574">
        <v>1</v>
      </c>
      <c r="H2574">
        <v>1</v>
      </c>
      <c r="I2574" t="s">
        <v>999</v>
      </c>
      <c r="J2574" t="s">
        <v>3</v>
      </c>
      <c r="K2574" t="s">
        <v>1000</v>
      </c>
      <c r="L2574">
        <v>1369</v>
      </c>
      <c r="N2574">
        <v>1013</v>
      </c>
      <c r="O2574" t="s">
        <v>583</v>
      </c>
      <c r="P2574" t="s">
        <v>583</v>
      </c>
      <c r="Q2574">
        <v>1</v>
      </c>
      <c r="W2574">
        <v>0</v>
      </c>
      <c r="X2574">
        <v>1499813984</v>
      </c>
      <c r="Y2574">
        <v>76.63</v>
      </c>
      <c r="AA2574">
        <v>0</v>
      </c>
      <c r="AB2574">
        <v>0</v>
      </c>
      <c r="AC2574">
        <v>0</v>
      </c>
      <c r="AD2574">
        <v>290.04000000000002</v>
      </c>
      <c r="AE2574">
        <v>0</v>
      </c>
      <c r="AF2574">
        <v>0</v>
      </c>
      <c r="AG2574">
        <v>0</v>
      </c>
      <c r="AH2574">
        <v>290.04000000000002</v>
      </c>
      <c r="AI2574">
        <v>1</v>
      </c>
      <c r="AJ2574">
        <v>1</v>
      </c>
      <c r="AK2574">
        <v>1</v>
      </c>
      <c r="AL2574">
        <v>1</v>
      </c>
      <c r="AN2574">
        <v>0</v>
      </c>
      <c r="AO2574">
        <v>1</v>
      </c>
      <c r="AP2574">
        <v>0</v>
      </c>
      <c r="AQ2574">
        <v>0</v>
      </c>
      <c r="AR2574">
        <v>0</v>
      </c>
      <c r="AS2574" t="s">
        <v>3</v>
      </c>
      <c r="AT2574">
        <v>76.63</v>
      </c>
      <c r="AU2574" t="s">
        <v>3</v>
      </c>
      <c r="AV2574">
        <v>1</v>
      </c>
      <c r="AW2574">
        <v>2</v>
      </c>
      <c r="AX2574">
        <v>35815106</v>
      </c>
      <c r="AY2574">
        <v>2</v>
      </c>
      <c r="AZ2574">
        <v>131072</v>
      </c>
      <c r="BA2574">
        <v>2543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0</v>
      </c>
      <c r="BL2574">
        <v>0</v>
      </c>
      <c r="BM2574">
        <v>0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CX2574">
        <f>Y2574*Source!I2454</f>
        <v>11.494499999999999</v>
      </c>
      <c r="CY2574">
        <f>AD2574</f>
        <v>290.04000000000002</v>
      </c>
      <c r="CZ2574">
        <f>AH2574</f>
        <v>290.04000000000002</v>
      </c>
      <c r="DA2574">
        <f>AL2574</f>
        <v>1</v>
      </c>
      <c r="DB2574">
        <f t="shared" si="426"/>
        <v>22225.77</v>
      </c>
      <c r="DC2574">
        <f t="shared" si="427"/>
        <v>0</v>
      </c>
    </row>
    <row r="2575" spans="1:107">
      <c r="A2575">
        <f>ROW(Source!A2454)</f>
        <v>2454</v>
      </c>
      <c r="B2575">
        <v>35806607</v>
      </c>
      <c r="C2575">
        <v>35815093</v>
      </c>
      <c r="D2575">
        <v>121548</v>
      </c>
      <c r="E2575">
        <v>1</v>
      </c>
      <c r="F2575">
        <v>1</v>
      </c>
      <c r="G2575">
        <v>1</v>
      </c>
      <c r="H2575">
        <v>1</v>
      </c>
      <c r="I2575" t="s">
        <v>34</v>
      </c>
      <c r="J2575" t="s">
        <v>3</v>
      </c>
      <c r="K2575" t="s">
        <v>584</v>
      </c>
      <c r="L2575">
        <v>608254</v>
      </c>
      <c r="N2575">
        <v>1013</v>
      </c>
      <c r="O2575" t="s">
        <v>585</v>
      </c>
      <c r="P2575" t="s">
        <v>585</v>
      </c>
      <c r="Q2575">
        <v>1</v>
      </c>
      <c r="W2575">
        <v>0</v>
      </c>
      <c r="X2575">
        <v>-185737400</v>
      </c>
      <c r="Y2575">
        <v>4.22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1</v>
      </c>
      <c r="AJ2575">
        <v>1</v>
      </c>
      <c r="AK2575">
        <v>1</v>
      </c>
      <c r="AL2575">
        <v>1</v>
      </c>
      <c r="AN2575">
        <v>0</v>
      </c>
      <c r="AO2575">
        <v>1</v>
      </c>
      <c r="AP2575">
        <v>0</v>
      </c>
      <c r="AQ2575">
        <v>0</v>
      </c>
      <c r="AR2575">
        <v>0</v>
      </c>
      <c r="AS2575" t="s">
        <v>3</v>
      </c>
      <c r="AT2575">
        <v>4.22</v>
      </c>
      <c r="AU2575" t="s">
        <v>3</v>
      </c>
      <c r="AV2575">
        <v>2</v>
      </c>
      <c r="AW2575">
        <v>2</v>
      </c>
      <c r="AX2575">
        <v>35815107</v>
      </c>
      <c r="AY2575">
        <v>1</v>
      </c>
      <c r="AZ2575">
        <v>0</v>
      </c>
      <c r="BA2575">
        <v>2544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CX2575">
        <f>Y2575*Source!I2454</f>
        <v>0.6329999999999999</v>
      </c>
      <c r="CY2575">
        <f>AD2575</f>
        <v>0</v>
      </c>
      <c r="CZ2575">
        <f>AH2575</f>
        <v>0</v>
      </c>
      <c r="DA2575">
        <f>AL2575</f>
        <v>1</v>
      </c>
      <c r="DB2575">
        <f t="shared" si="426"/>
        <v>0</v>
      </c>
      <c r="DC2575">
        <f t="shared" si="427"/>
        <v>0</v>
      </c>
    </row>
    <row r="2576" spans="1:107">
      <c r="A2576">
        <f>ROW(Source!A2454)</f>
        <v>2454</v>
      </c>
      <c r="B2576">
        <v>35806607</v>
      </c>
      <c r="C2576">
        <v>35815093</v>
      </c>
      <c r="D2576">
        <v>35554709</v>
      </c>
      <c r="E2576">
        <v>1</v>
      </c>
      <c r="F2576">
        <v>1</v>
      </c>
      <c r="G2576">
        <v>1</v>
      </c>
      <c r="H2576">
        <v>2</v>
      </c>
      <c r="I2576" t="s">
        <v>861</v>
      </c>
      <c r="J2576" t="s">
        <v>1001</v>
      </c>
      <c r="K2576" t="s">
        <v>863</v>
      </c>
      <c r="L2576">
        <v>1368</v>
      </c>
      <c r="N2576">
        <v>1011</v>
      </c>
      <c r="O2576" t="s">
        <v>589</v>
      </c>
      <c r="P2576" t="s">
        <v>589</v>
      </c>
      <c r="Q2576">
        <v>1</v>
      </c>
      <c r="W2576">
        <v>0</v>
      </c>
      <c r="X2576">
        <v>639682734</v>
      </c>
      <c r="Y2576">
        <v>0.36</v>
      </c>
      <c r="AA2576">
        <v>0</v>
      </c>
      <c r="AB2576">
        <v>901.01</v>
      </c>
      <c r="AC2576">
        <v>333.79</v>
      </c>
      <c r="AD2576">
        <v>0</v>
      </c>
      <c r="AE2576">
        <v>0</v>
      </c>
      <c r="AF2576">
        <v>99.89</v>
      </c>
      <c r="AG2576">
        <v>10.06</v>
      </c>
      <c r="AH2576">
        <v>0</v>
      </c>
      <c r="AI2576">
        <v>1</v>
      </c>
      <c r="AJ2576">
        <v>9.02</v>
      </c>
      <c r="AK2576">
        <v>33.18</v>
      </c>
      <c r="AL2576">
        <v>1</v>
      </c>
      <c r="AN2576">
        <v>0</v>
      </c>
      <c r="AO2576">
        <v>1</v>
      </c>
      <c r="AP2576">
        <v>0</v>
      </c>
      <c r="AQ2576">
        <v>0</v>
      </c>
      <c r="AR2576">
        <v>0</v>
      </c>
      <c r="AS2576" t="s">
        <v>3</v>
      </c>
      <c r="AT2576">
        <v>0.36</v>
      </c>
      <c r="AU2576" t="s">
        <v>3</v>
      </c>
      <c r="AV2576">
        <v>0</v>
      </c>
      <c r="AW2576">
        <v>2</v>
      </c>
      <c r="AX2576">
        <v>35815108</v>
      </c>
      <c r="AY2576">
        <v>1</v>
      </c>
      <c r="AZ2576">
        <v>0</v>
      </c>
      <c r="BA2576">
        <v>2545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0</v>
      </c>
      <c r="BL2576">
        <v>0</v>
      </c>
      <c r="BM2576">
        <v>0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CX2576">
        <f>Y2576*Source!I2454</f>
        <v>5.3999999999999999E-2</v>
      </c>
      <c r="CY2576">
        <f>AB2576</f>
        <v>901.01</v>
      </c>
      <c r="CZ2576">
        <f>AF2576</f>
        <v>99.89</v>
      </c>
      <c r="DA2576">
        <f>AJ2576</f>
        <v>9.02</v>
      </c>
      <c r="DB2576">
        <f t="shared" si="426"/>
        <v>35.96</v>
      </c>
      <c r="DC2576">
        <f t="shared" si="427"/>
        <v>3.62</v>
      </c>
    </row>
    <row r="2577" spans="1:107">
      <c r="A2577">
        <f>ROW(Source!A2454)</f>
        <v>2454</v>
      </c>
      <c r="B2577">
        <v>35806607</v>
      </c>
      <c r="C2577">
        <v>35815093</v>
      </c>
      <c r="D2577">
        <v>35554736</v>
      </c>
      <c r="E2577">
        <v>1</v>
      </c>
      <c r="F2577">
        <v>1</v>
      </c>
      <c r="G2577">
        <v>1</v>
      </c>
      <c r="H2577">
        <v>2</v>
      </c>
      <c r="I2577" t="s">
        <v>1002</v>
      </c>
      <c r="J2577" t="s">
        <v>1003</v>
      </c>
      <c r="K2577" t="s">
        <v>1004</v>
      </c>
      <c r="L2577">
        <v>1368</v>
      </c>
      <c r="N2577">
        <v>1011</v>
      </c>
      <c r="O2577" t="s">
        <v>589</v>
      </c>
      <c r="P2577" t="s">
        <v>589</v>
      </c>
      <c r="Q2577">
        <v>1</v>
      </c>
      <c r="W2577">
        <v>0</v>
      </c>
      <c r="X2577">
        <v>217933004</v>
      </c>
      <c r="Y2577">
        <v>2.2999999999999998</v>
      </c>
      <c r="AA2577">
        <v>0</v>
      </c>
      <c r="AB2577">
        <v>436.01</v>
      </c>
      <c r="AC2577">
        <v>384.89</v>
      </c>
      <c r="AD2577">
        <v>0</v>
      </c>
      <c r="AE2577">
        <v>0</v>
      </c>
      <c r="AF2577">
        <v>29.46</v>
      </c>
      <c r="AG2577">
        <v>11.6</v>
      </c>
      <c r="AH2577">
        <v>0</v>
      </c>
      <c r="AI2577">
        <v>1</v>
      </c>
      <c r="AJ2577">
        <v>14.8</v>
      </c>
      <c r="AK2577">
        <v>33.18</v>
      </c>
      <c r="AL2577">
        <v>1</v>
      </c>
      <c r="AN2577">
        <v>0</v>
      </c>
      <c r="AO2577">
        <v>1</v>
      </c>
      <c r="AP2577">
        <v>0</v>
      </c>
      <c r="AQ2577">
        <v>0</v>
      </c>
      <c r="AR2577">
        <v>0</v>
      </c>
      <c r="AS2577" t="s">
        <v>3</v>
      </c>
      <c r="AT2577">
        <v>2.2999999999999998</v>
      </c>
      <c r="AU2577" t="s">
        <v>3</v>
      </c>
      <c r="AV2577">
        <v>0</v>
      </c>
      <c r="AW2577">
        <v>2</v>
      </c>
      <c r="AX2577">
        <v>35815109</v>
      </c>
      <c r="AY2577">
        <v>1</v>
      </c>
      <c r="AZ2577">
        <v>0</v>
      </c>
      <c r="BA2577">
        <v>2546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CX2577">
        <f>Y2577*Source!I2454</f>
        <v>0.34499999999999997</v>
      </c>
      <c r="CY2577">
        <f>AB2577</f>
        <v>436.01</v>
      </c>
      <c r="CZ2577">
        <f>AF2577</f>
        <v>29.46</v>
      </c>
      <c r="DA2577">
        <f>AJ2577</f>
        <v>14.8</v>
      </c>
      <c r="DB2577">
        <f t="shared" si="426"/>
        <v>67.760000000000005</v>
      </c>
      <c r="DC2577">
        <f t="shared" si="427"/>
        <v>26.68</v>
      </c>
    </row>
    <row r="2578" spans="1:107">
      <c r="A2578">
        <f>ROW(Source!A2454)</f>
        <v>2454</v>
      </c>
      <c r="B2578">
        <v>35806607</v>
      </c>
      <c r="C2578">
        <v>35815093</v>
      </c>
      <c r="D2578">
        <v>35554830</v>
      </c>
      <c r="E2578">
        <v>1</v>
      </c>
      <c r="F2578">
        <v>1</v>
      </c>
      <c r="G2578">
        <v>1</v>
      </c>
      <c r="H2578">
        <v>2</v>
      </c>
      <c r="I2578" t="s">
        <v>951</v>
      </c>
      <c r="J2578" t="s">
        <v>1005</v>
      </c>
      <c r="K2578" t="s">
        <v>953</v>
      </c>
      <c r="L2578">
        <v>1368</v>
      </c>
      <c r="N2578">
        <v>1011</v>
      </c>
      <c r="O2578" t="s">
        <v>589</v>
      </c>
      <c r="P2578" t="s">
        <v>589</v>
      </c>
      <c r="Q2578">
        <v>1</v>
      </c>
      <c r="W2578">
        <v>0</v>
      </c>
      <c r="X2578">
        <v>490312154</v>
      </c>
      <c r="Y2578">
        <v>1.56</v>
      </c>
      <c r="AA2578">
        <v>0</v>
      </c>
      <c r="AB2578">
        <v>364.68</v>
      </c>
      <c r="AC2578">
        <v>333.79</v>
      </c>
      <c r="AD2578">
        <v>0</v>
      </c>
      <c r="AE2578">
        <v>0</v>
      </c>
      <c r="AF2578">
        <v>12.4</v>
      </c>
      <c r="AG2578">
        <v>10.06</v>
      </c>
      <c r="AH2578">
        <v>0</v>
      </c>
      <c r="AI2578">
        <v>1</v>
      </c>
      <c r="AJ2578">
        <v>29.41</v>
      </c>
      <c r="AK2578">
        <v>33.18</v>
      </c>
      <c r="AL2578">
        <v>1</v>
      </c>
      <c r="AN2578">
        <v>0</v>
      </c>
      <c r="AO2578">
        <v>1</v>
      </c>
      <c r="AP2578">
        <v>0</v>
      </c>
      <c r="AQ2578">
        <v>0</v>
      </c>
      <c r="AR2578">
        <v>0</v>
      </c>
      <c r="AS2578" t="s">
        <v>3</v>
      </c>
      <c r="AT2578">
        <v>1.56</v>
      </c>
      <c r="AU2578" t="s">
        <v>3</v>
      </c>
      <c r="AV2578">
        <v>0</v>
      </c>
      <c r="AW2578">
        <v>2</v>
      </c>
      <c r="AX2578">
        <v>35815110</v>
      </c>
      <c r="AY2578">
        <v>1</v>
      </c>
      <c r="AZ2578">
        <v>0</v>
      </c>
      <c r="BA2578">
        <v>2547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0</v>
      </c>
      <c r="CX2578">
        <f>Y2578*Source!I2454</f>
        <v>0.23399999999999999</v>
      </c>
      <c r="CY2578">
        <f>AB2578</f>
        <v>364.68</v>
      </c>
      <c r="CZ2578">
        <f>AF2578</f>
        <v>12.4</v>
      </c>
      <c r="DA2578">
        <f>AJ2578</f>
        <v>29.41</v>
      </c>
      <c r="DB2578">
        <f t="shared" si="426"/>
        <v>19.34</v>
      </c>
      <c r="DC2578">
        <f t="shared" si="427"/>
        <v>15.69</v>
      </c>
    </row>
    <row r="2579" spans="1:107">
      <c r="A2579">
        <f>ROW(Source!A2454)</f>
        <v>2454</v>
      </c>
      <c r="B2579">
        <v>35806607</v>
      </c>
      <c r="C2579">
        <v>35815093</v>
      </c>
      <c r="D2579">
        <v>35555043</v>
      </c>
      <c r="E2579">
        <v>1</v>
      </c>
      <c r="F2579">
        <v>1</v>
      </c>
      <c r="G2579">
        <v>1</v>
      </c>
      <c r="H2579">
        <v>2</v>
      </c>
      <c r="I2579" t="s">
        <v>1006</v>
      </c>
      <c r="J2579" t="s">
        <v>1007</v>
      </c>
      <c r="K2579" t="s">
        <v>1008</v>
      </c>
      <c r="L2579">
        <v>1368</v>
      </c>
      <c r="N2579">
        <v>1011</v>
      </c>
      <c r="O2579" t="s">
        <v>589</v>
      </c>
      <c r="P2579" t="s">
        <v>589</v>
      </c>
      <c r="Q2579">
        <v>1</v>
      </c>
      <c r="W2579">
        <v>0</v>
      </c>
      <c r="X2579">
        <v>1736493163</v>
      </c>
      <c r="Y2579">
        <v>0.05</v>
      </c>
      <c r="AA2579">
        <v>0</v>
      </c>
      <c r="AB2579">
        <v>17.45</v>
      </c>
      <c r="AC2579">
        <v>0</v>
      </c>
      <c r="AD2579">
        <v>0</v>
      </c>
      <c r="AE2579">
        <v>0</v>
      </c>
      <c r="AF2579">
        <v>9.9700000000000006</v>
      </c>
      <c r="AG2579">
        <v>0</v>
      </c>
      <c r="AH2579">
        <v>0</v>
      </c>
      <c r="AI2579">
        <v>1</v>
      </c>
      <c r="AJ2579">
        <v>1.75</v>
      </c>
      <c r="AK2579">
        <v>33.18</v>
      </c>
      <c r="AL2579">
        <v>1</v>
      </c>
      <c r="AN2579">
        <v>0</v>
      </c>
      <c r="AO2579">
        <v>1</v>
      </c>
      <c r="AP2579">
        <v>0</v>
      </c>
      <c r="AQ2579">
        <v>0</v>
      </c>
      <c r="AR2579">
        <v>0</v>
      </c>
      <c r="AS2579" t="s">
        <v>3</v>
      </c>
      <c r="AT2579">
        <v>0.05</v>
      </c>
      <c r="AU2579" t="s">
        <v>3</v>
      </c>
      <c r="AV2579">
        <v>0</v>
      </c>
      <c r="AW2579">
        <v>2</v>
      </c>
      <c r="AX2579">
        <v>35815111</v>
      </c>
      <c r="AY2579">
        <v>1</v>
      </c>
      <c r="AZ2579">
        <v>0</v>
      </c>
      <c r="BA2579">
        <v>2548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CX2579">
        <f>Y2579*Source!I2454</f>
        <v>7.4999999999999997E-3</v>
      </c>
      <c r="CY2579">
        <f>AB2579</f>
        <v>17.45</v>
      </c>
      <c r="CZ2579">
        <f>AF2579</f>
        <v>9.9700000000000006</v>
      </c>
      <c r="DA2579">
        <f>AJ2579</f>
        <v>1.75</v>
      </c>
      <c r="DB2579">
        <f t="shared" si="426"/>
        <v>0.5</v>
      </c>
      <c r="DC2579">
        <f t="shared" si="427"/>
        <v>0</v>
      </c>
    </row>
    <row r="2580" spans="1:107">
      <c r="A2580">
        <f>ROW(Source!A2454)</f>
        <v>2454</v>
      </c>
      <c r="B2580">
        <v>35806607</v>
      </c>
      <c r="C2580">
        <v>35815093</v>
      </c>
      <c r="D2580">
        <v>35555088</v>
      </c>
      <c r="E2580">
        <v>1</v>
      </c>
      <c r="F2580">
        <v>1</v>
      </c>
      <c r="G2580">
        <v>1</v>
      </c>
      <c r="H2580">
        <v>2</v>
      </c>
      <c r="I2580" t="s">
        <v>601</v>
      </c>
      <c r="J2580" t="s">
        <v>675</v>
      </c>
      <c r="K2580" t="s">
        <v>603</v>
      </c>
      <c r="L2580">
        <v>1368</v>
      </c>
      <c r="N2580">
        <v>1011</v>
      </c>
      <c r="O2580" t="s">
        <v>589</v>
      </c>
      <c r="P2580" t="s">
        <v>589</v>
      </c>
      <c r="Q2580">
        <v>1</v>
      </c>
      <c r="W2580">
        <v>0</v>
      </c>
      <c r="X2580">
        <v>586434904</v>
      </c>
      <c r="Y2580">
        <v>0.28000000000000003</v>
      </c>
      <c r="AA2580">
        <v>0</v>
      </c>
      <c r="AB2580">
        <v>932.72</v>
      </c>
      <c r="AC2580">
        <v>384.89</v>
      </c>
      <c r="AD2580">
        <v>0</v>
      </c>
      <c r="AE2580">
        <v>0</v>
      </c>
      <c r="AF2580">
        <v>87.17</v>
      </c>
      <c r="AG2580">
        <v>11.6</v>
      </c>
      <c r="AH2580">
        <v>0</v>
      </c>
      <c r="AI2580">
        <v>1</v>
      </c>
      <c r="AJ2580">
        <v>10.7</v>
      </c>
      <c r="AK2580">
        <v>33.18</v>
      </c>
      <c r="AL2580">
        <v>1</v>
      </c>
      <c r="AN2580">
        <v>0</v>
      </c>
      <c r="AO2580">
        <v>1</v>
      </c>
      <c r="AP2580">
        <v>0</v>
      </c>
      <c r="AQ2580">
        <v>0</v>
      </c>
      <c r="AR2580">
        <v>0</v>
      </c>
      <c r="AS2580" t="s">
        <v>3</v>
      </c>
      <c r="AT2580">
        <v>0.28000000000000003</v>
      </c>
      <c r="AU2580" t="s">
        <v>3</v>
      </c>
      <c r="AV2580">
        <v>0</v>
      </c>
      <c r="AW2580">
        <v>2</v>
      </c>
      <c r="AX2580">
        <v>35815112</v>
      </c>
      <c r="AY2580">
        <v>1</v>
      </c>
      <c r="AZ2580">
        <v>0</v>
      </c>
      <c r="BA2580">
        <v>2549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0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CX2580">
        <f>Y2580*Source!I2454</f>
        <v>4.2000000000000003E-2</v>
      </c>
      <c r="CY2580">
        <f>AB2580</f>
        <v>932.72</v>
      </c>
      <c r="CZ2580">
        <f>AF2580</f>
        <v>87.17</v>
      </c>
      <c r="DA2580">
        <f>AJ2580</f>
        <v>10.7</v>
      </c>
      <c r="DB2580">
        <f t="shared" ref="DB2580:DB2614" si="428">ROUND(ROUND(AT2580*CZ2580,2),2)</f>
        <v>24.41</v>
      </c>
      <c r="DC2580">
        <f t="shared" ref="DC2580:DC2614" si="429">ROUND(ROUND(AT2580*AG2580,2),2)</f>
        <v>3.25</v>
      </c>
    </row>
    <row r="2581" spans="1:107">
      <c r="A2581">
        <f>ROW(Source!A2454)</f>
        <v>2454</v>
      </c>
      <c r="B2581">
        <v>35806607</v>
      </c>
      <c r="C2581">
        <v>35815093</v>
      </c>
      <c r="D2581">
        <v>35552759</v>
      </c>
      <c r="E2581">
        <v>1</v>
      </c>
      <c r="F2581">
        <v>1</v>
      </c>
      <c r="G2581">
        <v>1</v>
      </c>
      <c r="H2581">
        <v>3</v>
      </c>
      <c r="I2581" t="s">
        <v>616</v>
      </c>
      <c r="J2581" t="s">
        <v>1009</v>
      </c>
      <c r="K2581" t="s">
        <v>618</v>
      </c>
      <c r="L2581">
        <v>1346</v>
      </c>
      <c r="N2581">
        <v>1009</v>
      </c>
      <c r="O2581" t="s">
        <v>170</v>
      </c>
      <c r="P2581" t="s">
        <v>170</v>
      </c>
      <c r="Q2581">
        <v>1</v>
      </c>
      <c r="W2581">
        <v>0</v>
      </c>
      <c r="X2581">
        <v>1303768260</v>
      </c>
      <c r="Y2581">
        <v>0.5</v>
      </c>
      <c r="AA2581">
        <v>46.61</v>
      </c>
      <c r="AB2581">
        <v>0</v>
      </c>
      <c r="AC2581">
        <v>0</v>
      </c>
      <c r="AD2581">
        <v>0</v>
      </c>
      <c r="AE2581">
        <v>1.81</v>
      </c>
      <c r="AF2581">
        <v>0</v>
      </c>
      <c r="AG2581">
        <v>0</v>
      </c>
      <c r="AH2581">
        <v>0</v>
      </c>
      <c r="AI2581">
        <v>25.75</v>
      </c>
      <c r="AJ2581">
        <v>1</v>
      </c>
      <c r="AK2581">
        <v>1</v>
      </c>
      <c r="AL2581">
        <v>1</v>
      </c>
      <c r="AN2581">
        <v>0</v>
      </c>
      <c r="AO2581">
        <v>1</v>
      </c>
      <c r="AP2581">
        <v>0</v>
      </c>
      <c r="AQ2581">
        <v>0</v>
      </c>
      <c r="AR2581">
        <v>0</v>
      </c>
      <c r="AS2581" t="s">
        <v>3</v>
      </c>
      <c r="AT2581">
        <v>0.5</v>
      </c>
      <c r="AU2581" t="s">
        <v>3</v>
      </c>
      <c r="AV2581">
        <v>0</v>
      </c>
      <c r="AW2581">
        <v>2</v>
      </c>
      <c r="AX2581">
        <v>35815113</v>
      </c>
      <c r="AY2581">
        <v>1</v>
      </c>
      <c r="AZ2581">
        <v>0</v>
      </c>
      <c r="BA2581">
        <v>2550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CX2581">
        <f>Y2581*Source!I2454</f>
        <v>7.4999999999999997E-2</v>
      </c>
      <c r="CY2581">
        <f>AA2581</f>
        <v>46.61</v>
      </c>
      <c r="CZ2581">
        <f>AE2581</f>
        <v>1.81</v>
      </c>
      <c r="DA2581">
        <f>AI2581</f>
        <v>25.75</v>
      </c>
      <c r="DB2581">
        <f t="shared" si="428"/>
        <v>0.91</v>
      </c>
      <c r="DC2581">
        <f t="shared" si="429"/>
        <v>0</v>
      </c>
    </row>
    <row r="2582" spans="1:107">
      <c r="A2582">
        <f>ROW(Source!A2454)</f>
        <v>2454</v>
      </c>
      <c r="B2582">
        <v>35806607</v>
      </c>
      <c r="C2582">
        <v>35815093</v>
      </c>
      <c r="D2582">
        <v>35552810</v>
      </c>
      <c r="E2582">
        <v>1</v>
      </c>
      <c r="F2582">
        <v>1</v>
      </c>
      <c r="G2582">
        <v>1</v>
      </c>
      <c r="H2582">
        <v>3</v>
      </c>
      <c r="I2582" t="s">
        <v>1010</v>
      </c>
      <c r="J2582" t="s">
        <v>1011</v>
      </c>
      <c r="K2582" t="s">
        <v>1012</v>
      </c>
      <c r="L2582">
        <v>1348</v>
      </c>
      <c r="N2582">
        <v>1009</v>
      </c>
      <c r="O2582" t="s">
        <v>29</v>
      </c>
      <c r="P2582" t="s">
        <v>29</v>
      </c>
      <c r="Q2582">
        <v>1000</v>
      </c>
      <c r="W2582">
        <v>0</v>
      </c>
      <c r="X2582">
        <v>688809200</v>
      </c>
      <c r="Y2582">
        <v>0.05</v>
      </c>
      <c r="AA2582">
        <v>38737.9</v>
      </c>
      <c r="AB2582">
        <v>0</v>
      </c>
      <c r="AC2582">
        <v>0</v>
      </c>
      <c r="AD2582">
        <v>0</v>
      </c>
      <c r="AE2582">
        <v>6532.53</v>
      </c>
      <c r="AF2582">
        <v>0</v>
      </c>
      <c r="AG2582">
        <v>0</v>
      </c>
      <c r="AH2582">
        <v>0</v>
      </c>
      <c r="AI2582">
        <v>5.93</v>
      </c>
      <c r="AJ2582">
        <v>1</v>
      </c>
      <c r="AK2582">
        <v>1</v>
      </c>
      <c r="AL2582">
        <v>1</v>
      </c>
      <c r="AN2582">
        <v>0</v>
      </c>
      <c r="AO2582">
        <v>1</v>
      </c>
      <c r="AP2582">
        <v>0</v>
      </c>
      <c r="AQ2582">
        <v>0</v>
      </c>
      <c r="AR2582">
        <v>0</v>
      </c>
      <c r="AS2582" t="s">
        <v>3</v>
      </c>
      <c r="AT2582">
        <v>0.05</v>
      </c>
      <c r="AU2582" t="s">
        <v>3</v>
      </c>
      <c r="AV2582">
        <v>0</v>
      </c>
      <c r="AW2582">
        <v>2</v>
      </c>
      <c r="AX2582">
        <v>35815114</v>
      </c>
      <c r="AY2582">
        <v>1</v>
      </c>
      <c r="AZ2582">
        <v>0</v>
      </c>
      <c r="BA2582">
        <v>2551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CX2582">
        <f>Y2582*Source!I2454</f>
        <v>7.4999999999999997E-3</v>
      </c>
      <c r="CY2582">
        <f>AA2582</f>
        <v>38737.9</v>
      </c>
      <c r="CZ2582">
        <f>AE2582</f>
        <v>6532.53</v>
      </c>
      <c r="DA2582">
        <f>AI2582</f>
        <v>5.93</v>
      </c>
      <c r="DB2582">
        <f t="shared" si="428"/>
        <v>326.63</v>
      </c>
      <c r="DC2582">
        <f t="shared" si="429"/>
        <v>0</v>
      </c>
    </row>
    <row r="2583" spans="1:107">
      <c r="A2583">
        <f>ROW(Source!A2454)</f>
        <v>2454</v>
      </c>
      <c r="B2583">
        <v>35806607</v>
      </c>
      <c r="C2583">
        <v>35815093</v>
      </c>
      <c r="D2583">
        <v>35552960</v>
      </c>
      <c r="E2583">
        <v>1</v>
      </c>
      <c r="F2583">
        <v>1</v>
      </c>
      <c r="G2583">
        <v>1</v>
      </c>
      <c r="H2583">
        <v>3</v>
      </c>
      <c r="I2583" t="s">
        <v>1013</v>
      </c>
      <c r="J2583" t="s">
        <v>1014</v>
      </c>
      <c r="K2583" t="s">
        <v>1015</v>
      </c>
      <c r="L2583">
        <v>1346</v>
      </c>
      <c r="N2583">
        <v>1009</v>
      </c>
      <c r="O2583" t="s">
        <v>170</v>
      </c>
      <c r="P2583" t="s">
        <v>170</v>
      </c>
      <c r="Q2583">
        <v>1</v>
      </c>
      <c r="W2583">
        <v>0</v>
      </c>
      <c r="X2583">
        <v>1499488095</v>
      </c>
      <c r="Y2583">
        <v>430</v>
      </c>
      <c r="AA2583">
        <v>15.98</v>
      </c>
      <c r="AB2583">
        <v>0</v>
      </c>
      <c r="AC2583">
        <v>0</v>
      </c>
      <c r="AD2583">
        <v>0</v>
      </c>
      <c r="AE2583">
        <v>3.86</v>
      </c>
      <c r="AF2583">
        <v>0</v>
      </c>
      <c r="AG2583">
        <v>0</v>
      </c>
      <c r="AH2583">
        <v>0</v>
      </c>
      <c r="AI2583">
        <v>4.1399999999999997</v>
      </c>
      <c r="AJ2583">
        <v>1</v>
      </c>
      <c r="AK2583">
        <v>1</v>
      </c>
      <c r="AL2583">
        <v>1</v>
      </c>
      <c r="AN2583">
        <v>0</v>
      </c>
      <c r="AO2583">
        <v>1</v>
      </c>
      <c r="AP2583">
        <v>0</v>
      </c>
      <c r="AQ2583">
        <v>0</v>
      </c>
      <c r="AR2583">
        <v>0</v>
      </c>
      <c r="AS2583" t="s">
        <v>3</v>
      </c>
      <c r="AT2583">
        <v>430</v>
      </c>
      <c r="AU2583" t="s">
        <v>3</v>
      </c>
      <c r="AV2583">
        <v>0</v>
      </c>
      <c r="AW2583">
        <v>2</v>
      </c>
      <c r="AX2583">
        <v>35815115</v>
      </c>
      <c r="AY2583">
        <v>1</v>
      </c>
      <c r="AZ2583">
        <v>0</v>
      </c>
      <c r="BA2583">
        <v>2552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CX2583">
        <f>Y2583*Source!I2454</f>
        <v>64.5</v>
      </c>
      <c r="CY2583">
        <f>AA2583</f>
        <v>15.98</v>
      </c>
      <c r="CZ2583">
        <f>AE2583</f>
        <v>3.86</v>
      </c>
      <c r="DA2583">
        <f>AI2583</f>
        <v>4.1399999999999997</v>
      </c>
      <c r="DB2583">
        <f t="shared" si="428"/>
        <v>1659.8</v>
      </c>
      <c r="DC2583">
        <f t="shared" si="429"/>
        <v>0</v>
      </c>
    </row>
    <row r="2584" spans="1:107">
      <c r="A2584">
        <f>ROW(Source!A2454)</f>
        <v>2454</v>
      </c>
      <c r="B2584">
        <v>35806607</v>
      </c>
      <c r="C2584">
        <v>35815093</v>
      </c>
      <c r="D2584">
        <v>35552967</v>
      </c>
      <c r="E2584">
        <v>1</v>
      </c>
      <c r="F2584">
        <v>1</v>
      </c>
      <c r="G2584">
        <v>1</v>
      </c>
      <c r="H2584">
        <v>3</v>
      </c>
      <c r="I2584" t="s">
        <v>1016</v>
      </c>
      <c r="J2584" t="s">
        <v>1017</v>
      </c>
      <c r="K2584" t="s">
        <v>1018</v>
      </c>
      <c r="L2584">
        <v>1327</v>
      </c>
      <c r="N2584">
        <v>1005</v>
      </c>
      <c r="O2584" t="s">
        <v>165</v>
      </c>
      <c r="P2584" t="s">
        <v>165</v>
      </c>
      <c r="Q2584">
        <v>1</v>
      </c>
      <c r="W2584">
        <v>0</v>
      </c>
      <c r="X2584">
        <v>1903771897</v>
      </c>
      <c r="Y2584">
        <v>102</v>
      </c>
      <c r="AA2584">
        <v>321.83</v>
      </c>
      <c r="AB2584">
        <v>0</v>
      </c>
      <c r="AC2584">
        <v>0</v>
      </c>
      <c r="AD2584">
        <v>0</v>
      </c>
      <c r="AE2584">
        <v>69.209999999999994</v>
      </c>
      <c r="AF2584">
        <v>0</v>
      </c>
      <c r="AG2584">
        <v>0</v>
      </c>
      <c r="AH2584">
        <v>0</v>
      </c>
      <c r="AI2584">
        <v>4.6500000000000004</v>
      </c>
      <c r="AJ2584">
        <v>1</v>
      </c>
      <c r="AK2584">
        <v>1</v>
      </c>
      <c r="AL2584">
        <v>1</v>
      </c>
      <c r="AN2584">
        <v>0</v>
      </c>
      <c r="AO2584">
        <v>1</v>
      </c>
      <c r="AP2584">
        <v>0</v>
      </c>
      <c r="AQ2584">
        <v>0</v>
      </c>
      <c r="AR2584">
        <v>0</v>
      </c>
      <c r="AS2584" t="s">
        <v>3</v>
      </c>
      <c r="AT2584">
        <v>102</v>
      </c>
      <c r="AU2584" t="s">
        <v>3</v>
      </c>
      <c r="AV2584">
        <v>0</v>
      </c>
      <c r="AW2584">
        <v>2</v>
      </c>
      <c r="AX2584">
        <v>35815116</v>
      </c>
      <c r="AY2584">
        <v>1</v>
      </c>
      <c r="AZ2584">
        <v>0</v>
      </c>
      <c r="BA2584">
        <v>2553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CX2584">
        <f>Y2584*Source!I2454</f>
        <v>15.299999999999999</v>
      </c>
      <c r="CY2584">
        <f>AA2584</f>
        <v>321.83</v>
      </c>
      <c r="CZ2584">
        <f>AE2584</f>
        <v>69.209999999999994</v>
      </c>
      <c r="DA2584">
        <f>AI2584</f>
        <v>4.6500000000000004</v>
      </c>
      <c r="DB2584">
        <f t="shared" si="428"/>
        <v>7059.42</v>
      </c>
      <c r="DC2584">
        <f t="shared" si="429"/>
        <v>0</v>
      </c>
    </row>
    <row r="2585" spans="1:107">
      <c r="A2585">
        <f>ROW(Source!A2454)</f>
        <v>2454</v>
      </c>
      <c r="B2585">
        <v>35806607</v>
      </c>
      <c r="C2585">
        <v>35815093</v>
      </c>
      <c r="D2585">
        <v>35554227</v>
      </c>
      <c r="E2585">
        <v>1</v>
      </c>
      <c r="F2585">
        <v>1</v>
      </c>
      <c r="G2585">
        <v>1</v>
      </c>
      <c r="H2585">
        <v>3</v>
      </c>
      <c r="I2585" t="s">
        <v>757</v>
      </c>
      <c r="J2585" t="s">
        <v>1019</v>
      </c>
      <c r="K2585" t="s">
        <v>759</v>
      </c>
      <c r="L2585">
        <v>1339</v>
      </c>
      <c r="N2585">
        <v>1007</v>
      </c>
      <c r="O2585" t="s">
        <v>638</v>
      </c>
      <c r="P2585" t="s">
        <v>638</v>
      </c>
      <c r="Q2585">
        <v>1</v>
      </c>
      <c r="W2585">
        <v>0</v>
      </c>
      <c r="X2585">
        <v>1003927546</v>
      </c>
      <c r="Y2585">
        <v>3.5</v>
      </c>
      <c r="AA2585">
        <v>22.2</v>
      </c>
      <c r="AB2585">
        <v>0</v>
      </c>
      <c r="AC2585">
        <v>0</v>
      </c>
      <c r="AD2585">
        <v>0</v>
      </c>
      <c r="AE2585">
        <v>2.44</v>
      </c>
      <c r="AF2585">
        <v>0</v>
      </c>
      <c r="AG2585">
        <v>0</v>
      </c>
      <c r="AH2585">
        <v>0</v>
      </c>
      <c r="AI2585">
        <v>9.1</v>
      </c>
      <c r="AJ2585">
        <v>1</v>
      </c>
      <c r="AK2585">
        <v>1</v>
      </c>
      <c r="AL2585">
        <v>1</v>
      </c>
      <c r="AN2585">
        <v>0</v>
      </c>
      <c r="AO2585">
        <v>1</v>
      </c>
      <c r="AP2585">
        <v>0</v>
      </c>
      <c r="AQ2585">
        <v>0</v>
      </c>
      <c r="AR2585">
        <v>0</v>
      </c>
      <c r="AS2585" t="s">
        <v>3</v>
      </c>
      <c r="AT2585">
        <v>3.5</v>
      </c>
      <c r="AU2585" t="s">
        <v>3</v>
      </c>
      <c r="AV2585">
        <v>0</v>
      </c>
      <c r="AW2585">
        <v>2</v>
      </c>
      <c r="AX2585">
        <v>35815117</v>
      </c>
      <c r="AY2585">
        <v>1</v>
      </c>
      <c r="AZ2585">
        <v>0</v>
      </c>
      <c r="BA2585">
        <v>2554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CX2585">
        <f>Y2585*Source!I2454</f>
        <v>0.52500000000000002</v>
      </c>
      <c r="CY2585">
        <f>AA2585</f>
        <v>22.2</v>
      </c>
      <c r="CZ2585">
        <f>AE2585</f>
        <v>2.44</v>
      </c>
      <c r="DA2585">
        <f>AI2585</f>
        <v>9.1</v>
      </c>
      <c r="DB2585">
        <f t="shared" si="428"/>
        <v>8.5399999999999991</v>
      </c>
      <c r="DC2585">
        <f t="shared" si="429"/>
        <v>0</v>
      </c>
    </row>
    <row r="2586" spans="1:107">
      <c r="A2586">
        <f>ROW(Source!A2456)</f>
        <v>2456</v>
      </c>
      <c r="B2586">
        <v>35806607</v>
      </c>
      <c r="C2586">
        <v>35815119</v>
      </c>
      <c r="D2586">
        <v>18410280</v>
      </c>
      <c r="E2586">
        <v>1</v>
      </c>
      <c r="F2586">
        <v>1</v>
      </c>
      <c r="G2586">
        <v>1</v>
      </c>
      <c r="H2586">
        <v>1</v>
      </c>
      <c r="I2586" t="s">
        <v>769</v>
      </c>
      <c r="J2586" t="s">
        <v>3</v>
      </c>
      <c r="K2586" t="s">
        <v>770</v>
      </c>
      <c r="L2586">
        <v>1369</v>
      </c>
      <c r="N2586">
        <v>1013</v>
      </c>
      <c r="O2586" t="s">
        <v>583</v>
      </c>
      <c r="P2586" t="s">
        <v>583</v>
      </c>
      <c r="Q2586">
        <v>1</v>
      </c>
      <c r="W2586">
        <v>0</v>
      </c>
      <c r="X2586">
        <v>-464685602</v>
      </c>
      <c r="Y2586">
        <v>24.64</v>
      </c>
      <c r="AA2586">
        <v>0</v>
      </c>
      <c r="AB2586">
        <v>0</v>
      </c>
      <c r="AC2586">
        <v>0</v>
      </c>
      <c r="AD2586">
        <v>315.58999999999997</v>
      </c>
      <c r="AE2586">
        <v>0</v>
      </c>
      <c r="AF2586">
        <v>0</v>
      </c>
      <c r="AG2586">
        <v>0</v>
      </c>
      <c r="AH2586">
        <v>315.58999999999997</v>
      </c>
      <c r="AI2586">
        <v>1</v>
      </c>
      <c r="AJ2586">
        <v>1</v>
      </c>
      <c r="AK2586">
        <v>1</v>
      </c>
      <c r="AL2586">
        <v>1</v>
      </c>
      <c r="AN2586">
        <v>0</v>
      </c>
      <c r="AO2586">
        <v>1</v>
      </c>
      <c r="AP2586">
        <v>0</v>
      </c>
      <c r="AQ2586">
        <v>0</v>
      </c>
      <c r="AR2586">
        <v>0</v>
      </c>
      <c r="AS2586" t="s">
        <v>3</v>
      </c>
      <c r="AT2586">
        <v>24.64</v>
      </c>
      <c r="AU2586" t="s">
        <v>3</v>
      </c>
      <c r="AV2586">
        <v>1</v>
      </c>
      <c r="AW2586">
        <v>2</v>
      </c>
      <c r="AX2586">
        <v>35815136</v>
      </c>
      <c r="AY2586">
        <v>2</v>
      </c>
      <c r="AZ2586">
        <v>131072</v>
      </c>
      <c r="BA2586">
        <v>2555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CX2586">
        <f>Y2586*Source!I2456</f>
        <v>2.4640000000000004</v>
      </c>
      <c r="CY2586">
        <f>AD2586</f>
        <v>315.58999999999997</v>
      </c>
      <c r="CZ2586">
        <f>AH2586</f>
        <v>315.58999999999997</v>
      </c>
      <c r="DA2586">
        <f>AL2586</f>
        <v>1</v>
      </c>
      <c r="DB2586">
        <f t="shared" si="428"/>
        <v>7776.14</v>
      </c>
      <c r="DC2586">
        <f t="shared" si="429"/>
        <v>0</v>
      </c>
    </row>
    <row r="2587" spans="1:107">
      <c r="A2587">
        <f>ROW(Source!A2456)</f>
        <v>2456</v>
      </c>
      <c r="B2587">
        <v>35806607</v>
      </c>
      <c r="C2587">
        <v>35815119</v>
      </c>
      <c r="D2587">
        <v>121548</v>
      </c>
      <c r="E2587">
        <v>1</v>
      </c>
      <c r="F2587">
        <v>1</v>
      </c>
      <c r="G2587">
        <v>1</v>
      </c>
      <c r="H2587">
        <v>1</v>
      </c>
      <c r="I2587" t="s">
        <v>34</v>
      </c>
      <c r="J2587" t="s">
        <v>3</v>
      </c>
      <c r="K2587" t="s">
        <v>584</v>
      </c>
      <c r="L2587">
        <v>608254</v>
      </c>
      <c r="N2587">
        <v>1013</v>
      </c>
      <c r="O2587" t="s">
        <v>585</v>
      </c>
      <c r="P2587" t="s">
        <v>585</v>
      </c>
      <c r="Q2587">
        <v>1</v>
      </c>
      <c r="W2587">
        <v>0</v>
      </c>
      <c r="X2587">
        <v>-185737400</v>
      </c>
      <c r="Y2587">
        <v>0.32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1</v>
      </c>
      <c r="AJ2587">
        <v>1</v>
      </c>
      <c r="AK2587">
        <v>1</v>
      </c>
      <c r="AL2587">
        <v>1</v>
      </c>
      <c r="AN2587">
        <v>0</v>
      </c>
      <c r="AO2587">
        <v>1</v>
      </c>
      <c r="AP2587">
        <v>0</v>
      </c>
      <c r="AQ2587">
        <v>0</v>
      </c>
      <c r="AR2587">
        <v>0</v>
      </c>
      <c r="AS2587" t="s">
        <v>3</v>
      </c>
      <c r="AT2587">
        <v>0.32</v>
      </c>
      <c r="AU2587" t="s">
        <v>3</v>
      </c>
      <c r="AV2587">
        <v>2</v>
      </c>
      <c r="AW2587">
        <v>2</v>
      </c>
      <c r="AX2587">
        <v>35815137</v>
      </c>
      <c r="AY2587">
        <v>1</v>
      </c>
      <c r="AZ2587">
        <v>0</v>
      </c>
      <c r="BA2587">
        <v>2556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CX2587">
        <f>Y2587*Source!I2456</f>
        <v>3.2000000000000001E-2</v>
      </c>
      <c r="CY2587">
        <f>AD2587</f>
        <v>0</v>
      </c>
      <c r="CZ2587">
        <f>AH2587</f>
        <v>0</v>
      </c>
      <c r="DA2587">
        <f>AL2587</f>
        <v>1</v>
      </c>
      <c r="DB2587">
        <f t="shared" si="428"/>
        <v>0</v>
      </c>
      <c r="DC2587">
        <f t="shared" si="429"/>
        <v>0</v>
      </c>
    </row>
    <row r="2588" spans="1:107">
      <c r="A2588">
        <f>ROW(Source!A2456)</f>
        <v>2456</v>
      </c>
      <c r="B2588">
        <v>35806607</v>
      </c>
      <c r="C2588">
        <v>35815119</v>
      </c>
      <c r="D2588">
        <v>29172556</v>
      </c>
      <c r="E2588">
        <v>1</v>
      </c>
      <c r="F2588">
        <v>1</v>
      </c>
      <c r="G2588">
        <v>1</v>
      </c>
      <c r="H2588">
        <v>2</v>
      </c>
      <c r="I2588" t="s">
        <v>586</v>
      </c>
      <c r="J2588" t="s">
        <v>590</v>
      </c>
      <c r="K2588" t="s">
        <v>588</v>
      </c>
      <c r="L2588">
        <v>1368</v>
      </c>
      <c r="N2588">
        <v>1011</v>
      </c>
      <c r="O2588" t="s">
        <v>589</v>
      </c>
      <c r="P2588" t="s">
        <v>589</v>
      </c>
      <c r="Q2588">
        <v>1</v>
      </c>
      <c r="W2588">
        <v>0</v>
      </c>
      <c r="X2588">
        <v>-1302720870</v>
      </c>
      <c r="Y2588">
        <v>0.32</v>
      </c>
      <c r="AA2588">
        <v>0</v>
      </c>
      <c r="AB2588">
        <v>466.71</v>
      </c>
      <c r="AC2588">
        <v>447.93</v>
      </c>
      <c r="AD2588">
        <v>0</v>
      </c>
      <c r="AE2588">
        <v>0</v>
      </c>
      <c r="AF2588">
        <v>31.26</v>
      </c>
      <c r="AG2588">
        <v>13.5</v>
      </c>
      <c r="AH2588">
        <v>0</v>
      </c>
      <c r="AI2588">
        <v>1</v>
      </c>
      <c r="AJ2588">
        <v>14.93</v>
      </c>
      <c r="AK2588">
        <v>33.18</v>
      </c>
      <c r="AL2588">
        <v>1</v>
      </c>
      <c r="AN2588">
        <v>0</v>
      </c>
      <c r="AO2588">
        <v>1</v>
      </c>
      <c r="AP2588">
        <v>0</v>
      </c>
      <c r="AQ2588">
        <v>0</v>
      </c>
      <c r="AR2588">
        <v>0</v>
      </c>
      <c r="AS2588" t="s">
        <v>3</v>
      </c>
      <c r="AT2588">
        <v>0.32</v>
      </c>
      <c r="AU2588" t="s">
        <v>3</v>
      </c>
      <c r="AV2588">
        <v>0</v>
      </c>
      <c r="AW2588">
        <v>2</v>
      </c>
      <c r="AX2588">
        <v>35815138</v>
      </c>
      <c r="AY2588">
        <v>1</v>
      </c>
      <c r="AZ2588">
        <v>0</v>
      </c>
      <c r="BA2588">
        <v>2557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CX2588">
        <f>Y2588*Source!I2456</f>
        <v>3.2000000000000001E-2</v>
      </c>
      <c r="CY2588">
        <f>AB2588</f>
        <v>466.71</v>
      </c>
      <c r="CZ2588">
        <f>AF2588</f>
        <v>31.26</v>
      </c>
      <c r="DA2588">
        <f>AJ2588</f>
        <v>14.93</v>
      </c>
      <c r="DB2588">
        <f t="shared" si="428"/>
        <v>10</v>
      </c>
      <c r="DC2588">
        <f t="shared" si="429"/>
        <v>4.32</v>
      </c>
    </row>
    <row r="2589" spans="1:107">
      <c r="A2589">
        <f>ROW(Source!A2456)</f>
        <v>2456</v>
      </c>
      <c r="B2589">
        <v>35806607</v>
      </c>
      <c r="C2589">
        <v>35815119</v>
      </c>
      <c r="D2589">
        <v>29174500</v>
      </c>
      <c r="E2589">
        <v>1</v>
      </c>
      <c r="F2589">
        <v>1</v>
      </c>
      <c r="G2589">
        <v>1</v>
      </c>
      <c r="H2589">
        <v>2</v>
      </c>
      <c r="I2589" t="s">
        <v>682</v>
      </c>
      <c r="J2589" t="s">
        <v>683</v>
      </c>
      <c r="K2589" t="s">
        <v>684</v>
      </c>
      <c r="L2589">
        <v>1368</v>
      </c>
      <c r="N2589">
        <v>1011</v>
      </c>
      <c r="O2589" t="s">
        <v>589</v>
      </c>
      <c r="P2589" t="s">
        <v>589</v>
      </c>
      <c r="Q2589">
        <v>1</v>
      </c>
      <c r="W2589">
        <v>0</v>
      </c>
      <c r="X2589">
        <v>-239831557</v>
      </c>
      <c r="Y2589">
        <v>0.2</v>
      </c>
      <c r="AA2589">
        <v>0</v>
      </c>
      <c r="AB2589">
        <v>7.33</v>
      </c>
      <c r="AC2589">
        <v>0</v>
      </c>
      <c r="AD2589">
        <v>0</v>
      </c>
      <c r="AE2589">
        <v>0</v>
      </c>
      <c r="AF2589">
        <v>1.95</v>
      </c>
      <c r="AG2589">
        <v>0</v>
      </c>
      <c r="AH2589">
        <v>0</v>
      </c>
      <c r="AI2589">
        <v>1</v>
      </c>
      <c r="AJ2589">
        <v>3.76</v>
      </c>
      <c r="AK2589">
        <v>33.18</v>
      </c>
      <c r="AL2589">
        <v>1</v>
      </c>
      <c r="AN2589">
        <v>0</v>
      </c>
      <c r="AO2589">
        <v>1</v>
      </c>
      <c r="AP2589">
        <v>0</v>
      </c>
      <c r="AQ2589">
        <v>0</v>
      </c>
      <c r="AR2589">
        <v>0</v>
      </c>
      <c r="AS2589" t="s">
        <v>3</v>
      </c>
      <c r="AT2589">
        <v>0.2</v>
      </c>
      <c r="AU2589" t="s">
        <v>3</v>
      </c>
      <c r="AV2589">
        <v>0</v>
      </c>
      <c r="AW2589">
        <v>2</v>
      </c>
      <c r="AX2589">
        <v>35815139</v>
      </c>
      <c r="AY2589">
        <v>1</v>
      </c>
      <c r="AZ2589">
        <v>0</v>
      </c>
      <c r="BA2589">
        <v>2558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CX2589">
        <f>Y2589*Source!I2456</f>
        <v>2.0000000000000004E-2</v>
      </c>
      <c r="CY2589">
        <f>AB2589</f>
        <v>7.33</v>
      </c>
      <c r="CZ2589">
        <f>AF2589</f>
        <v>1.95</v>
      </c>
      <c r="DA2589">
        <f>AJ2589</f>
        <v>3.76</v>
      </c>
      <c r="DB2589">
        <f t="shared" si="428"/>
        <v>0.39</v>
      </c>
      <c r="DC2589">
        <f t="shared" si="429"/>
        <v>0</v>
      </c>
    </row>
    <row r="2590" spans="1:107">
      <c r="A2590">
        <f>ROW(Source!A2456)</f>
        <v>2456</v>
      </c>
      <c r="B2590">
        <v>35806607</v>
      </c>
      <c r="C2590">
        <v>35815119</v>
      </c>
      <c r="D2590">
        <v>29174913</v>
      </c>
      <c r="E2590">
        <v>1</v>
      </c>
      <c r="F2590">
        <v>1</v>
      </c>
      <c r="G2590">
        <v>1</v>
      </c>
      <c r="H2590">
        <v>2</v>
      </c>
      <c r="I2590" t="s">
        <v>601</v>
      </c>
      <c r="J2590" t="s">
        <v>602</v>
      </c>
      <c r="K2590" t="s">
        <v>603</v>
      </c>
      <c r="L2590">
        <v>1368</v>
      </c>
      <c r="N2590">
        <v>1011</v>
      </c>
      <c r="O2590" t="s">
        <v>589</v>
      </c>
      <c r="P2590" t="s">
        <v>589</v>
      </c>
      <c r="Q2590">
        <v>1</v>
      </c>
      <c r="W2590">
        <v>0</v>
      </c>
      <c r="X2590">
        <v>458544584</v>
      </c>
      <c r="Y2590">
        <v>0.39</v>
      </c>
      <c r="AA2590">
        <v>0</v>
      </c>
      <c r="AB2590">
        <v>932.72</v>
      </c>
      <c r="AC2590">
        <v>384.89</v>
      </c>
      <c r="AD2590">
        <v>0</v>
      </c>
      <c r="AE2590">
        <v>0</v>
      </c>
      <c r="AF2590">
        <v>87.17</v>
      </c>
      <c r="AG2590">
        <v>11.6</v>
      </c>
      <c r="AH2590">
        <v>0</v>
      </c>
      <c r="AI2590">
        <v>1</v>
      </c>
      <c r="AJ2590">
        <v>10.7</v>
      </c>
      <c r="AK2590">
        <v>33.18</v>
      </c>
      <c r="AL2590">
        <v>1</v>
      </c>
      <c r="AN2590">
        <v>0</v>
      </c>
      <c r="AO2590">
        <v>1</v>
      </c>
      <c r="AP2590">
        <v>0</v>
      </c>
      <c r="AQ2590">
        <v>0</v>
      </c>
      <c r="AR2590">
        <v>0</v>
      </c>
      <c r="AS2590" t="s">
        <v>3</v>
      </c>
      <c r="AT2590">
        <v>0.39</v>
      </c>
      <c r="AU2590" t="s">
        <v>3</v>
      </c>
      <c r="AV2590">
        <v>0</v>
      </c>
      <c r="AW2590">
        <v>2</v>
      </c>
      <c r="AX2590">
        <v>35815140</v>
      </c>
      <c r="AY2590">
        <v>1</v>
      </c>
      <c r="AZ2590">
        <v>0</v>
      </c>
      <c r="BA2590">
        <v>2559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0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CX2590">
        <f>Y2590*Source!I2456</f>
        <v>3.9000000000000007E-2</v>
      </c>
      <c r="CY2590">
        <f>AB2590</f>
        <v>932.72</v>
      </c>
      <c r="CZ2590">
        <f>AF2590</f>
        <v>87.17</v>
      </c>
      <c r="DA2590">
        <f>AJ2590</f>
        <v>10.7</v>
      </c>
      <c r="DB2590">
        <f t="shared" si="428"/>
        <v>34</v>
      </c>
      <c r="DC2590">
        <f t="shared" si="429"/>
        <v>4.5199999999999996</v>
      </c>
    </row>
    <row r="2591" spans="1:107">
      <c r="A2591">
        <f>ROW(Source!A2456)</f>
        <v>2456</v>
      </c>
      <c r="B2591">
        <v>35806607</v>
      </c>
      <c r="C2591">
        <v>35815119</v>
      </c>
      <c r="D2591">
        <v>29107886</v>
      </c>
      <c r="E2591">
        <v>1</v>
      </c>
      <c r="F2591">
        <v>1</v>
      </c>
      <c r="G2591">
        <v>1</v>
      </c>
      <c r="H2591">
        <v>3</v>
      </c>
      <c r="I2591" t="s">
        <v>1020</v>
      </c>
      <c r="J2591" t="s">
        <v>1021</v>
      </c>
      <c r="K2591" t="s">
        <v>1022</v>
      </c>
      <c r="L2591">
        <v>1348</v>
      </c>
      <c r="N2591">
        <v>1009</v>
      </c>
      <c r="O2591" t="s">
        <v>29</v>
      </c>
      <c r="P2591" t="s">
        <v>29</v>
      </c>
      <c r="Q2591">
        <v>1000</v>
      </c>
      <c r="W2591">
        <v>0</v>
      </c>
      <c r="X2591">
        <v>-719107976</v>
      </c>
      <c r="Y2591">
        <v>1E-3</v>
      </c>
      <c r="AA2591">
        <v>139038.85</v>
      </c>
      <c r="AB2591">
        <v>0</v>
      </c>
      <c r="AC2591">
        <v>0</v>
      </c>
      <c r="AD2591">
        <v>0</v>
      </c>
      <c r="AE2591">
        <v>30029.99</v>
      </c>
      <c r="AF2591">
        <v>0</v>
      </c>
      <c r="AG2591">
        <v>0</v>
      </c>
      <c r="AH2591">
        <v>0</v>
      </c>
      <c r="AI2591">
        <v>4.63</v>
      </c>
      <c r="AJ2591">
        <v>1</v>
      </c>
      <c r="AK2591">
        <v>1</v>
      </c>
      <c r="AL2591">
        <v>1</v>
      </c>
      <c r="AN2591">
        <v>0</v>
      </c>
      <c r="AO2591">
        <v>1</v>
      </c>
      <c r="AP2591">
        <v>0</v>
      </c>
      <c r="AQ2591">
        <v>0</v>
      </c>
      <c r="AR2591">
        <v>0</v>
      </c>
      <c r="AS2591" t="s">
        <v>3</v>
      </c>
      <c r="AT2591">
        <v>1E-3</v>
      </c>
      <c r="AU2591" t="s">
        <v>3</v>
      </c>
      <c r="AV2591">
        <v>0</v>
      </c>
      <c r="AW2591">
        <v>2</v>
      </c>
      <c r="AX2591">
        <v>35815141</v>
      </c>
      <c r="AY2591">
        <v>1</v>
      </c>
      <c r="AZ2591">
        <v>0</v>
      </c>
      <c r="BA2591">
        <v>2560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0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0</v>
      </c>
      <c r="BS2591">
        <v>0</v>
      </c>
      <c r="BT2591">
        <v>0</v>
      </c>
      <c r="BU2591">
        <v>0</v>
      </c>
      <c r="BV2591">
        <v>0</v>
      </c>
      <c r="BW2591">
        <v>0</v>
      </c>
      <c r="CX2591">
        <f>Y2591*Source!I2456</f>
        <v>1E-4</v>
      </c>
      <c r="CY2591">
        <f t="shared" ref="CY2591:CY2601" si="430">AA2591</f>
        <v>139038.85</v>
      </c>
      <c r="CZ2591">
        <f t="shared" ref="CZ2591:CZ2601" si="431">AE2591</f>
        <v>30029.99</v>
      </c>
      <c r="DA2591">
        <f t="shared" ref="DA2591:DA2601" si="432">AI2591</f>
        <v>4.63</v>
      </c>
      <c r="DB2591">
        <f t="shared" si="428"/>
        <v>30.03</v>
      </c>
      <c r="DC2591">
        <f t="shared" si="429"/>
        <v>0</v>
      </c>
    </row>
    <row r="2592" spans="1:107">
      <c r="A2592">
        <f>ROW(Source!A2456)</f>
        <v>2456</v>
      </c>
      <c r="B2592">
        <v>35806607</v>
      </c>
      <c r="C2592">
        <v>35815119</v>
      </c>
      <c r="D2592">
        <v>29110398</v>
      </c>
      <c r="E2592">
        <v>1</v>
      </c>
      <c r="F2592">
        <v>1</v>
      </c>
      <c r="G2592">
        <v>1</v>
      </c>
      <c r="H2592">
        <v>3</v>
      </c>
      <c r="I2592" t="s">
        <v>1023</v>
      </c>
      <c r="J2592" t="s">
        <v>1024</v>
      </c>
      <c r="K2592" t="s">
        <v>1025</v>
      </c>
      <c r="L2592">
        <v>1348</v>
      </c>
      <c r="N2592">
        <v>1009</v>
      </c>
      <c r="O2592" t="s">
        <v>29</v>
      </c>
      <c r="P2592" t="s">
        <v>29</v>
      </c>
      <c r="Q2592">
        <v>1000</v>
      </c>
      <c r="W2592">
        <v>0</v>
      </c>
      <c r="X2592">
        <v>-1693990939</v>
      </c>
      <c r="Y2592">
        <v>4.0000000000000002E-4</v>
      </c>
      <c r="AA2592">
        <v>51858.14</v>
      </c>
      <c r="AB2592">
        <v>0</v>
      </c>
      <c r="AC2592">
        <v>0</v>
      </c>
      <c r="AD2592">
        <v>0</v>
      </c>
      <c r="AE2592">
        <v>15118.99</v>
      </c>
      <c r="AF2592">
        <v>0</v>
      </c>
      <c r="AG2592">
        <v>0</v>
      </c>
      <c r="AH2592">
        <v>0</v>
      </c>
      <c r="AI2592">
        <v>3.43</v>
      </c>
      <c r="AJ2592">
        <v>1</v>
      </c>
      <c r="AK2592">
        <v>1</v>
      </c>
      <c r="AL2592">
        <v>1</v>
      </c>
      <c r="AN2592">
        <v>0</v>
      </c>
      <c r="AO2592">
        <v>1</v>
      </c>
      <c r="AP2592">
        <v>0</v>
      </c>
      <c r="AQ2592">
        <v>0</v>
      </c>
      <c r="AR2592">
        <v>0</v>
      </c>
      <c r="AS2592" t="s">
        <v>3</v>
      </c>
      <c r="AT2592">
        <v>4.0000000000000002E-4</v>
      </c>
      <c r="AU2592" t="s">
        <v>3</v>
      </c>
      <c r="AV2592">
        <v>0</v>
      </c>
      <c r="AW2592">
        <v>2</v>
      </c>
      <c r="AX2592">
        <v>35815142</v>
      </c>
      <c r="AY2592">
        <v>1</v>
      </c>
      <c r="AZ2592">
        <v>0</v>
      </c>
      <c r="BA2592">
        <v>2561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0</v>
      </c>
      <c r="BI2592">
        <v>0</v>
      </c>
      <c r="BJ2592">
        <v>0</v>
      </c>
      <c r="BK2592">
        <v>0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CX2592">
        <f>Y2592*Source!I2456</f>
        <v>4.0000000000000003E-5</v>
      </c>
      <c r="CY2592">
        <f t="shared" si="430"/>
        <v>51858.14</v>
      </c>
      <c r="CZ2592">
        <f t="shared" si="431"/>
        <v>15118.99</v>
      </c>
      <c r="DA2592">
        <f t="shared" si="432"/>
        <v>3.43</v>
      </c>
      <c r="DB2592">
        <f t="shared" si="428"/>
        <v>6.05</v>
      </c>
      <c r="DC2592">
        <f t="shared" si="429"/>
        <v>0</v>
      </c>
    </row>
    <row r="2593" spans="1:107">
      <c r="A2593">
        <f>ROW(Source!A2456)</f>
        <v>2456</v>
      </c>
      <c r="B2593">
        <v>35806607</v>
      </c>
      <c r="C2593">
        <v>35815119</v>
      </c>
      <c r="D2593">
        <v>29110573</v>
      </c>
      <c r="E2593">
        <v>1</v>
      </c>
      <c r="F2593">
        <v>1</v>
      </c>
      <c r="G2593">
        <v>1</v>
      </c>
      <c r="H2593">
        <v>3</v>
      </c>
      <c r="I2593" t="s">
        <v>1026</v>
      </c>
      <c r="J2593" t="s">
        <v>1027</v>
      </c>
      <c r="K2593" t="s">
        <v>1028</v>
      </c>
      <c r="L2593">
        <v>1348</v>
      </c>
      <c r="N2593">
        <v>1009</v>
      </c>
      <c r="O2593" t="s">
        <v>29</v>
      </c>
      <c r="P2593" t="s">
        <v>29</v>
      </c>
      <c r="Q2593">
        <v>1000</v>
      </c>
      <c r="W2593">
        <v>0</v>
      </c>
      <c r="X2593">
        <v>-1393116995</v>
      </c>
      <c r="Y2593">
        <v>2.0000000000000001E-4</v>
      </c>
      <c r="AA2593">
        <v>66613.5</v>
      </c>
      <c r="AB2593">
        <v>0</v>
      </c>
      <c r="AC2593">
        <v>0</v>
      </c>
      <c r="AD2593">
        <v>0</v>
      </c>
      <c r="AE2593">
        <v>16950</v>
      </c>
      <c r="AF2593">
        <v>0</v>
      </c>
      <c r="AG2593">
        <v>0</v>
      </c>
      <c r="AH2593">
        <v>0</v>
      </c>
      <c r="AI2593">
        <v>3.93</v>
      </c>
      <c r="AJ2593">
        <v>1</v>
      </c>
      <c r="AK2593">
        <v>1</v>
      </c>
      <c r="AL2593">
        <v>1</v>
      </c>
      <c r="AN2593">
        <v>0</v>
      </c>
      <c r="AO2593">
        <v>1</v>
      </c>
      <c r="AP2593">
        <v>0</v>
      </c>
      <c r="AQ2593">
        <v>0</v>
      </c>
      <c r="AR2593">
        <v>0</v>
      </c>
      <c r="AS2593" t="s">
        <v>3</v>
      </c>
      <c r="AT2593">
        <v>2.0000000000000001E-4</v>
      </c>
      <c r="AU2593" t="s">
        <v>3</v>
      </c>
      <c r="AV2593">
        <v>0</v>
      </c>
      <c r="AW2593">
        <v>2</v>
      </c>
      <c r="AX2593">
        <v>35815143</v>
      </c>
      <c r="AY2593">
        <v>1</v>
      </c>
      <c r="AZ2593">
        <v>0</v>
      </c>
      <c r="BA2593">
        <v>2562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0</v>
      </c>
      <c r="BI2593">
        <v>0</v>
      </c>
      <c r="BJ2593">
        <v>0</v>
      </c>
      <c r="BK2593">
        <v>0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CX2593">
        <f>Y2593*Source!I2456</f>
        <v>2.0000000000000002E-5</v>
      </c>
      <c r="CY2593">
        <f t="shared" si="430"/>
        <v>66613.5</v>
      </c>
      <c r="CZ2593">
        <f t="shared" si="431"/>
        <v>16950</v>
      </c>
      <c r="DA2593">
        <f t="shared" si="432"/>
        <v>3.93</v>
      </c>
      <c r="DB2593">
        <f t="shared" si="428"/>
        <v>3.39</v>
      </c>
      <c r="DC2593">
        <f t="shared" si="429"/>
        <v>0</v>
      </c>
    </row>
    <row r="2594" spans="1:107">
      <c r="A2594">
        <f>ROW(Source!A2456)</f>
        <v>2456</v>
      </c>
      <c r="B2594">
        <v>35806607</v>
      </c>
      <c r="C2594">
        <v>35815119</v>
      </c>
      <c r="D2594">
        <v>29110148</v>
      </c>
      <c r="E2594">
        <v>1</v>
      </c>
      <c r="F2594">
        <v>1</v>
      </c>
      <c r="G2594">
        <v>1</v>
      </c>
      <c r="H2594">
        <v>3</v>
      </c>
      <c r="I2594" t="s">
        <v>1029</v>
      </c>
      <c r="J2594" t="s">
        <v>1030</v>
      </c>
      <c r="K2594" t="s">
        <v>1031</v>
      </c>
      <c r="L2594">
        <v>1346</v>
      </c>
      <c r="N2594">
        <v>1009</v>
      </c>
      <c r="O2594" t="s">
        <v>170</v>
      </c>
      <c r="P2594" t="s">
        <v>170</v>
      </c>
      <c r="Q2594">
        <v>1</v>
      </c>
      <c r="W2594">
        <v>0</v>
      </c>
      <c r="X2594">
        <v>-1358070757</v>
      </c>
      <c r="Y2594">
        <v>0.8</v>
      </c>
      <c r="AA2594">
        <v>75.47</v>
      </c>
      <c r="AB2594">
        <v>0</v>
      </c>
      <c r="AC2594">
        <v>0</v>
      </c>
      <c r="AD2594">
        <v>0</v>
      </c>
      <c r="AE2594">
        <v>13.55</v>
      </c>
      <c r="AF2594">
        <v>0</v>
      </c>
      <c r="AG2594">
        <v>0</v>
      </c>
      <c r="AH2594">
        <v>0</v>
      </c>
      <c r="AI2594">
        <v>5.57</v>
      </c>
      <c r="AJ2594">
        <v>1</v>
      </c>
      <c r="AK2594">
        <v>1</v>
      </c>
      <c r="AL2594">
        <v>1</v>
      </c>
      <c r="AN2594">
        <v>0</v>
      </c>
      <c r="AO2594">
        <v>1</v>
      </c>
      <c r="AP2594">
        <v>0</v>
      </c>
      <c r="AQ2594">
        <v>0</v>
      </c>
      <c r="AR2594">
        <v>0</v>
      </c>
      <c r="AS2594" t="s">
        <v>3</v>
      </c>
      <c r="AT2594">
        <v>0.8</v>
      </c>
      <c r="AU2594" t="s">
        <v>3</v>
      </c>
      <c r="AV2594">
        <v>0</v>
      </c>
      <c r="AW2594">
        <v>2</v>
      </c>
      <c r="AX2594">
        <v>35815144</v>
      </c>
      <c r="AY2594">
        <v>1</v>
      </c>
      <c r="AZ2594">
        <v>0</v>
      </c>
      <c r="BA2594">
        <v>2563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0</v>
      </c>
      <c r="BI2594">
        <v>0</v>
      </c>
      <c r="BJ2594">
        <v>0</v>
      </c>
      <c r="BK2594">
        <v>0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CX2594">
        <f>Y2594*Source!I2456</f>
        <v>8.0000000000000016E-2</v>
      </c>
      <c r="CY2594">
        <f t="shared" si="430"/>
        <v>75.47</v>
      </c>
      <c r="CZ2594">
        <f t="shared" si="431"/>
        <v>13.55</v>
      </c>
      <c r="DA2594">
        <f t="shared" si="432"/>
        <v>5.57</v>
      </c>
      <c r="DB2594">
        <f t="shared" si="428"/>
        <v>10.84</v>
      </c>
      <c r="DC2594">
        <f t="shared" si="429"/>
        <v>0</v>
      </c>
    </row>
    <row r="2595" spans="1:107">
      <c r="A2595">
        <f>ROW(Source!A2456)</f>
        <v>2456</v>
      </c>
      <c r="B2595">
        <v>35806607</v>
      </c>
      <c r="C2595">
        <v>35815119</v>
      </c>
      <c r="D2595">
        <v>29107963</v>
      </c>
      <c r="E2595">
        <v>1</v>
      </c>
      <c r="F2595">
        <v>1</v>
      </c>
      <c r="G2595">
        <v>1</v>
      </c>
      <c r="H2595">
        <v>3</v>
      </c>
      <c r="I2595" t="s">
        <v>1032</v>
      </c>
      <c r="J2595" t="s">
        <v>1033</v>
      </c>
      <c r="K2595" t="s">
        <v>1034</v>
      </c>
      <c r="L2595">
        <v>1346</v>
      </c>
      <c r="N2595">
        <v>1009</v>
      </c>
      <c r="O2595" t="s">
        <v>170</v>
      </c>
      <c r="P2595" t="s">
        <v>170</v>
      </c>
      <c r="Q2595">
        <v>1</v>
      </c>
      <c r="W2595">
        <v>0</v>
      </c>
      <c r="X2595">
        <v>-319904754</v>
      </c>
      <c r="Y2595">
        <v>0.04</v>
      </c>
      <c r="AA2595">
        <v>77.56</v>
      </c>
      <c r="AB2595">
        <v>0</v>
      </c>
      <c r="AC2595">
        <v>0</v>
      </c>
      <c r="AD2595">
        <v>0</v>
      </c>
      <c r="AE2595">
        <v>37.29</v>
      </c>
      <c r="AF2595">
        <v>0</v>
      </c>
      <c r="AG2595">
        <v>0</v>
      </c>
      <c r="AH2595">
        <v>0</v>
      </c>
      <c r="AI2595">
        <v>2.08</v>
      </c>
      <c r="AJ2595">
        <v>1</v>
      </c>
      <c r="AK2595">
        <v>1</v>
      </c>
      <c r="AL2595">
        <v>1</v>
      </c>
      <c r="AN2595">
        <v>0</v>
      </c>
      <c r="AO2595">
        <v>1</v>
      </c>
      <c r="AP2595">
        <v>0</v>
      </c>
      <c r="AQ2595">
        <v>0</v>
      </c>
      <c r="AR2595">
        <v>0</v>
      </c>
      <c r="AS2595" t="s">
        <v>3</v>
      </c>
      <c r="AT2595">
        <v>0.04</v>
      </c>
      <c r="AU2595" t="s">
        <v>3</v>
      </c>
      <c r="AV2595">
        <v>0</v>
      </c>
      <c r="AW2595">
        <v>2</v>
      </c>
      <c r="AX2595">
        <v>35815145</v>
      </c>
      <c r="AY2595">
        <v>1</v>
      </c>
      <c r="AZ2595">
        <v>0</v>
      </c>
      <c r="BA2595">
        <v>2564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0</v>
      </c>
      <c r="BI2595">
        <v>0</v>
      </c>
      <c r="BJ2595">
        <v>0</v>
      </c>
      <c r="BK2595">
        <v>0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CX2595">
        <f>Y2595*Source!I2456</f>
        <v>4.0000000000000001E-3</v>
      </c>
      <c r="CY2595">
        <f t="shared" si="430"/>
        <v>77.56</v>
      </c>
      <c r="CZ2595">
        <f t="shared" si="431"/>
        <v>37.29</v>
      </c>
      <c r="DA2595">
        <f t="shared" si="432"/>
        <v>2.08</v>
      </c>
      <c r="DB2595">
        <f t="shared" si="428"/>
        <v>1.49</v>
      </c>
      <c r="DC2595">
        <f t="shared" si="429"/>
        <v>0</v>
      </c>
    </row>
    <row r="2596" spans="1:107">
      <c r="A2596">
        <f>ROW(Source!A2456)</f>
        <v>2456</v>
      </c>
      <c r="B2596">
        <v>35806607</v>
      </c>
      <c r="C2596">
        <v>35815119</v>
      </c>
      <c r="D2596">
        <v>29107847</v>
      </c>
      <c r="E2596">
        <v>1</v>
      </c>
      <c r="F2596">
        <v>1</v>
      </c>
      <c r="G2596">
        <v>1</v>
      </c>
      <c r="H2596">
        <v>3</v>
      </c>
      <c r="I2596" t="s">
        <v>1035</v>
      </c>
      <c r="J2596" t="s">
        <v>1036</v>
      </c>
      <c r="K2596" t="s">
        <v>1037</v>
      </c>
      <c r="L2596">
        <v>1346</v>
      </c>
      <c r="N2596">
        <v>1009</v>
      </c>
      <c r="O2596" t="s">
        <v>170</v>
      </c>
      <c r="P2596" t="s">
        <v>170</v>
      </c>
      <c r="Q2596">
        <v>1</v>
      </c>
      <c r="W2596">
        <v>0</v>
      </c>
      <c r="X2596">
        <v>557101164</v>
      </c>
      <c r="Y2596">
        <v>4</v>
      </c>
      <c r="AA2596">
        <v>43.82</v>
      </c>
      <c r="AB2596">
        <v>0</v>
      </c>
      <c r="AC2596">
        <v>0</v>
      </c>
      <c r="AD2596">
        <v>0</v>
      </c>
      <c r="AE2596">
        <v>9.61</v>
      </c>
      <c r="AF2596">
        <v>0</v>
      </c>
      <c r="AG2596">
        <v>0</v>
      </c>
      <c r="AH2596">
        <v>0</v>
      </c>
      <c r="AI2596">
        <v>4.5599999999999996</v>
      </c>
      <c r="AJ2596">
        <v>1</v>
      </c>
      <c r="AK2596">
        <v>1</v>
      </c>
      <c r="AL2596">
        <v>1</v>
      </c>
      <c r="AN2596">
        <v>0</v>
      </c>
      <c r="AO2596">
        <v>1</v>
      </c>
      <c r="AP2596">
        <v>0</v>
      </c>
      <c r="AQ2596">
        <v>0</v>
      </c>
      <c r="AR2596">
        <v>0</v>
      </c>
      <c r="AS2596" t="s">
        <v>3</v>
      </c>
      <c r="AT2596">
        <v>4</v>
      </c>
      <c r="AU2596" t="s">
        <v>3</v>
      </c>
      <c r="AV2596">
        <v>0</v>
      </c>
      <c r="AW2596">
        <v>2</v>
      </c>
      <c r="AX2596">
        <v>35815146</v>
      </c>
      <c r="AY2596">
        <v>1</v>
      </c>
      <c r="AZ2596">
        <v>0</v>
      </c>
      <c r="BA2596">
        <v>2565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CX2596">
        <f>Y2596*Source!I2456</f>
        <v>0.4</v>
      </c>
      <c r="CY2596">
        <f t="shared" si="430"/>
        <v>43.82</v>
      </c>
      <c r="CZ2596">
        <f t="shared" si="431"/>
        <v>9.61</v>
      </c>
      <c r="DA2596">
        <f t="shared" si="432"/>
        <v>4.5599999999999996</v>
      </c>
      <c r="DB2596">
        <f t="shared" si="428"/>
        <v>38.44</v>
      </c>
      <c r="DC2596">
        <f t="shared" si="429"/>
        <v>0</v>
      </c>
    </row>
    <row r="2597" spans="1:107">
      <c r="A2597">
        <f>ROW(Source!A2456)</f>
        <v>2456</v>
      </c>
      <c r="B2597">
        <v>35806607</v>
      </c>
      <c r="C2597">
        <v>35815119</v>
      </c>
      <c r="D2597">
        <v>29114694</v>
      </c>
      <c r="E2597">
        <v>1</v>
      </c>
      <c r="F2597">
        <v>1</v>
      </c>
      <c r="G2597">
        <v>1</v>
      </c>
      <c r="H2597">
        <v>3</v>
      </c>
      <c r="I2597" t="s">
        <v>1038</v>
      </c>
      <c r="J2597" t="s">
        <v>1039</v>
      </c>
      <c r="K2597" t="s">
        <v>1040</v>
      </c>
      <c r="L2597">
        <v>1348</v>
      </c>
      <c r="N2597">
        <v>1009</v>
      </c>
      <c r="O2597" t="s">
        <v>29</v>
      </c>
      <c r="P2597" t="s">
        <v>29</v>
      </c>
      <c r="Q2597">
        <v>1000</v>
      </c>
      <c r="W2597">
        <v>0</v>
      </c>
      <c r="X2597">
        <v>-826559280</v>
      </c>
      <c r="Y2597">
        <v>5.0000000000000001E-4</v>
      </c>
      <c r="AA2597">
        <v>102796.02</v>
      </c>
      <c r="AB2597">
        <v>0</v>
      </c>
      <c r="AC2597">
        <v>0</v>
      </c>
      <c r="AD2597">
        <v>0</v>
      </c>
      <c r="AE2597">
        <v>12429.99</v>
      </c>
      <c r="AF2597">
        <v>0</v>
      </c>
      <c r="AG2597">
        <v>0</v>
      </c>
      <c r="AH2597">
        <v>0</v>
      </c>
      <c r="AI2597">
        <v>8.27</v>
      </c>
      <c r="AJ2597">
        <v>1</v>
      </c>
      <c r="AK2597">
        <v>1</v>
      </c>
      <c r="AL2597">
        <v>1</v>
      </c>
      <c r="AN2597">
        <v>0</v>
      </c>
      <c r="AO2597">
        <v>1</v>
      </c>
      <c r="AP2597">
        <v>0</v>
      </c>
      <c r="AQ2597">
        <v>0</v>
      </c>
      <c r="AR2597">
        <v>0</v>
      </c>
      <c r="AS2597" t="s">
        <v>3</v>
      </c>
      <c r="AT2597">
        <v>5.0000000000000001E-4</v>
      </c>
      <c r="AU2597" t="s">
        <v>3</v>
      </c>
      <c r="AV2597">
        <v>0</v>
      </c>
      <c r="AW2597">
        <v>2</v>
      </c>
      <c r="AX2597">
        <v>35815147</v>
      </c>
      <c r="AY2597">
        <v>1</v>
      </c>
      <c r="AZ2597">
        <v>0</v>
      </c>
      <c r="BA2597">
        <v>2566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0</v>
      </c>
      <c r="BL2597">
        <v>0</v>
      </c>
      <c r="BM2597">
        <v>0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CX2597">
        <f>Y2597*Source!I2456</f>
        <v>5.0000000000000002E-5</v>
      </c>
      <c r="CY2597">
        <f t="shared" si="430"/>
        <v>102796.02</v>
      </c>
      <c r="CZ2597">
        <f t="shared" si="431"/>
        <v>12429.99</v>
      </c>
      <c r="DA2597">
        <f t="shared" si="432"/>
        <v>8.27</v>
      </c>
      <c r="DB2597">
        <f t="shared" si="428"/>
        <v>6.21</v>
      </c>
      <c r="DC2597">
        <f t="shared" si="429"/>
        <v>0</v>
      </c>
    </row>
    <row r="2598" spans="1:107">
      <c r="A2598">
        <f>ROW(Source!A2456)</f>
        <v>2456</v>
      </c>
      <c r="B2598">
        <v>35806607</v>
      </c>
      <c r="C2598">
        <v>35815119</v>
      </c>
      <c r="D2598">
        <v>29114473</v>
      </c>
      <c r="E2598">
        <v>1</v>
      </c>
      <c r="F2598">
        <v>1</v>
      </c>
      <c r="G2598">
        <v>1</v>
      </c>
      <c r="H2598">
        <v>3</v>
      </c>
      <c r="I2598" t="s">
        <v>1041</v>
      </c>
      <c r="J2598" t="s">
        <v>1042</v>
      </c>
      <c r="K2598" t="s">
        <v>1043</v>
      </c>
      <c r="L2598">
        <v>1358</v>
      </c>
      <c r="N2598">
        <v>1010</v>
      </c>
      <c r="O2598" t="s">
        <v>498</v>
      </c>
      <c r="P2598" t="s">
        <v>498</v>
      </c>
      <c r="Q2598">
        <v>10</v>
      </c>
      <c r="W2598">
        <v>0</v>
      </c>
      <c r="X2598">
        <v>84558108</v>
      </c>
      <c r="Y2598">
        <v>4</v>
      </c>
      <c r="AA2598">
        <v>2.2599999999999998</v>
      </c>
      <c r="AB2598">
        <v>0</v>
      </c>
      <c r="AC2598">
        <v>0</v>
      </c>
      <c r="AD2598">
        <v>0</v>
      </c>
      <c r="AE2598">
        <v>1.79</v>
      </c>
      <c r="AF2598">
        <v>0</v>
      </c>
      <c r="AG2598">
        <v>0</v>
      </c>
      <c r="AH2598">
        <v>0</v>
      </c>
      <c r="AI2598">
        <v>1.26</v>
      </c>
      <c r="AJ2598">
        <v>1</v>
      </c>
      <c r="AK2598">
        <v>1</v>
      </c>
      <c r="AL2598">
        <v>1</v>
      </c>
      <c r="AN2598">
        <v>0</v>
      </c>
      <c r="AO2598">
        <v>1</v>
      </c>
      <c r="AP2598">
        <v>0</v>
      </c>
      <c r="AQ2598">
        <v>0</v>
      </c>
      <c r="AR2598">
        <v>0</v>
      </c>
      <c r="AS2598" t="s">
        <v>3</v>
      </c>
      <c r="AT2598">
        <v>4</v>
      </c>
      <c r="AU2598" t="s">
        <v>3</v>
      </c>
      <c r="AV2598">
        <v>0</v>
      </c>
      <c r="AW2598">
        <v>2</v>
      </c>
      <c r="AX2598">
        <v>35815148</v>
      </c>
      <c r="AY2598">
        <v>1</v>
      </c>
      <c r="AZ2598">
        <v>0</v>
      </c>
      <c r="BA2598">
        <v>2567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CX2598">
        <f>Y2598*Source!I2456</f>
        <v>0.4</v>
      </c>
      <c r="CY2598">
        <f t="shared" si="430"/>
        <v>2.2599999999999998</v>
      </c>
      <c r="CZ2598">
        <f t="shared" si="431"/>
        <v>1.79</v>
      </c>
      <c r="DA2598">
        <f t="shared" si="432"/>
        <v>1.26</v>
      </c>
      <c r="DB2598">
        <f t="shared" si="428"/>
        <v>7.16</v>
      </c>
      <c r="DC2598">
        <f t="shared" si="429"/>
        <v>0</v>
      </c>
    </row>
    <row r="2599" spans="1:107">
      <c r="A2599">
        <f>ROW(Source!A2456)</f>
        <v>2456</v>
      </c>
      <c r="B2599">
        <v>35806607</v>
      </c>
      <c r="C2599">
        <v>35815119</v>
      </c>
      <c r="D2599">
        <v>29122326</v>
      </c>
      <c r="E2599">
        <v>1</v>
      </c>
      <c r="F2599">
        <v>1</v>
      </c>
      <c r="G2599">
        <v>1</v>
      </c>
      <c r="H2599">
        <v>3</v>
      </c>
      <c r="I2599" t="s">
        <v>1044</v>
      </c>
      <c r="J2599" t="s">
        <v>1045</v>
      </c>
      <c r="K2599" t="s">
        <v>1046</v>
      </c>
      <c r="L2599">
        <v>1348</v>
      </c>
      <c r="N2599">
        <v>1009</v>
      </c>
      <c r="O2599" t="s">
        <v>29</v>
      </c>
      <c r="P2599" t="s">
        <v>29</v>
      </c>
      <c r="Q2599">
        <v>1000</v>
      </c>
      <c r="W2599">
        <v>0</v>
      </c>
      <c r="X2599">
        <v>-428454134</v>
      </c>
      <c r="Y2599">
        <v>8.0000000000000004E-4</v>
      </c>
      <c r="AA2599">
        <v>315030.99</v>
      </c>
      <c r="AB2599">
        <v>0</v>
      </c>
      <c r="AC2599">
        <v>0</v>
      </c>
      <c r="AD2599">
        <v>0</v>
      </c>
      <c r="AE2599">
        <v>12329.98</v>
      </c>
      <c r="AF2599">
        <v>0</v>
      </c>
      <c r="AG2599">
        <v>0</v>
      </c>
      <c r="AH2599">
        <v>0</v>
      </c>
      <c r="AI2599">
        <v>25.55</v>
      </c>
      <c r="AJ2599">
        <v>1</v>
      </c>
      <c r="AK2599">
        <v>1</v>
      </c>
      <c r="AL2599">
        <v>1</v>
      </c>
      <c r="AN2599">
        <v>0</v>
      </c>
      <c r="AO2599">
        <v>1</v>
      </c>
      <c r="AP2599">
        <v>0</v>
      </c>
      <c r="AQ2599">
        <v>0</v>
      </c>
      <c r="AR2599">
        <v>0</v>
      </c>
      <c r="AS2599" t="s">
        <v>3</v>
      </c>
      <c r="AT2599">
        <v>8.0000000000000004E-4</v>
      </c>
      <c r="AU2599" t="s">
        <v>3</v>
      </c>
      <c r="AV2599">
        <v>0</v>
      </c>
      <c r="AW2599">
        <v>2</v>
      </c>
      <c r="AX2599">
        <v>35815149</v>
      </c>
      <c r="AY2599">
        <v>1</v>
      </c>
      <c r="AZ2599">
        <v>0</v>
      </c>
      <c r="BA2599">
        <v>2568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CX2599">
        <f>Y2599*Source!I2456</f>
        <v>8.0000000000000007E-5</v>
      </c>
      <c r="CY2599">
        <f t="shared" si="430"/>
        <v>315030.99</v>
      </c>
      <c r="CZ2599">
        <f t="shared" si="431"/>
        <v>12329.98</v>
      </c>
      <c r="DA2599">
        <f t="shared" si="432"/>
        <v>25.55</v>
      </c>
      <c r="DB2599">
        <f t="shared" si="428"/>
        <v>9.86</v>
      </c>
      <c r="DC2599">
        <f t="shared" si="429"/>
        <v>0</v>
      </c>
    </row>
    <row r="2600" spans="1:107">
      <c r="A2600">
        <f>ROW(Source!A2456)</f>
        <v>2456</v>
      </c>
      <c r="B2600">
        <v>35806607</v>
      </c>
      <c r="C2600">
        <v>35815119</v>
      </c>
      <c r="D2600">
        <v>29142044</v>
      </c>
      <c r="E2600">
        <v>1</v>
      </c>
      <c r="F2600">
        <v>1</v>
      </c>
      <c r="G2600">
        <v>1</v>
      </c>
      <c r="H2600">
        <v>3</v>
      </c>
      <c r="I2600" t="s">
        <v>1047</v>
      </c>
      <c r="J2600" t="s">
        <v>1048</v>
      </c>
      <c r="K2600" t="s">
        <v>1049</v>
      </c>
      <c r="L2600">
        <v>1035</v>
      </c>
      <c r="N2600">
        <v>1013</v>
      </c>
      <c r="O2600" t="s">
        <v>178</v>
      </c>
      <c r="P2600" t="s">
        <v>178</v>
      </c>
      <c r="Q2600">
        <v>1</v>
      </c>
      <c r="W2600">
        <v>0</v>
      </c>
      <c r="X2600">
        <v>1628522888</v>
      </c>
      <c r="Y2600">
        <v>10</v>
      </c>
      <c r="AA2600">
        <v>3377.16</v>
      </c>
      <c r="AB2600">
        <v>0</v>
      </c>
      <c r="AC2600">
        <v>0</v>
      </c>
      <c r="AD2600">
        <v>0</v>
      </c>
      <c r="AE2600">
        <v>318</v>
      </c>
      <c r="AF2600">
        <v>0</v>
      </c>
      <c r="AG2600">
        <v>0</v>
      </c>
      <c r="AH2600">
        <v>0</v>
      </c>
      <c r="AI2600">
        <v>10.62</v>
      </c>
      <c r="AJ2600">
        <v>1</v>
      </c>
      <c r="AK2600">
        <v>1</v>
      </c>
      <c r="AL2600">
        <v>1</v>
      </c>
      <c r="AN2600">
        <v>0</v>
      </c>
      <c r="AO2600">
        <v>1</v>
      </c>
      <c r="AP2600">
        <v>0</v>
      </c>
      <c r="AQ2600">
        <v>0</v>
      </c>
      <c r="AR2600">
        <v>0</v>
      </c>
      <c r="AS2600" t="s">
        <v>3</v>
      </c>
      <c r="AT2600">
        <v>10</v>
      </c>
      <c r="AU2600" t="s">
        <v>3</v>
      </c>
      <c r="AV2600">
        <v>0</v>
      </c>
      <c r="AW2600">
        <v>2</v>
      </c>
      <c r="AX2600">
        <v>35815150</v>
      </c>
      <c r="AY2600">
        <v>1</v>
      </c>
      <c r="AZ2600">
        <v>0</v>
      </c>
      <c r="BA2600">
        <v>2569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0</v>
      </c>
      <c r="BL2600">
        <v>0</v>
      </c>
      <c r="BM2600">
        <v>0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CX2600">
        <f>Y2600*Source!I2456</f>
        <v>1</v>
      </c>
      <c r="CY2600">
        <f t="shared" si="430"/>
        <v>3377.16</v>
      </c>
      <c r="CZ2600">
        <f t="shared" si="431"/>
        <v>318</v>
      </c>
      <c r="DA2600">
        <f t="shared" si="432"/>
        <v>10.62</v>
      </c>
      <c r="DB2600">
        <f t="shared" si="428"/>
        <v>3180</v>
      </c>
      <c r="DC2600">
        <f t="shared" si="429"/>
        <v>0</v>
      </c>
    </row>
    <row r="2601" spans="1:107">
      <c r="A2601">
        <f>ROW(Source!A2456)</f>
        <v>2456</v>
      </c>
      <c r="B2601">
        <v>35806607</v>
      </c>
      <c r="C2601">
        <v>35815119</v>
      </c>
      <c r="D2601">
        <v>29166036</v>
      </c>
      <c r="E2601">
        <v>1</v>
      </c>
      <c r="F2601">
        <v>1</v>
      </c>
      <c r="G2601">
        <v>1</v>
      </c>
      <c r="H2601">
        <v>3</v>
      </c>
      <c r="I2601" t="s">
        <v>1050</v>
      </c>
      <c r="J2601" t="s">
        <v>1051</v>
      </c>
      <c r="K2601" t="s">
        <v>1052</v>
      </c>
      <c r="L2601">
        <v>1346</v>
      </c>
      <c r="N2601">
        <v>1009</v>
      </c>
      <c r="O2601" t="s">
        <v>170</v>
      </c>
      <c r="P2601" t="s">
        <v>170</v>
      </c>
      <c r="Q2601">
        <v>1</v>
      </c>
      <c r="W2601">
        <v>0</v>
      </c>
      <c r="X2601">
        <v>1980390282</v>
      </c>
      <c r="Y2601">
        <v>20</v>
      </c>
      <c r="AA2601">
        <v>33.07</v>
      </c>
      <c r="AB2601">
        <v>0</v>
      </c>
      <c r="AC2601">
        <v>0</v>
      </c>
      <c r="AD2601">
        <v>0</v>
      </c>
      <c r="AE2601">
        <v>6.79</v>
      </c>
      <c r="AF2601">
        <v>0</v>
      </c>
      <c r="AG2601">
        <v>0</v>
      </c>
      <c r="AH2601">
        <v>0</v>
      </c>
      <c r="AI2601">
        <v>4.87</v>
      </c>
      <c r="AJ2601">
        <v>1</v>
      </c>
      <c r="AK2601">
        <v>1</v>
      </c>
      <c r="AL2601">
        <v>1</v>
      </c>
      <c r="AN2601">
        <v>0</v>
      </c>
      <c r="AO2601">
        <v>1</v>
      </c>
      <c r="AP2601">
        <v>0</v>
      </c>
      <c r="AQ2601">
        <v>0</v>
      </c>
      <c r="AR2601">
        <v>0</v>
      </c>
      <c r="AS2601" t="s">
        <v>3</v>
      </c>
      <c r="AT2601">
        <v>20</v>
      </c>
      <c r="AU2601" t="s">
        <v>3</v>
      </c>
      <c r="AV2601">
        <v>0</v>
      </c>
      <c r="AW2601">
        <v>2</v>
      </c>
      <c r="AX2601">
        <v>35815151</v>
      </c>
      <c r="AY2601">
        <v>1</v>
      </c>
      <c r="AZ2601">
        <v>0</v>
      </c>
      <c r="BA2601">
        <v>2570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0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CX2601">
        <f>Y2601*Source!I2456</f>
        <v>2</v>
      </c>
      <c r="CY2601">
        <f t="shared" si="430"/>
        <v>33.07</v>
      </c>
      <c r="CZ2601">
        <f t="shared" si="431"/>
        <v>6.79</v>
      </c>
      <c r="DA2601">
        <f t="shared" si="432"/>
        <v>4.87</v>
      </c>
      <c r="DB2601">
        <f t="shared" si="428"/>
        <v>135.80000000000001</v>
      </c>
      <c r="DC2601">
        <f t="shared" si="429"/>
        <v>0</v>
      </c>
    </row>
    <row r="2602" spans="1:107">
      <c r="A2602">
        <f>ROW(Source!A2457)</f>
        <v>2457</v>
      </c>
      <c r="B2602">
        <v>35806607</v>
      </c>
      <c r="C2602">
        <v>35815152</v>
      </c>
      <c r="D2602">
        <v>18411117</v>
      </c>
      <c r="E2602">
        <v>1</v>
      </c>
      <c r="F2602">
        <v>1</v>
      </c>
      <c r="G2602">
        <v>1</v>
      </c>
      <c r="H2602">
        <v>1</v>
      </c>
      <c r="I2602" t="s">
        <v>901</v>
      </c>
      <c r="J2602" t="s">
        <v>3</v>
      </c>
      <c r="K2602" t="s">
        <v>902</v>
      </c>
      <c r="L2602">
        <v>1369</v>
      </c>
      <c r="N2602">
        <v>1013</v>
      </c>
      <c r="O2602" t="s">
        <v>583</v>
      </c>
      <c r="P2602" t="s">
        <v>583</v>
      </c>
      <c r="Q2602">
        <v>1</v>
      </c>
      <c r="W2602">
        <v>0</v>
      </c>
      <c r="X2602">
        <v>-1739886638</v>
      </c>
      <c r="Y2602">
        <v>76.040000000000006</v>
      </c>
      <c r="AA2602">
        <v>0</v>
      </c>
      <c r="AB2602">
        <v>0</v>
      </c>
      <c r="AC2602">
        <v>0</v>
      </c>
      <c r="AD2602">
        <v>319.24</v>
      </c>
      <c r="AE2602">
        <v>0</v>
      </c>
      <c r="AF2602">
        <v>0</v>
      </c>
      <c r="AG2602">
        <v>0</v>
      </c>
      <c r="AH2602">
        <v>319.24</v>
      </c>
      <c r="AI2602">
        <v>1</v>
      </c>
      <c r="AJ2602">
        <v>1</v>
      </c>
      <c r="AK2602">
        <v>1</v>
      </c>
      <c r="AL2602">
        <v>1</v>
      </c>
      <c r="AN2602">
        <v>0</v>
      </c>
      <c r="AO2602">
        <v>1</v>
      </c>
      <c r="AP2602">
        <v>0</v>
      </c>
      <c r="AQ2602">
        <v>0</v>
      </c>
      <c r="AR2602">
        <v>0</v>
      </c>
      <c r="AS2602" t="s">
        <v>3</v>
      </c>
      <c r="AT2602">
        <v>76.040000000000006</v>
      </c>
      <c r="AU2602" t="s">
        <v>3</v>
      </c>
      <c r="AV2602">
        <v>1</v>
      </c>
      <c r="AW2602">
        <v>2</v>
      </c>
      <c r="AX2602">
        <v>35815166</v>
      </c>
      <c r="AY2602">
        <v>2</v>
      </c>
      <c r="AZ2602">
        <v>131072</v>
      </c>
      <c r="BA2602">
        <v>2571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CX2602">
        <f>Y2602*Source!I2457</f>
        <v>7.604000000000001</v>
      </c>
      <c r="CY2602">
        <f>AD2602</f>
        <v>319.24</v>
      </c>
      <c r="CZ2602">
        <f>AH2602</f>
        <v>319.24</v>
      </c>
      <c r="DA2602">
        <f>AL2602</f>
        <v>1</v>
      </c>
      <c r="DB2602">
        <f t="shared" si="428"/>
        <v>24275.01</v>
      </c>
      <c r="DC2602">
        <f t="shared" si="429"/>
        <v>0</v>
      </c>
    </row>
    <row r="2603" spans="1:107">
      <c r="A2603">
        <f>ROW(Source!A2457)</f>
        <v>2457</v>
      </c>
      <c r="B2603">
        <v>35806607</v>
      </c>
      <c r="C2603">
        <v>35815152</v>
      </c>
      <c r="D2603">
        <v>121548</v>
      </c>
      <c r="E2603">
        <v>1</v>
      </c>
      <c r="F2603">
        <v>1</v>
      </c>
      <c r="G2603">
        <v>1</v>
      </c>
      <c r="H2603">
        <v>1</v>
      </c>
      <c r="I2603" t="s">
        <v>34</v>
      </c>
      <c r="J2603" t="s">
        <v>3</v>
      </c>
      <c r="K2603" t="s">
        <v>584</v>
      </c>
      <c r="L2603">
        <v>608254</v>
      </c>
      <c r="N2603">
        <v>1013</v>
      </c>
      <c r="O2603" t="s">
        <v>585</v>
      </c>
      <c r="P2603" t="s">
        <v>585</v>
      </c>
      <c r="Q2603">
        <v>1</v>
      </c>
      <c r="W2603">
        <v>0</v>
      </c>
      <c r="X2603">
        <v>-185737400</v>
      </c>
      <c r="Y2603">
        <v>1.3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1</v>
      </c>
      <c r="AJ2603">
        <v>1</v>
      </c>
      <c r="AK2603">
        <v>1</v>
      </c>
      <c r="AL2603">
        <v>1</v>
      </c>
      <c r="AN2603">
        <v>0</v>
      </c>
      <c r="AO2603">
        <v>1</v>
      </c>
      <c r="AP2603">
        <v>0</v>
      </c>
      <c r="AQ2603">
        <v>0</v>
      </c>
      <c r="AR2603">
        <v>0</v>
      </c>
      <c r="AS2603" t="s">
        <v>3</v>
      </c>
      <c r="AT2603">
        <v>1.3</v>
      </c>
      <c r="AU2603" t="s">
        <v>3</v>
      </c>
      <c r="AV2603">
        <v>2</v>
      </c>
      <c r="AW2603">
        <v>2</v>
      </c>
      <c r="AX2603">
        <v>35815167</v>
      </c>
      <c r="AY2603">
        <v>1</v>
      </c>
      <c r="AZ2603">
        <v>0</v>
      </c>
      <c r="BA2603">
        <v>2572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CX2603">
        <f>Y2603*Source!I2457</f>
        <v>0.13</v>
      </c>
      <c r="CY2603">
        <f>AD2603</f>
        <v>0</v>
      </c>
      <c r="CZ2603">
        <f>AH2603</f>
        <v>0</v>
      </c>
      <c r="DA2603">
        <f>AL2603</f>
        <v>1</v>
      </c>
      <c r="DB2603">
        <f t="shared" si="428"/>
        <v>0</v>
      </c>
      <c r="DC2603">
        <f t="shared" si="429"/>
        <v>0</v>
      </c>
    </row>
    <row r="2604" spans="1:107">
      <c r="A2604">
        <f>ROW(Source!A2457)</f>
        <v>2457</v>
      </c>
      <c r="B2604">
        <v>35806607</v>
      </c>
      <c r="C2604">
        <v>35815152</v>
      </c>
      <c r="D2604">
        <v>29172379</v>
      </c>
      <c r="E2604">
        <v>1</v>
      </c>
      <c r="F2604">
        <v>1</v>
      </c>
      <c r="G2604">
        <v>1</v>
      </c>
      <c r="H2604">
        <v>2</v>
      </c>
      <c r="I2604" t="s">
        <v>858</v>
      </c>
      <c r="J2604" t="s">
        <v>859</v>
      </c>
      <c r="K2604" t="s">
        <v>860</v>
      </c>
      <c r="L2604">
        <v>1368</v>
      </c>
      <c r="N2604">
        <v>1011</v>
      </c>
      <c r="O2604" t="s">
        <v>589</v>
      </c>
      <c r="P2604" t="s">
        <v>589</v>
      </c>
      <c r="Q2604">
        <v>1</v>
      </c>
      <c r="W2604">
        <v>0</v>
      </c>
      <c r="X2604">
        <v>-151619853</v>
      </c>
      <c r="Y2604">
        <v>0.33</v>
      </c>
      <c r="AA2604">
        <v>0</v>
      </c>
      <c r="AB2604">
        <v>1102.08</v>
      </c>
      <c r="AC2604">
        <v>447.93</v>
      </c>
      <c r="AD2604">
        <v>0</v>
      </c>
      <c r="AE2604">
        <v>0</v>
      </c>
      <c r="AF2604">
        <v>112</v>
      </c>
      <c r="AG2604">
        <v>13.5</v>
      </c>
      <c r="AH2604">
        <v>0</v>
      </c>
      <c r="AI2604">
        <v>1</v>
      </c>
      <c r="AJ2604">
        <v>9.84</v>
      </c>
      <c r="AK2604">
        <v>33.18</v>
      </c>
      <c r="AL2604">
        <v>1</v>
      </c>
      <c r="AN2604">
        <v>0</v>
      </c>
      <c r="AO2604">
        <v>1</v>
      </c>
      <c r="AP2604">
        <v>0</v>
      </c>
      <c r="AQ2604">
        <v>0</v>
      </c>
      <c r="AR2604">
        <v>0</v>
      </c>
      <c r="AS2604" t="s">
        <v>3</v>
      </c>
      <c r="AT2604">
        <v>0.33</v>
      </c>
      <c r="AU2604" t="s">
        <v>3</v>
      </c>
      <c r="AV2604">
        <v>0</v>
      </c>
      <c r="AW2604">
        <v>2</v>
      </c>
      <c r="AX2604">
        <v>35815168</v>
      </c>
      <c r="AY2604">
        <v>1</v>
      </c>
      <c r="AZ2604">
        <v>0</v>
      </c>
      <c r="BA2604">
        <v>2573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CX2604">
        <f>Y2604*Source!I2457</f>
        <v>3.3000000000000002E-2</v>
      </c>
      <c r="CY2604">
        <f>AB2604</f>
        <v>1102.08</v>
      </c>
      <c r="CZ2604">
        <f>AF2604</f>
        <v>112</v>
      </c>
      <c r="DA2604">
        <f>AJ2604</f>
        <v>9.84</v>
      </c>
      <c r="DB2604">
        <f t="shared" si="428"/>
        <v>36.96</v>
      </c>
      <c r="DC2604">
        <f t="shared" si="429"/>
        <v>4.46</v>
      </c>
    </row>
    <row r="2605" spans="1:107">
      <c r="A2605">
        <f>ROW(Source!A2457)</f>
        <v>2457</v>
      </c>
      <c r="B2605">
        <v>35806607</v>
      </c>
      <c r="C2605">
        <v>35815152</v>
      </c>
      <c r="D2605">
        <v>29172556</v>
      </c>
      <c r="E2605">
        <v>1</v>
      </c>
      <c r="F2605">
        <v>1</v>
      </c>
      <c r="G2605">
        <v>1</v>
      </c>
      <c r="H2605">
        <v>2</v>
      </c>
      <c r="I2605" t="s">
        <v>586</v>
      </c>
      <c r="J2605" t="s">
        <v>590</v>
      </c>
      <c r="K2605" t="s">
        <v>588</v>
      </c>
      <c r="L2605">
        <v>1368</v>
      </c>
      <c r="N2605">
        <v>1011</v>
      </c>
      <c r="O2605" t="s">
        <v>589</v>
      </c>
      <c r="P2605" t="s">
        <v>589</v>
      </c>
      <c r="Q2605">
        <v>1</v>
      </c>
      <c r="W2605">
        <v>0</v>
      </c>
      <c r="X2605">
        <v>-1302720870</v>
      </c>
      <c r="Y2605">
        <v>0.97</v>
      </c>
      <c r="AA2605">
        <v>0</v>
      </c>
      <c r="AB2605">
        <v>466.71</v>
      </c>
      <c r="AC2605">
        <v>447.93</v>
      </c>
      <c r="AD2605">
        <v>0</v>
      </c>
      <c r="AE2605">
        <v>0</v>
      </c>
      <c r="AF2605">
        <v>31.26</v>
      </c>
      <c r="AG2605">
        <v>13.5</v>
      </c>
      <c r="AH2605">
        <v>0</v>
      </c>
      <c r="AI2605">
        <v>1</v>
      </c>
      <c r="AJ2605">
        <v>14.93</v>
      </c>
      <c r="AK2605">
        <v>33.18</v>
      </c>
      <c r="AL2605">
        <v>1</v>
      </c>
      <c r="AN2605">
        <v>0</v>
      </c>
      <c r="AO2605">
        <v>1</v>
      </c>
      <c r="AP2605">
        <v>0</v>
      </c>
      <c r="AQ2605">
        <v>0</v>
      </c>
      <c r="AR2605">
        <v>0</v>
      </c>
      <c r="AS2605" t="s">
        <v>3</v>
      </c>
      <c r="AT2605">
        <v>0.97</v>
      </c>
      <c r="AU2605" t="s">
        <v>3</v>
      </c>
      <c r="AV2605">
        <v>0</v>
      </c>
      <c r="AW2605">
        <v>2</v>
      </c>
      <c r="AX2605">
        <v>35815169</v>
      </c>
      <c r="AY2605">
        <v>1</v>
      </c>
      <c r="AZ2605">
        <v>0</v>
      </c>
      <c r="BA2605">
        <v>2574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CX2605">
        <f>Y2605*Source!I2457</f>
        <v>9.7000000000000003E-2</v>
      </c>
      <c r="CY2605">
        <f>AB2605</f>
        <v>466.71</v>
      </c>
      <c r="CZ2605">
        <f>AF2605</f>
        <v>31.26</v>
      </c>
      <c r="DA2605">
        <f>AJ2605</f>
        <v>14.93</v>
      </c>
      <c r="DB2605">
        <f t="shared" si="428"/>
        <v>30.32</v>
      </c>
      <c r="DC2605">
        <f t="shared" si="429"/>
        <v>13.1</v>
      </c>
    </row>
    <row r="2606" spans="1:107">
      <c r="A2606">
        <f>ROW(Source!A2457)</f>
        <v>2457</v>
      </c>
      <c r="B2606">
        <v>35806607</v>
      </c>
      <c r="C2606">
        <v>35815152</v>
      </c>
      <c r="D2606">
        <v>29174913</v>
      </c>
      <c r="E2606">
        <v>1</v>
      </c>
      <c r="F2606">
        <v>1</v>
      </c>
      <c r="G2606">
        <v>1</v>
      </c>
      <c r="H2606">
        <v>2</v>
      </c>
      <c r="I2606" t="s">
        <v>601</v>
      </c>
      <c r="J2606" t="s">
        <v>602</v>
      </c>
      <c r="K2606" t="s">
        <v>603</v>
      </c>
      <c r="L2606">
        <v>1368</v>
      </c>
      <c r="N2606">
        <v>1011</v>
      </c>
      <c r="O2606" t="s">
        <v>589</v>
      </c>
      <c r="P2606" t="s">
        <v>589</v>
      </c>
      <c r="Q2606">
        <v>1</v>
      </c>
      <c r="W2606">
        <v>0</v>
      </c>
      <c r="X2606">
        <v>458544584</v>
      </c>
      <c r="Y2606">
        <v>0.77</v>
      </c>
      <c r="AA2606">
        <v>0</v>
      </c>
      <c r="AB2606">
        <v>932.72</v>
      </c>
      <c r="AC2606">
        <v>384.89</v>
      </c>
      <c r="AD2606">
        <v>0</v>
      </c>
      <c r="AE2606">
        <v>0</v>
      </c>
      <c r="AF2606">
        <v>87.17</v>
      </c>
      <c r="AG2606">
        <v>11.6</v>
      </c>
      <c r="AH2606">
        <v>0</v>
      </c>
      <c r="AI2606">
        <v>1</v>
      </c>
      <c r="AJ2606">
        <v>10.7</v>
      </c>
      <c r="AK2606">
        <v>33.18</v>
      </c>
      <c r="AL2606">
        <v>1</v>
      </c>
      <c r="AN2606">
        <v>0</v>
      </c>
      <c r="AO2606">
        <v>1</v>
      </c>
      <c r="AP2606">
        <v>0</v>
      </c>
      <c r="AQ2606">
        <v>0</v>
      </c>
      <c r="AR2606">
        <v>0</v>
      </c>
      <c r="AS2606" t="s">
        <v>3</v>
      </c>
      <c r="AT2606">
        <v>0.77</v>
      </c>
      <c r="AU2606" t="s">
        <v>3</v>
      </c>
      <c r="AV2606">
        <v>0</v>
      </c>
      <c r="AW2606">
        <v>2</v>
      </c>
      <c r="AX2606">
        <v>35815170</v>
      </c>
      <c r="AY2606">
        <v>1</v>
      </c>
      <c r="AZ2606">
        <v>0</v>
      </c>
      <c r="BA2606">
        <v>2575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CX2606">
        <f>Y2606*Source!I2457</f>
        <v>7.7000000000000013E-2</v>
      </c>
      <c r="CY2606">
        <f>AB2606</f>
        <v>932.72</v>
      </c>
      <c r="CZ2606">
        <f>AF2606</f>
        <v>87.17</v>
      </c>
      <c r="DA2606">
        <f>AJ2606</f>
        <v>10.7</v>
      </c>
      <c r="DB2606">
        <f t="shared" si="428"/>
        <v>67.12</v>
      </c>
      <c r="DC2606">
        <f t="shared" si="429"/>
        <v>8.93</v>
      </c>
    </row>
    <row r="2607" spans="1:107">
      <c r="A2607">
        <f>ROW(Source!A2457)</f>
        <v>2457</v>
      </c>
      <c r="B2607">
        <v>35806607</v>
      </c>
      <c r="C2607">
        <v>35815152</v>
      </c>
      <c r="D2607">
        <v>29110398</v>
      </c>
      <c r="E2607">
        <v>1</v>
      </c>
      <c r="F2607">
        <v>1</v>
      </c>
      <c r="G2607">
        <v>1</v>
      </c>
      <c r="H2607">
        <v>3</v>
      </c>
      <c r="I2607" t="s">
        <v>1023</v>
      </c>
      <c r="J2607" t="s">
        <v>1024</v>
      </c>
      <c r="K2607" t="s">
        <v>1025</v>
      </c>
      <c r="L2607">
        <v>1348</v>
      </c>
      <c r="N2607">
        <v>1009</v>
      </c>
      <c r="O2607" t="s">
        <v>29</v>
      </c>
      <c r="P2607" t="s">
        <v>29</v>
      </c>
      <c r="Q2607">
        <v>1000</v>
      </c>
      <c r="W2607">
        <v>0</v>
      </c>
      <c r="X2607">
        <v>-1693990939</v>
      </c>
      <c r="Y2607">
        <v>5.9999999999999995E-4</v>
      </c>
      <c r="AA2607">
        <v>51858.14</v>
      </c>
      <c r="AB2607">
        <v>0</v>
      </c>
      <c r="AC2607">
        <v>0</v>
      </c>
      <c r="AD2607">
        <v>0</v>
      </c>
      <c r="AE2607">
        <v>15118.99</v>
      </c>
      <c r="AF2607">
        <v>0</v>
      </c>
      <c r="AG2607">
        <v>0</v>
      </c>
      <c r="AH2607">
        <v>0</v>
      </c>
      <c r="AI2607">
        <v>3.43</v>
      </c>
      <c r="AJ2607">
        <v>1</v>
      </c>
      <c r="AK2607">
        <v>1</v>
      </c>
      <c r="AL2607">
        <v>1</v>
      </c>
      <c r="AN2607">
        <v>0</v>
      </c>
      <c r="AO2607">
        <v>1</v>
      </c>
      <c r="AP2607">
        <v>0</v>
      </c>
      <c r="AQ2607">
        <v>0</v>
      </c>
      <c r="AR2607">
        <v>0</v>
      </c>
      <c r="AS2607" t="s">
        <v>3</v>
      </c>
      <c r="AT2607">
        <v>5.9999999999999995E-4</v>
      </c>
      <c r="AU2607" t="s">
        <v>3</v>
      </c>
      <c r="AV2607">
        <v>0</v>
      </c>
      <c r="AW2607">
        <v>2</v>
      </c>
      <c r="AX2607">
        <v>35815171</v>
      </c>
      <c r="AY2607">
        <v>1</v>
      </c>
      <c r="AZ2607">
        <v>0</v>
      </c>
      <c r="BA2607">
        <v>2576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CX2607">
        <f>Y2607*Source!I2457</f>
        <v>5.9999999999999995E-5</v>
      </c>
      <c r="CY2607">
        <f t="shared" ref="CY2607:CY2614" si="433">AA2607</f>
        <v>51858.14</v>
      </c>
      <c r="CZ2607">
        <f t="shared" ref="CZ2607:CZ2614" si="434">AE2607</f>
        <v>15118.99</v>
      </c>
      <c r="DA2607">
        <f t="shared" ref="DA2607:DA2614" si="435">AI2607</f>
        <v>3.43</v>
      </c>
      <c r="DB2607">
        <f t="shared" si="428"/>
        <v>9.07</v>
      </c>
      <c r="DC2607">
        <f t="shared" si="429"/>
        <v>0</v>
      </c>
    </row>
    <row r="2608" spans="1:107">
      <c r="A2608">
        <f>ROW(Source!A2457)</f>
        <v>2457</v>
      </c>
      <c r="B2608">
        <v>35806607</v>
      </c>
      <c r="C2608">
        <v>35815152</v>
      </c>
      <c r="D2608">
        <v>29110573</v>
      </c>
      <c r="E2608">
        <v>1</v>
      </c>
      <c r="F2608">
        <v>1</v>
      </c>
      <c r="G2608">
        <v>1</v>
      </c>
      <c r="H2608">
        <v>3</v>
      </c>
      <c r="I2608" t="s">
        <v>1026</v>
      </c>
      <c r="J2608" t="s">
        <v>1027</v>
      </c>
      <c r="K2608" t="s">
        <v>1028</v>
      </c>
      <c r="L2608">
        <v>1348</v>
      </c>
      <c r="N2608">
        <v>1009</v>
      </c>
      <c r="O2608" t="s">
        <v>29</v>
      </c>
      <c r="P2608" t="s">
        <v>29</v>
      </c>
      <c r="Q2608">
        <v>1000</v>
      </c>
      <c r="W2608">
        <v>0</v>
      </c>
      <c r="X2608">
        <v>-1393116995</v>
      </c>
      <c r="Y2608">
        <v>2.9999999999999997E-4</v>
      </c>
      <c r="AA2608">
        <v>66613.5</v>
      </c>
      <c r="AB2608">
        <v>0</v>
      </c>
      <c r="AC2608">
        <v>0</v>
      </c>
      <c r="AD2608">
        <v>0</v>
      </c>
      <c r="AE2608">
        <v>16950</v>
      </c>
      <c r="AF2608">
        <v>0</v>
      </c>
      <c r="AG2608">
        <v>0</v>
      </c>
      <c r="AH2608">
        <v>0</v>
      </c>
      <c r="AI2608">
        <v>3.93</v>
      </c>
      <c r="AJ2608">
        <v>1</v>
      </c>
      <c r="AK2608">
        <v>1</v>
      </c>
      <c r="AL2608">
        <v>1</v>
      </c>
      <c r="AN2608">
        <v>0</v>
      </c>
      <c r="AO2608">
        <v>1</v>
      </c>
      <c r="AP2608">
        <v>0</v>
      </c>
      <c r="AQ2608">
        <v>0</v>
      </c>
      <c r="AR2608">
        <v>0</v>
      </c>
      <c r="AS2608" t="s">
        <v>3</v>
      </c>
      <c r="AT2608">
        <v>2.9999999999999997E-4</v>
      </c>
      <c r="AU2608" t="s">
        <v>3</v>
      </c>
      <c r="AV2608">
        <v>0</v>
      </c>
      <c r="AW2608">
        <v>2</v>
      </c>
      <c r="AX2608">
        <v>35815172</v>
      </c>
      <c r="AY2608">
        <v>1</v>
      </c>
      <c r="AZ2608">
        <v>0</v>
      </c>
      <c r="BA2608">
        <v>2577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0</v>
      </c>
      <c r="BL2608">
        <v>0</v>
      </c>
      <c r="BM2608">
        <v>0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CX2608">
        <f>Y2608*Source!I2457</f>
        <v>2.9999999999999997E-5</v>
      </c>
      <c r="CY2608">
        <f t="shared" si="433"/>
        <v>66613.5</v>
      </c>
      <c r="CZ2608">
        <f t="shared" si="434"/>
        <v>16950</v>
      </c>
      <c r="DA2608">
        <f t="shared" si="435"/>
        <v>3.93</v>
      </c>
      <c r="DB2608">
        <f t="shared" si="428"/>
        <v>5.09</v>
      </c>
      <c r="DC2608">
        <f t="shared" si="429"/>
        <v>0</v>
      </c>
    </row>
    <row r="2609" spans="1:107">
      <c r="A2609">
        <f>ROW(Source!A2457)</f>
        <v>2457</v>
      </c>
      <c r="B2609">
        <v>35806607</v>
      </c>
      <c r="C2609">
        <v>35815152</v>
      </c>
      <c r="D2609">
        <v>29109252</v>
      </c>
      <c r="E2609">
        <v>1</v>
      </c>
      <c r="F2609">
        <v>1</v>
      </c>
      <c r="G2609">
        <v>1</v>
      </c>
      <c r="H2609">
        <v>3</v>
      </c>
      <c r="I2609" t="s">
        <v>1071</v>
      </c>
      <c r="J2609" t="s">
        <v>1072</v>
      </c>
      <c r="K2609" t="s">
        <v>1073</v>
      </c>
      <c r="L2609">
        <v>1348</v>
      </c>
      <c r="N2609">
        <v>1009</v>
      </c>
      <c r="O2609" t="s">
        <v>29</v>
      </c>
      <c r="P2609" t="s">
        <v>29</v>
      </c>
      <c r="Q2609">
        <v>1000</v>
      </c>
      <c r="W2609">
        <v>0</v>
      </c>
      <c r="X2609">
        <v>-1059240030</v>
      </c>
      <c r="Y2609">
        <v>2E-3</v>
      </c>
      <c r="AA2609">
        <v>27576.720000000001</v>
      </c>
      <c r="AB2609">
        <v>0</v>
      </c>
      <c r="AC2609">
        <v>0</v>
      </c>
      <c r="AD2609">
        <v>0</v>
      </c>
      <c r="AE2609">
        <v>1836</v>
      </c>
      <c r="AF2609">
        <v>0</v>
      </c>
      <c r="AG2609">
        <v>0</v>
      </c>
      <c r="AH2609">
        <v>0</v>
      </c>
      <c r="AI2609">
        <v>15.02</v>
      </c>
      <c r="AJ2609">
        <v>1</v>
      </c>
      <c r="AK2609">
        <v>1</v>
      </c>
      <c r="AL2609">
        <v>1</v>
      </c>
      <c r="AN2609">
        <v>0</v>
      </c>
      <c r="AO2609">
        <v>1</v>
      </c>
      <c r="AP2609">
        <v>0</v>
      </c>
      <c r="AQ2609">
        <v>0</v>
      </c>
      <c r="AR2609">
        <v>0</v>
      </c>
      <c r="AS2609" t="s">
        <v>3</v>
      </c>
      <c r="AT2609">
        <v>2E-3</v>
      </c>
      <c r="AU2609" t="s">
        <v>3</v>
      </c>
      <c r="AV2609">
        <v>0</v>
      </c>
      <c r="AW2609">
        <v>2</v>
      </c>
      <c r="AX2609">
        <v>35815173</v>
      </c>
      <c r="AY2609">
        <v>1</v>
      </c>
      <c r="AZ2609">
        <v>0</v>
      </c>
      <c r="BA2609">
        <v>2578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CX2609">
        <f>Y2609*Source!I2457</f>
        <v>2.0000000000000001E-4</v>
      </c>
      <c r="CY2609">
        <f t="shared" si="433"/>
        <v>27576.720000000001</v>
      </c>
      <c r="CZ2609">
        <f t="shared" si="434"/>
        <v>1836</v>
      </c>
      <c r="DA2609">
        <f t="shared" si="435"/>
        <v>15.02</v>
      </c>
      <c r="DB2609">
        <f t="shared" si="428"/>
        <v>3.67</v>
      </c>
      <c r="DC2609">
        <f t="shared" si="429"/>
        <v>0</v>
      </c>
    </row>
    <row r="2610" spans="1:107">
      <c r="A2610">
        <f>ROW(Source!A2457)</f>
        <v>2457</v>
      </c>
      <c r="B2610">
        <v>35806607</v>
      </c>
      <c r="C2610">
        <v>35815152</v>
      </c>
      <c r="D2610">
        <v>29107963</v>
      </c>
      <c r="E2610">
        <v>1</v>
      </c>
      <c r="F2610">
        <v>1</v>
      </c>
      <c r="G2610">
        <v>1</v>
      </c>
      <c r="H2610">
        <v>3</v>
      </c>
      <c r="I2610" t="s">
        <v>1032</v>
      </c>
      <c r="J2610" t="s">
        <v>1033</v>
      </c>
      <c r="K2610" t="s">
        <v>1034</v>
      </c>
      <c r="L2610">
        <v>1346</v>
      </c>
      <c r="N2610">
        <v>1009</v>
      </c>
      <c r="O2610" t="s">
        <v>170</v>
      </c>
      <c r="P2610" t="s">
        <v>170</v>
      </c>
      <c r="Q2610">
        <v>1</v>
      </c>
      <c r="W2610">
        <v>0</v>
      </c>
      <c r="X2610">
        <v>-319904754</v>
      </c>
      <c r="Y2610">
        <v>0.3</v>
      </c>
      <c r="AA2610">
        <v>77.56</v>
      </c>
      <c r="AB2610">
        <v>0</v>
      </c>
      <c r="AC2610">
        <v>0</v>
      </c>
      <c r="AD2610">
        <v>0</v>
      </c>
      <c r="AE2610">
        <v>37.29</v>
      </c>
      <c r="AF2610">
        <v>0</v>
      </c>
      <c r="AG2610">
        <v>0</v>
      </c>
      <c r="AH2610">
        <v>0</v>
      </c>
      <c r="AI2610">
        <v>2.08</v>
      </c>
      <c r="AJ2610">
        <v>1</v>
      </c>
      <c r="AK2610">
        <v>1</v>
      </c>
      <c r="AL2610">
        <v>1</v>
      </c>
      <c r="AN2610">
        <v>0</v>
      </c>
      <c r="AO2610">
        <v>1</v>
      </c>
      <c r="AP2610">
        <v>0</v>
      </c>
      <c r="AQ2610">
        <v>0</v>
      </c>
      <c r="AR2610">
        <v>0</v>
      </c>
      <c r="AS2610" t="s">
        <v>3</v>
      </c>
      <c r="AT2610">
        <v>0.3</v>
      </c>
      <c r="AU2610" t="s">
        <v>3</v>
      </c>
      <c r="AV2610">
        <v>0</v>
      </c>
      <c r="AW2610">
        <v>2</v>
      </c>
      <c r="AX2610">
        <v>35815174</v>
      </c>
      <c r="AY2610">
        <v>1</v>
      </c>
      <c r="AZ2610">
        <v>0</v>
      </c>
      <c r="BA2610">
        <v>2579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0</v>
      </c>
      <c r="BL2610">
        <v>0</v>
      </c>
      <c r="BM2610">
        <v>0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CX2610">
        <f>Y2610*Source!I2457</f>
        <v>0.03</v>
      </c>
      <c r="CY2610">
        <f t="shared" si="433"/>
        <v>77.56</v>
      </c>
      <c r="CZ2610">
        <f t="shared" si="434"/>
        <v>37.29</v>
      </c>
      <c r="DA2610">
        <f t="shared" si="435"/>
        <v>2.08</v>
      </c>
      <c r="DB2610">
        <f t="shared" si="428"/>
        <v>11.19</v>
      </c>
      <c r="DC2610">
        <f t="shared" si="429"/>
        <v>0</v>
      </c>
    </row>
    <row r="2611" spans="1:107">
      <c r="A2611">
        <f>ROW(Source!A2457)</f>
        <v>2457</v>
      </c>
      <c r="B2611">
        <v>35806607</v>
      </c>
      <c r="C2611">
        <v>35815152</v>
      </c>
      <c r="D2611">
        <v>29107847</v>
      </c>
      <c r="E2611">
        <v>1</v>
      </c>
      <c r="F2611">
        <v>1</v>
      </c>
      <c r="G2611">
        <v>1</v>
      </c>
      <c r="H2611">
        <v>3</v>
      </c>
      <c r="I2611" t="s">
        <v>1035</v>
      </c>
      <c r="J2611" t="s">
        <v>1036</v>
      </c>
      <c r="K2611" t="s">
        <v>1037</v>
      </c>
      <c r="L2611">
        <v>1346</v>
      </c>
      <c r="N2611">
        <v>1009</v>
      </c>
      <c r="O2611" t="s">
        <v>170</v>
      </c>
      <c r="P2611" t="s">
        <v>170</v>
      </c>
      <c r="Q2611">
        <v>1</v>
      </c>
      <c r="W2611">
        <v>0</v>
      </c>
      <c r="X2611">
        <v>557101164</v>
      </c>
      <c r="Y2611">
        <v>2</v>
      </c>
      <c r="AA2611">
        <v>43.82</v>
      </c>
      <c r="AB2611">
        <v>0</v>
      </c>
      <c r="AC2611">
        <v>0</v>
      </c>
      <c r="AD2611">
        <v>0</v>
      </c>
      <c r="AE2611">
        <v>9.61</v>
      </c>
      <c r="AF2611">
        <v>0</v>
      </c>
      <c r="AG2611">
        <v>0</v>
      </c>
      <c r="AH2611">
        <v>0</v>
      </c>
      <c r="AI2611">
        <v>4.5599999999999996</v>
      </c>
      <c r="AJ2611">
        <v>1</v>
      </c>
      <c r="AK2611">
        <v>1</v>
      </c>
      <c r="AL2611">
        <v>1</v>
      </c>
      <c r="AN2611">
        <v>0</v>
      </c>
      <c r="AO2611">
        <v>1</v>
      </c>
      <c r="AP2611">
        <v>0</v>
      </c>
      <c r="AQ2611">
        <v>0</v>
      </c>
      <c r="AR2611">
        <v>0</v>
      </c>
      <c r="AS2611" t="s">
        <v>3</v>
      </c>
      <c r="AT2611">
        <v>2</v>
      </c>
      <c r="AU2611" t="s">
        <v>3</v>
      </c>
      <c r="AV2611">
        <v>0</v>
      </c>
      <c r="AW2611">
        <v>2</v>
      </c>
      <c r="AX2611">
        <v>35815175</v>
      </c>
      <c r="AY2611">
        <v>1</v>
      </c>
      <c r="AZ2611">
        <v>0</v>
      </c>
      <c r="BA2611">
        <v>2580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CX2611">
        <f>Y2611*Source!I2457</f>
        <v>0.2</v>
      </c>
      <c r="CY2611">
        <f t="shared" si="433"/>
        <v>43.82</v>
      </c>
      <c r="CZ2611">
        <f t="shared" si="434"/>
        <v>9.61</v>
      </c>
      <c r="DA2611">
        <f t="shared" si="435"/>
        <v>4.5599999999999996</v>
      </c>
      <c r="DB2611">
        <f t="shared" si="428"/>
        <v>19.22</v>
      </c>
      <c r="DC2611">
        <f t="shared" si="429"/>
        <v>0</v>
      </c>
    </row>
    <row r="2612" spans="1:107">
      <c r="A2612">
        <f>ROW(Source!A2457)</f>
        <v>2457</v>
      </c>
      <c r="B2612">
        <v>35806607</v>
      </c>
      <c r="C2612">
        <v>35815152</v>
      </c>
      <c r="D2612">
        <v>29142311</v>
      </c>
      <c r="E2612">
        <v>1</v>
      </c>
      <c r="F2612">
        <v>1</v>
      </c>
      <c r="G2612">
        <v>1</v>
      </c>
      <c r="H2612">
        <v>3</v>
      </c>
      <c r="I2612" t="s">
        <v>513</v>
      </c>
      <c r="J2612" t="s">
        <v>515</v>
      </c>
      <c r="K2612" t="s">
        <v>514</v>
      </c>
      <c r="L2612">
        <v>1035</v>
      </c>
      <c r="N2612">
        <v>1013</v>
      </c>
      <c r="O2612" t="s">
        <v>178</v>
      </c>
      <c r="P2612" t="s">
        <v>178</v>
      </c>
      <c r="Q2612">
        <v>1</v>
      </c>
      <c r="W2612">
        <v>1</v>
      </c>
      <c r="X2612">
        <v>1147847921</v>
      </c>
      <c r="Y2612">
        <v>-10</v>
      </c>
      <c r="AA2612">
        <v>7575.6</v>
      </c>
      <c r="AB2612">
        <v>0</v>
      </c>
      <c r="AC2612">
        <v>0</v>
      </c>
      <c r="AD2612">
        <v>0</v>
      </c>
      <c r="AE2612">
        <v>642</v>
      </c>
      <c r="AF2612">
        <v>0</v>
      </c>
      <c r="AG2612">
        <v>0</v>
      </c>
      <c r="AH2612">
        <v>0</v>
      </c>
      <c r="AI2612">
        <v>11.8</v>
      </c>
      <c r="AJ2612">
        <v>1</v>
      </c>
      <c r="AK2612">
        <v>1</v>
      </c>
      <c r="AL2612">
        <v>1</v>
      </c>
      <c r="AN2612">
        <v>0</v>
      </c>
      <c r="AO2612">
        <v>1</v>
      </c>
      <c r="AP2612">
        <v>0</v>
      </c>
      <c r="AQ2612">
        <v>0</v>
      </c>
      <c r="AR2612">
        <v>0</v>
      </c>
      <c r="AS2612" t="s">
        <v>3</v>
      </c>
      <c r="AT2612">
        <v>-10</v>
      </c>
      <c r="AU2612" t="s">
        <v>3</v>
      </c>
      <c r="AV2612">
        <v>0</v>
      </c>
      <c r="AW2612">
        <v>2</v>
      </c>
      <c r="AX2612">
        <v>35815176</v>
      </c>
      <c r="AY2612">
        <v>1</v>
      </c>
      <c r="AZ2612">
        <v>6144</v>
      </c>
      <c r="BA2612">
        <v>2581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CX2612">
        <f>Y2612*Source!I2457</f>
        <v>-1</v>
      </c>
      <c r="CY2612">
        <f t="shared" si="433"/>
        <v>7575.6</v>
      </c>
      <c r="CZ2612">
        <f t="shared" si="434"/>
        <v>642</v>
      </c>
      <c r="DA2612">
        <f t="shared" si="435"/>
        <v>11.8</v>
      </c>
      <c r="DB2612">
        <f t="shared" si="428"/>
        <v>-6420</v>
      </c>
      <c r="DC2612">
        <f t="shared" si="429"/>
        <v>0</v>
      </c>
    </row>
    <row r="2613" spans="1:107">
      <c r="A2613">
        <f>ROW(Source!A2457)</f>
        <v>2457</v>
      </c>
      <c r="B2613">
        <v>35806607</v>
      </c>
      <c r="C2613">
        <v>35815152</v>
      </c>
      <c r="D2613">
        <v>29142106</v>
      </c>
      <c r="E2613">
        <v>1</v>
      </c>
      <c r="F2613">
        <v>1</v>
      </c>
      <c r="G2613">
        <v>1</v>
      </c>
      <c r="H2613">
        <v>3</v>
      </c>
      <c r="I2613" t="s">
        <v>510</v>
      </c>
      <c r="J2613" t="s">
        <v>512</v>
      </c>
      <c r="K2613" t="s">
        <v>511</v>
      </c>
      <c r="L2613">
        <v>1354</v>
      </c>
      <c r="N2613">
        <v>1010</v>
      </c>
      <c r="O2613" t="s">
        <v>258</v>
      </c>
      <c r="P2613" t="s">
        <v>258</v>
      </c>
      <c r="Q2613">
        <v>1</v>
      </c>
      <c r="W2613">
        <v>0</v>
      </c>
      <c r="X2613">
        <v>-412593624</v>
      </c>
      <c r="Y2613">
        <v>1</v>
      </c>
      <c r="AA2613">
        <v>9629.32</v>
      </c>
      <c r="AB2613">
        <v>0</v>
      </c>
      <c r="AC2613">
        <v>0</v>
      </c>
      <c r="AD2613">
        <v>0</v>
      </c>
      <c r="AE2613">
        <v>3086.32</v>
      </c>
      <c r="AF2613">
        <v>0</v>
      </c>
      <c r="AG2613">
        <v>0</v>
      </c>
      <c r="AH2613">
        <v>0</v>
      </c>
      <c r="AI2613">
        <v>3.12</v>
      </c>
      <c r="AJ2613">
        <v>1</v>
      </c>
      <c r="AK2613">
        <v>1</v>
      </c>
      <c r="AL2613">
        <v>1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 t="s">
        <v>3</v>
      </c>
      <c r="AT2613">
        <v>1</v>
      </c>
      <c r="AU2613" t="s">
        <v>3</v>
      </c>
      <c r="AV2613">
        <v>0</v>
      </c>
      <c r="AW2613">
        <v>1</v>
      </c>
      <c r="AX2613">
        <v>-1</v>
      </c>
      <c r="AY2613">
        <v>0</v>
      </c>
      <c r="AZ2613">
        <v>0</v>
      </c>
      <c r="BA2613" t="s">
        <v>3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CX2613">
        <f>Y2613*Source!I2457</f>
        <v>0.1</v>
      </c>
      <c r="CY2613">
        <f t="shared" si="433"/>
        <v>9629.32</v>
      </c>
      <c r="CZ2613">
        <f t="shared" si="434"/>
        <v>3086.32</v>
      </c>
      <c r="DA2613">
        <f t="shared" si="435"/>
        <v>3.12</v>
      </c>
      <c r="DB2613">
        <f t="shared" si="428"/>
        <v>3086.32</v>
      </c>
      <c r="DC2613">
        <f t="shared" si="429"/>
        <v>0</v>
      </c>
    </row>
    <row r="2614" spans="1:107">
      <c r="A2614">
        <f>ROW(Source!A2457)</f>
        <v>2457</v>
      </c>
      <c r="B2614">
        <v>35806607</v>
      </c>
      <c r="C2614">
        <v>35815152</v>
      </c>
      <c r="D2614">
        <v>29145157</v>
      </c>
      <c r="E2614">
        <v>1</v>
      </c>
      <c r="F2614">
        <v>1</v>
      </c>
      <c r="G2614">
        <v>1</v>
      </c>
      <c r="H2614">
        <v>3</v>
      </c>
      <c r="I2614" t="s">
        <v>1074</v>
      </c>
      <c r="J2614" t="s">
        <v>1075</v>
      </c>
      <c r="K2614" t="s">
        <v>1076</v>
      </c>
      <c r="L2614">
        <v>1339</v>
      </c>
      <c r="N2614">
        <v>1007</v>
      </c>
      <c r="O2614" t="s">
        <v>638</v>
      </c>
      <c r="P2614" t="s">
        <v>638</v>
      </c>
      <c r="Q2614">
        <v>1</v>
      </c>
      <c r="W2614">
        <v>0</v>
      </c>
      <c r="X2614">
        <v>54517115</v>
      </c>
      <c r="Y2614">
        <v>0.05</v>
      </c>
      <c r="AA2614">
        <v>3233.16</v>
      </c>
      <c r="AB2614">
        <v>0</v>
      </c>
      <c r="AC2614">
        <v>0</v>
      </c>
      <c r="AD2614">
        <v>0</v>
      </c>
      <c r="AE2614">
        <v>519.79999999999995</v>
      </c>
      <c r="AF2614">
        <v>0</v>
      </c>
      <c r="AG2614">
        <v>0</v>
      </c>
      <c r="AH2614">
        <v>0</v>
      </c>
      <c r="AI2614">
        <v>6.22</v>
      </c>
      <c r="AJ2614">
        <v>1</v>
      </c>
      <c r="AK2614">
        <v>1</v>
      </c>
      <c r="AL2614">
        <v>1</v>
      </c>
      <c r="AN2614">
        <v>0</v>
      </c>
      <c r="AO2614">
        <v>1</v>
      </c>
      <c r="AP2614">
        <v>0</v>
      </c>
      <c r="AQ2614">
        <v>0</v>
      </c>
      <c r="AR2614">
        <v>0</v>
      </c>
      <c r="AS2614" t="s">
        <v>3</v>
      </c>
      <c r="AT2614">
        <v>0.05</v>
      </c>
      <c r="AU2614" t="s">
        <v>3</v>
      </c>
      <c r="AV2614">
        <v>0</v>
      </c>
      <c r="AW2614">
        <v>2</v>
      </c>
      <c r="AX2614">
        <v>35815177</v>
      </c>
      <c r="AY2614">
        <v>1</v>
      </c>
      <c r="AZ2614">
        <v>0</v>
      </c>
      <c r="BA2614">
        <v>2582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0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CX2614">
        <f>Y2614*Source!I2457</f>
        <v>5.000000000000001E-3</v>
      </c>
      <c r="CY2614">
        <f t="shared" si="433"/>
        <v>3233.16</v>
      </c>
      <c r="CZ2614">
        <f t="shared" si="434"/>
        <v>519.79999999999995</v>
      </c>
      <c r="DA2614">
        <f t="shared" si="435"/>
        <v>6.22</v>
      </c>
      <c r="DB2614">
        <f t="shared" si="428"/>
        <v>25.99</v>
      </c>
      <c r="DC2614">
        <f t="shared" si="429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R2582"/>
  <sheetViews>
    <sheetView workbookViewId="0"/>
  </sheetViews>
  <sheetFormatPr defaultColWidth="9.140625" defaultRowHeight="12.75"/>
  <cols>
    <col min="1" max="256" width="9.140625" customWidth="1"/>
  </cols>
  <sheetData>
    <row r="1" spans="1:44">
      <c r="A1">
        <f>ROW(Source!A32)</f>
        <v>32</v>
      </c>
      <c r="B1">
        <v>36171922</v>
      </c>
      <c r="C1">
        <v>35809630</v>
      </c>
      <c r="D1">
        <v>18406804</v>
      </c>
      <c r="E1">
        <v>1</v>
      </c>
      <c r="F1">
        <v>1</v>
      </c>
      <c r="G1">
        <v>1</v>
      </c>
      <c r="H1">
        <v>1</v>
      </c>
      <c r="I1" t="s">
        <v>581</v>
      </c>
      <c r="J1" t="s">
        <v>3</v>
      </c>
      <c r="K1" t="s">
        <v>582</v>
      </c>
      <c r="L1">
        <v>1369</v>
      </c>
      <c r="N1">
        <v>1013</v>
      </c>
      <c r="O1" t="s">
        <v>583</v>
      </c>
      <c r="P1" t="s">
        <v>583</v>
      </c>
      <c r="Q1">
        <v>1</v>
      </c>
      <c r="X1">
        <v>7.67</v>
      </c>
      <c r="Y1">
        <v>0</v>
      </c>
      <c r="Z1">
        <v>0</v>
      </c>
      <c r="AA1">
        <v>0</v>
      </c>
      <c r="AB1">
        <v>254.67</v>
      </c>
      <c r="AC1">
        <v>0</v>
      </c>
      <c r="AD1">
        <v>1</v>
      </c>
      <c r="AE1">
        <v>1</v>
      </c>
      <c r="AF1" t="s">
        <v>3</v>
      </c>
      <c r="AG1">
        <v>7.67</v>
      </c>
      <c r="AH1">
        <v>2</v>
      </c>
      <c r="AI1">
        <v>36171922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>
      <c r="A2">
        <f>ROW(Source!A32)</f>
        <v>32</v>
      </c>
      <c r="B2">
        <v>36171923</v>
      </c>
      <c r="C2">
        <v>35809630</v>
      </c>
      <c r="D2">
        <v>29164349</v>
      </c>
      <c r="E2">
        <v>1</v>
      </c>
      <c r="F2">
        <v>1</v>
      </c>
      <c r="G2">
        <v>1</v>
      </c>
      <c r="H2">
        <v>3</v>
      </c>
      <c r="I2" t="s">
        <v>27</v>
      </c>
      <c r="J2" t="s">
        <v>30</v>
      </c>
      <c r="K2" t="s">
        <v>28</v>
      </c>
      <c r="L2">
        <v>1348</v>
      </c>
      <c r="N2">
        <v>1009</v>
      </c>
      <c r="O2" t="s">
        <v>29</v>
      </c>
      <c r="P2" t="s">
        <v>29</v>
      </c>
      <c r="Q2">
        <v>1000</v>
      </c>
      <c r="X2">
        <v>0.7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3</v>
      </c>
      <c r="AG2">
        <v>0.7</v>
      </c>
      <c r="AH2">
        <v>2</v>
      </c>
      <c r="AI2">
        <v>36171923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>
      <c r="A3">
        <f>ROW(Source!A34)</f>
        <v>34</v>
      </c>
      <c r="B3">
        <v>36315450</v>
      </c>
      <c r="C3">
        <v>36315449</v>
      </c>
      <c r="D3">
        <v>18406804</v>
      </c>
      <c r="E3">
        <v>1</v>
      </c>
      <c r="F3">
        <v>1</v>
      </c>
      <c r="G3">
        <v>1</v>
      </c>
      <c r="H3">
        <v>1</v>
      </c>
      <c r="I3" t="s">
        <v>581</v>
      </c>
      <c r="J3" t="s">
        <v>3</v>
      </c>
      <c r="K3" t="s">
        <v>582</v>
      </c>
      <c r="L3">
        <v>1369</v>
      </c>
      <c r="N3">
        <v>1013</v>
      </c>
      <c r="O3" t="s">
        <v>583</v>
      </c>
      <c r="P3" t="s">
        <v>583</v>
      </c>
      <c r="Q3">
        <v>1</v>
      </c>
      <c r="X3">
        <v>30.53</v>
      </c>
      <c r="Y3">
        <v>0</v>
      </c>
      <c r="Z3">
        <v>0</v>
      </c>
      <c r="AA3">
        <v>0</v>
      </c>
      <c r="AB3">
        <v>254.67</v>
      </c>
      <c r="AC3">
        <v>0</v>
      </c>
      <c r="AD3">
        <v>1</v>
      </c>
      <c r="AE3">
        <v>1</v>
      </c>
      <c r="AF3" t="s">
        <v>3</v>
      </c>
      <c r="AG3">
        <v>30.53</v>
      </c>
      <c r="AH3">
        <v>2</v>
      </c>
      <c r="AI3">
        <v>36315450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>
      <c r="A4">
        <f>ROW(Source!A34)</f>
        <v>34</v>
      </c>
      <c r="B4">
        <v>36315451</v>
      </c>
      <c r="C4">
        <v>36315449</v>
      </c>
      <c r="D4">
        <v>121548</v>
      </c>
      <c r="E4">
        <v>1</v>
      </c>
      <c r="F4">
        <v>1</v>
      </c>
      <c r="G4">
        <v>1</v>
      </c>
      <c r="H4">
        <v>1</v>
      </c>
      <c r="I4" t="s">
        <v>34</v>
      </c>
      <c r="J4" t="s">
        <v>3</v>
      </c>
      <c r="K4" t="s">
        <v>584</v>
      </c>
      <c r="L4">
        <v>608254</v>
      </c>
      <c r="N4">
        <v>1013</v>
      </c>
      <c r="O4" t="s">
        <v>585</v>
      </c>
      <c r="P4" t="s">
        <v>585</v>
      </c>
      <c r="Q4">
        <v>1</v>
      </c>
      <c r="X4">
        <v>3.65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</v>
      </c>
      <c r="AG4">
        <v>3.65</v>
      </c>
      <c r="AH4">
        <v>2</v>
      </c>
      <c r="AI4">
        <v>36315451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>
      <c r="A5">
        <f>ROW(Source!A34)</f>
        <v>34</v>
      </c>
      <c r="B5">
        <v>36315452</v>
      </c>
      <c r="C5">
        <v>36315449</v>
      </c>
      <c r="D5">
        <v>29172556</v>
      </c>
      <c r="E5">
        <v>1</v>
      </c>
      <c r="F5">
        <v>1</v>
      </c>
      <c r="G5">
        <v>1</v>
      </c>
      <c r="H5">
        <v>2</v>
      </c>
      <c r="I5" t="s">
        <v>586</v>
      </c>
      <c r="J5" t="s">
        <v>587</v>
      </c>
      <c r="K5" t="s">
        <v>588</v>
      </c>
      <c r="L5">
        <v>1368</v>
      </c>
      <c r="N5">
        <v>1011</v>
      </c>
      <c r="O5" t="s">
        <v>589</v>
      </c>
      <c r="P5" t="s">
        <v>589</v>
      </c>
      <c r="Q5">
        <v>1</v>
      </c>
      <c r="X5">
        <v>3.65</v>
      </c>
      <c r="Y5">
        <v>0</v>
      </c>
      <c r="Z5">
        <v>31.26</v>
      </c>
      <c r="AA5">
        <v>13.5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3.65</v>
      </c>
      <c r="AH5">
        <v>2</v>
      </c>
      <c r="AI5">
        <v>36315452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>
      <c r="A6">
        <f>ROW(Source!A35)</f>
        <v>35</v>
      </c>
      <c r="B6">
        <v>36171925</v>
      </c>
      <c r="C6">
        <v>35809636</v>
      </c>
      <c r="D6">
        <v>18406804</v>
      </c>
      <c r="E6">
        <v>1</v>
      </c>
      <c r="F6">
        <v>1</v>
      </c>
      <c r="G6">
        <v>1</v>
      </c>
      <c r="H6">
        <v>1</v>
      </c>
      <c r="I6" t="s">
        <v>581</v>
      </c>
      <c r="J6" t="s">
        <v>3</v>
      </c>
      <c r="K6" t="s">
        <v>582</v>
      </c>
      <c r="L6">
        <v>1369</v>
      </c>
      <c r="N6">
        <v>1013</v>
      </c>
      <c r="O6" t="s">
        <v>583</v>
      </c>
      <c r="P6" t="s">
        <v>583</v>
      </c>
      <c r="Q6">
        <v>1</v>
      </c>
      <c r="X6">
        <v>11.39</v>
      </c>
      <c r="Y6">
        <v>0</v>
      </c>
      <c r="Z6">
        <v>0</v>
      </c>
      <c r="AA6">
        <v>0</v>
      </c>
      <c r="AB6">
        <v>254.67</v>
      </c>
      <c r="AC6">
        <v>0</v>
      </c>
      <c r="AD6">
        <v>1</v>
      </c>
      <c r="AE6">
        <v>1</v>
      </c>
      <c r="AF6" t="s">
        <v>3</v>
      </c>
      <c r="AG6">
        <v>11.39</v>
      </c>
      <c r="AH6">
        <v>2</v>
      </c>
      <c r="AI6">
        <v>36171925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>
      <c r="A7">
        <f>ROW(Source!A35)</f>
        <v>35</v>
      </c>
      <c r="B7">
        <v>36171926</v>
      </c>
      <c r="C7">
        <v>35809636</v>
      </c>
      <c r="D7">
        <v>121548</v>
      </c>
      <c r="E7">
        <v>1</v>
      </c>
      <c r="F7">
        <v>1</v>
      </c>
      <c r="G7">
        <v>1</v>
      </c>
      <c r="H7">
        <v>1</v>
      </c>
      <c r="I7" t="s">
        <v>34</v>
      </c>
      <c r="J7" t="s">
        <v>3</v>
      </c>
      <c r="K7" t="s">
        <v>584</v>
      </c>
      <c r="L7">
        <v>608254</v>
      </c>
      <c r="N7">
        <v>1013</v>
      </c>
      <c r="O7" t="s">
        <v>585</v>
      </c>
      <c r="P7" t="s">
        <v>585</v>
      </c>
      <c r="Q7">
        <v>1</v>
      </c>
      <c r="X7">
        <v>0.13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2</v>
      </c>
      <c r="AF7" t="s">
        <v>3</v>
      </c>
      <c r="AG7">
        <v>0.13</v>
      </c>
      <c r="AH7">
        <v>2</v>
      </c>
      <c r="AI7">
        <v>36171926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>
      <c r="A8">
        <f>ROW(Source!A35)</f>
        <v>35</v>
      </c>
      <c r="B8">
        <v>36171927</v>
      </c>
      <c r="C8">
        <v>35809636</v>
      </c>
      <c r="D8">
        <v>29172556</v>
      </c>
      <c r="E8">
        <v>1</v>
      </c>
      <c r="F8">
        <v>1</v>
      </c>
      <c r="G8">
        <v>1</v>
      </c>
      <c r="H8">
        <v>2</v>
      </c>
      <c r="I8" t="s">
        <v>586</v>
      </c>
      <c r="J8" t="s">
        <v>590</v>
      </c>
      <c r="K8" t="s">
        <v>588</v>
      </c>
      <c r="L8">
        <v>1368</v>
      </c>
      <c r="N8">
        <v>1011</v>
      </c>
      <c r="O8" t="s">
        <v>589</v>
      </c>
      <c r="P8" t="s">
        <v>589</v>
      </c>
      <c r="Q8">
        <v>1</v>
      </c>
      <c r="X8">
        <v>0.13</v>
      </c>
      <c r="Y8">
        <v>0</v>
      </c>
      <c r="Z8">
        <v>31.26</v>
      </c>
      <c r="AA8">
        <v>13.5</v>
      </c>
      <c r="AB8">
        <v>0</v>
      </c>
      <c r="AC8">
        <v>0</v>
      </c>
      <c r="AD8">
        <v>1</v>
      </c>
      <c r="AE8">
        <v>0</v>
      </c>
      <c r="AF8" t="s">
        <v>3</v>
      </c>
      <c r="AG8">
        <v>0.13</v>
      </c>
      <c r="AH8">
        <v>2</v>
      </c>
      <c r="AI8">
        <v>36171927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>
      <c r="A9">
        <f>ROW(Source!A35)</f>
        <v>35</v>
      </c>
      <c r="B9">
        <v>36171928</v>
      </c>
      <c r="C9">
        <v>35809636</v>
      </c>
      <c r="D9">
        <v>29164349</v>
      </c>
      <c r="E9">
        <v>1</v>
      </c>
      <c r="F9">
        <v>1</v>
      </c>
      <c r="G9">
        <v>1</v>
      </c>
      <c r="H9">
        <v>3</v>
      </c>
      <c r="I9" t="s">
        <v>27</v>
      </c>
      <c r="J9" t="s">
        <v>30</v>
      </c>
      <c r="K9" t="s">
        <v>28</v>
      </c>
      <c r="L9">
        <v>1348</v>
      </c>
      <c r="N9">
        <v>1009</v>
      </c>
      <c r="O9" t="s">
        <v>29</v>
      </c>
      <c r="P9" t="s">
        <v>29</v>
      </c>
      <c r="Q9">
        <v>1000</v>
      </c>
      <c r="X9">
        <v>0.47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 t="s">
        <v>3</v>
      </c>
      <c r="AG9">
        <v>0.47</v>
      </c>
      <c r="AH9">
        <v>2</v>
      </c>
      <c r="AI9">
        <v>36171928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>
      <c r="A10">
        <f>ROW(Source!A37)</f>
        <v>37</v>
      </c>
      <c r="B10">
        <v>35809652</v>
      </c>
      <c r="C10">
        <v>35809646</v>
      </c>
      <c r="D10">
        <v>18408066</v>
      </c>
      <c r="E10">
        <v>1</v>
      </c>
      <c r="F10">
        <v>1</v>
      </c>
      <c r="G10">
        <v>1</v>
      </c>
      <c r="H10">
        <v>1</v>
      </c>
      <c r="I10" t="s">
        <v>591</v>
      </c>
      <c r="J10" t="s">
        <v>3</v>
      </c>
      <c r="K10" t="s">
        <v>592</v>
      </c>
      <c r="L10">
        <v>1369</v>
      </c>
      <c r="N10">
        <v>1013</v>
      </c>
      <c r="O10" t="s">
        <v>583</v>
      </c>
      <c r="P10" t="s">
        <v>583</v>
      </c>
      <c r="Q10">
        <v>1</v>
      </c>
      <c r="X10">
        <v>179.3</v>
      </c>
      <c r="Y10">
        <v>0</v>
      </c>
      <c r="Z10">
        <v>0</v>
      </c>
      <c r="AA10">
        <v>0</v>
      </c>
      <c r="AB10">
        <v>256.16000000000003</v>
      </c>
      <c r="AC10">
        <v>0</v>
      </c>
      <c r="AD10">
        <v>1</v>
      </c>
      <c r="AE10">
        <v>1</v>
      </c>
      <c r="AF10" t="s">
        <v>3</v>
      </c>
      <c r="AG10">
        <v>179.3</v>
      </c>
      <c r="AH10">
        <v>2</v>
      </c>
      <c r="AI10">
        <v>35809647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>
      <c r="A11">
        <f>ROW(Source!A37)</f>
        <v>37</v>
      </c>
      <c r="B11">
        <v>35809653</v>
      </c>
      <c r="C11">
        <v>35809646</v>
      </c>
      <c r="D11">
        <v>121548</v>
      </c>
      <c r="E11">
        <v>1</v>
      </c>
      <c r="F11">
        <v>1</v>
      </c>
      <c r="G11">
        <v>1</v>
      </c>
      <c r="H11">
        <v>1</v>
      </c>
      <c r="I11" t="s">
        <v>34</v>
      </c>
      <c r="J11" t="s">
        <v>3</v>
      </c>
      <c r="K11" t="s">
        <v>584</v>
      </c>
      <c r="L11">
        <v>608254</v>
      </c>
      <c r="N11">
        <v>1013</v>
      </c>
      <c r="O11" t="s">
        <v>585</v>
      </c>
      <c r="P11" t="s">
        <v>585</v>
      </c>
      <c r="Q11">
        <v>1</v>
      </c>
      <c r="X11">
        <v>3.97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</v>
      </c>
      <c r="AE11">
        <v>2</v>
      </c>
      <c r="AF11" t="s">
        <v>3</v>
      </c>
      <c r="AG11">
        <v>3.97</v>
      </c>
      <c r="AH11">
        <v>2</v>
      </c>
      <c r="AI11">
        <v>35809648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>
      <c r="A12">
        <f>ROW(Source!A37)</f>
        <v>37</v>
      </c>
      <c r="B12">
        <v>35809654</v>
      </c>
      <c r="C12">
        <v>35809646</v>
      </c>
      <c r="D12">
        <v>29172710</v>
      </c>
      <c r="E12">
        <v>1</v>
      </c>
      <c r="F12">
        <v>1</v>
      </c>
      <c r="G12">
        <v>1</v>
      </c>
      <c r="H12">
        <v>2</v>
      </c>
      <c r="I12" t="s">
        <v>593</v>
      </c>
      <c r="J12" t="s">
        <v>594</v>
      </c>
      <c r="K12" t="s">
        <v>595</v>
      </c>
      <c r="L12">
        <v>1368</v>
      </c>
      <c r="N12">
        <v>1011</v>
      </c>
      <c r="O12" t="s">
        <v>589</v>
      </c>
      <c r="P12" t="s">
        <v>589</v>
      </c>
      <c r="Q12">
        <v>1</v>
      </c>
      <c r="X12">
        <v>3.97</v>
      </c>
      <c r="Y12">
        <v>0</v>
      </c>
      <c r="Z12">
        <v>46.56</v>
      </c>
      <c r="AA12">
        <v>10.06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3.97</v>
      </c>
      <c r="AH12">
        <v>2</v>
      </c>
      <c r="AI12">
        <v>35809649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>
      <c r="A13">
        <f>ROW(Source!A37)</f>
        <v>37</v>
      </c>
      <c r="B13">
        <v>35809655</v>
      </c>
      <c r="C13">
        <v>35809646</v>
      </c>
      <c r="D13">
        <v>29174533</v>
      </c>
      <c r="E13">
        <v>1</v>
      </c>
      <c r="F13">
        <v>1</v>
      </c>
      <c r="G13">
        <v>1</v>
      </c>
      <c r="H13">
        <v>2</v>
      </c>
      <c r="I13" t="s">
        <v>596</v>
      </c>
      <c r="J13" t="s">
        <v>597</v>
      </c>
      <c r="K13" t="s">
        <v>598</v>
      </c>
      <c r="L13">
        <v>1368</v>
      </c>
      <c r="N13">
        <v>1011</v>
      </c>
      <c r="O13" t="s">
        <v>589</v>
      </c>
      <c r="P13" t="s">
        <v>589</v>
      </c>
      <c r="Q13">
        <v>1</v>
      </c>
      <c r="X13">
        <v>7.93</v>
      </c>
      <c r="Y13">
        <v>0</v>
      </c>
      <c r="Z13">
        <v>1.53</v>
      </c>
      <c r="AA13">
        <v>0</v>
      </c>
      <c r="AB13">
        <v>0</v>
      </c>
      <c r="AC13">
        <v>0</v>
      </c>
      <c r="AD13">
        <v>1</v>
      </c>
      <c r="AE13">
        <v>0</v>
      </c>
      <c r="AF13" t="s">
        <v>3</v>
      </c>
      <c r="AG13">
        <v>7.93</v>
      </c>
      <c r="AH13">
        <v>2</v>
      </c>
      <c r="AI13">
        <v>35809650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>
      <c r="A14">
        <f>ROW(Source!A37)</f>
        <v>37</v>
      </c>
      <c r="B14">
        <v>35809656</v>
      </c>
      <c r="C14">
        <v>35809646</v>
      </c>
      <c r="D14">
        <v>29164349</v>
      </c>
      <c r="E14">
        <v>1</v>
      </c>
      <c r="F14">
        <v>1</v>
      </c>
      <c r="G14">
        <v>1</v>
      </c>
      <c r="H14">
        <v>3</v>
      </c>
      <c r="I14" t="s">
        <v>27</v>
      </c>
      <c r="J14" t="s">
        <v>30</v>
      </c>
      <c r="K14" t="s">
        <v>28</v>
      </c>
      <c r="L14">
        <v>1348</v>
      </c>
      <c r="N14">
        <v>1009</v>
      </c>
      <c r="O14" t="s">
        <v>29</v>
      </c>
      <c r="P14" t="s">
        <v>29</v>
      </c>
      <c r="Q14">
        <v>1000</v>
      </c>
      <c r="X14">
        <v>10.5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3</v>
      </c>
      <c r="AG14">
        <v>10.5</v>
      </c>
      <c r="AH14">
        <v>2</v>
      </c>
      <c r="AI14">
        <v>35809651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>
      <c r="A15">
        <f>ROW(Source!A39)</f>
        <v>39</v>
      </c>
      <c r="B15">
        <v>35809661</v>
      </c>
      <c r="C15">
        <v>35809658</v>
      </c>
      <c r="D15">
        <v>18406804</v>
      </c>
      <c r="E15">
        <v>1</v>
      </c>
      <c r="F15">
        <v>1</v>
      </c>
      <c r="G15">
        <v>1</v>
      </c>
      <c r="H15">
        <v>1</v>
      </c>
      <c r="I15" t="s">
        <v>581</v>
      </c>
      <c r="J15" t="s">
        <v>3</v>
      </c>
      <c r="K15" t="s">
        <v>582</v>
      </c>
      <c r="L15">
        <v>1369</v>
      </c>
      <c r="N15">
        <v>1013</v>
      </c>
      <c r="O15" t="s">
        <v>583</v>
      </c>
      <c r="P15" t="s">
        <v>583</v>
      </c>
      <c r="Q15">
        <v>1</v>
      </c>
      <c r="X15">
        <v>3.77</v>
      </c>
      <c r="Y15">
        <v>0</v>
      </c>
      <c r="Z15">
        <v>0</v>
      </c>
      <c r="AA15">
        <v>0</v>
      </c>
      <c r="AB15">
        <v>7.8</v>
      </c>
      <c r="AC15">
        <v>0</v>
      </c>
      <c r="AD15">
        <v>1</v>
      </c>
      <c r="AE15">
        <v>1</v>
      </c>
      <c r="AF15" t="s">
        <v>3</v>
      </c>
      <c r="AG15">
        <v>3.77</v>
      </c>
      <c r="AH15">
        <v>2</v>
      </c>
      <c r="AI15">
        <v>35809659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>
      <c r="A16">
        <f>ROW(Source!A39)</f>
        <v>39</v>
      </c>
      <c r="B16">
        <v>35809662</v>
      </c>
      <c r="C16">
        <v>35809658</v>
      </c>
      <c r="D16">
        <v>29164349</v>
      </c>
      <c r="E16">
        <v>1</v>
      </c>
      <c r="F16">
        <v>1</v>
      </c>
      <c r="G16">
        <v>1</v>
      </c>
      <c r="H16">
        <v>3</v>
      </c>
      <c r="I16" t="s">
        <v>27</v>
      </c>
      <c r="J16" t="s">
        <v>30</v>
      </c>
      <c r="K16" t="s">
        <v>28</v>
      </c>
      <c r="L16">
        <v>1348</v>
      </c>
      <c r="N16">
        <v>1009</v>
      </c>
      <c r="O16" t="s">
        <v>29</v>
      </c>
      <c r="P16" t="s">
        <v>29</v>
      </c>
      <c r="Q16">
        <v>1000</v>
      </c>
      <c r="X16">
        <v>0.11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3</v>
      </c>
      <c r="AG16">
        <v>0.11</v>
      </c>
      <c r="AH16">
        <v>2</v>
      </c>
      <c r="AI16">
        <v>35809660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>
      <c r="A17">
        <f>ROW(Source!A41)</f>
        <v>41</v>
      </c>
      <c r="B17">
        <v>35809666</v>
      </c>
      <c r="C17">
        <v>35809664</v>
      </c>
      <c r="D17">
        <v>18406804</v>
      </c>
      <c r="E17">
        <v>1</v>
      </c>
      <c r="F17">
        <v>1</v>
      </c>
      <c r="G17">
        <v>1</v>
      </c>
      <c r="H17">
        <v>1</v>
      </c>
      <c r="I17" t="s">
        <v>581</v>
      </c>
      <c r="J17" t="s">
        <v>3</v>
      </c>
      <c r="K17" t="s">
        <v>582</v>
      </c>
      <c r="L17">
        <v>1369</v>
      </c>
      <c r="N17">
        <v>1013</v>
      </c>
      <c r="O17" t="s">
        <v>583</v>
      </c>
      <c r="P17" t="s">
        <v>583</v>
      </c>
      <c r="Q17">
        <v>1</v>
      </c>
      <c r="X17">
        <v>5.84</v>
      </c>
      <c r="Y17">
        <v>0</v>
      </c>
      <c r="Z17">
        <v>0</v>
      </c>
      <c r="AA17">
        <v>0</v>
      </c>
      <c r="AB17">
        <v>7.8</v>
      </c>
      <c r="AC17">
        <v>0</v>
      </c>
      <c r="AD17">
        <v>1</v>
      </c>
      <c r="AE17">
        <v>1</v>
      </c>
      <c r="AF17" t="s">
        <v>3</v>
      </c>
      <c r="AG17">
        <v>5.84</v>
      </c>
      <c r="AH17">
        <v>2</v>
      </c>
      <c r="AI17">
        <v>35809665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>
      <c r="A18">
        <f>ROW(Source!A42)</f>
        <v>42</v>
      </c>
      <c r="B18">
        <v>35809671</v>
      </c>
      <c r="C18">
        <v>35809667</v>
      </c>
      <c r="D18">
        <v>18406804</v>
      </c>
      <c r="E18">
        <v>1</v>
      </c>
      <c r="F18">
        <v>1</v>
      </c>
      <c r="G18">
        <v>1</v>
      </c>
      <c r="H18">
        <v>1</v>
      </c>
      <c r="I18" t="s">
        <v>581</v>
      </c>
      <c r="J18" t="s">
        <v>3</v>
      </c>
      <c r="K18" t="s">
        <v>582</v>
      </c>
      <c r="L18">
        <v>1369</v>
      </c>
      <c r="N18">
        <v>1013</v>
      </c>
      <c r="O18" t="s">
        <v>583</v>
      </c>
      <c r="P18" t="s">
        <v>583</v>
      </c>
      <c r="Q18">
        <v>1</v>
      </c>
      <c r="X18">
        <v>9.64</v>
      </c>
      <c r="Y18">
        <v>0</v>
      </c>
      <c r="Z18">
        <v>0</v>
      </c>
      <c r="AA18">
        <v>0</v>
      </c>
      <c r="AB18">
        <v>249.14</v>
      </c>
      <c r="AC18">
        <v>0</v>
      </c>
      <c r="AD18">
        <v>1</v>
      </c>
      <c r="AE18">
        <v>1</v>
      </c>
      <c r="AF18" t="s">
        <v>3</v>
      </c>
      <c r="AG18">
        <v>9.64</v>
      </c>
      <c r="AH18">
        <v>2</v>
      </c>
      <c r="AI18">
        <v>35809668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>
      <c r="A19">
        <f>ROW(Source!A42)</f>
        <v>42</v>
      </c>
      <c r="B19">
        <v>35809672</v>
      </c>
      <c r="C19">
        <v>35809667</v>
      </c>
      <c r="D19">
        <v>121548</v>
      </c>
      <c r="E19">
        <v>1</v>
      </c>
      <c r="F19">
        <v>1</v>
      </c>
      <c r="G19">
        <v>1</v>
      </c>
      <c r="H19">
        <v>1</v>
      </c>
      <c r="I19" t="s">
        <v>34</v>
      </c>
      <c r="J19" t="s">
        <v>3</v>
      </c>
      <c r="K19" t="s">
        <v>584</v>
      </c>
      <c r="L19">
        <v>608254</v>
      </c>
      <c r="N19">
        <v>1013</v>
      </c>
      <c r="O19" t="s">
        <v>585</v>
      </c>
      <c r="P19" t="s">
        <v>585</v>
      </c>
      <c r="Q19">
        <v>1</v>
      </c>
      <c r="X19">
        <v>0.01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</v>
      </c>
      <c r="AE19">
        <v>2</v>
      </c>
      <c r="AF19" t="s">
        <v>3</v>
      </c>
      <c r="AG19">
        <v>0.01</v>
      </c>
      <c r="AH19">
        <v>2</v>
      </c>
      <c r="AI19">
        <v>35809669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>
      <c r="A20">
        <f>ROW(Source!A42)</f>
        <v>42</v>
      </c>
      <c r="B20">
        <v>35809673</v>
      </c>
      <c r="C20">
        <v>35809667</v>
      </c>
      <c r="D20">
        <v>29172556</v>
      </c>
      <c r="E20">
        <v>1</v>
      </c>
      <c r="F20">
        <v>1</v>
      </c>
      <c r="G20">
        <v>1</v>
      </c>
      <c r="H20">
        <v>2</v>
      </c>
      <c r="I20" t="s">
        <v>586</v>
      </c>
      <c r="J20" t="s">
        <v>590</v>
      </c>
      <c r="K20" t="s">
        <v>588</v>
      </c>
      <c r="L20">
        <v>1368</v>
      </c>
      <c r="N20">
        <v>1011</v>
      </c>
      <c r="O20" t="s">
        <v>589</v>
      </c>
      <c r="P20" t="s">
        <v>589</v>
      </c>
      <c r="Q20">
        <v>1</v>
      </c>
      <c r="X20">
        <v>0.01</v>
      </c>
      <c r="Y20">
        <v>0</v>
      </c>
      <c r="Z20">
        <v>31.26</v>
      </c>
      <c r="AA20">
        <v>13.5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0.01</v>
      </c>
      <c r="AH20">
        <v>2</v>
      </c>
      <c r="AI20">
        <v>35809670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>
      <c r="A21">
        <f>ROW(Source!A43)</f>
        <v>43</v>
      </c>
      <c r="B21">
        <v>35809678</v>
      </c>
      <c r="C21">
        <v>35809674</v>
      </c>
      <c r="D21">
        <v>18408066</v>
      </c>
      <c r="E21">
        <v>1</v>
      </c>
      <c r="F21">
        <v>1</v>
      </c>
      <c r="G21">
        <v>1</v>
      </c>
      <c r="H21">
        <v>1</v>
      </c>
      <c r="I21" t="s">
        <v>591</v>
      </c>
      <c r="J21" t="s">
        <v>3</v>
      </c>
      <c r="K21" t="s">
        <v>592</v>
      </c>
      <c r="L21">
        <v>1369</v>
      </c>
      <c r="N21">
        <v>1013</v>
      </c>
      <c r="O21" t="s">
        <v>583</v>
      </c>
      <c r="P21" t="s">
        <v>583</v>
      </c>
      <c r="Q21">
        <v>1</v>
      </c>
      <c r="X21">
        <v>17.89</v>
      </c>
      <c r="Y21">
        <v>0</v>
      </c>
      <c r="Z21">
        <v>0</v>
      </c>
      <c r="AA21">
        <v>0</v>
      </c>
      <c r="AB21">
        <v>256.16000000000003</v>
      </c>
      <c r="AC21">
        <v>0</v>
      </c>
      <c r="AD21">
        <v>1</v>
      </c>
      <c r="AE21">
        <v>1</v>
      </c>
      <c r="AF21" t="s">
        <v>3</v>
      </c>
      <c r="AG21">
        <v>17.89</v>
      </c>
      <c r="AH21">
        <v>2</v>
      </c>
      <c r="AI21">
        <v>35809675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>
      <c r="A22">
        <f>ROW(Source!A43)</f>
        <v>43</v>
      </c>
      <c r="B22">
        <v>35809679</v>
      </c>
      <c r="C22">
        <v>35809674</v>
      </c>
      <c r="D22">
        <v>121548</v>
      </c>
      <c r="E22">
        <v>1</v>
      </c>
      <c r="F22">
        <v>1</v>
      </c>
      <c r="G22">
        <v>1</v>
      </c>
      <c r="H22">
        <v>1</v>
      </c>
      <c r="I22" t="s">
        <v>34</v>
      </c>
      <c r="J22" t="s">
        <v>3</v>
      </c>
      <c r="K22" t="s">
        <v>584</v>
      </c>
      <c r="L22">
        <v>608254</v>
      </c>
      <c r="N22">
        <v>1013</v>
      </c>
      <c r="O22" t="s">
        <v>585</v>
      </c>
      <c r="P22" t="s">
        <v>585</v>
      </c>
      <c r="Q22">
        <v>1</v>
      </c>
      <c r="X22">
        <v>0.08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2</v>
      </c>
      <c r="AF22" t="s">
        <v>3</v>
      </c>
      <c r="AG22">
        <v>0.08</v>
      </c>
      <c r="AH22">
        <v>2</v>
      </c>
      <c r="AI22">
        <v>35809676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>
      <c r="A23">
        <f>ROW(Source!A43)</f>
        <v>43</v>
      </c>
      <c r="B23">
        <v>35809680</v>
      </c>
      <c r="C23">
        <v>35809674</v>
      </c>
      <c r="D23">
        <v>29172556</v>
      </c>
      <c r="E23">
        <v>1</v>
      </c>
      <c r="F23">
        <v>1</v>
      </c>
      <c r="G23">
        <v>1</v>
      </c>
      <c r="H23">
        <v>2</v>
      </c>
      <c r="I23" t="s">
        <v>586</v>
      </c>
      <c r="J23" t="s">
        <v>590</v>
      </c>
      <c r="K23" t="s">
        <v>588</v>
      </c>
      <c r="L23">
        <v>1368</v>
      </c>
      <c r="N23">
        <v>1011</v>
      </c>
      <c r="O23" t="s">
        <v>589</v>
      </c>
      <c r="P23" t="s">
        <v>589</v>
      </c>
      <c r="Q23">
        <v>1</v>
      </c>
      <c r="X23">
        <v>0.08</v>
      </c>
      <c r="Y23">
        <v>0</v>
      </c>
      <c r="Z23">
        <v>31.26</v>
      </c>
      <c r="AA23">
        <v>13.5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0.08</v>
      </c>
      <c r="AH23">
        <v>2</v>
      </c>
      <c r="AI23">
        <v>35809677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>
      <c r="A24">
        <f>ROW(Source!A44)</f>
        <v>44</v>
      </c>
      <c r="B24">
        <v>36315454</v>
      </c>
      <c r="C24">
        <v>36315453</v>
      </c>
      <c r="D24">
        <v>18408066</v>
      </c>
      <c r="E24">
        <v>1</v>
      </c>
      <c r="F24">
        <v>1</v>
      </c>
      <c r="G24">
        <v>1</v>
      </c>
      <c r="H24">
        <v>1</v>
      </c>
      <c r="I24" t="s">
        <v>591</v>
      </c>
      <c r="J24" t="s">
        <v>3</v>
      </c>
      <c r="K24" t="s">
        <v>592</v>
      </c>
      <c r="L24">
        <v>1369</v>
      </c>
      <c r="N24">
        <v>1013</v>
      </c>
      <c r="O24" t="s">
        <v>583</v>
      </c>
      <c r="P24" t="s">
        <v>583</v>
      </c>
      <c r="Q24">
        <v>1</v>
      </c>
      <c r="X24">
        <v>94.97</v>
      </c>
      <c r="Y24">
        <v>0</v>
      </c>
      <c r="Z24">
        <v>0</v>
      </c>
      <c r="AA24">
        <v>0</v>
      </c>
      <c r="AB24">
        <v>261.85000000000002</v>
      </c>
      <c r="AC24">
        <v>0</v>
      </c>
      <c r="AD24">
        <v>1</v>
      </c>
      <c r="AE24">
        <v>1</v>
      </c>
      <c r="AF24" t="s">
        <v>3</v>
      </c>
      <c r="AG24">
        <v>94.97</v>
      </c>
      <c r="AH24">
        <v>2</v>
      </c>
      <c r="AI24">
        <v>36315454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>
      <c r="A25">
        <f>ROW(Source!A44)</f>
        <v>44</v>
      </c>
      <c r="B25">
        <v>36315455</v>
      </c>
      <c r="C25">
        <v>36315453</v>
      </c>
      <c r="D25">
        <v>29164349</v>
      </c>
      <c r="E25">
        <v>1</v>
      </c>
      <c r="F25">
        <v>1</v>
      </c>
      <c r="G25">
        <v>1</v>
      </c>
      <c r="H25">
        <v>3</v>
      </c>
      <c r="I25" t="s">
        <v>27</v>
      </c>
      <c r="J25" t="s">
        <v>80</v>
      </c>
      <c r="K25" t="s">
        <v>28</v>
      </c>
      <c r="L25">
        <v>1348</v>
      </c>
      <c r="N25">
        <v>1009</v>
      </c>
      <c r="O25" t="s">
        <v>29</v>
      </c>
      <c r="P25" t="s">
        <v>29</v>
      </c>
      <c r="Q25">
        <v>1000</v>
      </c>
      <c r="X25">
        <v>3.5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3</v>
      </c>
      <c r="AG25">
        <v>3.5</v>
      </c>
      <c r="AH25">
        <v>2</v>
      </c>
      <c r="AI25">
        <v>36315455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>
      <c r="A26">
        <f>ROW(Source!A83)</f>
        <v>83</v>
      </c>
      <c r="B26">
        <v>36171936</v>
      </c>
      <c r="C26">
        <v>35821740</v>
      </c>
      <c r="D26">
        <v>18407150</v>
      </c>
      <c r="E26">
        <v>1</v>
      </c>
      <c r="F26">
        <v>1</v>
      </c>
      <c r="G26">
        <v>1</v>
      </c>
      <c r="H26">
        <v>1</v>
      </c>
      <c r="I26" t="s">
        <v>599</v>
      </c>
      <c r="J26" t="s">
        <v>3</v>
      </c>
      <c r="K26" t="s">
        <v>600</v>
      </c>
      <c r="L26">
        <v>1369</v>
      </c>
      <c r="N26">
        <v>1013</v>
      </c>
      <c r="O26" t="s">
        <v>583</v>
      </c>
      <c r="P26" t="s">
        <v>583</v>
      </c>
      <c r="Q26">
        <v>1</v>
      </c>
      <c r="X26">
        <v>21.19</v>
      </c>
      <c r="Y26">
        <v>0</v>
      </c>
      <c r="Z26">
        <v>0</v>
      </c>
      <c r="AA26">
        <v>0</v>
      </c>
      <c r="AB26">
        <v>278.5</v>
      </c>
      <c r="AC26">
        <v>0</v>
      </c>
      <c r="AD26">
        <v>1</v>
      </c>
      <c r="AE26">
        <v>1</v>
      </c>
      <c r="AF26" t="s">
        <v>144</v>
      </c>
      <c r="AG26">
        <v>24.368500000000001</v>
      </c>
      <c r="AH26">
        <v>2</v>
      </c>
      <c r="AI26">
        <v>36171936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>
      <c r="A27">
        <f>ROW(Source!A83)</f>
        <v>83</v>
      </c>
      <c r="B27">
        <v>36171937</v>
      </c>
      <c r="C27">
        <v>35821740</v>
      </c>
      <c r="D27">
        <v>121548</v>
      </c>
      <c r="E27">
        <v>1</v>
      </c>
      <c r="F27">
        <v>1</v>
      </c>
      <c r="G27">
        <v>1</v>
      </c>
      <c r="H27">
        <v>1</v>
      </c>
      <c r="I27" t="s">
        <v>34</v>
      </c>
      <c r="J27" t="s">
        <v>3</v>
      </c>
      <c r="K27" t="s">
        <v>584</v>
      </c>
      <c r="L27">
        <v>608254</v>
      </c>
      <c r="N27">
        <v>1013</v>
      </c>
      <c r="O27" t="s">
        <v>585</v>
      </c>
      <c r="P27" t="s">
        <v>585</v>
      </c>
      <c r="Q27">
        <v>1</v>
      </c>
      <c r="X27">
        <v>0.04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2</v>
      </c>
      <c r="AF27" t="s">
        <v>143</v>
      </c>
      <c r="AG27">
        <v>0.05</v>
      </c>
      <c r="AH27">
        <v>2</v>
      </c>
      <c r="AI27">
        <v>36171937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>
      <c r="A28">
        <f>ROW(Source!A83)</f>
        <v>83</v>
      </c>
      <c r="B28">
        <v>36171938</v>
      </c>
      <c r="C28">
        <v>35821740</v>
      </c>
      <c r="D28">
        <v>29172556</v>
      </c>
      <c r="E28">
        <v>1</v>
      </c>
      <c r="F28">
        <v>1</v>
      </c>
      <c r="G28">
        <v>1</v>
      </c>
      <c r="H28">
        <v>2</v>
      </c>
      <c r="I28" t="s">
        <v>586</v>
      </c>
      <c r="J28" t="s">
        <v>590</v>
      </c>
      <c r="K28" t="s">
        <v>588</v>
      </c>
      <c r="L28">
        <v>1368</v>
      </c>
      <c r="N28">
        <v>1011</v>
      </c>
      <c r="O28" t="s">
        <v>589</v>
      </c>
      <c r="P28" t="s">
        <v>589</v>
      </c>
      <c r="Q28">
        <v>1</v>
      </c>
      <c r="X28">
        <v>0.04</v>
      </c>
      <c r="Y28">
        <v>0</v>
      </c>
      <c r="Z28">
        <v>31.26</v>
      </c>
      <c r="AA28">
        <v>13.5</v>
      </c>
      <c r="AB28">
        <v>0</v>
      </c>
      <c r="AC28">
        <v>0</v>
      </c>
      <c r="AD28">
        <v>1</v>
      </c>
      <c r="AE28">
        <v>0</v>
      </c>
      <c r="AF28" t="s">
        <v>143</v>
      </c>
      <c r="AG28">
        <v>0.05</v>
      </c>
      <c r="AH28">
        <v>2</v>
      </c>
      <c r="AI28">
        <v>36171938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>
      <c r="A29">
        <f>ROW(Source!A83)</f>
        <v>83</v>
      </c>
      <c r="B29">
        <v>36171939</v>
      </c>
      <c r="C29">
        <v>35821740</v>
      </c>
      <c r="D29">
        <v>29174913</v>
      </c>
      <c r="E29">
        <v>1</v>
      </c>
      <c r="F29">
        <v>1</v>
      </c>
      <c r="G29">
        <v>1</v>
      </c>
      <c r="H29">
        <v>2</v>
      </c>
      <c r="I29" t="s">
        <v>601</v>
      </c>
      <c r="J29" t="s">
        <v>602</v>
      </c>
      <c r="K29" t="s">
        <v>603</v>
      </c>
      <c r="L29">
        <v>1368</v>
      </c>
      <c r="N29">
        <v>1011</v>
      </c>
      <c r="O29" t="s">
        <v>589</v>
      </c>
      <c r="P29" t="s">
        <v>589</v>
      </c>
      <c r="Q29">
        <v>1</v>
      </c>
      <c r="X29">
        <v>0.15</v>
      </c>
      <c r="Y29">
        <v>0</v>
      </c>
      <c r="Z29">
        <v>87.17</v>
      </c>
      <c r="AA29">
        <v>11.6</v>
      </c>
      <c r="AB29">
        <v>0</v>
      </c>
      <c r="AC29">
        <v>0</v>
      </c>
      <c r="AD29">
        <v>1</v>
      </c>
      <c r="AE29">
        <v>0</v>
      </c>
      <c r="AF29" t="s">
        <v>143</v>
      </c>
      <c r="AG29">
        <v>0.1875</v>
      </c>
      <c r="AH29">
        <v>2</v>
      </c>
      <c r="AI29">
        <v>36171939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>
      <c r="A30">
        <f>ROW(Source!A83)</f>
        <v>83</v>
      </c>
      <c r="B30">
        <v>36171940</v>
      </c>
      <c r="C30">
        <v>35821740</v>
      </c>
      <c r="D30">
        <v>29108696</v>
      </c>
      <c r="E30">
        <v>1</v>
      </c>
      <c r="F30">
        <v>1</v>
      </c>
      <c r="G30">
        <v>1</v>
      </c>
      <c r="H30">
        <v>3</v>
      </c>
      <c r="I30" t="s">
        <v>604</v>
      </c>
      <c r="J30" t="s">
        <v>605</v>
      </c>
      <c r="K30" t="s">
        <v>606</v>
      </c>
      <c r="L30">
        <v>1354</v>
      </c>
      <c r="N30">
        <v>1010</v>
      </c>
      <c r="O30" t="s">
        <v>258</v>
      </c>
      <c r="P30" t="s">
        <v>258</v>
      </c>
      <c r="Q30">
        <v>1</v>
      </c>
      <c r="X30">
        <v>56.6</v>
      </c>
      <c r="Y30">
        <v>67.209999999999994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56.6</v>
      </c>
      <c r="AH30">
        <v>2</v>
      </c>
      <c r="AI30">
        <v>36171940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>
      <c r="A31">
        <f>ROW(Source!A83)</f>
        <v>83</v>
      </c>
      <c r="B31">
        <v>36171941</v>
      </c>
      <c r="C31">
        <v>35821740</v>
      </c>
      <c r="D31">
        <v>29109717</v>
      </c>
      <c r="E31">
        <v>1</v>
      </c>
      <c r="F31">
        <v>1</v>
      </c>
      <c r="G31">
        <v>1</v>
      </c>
      <c r="H31">
        <v>3</v>
      </c>
      <c r="I31" t="s">
        <v>1077</v>
      </c>
      <c r="J31" t="s">
        <v>1078</v>
      </c>
      <c r="K31" t="s">
        <v>1079</v>
      </c>
      <c r="L31">
        <v>1301</v>
      </c>
      <c r="N31">
        <v>1003</v>
      </c>
      <c r="O31" t="s">
        <v>151</v>
      </c>
      <c r="P31" t="s">
        <v>151</v>
      </c>
      <c r="Q31">
        <v>1</v>
      </c>
      <c r="X31">
        <v>0</v>
      </c>
      <c r="Y31">
        <v>0</v>
      </c>
      <c r="Z31">
        <v>0</v>
      </c>
      <c r="AA31">
        <v>0</v>
      </c>
      <c r="AB31">
        <v>0</v>
      </c>
      <c r="AC31">
        <v>1</v>
      </c>
      <c r="AD31">
        <v>0</v>
      </c>
      <c r="AE31">
        <v>0</v>
      </c>
      <c r="AF31" t="s">
        <v>3</v>
      </c>
      <c r="AG31">
        <v>0</v>
      </c>
      <c r="AH31">
        <v>3</v>
      </c>
      <c r="AI31">
        <v>-1</v>
      </c>
      <c r="AJ31" t="s">
        <v>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>
      <c r="A32">
        <f>ROW(Source!A83)</f>
        <v>83</v>
      </c>
      <c r="B32">
        <v>36171942</v>
      </c>
      <c r="C32">
        <v>35821740</v>
      </c>
      <c r="D32">
        <v>29115197</v>
      </c>
      <c r="E32">
        <v>1</v>
      </c>
      <c r="F32">
        <v>1</v>
      </c>
      <c r="G32">
        <v>1</v>
      </c>
      <c r="H32">
        <v>3</v>
      </c>
      <c r="I32" t="s">
        <v>607</v>
      </c>
      <c r="J32" t="s">
        <v>608</v>
      </c>
      <c r="K32" t="s">
        <v>609</v>
      </c>
      <c r="L32">
        <v>1354</v>
      </c>
      <c r="N32">
        <v>1010</v>
      </c>
      <c r="O32" t="s">
        <v>258</v>
      </c>
      <c r="P32" t="s">
        <v>258</v>
      </c>
      <c r="Q32">
        <v>1</v>
      </c>
      <c r="X32">
        <v>400</v>
      </c>
      <c r="Y32">
        <v>0.5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400</v>
      </c>
      <c r="AH32">
        <v>2</v>
      </c>
      <c r="AI32">
        <v>36171942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>
      <c r="A33">
        <f>ROW(Source!A85)</f>
        <v>85</v>
      </c>
      <c r="B33">
        <v>36315594</v>
      </c>
      <c r="C33">
        <v>36315593</v>
      </c>
      <c r="D33">
        <v>18413230</v>
      </c>
      <c r="E33">
        <v>1</v>
      </c>
      <c r="F33">
        <v>1</v>
      </c>
      <c r="G33">
        <v>1</v>
      </c>
      <c r="H33">
        <v>1</v>
      </c>
      <c r="I33" t="s">
        <v>610</v>
      </c>
      <c r="J33" t="s">
        <v>3</v>
      </c>
      <c r="K33" t="s">
        <v>611</v>
      </c>
      <c r="L33">
        <v>1369</v>
      </c>
      <c r="N33">
        <v>1013</v>
      </c>
      <c r="O33" t="s">
        <v>583</v>
      </c>
      <c r="P33" t="s">
        <v>583</v>
      </c>
      <c r="Q33">
        <v>1</v>
      </c>
      <c r="X33">
        <v>166.47</v>
      </c>
      <c r="Y33">
        <v>0</v>
      </c>
      <c r="Z33">
        <v>0</v>
      </c>
      <c r="AA33">
        <v>0</v>
      </c>
      <c r="AB33">
        <v>299.72000000000003</v>
      </c>
      <c r="AC33">
        <v>0</v>
      </c>
      <c r="AD33">
        <v>1</v>
      </c>
      <c r="AE33">
        <v>1</v>
      </c>
      <c r="AF33" t="s">
        <v>3</v>
      </c>
      <c r="AG33">
        <v>166.47</v>
      </c>
      <c r="AH33">
        <v>2</v>
      </c>
      <c r="AI33">
        <v>36315594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>
      <c r="A34">
        <f>ROW(Source!A85)</f>
        <v>85</v>
      </c>
      <c r="B34">
        <v>36315595</v>
      </c>
      <c r="C34">
        <v>36315593</v>
      </c>
      <c r="D34">
        <v>121548</v>
      </c>
      <c r="E34">
        <v>1</v>
      </c>
      <c r="F34">
        <v>1</v>
      </c>
      <c r="G34">
        <v>1</v>
      </c>
      <c r="H34">
        <v>1</v>
      </c>
      <c r="I34" t="s">
        <v>34</v>
      </c>
      <c r="J34" t="s">
        <v>3</v>
      </c>
      <c r="K34" t="s">
        <v>584</v>
      </c>
      <c r="L34">
        <v>608254</v>
      </c>
      <c r="N34">
        <v>1013</v>
      </c>
      <c r="O34" t="s">
        <v>585</v>
      </c>
      <c r="P34" t="s">
        <v>585</v>
      </c>
      <c r="Q34">
        <v>1</v>
      </c>
      <c r="X34">
        <v>0.08</v>
      </c>
      <c r="Y34">
        <v>0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2</v>
      </c>
      <c r="AF34" t="s">
        <v>3</v>
      </c>
      <c r="AG34">
        <v>0.08</v>
      </c>
      <c r="AH34">
        <v>2</v>
      </c>
      <c r="AI34">
        <v>36315595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>
      <c r="A35">
        <f>ROW(Source!A85)</f>
        <v>85</v>
      </c>
      <c r="B35">
        <v>36315596</v>
      </c>
      <c r="C35">
        <v>36315593</v>
      </c>
      <c r="D35">
        <v>29172556</v>
      </c>
      <c r="E35">
        <v>1</v>
      </c>
      <c r="F35">
        <v>1</v>
      </c>
      <c r="G35">
        <v>1</v>
      </c>
      <c r="H35">
        <v>2</v>
      </c>
      <c r="I35" t="s">
        <v>586</v>
      </c>
      <c r="J35" t="s">
        <v>587</v>
      </c>
      <c r="K35" t="s">
        <v>588</v>
      </c>
      <c r="L35">
        <v>1368</v>
      </c>
      <c r="N35">
        <v>1011</v>
      </c>
      <c r="O35" t="s">
        <v>589</v>
      </c>
      <c r="P35" t="s">
        <v>589</v>
      </c>
      <c r="Q35">
        <v>1</v>
      </c>
      <c r="X35">
        <v>0.08</v>
      </c>
      <c r="Y35">
        <v>0</v>
      </c>
      <c r="Z35">
        <v>31.26</v>
      </c>
      <c r="AA35">
        <v>13.5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0.08</v>
      </c>
      <c r="AH35">
        <v>2</v>
      </c>
      <c r="AI35">
        <v>36315596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>
      <c r="A36">
        <f>ROW(Source!A85)</f>
        <v>85</v>
      </c>
      <c r="B36">
        <v>36315597</v>
      </c>
      <c r="C36">
        <v>36315593</v>
      </c>
      <c r="D36">
        <v>29174591</v>
      </c>
      <c r="E36">
        <v>1</v>
      </c>
      <c r="F36">
        <v>1</v>
      </c>
      <c r="G36">
        <v>1</v>
      </c>
      <c r="H36">
        <v>2</v>
      </c>
      <c r="I36" t="s">
        <v>612</v>
      </c>
      <c r="J36" t="s">
        <v>613</v>
      </c>
      <c r="K36" t="s">
        <v>614</v>
      </c>
      <c r="L36">
        <v>1368</v>
      </c>
      <c r="N36">
        <v>1011</v>
      </c>
      <c r="O36" t="s">
        <v>589</v>
      </c>
      <c r="P36" t="s">
        <v>589</v>
      </c>
      <c r="Q36">
        <v>1</v>
      </c>
      <c r="X36">
        <v>0.26</v>
      </c>
      <c r="Y36">
        <v>0</v>
      </c>
      <c r="Z36">
        <v>0.95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0.26</v>
      </c>
      <c r="AH36">
        <v>2</v>
      </c>
      <c r="AI36">
        <v>36315597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>
      <c r="A37">
        <f>ROW(Source!A85)</f>
        <v>85</v>
      </c>
      <c r="B37">
        <v>36315598</v>
      </c>
      <c r="C37">
        <v>36315593</v>
      </c>
      <c r="D37">
        <v>29174913</v>
      </c>
      <c r="E37">
        <v>1</v>
      </c>
      <c r="F37">
        <v>1</v>
      </c>
      <c r="G37">
        <v>1</v>
      </c>
      <c r="H37">
        <v>2</v>
      </c>
      <c r="I37" t="s">
        <v>601</v>
      </c>
      <c r="J37" t="s">
        <v>615</v>
      </c>
      <c r="K37" t="s">
        <v>603</v>
      </c>
      <c r="L37">
        <v>1368</v>
      </c>
      <c r="N37">
        <v>1011</v>
      </c>
      <c r="O37" t="s">
        <v>589</v>
      </c>
      <c r="P37" t="s">
        <v>589</v>
      </c>
      <c r="Q37">
        <v>1</v>
      </c>
      <c r="X37">
        <v>0.5</v>
      </c>
      <c r="Y37">
        <v>0</v>
      </c>
      <c r="Z37">
        <v>87.17</v>
      </c>
      <c r="AA37">
        <v>11.6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0.5</v>
      </c>
      <c r="AH37">
        <v>2</v>
      </c>
      <c r="AI37">
        <v>36315598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>
      <c r="A38">
        <f>ROW(Source!A85)</f>
        <v>85</v>
      </c>
      <c r="B38">
        <v>36315599</v>
      </c>
      <c r="C38">
        <v>36315593</v>
      </c>
      <c r="D38">
        <v>29107800</v>
      </c>
      <c r="E38">
        <v>1</v>
      </c>
      <c r="F38">
        <v>1</v>
      </c>
      <c r="G38">
        <v>1</v>
      </c>
      <c r="H38">
        <v>3</v>
      </c>
      <c r="I38" t="s">
        <v>616</v>
      </c>
      <c r="J38" t="s">
        <v>617</v>
      </c>
      <c r="K38" t="s">
        <v>618</v>
      </c>
      <c r="L38">
        <v>1346</v>
      </c>
      <c r="N38">
        <v>1009</v>
      </c>
      <c r="O38" t="s">
        <v>170</v>
      </c>
      <c r="P38" t="s">
        <v>170</v>
      </c>
      <c r="Q38">
        <v>1</v>
      </c>
      <c r="X38">
        <v>0.2</v>
      </c>
      <c r="Y38">
        <v>1.81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3</v>
      </c>
      <c r="AG38">
        <v>0.2</v>
      </c>
      <c r="AH38">
        <v>2</v>
      </c>
      <c r="AI38">
        <v>36315599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>
      <c r="A39">
        <f>ROW(Source!A85)</f>
        <v>85</v>
      </c>
      <c r="B39">
        <v>36315600</v>
      </c>
      <c r="C39">
        <v>36315593</v>
      </c>
      <c r="D39">
        <v>29109411</v>
      </c>
      <c r="E39">
        <v>1</v>
      </c>
      <c r="F39">
        <v>1</v>
      </c>
      <c r="G39">
        <v>1</v>
      </c>
      <c r="H39">
        <v>3</v>
      </c>
      <c r="I39" t="s">
        <v>619</v>
      </c>
      <c r="J39" t="s">
        <v>620</v>
      </c>
      <c r="K39" t="s">
        <v>621</v>
      </c>
      <c r="L39">
        <v>1346</v>
      </c>
      <c r="N39">
        <v>1009</v>
      </c>
      <c r="O39" t="s">
        <v>170</v>
      </c>
      <c r="P39" t="s">
        <v>170</v>
      </c>
      <c r="Q39">
        <v>1</v>
      </c>
      <c r="X39">
        <v>30</v>
      </c>
      <c r="Y39">
        <v>15.95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0</v>
      </c>
      <c r="AF39" t="s">
        <v>3</v>
      </c>
      <c r="AG39">
        <v>30</v>
      </c>
      <c r="AH39">
        <v>2</v>
      </c>
      <c r="AI39">
        <v>36315600</v>
      </c>
      <c r="AJ39">
        <v>40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>
      <c r="A40">
        <f>ROW(Source!A85)</f>
        <v>85</v>
      </c>
      <c r="B40">
        <v>36315601</v>
      </c>
      <c r="C40">
        <v>36315593</v>
      </c>
      <c r="D40">
        <v>29109535</v>
      </c>
      <c r="E40">
        <v>1</v>
      </c>
      <c r="F40">
        <v>1</v>
      </c>
      <c r="G40">
        <v>1</v>
      </c>
      <c r="H40">
        <v>3</v>
      </c>
      <c r="I40" t="s">
        <v>1080</v>
      </c>
      <c r="J40" t="s">
        <v>1081</v>
      </c>
      <c r="K40" t="s">
        <v>1082</v>
      </c>
      <c r="L40">
        <v>1327</v>
      </c>
      <c r="N40">
        <v>1005</v>
      </c>
      <c r="O40" t="s">
        <v>165</v>
      </c>
      <c r="P40" t="s">
        <v>165</v>
      </c>
      <c r="Q40">
        <v>1</v>
      </c>
      <c r="X40">
        <v>105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3</v>
      </c>
      <c r="AG40">
        <v>105</v>
      </c>
      <c r="AH40">
        <v>3</v>
      </c>
      <c r="AI40">
        <v>-1</v>
      </c>
      <c r="AJ40" t="s">
        <v>3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>
      <c r="A41">
        <f>ROW(Source!A85)</f>
        <v>85</v>
      </c>
      <c r="B41">
        <v>36315602</v>
      </c>
      <c r="C41">
        <v>36315593</v>
      </c>
      <c r="D41">
        <v>29109265</v>
      </c>
      <c r="E41">
        <v>1</v>
      </c>
      <c r="F41">
        <v>1</v>
      </c>
      <c r="G41">
        <v>1</v>
      </c>
      <c r="H41">
        <v>3</v>
      </c>
      <c r="I41" t="s">
        <v>453</v>
      </c>
      <c r="J41" t="s">
        <v>1083</v>
      </c>
      <c r="K41" t="s">
        <v>454</v>
      </c>
      <c r="L41">
        <v>1348</v>
      </c>
      <c r="N41">
        <v>1009</v>
      </c>
      <c r="O41" t="s">
        <v>29</v>
      </c>
      <c r="P41" t="s">
        <v>29</v>
      </c>
      <c r="Q41">
        <v>1000</v>
      </c>
      <c r="X41">
        <v>8.8999999999999999E-3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3</v>
      </c>
      <c r="AG41">
        <v>8.8999999999999999E-3</v>
      </c>
      <c r="AH41">
        <v>3</v>
      </c>
      <c r="AI41">
        <v>-1</v>
      </c>
      <c r="AJ41" t="s">
        <v>3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>
      <c r="A42">
        <f>ROW(Source!A88)</f>
        <v>88</v>
      </c>
      <c r="B42">
        <v>36324576</v>
      </c>
      <c r="C42">
        <v>36324575</v>
      </c>
      <c r="D42">
        <v>18413230</v>
      </c>
      <c r="E42">
        <v>1</v>
      </c>
      <c r="F42">
        <v>1</v>
      </c>
      <c r="G42">
        <v>1</v>
      </c>
      <c r="H42">
        <v>1</v>
      </c>
      <c r="I42" t="s">
        <v>610</v>
      </c>
      <c r="J42" t="s">
        <v>3</v>
      </c>
      <c r="K42" t="s">
        <v>611</v>
      </c>
      <c r="L42">
        <v>1369</v>
      </c>
      <c r="N42">
        <v>1013</v>
      </c>
      <c r="O42" t="s">
        <v>583</v>
      </c>
      <c r="P42" t="s">
        <v>583</v>
      </c>
      <c r="Q42">
        <v>1</v>
      </c>
      <c r="X42">
        <v>89.53</v>
      </c>
      <c r="Y42">
        <v>0</v>
      </c>
      <c r="Z42">
        <v>0</v>
      </c>
      <c r="AA42">
        <v>0</v>
      </c>
      <c r="AB42">
        <v>299.72000000000003</v>
      </c>
      <c r="AC42">
        <v>0</v>
      </c>
      <c r="AD42">
        <v>1</v>
      </c>
      <c r="AE42">
        <v>1</v>
      </c>
      <c r="AF42" t="s">
        <v>144</v>
      </c>
      <c r="AG42">
        <v>102.95949999999999</v>
      </c>
      <c r="AH42">
        <v>2</v>
      </c>
      <c r="AI42">
        <v>36324576</v>
      </c>
      <c r="AJ42">
        <v>42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>
      <c r="A43">
        <f>ROW(Source!A88)</f>
        <v>88</v>
      </c>
      <c r="B43">
        <v>36324577</v>
      </c>
      <c r="C43">
        <v>36324575</v>
      </c>
      <c r="D43">
        <v>121548</v>
      </c>
      <c r="E43">
        <v>1</v>
      </c>
      <c r="F43">
        <v>1</v>
      </c>
      <c r="G43">
        <v>1</v>
      </c>
      <c r="H43">
        <v>1</v>
      </c>
      <c r="I43" t="s">
        <v>34</v>
      </c>
      <c r="J43" t="s">
        <v>3</v>
      </c>
      <c r="K43" t="s">
        <v>584</v>
      </c>
      <c r="L43">
        <v>608254</v>
      </c>
      <c r="N43">
        <v>1013</v>
      </c>
      <c r="O43" t="s">
        <v>585</v>
      </c>
      <c r="P43" t="s">
        <v>585</v>
      </c>
      <c r="Q43">
        <v>1</v>
      </c>
      <c r="X43">
        <v>9.69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2</v>
      </c>
      <c r="AF43" t="s">
        <v>143</v>
      </c>
      <c r="AG43">
        <v>12.112499999999999</v>
      </c>
      <c r="AH43">
        <v>2</v>
      </c>
      <c r="AI43">
        <v>36324577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>
      <c r="A44">
        <f>ROW(Source!A88)</f>
        <v>88</v>
      </c>
      <c r="B44">
        <v>36324578</v>
      </c>
      <c r="C44">
        <v>36324575</v>
      </c>
      <c r="D44">
        <v>29172268</v>
      </c>
      <c r="E44">
        <v>1</v>
      </c>
      <c r="F44">
        <v>1</v>
      </c>
      <c r="G44">
        <v>1</v>
      </c>
      <c r="H44">
        <v>2</v>
      </c>
      <c r="I44" t="s">
        <v>622</v>
      </c>
      <c r="J44" t="s">
        <v>623</v>
      </c>
      <c r="K44" t="s">
        <v>624</v>
      </c>
      <c r="L44">
        <v>1368</v>
      </c>
      <c r="N44">
        <v>1011</v>
      </c>
      <c r="O44" t="s">
        <v>589</v>
      </c>
      <c r="P44" t="s">
        <v>589</v>
      </c>
      <c r="Q44">
        <v>1</v>
      </c>
      <c r="X44">
        <v>9.69</v>
      </c>
      <c r="Y44">
        <v>0</v>
      </c>
      <c r="Z44">
        <v>86.4</v>
      </c>
      <c r="AA44">
        <v>13.5</v>
      </c>
      <c r="AB44">
        <v>0</v>
      </c>
      <c r="AC44">
        <v>0</v>
      </c>
      <c r="AD44">
        <v>1</v>
      </c>
      <c r="AE44">
        <v>0</v>
      </c>
      <c r="AF44" t="s">
        <v>143</v>
      </c>
      <c r="AG44">
        <v>12.112499999999999</v>
      </c>
      <c r="AH44">
        <v>2</v>
      </c>
      <c r="AI44">
        <v>36324578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>
      <c r="A45">
        <f>ROW(Source!A88)</f>
        <v>88</v>
      </c>
      <c r="B45">
        <v>36324579</v>
      </c>
      <c r="C45">
        <v>36324575</v>
      </c>
      <c r="D45">
        <v>29174913</v>
      </c>
      <c r="E45">
        <v>1</v>
      </c>
      <c r="F45">
        <v>1</v>
      </c>
      <c r="G45">
        <v>1</v>
      </c>
      <c r="H45">
        <v>2</v>
      </c>
      <c r="I45" t="s">
        <v>601</v>
      </c>
      <c r="J45" t="s">
        <v>615</v>
      </c>
      <c r="K45" t="s">
        <v>603</v>
      </c>
      <c r="L45">
        <v>1368</v>
      </c>
      <c r="N45">
        <v>1011</v>
      </c>
      <c r="O45" t="s">
        <v>589</v>
      </c>
      <c r="P45" t="s">
        <v>589</v>
      </c>
      <c r="Q45">
        <v>1</v>
      </c>
      <c r="X45">
        <v>1.99</v>
      </c>
      <c r="Y45">
        <v>0</v>
      </c>
      <c r="Z45">
        <v>87.17</v>
      </c>
      <c r="AA45">
        <v>11.6</v>
      </c>
      <c r="AB45">
        <v>0</v>
      </c>
      <c r="AC45">
        <v>0</v>
      </c>
      <c r="AD45">
        <v>1</v>
      </c>
      <c r="AE45">
        <v>0</v>
      </c>
      <c r="AF45" t="s">
        <v>143</v>
      </c>
      <c r="AG45">
        <v>2.4874999999999998</v>
      </c>
      <c r="AH45">
        <v>2</v>
      </c>
      <c r="AI45">
        <v>36324579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>
      <c r="A46">
        <f>ROW(Source!A88)</f>
        <v>88</v>
      </c>
      <c r="B46">
        <v>36324580</v>
      </c>
      <c r="C46">
        <v>36324575</v>
      </c>
      <c r="D46">
        <v>29112547</v>
      </c>
      <c r="E46">
        <v>1</v>
      </c>
      <c r="F46">
        <v>1</v>
      </c>
      <c r="G46">
        <v>1</v>
      </c>
      <c r="H46">
        <v>3</v>
      </c>
      <c r="I46" t="s">
        <v>625</v>
      </c>
      <c r="J46" t="s">
        <v>626</v>
      </c>
      <c r="K46" t="s">
        <v>627</v>
      </c>
      <c r="L46">
        <v>1346</v>
      </c>
      <c r="N46">
        <v>1009</v>
      </c>
      <c r="O46" t="s">
        <v>170</v>
      </c>
      <c r="P46" t="s">
        <v>170</v>
      </c>
      <c r="Q46">
        <v>1</v>
      </c>
      <c r="X46">
        <v>37.5</v>
      </c>
      <c r="Y46">
        <v>10.26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37.5</v>
      </c>
      <c r="AH46">
        <v>2</v>
      </c>
      <c r="AI46">
        <v>36324580</v>
      </c>
      <c r="AJ46">
        <v>47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>
      <c r="A47">
        <f>ROW(Source!A88)</f>
        <v>88</v>
      </c>
      <c r="B47">
        <v>36324581</v>
      </c>
      <c r="C47">
        <v>36324575</v>
      </c>
      <c r="D47">
        <v>29114332</v>
      </c>
      <c r="E47">
        <v>1</v>
      </c>
      <c r="F47">
        <v>1</v>
      </c>
      <c r="G47">
        <v>1</v>
      </c>
      <c r="H47">
        <v>3</v>
      </c>
      <c r="I47" t="s">
        <v>628</v>
      </c>
      <c r="J47" t="s">
        <v>629</v>
      </c>
      <c r="K47" t="s">
        <v>630</v>
      </c>
      <c r="L47">
        <v>1348</v>
      </c>
      <c r="N47">
        <v>1009</v>
      </c>
      <c r="O47" t="s">
        <v>29</v>
      </c>
      <c r="P47" t="s">
        <v>29</v>
      </c>
      <c r="Q47">
        <v>1000</v>
      </c>
      <c r="X47">
        <v>4.13E-3</v>
      </c>
      <c r="Y47">
        <v>11978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4.13E-3</v>
      </c>
      <c r="AH47">
        <v>2</v>
      </c>
      <c r="AI47">
        <v>36324581</v>
      </c>
      <c r="AJ47">
        <v>48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>
      <c r="A48">
        <f>ROW(Source!A88)</f>
        <v>88</v>
      </c>
      <c r="B48">
        <v>36324582</v>
      </c>
      <c r="C48">
        <v>36324575</v>
      </c>
      <c r="D48">
        <v>29107989</v>
      </c>
      <c r="E48">
        <v>1</v>
      </c>
      <c r="F48">
        <v>1</v>
      </c>
      <c r="G48">
        <v>1</v>
      </c>
      <c r="H48">
        <v>3</v>
      </c>
      <c r="I48" t="s">
        <v>631</v>
      </c>
      <c r="J48" t="s">
        <v>632</v>
      </c>
      <c r="K48" t="s">
        <v>633</v>
      </c>
      <c r="L48">
        <v>1296</v>
      </c>
      <c r="N48">
        <v>1002</v>
      </c>
      <c r="O48" t="s">
        <v>634</v>
      </c>
      <c r="P48" t="s">
        <v>634</v>
      </c>
      <c r="Q48">
        <v>1</v>
      </c>
      <c r="X48">
        <v>32.4</v>
      </c>
      <c r="Y48">
        <v>47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3</v>
      </c>
      <c r="AG48">
        <v>32.4</v>
      </c>
      <c r="AH48">
        <v>2</v>
      </c>
      <c r="AI48">
        <v>36324582</v>
      </c>
      <c r="AJ48">
        <v>49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>
      <c r="A49">
        <f>ROW(Source!A88)</f>
        <v>88</v>
      </c>
      <c r="B49">
        <v>36324583</v>
      </c>
      <c r="C49">
        <v>36324575</v>
      </c>
      <c r="D49">
        <v>29114830</v>
      </c>
      <c r="E49">
        <v>1</v>
      </c>
      <c r="F49">
        <v>1</v>
      </c>
      <c r="G49">
        <v>1</v>
      </c>
      <c r="H49">
        <v>3</v>
      </c>
      <c r="I49" t="s">
        <v>1084</v>
      </c>
      <c r="J49" t="s">
        <v>1085</v>
      </c>
      <c r="K49" t="s">
        <v>1086</v>
      </c>
      <c r="L49">
        <v>1035</v>
      </c>
      <c r="N49">
        <v>1013</v>
      </c>
      <c r="O49" t="s">
        <v>178</v>
      </c>
      <c r="P49" t="s">
        <v>178</v>
      </c>
      <c r="Q49">
        <v>1</v>
      </c>
      <c r="X49">
        <v>0</v>
      </c>
      <c r="Y49">
        <v>0</v>
      </c>
      <c r="Z49">
        <v>0</v>
      </c>
      <c r="AA49">
        <v>0</v>
      </c>
      <c r="AB49">
        <v>0</v>
      </c>
      <c r="AC49">
        <v>1</v>
      </c>
      <c r="AD49">
        <v>0</v>
      </c>
      <c r="AE49">
        <v>0</v>
      </c>
      <c r="AF49" t="s">
        <v>3</v>
      </c>
      <c r="AG49">
        <v>0</v>
      </c>
      <c r="AH49">
        <v>3</v>
      </c>
      <c r="AI49">
        <v>-1</v>
      </c>
      <c r="AJ49" t="s">
        <v>3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>
      <c r="A50">
        <f>ROW(Source!A88)</f>
        <v>88</v>
      </c>
      <c r="B50">
        <v>36324584</v>
      </c>
      <c r="C50">
        <v>36324575</v>
      </c>
      <c r="D50">
        <v>29115642</v>
      </c>
      <c r="E50">
        <v>1</v>
      </c>
      <c r="F50">
        <v>1</v>
      </c>
      <c r="G50">
        <v>1</v>
      </c>
      <c r="H50">
        <v>3</v>
      </c>
      <c r="I50" t="s">
        <v>635</v>
      </c>
      <c r="J50" t="s">
        <v>636</v>
      </c>
      <c r="K50" t="s">
        <v>637</v>
      </c>
      <c r="L50">
        <v>1339</v>
      </c>
      <c r="N50">
        <v>1007</v>
      </c>
      <c r="O50" t="s">
        <v>638</v>
      </c>
      <c r="P50" t="s">
        <v>638</v>
      </c>
      <c r="Q50">
        <v>1</v>
      </c>
      <c r="X50">
        <v>0.08</v>
      </c>
      <c r="Y50">
        <v>1100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0.08</v>
      </c>
      <c r="AH50">
        <v>2</v>
      </c>
      <c r="AI50">
        <v>36324584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>
      <c r="A51">
        <f>ROW(Source!A88)</f>
        <v>88</v>
      </c>
      <c r="B51">
        <v>36324585</v>
      </c>
      <c r="C51">
        <v>36324575</v>
      </c>
      <c r="D51">
        <v>29130561</v>
      </c>
      <c r="E51">
        <v>1</v>
      </c>
      <c r="F51">
        <v>1</v>
      </c>
      <c r="G51">
        <v>1</v>
      </c>
      <c r="H51">
        <v>3</v>
      </c>
      <c r="I51" t="s">
        <v>185</v>
      </c>
      <c r="J51" t="s">
        <v>187</v>
      </c>
      <c r="K51" t="s">
        <v>186</v>
      </c>
      <c r="L51">
        <v>1327</v>
      </c>
      <c r="N51">
        <v>1005</v>
      </c>
      <c r="O51" t="s">
        <v>165</v>
      </c>
      <c r="P51" t="s">
        <v>165</v>
      </c>
      <c r="Q51">
        <v>1</v>
      </c>
      <c r="X51">
        <v>100</v>
      </c>
      <c r="Y51">
        <v>207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3</v>
      </c>
      <c r="AG51">
        <v>100</v>
      </c>
      <c r="AH51">
        <v>2</v>
      </c>
      <c r="AI51">
        <v>36324585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>
      <c r="A52">
        <f>ROW(Source!A88)</f>
        <v>88</v>
      </c>
      <c r="B52">
        <v>36324586</v>
      </c>
      <c r="C52">
        <v>36324575</v>
      </c>
      <c r="D52">
        <v>29145217</v>
      </c>
      <c r="E52">
        <v>1</v>
      </c>
      <c r="F52">
        <v>1</v>
      </c>
      <c r="G52">
        <v>1</v>
      </c>
      <c r="H52">
        <v>3</v>
      </c>
      <c r="I52" t="s">
        <v>639</v>
      </c>
      <c r="J52" t="s">
        <v>640</v>
      </c>
      <c r="K52" t="s">
        <v>641</v>
      </c>
      <c r="L52">
        <v>1339</v>
      </c>
      <c r="N52">
        <v>1007</v>
      </c>
      <c r="O52" t="s">
        <v>638</v>
      </c>
      <c r="P52" t="s">
        <v>638</v>
      </c>
      <c r="Q52">
        <v>1</v>
      </c>
      <c r="X52">
        <v>0.105</v>
      </c>
      <c r="Y52">
        <v>458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3</v>
      </c>
      <c r="AG52">
        <v>0.105</v>
      </c>
      <c r="AH52">
        <v>2</v>
      </c>
      <c r="AI52">
        <v>36324586</v>
      </c>
      <c r="AJ52">
        <v>53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>
      <c r="A53">
        <f>ROW(Source!A92)</f>
        <v>92</v>
      </c>
      <c r="B53">
        <v>35821817</v>
      </c>
      <c r="C53">
        <v>35821816</v>
      </c>
      <c r="D53">
        <v>18413230</v>
      </c>
      <c r="E53">
        <v>1</v>
      </c>
      <c r="F53">
        <v>1</v>
      </c>
      <c r="G53">
        <v>1</v>
      </c>
      <c r="H53">
        <v>1</v>
      </c>
      <c r="I53" t="s">
        <v>610</v>
      </c>
      <c r="J53" t="s">
        <v>3</v>
      </c>
      <c r="K53" t="s">
        <v>611</v>
      </c>
      <c r="L53">
        <v>1369</v>
      </c>
      <c r="N53">
        <v>1013</v>
      </c>
      <c r="O53" t="s">
        <v>583</v>
      </c>
      <c r="P53" t="s">
        <v>583</v>
      </c>
      <c r="Q53">
        <v>1</v>
      </c>
      <c r="X53">
        <v>166.47</v>
      </c>
      <c r="Y53">
        <v>0</v>
      </c>
      <c r="Z53">
        <v>0</v>
      </c>
      <c r="AA53">
        <v>0</v>
      </c>
      <c r="AB53">
        <v>293.22000000000003</v>
      </c>
      <c r="AC53">
        <v>0</v>
      </c>
      <c r="AD53">
        <v>1</v>
      </c>
      <c r="AE53">
        <v>1</v>
      </c>
      <c r="AF53" t="s">
        <v>144</v>
      </c>
      <c r="AG53">
        <v>191.44049999999999</v>
      </c>
      <c r="AH53">
        <v>2</v>
      </c>
      <c r="AI53">
        <v>35821817</v>
      </c>
      <c r="AJ53">
        <v>54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>
      <c r="A54">
        <f>ROW(Source!A92)</f>
        <v>92</v>
      </c>
      <c r="B54">
        <v>35821818</v>
      </c>
      <c r="C54">
        <v>35821816</v>
      </c>
      <c r="D54">
        <v>121548</v>
      </c>
      <c r="E54">
        <v>1</v>
      </c>
      <c r="F54">
        <v>1</v>
      </c>
      <c r="G54">
        <v>1</v>
      </c>
      <c r="H54">
        <v>1</v>
      </c>
      <c r="I54" t="s">
        <v>34</v>
      </c>
      <c r="J54" t="s">
        <v>3</v>
      </c>
      <c r="K54" t="s">
        <v>584</v>
      </c>
      <c r="L54">
        <v>608254</v>
      </c>
      <c r="N54">
        <v>1013</v>
      </c>
      <c r="O54" t="s">
        <v>585</v>
      </c>
      <c r="P54" t="s">
        <v>585</v>
      </c>
      <c r="Q54">
        <v>1</v>
      </c>
      <c r="X54">
        <v>0.08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2</v>
      </c>
      <c r="AF54" t="s">
        <v>143</v>
      </c>
      <c r="AG54">
        <v>0.1</v>
      </c>
      <c r="AH54">
        <v>2</v>
      </c>
      <c r="AI54">
        <v>35821818</v>
      </c>
      <c r="AJ54">
        <v>55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>
      <c r="A55">
        <f>ROW(Source!A92)</f>
        <v>92</v>
      </c>
      <c r="B55">
        <v>35821819</v>
      </c>
      <c r="C55">
        <v>35821816</v>
      </c>
      <c r="D55">
        <v>29172556</v>
      </c>
      <c r="E55">
        <v>1</v>
      </c>
      <c r="F55">
        <v>1</v>
      </c>
      <c r="G55">
        <v>1</v>
      </c>
      <c r="H55">
        <v>2</v>
      </c>
      <c r="I55" t="s">
        <v>586</v>
      </c>
      <c r="J55" t="s">
        <v>590</v>
      </c>
      <c r="K55" t="s">
        <v>588</v>
      </c>
      <c r="L55">
        <v>1368</v>
      </c>
      <c r="N55">
        <v>1011</v>
      </c>
      <c r="O55" t="s">
        <v>589</v>
      </c>
      <c r="P55" t="s">
        <v>589</v>
      </c>
      <c r="Q55">
        <v>1</v>
      </c>
      <c r="X55">
        <v>0.08</v>
      </c>
      <c r="Y55">
        <v>0</v>
      </c>
      <c r="Z55">
        <v>31.26</v>
      </c>
      <c r="AA55">
        <v>13.5</v>
      </c>
      <c r="AB55">
        <v>0</v>
      </c>
      <c r="AC55">
        <v>0</v>
      </c>
      <c r="AD55">
        <v>1</v>
      </c>
      <c r="AE55">
        <v>0</v>
      </c>
      <c r="AF55" t="s">
        <v>143</v>
      </c>
      <c r="AG55">
        <v>0.1</v>
      </c>
      <c r="AH55">
        <v>2</v>
      </c>
      <c r="AI55">
        <v>35821819</v>
      </c>
      <c r="AJ55">
        <v>56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>
      <c r="A56">
        <f>ROW(Source!A92)</f>
        <v>92</v>
      </c>
      <c r="B56">
        <v>35821820</v>
      </c>
      <c r="C56">
        <v>35821816</v>
      </c>
      <c r="D56">
        <v>29174591</v>
      </c>
      <c r="E56">
        <v>1</v>
      </c>
      <c r="F56">
        <v>1</v>
      </c>
      <c r="G56">
        <v>1</v>
      </c>
      <c r="H56">
        <v>2</v>
      </c>
      <c r="I56" t="s">
        <v>612</v>
      </c>
      <c r="J56" t="s">
        <v>642</v>
      </c>
      <c r="K56" t="s">
        <v>614</v>
      </c>
      <c r="L56">
        <v>1368</v>
      </c>
      <c r="N56">
        <v>1011</v>
      </c>
      <c r="O56" t="s">
        <v>589</v>
      </c>
      <c r="P56" t="s">
        <v>589</v>
      </c>
      <c r="Q56">
        <v>1</v>
      </c>
      <c r="X56">
        <v>0.26</v>
      </c>
      <c r="Y56">
        <v>0</v>
      </c>
      <c r="Z56">
        <v>0.95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143</v>
      </c>
      <c r="AG56">
        <v>0.32500000000000001</v>
      </c>
      <c r="AH56">
        <v>2</v>
      </c>
      <c r="AI56">
        <v>35821820</v>
      </c>
      <c r="AJ56">
        <v>57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>
      <c r="A57">
        <f>ROW(Source!A92)</f>
        <v>92</v>
      </c>
      <c r="B57">
        <v>35821821</v>
      </c>
      <c r="C57">
        <v>35821816</v>
      </c>
      <c r="D57">
        <v>29174913</v>
      </c>
      <c r="E57">
        <v>1</v>
      </c>
      <c r="F57">
        <v>1</v>
      </c>
      <c r="G57">
        <v>1</v>
      </c>
      <c r="H57">
        <v>2</v>
      </c>
      <c r="I57" t="s">
        <v>601</v>
      </c>
      <c r="J57" t="s">
        <v>602</v>
      </c>
      <c r="K57" t="s">
        <v>603</v>
      </c>
      <c r="L57">
        <v>1368</v>
      </c>
      <c r="N57">
        <v>1011</v>
      </c>
      <c r="O57" t="s">
        <v>589</v>
      </c>
      <c r="P57" t="s">
        <v>589</v>
      </c>
      <c r="Q57">
        <v>1</v>
      </c>
      <c r="X57">
        <v>0.5</v>
      </c>
      <c r="Y57">
        <v>0</v>
      </c>
      <c r="Z57">
        <v>87.17</v>
      </c>
      <c r="AA57">
        <v>11.6</v>
      </c>
      <c r="AB57">
        <v>0</v>
      </c>
      <c r="AC57">
        <v>0</v>
      </c>
      <c r="AD57">
        <v>1</v>
      </c>
      <c r="AE57">
        <v>0</v>
      </c>
      <c r="AF57" t="s">
        <v>143</v>
      </c>
      <c r="AG57">
        <v>0.625</v>
      </c>
      <c r="AH57">
        <v>2</v>
      </c>
      <c r="AI57">
        <v>35821821</v>
      </c>
      <c r="AJ57">
        <v>58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>
      <c r="A58">
        <f>ROW(Source!A92)</f>
        <v>92</v>
      </c>
      <c r="B58">
        <v>35821822</v>
      </c>
      <c r="C58">
        <v>35821816</v>
      </c>
      <c r="D58">
        <v>29107800</v>
      </c>
      <c r="E58">
        <v>1</v>
      </c>
      <c r="F58">
        <v>1</v>
      </c>
      <c r="G58">
        <v>1</v>
      </c>
      <c r="H58">
        <v>3</v>
      </c>
      <c r="I58" t="s">
        <v>616</v>
      </c>
      <c r="J58" t="s">
        <v>643</v>
      </c>
      <c r="K58" t="s">
        <v>618</v>
      </c>
      <c r="L58">
        <v>1346</v>
      </c>
      <c r="N58">
        <v>1009</v>
      </c>
      <c r="O58" t="s">
        <v>170</v>
      </c>
      <c r="P58" t="s">
        <v>170</v>
      </c>
      <c r="Q58">
        <v>1</v>
      </c>
      <c r="X58">
        <v>0.2</v>
      </c>
      <c r="Y58">
        <v>1.81</v>
      </c>
      <c r="Z58">
        <v>0</v>
      </c>
      <c r="AA58">
        <v>0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0.2</v>
      </c>
      <c r="AH58">
        <v>2</v>
      </c>
      <c r="AI58">
        <v>35821822</v>
      </c>
      <c r="AJ58">
        <v>59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>
      <c r="A59">
        <f>ROW(Source!A92)</f>
        <v>92</v>
      </c>
      <c r="B59">
        <v>35821823</v>
      </c>
      <c r="C59">
        <v>35821816</v>
      </c>
      <c r="D59">
        <v>29109411</v>
      </c>
      <c r="E59">
        <v>1</v>
      </c>
      <c r="F59">
        <v>1</v>
      </c>
      <c r="G59">
        <v>1</v>
      </c>
      <c r="H59">
        <v>3</v>
      </c>
      <c r="I59" t="s">
        <v>619</v>
      </c>
      <c r="J59" t="s">
        <v>644</v>
      </c>
      <c r="K59" t="s">
        <v>621</v>
      </c>
      <c r="L59">
        <v>1346</v>
      </c>
      <c r="N59">
        <v>1009</v>
      </c>
      <c r="O59" t="s">
        <v>170</v>
      </c>
      <c r="P59" t="s">
        <v>170</v>
      </c>
      <c r="Q59">
        <v>1</v>
      </c>
      <c r="X59">
        <v>30</v>
      </c>
      <c r="Y59">
        <v>15.95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30</v>
      </c>
      <c r="AH59">
        <v>2</v>
      </c>
      <c r="AI59">
        <v>35821823</v>
      </c>
      <c r="AJ59">
        <v>61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>
      <c r="A60">
        <f>ROW(Source!A92)</f>
        <v>92</v>
      </c>
      <c r="B60">
        <v>35821824</v>
      </c>
      <c r="C60">
        <v>35821816</v>
      </c>
      <c r="D60">
        <v>29109535</v>
      </c>
      <c r="E60">
        <v>1</v>
      </c>
      <c r="F60">
        <v>1</v>
      </c>
      <c r="G60">
        <v>1</v>
      </c>
      <c r="H60">
        <v>3</v>
      </c>
      <c r="I60" t="s">
        <v>1080</v>
      </c>
      <c r="J60" t="s">
        <v>1087</v>
      </c>
      <c r="K60" t="s">
        <v>1082</v>
      </c>
      <c r="L60">
        <v>1327</v>
      </c>
      <c r="N60">
        <v>1005</v>
      </c>
      <c r="O60" t="s">
        <v>165</v>
      </c>
      <c r="P60" t="s">
        <v>165</v>
      </c>
      <c r="Q60">
        <v>1</v>
      </c>
      <c r="X60">
        <v>105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3</v>
      </c>
      <c r="AG60">
        <v>105</v>
      </c>
      <c r="AH60">
        <v>3</v>
      </c>
      <c r="AI60">
        <v>-1</v>
      </c>
      <c r="AJ60" t="s">
        <v>3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>
      <c r="A61">
        <f>ROW(Source!A92)</f>
        <v>92</v>
      </c>
      <c r="B61">
        <v>35821825</v>
      </c>
      <c r="C61">
        <v>35821816</v>
      </c>
      <c r="D61">
        <v>29109265</v>
      </c>
      <c r="E61">
        <v>1</v>
      </c>
      <c r="F61">
        <v>1</v>
      </c>
      <c r="G61">
        <v>1</v>
      </c>
      <c r="H61">
        <v>3</v>
      </c>
      <c r="I61" t="s">
        <v>453</v>
      </c>
      <c r="J61" t="s">
        <v>455</v>
      </c>
      <c r="K61" t="s">
        <v>454</v>
      </c>
      <c r="L61">
        <v>1348</v>
      </c>
      <c r="N61">
        <v>1009</v>
      </c>
      <c r="O61" t="s">
        <v>29</v>
      </c>
      <c r="P61" t="s">
        <v>29</v>
      </c>
      <c r="Q61">
        <v>1000</v>
      </c>
      <c r="X61">
        <v>8.8999999999999999E-3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3</v>
      </c>
      <c r="AG61">
        <v>8.8999999999999999E-3</v>
      </c>
      <c r="AH61">
        <v>3</v>
      </c>
      <c r="AI61">
        <v>-1</v>
      </c>
      <c r="AJ61" t="s">
        <v>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>
      <c r="A62">
        <f>ROW(Source!A95)</f>
        <v>95</v>
      </c>
      <c r="B62">
        <v>36171651</v>
      </c>
      <c r="C62">
        <v>35809700</v>
      </c>
      <c r="D62">
        <v>18407150</v>
      </c>
      <c r="E62">
        <v>1</v>
      </c>
      <c r="F62">
        <v>1</v>
      </c>
      <c r="G62">
        <v>1</v>
      </c>
      <c r="H62">
        <v>1</v>
      </c>
      <c r="I62" t="s">
        <v>599</v>
      </c>
      <c r="J62" t="s">
        <v>3</v>
      </c>
      <c r="K62" t="s">
        <v>600</v>
      </c>
      <c r="L62">
        <v>1369</v>
      </c>
      <c r="N62">
        <v>1013</v>
      </c>
      <c r="O62" t="s">
        <v>583</v>
      </c>
      <c r="P62" t="s">
        <v>583</v>
      </c>
      <c r="Q62">
        <v>1</v>
      </c>
      <c r="X62">
        <v>35.74</v>
      </c>
      <c r="Y62">
        <v>0</v>
      </c>
      <c r="Z62">
        <v>0</v>
      </c>
      <c r="AA62">
        <v>0</v>
      </c>
      <c r="AB62">
        <v>272.45</v>
      </c>
      <c r="AC62">
        <v>0</v>
      </c>
      <c r="AD62">
        <v>1</v>
      </c>
      <c r="AE62">
        <v>1</v>
      </c>
      <c r="AF62" t="s">
        <v>144</v>
      </c>
      <c r="AG62">
        <v>41.100999999999999</v>
      </c>
      <c r="AH62">
        <v>2</v>
      </c>
      <c r="AI62">
        <v>36171651</v>
      </c>
      <c r="AJ62">
        <v>63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>
      <c r="A63">
        <f>ROW(Source!A95)</f>
        <v>95</v>
      </c>
      <c r="B63">
        <v>36171652</v>
      </c>
      <c r="C63">
        <v>35809700</v>
      </c>
      <c r="D63">
        <v>121548</v>
      </c>
      <c r="E63">
        <v>1</v>
      </c>
      <c r="F63">
        <v>1</v>
      </c>
      <c r="G63">
        <v>1</v>
      </c>
      <c r="H63">
        <v>1</v>
      </c>
      <c r="I63" t="s">
        <v>34</v>
      </c>
      <c r="J63" t="s">
        <v>3</v>
      </c>
      <c r="K63" t="s">
        <v>584</v>
      </c>
      <c r="L63">
        <v>608254</v>
      </c>
      <c r="N63">
        <v>1013</v>
      </c>
      <c r="O63" t="s">
        <v>585</v>
      </c>
      <c r="P63" t="s">
        <v>585</v>
      </c>
      <c r="Q63">
        <v>1</v>
      </c>
      <c r="X63">
        <v>0.18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2</v>
      </c>
      <c r="AF63" t="s">
        <v>143</v>
      </c>
      <c r="AG63">
        <v>0.22499999999999998</v>
      </c>
      <c r="AH63">
        <v>2</v>
      </c>
      <c r="AI63">
        <v>36171652</v>
      </c>
      <c r="AJ63">
        <v>64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>
      <c r="A64">
        <f>ROW(Source!A95)</f>
        <v>95</v>
      </c>
      <c r="B64">
        <v>36171653</v>
      </c>
      <c r="C64">
        <v>35809700</v>
      </c>
      <c r="D64">
        <v>29172556</v>
      </c>
      <c r="E64">
        <v>1</v>
      </c>
      <c r="F64">
        <v>1</v>
      </c>
      <c r="G64">
        <v>1</v>
      </c>
      <c r="H64">
        <v>2</v>
      </c>
      <c r="I64" t="s">
        <v>586</v>
      </c>
      <c r="J64" t="s">
        <v>590</v>
      </c>
      <c r="K64" t="s">
        <v>588</v>
      </c>
      <c r="L64">
        <v>1368</v>
      </c>
      <c r="N64">
        <v>1011</v>
      </c>
      <c r="O64" t="s">
        <v>589</v>
      </c>
      <c r="P64" t="s">
        <v>589</v>
      </c>
      <c r="Q64">
        <v>1</v>
      </c>
      <c r="X64">
        <v>0.18</v>
      </c>
      <c r="Y64">
        <v>0</v>
      </c>
      <c r="Z64">
        <v>31.26</v>
      </c>
      <c r="AA64">
        <v>13.5</v>
      </c>
      <c r="AB64">
        <v>0</v>
      </c>
      <c r="AC64">
        <v>0</v>
      </c>
      <c r="AD64">
        <v>1</v>
      </c>
      <c r="AE64">
        <v>0</v>
      </c>
      <c r="AF64" t="s">
        <v>143</v>
      </c>
      <c r="AG64">
        <v>0.22499999999999998</v>
      </c>
      <c r="AH64">
        <v>2</v>
      </c>
      <c r="AI64">
        <v>36171653</v>
      </c>
      <c r="AJ64">
        <v>65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>
      <c r="A65">
        <f>ROW(Source!A95)</f>
        <v>95</v>
      </c>
      <c r="B65">
        <v>36171654</v>
      </c>
      <c r="C65">
        <v>35809700</v>
      </c>
      <c r="D65">
        <v>29174591</v>
      </c>
      <c r="E65">
        <v>1</v>
      </c>
      <c r="F65">
        <v>1</v>
      </c>
      <c r="G65">
        <v>1</v>
      </c>
      <c r="H65">
        <v>2</v>
      </c>
      <c r="I65" t="s">
        <v>612</v>
      </c>
      <c r="J65" t="s">
        <v>642</v>
      </c>
      <c r="K65" t="s">
        <v>614</v>
      </c>
      <c r="L65">
        <v>1368</v>
      </c>
      <c r="N65">
        <v>1011</v>
      </c>
      <c r="O65" t="s">
        <v>589</v>
      </c>
      <c r="P65" t="s">
        <v>589</v>
      </c>
      <c r="Q65">
        <v>1</v>
      </c>
      <c r="X65">
        <v>0.32</v>
      </c>
      <c r="Y65">
        <v>0</v>
      </c>
      <c r="Z65">
        <v>0.95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143</v>
      </c>
      <c r="AG65">
        <v>0.4</v>
      </c>
      <c r="AH65">
        <v>2</v>
      </c>
      <c r="AI65">
        <v>36171654</v>
      </c>
      <c r="AJ65">
        <v>66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>
        <f>ROW(Source!A95)</f>
        <v>95</v>
      </c>
      <c r="B66">
        <v>36171655</v>
      </c>
      <c r="C66">
        <v>35809700</v>
      </c>
      <c r="D66">
        <v>29174913</v>
      </c>
      <c r="E66">
        <v>1</v>
      </c>
      <c r="F66">
        <v>1</v>
      </c>
      <c r="G66">
        <v>1</v>
      </c>
      <c r="H66">
        <v>2</v>
      </c>
      <c r="I66" t="s">
        <v>601</v>
      </c>
      <c r="J66" t="s">
        <v>602</v>
      </c>
      <c r="K66" t="s">
        <v>603</v>
      </c>
      <c r="L66">
        <v>1368</v>
      </c>
      <c r="N66">
        <v>1011</v>
      </c>
      <c r="O66" t="s">
        <v>589</v>
      </c>
      <c r="P66" t="s">
        <v>589</v>
      </c>
      <c r="Q66">
        <v>1</v>
      </c>
      <c r="X66">
        <v>0.26</v>
      </c>
      <c r="Y66">
        <v>0</v>
      </c>
      <c r="Z66">
        <v>87.17</v>
      </c>
      <c r="AA66">
        <v>11.6</v>
      </c>
      <c r="AB66">
        <v>0</v>
      </c>
      <c r="AC66">
        <v>0</v>
      </c>
      <c r="AD66">
        <v>1</v>
      </c>
      <c r="AE66">
        <v>0</v>
      </c>
      <c r="AF66" t="s">
        <v>143</v>
      </c>
      <c r="AG66">
        <v>0.32500000000000001</v>
      </c>
      <c r="AH66">
        <v>2</v>
      </c>
      <c r="AI66">
        <v>36171655</v>
      </c>
      <c r="AJ66">
        <v>67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>
      <c r="A67">
        <f>ROW(Source!A95)</f>
        <v>95</v>
      </c>
      <c r="B67">
        <v>36171656</v>
      </c>
      <c r="C67">
        <v>35809700</v>
      </c>
      <c r="D67">
        <v>29109162</v>
      </c>
      <c r="E67">
        <v>1</v>
      </c>
      <c r="F67">
        <v>1</v>
      </c>
      <c r="G67">
        <v>1</v>
      </c>
      <c r="H67">
        <v>3</v>
      </c>
      <c r="I67" t="s">
        <v>645</v>
      </c>
      <c r="J67" t="s">
        <v>646</v>
      </c>
      <c r="K67" t="s">
        <v>647</v>
      </c>
      <c r="L67">
        <v>1327</v>
      </c>
      <c r="N67">
        <v>1005</v>
      </c>
      <c r="O67" t="s">
        <v>165</v>
      </c>
      <c r="P67" t="s">
        <v>165</v>
      </c>
      <c r="Q67">
        <v>1</v>
      </c>
      <c r="X67">
        <v>21</v>
      </c>
      <c r="Y67">
        <v>5.71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3</v>
      </c>
      <c r="AG67">
        <v>21</v>
      </c>
      <c r="AH67">
        <v>2</v>
      </c>
      <c r="AI67">
        <v>36171656</v>
      </c>
      <c r="AJ67">
        <v>68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>
      <c r="A68">
        <f>ROW(Source!A95)</f>
        <v>95</v>
      </c>
      <c r="B68">
        <v>36171657</v>
      </c>
      <c r="C68">
        <v>35809700</v>
      </c>
      <c r="D68">
        <v>29131086</v>
      </c>
      <c r="E68">
        <v>1</v>
      </c>
      <c r="F68">
        <v>1</v>
      </c>
      <c r="G68">
        <v>1</v>
      </c>
      <c r="H68">
        <v>3</v>
      </c>
      <c r="I68" t="s">
        <v>648</v>
      </c>
      <c r="J68" t="s">
        <v>649</v>
      </c>
      <c r="K68" t="s">
        <v>650</v>
      </c>
      <c r="L68">
        <v>1339</v>
      </c>
      <c r="N68">
        <v>1007</v>
      </c>
      <c r="O68" t="s">
        <v>638</v>
      </c>
      <c r="P68" t="s">
        <v>638</v>
      </c>
      <c r="Q68">
        <v>1</v>
      </c>
      <c r="X68">
        <v>0.82</v>
      </c>
      <c r="Y68">
        <v>1970.01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0.82</v>
      </c>
      <c r="AH68">
        <v>2</v>
      </c>
      <c r="AI68">
        <v>36171657</v>
      </c>
      <c r="AJ68">
        <v>69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>
      <c r="A69">
        <f>ROW(Source!A96)</f>
        <v>96</v>
      </c>
      <c r="B69">
        <v>35809736</v>
      </c>
      <c r="C69">
        <v>35809727</v>
      </c>
      <c r="D69">
        <v>18407150</v>
      </c>
      <c r="E69">
        <v>1</v>
      </c>
      <c r="F69">
        <v>1</v>
      </c>
      <c r="G69">
        <v>1</v>
      </c>
      <c r="H69">
        <v>1</v>
      </c>
      <c r="I69" t="s">
        <v>599</v>
      </c>
      <c r="J69" t="s">
        <v>3</v>
      </c>
      <c r="K69" t="s">
        <v>600</v>
      </c>
      <c r="L69">
        <v>1369</v>
      </c>
      <c r="N69">
        <v>1013</v>
      </c>
      <c r="O69" t="s">
        <v>583</v>
      </c>
      <c r="P69" t="s">
        <v>583</v>
      </c>
      <c r="Q69">
        <v>1</v>
      </c>
      <c r="X69">
        <v>60.72</v>
      </c>
      <c r="Y69">
        <v>0</v>
      </c>
      <c r="Z69">
        <v>0</v>
      </c>
      <c r="AA69">
        <v>0</v>
      </c>
      <c r="AB69">
        <v>272.45</v>
      </c>
      <c r="AC69">
        <v>0</v>
      </c>
      <c r="AD69">
        <v>1</v>
      </c>
      <c r="AE69">
        <v>1</v>
      </c>
      <c r="AF69" t="s">
        <v>144</v>
      </c>
      <c r="AG69">
        <v>69.827999999999989</v>
      </c>
      <c r="AH69">
        <v>2</v>
      </c>
      <c r="AI69">
        <v>35809728</v>
      </c>
      <c r="AJ69">
        <v>70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>
      <c r="A70">
        <f>ROW(Source!A96)</f>
        <v>96</v>
      </c>
      <c r="B70">
        <v>35809737</v>
      </c>
      <c r="C70">
        <v>35809727</v>
      </c>
      <c r="D70">
        <v>121548</v>
      </c>
      <c r="E70">
        <v>1</v>
      </c>
      <c r="F70">
        <v>1</v>
      </c>
      <c r="G70">
        <v>1</v>
      </c>
      <c r="H70">
        <v>1</v>
      </c>
      <c r="I70" t="s">
        <v>34</v>
      </c>
      <c r="J70" t="s">
        <v>3</v>
      </c>
      <c r="K70" t="s">
        <v>584</v>
      </c>
      <c r="L70">
        <v>608254</v>
      </c>
      <c r="N70">
        <v>1013</v>
      </c>
      <c r="O70" t="s">
        <v>585</v>
      </c>
      <c r="P70" t="s">
        <v>585</v>
      </c>
      <c r="Q70">
        <v>1</v>
      </c>
      <c r="X70">
        <v>0.57999999999999996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2</v>
      </c>
      <c r="AF70" t="s">
        <v>143</v>
      </c>
      <c r="AG70">
        <v>0.72499999999999998</v>
      </c>
      <c r="AH70">
        <v>2</v>
      </c>
      <c r="AI70">
        <v>35809729</v>
      </c>
      <c r="AJ70">
        <v>71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>
      <c r="A71">
        <f>ROW(Source!A96)</f>
        <v>96</v>
      </c>
      <c r="B71">
        <v>35809738</v>
      </c>
      <c r="C71">
        <v>35809727</v>
      </c>
      <c r="D71">
        <v>29172556</v>
      </c>
      <c r="E71">
        <v>1</v>
      </c>
      <c r="F71">
        <v>1</v>
      </c>
      <c r="G71">
        <v>1</v>
      </c>
      <c r="H71">
        <v>2</v>
      </c>
      <c r="I71" t="s">
        <v>586</v>
      </c>
      <c r="J71" t="s">
        <v>590</v>
      </c>
      <c r="K71" t="s">
        <v>588</v>
      </c>
      <c r="L71">
        <v>1368</v>
      </c>
      <c r="N71">
        <v>1011</v>
      </c>
      <c r="O71" t="s">
        <v>589</v>
      </c>
      <c r="P71" t="s">
        <v>589</v>
      </c>
      <c r="Q71">
        <v>1</v>
      </c>
      <c r="X71">
        <v>0.57999999999999996</v>
      </c>
      <c r="Y71">
        <v>0</v>
      </c>
      <c r="Z71">
        <v>31.26</v>
      </c>
      <c r="AA71">
        <v>13.5</v>
      </c>
      <c r="AB71">
        <v>0</v>
      </c>
      <c r="AC71">
        <v>0</v>
      </c>
      <c r="AD71">
        <v>1</v>
      </c>
      <c r="AE71">
        <v>0</v>
      </c>
      <c r="AF71" t="s">
        <v>143</v>
      </c>
      <c r="AG71">
        <v>0.72499999999999998</v>
      </c>
      <c r="AH71">
        <v>2</v>
      </c>
      <c r="AI71">
        <v>35809730</v>
      </c>
      <c r="AJ71">
        <v>72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>
      <c r="A72">
        <f>ROW(Source!A96)</f>
        <v>96</v>
      </c>
      <c r="B72">
        <v>35809739</v>
      </c>
      <c r="C72">
        <v>35809727</v>
      </c>
      <c r="D72">
        <v>29174591</v>
      </c>
      <c r="E72">
        <v>1</v>
      </c>
      <c r="F72">
        <v>1</v>
      </c>
      <c r="G72">
        <v>1</v>
      </c>
      <c r="H72">
        <v>2</v>
      </c>
      <c r="I72" t="s">
        <v>612</v>
      </c>
      <c r="J72" t="s">
        <v>642</v>
      </c>
      <c r="K72" t="s">
        <v>614</v>
      </c>
      <c r="L72">
        <v>1368</v>
      </c>
      <c r="N72">
        <v>1011</v>
      </c>
      <c r="O72" t="s">
        <v>589</v>
      </c>
      <c r="P72" t="s">
        <v>589</v>
      </c>
      <c r="Q72">
        <v>1</v>
      </c>
      <c r="X72">
        <v>0.82</v>
      </c>
      <c r="Y72">
        <v>0</v>
      </c>
      <c r="Z72">
        <v>0.95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143</v>
      </c>
      <c r="AG72">
        <v>1.0249999999999999</v>
      </c>
      <c r="AH72">
        <v>2</v>
      </c>
      <c r="AI72">
        <v>35809731</v>
      </c>
      <c r="AJ72">
        <v>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>
      <c r="A73">
        <f>ROW(Source!A96)</f>
        <v>96</v>
      </c>
      <c r="B73">
        <v>35809740</v>
      </c>
      <c r="C73">
        <v>35809727</v>
      </c>
      <c r="D73">
        <v>29174661</v>
      </c>
      <c r="E73">
        <v>1</v>
      </c>
      <c r="F73">
        <v>1</v>
      </c>
      <c r="G73">
        <v>1</v>
      </c>
      <c r="H73">
        <v>2</v>
      </c>
      <c r="I73" t="s">
        <v>651</v>
      </c>
      <c r="J73" t="s">
        <v>652</v>
      </c>
      <c r="K73" t="s">
        <v>653</v>
      </c>
      <c r="L73">
        <v>1368</v>
      </c>
      <c r="N73">
        <v>1011</v>
      </c>
      <c r="O73" t="s">
        <v>589</v>
      </c>
      <c r="P73" t="s">
        <v>589</v>
      </c>
      <c r="Q73">
        <v>1</v>
      </c>
      <c r="X73">
        <v>2.7</v>
      </c>
      <c r="Y73">
        <v>0</v>
      </c>
      <c r="Z73">
        <v>2.09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143</v>
      </c>
      <c r="AG73">
        <v>3.375</v>
      </c>
      <c r="AH73">
        <v>2</v>
      </c>
      <c r="AI73">
        <v>35809732</v>
      </c>
      <c r="AJ73">
        <v>74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>
      <c r="A74">
        <f>ROW(Source!A96)</f>
        <v>96</v>
      </c>
      <c r="B74">
        <v>35809741</v>
      </c>
      <c r="C74">
        <v>35809727</v>
      </c>
      <c r="D74">
        <v>29174913</v>
      </c>
      <c r="E74">
        <v>1</v>
      </c>
      <c r="F74">
        <v>1</v>
      </c>
      <c r="G74">
        <v>1</v>
      </c>
      <c r="H74">
        <v>2</v>
      </c>
      <c r="I74" t="s">
        <v>601</v>
      </c>
      <c r="J74" t="s">
        <v>602</v>
      </c>
      <c r="K74" t="s">
        <v>603</v>
      </c>
      <c r="L74">
        <v>1368</v>
      </c>
      <c r="N74">
        <v>1011</v>
      </c>
      <c r="O74" t="s">
        <v>589</v>
      </c>
      <c r="P74" t="s">
        <v>589</v>
      </c>
      <c r="Q74">
        <v>1</v>
      </c>
      <c r="X74">
        <v>0.84</v>
      </c>
      <c r="Y74">
        <v>0</v>
      </c>
      <c r="Z74">
        <v>87.17</v>
      </c>
      <c r="AA74">
        <v>11.6</v>
      </c>
      <c r="AB74">
        <v>0</v>
      </c>
      <c r="AC74">
        <v>0</v>
      </c>
      <c r="AD74">
        <v>1</v>
      </c>
      <c r="AE74">
        <v>0</v>
      </c>
      <c r="AF74" t="s">
        <v>143</v>
      </c>
      <c r="AG74">
        <v>1.05</v>
      </c>
      <c r="AH74">
        <v>2</v>
      </c>
      <c r="AI74">
        <v>35809733</v>
      </c>
      <c r="AJ74">
        <v>75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>
      <c r="A75">
        <f>ROW(Source!A96)</f>
        <v>96</v>
      </c>
      <c r="B75">
        <v>35809742</v>
      </c>
      <c r="C75">
        <v>35809727</v>
      </c>
      <c r="D75">
        <v>29114332</v>
      </c>
      <c r="E75">
        <v>1</v>
      </c>
      <c r="F75">
        <v>1</v>
      </c>
      <c r="G75">
        <v>1</v>
      </c>
      <c r="H75">
        <v>3</v>
      </c>
      <c r="I75" t="s">
        <v>628</v>
      </c>
      <c r="J75" t="s">
        <v>654</v>
      </c>
      <c r="K75" t="s">
        <v>630</v>
      </c>
      <c r="L75">
        <v>1348</v>
      </c>
      <c r="N75">
        <v>1009</v>
      </c>
      <c r="O75" t="s">
        <v>29</v>
      </c>
      <c r="P75" t="s">
        <v>29</v>
      </c>
      <c r="Q75">
        <v>1000</v>
      </c>
      <c r="X75">
        <v>1.23E-2</v>
      </c>
      <c r="Y75">
        <v>11978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1.23E-2</v>
      </c>
      <c r="AH75">
        <v>2</v>
      </c>
      <c r="AI75">
        <v>35809734</v>
      </c>
      <c r="AJ75">
        <v>76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>
      <c r="A76">
        <f>ROW(Source!A96)</f>
        <v>96</v>
      </c>
      <c r="B76">
        <v>35809743</v>
      </c>
      <c r="C76">
        <v>35809727</v>
      </c>
      <c r="D76">
        <v>29130788</v>
      </c>
      <c r="E76">
        <v>1</v>
      </c>
      <c r="F76">
        <v>1</v>
      </c>
      <c r="G76">
        <v>1</v>
      </c>
      <c r="H76">
        <v>3</v>
      </c>
      <c r="I76" t="s">
        <v>655</v>
      </c>
      <c r="J76" t="s">
        <v>656</v>
      </c>
      <c r="K76" t="s">
        <v>657</v>
      </c>
      <c r="L76">
        <v>1339</v>
      </c>
      <c r="N76">
        <v>1007</v>
      </c>
      <c r="O76" t="s">
        <v>638</v>
      </c>
      <c r="P76" t="s">
        <v>638</v>
      </c>
      <c r="Q76">
        <v>1</v>
      </c>
      <c r="X76">
        <v>2.88</v>
      </c>
      <c r="Y76">
        <v>2156.0100000000002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2.88</v>
      </c>
      <c r="AH76">
        <v>2</v>
      </c>
      <c r="AI76">
        <v>35809735</v>
      </c>
      <c r="AJ76">
        <v>77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>
      <c r="A77">
        <f>ROW(Source!A97)</f>
        <v>97</v>
      </c>
      <c r="B77">
        <v>35809752</v>
      </c>
      <c r="C77">
        <v>35809744</v>
      </c>
      <c r="D77">
        <v>18408291</v>
      </c>
      <c r="E77">
        <v>1</v>
      </c>
      <c r="F77">
        <v>1</v>
      </c>
      <c r="G77">
        <v>1</v>
      </c>
      <c r="H77">
        <v>1</v>
      </c>
      <c r="I77" t="s">
        <v>658</v>
      </c>
      <c r="J77" t="s">
        <v>3</v>
      </c>
      <c r="K77" t="s">
        <v>659</v>
      </c>
      <c r="L77">
        <v>1369</v>
      </c>
      <c r="N77">
        <v>1013</v>
      </c>
      <c r="O77" t="s">
        <v>583</v>
      </c>
      <c r="P77" t="s">
        <v>583</v>
      </c>
      <c r="Q77">
        <v>1</v>
      </c>
      <c r="X77">
        <v>31.26</v>
      </c>
      <c r="Y77">
        <v>0</v>
      </c>
      <c r="Z77">
        <v>0</v>
      </c>
      <c r="AA77">
        <v>0</v>
      </c>
      <c r="AB77">
        <v>8.17</v>
      </c>
      <c r="AC77">
        <v>0</v>
      </c>
      <c r="AD77">
        <v>1</v>
      </c>
      <c r="AE77">
        <v>1</v>
      </c>
      <c r="AF77" t="s">
        <v>144</v>
      </c>
      <c r="AG77">
        <v>35.948999999999998</v>
      </c>
      <c r="AH77">
        <v>2</v>
      </c>
      <c r="AI77">
        <v>35809745</v>
      </c>
      <c r="AJ77">
        <v>78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>
      <c r="A78">
        <f>ROW(Source!A97)</f>
        <v>97</v>
      </c>
      <c r="B78">
        <v>35809753</v>
      </c>
      <c r="C78">
        <v>35809744</v>
      </c>
      <c r="D78">
        <v>121548</v>
      </c>
      <c r="E78">
        <v>1</v>
      </c>
      <c r="F78">
        <v>1</v>
      </c>
      <c r="G78">
        <v>1</v>
      </c>
      <c r="H78">
        <v>1</v>
      </c>
      <c r="I78" t="s">
        <v>34</v>
      </c>
      <c r="J78" t="s">
        <v>3</v>
      </c>
      <c r="K78" t="s">
        <v>584</v>
      </c>
      <c r="L78">
        <v>608254</v>
      </c>
      <c r="N78">
        <v>1013</v>
      </c>
      <c r="O78" t="s">
        <v>585</v>
      </c>
      <c r="P78" t="s">
        <v>585</v>
      </c>
      <c r="Q78">
        <v>1</v>
      </c>
      <c r="X78">
        <v>6.7</v>
      </c>
      <c r="Y78">
        <v>0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2</v>
      </c>
      <c r="AF78" t="s">
        <v>143</v>
      </c>
      <c r="AG78">
        <v>8.375</v>
      </c>
      <c r="AH78">
        <v>2</v>
      </c>
      <c r="AI78">
        <v>35809746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>
      <c r="A79">
        <f>ROW(Source!A97)</f>
        <v>97</v>
      </c>
      <c r="B79">
        <v>35809754</v>
      </c>
      <c r="C79">
        <v>35809744</v>
      </c>
      <c r="D79">
        <v>29172710</v>
      </c>
      <c r="E79">
        <v>1</v>
      </c>
      <c r="F79">
        <v>1</v>
      </c>
      <c r="G79">
        <v>1</v>
      </c>
      <c r="H79">
        <v>2</v>
      </c>
      <c r="I79" t="s">
        <v>593</v>
      </c>
      <c r="J79" t="s">
        <v>594</v>
      </c>
      <c r="K79" t="s">
        <v>595</v>
      </c>
      <c r="L79">
        <v>1368</v>
      </c>
      <c r="N79">
        <v>1011</v>
      </c>
      <c r="O79" t="s">
        <v>589</v>
      </c>
      <c r="P79" t="s">
        <v>589</v>
      </c>
      <c r="Q79">
        <v>1</v>
      </c>
      <c r="X79">
        <v>6.7</v>
      </c>
      <c r="Y79">
        <v>0</v>
      </c>
      <c r="Z79">
        <v>46.56</v>
      </c>
      <c r="AA79">
        <v>10.06</v>
      </c>
      <c r="AB79">
        <v>0</v>
      </c>
      <c r="AC79">
        <v>0</v>
      </c>
      <c r="AD79">
        <v>1</v>
      </c>
      <c r="AE79">
        <v>0</v>
      </c>
      <c r="AF79" t="s">
        <v>143</v>
      </c>
      <c r="AG79">
        <v>8.375</v>
      </c>
      <c r="AH79">
        <v>2</v>
      </c>
      <c r="AI79">
        <v>35809747</v>
      </c>
      <c r="AJ79">
        <v>80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>
      <c r="A80">
        <f>ROW(Source!A97)</f>
        <v>97</v>
      </c>
      <c r="B80">
        <v>35809755</v>
      </c>
      <c r="C80">
        <v>35809744</v>
      </c>
      <c r="D80">
        <v>29173472</v>
      </c>
      <c r="E80">
        <v>1</v>
      </c>
      <c r="F80">
        <v>1</v>
      </c>
      <c r="G80">
        <v>1</v>
      </c>
      <c r="H80">
        <v>2</v>
      </c>
      <c r="I80" t="s">
        <v>660</v>
      </c>
      <c r="J80" t="s">
        <v>661</v>
      </c>
      <c r="K80" t="s">
        <v>662</v>
      </c>
      <c r="L80">
        <v>1368</v>
      </c>
      <c r="N80">
        <v>1011</v>
      </c>
      <c r="O80" t="s">
        <v>589</v>
      </c>
      <c r="P80" t="s">
        <v>589</v>
      </c>
      <c r="Q80">
        <v>1</v>
      </c>
      <c r="X80">
        <v>11</v>
      </c>
      <c r="Y80">
        <v>0</v>
      </c>
      <c r="Z80">
        <v>3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143</v>
      </c>
      <c r="AG80">
        <v>13.75</v>
      </c>
      <c r="AH80">
        <v>2</v>
      </c>
      <c r="AI80">
        <v>35809748</v>
      </c>
      <c r="AJ80">
        <v>81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>
      <c r="A81">
        <f>ROW(Source!A97)</f>
        <v>97</v>
      </c>
      <c r="B81">
        <v>35809756</v>
      </c>
      <c r="C81">
        <v>35809744</v>
      </c>
      <c r="D81">
        <v>29174913</v>
      </c>
      <c r="E81">
        <v>1</v>
      </c>
      <c r="F81">
        <v>1</v>
      </c>
      <c r="G81">
        <v>1</v>
      </c>
      <c r="H81">
        <v>2</v>
      </c>
      <c r="I81" t="s">
        <v>601</v>
      </c>
      <c r="J81" t="s">
        <v>602</v>
      </c>
      <c r="K81" t="s">
        <v>603</v>
      </c>
      <c r="L81">
        <v>1368</v>
      </c>
      <c r="N81">
        <v>1011</v>
      </c>
      <c r="O81" t="s">
        <v>589</v>
      </c>
      <c r="P81" t="s">
        <v>589</v>
      </c>
      <c r="Q81">
        <v>1</v>
      </c>
      <c r="X81">
        <v>0.35</v>
      </c>
      <c r="Y81">
        <v>0</v>
      </c>
      <c r="Z81">
        <v>87.17</v>
      </c>
      <c r="AA81">
        <v>11.6</v>
      </c>
      <c r="AB81">
        <v>0</v>
      </c>
      <c r="AC81">
        <v>0</v>
      </c>
      <c r="AD81">
        <v>1</v>
      </c>
      <c r="AE81">
        <v>0</v>
      </c>
      <c r="AF81" t="s">
        <v>143</v>
      </c>
      <c r="AG81">
        <v>0.4375</v>
      </c>
      <c r="AH81">
        <v>2</v>
      </c>
      <c r="AI81">
        <v>35809749</v>
      </c>
      <c r="AJ81">
        <v>82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>
      <c r="A82">
        <f>ROW(Source!A97)</f>
        <v>97</v>
      </c>
      <c r="B82">
        <v>35809757</v>
      </c>
      <c r="C82">
        <v>35809744</v>
      </c>
      <c r="D82">
        <v>29114687</v>
      </c>
      <c r="E82">
        <v>1</v>
      </c>
      <c r="F82">
        <v>1</v>
      </c>
      <c r="G82">
        <v>1</v>
      </c>
      <c r="H82">
        <v>3</v>
      </c>
      <c r="I82" t="s">
        <v>663</v>
      </c>
      <c r="J82" t="s">
        <v>664</v>
      </c>
      <c r="K82" t="s">
        <v>665</v>
      </c>
      <c r="L82">
        <v>1348</v>
      </c>
      <c r="N82">
        <v>1009</v>
      </c>
      <c r="O82" t="s">
        <v>29</v>
      </c>
      <c r="P82" t="s">
        <v>29</v>
      </c>
      <c r="Q82">
        <v>1000</v>
      </c>
      <c r="X82">
        <v>1.8E-3</v>
      </c>
      <c r="Y82">
        <v>16974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1.8E-3</v>
      </c>
      <c r="AH82">
        <v>2</v>
      </c>
      <c r="AI82">
        <v>35809750</v>
      </c>
      <c r="AJ82">
        <v>83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>
      <c r="A83">
        <f>ROW(Source!A97)</f>
        <v>97</v>
      </c>
      <c r="B83">
        <v>35809758</v>
      </c>
      <c r="C83">
        <v>35809744</v>
      </c>
      <c r="D83">
        <v>29115292</v>
      </c>
      <c r="E83">
        <v>1</v>
      </c>
      <c r="F83">
        <v>1</v>
      </c>
      <c r="G83">
        <v>1</v>
      </c>
      <c r="H83">
        <v>3</v>
      </c>
      <c r="I83" t="s">
        <v>666</v>
      </c>
      <c r="J83" t="s">
        <v>667</v>
      </c>
      <c r="K83" t="s">
        <v>668</v>
      </c>
      <c r="L83">
        <v>1339</v>
      </c>
      <c r="N83">
        <v>1007</v>
      </c>
      <c r="O83" t="s">
        <v>638</v>
      </c>
      <c r="P83" t="s">
        <v>638</v>
      </c>
      <c r="Q83">
        <v>1</v>
      </c>
      <c r="X83">
        <v>1.24</v>
      </c>
      <c r="Y83">
        <v>4478.33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0</v>
      </c>
      <c r="AF83" t="s">
        <v>3</v>
      </c>
      <c r="AG83">
        <v>1.24</v>
      </c>
      <c r="AH83">
        <v>2</v>
      </c>
      <c r="AI83">
        <v>35809751</v>
      </c>
      <c r="AJ83">
        <v>84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>
      <c r="A84">
        <f>ROW(Source!A98)</f>
        <v>98</v>
      </c>
      <c r="B84">
        <v>36171660</v>
      </c>
      <c r="C84">
        <v>36171659</v>
      </c>
      <c r="D84">
        <v>31427882</v>
      </c>
      <c r="E84">
        <v>1</v>
      </c>
      <c r="F84">
        <v>1</v>
      </c>
      <c r="G84">
        <v>1</v>
      </c>
      <c r="H84">
        <v>1</v>
      </c>
      <c r="I84" t="s">
        <v>669</v>
      </c>
      <c r="J84" t="s">
        <v>3</v>
      </c>
      <c r="K84" t="s">
        <v>670</v>
      </c>
      <c r="L84">
        <v>1369</v>
      </c>
      <c r="N84">
        <v>1013</v>
      </c>
      <c r="O84" t="s">
        <v>583</v>
      </c>
      <c r="P84" t="s">
        <v>583</v>
      </c>
      <c r="Q84">
        <v>1</v>
      </c>
      <c r="X84">
        <v>45.26</v>
      </c>
      <c r="Y84">
        <v>0</v>
      </c>
      <c r="Z84">
        <v>0</v>
      </c>
      <c r="AA84">
        <v>0</v>
      </c>
      <c r="AB84">
        <v>272.45</v>
      </c>
      <c r="AC84">
        <v>0</v>
      </c>
      <c r="AD84">
        <v>1</v>
      </c>
      <c r="AE84">
        <v>1</v>
      </c>
      <c r="AF84" t="s">
        <v>144</v>
      </c>
      <c r="AG84">
        <v>52.048999999999992</v>
      </c>
      <c r="AH84">
        <v>2</v>
      </c>
      <c r="AI84">
        <v>36171660</v>
      </c>
      <c r="AJ84">
        <v>85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>
      <c r="A85">
        <f>ROW(Source!A98)</f>
        <v>98</v>
      </c>
      <c r="B85">
        <v>36171661</v>
      </c>
      <c r="C85">
        <v>36171659</v>
      </c>
      <c r="D85">
        <v>121548</v>
      </c>
      <c r="E85">
        <v>1</v>
      </c>
      <c r="F85">
        <v>1</v>
      </c>
      <c r="G85">
        <v>1</v>
      </c>
      <c r="H85">
        <v>1</v>
      </c>
      <c r="I85" t="s">
        <v>34</v>
      </c>
      <c r="J85" t="s">
        <v>3</v>
      </c>
      <c r="K85" t="s">
        <v>584</v>
      </c>
      <c r="L85">
        <v>608254</v>
      </c>
      <c r="N85">
        <v>1013</v>
      </c>
      <c r="O85" t="s">
        <v>585</v>
      </c>
      <c r="P85" t="s">
        <v>585</v>
      </c>
      <c r="Q85">
        <v>1</v>
      </c>
      <c r="X85">
        <v>0.04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2</v>
      </c>
      <c r="AF85" t="s">
        <v>143</v>
      </c>
      <c r="AG85">
        <v>0.05</v>
      </c>
      <c r="AH85">
        <v>2</v>
      </c>
      <c r="AI85">
        <v>36171661</v>
      </c>
      <c r="AJ85">
        <v>86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>
      <c r="A86">
        <f>ROW(Source!A98)</f>
        <v>98</v>
      </c>
      <c r="B86">
        <v>36171662</v>
      </c>
      <c r="C86">
        <v>36171659</v>
      </c>
      <c r="D86">
        <v>35554737</v>
      </c>
      <c r="E86">
        <v>1</v>
      </c>
      <c r="F86">
        <v>1</v>
      </c>
      <c r="G86">
        <v>1</v>
      </c>
      <c r="H86">
        <v>2</v>
      </c>
      <c r="I86" t="s">
        <v>586</v>
      </c>
      <c r="J86" t="s">
        <v>671</v>
      </c>
      <c r="K86" t="s">
        <v>588</v>
      </c>
      <c r="L86">
        <v>1368</v>
      </c>
      <c r="N86">
        <v>1011</v>
      </c>
      <c r="O86" t="s">
        <v>589</v>
      </c>
      <c r="P86" t="s">
        <v>589</v>
      </c>
      <c r="Q86">
        <v>1</v>
      </c>
      <c r="X86">
        <v>0.04</v>
      </c>
      <c r="Y86">
        <v>0</v>
      </c>
      <c r="Z86">
        <v>31.26</v>
      </c>
      <c r="AA86">
        <v>13.5</v>
      </c>
      <c r="AB86">
        <v>0</v>
      </c>
      <c r="AC86">
        <v>0</v>
      </c>
      <c r="AD86">
        <v>1</v>
      </c>
      <c r="AE86">
        <v>0</v>
      </c>
      <c r="AF86" t="s">
        <v>143</v>
      </c>
      <c r="AG86">
        <v>0.05</v>
      </c>
      <c r="AH86">
        <v>2</v>
      </c>
      <c r="AI86">
        <v>36171662</v>
      </c>
      <c r="AJ86">
        <v>87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>
      <c r="A87">
        <f>ROW(Source!A98)</f>
        <v>98</v>
      </c>
      <c r="B87">
        <v>36171663</v>
      </c>
      <c r="C87">
        <v>36171659</v>
      </c>
      <c r="D87">
        <v>35555025</v>
      </c>
      <c r="E87">
        <v>1</v>
      </c>
      <c r="F87">
        <v>1</v>
      </c>
      <c r="G87">
        <v>1</v>
      </c>
      <c r="H87">
        <v>2</v>
      </c>
      <c r="I87" t="s">
        <v>672</v>
      </c>
      <c r="J87" t="s">
        <v>673</v>
      </c>
      <c r="K87" t="s">
        <v>674</v>
      </c>
      <c r="L87">
        <v>1368</v>
      </c>
      <c r="N87">
        <v>1011</v>
      </c>
      <c r="O87" t="s">
        <v>589</v>
      </c>
      <c r="P87" t="s">
        <v>589</v>
      </c>
      <c r="Q87">
        <v>1</v>
      </c>
      <c r="X87">
        <v>1.35</v>
      </c>
      <c r="Y87">
        <v>0</v>
      </c>
      <c r="Z87">
        <v>2.7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143</v>
      </c>
      <c r="AG87">
        <v>1.6875</v>
      </c>
      <c r="AH87">
        <v>2</v>
      </c>
      <c r="AI87">
        <v>36171663</v>
      </c>
      <c r="AJ87">
        <v>88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>
      <c r="A88">
        <f>ROW(Source!A98)</f>
        <v>98</v>
      </c>
      <c r="B88">
        <v>36171664</v>
      </c>
      <c r="C88">
        <v>36171659</v>
      </c>
      <c r="D88">
        <v>35555088</v>
      </c>
      <c r="E88">
        <v>1</v>
      </c>
      <c r="F88">
        <v>1</v>
      </c>
      <c r="G88">
        <v>1</v>
      </c>
      <c r="H88">
        <v>2</v>
      </c>
      <c r="I88" t="s">
        <v>601</v>
      </c>
      <c r="J88" t="s">
        <v>675</v>
      </c>
      <c r="K88" t="s">
        <v>603</v>
      </c>
      <c r="L88">
        <v>1368</v>
      </c>
      <c r="N88">
        <v>1011</v>
      </c>
      <c r="O88" t="s">
        <v>589</v>
      </c>
      <c r="P88" t="s">
        <v>589</v>
      </c>
      <c r="Q88">
        <v>1</v>
      </c>
      <c r="X88">
        <v>0.01</v>
      </c>
      <c r="Y88">
        <v>0</v>
      </c>
      <c r="Z88">
        <v>87.17</v>
      </c>
      <c r="AA88">
        <v>11.6</v>
      </c>
      <c r="AB88">
        <v>0</v>
      </c>
      <c r="AC88">
        <v>0</v>
      </c>
      <c r="AD88">
        <v>1</v>
      </c>
      <c r="AE88">
        <v>0</v>
      </c>
      <c r="AF88" t="s">
        <v>143</v>
      </c>
      <c r="AG88">
        <v>1.2500000000000001E-2</v>
      </c>
      <c r="AH88">
        <v>2</v>
      </c>
      <c r="AI88">
        <v>36171664</v>
      </c>
      <c r="AJ88">
        <v>89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>
      <c r="A89">
        <f>ROW(Source!A98)</f>
        <v>98</v>
      </c>
      <c r="B89">
        <v>36171665</v>
      </c>
      <c r="C89">
        <v>36171659</v>
      </c>
      <c r="D89">
        <v>35552818</v>
      </c>
      <c r="E89">
        <v>1</v>
      </c>
      <c r="F89">
        <v>1</v>
      </c>
      <c r="G89">
        <v>1</v>
      </c>
      <c r="H89">
        <v>3</v>
      </c>
      <c r="I89" t="s">
        <v>676</v>
      </c>
      <c r="J89" t="s">
        <v>677</v>
      </c>
      <c r="K89" t="s">
        <v>678</v>
      </c>
      <c r="L89">
        <v>1308</v>
      </c>
      <c r="N89">
        <v>1003</v>
      </c>
      <c r="O89" t="s">
        <v>68</v>
      </c>
      <c r="P89" t="s">
        <v>68</v>
      </c>
      <c r="Q89">
        <v>100</v>
      </c>
      <c r="X89">
        <v>0.68</v>
      </c>
      <c r="Y89">
        <v>99.4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 t="s">
        <v>3</v>
      </c>
      <c r="AG89">
        <v>0.68</v>
      </c>
      <c r="AH89">
        <v>2</v>
      </c>
      <c r="AI89">
        <v>36171665</v>
      </c>
      <c r="AJ89">
        <v>90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>
      <c r="A90">
        <f>ROW(Source!A98)</f>
        <v>98</v>
      </c>
      <c r="B90">
        <v>36171666</v>
      </c>
      <c r="C90">
        <v>36171659</v>
      </c>
      <c r="D90">
        <v>35554067</v>
      </c>
      <c r="E90">
        <v>1</v>
      </c>
      <c r="F90">
        <v>1</v>
      </c>
      <c r="G90">
        <v>1</v>
      </c>
      <c r="H90">
        <v>3</v>
      </c>
      <c r="I90" t="s">
        <v>1088</v>
      </c>
      <c r="J90" t="s">
        <v>1089</v>
      </c>
      <c r="K90" t="s">
        <v>1090</v>
      </c>
      <c r="L90">
        <v>1327</v>
      </c>
      <c r="N90">
        <v>1005</v>
      </c>
      <c r="O90" t="s">
        <v>165</v>
      </c>
      <c r="P90" t="s">
        <v>165</v>
      </c>
      <c r="Q90">
        <v>1</v>
      </c>
      <c r="X90">
        <v>102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s">
        <v>3</v>
      </c>
      <c r="AG90">
        <v>102</v>
      </c>
      <c r="AH90">
        <v>3</v>
      </c>
      <c r="AI90">
        <v>-1</v>
      </c>
      <c r="AJ90" t="s">
        <v>3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>
      <c r="A91">
        <f>ROW(Source!A98)</f>
        <v>98</v>
      </c>
      <c r="B91">
        <v>36171667</v>
      </c>
      <c r="C91">
        <v>36171659</v>
      </c>
      <c r="D91">
        <v>35553389</v>
      </c>
      <c r="E91">
        <v>1</v>
      </c>
      <c r="F91">
        <v>1</v>
      </c>
      <c r="G91">
        <v>1</v>
      </c>
      <c r="H91">
        <v>3</v>
      </c>
      <c r="I91" t="s">
        <v>679</v>
      </c>
      <c r="J91" t="s">
        <v>680</v>
      </c>
      <c r="K91" t="s">
        <v>681</v>
      </c>
      <c r="L91">
        <v>1346</v>
      </c>
      <c r="N91">
        <v>1009</v>
      </c>
      <c r="O91" t="s">
        <v>170</v>
      </c>
      <c r="P91" t="s">
        <v>170</v>
      </c>
      <c r="Q91">
        <v>1</v>
      </c>
      <c r="X91">
        <v>27</v>
      </c>
      <c r="Y91">
        <v>26.71</v>
      </c>
      <c r="Z91">
        <v>0</v>
      </c>
      <c r="AA91">
        <v>0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27</v>
      </c>
      <c r="AH91">
        <v>2</v>
      </c>
      <c r="AI91">
        <v>36171667</v>
      </c>
      <c r="AJ91">
        <v>92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>
      <c r="A92">
        <f>ROW(Source!A100)</f>
        <v>100</v>
      </c>
      <c r="B92">
        <v>35809790</v>
      </c>
      <c r="C92">
        <v>35809777</v>
      </c>
      <c r="D92">
        <v>18413230</v>
      </c>
      <c r="E92">
        <v>1</v>
      </c>
      <c r="F92">
        <v>1</v>
      </c>
      <c r="G92">
        <v>1</v>
      </c>
      <c r="H92">
        <v>1</v>
      </c>
      <c r="I92" t="s">
        <v>610</v>
      </c>
      <c r="J92" t="s">
        <v>3</v>
      </c>
      <c r="K92" t="s">
        <v>611</v>
      </c>
      <c r="L92">
        <v>1369</v>
      </c>
      <c r="N92">
        <v>1013</v>
      </c>
      <c r="O92" t="s">
        <v>583</v>
      </c>
      <c r="P92" t="s">
        <v>583</v>
      </c>
      <c r="Q92">
        <v>1</v>
      </c>
      <c r="X92">
        <v>6.66</v>
      </c>
      <c r="Y92">
        <v>0</v>
      </c>
      <c r="Z92">
        <v>0</v>
      </c>
      <c r="AA92">
        <v>0</v>
      </c>
      <c r="AB92">
        <v>9.18</v>
      </c>
      <c r="AC92">
        <v>0</v>
      </c>
      <c r="AD92">
        <v>1</v>
      </c>
      <c r="AE92">
        <v>1</v>
      </c>
      <c r="AF92" t="s">
        <v>144</v>
      </c>
      <c r="AG92">
        <v>7.6589999999999998</v>
      </c>
      <c r="AH92">
        <v>2</v>
      </c>
      <c r="AI92">
        <v>35809778</v>
      </c>
      <c r="AJ92">
        <v>93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>
        <f>ROW(Source!A100)</f>
        <v>100</v>
      </c>
      <c r="B93">
        <v>35809791</v>
      </c>
      <c r="C93">
        <v>35809777</v>
      </c>
      <c r="D93">
        <v>29173472</v>
      </c>
      <c r="E93">
        <v>1</v>
      </c>
      <c r="F93">
        <v>1</v>
      </c>
      <c r="G93">
        <v>1</v>
      </c>
      <c r="H93">
        <v>2</v>
      </c>
      <c r="I93" t="s">
        <v>660</v>
      </c>
      <c r="J93" t="s">
        <v>661</v>
      </c>
      <c r="K93" t="s">
        <v>662</v>
      </c>
      <c r="L93">
        <v>1368</v>
      </c>
      <c r="N93">
        <v>1011</v>
      </c>
      <c r="O93" t="s">
        <v>589</v>
      </c>
      <c r="P93" t="s">
        <v>589</v>
      </c>
      <c r="Q93">
        <v>1</v>
      </c>
      <c r="X93">
        <v>2.0099999999999998</v>
      </c>
      <c r="Y93">
        <v>0</v>
      </c>
      <c r="Z93">
        <v>3</v>
      </c>
      <c r="AA93">
        <v>0</v>
      </c>
      <c r="AB93">
        <v>0</v>
      </c>
      <c r="AC93">
        <v>0</v>
      </c>
      <c r="AD93">
        <v>1</v>
      </c>
      <c r="AE93">
        <v>0</v>
      </c>
      <c r="AF93" t="s">
        <v>143</v>
      </c>
      <c r="AG93">
        <v>2.5124999999999997</v>
      </c>
      <c r="AH93">
        <v>2</v>
      </c>
      <c r="AI93">
        <v>35809779</v>
      </c>
      <c r="AJ93">
        <v>94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>
      <c r="A94">
        <f>ROW(Source!A100)</f>
        <v>100</v>
      </c>
      <c r="B94">
        <v>35809792</v>
      </c>
      <c r="C94">
        <v>35809777</v>
      </c>
      <c r="D94">
        <v>29174500</v>
      </c>
      <c r="E94">
        <v>1</v>
      </c>
      <c r="F94">
        <v>1</v>
      </c>
      <c r="G94">
        <v>1</v>
      </c>
      <c r="H94">
        <v>2</v>
      </c>
      <c r="I94" t="s">
        <v>682</v>
      </c>
      <c r="J94" t="s">
        <v>683</v>
      </c>
      <c r="K94" t="s">
        <v>684</v>
      </c>
      <c r="L94">
        <v>1368</v>
      </c>
      <c r="N94">
        <v>1011</v>
      </c>
      <c r="O94" t="s">
        <v>589</v>
      </c>
      <c r="P94" t="s">
        <v>589</v>
      </c>
      <c r="Q94">
        <v>1</v>
      </c>
      <c r="X94">
        <v>1.33</v>
      </c>
      <c r="Y94">
        <v>0</v>
      </c>
      <c r="Z94">
        <v>1.95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143</v>
      </c>
      <c r="AG94">
        <v>1.6625000000000001</v>
      </c>
      <c r="AH94">
        <v>2</v>
      </c>
      <c r="AI94">
        <v>35809780</v>
      </c>
      <c r="AJ94">
        <v>95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>
      <c r="A95">
        <f>ROW(Source!A100)</f>
        <v>100</v>
      </c>
      <c r="B95">
        <v>35809793</v>
      </c>
      <c r="C95">
        <v>35809777</v>
      </c>
      <c r="D95">
        <v>29174913</v>
      </c>
      <c r="E95">
        <v>1</v>
      </c>
      <c r="F95">
        <v>1</v>
      </c>
      <c r="G95">
        <v>1</v>
      </c>
      <c r="H95">
        <v>2</v>
      </c>
      <c r="I95" t="s">
        <v>601</v>
      </c>
      <c r="J95" t="s">
        <v>602</v>
      </c>
      <c r="K95" t="s">
        <v>603</v>
      </c>
      <c r="L95">
        <v>1368</v>
      </c>
      <c r="N95">
        <v>1011</v>
      </c>
      <c r="O95" t="s">
        <v>589</v>
      </c>
      <c r="P95" t="s">
        <v>589</v>
      </c>
      <c r="Q95">
        <v>1</v>
      </c>
      <c r="X95">
        <v>0.03</v>
      </c>
      <c r="Y95">
        <v>0</v>
      </c>
      <c r="Z95">
        <v>87.17</v>
      </c>
      <c r="AA95">
        <v>11.6</v>
      </c>
      <c r="AB95">
        <v>0</v>
      </c>
      <c r="AC95">
        <v>0</v>
      </c>
      <c r="AD95">
        <v>1</v>
      </c>
      <c r="AE95">
        <v>0</v>
      </c>
      <c r="AF95" t="s">
        <v>143</v>
      </c>
      <c r="AG95">
        <v>3.7499999999999999E-2</v>
      </c>
      <c r="AH95">
        <v>2</v>
      </c>
      <c r="AI95">
        <v>35809781</v>
      </c>
      <c r="AJ95">
        <v>96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>
      <c r="A96">
        <f>ROW(Source!A100)</f>
        <v>100</v>
      </c>
      <c r="B96">
        <v>35809794</v>
      </c>
      <c r="C96">
        <v>35809777</v>
      </c>
      <c r="D96">
        <v>29114471</v>
      </c>
      <c r="E96">
        <v>1</v>
      </c>
      <c r="F96">
        <v>1</v>
      </c>
      <c r="G96">
        <v>1</v>
      </c>
      <c r="H96">
        <v>3</v>
      </c>
      <c r="I96" t="s">
        <v>685</v>
      </c>
      <c r="J96" t="s">
        <v>686</v>
      </c>
      <c r="K96" t="s">
        <v>687</v>
      </c>
      <c r="L96">
        <v>1358</v>
      </c>
      <c r="N96">
        <v>1010</v>
      </c>
      <c r="O96" t="s">
        <v>498</v>
      </c>
      <c r="P96" t="s">
        <v>498</v>
      </c>
      <c r="Q96">
        <v>10</v>
      </c>
      <c r="X96">
        <v>26.3</v>
      </c>
      <c r="Y96">
        <v>1.6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0</v>
      </c>
      <c r="AF96" t="s">
        <v>3</v>
      </c>
      <c r="AG96">
        <v>26.3</v>
      </c>
      <c r="AH96">
        <v>2</v>
      </c>
      <c r="AI96">
        <v>35809782</v>
      </c>
      <c r="AJ96">
        <v>97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>
      <c r="A97">
        <f>ROW(Source!A100)</f>
        <v>100</v>
      </c>
      <c r="B97">
        <v>35809795</v>
      </c>
      <c r="C97">
        <v>35809777</v>
      </c>
      <c r="D97">
        <v>29114305</v>
      </c>
      <c r="E97">
        <v>1</v>
      </c>
      <c r="F97">
        <v>1</v>
      </c>
      <c r="G97">
        <v>1</v>
      </c>
      <c r="H97">
        <v>3</v>
      </c>
      <c r="I97" t="s">
        <v>688</v>
      </c>
      <c r="J97" t="s">
        <v>689</v>
      </c>
      <c r="K97" t="s">
        <v>690</v>
      </c>
      <c r="L97">
        <v>1354</v>
      </c>
      <c r="N97">
        <v>1010</v>
      </c>
      <c r="O97" t="s">
        <v>258</v>
      </c>
      <c r="P97" t="s">
        <v>258</v>
      </c>
      <c r="Q97">
        <v>1</v>
      </c>
      <c r="X97">
        <v>263</v>
      </c>
      <c r="Y97">
        <v>0.12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263</v>
      </c>
      <c r="AH97">
        <v>2</v>
      </c>
      <c r="AI97">
        <v>35809783</v>
      </c>
      <c r="AJ97">
        <v>98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>
      <c r="A98">
        <f>ROW(Source!A100)</f>
        <v>100</v>
      </c>
      <c r="B98">
        <v>35809796</v>
      </c>
      <c r="C98">
        <v>35809777</v>
      </c>
      <c r="D98">
        <v>29111012</v>
      </c>
      <c r="E98">
        <v>1</v>
      </c>
      <c r="F98">
        <v>1</v>
      </c>
      <c r="G98">
        <v>1</v>
      </c>
      <c r="H98">
        <v>3</v>
      </c>
      <c r="I98" t="s">
        <v>691</v>
      </c>
      <c r="J98" t="s">
        <v>692</v>
      </c>
      <c r="K98" t="s">
        <v>693</v>
      </c>
      <c r="L98">
        <v>1354</v>
      </c>
      <c r="N98">
        <v>1010</v>
      </c>
      <c r="O98" t="s">
        <v>258</v>
      </c>
      <c r="P98" t="s">
        <v>258</v>
      </c>
      <c r="Q98">
        <v>1</v>
      </c>
      <c r="X98">
        <v>7</v>
      </c>
      <c r="Y98">
        <v>1.29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7</v>
      </c>
      <c r="AH98">
        <v>2</v>
      </c>
      <c r="AI98">
        <v>35809784</v>
      </c>
      <c r="AJ98">
        <v>99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>
        <f>ROW(Source!A100)</f>
        <v>100</v>
      </c>
      <c r="B99">
        <v>35809797</v>
      </c>
      <c r="C99">
        <v>35809777</v>
      </c>
      <c r="D99">
        <v>29111013</v>
      </c>
      <c r="E99">
        <v>1</v>
      </c>
      <c r="F99">
        <v>1</v>
      </c>
      <c r="G99">
        <v>1</v>
      </c>
      <c r="H99">
        <v>3</v>
      </c>
      <c r="I99" t="s">
        <v>694</v>
      </c>
      <c r="J99" t="s">
        <v>695</v>
      </c>
      <c r="K99" t="s">
        <v>696</v>
      </c>
      <c r="L99">
        <v>1354</v>
      </c>
      <c r="N99">
        <v>1010</v>
      </c>
      <c r="O99" t="s">
        <v>258</v>
      </c>
      <c r="P99" t="s">
        <v>258</v>
      </c>
      <c r="Q99">
        <v>1</v>
      </c>
      <c r="X99">
        <v>7</v>
      </c>
      <c r="Y99">
        <v>1.29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7</v>
      </c>
      <c r="AH99">
        <v>2</v>
      </c>
      <c r="AI99">
        <v>35809785</v>
      </c>
      <c r="AJ99">
        <v>100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>
      <c r="A100">
        <f>ROW(Source!A100)</f>
        <v>100</v>
      </c>
      <c r="B100">
        <v>35809798</v>
      </c>
      <c r="C100">
        <v>35809777</v>
      </c>
      <c r="D100">
        <v>29111016</v>
      </c>
      <c r="E100">
        <v>1</v>
      </c>
      <c r="F100">
        <v>1</v>
      </c>
      <c r="G100">
        <v>1</v>
      </c>
      <c r="H100">
        <v>3</v>
      </c>
      <c r="I100" t="s">
        <v>697</v>
      </c>
      <c r="J100" t="s">
        <v>698</v>
      </c>
      <c r="K100" t="s">
        <v>699</v>
      </c>
      <c r="L100">
        <v>1354</v>
      </c>
      <c r="N100">
        <v>1010</v>
      </c>
      <c r="O100" t="s">
        <v>258</v>
      </c>
      <c r="P100" t="s">
        <v>258</v>
      </c>
      <c r="Q100">
        <v>1</v>
      </c>
      <c r="X100">
        <v>40</v>
      </c>
      <c r="Y100">
        <v>1.29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 t="s">
        <v>3</v>
      </c>
      <c r="AG100">
        <v>40</v>
      </c>
      <c r="AH100">
        <v>2</v>
      </c>
      <c r="AI100">
        <v>35809786</v>
      </c>
      <c r="AJ100">
        <v>101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>
      <c r="A101">
        <f>ROW(Source!A100)</f>
        <v>100</v>
      </c>
      <c r="B101">
        <v>35809799</v>
      </c>
      <c r="C101">
        <v>35809777</v>
      </c>
      <c r="D101">
        <v>29111019</v>
      </c>
      <c r="E101">
        <v>1</v>
      </c>
      <c r="F101">
        <v>1</v>
      </c>
      <c r="G101">
        <v>1</v>
      </c>
      <c r="H101">
        <v>3</v>
      </c>
      <c r="I101" t="s">
        <v>700</v>
      </c>
      <c r="J101" t="s">
        <v>701</v>
      </c>
      <c r="K101" t="s">
        <v>702</v>
      </c>
      <c r="L101">
        <v>1354</v>
      </c>
      <c r="N101">
        <v>1010</v>
      </c>
      <c r="O101" t="s">
        <v>258</v>
      </c>
      <c r="P101" t="s">
        <v>258</v>
      </c>
      <c r="Q101">
        <v>1</v>
      </c>
      <c r="X101">
        <v>8</v>
      </c>
      <c r="Y101">
        <v>0.63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8</v>
      </c>
      <c r="AH101">
        <v>2</v>
      </c>
      <c r="AI101">
        <v>35809787</v>
      </c>
      <c r="AJ101">
        <v>102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>
      <c r="A102">
        <f>ROW(Source!A100)</f>
        <v>100</v>
      </c>
      <c r="B102">
        <v>35809800</v>
      </c>
      <c r="C102">
        <v>35809777</v>
      </c>
      <c r="D102">
        <v>29111018</v>
      </c>
      <c r="E102">
        <v>1</v>
      </c>
      <c r="F102">
        <v>1</v>
      </c>
      <c r="G102">
        <v>1</v>
      </c>
      <c r="H102">
        <v>3</v>
      </c>
      <c r="I102" t="s">
        <v>703</v>
      </c>
      <c r="J102" t="s">
        <v>704</v>
      </c>
      <c r="K102" t="s">
        <v>705</v>
      </c>
      <c r="L102">
        <v>1354</v>
      </c>
      <c r="N102">
        <v>1010</v>
      </c>
      <c r="O102" t="s">
        <v>258</v>
      </c>
      <c r="P102" t="s">
        <v>258</v>
      </c>
      <c r="Q102">
        <v>1</v>
      </c>
      <c r="X102">
        <v>8</v>
      </c>
      <c r="Y102">
        <v>0.63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0</v>
      </c>
      <c r="AF102" t="s">
        <v>3</v>
      </c>
      <c r="AG102">
        <v>8</v>
      </c>
      <c r="AH102">
        <v>2</v>
      </c>
      <c r="AI102">
        <v>35809788</v>
      </c>
      <c r="AJ102">
        <v>103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>
      <c r="A103">
        <f>ROW(Source!A100)</f>
        <v>100</v>
      </c>
      <c r="B103">
        <v>35809801</v>
      </c>
      <c r="C103">
        <v>35809777</v>
      </c>
      <c r="D103">
        <v>29110997</v>
      </c>
      <c r="E103">
        <v>1</v>
      </c>
      <c r="F103">
        <v>1</v>
      </c>
      <c r="G103">
        <v>1</v>
      </c>
      <c r="H103">
        <v>3</v>
      </c>
      <c r="I103" t="s">
        <v>706</v>
      </c>
      <c r="J103" t="s">
        <v>707</v>
      </c>
      <c r="K103" t="s">
        <v>708</v>
      </c>
      <c r="L103">
        <v>1301</v>
      </c>
      <c r="N103">
        <v>1003</v>
      </c>
      <c r="O103" t="s">
        <v>151</v>
      </c>
      <c r="P103" t="s">
        <v>151</v>
      </c>
      <c r="Q103">
        <v>1</v>
      </c>
      <c r="X103">
        <v>101</v>
      </c>
      <c r="Y103">
        <v>12.3</v>
      </c>
      <c r="Z103">
        <v>0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101</v>
      </c>
      <c r="AH103">
        <v>2</v>
      </c>
      <c r="AI103">
        <v>35809789</v>
      </c>
      <c r="AJ103">
        <v>104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>
      <c r="A104">
        <f>ROW(Source!A101)</f>
        <v>101</v>
      </c>
      <c r="B104">
        <v>36324646</v>
      </c>
      <c r="C104">
        <v>36324645</v>
      </c>
      <c r="D104">
        <v>18409850</v>
      </c>
      <c r="E104">
        <v>1</v>
      </c>
      <c r="F104">
        <v>1</v>
      </c>
      <c r="G104">
        <v>1</v>
      </c>
      <c r="H104">
        <v>1</v>
      </c>
      <c r="I104" t="s">
        <v>709</v>
      </c>
      <c r="J104" t="s">
        <v>3</v>
      </c>
      <c r="K104" t="s">
        <v>710</v>
      </c>
      <c r="L104">
        <v>1369</v>
      </c>
      <c r="N104">
        <v>1013</v>
      </c>
      <c r="O104" t="s">
        <v>583</v>
      </c>
      <c r="P104" t="s">
        <v>583</v>
      </c>
      <c r="Q104">
        <v>1</v>
      </c>
      <c r="X104">
        <v>84</v>
      </c>
      <c r="Y104">
        <v>0</v>
      </c>
      <c r="Z104">
        <v>0</v>
      </c>
      <c r="AA104">
        <v>0</v>
      </c>
      <c r="AB104">
        <v>296.13</v>
      </c>
      <c r="AC104">
        <v>0</v>
      </c>
      <c r="AD104">
        <v>1</v>
      </c>
      <c r="AE104">
        <v>1</v>
      </c>
      <c r="AF104" t="s">
        <v>144</v>
      </c>
      <c r="AG104">
        <v>96.6</v>
      </c>
      <c r="AH104">
        <v>2</v>
      </c>
      <c r="AI104">
        <v>36324646</v>
      </c>
      <c r="AJ104">
        <v>105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>
      <c r="A105">
        <f>ROW(Source!A101)</f>
        <v>101</v>
      </c>
      <c r="B105">
        <v>36324647</v>
      </c>
      <c r="C105">
        <v>36324645</v>
      </c>
      <c r="D105">
        <v>29173472</v>
      </c>
      <c r="E105">
        <v>1</v>
      </c>
      <c r="F105">
        <v>1</v>
      </c>
      <c r="G105">
        <v>1</v>
      </c>
      <c r="H105">
        <v>2</v>
      </c>
      <c r="I105" t="s">
        <v>660</v>
      </c>
      <c r="J105" t="s">
        <v>711</v>
      </c>
      <c r="K105" t="s">
        <v>662</v>
      </c>
      <c r="L105">
        <v>1368</v>
      </c>
      <c r="N105">
        <v>1011</v>
      </c>
      <c r="O105" t="s">
        <v>589</v>
      </c>
      <c r="P105" t="s">
        <v>589</v>
      </c>
      <c r="Q105">
        <v>1</v>
      </c>
      <c r="X105">
        <v>2.2000000000000002</v>
      </c>
      <c r="Y105">
        <v>0</v>
      </c>
      <c r="Z105">
        <v>3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143</v>
      </c>
      <c r="AG105">
        <v>2.75</v>
      </c>
      <c r="AH105">
        <v>2</v>
      </c>
      <c r="AI105">
        <v>36324647</v>
      </c>
      <c r="AJ105">
        <v>106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>
      <c r="A106">
        <f>ROW(Source!A101)</f>
        <v>101</v>
      </c>
      <c r="B106">
        <v>36324648</v>
      </c>
      <c r="C106">
        <v>36324645</v>
      </c>
      <c r="D106">
        <v>29174538</v>
      </c>
      <c r="E106">
        <v>1</v>
      </c>
      <c r="F106">
        <v>1</v>
      </c>
      <c r="G106">
        <v>1</v>
      </c>
      <c r="H106">
        <v>2</v>
      </c>
      <c r="I106" t="s">
        <v>712</v>
      </c>
      <c r="J106" t="s">
        <v>713</v>
      </c>
      <c r="K106" t="s">
        <v>714</v>
      </c>
      <c r="L106">
        <v>1368</v>
      </c>
      <c r="N106">
        <v>1011</v>
      </c>
      <c r="O106" t="s">
        <v>589</v>
      </c>
      <c r="P106" t="s">
        <v>589</v>
      </c>
      <c r="Q106">
        <v>1</v>
      </c>
      <c r="X106">
        <v>0.17</v>
      </c>
      <c r="Y106">
        <v>0</v>
      </c>
      <c r="Z106">
        <v>33.590000000000003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143</v>
      </c>
      <c r="AG106">
        <v>0.21250000000000002</v>
      </c>
      <c r="AH106">
        <v>2</v>
      </c>
      <c r="AI106">
        <v>36324648</v>
      </c>
      <c r="AJ106">
        <v>107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>
      <c r="A107">
        <f>ROW(Source!A101)</f>
        <v>101</v>
      </c>
      <c r="B107">
        <v>36324649</v>
      </c>
      <c r="C107">
        <v>36324645</v>
      </c>
      <c r="D107">
        <v>29174580</v>
      </c>
      <c r="E107">
        <v>1</v>
      </c>
      <c r="F107">
        <v>1</v>
      </c>
      <c r="G107">
        <v>1</v>
      </c>
      <c r="H107">
        <v>2</v>
      </c>
      <c r="I107" t="s">
        <v>715</v>
      </c>
      <c r="J107" t="s">
        <v>716</v>
      </c>
      <c r="K107" t="s">
        <v>717</v>
      </c>
      <c r="L107">
        <v>1368</v>
      </c>
      <c r="N107">
        <v>1011</v>
      </c>
      <c r="O107" t="s">
        <v>589</v>
      </c>
      <c r="P107" t="s">
        <v>589</v>
      </c>
      <c r="Q107">
        <v>1</v>
      </c>
      <c r="X107">
        <v>0.87</v>
      </c>
      <c r="Y107">
        <v>0</v>
      </c>
      <c r="Z107">
        <v>2.08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143</v>
      </c>
      <c r="AG107">
        <v>1.0874999999999999</v>
      </c>
      <c r="AH107">
        <v>2</v>
      </c>
      <c r="AI107">
        <v>36324649</v>
      </c>
      <c r="AJ107">
        <v>108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>
        <f>ROW(Source!A101)</f>
        <v>101</v>
      </c>
      <c r="B108">
        <v>36324650</v>
      </c>
      <c r="C108">
        <v>36324645</v>
      </c>
      <c r="D108">
        <v>29109354</v>
      </c>
      <c r="E108">
        <v>1</v>
      </c>
      <c r="F108">
        <v>1</v>
      </c>
      <c r="G108">
        <v>1</v>
      </c>
      <c r="H108">
        <v>3</v>
      </c>
      <c r="I108" t="s">
        <v>718</v>
      </c>
      <c r="J108" t="s">
        <v>719</v>
      </c>
      <c r="K108" t="s">
        <v>720</v>
      </c>
      <c r="L108">
        <v>1346</v>
      </c>
      <c r="N108">
        <v>1009</v>
      </c>
      <c r="O108" t="s">
        <v>170</v>
      </c>
      <c r="P108" t="s">
        <v>170</v>
      </c>
      <c r="Q108">
        <v>1</v>
      </c>
      <c r="X108">
        <v>10</v>
      </c>
      <c r="Y108">
        <v>46.72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3</v>
      </c>
      <c r="AG108">
        <v>10</v>
      </c>
      <c r="AH108">
        <v>2</v>
      </c>
      <c r="AI108">
        <v>36324650</v>
      </c>
      <c r="AJ108">
        <v>109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>
      <c r="A109">
        <f>ROW(Source!A101)</f>
        <v>101</v>
      </c>
      <c r="B109">
        <v>36324651</v>
      </c>
      <c r="C109">
        <v>36324645</v>
      </c>
      <c r="D109">
        <v>29109414</v>
      </c>
      <c r="E109">
        <v>1</v>
      </c>
      <c r="F109">
        <v>1</v>
      </c>
      <c r="G109">
        <v>1</v>
      </c>
      <c r="H109">
        <v>3</v>
      </c>
      <c r="I109" t="s">
        <v>721</v>
      </c>
      <c r="J109" t="s">
        <v>722</v>
      </c>
      <c r="K109" t="s">
        <v>723</v>
      </c>
      <c r="L109">
        <v>1346</v>
      </c>
      <c r="N109">
        <v>1009</v>
      </c>
      <c r="O109" t="s">
        <v>170</v>
      </c>
      <c r="P109" t="s">
        <v>170</v>
      </c>
      <c r="Q109">
        <v>1</v>
      </c>
      <c r="X109">
        <v>137</v>
      </c>
      <c r="Y109">
        <v>1.58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137</v>
      </c>
      <c r="AH109">
        <v>2</v>
      </c>
      <c r="AI109">
        <v>36324651</v>
      </c>
      <c r="AJ109">
        <v>110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>
      <c r="A110">
        <f>ROW(Source!A101)</f>
        <v>101</v>
      </c>
      <c r="B110">
        <v>36324652</v>
      </c>
      <c r="C110">
        <v>36324645</v>
      </c>
      <c r="D110">
        <v>29109781</v>
      </c>
      <c r="E110">
        <v>1</v>
      </c>
      <c r="F110">
        <v>1</v>
      </c>
      <c r="G110">
        <v>1</v>
      </c>
      <c r="H110">
        <v>3</v>
      </c>
      <c r="I110" t="s">
        <v>724</v>
      </c>
      <c r="J110" t="s">
        <v>725</v>
      </c>
      <c r="K110" t="s">
        <v>726</v>
      </c>
      <c r="L110">
        <v>1346</v>
      </c>
      <c r="N110">
        <v>1009</v>
      </c>
      <c r="O110" t="s">
        <v>170</v>
      </c>
      <c r="P110" t="s">
        <v>170</v>
      </c>
      <c r="Q110">
        <v>1</v>
      </c>
      <c r="X110">
        <v>10</v>
      </c>
      <c r="Y110">
        <v>11.12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3</v>
      </c>
      <c r="AG110">
        <v>10</v>
      </c>
      <c r="AH110">
        <v>2</v>
      </c>
      <c r="AI110">
        <v>36324652</v>
      </c>
      <c r="AJ110">
        <v>111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>
      <c r="A111">
        <f>ROW(Source!A101)</f>
        <v>101</v>
      </c>
      <c r="B111">
        <v>36324653</v>
      </c>
      <c r="C111">
        <v>36324645</v>
      </c>
      <c r="D111">
        <v>29109782</v>
      </c>
      <c r="E111">
        <v>1</v>
      </c>
      <c r="F111">
        <v>1</v>
      </c>
      <c r="G111">
        <v>1</v>
      </c>
      <c r="H111">
        <v>3</v>
      </c>
      <c r="I111" t="s">
        <v>727</v>
      </c>
      <c r="J111" t="s">
        <v>728</v>
      </c>
      <c r="K111" t="s">
        <v>729</v>
      </c>
      <c r="L111">
        <v>1346</v>
      </c>
      <c r="N111">
        <v>1009</v>
      </c>
      <c r="O111" t="s">
        <v>170</v>
      </c>
      <c r="P111" t="s">
        <v>170</v>
      </c>
      <c r="Q111">
        <v>1</v>
      </c>
      <c r="X111">
        <v>69</v>
      </c>
      <c r="Y111">
        <v>4.3600000000000003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0</v>
      </c>
      <c r="AF111" t="s">
        <v>3</v>
      </c>
      <c r="AG111">
        <v>69</v>
      </c>
      <c r="AH111">
        <v>2</v>
      </c>
      <c r="AI111">
        <v>36324653</v>
      </c>
      <c r="AJ111">
        <v>112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>
      <c r="A112">
        <f>ROW(Source!A101)</f>
        <v>101</v>
      </c>
      <c r="B112">
        <v>36324654</v>
      </c>
      <c r="C112">
        <v>36324645</v>
      </c>
      <c r="D112">
        <v>29110699</v>
      </c>
      <c r="E112">
        <v>1</v>
      </c>
      <c r="F112">
        <v>1</v>
      </c>
      <c r="G112">
        <v>1</v>
      </c>
      <c r="H112">
        <v>3</v>
      </c>
      <c r="I112" t="s">
        <v>730</v>
      </c>
      <c r="J112" t="s">
        <v>731</v>
      </c>
      <c r="K112" t="s">
        <v>732</v>
      </c>
      <c r="L112">
        <v>1301</v>
      </c>
      <c r="N112">
        <v>1003</v>
      </c>
      <c r="O112" t="s">
        <v>151</v>
      </c>
      <c r="P112" t="s">
        <v>151</v>
      </c>
      <c r="Q112">
        <v>1</v>
      </c>
      <c r="X112">
        <v>118</v>
      </c>
      <c r="Y112">
        <v>0.17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3</v>
      </c>
      <c r="AG112">
        <v>118</v>
      </c>
      <c r="AH112">
        <v>2</v>
      </c>
      <c r="AI112">
        <v>36324654</v>
      </c>
      <c r="AJ112">
        <v>113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>
      <c r="A113">
        <f>ROW(Source!A101)</f>
        <v>101</v>
      </c>
      <c r="B113">
        <v>36324655</v>
      </c>
      <c r="C113">
        <v>36324645</v>
      </c>
      <c r="D113">
        <v>29110797</v>
      </c>
      <c r="E113">
        <v>1</v>
      </c>
      <c r="F113">
        <v>1</v>
      </c>
      <c r="G113">
        <v>1</v>
      </c>
      <c r="H113">
        <v>3</v>
      </c>
      <c r="I113" t="s">
        <v>733</v>
      </c>
      <c r="J113" t="s">
        <v>734</v>
      </c>
      <c r="K113" t="s">
        <v>735</v>
      </c>
      <c r="L113">
        <v>1308</v>
      </c>
      <c r="N113">
        <v>1003</v>
      </c>
      <c r="O113" t="s">
        <v>68</v>
      </c>
      <c r="P113" t="s">
        <v>68</v>
      </c>
      <c r="Q113">
        <v>100</v>
      </c>
      <c r="X113">
        <v>0.8</v>
      </c>
      <c r="Y113">
        <v>174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0.8</v>
      </c>
      <c r="AH113">
        <v>2</v>
      </c>
      <c r="AI113">
        <v>36324655</v>
      </c>
      <c r="AJ113">
        <v>114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>
      <c r="A114">
        <f>ROW(Source!A101)</f>
        <v>101</v>
      </c>
      <c r="B114">
        <v>36324656</v>
      </c>
      <c r="C114">
        <v>36324645</v>
      </c>
      <c r="D114">
        <v>29110815</v>
      </c>
      <c r="E114">
        <v>1</v>
      </c>
      <c r="F114">
        <v>1</v>
      </c>
      <c r="G114">
        <v>1</v>
      </c>
      <c r="H114">
        <v>3</v>
      </c>
      <c r="I114" t="s">
        <v>736</v>
      </c>
      <c r="J114" t="s">
        <v>737</v>
      </c>
      <c r="K114" t="s">
        <v>738</v>
      </c>
      <c r="L114">
        <v>1301</v>
      </c>
      <c r="N114">
        <v>1003</v>
      </c>
      <c r="O114" t="s">
        <v>151</v>
      </c>
      <c r="P114" t="s">
        <v>151</v>
      </c>
      <c r="Q114">
        <v>1</v>
      </c>
      <c r="X114">
        <v>117</v>
      </c>
      <c r="Y114">
        <v>0.85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117</v>
      </c>
      <c r="AH114">
        <v>2</v>
      </c>
      <c r="AI114">
        <v>36324656</v>
      </c>
      <c r="AJ114">
        <v>115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>
      <c r="A115">
        <f>ROW(Source!A101)</f>
        <v>101</v>
      </c>
      <c r="B115">
        <v>36324657</v>
      </c>
      <c r="C115">
        <v>36324645</v>
      </c>
      <c r="D115">
        <v>29111455</v>
      </c>
      <c r="E115">
        <v>1</v>
      </c>
      <c r="F115">
        <v>1</v>
      </c>
      <c r="G115">
        <v>1</v>
      </c>
      <c r="H115">
        <v>3</v>
      </c>
      <c r="I115" t="s">
        <v>219</v>
      </c>
      <c r="J115" t="s">
        <v>221</v>
      </c>
      <c r="K115" t="s">
        <v>220</v>
      </c>
      <c r="L115">
        <v>1327</v>
      </c>
      <c r="N115">
        <v>1005</v>
      </c>
      <c r="O115" t="s">
        <v>165</v>
      </c>
      <c r="P115" t="s">
        <v>165</v>
      </c>
      <c r="Q115">
        <v>1</v>
      </c>
      <c r="X115">
        <v>225</v>
      </c>
      <c r="Y115">
        <v>15.06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 t="s">
        <v>3</v>
      </c>
      <c r="AG115">
        <v>225</v>
      </c>
      <c r="AH115">
        <v>2</v>
      </c>
      <c r="AI115">
        <v>36324657</v>
      </c>
      <c r="AJ115">
        <v>116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>
      <c r="A116">
        <f>ROW(Source!A101)</f>
        <v>101</v>
      </c>
      <c r="B116">
        <v>36324658</v>
      </c>
      <c r="C116">
        <v>36324645</v>
      </c>
      <c r="D116">
        <v>29114733</v>
      </c>
      <c r="E116">
        <v>1</v>
      </c>
      <c r="F116">
        <v>1</v>
      </c>
      <c r="G116">
        <v>1</v>
      </c>
      <c r="H116">
        <v>3</v>
      </c>
      <c r="I116" t="s">
        <v>739</v>
      </c>
      <c r="J116" t="s">
        <v>740</v>
      </c>
      <c r="K116" t="s">
        <v>741</v>
      </c>
      <c r="L116">
        <v>1355</v>
      </c>
      <c r="N116">
        <v>1010</v>
      </c>
      <c r="O116" t="s">
        <v>61</v>
      </c>
      <c r="P116" t="s">
        <v>61</v>
      </c>
      <c r="Q116">
        <v>100</v>
      </c>
      <c r="X116">
        <v>7.9</v>
      </c>
      <c r="Y116">
        <v>2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0</v>
      </c>
      <c r="AF116" t="s">
        <v>3</v>
      </c>
      <c r="AG116">
        <v>7.9</v>
      </c>
      <c r="AH116">
        <v>2</v>
      </c>
      <c r="AI116">
        <v>36324658</v>
      </c>
      <c r="AJ116">
        <v>117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>
      <c r="A117">
        <f>ROW(Source!A101)</f>
        <v>101</v>
      </c>
      <c r="B117">
        <v>36324659</v>
      </c>
      <c r="C117">
        <v>36324645</v>
      </c>
      <c r="D117">
        <v>29114734</v>
      </c>
      <c r="E117">
        <v>1</v>
      </c>
      <c r="F117">
        <v>1</v>
      </c>
      <c r="G117">
        <v>1</v>
      </c>
      <c r="H117">
        <v>3</v>
      </c>
      <c r="I117" t="s">
        <v>742</v>
      </c>
      <c r="J117" t="s">
        <v>743</v>
      </c>
      <c r="K117" t="s">
        <v>744</v>
      </c>
      <c r="L117">
        <v>1355</v>
      </c>
      <c r="N117">
        <v>1010</v>
      </c>
      <c r="O117" t="s">
        <v>61</v>
      </c>
      <c r="P117" t="s">
        <v>61</v>
      </c>
      <c r="Q117">
        <v>100</v>
      </c>
      <c r="X117">
        <v>18.440000000000001</v>
      </c>
      <c r="Y117">
        <v>3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0</v>
      </c>
      <c r="AF117" t="s">
        <v>3</v>
      </c>
      <c r="AG117">
        <v>18.440000000000001</v>
      </c>
      <c r="AH117">
        <v>2</v>
      </c>
      <c r="AI117">
        <v>36324659</v>
      </c>
      <c r="AJ117">
        <v>118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>
      <c r="A118">
        <f>ROW(Source!A101)</f>
        <v>101</v>
      </c>
      <c r="B118">
        <v>36324660</v>
      </c>
      <c r="C118">
        <v>36324645</v>
      </c>
      <c r="D118">
        <v>29114482</v>
      </c>
      <c r="E118">
        <v>1</v>
      </c>
      <c r="F118">
        <v>1</v>
      </c>
      <c r="G118">
        <v>1</v>
      </c>
      <c r="H118">
        <v>3</v>
      </c>
      <c r="I118" t="s">
        <v>745</v>
      </c>
      <c r="J118" t="s">
        <v>746</v>
      </c>
      <c r="K118" t="s">
        <v>747</v>
      </c>
      <c r="L118">
        <v>1355</v>
      </c>
      <c r="N118">
        <v>1010</v>
      </c>
      <c r="O118" t="s">
        <v>61</v>
      </c>
      <c r="P118" t="s">
        <v>61</v>
      </c>
      <c r="Q118">
        <v>100</v>
      </c>
      <c r="X118">
        <v>1.49</v>
      </c>
      <c r="Y118">
        <v>7</v>
      </c>
      <c r="Z118">
        <v>0</v>
      </c>
      <c r="AA118">
        <v>0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1.49</v>
      </c>
      <c r="AH118">
        <v>2</v>
      </c>
      <c r="AI118">
        <v>36324660</v>
      </c>
      <c r="AJ118">
        <v>119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>
      <c r="A119">
        <f>ROW(Source!A101)</f>
        <v>101</v>
      </c>
      <c r="B119">
        <v>36324661</v>
      </c>
      <c r="C119">
        <v>36324645</v>
      </c>
      <c r="D119">
        <v>29129584</v>
      </c>
      <c r="E119">
        <v>1</v>
      </c>
      <c r="F119">
        <v>1</v>
      </c>
      <c r="G119">
        <v>1</v>
      </c>
      <c r="H119">
        <v>3</v>
      </c>
      <c r="I119" t="s">
        <v>748</v>
      </c>
      <c r="J119" t="s">
        <v>749</v>
      </c>
      <c r="K119" t="s">
        <v>750</v>
      </c>
      <c r="L119">
        <v>1301</v>
      </c>
      <c r="N119">
        <v>1003</v>
      </c>
      <c r="O119" t="s">
        <v>151</v>
      </c>
      <c r="P119" t="s">
        <v>151</v>
      </c>
      <c r="Q119">
        <v>1</v>
      </c>
      <c r="X119">
        <v>86</v>
      </c>
      <c r="Y119">
        <v>7.22</v>
      </c>
      <c r="Z119">
        <v>0</v>
      </c>
      <c r="AA119">
        <v>0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86</v>
      </c>
      <c r="AH119">
        <v>2</v>
      </c>
      <c r="AI119">
        <v>36324661</v>
      </c>
      <c r="AJ119">
        <v>120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>
      <c r="A120">
        <f>ROW(Source!A101)</f>
        <v>101</v>
      </c>
      <c r="B120">
        <v>36324662</v>
      </c>
      <c r="C120">
        <v>36324645</v>
      </c>
      <c r="D120">
        <v>29129619</v>
      </c>
      <c r="E120">
        <v>1</v>
      </c>
      <c r="F120">
        <v>1</v>
      </c>
      <c r="G120">
        <v>1</v>
      </c>
      <c r="H120">
        <v>3</v>
      </c>
      <c r="I120" t="s">
        <v>751</v>
      </c>
      <c r="J120" t="s">
        <v>752</v>
      </c>
      <c r="K120" t="s">
        <v>753</v>
      </c>
      <c r="L120">
        <v>1301</v>
      </c>
      <c r="N120">
        <v>1003</v>
      </c>
      <c r="O120" t="s">
        <v>151</v>
      </c>
      <c r="P120" t="s">
        <v>151</v>
      </c>
      <c r="Q120">
        <v>1</v>
      </c>
      <c r="X120">
        <v>234</v>
      </c>
      <c r="Y120">
        <v>8.44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234</v>
      </c>
      <c r="AH120">
        <v>2</v>
      </c>
      <c r="AI120">
        <v>36324662</v>
      </c>
      <c r="AJ120">
        <v>121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>
      <c r="A121">
        <f>ROW(Source!A101)</f>
        <v>101</v>
      </c>
      <c r="B121">
        <v>36324663</v>
      </c>
      <c r="C121">
        <v>36324645</v>
      </c>
      <c r="D121">
        <v>29129715</v>
      </c>
      <c r="E121">
        <v>1</v>
      </c>
      <c r="F121">
        <v>1</v>
      </c>
      <c r="G121">
        <v>1</v>
      </c>
      <c r="H121">
        <v>3</v>
      </c>
      <c r="I121" t="s">
        <v>754</v>
      </c>
      <c r="J121" t="s">
        <v>755</v>
      </c>
      <c r="K121" t="s">
        <v>756</v>
      </c>
      <c r="L121">
        <v>1301</v>
      </c>
      <c r="N121">
        <v>1003</v>
      </c>
      <c r="O121" t="s">
        <v>151</v>
      </c>
      <c r="P121" t="s">
        <v>151</v>
      </c>
      <c r="Q121">
        <v>1</v>
      </c>
      <c r="X121">
        <v>37</v>
      </c>
      <c r="Y121">
        <v>6.33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37</v>
      </c>
      <c r="AH121">
        <v>2</v>
      </c>
      <c r="AI121">
        <v>36324663</v>
      </c>
      <c r="AJ121">
        <v>122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>
      <c r="A122">
        <f>ROW(Source!A101)</f>
        <v>101</v>
      </c>
      <c r="B122">
        <v>36324664</v>
      </c>
      <c r="C122">
        <v>36324645</v>
      </c>
      <c r="D122">
        <v>29150040</v>
      </c>
      <c r="E122">
        <v>1</v>
      </c>
      <c r="F122">
        <v>1</v>
      </c>
      <c r="G122">
        <v>1</v>
      </c>
      <c r="H122">
        <v>3</v>
      </c>
      <c r="I122" t="s">
        <v>757</v>
      </c>
      <c r="J122" t="s">
        <v>758</v>
      </c>
      <c r="K122" t="s">
        <v>759</v>
      </c>
      <c r="L122">
        <v>1339</v>
      </c>
      <c r="N122">
        <v>1007</v>
      </c>
      <c r="O122" t="s">
        <v>638</v>
      </c>
      <c r="P122" t="s">
        <v>638</v>
      </c>
      <c r="Q122">
        <v>1</v>
      </c>
      <c r="X122">
        <v>0.06</v>
      </c>
      <c r="Y122">
        <v>2.44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3</v>
      </c>
      <c r="AG122">
        <v>0.06</v>
      </c>
      <c r="AH122">
        <v>2</v>
      </c>
      <c r="AI122">
        <v>36324664</v>
      </c>
      <c r="AJ122">
        <v>123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>
      <c r="A123">
        <f>ROW(Source!A103)</f>
        <v>103</v>
      </c>
      <c r="B123">
        <v>36324593</v>
      </c>
      <c r="C123">
        <v>36324592</v>
      </c>
      <c r="D123">
        <v>18409850</v>
      </c>
      <c r="E123">
        <v>1</v>
      </c>
      <c r="F123">
        <v>1</v>
      </c>
      <c r="G123">
        <v>1</v>
      </c>
      <c r="H123">
        <v>1</v>
      </c>
      <c r="I123" t="s">
        <v>709</v>
      </c>
      <c r="J123" t="s">
        <v>3</v>
      </c>
      <c r="K123" t="s">
        <v>710</v>
      </c>
      <c r="L123">
        <v>1369</v>
      </c>
      <c r="N123">
        <v>1013</v>
      </c>
      <c r="O123" t="s">
        <v>583</v>
      </c>
      <c r="P123" t="s">
        <v>583</v>
      </c>
      <c r="Q123">
        <v>1</v>
      </c>
      <c r="X123">
        <v>132</v>
      </c>
      <c r="Y123">
        <v>0</v>
      </c>
      <c r="Z123">
        <v>0</v>
      </c>
      <c r="AA123">
        <v>0</v>
      </c>
      <c r="AB123">
        <v>296.13</v>
      </c>
      <c r="AC123">
        <v>0</v>
      </c>
      <c r="AD123">
        <v>1</v>
      </c>
      <c r="AE123">
        <v>1</v>
      </c>
      <c r="AF123" t="s">
        <v>144</v>
      </c>
      <c r="AG123">
        <v>151.79999999999998</v>
      </c>
      <c r="AH123">
        <v>2</v>
      </c>
      <c r="AI123">
        <v>36324593</v>
      </c>
      <c r="AJ123">
        <v>124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>
      <c r="A124">
        <f>ROW(Source!A103)</f>
        <v>103</v>
      </c>
      <c r="B124">
        <v>36324594</v>
      </c>
      <c r="C124">
        <v>36324592</v>
      </c>
      <c r="D124">
        <v>29173472</v>
      </c>
      <c r="E124">
        <v>1</v>
      </c>
      <c r="F124">
        <v>1</v>
      </c>
      <c r="G124">
        <v>1</v>
      </c>
      <c r="H124">
        <v>2</v>
      </c>
      <c r="I124" t="s">
        <v>660</v>
      </c>
      <c r="J124" t="s">
        <v>711</v>
      </c>
      <c r="K124" t="s">
        <v>662</v>
      </c>
      <c r="L124">
        <v>1368</v>
      </c>
      <c r="N124">
        <v>1011</v>
      </c>
      <c r="O124" t="s">
        <v>589</v>
      </c>
      <c r="P124" t="s">
        <v>589</v>
      </c>
      <c r="Q124">
        <v>1</v>
      </c>
      <c r="X124">
        <v>4.07</v>
      </c>
      <c r="Y124">
        <v>0</v>
      </c>
      <c r="Z124">
        <v>3</v>
      </c>
      <c r="AA124">
        <v>0</v>
      </c>
      <c r="AB124">
        <v>0</v>
      </c>
      <c r="AC124">
        <v>0</v>
      </c>
      <c r="AD124">
        <v>1</v>
      </c>
      <c r="AE124">
        <v>0</v>
      </c>
      <c r="AF124" t="s">
        <v>143</v>
      </c>
      <c r="AG124">
        <v>5.0875000000000004</v>
      </c>
      <c r="AH124">
        <v>2</v>
      </c>
      <c r="AI124">
        <v>36324594</v>
      </c>
      <c r="AJ124">
        <v>125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>
      <c r="A125">
        <f>ROW(Source!A103)</f>
        <v>103</v>
      </c>
      <c r="B125">
        <v>36324595</v>
      </c>
      <c r="C125">
        <v>36324592</v>
      </c>
      <c r="D125">
        <v>29174538</v>
      </c>
      <c r="E125">
        <v>1</v>
      </c>
      <c r="F125">
        <v>1</v>
      </c>
      <c r="G125">
        <v>1</v>
      </c>
      <c r="H125">
        <v>2</v>
      </c>
      <c r="I125" t="s">
        <v>712</v>
      </c>
      <c r="J125" t="s">
        <v>713</v>
      </c>
      <c r="K125" t="s">
        <v>714</v>
      </c>
      <c r="L125">
        <v>1368</v>
      </c>
      <c r="N125">
        <v>1011</v>
      </c>
      <c r="O125" t="s">
        <v>589</v>
      </c>
      <c r="P125" t="s">
        <v>589</v>
      </c>
      <c r="Q125">
        <v>1</v>
      </c>
      <c r="X125">
        <v>0.1</v>
      </c>
      <c r="Y125">
        <v>0</v>
      </c>
      <c r="Z125">
        <v>33.590000000000003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143</v>
      </c>
      <c r="AG125">
        <v>0.125</v>
      </c>
      <c r="AH125">
        <v>2</v>
      </c>
      <c r="AI125">
        <v>36324595</v>
      </c>
      <c r="AJ125">
        <v>126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>
      <c r="A126">
        <f>ROW(Source!A103)</f>
        <v>103</v>
      </c>
      <c r="B126">
        <v>36324596</v>
      </c>
      <c r="C126">
        <v>36324592</v>
      </c>
      <c r="D126">
        <v>29174580</v>
      </c>
      <c r="E126">
        <v>1</v>
      </c>
      <c r="F126">
        <v>1</v>
      </c>
      <c r="G126">
        <v>1</v>
      </c>
      <c r="H126">
        <v>2</v>
      </c>
      <c r="I126" t="s">
        <v>715</v>
      </c>
      <c r="J126" t="s">
        <v>716</v>
      </c>
      <c r="K126" t="s">
        <v>717</v>
      </c>
      <c r="L126">
        <v>1368</v>
      </c>
      <c r="N126">
        <v>1011</v>
      </c>
      <c r="O126" t="s">
        <v>589</v>
      </c>
      <c r="P126" t="s">
        <v>589</v>
      </c>
      <c r="Q126">
        <v>1</v>
      </c>
      <c r="X126">
        <v>0.6</v>
      </c>
      <c r="Y126">
        <v>0</v>
      </c>
      <c r="Z126">
        <v>2.08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143</v>
      </c>
      <c r="AG126">
        <v>0.75</v>
      </c>
      <c r="AH126">
        <v>2</v>
      </c>
      <c r="AI126">
        <v>36324596</v>
      </c>
      <c r="AJ126">
        <v>127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>
      <c r="A127">
        <f>ROW(Source!A103)</f>
        <v>103</v>
      </c>
      <c r="B127">
        <v>36324597</v>
      </c>
      <c r="C127">
        <v>36324592</v>
      </c>
      <c r="D127">
        <v>29109354</v>
      </c>
      <c r="E127">
        <v>1</v>
      </c>
      <c r="F127">
        <v>1</v>
      </c>
      <c r="G127">
        <v>1</v>
      </c>
      <c r="H127">
        <v>3</v>
      </c>
      <c r="I127" t="s">
        <v>718</v>
      </c>
      <c r="J127" t="s">
        <v>719</v>
      </c>
      <c r="K127" t="s">
        <v>720</v>
      </c>
      <c r="L127">
        <v>1346</v>
      </c>
      <c r="N127">
        <v>1009</v>
      </c>
      <c r="O127" t="s">
        <v>170</v>
      </c>
      <c r="P127" t="s">
        <v>170</v>
      </c>
      <c r="Q127">
        <v>1</v>
      </c>
      <c r="X127">
        <v>20</v>
      </c>
      <c r="Y127">
        <v>46.72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 t="s">
        <v>3</v>
      </c>
      <c r="AG127">
        <v>20</v>
      </c>
      <c r="AH127">
        <v>2</v>
      </c>
      <c r="AI127">
        <v>36324597</v>
      </c>
      <c r="AJ127">
        <v>128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>
      <c r="A128">
        <f>ROW(Source!A103)</f>
        <v>103</v>
      </c>
      <c r="B128">
        <v>36324598</v>
      </c>
      <c r="C128">
        <v>36324592</v>
      </c>
      <c r="D128">
        <v>29109781</v>
      </c>
      <c r="E128">
        <v>1</v>
      </c>
      <c r="F128">
        <v>1</v>
      </c>
      <c r="G128">
        <v>1</v>
      </c>
      <c r="H128">
        <v>3</v>
      </c>
      <c r="I128" t="s">
        <v>724</v>
      </c>
      <c r="J128" t="s">
        <v>725</v>
      </c>
      <c r="K128" t="s">
        <v>726</v>
      </c>
      <c r="L128">
        <v>1346</v>
      </c>
      <c r="N128">
        <v>1009</v>
      </c>
      <c r="O128" t="s">
        <v>170</v>
      </c>
      <c r="P128" t="s">
        <v>170</v>
      </c>
      <c r="Q128">
        <v>1</v>
      </c>
      <c r="X128">
        <v>21</v>
      </c>
      <c r="Y128">
        <v>11.12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21</v>
      </c>
      <c r="AH128">
        <v>2</v>
      </c>
      <c r="AI128">
        <v>36324598</v>
      </c>
      <c r="AJ128">
        <v>129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>
      <c r="A129">
        <f>ROW(Source!A103)</f>
        <v>103</v>
      </c>
      <c r="B129">
        <v>36324599</v>
      </c>
      <c r="C129">
        <v>36324592</v>
      </c>
      <c r="D129">
        <v>29109782</v>
      </c>
      <c r="E129">
        <v>1</v>
      </c>
      <c r="F129">
        <v>1</v>
      </c>
      <c r="G129">
        <v>1</v>
      </c>
      <c r="H129">
        <v>3</v>
      </c>
      <c r="I129" t="s">
        <v>727</v>
      </c>
      <c r="J129" t="s">
        <v>728</v>
      </c>
      <c r="K129" t="s">
        <v>729</v>
      </c>
      <c r="L129">
        <v>1346</v>
      </c>
      <c r="N129">
        <v>1009</v>
      </c>
      <c r="O129" t="s">
        <v>170</v>
      </c>
      <c r="P129" t="s">
        <v>170</v>
      </c>
      <c r="Q129">
        <v>1</v>
      </c>
      <c r="X129">
        <v>149</v>
      </c>
      <c r="Y129">
        <v>4.3600000000000003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149</v>
      </c>
      <c r="AH129">
        <v>2</v>
      </c>
      <c r="AI129">
        <v>36324599</v>
      </c>
      <c r="AJ129">
        <v>130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>
      <c r="A130">
        <f>ROW(Source!A103)</f>
        <v>103</v>
      </c>
      <c r="B130">
        <v>36324600</v>
      </c>
      <c r="C130">
        <v>36324592</v>
      </c>
      <c r="D130">
        <v>29110699</v>
      </c>
      <c r="E130">
        <v>1</v>
      </c>
      <c r="F130">
        <v>1</v>
      </c>
      <c r="G130">
        <v>1</v>
      </c>
      <c r="H130">
        <v>3</v>
      </c>
      <c r="I130" t="s">
        <v>730</v>
      </c>
      <c r="J130" t="s">
        <v>731</v>
      </c>
      <c r="K130" t="s">
        <v>732</v>
      </c>
      <c r="L130">
        <v>1301</v>
      </c>
      <c r="N130">
        <v>1003</v>
      </c>
      <c r="O130" t="s">
        <v>151</v>
      </c>
      <c r="P130" t="s">
        <v>151</v>
      </c>
      <c r="Q130">
        <v>1</v>
      </c>
      <c r="X130">
        <v>152</v>
      </c>
      <c r="Y130">
        <v>0.17</v>
      </c>
      <c r="Z130">
        <v>0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152</v>
      </c>
      <c r="AH130">
        <v>2</v>
      </c>
      <c r="AI130">
        <v>36324600</v>
      </c>
      <c r="AJ130">
        <v>131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>
      <c r="A131">
        <f>ROW(Source!A103)</f>
        <v>103</v>
      </c>
      <c r="B131">
        <v>36324601</v>
      </c>
      <c r="C131">
        <v>36324592</v>
      </c>
      <c r="D131">
        <v>29110797</v>
      </c>
      <c r="E131">
        <v>1</v>
      </c>
      <c r="F131">
        <v>1</v>
      </c>
      <c r="G131">
        <v>1</v>
      </c>
      <c r="H131">
        <v>3</v>
      </c>
      <c r="I131" t="s">
        <v>733</v>
      </c>
      <c r="J131" t="s">
        <v>734</v>
      </c>
      <c r="K131" t="s">
        <v>735</v>
      </c>
      <c r="L131">
        <v>1308</v>
      </c>
      <c r="N131">
        <v>1003</v>
      </c>
      <c r="O131" t="s">
        <v>68</v>
      </c>
      <c r="P131" t="s">
        <v>68</v>
      </c>
      <c r="Q131">
        <v>100</v>
      </c>
      <c r="X131">
        <v>1.77</v>
      </c>
      <c r="Y131">
        <v>174</v>
      </c>
      <c r="Z131">
        <v>0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1.77</v>
      </c>
      <c r="AH131">
        <v>2</v>
      </c>
      <c r="AI131">
        <v>36324601</v>
      </c>
      <c r="AJ131">
        <v>132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>
      <c r="A132">
        <f>ROW(Source!A103)</f>
        <v>103</v>
      </c>
      <c r="B132">
        <v>36324602</v>
      </c>
      <c r="C132">
        <v>36324592</v>
      </c>
      <c r="D132">
        <v>29110814</v>
      </c>
      <c r="E132">
        <v>1</v>
      </c>
      <c r="F132">
        <v>1</v>
      </c>
      <c r="G132">
        <v>1</v>
      </c>
      <c r="H132">
        <v>3</v>
      </c>
      <c r="I132" t="s">
        <v>760</v>
      </c>
      <c r="J132" t="s">
        <v>761</v>
      </c>
      <c r="K132" t="s">
        <v>762</v>
      </c>
      <c r="L132">
        <v>1301</v>
      </c>
      <c r="N132">
        <v>1003</v>
      </c>
      <c r="O132" t="s">
        <v>151</v>
      </c>
      <c r="P132" t="s">
        <v>151</v>
      </c>
      <c r="Q132">
        <v>1</v>
      </c>
      <c r="X132">
        <v>126</v>
      </c>
      <c r="Y132">
        <v>0.6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126</v>
      </c>
      <c r="AH132">
        <v>2</v>
      </c>
      <c r="AI132">
        <v>36324602</v>
      </c>
      <c r="AJ132">
        <v>133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>
      <c r="A133">
        <f>ROW(Source!A103)</f>
        <v>103</v>
      </c>
      <c r="B133">
        <v>36324603</v>
      </c>
      <c r="C133">
        <v>36324592</v>
      </c>
      <c r="D133">
        <v>29111455</v>
      </c>
      <c r="E133">
        <v>1</v>
      </c>
      <c r="F133">
        <v>1</v>
      </c>
      <c r="G133">
        <v>1</v>
      </c>
      <c r="H133">
        <v>3</v>
      </c>
      <c r="I133" t="s">
        <v>219</v>
      </c>
      <c r="J133" t="s">
        <v>221</v>
      </c>
      <c r="K133" t="s">
        <v>220</v>
      </c>
      <c r="L133">
        <v>1327</v>
      </c>
      <c r="N133">
        <v>1005</v>
      </c>
      <c r="O133" t="s">
        <v>165</v>
      </c>
      <c r="P133" t="s">
        <v>165</v>
      </c>
      <c r="Q133">
        <v>1</v>
      </c>
      <c r="X133">
        <v>421</v>
      </c>
      <c r="Y133">
        <v>15.06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421</v>
      </c>
      <c r="AH133">
        <v>2</v>
      </c>
      <c r="AI133">
        <v>36324603</v>
      </c>
      <c r="AJ133">
        <v>134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>
        <f>ROW(Source!A103)</f>
        <v>103</v>
      </c>
      <c r="B134">
        <v>36324604</v>
      </c>
      <c r="C134">
        <v>36324592</v>
      </c>
      <c r="D134">
        <v>29114733</v>
      </c>
      <c r="E134">
        <v>1</v>
      </c>
      <c r="F134">
        <v>1</v>
      </c>
      <c r="G134">
        <v>1</v>
      </c>
      <c r="H134">
        <v>3</v>
      </c>
      <c r="I134" t="s">
        <v>739</v>
      </c>
      <c r="J134" t="s">
        <v>740</v>
      </c>
      <c r="K134" t="s">
        <v>741</v>
      </c>
      <c r="L134">
        <v>1355</v>
      </c>
      <c r="N134">
        <v>1010</v>
      </c>
      <c r="O134" t="s">
        <v>61</v>
      </c>
      <c r="P134" t="s">
        <v>61</v>
      </c>
      <c r="Q134">
        <v>100</v>
      </c>
      <c r="X134">
        <v>13.53</v>
      </c>
      <c r="Y134">
        <v>2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13.53</v>
      </c>
      <c r="AH134">
        <v>2</v>
      </c>
      <c r="AI134">
        <v>36324604</v>
      </c>
      <c r="AJ134">
        <v>135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>
      <c r="A135">
        <f>ROW(Source!A103)</f>
        <v>103</v>
      </c>
      <c r="B135">
        <v>36324605</v>
      </c>
      <c r="C135">
        <v>36324592</v>
      </c>
      <c r="D135">
        <v>29114734</v>
      </c>
      <c r="E135">
        <v>1</v>
      </c>
      <c r="F135">
        <v>1</v>
      </c>
      <c r="G135">
        <v>1</v>
      </c>
      <c r="H135">
        <v>3</v>
      </c>
      <c r="I135" t="s">
        <v>742</v>
      </c>
      <c r="J135" t="s">
        <v>743</v>
      </c>
      <c r="K135" t="s">
        <v>744</v>
      </c>
      <c r="L135">
        <v>1355</v>
      </c>
      <c r="N135">
        <v>1010</v>
      </c>
      <c r="O135" t="s">
        <v>61</v>
      </c>
      <c r="P135" t="s">
        <v>61</v>
      </c>
      <c r="Q135">
        <v>100</v>
      </c>
      <c r="X135">
        <v>35.33</v>
      </c>
      <c r="Y135">
        <v>3</v>
      </c>
      <c r="Z135">
        <v>0</v>
      </c>
      <c r="AA135">
        <v>0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35.33</v>
      </c>
      <c r="AH135">
        <v>2</v>
      </c>
      <c r="AI135">
        <v>36324605</v>
      </c>
      <c r="AJ135">
        <v>136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>
      <c r="A136">
        <f>ROW(Source!A103)</f>
        <v>103</v>
      </c>
      <c r="B136">
        <v>36324606</v>
      </c>
      <c r="C136">
        <v>36324592</v>
      </c>
      <c r="D136">
        <v>29114482</v>
      </c>
      <c r="E136">
        <v>1</v>
      </c>
      <c r="F136">
        <v>1</v>
      </c>
      <c r="G136">
        <v>1</v>
      </c>
      <c r="H136">
        <v>3</v>
      </c>
      <c r="I136" t="s">
        <v>745</v>
      </c>
      <c r="J136" t="s">
        <v>746</v>
      </c>
      <c r="K136" t="s">
        <v>747</v>
      </c>
      <c r="L136">
        <v>1355</v>
      </c>
      <c r="N136">
        <v>1010</v>
      </c>
      <c r="O136" t="s">
        <v>61</v>
      </c>
      <c r="P136" t="s">
        <v>61</v>
      </c>
      <c r="Q136">
        <v>100</v>
      </c>
      <c r="X136">
        <v>1.69</v>
      </c>
      <c r="Y136">
        <v>7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0</v>
      </c>
      <c r="AF136" t="s">
        <v>3</v>
      </c>
      <c r="AG136">
        <v>1.69</v>
      </c>
      <c r="AH136">
        <v>2</v>
      </c>
      <c r="AI136">
        <v>36324606</v>
      </c>
      <c r="AJ136">
        <v>137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>
        <f>ROW(Source!A103)</f>
        <v>103</v>
      </c>
      <c r="B137">
        <v>36324607</v>
      </c>
      <c r="C137">
        <v>36324592</v>
      </c>
      <c r="D137">
        <v>29118990</v>
      </c>
      <c r="E137">
        <v>1</v>
      </c>
      <c r="F137">
        <v>1</v>
      </c>
      <c r="G137">
        <v>1</v>
      </c>
      <c r="H137">
        <v>3</v>
      </c>
      <c r="I137" t="s">
        <v>1091</v>
      </c>
      <c r="J137" t="s">
        <v>1092</v>
      </c>
      <c r="K137" t="s">
        <v>1093</v>
      </c>
      <c r="L137">
        <v>1327</v>
      </c>
      <c r="N137">
        <v>1005</v>
      </c>
      <c r="O137" t="s">
        <v>165</v>
      </c>
      <c r="P137" t="s">
        <v>165</v>
      </c>
      <c r="Q137">
        <v>1</v>
      </c>
      <c r="X137">
        <v>103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 t="s">
        <v>3</v>
      </c>
      <c r="AG137">
        <v>103</v>
      </c>
      <c r="AH137">
        <v>3</v>
      </c>
      <c r="AI137">
        <v>-1</v>
      </c>
      <c r="AJ137" t="s">
        <v>3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>
      <c r="A138">
        <f>ROW(Source!A103)</f>
        <v>103</v>
      </c>
      <c r="B138">
        <v>36324608</v>
      </c>
      <c r="C138">
        <v>36324592</v>
      </c>
      <c r="D138">
        <v>29129580</v>
      </c>
      <c r="E138">
        <v>1</v>
      </c>
      <c r="F138">
        <v>1</v>
      </c>
      <c r="G138">
        <v>1</v>
      </c>
      <c r="H138">
        <v>3</v>
      </c>
      <c r="I138" t="s">
        <v>763</v>
      </c>
      <c r="J138" t="s">
        <v>764</v>
      </c>
      <c r="K138" t="s">
        <v>765</v>
      </c>
      <c r="L138">
        <v>1301</v>
      </c>
      <c r="N138">
        <v>1003</v>
      </c>
      <c r="O138" t="s">
        <v>151</v>
      </c>
      <c r="P138" t="s">
        <v>151</v>
      </c>
      <c r="Q138">
        <v>1</v>
      </c>
      <c r="X138">
        <v>76</v>
      </c>
      <c r="Y138">
        <v>6.44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76</v>
      </c>
      <c r="AH138">
        <v>2</v>
      </c>
      <c r="AI138">
        <v>36324608</v>
      </c>
      <c r="AJ138">
        <v>138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>
      <c r="A139">
        <f>ROW(Source!A103)</f>
        <v>103</v>
      </c>
      <c r="B139">
        <v>36324609</v>
      </c>
      <c r="C139">
        <v>36324592</v>
      </c>
      <c r="D139">
        <v>29129617</v>
      </c>
      <c r="E139">
        <v>1</v>
      </c>
      <c r="F139">
        <v>1</v>
      </c>
      <c r="G139">
        <v>1</v>
      </c>
      <c r="H139">
        <v>3</v>
      </c>
      <c r="I139" t="s">
        <v>766</v>
      </c>
      <c r="J139" t="s">
        <v>767</v>
      </c>
      <c r="K139" t="s">
        <v>768</v>
      </c>
      <c r="L139">
        <v>1301</v>
      </c>
      <c r="N139">
        <v>1003</v>
      </c>
      <c r="O139" t="s">
        <v>151</v>
      </c>
      <c r="P139" t="s">
        <v>151</v>
      </c>
      <c r="Q139">
        <v>1</v>
      </c>
      <c r="X139">
        <v>204</v>
      </c>
      <c r="Y139">
        <v>7.18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 t="s">
        <v>3</v>
      </c>
      <c r="AG139">
        <v>204</v>
      </c>
      <c r="AH139">
        <v>2</v>
      </c>
      <c r="AI139">
        <v>36324609</v>
      </c>
      <c r="AJ139">
        <v>139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>
      <c r="A140">
        <f>ROW(Source!A103)</f>
        <v>103</v>
      </c>
      <c r="B140">
        <v>36324610</v>
      </c>
      <c r="C140">
        <v>36324592</v>
      </c>
      <c r="D140">
        <v>29150040</v>
      </c>
      <c r="E140">
        <v>1</v>
      </c>
      <c r="F140">
        <v>1</v>
      </c>
      <c r="G140">
        <v>1</v>
      </c>
      <c r="H140">
        <v>3</v>
      </c>
      <c r="I140" t="s">
        <v>757</v>
      </c>
      <c r="J140" t="s">
        <v>758</v>
      </c>
      <c r="K140" t="s">
        <v>759</v>
      </c>
      <c r="L140">
        <v>1339</v>
      </c>
      <c r="N140">
        <v>1007</v>
      </c>
      <c r="O140" t="s">
        <v>638</v>
      </c>
      <c r="P140" t="s">
        <v>638</v>
      </c>
      <c r="Q140">
        <v>1</v>
      </c>
      <c r="X140">
        <v>0.13</v>
      </c>
      <c r="Y140">
        <v>2.44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0</v>
      </c>
      <c r="AF140" t="s">
        <v>3</v>
      </c>
      <c r="AG140">
        <v>0.13</v>
      </c>
      <c r="AH140">
        <v>2</v>
      </c>
      <c r="AI140">
        <v>36324610</v>
      </c>
      <c r="AJ140">
        <v>140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>
      <c r="A141">
        <f>ROW(Source!A105)</f>
        <v>105</v>
      </c>
      <c r="B141">
        <v>36316344</v>
      </c>
      <c r="C141">
        <v>36316343</v>
      </c>
      <c r="D141">
        <v>18410280</v>
      </c>
      <c r="E141">
        <v>1</v>
      </c>
      <c r="F141">
        <v>1</v>
      </c>
      <c r="G141">
        <v>1</v>
      </c>
      <c r="H141">
        <v>1</v>
      </c>
      <c r="I141" t="s">
        <v>769</v>
      </c>
      <c r="J141" t="s">
        <v>3</v>
      </c>
      <c r="K141" t="s">
        <v>770</v>
      </c>
      <c r="L141">
        <v>1369</v>
      </c>
      <c r="N141">
        <v>1013</v>
      </c>
      <c r="O141" t="s">
        <v>583</v>
      </c>
      <c r="P141" t="s">
        <v>583</v>
      </c>
      <c r="Q141">
        <v>1</v>
      </c>
      <c r="X141">
        <v>11.99</v>
      </c>
      <c r="Y141">
        <v>0</v>
      </c>
      <c r="Z141">
        <v>0</v>
      </c>
      <c r="AA141">
        <v>0</v>
      </c>
      <c r="AB141">
        <v>310.5</v>
      </c>
      <c r="AC141">
        <v>0</v>
      </c>
      <c r="AD141">
        <v>1</v>
      </c>
      <c r="AE141">
        <v>1</v>
      </c>
      <c r="AF141" t="s">
        <v>144</v>
      </c>
      <c r="AG141">
        <v>13.788499999999999</v>
      </c>
      <c r="AH141">
        <v>2</v>
      </c>
      <c r="AI141">
        <v>36316344</v>
      </c>
      <c r="AJ141">
        <v>141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>
        <f>ROW(Source!A105)</f>
        <v>105</v>
      </c>
      <c r="B142">
        <v>36316345</v>
      </c>
      <c r="C142">
        <v>36316343</v>
      </c>
      <c r="D142">
        <v>121548</v>
      </c>
      <c r="E142">
        <v>1</v>
      </c>
      <c r="F142">
        <v>1</v>
      </c>
      <c r="G142">
        <v>1</v>
      </c>
      <c r="H142">
        <v>1</v>
      </c>
      <c r="I142" t="s">
        <v>34</v>
      </c>
      <c r="J142" t="s">
        <v>3</v>
      </c>
      <c r="K142" t="s">
        <v>584</v>
      </c>
      <c r="L142">
        <v>608254</v>
      </c>
      <c r="N142">
        <v>1013</v>
      </c>
      <c r="O142" t="s">
        <v>585</v>
      </c>
      <c r="P142" t="s">
        <v>585</v>
      </c>
      <c r="Q142">
        <v>1</v>
      </c>
      <c r="X142">
        <v>0.01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2</v>
      </c>
      <c r="AF142" t="s">
        <v>143</v>
      </c>
      <c r="AG142">
        <v>1.2500000000000001E-2</v>
      </c>
      <c r="AH142">
        <v>2</v>
      </c>
      <c r="AI142">
        <v>36316345</v>
      </c>
      <c r="AJ142">
        <v>142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>
      <c r="A143">
        <f>ROW(Source!A105)</f>
        <v>105</v>
      </c>
      <c r="B143">
        <v>36316346</v>
      </c>
      <c r="C143">
        <v>36316343</v>
      </c>
      <c r="D143">
        <v>29172556</v>
      </c>
      <c r="E143">
        <v>1</v>
      </c>
      <c r="F143">
        <v>1</v>
      </c>
      <c r="G143">
        <v>1</v>
      </c>
      <c r="H143">
        <v>2</v>
      </c>
      <c r="I143" t="s">
        <v>586</v>
      </c>
      <c r="J143" t="s">
        <v>587</v>
      </c>
      <c r="K143" t="s">
        <v>588</v>
      </c>
      <c r="L143">
        <v>1368</v>
      </c>
      <c r="N143">
        <v>1011</v>
      </c>
      <c r="O143" t="s">
        <v>589</v>
      </c>
      <c r="P143" t="s">
        <v>589</v>
      </c>
      <c r="Q143">
        <v>1</v>
      </c>
      <c r="X143">
        <v>0.01</v>
      </c>
      <c r="Y143">
        <v>0</v>
      </c>
      <c r="Z143">
        <v>31.26</v>
      </c>
      <c r="AA143">
        <v>13.5</v>
      </c>
      <c r="AB143">
        <v>0</v>
      </c>
      <c r="AC143">
        <v>0</v>
      </c>
      <c r="AD143">
        <v>1</v>
      </c>
      <c r="AE143">
        <v>0</v>
      </c>
      <c r="AF143" t="s">
        <v>143</v>
      </c>
      <c r="AG143">
        <v>1.2500000000000001E-2</v>
      </c>
      <c r="AH143">
        <v>2</v>
      </c>
      <c r="AI143">
        <v>36316346</v>
      </c>
      <c r="AJ143">
        <v>143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>
      <c r="A144">
        <f>ROW(Source!A105)</f>
        <v>105</v>
      </c>
      <c r="B144">
        <v>36316347</v>
      </c>
      <c r="C144">
        <v>36316343</v>
      </c>
      <c r="D144">
        <v>29174913</v>
      </c>
      <c r="E144">
        <v>1</v>
      </c>
      <c r="F144">
        <v>1</v>
      </c>
      <c r="G144">
        <v>1</v>
      </c>
      <c r="H144">
        <v>2</v>
      </c>
      <c r="I144" t="s">
        <v>601</v>
      </c>
      <c r="J144" t="s">
        <v>615</v>
      </c>
      <c r="K144" t="s">
        <v>603</v>
      </c>
      <c r="L144">
        <v>1368</v>
      </c>
      <c r="N144">
        <v>1011</v>
      </c>
      <c r="O144" t="s">
        <v>589</v>
      </c>
      <c r="P144" t="s">
        <v>589</v>
      </c>
      <c r="Q144">
        <v>1</v>
      </c>
      <c r="X144">
        <v>0.03</v>
      </c>
      <c r="Y144">
        <v>0</v>
      </c>
      <c r="Z144">
        <v>87.17</v>
      </c>
      <c r="AA144">
        <v>11.6</v>
      </c>
      <c r="AB144">
        <v>0</v>
      </c>
      <c r="AC144">
        <v>0</v>
      </c>
      <c r="AD144">
        <v>1</v>
      </c>
      <c r="AE144">
        <v>0</v>
      </c>
      <c r="AF144" t="s">
        <v>143</v>
      </c>
      <c r="AG144">
        <v>3.7499999999999999E-2</v>
      </c>
      <c r="AH144">
        <v>2</v>
      </c>
      <c r="AI144">
        <v>36316347</v>
      </c>
      <c r="AJ144">
        <v>144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>
      <c r="A145">
        <f>ROW(Source!A105)</f>
        <v>105</v>
      </c>
      <c r="B145">
        <v>36316348</v>
      </c>
      <c r="C145">
        <v>36316343</v>
      </c>
      <c r="D145">
        <v>29107779</v>
      </c>
      <c r="E145">
        <v>1</v>
      </c>
      <c r="F145">
        <v>1</v>
      </c>
      <c r="G145">
        <v>1</v>
      </c>
      <c r="H145">
        <v>3</v>
      </c>
      <c r="I145" t="s">
        <v>771</v>
      </c>
      <c r="J145" t="s">
        <v>772</v>
      </c>
      <c r="K145" t="s">
        <v>773</v>
      </c>
      <c r="L145">
        <v>1327</v>
      </c>
      <c r="N145">
        <v>1005</v>
      </c>
      <c r="O145" t="s">
        <v>165</v>
      </c>
      <c r="P145" t="s">
        <v>165</v>
      </c>
      <c r="Q145">
        <v>1</v>
      </c>
      <c r="X145">
        <v>4.4000000000000004</v>
      </c>
      <c r="Y145">
        <v>72.31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3</v>
      </c>
      <c r="AG145">
        <v>4.4000000000000004</v>
      </c>
      <c r="AH145">
        <v>2</v>
      </c>
      <c r="AI145">
        <v>36316348</v>
      </c>
      <c r="AJ145">
        <v>145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>
      <c r="A146">
        <f>ROW(Source!A105)</f>
        <v>105</v>
      </c>
      <c r="B146">
        <v>36316349</v>
      </c>
      <c r="C146">
        <v>36316343</v>
      </c>
      <c r="D146">
        <v>29109795</v>
      </c>
      <c r="E146">
        <v>1</v>
      </c>
      <c r="F146">
        <v>1</v>
      </c>
      <c r="G146">
        <v>1</v>
      </c>
      <c r="H146">
        <v>3</v>
      </c>
      <c r="I146" t="s">
        <v>774</v>
      </c>
      <c r="J146" t="s">
        <v>775</v>
      </c>
      <c r="K146" t="s">
        <v>776</v>
      </c>
      <c r="L146">
        <v>1348</v>
      </c>
      <c r="N146">
        <v>1009</v>
      </c>
      <c r="O146" t="s">
        <v>29</v>
      </c>
      <c r="P146" t="s">
        <v>29</v>
      </c>
      <c r="Q146">
        <v>1000</v>
      </c>
      <c r="X146">
        <v>2.9000000000000001E-2</v>
      </c>
      <c r="Y146">
        <v>2898.5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2.9000000000000001E-2</v>
      </c>
      <c r="AH146">
        <v>2</v>
      </c>
      <c r="AI146">
        <v>36316349</v>
      </c>
      <c r="AJ146">
        <v>146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>
      <c r="A147">
        <f>ROW(Source!A105)</f>
        <v>105</v>
      </c>
      <c r="B147">
        <v>36316350</v>
      </c>
      <c r="C147">
        <v>36316343</v>
      </c>
      <c r="D147">
        <v>29107800</v>
      </c>
      <c r="E147">
        <v>1</v>
      </c>
      <c r="F147">
        <v>1</v>
      </c>
      <c r="G147">
        <v>1</v>
      </c>
      <c r="H147">
        <v>3</v>
      </c>
      <c r="I147" t="s">
        <v>616</v>
      </c>
      <c r="J147" t="s">
        <v>617</v>
      </c>
      <c r="K147" t="s">
        <v>618</v>
      </c>
      <c r="L147">
        <v>1346</v>
      </c>
      <c r="N147">
        <v>1009</v>
      </c>
      <c r="O147" t="s">
        <v>170</v>
      </c>
      <c r="P147" t="s">
        <v>170</v>
      </c>
      <c r="Q147">
        <v>1</v>
      </c>
      <c r="X147">
        <v>0.15</v>
      </c>
      <c r="Y147">
        <v>1.81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0.15</v>
      </c>
      <c r="AH147">
        <v>2</v>
      </c>
      <c r="AI147">
        <v>36316350</v>
      </c>
      <c r="AJ147">
        <v>147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>
      <c r="A148">
        <f>ROW(Source!A106)</f>
        <v>106</v>
      </c>
      <c r="B148">
        <v>36316352</v>
      </c>
      <c r="C148">
        <v>36316351</v>
      </c>
      <c r="D148">
        <v>18406785</v>
      </c>
      <c r="E148">
        <v>1</v>
      </c>
      <c r="F148">
        <v>1</v>
      </c>
      <c r="G148">
        <v>1</v>
      </c>
      <c r="H148">
        <v>1</v>
      </c>
      <c r="I148" t="s">
        <v>777</v>
      </c>
      <c r="J148" t="s">
        <v>3</v>
      </c>
      <c r="K148" t="s">
        <v>778</v>
      </c>
      <c r="L148">
        <v>1369</v>
      </c>
      <c r="N148">
        <v>1013</v>
      </c>
      <c r="O148" t="s">
        <v>583</v>
      </c>
      <c r="P148" t="s">
        <v>583</v>
      </c>
      <c r="Q148">
        <v>1</v>
      </c>
      <c r="X148">
        <v>32.729999999999997</v>
      </c>
      <c r="Y148">
        <v>0</v>
      </c>
      <c r="Z148">
        <v>0</v>
      </c>
      <c r="AA148">
        <v>0</v>
      </c>
      <c r="AB148">
        <v>289.27999999999997</v>
      </c>
      <c r="AC148">
        <v>0</v>
      </c>
      <c r="AD148">
        <v>1</v>
      </c>
      <c r="AE148">
        <v>1</v>
      </c>
      <c r="AF148" t="s">
        <v>144</v>
      </c>
      <c r="AG148">
        <v>37.639499999999991</v>
      </c>
      <c r="AH148">
        <v>2</v>
      </c>
      <c r="AI148">
        <v>36316352</v>
      </c>
      <c r="AJ148">
        <v>148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>
      <c r="A149">
        <f>ROW(Source!A106)</f>
        <v>106</v>
      </c>
      <c r="B149">
        <v>36316353</v>
      </c>
      <c r="C149">
        <v>36316351</v>
      </c>
      <c r="D149">
        <v>121548</v>
      </c>
      <c r="E149">
        <v>1</v>
      </c>
      <c r="F149">
        <v>1</v>
      </c>
      <c r="G149">
        <v>1</v>
      </c>
      <c r="H149">
        <v>1</v>
      </c>
      <c r="I149" t="s">
        <v>34</v>
      </c>
      <c r="J149" t="s">
        <v>3</v>
      </c>
      <c r="K149" t="s">
        <v>584</v>
      </c>
      <c r="L149">
        <v>608254</v>
      </c>
      <c r="N149">
        <v>1013</v>
      </c>
      <c r="O149" t="s">
        <v>585</v>
      </c>
      <c r="P149" t="s">
        <v>585</v>
      </c>
      <c r="Q149">
        <v>1</v>
      </c>
      <c r="X149">
        <v>0.01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2</v>
      </c>
      <c r="AF149" t="s">
        <v>143</v>
      </c>
      <c r="AG149">
        <v>1.2500000000000001E-2</v>
      </c>
      <c r="AH149">
        <v>2</v>
      </c>
      <c r="AI149">
        <v>36316353</v>
      </c>
      <c r="AJ149">
        <v>149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>
      <c r="A150">
        <f>ROW(Source!A106)</f>
        <v>106</v>
      </c>
      <c r="B150">
        <v>36316354</v>
      </c>
      <c r="C150">
        <v>36316351</v>
      </c>
      <c r="D150">
        <v>29172554</v>
      </c>
      <c r="E150">
        <v>1</v>
      </c>
      <c r="F150">
        <v>1</v>
      </c>
      <c r="G150">
        <v>1</v>
      </c>
      <c r="H150">
        <v>2</v>
      </c>
      <c r="I150" t="s">
        <v>779</v>
      </c>
      <c r="J150" t="s">
        <v>780</v>
      </c>
      <c r="K150" t="s">
        <v>781</v>
      </c>
      <c r="L150">
        <v>1368</v>
      </c>
      <c r="N150">
        <v>1011</v>
      </c>
      <c r="O150" t="s">
        <v>589</v>
      </c>
      <c r="P150" t="s">
        <v>589</v>
      </c>
      <c r="Q150">
        <v>1</v>
      </c>
      <c r="X150">
        <v>0.01</v>
      </c>
      <c r="Y150">
        <v>0</v>
      </c>
      <c r="Z150">
        <v>27.66</v>
      </c>
      <c r="AA150">
        <v>11.6</v>
      </c>
      <c r="AB150">
        <v>0</v>
      </c>
      <c r="AC150">
        <v>0</v>
      </c>
      <c r="AD150">
        <v>1</v>
      </c>
      <c r="AE150">
        <v>0</v>
      </c>
      <c r="AF150" t="s">
        <v>143</v>
      </c>
      <c r="AG150">
        <v>1.2500000000000001E-2</v>
      </c>
      <c r="AH150">
        <v>2</v>
      </c>
      <c r="AI150">
        <v>36316354</v>
      </c>
      <c r="AJ150">
        <v>150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>
      <c r="A151">
        <f>ROW(Source!A106)</f>
        <v>106</v>
      </c>
      <c r="B151">
        <v>36316355</v>
      </c>
      <c r="C151">
        <v>36316351</v>
      </c>
      <c r="D151">
        <v>29174913</v>
      </c>
      <c r="E151">
        <v>1</v>
      </c>
      <c r="F151">
        <v>1</v>
      </c>
      <c r="G151">
        <v>1</v>
      </c>
      <c r="H151">
        <v>2</v>
      </c>
      <c r="I151" t="s">
        <v>601</v>
      </c>
      <c r="J151" t="s">
        <v>615</v>
      </c>
      <c r="K151" t="s">
        <v>603</v>
      </c>
      <c r="L151">
        <v>1368</v>
      </c>
      <c r="N151">
        <v>1011</v>
      </c>
      <c r="O151" t="s">
        <v>589</v>
      </c>
      <c r="P151" t="s">
        <v>589</v>
      </c>
      <c r="Q151">
        <v>1</v>
      </c>
      <c r="X151">
        <v>0.1</v>
      </c>
      <c r="Y151">
        <v>0</v>
      </c>
      <c r="Z151">
        <v>87.17</v>
      </c>
      <c r="AA151">
        <v>11.6</v>
      </c>
      <c r="AB151">
        <v>0</v>
      </c>
      <c r="AC151">
        <v>0</v>
      </c>
      <c r="AD151">
        <v>1</v>
      </c>
      <c r="AE151">
        <v>0</v>
      </c>
      <c r="AF151" t="s">
        <v>143</v>
      </c>
      <c r="AG151">
        <v>0.125</v>
      </c>
      <c r="AH151">
        <v>2</v>
      </c>
      <c r="AI151">
        <v>36316355</v>
      </c>
      <c r="AJ151">
        <v>151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>
      <c r="A152">
        <f>ROW(Source!A106)</f>
        <v>106</v>
      </c>
      <c r="B152">
        <v>36316356</v>
      </c>
      <c r="C152">
        <v>36316351</v>
      </c>
      <c r="D152">
        <v>29107779</v>
      </c>
      <c r="E152">
        <v>1</v>
      </c>
      <c r="F152">
        <v>1</v>
      </c>
      <c r="G152">
        <v>1</v>
      </c>
      <c r="H152">
        <v>3</v>
      </c>
      <c r="I152" t="s">
        <v>771</v>
      </c>
      <c r="J152" t="s">
        <v>772</v>
      </c>
      <c r="K152" t="s">
        <v>773</v>
      </c>
      <c r="L152">
        <v>1327</v>
      </c>
      <c r="N152">
        <v>1005</v>
      </c>
      <c r="O152" t="s">
        <v>165</v>
      </c>
      <c r="P152" t="s">
        <v>165</v>
      </c>
      <c r="Q152">
        <v>1</v>
      </c>
      <c r="X152">
        <v>0.84</v>
      </c>
      <c r="Y152">
        <v>72.31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3</v>
      </c>
      <c r="AG152">
        <v>0.84</v>
      </c>
      <c r="AH152">
        <v>2</v>
      </c>
      <c r="AI152">
        <v>36316356</v>
      </c>
      <c r="AJ152">
        <v>152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>
      <c r="A153">
        <f>ROW(Source!A106)</f>
        <v>106</v>
      </c>
      <c r="B153">
        <v>36316357</v>
      </c>
      <c r="C153">
        <v>36316351</v>
      </c>
      <c r="D153">
        <v>29107800</v>
      </c>
      <c r="E153">
        <v>1</v>
      </c>
      <c r="F153">
        <v>1</v>
      </c>
      <c r="G153">
        <v>1</v>
      </c>
      <c r="H153">
        <v>3</v>
      </c>
      <c r="I153" t="s">
        <v>616</v>
      </c>
      <c r="J153" t="s">
        <v>617</v>
      </c>
      <c r="K153" t="s">
        <v>618</v>
      </c>
      <c r="L153">
        <v>1346</v>
      </c>
      <c r="N153">
        <v>1009</v>
      </c>
      <c r="O153" t="s">
        <v>170</v>
      </c>
      <c r="P153" t="s">
        <v>170</v>
      </c>
      <c r="Q153">
        <v>1</v>
      </c>
      <c r="X153">
        <v>0.31</v>
      </c>
      <c r="Y153">
        <v>1.81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3</v>
      </c>
      <c r="AG153">
        <v>0.31</v>
      </c>
      <c r="AH153">
        <v>2</v>
      </c>
      <c r="AI153">
        <v>36316357</v>
      </c>
      <c r="AJ153">
        <v>153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>
      <c r="A154">
        <f>ROW(Source!A106)</f>
        <v>106</v>
      </c>
      <c r="B154">
        <v>36316358</v>
      </c>
      <c r="C154">
        <v>36316351</v>
      </c>
      <c r="D154">
        <v>29110233</v>
      </c>
      <c r="E154">
        <v>1</v>
      </c>
      <c r="F154">
        <v>1</v>
      </c>
      <c r="G154">
        <v>1</v>
      </c>
      <c r="H154">
        <v>3</v>
      </c>
      <c r="I154" t="s">
        <v>782</v>
      </c>
      <c r="J154" t="s">
        <v>783</v>
      </c>
      <c r="K154" t="s">
        <v>784</v>
      </c>
      <c r="L154">
        <v>1348</v>
      </c>
      <c r="N154">
        <v>1009</v>
      </c>
      <c r="O154" t="s">
        <v>29</v>
      </c>
      <c r="P154" t="s">
        <v>29</v>
      </c>
      <c r="Q154">
        <v>1000</v>
      </c>
      <c r="X154">
        <v>0.03</v>
      </c>
      <c r="Y154">
        <v>4615.9399999999996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0.03</v>
      </c>
      <c r="AH154">
        <v>2</v>
      </c>
      <c r="AI154">
        <v>36316358</v>
      </c>
      <c r="AJ154">
        <v>154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>
      <c r="A155">
        <f>ROW(Source!A106)</f>
        <v>106</v>
      </c>
      <c r="B155">
        <v>36316359</v>
      </c>
      <c r="C155">
        <v>36316351</v>
      </c>
      <c r="D155">
        <v>29109784</v>
      </c>
      <c r="E155">
        <v>1</v>
      </c>
      <c r="F155">
        <v>1</v>
      </c>
      <c r="G155">
        <v>1</v>
      </c>
      <c r="H155">
        <v>3</v>
      </c>
      <c r="I155" t="s">
        <v>785</v>
      </c>
      <c r="J155" t="s">
        <v>786</v>
      </c>
      <c r="K155" t="s">
        <v>787</v>
      </c>
      <c r="L155">
        <v>1348</v>
      </c>
      <c r="N155">
        <v>1009</v>
      </c>
      <c r="O155" t="s">
        <v>29</v>
      </c>
      <c r="P155" t="s">
        <v>29</v>
      </c>
      <c r="Q155">
        <v>1000</v>
      </c>
      <c r="X155">
        <v>5.0000000000000001E-3</v>
      </c>
      <c r="Y155">
        <v>11927.49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5.0000000000000001E-3</v>
      </c>
      <c r="AH155">
        <v>2</v>
      </c>
      <c r="AI155">
        <v>36316359</v>
      </c>
      <c r="AJ155">
        <v>155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>
      <c r="A156">
        <f>ROW(Source!A106)</f>
        <v>106</v>
      </c>
      <c r="B156">
        <v>36316360</v>
      </c>
      <c r="C156">
        <v>36316351</v>
      </c>
      <c r="D156">
        <v>29109298</v>
      </c>
      <c r="E156">
        <v>1</v>
      </c>
      <c r="F156">
        <v>1</v>
      </c>
      <c r="G156">
        <v>1</v>
      </c>
      <c r="H156">
        <v>3</v>
      </c>
      <c r="I156" t="s">
        <v>788</v>
      </c>
      <c r="J156" t="s">
        <v>789</v>
      </c>
      <c r="K156" t="s">
        <v>790</v>
      </c>
      <c r="L156">
        <v>1346</v>
      </c>
      <c r="N156">
        <v>1009</v>
      </c>
      <c r="O156" t="s">
        <v>170</v>
      </c>
      <c r="P156" t="s">
        <v>170</v>
      </c>
      <c r="Q156">
        <v>1</v>
      </c>
      <c r="X156">
        <v>20</v>
      </c>
      <c r="Y156">
        <v>15.26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20</v>
      </c>
      <c r="AH156">
        <v>2</v>
      </c>
      <c r="AI156">
        <v>36316360</v>
      </c>
      <c r="AJ156">
        <v>156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>
        <f>ROW(Source!A107)</f>
        <v>107</v>
      </c>
      <c r="B157">
        <v>35809886</v>
      </c>
      <c r="C157">
        <v>35809878</v>
      </c>
      <c r="D157">
        <v>18410244</v>
      </c>
      <c r="E157">
        <v>1</v>
      </c>
      <c r="F157">
        <v>1</v>
      </c>
      <c r="G157">
        <v>1</v>
      </c>
      <c r="H157">
        <v>1</v>
      </c>
      <c r="I157" t="s">
        <v>791</v>
      </c>
      <c r="J157" t="s">
        <v>3</v>
      </c>
      <c r="K157" t="s">
        <v>792</v>
      </c>
      <c r="L157">
        <v>1369</v>
      </c>
      <c r="N157">
        <v>1013</v>
      </c>
      <c r="O157" t="s">
        <v>583</v>
      </c>
      <c r="P157" t="s">
        <v>583</v>
      </c>
      <c r="Q157">
        <v>1</v>
      </c>
      <c r="X157">
        <v>55.94</v>
      </c>
      <c r="Y157">
        <v>0</v>
      </c>
      <c r="Z157">
        <v>0</v>
      </c>
      <c r="AA157">
        <v>0</v>
      </c>
      <c r="AB157">
        <v>9.2899999999999991</v>
      </c>
      <c r="AC157">
        <v>0</v>
      </c>
      <c r="AD157">
        <v>1</v>
      </c>
      <c r="AE157">
        <v>1</v>
      </c>
      <c r="AF157" t="s">
        <v>144</v>
      </c>
      <c r="AG157">
        <v>64.330999999999989</v>
      </c>
      <c r="AH157">
        <v>2</v>
      </c>
      <c r="AI157">
        <v>35809879</v>
      </c>
      <c r="AJ157">
        <v>157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>
        <f>ROW(Source!A107)</f>
        <v>107</v>
      </c>
      <c r="B158">
        <v>35809887</v>
      </c>
      <c r="C158">
        <v>35809878</v>
      </c>
      <c r="D158">
        <v>121548</v>
      </c>
      <c r="E158">
        <v>1</v>
      </c>
      <c r="F158">
        <v>1</v>
      </c>
      <c r="G158">
        <v>1</v>
      </c>
      <c r="H158">
        <v>1</v>
      </c>
      <c r="I158" t="s">
        <v>34</v>
      </c>
      <c r="J158" t="s">
        <v>3</v>
      </c>
      <c r="K158" t="s">
        <v>584</v>
      </c>
      <c r="L158">
        <v>608254</v>
      </c>
      <c r="N158">
        <v>1013</v>
      </c>
      <c r="O158" t="s">
        <v>585</v>
      </c>
      <c r="P158" t="s">
        <v>585</v>
      </c>
      <c r="Q158">
        <v>1</v>
      </c>
      <c r="X158">
        <v>0.01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2</v>
      </c>
      <c r="AF158" t="s">
        <v>143</v>
      </c>
      <c r="AG158">
        <v>1.2500000000000001E-2</v>
      </c>
      <c r="AH158">
        <v>2</v>
      </c>
      <c r="AI158">
        <v>35809880</v>
      </c>
      <c r="AJ158">
        <v>158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>
        <f>ROW(Source!A107)</f>
        <v>107</v>
      </c>
      <c r="B159">
        <v>35809888</v>
      </c>
      <c r="C159">
        <v>35809878</v>
      </c>
      <c r="D159">
        <v>29172556</v>
      </c>
      <c r="E159">
        <v>1</v>
      </c>
      <c r="F159">
        <v>1</v>
      </c>
      <c r="G159">
        <v>1</v>
      </c>
      <c r="H159">
        <v>2</v>
      </c>
      <c r="I159" t="s">
        <v>586</v>
      </c>
      <c r="J159" t="s">
        <v>590</v>
      </c>
      <c r="K159" t="s">
        <v>588</v>
      </c>
      <c r="L159">
        <v>1368</v>
      </c>
      <c r="N159">
        <v>1011</v>
      </c>
      <c r="O159" t="s">
        <v>589</v>
      </c>
      <c r="P159" t="s">
        <v>589</v>
      </c>
      <c r="Q159">
        <v>1</v>
      </c>
      <c r="X159">
        <v>0.01</v>
      </c>
      <c r="Y159">
        <v>0</v>
      </c>
      <c r="Z159">
        <v>31.26</v>
      </c>
      <c r="AA159">
        <v>13.5</v>
      </c>
      <c r="AB159">
        <v>0</v>
      </c>
      <c r="AC159">
        <v>0</v>
      </c>
      <c r="AD159">
        <v>1</v>
      </c>
      <c r="AE159">
        <v>0</v>
      </c>
      <c r="AF159" t="s">
        <v>143</v>
      </c>
      <c r="AG159">
        <v>1.2500000000000001E-2</v>
      </c>
      <c r="AH159">
        <v>2</v>
      </c>
      <c r="AI159">
        <v>35809881</v>
      </c>
      <c r="AJ159">
        <v>159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>
      <c r="A160">
        <f>ROW(Source!A107)</f>
        <v>107</v>
      </c>
      <c r="B160">
        <v>35809889</v>
      </c>
      <c r="C160">
        <v>35809878</v>
      </c>
      <c r="D160">
        <v>29174913</v>
      </c>
      <c r="E160">
        <v>1</v>
      </c>
      <c r="F160">
        <v>1</v>
      </c>
      <c r="G160">
        <v>1</v>
      </c>
      <c r="H160">
        <v>2</v>
      </c>
      <c r="I160" t="s">
        <v>601</v>
      </c>
      <c r="J160" t="s">
        <v>602</v>
      </c>
      <c r="K160" t="s">
        <v>603</v>
      </c>
      <c r="L160">
        <v>1368</v>
      </c>
      <c r="N160">
        <v>1011</v>
      </c>
      <c r="O160" t="s">
        <v>589</v>
      </c>
      <c r="P160" t="s">
        <v>589</v>
      </c>
      <c r="Q160">
        <v>1</v>
      </c>
      <c r="X160">
        <v>0.01</v>
      </c>
      <c r="Y160">
        <v>0</v>
      </c>
      <c r="Z160">
        <v>87.17</v>
      </c>
      <c r="AA160">
        <v>11.6</v>
      </c>
      <c r="AB160">
        <v>0</v>
      </c>
      <c r="AC160">
        <v>0</v>
      </c>
      <c r="AD160">
        <v>1</v>
      </c>
      <c r="AE160">
        <v>0</v>
      </c>
      <c r="AF160" t="s">
        <v>143</v>
      </c>
      <c r="AG160">
        <v>1.2500000000000001E-2</v>
      </c>
      <c r="AH160">
        <v>2</v>
      </c>
      <c r="AI160">
        <v>35809882</v>
      </c>
      <c r="AJ160">
        <v>160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>
      <c r="A161">
        <f>ROW(Source!A107)</f>
        <v>107</v>
      </c>
      <c r="B161">
        <v>35809890</v>
      </c>
      <c r="C161">
        <v>35809878</v>
      </c>
      <c r="D161">
        <v>29109386</v>
      </c>
      <c r="E161">
        <v>1</v>
      </c>
      <c r="F161">
        <v>1</v>
      </c>
      <c r="G161">
        <v>1</v>
      </c>
      <c r="H161">
        <v>3</v>
      </c>
      <c r="I161" t="s">
        <v>793</v>
      </c>
      <c r="J161" t="s">
        <v>794</v>
      </c>
      <c r="K161" t="s">
        <v>795</v>
      </c>
      <c r="L161">
        <v>1348</v>
      </c>
      <c r="N161">
        <v>1009</v>
      </c>
      <c r="O161" t="s">
        <v>29</v>
      </c>
      <c r="P161" t="s">
        <v>29</v>
      </c>
      <c r="Q161">
        <v>1000</v>
      </c>
      <c r="X161">
        <v>3.4099999999999998E-2</v>
      </c>
      <c r="Y161">
        <v>11300.01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 t="s">
        <v>3</v>
      </c>
      <c r="AG161">
        <v>3.4099999999999998E-2</v>
      </c>
      <c r="AH161">
        <v>2</v>
      </c>
      <c r="AI161">
        <v>35809883</v>
      </c>
      <c r="AJ161">
        <v>161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>
        <f>ROW(Source!A107)</f>
        <v>107</v>
      </c>
      <c r="B162">
        <v>35809891</v>
      </c>
      <c r="C162">
        <v>35809878</v>
      </c>
      <c r="D162">
        <v>29107800</v>
      </c>
      <c r="E162">
        <v>1</v>
      </c>
      <c r="F162">
        <v>1</v>
      </c>
      <c r="G162">
        <v>1</v>
      </c>
      <c r="H162">
        <v>3</v>
      </c>
      <c r="I162" t="s">
        <v>616</v>
      </c>
      <c r="J162" t="s">
        <v>643</v>
      </c>
      <c r="K162" t="s">
        <v>618</v>
      </c>
      <c r="L162">
        <v>1346</v>
      </c>
      <c r="N162">
        <v>1009</v>
      </c>
      <c r="O162" t="s">
        <v>170</v>
      </c>
      <c r="P162" t="s">
        <v>170</v>
      </c>
      <c r="Q162">
        <v>1</v>
      </c>
      <c r="X162">
        <v>0.01</v>
      </c>
      <c r="Y162">
        <v>1.81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0</v>
      </c>
      <c r="AF162" t="s">
        <v>3</v>
      </c>
      <c r="AG162">
        <v>0.01</v>
      </c>
      <c r="AH162">
        <v>2</v>
      </c>
      <c r="AI162">
        <v>35809884</v>
      </c>
      <c r="AJ162">
        <v>162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>
      <c r="A163">
        <f>ROW(Source!A107)</f>
        <v>107</v>
      </c>
      <c r="B163">
        <v>35809892</v>
      </c>
      <c r="C163">
        <v>35809878</v>
      </c>
      <c r="D163">
        <v>29109603</v>
      </c>
      <c r="E163">
        <v>1</v>
      </c>
      <c r="F163">
        <v>1</v>
      </c>
      <c r="G163">
        <v>1</v>
      </c>
      <c r="H163">
        <v>3</v>
      </c>
      <c r="I163" t="s">
        <v>796</v>
      </c>
      <c r="J163" t="s">
        <v>797</v>
      </c>
      <c r="K163" t="s">
        <v>798</v>
      </c>
      <c r="L163">
        <v>1327</v>
      </c>
      <c r="N163">
        <v>1005</v>
      </c>
      <c r="O163" t="s">
        <v>165</v>
      </c>
      <c r="P163" t="s">
        <v>165</v>
      </c>
      <c r="Q163">
        <v>1</v>
      </c>
      <c r="X163">
        <v>112</v>
      </c>
      <c r="Y163">
        <v>55.16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0</v>
      </c>
      <c r="AF163" t="s">
        <v>3</v>
      </c>
      <c r="AG163">
        <v>112</v>
      </c>
      <c r="AH163">
        <v>2</v>
      </c>
      <c r="AI163">
        <v>35809885</v>
      </c>
      <c r="AJ163">
        <v>163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>
      <c r="A164">
        <f>ROW(Source!A108)</f>
        <v>108</v>
      </c>
      <c r="B164">
        <v>35809906</v>
      </c>
      <c r="C164">
        <v>35809893</v>
      </c>
      <c r="D164">
        <v>29364679</v>
      </c>
      <c r="E164">
        <v>1</v>
      </c>
      <c r="F164">
        <v>1</v>
      </c>
      <c r="G164">
        <v>1</v>
      </c>
      <c r="H164">
        <v>1</v>
      </c>
      <c r="I164" t="s">
        <v>799</v>
      </c>
      <c r="J164" t="s">
        <v>3</v>
      </c>
      <c r="K164" t="s">
        <v>800</v>
      </c>
      <c r="L164">
        <v>1369</v>
      </c>
      <c r="N164">
        <v>1013</v>
      </c>
      <c r="O164" t="s">
        <v>583</v>
      </c>
      <c r="P164" t="s">
        <v>583</v>
      </c>
      <c r="Q164">
        <v>1</v>
      </c>
      <c r="X164">
        <v>30.48</v>
      </c>
      <c r="Y164">
        <v>0</v>
      </c>
      <c r="Z164">
        <v>0</v>
      </c>
      <c r="AA164">
        <v>0</v>
      </c>
      <c r="AB164">
        <v>9.92</v>
      </c>
      <c r="AC164">
        <v>0</v>
      </c>
      <c r="AD164">
        <v>1</v>
      </c>
      <c r="AE164">
        <v>1</v>
      </c>
      <c r="AF164" t="s">
        <v>3</v>
      </c>
      <c r="AG164">
        <v>30.48</v>
      </c>
      <c r="AH164">
        <v>2</v>
      </c>
      <c r="AI164">
        <v>35809894</v>
      </c>
      <c r="AJ164">
        <v>164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>
      <c r="A165">
        <f>ROW(Source!A108)</f>
        <v>108</v>
      </c>
      <c r="B165">
        <v>35809907</v>
      </c>
      <c r="C165">
        <v>35809893</v>
      </c>
      <c r="D165">
        <v>121548</v>
      </c>
      <c r="E165">
        <v>1</v>
      </c>
      <c r="F165">
        <v>1</v>
      </c>
      <c r="G165">
        <v>1</v>
      </c>
      <c r="H165">
        <v>1</v>
      </c>
      <c r="I165" t="s">
        <v>34</v>
      </c>
      <c r="J165" t="s">
        <v>3</v>
      </c>
      <c r="K165" t="s">
        <v>584</v>
      </c>
      <c r="L165">
        <v>608254</v>
      </c>
      <c r="N165">
        <v>1013</v>
      </c>
      <c r="O165" t="s">
        <v>585</v>
      </c>
      <c r="P165" t="s">
        <v>585</v>
      </c>
      <c r="Q165">
        <v>1</v>
      </c>
      <c r="X165">
        <v>0.03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2</v>
      </c>
      <c r="AF165" t="s">
        <v>3</v>
      </c>
      <c r="AG165">
        <v>0.03</v>
      </c>
      <c r="AH165">
        <v>2</v>
      </c>
      <c r="AI165">
        <v>35809895</v>
      </c>
      <c r="AJ165">
        <v>165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>
      <c r="A166">
        <f>ROW(Source!A108)</f>
        <v>108</v>
      </c>
      <c r="B166">
        <v>35809908</v>
      </c>
      <c r="C166">
        <v>35809893</v>
      </c>
      <c r="D166">
        <v>29172362</v>
      </c>
      <c r="E166">
        <v>1</v>
      </c>
      <c r="F166">
        <v>1</v>
      </c>
      <c r="G166">
        <v>1</v>
      </c>
      <c r="H166">
        <v>2</v>
      </c>
      <c r="I166" t="s">
        <v>801</v>
      </c>
      <c r="J166" t="s">
        <v>802</v>
      </c>
      <c r="K166" t="s">
        <v>803</v>
      </c>
      <c r="L166">
        <v>1368</v>
      </c>
      <c r="N166">
        <v>1011</v>
      </c>
      <c r="O166" t="s">
        <v>589</v>
      </c>
      <c r="P166" t="s">
        <v>589</v>
      </c>
      <c r="Q166">
        <v>1</v>
      </c>
      <c r="X166">
        <v>0.03</v>
      </c>
      <c r="Y166">
        <v>0</v>
      </c>
      <c r="Z166">
        <v>134.65</v>
      </c>
      <c r="AA166">
        <v>13.5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0.03</v>
      </c>
      <c r="AH166">
        <v>2</v>
      </c>
      <c r="AI166">
        <v>35809896</v>
      </c>
      <c r="AJ166">
        <v>166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>
        <f>ROW(Source!A108)</f>
        <v>108</v>
      </c>
      <c r="B167">
        <v>35809909</v>
      </c>
      <c r="C167">
        <v>35809893</v>
      </c>
      <c r="D167">
        <v>29174913</v>
      </c>
      <c r="E167">
        <v>1</v>
      </c>
      <c r="F167">
        <v>1</v>
      </c>
      <c r="G167">
        <v>1</v>
      </c>
      <c r="H167">
        <v>2</v>
      </c>
      <c r="I167" t="s">
        <v>601</v>
      </c>
      <c r="J167" t="s">
        <v>602</v>
      </c>
      <c r="K167" t="s">
        <v>603</v>
      </c>
      <c r="L167">
        <v>1368</v>
      </c>
      <c r="N167">
        <v>1011</v>
      </c>
      <c r="O167" t="s">
        <v>589</v>
      </c>
      <c r="P167" t="s">
        <v>589</v>
      </c>
      <c r="Q167">
        <v>1</v>
      </c>
      <c r="X167">
        <v>0.02</v>
      </c>
      <c r="Y167">
        <v>0</v>
      </c>
      <c r="Z167">
        <v>87.17</v>
      </c>
      <c r="AA167">
        <v>11.6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0.02</v>
      </c>
      <c r="AH167">
        <v>2</v>
      </c>
      <c r="AI167">
        <v>35809897</v>
      </c>
      <c r="AJ167">
        <v>167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>
      <c r="A168">
        <f>ROW(Source!A108)</f>
        <v>108</v>
      </c>
      <c r="B168">
        <v>35809910</v>
      </c>
      <c r="C168">
        <v>35809893</v>
      </c>
      <c r="D168">
        <v>29114246</v>
      </c>
      <c r="E168">
        <v>1</v>
      </c>
      <c r="F168">
        <v>1</v>
      </c>
      <c r="G168">
        <v>1</v>
      </c>
      <c r="H168">
        <v>3</v>
      </c>
      <c r="I168" t="s">
        <v>804</v>
      </c>
      <c r="J168" t="s">
        <v>805</v>
      </c>
      <c r="K168" t="s">
        <v>806</v>
      </c>
      <c r="L168">
        <v>1346</v>
      </c>
      <c r="N168">
        <v>1009</v>
      </c>
      <c r="O168" t="s">
        <v>170</v>
      </c>
      <c r="P168" t="s">
        <v>170</v>
      </c>
      <c r="Q168">
        <v>1</v>
      </c>
      <c r="X168">
        <v>1.5</v>
      </c>
      <c r="Y168">
        <v>9.0399999999999991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 t="s">
        <v>3</v>
      </c>
      <c r="AG168">
        <v>1.5</v>
      </c>
      <c r="AH168">
        <v>2</v>
      </c>
      <c r="AI168">
        <v>35809898</v>
      </c>
      <c r="AJ168">
        <v>168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>
      <c r="A169">
        <f>ROW(Source!A108)</f>
        <v>108</v>
      </c>
      <c r="B169">
        <v>35809911</v>
      </c>
      <c r="C169">
        <v>35809893</v>
      </c>
      <c r="D169">
        <v>29110838</v>
      </c>
      <c r="E169">
        <v>1</v>
      </c>
      <c r="F169">
        <v>1</v>
      </c>
      <c r="G169">
        <v>1</v>
      </c>
      <c r="H169">
        <v>3</v>
      </c>
      <c r="I169" t="s">
        <v>807</v>
      </c>
      <c r="J169" t="s">
        <v>808</v>
      </c>
      <c r="K169" t="s">
        <v>809</v>
      </c>
      <c r="L169">
        <v>1346</v>
      </c>
      <c r="N169">
        <v>1009</v>
      </c>
      <c r="O169" t="s">
        <v>170</v>
      </c>
      <c r="P169" t="s">
        <v>170</v>
      </c>
      <c r="Q169">
        <v>1</v>
      </c>
      <c r="X169">
        <v>0.42</v>
      </c>
      <c r="Y169">
        <v>30.5</v>
      </c>
      <c r="Z169">
        <v>0</v>
      </c>
      <c r="AA169">
        <v>0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0.42</v>
      </c>
      <c r="AH169">
        <v>2</v>
      </c>
      <c r="AI169">
        <v>35809899</v>
      </c>
      <c r="AJ169">
        <v>169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>
        <f>ROW(Source!A108)</f>
        <v>108</v>
      </c>
      <c r="B170">
        <v>35809912</v>
      </c>
      <c r="C170">
        <v>35809893</v>
      </c>
      <c r="D170">
        <v>29149204</v>
      </c>
      <c r="E170">
        <v>1</v>
      </c>
      <c r="F170">
        <v>1</v>
      </c>
      <c r="G170">
        <v>1</v>
      </c>
      <c r="H170">
        <v>3</v>
      </c>
      <c r="I170" t="s">
        <v>810</v>
      </c>
      <c r="J170" t="s">
        <v>811</v>
      </c>
      <c r="K170" t="s">
        <v>812</v>
      </c>
      <c r="L170">
        <v>1348</v>
      </c>
      <c r="N170">
        <v>1009</v>
      </c>
      <c r="O170" t="s">
        <v>29</v>
      </c>
      <c r="P170" t="s">
        <v>29</v>
      </c>
      <c r="Q170">
        <v>1000</v>
      </c>
      <c r="X170">
        <v>3.15E-3</v>
      </c>
      <c r="Y170">
        <v>729.98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3.15E-3</v>
      </c>
      <c r="AH170">
        <v>2</v>
      </c>
      <c r="AI170">
        <v>35809900</v>
      </c>
      <c r="AJ170">
        <v>170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>
      <c r="A171">
        <f>ROW(Source!A108)</f>
        <v>108</v>
      </c>
      <c r="B171">
        <v>35809913</v>
      </c>
      <c r="C171">
        <v>35809893</v>
      </c>
      <c r="D171">
        <v>29170678</v>
      </c>
      <c r="E171">
        <v>1</v>
      </c>
      <c r="F171">
        <v>1</v>
      </c>
      <c r="G171">
        <v>1</v>
      </c>
      <c r="H171">
        <v>3</v>
      </c>
      <c r="I171" t="s">
        <v>813</v>
      </c>
      <c r="J171" t="s">
        <v>814</v>
      </c>
      <c r="K171" t="s">
        <v>815</v>
      </c>
      <c r="L171">
        <v>1354</v>
      </c>
      <c r="N171">
        <v>1010</v>
      </c>
      <c r="O171" t="s">
        <v>258</v>
      </c>
      <c r="P171" t="s">
        <v>258</v>
      </c>
      <c r="Q171">
        <v>1</v>
      </c>
      <c r="X171">
        <v>102</v>
      </c>
      <c r="Y171">
        <v>0.28000000000000003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102</v>
      </c>
      <c r="AH171">
        <v>2</v>
      </c>
      <c r="AI171">
        <v>35809903</v>
      </c>
      <c r="AJ171">
        <v>173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>
      <c r="A172">
        <f>ROW(Source!A108)</f>
        <v>108</v>
      </c>
      <c r="B172">
        <v>35809914</v>
      </c>
      <c r="C172">
        <v>35809893</v>
      </c>
      <c r="D172">
        <v>29171808</v>
      </c>
      <c r="E172">
        <v>1</v>
      </c>
      <c r="F172">
        <v>1</v>
      </c>
      <c r="G172">
        <v>1</v>
      </c>
      <c r="H172">
        <v>3</v>
      </c>
      <c r="I172" t="s">
        <v>816</v>
      </c>
      <c r="J172" t="s">
        <v>817</v>
      </c>
      <c r="K172" t="s">
        <v>818</v>
      </c>
      <c r="L172">
        <v>1374</v>
      </c>
      <c r="N172">
        <v>1013</v>
      </c>
      <c r="O172" t="s">
        <v>819</v>
      </c>
      <c r="P172" t="s">
        <v>819</v>
      </c>
      <c r="Q172">
        <v>1</v>
      </c>
      <c r="X172">
        <v>6.05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3</v>
      </c>
      <c r="AG172">
        <v>6.05</v>
      </c>
      <c r="AH172">
        <v>2</v>
      </c>
      <c r="AI172">
        <v>35809904</v>
      </c>
      <c r="AJ172">
        <v>174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>
      <c r="A173">
        <f>ROW(Source!A111)</f>
        <v>111</v>
      </c>
      <c r="B173">
        <v>35809928</v>
      </c>
      <c r="C173">
        <v>35809918</v>
      </c>
      <c r="D173">
        <v>29364679</v>
      </c>
      <c r="E173">
        <v>1</v>
      </c>
      <c r="F173">
        <v>1</v>
      </c>
      <c r="G173">
        <v>1</v>
      </c>
      <c r="H173">
        <v>1</v>
      </c>
      <c r="I173" t="s">
        <v>799</v>
      </c>
      <c r="J173" t="s">
        <v>3</v>
      </c>
      <c r="K173" t="s">
        <v>800</v>
      </c>
      <c r="L173">
        <v>1369</v>
      </c>
      <c r="N173">
        <v>1013</v>
      </c>
      <c r="O173" t="s">
        <v>583</v>
      </c>
      <c r="P173" t="s">
        <v>583</v>
      </c>
      <c r="Q173">
        <v>1</v>
      </c>
      <c r="X173">
        <v>26.24</v>
      </c>
      <c r="Y173">
        <v>0</v>
      </c>
      <c r="Z173">
        <v>0</v>
      </c>
      <c r="AA173">
        <v>0</v>
      </c>
      <c r="AB173">
        <v>9.92</v>
      </c>
      <c r="AC173">
        <v>0</v>
      </c>
      <c r="AD173">
        <v>1</v>
      </c>
      <c r="AE173">
        <v>1</v>
      </c>
      <c r="AF173" t="s">
        <v>3</v>
      </c>
      <c r="AG173">
        <v>26.24</v>
      </c>
      <c r="AH173">
        <v>2</v>
      </c>
      <c r="AI173">
        <v>35809919</v>
      </c>
      <c r="AJ173">
        <v>175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>
      <c r="A174">
        <f>ROW(Source!A111)</f>
        <v>111</v>
      </c>
      <c r="B174">
        <v>35809929</v>
      </c>
      <c r="C174">
        <v>35809918</v>
      </c>
      <c r="D174">
        <v>121548</v>
      </c>
      <c r="E174">
        <v>1</v>
      </c>
      <c r="F174">
        <v>1</v>
      </c>
      <c r="G174">
        <v>1</v>
      </c>
      <c r="H174">
        <v>1</v>
      </c>
      <c r="I174" t="s">
        <v>34</v>
      </c>
      <c r="J174" t="s">
        <v>3</v>
      </c>
      <c r="K174" t="s">
        <v>584</v>
      </c>
      <c r="L174">
        <v>608254</v>
      </c>
      <c r="N174">
        <v>1013</v>
      </c>
      <c r="O174" t="s">
        <v>585</v>
      </c>
      <c r="P174" t="s">
        <v>585</v>
      </c>
      <c r="Q174">
        <v>1</v>
      </c>
      <c r="X174">
        <v>0.03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2</v>
      </c>
      <c r="AF174" t="s">
        <v>3</v>
      </c>
      <c r="AG174">
        <v>0.03</v>
      </c>
      <c r="AH174">
        <v>2</v>
      </c>
      <c r="AI174">
        <v>35809920</v>
      </c>
      <c r="AJ174">
        <v>176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>
      <c r="A175">
        <f>ROW(Source!A111)</f>
        <v>111</v>
      </c>
      <c r="B175">
        <v>35809930</v>
      </c>
      <c r="C175">
        <v>35809918</v>
      </c>
      <c r="D175">
        <v>29172362</v>
      </c>
      <c r="E175">
        <v>1</v>
      </c>
      <c r="F175">
        <v>1</v>
      </c>
      <c r="G175">
        <v>1</v>
      </c>
      <c r="H175">
        <v>2</v>
      </c>
      <c r="I175" t="s">
        <v>801</v>
      </c>
      <c r="J175" t="s">
        <v>802</v>
      </c>
      <c r="K175" t="s">
        <v>803</v>
      </c>
      <c r="L175">
        <v>1368</v>
      </c>
      <c r="N175">
        <v>1011</v>
      </c>
      <c r="O175" t="s">
        <v>589</v>
      </c>
      <c r="P175" t="s">
        <v>589</v>
      </c>
      <c r="Q175">
        <v>1</v>
      </c>
      <c r="X175">
        <v>0.03</v>
      </c>
      <c r="Y175">
        <v>0</v>
      </c>
      <c r="Z175">
        <v>134.65</v>
      </c>
      <c r="AA175">
        <v>13.5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0.03</v>
      </c>
      <c r="AH175">
        <v>2</v>
      </c>
      <c r="AI175">
        <v>35809921</v>
      </c>
      <c r="AJ175">
        <v>177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>
      <c r="A176">
        <f>ROW(Source!A111)</f>
        <v>111</v>
      </c>
      <c r="B176">
        <v>35809931</v>
      </c>
      <c r="C176">
        <v>35809918</v>
      </c>
      <c r="D176">
        <v>29174913</v>
      </c>
      <c r="E176">
        <v>1</v>
      </c>
      <c r="F176">
        <v>1</v>
      </c>
      <c r="G176">
        <v>1</v>
      </c>
      <c r="H176">
        <v>2</v>
      </c>
      <c r="I176" t="s">
        <v>601</v>
      </c>
      <c r="J176" t="s">
        <v>602</v>
      </c>
      <c r="K176" t="s">
        <v>603</v>
      </c>
      <c r="L176">
        <v>1368</v>
      </c>
      <c r="N176">
        <v>1011</v>
      </c>
      <c r="O176" t="s">
        <v>589</v>
      </c>
      <c r="P176" t="s">
        <v>589</v>
      </c>
      <c r="Q176">
        <v>1</v>
      </c>
      <c r="X176">
        <v>0.02</v>
      </c>
      <c r="Y176">
        <v>0</v>
      </c>
      <c r="Z176">
        <v>87.17</v>
      </c>
      <c r="AA176">
        <v>11.6</v>
      </c>
      <c r="AB176">
        <v>0</v>
      </c>
      <c r="AC176">
        <v>0</v>
      </c>
      <c r="AD176">
        <v>1</v>
      </c>
      <c r="AE176">
        <v>0</v>
      </c>
      <c r="AF176" t="s">
        <v>3</v>
      </c>
      <c r="AG176">
        <v>0.02</v>
      </c>
      <c r="AH176">
        <v>2</v>
      </c>
      <c r="AI176">
        <v>35809922</v>
      </c>
      <c r="AJ176">
        <v>178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>
      <c r="A177">
        <f>ROW(Source!A111)</f>
        <v>111</v>
      </c>
      <c r="B177">
        <v>35809932</v>
      </c>
      <c r="C177">
        <v>35809918</v>
      </c>
      <c r="D177">
        <v>29149204</v>
      </c>
      <c r="E177">
        <v>1</v>
      </c>
      <c r="F177">
        <v>1</v>
      </c>
      <c r="G177">
        <v>1</v>
      </c>
      <c r="H177">
        <v>3</v>
      </c>
      <c r="I177" t="s">
        <v>810</v>
      </c>
      <c r="J177" t="s">
        <v>811</v>
      </c>
      <c r="K177" t="s">
        <v>812</v>
      </c>
      <c r="L177">
        <v>1348</v>
      </c>
      <c r="N177">
        <v>1009</v>
      </c>
      <c r="O177" t="s">
        <v>29</v>
      </c>
      <c r="P177" t="s">
        <v>29</v>
      </c>
      <c r="Q177">
        <v>1000</v>
      </c>
      <c r="X177">
        <v>3.15E-3</v>
      </c>
      <c r="Y177">
        <v>729.98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 t="s">
        <v>3</v>
      </c>
      <c r="AG177">
        <v>3.15E-3</v>
      </c>
      <c r="AH177">
        <v>2</v>
      </c>
      <c r="AI177">
        <v>35809923</v>
      </c>
      <c r="AJ177">
        <v>179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>
      <c r="A178">
        <f>ROW(Source!A111)</f>
        <v>111</v>
      </c>
      <c r="B178">
        <v>35809933</v>
      </c>
      <c r="C178">
        <v>35809918</v>
      </c>
      <c r="D178">
        <v>29170678</v>
      </c>
      <c r="E178">
        <v>1</v>
      </c>
      <c r="F178">
        <v>1</v>
      </c>
      <c r="G178">
        <v>1</v>
      </c>
      <c r="H178">
        <v>3</v>
      </c>
      <c r="I178" t="s">
        <v>813</v>
      </c>
      <c r="J178" t="s">
        <v>814</v>
      </c>
      <c r="K178" t="s">
        <v>815</v>
      </c>
      <c r="L178">
        <v>1354</v>
      </c>
      <c r="N178">
        <v>1010</v>
      </c>
      <c r="O178" t="s">
        <v>258</v>
      </c>
      <c r="P178" t="s">
        <v>258</v>
      </c>
      <c r="Q178">
        <v>1</v>
      </c>
      <c r="X178">
        <v>102</v>
      </c>
      <c r="Y178">
        <v>0.28000000000000003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102</v>
      </c>
      <c r="AH178">
        <v>2</v>
      </c>
      <c r="AI178">
        <v>35809924</v>
      </c>
      <c r="AJ178">
        <v>181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>
      <c r="A179">
        <f>ROW(Source!A111)</f>
        <v>111</v>
      </c>
      <c r="B179">
        <v>35809934</v>
      </c>
      <c r="C179">
        <v>35809918</v>
      </c>
      <c r="D179">
        <v>29171808</v>
      </c>
      <c r="E179">
        <v>1</v>
      </c>
      <c r="F179">
        <v>1</v>
      </c>
      <c r="G179">
        <v>1</v>
      </c>
      <c r="H179">
        <v>3</v>
      </c>
      <c r="I179" t="s">
        <v>816</v>
      </c>
      <c r="J179" t="s">
        <v>817</v>
      </c>
      <c r="K179" t="s">
        <v>818</v>
      </c>
      <c r="L179">
        <v>1374</v>
      </c>
      <c r="N179">
        <v>1013</v>
      </c>
      <c r="O179" t="s">
        <v>819</v>
      </c>
      <c r="P179" t="s">
        <v>819</v>
      </c>
      <c r="Q179">
        <v>1</v>
      </c>
      <c r="X179">
        <v>5.21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5.21</v>
      </c>
      <c r="AH179">
        <v>2</v>
      </c>
      <c r="AI179">
        <v>35809926</v>
      </c>
      <c r="AJ179">
        <v>183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>
      <c r="A180">
        <f>ROW(Source!A114)</f>
        <v>114</v>
      </c>
      <c r="B180">
        <v>36171677</v>
      </c>
      <c r="C180">
        <v>36171676</v>
      </c>
      <c r="D180">
        <v>18409850</v>
      </c>
      <c r="E180">
        <v>1</v>
      </c>
      <c r="F180">
        <v>1</v>
      </c>
      <c r="G180">
        <v>1</v>
      </c>
      <c r="H180">
        <v>1</v>
      </c>
      <c r="I180" t="s">
        <v>709</v>
      </c>
      <c r="J180" t="s">
        <v>3</v>
      </c>
      <c r="K180" t="s">
        <v>710</v>
      </c>
      <c r="L180">
        <v>1369</v>
      </c>
      <c r="N180">
        <v>1013</v>
      </c>
      <c r="O180" t="s">
        <v>583</v>
      </c>
      <c r="P180" t="s">
        <v>583</v>
      </c>
      <c r="Q180">
        <v>1</v>
      </c>
      <c r="X180">
        <v>92</v>
      </c>
      <c r="Y180">
        <v>0</v>
      </c>
      <c r="Z180">
        <v>0</v>
      </c>
      <c r="AA180">
        <v>0</v>
      </c>
      <c r="AB180">
        <v>289.7</v>
      </c>
      <c r="AC180">
        <v>0</v>
      </c>
      <c r="AD180">
        <v>1</v>
      </c>
      <c r="AE180">
        <v>1</v>
      </c>
      <c r="AF180" t="s">
        <v>144</v>
      </c>
      <c r="AG180">
        <v>105.8</v>
      </c>
      <c r="AH180">
        <v>2</v>
      </c>
      <c r="AI180">
        <v>36171677</v>
      </c>
      <c r="AJ180">
        <v>184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>
      <c r="A181">
        <f>ROW(Source!A114)</f>
        <v>114</v>
      </c>
      <c r="B181">
        <v>36171678</v>
      </c>
      <c r="C181">
        <v>36171676</v>
      </c>
      <c r="D181">
        <v>29173472</v>
      </c>
      <c r="E181">
        <v>1</v>
      </c>
      <c r="F181">
        <v>1</v>
      </c>
      <c r="G181">
        <v>1</v>
      </c>
      <c r="H181">
        <v>2</v>
      </c>
      <c r="I181" t="s">
        <v>660</v>
      </c>
      <c r="J181" t="s">
        <v>661</v>
      </c>
      <c r="K181" t="s">
        <v>662</v>
      </c>
      <c r="L181">
        <v>1368</v>
      </c>
      <c r="N181">
        <v>1011</v>
      </c>
      <c r="O181" t="s">
        <v>589</v>
      </c>
      <c r="P181" t="s">
        <v>589</v>
      </c>
      <c r="Q181">
        <v>1</v>
      </c>
      <c r="X181">
        <v>2</v>
      </c>
      <c r="Y181">
        <v>0</v>
      </c>
      <c r="Z181">
        <v>3</v>
      </c>
      <c r="AA181">
        <v>0</v>
      </c>
      <c r="AB181">
        <v>0</v>
      </c>
      <c r="AC181">
        <v>0</v>
      </c>
      <c r="AD181">
        <v>1</v>
      </c>
      <c r="AE181">
        <v>0</v>
      </c>
      <c r="AF181" t="s">
        <v>143</v>
      </c>
      <c r="AG181">
        <v>2.5</v>
      </c>
      <c r="AH181">
        <v>2</v>
      </c>
      <c r="AI181">
        <v>36171678</v>
      </c>
      <c r="AJ181">
        <v>185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>
      <c r="A182">
        <f>ROW(Source!A114)</f>
        <v>114</v>
      </c>
      <c r="B182">
        <v>36171679</v>
      </c>
      <c r="C182">
        <v>36171676</v>
      </c>
      <c r="D182">
        <v>29174538</v>
      </c>
      <c r="E182">
        <v>1</v>
      </c>
      <c r="F182">
        <v>1</v>
      </c>
      <c r="G182">
        <v>1</v>
      </c>
      <c r="H182">
        <v>2</v>
      </c>
      <c r="I182" t="s">
        <v>712</v>
      </c>
      <c r="J182" t="s">
        <v>820</v>
      </c>
      <c r="K182" t="s">
        <v>714</v>
      </c>
      <c r="L182">
        <v>1368</v>
      </c>
      <c r="N182">
        <v>1011</v>
      </c>
      <c r="O182" t="s">
        <v>589</v>
      </c>
      <c r="P182" t="s">
        <v>589</v>
      </c>
      <c r="Q182">
        <v>1</v>
      </c>
      <c r="X182">
        <v>0.14000000000000001</v>
      </c>
      <c r="Y182">
        <v>0</v>
      </c>
      <c r="Z182">
        <v>33.590000000000003</v>
      </c>
      <c r="AA182">
        <v>0</v>
      </c>
      <c r="AB182">
        <v>0</v>
      </c>
      <c r="AC182">
        <v>0</v>
      </c>
      <c r="AD182">
        <v>1</v>
      </c>
      <c r="AE182">
        <v>0</v>
      </c>
      <c r="AF182" t="s">
        <v>143</v>
      </c>
      <c r="AG182">
        <v>0.17500000000000002</v>
      </c>
      <c r="AH182">
        <v>2</v>
      </c>
      <c r="AI182">
        <v>36171679</v>
      </c>
      <c r="AJ182">
        <v>186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>
      <c r="A183">
        <f>ROW(Source!A114)</f>
        <v>114</v>
      </c>
      <c r="B183">
        <v>36171680</v>
      </c>
      <c r="C183">
        <v>36171676</v>
      </c>
      <c r="D183">
        <v>29174580</v>
      </c>
      <c r="E183">
        <v>1</v>
      </c>
      <c r="F183">
        <v>1</v>
      </c>
      <c r="G183">
        <v>1</v>
      </c>
      <c r="H183">
        <v>2</v>
      </c>
      <c r="I183" t="s">
        <v>715</v>
      </c>
      <c r="J183" t="s">
        <v>821</v>
      </c>
      <c r="K183" t="s">
        <v>717</v>
      </c>
      <c r="L183">
        <v>1368</v>
      </c>
      <c r="N183">
        <v>1011</v>
      </c>
      <c r="O183" t="s">
        <v>589</v>
      </c>
      <c r="P183" t="s">
        <v>589</v>
      </c>
      <c r="Q183">
        <v>1</v>
      </c>
      <c r="X183">
        <v>0.61</v>
      </c>
      <c r="Y183">
        <v>0</v>
      </c>
      <c r="Z183">
        <v>2.08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143</v>
      </c>
      <c r="AG183">
        <v>0.76249999999999996</v>
      </c>
      <c r="AH183">
        <v>2</v>
      </c>
      <c r="AI183">
        <v>36171680</v>
      </c>
      <c r="AJ183">
        <v>187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>
      <c r="A184">
        <f>ROW(Source!A114)</f>
        <v>114</v>
      </c>
      <c r="B184">
        <v>36171681</v>
      </c>
      <c r="C184">
        <v>36171676</v>
      </c>
      <c r="D184">
        <v>29109354</v>
      </c>
      <c r="E184">
        <v>1</v>
      </c>
      <c r="F184">
        <v>1</v>
      </c>
      <c r="G184">
        <v>1</v>
      </c>
      <c r="H184">
        <v>3</v>
      </c>
      <c r="I184" t="s">
        <v>718</v>
      </c>
      <c r="J184" t="s">
        <v>822</v>
      </c>
      <c r="K184" t="s">
        <v>720</v>
      </c>
      <c r="L184">
        <v>1346</v>
      </c>
      <c r="N184">
        <v>1009</v>
      </c>
      <c r="O184" t="s">
        <v>170</v>
      </c>
      <c r="P184" t="s">
        <v>170</v>
      </c>
      <c r="Q184">
        <v>1</v>
      </c>
      <c r="X184">
        <v>10</v>
      </c>
      <c r="Y184">
        <v>46.72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0</v>
      </c>
      <c r="AF184" t="s">
        <v>3</v>
      </c>
      <c r="AG184">
        <v>10</v>
      </c>
      <c r="AH184">
        <v>2</v>
      </c>
      <c r="AI184">
        <v>36171681</v>
      </c>
      <c r="AJ184">
        <v>188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>
        <f>ROW(Source!A114)</f>
        <v>114</v>
      </c>
      <c r="B185">
        <v>36171682</v>
      </c>
      <c r="C185">
        <v>36171676</v>
      </c>
      <c r="D185">
        <v>29109781</v>
      </c>
      <c r="E185">
        <v>1</v>
      </c>
      <c r="F185">
        <v>1</v>
      </c>
      <c r="G185">
        <v>1</v>
      </c>
      <c r="H185">
        <v>3</v>
      </c>
      <c r="I185" t="s">
        <v>724</v>
      </c>
      <c r="J185" t="s">
        <v>823</v>
      </c>
      <c r="K185" t="s">
        <v>726</v>
      </c>
      <c r="L185">
        <v>1346</v>
      </c>
      <c r="N185">
        <v>1009</v>
      </c>
      <c r="O185" t="s">
        <v>170</v>
      </c>
      <c r="P185" t="s">
        <v>170</v>
      </c>
      <c r="Q185">
        <v>1</v>
      </c>
      <c r="X185">
        <v>4</v>
      </c>
      <c r="Y185">
        <v>11.12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0</v>
      </c>
      <c r="AF185" t="s">
        <v>3</v>
      </c>
      <c r="AG185">
        <v>4</v>
      </c>
      <c r="AH185">
        <v>2</v>
      </c>
      <c r="AI185">
        <v>36171682</v>
      </c>
      <c r="AJ185">
        <v>189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>
        <f>ROW(Source!A114)</f>
        <v>114</v>
      </c>
      <c r="B186">
        <v>36171683</v>
      </c>
      <c r="C186">
        <v>36171676</v>
      </c>
      <c r="D186">
        <v>29109782</v>
      </c>
      <c r="E186">
        <v>1</v>
      </c>
      <c r="F186">
        <v>1</v>
      </c>
      <c r="G186">
        <v>1</v>
      </c>
      <c r="H186">
        <v>3</v>
      </c>
      <c r="I186" t="s">
        <v>727</v>
      </c>
      <c r="J186" t="s">
        <v>824</v>
      </c>
      <c r="K186" t="s">
        <v>729</v>
      </c>
      <c r="L186">
        <v>1346</v>
      </c>
      <c r="N186">
        <v>1009</v>
      </c>
      <c r="O186" t="s">
        <v>170</v>
      </c>
      <c r="P186" t="s">
        <v>170</v>
      </c>
      <c r="Q186">
        <v>1</v>
      </c>
      <c r="X186">
        <v>42</v>
      </c>
      <c r="Y186">
        <v>4.3600000000000003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42</v>
      </c>
      <c r="AH186">
        <v>2</v>
      </c>
      <c r="AI186">
        <v>36171683</v>
      </c>
      <c r="AJ186">
        <v>190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>
      <c r="A187">
        <f>ROW(Source!A114)</f>
        <v>114</v>
      </c>
      <c r="B187">
        <v>36171684</v>
      </c>
      <c r="C187">
        <v>36171676</v>
      </c>
      <c r="D187">
        <v>29110699</v>
      </c>
      <c r="E187">
        <v>1</v>
      </c>
      <c r="F187">
        <v>1</v>
      </c>
      <c r="G187">
        <v>1</v>
      </c>
      <c r="H187">
        <v>3</v>
      </c>
      <c r="I187" t="s">
        <v>730</v>
      </c>
      <c r="J187" t="s">
        <v>825</v>
      </c>
      <c r="K187" t="s">
        <v>732</v>
      </c>
      <c r="L187">
        <v>1301</v>
      </c>
      <c r="N187">
        <v>1003</v>
      </c>
      <c r="O187" t="s">
        <v>151</v>
      </c>
      <c r="P187" t="s">
        <v>151</v>
      </c>
      <c r="Q187">
        <v>1</v>
      </c>
      <c r="X187">
        <v>68</v>
      </c>
      <c r="Y187">
        <v>0.17</v>
      </c>
      <c r="Z187">
        <v>0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68</v>
      </c>
      <c r="AH187">
        <v>2</v>
      </c>
      <c r="AI187">
        <v>36171684</v>
      </c>
      <c r="AJ187">
        <v>191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>
      <c r="A188">
        <f>ROW(Source!A114)</f>
        <v>114</v>
      </c>
      <c r="B188">
        <v>36171685</v>
      </c>
      <c r="C188">
        <v>36171676</v>
      </c>
      <c r="D188">
        <v>29110797</v>
      </c>
      <c r="E188">
        <v>1</v>
      </c>
      <c r="F188">
        <v>1</v>
      </c>
      <c r="G188">
        <v>1</v>
      </c>
      <c r="H188">
        <v>3</v>
      </c>
      <c r="I188" t="s">
        <v>733</v>
      </c>
      <c r="J188" t="s">
        <v>826</v>
      </c>
      <c r="K188" t="s">
        <v>735</v>
      </c>
      <c r="L188">
        <v>1301</v>
      </c>
      <c r="N188">
        <v>1003</v>
      </c>
      <c r="O188" t="s">
        <v>151</v>
      </c>
      <c r="P188" t="s">
        <v>151</v>
      </c>
      <c r="Q188">
        <v>1</v>
      </c>
      <c r="X188">
        <v>135</v>
      </c>
      <c r="Y188">
        <v>1.74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0</v>
      </c>
      <c r="AF188" t="s">
        <v>3</v>
      </c>
      <c r="AG188">
        <v>135</v>
      </c>
      <c r="AH188">
        <v>2</v>
      </c>
      <c r="AI188">
        <v>36171685</v>
      </c>
      <c r="AJ188">
        <v>192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>
        <f>ROW(Source!A114)</f>
        <v>114</v>
      </c>
      <c r="B189">
        <v>36171686</v>
      </c>
      <c r="C189">
        <v>36171676</v>
      </c>
      <c r="D189">
        <v>29111455</v>
      </c>
      <c r="E189">
        <v>1</v>
      </c>
      <c r="F189">
        <v>1</v>
      </c>
      <c r="G189">
        <v>1</v>
      </c>
      <c r="H189">
        <v>3</v>
      </c>
      <c r="I189" t="s">
        <v>219</v>
      </c>
      <c r="J189" t="s">
        <v>275</v>
      </c>
      <c r="K189" t="s">
        <v>220</v>
      </c>
      <c r="L189">
        <v>1327</v>
      </c>
      <c r="N189">
        <v>1005</v>
      </c>
      <c r="O189" t="s">
        <v>165</v>
      </c>
      <c r="P189" t="s">
        <v>165</v>
      </c>
      <c r="Q189">
        <v>1</v>
      </c>
      <c r="X189">
        <v>112</v>
      </c>
      <c r="Y189">
        <v>15.06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 t="s">
        <v>3</v>
      </c>
      <c r="AG189">
        <v>112</v>
      </c>
      <c r="AH189">
        <v>2</v>
      </c>
      <c r="AI189">
        <v>36171686</v>
      </c>
      <c r="AJ189">
        <v>193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>
      <c r="A190">
        <f>ROW(Source!A114)</f>
        <v>114</v>
      </c>
      <c r="B190">
        <v>36171687</v>
      </c>
      <c r="C190">
        <v>36171676</v>
      </c>
      <c r="D190">
        <v>29114731</v>
      </c>
      <c r="E190">
        <v>1</v>
      </c>
      <c r="F190">
        <v>1</v>
      </c>
      <c r="G190">
        <v>1</v>
      </c>
      <c r="H190">
        <v>3</v>
      </c>
      <c r="I190" t="s">
        <v>827</v>
      </c>
      <c r="J190" t="s">
        <v>828</v>
      </c>
      <c r="K190" t="s">
        <v>829</v>
      </c>
      <c r="L190">
        <v>1354</v>
      </c>
      <c r="N190">
        <v>1010</v>
      </c>
      <c r="O190" t="s">
        <v>258</v>
      </c>
      <c r="P190" t="s">
        <v>258</v>
      </c>
      <c r="Q190">
        <v>1</v>
      </c>
      <c r="X190">
        <v>426</v>
      </c>
      <c r="Y190">
        <v>0.02</v>
      </c>
      <c r="Z190">
        <v>0</v>
      </c>
      <c r="AA190">
        <v>0</v>
      </c>
      <c r="AB190">
        <v>0</v>
      </c>
      <c r="AC190">
        <v>0</v>
      </c>
      <c r="AD190">
        <v>1</v>
      </c>
      <c r="AE190">
        <v>0</v>
      </c>
      <c r="AF190" t="s">
        <v>3</v>
      </c>
      <c r="AG190">
        <v>426</v>
      </c>
      <c r="AH190">
        <v>2</v>
      </c>
      <c r="AI190">
        <v>36171687</v>
      </c>
      <c r="AJ190">
        <v>194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>
      <c r="A191">
        <f>ROW(Source!A114)</f>
        <v>114</v>
      </c>
      <c r="B191">
        <v>36171688</v>
      </c>
      <c r="C191">
        <v>36171676</v>
      </c>
      <c r="D191">
        <v>29114733</v>
      </c>
      <c r="E191">
        <v>1</v>
      </c>
      <c r="F191">
        <v>1</v>
      </c>
      <c r="G191">
        <v>1</v>
      </c>
      <c r="H191">
        <v>3</v>
      </c>
      <c r="I191" t="s">
        <v>739</v>
      </c>
      <c r="J191" t="s">
        <v>830</v>
      </c>
      <c r="K191" t="s">
        <v>741</v>
      </c>
      <c r="L191">
        <v>1354</v>
      </c>
      <c r="N191">
        <v>1010</v>
      </c>
      <c r="O191" t="s">
        <v>258</v>
      </c>
      <c r="P191" t="s">
        <v>258</v>
      </c>
      <c r="Q191">
        <v>1</v>
      </c>
      <c r="X191">
        <v>2014</v>
      </c>
      <c r="Y191">
        <v>0.02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 t="s">
        <v>3</v>
      </c>
      <c r="AG191">
        <v>2014</v>
      </c>
      <c r="AH191">
        <v>2</v>
      </c>
      <c r="AI191">
        <v>36171688</v>
      </c>
      <c r="AJ191">
        <v>195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>
      <c r="A192">
        <f>ROW(Source!A114)</f>
        <v>114</v>
      </c>
      <c r="B192">
        <v>36171689</v>
      </c>
      <c r="C192">
        <v>36171676</v>
      </c>
      <c r="D192">
        <v>29114403</v>
      </c>
      <c r="E192">
        <v>1</v>
      </c>
      <c r="F192">
        <v>1</v>
      </c>
      <c r="G192">
        <v>1</v>
      </c>
      <c r="H192">
        <v>3</v>
      </c>
      <c r="I192" t="s">
        <v>831</v>
      </c>
      <c r="J192" t="s">
        <v>832</v>
      </c>
      <c r="K192" t="s">
        <v>833</v>
      </c>
      <c r="L192">
        <v>1354</v>
      </c>
      <c r="N192">
        <v>1010</v>
      </c>
      <c r="O192" t="s">
        <v>258</v>
      </c>
      <c r="P192" t="s">
        <v>258</v>
      </c>
      <c r="Q192">
        <v>1</v>
      </c>
      <c r="X192">
        <v>183</v>
      </c>
      <c r="Y192">
        <v>0.68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3</v>
      </c>
      <c r="AG192">
        <v>183</v>
      </c>
      <c r="AH192">
        <v>2</v>
      </c>
      <c r="AI192">
        <v>36171689</v>
      </c>
      <c r="AJ192">
        <v>196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>
      <c r="A193">
        <f>ROW(Source!A114)</f>
        <v>114</v>
      </c>
      <c r="B193">
        <v>36171690</v>
      </c>
      <c r="C193">
        <v>36171676</v>
      </c>
      <c r="D193">
        <v>29129600</v>
      </c>
      <c r="E193">
        <v>1</v>
      </c>
      <c r="F193">
        <v>1</v>
      </c>
      <c r="G193">
        <v>1</v>
      </c>
      <c r="H193">
        <v>3</v>
      </c>
      <c r="I193" t="s">
        <v>834</v>
      </c>
      <c r="J193" t="s">
        <v>835</v>
      </c>
      <c r="K193" t="s">
        <v>836</v>
      </c>
      <c r="L193">
        <v>1301</v>
      </c>
      <c r="N193">
        <v>1003</v>
      </c>
      <c r="O193" t="s">
        <v>151</v>
      </c>
      <c r="P193" t="s">
        <v>151</v>
      </c>
      <c r="Q193">
        <v>1</v>
      </c>
      <c r="X193">
        <v>390</v>
      </c>
      <c r="Y193">
        <v>5.74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3</v>
      </c>
      <c r="AG193">
        <v>390</v>
      </c>
      <c r="AH193">
        <v>2</v>
      </c>
      <c r="AI193">
        <v>36171690</v>
      </c>
      <c r="AJ193">
        <v>197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>
      <c r="A194">
        <f>ROW(Source!A114)</f>
        <v>114</v>
      </c>
      <c r="B194">
        <v>36171691</v>
      </c>
      <c r="C194">
        <v>36171676</v>
      </c>
      <c r="D194">
        <v>29129688</v>
      </c>
      <c r="E194">
        <v>1</v>
      </c>
      <c r="F194">
        <v>1</v>
      </c>
      <c r="G194">
        <v>1</v>
      </c>
      <c r="H194">
        <v>3</v>
      </c>
      <c r="I194" t="s">
        <v>837</v>
      </c>
      <c r="J194" t="s">
        <v>838</v>
      </c>
      <c r="K194" t="s">
        <v>839</v>
      </c>
      <c r="L194">
        <v>1354</v>
      </c>
      <c r="N194">
        <v>1010</v>
      </c>
      <c r="O194" t="s">
        <v>258</v>
      </c>
      <c r="P194" t="s">
        <v>258</v>
      </c>
      <c r="Q194">
        <v>1</v>
      </c>
      <c r="X194">
        <v>183</v>
      </c>
      <c r="Y194">
        <v>1.32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183</v>
      </c>
      <c r="AH194">
        <v>2</v>
      </c>
      <c r="AI194">
        <v>36171691</v>
      </c>
      <c r="AJ194">
        <v>198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>
      <c r="A195">
        <f>ROW(Source!A114)</f>
        <v>114</v>
      </c>
      <c r="B195">
        <v>36171692</v>
      </c>
      <c r="C195">
        <v>36171676</v>
      </c>
      <c r="D195">
        <v>29129706</v>
      </c>
      <c r="E195">
        <v>1</v>
      </c>
      <c r="F195">
        <v>1</v>
      </c>
      <c r="G195">
        <v>1</v>
      </c>
      <c r="H195">
        <v>3</v>
      </c>
      <c r="I195" t="s">
        <v>840</v>
      </c>
      <c r="J195" t="s">
        <v>841</v>
      </c>
      <c r="K195" t="s">
        <v>842</v>
      </c>
      <c r="L195">
        <v>1354</v>
      </c>
      <c r="N195">
        <v>1010</v>
      </c>
      <c r="O195" t="s">
        <v>258</v>
      </c>
      <c r="P195" t="s">
        <v>258</v>
      </c>
      <c r="Q195">
        <v>1</v>
      </c>
      <c r="X195">
        <v>368</v>
      </c>
      <c r="Y195">
        <v>0.69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368</v>
      </c>
      <c r="AH195">
        <v>2</v>
      </c>
      <c r="AI195">
        <v>36171692</v>
      </c>
      <c r="AJ195">
        <v>199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>
      <c r="A196">
        <f>ROW(Source!A114)</f>
        <v>114</v>
      </c>
      <c r="B196">
        <v>36171693</v>
      </c>
      <c r="C196">
        <v>36171676</v>
      </c>
      <c r="D196">
        <v>29129711</v>
      </c>
      <c r="E196">
        <v>1</v>
      </c>
      <c r="F196">
        <v>1</v>
      </c>
      <c r="G196">
        <v>1</v>
      </c>
      <c r="H196">
        <v>3</v>
      </c>
      <c r="I196" t="s">
        <v>843</v>
      </c>
      <c r="J196" t="s">
        <v>844</v>
      </c>
      <c r="K196" t="s">
        <v>845</v>
      </c>
      <c r="L196">
        <v>1354</v>
      </c>
      <c r="N196">
        <v>1010</v>
      </c>
      <c r="O196" t="s">
        <v>258</v>
      </c>
      <c r="P196" t="s">
        <v>258</v>
      </c>
      <c r="Q196">
        <v>1</v>
      </c>
      <c r="X196">
        <v>69</v>
      </c>
      <c r="Y196">
        <v>0.62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0</v>
      </c>
      <c r="AF196" t="s">
        <v>3</v>
      </c>
      <c r="AG196">
        <v>69</v>
      </c>
      <c r="AH196">
        <v>2</v>
      </c>
      <c r="AI196">
        <v>36171693</v>
      </c>
      <c r="AJ196">
        <v>200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>
        <f>ROW(Source!A114)</f>
        <v>114</v>
      </c>
      <c r="B197">
        <v>36171694</v>
      </c>
      <c r="C197">
        <v>36171676</v>
      </c>
      <c r="D197">
        <v>29129694</v>
      </c>
      <c r="E197">
        <v>1</v>
      </c>
      <c r="F197">
        <v>1</v>
      </c>
      <c r="G197">
        <v>1</v>
      </c>
      <c r="H197">
        <v>3</v>
      </c>
      <c r="I197" t="s">
        <v>1094</v>
      </c>
      <c r="J197" t="s">
        <v>1095</v>
      </c>
      <c r="K197" t="s">
        <v>1096</v>
      </c>
      <c r="L197">
        <v>1354</v>
      </c>
      <c r="N197">
        <v>1010</v>
      </c>
      <c r="O197" t="s">
        <v>258</v>
      </c>
      <c r="P197" t="s">
        <v>258</v>
      </c>
      <c r="Q197">
        <v>1</v>
      </c>
      <c r="X197">
        <v>183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 t="s">
        <v>3</v>
      </c>
      <c r="AG197">
        <v>183</v>
      </c>
      <c r="AH197">
        <v>3</v>
      </c>
      <c r="AI197">
        <v>-1</v>
      </c>
      <c r="AJ197" t="s">
        <v>3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>
      <c r="A198">
        <f>ROW(Source!A116)</f>
        <v>116</v>
      </c>
      <c r="B198">
        <v>36316870</v>
      </c>
      <c r="C198">
        <v>36316869</v>
      </c>
      <c r="D198">
        <v>29364679</v>
      </c>
      <c r="E198">
        <v>1</v>
      </c>
      <c r="F198">
        <v>1</v>
      </c>
      <c r="G198">
        <v>1</v>
      </c>
      <c r="H198">
        <v>1</v>
      </c>
      <c r="I198" t="s">
        <v>799</v>
      </c>
      <c r="J198" t="s">
        <v>3</v>
      </c>
      <c r="K198" t="s">
        <v>800</v>
      </c>
      <c r="L198">
        <v>1369</v>
      </c>
      <c r="N198">
        <v>1013</v>
      </c>
      <c r="O198" t="s">
        <v>583</v>
      </c>
      <c r="P198" t="s">
        <v>583</v>
      </c>
      <c r="Q198">
        <v>1</v>
      </c>
      <c r="X198">
        <v>94.4</v>
      </c>
      <c r="Y198">
        <v>0</v>
      </c>
      <c r="Z198">
        <v>0</v>
      </c>
      <c r="AA198">
        <v>0</v>
      </c>
      <c r="AB198">
        <v>323.88</v>
      </c>
      <c r="AC198">
        <v>0</v>
      </c>
      <c r="AD198">
        <v>1</v>
      </c>
      <c r="AE198">
        <v>1</v>
      </c>
      <c r="AF198" t="s">
        <v>3</v>
      </c>
      <c r="AG198">
        <v>94.4</v>
      </c>
      <c r="AH198">
        <v>2</v>
      </c>
      <c r="AI198">
        <v>36316870</v>
      </c>
      <c r="AJ198">
        <v>201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>
      <c r="A199">
        <f>ROW(Source!A116)</f>
        <v>116</v>
      </c>
      <c r="B199">
        <v>36316871</v>
      </c>
      <c r="C199">
        <v>36316869</v>
      </c>
      <c r="D199">
        <v>121548</v>
      </c>
      <c r="E199">
        <v>1</v>
      </c>
      <c r="F199">
        <v>1</v>
      </c>
      <c r="G199">
        <v>1</v>
      </c>
      <c r="H199">
        <v>1</v>
      </c>
      <c r="I199" t="s">
        <v>34</v>
      </c>
      <c r="J199" t="s">
        <v>3</v>
      </c>
      <c r="K199" t="s">
        <v>584</v>
      </c>
      <c r="L199">
        <v>608254</v>
      </c>
      <c r="N199">
        <v>1013</v>
      </c>
      <c r="O199" t="s">
        <v>585</v>
      </c>
      <c r="P199" t="s">
        <v>585</v>
      </c>
      <c r="Q199">
        <v>1</v>
      </c>
      <c r="X199">
        <v>0.2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2</v>
      </c>
      <c r="AF199" t="s">
        <v>3</v>
      </c>
      <c r="AG199">
        <v>0.2</v>
      </c>
      <c r="AH199">
        <v>2</v>
      </c>
      <c r="AI199">
        <v>36316871</v>
      </c>
      <c r="AJ199">
        <v>202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>
        <f>ROW(Source!A116)</f>
        <v>116</v>
      </c>
      <c r="B200">
        <v>36316872</v>
      </c>
      <c r="C200">
        <v>36316869</v>
      </c>
      <c r="D200">
        <v>29172362</v>
      </c>
      <c r="E200">
        <v>1</v>
      </c>
      <c r="F200">
        <v>1</v>
      </c>
      <c r="G200">
        <v>1</v>
      </c>
      <c r="H200">
        <v>2</v>
      </c>
      <c r="I200" t="s">
        <v>801</v>
      </c>
      <c r="J200" t="s">
        <v>846</v>
      </c>
      <c r="K200" t="s">
        <v>803</v>
      </c>
      <c r="L200">
        <v>1368</v>
      </c>
      <c r="N200">
        <v>1011</v>
      </c>
      <c r="O200" t="s">
        <v>589</v>
      </c>
      <c r="P200" t="s">
        <v>589</v>
      </c>
      <c r="Q200">
        <v>1</v>
      </c>
      <c r="X200">
        <v>0.2</v>
      </c>
      <c r="Y200">
        <v>0</v>
      </c>
      <c r="Z200">
        <v>134.65</v>
      </c>
      <c r="AA200">
        <v>13.5</v>
      </c>
      <c r="AB200">
        <v>0</v>
      </c>
      <c r="AC200">
        <v>0</v>
      </c>
      <c r="AD200">
        <v>1</v>
      </c>
      <c r="AE200">
        <v>0</v>
      </c>
      <c r="AF200" t="s">
        <v>3</v>
      </c>
      <c r="AG200">
        <v>0.2</v>
      </c>
      <c r="AH200">
        <v>2</v>
      </c>
      <c r="AI200">
        <v>36316872</v>
      </c>
      <c r="AJ200">
        <v>203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>
      <c r="A201">
        <f>ROW(Source!A116)</f>
        <v>116</v>
      </c>
      <c r="B201">
        <v>36316873</v>
      </c>
      <c r="C201">
        <v>36316869</v>
      </c>
      <c r="D201">
        <v>29174913</v>
      </c>
      <c r="E201">
        <v>1</v>
      </c>
      <c r="F201">
        <v>1</v>
      </c>
      <c r="G201">
        <v>1</v>
      </c>
      <c r="H201">
        <v>2</v>
      </c>
      <c r="I201" t="s">
        <v>601</v>
      </c>
      <c r="J201" t="s">
        <v>615</v>
      </c>
      <c r="K201" t="s">
        <v>603</v>
      </c>
      <c r="L201">
        <v>1368</v>
      </c>
      <c r="N201">
        <v>1011</v>
      </c>
      <c r="O201" t="s">
        <v>589</v>
      </c>
      <c r="P201" t="s">
        <v>589</v>
      </c>
      <c r="Q201">
        <v>1</v>
      </c>
      <c r="X201">
        <v>0.2</v>
      </c>
      <c r="Y201">
        <v>0</v>
      </c>
      <c r="Z201">
        <v>87.17</v>
      </c>
      <c r="AA201">
        <v>11.6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0.2</v>
      </c>
      <c r="AH201">
        <v>2</v>
      </c>
      <c r="AI201">
        <v>36316873</v>
      </c>
      <c r="AJ201">
        <v>204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>
      <c r="A202">
        <f>ROW(Source!A116)</f>
        <v>116</v>
      </c>
      <c r="B202">
        <v>36316874</v>
      </c>
      <c r="C202">
        <v>36316869</v>
      </c>
      <c r="D202">
        <v>29164111</v>
      </c>
      <c r="E202">
        <v>1</v>
      </c>
      <c r="F202">
        <v>1</v>
      </c>
      <c r="G202">
        <v>1</v>
      </c>
      <c r="H202">
        <v>3</v>
      </c>
      <c r="I202" t="s">
        <v>847</v>
      </c>
      <c r="J202" t="s">
        <v>848</v>
      </c>
      <c r="K202" t="s">
        <v>849</v>
      </c>
      <c r="L202">
        <v>1355</v>
      </c>
      <c r="N202">
        <v>1010</v>
      </c>
      <c r="O202" t="s">
        <v>61</v>
      </c>
      <c r="P202" t="s">
        <v>61</v>
      </c>
      <c r="Q202">
        <v>100</v>
      </c>
      <c r="X202">
        <v>1.02</v>
      </c>
      <c r="Y202">
        <v>100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1.02</v>
      </c>
      <c r="AH202">
        <v>2</v>
      </c>
      <c r="AI202">
        <v>36316874</v>
      </c>
      <c r="AJ202">
        <v>205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>
      <c r="A203">
        <f>ROW(Source!A116)</f>
        <v>116</v>
      </c>
      <c r="B203">
        <v>36316875</v>
      </c>
      <c r="C203">
        <v>36316869</v>
      </c>
      <c r="D203">
        <v>29171808</v>
      </c>
      <c r="E203">
        <v>1</v>
      </c>
      <c r="F203">
        <v>1</v>
      </c>
      <c r="G203">
        <v>1</v>
      </c>
      <c r="H203">
        <v>3</v>
      </c>
      <c r="I203" t="s">
        <v>816</v>
      </c>
      <c r="J203" t="s">
        <v>817</v>
      </c>
      <c r="K203" t="s">
        <v>818</v>
      </c>
      <c r="L203">
        <v>1374</v>
      </c>
      <c r="N203">
        <v>1013</v>
      </c>
      <c r="O203" t="s">
        <v>819</v>
      </c>
      <c r="P203" t="s">
        <v>819</v>
      </c>
      <c r="Q203">
        <v>1</v>
      </c>
      <c r="X203">
        <v>18.73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18.73</v>
      </c>
      <c r="AH203">
        <v>2</v>
      </c>
      <c r="AI203">
        <v>36316875</v>
      </c>
      <c r="AJ203">
        <v>207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>
      <c r="A204">
        <f>ROW(Source!A191)</f>
        <v>191</v>
      </c>
      <c r="B204">
        <v>36171930</v>
      </c>
      <c r="C204">
        <v>35809978</v>
      </c>
      <c r="D204">
        <v>18406804</v>
      </c>
      <c r="E204">
        <v>1</v>
      </c>
      <c r="F204">
        <v>1</v>
      </c>
      <c r="G204">
        <v>1</v>
      </c>
      <c r="H204">
        <v>1</v>
      </c>
      <c r="I204" t="s">
        <v>581</v>
      </c>
      <c r="J204" t="s">
        <v>3</v>
      </c>
      <c r="K204" t="s">
        <v>582</v>
      </c>
      <c r="L204">
        <v>1369</v>
      </c>
      <c r="N204">
        <v>1013</v>
      </c>
      <c r="O204" t="s">
        <v>583</v>
      </c>
      <c r="P204" t="s">
        <v>583</v>
      </c>
      <c r="Q204">
        <v>1</v>
      </c>
      <c r="X204">
        <v>7.67</v>
      </c>
      <c r="Y204">
        <v>0</v>
      </c>
      <c r="Z204">
        <v>0</v>
      </c>
      <c r="AA204">
        <v>0</v>
      </c>
      <c r="AB204">
        <v>254.67</v>
      </c>
      <c r="AC204">
        <v>0</v>
      </c>
      <c r="AD204">
        <v>1</v>
      </c>
      <c r="AE204">
        <v>1</v>
      </c>
      <c r="AF204" t="s">
        <v>3</v>
      </c>
      <c r="AG204">
        <v>7.67</v>
      </c>
      <c r="AH204">
        <v>2</v>
      </c>
      <c r="AI204">
        <v>36171930</v>
      </c>
      <c r="AJ204">
        <v>208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>
        <f>ROW(Source!A191)</f>
        <v>191</v>
      </c>
      <c r="B205">
        <v>36171931</v>
      </c>
      <c r="C205">
        <v>35809978</v>
      </c>
      <c r="D205">
        <v>29164349</v>
      </c>
      <c r="E205">
        <v>1</v>
      </c>
      <c r="F205">
        <v>1</v>
      </c>
      <c r="G205">
        <v>1</v>
      </c>
      <c r="H205">
        <v>3</v>
      </c>
      <c r="I205" t="s">
        <v>27</v>
      </c>
      <c r="J205" t="s">
        <v>30</v>
      </c>
      <c r="K205" t="s">
        <v>28</v>
      </c>
      <c r="L205">
        <v>1348</v>
      </c>
      <c r="N205">
        <v>1009</v>
      </c>
      <c r="O205" t="s">
        <v>29</v>
      </c>
      <c r="P205" t="s">
        <v>29</v>
      </c>
      <c r="Q205">
        <v>1000</v>
      </c>
      <c r="X205">
        <v>0.7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 t="s">
        <v>3</v>
      </c>
      <c r="AG205">
        <v>0.7</v>
      </c>
      <c r="AH205">
        <v>2</v>
      </c>
      <c r="AI205">
        <v>36171931</v>
      </c>
      <c r="AJ205">
        <v>209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>
      <c r="A206">
        <f>ROW(Source!A193)</f>
        <v>193</v>
      </c>
      <c r="B206">
        <v>36316860</v>
      </c>
      <c r="C206">
        <v>36316859</v>
      </c>
      <c r="D206">
        <v>18406804</v>
      </c>
      <c r="E206">
        <v>1</v>
      </c>
      <c r="F206">
        <v>1</v>
      </c>
      <c r="G206">
        <v>1</v>
      </c>
      <c r="H206">
        <v>1</v>
      </c>
      <c r="I206" t="s">
        <v>581</v>
      </c>
      <c r="J206" t="s">
        <v>3</v>
      </c>
      <c r="K206" t="s">
        <v>582</v>
      </c>
      <c r="L206">
        <v>1369</v>
      </c>
      <c r="N206">
        <v>1013</v>
      </c>
      <c r="O206" t="s">
        <v>583</v>
      </c>
      <c r="P206" t="s">
        <v>583</v>
      </c>
      <c r="Q206">
        <v>1</v>
      </c>
      <c r="X206">
        <v>30.53</v>
      </c>
      <c r="Y206">
        <v>0</v>
      </c>
      <c r="Z206">
        <v>0</v>
      </c>
      <c r="AA206">
        <v>0</v>
      </c>
      <c r="AB206">
        <v>254.67</v>
      </c>
      <c r="AC206">
        <v>0</v>
      </c>
      <c r="AD206">
        <v>1</v>
      </c>
      <c r="AE206">
        <v>1</v>
      </c>
      <c r="AF206" t="s">
        <v>3</v>
      </c>
      <c r="AG206">
        <v>30.53</v>
      </c>
      <c r="AH206">
        <v>2</v>
      </c>
      <c r="AI206">
        <v>36316860</v>
      </c>
      <c r="AJ206">
        <v>210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>
      <c r="A207">
        <f>ROW(Source!A193)</f>
        <v>193</v>
      </c>
      <c r="B207">
        <v>36316861</v>
      </c>
      <c r="C207">
        <v>36316859</v>
      </c>
      <c r="D207">
        <v>121548</v>
      </c>
      <c r="E207">
        <v>1</v>
      </c>
      <c r="F207">
        <v>1</v>
      </c>
      <c r="G207">
        <v>1</v>
      </c>
      <c r="H207">
        <v>1</v>
      </c>
      <c r="I207" t="s">
        <v>34</v>
      </c>
      <c r="J207" t="s">
        <v>3</v>
      </c>
      <c r="K207" t="s">
        <v>584</v>
      </c>
      <c r="L207">
        <v>608254</v>
      </c>
      <c r="N207">
        <v>1013</v>
      </c>
      <c r="O207" t="s">
        <v>585</v>
      </c>
      <c r="P207" t="s">
        <v>585</v>
      </c>
      <c r="Q207">
        <v>1</v>
      </c>
      <c r="X207">
        <v>3.65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2</v>
      </c>
      <c r="AF207" t="s">
        <v>3</v>
      </c>
      <c r="AG207">
        <v>3.65</v>
      </c>
      <c r="AH207">
        <v>2</v>
      </c>
      <c r="AI207">
        <v>36316861</v>
      </c>
      <c r="AJ207">
        <v>211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>
      <c r="A208">
        <f>ROW(Source!A193)</f>
        <v>193</v>
      </c>
      <c r="B208">
        <v>36316862</v>
      </c>
      <c r="C208">
        <v>36316859</v>
      </c>
      <c r="D208">
        <v>29172556</v>
      </c>
      <c r="E208">
        <v>1</v>
      </c>
      <c r="F208">
        <v>1</v>
      </c>
      <c r="G208">
        <v>1</v>
      </c>
      <c r="H208">
        <v>2</v>
      </c>
      <c r="I208" t="s">
        <v>586</v>
      </c>
      <c r="J208" t="s">
        <v>587</v>
      </c>
      <c r="K208" t="s">
        <v>588</v>
      </c>
      <c r="L208">
        <v>1368</v>
      </c>
      <c r="N208">
        <v>1011</v>
      </c>
      <c r="O208" t="s">
        <v>589</v>
      </c>
      <c r="P208" t="s">
        <v>589</v>
      </c>
      <c r="Q208">
        <v>1</v>
      </c>
      <c r="X208">
        <v>3.65</v>
      </c>
      <c r="Y208">
        <v>0</v>
      </c>
      <c r="Z208">
        <v>31.26</v>
      </c>
      <c r="AA208">
        <v>13.5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3.65</v>
      </c>
      <c r="AH208">
        <v>2</v>
      </c>
      <c r="AI208">
        <v>36316862</v>
      </c>
      <c r="AJ208">
        <v>212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>
      <c r="A209">
        <f>ROW(Source!A194)</f>
        <v>194</v>
      </c>
      <c r="B209">
        <v>35809989</v>
      </c>
      <c r="C209">
        <v>35809984</v>
      </c>
      <c r="D209">
        <v>18406804</v>
      </c>
      <c r="E209">
        <v>1</v>
      </c>
      <c r="F209">
        <v>1</v>
      </c>
      <c r="G209">
        <v>1</v>
      </c>
      <c r="H209">
        <v>1</v>
      </c>
      <c r="I209" t="s">
        <v>581</v>
      </c>
      <c r="J209" t="s">
        <v>3</v>
      </c>
      <c r="K209" t="s">
        <v>582</v>
      </c>
      <c r="L209">
        <v>1369</v>
      </c>
      <c r="N209">
        <v>1013</v>
      </c>
      <c r="O209" t="s">
        <v>583</v>
      </c>
      <c r="P209" t="s">
        <v>583</v>
      </c>
      <c r="Q209">
        <v>1</v>
      </c>
      <c r="X209">
        <v>11.39</v>
      </c>
      <c r="Y209">
        <v>0</v>
      </c>
      <c r="Z209">
        <v>0</v>
      </c>
      <c r="AA209">
        <v>0</v>
      </c>
      <c r="AB209">
        <v>7.8</v>
      </c>
      <c r="AC209">
        <v>0</v>
      </c>
      <c r="AD209">
        <v>1</v>
      </c>
      <c r="AE209">
        <v>1</v>
      </c>
      <c r="AF209" t="s">
        <v>3</v>
      </c>
      <c r="AG209">
        <v>11.39</v>
      </c>
      <c r="AH209">
        <v>2</v>
      </c>
      <c r="AI209">
        <v>35809985</v>
      </c>
      <c r="AJ209">
        <v>213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>
      <c r="A210">
        <f>ROW(Source!A194)</f>
        <v>194</v>
      </c>
      <c r="B210">
        <v>35809990</v>
      </c>
      <c r="C210">
        <v>35809984</v>
      </c>
      <c r="D210">
        <v>121548</v>
      </c>
      <c r="E210">
        <v>1</v>
      </c>
      <c r="F210">
        <v>1</v>
      </c>
      <c r="G210">
        <v>1</v>
      </c>
      <c r="H210">
        <v>1</v>
      </c>
      <c r="I210" t="s">
        <v>34</v>
      </c>
      <c r="J210" t="s">
        <v>3</v>
      </c>
      <c r="K210" t="s">
        <v>584</v>
      </c>
      <c r="L210">
        <v>608254</v>
      </c>
      <c r="N210">
        <v>1013</v>
      </c>
      <c r="O210" t="s">
        <v>585</v>
      </c>
      <c r="P210" t="s">
        <v>585</v>
      </c>
      <c r="Q210">
        <v>1</v>
      </c>
      <c r="X210">
        <v>0.13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2</v>
      </c>
      <c r="AF210" t="s">
        <v>3</v>
      </c>
      <c r="AG210">
        <v>0.13</v>
      </c>
      <c r="AH210">
        <v>2</v>
      </c>
      <c r="AI210">
        <v>35809986</v>
      </c>
      <c r="AJ210">
        <v>214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>
      <c r="A211">
        <f>ROW(Source!A194)</f>
        <v>194</v>
      </c>
      <c r="B211">
        <v>35809991</v>
      </c>
      <c r="C211">
        <v>35809984</v>
      </c>
      <c r="D211">
        <v>29172556</v>
      </c>
      <c r="E211">
        <v>1</v>
      </c>
      <c r="F211">
        <v>1</v>
      </c>
      <c r="G211">
        <v>1</v>
      </c>
      <c r="H211">
        <v>2</v>
      </c>
      <c r="I211" t="s">
        <v>586</v>
      </c>
      <c r="J211" t="s">
        <v>590</v>
      </c>
      <c r="K211" t="s">
        <v>588</v>
      </c>
      <c r="L211">
        <v>1368</v>
      </c>
      <c r="N211">
        <v>1011</v>
      </c>
      <c r="O211" t="s">
        <v>589</v>
      </c>
      <c r="P211" t="s">
        <v>589</v>
      </c>
      <c r="Q211">
        <v>1</v>
      </c>
      <c r="X211">
        <v>0.13</v>
      </c>
      <c r="Y211">
        <v>0</v>
      </c>
      <c r="Z211">
        <v>31.26</v>
      </c>
      <c r="AA211">
        <v>13.5</v>
      </c>
      <c r="AB211">
        <v>0</v>
      </c>
      <c r="AC211">
        <v>0</v>
      </c>
      <c r="AD211">
        <v>1</v>
      </c>
      <c r="AE211">
        <v>0</v>
      </c>
      <c r="AF211" t="s">
        <v>3</v>
      </c>
      <c r="AG211">
        <v>0.13</v>
      </c>
      <c r="AH211">
        <v>2</v>
      </c>
      <c r="AI211">
        <v>35809987</v>
      </c>
      <c r="AJ211">
        <v>215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>
      <c r="A212">
        <f>ROW(Source!A194)</f>
        <v>194</v>
      </c>
      <c r="B212">
        <v>35809992</v>
      </c>
      <c r="C212">
        <v>35809984</v>
      </c>
      <c r="D212">
        <v>29164349</v>
      </c>
      <c r="E212">
        <v>1</v>
      </c>
      <c r="F212">
        <v>1</v>
      </c>
      <c r="G212">
        <v>1</v>
      </c>
      <c r="H212">
        <v>3</v>
      </c>
      <c r="I212" t="s">
        <v>27</v>
      </c>
      <c r="J212" t="s">
        <v>30</v>
      </c>
      <c r="K212" t="s">
        <v>28</v>
      </c>
      <c r="L212">
        <v>1348</v>
      </c>
      <c r="N212">
        <v>1009</v>
      </c>
      <c r="O212" t="s">
        <v>29</v>
      </c>
      <c r="P212" t="s">
        <v>29</v>
      </c>
      <c r="Q212">
        <v>1000</v>
      </c>
      <c r="X212">
        <v>0.47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 t="s">
        <v>3</v>
      </c>
      <c r="AG212">
        <v>0.47</v>
      </c>
      <c r="AH212">
        <v>2</v>
      </c>
      <c r="AI212">
        <v>35809988</v>
      </c>
      <c r="AJ212">
        <v>216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>
      <c r="A213">
        <f>ROW(Source!A196)</f>
        <v>196</v>
      </c>
      <c r="B213">
        <v>35809997</v>
      </c>
      <c r="C213">
        <v>35809994</v>
      </c>
      <c r="D213">
        <v>18406804</v>
      </c>
      <c r="E213">
        <v>1</v>
      </c>
      <c r="F213">
        <v>1</v>
      </c>
      <c r="G213">
        <v>1</v>
      </c>
      <c r="H213">
        <v>1</v>
      </c>
      <c r="I213" t="s">
        <v>581</v>
      </c>
      <c r="J213" t="s">
        <v>3</v>
      </c>
      <c r="K213" t="s">
        <v>582</v>
      </c>
      <c r="L213">
        <v>1369</v>
      </c>
      <c r="N213">
        <v>1013</v>
      </c>
      <c r="O213" t="s">
        <v>583</v>
      </c>
      <c r="P213" t="s">
        <v>583</v>
      </c>
      <c r="Q213">
        <v>1</v>
      </c>
      <c r="X213">
        <v>3.77</v>
      </c>
      <c r="Y213">
        <v>0</v>
      </c>
      <c r="Z213">
        <v>0</v>
      </c>
      <c r="AA213">
        <v>0</v>
      </c>
      <c r="AB213">
        <v>7.8</v>
      </c>
      <c r="AC213">
        <v>0</v>
      </c>
      <c r="AD213">
        <v>1</v>
      </c>
      <c r="AE213">
        <v>1</v>
      </c>
      <c r="AF213" t="s">
        <v>3</v>
      </c>
      <c r="AG213">
        <v>3.77</v>
      </c>
      <c r="AH213">
        <v>2</v>
      </c>
      <c r="AI213">
        <v>35809995</v>
      </c>
      <c r="AJ213">
        <v>217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>
      <c r="A214">
        <f>ROW(Source!A196)</f>
        <v>196</v>
      </c>
      <c r="B214">
        <v>35809998</v>
      </c>
      <c r="C214">
        <v>35809994</v>
      </c>
      <c r="D214">
        <v>29164349</v>
      </c>
      <c r="E214">
        <v>1</v>
      </c>
      <c r="F214">
        <v>1</v>
      </c>
      <c r="G214">
        <v>1</v>
      </c>
      <c r="H214">
        <v>3</v>
      </c>
      <c r="I214" t="s">
        <v>27</v>
      </c>
      <c r="J214" t="s">
        <v>30</v>
      </c>
      <c r="K214" t="s">
        <v>28</v>
      </c>
      <c r="L214">
        <v>1348</v>
      </c>
      <c r="N214">
        <v>1009</v>
      </c>
      <c r="O214" t="s">
        <v>29</v>
      </c>
      <c r="P214" t="s">
        <v>29</v>
      </c>
      <c r="Q214">
        <v>1000</v>
      </c>
      <c r="X214">
        <v>0.11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 t="s">
        <v>3</v>
      </c>
      <c r="AG214">
        <v>0.11</v>
      </c>
      <c r="AH214">
        <v>2</v>
      </c>
      <c r="AI214">
        <v>35809996</v>
      </c>
      <c r="AJ214">
        <v>218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>
        <f>ROW(Source!A198)</f>
        <v>198</v>
      </c>
      <c r="B215">
        <v>35810002</v>
      </c>
      <c r="C215">
        <v>35810000</v>
      </c>
      <c r="D215">
        <v>18406804</v>
      </c>
      <c r="E215">
        <v>1</v>
      </c>
      <c r="F215">
        <v>1</v>
      </c>
      <c r="G215">
        <v>1</v>
      </c>
      <c r="H215">
        <v>1</v>
      </c>
      <c r="I215" t="s">
        <v>581</v>
      </c>
      <c r="J215" t="s">
        <v>3</v>
      </c>
      <c r="K215" t="s">
        <v>582</v>
      </c>
      <c r="L215">
        <v>1369</v>
      </c>
      <c r="N215">
        <v>1013</v>
      </c>
      <c r="O215" t="s">
        <v>583</v>
      </c>
      <c r="P215" t="s">
        <v>583</v>
      </c>
      <c r="Q215">
        <v>1</v>
      </c>
      <c r="X215">
        <v>5.84</v>
      </c>
      <c r="Y215">
        <v>0</v>
      </c>
      <c r="Z215">
        <v>0</v>
      </c>
      <c r="AA215">
        <v>0</v>
      </c>
      <c r="AB215">
        <v>7.8</v>
      </c>
      <c r="AC215">
        <v>0</v>
      </c>
      <c r="AD215">
        <v>1</v>
      </c>
      <c r="AE215">
        <v>1</v>
      </c>
      <c r="AF215" t="s">
        <v>3</v>
      </c>
      <c r="AG215">
        <v>5.84</v>
      </c>
      <c r="AH215">
        <v>2</v>
      </c>
      <c r="AI215">
        <v>35810001</v>
      </c>
      <c r="AJ215">
        <v>219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>
      <c r="A216">
        <f>ROW(Source!A199)</f>
        <v>199</v>
      </c>
      <c r="B216">
        <v>35810007</v>
      </c>
      <c r="C216">
        <v>35810003</v>
      </c>
      <c r="D216">
        <v>18406804</v>
      </c>
      <c r="E216">
        <v>1</v>
      </c>
      <c r="F216">
        <v>1</v>
      </c>
      <c r="G216">
        <v>1</v>
      </c>
      <c r="H216">
        <v>1</v>
      </c>
      <c r="I216" t="s">
        <v>581</v>
      </c>
      <c r="J216" t="s">
        <v>3</v>
      </c>
      <c r="K216" t="s">
        <v>582</v>
      </c>
      <c r="L216">
        <v>1369</v>
      </c>
      <c r="N216">
        <v>1013</v>
      </c>
      <c r="O216" t="s">
        <v>583</v>
      </c>
      <c r="P216" t="s">
        <v>583</v>
      </c>
      <c r="Q216">
        <v>1</v>
      </c>
      <c r="X216">
        <v>9.64</v>
      </c>
      <c r="Y216">
        <v>0</v>
      </c>
      <c r="Z216">
        <v>0</v>
      </c>
      <c r="AA216">
        <v>0</v>
      </c>
      <c r="AB216">
        <v>249.14</v>
      </c>
      <c r="AC216">
        <v>0</v>
      </c>
      <c r="AD216">
        <v>1</v>
      </c>
      <c r="AE216">
        <v>1</v>
      </c>
      <c r="AF216" t="s">
        <v>3</v>
      </c>
      <c r="AG216">
        <v>9.64</v>
      </c>
      <c r="AH216">
        <v>2</v>
      </c>
      <c r="AI216">
        <v>35810004</v>
      </c>
      <c r="AJ216">
        <v>220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>
      <c r="A217">
        <f>ROW(Source!A199)</f>
        <v>199</v>
      </c>
      <c r="B217">
        <v>35810008</v>
      </c>
      <c r="C217">
        <v>35810003</v>
      </c>
      <c r="D217">
        <v>121548</v>
      </c>
      <c r="E217">
        <v>1</v>
      </c>
      <c r="F217">
        <v>1</v>
      </c>
      <c r="G217">
        <v>1</v>
      </c>
      <c r="H217">
        <v>1</v>
      </c>
      <c r="I217" t="s">
        <v>34</v>
      </c>
      <c r="J217" t="s">
        <v>3</v>
      </c>
      <c r="K217" t="s">
        <v>584</v>
      </c>
      <c r="L217">
        <v>608254</v>
      </c>
      <c r="N217">
        <v>1013</v>
      </c>
      <c r="O217" t="s">
        <v>585</v>
      </c>
      <c r="P217" t="s">
        <v>585</v>
      </c>
      <c r="Q217">
        <v>1</v>
      </c>
      <c r="X217">
        <v>0.01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</v>
      </c>
      <c r="AE217">
        <v>2</v>
      </c>
      <c r="AF217" t="s">
        <v>3</v>
      </c>
      <c r="AG217">
        <v>0.01</v>
      </c>
      <c r="AH217">
        <v>2</v>
      </c>
      <c r="AI217">
        <v>35810005</v>
      </c>
      <c r="AJ217">
        <v>221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>
      <c r="A218">
        <f>ROW(Source!A199)</f>
        <v>199</v>
      </c>
      <c r="B218">
        <v>35810009</v>
      </c>
      <c r="C218">
        <v>35810003</v>
      </c>
      <c r="D218">
        <v>29172556</v>
      </c>
      <c r="E218">
        <v>1</v>
      </c>
      <c r="F218">
        <v>1</v>
      </c>
      <c r="G218">
        <v>1</v>
      </c>
      <c r="H218">
        <v>2</v>
      </c>
      <c r="I218" t="s">
        <v>586</v>
      </c>
      <c r="J218" t="s">
        <v>590</v>
      </c>
      <c r="K218" t="s">
        <v>588</v>
      </c>
      <c r="L218">
        <v>1368</v>
      </c>
      <c r="N218">
        <v>1011</v>
      </c>
      <c r="O218" t="s">
        <v>589</v>
      </c>
      <c r="P218" t="s">
        <v>589</v>
      </c>
      <c r="Q218">
        <v>1</v>
      </c>
      <c r="X218">
        <v>0.01</v>
      </c>
      <c r="Y218">
        <v>0</v>
      </c>
      <c r="Z218">
        <v>31.26</v>
      </c>
      <c r="AA218">
        <v>13.5</v>
      </c>
      <c r="AB218">
        <v>0</v>
      </c>
      <c r="AC218">
        <v>0</v>
      </c>
      <c r="AD218">
        <v>1</v>
      </c>
      <c r="AE218">
        <v>0</v>
      </c>
      <c r="AF218" t="s">
        <v>3</v>
      </c>
      <c r="AG218">
        <v>0.01</v>
      </c>
      <c r="AH218">
        <v>2</v>
      </c>
      <c r="AI218">
        <v>35810006</v>
      </c>
      <c r="AJ218">
        <v>222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>
        <f>ROW(Source!A200)</f>
        <v>200</v>
      </c>
      <c r="B219">
        <v>35810014</v>
      </c>
      <c r="C219">
        <v>35810010</v>
      </c>
      <c r="D219">
        <v>18408066</v>
      </c>
      <c r="E219">
        <v>1</v>
      </c>
      <c r="F219">
        <v>1</v>
      </c>
      <c r="G219">
        <v>1</v>
      </c>
      <c r="H219">
        <v>1</v>
      </c>
      <c r="I219" t="s">
        <v>591</v>
      </c>
      <c r="J219" t="s">
        <v>3</v>
      </c>
      <c r="K219" t="s">
        <v>592</v>
      </c>
      <c r="L219">
        <v>1369</v>
      </c>
      <c r="N219">
        <v>1013</v>
      </c>
      <c r="O219" t="s">
        <v>583</v>
      </c>
      <c r="P219" t="s">
        <v>583</v>
      </c>
      <c r="Q219">
        <v>1</v>
      </c>
      <c r="X219">
        <v>17.89</v>
      </c>
      <c r="Y219">
        <v>0</v>
      </c>
      <c r="Z219">
        <v>0</v>
      </c>
      <c r="AA219">
        <v>0</v>
      </c>
      <c r="AB219">
        <v>256.16000000000003</v>
      </c>
      <c r="AC219">
        <v>0</v>
      </c>
      <c r="AD219">
        <v>1</v>
      </c>
      <c r="AE219">
        <v>1</v>
      </c>
      <c r="AF219" t="s">
        <v>3</v>
      </c>
      <c r="AG219">
        <v>17.89</v>
      </c>
      <c r="AH219">
        <v>2</v>
      </c>
      <c r="AI219">
        <v>35810011</v>
      </c>
      <c r="AJ219">
        <v>223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>
      <c r="A220">
        <f>ROW(Source!A200)</f>
        <v>200</v>
      </c>
      <c r="B220">
        <v>35810015</v>
      </c>
      <c r="C220">
        <v>35810010</v>
      </c>
      <c r="D220">
        <v>121548</v>
      </c>
      <c r="E220">
        <v>1</v>
      </c>
      <c r="F220">
        <v>1</v>
      </c>
      <c r="G220">
        <v>1</v>
      </c>
      <c r="H220">
        <v>1</v>
      </c>
      <c r="I220" t="s">
        <v>34</v>
      </c>
      <c r="J220" t="s">
        <v>3</v>
      </c>
      <c r="K220" t="s">
        <v>584</v>
      </c>
      <c r="L220">
        <v>608254</v>
      </c>
      <c r="N220">
        <v>1013</v>
      </c>
      <c r="O220" t="s">
        <v>585</v>
      </c>
      <c r="P220" t="s">
        <v>585</v>
      </c>
      <c r="Q220">
        <v>1</v>
      </c>
      <c r="X220">
        <v>0.08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</v>
      </c>
      <c r="AE220">
        <v>2</v>
      </c>
      <c r="AF220" t="s">
        <v>3</v>
      </c>
      <c r="AG220">
        <v>0.08</v>
      </c>
      <c r="AH220">
        <v>2</v>
      </c>
      <c r="AI220">
        <v>35810012</v>
      </c>
      <c r="AJ220">
        <v>224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>
      <c r="A221">
        <f>ROW(Source!A200)</f>
        <v>200</v>
      </c>
      <c r="B221">
        <v>35810016</v>
      </c>
      <c r="C221">
        <v>35810010</v>
      </c>
      <c r="D221">
        <v>29172556</v>
      </c>
      <c r="E221">
        <v>1</v>
      </c>
      <c r="F221">
        <v>1</v>
      </c>
      <c r="G221">
        <v>1</v>
      </c>
      <c r="H221">
        <v>2</v>
      </c>
      <c r="I221" t="s">
        <v>586</v>
      </c>
      <c r="J221" t="s">
        <v>590</v>
      </c>
      <c r="K221" t="s">
        <v>588</v>
      </c>
      <c r="L221">
        <v>1368</v>
      </c>
      <c r="N221">
        <v>1011</v>
      </c>
      <c r="O221" t="s">
        <v>589</v>
      </c>
      <c r="P221" t="s">
        <v>589</v>
      </c>
      <c r="Q221">
        <v>1</v>
      </c>
      <c r="X221">
        <v>0.08</v>
      </c>
      <c r="Y221">
        <v>0</v>
      </c>
      <c r="Z221">
        <v>31.26</v>
      </c>
      <c r="AA221">
        <v>13.5</v>
      </c>
      <c r="AB221">
        <v>0</v>
      </c>
      <c r="AC221">
        <v>0</v>
      </c>
      <c r="AD221">
        <v>1</v>
      </c>
      <c r="AE221">
        <v>0</v>
      </c>
      <c r="AF221" t="s">
        <v>3</v>
      </c>
      <c r="AG221">
        <v>0.08</v>
      </c>
      <c r="AH221">
        <v>2</v>
      </c>
      <c r="AI221">
        <v>35810013</v>
      </c>
      <c r="AJ221">
        <v>225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>
      <c r="A222">
        <f>ROW(Source!A201)</f>
        <v>201</v>
      </c>
      <c r="B222">
        <v>36316864</v>
      </c>
      <c r="C222">
        <v>36316863</v>
      </c>
      <c r="D222">
        <v>18408066</v>
      </c>
      <c r="E222">
        <v>1</v>
      </c>
      <c r="F222">
        <v>1</v>
      </c>
      <c r="G222">
        <v>1</v>
      </c>
      <c r="H222">
        <v>1</v>
      </c>
      <c r="I222" t="s">
        <v>591</v>
      </c>
      <c r="J222" t="s">
        <v>3</v>
      </c>
      <c r="K222" t="s">
        <v>592</v>
      </c>
      <c r="L222">
        <v>1369</v>
      </c>
      <c r="N222">
        <v>1013</v>
      </c>
      <c r="O222" t="s">
        <v>583</v>
      </c>
      <c r="P222" t="s">
        <v>583</v>
      </c>
      <c r="Q222">
        <v>1</v>
      </c>
      <c r="X222">
        <v>94.97</v>
      </c>
      <c r="Y222">
        <v>0</v>
      </c>
      <c r="Z222">
        <v>0</v>
      </c>
      <c r="AA222">
        <v>0</v>
      </c>
      <c r="AB222">
        <v>261.85000000000002</v>
      </c>
      <c r="AC222">
        <v>0</v>
      </c>
      <c r="AD222">
        <v>1</v>
      </c>
      <c r="AE222">
        <v>1</v>
      </c>
      <c r="AF222" t="s">
        <v>3</v>
      </c>
      <c r="AG222">
        <v>94.97</v>
      </c>
      <c r="AH222">
        <v>2</v>
      </c>
      <c r="AI222">
        <v>36316864</v>
      </c>
      <c r="AJ222">
        <v>226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>
        <f>ROW(Source!A201)</f>
        <v>201</v>
      </c>
      <c r="B223">
        <v>36316865</v>
      </c>
      <c r="C223">
        <v>36316863</v>
      </c>
      <c r="D223">
        <v>29164349</v>
      </c>
      <c r="E223">
        <v>1</v>
      </c>
      <c r="F223">
        <v>1</v>
      </c>
      <c r="G223">
        <v>1</v>
      </c>
      <c r="H223">
        <v>3</v>
      </c>
      <c r="I223" t="s">
        <v>27</v>
      </c>
      <c r="J223" t="s">
        <v>80</v>
      </c>
      <c r="K223" t="s">
        <v>28</v>
      </c>
      <c r="L223">
        <v>1348</v>
      </c>
      <c r="N223">
        <v>1009</v>
      </c>
      <c r="O223" t="s">
        <v>29</v>
      </c>
      <c r="P223" t="s">
        <v>29</v>
      </c>
      <c r="Q223">
        <v>1000</v>
      </c>
      <c r="X223">
        <v>3.5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s">
        <v>3</v>
      </c>
      <c r="AG223">
        <v>3.5</v>
      </c>
      <c r="AH223">
        <v>2</v>
      </c>
      <c r="AI223">
        <v>36316865</v>
      </c>
      <c r="AJ223">
        <v>227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>
      <c r="A224">
        <f>ROW(Source!A203)</f>
        <v>203</v>
      </c>
      <c r="B224">
        <v>35810023</v>
      </c>
      <c r="C224">
        <v>35810017</v>
      </c>
      <c r="D224">
        <v>18408066</v>
      </c>
      <c r="E224">
        <v>1</v>
      </c>
      <c r="F224">
        <v>1</v>
      </c>
      <c r="G224">
        <v>1</v>
      </c>
      <c r="H224">
        <v>1</v>
      </c>
      <c r="I224" t="s">
        <v>591</v>
      </c>
      <c r="J224" t="s">
        <v>3</v>
      </c>
      <c r="K224" t="s">
        <v>592</v>
      </c>
      <c r="L224">
        <v>1369</v>
      </c>
      <c r="N224">
        <v>1013</v>
      </c>
      <c r="O224" t="s">
        <v>583</v>
      </c>
      <c r="P224" t="s">
        <v>583</v>
      </c>
      <c r="Q224">
        <v>1</v>
      </c>
      <c r="X224">
        <v>179.3</v>
      </c>
      <c r="Y224">
        <v>0</v>
      </c>
      <c r="Z224">
        <v>0</v>
      </c>
      <c r="AA224">
        <v>0</v>
      </c>
      <c r="AB224">
        <v>256.16000000000003</v>
      </c>
      <c r="AC224">
        <v>0</v>
      </c>
      <c r="AD224">
        <v>1</v>
      </c>
      <c r="AE224">
        <v>1</v>
      </c>
      <c r="AF224" t="s">
        <v>3</v>
      </c>
      <c r="AG224">
        <v>179.3</v>
      </c>
      <c r="AH224">
        <v>2</v>
      </c>
      <c r="AI224">
        <v>35810018</v>
      </c>
      <c r="AJ224">
        <v>228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>
      <c r="A225">
        <f>ROW(Source!A203)</f>
        <v>203</v>
      </c>
      <c r="B225">
        <v>35810024</v>
      </c>
      <c r="C225">
        <v>35810017</v>
      </c>
      <c r="D225">
        <v>121548</v>
      </c>
      <c r="E225">
        <v>1</v>
      </c>
      <c r="F225">
        <v>1</v>
      </c>
      <c r="G225">
        <v>1</v>
      </c>
      <c r="H225">
        <v>1</v>
      </c>
      <c r="I225" t="s">
        <v>34</v>
      </c>
      <c r="J225" t="s">
        <v>3</v>
      </c>
      <c r="K225" t="s">
        <v>584</v>
      </c>
      <c r="L225">
        <v>608254</v>
      </c>
      <c r="N225">
        <v>1013</v>
      </c>
      <c r="O225" t="s">
        <v>585</v>
      </c>
      <c r="P225" t="s">
        <v>585</v>
      </c>
      <c r="Q225">
        <v>1</v>
      </c>
      <c r="X225">
        <v>3.97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2</v>
      </c>
      <c r="AF225" t="s">
        <v>3</v>
      </c>
      <c r="AG225">
        <v>3.97</v>
      </c>
      <c r="AH225">
        <v>2</v>
      </c>
      <c r="AI225">
        <v>35810019</v>
      </c>
      <c r="AJ225">
        <v>229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>
      <c r="A226">
        <f>ROW(Source!A203)</f>
        <v>203</v>
      </c>
      <c r="B226">
        <v>35810025</v>
      </c>
      <c r="C226">
        <v>35810017</v>
      </c>
      <c r="D226">
        <v>29172710</v>
      </c>
      <c r="E226">
        <v>1</v>
      </c>
      <c r="F226">
        <v>1</v>
      </c>
      <c r="G226">
        <v>1</v>
      </c>
      <c r="H226">
        <v>2</v>
      </c>
      <c r="I226" t="s">
        <v>593</v>
      </c>
      <c r="J226" t="s">
        <v>594</v>
      </c>
      <c r="K226" t="s">
        <v>595</v>
      </c>
      <c r="L226">
        <v>1368</v>
      </c>
      <c r="N226">
        <v>1011</v>
      </c>
      <c r="O226" t="s">
        <v>589</v>
      </c>
      <c r="P226" t="s">
        <v>589</v>
      </c>
      <c r="Q226">
        <v>1</v>
      </c>
      <c r="X226">
        <v>3.97</v>
      </c>
      <c r="Y226">
        <v>0</v>
      </c>
      <c r="Z226">
        <v>46.56</v>
      </c>
      <c r="AA226">
        <v>10.06</v>
      </c>
      <c r="AB226">
        <v>0</v>
      </c>
      <c r="AC226">
        <v>0</v>
      </c>
      <c r="AD226">
        <v>1</v>
      </c>
      <c r="AE226">
        <v>0</v>
      </c>
      <c r="AF226" t="s">
        <v>3</v>
      </c>
      <c r="AG226">
        <v>3.97</v>
      </c>
      <c r="AH226">
        <v>2</v>
      </c>
      <c r="AI226">
        <v>35810020</v>
      </c>
      <c r="AJ226">
        <v>230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>
      <c r="A227">
        <f>ROW(Source!A203)</f>
        <v>203</v>
      </c>
      <c r="B227">
        <v>35810026</v>
      </c>
      <c r="C227">
        <v>35810017</v>
      </c>
      <c r="D227">
        <v>29174533</v>
      </c>
      <c r="E227">
        <v>1</v>
      </c>
      <c r="F227">
        <v>1</v>
      </c>
      <c r="G227">
        <v>1</v>
      </c>
      <c r="H227">
        <v>2</v>
      </c>
      <c r="I227" t="s">
        <v>596</v>
      </c>
      <c r="J227" t="s">
        <v>597</v>
      </c>
      <c r="K227" t="s">
        <v>598</v>
      </c>
      <c r="L227">
        <v>1368</v>
      </c>
      <c r="N227">
        <v>1011</v>
      </c>
      <c r="O227" t="s">
        <v>589</v>
      </c>
      <c r="P227" t="s">
        <v>589</v>
      </c>
      <c r="Q227">
        <v>1</v>
      </c>
      <c r="X227">
        <v>7.93</v>
      </c>
      <c r="Y227">
        <v>0</v>
      </c>
      <c r="Z227">
        <v>1.53</v>
      </c>
      <c r="AA227">
        <v>0</v>
      </c>
      <c r="AB227">
        <v>0</v>
      </c>
      <c r="AC227">
        <v>0</v>
      </c>
      <c r="AD227">
        <v>1</v>
      </c>
      <c r="AE227">
        <v>0</v>
      </c>
      <c r="AF227" t="s">
        <v>3</v>
      </c>
      <c r="AG227">
        <v>7.93</v>
      </c>
      <c r="AH227">
        <v>2</v>
      </c>
      <c r="AI227">
        <v>35810021</v>
      </c>
      <c r="AJ227">
        <v>231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>
      <c r="A228">
        <f>ROW(Source!A203)</f>
        <v>203</v>
      </c>
      <c r="B228">
        <v>35810027</v>
      </c>
      <c r="C228">
        <v>35810017</v>
      </c>
      <c r="D228">
        <v>29164349</v>
      </c>
      <c r="E228">
        <v>1</v>
      </c>
      <c r="F228">
        <v>1</v>
      </c>
      <c r="G228">
        <v>1</v>
      </c>
      <c r="H228">
        <v>3</v>
      </c>
      <c r="I228" t="s">
        <v>27</v>
      </c>
      <c r="J228" t="s">
        <v>30</v>
      </c>
      <c r="K228" t="s">
        <v>28</v>
      </c>
      <c r="L228">
        <v>1348</v>
      </c>
      <c r="N228">
        <v>1009</v>
      </c>
      <c r="O228" t="s">
        <v>29</v>
      </c>
      <c r="P228" t="s">
        <v>29</v>
      </c>
      <c r="Q228">
        <v>1000</v>
      </c>
      <c r="X228">
        <v>10.5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 t="s">
        <v>3</v>
      </c>
      <c r="AG228">
        <v>10.5</v>
      </c>
      <c r="AH228">
        <v>2</v>
      </c>
      <c r="AI228">
        <v>35810022</v>
      </c>
      <c r="AJ228">
        <v>232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>
      <c r="A229">
        <f>ROW(Source!A242)</f>
        <v>242</v>
      </c>
      <c r="B229">
        <v>35821838</v>
      </c>
      <c r="C229">
        <v>35821837</v>
      </c>
      <c r="D229">
        <v>18407150</v>
      </c>
      <c r="E229">
        <v>1</v>
      </c>
      <c r="F229">
        <v>1</v>
      </c>
      <c r="G229">
        <v>1</v>
      </c>
      <c r="H229">
        <v>1</v>
      </c>
      <c r="I229" t="s">
        <v>599</v>
      </c>
      <c r="J229" t="s">
        <v>3</v>
      </c>
      <c r="K229" t="s">
        <v>600</v>
      </c>
      <c r="L229">
        <v>1369</v>
      </c>
      <c r="N229">
        <v>1013</v>
      </c>
      <c r="O229" t="s">
        <v>583</v>
      </c>
      <c r="P229" t="s">
        <v>583</v>
      </c>
      <c r="Q229">
        <v>1</v>
      </c>
      <c r="X229">
        <v>21.19</v>
      </c>
      <c r="Y229">
        <v>0</v>
      </c>
      <c r="Z229">
        <v>0</v>
      </c>
      <c r="AA229">
        <v>0</v>
      </c>
      <c r="AB229">
        <v>272.45</v>
      </c>
      <c r="AC229">
        <v>0</v>
      </c>
      <c r="AD229">
        <v>1</v>
      </c>
      <c r="AE229">
        <v>1</v>
      </c>
      <c r="AF229" t="s">
        <v>144</v>
      </c>
      <c r="AG229">
        <v>24.368500000000001</v>
      </c>
      <c r="AH229">
        <v>2</v>
      </c>
      <c r="AI229">
        <v>35821838</v>
      </c>
      <c r="AJ229">
        <v>233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>
      <c r="A230">
        <f>ROW(Source!A242)</f>
        <v>242</v>
      </c>
      <c r="B230">
        <v>35821839</v>
      </c>
      <c r="C230">
        <v>35821837</v>
      </c>
      <c r="D230">
        <v>121548</v>
      </c>
      <c r="E230">
        <v>1</v>
      </c>
      <c r="F230">
        <v>1</v>
      </c>
      <c r="G230">
        <v>1</v>
      </c>
      <c r="H230">
        <v>1</v>
      </c>
      <c r="I230" t="s">
        <v>34</v>
      </c>
      <c r="J230" t="s">
        <v>3</v>
      </c>
      <c r="K230" t="s">
        <v>584</v>
      </c>
      <c r="L230">
        <v>608254</v>
      </c>
      <c r="N230">
        <v>1013</v>
      </c>
      <c r="O230" t="s">
        <v>585</v>
      </c>
      <c r="P230" t="s">
        <v>585</v>
      </c>
      <c r="Q230">
        <v>1</v>
      </c>
      <c r="X230">
        <v>0.04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2</v>
      </c>
      <c r="AF230" t="s">
        <v>143</v>
      </c>
      <c r="AG230">
        <v>0.05</v>
      </c>
      <c r="AH230">
        <v>2</v>
      </c>
      <c r="AI230">
        <v>35821839</v>
      </c>
      <c r="AJ230">
        <v>234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>
      <c r="A231">
        <f>ROW(Source!A242)</f>
        <v>242</v>
      </c>
      <c r="B231">
        <v>35821840</v>
      </c>
      <c r="C231">
        <v>35821837</v>
      </c>
      <c r="D231">
        <v>29172556</v>
      </c>
      <c r="E231">
        <v>1</v>
      </c>
      <c r="F231">
        <v>1</v>
      </c>
      <c r="G231">
        <v>1</v>
      </c>
      <c r="H231">
        <v>2</v>
      </c>
      <c r="I231" t="s">
        <v>586</v>
      </c>
      <c r="J231" t="s">
        <v>590</v>
      </c>
      <c r="K231" t="s">
        <v>588</v>
      </c>
      <c r="L231">
        <v>1368</v>
      </c>
      <c r="N231">
        <v>1011</v>
      </c>
      <c r="O231" t="s">
        <v>589</v>
      </c>
      <c r="P231" t="s">
        <v>589</v>
      </c>
      <c r="Q231">
        <v>1</v>
      </c>
      <c r="X231">
        <v>0.04</v>
      </c>
      <c r="Y231">
        <v>0</v>
      </c>
      <c r="Z231">
        <v>31.26</v>
      </c>
      <c r="AA231">
        <v>13.5</v>
      </c>
      <c r="AB231">
        <v>0</v>
      </c>
      <c r="AC231">
        <v>0</v>
      </c>
      <c r="AD231">
        <v>1</v>
      </c>
      <c r="AE231">
        <v>0</v>
      </c>
      <c r="AF231" t="s">
        <v>143</v>
      </c>
      <c r="AG231">
        <v>0.05</v>
      </c>
      <c r="AH231">
        <v>2</v>
      </c>
      <c r="AI231">
        <v>35821840</v>
      </c>
      <c r="AJ231">
        <v>235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>
      <c r="A232">
        <f>ROW(Source!A242)</f>
        <v>242</v>
      </c>
      <c r="B232">
        <v>35821841</v>
      </c>
      <c r="C232">
        <v>35821837</v>
      </c>
      <c r="D232">
        <v>29174913</v>
      </c>
      <c r="E232">
        <v>1</v>
      </c>
      <c r="F232">
        <v>1</v>
      </c>
      <c r="G232">
        <v>1</v>
      </c>
      <c r="H232">
        <v>2</v>
      </c>
      <c r="I232" t="s">
        <v>601</v>
      </c>
      <c r="J232" t="s">
        <v>602</v>
      </c>
      <c r="K232" t="s">
        <v>603</v>
      </c>
      <c r="L232">
        <v>1368</v>
      </c>
      <c r="N232">
        <v>1011</v>
      </c>
      <c r="O232" t="s">
        <v>589</v>
      </c>
      <c r="P232" t="s">
        <v>589</v>
      </c>
      <c r="Q232">
        <v>1</v>
      </c>
      <c r="X232">
        <v>0.15</v>
      </c>
      <c r="Y232">
        <v>0</v>
      </c>
      <c r="Z232">
        <v>87.17</v>
      </c>
      <c r="AA232">
        <v>11.6</v>
      </c>
      <c r="AB232">
        <v>0</v>
      </c>
      <c r="AC232">
        <v>0</v>
      </c>
      <c r="AD232">
        <v>1</v>
      </c>
      <c r="AE232">
        <v>0</v>
      </c>
      <c r="AF232" t="s">
        <v>143</v>
      </c>
      <c r="AG232">
        <v>0.1875</v>
      </c>
      <c r="AH232">
        <v>2</v>
      </c>
      <c r="AI232">
        <v>35821841</v>
      </c>
      <c r="AJ232">
        <v>236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>
      <c r="A233">
        <f>ROW(Source!A242)</f>
        <v>242</v>
      </c>
      <c r="B233">
        <v>35821842</v>
      </c>
      <c r="C233">
        <v>35821837</v>
      </c>
      <c r="D233">
        <v>29108696</v>
      </c>
      <c r="E233">
        <v>1</v>
      </c>
      <c r="F233">
        <v>1</v>
      </c>
      <c r="G233">
        <v>1</v>
      </c>
      <c r="H233">
        <v>3</v>
      </c>
      <c r="I233" t="s">
        <v>604</v>
      </c>
      <c r="J233" t="s">
        <v>605</v>
      </c>
      <c r="K233" t="s">
        <v>606</v>
      </c>
      <c r="L233">
        <v>1354</v>
      </c>
      <c r="N233">
        <v>1010</v>
      </c>
      <c r="O233" t="s">
        <v>258</v>
      </c>
      <c r="P233" t="s">
        <v>258</v>
      </c>
      <c r="Q233">
        <v>1</v>
      </c>
      <c r="X233">
        <v>56.6</v>
      </c>
      <c r="Y233">
        <v>67.209999999999994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0</v>
      </c>
      <c r="AF233" t="s">
        <v>3</v>
      </c>
      <c r="AG233">
        <v>56.6</v>
      </c>
      <c r="AH233">
        <v>2</v>
      </c>
      <c r="AI233">
        <v>35821842</v>
      </c>
      <c r="AJ233">
        <v>237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>
        <f>ROW(Source!A242)</f>
        <v>242</v>
      </c>
      <c r="B234">
        <v>35821843</v>
      </c>
      <c r="C234">
        <v>35821837</v>
      </c>
      <c r="D234">
        <v>29109717</v>
      </c>
      <c r="E234">
        <v>1</v>
      </c>
      <c r="F234">
        <v>1</v>
      </c>
      <c r="G234">
        <v>1</v>
      </c>
      <c r="H234">
        <v>3</v>
      </c>
      <c r="I234" t="s">
        <v>1077</v>
      </c>
      <c r="J234" t="s">
        <v>1078</v>
      </c>
      <c r="K234" t="s">
        <v>1079</v>
      </c>
      <c r="L234">
        <v>1301</v>
      </c>
      <c r="N234">
        <v>1003</v>
      </c>
      <c r="O234" t="s">
        <v>151</v>
      </c>
      <c r="P234" t="s">
        <v>151</v>
      </c>
      <c r="Q234">
        <v>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</v>
      </c>
      <c r="AD234">
        <v>0</v>
      </c>
      <c r="AE234">
        <v>0</v>
      </c>
      <c r="AF234" t="s">
        <v>3</v>
      </c>
      <c r="AG234">
        <v>0</v>
      </c>
      <c r="AH234">
        <v>3</v>
      </c>
      <c r="AI234">
        <v>-1</v>
      </c>
      <c r="AJ234" t="s">
        <v>3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>
        <f>ROW(Source!A242)</f>
        <v>242</v>
      </c>
      <c r="B235">
        <v>35821844</v>
      </c>
      <c r="C235">
        <v>35821837</v>
      </c>
      <c r="D235">
        <v>29115197</v>
      </c>
      <c r="E235">
        <v>1</v>
      </c>
      <c r="F235">
        <v>1</v>
      </c>
      <c r="G235">
        <v>1</v>
      </c>
      <c r="H235">
        <v>3</v>
      </c>
      <c r="I235" t="s">
        <v>607</v>
      </c>
      <c r="J235" t="s">
        <v>608</v>
      </c>
      <c r="K235" t="s">
        <v>609</v>
      </c>
      <c r="L235">
        <v>1354</v>
      </c>
      <c r="N235">
        <v>1010</v>
      </c>
      <c r="O235" t="s">
        <v>258</v>
      </c>
      <c r="P235" t="s">
        <v>258</v>
      </c>
      <c r="Q235">
        <v>1</v>
      </c>
      <c r="X235">
        <v>400</v>
      </c>
      <c r="Y235">
        <v>0.5</v>
      </c>
      <c r="Z235">
        <v>0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3</v>
      </c>
      <c r="AG235">
        <v>400</v>
      </c>
      <c r="AH235">
        <v>2</v>
      </c>
      <c r="AI235">
        <v>35821844</v>
      </c>
      <c r="AJ235">
        <v>239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>
      <c r="A236">
        <f>ROW(Source!A244)</f>
        <v>244</v>
      </c>
      <c r="B236">
        <v>35821851</v>
      </c>
      <c r="C236">
        <v>35821850</v>
      </c>
      <c r="D236">
        <v>18413230</v>
      </c>
      <c r="E236">
        <v>1</v>
      </c>
      <c r="F236">
        <v>1</v>
      </c>
      <c r="G236">
        <v>1</v>
      </c>
      <c r="H236">
        <v>1</v>
      </c>
      <c r="I236" t="s">
        <v>610</v>
      </c>
      <c r="J236" t="s">
        <v>3</v>
      </c>
      <c r="K236" t="s">
        <v>611</v>
      </c>
      <c r="L236">
        <v>1369</v>
      </c>
      <c r="N236">
        <v>1013</v>
      </c>
      <c r="O236" t="s">
        <v>583</v>
      </c>
      <c r="P236" t="s">
        <v>583</v>
      </c>
      <c r="Q236">
        <v>1</v>
      </c>
      <c r="X236">
        <v>166.47</v>
      </c>
      <c r="Y236">
        <v>0</v>
      </c>
      <c r="Z236">
        <v>0</v>
      </c>
      <c r="AA236">
        <v>0</v>
      </c>
      <c r="AB236">
        <v>293.22000000000003</v>
      </c>
      <c r="AC236">
        <v>0</v>
      </c>
      <c r="AD236">
        <v>1</v>
      </c>
      <c r="AE236">
        <v>1</v>
      </c>
      <c r="AF236" t="s">
        <v>144</v>
      </c>
      <c r="AG236">
        <v>191.44049999999999</v>
      </c>
      <c r="AH236">
        <v>2</v>
      </c>
      <c r="AI236">
        <v>35821851</v>
      </c>
      <c r="AJ236">
        <v>240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>
        <f>ROW(Source!A244)</f>
        <v>244</v>
      </c>
      <c r="B237">
        <v>35821852</v>
      </c>
      <c r="C237">
        <v>35821850</v>
      </c>
      <c r="D237">
        <v>121548</v>
      </c>
      <c r="E237">
        <v>1</v>
      </c>
      <c r="F237">
        <v>1</v>
      </c>
      <c r="G237">
        <v>1</v>
      </c>
      <c r="H237">
        <v>1</v>
      </c>
      <c r="I237" t="s">
        <v>34</v>
      </c>
      <c r="J237" t="s">
        <v>3</v>
      </c>
      <c r="K237" t="s">
        <v>584</v>
      </c>
      <c r="L237">
        <v>608254</v>
      </c>
      <c r="N237">
        <v>1013</v>
      </c>
      <c r="O237" t="s">
        <v>585</v>
      </c>
      <c r="P237" t="s">
        <v>585</v>
      </c>
      <c r="Q237">
        <v>1</v>
      </c>
      <c r="X237">
        <v>0.08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1</v>
      </c>
      <c r="AE237">
        <v>2</v>
      </c>
      <c r="AF237" t="s">
        <v>143</v>
      </c>
      <c r="AG237">
        <v>0.1</v>
      </c>
      <c r="AH237">
        <v>2</v>
      </c>
      <c r="AI237">
        <v>35821852</v>
      </c>
      <c r="AJ237">
        <v>241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>
      <c r="A238">
        <f>ROW(Source!A244)</f>
        <v>244</v>
      </c>
      <c r="B238">
        <v>35821853</v>
      </c>
      <c r="C238">
        <v>35821850</v>
      </c>
      <c r="D238">
        <v>29172556</v>
      </c>
      <c r="E238">
        <v>1</v>
      </c>
      <c r="F238">
        <v>1</v>
      </c>
      <c r="G238">
        <v>1</v>
      </c>
      <c r="H238">
        <v>2</v>
      </c>
      <c r="I238" t="s">
        <v>586</v>
      </c>
      <c r="J238" t="s">
        <v>590</v>
      </c>
      <c r="K238" t="s">
        <v>588</v>
      </c>
      <c r="L238">
        <v>1368</v>
      </c>
      <c r="N238">
        <v>1011</v>
      </c>
      <c r="O238" t="s">
        <v>589</v>
      </c>
      <c r="P238" t="s">
        <v>589</v>
      </c>
      <c r="Q238">
        <v>1</v>
      </c>
      <c r="X238">
        <v>0.08</v>
      </c>
      <c r="Y238">
        <v>0</v>
      </c>
      <c r="Z238">
        <v>31.26</v>
      </c>
      <c r="AA238">
        <v>13.5</v>
      </c>
      <c r="AB238">
        <v>0</v>
      </c>
      <c r="AC238">
        <v>0</v>
      </c>
      <c r="AD238">
        <v>1</v>
      </c>
      <c r="AE238">
        <v>0</v>
      </c>
      <c r="AF238" t="s">
        <v>143</v>
      </c>
      <c r="AG238">
        <v>0.1</v>
      </c>
      <c r="AH238">
        <v>2</v>
      </c>
      <c r="AI238">
        <v>35821853</v>
      </c>
      <c r="AJ238">
        <v>242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>
      <c r="A239">
        <f>ROW(Source!A244)</f>
        <v>244</v>
      </c>
      <c r="B239">
        <v>35821854</v>
      </c>
      <c r="C239">
        <v>35821850</v>
      </c>
      <c r="D239">
        <v>29174591</v>
      </c>
      <c r="E239">
        <v>1</v>
      </c>
      <c r="F239">
        <v>1</v>
      </c>
      <c r="G239">
        <v>1</v>
      </c>
      <c r="H239">
        <v>2</v>
      </c>
      <c r="I239" t="s">
        <v>612</v>
      </c>
      <c r="J239" t="s">
        <v>642</v>
      </c>
      <c r="K239" t="s">
        <v>614</v>
      </c>
      <c r="L239">
        <v>1368</v>
      </c>
      <c r="N239">
        <v>1011</v>
      </c>
      <c r="O239" t="s">
        <v>589</v>
      </c>
      <c r="P239" t="s">
        <v>589</v>
      </c>
      <c r="Q239">
        <v>1</v>
      </c>
      <c r="X239">
        <v>0.26</v>
      </c>
      <c r="Y239">
        <v>0</v>
      </c>
      <c r="Z239">
        <v>0.95</v>
      </c>
      <c r="AA239">
        <v>0</v>
      </c>
      <c r="AB239">
        <v>0</v>
      </c>
      <c r="AC239">
        <v>0</v>
      </c>
      <c r="AD239">
        <v>1</v>
      </c>
      <c r="AE239">
        <v>0</v>
      </c>
      <c r="AF239" t="s">
        <v>143</v>
      </c>
      <c r="AG239">
        <v>0.32500000000000001</v>
      </c>
      <c r="AH239">
        <v>2</v>
      </c>
      <c r="AI239">
        <v>35821854</v>
      </c>
      <c r="AJ239">
        <v>243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>
      <c r="A240">
        <f>ROW(Source!A244)</f>
        <v>244</v>
      </c>
      <c r="B240">
        <v>35821855</v>
      </c>
      <c r="C240">
        <v>35821850</v>
      </c>
      <c r="D240">
        <v>29174913</v>
      </c>
      <c r="E240">
        <v>1</v>
      </c>
      <c r="F240">
        <v>1</v>
      </c>
      <c r="G240">
        <v>1</v>
      </c>
      <c r="H240">
        <v>2</v>
      </c>
      <c r="I240" t="s">
        <v>601</v>
      </c>
      <c r="J240" t="s">
        <v>602</v>
      </c>
      <c r="K240" t="s">
        <v>603</v>
      </c>
      <c r="L240">
        <v>1368</v>
      </c>
      <c r="N240">
        <v>1011</v>
      </c>
      <c r="O240" t="s">
        <v>589</v>
      </c>
      <c r="P240" t="s">
        <v>589</v>
      </c>
      <c r="Q240">
        <v>1</v>
      </c>
      <c r="X240">
        <v>0.5</v>
      </c>
      <c r="Y240">
        <v>0</v>
      </c>
      <c r="Z240">
        <v>87.17</v>
      </c>
      <c r="AA240">
        <v>11.6</v>
      </c>
      <c r="AB240">
        <v>0</v>
      </c>
      <c r="AC240">
        <v>0</v>
      </c>
      <c r="AD240">
        <v>1</v>
      </c>
      <c r="AE240">
        <v>0</v>
      </c>
      <c r="AF240" t="s">
        <v>143</v>
      </c>
      <c r="AG240">
        <v>0.625</v>
      </c>
      <c r="AH240">
        <v>2</v>
      </c>
      <c r="AI240">
        <v>35821855</v>
      </c>
      <c r="AJ240">
        <v>244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>
      <c r="A241">
        <f>ROW(Source!A244)</f>
        <v>244</v>
      </c>
      <c r="B241">
        <v>35821856</v>
      </c>
      <c r="C241">
        <v>35821850</v>
      </c>
      <c r="D241">
        <v>29107800</v>
      </c>
      <c r="E241">
        <v>1</v>
      </c>
      <c r="F241">
        <v>1</v>
      </c>
      <c r="G241">
        <v>1</v>
      </c>
      <c r="H241">
        <v>3</v>
      </c>
      <c r="I241" t="s">
        <v>616</v>
      </c>
      <c r="J241" t="s">
        <v>643</v>
      </c>
      <c r="K241" t="s">
        <v>618</v>
      </c>
      <c r="L241">
        <v>1346</v>
      </c>
      <c r="N241">
        <v>1009</v>
      </c>
      <c r="O241" t="s">
        <v>170</v>
      </c>
      <c r="P241" t="s">
        <v>170</v>
      </c>
      <c r="Q241">
        <v>1</v>
      </c>
      <c r="X241">
        <v>0.2</v>
      </c>
      <c r="Y241">
        <v>1.81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0.2</v>
      </c>
      <c r="AH241">
        <v>2</v>
      </c>
      <c r="AI241">
        <v>35821856</v>
      </c>
      <c r="AJ241">
        <v>245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>
      <c r="A242">
        <f>ROW(Source!A244)</f>
        <v>244</v>
      </c>
      <c r="B242">
        <v>35821857</v>
      </c>
      <c r="C242">
        <v>35821850</v>
      </c>
      <c r="D242">
        <v>29109411</v>
      </c>
      <c r="E242">
        <v>1</v>
      </c>
      <c r="F242">
        <v>1</v>
      </c>
      <c r="G242">
        <v>1</v>
      </c>
      <c r="H242">
        <v>3</v>
      </c>
      <c r="I242" t="s">
        <v>619</v>
      </c>
      <c r="J242" t="s">
        <v>644</v>
      </c>
      <c r="K242" t="s">
        <v>621</v>
      </c>
      <c r="L242">
        <v>1346</v>
      </c>
      <c r="N242">
        <v>1009</v>
      </c>
      <c r="O242" t="s">
        <v>170</v>
      </c>
      <c r="P242" t="s">
        <v>170</v>
      </c>
      <c r="Q242">
        <v>1</v>
      </c>
      <c r="X242">
        <v>30</v>
      </c>
      <c r="Y242">
        <v>15.95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30</v>
      </c>
      <c r="AH242">
        <v>2</v>
      </c>
      <c r="AI242">
        <v>35821857</v>
      </c>
      <c r="AJ242">
        <v>247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>
      <c r="A243">
        <f>ROW(Source!A244)</f>
        <v>244</v>
      </c>
      <c r="B243">
        <v>35821858</v>
      </c>
      <c r="C243">
        <v>35821850</v>
      </c>
      <c r="D243">
        <v>29109535</v>
      </c>
      <c r="E243">
        <v>1</v>
      </c>
      <c r="F243">
        <v>1</v>
      </c>
      <c r="G243">
        <v>1</v>
      </c>
      <c r="H243">
        <v>3</v>
      </c>
      <c r="I243" t="s">
        <v>1080</v>
      </c>
      <c r="J243" t="s">
        <v>1087</v>
      </c>
      <c r="K243" t="s">
        <v>1082</v>
      </c>
      <c r="L243">
        <v>1327</v>
      </c>
      <c r="N243">
        <v>1005</v>
      </c>
      <c r="O243" t="s">
        <v>165</v>
      </c>
      <c r="P243" t="s">
        <v>165</v>
      </c>
      <c r="Q243">
        <v>1</v>
      </c>
      <c r="X243">
        <v>105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3</v>
      </c>
      <c r="AG243">
        <v>105</v>
      </c>
      <c r="AH243">
        <v>3</v>
      </c>
      <c r="AI243">
        <v>-1</v>
      </c>
      <c r="AJ243" t="s">
        <v>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>
      <c r="A244">
        <f>ROW(Source!A244)</f>
        <v>244</v>
      </c>
      <c r="B244">
        <v>35821859</v>
      </c>
      <c r="C244">
        <v>35821850</v>
      </c>
      <c r="D244">
        <v>29109265</v>
      </c>
      <c r="E244">
        <v>1</v>
      </c>
      <c r="F244">
        <v>1</v>
      </c>
      <c r="G244">
        <v>1</v>
      </c>
      <c r="H244">
        <v>3</v>
      </c>
      <c r="I244" t="s">
        <v>453</v>
      </c>
      <c r="J244" t="s">
        <v>455</v>
      </c>
      <c r="K244" t="s">
        <v>454</v>
      </c>
      <c r="L244">
        <v>1348</v>
      </c>
      <c r="N244">
        <v>1009</v>
      </c>
      <c r="O244" t="s">
        <v>29</v>
      </c>
      <c r="P244" t="s">
        <v>29</v>
      </c>
      <c r="Q244">
        <v>1000</v>
      </c>
      <c r="X244">
        <v>8.8999999999999999E-3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 t="s">
        <v>3</v>
      </c>
      <c r="AG244">
        <v>8.8999999999999999E-3</v>
      </c>
      <c r="AH244">
        <v>3</v>
      </c>
      <c r="AI244">
        <v>-1</v>
      </c>
      <c r="AJ244" t="s">
        <v>3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>
      <c r="A245">
        <f>ROW(Source!A247)</f>
        <v>247</v>
      </c>
      <c r="B245">
        <v>36324699</v>
      </c>
      <c r="C245">
        <v>36324698</v>
      </c>
      <c r="D245">
        <v>18413230</v>
      </c>
      <c r="E245">
        <v>1</v>
      </c>
      <c r="F245">
        <v>1</v>
      </c>
      <c r="G245">
        <v>1</v>
      </c>
      <c r="H245">
        <v>1</v>
      </c>
      <c r="I245" t="s">
        <v>610</v>
      </c>
      <c r="J245" t="s">
        <v>3</v>
      </c>
      <c r="K245" t="s">
        <v>611</v>
      </c>
      <c r="L245">
        <v>1369</v>
      </c>
      <c r="N245">
        <v>1013</v>
      </c>
      <c r="O245" t="s">
        <v>583</v>
      </c>
      <c r="P245" t="s">
        <v>583</v>
      </c>
      <c r="Q245">
        <v>1</v>
      </c>
      <c r="X245">
        <v>89.53</v>
      </c>
      <c r="Y245">
        <v>0</v>
      </c>
      <c r="Z245">
        <v>0</v>
      </c>
      <c r="AA245">
        <v>0</v>
      </c>
      <c r="AB245">
        <v>299.72000000000003</v>
      </c>
      <c r="AC245">
        <v>0</v>
      </c>
      <c r="AD245">
        <v>1</v>
      </c>
      <c r="AE245">
        <v>1</v>
      </c>
      <c r="AF245" t="s">
        <v>144</v>
      </c>
      <c r="AG245">
        <v>102.95949999999999</v>
      </c>
      <c r="AH245">
        <v>2</v>
      </c>
      <c r="AI245">
        <v>36324699</v>
      </c>
      <c r="AJ245">
        <v>249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>
      <c r="A246">
        <f>ROW(Source!A247)</f>
        <v>247</v>
      </c>
      <c r="B246">
        <v>36324700</v>
      </c>
      <c r="C246">
        <v>36324698</v>
      </c>
      <c r="D246">
        <v>121548</v>
      </c>
      <c r="E246">
        <v>1</v>
      </c>
      <c r="F246">
        <v>1</v>
      </c>
      <c r="G246">
        <v>1</v>
      </c>
      <c r="H246">
        <v>1</v>
      </c>
      <c r="I246" t="s">
        <v>34</v>
      </c>
      <c r="J246" t="s">
        <v>3</v>
      </c>
      <c r="K246" t="s">
        <v>584</v>
      </c>
      <c r="L246">
        <v>608254</v>
      </c>
      <c r="N246">
        <v>1013</v>
      </c>
      <c r="O246" t="s">
        <v>585</v>
      </c>
      <c r="P246" t="s">
        <v>585</v>
      </c>
      <c r="Q246">
        <v>1</v>
      </c>
      <c r="X246">
        <v>9.69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2</v>
      </c>
      <c r="AF246" t="s">
        <v>143</v>
      </c>
      <c r="AG246">
        <v>12.112499999999999</v>
      </c>
      <c r="AH246">
        <v>2</v>
      </c>
      <c r="AI246">
        <v>36324700</v>
      </c>
      <c r="AJ246">
        <v>250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>
      <c r="A247">
        <f>ROW(Source!A247)</f>
        <v>247</v>
      </c>
      <c r="B247">
        <v>36324701</v>
      </c>
      <c r="C247">
        <v>36324698</v>
      </c>
      <c r="D247">
        <v>29172268</v>
      </c>
      <c r="E247">
        <v>1</v>
      </c>
      <c r="F247">
        <v>1</v>
      </c>
      <c r="G247">
        <v>1</v>
      </c>
      <c r="H247">
        <v>2</v>
      </c>
      <c r="I247" t="s">
        <v>622</v>
      </c>
      <c r="J247" t="s">
        <v>623</v>
      </c>
      <c r="K247" t="s">
        <v>624</v>
      </c>
      <c r="L247">
        <v>1368</v>
      </c>
      <c r="N247">
        <v>1011</v>
      </c>
      <c r="O247" t="s">
        <v>589</v>
      </c>
      <c r="P247" t="s">
        <v>589</v>
      </c>
      <c r="Q247">
        <v>1</v>
      </c>
      <c r="X247">
        <v>9.69</v>
      </c>
      <c r="Y247">
        <v>0</v>
      </c>
      <c r="Z247">
        <v>86.4</v>
      </c>
      <c r="AA247">
        <v>13.5</v>
      </c>
      <c r="AB247">
        <v>0</v>
      </c>
      <c r="AC247">
        <v>0</v>
      </c>
      <c r="AD247">
        <v>1</v>
      </c>
      <c r="AE247">
        <v>0</v>
      </c>
      <c r="AF247" t="s">
        <v>143</v>
      </c>
      <c r="AG247">
        <v>12.112499999999999</v>
      </c>
      <c r="AH247">
        <v>2</v>
      </c>
      <c r="AI247">
        <v>36324701</v>
      </c>
      <c r="AJ247">
        <v>251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>
        <f>ROW(Source!A247)</f>
        <v>247</v>
      </c>
      <c r="B248">
        <v>36324702</v>
      </c>
      <c r="C248">
        <v>36324698</v>
      </c>
      <c r="D248">
        <v>29174913</v>
      </c>
      <c r="E248">
        <v>1</v>
      </c>
      <c r="F248">
        <v>1</v>
      </c>
      <c r="G248">
        <v>1</v>
      </c>
      <c r="H248">
        <v>2</v>
      </c>
      <c r="I248" t="s">
        <v>601</v>
      </c>
      <c r="J248" t="s">
        <v>615</v>
      </c>
      <c r="K248" t="s">
        <v>603</v>
      </c>
      <c r="L248">
        <v>1368</v>
      </c>
      <c r="N248">
        <v>1011</v>
      </c>
      <c r="O248" t="s">
        <v>589</v>
      </c>
      <c r="P248" t="s">
        <v>589</v>
      </c>
      <c r="Q248">
        <v>1</v>
      </c>
      <c r="X248">
        <v>1.99</v>
      </c>
      <c r="Y248">
        <v>0</v>
      </c>
      <c r="Z248">
        <v>87.17</v>
      </c>
      <c r="AA248">
        <v>11.6</v>
      </c>
      <c r="AB248">
        <v>0</v>
      </c>
      <c r="AC248">
        <v>0</v>
      </c>
      <c r="AD248">
        <v>1</v>
      </c>
      <c r="AE248">
        <v>0</v>
      </c>
      <c r="AF248" t="s">
        <v>143</v>
      </c>
      <c r="AG248">
        <v>2.4874999999999998</v>
      </c>
      <c r="AH248">
        <v>2</v>
      </c>
      <c r="AI248">
        <v>36324702</v>
      </c>
      <c r="AJ248">
        <v>252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>
      <c r="A249">
        <f>ROW(Source!A247)</f>
        <v>247</v>
      </c>
      <c r="B249">
        <v>36324703</v>
      </c>
      <c r="C249">
        <v>36324698</v>
      </c>
      <c r="D249">
        <v>29112547</v>
      </c>
      <c r="E249">
        <v>1</v>
      </c>
      <c r="F249">
        <v>1</v>
      </c>
      <c r="G249">
        <v>1</v>
      </c>
      <c r="H249">
        <v>3</v>
      </c>
      <c r="I249" t="s">
        <v>625</v>
      </c>
      <c r="J249" t="s">
        <v>626</v>
      </c>
      <c r="K249" t="s">
        <v>627</v>
      </c>
      <c r="L249">
        <v>1346</v>
      </c>
      <c r="N249">
        <v>1009</v>
      </c>
      <c r="O249" t="s">
        <v>170</v>
      </c>
      <c r="P249" t="s">
        <v>170</v>
      </c>
      <c r="Q249">
        <v>1</v>
      </c>
      <c r="X249">
        <v>37.5</v>
      </c>
      <c r="Y249">
        <v>10.26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37.5</v>
      </c>
      <c r="AH249">
        <v>2</v>
      </c>
      <c r="AI249">
        <v>36324703</v>
      </c>
      <c r="AJ249">
        <v>254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>
      <c r="A250">
        <f>ROW(Source!A247)</f>
        <v>247</v>
      </c>
      <c r="B250">
        <v>36324704</v>
      </c>
      <c r="C250">
        <v>36324698</v>
      </c>
      <c r="D250">
        <v>29114332</v>
      </c>
      <c r="E250">
        <v>1</v>
      </c>
      <c r="F250">
        <v>1</v>
      </c>
      <c r="G250">
        <v>1</v>
      </c>
      <c r="H250">
        <v>3</v>
      </c>
      <c r="I250" t="s">
        <v>628</v>
      </c>
      <c r="J250" t="s">
        <v>629</v>
      </c>
      <c r="K250" t="s">
        <v>630</v>
      </c>
      <c r="L250">
        <v>1348</v>
      </c>
      <c r="N250">
        <v>1009</v>
      </c>
      <c r="O250" t="s">
        <v>29</v>
      </c>
      <c r="P250" t="s">
        <v>29</v>
      </c>
      <c r="Q250">
        <v>1000</v>
      </c>
      <c r="X250">
        <v>4.13E-3</v>
      </c>
      <c r="Y250">
        <v>11978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4.13E-3</v>
      </c>
      <c r="AH250">
        <v>2</v>
      </c>
      <c r="AI250">
        <v>36324704</v>
      </c>
      <c r="AJ250">
        <v>255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>
      <c r="A251">
        <f>ROW(Source!A247)</f>
        <v>247</v>
      </c>
      <c r="B251">
        <v>36324705</v>
      </c>
      <c r="C251">
        <v>36324698</v>
      </c>
      <c r="D251">
        <v>29107989</v>
      </c>
      <c r="E251">
        <v>1</v>
      </c>
      <c r="F251">
        <v>1</v>
      </c>
      <c r="G251">
        <v>1</v>
      </c>
      <c r="H251">
        <v>3</v>
      </c>
      <c r="I251" t="s">
        <v>631</v>
      </c>
      <c r="J251" t="s">
        <v>632</v>
      </c>
      <c r="K251" t="s">
        <v>633</v>
      </c>
      <c r="L251">
        <v>1296</v>
      </c>
      <c r="N251">
        <v>1002</v>
      </c>
      <c r="O251" t="s">
        <v>634</v>
      </c>
      <c r="P251" t="s">
        <v>634</v>
      </c>
      <c r="Q251">
        <v>1</v>
      </c>
      <c r="X251">
        <v>32.4</v>
      </c>
      <c r="Y251">
        <v>47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32.4</v>
      </c>
      <c r="AH251">
        <v>2</v>
      </c>
      <c r="AI251">
        <v>36324705</v>
      </c>
      <c r="AJ251">
        <v>256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>
      <c r="A252">
        <f>ROW(Source!A247)</f>
        <v>247</v>
      </c>
      <c r="B252">
        <v>36324706</v>
      </c>
      <c r="C252">
        <v>36324698</v>
      </c>
      <c r="D252">
        <v>29114830</v>
      </c>
      <c r="E252">
        <v>1</v>
      </c>
      <c r="F252">
        <v>1</v>
      </c>
      <c r="G252">
        <v>1</v>
      </c>
      <c r="H252">
        <v>3</v>
      </c>
      <c r="I252" t="s">
        <v>1084</v>
      </c>
      <c r="J252" t="s">
        <v>1085</v>
      </c>
      <c r="K252" t="s">
        <v>1086</v>
      </c>
      <c r="L252">
        <v>1035</v>
      </c>
      <c r="N252">
        <v>1013</v>
      </c>
      <c r="O252" t="s">
        <v>178</v>
      </c>
      <c r="P252" t="s">
        <v>178</v>
      </c>
      <c r="Q252">
        <v>1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</v>
      </c>
      <c r="AD252">
        <v>0</v>
      </c>
      <c r="AE252">
        <v>0</v>
      </c>
      <c r="AF252" t="s">
        <v>3</v>
      </c>
      <c r="AG252">
        <v>0</v>
      </c>
      <c r="AH252">
        <v>3</v>
      </c>
      <c r="AI252">
        <v>-1</v>
      </c>
      <c r="AJ252" t="s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>
      <c r="A253">
        <f>ROW(Source!A247)</f>
        <v>247</v>
      </c>
      <c r="B253">
        <v>36324707</v>
      </c>
      <c r="C253">
        <v>36324698</v>
      </c>
      <c r="D253">
        <v>29115642</v>
      </c>
      <c r="E253">
        <v>1</v>
      </c>
      <c r="F253">
        <v>1</v>
      </c>
      <c r="G253">
        <v>1</v>
      </c>
      <c r="H253">
        <v>3</v>
      </c>
      <c r="I253" t="s">
        <v>635</v>
      </c>
      <c r="J253" t="s">
        <v>636</v>
      </c>
      <c r="K253" t="s">
        <v>637</v>
      </c>
      <c r="L253">
        <v>1339</v>
      </c>
      <c r="N253">
        <v>1007</v>
      </c>
      <c r="O253" t="s">
        <v>638</v>
      </c>
      <c r="P253" t="s">
        <v>638</v>
      </c>
      <c r="Q253">
        <v>1</v>
      </c>
      <c r="X253">
        <v>0.08</v>
      </c>
      <c r="Y253">
        <v>1100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0.08</v>
      </c>
      <c r="AH253">
        <v>2</v>
      </c>
      <c r="AI253">
        <v>36324707</v>
      </c>
      <c r="AJ253">
        <v>257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>
        <f>ROW(Source!A247)</f>
        <v>247</v>
      </c>
      <c r="B254">
        <v>36324708</v>
      </c>
      <c r="C254">
        <v>36324698</v>
      </c>
      <c r="D254">
        <v>29130561</v>
      </c>
      <c r="E254">
        <v>1</v>
      </c>
      <c r="F254">
        <v>1</v>
      </c>
      <c r="G254">
        <v>1</v>
      </c>
      <c r="H254">
        <v>3</v>
      </c>
      <c r="I254" t="s">
        <v>185</v>
      </c>
      <c r="J254" t="s">
        <v>187</v>
      </c>
      <c r="K254" t="s">
        <v>186</v>
      </c>
      <c r="L254">
        <v>1327</v>
      </c>
      <c r="N254">
        <v>1005</v>
      </c>
      <c r="O254" t="s">
        <v>165</v>
      </c>
      <c r="P254" t="s">
        <v>165</v>
      </c>
      <c r="Q254">
        <v>1</v>
      </c>
      <c r="X254">
        <v>100</v>
      </c>
      <c r="Y254">
        <v>207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100</v>
      </c>
      <c r="AH254">
        <v>2</v>
      </c>
      <c r="AI254">
        <v>36324708</v>
      </c>
      <c r="AJ254">
        <v>258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>
      <c r="A255">
        <f>ROW(Source!A247)</f>
        <v>247</v>
      </c>
      <c r="B255">
        <v>36324709</v>
      </c>
      <c r="C255">
        <v>36324698</v>
      </c>
      <c r="D255">
        <v>29145217</v>
      </c>
      <c r="E255">
        <v>1</v>
      </c>
      <c r="F255">
        <v>1</v>
      </c>
      <c r="G255">
        <v>1</v>
      </c>
      <c r="H255">
        <v>3</v>
      </c>
      <c r="I255" t="s">
        <v>639</v>
      </c>
      <c r="J255" t="s">
        <v>640</v>
      </c>
      <c r="K255" t="s">
        <v>641</v>
      </c>
      <c r="L255">
        <v>1339</v>
      </c>
      <c r="N255">
        <v>1007</v>
      </c>
      <c r="O255" t="s">
        <v>638</v>
      </c>
      <c r="P255" t="s">
        <v>638</v>
      </c>
      <c r="Q255">
        <v>1</v>
      </c>
      <c r="X255">
        <v>0.105</v>
      </c>
      <c r="Y255">
        <v>458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0.105</v>
      </c>
      <c r="AH255">
        <v>2</v>
      </c>
      <c r="AI255">
        <v>36324709</v>
      </c>
      <c r="AJ255">
        <v>260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>
      <c r="A256">
        <f>ROW(Source!A251)</f>
        <v>251</v>
      </c>
      <c r="B256">
        <v>36171702</v>
      </c>
      <c r="C256">
        <v>35810054</v>
      </c>
      <c r="D256">
        <v>18407150</v>
      </c>
      <c r="E256">
        <v>1</v>
      </c>
      <c r="F256">
        <v>1</v>
      </c>
      <c r="G256">
        <v>1</v>
      </c>
      <c r="H256">
        <v>1</v>
      </c>
      <c r="I256" t="s">
        <v>599</v>
      </c>
      <c r="J256" t="s">
        <v>3</v>
      </c>
      <c r="K256" t="s">
        <v>600</v>
      </c>
      <c r="L256">
        <v>1369</v>
      </c>
      <c r="N256">
        <v>1013</v>
      </c>
      <c r="O256" t="s">
        <v>583</v>
      </c>
      <c r="P256" t="s">
        <v>583</v>
      </c>
      <c r="Q256">
        <v>1</v>
      </c>
      <c r="X256">
        <v>35.74</v>
      </c>
      <c r="Y256">
        <v>0</v>
      </c>
      <c r="Z256">
        <v>0</v>
      </c>
      <c r="AA256">
        <v>0</v>
      </c>
      <c r="AB256">
        <v>272.45</v>
      </c>
      <c r="AC256">
        <v>0</v>
      </c>
      <c r="AD256">
        <v>1</v>
      </c>
      <c r="AE256">
        <v>1</v>
      </c>
      <c r="AF256" t="s">
        <v>144</v>
      </c>
      <c r="AG256">
        <v>41.100999999999999</v>
      </c>
      <c r="AH256">
        <v>2</v>
      </c>
      <c r="AI256">
        <v>36171702</v>
      </c>
      <c r="AJ256">
        <v>261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>
      <c r="A257">
        <f>ROW(Source!A251)</f>
        <v>251</v>
      </c>
      <c r="B257">
        <v>36171703</v>
      </c>
      <c r="C257">
        <v>35810054</v>
      </c>
      <c r="D257">
        <v>121548</v>
      </c>
      <c r="E257">
        <v>1</v>
      </c>
      <c r="F257">
        <v>1</v>
      </c>
      <c r="G257">
        <v>1</v>
      </c>
      <c r="H257">
        <v>1</v>
      </c>
      <c r="I257" t="s">
        <v>34</v>
      </c>
      <c r="J257" t="s">
        <v>3</v>
      </c>
      <c r="K257" t="s">
        <v>584</v>
      </c>
      <c r="L257">
        <v>608254</v>
      </c>
      <c r="N257">
        <v>1013</v>
      </c>
      <c r="O257" t="s">
        <v>585</v>
      </c>
      <c r="P257" t="s">
        <v>585</v>
      </c>
      <c r="Q257">
        <v>1</v>
      </c>
      <c r="X257">
        <v>0.18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2</v>
      </c>
      <c r="AF257" t="s">
        <v>143</v>
      </c>
      <c r="AG257">
        <v>0.22499999999999998</v>
      </c>
      <c r="AH257">
        <v>2</v>
      </c>
      <c r="AI257">
        <v>36171703</v>
      </c>
      <c r="AJ257">
        <v>262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>
      <c r="A258">
        <f>ROW(Source!A251)</f>
        <v>251</v>
      </c>
      <c r="B258">
        <v>36171704</v>
      </c>
      <c r="C258">
        <v>35810054</v>
      </c>
      <c r="D258">
        <v>29172556</v>
      </c>
      <c r="E258">
        <v>1</v>
      </c>
      <c r="F258">
        <v>1</v>
      </c>
      <c r="G258">
        <v>1</v>
      </c>
      <c r="H258">
        <v>2</v>
      </c>
      <c r="I258" t="s">
        <v>586</v>
      </c>
      <c r="J258" t="s">
        <v>590</v>
      </c>
      <c r="K258" t="s">
        <v>588</v>
      </c>
      <c r="L258">
        <v>1368</v>
      </c>
      <c r="N258">
        <v>1011</v>
      </c>
      <c r="O258" t="s">
        <v>589</v>
      </c>
      <c r="P258" t="s">
        <v>589</v>
      </c>
      <c r="Q258">
        <v>1</v>
      </c>
      <c r="X258">
        <v>0.18</v>
      </c>
      <c r="Y258">
        <v>0</v>
      </c>
      <c r="Z258">
        <v>31.26</v>
      </c>
      <c r="AA258">
        <v>13.5</v>
      </c>
      <c r="AB258">
        <v>0</v>
      </c>
      <c r="AC258">
        <v>0</v>
      </c>
      <c r="AD258">
        <v>1</v>
      </c>
      <c r="AE258">
        <v>0</v>
      </c>
      <c r="AF258" t="s">
        <v>143</v>
      </c>
      <c r="AG258">
        <v>0.22499999999999998</v>
      </c>
      <c r="AH258">
        <v>2</v>
      </c>
      <c r="AI258">
        <v>36171704</v>
      </c>
      <c r="AJ258">
        <v>263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>
      <c r="A259">
        <f>ROW(Source!A251)</f>
        <v>251</v>
      </c>
      <c r="B259">
        <v>36171705</v>
      </c>
      <c r="C259">
        <v>35810054</v>
      </c>
      <c r="D259">
        <v>29174591</v>
      </c>
      <c r="E259">
        <v>1</v>
      </c>
      <c r="F259">
        <v>1</v>
      </c>
      <c r="G259">
        <v>1</v>
      </c>
      <c r="H259">
        <v>2</v>
      </c>
      <c r="I259" t="s">
        <v>612</v>
      </c>
      <c r="J259" t="s">
        <v>642</v>
      </c>
      <c r="K259" t="s">
        <v>614</v>
      </c>
      <c r="L259">
        <v>1368</v>
      </c>
      <c r="N259">
        <v>1011</v>
      </c>
      <c r="O259" t="s">
        <v>589</v>
      </c>
      <c r="P259" t="s">
        <v>589</v>
      </c>
      <c r="Q259">
        <v>1</v>
      </c>
      <c r="X259">
        <v>0.32</v>
      </c>
      <c r="Y259">
        <v>0</v>
      </c>
      <c r="Z259">
        <v>0.95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143</v>
      </c>
      <c r="AG259">
        <v>0.4</v>
      </c>
      <c r="AH259">
        <v>2</v>
      </c>
      <c r="AI259">
        <v>36171705</v>
      </c>
      <c r="AJ259">
        <v>264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>
      <c r="A260">
        <f>ROW(Source!A251)</f>
        <v>251</v>
      </c>
      <c r="B260">
        <v>36171706</v>
      </c>
      <c r="C260">
        <v>35810054</v>
      </c>
      <c r="D260">
        <v>29174913</v>
      </c>
      <c r="E260">
        <v>1</v>
      </c>
      <c r="F260">
        <v>1</v>
      </c>
      <c r="G260">
        <v>1</v>
      </c>
      <c r="H260">
        <v>2</v>
      </c>
      <c r="I260" t="s">
        <v>601</v>
      </c>
      <c r="J260" t="s">
        <v>602</v>
      </c>
      <c r="K260" t="s">
        <v>603</v>
      </c>
      <c r="L260">
        <v>1368</v>
      </c>
      <c r="N260">
        <v>1011</v>
      </c>
      <c r="O260" t="s">
        <v>589</v>
      </c>
      <c r="P260" t="s">
        <v>589</v>
      </c>
      <c r="Q260">
        <v>1</v>
      </c>
      <c r="X260">
        <v>0.26</v>
      </c>
      <c r="Y260">
        <v>0</v>
      </c>
      <c r="Z260">
        <v>87.17</v>
      </c>
      <c r="AA260">
        <v>11.6</v>
      </c>
      <c r="AB260">
        <v>0</v>
      </c>
      <c r="AC260">
        <v>0</v>
      </c>
      <c r="AD260">
        <v>1</v>
      </c>
      <c r="AE260">
        <v>0</v>
      </c>
      <c r="AF260" t="s">
        <v>143</v>
      </c>
      <c r="AG260">
        <v>0.32500000000000001</v>
      </c>
      <c r="AH260">
        <v>2</v>
      </c>
      <c r="AI260">
        <v>36171706</v>
      </c>
      <c r="AJ260">
        <v>265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>
      <c r="A261">
        <f>ROW(Source!A251)</f>
        <v>251</v>
      </c>
      <c r="B261">
        <v>36171707</v>
      </c>
      <c r="C261">
        <v>35810054</v>
      </c>
      <c r="D261">
        <v>29109162</v>
      </c>
      <c r="E261">
        <v>1</v>
      </c>
      <c r="F261">
        <v>1</v>
      </c>
      <c r="G261">
        <v>1</v>
      </c>
      <c r="H261">
        <v>3</v>
      </c>
      <c r="I261" t="s">
        <v>645</v>
      </c>
      <c r="J261" t="s">
        <v>646</v>
      </c>
      <c r="K261" t="s">
        <v>647</v>
      </c>
      <c r="L261">
        <v>1327</v>
      </c>
      <c r="N261">
        <v>1005</v>
      </c>
      <c r="O261" t="s">
        <v>165</v>
      </c>
      <c r="P261" t="s">
        <v>165</v>
      </c>
      <c r="Q261">
        <v>1</v>
      </c>
      <c r="X261">
        <v>21</v>
      </c>
      <c r="Y261">
        <v>5.71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0</v>
      </c>
      <c r="AF261" t="s">
        <v>3</v>
      </c>
      <c r="AG261">
        <v>21</v>
      </c>
      <c r="AH261">
        <v>2</v>
      </c>
      <c r="AI261">
        <v>36171707</v>
      </c>
      <c r="AJ261">
        <v>266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>
      <c r="A262">
        <f>ROW(Source!A251)</f>
        <v>251</v>
      </c>
      <c r="B262">
        <v>36171708</v>
      </c>
      <c r="C262">
        <v>35810054</v>
      </c>
      <c r="D262">
        <v>29131086</v>
      </c>
      <c r="E262">
        <v>1</v>
      </c>
      <c r="F262">
        <v>1</v>
      </c>
      <c r="G262">
        <v>1</v>
      </c>
      <c r="H262">
        <v>3</v>
      </c>
      <c r="I262" t="s">
        <v>648</v>
      </c>
      <c r="J262" t="s">
        <v>649</v>
      </c>
      <c r="K262" t="s">
        <v>650</v>
      </c>
      <c r="L262">
        <v>1339</v>
      </c>
      <c r="N262">
        <v>1007</v>
      </c>
      <c r="O262" t="s">
        <v>638</v>
      </c>
      <c r="P262" t="s">
        <v>638</v>
      </c>
      <c r="Q262">
        <v>1</v>
      </c>
      <c r="X262">
        <v>0.82</v>
      </c>
      <c r="Y262">
        <v>1970.01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0.82</v>
      </c>
      <c r="AH262">
        <v>2</v>
      </c>
      <c r="AI262">
        <v>36171708</v>
      </c>
      <c r="AJ262">
        <v>267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>
        <f>ROW(Source!A252)</f>
        <v>252</v>
      </c>
      <c r="B263">
        <v>35810090</v>
      </c>
      <c r="C263">
        <v>35810081</v>
      </c>
      <c r="D263">
        <v>18407150</v>
      </c>
      <c r="E263">
        <v>1</v>
      </c>
      <c r="F263">
        <v>1</v>
      </c>
      <c r="G263">
        <v>1</v>
      </c>
      <c r="H263">
        <v>1</v>
      </c>
      <c r="I263" t="s">
        <v>599</v>
      </c>
      <c r="J263" t="s">
        <v>3</v>
      </c>
      <c r="K263" t="s">
        <v>600</v>
      </c>
      <c r="L263">
        <v>1369</v>
      </c>
      <c r="N263">
        <v>1013</v>
      </c>
      <c r="O263" t="s">
        <v>583</v>
      </c>
      <c r="P263" t="s">
        <v>583</v>
      </c>
      <c r="Q263">
        <v>1</v>
      </c>
      <c r="X263">
        <v>60.72</v>
      </c>
      <c r="Y263">
        <v>0</v>
      </c>
      <c r="Z263">
        <v>0</v>
      </c>
      <c r="AA263">
        <v>0</v>
      </c>
      <c r="AB263">
        <v>272.45</v>
      </c>
      <c r="AC263">
        <v>0</v>
      </c>
      <c r="AD263">
        <v>1</v>
      </c>
      <c r="AE263">
        <v>1</v>
      </c>
      <c r="AF263" t="s">
        <v>144</v>
      </c>
      <c r="AG263">
        <v>69.827999999999989</v>
      </c>
      <c r="AH263">
        <v>2</v>
      </c>
      <c r="AI263">
        <v>35810082</v>
      </c>
      <c r="AJ263">
        <v>268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>
        <f>ROW(Source!A252)</f>
        <v>252</v>
      </c>
      <c r="B264">
        <v>35810091</v>
      </c>
      <c r="C264">
        <v>35810081</v>
      </c>
      <c r="D264">
        <v>121548</v>
      </c>
      <c r="E264">
        <v>1</v>
      </c>
      <c r="F264">
        <v>1</v>
      </c>
      <c r="G264">
        <v>1</v>
      </c>
      <c r="H264">
        <v>1</v>
      </c>
      <c r="I264" t="s">
        <v>34</v>
      </c>
      <c r="J264" t="s">
        <v>3</v>
      </c>
      <c r="K264" t="s">
        <v>584</v>
      </c>
      <c r="L264">
        <v>608254</v>
      </c>
      <c r="N264">
        <v>1013</v>
      </c>
      <c r="O264" t="s">
        <v>585</v>
      </c>
      <c r="P264" t="s">
        <v>585</v>
      </c>
      <c r="Q264">
        <v>1</v>
      </c>
      <c r="X264">
        <v>0.57999999999999996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2</v>
      </c>
      <c r="AF264" t="s">
        <v>143</v>
      </c>
      <c r="AG264">
        <v>0.72499999999999998</v>
      </c>
      <c r="AH264">
        <v>2</v>
      </c>
      <c r="AI264">
        <v>35810083</v>
      </c>
      <c r="AJ264">
        <v>269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>
      <c r="A265">
        <f>ROW(Source!A252)</f>
        <v>252</v>
      </c>
      <c r="B265">
        <v>35810092</v>
      </c>
      <c r="C265">
        <v>35810081</v>
      </c>
      <c r="D265">
        <v>29172556</v>
      </c>
      <c r="E265">
        <v>1</v>
      </c>
      <c r="F265">
        <v>1</v>
      </c>
      <c r="G265">
        <v>1</v>
      </c>
      <c r="H265">
        <v>2</v>
      </c>
      <c r="I265" t="s">
        <v>586</v>
      </c>
      <c r="J265" t="s">
        <v>590</v>
      </c>
      <c r="K265" t="s">
        <v>588</v>
      </c>
      <c r="L265">
        <v>1368</v>
      </c>
      <c r="N265">
        <v>1011</v>
      </c>
      <c r="O265" t="s">
        <v>589</v>
      </c>
      <c r="P265" t="s">
        <v>589</v>
      </c>
      <c r="Q265">
        <v>1</v>
      </c>
      <c r="X265">
        <v>0.57999999999999996</v>
      </c>
      <c r="Y265">
        <v>0</v>
      </c>
      <c r="Z265">
        <v>31.26</v>
      </c>
      <c r="AA265">
        <v>13.5</v>
      </c>
      <c r="AB265">
        <v>0</v>
      </c>
      <c r="AC265">
        <v>0</v>
      </c>
      <c r="AD265">
        <v>1</v>
      </c>
      <c r="AE265">
        <v>0</v>
      </c>
      <c r="AF265" t="s">
        <v>143</v>
      </c>
      <c r="AG265">
        <v>0.72499999999999998</v>
      </c>
      <c r="AH265">
        <v>2</v>
      </c>
      <c r="AI265">
        <v>35810084</v>
      </c>
      <c r="AJ265">
        <v>270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>
      <c r="A266">
        <f>ROW(Source!A252)</f>
        <v>252</v>
      </c>
      <c r="B266">
        <v>35810093</v>
      </c>
      <c r="C266">
        <v>35810081</v>
      </c>
      <c r="D266">
        <v>29174591</v>
      </c>
      <c r="E266">
        <v>1</v>
      </c>
      <c r="F266">
        <v>1</v>
      </c>
      <c r="G266">
        <v>1</v>
      </c>
      <c r="H266">
        <v>2</v>
      </c>
      <c r="I266" t="s">
        <v>612</v>
      </c>
      <c r="J266" t="s">
        <v>642</v>
      </c>
      <c r="K266" t="s">
        <v>614</v>
      </c>
      <c r="L266">
        <v>1368</v>
      </c>
      <c r="N266">
        <v>1011</v>
      </c>
      <c r="O266" t="s">
        <v>589</v>
      </c>
      <c r="P266" t="s">
        <v>589</v>
      </c>
      <c r="Q266">
        <v>1</v>
      </c>
      <c r="X266">
        <v>0.82</v>
      </c>
      <c r="Y266">
        <v>0</v>
      </c>
      <c r="Z266">
        <v>0.95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143</v>
      </c>
      <c r="AG266">
        <v>1.0249999999999999</v>
      </c>
      <c r="AH266">
        <v>2</v>
      </c>
      <c r="AI266">
        <v>35810085</v>
      </c>
      <c r="AJ266">
        <v>271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>
      <c r="A267">
        <f>ROW(Source!A252)</f>
        <v>252</v>
      </c>
      <c r="B267">
        <v>35810094</v>
      </c>
      <c r="C267">
        <v>35810081</v>
      </c>
      <c r="D267">
        <v>29174661</v>
      </c>
      <c r="E267">
        <v>1</v>
      </c>
      <c r="F267">
        <v>1</v>
      </c>
      <c r="G267">
        <v>1</v>
      </c>
      <c r="H267">
        <v>2</v>
      </c>
      <c r="I267" t="s">
        <v>651</v>
      </c>
      <c r="J267" t="s">
        <v>652</v>
      </c>
      <c r="K267" t="s">
        <v>653</v>
      </c>
      <c r="L267">
        <v>1368</v>
      </c>
      <c r="N267">
        <v>1011</v>
      </c>
      <c r="O267" t="s">
        <v>589</v>
      </c>
      <c r="P267" t="s">
        <v>589</v>
      </c>
      <c r="Q267">
        <v>1</v>
      </c>
      <c r="X267">
        <v>2.7</v>
      </c>
      <c r="Y267">
        <v>0</v>
      </c>
      <c r="Z267">
        <v>2.09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143</v>
      </c>
      <c r="AG267">
        <v>3.375</v>
      </c>
      <c r="AH267">
        <v>2</v>
      </c>
      <c r="AI267">
        <v>35810086</v>
      </c>
      <c r="AJ267">
        <v>272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>
        <f>ROW(Source!A252)</f>
        <v>252</v>
      </c>
      <c r="B268">
        <v>35810095</v>
      </c>
      <c r="C268">
        <v>35810081</v>
      </c>
      <c r="D268">
        <v>29174913</v>
      </c>
      <c r="E268">
        <v>1</v>
      </c>
      <c r="F268">
        <v>1</v>
      </c>
      <c r="G268">
        <v>1</v>
      </c>
      <c r="H268">
        <v>2</v>
      </c>
      <c r="I268" t="s">
        <v>601</v>
      </c>
      <c r="J268" t="s">
        <v>602</v>
      </c>
      <c r="K268" t="s">
        <v>603</v>
      </c>
      <c r="L268">
        <v>1368</v>
      </c>
      <c r="N268">
        <v>1011</v>
      </c>
      <c r="O268" t="s">
        <v>589</v>
      </c>
      <c r="P268" t="s">
        <v>589</v>
      </c>
      <c r="Q268">
        <v>1</v>
      </c>
      <c r="X268">
        <v>0.84</v>
      </c>
      <c r="Y268">
        <v>0</v>
      </c>
      <c r="Z268">
        <v>87.17</v>
      </c>
      <c r="AA268">
        <v>11.6</v>
      </c>
      <c r="AB268">
        <v>0</v>
      </c>
      <c r="AC268">
        <v>0</v>
      </c>
      <c r="AD268">
        <v>1</v>
      </c>
      <c r="AE268">
        <v>0</v>
      </c>
      <c r="AF268" t="s">
        <v>143</v>
      </c>
      <c r="AG268">
        <v>1.05</v>
      </c>
      <c r="AH268">
        <v>2</v>
      </c>
      <c r="AI268">
        <v>35810087</v>
      </c>
      <c r="AJ268">
        <v>273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>
      <c r="A269">
        <f>ROW(Source!A252)</f>
        <v>252</v>
      </c>
      <c r="B269">
        <v>35810096</v>
      </c>
      <c r="C269">
        <v>35810081</v>
      </c>
      <c r="D269">
        <v>29114332</v>
      </c>
      <c r="E269">
        <v>1</v>
      </c>
      <c r="F269">
        <v>1</v>
      </c>
      <c r="G269">
        <v>1</v>
      </c>
      <c r="H269">
        <v>3</v>
      </c>
      <c r="I269" t="s">
        <v>628</v>
      </c>
      <c r="J269" t="s">
        <v>654</v>
      </c>
      <c r="K269" t="s">
        <v>630</v>
      </c>
      <c r="L269">
        <v>1348</v>
      </c>
      <c r="N269">
        <v>1009</v>
      </c>
      <c r="O269" t="s">
        <v>29</v>
      </c>
      <c r="P269" t="s">
        <v>29</v>
      </c>
      <c r="Q269">
        <v>1000</v>
      </c>
      <c r="X269">
        <v>1.23E-2</v>
      </c>
      <c r="Y269">
        <v>11978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1.23E-2</v>
      </c>
      <c r="AH269">
        <v>2</v>
      </c>
      <c r="AI269">
        <v>35810088</v>
      </c>
      <c r="AJ269">
        <v>274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>
        <f>ROW(Source!A252)</f>
        <v>252</v>
      </c>
      <c r="B270">
        <v>35810097</v>
      </c>
      <c r="C270">
        <v>35810081</v>
      </c>
      <c r="D270">
        <v>29130788</v>
      </c>
      <c r="E270">
        <v>1</v>
      </c>
      <c r="F270">
        <v>1</v>
      </c>
      <c r="G270">
        <v>1</v>
      </c>
      <c r="H270">
        <v>3</v>
      </c>
      <c r="I270" t="s">
        <v>655</v>
      </c>
      <c r="J270" t="s">
        <v>656</v>
      </c>
      <c r="K270" t="s">
        <v>657</v>
      </c>
      <c r="L270">
        <v>1339</v>
      </c>
      <c r="N270">
        <v>1007</v>
      </c>
      <c r="O270" t="s">
        <v>638</v>
      </c>
      <c r="P270" t="s">
        <v>638</v>
      </c>
      <c r="Q270">
        <v>1</v>
      </c>
      <c r="X270">
        <v>2.88</v>
      </c>
      <c r="Y270">
        <v>2156.0100000000002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2.88</v>
      </c>
      <c r="AH270">
        <v>2</v>
      </c>
      <c r="AI270">
        <v>35810089</v>
      </c>
      <c r="AJ270">
        <v>275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>
      <c r="A271">
        <f>ROW(Source!A253)</f>
        <v>253</v>
      </c>
      <c r="B271">
        <v>35810106</v>
      </c>
      <c r="C271">
        <v>35810098</v>
      </c>
      <c r="D271">
        <v>18408291</v>
      </c>
      <c r="E271">
        <v>1</v>
      </c>
      <c r="F271">
        <v>1</v>
      </c>
      <c r="G271">
        <v>1</v>
      </c>
      <c r="H271">
        <v>1</v>
      </c>
      <c r="I271" t="s">
        <v>658</v>
      </c>
      <c r="J271" t="s">
        <v>3</v>
      </c>
      <c r="K271" t="s">
        <v>659</v>
      </c>
      <c r="L271">
        <v>1369</v>
      </c>
      <c r="N271">
        <v>1013</v>
      </c>
      <c r="O271" t="s">
        <v>583</v>
      </c>
      <c r="P271" t="s">
        <v>583</v>
      </c>
      <c r="Q271">
        <v>1</v>
      </c>
      <c r="X271">
        <v>31.26</v>
      </c>
      <c r="Y271">
        <v>0</v>
      </c>
      <c r="Z271">
        <v>0</v>
      </c>
      <c r="AA271">
        <v>0</v>
      </c>
      <c r="AB271">
        <v>8.17</v>
      </c>
      <c r="AC271">
        <v>0</v>
      </c>
      <c r="AD271">
        <v>1</v>
      </c>
      <c r="AE271">
        <v>1</v>
      </c>
      <c r="AF271" t="s">
        <v>144</v>
      </c>
      <c r="AG271">
        <v>35.948999999999998</v>
      </c>
      <c r="AH271">
        <v>2</v>
      </c>
      <c r="AI271">
        <v>35810099</v>
      </c>
      <c r="AJ271">
        <v>276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>
      <c r="A272">
        <f>ROW(Source!A253)</f>
        <v>253</v>
      </c>
      <c r="B272">
        <v>35810107</v>
      </c>
      <c r="C272">
        <v>35810098</v>
      </c>
      <c r="D272">
        <v>121548</v>
      </c>
      <c r="E272">
        <v>1</v>
      </c>
      <c r="F272">
        <v>1</v>
      </c>
      <c r="G272">
        <v>1</v>
      </c>
      <c r="H272">
        <v>1</v>
      </c>
      <c r="I272" t="s">
        <v>34</v>
      </c>
      <c r="J272" t="s">
        <v>3</v>
      </c>
      <c r="K272" t="s">
        <v>584</v>
      </c>
      <c r="L272">
        <v>608254</v>
      </c>
      <c r="N272">
        <v>1013</v>
      </c>
      <c r="O272" t="s">
        <v>585</v>
      </c>
      <c r="P272" t="s">
        <v>585</v>
      </c>
      <c r="Q272">
        <v>1</v>
      </c>
      <c r="X272">
        <v>6.7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2</v>
      </c>
      <c r="AF272" t="s">
        <v>143</v>
      </c>
      <c r="AG272">
        <v>8.375</v>
      </c>
      <c r="AH272">
        <v>2</v>
      </c>
      <c r="AI272">
        <v>35810100</v>
      </c>
      <c r="AJ272">
        <v>277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>
      <c r="A273">
        <f>ROW(Source!A253)</f>
        <v>253</v>
      </c>
      <c r="B273">
        <v>35810108</v>
      </c>
      <c r="C273">
        <v>35810098</v>
      </c>
      <c r="D273">
        <v>29172710</v>
      </c>
      <c r="E273">
        <v>1</v>
      </c>
      <c r="F273">
        <v>1</v>
      </c>
      <c r="G273">
        <v>1</v>
      </c>
      <c r="H273">
        <v>2</v>
      </c>
      <c r="I273" t="s">
        <v>593</v>
      </c>
      <c r="J273" t="s">
        <v>594</v>
      </c>
      <c r="K273" t="s">
        <v>595</v>
      </c>
      <c r="L273">
        <v>1368</v>
      </c>
      <c r="N273">
        <v>1011</v>
      </c>
      <c r="O273" t="s">
        <v>589</v>
      </c>
      <c r="P273" t="s">
        <v>589</v>
      </c>
      <c r="Q273">
        <v>1</v>
      </c>
      <c r="X273">
        <v>6.7</v>
      </c>
      <c r="Y273">
        <v>0</v>
      </c>
      <c r="Z273">
        <v>46.56</v>
      </c>
      <c r="AA273">
        <v>10.06</v>
      </c>
      <c r="AB273">
        <v>0</v>
      </c>
      <c r="AC273">
        <v>0</v>
      </c>
      <c r="AD273">
        <v>1</v>
      </c>
      <c r="AE273">
        <v>0</v>
      </c>
      <c r="AF273" t="s">
        <v>143</v>
      </c>
      <c r="AG273">
        <v>8.375</v>
      </c>
      <c r="AH273">
        <v>2</v>
      </c>
      <c r="AI273">
        <v>35810101</v>
      </c>
      <c r="AJ273">
        <v>278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>
        <f>ROW(Source!A253)</f>
        <v>253</v>
      </c>
      <c r="B274">
        <v>35810109</v>
      </c>
      <c r="C274">
        <v>35810098</v>
      </c>
      <c r="D274">
        <v>29173472</v>
      </c>
      <c r="E274">
        <v>1</v>
      </c>
      <c r="F274">
        <v>1</v>
      </c>
      <c r="G274">
        <v>1</v>
      </c>
      <c r="H274">
        <v>2</v>
      </c>
      <c r="I274" t="s">
        <v>660</v>
      </c>
      <c r="J274" t="s">
        <v>661</v>
      </c>
      <c r="K274" t="s">
        <v>662</v>
      </c>
      <c r="L274">
        <v>1368</v>
      </c>
      <c r="N274">
        <v>1011</v>
      </c>
      <c r="O274" t="s">
        <v>589</v>
      </c>
      <c r="P274" t="s">
        <v>589</v>
      </c>
      <c r="Q274">
        <v>1</v>
      </c>
      <c r="X274">
        <v>11</v>
      </c>
      <c r="Y274">
        <v>0</v>
      </c>
      <c r="Z274">
        <v>3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143</v>
      </c>
      <c r="AG274">
        <v>13.75</v>
      </c>
      <c r="AH274">
        <v>2</v>
      </c>
      <c r="AI274">
        <v>35810102</v>
      </c>
      <c r="AJ274">
        <v>279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>
        <f>ROW(Source!A253)</f>
        <v>253</v>
      </c>
      <c r="B275">
        <v>35810110</v>
      </c>
      <c r="C275">
        <v>35810098</v>
      </c>
      <c r="D275">
        <v>29174913</v>
      </c>
      <c r="E275">
        <v>1</v>
      </c>
      <c r="F275">
        <v>1</v>
      </c>
      <c r="G275">
        <v>1</v>
      </c>
      <c r="H275">
        <v>2</v>
      </c>
      <c r="I275" t="s">
        <v>601</v>
      </c>
      <c r="J275" t="s">
        <v>602</v>
      </c>
      <c r="K275" t="s">
        <v>603</v>
      </c>
      <c r="L275">
        <v>1368</v>
      </c>
      <c r="N275">
        <v>1011</v>
      </c>
      <c r="O275" t="s">
        <v>589</v>
      </c>
      <c r="P275" t="s">
        <v>589</v>
      </c>
      <c r="Q275">
        <v>1</v>
      </c>
      <c r="X275">
        <v>0.35</v>
      </c>
      <c r="Y275">
        <v>0</v>
      </c>
      <c r="Z275">
        <v>87.17</v>
      </c>
      <c r="AA275">
        <v>11.6</v>
      </c>
      <c r="AB275">
        <v>0</v>
      </c>
      <c r="AC275">
        <v>0</v>
      </c>
      <c r="AD275">
        <v>1</v>
      </c>
      <c r="AE275">
        <v>0</v>
      </c>
      <c r="AF275" t="s">
        <v>143</v>
      </c>
      <c r="AG275">
        <v>0.4375</v>
      </c>
      <c r="AH275">
        <v>2</v>
      </c>
      <c r="AI275">
        <v>35810103</v>
      </c>
      <c r="AJ275">
        <v>280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>
      <c r="A276">
        <f>ROW(Source!A253)</f>
        <v>253</v>
      </c>
      <c r="B276">
        <v>35810111</v>
      </c>
      <c r="C276">
        <v>35810098</v>
      </c>
      <c r="D276">
        <v>29114687</v>
      </c>
      <c r="E276">
        <v>1</v>
      </c>
      <c r="F276">
        <v>1</v>
      </c>
      <c r="G276">
        <v>1</v>
      </c>
      <c r="H276">
        <v>3</v>
      </c>
      <c r="I276" t="s">
        <v>663</v>
      </c>
      <c r="J276" t="s">
        <v>664</v>
      </c>
      <c r="K276" t="s">
        <v>665</v>
      </c>
      <c r="L276">
        <v>1348</v>
      </c>
      <c r="N276">
        <v>1009</v>
      </c>
      <c r="O276" t="s">
        <v>29</v>
      </c>
      <c r="P276" t="s">
        <v>29</v>
      </c>
      <c r="Q276">
        <v>1000</v>
      </c>
      <c r="X276">
        <v>1.8E-3</v>
      </c>
      <c r="Y276">
        <v>16974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1.8E-3</v>
      </c>
      <c r="AH276">
        <v>2</v>
      </c>
      <c r="AI276">
        <v>35810104</v>
      </c>
      <c r="AJ276">
        <v>281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>
        <f>ROW(Source!A253)</f>
        <v>253</v>
      </c>
      <c r="B277">
        <v>35810112</v>
      </c>
      <c r="C277">
        <v>35810098</v>
      </c>
      <c r="D277">
        <v>29115292</v>
      </c>
      <c r="E277">
        <v>1</v>
      </c>
      <c r="F277">
        <v>1</v>
      </c>
      <c r="G277">
        <v>1</v>
      </c>
      <c r="H277">
        <v>3</v>
      </c>
      <c r="I277" t="s">
        <v>666</v>
      </c>
      <c r="J277" t="s">
        <v>667</v>
      </c>
      <c r="K277" t="s">
        <v>668</v>
      </c>
      <c r="L277">
        <v>1339</v>
      </c>
      <c r="N277">
        <v>1007</v>
      </c>
      <c r="O277" t="s">
        <v>638</v>
      </c>
      <c r="P277" t="s">
        <v>638</v>
      </c>
      <c r="Q277">
        <v>1</v>
      </c>
      <c r="X277">
        <v>1.24</v>
      </c>
      <c r="Y277">
        <v>4478.33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1.24</v>
      </c>
      <c r="AH277">
        <v>2</v>
      </c>
      <c r="AI277">
        <v>35810105</v>
      </c>
      <c r="AJ277">
        <v>282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>
      <c r="A278">
        <f>ROW(Source!A254)</f>
        <v>254</v>
      </c>
      <c r="B278">
        <v>36171710</v>
      </c>
      <c r="C278">
        <v>36171709</v>
      </c>
      <c r="D278">
        <v>31427882</v>
      </c>
      <c r="E278">
        <v>1</v>
      </c>
      <c r="F278">
        <v>1</v>
      </c>
      <c r="G278">
        <v>1</v>
      </c>
      <c r="H278">
        <v>1</v>
      </c>
      <c r="I278" t="s">
        <v>669</v>
      </c>
      <c r="J278" t="s">
        <v>3</v>
      </c>
      <c r="K278" t="s">
        <v>670</v>
      </c>
      <c r="L278">
        <v>1369</v>
      </c>
      <c r="N278">
        <v>1013</v>
      </c>
      <c r="O278" t="s">
        <v>583</v>
      </c>
      <c r="P278" t="s">
        <v>583</v>
      </c>
      <c r="Q278">
        <v>1</v>
      </c>
      <c r="X278">
        <v>45.26</v>
      </c>
      <c r="Y278">
        <v>0</v>
      </c>
      <c r="Z278">
        <v>0</v>
      </c>
      <c r="AA278">
        <v>0</v>
      </c>
      <c r="AB278">
        <v>272.45</v>
      </c>
      <c r="AC278">
        <v>0</v>
      </c>
      <c r="AD278">
        <v>1</v>
      </c>
      <c r="AE278">
        <v>1</v>
      </c>
      <c r="AF278" t="s">
        <v>144</v>
      </c>
      <c r="AG278">
        <v>52.048999999999992</v>
      </c>
      <c r="AH278">
        <v>2</v>
      </c>
      <c r="AI278">
        <v>36171710</v>
      </c>
      <c r="AJ278">
        <v>283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>
      <c r="A279">
        <f>ROW(Source!A254)</f>
        <v>254</v>
      </c>
      <c r="B279">
        <v>36171711</v>
      </c>
      <c r="C279">
        <v>36171709</v>
      </c>
      <c r="D279">
        <v>121548</v>
      </c>
      <c r="E279">
        <v>1</v>
      </c>
      <c r="F279">
        <v>1</v>
      </c>
      <c r="G279">
        <v>1</v>
      </c>
      <c r="H279">
        <v>1</v>
      </c>
      <c r="I279" t="s">
        <v>34</v>
      </c>
      <c r="J279" t="s">
        <v>3</v>
      </c>
      <c r="K279" t="s">
        <v>584</v>
      </c>
      <c r="L279">
        <v>608254</v>
      </c>
      <c r="N279">
        <v>1013</v>
      </c>
      <c r="O279" t="s">
        <v>585</v>
      </c>
      <c r="P279" t="s">
        <v>585</v>
      </c>
      <c r="Q279">
        <v>1</v>
      </c>
      <c r="X279">
        <v>0.04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1</v>
      </c>
      <c r="AE279">
        <v>2</v>
      </c>
      <c r="AF279" t="s">
        <v>143</v>
      </c>
      <c r="AG279">
        <v>0.05</v>
      </c>
      <c r="AH279">
        <v>2</v>
      </c>
      <c r="AI279">
        <v>36171711</v>
      </c>
      <c r="AJ279">
        <v>284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>
      <c r="A280">
        <f>ROW(Source!A254)</f>
        <v>254</v>
      </c>
      <c r="B280">
        <v>36171712</v>
      </c>
      <c r="C280">
        <v>36171709</v>
      </c>
      <c r="D280">
        <v>35554737</v>
      </c>
      <c r="E280">
        <v>1</v>
      </c>
      <c r="F280">
        <v>1</v>
      </c>
      <c r="G280">
        <v>1</v>
      </c>
      <c r="H280">
        <v>2</v>
      </c>
      <c r="I280" t="s">
        <v>586</v>
      </c>
      <c r="J280" t="s">
        <v>671</v>
      </c>
      <c r="K280" t="s">
        <v>588</v>
      </c>
      <c r="L280">
        <v>1368</v>
      </c>
      <c r="N280">
        <v>1011</v>
      </c>
      <c r="O280" t="s">
        <v>589</v>
      </c>
      <c r="P280" t="s">
        <v>589</v>
      </c>
      <c r="Q280">
        <v>1</v>
      </c>
      <c r="X280">
        <v>0.04</v>
      </c>
      <c r="Y280">
        <v>0</v>
      </c>
      <c r="Z280">
        <v>31.26</v>
      </c>
      <c r="AA280">
        <v>13.5</v>
      </c>
      <c r="AB280">
        <v>0</v>
      </c>
      <c r="AC280">
        <v>0</v>
      </c>
      <c r="AD280">
        <v>1</v>
      </c>
      <c r="AE280">
        <v>0</v>
      </c>
      <c r="AF280" t="s">
        <v>143</v>
      </c>
      <c r="AG280">
        <v>0.05</v>
      </c>
      <c r="AH280">
        <v>2</v>
      </c>
      <c r="AI280">
        <v>36171712</v>
      </c>
      <c r="AJ280">
        <v>285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>
      <c r="A281">
        <f>ROW(Source!A254)</f>
        <v>254</v>
      </c>
      <c r="B281">
        <v>36171713</v>
      </c>
      <c r="C281">
        <v>36171709</v>
      </c>
      <c r="D281">
        <v>35555025</v>
      </c>
      <c r="E281">
        <v>1</v>
      </c>
      <c r="F281">
        <v>1</v>
      </c>
      <c r="G281">
        <v>1</v>
      </c>
      <c r="H281">
        <v>2</v>
      </c>
      <c r="I281" t="s">
        <v>672</v>
      </c>
      <c r="J281" t="s">
        <v>673</v>
      </c>
      <c r="K281" t="s">
        <v>674</v>
      </c>
      <c r="L281">
        <v>1368</v>
      </c>
      <c r="N281">
        <v>1011</v>
      </c>
      <c r="O281" t="s">
        <v>589</v>
      </c>
      <c r="P281" t="s">
        <v>589</v>
      </c>
      <c r="Q281">
        <v>1</v>
      </c>
      <c r="X281">
        <v>1.35</v>
      </c>
      <c r="Y281">
        <v>0</v>
      </c>
      <c r="Z281">
        <v>2.7</v>
      </c>
      <c r="AA281">
        <v>0</v>
      </c>
      <c r="AB281">
        <v>0</v>
      </c>
      <c r="AC281">
        <v>0</v>
      </c>
      <c r="AD281">
        <v>1</v>
      </c>
      <c r="AE281">
        <v>0</v>
      </c>
      <c r="AF281" t="s">
        <v>143</v>
      </c>
      <c r="AG281">
        <v>1.6875</v>
      </c>
      <c r="AH281">
        <v>2</v>
      </c>
      <c r="AI281">
        <v>36171713</v>
      </c>
      <c r="AJ281">
        <v>286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>
      <c r="A282">
        <f>ROW(Source!A254)</f>
        <v>254</v>
      </c>
      <c r="B282">
        <v>36171714</v>
      </c>
      <c r="C282">
        <v>36171709</v>
      </c>
      <c r="D282">
        <v>35555088</v>
      </c>
      <c r="E282">
        <v>1</v>
      </c>
      <c r="F282">
        <v>1</v>
      </c>
      <c r="G282">
        <v>1</v>
      </c>
      <c r="H282">
        <v>2</v>
      </c>
      <c r="I282" t="s">
        <v>601</v>
      </c>
      <c r="J282" t="s">
        <v>675</v>
      </c>
      <c r="K282" t="s">
        <v>603</v>
      </c>
      <c r="L282">
        <v>1368</v>
      </c>
      <c r="N282">
        <v>1011</v>
      </c>
      <c r="O282" t="s">
        <v>589</v>
      </c>
      <c r="P282" t="s">
        <v>589</v>
      </c>
      <c r="Q282">
        <v>1</v>
      </c>
      <c r="X282">
        <v>0.01</v>
      </c>
      <c r="Y282">
        <v>0</v>
      </c>
      <c r="Z282">
        <v>87.17</v>
      </c>
      <c r="AA282">
        <v>11.6</v>
      </c>
      <c r="AB282">
        <v>0</v>
      </c>
      <c r="AC282">
        <v>0</v>
      </c>
      <c r="AD282">
        <v>1</v>
      </c>
      <c r="AE282">
        <v>0</v>
      </c>
      <c r="AF282" t="s">
        <v>143</v>
      </c>
      <c r="AG282">
        <v>1.2500000000000001E-2</v>
      </c>
      <c r="AH282">
        <v>2</v>
      </c>
      <c r="AI282">
        <v>36171714</v>
      </c>
      <c r="AJ282">
        <v>287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>
      <c r="A283">
        <f>ROW(Source!A254)</f>
        <v>254</v>
      </c>
      <c r="B283">
        <v>36171715</v>
      </c>
      <c r="C283">
        <v>36171709</v>
      </c>
      <c r="D283">
        <v>35552818</v>
      </c>
      <c r="E283">
        <v>1</v>
      </c>
      <c r="F283">
        <v>1</v>
      </c>
      <c r="G283">
        <v>1</v>
      </c>
      <c r="H283">
        <v>3</v>
      </c>
      <c r="I283" t="s">
        <v>676</v>
      </c>
      <c r="J283" t="s">
        <v>677</v>
      </c>
      <c r="K283" t="s">
        <v>678</v>
      </c>
      <c r="L283">
        <v>1308</v>
      </c>
      <c r="N283">
        <v>1003</v>
      </c>
      <c r="O283" t="s">
        <v>68</v>
      </c>
      <c r="P283" t="s">
        <v>68</v>
      </c>
      <c r="Q283">
        <v>100</v>
      </c>
      <c r="X283">
        <v>0.68</v>
      </c>
      <c r="Y283">
        <v>99.4</v>
      </c>
      <c r="Z283">
        <v>0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0.68</v>
      </c>
      <c r="AH283">
        <v>2</v>
      </c>
      <c r="AI283">
        <v>36171715</v>
      </c>
      <c r="AJ283">
        <v>288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>
      <c r="A284">
        <f>ROW(Source!A254)</f>
        <v>254</v>
      </c>
      <c r="B284">
        <v>36171716</v>
      </c>
      <c r="C284">
        <v>36171709</v>
      </c>
      <c r="D284">
        <v>35554067</v>
      </c>
      <c r="E284">
        <v>1</v>
      </c>
      <c r="F284">
        <v>1</v>
      </c>
      <c r="G284">
        <v>1</v>
      </c>
      <c r="H284">
        <v>3</v>
      </c>
      <c r="I284" t="s">
        <v>1088</v>
      </c>
      <c r="J284" t="s">
        <v>1089</v>
      </c>
      <c r="K284" t="s">
        <v>1090</v>
      </c>
      <c r="L284">
        <v>1327</v>
      </c>
      <c r="N284">
        <v>1005</v>
      </c>
      <c r="O284" t="s">
        <v>165</v>
      </c>
      <c r="P284" t="s">
        <v>165</v>
      </c>
      <c r="Q284">
        <v>1</v>
      </c>
      <c r="X284">
        <v>102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s">
        <v>3</v>
      </c>
      <c r="AG284">
        <v>102</v>
      </c>
      <c r="AH284">
        <v>3</v>
      </c>
      <c r="AI284">
        <v>-1</v>
      </c>
      <c r="AJ284" t="s">
        <v>3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>
      <c r="A285">
        <f>ROW(Source!A254)</f>
        <v>254</v>
      </c>
      <c r="B285">
        <v>36171717</v>
      </c>
      <c r="C285">
        <v>36171709</v>
      </c>
      <c r="D285">
        <v>35553389</v>
      </c>
      <c r="E285">
        <v>1</v>
      </c>
      <c r="F285">
        <v>1</v>
      </c>
      <c r="G285">
        <v>1</v>
      </c>
      <c r="H285">
        <v>3</v>
      </c>
      <c r="I285" t="s">
        <v>679</v>
      </c>
      <c r="J285" t="s">
        <v>680</v>
      </c>
      <c r="K285" t="s">
        <v>681</v>
      </c>
      <c r="L285">
        <v>1346</v>
      </c>
      <c r="N285">
        <v>1009</v>
      </c>
      <c r="O285" t="s">
        <v>170</v>
      </c>
      <c r="P285" t="s">
        <v>170</v>
      </c>
      <c r="Q285">
        <v>1</v>
      </c>
      <c r="X285">
        <v>27</v>
      </c>
      <c r="Y285">
        <v>26.71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27</v>
      </c>
      <c r="AH285">
        <v>2</v>
      </c>
      <c r="AI285">
        <v>36171717</v>
      </c>
      <c r="AJ285">
        <v>290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>
      <c r="A286">
        <f>ROW(Source!A256)</f>
        <v>256</v>
      </c>
      <c r="B286">
        <v>35810144</v>
      </c>
      <c r="C286">
        <v>35810131</v>
      </c>
      <c r="D286">
        <v>18413230</v>
      </c>
      <c r="E286">
        <v>1</v>
      </c>
      <c r="F286">
        <v>1</v>
      </c>
      <c r="G286">
        <v>1</v>
      </c>
      <c r="H286">
        <v>1</v>
      </c>
      <c r="I286" t="s">
        <v>610</v>
      </c>
      <c r="J286" t="s">
        <v>3</v>
      </c>
      <c r="K286" t="s">
        <v>611</v>
      </c>
      <c r="L286">
        <v>1369</v>
      </c>
      <c r="N286">
        <v>1013</v>
      </c>
      <c r="O286" t="s">
        <v>583</v>
      </c>
      <c r="P286" t="s">
        <v>583</v>
      </c>
      <c r="Q286">
        <v>1</v>
      </c>
      <c r="X286">
        <v>6.66</v>
      </c>
      <c r="Y286">
        <v>0</v>
      </c>
      <c r="Z286">
        <v>0</v>
      </c>
      <c r="AA286">
        <v>0</v>
      </c>
      <c r="AB286">
        <v>9.18</v>
      </c>
      <c r="AC286">
        <v>0</v>
      </c>
      <c r="AD286">
        <v>1</v>
      </c>
      <c r="AE286">
        <v>1</v>
      </c>
      <c r="AF286" t="s">
        <v>144</v>
      </c>
      <c r="AG286">
        <v>7.6589999999999998</v>
      </c>
      <c r="AH286">
        <v>2</v>
      </c>
      <c r="AI286">
        <v>35810132</v>
      </c>
      <c r="AJ286">
        <v>291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>
      <c r="A287">
        <f>ROW(Source!A256)</f>
        <v>256</v>
      </c>
      <c r="B287">
        <v>35810145</v>
      </c>
      <c r="C287">
        <v>35810131</v>
      </c>
      <c r="D287">
        <v>29173472</v>
      </c>
      <c r="E287">
        <v>1</v>
      </c>
      <c r="F287">
        <v>1</v>
      </c>
      <c r="G287">
        <v>1</v>
      </c>
      <c r="H287">
        <v>2</v>
      </c>
      <c r="I287" t="s">
        <v>660</v>
      </c>
      <c r="J287" t="s">
        <v>661</v>
      </c>
      <c r="K287" t="s">
        <v>662</v>
      </c>
      <c r="L287">
        <v>1368</v>
      </c>
      <c r="N287">
        <v>1011</v>
      </c>
      <c r="O287" t="s">
        <v>589</v>
      </c>
      <c r="P287" t="s">
        <v>589</v>
      </c>
      <c r="Q287">
        <v>1</v>
      </c>
      <c r="X287">
        <v>2.0099999999999998</v>
      </c>
      <c r="Y287">
        <v>0</v>
      </c>
      <c r="Z287">
        <v>3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143</v>
      </c>
      <c r="AG287">
        <v>2.5124999999999997</v>
      </c>
      <c r="AH287">
        <v>2</v>
      </c>
      <c r="AI287">
        <v>35810133</v>
      </c>
      <c r="AJ287">
        <v>292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>
      <c r="A288">
        <f>ROW(Source!A256)</f>
        <v>256</v>
      </c>
      <c r="B288">
        <v>35810146</v>
      </c>
      <c r="C288">
        <v>35810131</v>
      </c>
      <c r="D288">
        <v>29174500</v>
      </c>
      <c r="E288">
        <v>1</v>
      </c>
      <c r="F288">
        <v>1</v>
      </c>
      <c r="G288">
        <v>1</v>
      </c>
      <c r="H288">
        <v>2</v>
      </c>
      <c r="I288" t="s">
        <v>682</v>
      </c>
      <c r="J288" t="s">
        <v>683</v>
      </c>
      <c r="K288" t="s">
        <v>684</v>
      </c>
      <c r="L288">
        <v>1368</v>
      </c>
      <c r="N288">
        <v>1011</v>
      </c>
      <c r="O288" t="s">
        <v>589</v>
      </c>
      <c r="P288" t="s">
        <v>589</v>
      </c>
      <c r="Q288">
        <v>1</v>
      </c>
      <c r="X288">
        <v>1.33</v>
      </c>
      <c r="Y288">
        <v>0</v>
      </c>
      <c r="Z288">
        <v>1.95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143</v>
      </c>
      <c r="AG288">
        <v>1.6625000000000001</v>
      </c>
      <c r="AH288">
        <v>2</v>
      </c>
      <c r="AI288">
        <v>35810134</v>
      </c>
      <c r="AJ288">
        <v>293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>
        <f>ROW(Source!A256)</f>
        <v>256</v>
      </c>
      <c r="B289">
        <v>35810147</v>
      </c>
      <c r="C289">
        <v>35810131</v>
      </c>
      <c r="D289">
        <v>29174913</v>
      </c>
      <c r="E289">
        <v>1</v>
      </c>
      <c r="F289">
        <v>1</v>
      </c>
      <c r="G289">
        <v>1</v>
      </c>
      <c r="H289">
        <v>2</v>
      </c>
      <c r="I289" t="s">
        <v>601</v>
      </c>
      <c r="J289" t="s">
        <v>602</v>
      </c>
      <c r="K289" t="s">
        <v>603</v>
      </c>
      <c r="L289">
        <v>1368</v>
      </c>
      <c r="N289">
        <v>1011</v>
      </c>
      <c r="O289" t="s">
        <v>589</v>
      </c>
      <c r="P289" t="s">
        <v>589</v>
      </c>
      <c r="Q289">
        <v>1</v>
      </c>
      <c r="X289">
        <v>0.03</v>
      </c>
      <c r="Y289">
        <v>0</v>
      </c>
      <c r="Z289">
        <v>87.17</v>
      </c>
      <c r="AA289">
        <v>11.6</v>
      </c>
      <c r="AB289">
        <v>0</v>
      </c>
      <c r="AC289">
        <v>0</v>
      </c>
      <c r="AD289">
        <v>1</v>
      </c>
      <c r="AE289">
        <v>0</v>
      </c>
      <c r="AF289" t="s">
        <v>143</v>
      </c>
      <c r="AG289">
        <v>3.7499999999999999E-2</v>
      </c>
      <c r="AH289">
        <v>2</v>
      </c>
      <c r="AI289">
        <v>35810135</v>
      </c>
      <c r="AJ289">
        <v>294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>
        <f>ROW(Source!A256)</f>
        <v>256</v>
      </c>
      <c r="B290">
        <v>35810148</v>
      </c>
      <c r="C290">
        <v>35810131</v>
      </c>
      <c r="D290">
        <v>29114471</v>
      </c>
      <c r="E290">
        <v>1</v>
      </c>
      <c r="F290">
        <v>1</v>
      </c>
      <c r="G290">
        <v>1</v>
      </c>
      <c r="H290">
        <v>3</v>
      </c>
      <c r="I290" t="s">
        <v>685</v>
      </c>
      <c r="J290" t="s">
        <v>686</v>
      </c>
      <c r="K290" t="s">
        <v>687</v>
      </c>
      <c r="L290">
        <v>1358</v>
      </c>
      <c r="N290">
        <v>1010</v>
      </c>
      <c r="O290" t="s">
        <v>498</v>
      </c>
      <c r="P290" t="s">
        <v>498</v>
      </c>
      <c r="Q290">
        <v>10</v>
      </c>
      <c r="X290">
        <v>26.3</v>
      </c>
      <c r="Y290">
        <v>1.6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26.3</v>
      </c>
      <c r="AH290">
        <v>2</v>
      </c>
      <c r="AI290">
        <v>35810136</v>
      </c>
      <c r="AJ290">
        <v>295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>
        <f>ROW(Source!A256)</f>
        <v>256</v>
      </c>
      <c r="B291">
        <v>35810149</v>
      </c>
      <c r="C291">
        <v>35810131</v>
      </c>
      <c r="D291">
        <v>29114305</v>
      </c>
      <c r="E291">
        <v>1</v>
      </c>
      <c r="F291">
        <v>1</v>
      </c>
      <c r="G291">
        <v>1</v>
      </c>
      <c r="H291">
        <v>3</v>
      </c>
      <c r="I291" t="s">
        <v>688</v>
      </c>
      <c r="J291" t="s">
        <v>689</v>
      </c>
      <c r="K291" t="s">
        <v>690</v>
      </c>
      <c r="L291">
        <v>1354</v>
      </c>
      <c r="N291">
        <v>1010</v>
      </c>
      <c r="O291" t="s">
        <v>258</v>
      </c>
      <c r="P291" t="s">
        <v>258</v>
      </c>
      <c r="Q291">
        <v>1</v>
      </c>
      <c r="X291">
        <v>263</v>
      </c>
      <c r="Y291">
        <v>0.12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263</v>
      </c>
      <c r="AH291">
        <v>2</v>
      </c>
      <c r="AI291">
        <v>35810137</v>
      </c>
      <c r="AJ291">
        <v>296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>
      <c r="A292">
        <f>ROW(Source!A256)</f>
        <v>256</v>
      </c>
      <c r="B292">
        <v>35810150</v>
      </c>
      <c r="C292">
        <v>35810131</v>
      </c>
      <c r="D292">
        <v>29111012</v>
      </c>
      <c r="E292">
        <v>1</v>
      </c>
      <c r="F292">
        <v>1</v>
      </c>
      <c r="G292">
        <v>1</v>
      </c>
      <c r="H292">
        <v>3</v>
      </c>
      <c r="I292" t="s">
        <v>691</v>
      </c>
      <c r="J292" t="s">
        <v>692</v>
      </c>
      <c r="K292" t="s">
        <v>693</v>
      </c>
      <c r="L292">
        <v>1354</v>
      </c>
      <c r="N292">
        <v>1010</v>
      </c>
      <c r="O292" t="s">
        <v>258</v>
      </c>
      <c r="P292" t="s">
        <v>258</v>
      </c>
      <c r="Q292">
        <v>1</v>
      </c>
      <c r="X292">
        <v>7</v>
      </c>
      <c r="Y292">
        <v>1.29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7</v>
      </c>
      <c r="AH292">
        <v>2</v>
      </c>
      <c r="AI292">
        <v>35810138</v>
      </c>
      <c r="AJ292">
        <v>297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>
      <c r="A293">
        <f>ROW(Source!A256)</f>
        <v>256</v>
      </c>
      <c r="B293">
        <v>35810151</v>
      </c>
      <c r="C293">
        <v>35810131</v>
      </c>
      <c r="D293">
        <v>29111013</v>
      </c>
      <c r="E293">
        <v>1</v>
      </c>
      <c r="F293">
        <v>1</v>
      </c>
      <c r="G293">
        <v>1</v>
      </c>
      <c r="H293">
        <v>3</v>
      </c>
      <c r="I293" t="s">
        <v>694</v>
      </c>
      <c r="J293" t="s">
        <v>695</v>
      </c>
      <c r="K293" t="s">
        <v>696</v>
      </c>
      <c r="L293">
        <v>1354</v>
      </c>
      <c r="N293">
        <v>1010</v>
      </c>
      <c r="O293" t="s">
        <v>258</v>
      </c>
      <c r="P293" t="s">
        <v>258</v>
      </c>
      <c r="Q293">
        <v>1</v>
      </c>
      <c r="X293">
        <v>7</v>
      </c>
      <c r="Y293">
        <v>1.29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7</v>
      </c>
      <c r="AH293">
        <v>2</v>
      </c>
      <c r="AI293">
        <v>35810139</v>
      </c>
      <c r="AJ293">
        <v>298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>
      <c r="A294">
        <f>ROW(Source!A256)</f>
        <v>256</v>
      </c>
      <c r="B294">
        <v>35810152</v>
      </c>
      <c r="C294">
        <v>35810131</v>
      </c>
      <c r="D294">
        <v>29111016</v>
      </c>
      <c r="E294">
        <v>1</v>
      </c>
      <c r="F294">
        <v>1</v>
      </c>
      <c r="G294">
        <v>1</v>
      </c>
      <c r="H294">
        <v>3</v>
      </c>
      <c r="I294" t="s">
        <v>697</v>
      </c>
      <c r="J294" t="s">
        <v>698</v>
      </c>
      <c r="K294" t="s">
        <v>699</v>
      </c>
      <c r="L294">
        <v>1354</v>
      </c>
      <c r="N294">
        <v>1010</v>
      </c>
      <c r="O294" t="s">
        <v>258</v>
      </c>
      <c r="P294" t="s">
        <v>258</v>
      </c>
      <c r="Q294">
        <v>1</v>
      </c>
      <c r="X294">
        <v>40</v>
      </c>
      <c r="Y294">
        <v>1.29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40</v>
      </c>
      <c r="AH294">
        <v>2</v>
      </c>
      <c r="AI294">
        <v>35810140</v>
      </c>
      <c r="AJ294">
        <v>299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>
      <c r="A295">
        <f>ROW(Source!A256)</f>
        <v>256</v>
      </c>
      <c r="B295">
        <v>35810153</v>
      </c>
      <c r="C295">
        <v>35810131</v>
      </c>
      <c r="D295">
        <v>29111019</v>
      </c>
      <c r="E295">
        <v>1</v>
      </c>
      <c r="F295">
        <v>1</v>
      </c>
      <c r="G295">
        <v>1</v>
      </c>
      <c r="H295">
        <v>3</v>
      </c>
      <c r="I295" t="s">
        <v>700</v>
      </c>
      <c r="J295" t="s">
        <v>701</v>
      </c>
      <c r="K295" t="s">
        <v>702</v>
      </c>
      <c r="L295">
        <v>1354</v>
      </c>
      <c r="N295">
        <v>1010</v>
      </c>
      <c r="O295" t="s">
        <v>258</v>
      </c>
      <c r="P295" t="s">
        <v>258</v>
      </c>
      <c r="Q295">
        <v>1</v>
      </c>
      <c r="X295">
        <v>8</v>
      </c>
      <c r="Y295">
        <v>0.63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0</v>
      </c>
      <c r="AF295" t="s">
        <v>3</v>
      </c>
      <c r="AG295">
        <v>8</v>
      </c>
      <c r="AH295">
        <v>2</v>
      </c>
      <c r="AI295">
        <v>35810141</v>
      </c>
      <c r="AJ295">
        <v>300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>
      <c r="A296">
        <f>ROW(Source!A256)</f>
        <v>256</v>
      </c>
      <c r="B296">
        <v>35810154</v>
      </c>
      <c r="C296">
        <v>35810131</v>
      </c>
      <c r="D296">
        <v>29111018</v>
      </c>
      <c r="E296">
        <v>1</v>
      </c>
      <c r="F296">
        <v>1</v>
      </c>
      <c r="G296">
        <v>1</v>
      </c>
      <c r="H296">
        <v>3</v>
      </c>
      <c r="I296" t="s">
        <v>703</v>
      </c>
      <c r="J296" t="s">
        <v>704</v>
      </c>
      <c r="K296" t="s">
        <v>705</v>
      </c>
      <c r="L296">
        <v>1354</v>
      </c>
      <c r="N296">
        <v>1010</v>
      </c>
      <c r="O296" t="s">
        <v>258</v>
      </c>
      <c r="P296" t="s">
        <v>258</v>
      </c>
      <c r="Q296">
        <v>1</v>
      </c>
      <c r="X296">
        <v>8</v>
      </c>
      <c r="Y296">
        <v>0.63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8</v>
      </c>
      <c r="AH296">
        <v>2</v>
      </c>
      <c r="AI296">
        <v>35810142</v>
      </c>
      <c r="AJ296">
        <v>301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>
        <f>ROW(Source!A256)</f>
        <v>256</v>
      </c>
      <c r="B297">
        <v>35810155</v>
      </c>
      <c r="C297">
        <v>35810131</v>
      </c>
      <c r="D297">
        <v>29110997</v>
      </c>
      <c r="E297">
        <v>1</v>
      </c>
      <c r="F297">
        <v>1</v>
      </c>
      <c r="G297">
        <v>1</v>
      </c>
      <c r="H297">
        <v>3</v>
      </c>
      <c r="I297" t="s">
        <v>706</v>
      </c>
      <c r="J297" t="s">
        <v>707</v>
      </c>
      <c r="K297" t="s">
        <v>708</v>
      </c>
      <c r="L297">
        <v>1301</v>
      </c>
      <c r="N297">
        <v>1003</v>
      </c>
      <c r="O297" t="s">
        <v>151</v>
      </c>
      <c r="P297" t="s">
        <v>151</v>
      </c>
      <c r="Q297">
        <v>1</v>
      </c>
      <c r="X297">
        <v>101</v>
      </c>
      <c r="Y297">
        <v>12.3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101</v>
      </c>
      <c r="AH297">
        <v>2</v>
      </c>
      <c r="AI297">
        <v>35810143</v>
      </c>
      <c r="AJ297">
        <v>302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>
      <c r="A298">
        <f>ROW(Source!A257)</f>
        <v>257</v>
      </c>
      <c r="B298">
        <v>36316899</v>
      </c>
      <c r="C298">
        <v>35810195</v>
      </c>
      <c r="D298">
        <v>18409850</v>
      </c>
      <c r="E298">
        <v>1</v>
      </c>
      <c r="F298">
        <v>1</v>
      </c>
      <c r="G298">
        <v>1</v>
      </c>
      <c r="H298">
        <v>1</v>
      </c>
      <c r="I298" t="s">
        <v>709</v>
      </c>
      <c r="J298" t="s">
        <v>3</v>
      </c>
      <c r="K298" t="s">
        <v>710</v>
      </c>
      <c r="L298">
        <v>1369</v>
      </c>
      <c r="N298">
        <v>1013</v>
      </c>
      <c r="O298" t="s">
        <v>583</v>
      </c>
      <c r="P298" t="s">
        <v>583</v>
      </c>
      <c r="Q298">
        <v>1</v>
      </c>
      <c r="X298">
        <v>84</v>
      </c>
      <c r="Y298">
        <v>0</v>
      </c>
      <c r="Z298">
        <v>0</v>
      </c>
      <c r="AA298">
        <v>0</v>
      </c>
      <c r="AB298">
        <v>296.13</v>
      </c>
      <c r="AC298">
        <v>0</v>
      </c>
      <c r="AD298">
        <v>1</v>
      </c>
      <c r="AE298">
        <v>1</v>
      </c>
      <c r="AF298" t="s">
        <v>144</v>
      </c>
      <c r="AG298">
        <v>96.6</v>
      </c>
      <c r="AH298">
        <v>2</v>
      </c>
      <c r="AI298">
        <v>36316899</v>
      </c>
      <c r="AJ298">
        <v>303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>
        <f>ROW(Source!A257)</f>
        <v>257</v>
      </c>
      <c r="B299">
        <v>36316900</v>
      </c>
      <c r="C299">
        <v>35810195</v>
      </c>
      <c r="D299">
        <v>29173472</v>
      </c>
      <c r="E299">
        <v>1</v>
      </c>
      <c r="F299">
        <v>1</v>
      </c>
      <c r="G299">
        <v>1</v>
      </c>
      <c r="H299">
        <v>2</v>
      </c>
      <c r="I299" t="s">
        <v>660</v>
      </c>
      <c r="J299" t="s">
        <v>711</v>
      </c>
      <c r="K299" t="s">
        <v>662</v>
      </c>
      <c r="L299">
        <v>1368</v>
      </c>
      <c r="N299">
        <v>1011</v>
      </c>
      <c r="O299" t="s">
        <v>589</v>
      </c>
      <c r="P299" t="s">
        <v>589</v>
      </c>
      <c r="Q299">
        <v>1</v>
      </c>
      <c r="X299">
        <v>2.2000000000000002</v>
      </c>
      <c r="Y299">
        <v>0</v>
      </c>
      <c r="Z299">
        <v>3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143</v>
      </c>
      <c r="AG299">
        <v>2.75</v>
      </c>
      <c r="AH299">
        <v>2</v>
      </c>
      <c r="AI299">
        <v>36316900</v>
      </c>
      <c r="AJ299">
        <v>304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>
      <c r="A300">
        <f>ROW(Source!A257)</f>
        <v>257</v>
      </c>
      <c r="B300">
        <v>36316901</v>
      </c>
      <c r="C300">
        <v>35810195</v>
      </c>
      <c r="D300">
        <v>29174538</v>
      </c>
      <c r="E300">
        <v>1</v>
      </c>
      <c r="F300">
        <v>1</v>
      </c>
      <c r="G300">
        <v>1</v>
      </c>
      <c r="H300">
        <v>2</v>
      </c>
      <c r="I300" t="s">
        <v>712</v>
      </c>
      <c r="J300" t="s">
        <v>713</v>
      </c>
      <c r="K300" t="s">
        <v>714</v>
      </c>
      <c r="L300">
        <v>1368</v>
      </c>
      <c r="N300">
        <v>1011</v>
      </c>
      <c r="O300" t="s">
        <v>589</v>
      </c>
      <c r="P300" t="s">
        <v>589</v>
      </c>
      <c r="Q300">
        <v>1</v>
      </c>
      <c r="X300">
        <v>0.17</v>
      </c>
      <c r="Y300">
        <v>0</v>
      </c>
      <c r="Z300">
        <v>33.590000000000003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143</v>
      </c>
      <c r="AG300">
        <v>0.21250000000000002</v>
      </c>
      <c r="AH300">
        <v>2</v>
      </c>
      <c r="AI300">
        <v>36316901</v>
      </c>
      <c r="AJ300">
        <v>305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>
        <f>ROW(Source!A257)</f>
        <v>257</v>
      </c>
      <c r="B301">
        <v>36316902</v>
      </c>
      <c r="C301">
        <v>35810195</v>
      </c>
      <c r="D301">
        <v>29174580</v>
      </c>
      <c r="E301">
        <v>1</v>
      </c>
      <c r="F301">
        <v>1</v>
      </c>
      <c r="G301">
        <v>1</v>
      </c>
      <c r="H301">
        <v>2</v>
      </c>
      <c r="I301" t="s">
        <v>715</v>
      </c>
      <c r="J301" t="s">
        <v>716</v>
      </c>
      <c r="K301" t="s">
        <v>717</v>
      </c>
      <c r="L301">
        <v>1368</v>
      </c>
      <c r="N301">
        <v>1011</v>
      </c>
      <c r="O301" t="s">
        <v>589</v>
      </c>
      <c r="P301" t="s">
        <v>589</v>
      </c>
      <c r="Q301">
        <v>1</v>
      </c>
      <c r="X301">
        <v>0.87</v>
      </c>
      <c r="Y301">
        <v>0</v>
      </c>
      <c r="Z301">
        <v>2.08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143</v>
      </c>
      <c r="AG301">
        <v>1.0874999999999999</v>
      </c>
      <c r="AH301">
        <v>2</v>
      </c>
      <c r="AI301">
        <v>36316902</v>
      </c>
      <c r="AJ301">
        <v>306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>
        <f>ROW(Source!A257)</f>
        <v>257</v>
      </c>
      <c r="B302">
        <v>36316903</v>
      </c>
      <c r="C302">
        <v>35810195</v>
      </c>
      <c r="D302">
        <v>29109354</v>
      </c>
      <c r="E302">
        <v>1</v>
      </c>
      <c r="F302">
        <v>1</v>
      </c>
      <c r="G302">
        <v>1</v>
      </c>
      <c r="H302">
        <v>3</v>
      </c>
      <c r="I302" t="s">
        <v>718</v>
      </c>
      <c r="J302" t="s">
        <v>719</v>
      </c>
      <c r="K302" t="s">
        <v>720</v>
      </c>
      <c r="L302">
        <v>1346</v>
      </c>
      <c r="N302">
        <v>1009</v>
      </c>
      <c r="O302" t="s">
        <v>170</v>
      </c>
      <c r="P302" t="s">
        <v>170</v>
      </c>
      <c r="Q302">
        <v>1</v>
      </c>
      <c r="X302">
        <v>10</v>
      </c>
      <c r="Y302">
        <v>46.72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 t="s">
        <v>3</v>
      </c>
      <c r="AG302">
        <v>10</v>
      </c>
      <c r="AH302">
        <v>2</v>
      </c>
      <c r="AI302">
        <v>36316903</v>
      </c>
      <c r="AJ302">
        <v>307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>
      <c r="A303">
        <f>ROW(Source!A257)</f>
        <v>257</v>
      </c>
      <c r="B303">
        <v>36316904</v>
      </c>
      <c r="C303">
        <v>35810195</v>
      </c>
      <c r="D303">
        <v>29109414</v>
      </c>
      <c r="E303">
        <v>1</v>
      </c>
      <c r="F303">
        <v>1</v>
      </c>
      <c r="G303">
        <v>1</v>
      </c>
      <c r="H303">
        <v>3</v>
      </c>
      <c r="I303" t="s">
        <v>721</v>
      </c>
      <c r="J303" t="s">
        <v>722</v>
      </c>
      <c r="K303" t="s">
        <v>723</v>
      </c>
      <c r="L303">
        <v>1346</v>
      </c>
      <c r="N303">
        <v>1009</v>
      </c>
      <c r="O303" t="s">
        <v>170</v>
      </c>
      <c r="P303" t="s">
        <v>170</v>
      </c>
      <c r="Q303">
        <v>1</v>
      </c>
      <c r="X303">
        <v>137</v>
      </c>
      <c r="Y303">
        <v>1.58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0</v>
      </c>
      <c r="AF303" t="s">
        <v>3</v>
      </c>
      <c r="AG303">
        <v>137</v>
      </c>
      <c r="AH303">
        <v>2</v>
      </c>
      <c r="AI303">
        <v>36316904</v>
      </c>
      <c r="AJ303">
        <v>308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>
        <f>ROW(Source!A257)</f>
        <v>257</v>
      </c>
      <c r="B304">
        <v>36316905</v>
      </c>
      <c r="C304">
        <v>35810195</v>
      </c>
      <c r="D304">
        <v>29109781</v>
      </c>
      <c r="E304">
        <v>1</v>
      </c>
      <c r="F304">
        <v>1</v>
      </c>
      <c r="G304">
        <v>1</v>
      </c>
      <c r="H304">
        <v>3</v>
      </c>
      <c r="I304" t="s">
        <v>724</v>
      </c>
      <c r="J304" t="s">
        <v>725</v>
      </c>
      <c r="K304" t="s">
        <v>726</v>
      </c>
      <c r="L304">
        <v>1346</v>
      </c>
      <c r="N304">
        <v>1009</v>
      </c>
      <c r="O304" t="s">
        <v>170</v>
      </c>
      <c r="P304" t="s">
        <v>170</v>
      </c>
      <c r="Q304">
        <v>1</v>
      </c>
      <c r="X304">
        <v>10</v>
      </c>
      <c r="Y304">
        <v>11.12</v>
      </c>
      <c r="Z304">
        <v>0</v>
      </c>
      <c r="AA304">
        <v>0</v>
      </c>
      <c r="AB304">
        <v>0</v>
      </c>
      <c r="AC304">
        <v>0</v>
      </c>
      <c r="AD304">
        <v>1</v>
      </c>
      <c r="AE304">
        <v>0</v>
      </c>
      <c r="AF304" t="s">
        <v>3</v>
      </c>
      <c r="AG304">
        <v>10</v>
      </c>
      <c r="AH304">
        <v>2</v>
      </c>
      <c r="AI304">
        <v>36316905</v>
      </c>
      <c r="AJ304">
        <v>309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>
      <c r="A305">
        <f>ROW(Source!A257)</f>
        <v>257</v>
      </c>
      <c r="B305">
        <v>36316906</v>
      </c>
      <c r="C305">
        <v>35810195</v>
      </c>
      <c r="D305">
        <v>29109782</v>
      </c>
      <c r="E305">
        <v>1</v>
      </c>
      <c r="F305">
        <v>1</v>
      </c>
      <c r="G305">
        <v>1</v>
      </c>
      <c r="H305">
        <v>3</v>
      </c>
      <c r="I305" t="s">
        <v>727</v>
      </c>
      <c r="J305" t="s">
        <v>728</v>
      </c>
      <c r="K305" t="s">
        <v>729</v>
      </c>
      <c r="L305">
        <v>1346</v>
      </c>
      <c r="N305">
        <v>1009</v>
      </c>
      <c r="O305" t="s">
        <v>170</v>
      </c>
      <c r="P305" t="s">
        <v>170</v>
      </c>
      <c r="Q305">
        <v>1</v>
      </c>
      <c r="X305">
        <v>69</v>
      </c>
      <c r="Y305">
        <v>4.3600000000000003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0</v>
      </c>
      <c r="AF305" t="s">
        <v>3</v>
      </c>
      <c r="AG305">
        <v>69</v>
      </c>
      <c r="AH305">
        <v>2</v>
      </c>
      <c r="AI305">
        <v>36316906</v>
      </c>
      <c r="AJ305">
        <v>310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>
        <f>ROW(Source!A257)</f>
        <v>257</v>
      </c>
      <c r="B306">
        <v>36316907</v>
      </c>
      <c r="C306">
        <v>35810195</v>
      </c>
      <c r="D306">
        <v>29110699</v>
      </c>
      <c r="E306">
        <v>1</v>
      </c>
      <c r="F306">
        <v>1</v>
      </c>
      <c r="G306">
        <v>1</v>
      </c>
      <c r="H306">
        <v>3</v>
      </c>
      <c r="I306" t="s">
        <v>730</v>
      </c>
      <c r="J306" t="s">
        <v>731</v>
      </c>
      <c r="K306" t="s">
        <v>732</v>
      </c>
      <c r="L306">
        <v>1301</v>
      </c>
      <c r="N306">
        <v>1003</v>
      </c>
      <c r="O306" t="s">
        <v>151</v>
      </c>
      <c r="P306" t="s">
        <v>151</v>
      </c>
      <c r="Q306">
        <v>1</v>
      </c>
      <c r="X306">
        <v>118</v>
      </c>
      <c r="Y306">
        <v>0.17</v>
      </c>
      <c r="Z306">
        <v>0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118</v>
      </c>
      <c r="AH306">
        <v>2</v>
      </c>
      <c r="AI306">
        <v>36316907</v>
      </c>
      <c r="AJ306">
        <v>311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>
      <c r="A307">
        <f>ROW(Source!A257)</f>
        <v>257</v>
      </c>
      <c r="B307">
        <v>36316908</v>
      </c>
      <c r="C307">
        <v>35810195</v>
      </c>
      <c r="D307">
        <v>29110797</v>
      </c>
      <c r="E307">
        <v>1</v>
      </c>
      <c r="F307">
        <v>1</v>
      </c>
      <c r="G307">
        <v>1</v>
      </c>
      <c r="H307">
        <v>3</v>
      </c>
      <c r="I307" t="s">
        <v>733</v>
      </c>
      <c r="J307" t="s">
        <v>734</v>
      </c>
      <c r="K307" t="s">
        <v>735</v>
      </c>
      <c r="L307">
        <v>1308</v>
      </c>
      <c r="N307">
        <v>1003</v>
      </c>
      <c r="O307" t="s">
        <v>68</v>
      </c>
      <c r="P307" t="s">
        <v>68</v>
      </c>
      <c r="Q307">
        <v>100</v>
      </c>
      <c r="X307">
        <v>0.8</v>
      </c>
      <c r="Y307">
        <v>174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0.8</v>
      </c>
      <c r="AH307">
        <v>2</v>
      </c>
      <c r="AI307">
        <v>36316908</v>
      </c>
      <c r="AJ307">
        <v>312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>
      <c r="A308">
        <f>ROW(Source!A257)</f>
        <v>257</v>
      </c>
      <c r="B308">
        <v>36316909</v>
      </c>
      <c r="C308">
        <v>35810195</v>
      </c>
      <c r="D308">
        <v>29110815</v>
      </c>
      <c r="E308">
        <v>1</v>
      </c>
      <c r="F308">
        <v>1</v>
      </c>
      <c r="G308">
        <v>1</v>
      </c>
      <c r="H308">
        <v>3</v>
      </c>
      <c r="I308" t="s">
        <v>736</v>
      </c>
      <c r="J308" t="s">
        <v>737</v>
      </c>
      <c r="K308" t="s">
        <v>738</v>
      </c>
      <c r="L308">
        <v>1301</v>
      </c>
      <c r="N308">
        <v>1003</v>
      </c>
      <c r="O308" t="s">
        <v>151</v>
      </c>
      <c r="P308" t="s">
        <v>151</v>
      </c>
      <c r="Q308">
        <v>1</v>
      </c>
      <c r="X308">
        <v>117</v>
      </c>
      <c r="Y308">
        <v>0.85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117</v>
      </c>
      <c r="AH308">
        <v>2</v>
      </c>
      <c r="AI308">
        <v>36316909</v>
      </c>
      <c r="AJ308">
        <v>313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>
      <c r="A309">
        <f>ROW(Source!A257)</f>
        <v>257</v>
      </c>
      <c r="B309">
        <v>36316910</v>
      </c>
      <c r="C309">
        <v>35810195</v>
      </c>
      <c r="D309">
        <v>29111455</v>
      </c>
      <c r="E309">
        <v>1</v>
      </c>
      <c r="F309">
        <v>1</v>
      </c>
      <c r="G309">
        <v>1</v>
      </c>
      <c r="H309">
        <v>3</v>
      </c>
      <c r="I309" t="s">
        <v>219</v>
      </c>
      <c r="J309" t="s">
        <v>221</v>
      </c>
      <c r="K309" t="s">
        <v>220</v>
      </c>
      <c r="L309">
        <v>1327</v>
      </c>
      <c r="N309">
        <v>1005</v>
      </c>
      <c r="O309" t="s">
        <v>165</v>
      </c>
      <c r="P309" t="s">
        <v>165</v>
      </c>
      <c r="Q309">
        <v>1</v>
      </c>
      <c r="X309">
        <v>225</v>
      </c>
      <c r="Y309">
        <v>15.06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225</v>
      </c>
      <c r="AH309">
        <v>2</v>
      </c>
      <c r="AI309">
        <v>36316910</v>
      </c>
      <c r="AJ309">
        <v>314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>
        <f>ROW(Source!A257)</f>
        <v>257</v>
      </c>
      <c r="B310">
        <v>36316911</v>
      </c>
      <c r="C310">
        <v>35810195</v>
      </c>
      <c r="D310">
        <v>29114733</v>
      </c>
      <c r="E310">
        <v>1</v>
      </c>
      <c r="F310">
        <v>1</v>
      </c>
      <c r="G310">
        <v>1</v>
      </c>
      <c r="H310">
        <v>3</v>
      </c>
      <c r="I310" t="s">
        <v>739</v>
      </c>
      <c r="J310" t="s">
        <v>740</v>
      </c>
      <c r="K310" t="s">
        <v>741</v>
      </c>
      <c r="L310">
        <v>1355</v>
      </c>
      <c r="N310">
        <v>1010</v>
      </c>
      <c r="O310" t="s">
        <v>61</v>
      </c>
      <c r="P310" t="s">
        <v>61</v>
      </c>
      <c r="Q310">
        <v>100</v>
      </c>
      <c r="X310">
        <v>7.9</v>
      </c>
      <c r="Y310">
        <v>2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7.9</v>
      </c>
      <c r="AH310">
        <v>2</v>
      </c>
      <c r="AI310">
        <v>36316911</v>
      </c>
      <c r="AJ310">
        <v>315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>
        <f>ROW(Source!A257)</f>
        <v>257</v>
      </c>
      <c r="B311">
        <v>36316912</v>
      </c>
      <c r="C311">
        <v>35810195</v>
      </c>
      <c r="D311">
        <v>29114734</v>
      </c>
      <c r="E311">
        <v>1</v>
      </c>
      <c r="F311">
        <v>1</v>
      </c>
      <c r="G311">
        <v>1</v>
      </c>
      <c r="H311">
        <v>3</v>
      </c>
      <c r="I311" t="s">
        <v>742</v>
      </c>
      <c r="J311" t="s">
        <v>743</v>
      </c>
      <c r="K311" t="s">
        <v>744</v>
      </c>
      <c r="L311">
        <v>1355</v>
      </c>
      <c r="N311">
        <v>1010</v>
      </c>
      <c r="O311" t="s">
        <v>61</v>
      </c>
      <c r="P311" t="s">
        <v>61</v>
      </c>
      <c r="Q311">
        <v>100</v>
      </c>
      <c r="X311">
        <v>18.440000000000001</v>
      </c>
      <c r="Y311">
        <v>3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18.440000000000001</v>
      </c>
      <c r="AH311">
        <v>2</v>
      </c>
      <c r="AI311">
        <v>36316912</v>
      </c>
      <c r="AJ311">
        <v>316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>
      <c r="A312">
        <f>ROW(Source!A257)</f>
        <v>257</v>
      </c>
      <c r="B312">
        <v>36316913</v>
      </c>
      <c r="C312">
        <v>35810195</v>
      </c>
      <c r="D312">
        <v>29114482</v>
      </c>
      <c r="E312">
        <v>1</v>
      </c>
      <c r="F312">
        <v>1</v>
      </c>
      <c r="G312">
        <v>1</v>
      </c>
      <c r="H312">
        <v>3</v>
      </c>
      <c r="I312" t="s">
        <v>745</v>
      </c>
      <c r="J312" t="s">
        <v>746</v>
      </c>
      <c r="K312" t="s">
        <v>747</v>
      </c>
      <c r="L312">
        <v>1355</v>
      </c>
      <c r="N312">
        <v>1010</v>
      </c>
      <c r="O312" t="s">
        <v>61</v>
      </c>
      <c r="P312" t="s">
        <v>61</v>
      </c>
      <c r="Q312">
        <v>100</v>
      </c>
      <c r="X312">
        <v>1.49</v>
      </c>
      <c r="Y312">
        <v>7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1.49</v>
      </c>
      <c r="AH312">
        <v>2</v>
      </c>
      <c r="AI312">
        <v>36316913</v>
      </c>
      <c r="AJ312">
        <v>317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>
      <c r="A313">
        <f>ROW(Source!A257)</f>
        <v>257</v>
      </c>
      <c r="B313">
        <v>36316914</v>
      </c>
      <c r="C313">
        <v>35810195</v>
      </c>
      <c r="D313">
        <v>29129584</v>
      </c>
      <c r="E313">
        <v>1</v>
      </c>
      <c r="F313">
        <v>1</v>
      </c>
      <c r="G313">
        <v>1</v>
      </c>
      <c r="H313">
        <v>3</v>
      </c>
      <c r="I313" t="s">
        <v>748</v>
      </c>
      <c r="J313" t="s">
        <v>749</v>
      </c>
      <c r="K313" t="s">
        <v>750</v>
      </c>
      <c r="L313">
        <v>1301</v>
      </c>
      <c r="N313">
        <v>1003</v>
      </c>
      <c r="O313" t="s">
        <v>151</v>
      </c>
      <c r="P313" t="s">
        <v>151</v>
      </c>
      <c r="Q313">
        <v>1</v>
      </c>
      <c r="X313">
        <v>86</v>
      </c>
      <c r="Y313">
        <v>7.22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86</v>
      </c>
      <c r="AH313">
        <v>2</v>
      </c>
      <c r="AI313">
        <v>36316914</v>
      </c>
      <c r="AJ313">
        <v>318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>
      <c r="A314">
        <f>ROW(Source!A257)</f>
        <v>257</v>
      </c>
      <c r="B314">
        <v>36316915</v>
      </c>
      <c r="C314">
        <v>35810195</v>
      </c>
      <c r="D314">
        <v>29129619</v>
      </c>
      <c r="E314">
        <v>1</v>
      </c>
      <c r="F314">
        <v>1</v>
      </c>
      <c r="G314">
        <v>1</v>
      </c>
      <c r="H314">
        <v>3</v>
      </c>
      <c r="I314" t="s">
        <v>751</v>
      </c>
      <c r="J314" t="s">
        <v>752</v>
      </c>
      <c r="K314" t="s">
        <v>753</v>
      </c>
      <c r="L314">
        <v>1301</v>
      </c>
      <c r="N314">
        <v>1003</v>
      </c>
      <c r="O314" t="s">
        <v>151</v>
      </c>
      <c r="P314" t="s">
        <v>151</v>
      </c>
      <c r="Q314">
        <v>1</v>
      </c>
      <c r="X314">
        <v>234</v>
      </c>
      <c r="Y314">
        <v>8.44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234</v>
      </c>
      <c r="AH314">
        <v>2</v>
      </c>
      <c r="AI314">
        <v>36316915</v>
      </c>
      <c r="AJ314">
        <v>319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>
      <c r="A315">
        <f>ROW(Source!A257)</f>
        <v>257</v>
      </c>
      <c r="B315">
        <v>36316916</v>
      </c>
      <c r="C315">
        <v>35810195</v>
      </c>
      <c r="D315">
        <v>29129715</v>
      </c>
      <c r="E315">
        <v>1</v>
      </c>
      <c r="F315">
        <v>1</v>
      </c>
      <c r="G315">
        <v>1</v>
      </c>
      <c r="H315">
        <v>3</v>
      </c>
      <c r="I315" t="s">
        <v>754</v>
      </c>
      <c r="J315" t="s">
        <v>755</v>
      </c>
      <c r="K315" t="s">
        <v>756</v>
      </c>
      <c r="L315">
        <v>1301</v>
      </c>
      <c r="N315">
        <v>1003</v>
      </c>
      <c r="O315" t="s">
        <v>151</v>
      </c>
      <c r="P315" t="s">
        <v>151</v>
      </c>
      <c r="Q315">
        <v>1</v>
      </c>
      <c r="X315">
        <v>37</v>
      </c>
      <c r="Y315">
        <v>6.33</v>
      </c>
      <c r="Z315">
        <v>0</v>
      </c>
      <c r="AA315">
        <v>0</v>
      </c>
      <c r="AB315">
        <v>0</v>
      </c>
      <c r="AC315">
        <v>0</v>
      </c>
      <c r="AD315">
        <v>1</v>
      </c>
      <c r="AE315">
        <v>0</v>
      </c>
      <c r="AF315" t="s">
        <v>3</v>
      </c>
      <c r="AG315">
        <v>37</v>
      </c>
      <c r="AH315">
        <v>2</v>
      </c>
      <c r="AI315">
        <v>36316916</v>
      </c>
      <c r="AJ315">
        <v>320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>
      <c r="A316">
        <f>ROW(Source!A257)</f>
        <v>257</v>
      </c>
      <c r="B316">
        <v>36316917</v>
      </c>
      <c r="C316">
        <v>35810195</v>
      </c>
      <c r="D316">
        <v>29150040</v>
      </c>
      <c r="E316">
        <v>1</v>
      </c>
      <c r="F316">
        <v>1</v>
      </c>
      <c r="G316">
        <v>1</v>
      </c>
      <c r="H316">
        <v>3</v>
      </c>
      <c r="I316" t="s">
        <v>757</v>
      </c>
      <c r="J316" t="s">
        <v>758</v>
      </c>
      <c r="K316" t="s">
        <v>759</v>
      </c>
      <c r="L316">
        <v>1339</v>
      </c>
      <c r="N316">
        <v>1007</v>
      </c>
      <c r="O316" t="s">
        <v>638</v>
      </c>
      <c r="P316" t="s">
        <v>638</v>
      </c>
      <c r="Q316">
        <v>1</v>
      </c>
      <c r="X316">
        <v>0.06</v>
      </c>
      <c r="Y316">
        <v>2.44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0</v>
      </c>
      <c r="AF316" t="s">
        <v>3</v>
      </c>
      <c r="AG316">
        <v>0.06</v>
      </c>
      <c r="AH316">
        <v>2</v>
      </c>
      <c r="AI316">
        <v>36316917</v>
      </c>
      <c r="AJ316">
        <v>321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>
      <c r="A317">
        <f>ROW(Source!A259)</f>
        <v>259</v>
      </c>
      <c r="B317">
        <v>35810240</v>
      </c>
      <c r="C317">
        <v>35810232</v>
      </c>
      <c r="D317">
        <v>18410244</v>
      </c>
      <c r="E317">
        <v>1</v>
      </c>
      <c r="F317">
        <v>1</v>
      </c>
      <c r="G317">
        <v>1</v>
      </c>
      <c r="H317">
        <v>1</v>
      </c>
      <c r="I317" t="s">
        <v>791</v>
      </c>
      <c r="J317" t="s">
        <v>3</v>
      </c>
      <c r="K317" t="s">
        <v>792</v>
      </c>
      <c r="L317">
        <v>1369</v>
      </c>
      <c r="N317">
        <v>1013</v>
      </c>
      <c r="O317" t="s">
        <v>583</v>
      </c>
      <c r="P317" t="s">
        <v>583</v>
      </c>
      <c r="Q317">
        <v>1</v>
      </c>
      <c r="X317">
        <v>55.94</v>
      </c>
      <c r="Y317">
        <v>0</v>
      </c>
      <c r="Z317">
        <v>0</v>
      </c>
      <c r="AA317">
        <v>0</v>
      </c>
      <c r="AB317">
        <v>9.2899999999999991</v>
      </c>
      <c r="AC317">
        <v>0</v>
      </c>
      <c r="AD317">
        <v>1</v>
      </c>
      <c r="AE317">
        <v>1</v>
      </c>
      <c r="AF317" t="s">
        <v>144</v>
      </c>
      <c r="AG317">
        <v>64.330999999999989</v>
      </c>
      <c r="AH317">
        <v>2</v>
      </c>
      <c r="AI317">
        <v>35810233</v>
      </c>
      <c r="AJ317">
        <v>322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>
      <c r="A318">
        <f>ROW(Source!A259)</f>
        <v>259</v>
      </c>
      <c r="B318">
        <v>35810241</v>
      </c>
      <c r="C318">
        <v>35810232</v>
      </c>
      <c r="D318">
        <v>121548</v>
      </c>
      <c r="E318">
        <v>1</v>
      </c>
      <c r="F318">
        <v>1</v>
      </c>
      <c r="G318">
        <v>1</v>
      </c>
      <c r="H318">
        <v>1</v>
      </c>
      <c r="I318" t="s">
        <v>34</v>
      </c>
      <c r="J318" t="s">
        <v>3</v>
      </c>
      <c r="K318" t="s">
        <v>584</v>
      </c>
      <c r="L318">
        <v>608254</v>
      </c>
      <c r="N318">
        <v>1013</v>
      </c>
      <c r="O318" t="s">
        <v>585</v>
      </c>
      <c r="P318" t="s">
        <v>585</v>
      </c>
      <c r="Q318">
        <v>1</v>
      </c>
      <c r="X318">
        <v>0.01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2</v>
      </c>
      <c r="AF318" t="s">
        <v>143</v>
      </c>
      <c r="AG318">
        <v>1.2500000000000001E-2</v>
      </c>
      <c r="AH318">
        <v>2</v>
      </c>
      <c r="AI318">
        <v>35810234</v>
      </c>
      <c r="AJ318">
        <v>323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>
      <c r="A319">
        <f>ROW(Source!A259)</f>
        <v>259</v>
      </c>
      <c r="B319">
        <v>35810242</v>
      </c>
      <c r="C319">
        <v>35810232</v>
      </c>
      <c r="D319">
        <v>29172556</v>
      </c>
      <c r="E319">
        <v>1</v>
      </c>
      <c r="F319">
        <v>1</v>
      </c>
      <c r="G319">
        <v>1</v>
      </c>
      <c r="H319">
        <v>2</v>
      </c>
      <c r="I319" t="s">
        <v>586</v>
      </c>
      <c r="J319" t="s">
        <v>590</v>
      </c>
      <c r="K319" t="s">
        <v>588</v>
      </c>
      <c r="L319">
        <v>1368</v>
      </c>
      <c r="N319">
        <v>1011</v>
      </c>
      <c r="O319" t="s">
        <v>589</v>
      </c>
      <c r="P319" t="s">
        <v>589</v>
      </c>
      <c r="Q319">
        <v>1</v>
      </c>
      <c r="X319">
        <v>0.01</v>
      </c>
      <c r="Y319">
        <v>0</v>
      </c>
      <c r="Z319">
        <v>31.26</v>
      </c>
      <c r="AA319">
        <v>13.5</v>
      </c>
      <c r="AB319">
        <v>0</v>
      </c>
      <c r="AC319">
        <v>0</v>
      </c>
      <c r="AD319">
        <v>1</v>
      </c>
      <c r="AE319">
        <v>0</v>
      </c>
      <c r="AF319" t="s">
        <v>143</v>
      </c>
      <c r="AG319">
        <v>1.2500000000000001E-2</v>
      </c>
      <c r="AH319">
        <v>2</v>
      </c>
      <c r="AI319">
        <v>35810235</v>
      </c>
      <c r="AJ319">
        <v>324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>
      <c r="A320">
        <f>ROW(Source!A259)</f>
        <v>259</v>
      </c>
      <c r="B320">
        <v>35810243</v>
      </c>
      <c r="C320">
        <v>35810232</v>
      </c>
      <c r="D320">
        <v>29174913</v>
      </c>
      <c r="E320">
        <v>1</v>
      </c>
      <c r="F320">
        <v>1</v>
      </c>
      <c r="G320">
        <v>1</v>
      </c>
      <c r="H320">
        <v>2</v>
      </c>
      <c r="I320" t="s">
        <v>601</v>
      </c>
      <c r="J320" t="s">
        <v>602</v>
      </c>
      <c r="K320" t="s">
        <v>603</v>
      </c>
      <c r="L320">
        <v>1368</v>
      </c>
      <c r="N320">
        <v>1011</v>
      </c>
      <c r="O320" t="s">
        <v>589</v>
      </c>
      <c r="P320" t="s">
        <v>589</v>
      </c>
      <c r="Q320">
        <v>1</v>
      </c>
      <c r="X320">
        <v>0.01</v>
      </c>
      <c r="Y320">
        <v>0</v>
      </c>
      <c r="Z320">
        <v>87.17</v>
      </c>
      <c r="AA320">
        <v>11.6</v>
      </c>
      <c r="AB320">
        <v>0</v>
      </c>
      <c r="AC320">
        <v>0</v>
      </c>
      <c r="AD320">
        <v>1</v>
      </c>
      <c r="AE320">
        <v>0</v>
      </c>
      <c r="AF320" t="s">
        <v>143</v>
      </c>
      <c r="AG320">
        <v>1.2500000000000001E-2</v>
      </c>
      <c r="AH320">
        <v>2</v>
      </c>
      <c r="AI320">
        <v>35810236</v>
      </c>
      <c r="AJ320">
        <v>325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>
        <f>ROW(Source!A259)</f>
        <v>259</v>
      </c>
      <c r="B321">
        <v>35810244</v>
      </c>
      <c r="C321">
        <v>35810232</v>
      </c>
      <c r="D321">
        <v>29109386</v>
      </c>
      <c r="E321">
        <v>1</v>
      </c>
      <c r="F321">
        <v>1</v>
      </c>
      <c r="G321">
        <v>1</v>
      </c>
      <c r="H321">
        <v>3</v>
      </c>
      <c r="I321" t="s">
        <v>793</v>
      </c>
      <c r="J321" t="s">
        <v>794</v>
      </c>
      <c r="K321" t="s">
        <v>795</v>
      </c>
      <c r="L321">
        <v>1348</v>
      </c>
      <c r="N321">
        <v>1009</v>
      </c>
      <c r="O321" t="s">
        <v>29</v>
      </c>
      <c r="P321" t="s">
        <v>29</v>
      </c>
      <c r="Q321">
        <v>1000</v>
      </c>
      <c r="X321">
        <v>3.4099999999999998E-2</v>
      </c>
      <c r="Y321">
        <v>11300.01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3.4099999999999998E-2</v>
      </c>
      <c r="AH321">
        <v>2</v>
      </c>
      <c r="AI321">
        <v>35810237</v>
      </c>
      <c r="AJ321">
        <v>326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>
      <c r="A322">
        <f>ROW(Source!A259)</f>
        <v>259</v>
      </c>
      <c r="B322">
        <v>35810245</v>
      </c>
      <c r="C322">
        <v>35810232</v>
      </c>
      <c r="D322">
        <v>29107800</v>
      </c>
      <c r="E322">
        <v>1</v>
      </c>
      <c r="F322">
        <v>1</v>
      </c>
      <c r="G322">
        <v>1</v>
      </c>
      <c r="H322">
        <v>3</v>
      </c>
      <c r="I322" t="s">
        <v>616</v>
      </c>
      <c r="J322" t="s">
        <v>643</v>
      </c>
      <c r="K322" t="s">
        <v>618</v>
      </c>
      <c r="L322">
        <v>1346</v>
      </c>
      <c r="N322">
        <v>1009</v>
      </c>
      <c r="O322" t="s">
        <v>170</v>
      </c>
      <c r="P322" t="s">
        <v>170</v>
      </c>
      <c r="Q322">
        <v>1</v>
      </c>
      <c r="X322">
        <v>0.01</v>
      </c>
      <c r="Y322">
        <v>1.81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0</v>
      </c>
      <c r="AF322" t="s">
        <v>3</v>
      </c>
      <c r="AG322">
        <v>0.01</v>
      </c>
      <c r="AH322">
        <v>2</v>
      </c>
      <c r="AI322">
        <v>35810238</v>
      </c>
      <c r="AJ322">
        <v>327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>
      <c r="A323">
        <f>ROW(Source!A259)</f>
        <v>259</v>
      </c>
      <c r="B323">
        <v>35810246</v>
      </c>
      <c r="C323">
        <v>35810232</v>
      </c>
      <c r="D323">
        <v>29109603</v>
      </c>
      <c r="E323">
        <v>1</v>
      </c>
      <c r="F323">
        <v>1</v>
      </c>
      <c r="G323">
        <v>1</v>
      </c>
      <c r="H323">
        <v>3</v>
      </c>
      <c r="I323" t="s">
        <v>796</v>
      </c>
      <c r="J323" t="s">
        <v>797</v>
      </c>
      <c r="K323" t="s">
        <v>798</v>
      </c>
      <c r="L323">
        <v>1327</v>
      </c>
      <c r="N323">
        <v>1005</v>
      </c>
      <c r="O323" t="s">
        <v>165</v>
      </c>
      <c r="P323" t="s">
        <v>165</v>
      </c>
      <c r="Q323">
        <v>1</v>
      </c>
      <c r="X323">
        <v>112</v>
      </c>
      <c r="Y323">
        <v>55.16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 t="s">
        <v>3</v>
      </c>
      <c r="AG323">
        <v>112</v>
      </c>
      <c r="AH323">
        <v>2</v>
      </c>
      <c r="AI323">
        <v>35810239</v>
      </c>
      <c r="AJ323">
        <v>328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>
        <f>ROW(Source!A260)</f>
        <v>260</v>
      </c>
      <c r="B324">
        <v>35810260</v>
      </c>
      <c r="C324">
        <v>35810247</v>
      </c>
      <c r="D324">
        <v>29364679</v>
      </c>
      <c r="E324">
        <v>1</v>
      </c>
      <c r="F324">
        <v>1</v>
      </c>
      <c r="G324">
        <v>1</v>
      </c>
      <c r="H324">
        <v>1</v>
      </c>
      <c r="I324" t="s">
        <v>799</v>
      </c>
      <c r="J324" t="s">
        <v>3</v>
      </c>
      <c r="K324" t="s">
        <v>800</v>
      </c>
      <c r="L324">
        <v>1369</v>
      </c>
      <c r="N324">
        <v>1013</v>
      </c>
      <c r="O324" t="s">
        <v>583</v>
      </c>
      <c r="P324" t="s">
        <v>583</v>
      </c>
      <c r="Q324">
        <v>1</v>
      </c>
      <c r="X324">
        <v>30.48</v>
      </c>
      <c r="Y324">
        <v>0</v>
      </c>
      <c r="Z324">
        <v>0</v>
      </c>
      <c r="AA324">
        <v>0</v>
      </c>
      <c r="AB324">
        <v>9.92</v>
      </c>
      <c r="AC324">
        <v>0</v>
      </c>
      <c r="AD324">
        <v>1</v>
      </c>
      <c r="AE324">
        <v>1</v>
      </c>
      <c r="AF324" t="s">
        <v>3</v>
      </c>
      <c r="AG324">
        <v>30.48</v>
      </c>
      <c r="AH324">
        <v>2</v>
      </c>
      <c r="AI324">
        <v>35810248</v>
      </c>
      <c r="AJ324">
        <v>329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>
      <c r="A325">
        <f>ROW(Source!A260)</f>
        <v>260</v>
      </c>
      <c r="B325">
        <v>35810261</v>
      </c>
      <c r="C325">
        <v>35810247</v>
      </c>
      <c r="D325">
        <v>121548</v>
      </c>
      <c r="E325">
        <v>1</v>
      </c>
      <c r="F325">
        <v>1</v>
      </c>
      <c r="G325">
        <v>1</v>
      </c>
      <c r="H325">
        <v>1</v>
      </c>
      <c r="I325" t="s">
        <v>34</v>
      </c>
      <c r="J325" t="s">
        <v>3</v>
      </c>
      <c r="K325" t="s">
        <v>584</v>
      </c>
      <c r="L325">
        <v>608254</v>
      </c>
      <c r="N325">
        <v>1013</v>
      </c>
      <c r="O325" t="s">
        <v>585</v>
      </c>
      <c r="P325" t="s">
        <v>585</v>
      </c>
      <c r="Q325">
        <v>1</v>
      </c>
      <c r="X325">
        <v>0.03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2</v>
      </c>
      <c r="AF325" t="s">
        <v>3</v>
      </c>
      <c r="AG325">
        <v>0.03</v>
      </c>
      <c r="AH325">
        <v>2</v>
      </c>
      <c r="AI325">
        <v>35810249</v>
      </c>
      <c r="AJ325">
        <v>330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>
      <c r="A326">
        <f>ROW(Source!A260)</f>
        <v>260</v>
      </c>
      <c r="B326">
        <v>35810262</v>
      </c>
      <c r="C326">
        <v>35810247</v>
      </c>
      <c r="D326">
        <v>29172362</v>
      </c>
      <c r="E326">
        <v>1</v>
      </c>
      <c r="F326">
        <v>1</v>
      </c>
      <c r="G326">
        <v>1</v>
      </c>
      <c r="H326">
        <v>2</v>
      </c>
      <c r="I326" t="s">
        <v>801</v>
      </c>
      <c r="J326" t="s">
        <v>802</v>
      </c>
      <c r="K326" t="s">
        <v>803</v>
      </c>
      <c r="L326">
        <v>1368</v>
      </c>
      <c r="N326">
        <v>1011</v>
      </c>
      <c r="O326" t="s">
        <v>589</v>
      </c>
      <c r="P326" t="s">
        <v>589</v>
      </c>
      <c r="Q326">
        <v>1</v>
      </c>
      <c r="X326">
        <v>0.03</v>
      </c>
      <c r="Y326">
        <v>0</v>
      </c>
      <c r="Z326">
        <v>134.65</v>
      </c>
      <c r="AA326">
        <v>13.5</v>
      </c>
      <c r="AB326">
        <v>0</v>
      </c>
      <c r="AC326">
        <v>0</v>
      </c>
      <c r="AD326">
        <v>1</v>
      </c>
      <c r="AE326">
        <v>0</v>
      </c>
      <c r="AF326" t="s">
        <v>3</v>
      </c>
      <c r="AG326">
        <v>0.03</v>
      </c>
      <c r="AH326">
        <v>2</v>
      </c>
      <c r="AI326">
        <v>35810250</v>
      </c>
      <c r="AJ326">
        <v>331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>
      <c r="A327">
        <f>ROW(Source!A260)</f>
        <v>260</v>
      </c>
      <c r="B327">
        <v>35810263</v>
      </c>
      <c r="C327">
        <v>35810247</v>
      </c>
      <c r="D327">
        <v>29174913</v>
      </c>
      <c r="E327">
        <v>1</v>
      </c>
      <c r="F327">
        <v>1</v>
      </c>
      <c r="G327">
        <v>1</v>
      </c>
      <c r="H327">
        <v>2</v>
      </c>
      <c r="I327" t="s">
        <v>601</v>
      </c>
      <c r="J327" t="s">
        <v>602</v>
      </c>
      <c r="K327" t="s">
        <v>603</v>
      </c>
      <c r="L327">
        <v>1368</v>
      </c>
      <c r="N327">
        <v>1011</v>
      </c>
      <c r="O327" t="s">
        <v>589</v>
      </c>
      <c r="P327" t="s">
        <v>589</v>
      </c>
      <c r="Q327">
        <v>1</v>
      </c>
      <c r="X327">
        <v>0.02</v>
      </c>
      <c r="Y327">
        <v>0</v>
      </c>
      <c r="Z327">
        <v>87.17</v>
      </c>
      <c r="AA327">
        <v>11.6</v>
      </c>
      <c r="AB327">
        <v>0</v>
      </c>
      <c r="AC327">
        <v>0</v>
      </c>
      <c r="AD327">
        <v>1</v>
      </c>
      <c r="AE327">
        <v>0</v>
      </c>
      <c r="AF327" t="s">
        <v>3</v>
      </c>
      <c r="AG327">
        <v>0.02</v>
      </c>
      <c r="AH327">
        <v>2</v>
      </c>
      <c r="AI327">
        <v>35810251</v>
      </c>
      <c r="AJ327">
        <v>332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>
      <c r="A328">
        <f>ROW(Source!A260)</f>
        <v>260</v>
      </c>
      <c r="B328">
        <v>35810264</v>
      </c>
      <c r="C328">
        <v>35810247</v>
      </c>
      <c r="D328">
        <v>29114246</v>
      </c>
      <c r="E328">
        <v>1</v>
      </c>
      <c r="F328">
        <v>1</v>
      </c>
      <c r="G328">
        <v>1</v>
      </c>
      <c r="H328">
        <v>3</v>
      </c>
      <c r="I328" t="s">
        <v>804</v>
      </c>
      <c r="J328" t="s">
        <v>805</v>
      </c>
      <c r="K328" t="s">
        <v>806</v>
      </c>
      <c r="L328">
        <v>1346</v>
      </c>
      <c r="N328">
        <v>1009</v>
      </c>
      <c r="O328" t="s">
        <v>170</v>
      </c>
      <c r="P328" t="s">
        <v>170</v>
      </c>
      <c r="Q328">
        <v>1</v>
      </c>
      <c r="X328">
        <v>1.5</v>
      </c>
      <c r="Y328">
        <v>9.0399999999999991</v>
      </c>
      <c r="Z328">
        <v>0</v>
      </c>
      <c r="AA328">
        <v>0</v>
      </c>
      <c r="AB328">
        <v>0</v>
      </c>
      <c r="AC328">
        <v>0</v>
      </c>
      <c r="AD328">
        <v>1</v>
      </c>
      <c r="AE328">
        <v>0</v>
      </c>
      <c r="AF328" t="s">
        <v>3</v>
      </c>
      <c r="AG328">
        <v>1.5</v>
      </c>
      <c r="AH328">
        <v>2</v>
      </c>
      <c r="AI328">
        <v>35810252</v>
      </c>
      <c r="AJ328">
        <v>333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>
        <f>ROW(Source!A260)</f>
        <v>260</v>
      </c>
      <c r="B329">
        <v>35810265</v>
      </c>
      <c r="C329">
        <v>35810247</v>
      </c>
      <c r="D329">
        <v>29110838</v>
      </c>
      <c r="E329">
        <v>1</v>
      </c>
      <c r="F329">
        <v>1</v>
      </c>
      <c r="G329">
        <v>1</v>
      </c>
      <c r="H329">
        <v>3</v>
      </c>
      <c r="I329" t="s">
        <v>807</v>
      </c>
      <c r="J329" t="s">
        <v>808</v>
      </c>
      <c r="K329" t="s">
        <v>809</v>
      </c>
      <c r="L329">
        <v>1346</v>
      </c>
      <c r="N329">
        <v>1009</v>
      </c>
      <c r="O329" t="s">
        <v>170</v>
      </c>
      <c r="P329" t="s">
        <v>170</v>
      </c>
      <c r="Q329">
        <v>1</v>
      </c>
      <c r="X329">
        <v>0.42</v>
      </c>
      <c r="Y329">
        <v>30.5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0.42</v>
      </c>
      <c r="AH329">
        <v>2</v>
      </c>
      <c r="AI329">
        <v>35810253</v>
      </c>
      <c r="AJ329">
        <v>334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>
        <f>ROW(Source!A260)</f>
        <v>260</v>
      </c>
      <c r="B330">
        <v>35810266</v>
      </c>
      <c r="C330">
        <v>35810247</v>
      </c>
      <c r="D330">
        <v>29149204</v>
      </c>
      <c r="E330">
        <v>1</v>
      </c>
      <c r="F330">
        <v>1</v>
      </c>
      <c r="G330">
        <v>1</v>
      </c>
      <c r="H330">
        <v>3</v>
      </c>
      <c r="I330" t="s">
        <v>810</v>
      </c>
      <c r="J330" t="s">
        <v>811</v>
      </c>
      <c r="K330" t="s">
        <v>812</v>
      </c>
      <c r="L330">
        <v>1348</v>
      </c>
      <c r="N330">
        <v>1009</v>
      </c>
      <c r="O330" t="s">
        <v>29</v>
      </c>
      <c r="P330" t="s">
        <v>29</v>
      </c>
      <c r="Q330">
        <v>1000</v>
      </c>
      <c r="X330">
        <v>3.15E-3</v>
      </c>
      <c r="Y330">
        <v>729.98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3.15E-3</v>
      </c>
      <c r="AH330">
        <v>2</v>
      </c>
      <c r="AI330">
        <v>35810254</v>
      </c>
      <c r="AJ330">
        <v>335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>
      <c r="A331">
        <f>ROW(Source!A260)</f>
        <v>260</v>
      </c>
      <c r="B331">
        <v>35810267</v>
      </c>
      <c r="C331">
        <v>35810247</v>
      </c>
      <c r="D331">
        <v>29170678</v>
      </c>
      <c r="E331">
        <v>1</v>
      </c>
      <c r="F331">
        <v>1</v>
      </c>
      <c r="G331">
        <v>1</v>
      </c>
      <c r="H331">
        <v>3</v>
      </c>
      <c r="I331" t="s">
        <v>813</v>
      </c>
      <c r="J331" t="s">
        <v>814</v>
      </c>
      <c r="K331" t="s">
        <v>815</v>
      </c>
      <c r="L331">
        <v>1354</v>
      </c>
      <c r="N331">
        <v>1010</v>
      </c>
      <c r="O331" t="s">
        <v>258</v>
      </c>
      <c r="P331" t="s">
        <v>258</v>
      </c>
      <c r="Q331">
        <v>1</v>
      </c>
      <c r="X331">
        <v>102</v>
      </c>
      <c r="Y331">
        <v>0.28000000000000003</v>
      </c>
      <c r="Z331">
        <v>0</v>
      </c>
      <c r="AA331">
        <v>0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102</v>
      </c>
      <c r="AH331">
        <v>2</v>
      </c>
      <c r="AI331">
        <v>35810257</v>
      </c>
      <c r="AJ331">
        <v>338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>
      <c r="A332">
        <f>ROW(Source!A260)</f>
        <v>260</v>
      </c>
      <c r="B332">
        <v>35810268</v>
      </c>
      <c r="C332">
        <v>35810247</v>
      </c>
      <c r="D332">
        <v>29171808</v>
      </c>
      <c r="E332">
        <v>1</v>
      </c>
      <c r="F332">
        <v>1</v>
      </c>
      <c r="G332">
        <v>1</v>
      </c>
      <c r="H332">
        <v>3</v>
      </c>
      <c r="I332" t="s">
        <v>816</v>
      </c>
      <c r="J332" t="s">
        <v>817</v>
      </c>
      <c r="K332" t="s">
        <v>818</v>
      </c>
      <c r="L332">
        <v>1374</v>
      </c>
      <c r="N332">
        <v>1013</v>
      </c>
      <c r="O332" t="s">
        <v>819</v>
      </c>
      <c r="P332" t="s">
        <v>819</v>
      </c>
      <c r="Q332">
        <v>1</v>
      </c>
      <c r="X332">
        <v>6.05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0</v>
      </c>
      <c r="AF332" t="s">
        <v>3</v>
      </c>
      <c r="AG332">
        <v>6.05</v>
      </c>
      <c r="AH332">
        <v>2</v>
      </c>
      <c r="AI332">
        <v>35810258</v>
      </c>
      <c r="AJ332">
        <v>339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>
      <c r="A333">
        <f>ROW(Source!A263)</f>
        <v>263</v>
      </c>
      <c r="B333">
        <v>35810282</v>
      </c>
      <c r="C333">
        <v>35810272</v>
      </c>
      <c r="D333">
        <v>29364679</v>
      </c>
      <c r="E333">
        <v>1</v>
      </c>
      <c r="F333">
        <v>1</v>
      </c>
      <c r="G333">
        <v>1</v>
      </c>
      <c r="H333">
        <v>1</v>
      </c>
      <c r="I333" t="s">
        <v>799</v>
      </c>
      <c r="J333" t="s">
        <v>3</v>
      </c>
      <c r="K333" t="s">
        <v>800</v>
      </c>
      <c r="L333">
        <v>1369</v>
      </c>
      <c r="N333">
        <v>1013</v>
      </c>
      <c r="O333" t="s">
        <v>583</v>
      </c>
      <c r="P333" t="s">
        <v>583</v>
      </c>
      <c r="Q333">
        <v>1</v>
      </c>
      <c r="X333">
        <v>26.24</v>
      </c>
      <c r="Y333">
        <v>0</v>
      </c>
      <c r="Z333">
        <v>0</v>
      </c>
      <c r="AA333">
        <v>0</v>
      </c>
      <c r="AB333">
        <v>9.92</v>
      </c>
      <c r="AC333">
        <v>0</v>
      </c>
      <c r="AD333">
        <v>1</v>
      </c>
      <c r="AE333">
        <v>1</v>
      </c>
      <c r="AF333" t="s">
        <v>3</v>
      </c>
      <c r="AG333">
        <v>26.24</v>
      </c>
      <c r="AH333">
        <v>2</v>
      </c>
      <c r="AI333">
        <v>35810273</v>
      </c>
      <c r="AJ333">
        <v>340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>
      <c r="A334">
        <f>ROW(Source!A263)</f>
        <v>263</v>
      </c>
      <c r="B334">
        <v>35810283</v>
      </c>
      <c r="C334">
        <v>35810272</v>
      </c>
      <c r="D334">
        <v>121548</v>
      </c>
      <c r="E334">
        <v>1</v>
      </c>
      <c r="F334">
        <v>1</v>
      </c>
      <c r="G334">
        <v>1</v>
      </c>
      <c r="H334">
        <v>1</v>
      </c>
      <c r="I334" t="s">
        <v>34</v>
      </c>
      <c r="J334" t="s">
        <v>3</v>
      </c>
      <c r="K334" t="s">
        <v>584</v>
      </c>
      <c r="L334">
        <v>608254</v>
      </c>
      <c r="N334">
        <v>1013</v>
      </c>
      <c r="O334" t="s">
        <v>585</v>
      </c>
      <c r="P334" t="s">
        <v>585</v>
      </c>
      <c r="Q334">
        <v>1</v>
      </c>
      <c r="X334">
        <v>0.03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2</v>
      </c>
      <c r="AF334" t="s">
        <v>3</v>
      </c>
      <c r="AG334">
        <v>0.03</v>
      </c>
      <c r="AH334">
        <v>2</v>
      </c>
      <c r="AI334">
        <v>35810274</v>
      </c>
      <c r="AJ334">
        <v>341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>
      <c r="A335">
        <f>ROW(Source!A263)</f>
        <v>263</v>
      </c>
      <c r="B335">
        <v>35810284</v>
      </c>
      <c r="C335">
        <v>35810272</v>
      </c>
      <c r="D335">
        <v>29172362</v>
      </c>
      <c r="E335">
        <v>1</v>
      </c>
      <c r="F335">
        <v>1</v>
      </c>
      <c r="G335">
        <v>1</v>
      </c>
      <c r="H335">
        <v>2</v>
      </c>
      <c r="I335" t="s">
        <v>801</v>
      </c>
      <c r="J335" t="s">
        <v>802</v>
      </c>
      <c r="K335" t="s">
        <v>803</v>
      </c>
      <c r="L335">
        <v>1368</v>
      </c>
      <c r="N335">
        <v>1011</v>
      </c>
      <c r="O335" t="s">
        <v>589</v>
      </c>
      <c r="P335" t="s">
        <v>589</v>
      </c>
      <c r="Q335">
        <v>1</v>
      </c>
      <c r="X335">
        <v>0.03</v>
      </c>
      <c r="Y335">
        <v>0</v>
      </c>
      <c r="Z335">
        <v>134.65</v>
      </c>
      <c r="AA335">
        <v>13.5</v>
      </c>
      <c r="AB335">
        <v>0</v>
      </c>
      <c r="AC335">
        <v>0</v>
      </c>
      <c r="AD335">
        <v>1</v>
      </c>
      <c r="AE335">
        <v>0</v>
      </c>
      <c r="AF335" t="s">
        <v>3</v>
      </c>
      <c r="AG335">
        <v>0.03</v>
      </c>
      <c r="AH335">
        <v>2</v>
      </c>
      <c r="AI335">
        <v>35810275</v>
      </c>
      <c r="AJ335">
        <v>342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>
      <c r="A336">
        <f>ROW(Source!A263)</f>
        <v>263</v>
      </c>
      <c r="B336">
        <v>35810285</v>
      </c>
      <c r="C336">
        <v>35810272</v>
      </c>
      <c r="D336">
        <v>29174913</v>
      </c>
      <c r="E336">
        <v>1</v>
      </c>
      <c r="F336">
        <v>1</v>
      </c>
      <c r="G336">
        <v>1</v>
      </c>
      <c r="H336">
        <v>2</v>
      </c>
      <c r="I336" t="s">
        <v>601</v>
      </c>
      <c r="J336" t="s">
        <v>602</v>
      </c>
      <c r="K336" t="s">
        <v>603</v>
      </c>
      <c r="L336">
        <v>1368</v>
      </c>
      <c r="N336">
        <v>1011</v>
      </c>
      <c r="O336" t="s">
        <v>589</v>
      </c>
      <c r="P336" t="s">
        <v>589</v>
      </c>
      <c r="Q336">
        <v>1</v>
      </c>
      <c r="X336">
        <v>0.02</v>
      </c>
      <c r="Y336">
        <v>0</v>
      </c>
      <c r="Z336">
        <v>87.17</v>
      </c>
      <c r="AA336">
        <v>11.6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0.02</v>
      </c>
      <c r="AH336">
        <v>2</v>
      </c>
      <c r="AI336">
        <v>35810276</v>
      </c>
      <c r="AJ336">
        <v>343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>
      <c r="A337">
        <f>ROW(Source!A263)</f>
        <v>263</v>
      </c>
      <c r="B337">
        <v>35810286</v>
      </c>
      <c r="C337">
        <v>35810272</v>
      </c>
      <c r="D337">
        <v>29149204</v>
      </c>
      <c r="E337">
        <v>1</v>
      </c>
      <c r="F337">
        <v>1</v>
      </c>
      <c r="G337">
        <v>1</v>
      </c>
      <c r="H337">
        <v>3</v>
      </c>
      <c r="I337" t="s">
        <v>810</v>
      </c>
      <c r="J337" t="s">
        <v>811</v>
      </c>
      <c r="K337" t="s">
        <v>812</v>
      </c>
      <c r="L337">
        <v>1348</v>
      </c>
      <c r="N337">
        <v>1009</v>
      </c>
      <c r="O337" t="s">
        <v>29</v>
      </c>
      <c r="P337" t="s">
        <v>29</v>
      </c>
      <c r="Q337">
        <v>1000</v>
      </c>
      <c r="X337">
        <v>3.15E-3</v>
      </c>
      <c r="Y337">
        <v>729.98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3.15E-3</v>
      </c>
      <c r="AH337">
        <v>2</v>
      </c>
      <c r="AI337">
        <v>35810277</v>
      </c>
      <c r="AJ337">
        <v>344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>
      <c r="A338">
        <f>ROW(Source!A263)</f>
        <v>263</v>
      </c>
      <c r="B338">
        <v>35810287</v>
      </c>
      <c r="C338">
        <v>35810272</v>
      </c>
      <c r="D338">
        <v>29170678</v>
      </c>
      <c r="E338">
        <v>1</v>
      </c>
      <c r="F338">
        <v>1</v>
      </c>
      <c r="G338">
        <v>1</v>
      </c>
      <c r="H338">
        <v>3</v>
      </c>
      <c r="I338" t="s">
        <v>813</v>
      </c>
      <c r="J338" t="s">
        <v>814</v>
      </c>
      <c r="K338" t="s">
        <v>815</v>
      </c>
      <c r="L338">
        <v>1354</v>
      </c>
      <c r="N338">
        <v>1010</v>
      </c>
      <c r="O338" t="s">
        <v>258</v>
      </c>
      <c r="P338" t="s">
        <v>258</v>
      </c>
      <c r="Q338">
        <v>1</v>
      </c>
      <c r="X338">
        <v>102</v>
      </c>
      <c r="Y338">
        <v>0.28000000000000003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102</v>
      </c>
      <c r="AH338">
        <v>2</v>
      </c>
      <c r="AI338">
        <v>35810278</v>
      </c>
      <c r="AJ338">
        <v>346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>
        <f>ROW(Source!A263)</f>
        <v>263</v>
      </c>
      <c r="B339">
        <v>35810288</v>
      </c>
      <c r="C339">
        <v>35810272</v>
      </c>
      <c r="D339">
        <v>29171808</v>
      </c>
      <c r="E339">
        <v>1</v>
      </c>
      <c r="F339">
        <v>1</v>
      </c>
      <c r="G339">
        <v>1</v>
      </c>
      <c r="H339">
        <v>3</v>
      </c>
      <c r="I339" t="s">
        <v>816</v>
      </c>
      <c r="J339" t="s">
        <v>817</v>
      </c>
      <c r="K339" t="s">
        <v>818</v>
      </c>
      <c r="L339">
        <v>1374</v>
      </c>
      <c r="N339">
        <v>1013</v>
      </c>
      <c r="O339" t="s">
        <v>819</v>
      </c>
      <c r="P339" t="s">
        <v>819</v>
      </c>
      <c r="Q339">
        <v>1</v>
      </c>
      <c r="X339">
        <v>5.21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5.21</v>
      </c>
      <c r="AH339">
        <v>2</v>
      </c>
      <c r="AI339">
        <v>35810280</v>
      </c>
      <c r="AJ339">
        <v>348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>
      <c r="A340">
        <f>ROW(Source!A266)</f>
        <v>266</v>
      </c>
      <c r="B340">
        <v>36171722</v>
      </c>
      <c r="C340">
        <v>36171721</v>
      </c>
      <c r="D340">
        <v>18409850</v>
      </c>
      <c r="E340">
        <v>1</v>
      </c>
      <c r="F340">
        <v>1</v>
      </c>
      <c r="G340">
        <v>1</v>
      </c>
      <c r="H340">
        <v>1</v>
      </c>
      <c r="I340" t="s">
        <v>709</v>
      </c>
      <c r="J340" t="s">
        <v>3</v>
      </c>
      <c r="K340" t="s">
        <v>710</v>
      </c>
      <c r="L340">
        <v>1369</v>
      </c>
      <c r="N340">
        <v>1013</v>
      </c>
      <c r="O340" t="s">
        <v>583</v>
      </c>
      <c r="P340" t="s">
        <v>583</v>
      </c>
      <c r="Q340">
        <v>1</v>
      </c>
      <c r="X340">
        <v>92</v>
      </c>
      <c r="Y340">
        <v>0</v>
      </c>
      <c r="Z340">
        <v>0</v>
      </c>
      <c r="AA340">
        <v>0</v>
      </c>
      <c r="AB340">
        <v>289.7</v>
      </c>
      <c r="AC340">
        <v>0</v>
      </c>
      <c r="AD340">
        <v>1</v>
      </c>
      <c r="AE340">
        <v>1</v>
      </c>
      <c r="AF340" t="s">
        <v>144</v>
      </c>
      <c r="AG340">
        <v>105.8</v>
      </c>
      <c r="AH340">
        <v>2</v>
      </c>
      <c r="AI340">
        <v>36171722</v>
      </c>
      <c r="AJ340">
        <v>349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>
      <c r="A341">
        <f>ROW(Source!A266)</f>
        <v>266</v>
      </c>
      <c r="B341">
        <v>36171723</v>
      </c>
      <c r="C341">
        <v>36171721</v>
      </c>
      <c r="D341">
        <v>29173472</v>
      </c>
      <c r="E341">
        <v>1</v>
      </c>
      <c r="F341">
        <v>1</v>
      </c>
      <c r="G341">
        <v>1</v>
      </c>
      <c r="H341">
        <v>2</v>
      </c>
      <c r="I341" t="s">
        <v>660</v>
      </c>
      <c r="J341" t="s">
        <v>661</v>
      </c>
      <c r="K341" t="s">
        <v>662</v>
      </c>
      <c r="L341">
        <v>1368</v>
      </c>
      <c r="N341">
        <v>1011</v>
      </c>
      <c r="O341" t="s">
        <v>589</v>
      </c>
      <c r="P341" t="s">
        <v>589</v>
      </c>
      <c r="Q341">
        <v>1</v>
      </c>
      <c r="X341">
        <v>2</v>
      </c>
      <c r="Y341">
        <v>0</v>
      </c>
      <c r="Z341">
        <v>3</v>
      </c>
      <c r="AA341">
        <v>0</v>
      </c>
      <c r="AB341">
        <v>0</v>
      </c>
      <c r="AC341">
        <v>0</v>
      </c>
      <c r="AD341">
        <v>1</v>
      </c>
      <c r="AE341">
        <v>0</v>
      </c>
      <c r="AF341" t="s">
        <v>143</v>
      </c>
      <c r="AG341">
        <v>2.5</v>
      </c>
      <c r="AH341">
        <v>2</v>
      </c>
      <c r="AI341">
        <v>36171723</v>
      </c>
      <c r="AJ341">
        <v>350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>
      <c r="A342">
        <f>ROW(Source!A266)</f>
        <v>266</v>
      </c>
      <c r="B342">
        <v>36171724</v>
      </c>
      <c r="C342">
        <v>36171721</v>
      </c>
      <c r="D342">
        <v>29174538</v>
      </c>
      <c r="E342">
        <v>1</v>
      </c>
      <c r="F342">
        <v>1</v>
      </c>
      <c r="G342">
        <v>1</v>
      </c>
      <c r="H342">
        <v>2</v>
      </c>
      <c r="I342" t="s">
        <v>712</v>
      </c>
      <c r="J342" t="s">
        <v>820</v>
      </c>
      <c r="K342" t="s">
        <v>714</v>
      </c>
      <c r="L342">
        <v>1368</v>
      </c>
      <c r="N342">
        <v>1011</v>
      </c>
      <c r="O342" t="s">
        <v>589</v>
      </c>
      <c r="P342" t="s">
        <v>589</v>
      </c>
      <c r="Q342">
        <v>1</v>
      </c>
      <c r="X342">
        <v>0.14000000000000001</v>
      </c>
      <c r="Y342">
        <v>0</v>
      </c>
      <c r="Z342">
        <v>33.590000000000003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143</v>
      </c>
      <c r="AG342">
        <v>0.17500000000000002</v>
      </c>
      <c r="AH342">
        <v>2</v>
      </c>
      <c r="AI342">
        <v>36171724</v>
      </c>
      <c r="AJ342">
        <v>351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>
      <c r="A343">
        <f>ROW(Source!A266)</f>
        <v>266</v>
      </c>
      <c r="B343">
        <v>36171725</v>
      </c>
      <c r="C343">
        <v>36171721</v>
      </c>
      <c r="D343">
        <v>29174580</v>
      </c>
      <c r="E343">
        <v>1</v>
      </c>
      <c r="F343">
        <v>1</v>
      </c>
      <c r="G343">
        <v>1</v>
      </c>
      <c r="H343">
        <v>2</v>
      </c>
      <c r="I343" t="s">
        <v>715</v>
      </c>
      <c r="J343" t="s">
        <v>821</v>
      </c>
      <c r="K343" t="s">
        <v>717</v>
      </c>
      <c r="L343">
        <v>1368</v>
      </c>
      <c r="N343">
        <v>1011</v>
      </c>
      <c r="O343" t="s">
        <v>589</v>
      </c>
      <c r="P343" t="s">
        <v>589</v>
      </c>
      <c r="Q343">
        <v>1</v>
      </c>
      <c r="X343">
        <v>0.61</v>
      </c>
      <c r="Y343">
        <v>0</v>
      </c>
      <c r="Z343">
        <v>2.08</v>
      </c>
      <c r="AA343">
        <v>0</v>
      </c>
      <c r="AB343">
        <v>0</v>
      </c>
      <c r="AC343">
        <v>0</v>
      </c>
      <c r="AD343">
        <v>1</v>
      </c>
      <c r="AE343">
        <v>0</v>
      </c>
      <c r="AF343" t="s">
        <v>143</v>
      </c>
      <c r="AG343">
        <v>0.76249999999999996</v>
      </c>
      <c r="AH343">
        <v>2</v>
      </c>
      <c r="AI343">
        <v>36171725</v>
      </c>
      <c r="AJ343">
        <v>352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>
      <c r="A344">
        <f>ROW(Source!A266)</f>
        <v>266</v>
      </c>
      <c r="B344">
        <v>36171726</v>
      </c>
      <c r="C344">
        <v>36171721</v>
      </c>
      <c r="D344">
        <v>29109354</v>
      </c>
      <c r="E344">
        <v>1</v>
      </c>
      <c r="F344">
        <v>1</v>
      </c>
      <c r="G344">
        <v>1</v>
      </c>
      <c r="H344">
        <v>3</v>
      </c>
      <c r="I344" t="s">
        <v>718</v>
      </c>
      <c r="J344" t="s">
        <v>822</v>
      </c>
      <c r="K344" t="s">
        <v>720</v>
      </c>
      <c r="L344">
        <v>1346</v>
      </c>
      <c r="N344">
        <v>1009</v>
      </c>
      <c r="O344" t="s">
        <v>170</v>
      </c>
      <c r="P344" t="s">
        <v>170</v>
      </c>
      <c r="Q344">
        <v>1</v>
      </c>
      <c r="X344">
        <v>10</v>
      </c>
      <c r="Y344">
        <v>46.72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0</v>
      </c>
      <c r="AF344" t="s">
        <v>3</v>
      </c>
      <c r="AG344">
        <v>10</v>
      </c>
      <c r="AH344">
        <v>2</v>
      </c>
      <c r="AI344">
        <v>36171726</v>
      </c>
      <c r="AJ344">
        <v>353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>
        <f>ROW(Source!A266)</f>
        <v>266</v>
      </c>
      <c r="B345">
        <v>36171727</v>
      </c>
      <c r="C345">
        <v>36171721</v>
      </c>
      <c r="D345">
        <v>29109781</v>
      </c>
      <c r="E345">
        <v>1</v>
      </c>
      <c r="F345">
        <v>1</v>
      </c>
      <c r="G345">
        <v>1</v>
      </c>
      <c r="H345">
        <v>3</v>
      </c>
      <c r="I345" t="s">
        <v>724</v>
      </c>
      <c r="J345" t="s">
        <v>823</v>
      </c>
      <c r="K345" t="s">
        <v>726</v>
      </c>
      <c r="L345">
        <v>1346</v>
      </c>
      <c r="N345">
        <v>1009</v>
      </c>
      <c r="O345" t="s">
        <v>170</v>
      </c>
      <c r="P345" t="s">
        <v>170</v>
      </c>
      <c r="Q345">
        <v>1</v>
      </c>
      <c r="X345">
        <v>4</v>
      </c>
      <c r="Y345">
        <v>11.12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4</v>
      </c>
      <c r="AH345">
        <v>2</v>
      </c>
      <c r="AI345">
        <v>36171727</v>
      </c>
      <c r="AJ345">
        <v>354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>
      <c r="A346">
        <f>ROW(Source!A266)</f>
        <v>266</v>
      </c>
      <c r="B346">
        <v>36171728</v>
      </c>
      <c r="C346">
        <v>36171721</v>
      </c>
      <c r="D346">
        <v>29109782</v>
      </c>
      <c r="E346">
        <v>1</v>
      </c>
      <c r="F346">
        <v>1</v>
      </c>
      <c r="G346">
        <v>1</v>
      </c>
      <c r="H346">
        <v>3</v>
      </c>
      <c r="I346" t="s">
        <v>727</v>
      </c>
      <c r="J346" t="s">
        <v>824</v>
      </c>
      <c r="K346" t="s">
        <v>729</v>
      </c>
      <c r="L346">
        <v>1346</v>
      </c>
      <c r="N346">
        <v>1009</v>
      </c>
      <c r="O346" t="s">
        <v>170</v>
      </c>
      <c r="P346" t="s">
        <v>170</v>
      </c>
      <c r="Q346">
        <v>1</v>
      </c>
      <c r="X346">
        <v>42</v>
      </c>
      <c r="Y346">
        <v>4.3600000000000003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42</v>
      </c>
      <c r="AH346">
        <v>2</v>
      </c>
      <c r="AI346">
        <v>36171728</v>
      </c>
      <c r="AJ346">
        <v>355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>
      <c r="A347">
        <f>ROW(Source!A266)</f>
        <v>266</v>
      </c>
      <c r="B347">
        <v>36171729</v>
      </c>
      <c r="C347">
        <v>36171721</v>
      </c>
      <c r="D347">
        <v>29110699</v>
      </c>
      <c r="E347">
        <v>1</v>
      </c>
      <c r="F347">
        <v>1</v>
      </c>
      <c r="G347">
        <v>1</v>
      </c>
      <c r="H347">
        <v>3</v>
      </c>
      <c r="I347" t="s">
        <v>730</v>
      </c>
      <c r="J347" t="s">
        <v>825</v>
      </c>
      <c r="K347" t="s">
        <v>732</v>
      </c>
      <c r="L347">
        <v>1301</v>
      </c>
      <c r="N347">
        <v>1003</v>
      </c>
      <c r="O347" t="s">
        <v>151</v>
      </c>
      <c r="P347" t="s">
        <v>151</v>
      </c>
      <c r="Q347">
        <v>1</v>
      </c>
      <c r="X347">
        <v>68</v>
      </c>
      <c r="Y347">
        <v>0.17</v>
      </c>
      <c r="Z347">
        <v>0</v>
      </c>
      <c r="AA347">
        <v>0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68</v>
      </c>
      <c r="AH347">
        <v>2</v>
      </c>
      <c r="AI347">
        <v>36171729</v>
      </c>
      <c r="AJ347">
        <v>356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>
      <c r="A348">
        <f>ROW(Source!A266)</f>
        <v>266</v>
      </c>
      <c r="B348">
        <v>36171730</v>
      </c>
      <c r="C348">
        <v>36171721</v>
      </c>
      <c r="D348">
        <v>29110797</v>
      </c>
      <c r="E348">
        <v>1</v>
      </c>
      <c r="F348">
        <v>1</v>
      </c>
      <c r="G348">
        <v>1</v>
      </c>
      <c r="H348">
        <v>3</v>
      </c>
      <c r="I348" t="s">
        <v>733</v>
      </c>
      <c r="J348" t="s">
        <v>826</v>
      </c>
      <c r="K348" t="s">
        <v>735</v>
      </c>
      <c r="L348">
        <v>1301</v>
      </c>
      <c r="N348">
        <v>1003</v>
      </c>
      <c r="O348" t="s">
        <v>151</v>
      </c>
      <c r="P348" t="s">
        <v>151</v>
      </c>
      <c r="Q348">
        <v>1</v>
      </c>
      <c r="X348">
        <v>135</v>
      </c>
      <c r="Y348">
        <v>1.74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135</v>
      </c>
      <c r="AH348">
        <v>2</v>
      </c>
      <c r="AI348">
        <v>36171730</v>
      </c>
      <c r="AJ348">
        <v>357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>
      <c r="A349">
        <f>ROW(Source!A266)</f>
        <v>266</v>
      </c>
      <c r="B349">
        <v>36171731</v>
      </c>
      <c r="C349">
        <v>36171721</v>
      </c>
      <c r="D349">
        <v>29111455</v>
      </c>
      <c r="E349">
        <v>1</v>
      </c>
      <c r="F349">
        <v>1</v>
      </c>
      <c r="G349">
        <v>1</v>
      </c>
      <c r="H349">
        <v>3</v>
      </c>
      <c r="I349" t="s">
        <v>219</v>
      </c>
      <c r="J349" t="s">
        <v>275</v>
      </c>
      <c r="K349" t="s">
        <v>220</v>
      </c>
      <c r="L349">
        <v>1327</v>
      </c>
      <c r="N349">
        <v>1005</v>
      </c>
      <c r="O349" t="s">
        <v>165</v>
      </c>
      <c r="P349" t="s">
        <v>165</v>
      </c>
      <c r="Q349">
        <v>1</v>
      </c>
      <c r="X349">
        <v>112</v>
      </c>
      <c r="Y349">
        <v>15.06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112</v>
      </c>
      <c r="AH349">
        <v>2</v>
      </c>
      <c r="AI349">
        <v>36171731</v>
      </c>
      <c r="AJ349">
        <v>358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>
      <c r="A350">
        <f>ROW(Source!A266)</f>
        <v>266</v>
      </c>
      <c r="B350">
        <v>36171732</v>
      </c>
      <c r="C350">
        <v>36171721</v>
      </c>
      <c r="D350">
        <v>29114731</v>
      </c>
      <c r="E350">
        <v>1</v>
      </c>
      <c r="F350">
        <v>1</v>
      </c>
      <c r="G350">
        <v>1</v>
      </c>
      <c r="H350">
        <v>3</v>
      </c>
      <c r="I350" t="s">
        <v>827</v>
      </c>
      <c r="J350" t="s">
        <v>828</v>
      </c>
      <c r="K350" t="s">
        <v>829</v>
      </c>
      <c r="L350">
        <v>1354</v>
      </c>
      <c r="N350">
        <v>1010</v>
      </c>
      <c r="O350" t="s">
        <v>258</v>
      </c>
      <c r="P350" t="s">
        <v>258</v>
      </c>
      <c r="Q350">
        <v>1</v>
      </c>
      <c r="X350">
        <v>426</v>
      </c>
      <c r="Y350">
        <v>0.02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426</v>
      </c>
      <c r="AH350">
        <v>2</v>
      </c>
      <c r="AI350">
        <v>36171732</v>
      </c>
      <c r="AJ350">
        <v>359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>
        <f>ROW(Source!A266)</f>
        <v>266</v>
      </c>
      <c r="B351">
        <v>36171733</v>
      </c>
      <c r="C351">
        <v>36171721</v>
      </c>
      <c r="D351">
        <v>29114733</v>
      </c>
      <c r="E351">
        <v>1</v>
      </c>
      <c r="F351">
        <v>1</v>
      </c>
      <c r="G351">
        <v>1</v>
      </c>
      <c r="H351">
        <v>3</v>
      </c>
      <c r="I351" t="s">
        <v>739</v>
      </c>
      <c r="J351" t="s">
        <v>830</v>
      </c>
      <c r="K351" t="s">
        <v>741</v>
      </c>
      <c r="L351">
        <v>1354</v>
      </c>
      <c r="N351">
        <v>1010</v>
      </c>
      <c r="O351" t="s">
        <v>258</v>
      </c>
      <c r="P351" t="s">
        <v>258</v>
      </c>
      <c r="Q351">
        <v>1</v>
      </c>
      <c r="X351">
        <v>2014</v>
      </c>
      <c r="Y351">
        <v>0.02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2014</v>
      </c>
      <c r="AH351">
        <v>2</v>
      </c>
      <c r="AI351">
        <v>36171733</v>
      </c>
      <c r="AJ351">
        <v>360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>
      <c r="A352">
        <f>ROW(Source!A266)</f>
        <v>266</v>
      </c>
      <c r="B352">
        <v>36171734</v>
      </c>
      <c r="C352">
        <v>36171721</v>
      </c>
      <c r="D352">
        <v>29114403</v>
      </c>
      <c r="E352">
        <v>1</v>
      </c>
      <c r="F352">
        <v>1</v>
      </c>
      <c r="G352">
        <v>1</v>
      </c>
      <c r="H352">
        <v>3</v>
      </c>
      <c r="I352" t="s">
        <v>831</v>
      </c>
      <c r="J352" t="s">
        <v>832</v>
      </c>
      <c r="K352" t="s">
        <v>833</v>
      </c>
      <c r="L352">
        <v>1354</v>
      </c>
      <c r="N352">
        <v>1010</v>
      </c>
      <c r="O352" t="s">
        <v>258</v>
      </c>
      <c r="P352" t="s">
        <v>258</v>
      </c>
      <c r="Q352">
        <v>1</v>
      </c>
      <c r="X352">
        <v>183</v>
      </c>
      <c r="Y352">
        <v>0.68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183</v>
      </c>
      <c r="AH352">
        <v>2</v>
      </c>
      <c r="AI352">
        <v>36171734</v>
      </c>
      <c r="AJ352">
        <v>361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>
      <c r="A353">
        <f>ROW(Source!A266)</f>
        <v>266</v>
      </c>
      <c r="B353">
        <v>36171735</v>
      </c>
      <c r="C353">
        <v>36171721</v>
      </c>
      <c r="D353">
        <v>29129600</v>
      </c>
      <c r="E353">
        <v>1</v>
      </c>
      <c r="F353">
        <v>1</v>
      </c>
      <c r="G353">
        <v>1</v>
      </c>
      <c r="H353">
        <v>3</v>
      </c>
      <c r="I353" t="s">
        <v>834</v>
      </c>
      <c r="J353" t="s">
        <v>835</v>
      </c>
      <c r="K353" t="s">
        <v>836</v>
      </c>
      <c r="L353">
        <v>1301</v>
      </c>
      <c r="N353">
        <v>1003</v>
      </c>
      <c r="O353" t="s">
        <v>151</v>
      </c>
      <c r="P353" t="s">
        <v>151</v>
      </c>
      <c r="Q353">
        <v>1</v>
      </c>
      <c r="X353">
        <v>390</v>
      </c>
      <c r="Y353">
        <v>5.74</v>
      </c>
      <c r="Z353">
        <v>0</v>
      </c>
      <c r="AA353">
        <v>0</v>
      </c>
      <c r="AB353">
        <v>0</v>
      </c>
      <c r="AC353">
        <v>0</v>
      </c>
      <c r="AD353">
        <v>1</v>
      </c>
      <c r="AE353">
        <v>0</v>
      </c>
      <c r="AF353" t="s">
        <v>3</v>
      </c>
      <c r="AG353">
        <v>390</v>
      </c>
      <c r="AH353">
        <v>2</v>
      </c>
      <c r="AI353">
        <v>36171735</v>
      </c>
      <c r="AJ353">
        <v>362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>
        <f>ROW(Source!A266)</f>
        <v>266</v>
      </c>
      <c r="B354">
        <v>36171736</v>
      </c>
      <c r="C354">
        <v>36171721</v>
      </c>
      <c r="D354">
        <v>29129688</v>
      </c>
      <c r="E354">
        <v>1</v>
      </c>
      <c r="F354">
        <v>1</v>
      </c>
      <c r="G354">
        <v>1</v>
      </c>
      <c r="H354">
        <v>3</v>
      </c>
      <c r="I354" t="s">
        <v>837</v>
      </c>
      <c r="J354" t="s">
        <v>838</v>
      </c>
      <c r="K354" t="s">
        <v>839</v>
      </c>
      <c r="L354">
        <v>1354</v>
      </c>
      <c r="N354">
        <v>1010</v>
      </c>
      <c r="O354" t="s">
        <v>258</v>
      </c>
      <c r="P354" t="s">
        <v>258</v>
      </c>
      <c r="Q354">
        <v>1</v>
      </c>
      <c r="X354">
        <v>183</v>
      </c>
      <c r="Y354">
        <v>1.32</v>
      </c>
      <c r="Z354">
        <v>0</v>
      </c>
      <c r="AA354">
        <v>0</v>
      </c>
      <c r="AB354">
        <v>0</v>
      </c>
      <c r="AC354">
        <v>0</v>
      </c>
      <c r="AD354">
        <v>1</v>
      </c>
      <c r="AE354">
        <v>0</v>
      </c>
      <c r="AF354" t="s">
        <v>3</v>
      </c>
      <c r="AG354">
        <v>183</v>
      </c>
      <c r="AH354">
        <v>2</v>
      </c>
      <c r="AI354">
        <v>36171736</v>
      </c>
      <c r="AJ354">
        <v>363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>
      <c r="A355">
        <f>ROW(Source!A266)</f>
        <v>266</v>
      </c>
      <c r="B355">
        <v>36171737</v>
      </c>
      <c r="C355">
        <v>36171721</v>
      </c>
      <c r="D355">
        <v>29129706</v>
      </c>
      <c r="E355">
        <v>1</v>
      </c>
      <c r="F355">
        <v>1</v>
      </c>
      <c r="G355">
        <v>1</v>
      </c>
      <c r="H355">
        <v>3</v>
      </c>
      <c r="I355" t="s">
        <v>840</v>
      </c>
      <c r="J355" t="s">
        <v>841</v>
      </c>
      <c r="K355" t="s">
        <v>842</v>
      </c>
      <c r="L355">
        <v>1354</v>
      </c>
      <c r="N355">
        <v>1010</v>
      </c>
      <c r="O355" t="s">
        <v>258</v>
      </c>
      <c r="P355" t="s">
        <v>258</v>
      </c>
      <c r="Q355">
        <v>1</v>
      </c>
      <c r="X355">
        <v>368</v>
      </c>
      <c r="Y355">
        <v>0.69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0</v>
      </c>
      <c r="AF355" t="s">
        <v>3</v>
      </c>
      <c r="AG355">
        <v>368</v>
      </c>
      <c r="AH355">
        <v>2</v>
      </c>
      <c r="AI355">
        <v>36171737</v>
      </c>
      <c r="AJ355">
        <v>364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>
      <c r="A356">
        <f>ROW(Source!A266)</f>
        <v>266</v>
      </c>
      <c r="B356">
        <v>36171738</v>
      </c>
      <c r="C356">
        <v>36171721</v>
      </c>
      <c r="D356">
        <v>29129711</v>
      </c>
      <c r="E356">
        <v>1</v>
      </c>
      <c r="F356">
        <v>1</v>
      </c>
      <c r="G356">
        <v>1</v>
      </c>
      <c r="H356">
        <v>3</v>
      </c>
      <c r="I356" t="s">
        <v>843</v>
      </c>
      <c r="J356" t="s">
        <v>844</v>
      </c>
      <c r="K356" t="s">
        <v>845</v>
      </c>
      <c r="L356">
        <v>1354</v>
      </c>
      <c r="N356">
        <v>1010</v>
      </c>
      <c r="O356" t="s">
        <v>258</v>
      </c>
      <c r="P356" t="s">
        <v>258</v>
      </c>
      <c r="Q356">
        <v>1</v>
      </c>
      <c r="X356">
        <v>69</v>
      </c>
      <c r="Y356">
        <v>0.62</v>
      </c>
      <c r="Z356">
        <v>0</v>
      </c>
      <c r="AA356">
        <v>0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69</v>
      </c>
      <c r="AH356">
        <v>2</v>
      </c>
      <c r="AI356">
        <v>36171738</v>
      </c>
      <c r="AJ356">
        <v>365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>
      <c r="A357">
        <f>ROW(Source!A266)</f>
        <v>266</v>
      </c>
      <c r="B357">
        <v>36171739</v>
      </c>
      <c r="C357">
        <v>36171721</v>
      </c>
      <c r="D357">
        <v>29129694</v>
      </c>
      <c r="E357">
        <v>1</v>
      </c>
      <c r="F357">
        <v>1</v>
      </c>
      <c r="G357">
        <v>1</v>
      </c>
      <c r="H357">
        <v>3</v>
      </c>
      <c r="I357" t="s">
        <v>1094</v>
      </c>
      <c r="J357" t="s">
        <v>1095</v>
      </c>
      <c r="K357" t="s">
        <v>1096</v>
      </c>
      <c r="L357">
        <v>1354</v>
      </c>
      <c r="N357">
        <v>1010</v>
      </c>
      <c r="O357" t="s">
        <v>258</v>
      </c>
      <c r="P357" t="s">
        <v>258</v>
      </c>
      <c r="Q357">
        <v>1</v>
      </c>
      <c r="X357">
        <v>183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 t="s">
        <v>3</v>
      </c>
      <c r="AG357">
        <v>183</v>
      </c>
      <c r="AH357">
        <v>3</v>
      </c>
      <c r="AI357">
        <v>-1</v>
      </c>
      <c r="AJ357" t="s">
        <v>3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>
        <f>ROW(Source!A268)</f>
        <v>268</v>
      </c>
      <c r="B358">
        <v>36316932</v>
      </c>
      <c r="C358">
        <v>36126998</v>
      </c>
      <c r="D358">
        <v>29364679</v>
      </c>
      <c r="E358">
        <v>1</v>
      </c>
      <c r="F358">
        <v>1</v>
      </c>
      <c r="G358">
        <v>1</v>
      </c>
      <c r="H358">
        <v>1</v>
      </c>
      <c r="I358" t="s">
        <v>799</v>
      </c>
      <c r="J358" t="s">
        <v>3</v>
      </c>
      <c r="K358" t="s">
        <v>800</v>
      </c>
      <c r="L358">
        <v>1369</v>
      </c>
      <c r="N358">
        <v>1013</v>
      </c>
      <c r="O358" t="s">
        <v>583</v>
      </c>
      <c r="P358" t="s">
        <v>583</v>
      </c>
      <c r="Q358">
        <v>1</v>
      </c>
      <c r="X358">
        <v>94.4</v>
      </c>
      <c r="Y358">
        <v>0</v>
      </c>
      <c r="Z358">
        <v>0</v>
      </c>
      <c r="AA358">
        <v>0</v>
      </c>
      <c r="AB358">
        <v>323.88</v>
      </c>
      <c r="AC358">
        <v>0</v>
      </c>
      <c r="AD358">
        <v>1</v>
      </c>
      <c r="AE358">
        <v>1</v>
      </c>
      <c r="AF358" t="s">
        <v>3</v>
      </c>
      <c r="AG358">
        <v>94.4</v>
      </c>
      <c r="AH358">
        <v>2</v>
      </c>
      <c r="AI358">
        <v>36316932</v>
      </c>
      <c r="AJ358">
        <v>366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>
      <c r="A359">
        <f>ROW(Source!A268)</f>
        <v>268</v>
      </c>
      <c r="B359">
        <v>36316933</v>
      </c>
      <c r="C359">
        <v>36126998</v>
      </c>
      <c r="D359">
        <v>121548</v>
      </c>
      <c r="E359">
        <v>1</v>
      </c>
      <c r="F359">
        <v>1</v>
      </c>
      <c r="G359">
        <v>1</v>
      </c>
      <c r="H359">
        <v>1</v>
      </c>
      <c r="I359" t="s">
        <v>34</v>
      </c>
      <c r="J359" t="s">
        <v>3</v>
      </c>
      <c r="K359" t="s">
        <v>584</v>
      </c>
      <c r="L359">
        <v>608254</v>
      </c>
      <c r="N359">
        <v>1013</v>
      </c>
      <c r="O359" t="s">
        <v>585</v>
      </c>
      <c r="P359" t="s">
        <v>585</v>
      </c>
      <c r="Q359">
        <v>1</v>
      </c>
      <c r="X359">
        <v>0.2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</v>
      </c>
      <c r="AE359">
        <v>2</v>
      </c>
      <c r="AF359" t="s">
        <v>3</v>
      </c>
      <c r="AG359">
        <v>0.2</v>
      </c>
      <c r="AH359">
        <v>2</v>
      </c>
      <c r="AI359">
        <v>36316933</v>
      </c>
      <c r="AJ359">
        <v>367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>
        <f>ROW(Source!A268)</f>
        <v>268</v>
      </c>
      <c r="B360">
        <v>36316934</v>
      </c>
      <c r="C360">
        <v>36126998</v>
      </c>
      <c r="D360">
        <v>29172362</v>
      </c>
      <c r="E360">
        <v>1</v>
      </c>
      <c r="F360">
        <v>1</v>
      </c>
      <c r="G360">
        <v>1</v>
      </c>
      <c r="H360">
        <v>2</v>
      </c>
      <c r="I360" t="s">
        <v>801</v>
      </c>
      <c r="J360" t="s">
        <v>846</v>
      </c>
      <c r="K360" t="s">
        <v>803</v>
      </c>
      <c r="L360">
        <v>1368</v>
      </c>
      <c r="N360">
        <v>1011</v>
      </c>
      <c r="O360" t="s">
        <v>589</v>
      </c>
      <c r="P360" t="s">
        <v>589</v>
      </c>
      <c r="Q360">
        <v>1</v>
      </c>
      <c r="X360">
        <v>0.2</v>
      </c>
      <c r="Y360">
        <v>0</v>
      </c>
      <c r="Z360">
        <v>134.65</v>
      </c>
      <c r="AA360">
        <v>13.5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0.2</v>
      </c>
      <c r="AH360">
        <v>2</v>
      </c>
      <c r="AI360">
        <v>36316934</v>
      </c>
      <c r="AJ360">
        <v>368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>
      <c r="A361">
        <f>ROW(Source!A268)</f>
        <v>268</v>
      </c>
      <c r="B361">
        <v>36316935</v>
      </c>
      <c r="C361">
        <v>36126998</v>
      </c>
      <c r="D361">
        <v>29174913</v>
      </c>
      <c r="E361">
        <v>1</v>
      </c>
      <c r="F361">
        <v>1</v>
      </c>
      <c r="G361">
        <v>1</v>
      </c>
      <c r="H361">
        <v>2</v>
      </c>
      <c r="I361" t="s">
        <v>601</v>
      </c>
      <c r="J361" t="s">
        <v>615</v>
      </c>
      <c r="K361" t="s">
        <v>603</v>
      </c>
      <c r="L361">
        <v>1368</v>
      </c>
      <c r="N361">
        <v>1011</v>
      </c>
      <c r="O361" t="s">
        <v>589</v>
      </c>
      <c r="P361" t="s">
        <v>589</v>
      </c>
      <c r="Q361">
        <v>1</v>
      </c>
      <c r="X361">
        <v>0.2</v>
      </c>
      <c r="Y361">
        <v>0</v>
      </c>
      <c r="Z361">
        <v>87.17</v>
      </c>
      <c r="AA361">
        <v>11.6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0.2</v>
      </c>
      <c r="AH361">
        <v>2</v>
      </c>
      <c r="AI361">
        <v>36316935</v>
      </c>
      <c r="AJ361">
        <v>369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>
        <f>ROW(Source!A268)</f>
        <v>268</v>
      </c>
      <c r="B362">
        <v>36316936</v>
      </c>
      <c r="C362">
        <v>36126998</v>
      </c>
      <c r="D362">
        <v>29164111</v>
      </c>
      <c r="E362">
        <v>1</v>
      </c>
      <c r="F362">
        <v>1</v>
      </c>
      <c r="G362">
        <v>1</v>
      </c>
      <c r="H362">
        <v>3</v>
      </c>
      <c r="I362" t="s">
        <v>847</v>
      </c>
      <c r="J362" t="s">
        <v>848</v>
      </c>
      <c r="K362" t="s">
        <v>849</v>
      </c>
      <c r="L362">
        <v>1355</v>
      </c>
      <c r="N362">
        <v>1010</v>
      </c>
      <c r="O362" t="s">
        <v>61</v>
      </c>
      <c r="P362" t="s">
        <v>61</v>
      </c>
      <c r="Q362">
        <v>100</v>
      </c>
      <c r="X362">
        <v>1.02</v>
      </c>
      <c r="Y362">
        <v>100</v>
      </c>
      <c r="Z362">
        <v>0</v>
      </c>
      <c r="AA362">
        <v>0</v>
      </c>
      <c r="AB362">
        <v>0</v>
      </c>
      <c r="AC362">
        <v>0</v>
      </c>
      <c r="AD362">
        <v>1</v>
      </c>
      <c r="AE362">
        <v>0</v>
      </c>
      <c r="AF362" t="s">
        <v>3</v>
      </c>
      <c r="AG362">
        <v>1.02</v>
      </c>
      <c r="AH362">
        <v>2</v>
      </c>
      <c r="AI362">
        <v>36316936</v>
      </c>
      <c r="AJ362">
        <v>370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>
      <c r="A363">
        <f>ROW(Source!A268)</f>
        <v>268</v>
      </c>
      <c r="B363">
        <v>36316937</v>
      </c>
      <c r="C363">
        <v>36126998</v>
      </c>
      <c r="D363">
        <v>29171808</v>
      </c>
      <c r="E363">
        <v>1</v>
      </c>
      <c r="F363">
        <v>1</v>
      </c>
      <c r="G363">
        <v>1</v>
      </c>
      <c r="H363">
        <v>3</v>
      </c>
      <c r="I363" t="s">
        <v>816</v>
      </c>
      <c r="J363" t="s">
        <v>817</v>
      </c>
      <c r="K363" t="s">
        <v>818</v>
      </c>
      <c r="L363">
        <v>1374</v>
      </c>
      <c r="N363">
        <v>1013</v>
      </c>
      <c r="O363" t="s">
        <v>819</v>
      </c>
      <c r="P363" t="s">
        <v>819</v>
      </c>
      <c r="Q363">
        <v>1</v>
      </c>
      <c r="X363">
        <v>18.73</v>
      </c>
      <c r="Y363">
        <v>1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18.73</v>
      </c>
      <c r="AH363">
        <v>2</v>
      </c>
      <c r="AI363">
        <v>36316937</v>
      </c>
      <c r="AJ363">
        <v>372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>
      <c r="A364">
        <f>ROW(Source!A343)</f>
        <v>343</v>
      </c>
      <c r="B364">
        <v>36171933</v>
      </c>
      <c r="C364">
        <v>35810329</v>
      </c>
      <c r="D364">
        <v>18406804</v>
      </c>
      <c r="E364">
        <v>1</v>
      </c>
      <c r="F364">
        <v>1</v>
      </c>
      <c r="G364">
        <v>1</v>
      </c>
      <c r="H364">
        <v>1</v>
      </c>
      <c r="I364" t="s">
        <v>581</v>
      </c>
      <c r="J364" t="s">
        <v>3</v>
      </c>
      <c r="K364" t="s">
        <v>582</v>
      </c>
      <c r="L364">
        <v>1369</v>
      </c>
      <c r="N364">
        <v>1013</v>
      </c>
      <c r="O364" t="s">
        <v>583</v>
      </c>
      <c r="P364" t="s">
        <v>583</v>
      </c>
      <c r="Q364">
        <v>1</v>
      </c>
      <c r="X364">
        <v>7.67</v>
      </c>
      <c r="Y364">
        <v>0</v>
      </c>
      <c r="Z364">
        <v>0</v>
      </c>
      <c r="AA364">
        <v>0</v>
      </c>
      <c r="AB364">
        <v>254.67</v>
      </c>
      <c r="AC364">
        <v>0</v>
      </c>
      <c r="AD364">
        <v>1</v>
      </c>
      <c r="AE364">
        <v>1</v>
      </c>
      <c r="AF364" t="s">
        <v>3</v>
      </c>
      <c r="AG364">
        <v>7.67</v>
      </c>
      <c r="AH364">
        <v>2</v>
      </c>
      <c r="AI364">
        <v>36171933</v>
      </c>
      <c r="AJ364">
        <v>373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>
      <c r="A365">
        <f>ROW(Source!A343)</f>
        <v>343</v>
      </c>
      <c r="B365">
        <v>36171934</v>
      </c>
      <c r="C365">
        <v>35810329</v>
      </c>
      <c r="D365">
        <v>29164349</v>
      </c>
      <c r="E365">
        <v>1</v>
      </c>
      <c r="F365">
        <v>1</v>
      </c>
      <c r="G365">
        <v>1</v>
      </c>
      <c r="H365">
        <v>3</v>
      </c>
      <c r="I365" t="s">
        <v>27</v>
      </c>
      <c r="J365" t="s">
        <v>30</v>
      </c>
      <c r="K365" t="s">
        <v>28</v>
      </c>
      <c r="L365">
        <v>1348</v>
      </c>
      <c r="N365">
        <v>1009</v>
      </c>
      <c r="O365" t="s">
        <v>29</v>
      </c>
      <c r="P365" t="s">
        <v>29</v>
      </c>
      <c r="Q365">
        <v>1000</v>
      </c>
      <c r="X365">
        <v>0.7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 t="s">
        <v>3</v>
      </c>
      <c r="AG365">
        <v>0.7</v>
      </c>
      <c r="AH365">
        <v>2</v>
      </c>
      <c r="AI365">
        <v>36171934</v>
      </c>
      <c r="AJ365">
        <v>374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>
      <c r="A366">
        <f>ROW(Source!A345)</f>
        <v>345</v>
      </c>
      <c r="B366">
        <v>36316941</v>
      </c>
      <c r="C366">
        <v>36316940</v>
      </c>
      <c r="D366">
        <v>18406804</v>
      </c>
      <c r="E366">
        <v>1</v>
      </c>
      <c r="F366">
        <v>1</v>
      </c>
      <c r="G366">
        <v>1</v>
      </c>
      <c r="H366">
        <v>1</v>
      </c>
      <c r="I366" t="s">
        <v>581</v>
      </c>
      <c r="J366" t="s">
        <v>3</v>
      </c>
      <c r="K366" t="s">
        <v>582</v>
      </c>
      <c r="L366">
        <v>1369</v>
      </c>
      <c r="N366">
        <v>1013</v>
      </c>
      <c r="O366" t="s">
        <v>583</v>
      </c>
      <c r="P366" t="s">
        <v>583</v>
      </c>
      <c r="Q366">
        <v>1</v>
      </c>
      <c r="X366">
        <v>30.53</v>
      </c>
      <c r="Y366">
        <v>0</v>
      </c>
      <c r="Z366">
        <v>0</v>
      </c>
      <c r="AA366">
        <v>0</v>
      </c>
      <c r="AB366">
        <v>254.67</v>
      </c>
      <c r="AC366">
        <v>0</v>
      </c>
      <c r="AD366">
        <v>1</v>
      </c>
      <c r="AE366">
        <v>1</v>
      </c>
      <c r="AF366" t="s">
        <v>3</v>
      </c>
      <c r="AG366">
        <v>30.53</v>
      </c>
      <c r="AH366">
        <v>2</v>
      </c>
      <c r="AI366">
        <v>36316941</v>
      </c>
      <c r="AJ366">
        <v>375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>
      <c r="A367">
        <f>ROW(Source!A345)</f>
        <v>345</v>
      </c>
      <c r="B367">
        <v>36316942</v>
      </c>
      <c r="C367">
        <v>36316940</v>
      </c>
      <c r="D367">
        <v>121548</v>
      </c>
      <c r="E367">
        <v>1</v>
      </c>
      <c r="F367">
        <v>1</v>
      </c>
      <c r="G367">
        <v>1</v>
      </c>
      <c r="H367">
        <v>1</v>
      </c>
      <c r="I367" t="s">
        <v>34</v>
      </c>
      <c r="J367" t="s">
        <v>3</v>
      </c>
      <c r="K367" t="s">
        <v>584</v>
      </c>
      <c r="L367">
        <v>608254</v>
      </c>
      <c r="N367">
        <v>1013</v>
      </c>
      <c r="O367" t="s">
        <v>585</v>
      </c>
      <c r="P367" t="s">
        <v>585</v>
      </c>
      <c r="Q367">
        <v>1</v>
      </c>
      <c r="X367">
        <v>3.65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2</v>
      </c>
      <c r="AF367" t="s">
        <v>3</v>
      </c>
      <c r="AG367">
        <v>3.65</v>
      </c>
      <c r="AH367">
        <v>2</v>
      </c>
      <c r="AI367">
        <v>36316942</v>
      </c>
      <c r="AJ367">
        <v>376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>
        <f>ROW(Source!A345)</f>
        <v>345</v>
      </c>
      <c r="B368">
        <v>36316943</v>
      </c>
      <c r="C368">
        <v>36316940</v>
      </c>
      <c r="D368">
        <v>29172556</v>
      </c>
      <c r="E368">
        <v>1</v>
      </c>
      <c r="F368">
        <v>1</v>
      </c>
      <c r="G368">
        <v>1</v>
      </c>
      <c r="H368">
        <v>2</v>
      </c>
      <c r="I368" t="s">
        <v>586</v>
      </c>
      <c r="J368" t="s">
        <v>587</v>
      </c>
      <c r="K368" t="s">
        <v>588</v>
      </c>
      <c r="L368">
        <v>1368</v>
      </c>
      <c r="N368">
        <v>1011</v>
      </c>
      <c r="O368" t="s">
        <v>589</v>
      </c>
      <c r="P368" t="s">
        <v>589</v>
      </c>
      <c r="Q368">
        <v>1</v>
      </c>
      <c r="X368">
        <v>3.65</v>
      </c>
      <c r="Y368">
        <v>0</v>
      </c>
      <c r="Z368">
        <v>31.26</v>
      </c>
      <c r="AA368">
        <v>13.5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3.65</v>
      </c>
      <c r="AH368">
        <v>2</v>
      </c>
      <c r="AI368">
        <v>36316943</v>
      </c>
      <c r="AJ368">
        <v>377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>
        <f>ROW(Source!A346)</f>
        <v>346</v>
      </c>
      <c r="B369">
        <v>35810340</v>
      </c>
      <c r="C369">
        <v>35810335</v>
      </c>
      <c r="D369">
        <v>18406804</v>
      </c>
      <c r="E369">
        <v>1</v>
      </c>
      <c r="F369">
        <v>1</v>
      </c>
      <c r="G369">
        <v>1</v>
      </c>
      <c r="H369">
        <v>1</v>
      </c>
      <c r="I369" t="s">
        <v>581</v>
      </c>
      <c r="J369" t="s">
        <v>3</v>
      </c>
      <c r="K369" t="s">
        <v>582</v>
      </c>
      <c r="L369">
        <v>1369</v>
      </c>
      <c r="N369">
        <v>1013</v>
      </c>
      <c r="O369" t="s">
        <v>583</v>
      </c>
      <c r="P369" t="s">
        <v>583</v>
      </c>
      <c r="Q369">
        <v>1</v>
      </c>
      <c r="X369">
        <v>11.39</v>
      </c>
      <c r="Y369">
        <v>0</v>
      </c>
      <c r="Z369">
        <v>0</v>
      </c>
      <c r="AA369">
        <v>0</v>
      </c>
      <c r="AB369">
        <v>7.8</v>
      </c>
      <c r="AC369">
        <v>0</v>
      </c>
      <c r="AD369">
        <v>1</v>
      </c>
      <c r="AE369">
        <v>1</v>
      </c>
      <c r="AF369" t="s">
        <v>3</v>
      </c>
      <c r="AG369">
        <v>11.39</v>
      </c>
      <c r="AH369">
        <v>2</v>
      </c>
      <c r="AI369">
        <v>35810336</v>
      </c>
      <c r="AJ369">
        <v>378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>
      <c r="A370">
        <f>ROW(Source!A346)</f>
        <v>346</v>
      </c>
      <c r="B370">
        <v>35810341</v>
      </c>
      <c r="C370">
        <v>35810335</v>
      </c>
      <c r="D370">
        <v>121548</v>
      </c>
      <c r="E370">
        <v>1</v>
      </c>
      <c r="F370">
        <v>1</v>
      </c>
      <c r="G370">
        <v>1</v>
      </c>
      <c r="H370">
        <v>1</v>
      </c>
      <c r="I370" t="s">
        <v>34</v>
      </c>
      <c r="J370" t="s">
        <v>3</v>
      </c>
      <c r="K370" t="s">
        <v>584</v>
      </c>
      <c r="L370">
        <v>608254</v>
      </c>
      <c r="N370">
        <v>1013</v>
      </c>
      <c r="O370" t="s">
        <v>585</v>
      </c>
      <c r="P370" t="s">
        <v>585</v>
      </c>
      <c r="Q370">
        <v>1</v>
      </c>
      <c r="X370">
        <v>0.13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2</v>
      </c>
      <c r="AF370" t="s">
        <v>3</v>
      </c>
      <c r="AG370">
        <v>0.13</v>
      </c>
      <c r="AH370">
        <v>2</v>
      </c>
      <c r="AI370">
        <v>35810337</v>
      </c>
      <c r="AJ370">
        <v>379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>
      <c r="A371">
        <f>ROW(Source!A346)</f>
        <v>346</v>
      </c>
      <c r="B371">
        <v>35810342</v>
      </c>
      <c r="C371">
        <v>35810335</v>
      </c>
      <c r="D371">
        <v>29172556</v>
      </c>
      <c r="E371">
        <v>1</v>
      </c>
      <c r="F371">
        <v>1</v>
      </c>
      <c r="G371">
        <v>1</v>
      </c>
      <c r="H371">
        <v>2</v>
      </c>
      <c r="I371" t="s">
        <v>586</v>
      </c>
      <c r="J371" t="s">
        <v>590</v>
      </c>
      <c r="K371" t="s">
        <v>588</v>
      </c>
      <c r="L371">
        <v>1368</v>
      </c>
      <c r="N371">
        <v>1011</v>
      </c>
      <c r="O371" t="s">
        <v>589</v>
      </c>
      <c r="P371" t="s">
        <v>589</v>
      </c>
      <c r="Q371">
        <v>1</v>
      </c>
      <c r="X371">
        <v>0.13</v>
      </c>
      <c r="Y371">
        <v>0</v>
      </c>
      <c r="Z371">
        <v>31.26</v>
      </c>
      <c r="AA371">
        <v>13.5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0.13</v>
      </c>
      <c r="AH371">
        <v>2</v>
      </c>
      <c r="AI371">
        <v>35810338</v>
      </c>
      <c r="AJ371">
        <v>380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>
        <f>ROW(Source!A346)</f>
        <v>346</v>
      </c>
      <c r="B372">
        <v>35810343</v>
      </c>
      <c r="C372">
        <v>35810335</v>
      </c>
      <c r="D372">
        <v>29164349</v>
      </c>
      <c r="E372">
        <v>1</v>
      </c>
      <c r="F372">
        <v>1</v>
      </c>
      <c r="G372">
        <v>1</v>
      </c>
      <c r="H372">
        <v>3</v>
      </c>
      <c r="I372" t="s">
        <v>27</v>
      </c>
      <c r="J372" t="s">
        <v>30</v>
      </c>
      <c r="K372" t="s">
        <v>28</v>
      </c>
      <c r="L372">
        <v>1348</v>
      </c>
      <c r="N372">
        <v>1009</v>
      </c>
      <c r="O372" t="s">
        <v>29</v>
      </c>
      <c r="P372" t="s">
        <v>29</v>
      </c>
      <c r="Q372">
        <v>1000</v>
      </c>
      <c r="X372">
        <v>0.47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s">
        <v>3</v>
      </c>
      <c r="AG372">
        <v>0.47</v>
      </c>
      <c r="AH372">
        <v>2</v>
      </c>
      <c r="AI372">
        <v>35810339</v>
      </c>
      <c r="AJ372">
        <v>381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>
      <c r="A373">
        <f>ROW(Source!A348)</f>
        <v>348</v>
      </c>
      <c r="B373">
        <v>35810348</v>
      </c>
      <c r="C373">
        <v>35810345</v>
      </c>
      <c r="D373">
        <v>18406804</v>
      </c>
      <c r="E373">
        <v>1</v>
      </c>
      <c r="F373">
        <v>1</v>
      </c>
      <c r="G373">
        <v>1</v>
      </c>
      <c r="H373">
        <v>1</v>
      </c>
      <c r="I373" t="s">
        <v>581</v>
      </c>
      <c r="J373" t="s">
        <v>3</v>
      </c>
      <c r="K373" t="s">
        <v>582</v>
      </c>
      <c r="L373">
        <v>1369</v>
      </c>
      <c r="N373">
        <v>1013</v>
      </c>
      <c r="O373" t="s">
        <v>583</v>
      </c>
      <c r="P373" t="s">
        <v>583</v>
      </c>
      <c r="Q373">
        <v>1</v>
      </c>
      <c r="X373">
        <v>3.77</v>
      </c>
      <c r="Y373">
        <v>0</v>
      </c>
      <c r="Z373">
        <v>0</v>
      </c>
      <c r="AA373">
        <v>0</v>
      </c>
      <c r="AB373">
        <v>7.8</v>
      </c>
      <c r="AC373">
        <v>0</v>
      </c>
      <c r="AD373">
        <v>1</v>
      </c>
      <c r="AE373">
        <v>1</v>
      </c>
      <c r="AF373" t="s">
        <v>3</v>
      </c>
      <c r="AG373">
        <v>3.77</v>
      </c>
      <c r="AH373">
        <v>2</v>
      </c>
      <c r="AI373">
        <v>35810346</v>
      </c>
      <c r="AJ373">
        <v>382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>
      <c r="A374">
        <f>ROW(Source!A348)</f>
        <v>348</v>
      </c>
      <c r="B374">
        <v>35810349</v>
      </c>
      <c r="C374">
        <v>35810345</v>
      </c>
      <c r="D374">
        <v>29164349</v>
      </c>
      <c r="E374">
        <v>1</v>
      </c>
      <c r="F374">
        <v>1</v>
      </c>
      <c r="G374">
        <v>1</v>
      </c>
      <c r="H374">
        <v>3</v>
      </c>
      <c r="I374" t="s">
        <v>27</v>
      </c>
      <c r="J374" t="s">
        <v>30</v>
      </c>
      <c r="K374" t="s">
        <v>28</v>
      </c>
      <c r="L374">
        <v>1348</v>
      </c>
      <c r="N374">
        <v>1009</v>
      </c>
      <c r="O374" t="s">
        <v>29</v>
      </c>
      <c r="P374" t="s">
        <v>29</v>
      </c>
      <c r="Q374">
        <v>1000</v>
      </c>
      <c r="X374">
        <v>0.11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 t="s">
        <v>3</v>
      </c>
      <c r="AG374">
        <v>0.11</v>
      </c>
      <c r="AH374">
        <v>2</v>
      </c>
      <c r="AI374">
        <v>35810347</v>
      </c>
      <c r="AJ374">
        <v>383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>
      <c r="A375">
        <f>ROW(Source!A350)</f>
        <v>350</v>
      </c>
      <c r="B375">
        <v>35810353</v>
      </c>
      <c r="C375">
        <v>35810351</v>
      </c>
      <c r="D375">
        <v>18406804</v>
      </c>
      <c r="E375">
        <v>1</v>
      </c>
      <c r="F375">
        <v>1</v>
      </c>
      <c r="G375">
        <v>1</v>
      </c>
      <c r="H375">
        <v>1</v>
      </c>
      <c r="I375" t="s">
        <v>581</v>
      </c>
      <c r="J375" t="s">
        <v>3</v>
      </c>
      <c r="K375" t="s">
        <v>582</v>
      </c>
      <c r="L375">
        <v>1369</v>
      </c>
      <c r="N375">
        <v>1013</v>
      </c>
      <c r="O375" t="s">
        <v>583</v>
      </c>
      <c r="P375" t="s">
        <v>583</v>
      </c>
      <c r="Q375">
        <v>1</v>
      </c>
      <c r="X375">
        <v>5.84</v>
      </c>
      <c r="Y375">
        <v>0</v>
      </c>
      <c r="Z375">
        <v>0</v>
      </c>
      <c r="AA375">
        <v>0</v>
      </c>
      <c r="AB375">
        <v>7.8</v>
      </c>
      <c r="AC375">
        <v>0</v>
      </c>
      <c r="AD375">
        <v>1</v>
      </c>
      <c r="AE375">
        <v>1</v>
      </c>
      <c r="AF375" t="s">
        <v>3</v>
      </c>
      <c r="AG375">
        <v>5.84</v>
      </c>
      <c r="AH375">
        <v>2</v>
      </c>
      <c r="AI375">
        <v>35810352</v>
      </c>
      <c r="AJ375">
        <v>384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>
      <c r="A376">
        <f>ROW(Source!A351)</f>
        <v>351</v>
      </c>
      <c r="B376">
        <v>35810358</v>
      </c>
      <c r="C376">
        <v>35810354</v>
      </c>
      <c r="D376">
        <v>18406804</v>
      </c>
      <c r="E376">
        <v>1</v>
      </c>
      <c r="F376">
        <v>1</v>
      </c>
      <c r="G376">
        <v>1</v>
      </c>
      <c r="H376">
        <v>1</v>
      </c>
      <c r="I376" t="s">
        <v>581</v>
      </c>
      <c r="J376" t="s">
        <v>3</v>
      </c>
      <c r="K376" t="s">
        <v>582</v>
      </c>
      <c r="L376">
        <v>1369</v>
      </c>
      <c r="N376">
        <v>1013</v>
      </c>
      <c r="O376" t="s">
        <v>583</v>
      </c>
      <c r="P376" t="s">
        <v>583</v>
      </c>
      <c r="Q376">
        <v>1</v>
      </c>
      <c r="X376">
        <v>9.64</v>
      </c>
      <c r="Y376">
        <v>0</v>
      </c>
      <c r="Z376">
        <v>0</v>
      </c>
      <c r="AA376">
        <v>0</v>
      </c>
      <c r="AB376">
        <v>249.14</v>
      </c>
      <c r="AC376">
        <v>0</v>
      </c>
      <c r="AD376">
        <v>1</v>
      </c>
      <c r="AE376">
        <v>1</v>
      </c>
      <c r="AF376" t="s">
        <v>3</v>
      </c>
      <c r="AG376">
        <v>9.64</v>
      </c>
      <c r="AH376">
        <v>2</v>
      </c>
      <c r="AI376">
        <v>35810355</v>
      </c>
      <c r="AJ376">
        <v>385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>
      <c r="A377">
        <f>ROW(Source!A351)</f>
        <v>351</v>
      </c>
      <c r="B377">
        <v>35810359</v>
      </c>
      <c r="C377">
        <v>35810354</v>
      </c>
      <c r="D377">
        <v>121548</v>
      </c>
      <c r="E377">
        <v>1</v>
      </c>
      <c r="F377">
        <v>1</v>
      </c>
      <c r="G377">
        <v>1</v>
      </c>
      <c r="H377">
        <v>1</v>
      </c>
      <c r="I377" t="s">
        <v>34</v>
      </c>
      <c r="J377" t="s">
        <v>3</v>
      </c>
      <c r="K377" t="s">
        <v>584</v>
      </c>
      <c r="L377">
        <v>608254</v>
      </c>
      <c r="N377">
        <v>1013</v>
      </c>
      <c r="O377" t="s">
        <v>585</v>
      </c>
      <c r="P377" t="s">
        <v>585</v>
      </c>
      <c r="Q377">
        <v>1</v>
      </c>
      <c r="X377">
        <v>0.01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2</v>
      </c>
      <c r="AF377" t="s">
        <v>3</v>
      </c>
      <c r="AG377">
        <v>0.01</v>
      </c>
      <c r="AH377">
        <v>2</v>
      </c>
      <c r="AI377">
        <v>35810356</v>
      </c>
      <c r="AJ377">
        <v>386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>
        <f>ROW(Source!A351)</f>
        <v>351</v>
      </c>
      <c r="B378">
        <v>35810360</v>
      </c>
      <c r="C378">
        <v>35810354</v>
      </c>
      <c r="D378">
        <v>29172556</v>
      </c>
      <c r="E378">
        <v>1</v>
      </c>
      <c r="F378">
        <v>1</v>
      </c>
      <c r="G378">
        <v>1</v>
      </c>
      <c r="H378">
        <v>2</v>
      </c>
      <c r="I378" t="s">
        <v>586</v>
      </c>
      <c r="J378" t="s">
        <v>590</v>
      </c>
      <c r="K378" t="s">
        <v>588</v>
      </c>
      <c r="L378">
        <v>1368</v>
      </c>
      <c r="N378">
        <v>1011</v>
      </c>
      <c r="O378" t="s">
        <v>589</v>
      </c>
      <c r="P378" t="s">
        <v>589</v>
      </c>
      <c r="Q378">
        <v>1</v>
      </c>
      <c r="X378">
        <v>0.01</v>
      </c>
      <c r="Y378">
        <v>0</v>
      </c>
      <c r="Z378">
        <v>31.26</v>
      </c>
      <c r="AA378">
        <v>13.5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0.01</v>
      </c>
      <c r="AH378">
        <v>2</v>
      </c>
      <c r="AI378">
        <v>35810357</v>
      </c>
      <c r="AJ378">
        <v>387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>
        <f>ROW(Source!A352)</f>
        <v>352</v>
      </c>
      <c r="B379">
        <v>35810365</v>
      </c>
      <c r="C379">
        <v>35810361</v>
      </c>
      <c r="D379">
        <v>18408066</v>
      </c>
      <c r="E379">
        <v>1</v>
      </c>
      <c r="F379">
        <v>1</v>
      </c>
      <c r="G379">
        <v>1</v>
      </c>
      <c r="H379">
        <v>1</v>
      </c>
      <c r="I379" t="s">
        <v>591</v>
      </c>
      <c r="J379" t="s">
        <v>3</v>
      </c>
      <c r="K379" t="s">
        <v>592</v>
      </c>
      <c r="L379">
        <v>1369</v>
      </c>
      <c r="N379">
        <v>1013</v>
      </c>
      <c r="O379" t="s">
        <v>583</v>
      </c>
      <c r="P379" t="s">
        <v>583</v>
      </c>
      <c r="Q379">
        <v>1</v>
      </c>
      <c r="X379">
        <v>17.89</v>
      </c>
      <c r="Y379">
        <v>0</v>
      </c>
      <c r="Z379">
        <v>0</v>
      </c>
      <c r="AA379">
        <v>0</v>
      </c>
      <c r="AB379">
        <v>256.16000000000003</v>
      </c>
      <c r="AC379">
        <v>0</v>
      </c>
      <c r="AD379">
        <v>1</v>
      </c>
      <c r="AE379">
        <v>1</v>
      </c>
      <c r="AF379" t="s">
        <v>3</v>
      </c>
      <c r="AG379">
        <v>17.89</v>
      </c>
      <c r="AH379">
        <v>2</v>
      </c>
      <c r="AI379">
        <v>35810362</v>
      </c>
      <c r="AJ379">
        <v>388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>
        <f>ROW(Source!A352)</f>
        <v>352</v>
      </c>
      <c r="B380">
        <v>35810366</v>
      </c>
      <c r="C380">
        <v>35810361</v>
      </c>
      <c r="D380">
        <v>121548</v>
      </c>
      <c r="E380">
        <v>1</v>
      </c>
      <c r="F380">
        <v>1</v>
      </c>
      <c r="G380">
        <v>1</v>
      </c>
      <c r="H380">
        <v>1</v>
      </c>
      <c r="I380" t="s">
        <v>34</v>
      </c>
      <c r="J380" t="s">
        <v>3</v>
      </c>
      <c r="K380" t="s">
        <v>584</v>
      </c>
      <c r="L380">
        <v>608254</v>
      </c>
      <c r="N380">
        <v>1013</v>
      </c>
      <c r="O380" t="s">
        <v>585</v>
      </c>
      <c r="P380" t="s">
        <v>585</v>
      </c>
      <c r="Q380">
        <v>1</v>
      </c>
      <c r="X380">
        <v>0.08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2</v>
      </c>
      <c r="AF380" t="s">
        <v>3</v>
      </c>
      <c r="AG380">
        <v>0.08</v>
      </c>
      <c r="AH380">
        <v>2</v>
      </c>
      <c r="AI380">
        <v>35810363</v>
      </c>
      <c r="AJ380">
        <v>389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>
        <f>ROW(Source!A352)</f>
        <v>352</v>
      </c>
      <c r="B381">
        <v>35810367</v>
      </c>
      <c r="C381">
        <v>35810361</v>
      </c>
      <c r="D381">
        <v>29172556</v>
      </c>
      <c r="E381">
        <v>1</v>
      </c>
      <c r="F381">
        <v>1</v>
      </c>
      <c r="G381">
        <v>1</v>
      </c>
      <c r="H381">
        <v>2</v>
      </c>
      <c r="I381" t="s">
        <v>586</v>
      </c>
      <c r="J381" t="s">
        <v>590</v>
      </c>
      <c r="K381" t="s">
        <v>588</v>
      </c>
      <c r="L381">
        <v>1368</v>
      </c>
      <c r="N381">
        <v>1011</v>
      </c>
      <c r="O381" t="s">
        <v>589</v>
      </c>
      <c r="P381" t="s">
        <v>589</v>
      </c>
      <c r="Q381">
        <v>1</v>
      </c>
      <c r="X381">
        <v>0.08</v>
      </c>
      <c r="Y381">
        <v>0</v>
      </c>
      <c r="Z381">
        <v>31.26</v>
      </c>
      <c r="AA381">
        <v>13.5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0.08</v>
      </c>
      <c r="AH381">
        <v>2</v>
      </c>
      <c r="AI381">
        <v>35810364</v>
      </c>
      <c r="AJ381">
        <v>390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>
      <c r="A382">
        <f>ROW(Source!A353)</f>
        <v>353</v>
      </c>
      <c r="B382">
        <v>36316945</v>
      </c>
      <c r="C382">
        <v>36316944</v>
      </c>
      <c r="D382">
        <v>18408066</v>
      </c>
      <c r="E382">
        <v>1</v>
      </c>
      <c r="F382">
        <v>1</v>
      </c>
      <c r="G382">
        <v>1</v>
      </c>
      <c r="H382">
        <v>1</v>
      </c>
      <c r="I382" t="s">
        <v>591</v>
      </c>
      <c r="J382" t="s">
        <v>3</v>
      </c>
      <c r="K382" t="s">
        <v>592</v>
      </c>
      <c r="L382">
        <v>1369</v>
      </c>
      <c r="N382">
        <v>1013</v>
      </c>
      <c r="O382" t="s">
        <v>583</v>
      </c>
      <c r="P382" t="s">
        <v>583</v>
      </c>
      <c r="Q382">
        <v>1</v>
      </c>
      <c r="X382">
        <v>94.97</v>
      </c>
      <c r="Y382">
        <v>0</v>
      </c>
      <c r="Z382">
        <v>0</v>
      </c>
      <c r="AA382">
        <v>0</v>
      </c>
      <c r="AB382">
        <v>261.85000000000002</v>
      </c>
      <c r="AC382">
        <v>0</v>
      </c>
      <c r="AD382">
        <v>1</v>
      </c>
      <c r="AE382">
        <v>1</v>
      </c>
      <c r="AF382" t="s">
        <v>3</v>
      </c>
      <c r="AG382">
        <v>94.97</v>
      </c>
      <c r="AH382">
        <v>2</v>
      </c>
      <c r="AI382">
        <v>36316945</v>
      </c>
      <c r="AJ382">
        <v>391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>
      <c r="A383">
        <f>ROW(Source!A353)</f>
        <v>353</v>
      </c>
      <c r="B383">
        <v>36316946</v>
      </c>
      <c r="C383">
        <v>36316944</v>
      </c>
      <c r="D383">
        <v>29164349</v>
      </c>
      <c r="E383">
        <v>1</v>
      </c>
      <c r="F383">
        <v>1</v>
      </c>
      <c r="G383">
        <v>1</v>
      </c>
      <c r="H383">
        <v>3</v>
      </c>
      <c r="I383" t="s">
        <v>27</v>
      </c>
      <c r="J383" t="s">
        <v>80</v>
      </c>
      <c r="K383" t="s">
        <v>28</v>
      </c>
      <c r="L383">
        <v>1348</v>
      </c>
      <c r="N383">
        <v>1009</v>
      </c>
      <c r="O383" t="s">
        <v>29</v>
      </c>
      <c r="P383" t="s">
        <v>29</v>
      </c>
      <c r="Q383">
        <v>1000</v>
      </c>
      <c r="X383">
        <v>3.5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 t="s">
        <v>3</v>
      </c>
      <c r="AG383">
        <v>3.5</v>
      </c>
      <c r="AH383">
        <v>2</v>
      </c>
      <c r="AI383">
        <v>36316946</v>
      </c>
      <c r="AJ383">
        <v>392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>
      <c r="A384">
        <f>ROW(Source!A355)</f>
        <v>355</v>
      </c>
      <c r="B384">
        <v>35810374</v>
      </c>
      <c r="C384">
        <v>35810368</v>
      </c>
      <c r="D384">
        <v>18408066</v>
      </c>
      <c r="E384">
        <v>1</v>
      </c>
      <c r="F384">
        <v>1</v>
      </c>
      <c r="G384">
        <v>1</v>
      </c>
      <c r="H384">
        <v>1</v>
      </c>
      <c r="I384" t="s">
        <v>591</v>
      </c>
      <c r="J384" t="s">
        <v>3</v>
      </c>
      <c r="K384" t="s">
        <v>592</v>
      </c>
      <c r="L384">
        <v>1369</v>
      </c>
      <c r="N384">
        <v>1013</v>
      </c>
      <c r="O384" t="s">
        <v>583</v>
      </c>
      <c r="P384" t="s">
        <v>583</v>
      </c>
      <c r="Q384">
        <v>1</v>
      </c>
      <c r="X384">
        <v>179.3</v>
      </c>
      <c r="Y384">
        <v>0</v>
      </c>
      <c r="Z384">
        <v>0</v>
      </c>
      <c r="AA384">
        <v>0</v>
      </c>
      <c r="AB384">
        <v>256.16000000000003</v>
      </c>
      <c r="AC384">
        <v>0</v>
      </c>
      <c r="AD384">
        <v>1</v>
      </c>
      <c r="AE384">
        <v>1</v>
      </c>
      <c r="AF384" t="s">
        <v>3</v>
      </c>
      <c r="AG384">
        <v>179.3</v>
      </c>
      <c r="AH384">
        <v>2</v>
      </c>
      <c r="AI384">
        <v>35810369</v>
      </c>
      <c r="AJ384">
        <v>393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>
      <c r="A385">
        <f>ROW(Source!A355)</f>
        <v>355</v>
      </c>
      <c r="B385">
        <v>35810375</v>
      </c>
      <c r="C385">
        <v>35810368</v>
      </c>
      <c r="D385">
        <v>121548</v>
      </c>
      <c r="E385">
        <v>1</v>
      </c>
      <c r="F385">
        <v>1</v>
      </c>
      <c r="G385">
        <v>1</v>
      </c>
      <c r="H385">
        <v>1</v>
      </c>
      <c r="I385" t="s">
        <v>34</v>
      </c>
      <c r="J385" t="s">
        <v>3</v>
      </c>
      <c r="K385" t="s">
        <v>584</v>
      </c>
      <c r="L385">
        <v>608254</v>
      </c>
      <c r="N385">
        <v>1013</v>
      </c>
      <c r="O385" t="s">
        <v>585</v>
      </c>
      <c r="P385" t="s">
        <v>585</v>
      </c>
      <c r="Q385">
        <v>1</v>
      </c>
      <c r="X385">
        <v>3.97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2</v>
      </c>
      <c r="AF385" t="s">
        <v>3</v>
      </c>
      <c r="AG385">
        <v>3.97</v>
      </c>
      <c r="AH385">
        <v>2</v>
      </c>
      <c r="AI385">
        <v>35810370</v>
      </c>
      <c r="AJ385">
        <v>394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>
        <f>ROW(Source!A355)</f>
        <v>355</v>
      </c>
      <c r="B386">
        <v>35810376</v>
      </c>
      <c r="C386">
        <v>35810368</v>
      </c>
      <c r="D386">
        <v>29172710</v>
      </c>
      <c r="E386">
        <v>1</v>
      </c>
      <c r="F386">
        <v>1</v>
      </c>
      <c r="G386">
        <v>1</v>
      </c>
      <c r="H386">
        <v>2</v>
      </c>
      <c r="I386" t="s">
        <v>593</v>
      </c>
      <c r="J386" t="s">
        <v>594</v>
      </c>
      <c r="K386" t="s">
        <v>595</v>
      </c>
      <c r="L386">
        <v>1368</v>
      </c>
      <c r="N386">
        <v>1011</v>
      </c>
      <c r="O386" t="s">
        <v>589</v>
      </c>
      <c r="P386" t="s">
        <v>589</v>
      </c>
      <c r="Q386">
        <v>1</v>
      </c>
      <c r="X386">
        <v>3.97</v>
      </c>
      <c r="Y386">
        <v>0</v>
      </c>
      <c r="Z386">
        <v>46.56</v>
      </c>
      <c r="AA386">
        <v>10.06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3.97</v>
      </c>
      <c r="AH386">
        <v>2</v>
      </c>
      <c r="AI386">
        <v>35810371</v>
      </c>
      <c r="AJ386">
        <v>395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>
        <f>ROW(Source!A355)</f>
        <v>355</v>
      </c>
      <c r="B387">
        <v>35810377</v>
      </c>
      <c r="C387">
        <v>35810368</v>
      </c>
      <c r="D387">
        <v>29174533</v>
      </c>
      <c r="E387">
        <v>1</v>
      </c>
      <c r="F387">
        <v>1</v>
      </c>
      <c r="G387">
        <v>1</v>
      </c>
      <c r="H387">
        <v>2</v>
      </c>
      <c r="I387" t="s">
        <v>596</v>
      </c>
      <c r="J387" t="s">
        <v>597</v>
      </c>
      <c r="K387" t="s">
        <v>598</v>
      </c>
      <c r="L387">
        <v>1368</v>
      </c>
      <c r="N387">
        <v>1011</v>
      </c>
      <c r="O387" t="s">
        <v>589</v>
      </c>
      <c r="P387" t="s">
        <v>589</v>
      </c>
      <c r="Q387">
        <v>1</v>
      </c>
      <c r="X387">
        <v>7.93</v>
      </c>
      <c r="Y387">
        <v>0</v>
      </c>
      <c r="Z387">
        <v>1.53</v>
      </c>
      <c r="AA387">
        <v>0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7.93</v>
      </c>
      <c r="AH387">
        <v>2</v>
      </c>
      <c r="AI387">
        <v>35810372</v>
      </c>
      <c r="AJ387">
        <v>396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>
      <c r="A388">
        <f>ROW(Source!A355)</f>
        <v>355</v>
      </c>
      <c r="B388">
        <v>35810378</v>
      </c>
      <c r="C388">
        <v>35810368</v>
      </c>
      <c r="D388">
        <v>29164349</v>
      </c>
      <c r="E388">
        <v>1</v>
      </c>
      <c r="F388">
        <v>1</v>
      </c>
      <c r="G388">
        <v>1</v>
      </c>
      <c r="H388">
        <v>3</v>
      </c>
      <c r="I388" t="s">
        <v>27</v>
      </c>
      <c r="J388" t="s">
        <v>30</v>
      </c>
      <c r="K388" t="s">
        <v>28</v>
      </c>
      <c r="L388">
        <v>1348</v>
      </c>
      <c r="N388">
        <v>1009</v>
      </c>
      <c r="O388" t="s">
        <v>29</v>
      </c>
      <c r="P388" t="s">
        <v>29</v>
      </c>
      <c r="Q388">
        <v>1000</v>
      </c>
      <c r="X388">
        <v>10.5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 t="s">
        <v>3</v>
      </c>
      <c r="AG388">
        <v>10.5</v>
      </c>
      <c r="AH388">
        <v>2</v>
      </c>
      <c r="AI388">
        <v>35810373</v>
      </c>
      <c r="AJ388">
        <v>397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>
        <f>ROW(Source!A394)</f>
        <v>394</v>
      </c>
      <c r="B389">
        <v>35821863</v>
      </c>
      <c r="C389">
        <v>35821862</v>
      </c>
      <c r="D389">
        <v>18407150</v>
      </c>
      <c r="E389">
        <v>1</v>
      </c>
      <c r="F389">
        <v>1</v>
      </c>
      <c r="G389">
        <v>1</v>
      </c>
      <c r="H389">
        <v>1</v>
      </c>
      <c r="I389" t="s">
        <v>599</v>
      </c>
      <c r="J389" t="s">
        <v>3</v>
      </c>
      <c r="K389" t="s">
        <v>600</v>
      </c>
      <c r="L389">
        <v>1369</v>
      </c>
      <c r="N389">
        <v>1013</v>
      </c>
      <c r="O389" t="s">
        <v>583</v>
      </c>
      <c r="P389" t="s">
        <v>583</v>
      </c>
      <c r="Q389">
        <v>1</v>
      </c>
      <c r="X389">
        <v>21.19</v>
      </c>
      <c r="Y389">
        <v>0</v>
      </c>
      <c r="Z389">
        <v>0</v>
      </c>
      <c r="AA389">
        <v>0</v>
      </c>
      <c r="AB389">
        <v>272.45</v>
      </c>
      <c r="AC389">
        <v>0</v>
      </c>
      <c r="AD389">
        <v>1</v>
      </c>
      <c r="AE389">
        <v>1</v>
      </c>
      <c r="AF389" t="s">
        <v>144</v>
      </c>
      <c r="AG389">
        <v>24.368500000000001</v>
      </c>
      <c r="AH389">
        <v>2</v>
      </c>
      <c r="AI389">
        <v>35821863</v>
      </c>
      <c r="AJ389">
        <v>398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>
        <f>ROW(Source!A394)</f>
        <v>394</v>
      </c>
      <c r="B390">
        <v>35821864</v>
      </c>
      <c r="C390">
        <v>35821862</v>
      </c>
      <c r="D390">
        <v>121548</v>
      </c>
      <c r="E390">
        <v>1</v>
      </c>
      <c r="F390">
        <v>1</v>
      </c>
      <c r="G390">
        <v>1</v>
      </c>
      <c r="H390">
        <v>1</v>
      </c>
      <c r="I390" t="s">
        <v>34</v>
      </c>
      <c r="J390" t="s">
        <v>3</v>
      </c>
      <c r="K390" t="s">
        <v>584</v>
      </c>
      <c r="L390">
        <v>608254</v>
      </c>
      <c r="N390">
        <v>1013</v>
      </c>
      <c r="O390" t="s">
        <v>585</v>
      </c>
      <c r="P390" t="s">
        <v>585</v>
      </c>
      <c r="Q390">
        <v>1</v>
      </c>
      <c r="X390">
        <v>0.04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2</v>
      </c>
      <c r="AF390" t="s">
        <v>143</v>
      </c>
      <c r="AG390">
        <v>0.05</v>
      </c>
      <c r="AH390">
        <v>2</v>
      </c>
      <c r="AI390">
        <v>35821864</v>
      </c>
      <c r="AJ390">
        <v>399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>
      <c r="A391">
        <f>ROW(Source!A394)</f>
        <v>394</v>
      </c>
      <c r="B391">
        <v>35821865</v>
      </c>
      <c r="C391">
        <v>35821862</v>
      </c>
      <c r="D391">
        <v>29172556</v>
      </c>
      <c r="E391">
        <v>1</v>
      </c>
      <c r="F391">
        <v>1</v>
      </c>
      <c r="G391">
        <v>1</v>
      </c>
      <c r="H391">
        <v>2</v>
      </c>
      <c r="I391" t="s">
        <v>586</v>
      </c>
      <c r="J391" t="s">
        <v>590</v>
      </c>
      <c r="K391" t="s">
        <v>588</v>
      </c>
      <c r="L391">
        <v>1368</v>
      </c>
      <c r="N391">
        <v>1011</v>
      </c>
      <c r="O391" t="s">
        <v>589</v>
      </c>
      <c r="P391" t="s">
        <v>589</v>
      </c>
      <c r="Q391">
        <v>1</v>
      </c>
      <c r="X391">
        <v>0.04</v>
      </c>
      <c r="Y391">
        <v>0</v>
      </c>
      <c r="Z391">
        <v>31.26</v>
      </c>
      <c r="AA391">
        <v>13.5</v>
      </c>
      <c r="AB391">
        <v>0</v>
      </c>
      <c r="AC391">
        <v>0</v>
      </c>
      <c r="AD391">
        <v>1</v>
      </c>
      <c r="AE391">
        <v>0</v>
      </c>
      <c r="AF391" t="s">
        <v>143</v>
      </c>
      <c r="AG391">
        <v>0.05</v>
      </c>
      <c r="AH391">
        <v>2</v>
      </c>
      <c r="AI391">
        <v>35821865</v>
      </c>
      <c r="AJ391">
        <v>400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>
      <c r="A392">
        <f>ROW(Source!A394)</f>
        <v>394</v>
      </c>
      <c r="B392">
        <v>35821866</v>
      </c>
      <c r="C392">
        <v>35821862</v>
      </c>
      <c r="D392">
        <v>29174913</v>
      </c>
      <c r="E392">
        <v>1</v>
      </c>
      <c r="F392">
        <v>1</v>
      </c>
      <c r="G392">
        <v>1</v>
      </c>
      <c r="H392">
        <v>2</v>
      </c>
      <c r="I392" t="s">
        <v>601</v>
      </c>
      <c r="J392" t="s">
        <v>602</v>
      </c>
      <c r="K392" t="s">
        <v>603</v>
      </c>
      <c r="L392">
        <v>1368</v>
      </c>
      <c r="N392">
        <v>1011</v>
      </c>
      <c r="O392" t="s">
        <v>589</v>
      </c>
      <c r="P392" t="s">
        <v>589</v>
      </c>
      <c r="Q392">
        <v>1</v>
      </c>
      <c r="X392">
        <v>0.15</v>
      </c>
      <c r="Y392">
        <v>0</v>
      </c>
      <c r="Z392">
        <v>87.17</v>
      </c>
      <c r="AA392">
        <v>11.6</v>
      </c>
      <c r="AB392">
        <v>0</v>
      </c>
      <c r="AC392">
        <v>0</v>
      </c>
      <c r="AD392">
        <v>1</v>
      </c>
      <c r="AE392">
        <v>0</v>
      </c>
      <c r="AF392" t="s">
        <v>143</v>
      </c>
      <c r="AG392">
        <v>0.1875</v>
      </c>
      <c r="AH392">
        <v>2</v>
      </c>
      <c r="AI392">
        <v>35821866</v>
      </c>
      <c r="AJ392">
        <v>401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>
        <f>ROW(Source!A394)</f>
        <v>394</v>
      </c>
      <c r="B393">
        <v>35821867</v>
      </c>
      <c r="C393">
        <v>35821862</v>
      </c>
      <c r="D393">
        <v>29108696</v>
      </c>
      <c r="E393">
        <v>1</v>
      </c>
      <c r="F393">
        <v>1</v>
      </c>
      <c r="G393">
        <v>1</v>
      </c>
      <c r="H393">
        <v>3</v>
      </c>
      <c r="I393" t="s">
        <v>604</v>
      </c>
      <c r="J393" t="s">
        <v>605</v>
      </c>
      <c r="K393" t="s">
        <v>606</v>
      </c>
      <c r="L393">
        <v>1354</v>
      </c>
      <c r="N393">
        <v>1010</v>
      </c>
      <c r="O393" t="s">
        <v>258</v>
      </c>
      <c r="P393" t="s">
        <v>258</v>
      </c>
      <c r="Q393">
        <v>1</v>
      </c>
      <c r="X393">
        <v>56.6</v>
      </c>
      <c r="Y393">
        <v>67.209999999999994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56.6</v>
      </c>
      <c r="AH393">
        <v>2</v>
      </c>
      <c r="AI393">
        <v>35821867</v>
      </c>
      <c r="AJ393">
        <v>402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>
        <f>ROW(Source!A394)</f>
        <v>394</v>
      </c>
      <c r="B394">
        <v>35821868</v>
      </c>
      <c r="C394">
        <v>35821862</v>
      </c>
      <c r="D394">
        <v>29109717</v>
      </c>
      <c r="E394">
        <v>1</v>
      </c>
      <c r="F394">
        <v>1</v>
      </c>
      <c r="G394">
        <v>1</v>
      </c>
      <c r="H394">
        <v>3</v>
      </c>
      <c r="I394" t="s">
        <v>1077</v>
      </c>
      <c r="J394" t="s">
        <v>1078</v>
      </c>
      <c r="K394" t="s">
        <v>1079</v>
      </c>
      <c r="L394">
        <v>1301</v>
      </c>
      <c r="N394">
        <v>1003</v>
      </c>
      <c r="O394" t="s">
        <v>151</v>
      </c>
      <c r="P394" t="s">
        <v>151</v>
      </c>
      <c r="Q394">
        <v>1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</v>
      </c>
      <c r="AD394">
        <v>0</v>
      </c>
      <c r="AE394">
        <v>0</v>
      </c>
      <c r="AF394" t="s">
        <v>3</v>
      </c>
      <c r="AG394">
        <v>0</v>
      </c>
      <c r="AH394">
        <v>3</v>
      </c>
      <c r="AI394">
        <v>-1</v>
      </c>
      <c r="AJ394" t="s">
        <v>3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>
      <c r="A395">
        <f>ROW(Source!A394)</f>
        <v>394</v>
      </c>
      <c r="B395">
        <v>35821869</v>
      </c>
      <c r="C395">
        <v>35821862</v>
      </c>
      <c r="D395">
        <v>29115197</v>
      </c>
      <c r="E395">
        <v>1</v>
      </c>
      <c r="F395">
        <v>1</v>
      </c>
      <c r="G395">
        <v>1</v>
      </c>
      <c r="H395">
        <v>3</v>
      </c>
      <c r="I395" t="s">
        <v>607</v>
      </c>
      <c r="J395" t="s">
        <v>608</v>
      </c>
      <c r="K395" t="s">
        <v>609</v>
      </c>
      <c r="L395">
        <v>1354</v>
      </c>
      <c r="N395">
        <v>1010</v>
      </c>
      <c r="O395" t="s">
        <v>258</v>
      </c>
      <c r="P395" t="s">
        <v>258</v>
      </c>
      <c r="Q395">
        <v>1</v>
      </c>
      <c r="X395">
        <v>400</v>
      </c>
      <c r="Y395">
        <v>0.5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400</v>
      </c>
      <c r="AH395">
        <v>2</v>
      </c>
      <c r="AI395">
        <v>35821869</v>
      </c>
      <c r="AJ395">
        <v>404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>
      <c r="A396">
        <f>ROW(Source!A396)</f>
        <v>396</v>
      </c>
      <c r="B396">
        <v>35821874</v>
      </c>
      <c r="C396">
        <v>35821873</v>
      </c>
      <c r="D396">
        <v>18413230</v>
      </c>
      <c r="E396">
        <v>1</v>
      </c>
      <c r="F396">
        <v>1</v>
      </c>
      <c r="G396">
        <v>1</v>
      </c>
      <c r="H396">
        <v>1</v>
      </c>
      <c r="I396" t="s">
        <v>610</v>
      </c>
      <c r="J396" t="s">
        <v>3</v>
      </c>
      <c r="K396" t="s">
        <v>611</v>
      </c>
      <c r="L396">
        <v>1369</v>
      </c>
      <c r="N396">
        <v>1013</v>
      </c>
      <c r="O396" t="s">
        <v>583</v>
      </c>
      <c r="P396" t="s">
        <v>583</v>
      </c>
      <c r="Q396">
        <v>1</v>
      </c>
      <c r="X396">
        <v>166.47</v>
      </c>
      <c r="Y396">
        <v>0</v>
      </c>
      <c r="Z396">
        <v>0</v>
      </c>
      <c r="AA396">
        <v>0</v>
      </c>
      <c r="AB396">
        <v>293.22000000000003</v>
      </c>
      <c r="AC396">
        <v>0</v>
      </c>
      <c r="AD396">
        <v>1</v>
      </c>
      <c r="AE396">
        <v>1</v>
      </c>
      <c r="AF396" t="s">
        <v>144</v>
      </c>
      <c r="AG396">
        <v>191.44049999999999</v>
      </c>
      <c r="AH396">
        <v>2</v>
      </c>
      <c r="AI396">
        <v>35821874</v>
      </c>
      <c r="AJ396">
        <v>405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>
        <f>ROW(Source!A396)</f>
        <v>396</v>
      </c>
      <c r="B397">
        <v>35821875</v>
      </c>
      <c r="C397">
        <v>35821873</v>
      </c>
      <c r="D397">
        <v>121548</v>
      </c>
      <c r="E397">
        <v>1</v>
      </c>
      <c r="F397">
        <v>1</v>
      </c>
      <c r="G397">
        <v>1</v>
      </c>
      <c r="H397">
        <v>1</v>
      </c>
      <c r="I397" t="s">
        <v>34</v>
      </c>
      <c r="J397" t="s">
        <v>3</v>
      </c>
      <c r="K397" t="s">
        <v>584</v>
      </c>
      <c r="L397">
        <v>608254</v>
      </c>
      <c r="N397">
        <v>1013</v>
      </c>
      <c r="O397" t="s">
        <v>585</v>
      </c>
      <c r="P397" t="s">
        <v>585</v>
      </c>
      <c r="Q397">
        <v>1</v>
      </c>
      <c r="X397">
        <v>0.08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2</v>
      </c>
      <c r="AF397" t="s">
        <v>143</v>
      </c>
      <c r="AG397">
        <v>0.1</v>
      </c>
      <c r="AH397">
        <v>2</v>
      </c>
      <c r="AI397">
        <v>35821875</v>
      </c>
      <c r="AJ397">
        <v>406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>
      <c r="A398">
        <f>ROW(Source!A396)</f>
        <v>396</v>
      </c>
      <c r="B398">
        <v>35821876</v>
      </c>
      <c r="C398">
        <v>35821873</v>
      </c>
      <c r="D398">
        <v>29172556</v>
      </c>
      <c r="E398">
        <v>1</v>
      </c>
      <c r="F398">
        <v>1</v>
      </c>
      <c r="G398">
        <v>1</v>
      </c>
      <c r="H398">
        <v>2</v>
      </c>
      <c r="I398" t="s">
        <v>586</v>
      </c>
      <c r="J398" t="s">
        <v>590</v>
      </c>
      <c r="K398" t="s">
        <v>588</v>
      </c>
      <c r="L398">
        <v>1368</v>
      </c>
      <c r="N398">
        <v>1011</v>
      </c>
      <c r="O398" t="s">
        <v>589</v>
      </c>
      <c r="P398" t="s">
        <v>589</v>
      </c>
      <c r="Q398">
        <v>1</v>
      </c>
      <c r="X398">
        <v>0.08</v>
      </c>
      <c r="Y398">
        <v>0</v>
      </c>
      <c r="Z398">
        <v>31.26</v>
      </c>
      <c r="AA398">
        <v>13.5</v>
      </c>
      <c r="AB398">
        <v>0</v>
      </c>
      <c r="AC398">
        <v>0</v>
      </c>
      <c r="AD398">
        <v>1</v>
      </c>
      <c r="AE398">
        <v>0</v>
      </c>
      <c r="AF398" t="s">
        <v>143</v>
      </c>
      <c r="AG398">
        <v>0.1</v>
      </c>
      <c r="AH398">
        <v>2</v>
      </c>
      <c r="AI398">
        <v>35821876</v>
      </c>
      <c r="AJ398">
        <v>407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>
      <c r="A399">
        <f>ROW(Source!A396)</f>
        <v>396</v>
      </c>
      <c r="B399">
        <v>35821877</v>
      </c>
      <c r="C399">
        <v>35821873</v>
      </c>
      <c r="D399">
        <v>29174591</v>
      </c>
      <c r="E399">
        <v>1</v>
      </c>
      <c r="F399">
        <v>1</v>
      </c>
      <c r="G399">
        <v>1</v>
      </c>
      <c r="H399">
        <v>2</v>
      </c>
      <c r="I399" t="s">
        <v>612</v>
      </c>
      <c r="J399" t="s">
        <v>642</v>
      </c>
      <c r="K399" t="s">
        <v>614</v>
      </c>
      <c r="L399">
        <v>1368</v>
      </c>
      <c r="N399">
        <v>1011</v>
      </c>
      <c r="O399" t="s">
        <v>589</v>
      </c>
      <c r="P399" t="s">
        <v>589</v>
      </c>
      <c r="Q399">
        <v>1</v>
      </c>
      <c r="X399">
        <v>0.26</v>
      </c>
      <c r="Y399">
        <v>0</v>
      </c>
      <c r="Z399">
        <v>0.95</v>
      </c>
      <c r="AA399">
        <v>0</v>
      </c>
      <c r="AB399">
        <v>0</v>
      </c>
      <c r="AC399">
        <v>0</v>
      </c>
      <c r="AD399">
        <v>1</v>
      </c>
      <c r="AE399">
        <v>0</v>
      </c>
      <c r="AF399" t="s">
        <v>143</v>
      </c>
      <c r="AG399">
        <v>0.32500000000000001</v>
      </c>
      <c r="AH399">
        <v>2</v>
      </c>
      <c r="AI399">
        <v>35821877</v>
      </c>
      <c r="AJ399">
        <v>408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>
      <c r="A400">
        <f>ROW(Source!A396)</f>
        <v>396</v>
      </c>
      <c r="B400">
        <v>35821878</v>
      </c>
      <c r="C400">
        <v>35821873</v>
      </c>
      <c r="D400">
        <v>29174913</v>
      </c>
      <c r="E400">
        <v>1</v>
      </c>
      <c r="F400">
        <v>1</v>
      </c>
      <c r="G400">
        <v>1</v>
      </c>
      <c r="H400">
        <v>2</v>
      </c>
      <c r="I400" t="s">
        <v>601</v>
      </c>
      <c r="J400" t="s">
        <v>602</v>
      </c>
      <c r="K400" t="s">
        <v>603</v>
      </c>
      <c r="L400">
        <v>1368</v>
      </c>
      <c r="N400">
        <v>1011</v>
      </c>
      <c r="O400" t="s">
        <v>589</v>
      </c>
      <c r="P400" t="s">
        <v>589</v>
      </c>
      <c r="Q400">
        <v>1</v>
      </c>
      <c r="X400">
        <v>0.5</v>
      </c>
      <c r="Y400">
        <v>0</v>
      </c>
      <c r="Z400">
        <v>87.17</v>
      </c>
      <c r="AA400">
        <v>11.6</v>
      </c>
      <c r="AB400">
        <v>0</v>
      </c>
      <c r="AC400">
        <v>0</v>
      </c>
      <c r="AD400">
        <v>1</v>
      </c>
      <c r="AE400">
        <v>0</v>
      </c>
      <c r="AF400" t="s">
        <v>143</v>
      </c>
      <c r="AG400">
        <v>0.625</v>
      </c>
      <c r="AH400">
        <v>2</v>
      </c>
      <c r="AI400">
        <v>35821878</v>
      </c>
      <c r="AJ400">
        <v>409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>
      <c r="A401">
        <f>ROW(Source!A396)</f>
        <v>396</v>
      </c>
      <c r="B401">
        <v>35821879</v>
      </c>
      <c r="C401">
        <v>35821873</v>
      </c>
      <c r="D401">
        <v>29107800</v>
      </c>
      <c r="E401">
        <v>1</v>
      </c>
      <c r="F401">
        <v>1</v>
      </c>
      <c r="G401">
        <v>1</v>
      </c>
      <c r="H401">
        <v>3</v>
      </c>
      <c r="I401" t="s">
        <v>616</v>
      </c>
      <c r="J401" t="s">
        <v>643</v>
      </c>
      <c r="K401" t="s">
        <v>618</v>
      </c>
      <c r="L401">
        <v>1346</v>
      </c>
      <c r="N401">
        <v>1009</v>
      </c>
      <c r="O401" t="s">
        <v>170</v>
      </c>
      <c r="P401" t="s">
        <v>170</v>
      </c>
      <c r="Q401">
        <v>1</v>
      </c>
      <c r="X401">
        <v>0.2</v>
      </c>
      <c r="Y401">
        <v>1.81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0.2</v>
      </c>
      <c r="AH401">
        <v>2</v>
      </c>
      <c r="AI401">
        <v>35821879</v>
      </c>
      <c r="AJ401">
        <v>410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>
        <f>ROW(Source!A396)</f>
        <v>396</v>
      </c>
      <c r="B402">
        <v>35821880</v>
      </c>
      <c r="C402">
        <v>35821873</v>
      </c>
      <c r="D402">
        <v>29109411</v>
      </c>
      <c r="E402">
        <v>1</v>
      </c>
      <c r="F402">
        <v>1</v>
      </c>
      <c r="G402">
        <v>1</v>
      </c>
      <c r="H402">
        <v>3</v>
      </c>
      <c r="I402" t="s">
        <v>619</v>
      </c>
      <c r="J402" t="s">
        <v>644</v>
      </c>
      <c r="K402" t="s">
        <v>621</v>
      </c>
      <c r="L402">
        <v>1346</v>
      </c>
      <c r="N402">
        <v>1009</v>
      </c>
      <c r="O402" t="s">
        <v>170</v>
      </c>
      <c r="P402" t="s">
        <v>170</v>
      </c>
      <c r="Q402">
        <v>1</v>
      </c>
      <c r="X402">
        <v>30</v>
      </c>
      <c r="Y402">
        <v>15.95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30</v>
      </c>
      <c r="AH402">
        <v>2</v>
      </c>
      <c r="AI402">
        <v>35821880</v>
      </c>
      <c r="AJ402">
        <v>412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>
      <c r="A403">
        <f>ROW(Source!A396)</f>
        <v>396</v>
      </c>
      <c r="B403">
        <v>35821881</v>
      </c>
      <c r="C403">
        <v>35821873</v>
      </c>
      <c r="D403">
        <v>29109535</v>
      </c>
      <c r="E403">
        <v>1</v>
      </c>
      <c r="F403">
        <v>1</v>
      </c>
      <c r="G403">
        <v>1</v>
      </c>
      <c r="H403">
        <v>3</v>
      </c>
      <c r="I403" t="s">
        <v>1080</v>
      </c>
      <c r="J403" t="s">
        <v>1087</v>
      </c>
      <c r="K403" t="s">
        <v>1082</v>
      </c>
      <c r="L403">
        <v>1327</v>
      </c>
      <c r="N403">
        <v>1005</v>
      </c>
      <c r="O403" t="s">
        <v>165</v>
      </c>
      <c r="P403" t="s">
        <v>165</v>
      </c>
      <c r="Q403">
        <v>1</v>
      </c>
      <c r="X403">
        <v>105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 t="s">
        <v>3</v>
      </c>
      <c r="AG403">
        <v>105</v>
      </c>
      <c r="AH403">
        <v>3</v>
      </c>
      <c r="AI403">
        <v>-1</v>
      </c>
      <c r="AJ403" t="s">
        <v>3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>
      <c r="A404">
        <f>ROW(Source!A396)</f>
        <v>396</v>
      </c>
      <c r="B404">
        <v>35821882</v>
      </c>
      <c r="C404">
        <v>35821873</v>
      </c>
      <c r="D404">
        <v>29109265</v>
      </c>
      <c r="E404">
        <v>1</v>
      </c>
      <c r="F404">
        <v>1</v>
      </c>
      <c r="G404">
        <v>1</v>
      </c>
      <c r="H404">
        <v>3</v>
      </c>
      <c r="I404" t="s">
        <v>453</v>
      </c>
      <c r="J404" t="s">
        <v>455</v>
      </c>
      <c r="K404" t="s">
        <v>454</v>
      </c>
      <c r="L404">
        <v>1348</v>
      </c>
      <c r="N404">
        <v>1009</v>
      </c>
      <c r="O404" t="s">
        <v>29</v>
      </c>
      <c r="P404" t="s">
        <v>29</v>
      </c>
      <c r="Q404">
        <v>1000</v>
      </c>
      <c r="X404">
        <v>8.8999999999999999E-3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 t="s">
        <v>3</v>
      </c>
      <c r="AG404">
        <v>8.8999999999999999E-3</v>
      </c>
      <c r="AH404">
        <v>3</v>
      </c>
      <c r="AI404">
        <v>-1</v>
      </c>
      <c r="AJ404" t="s">
        <v>3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>
      <c r="A405">
        <f>ROW(Source!A399)</f>
        <v>399</v>
      </c>
      <c r="B405">
        <v>36324716</v>
      </c>
      <c r="C405">
        <v>36324715</v>
      </c>
      <c r="D405">
        <v>18413230</v>
      </c>
      <c r="E405">
        <v>1</v>
      </c>
      <c r="F405">
        <v>1</v>
      </c>
      <c r="G405">
        <v>1</v>
      </c>
      <c r="H405">
        <v>1</v>
      </c>
      <c r="I405" t="s">
        <v>610</v>
      </c>
      <c r="J405" t="s">
        <v>3</v>
      </c>
      <c r="K405" t="s">
        <v>611</v>
      </c>
      <c r="L405">
        <v>1369</v>
      </c>
      <c r="N405">
        <v>1013</v>
      </c>
      <c r="O405" t="s">
        <v>583</v>
      </c>
      <c r="P405" t="s">
        <v>583</v>
      </c>
      <c r="Q405">
        <v>1</v>
      </c>
      <c r="X405">
        <v>89.53</v>
      </c>
      <c r="Y405">
        <v>0</v>
      </c>
      <c r="Z405">
        <v>0</v>
      </c>
      <c r="AA405">
        <v>0</v>
      </c>
      <c r="AB405">
        <v>299.72000000000003</v>
      </c>
      <c r="AC405">
        <v>0</v>
      </c>
      <c r="AD405">
        <v>1</v>
      </c>
      <c r="AE405">
        <v>1</v>
      </c>
      <c r="AF405" t="s">
        <v>3</v>
      </c>
      <c r="AG405">
        <v>89.53</v>
      </c>
      <c r="AH405">
        <v>2</v>
      </c>
      <c r="AI405">
        <v>36324716</v>
      </c>
      <c r="AJ405">
        <v>414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>
      <c r="A406">
        <f>ROW(Source!A399)</f>
        <v>399</v>
      </c>
      <c r="B406">
        <v>36324717</v>
      </c>
      <c r="C406">
        <v>36324715</v>
      </c>
      <c r="D406">
        <v>121548</v>
      </c>
      <c r="E406">
        <v>1</v>
      </c>
      <c r="F406">
        <v>1</v>
      </c>
      <c r="G406">
        <v>1</v>
      </c>
      <c r="H406">
        <v>1</v>
      </c>
      <c r="I406" t="s">
        <v>34</v>
      </c>
      <c r="J406" t="s">
        <v>3</v>
      </c>
      <c r="K406" t="s">
        <v>584</v>
      </c>
      <c r="L406">
        <v>608254</v>
      </c>
      <c r="N406">
        <v>1013</v>
      </c>
      <c r="O406" t="s">
        <v>585</v>
      </c>
      <c r="P406" t="s">
        <v>585</v>
      </c>
      <c r="Q406">
        <v>1</v>
      </c>
      <c r="X406">
        <v>9.69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1</v>
      </c>
      <c r="AE406">
        <v>2</v>
      </c>
      <c r="AF406" t="s">
        <v>3</v>
      </c>
      <c r="AG406">
        <v>9.69</v>
      </c>
      <c r="AH406">
        <v>2</v>
      </c>
      <c r="AI406">
        <v>36324717</v>
      </c>
      <c r="AJ406">
        <v>415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>
      <c r="A407">
        <f>ROW(Source!A399)</f>
        <v>399</v>
      </c>
      <c r="B407">
        <v>36324718</v>
      </c>
      <c r="C407">
        <v>36324715</v>
      </c>
      <c r="D407">
        <v>29172268</v>
      </c>
      <c r="E407">
        <v>1</v>
      </c>
      <c r="F407">
        <v>1</v>
      </c>
      <c r="G407">
        <v>1</v>
      </c>
      <c r="H407">
        <v>2</v>
      </c>
      <c r="I407" t="s">
        <v>622</v>
      </c>
      <c r="J407" t="s">
        <v>623</v>
      </c>
      <c r="K407" t="s">
        <v>624</v>
      </c>
      <c r="L407">
        <v>1368</v>
      </c>
      <c r="N407">
        <v>1011</v>
      </c>
      <c r="O407" t="s">
        <v>589</v>
      </c>
      <c r="P407" t="s">
        <v>589</v>
      </c>
      <c r="Q407">
        <v>1</v>
      </c>
      <c r="X407">
        <v>9.69</v>
      </c>
      <c r="Y407">
        <v>0</v>
      </c>
      <c r="Z407">
        <v>86.4</v>
      </c>
      <c r="AA407">
        <v>13.5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9.69</v>
      </c>
      <c r="AH407">
        <v>2</v>
      </c>
      <c r="AI407">
        <v>36324718</v>
      </c>
      <c r="AJ407">
        <v>416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>
        <f>ROW(Source!A399)</f>
        <v>399</v>
      </c>
      <c r="B408">
        <v>36324719</v>
      </c>
      <c r="C408">
        <v>36324715</v>
      </c>
      <c r="D408">
        <v>29174913</v>
      </c>
      <c r="E408">
        <v>1</v>
      </c>
      <c r="F408">
        <v>1</v>
      </c>
      <c r="G408">
        <v>1</v>
      </c>
      <c r="H408">
        <v>2</v>
      </c>
      <c r="I408" t="s">
        <v>601</v>
      </c>
      <c r="J408" t="s">
        <v>615</v>
      </c>
      <c r="K408" t="s">
        <v>603</v>
      </c>
      <c r="L408">
        <v>1368</v>
      </c>
      <c r="N408">
        <v>1011</v>
      </c>
      <c r="O408" t="s">
        <v>589</v>
      </c>
      <c r="P408" t="s">
        <v>589</v>
      </c>
      <c r="Q408">
        <v>1</v>
      </c>
      <c r="X408">
        <v>1.99</v>
      </c>
      <c r="Y408">
        <v>0</v>
      </c>
      <c r="Z408">
        <v>87.17</v>
      </c>
      <c r="AA408">
        <v>11.6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1.99</v>
      </c>
      <c r="AH408">
        <v>2</v>
      </c>
      <c r="AI408">
        <v>36324719</v>
      </c>
      <c r="AJ408">
        <v>417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>
      <c r="A409">
        <f>ROW(Source!A399)</f>
        <v>399</v>
      </c>
      <c r="B409">
        <v>36324720</v>
      </c>
      <c r="C409">
        <v>36324715</v>
      </c>
      <c r="D409">
        <v>29112547</v>
      </c>
      <c r="E409">
        <v>1</v>
      </c>
      <c r="F409">
        <v>1</v>
      </c>
      <c r="G409">
        <v>1</v>
      </c>
      <c r="H409">
        <v>3</v>
      </c>
      <c r="I409" t="s">
        <v>625</v>
      </c>
      <c r="J409" t="s">
        <v>626</v>
      </c>
      <c r="K409" t="s">
        <v>627</v>
      </c>
      <c r="L409">
        <v>1346</v>
      </c>
      <c r="N409">
        <v>1009</v>
      </c>
      <c r="O409" t="s">
        <v>170</v>
      </c>
      <c r="P409" t="s">
        <v>170</v>
      </c>
      <c r="Q409">
        <v>1</v>
      </c>
      <c r="X409">
        <v>37.5</v>
      </c>
      <c r="Y409">
        <v>10.26</v>
      </c>
      <c r="Z409">
        <v>0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3</v>
      </c>
      <c r="AG409">
        <v>37.5</v>
      </c>
      <c r="AH409">
        <v>2</v>
      </c>
      <c r="AI409">
        <v>36324720</v>
      </c>
      <c r="AJ409">
        <v>419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>
      <c r="A410">
        <f>ROW(Source!A399)</f>
        <v>399</v>
      </c>
      <c r="B410">
        <v>36324721</v>
      </c>
      <c r="C410">
        <v>36324715</v>
      </c>
      <c r="D410">
        <v>29114332</v>
      </c>
      <c r="E410">
        <v>1</v>
      </c>
      <c r="F410">
        <v>1</v>
      </c>
      <c r="G410">
        <v>1</v>
      </c>
      <c r="H410">
        <v>3</v>
      </c>
      <c r="I410" t="s">
        <v>628</v>
      </c>
      <c r="J410" t="s">
        <v>629</v>
      </c>
      <c r="K410" t="s">
        <v>630</v>
      </c>
      <c r="L410">
        <v>1348</v>
      </c>
      <c r="N410">
        <v>1009</v>
      </c>
      <c r="O410" t="s">
        <v>29</v>
      </c>
      <c r="P410" t="s">
        <v>29</v>
      </c>
      <c r="Q410">
        <v>1000</v>
      </c>
      <c r="X410">
        <v>4.13E-3</v>
      </c>
      <c r="Y410">
        <v>11978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4.13E-3</v>
      </c>
      <c r="AH410">
        <v>2</v>
      </c>
      <c r="AI410">
        <v>36324721</v>
      </c>
      <c r="AJ410">
        <v>420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>
        <f>ROW(Source!A399)</f>
        <v>399</v>
      </c>
      <c r="B411">
        <v>36324722</v>
      </c>
      <c r="C411">
        <v>36324715</v>
      </c>
      <c r="D411">
        <v>29107989</v>
      </c>
      <c r="E411">
        <v>1</v>
      </c>
      <c r="F411">
        <v>1</v>
      </c>
      <c r="G411">
        <v>1</v>
      </c>
      <c r="H411">
        <v>3</v>
      </c>
      <c r="I411" t="s">
        <v>631</v>
      </c>
      <c r="J411" t="s">
        <v>632</v>
      </c>
      <c r="K411" t="s">
        <v>633</v>
      </c>
      <c r="L411">
        <v>1296</v>
      </c>
      <c r="N411">
        <v>1002</v>
      </c>
      <c r="O411" t="s">
        <v>634</v>
      </c>
      <c r="P411" t="s">
        <v>634</v>
      </c>
      <c r="Q411">
        <v>1</v>
      </c>
      <c r="X411">
        <v>32.4</v>
      </c>
      <c r="Y411">
        <v>47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32.4</v>
      </c>
      <c r="AH411">
        <v>2</v>
      </c>
      <c r="AI411">
        <v>36324722</v>
      </c>
      <c r="AJ411">
        <v>421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>
      <c r="A412">
        <f>ROW(Source!A399)</f>
        <v>399</v>
      </c>
      <c r="B412">
        <v>36324723</v>
      </c>
      <c r="C412">
        <v>36324715</v>
      </c>
      <c r="D412">
        <v>29114830</v>
      </c>
      <c r="E412">
        <v>1</v>
      </c>
      <c r="F412">
        <v>1</v>
      </c>
      <c r="G412">
        <v>1</v>
      </c>
      <c r="H412">
        <v>3</v>
      </c>
      <c r="I412" t="s">
        <v>1084</v>
      </c>
      <c r="J412" t="s">
        <v>1085</v>
      </c>
      <c r="K412" t="s">
        <v>1086</v>
      </c>
      <c r="L412">
        <v>1035</v>
      </c>
      <c r="N412">
        <v>1013</v>
      </c>
      <c r="O412" t="s">
        <v>178</v>
      </c>
      <c r="P412" t="s">
        <v>178</v>
      </c>
      <c r="Q412">
        <v>1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</v>
      </c>
      <c r="AD412">
        <v>0</v>
      </c>
      <c r="AE412">
        <v>0</v>
      </c>
      <c r="AF412" t="s">
        <v>3</v>
      </c>
      <c r="AG412">
        <v>0</v>
      </c>
      <c r="AH412">
        <v>3</v>
      </c>
      <c r="AI412">
        <v>-1</v>
      </c>
      <c r="AJ412" t="s">
        <v>3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>
      <c r="A413">
        <f>ROW(Source!A399)</f>
        <v>399</v>
      </c>
      <c r="B413">
        <v>36324724</v>
      </c>
      <c r="C413">
        <v>36324715</v>
      </c>
      <c r="D413">
        <v>29115642</v>
      </c>
      <c r="E413">
        <v>1</v>
      </c>
      <c r="F413">
        <v>1</v>
      </c>
      <c r="G413">
        <v>1</v>
      </c>
      <c r="H413">
        <v>3</v>
      </c>
      <c r="I413" t="s">
        <v>635</v>
      </c>
      <c r="J413" t="s">
        <v>636</v>
      </c>
      <c r="K413" t="s">
        <v>637</v>
      </c>
      <c r="L413">
        <v>1339</v>
      </c>
      <c r="N413">
        <v>1007</v>
      </c>
      <c r="O413" t="s">
        <v>638</v>
      </c>
      <c r="P413" t="s">
        <v>638</v>
      </c>
      <c r="Q413">
        <v>1</v>
      </c>
      <c r="X413">
        <v>0.08</v>
      </c>
      <c r="Y413">
        <v>1100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0.08</v>
      </c>
      <c r="AH413">
        <v>2</v>
      </c>
      <c r="AI413">
        <v>36324724</v>
      </c>
      <c r="AJ413">
        <v>422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>
        <f>ROW(Source!A399)</f>
        <v>399</v>
      </c>
      <c r="B414">
        <v>36324725</v>
      </c>
      <c r="C414">
        <v>36324715</v>
      </c>
      <c r="D414">
        <v>29130561</v>
      </c>
      <c r="E414">
        <v>1</v>
      </c>
      <c r="F414">
        <v>1</v>
      </c>
      <c r="G414">
        <v>1</v>
      </c>
      <c r="H414">
        <v>3</v>
      </c>
      <c r="I414" t="s">
        <v>185</v>
      </c>
      <c r="J414" t="s">
        <v>187</v>
      </c>
      <c r="K414" t="s">
        <v>186</v>
      </c>
      <c r="L414">
        <v>1327</v>
      </c>
      <c r="N414">
        <v>1005</v>
      </c>
      <c r="O414" t="s">
        <v>165</v>
      </c>
      <c r="P414" t="s">
        <v>165</v>
      </c>
      <c r="Q414">
        <v>1</v>
      </c>
      <c r="X414">
        <v>100</v>
      </c>
      <c r="Y414">
        <v>207</v>
      </c>
      <c r="Z414">
        <v>0</v>
      </c>
      <c r="AA414">
        <v>0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100</v>
      </c>
      <c r="AH414">
        <v>2</v>
      </c>
      <c r="AI414">
        <v>36324725</v>
      </c>
      <c r="AJ414">
        <v>423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>
      <c r="A415">
        <f>ROW(Source!A399)</f>
        <v>399</v>
      </c>
      <c r="B415">
        <v>36324726</v>
      </c>
      <c r="C415">
        <v>36324715</v>
      </c>
      <c r="D415">
        <v>29145217</v>
      </c>
      <c r="E415">
        <v>1</v>
      </c>
      <c r="F415">
        <v>1</v>
      </c>
      <c r="G415">
        <v>1</v>
      </c>
      <c r="H415">
        <v>3</v>
      </c>
      <c r="I415" t="s">
        <v>639</v>
      </c>
      <c r="J415" t="s">
        <v>640</v>
      </c>
      <c r="K415" t="s">
        <v>641</v>
      </c>
      <c r="L415">
        <v>1339</v>
      </c>
      <c r="N415">
        <v>1007</v>
      </c>
      <c r="O415" t="s">
        <v>638</v>
      </c>
      <c r="P415" t="s">
        <v>638</v>
      </c>
      <c r="Q415">
        <v>1</v>
      </c>
      <c r="X415">
        <v>0.105</v>
      </c>
      <c r="Y415">
        <v>458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0.105</v>
      </c>
      <c r="AH415">
        <v>2</v>
      </c>
      <c r="AI415">
        <v>36324726</v>
      </c>
      <c r="AJ415">
        <v>425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>
        <f>ROW(Source!A403)</f>
        <v>403</v>
      </c>
      <c r="B416">
        <v>36171748</v>
      </c>
      <c r="C416">
        <v>35810399</v>
      </c>
      <c r="D416">
        <v>18407150</v>
      </c>
      <c r="E416">
        <v>1</v>
      </c>
      <c r="F416">
        <v>1</v>
      </c>
      <c r="G416">
        <v>1</v>
      </c>
      <c r="H416">
        <v>1</v>
      </c>
      <c r="I416" t="s">
        <v>599</v>
      </c>
      <c r="J416" t="s">
        <v>3</v>
      </c>
      <c r="K416" t="s">
        <v>600</v>
      </c>
      <c r="L416">
        <v>1369</v>
      </c>
      <c r="N416">
        <v>1013</v>
      </c>
      <c r="O416" t="s">
        <v>583</v>
      </c>
      <c r="P416" t="s">
        <v>583</v>
      </c>
      <c r="Q416">
        <v>1</v>
      </c>
      <c r="X416">
        <v>35.74</v>
      </c>
      <c r="Y416">
        <v>0</v>
      </c>
      <c r="Z416">
        <v>0</v>
      </c>
      <c r="AA416">
        <v>0</v>
      </c>
      <c r="AB416">
        <v>272.45</v>
      </c>
      <c r="AC416">
        <v>0</v>
      </c>
      <c r="AD416">
        <v>1</v>
      </c>
      <c r="AE416">
        <v>1</v>
      </c>
      <c r="AF416" t="s">
        <v>144</v>
      </c>
      <c r="AG416">
        <v>41.100999999999999</v>
      </c>
      <c r="AH416">
        <v>2</v>
      </c>
      <c r="AI416">
        <v>36171748</v>
      </c>
      <c r="AJ416">
        <v>426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>
      <c r="A417">
        <f>ROW(Source!A403)</f>
        <v>403</v>
      </c>
      <c r="B417">
        <v>36171749</v>
      </c>
      <c r="C417">
        <v>35810399</v>
      </c>
      <c r="D417">
        <v>121548</v>
      </c>
      <c r="E417">
        <v>1</v>
      </c>
      <c r="F417">
        <v>1</v>
      </c>
      <c r="G417">
        <v>1</v>
      </c>
      <c r="H417">
        <v>1</v>
      </c>
      <c r="I417" t="s">
        <v>34</v>
      </c>
      <c r="J417" t="s">
        <v>3</v>
      </c>
      <c r="K417" t="s">
        <v>584</v>
      </c>
      <c r="L417">
        <v>608254</v>
      </c>
      <c r="N417">
        <v>1013</v>
      </c>
      <c r="O417" t="s">
        <v>585</v>
      </c>
      <c r="P417" t="s">
        <v>585</v>
      </c>
      <c r="Q417">
        <v>1</v>
      </c>
      <c r="X417">
        <v>0.18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1</v>
      </c>
      <c r="AE417">
        <v>2</v>
      </c>
      <c r="AF417" t="s">
        <v>143</v>
      </c>
      <c r="AG417">
        <v>0.22499999999999998</v>
      </c>
      <c r="AH417">
        <v>2</v>
      </c>
      <c r="AI417">
        <v>36171749</v>
      </c>
      <c r="AJ417">
        <v>427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>
        <f>ROW(Source!A403)</f>
        <v>403</v>
      </c>
      <c r="B418">
        <v>36171750</v>
      </c>
      <c r="C418">
        <v>35810399</v>
      </c>
      <c r="D418">
        <v>29172556</v>
      </c>
      <c r="E418">
        <v>1</v>
      </c>
      <c r="F418">
        <v>1</v>
      </c>
      <c r="G418">
        <v>1</v>
      </c>
      <c r="H418">
        <v>2</v>
      </c>
      <c r="I418" t="s">
        <v>586</v>
      </c>
      <c r="J418" t="s">
        <v>590</v>
      </c>
      <c r="K418" t="s">
        <v>588</v>
      </c>
      <c r="L418">
        <v>1368</v>
      </c>
      <c r="N418">
        <v>1011</v>
      </c>
      <c r="O418" t="s">
        <v>589</v>
      </c>
      <c r="P418" t="s">
        <v>589</v>
      </c>
      <c r="Q418">
        <v>1</v>
      </c>
      <c r="X418">
        <v>0.18</v>
      </c>
      <c r="Y418">
        <v>0</v>
      </c>
      <c r="Z418">
        <v>31.26</v>
      </c>
      <c r="AA418">
        <v>13.5</v>
      </c>
      <c r="AB418">
        <v>0</v>
      </c>
      <c r="AC418">
        <v>0</v>
      </c>
      <c r="AD418">
        <v>1</v>
      </c>
      <c r="AE418">
        <v>0</v>
      </c>
      <c r="AF418" t="s">
        <v>143</v>
      </c>
      <c r="AG418">
        <v>0.22499999999999998</v>
      </c>
      <c r="AH418">
        <v>2</v>
      </c>
      <c r="AI418">
        <v>36171750</v>
      </c>
      <c r="AJ418">
        <v>428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>
        <f>ROW(Source!A403)</f>
        <v>403</v>
      </c>
      <c r="B419">
        <v>36171751</v>
      </c>
      <c r="C419">
        <v>35810399</v>
      </c>
      <c r="D419">
        <v>29174591</v>
      </c>
      <c r="E419">
        <v>1</v>
      </c>
      <c r="F419">
        <v>1</v>
      </c>
      <c r="G419">
        <v>1</v>
      </c>
      <c r="H419">
        <v>2</v>
      </c>
      <c r="I419" t="s">
        <v>612</v>
      </c>
      <c r="J419" t="s">
        <v>642</v>
      </c>
      <c r="K419" t="s">
        <v>614</v>
      </c>
      <c r="L419">
        <v>1368</v>
      </c>
      <c r="N419">
        <v>1011</v>
      </c>
      <c r="O419" t="s">
        <v>589</v>
      </c>
      <c r="P419" t="s">
        <v>589</v>
      </c>
      <c r="Q419">
        <v>1</v>
      </c>
      <c r="X419">
        <v>0.32</v>
      </c>
      <c r="Y419">
        <v>0</v>
      </c>
      <c r="Z419">
        <v>0.95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143</v>
      </c>
      <c r="AG419">
        <v>0.4</v>
      </c>
      <c r="AH419">
        <v>2</v>
      </c>
      <c r="AI419">
        <v>36171751</v>
      </c>
      <c r="AJ419">
        <v>429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>
      <c r="A420">
        <f>ROW(Source!A403)</f>
        <v>403</v>
      </c>
      <c r="B420">
        <v>36171752</v>
      </c>
      <c r="C420">
        <v>35810399</v>
      </c>
      <c r="D420">
        <v>29174913</v>
      </c>
      <c r="E420">
        <v>1</v>
      </c>
      <c r="F420">
        <v>1</v>
      </c>
      <c r="G420">
        <v>1</v>
      </c>
      <c r="H420">
        <v>2</v>
      </c>
      <c r="I420" t="s">
        <v>601</v>
      </c>
      <c r="J420" t="s">
        <v>602</v>
      </c>
      <c r="K420" t="s">
        <v>603</v>
      </c>
      <c r="L420">
        <v>1368</v>
      </c>
      <c r="N420">
        <v>1011</v>
      </c>
      <c r="O420" t="s">
        <v>589</v>
      </c>
      <c r="P420" t="s">
        <v>589</v>
      </c>
      <c r="Q420">
        <v>1</v>
      </c>
      <c r="X420">
        <v>0.26</v>
      </c>
      <c r="Y420">
        <v>0</v>
      </c>
      <c r="Z420">
        <v>87.17</v>
      </c>
      <c r="AA420">
        <v>11.6</v>
      </c>
      <c r="AB420">
        <v>0</v>
      </c>
      <c r="AC420">
        <v>0</v>
      </c>
      <c r="AD420">
        <v>1</v>
      </c>
      <c r="AE420">
        <v>0</v>
      </c>
      <c r="AF420" t="s">
        <v>143</v>
      </c>
      <c r="AG420">
        <v>0.32500000000000001</v>
      </c>
      <c r="AH420">
        <v>2</v>
      </c>
      <c r="AI420">
        <v>36171752</v>
      </c>
      <c r="AJ420">
        <v>430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>
      <c r="A421">
        <f>ROW(Source!A403)</f>
        <v>403</v>
      </c>
      <c r="B421">
        <v>36171753</v>
      </c>
      <c r="C421">
        <v>35810399</v>
      </c>
      <c r="D421">
        <v>29109162</v>
      </c>
      <c r="E421">
        <v>1</v>
      </c>
      <c r="F421">
        <v>1</v>
      </c>
      <c r="G421">
        <v>1</v>
      </c>
      <c r="H421">
        <v>3</v>
      </c>
      <c r="I421" t="s">
        <v>645</v>
      </c>
      <c r="J421" t="s">
        <v>646</v>
      </c>
      <c r="K421" t="s">
        <v>647</v>
      </c>
      <c r="L421">
        <v>1327</v>
      </c>
      <c r="N421">
        <v>1005</v>
      </c>
      <c r="O421" t="s">
        <v>165</v>
      </c>
      <c r="P421" t="s">
        <v>165</v>
      </c>
      <c r="Q421">
        <v>1</v>
      </c>
      <c r="X421">
        <v>21</v>
      </c>
      <c r="Y421">
        <v>5.71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21</v>
      </c>
      <c r="AH421">
        <v>2</v>
      </c>
      <c r="AI421">
        <v>36171753</v>
      </c>
      <c r="AJ421">
        <v>431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>
      <c r="A422">
        <f>ROW(Source!A403)</f>
        <v>403</v>
      </c>
      <c r="B422">
        <v>36171754</v>
      </c>
      <c r="C422">
        <v>35810399</v>
      </c>
      <c r="D422">
        <v>29131086</v>
      </c>
      <c r="E422">
        <v>1</v>
      </c>
      <c r="F422">
        <v>1</v>
      </c>
      <c r="G422">
        <v>1</v>
      </c>
      <c r="H422">
        <v>3</v>
      </c>
      <c r="I422" t="s">
        <v>648</v>
      </c>
      <c r="J422" t="s">
        <v>649</v>
      </c>
      <c r="K422" t="s">
        <v>650</v>
      </c>
      <c r="L422">
        <v>1339</v>
      </c>
      <c r="N422">
        <v>1007</v>
      </c>
      <c r="O422" t="s">
        <v>638</v>
      </c>
      <c r="P422" t="s">
        <v>638</v>
      </c>
      <c r="Q422">
        <v>1</v>
      </c>
      <c r="X422">
        <v>0.82</v>
      </c>
      <c r="Y422">
        <v>1970.01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0.82</v>
      </c>
      <c r="AH422">
        <v>2</v>
      </c>
      <c r="AI422">
        <v>36171754</v>
      </c>
      <c r="AJ422">
        <v>432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>
        <f>ROW(Source!A404)</f>
        <v>404</v>
      </c>
      <c r="B423">
        <v>35810435</v>
      </c>
      <c r="C423">
        <v>35810426</v>
      </c>
      <c r="D423">
        <v>18407150</v>
      </c>
      <c r="E423">
        <v>1</v>
      </c>
      <c r="F423">
        <v>1</v>
      </c>
      <c r="G423">
        <v>1</v>
      </c>
      <c r="H423">
        <v>1</v>
      </c>
      <c r="I423" t="s">
        <v>599</v>
      </c>
      <c r="J423" t="s">
        <v>3</v>
      </c>
      <c r="K423" t="s">
        <v>600</v>
      </c>
      <c r="L423">
        <v>1369</v>
      </c>
      <c r="N423">
        <v>1013</v>
      </c>
      <c r="O423" t="s">
        <v>583</v>
      </c>
      <c r="P423" t="s">
        <v>583</v>
      </c>
      <c r="Q423">
        <v>1</v>
      </c>
      <c r="X423">
        <v>60.72</v>
      </c>
      <c r="Y423">
        <v>0</v>
      </c>
      <c r="Z423">
        <v>0</v>
      </c>
      <c r="AA423">
        <v>0</v>
      </c>
      <c r="AB423">
        <v>272.45</v>
      </c>
      <c r="AC423">
        <v>0</v>
      </c>
      <c r="AD423">
        <v>1</v>
      </c>
      <c r="AE423">
        <v>1</v>
      </c>
      <c r="AF423" t="s">
        <v>144</v>
      </c>
      <c r="AG423">
        <v>69.827999999999989</v>
      </c>
      <c r="AH423">
        <v>2</v>
      </c>
      <c r="AI423">
        <v>35810427</v>
      </c>
      <c r="AJ423">
        <v>433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>
      <c r="A424">
        <f>ROW(Source!A404)</f>
        <v>404</v>
      </c>
      <c r="B424">
        <v>35810436</v>
      </c>
      <c r="C424">
        <v>35810426</v>
      </c>
      <c r="D424">
        <v>121548</v>
      </c>
      <c r="E424">
        <v>1</v>
      </c>
      <c r="F424">
        <v>1</v>
      </c>
      <c r="G424">
        <v>1</v>
      </c>
      <c r="H424">
        <v>1</v>
      </c>
      <c r="I424" t="s">
        <v>34</v>
      </c>
      <c r="J424" t="s">
        <v>3</v>
      </c>
      <c r="K424" t="s">
        <v>584</v>
      </c>
      <c r="L424">
        <v>608254</v>
      </c>
      <c r="N424">
        <v>1013</v>
      </c>
      <c r="O424" t="s">
        <v>585</v>
      </c>
      <c r="P424" t="s">
        <v>585</v>
      </c>
      <c r="Q424">
        <v>1</v>
      </c>
      <c r="X424">
        <v>0.57999999999999996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2</v>
      </c>
      <c r="AF424" t="s">
        <v>143</v>
      </c>
      <c r="AG424">
        <v>0.72499999999999998</v>
      </c>
      <c r="AH424">
        <v>2</v>
      </c>
      <c r="AI424">
        <v>35810428</v>
      </c>
      <c r="AJ424">
        <v>434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>
      <c r="A425">
        <f>ROW(Source!A404)</f>
        <v>404</v>
      </c>
      <c r="B425">
        <v>35810437</v>
      </c>
      <c r="C425">
        <v>35810426</v>
      </c>
      <c r="D425">
        <v>29172556</v>
      </c>
      <c r="E425">
        <v>1</v>
      </c>
      <c r="F425">
        <v>1</v>
      </c>
      <c r="G425">
        <v>1</v>
      </c>
      <c r="H425">
        <v>2</v>
      </c>
      <c r="I425" t="s">
        <v>586</v>
      </c>
      <c r="J425" t="s">
        <v>590</v>
      </c>
      <c r="K425" t="s">
        <v>588</v>
      </c>
      <c r="L425">
        <v>1368</v>
      </c>
      <c r="N425">
        <v>1011</v>
      </c>
      <c r="O425" t="s">
        <v>589</v>
      </c>
      <c r="P425" t="s">
        <v>589</v>
      </c>
      <c r="Q425">
        <v>1</v>
      </c>
      <c r="X425">
        <v>0.57999999999999996</v>
      </c>
      <c r="Y425">
        <v>0</v>
      </c>
      <c r="Z425">
        <v>31.26</v>
      </c>
      <c r="AA425">
        <v>13.5</v>
      </c>
      <c r="AB425">
        <v>0</v>
      </c>
      <c r="AC425">
        <v>0</v>
      </c>
      <c r="AD425">
        <v>1</v>
      </c>
      <c r="AE425">
        <v>0</v>
      </c>
      <c r="AF425" t="s">
        <v>143</v>
      </c>
      <c r="AG425">
        <v>0.72499999999999998</v>
      </c>
      <c r="AH425">
        <v>2</v>
      </c>
      <c r="AI425">
        <v>35810429</v>
      </c>
      <c r="AJ425">
        <v>435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>
      <c r="A426">
        <f>ROW(Source!A404)</f>
        <v>404</v>
      </c>
      <c r="B426">
        <v>35810438</v>
      </c>
      <c r="C426">
        <v>35810426</v>
      </c>
      <c r="D426">
        <v>29174591</v>
      </c>
      <c r="E426">
        <v>1</v>
      </c>
      <c r="F426">
        <v>1</v>
      </c>
      <c r="G426">
        <v>1</v>
      </c>
      <c r="H426">
        <v>2</v>
      </c>
      <c r="I426" t="s">
        <v>612</v>
      </c>
      <c r="J426" t="s">
        <v>642</v>
      </c>
      <c r="K426" t="s">
        <v>614</v>
      </c>
      <c r="L426">
        <v>1368</v>
      </c>
      <c r="N426">
        <v>1011</v>
      </c>
      <c r="O426" t="s">
        <v>589</v>
      </c>
      <c r="P426" t="s">
        <v>589</v>
      </c>
      <c r="Q426">
        <v>1</v>
      </c>
      <c r="X426">
        <v>0.82</v>
      </c>
      <c r="Y426">
        <v>0</v>
      </c>
      <c r="Z426">
        <v>0.95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143</v>
      </c>
      <c r="AG426">
        <v>1.0249999999999999</v>
      </c>
      <c r="AH426">
        <v>2</v>
      </c>
      <c r="AI426">
        <v>35810430</v>
      </c>
      <c r="AJ426">
        <v>436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>
      <c r="A427">
        <f>ROW(Source!A404)</f>
        <v>404</v>
      </c>
      <c r="B427">
        <v>35810439</v>
      </c>
      <c r="C427">
        <v>35810426</v>
      </c>
      <c r="D427">
        <v>29174661</v>
      </c>
      <c r="E427">
        <v>1</v>
      </c>
      <c r="F427">
        <v>1</v>
      </c>
      <c r="G427">
        <v>1</v>
      </c>
      <c r="H427">
        <v>2</v>
      </c>
      <c r="I427" t="s">
        <v>651</v>
      </c>
      <c r="J427" t="s">
        <v>652</v>
      </c>
      <c r="K427" t="s">
        <v>653</v>
      </c>
      <c r="L427">
        <v>1368</v>
      </c>
      <c r="N427">
        <v>1011</v>
      </c>
      <c r="O427" t="s">
        <v>589</v>
      </c>
      <c r="P427" t="s">
        <v>589</v>
      </c>
      <c r="Q427">
        <v>1</v>
      </c>
      <c r="X427">
        <v>2.7</v>
      </c>
      <c r="Y427">
        <v>0</v>
      </c>
      <c r="Z427">
        <v>2.09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143</v>
      </c>
      <c r="AG427">
        <v>3.375</v>
      </c>
      <c r="AH427">
        <v>2</v>
      </c>
      <c r="AI427">
        <v>35810431</v>
      </c>
      <c r="AJ427">
        <v>437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>
      <c r="A428">
        <f>ROW(Source!A404)</f>
        <v>404</v>
      </c>
      <c r="B428">
        <v>35810440</v>
      </c>
      <c r="C428">
        <v>35810426</v>
      </c>
      <c r="D428">
        <v>29174913</v>
      </c>
      <c r="E428">
        <v>1</v>
      </c>
      <c r="F428">
        <v>1</v>
      </c>
      <c r="G428">
        <v>1</v>
      </c>
      <c r="H428">
        <v>2</v>
      </c>
      <c r="I428" t="s">
        <v>601</v>
      </c>
      <c r="J428" t="s">
        <v>602</v>
      </c>
      <c r="K428" t="s">
        <v>603</v>
      </c>
      <c r="L428">
        <v>1368</v>
      </c>
      <c r="N428">
        <v>1011</v>
      </c>
      <c r="O428" t="s">
        <v>589</v>
      </c>
      <c r="P428" t="s">
        <v>589</v>
      </c>
      <c r="Q428">
        <v>1</v>
      </c>
      <c r="X428">
        <v>0.84</v>
      </c>
      <c r="Y428">
        <v>0</v>
      </c>
      <c r="Z428">
        <v>87.17</v>
      </c>
      <c r="AA428">
        <v>11.6</v>
      </c>
      <c r="AB428">
        <v>0</v>
      </c>
      <c r="AC428">
        <v>0</v>
      </c>
      <c r="AD428">
        <v>1</v>
      </c>
      <c r="AE428">
        <v>0</v>
      </c>
      <c r="AF428" t="s">
        <v>143</v>
      </c>
      <c r="AG428">
        <v>1.05</v>
      </c>
      <c r="AH428">
        <v>2</v>
      </c>
      <c r="AI428">
        <v>35810432</v>
      </c>
      <c r="AJ428">
        <v>438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>
      <c r="A429">
        <f>ROW(Source!A404)</f>
        <v>404</v>
      </c>
      <c r="B429">
        <v>35810441</v>
      </c>
      <c r="C429">
        <v>35810426</v>
      </c>
      <c r="D429">
        <v>29114332</v>
      </c>
      <c r="E429">
        <v>1</v>
      </c>
      <c r="F429">
        <v>1</v>
      </c>
      <c r="G429">
        <v>1</v>
      </c>
      <c r="H429">
        <v>3</v>
      </c>
      <c r="I429" t="s">
        <v>628</v>
      </c>
      <c r="J429" t="s">
        <v>654</v>
      </c>
      <c r="K429" t="s">
        <v>630</v>
      </c>
      <c r="L429">
        <v>1348</v>
      </c>
      <c r="N429">
        <v>1009</v>
      </c>
      <c r="O429" t="s">
        <v>29</v>
      </c>
      <c r="P429" t="s">
        <v>29</v>
      </c>
      <c r="Q429">
        <v>1000</v>
      </c>
      <c r="X429">
        <v>1.23E-2</v>
      </c>
      <c r="Y429">
        <v>11978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1.23E-2</v>
      </c>
      <c r="AH429">
        <v>2</v>
      </c>
      <c r="AI429">
        <v>35810433</v>
      </c>
      <c r="AJ429">
        <v>439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>
        <f>ROW(Source!A404)</f>
        <v>404</v>
      </c>
      <c r="B430">
        <v>35810442</v>
      </c>
      <c r="C430">
        <v>35810426</v>
      </c>
      <c r="D430">
        <v>29130788</v>
      </c>
      <c r="E430">
        <v>1</v>
      </c>
      <c r="F430">
        <v>1</v>
      </c>
      <c r="G430">
        <v>1</v>
      </c>
      <c r="H430">
        <v>3</v>
      </c>
      <c r="I430" t="s">
        <v>655</v>
      </c>
      <c r="J430" t="s">
        <v>656</v>
      </c>
      <c r="K430" t="s">
        <v>657</v>
      </c>
      <c r="L430">
        <v>1339</v>
      </c>
      <c r="N430">
        <v>1007</v>
      </c>
      <c r="O430" t="s">
        <v>638</v>
      </c>
      <c r="P430" t="s">
        <v>638</v>
      </c>
      <c r="Q430">
        <v>1</v>
      </c>
      <c r="X430">
        <v>2.88</v>
      </c>
      <c r="Y430">
        <v>2156.0100000000002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2.88</v>
      </c>
      <c r="AH430">
        <v>2</v>
      </c>
      <c r="AI430">
        <v>35810434</v>
      </c>
      <c r="AJ430">
        <v>440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>
      <c r="A431">
        <f>ROW(Source!A405)</f>
        <v>405</v>
      </c>
      <c r="B431">
        <v>35810451</v>
      </c>
      <c r="C431">
        <v>35810443</v>
      </c>
      <c r="D431">
        <v>18408291</v>
      </c>
      <c r="E431">
        <v>1</v>
      </c>
      <c r="F431">
        <v>1</v>
      </c>
      <c r="G431">
        <v>1</v>
      </c>
      <c r="H431">
        <v>1</v>
      </c>
      <c r="I431" t="s">
        <v>658</v>
      </c>
      <c r="J431" t="s">
        <v>3</v>
      </c>
      <c r="K431" t="s">
        <v>659</v>
      </c>
      <c r="L431">
        <v>1369</v>
      </c>
      <c r="N431">
        <v>1013</v>
      </c>
      <c r="O431" t="s">
        <v>583</v>
      </c>
      <c r="P431" t="s">
        <v>583</v>
      </c>
      <c r="Q431">
        <v>1</v>
      </c>
      <c r="X431">
        <v>31.26</v>
      </c>
      <c r="Y431">
        <v>0</v>
      </c>
      <c r="Z431">
        <v>0</v>
      </c>
      <c r="AA431">
        <v>0</v>
      </c>
      <c r="AB431">
        <v>8.17</v>
      </c>
      <c r="AC431">
        <v>0</v>
      </c>
      <c r="AD431">
        <v>1</v>
      </c>
      <c r="AE431">
        <v>1</v>
      </c>
      <c r="AF431" t="s">
        <v>144</v>
      </c>
      <c r="AG431">
        <v>35.948999999999998</v>
      </c>
      <c r="AH431">
        <v>2</v>
      </c>
      <c r="AI431">
        <v>35810444</v>
      </c>
      <c r="AJ431">
        <v>441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>
      <c r="A432">
        <f>ROW(Source!A405)</f>
        <v>405</v>
      </c>
      <c r="B432">
        <v>35810452</v>
      </c>
      <c r="C432">
        <v>35810443</v>
      </c>
      <c r="D432">
        <v>121548</v>
      </c>
      <c r="E432">
        <v>1</v>
      </c>
      <c r="F432">
        <v>1</v>
      </c>
      <c r="G432">
        <v>1</v>
      </c>
      <c r="H432">
        <v>1</v>
      </c>
      <c r="I432" t="s">
        <v>34</v>
      </c>
      <c r="J432" t="s">
        <v>3</v>
      </c>
      <c r="K432" t="s">
        <v>584</v>
      </c>
      <c r="L432">
        <v>608254</v>
      </c>
      <c r="N432">
        <v>1013</v>
      </c>
      <c r="O432" t="s">
        <v>585</v>
      </c>
      <c r="P432" t="s">
        <v>585</v>
      </c>
      <c r="Q432">
        <v>1</v>
      </c>
      <c r="X432">
        <v>6.7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2</v>
      </c>
      <c r="AF432" t="s">
        <v>143</v>
      </c>
      <c r="AG432">
        <v>8.375</v>
      </c>
      <c r="AH432">
        <v>2</v>
      </c>
      <c r="AI432">
        <v>35810445</v>
      </c>
      <c r="AJ432">
        <v>442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>
        <f>ROW(Source!A405)</f>
        <v>405</v>
      </c>
      <c r="B433">
        <v>35810453</v>
      </c>
      <c r="C433">
        <v>35810443</v>
      </c>
      <c r="D433">
        <v>29172710</v>
      </c>
      <c r="E433">
        <v>1</v>
      </c>
      <c r="F433">
        <v>1</v>
      </c>
      <c r="G433">
        <v>1</v>
      </c>
      <c r="H433">
        <v>2</v>
      </c>
      <c r="I433" t="s">
        <v>593</v>
      </c>
      <c r="J433" t="s">
        <v>594</v>
      </c>
      <c r="K433" t="s">
        <v>595</v>
      </c>
      <c r="L433">
        <v>1368</v>
      </c>
      <c r="N433">
        <v>1011</v>
      </c>
      <c r="O433" t="s">
        <v>589</v>
      </c>
      <c r="P433" t="s">
        <v>589</v>
      </c>
      <c r="Q433">
        <v>1</v>
      </c>
      <c r="X433">
        <v>6.7</v>
      </c>
      <c r="Y433">
        <v>0</v>
      </c>
      <c r="Z433">
        <v>46.56</v>
      </c>
      <c r="AA433">
        <v>10.06</v>
      </c>
      <c r="AB433">
        <v>0</v>
      </c>
      <c r="AC433">
        <v>0</v>
      </c>
      <c r="AD433">
        <v>1</v>
      </c>
      <c r="AE433">
        <v>0</v>
      </c>
      <c r="AF433" t="s">
        <v>143</v>
      </c>
      <c r="AG433">
        <v>8.375</v>
      </c>
      <c r="AH433">
        <v>2</v>
      </c>
      <c r="AI433">
        <v>35810446</v>
      </c>
      <c r="AJ433">
        <v>443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>
      <c r="A434">
        <f>ROW(Source!A405)</f>
        <v>405</v>
      </c>
      <c r="B434">
        <v>35810454</v>
      </c>
      <c r="C434">
        <v>35810443</v>
      </c>
      <c r="D434">
        <v>29173472</v>
      </c>
      <c r="E434">
        <v>1</v>
      </c>
      <c r="F434">
        <v>1</v>
      </c>
      <c r="G434">
        <v>1</v>
      </c>
      <c r="H434">
        <v>2</v>
      </c>
      <c r="I434" t="s">
        <v>660</v>
      </c>
      <c r="J434" t="s">
        <v>661</v>
      </c>
      <c r="K434" t="s">
        <v>662</v>
      </c>
      <c r="L434">
        <v>1368</v>
      </c>
      <c r="N434">
        <v>1011</v>
      </c>
      <c r="O434" t="s">
        <v>589</v>
      </c>
      <c r="P434" t="s">
        <v>589</v>
      </c>
      <c r="Q434">
        <v>1</v>
      </c>
      <c r="X434">
        <v>11</v>
      </c>
      <c r="Y434">
        <v>0</v>
      </c>
      <c r="Z434">
        <v>3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143</v>
      </c>
      <c r="AG434">
        <v>13.75</v>
      </c>
      <c r="AH434">
        <v>2</v>
      </c>
      <c r="AI434">
        <v>35810447</v>
      </c>
      <c r="AJ434">
        <v>444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>
      <c r="A435">
        <f>ROW(Source!A405)</f>
        <v>405</v>
      </c>
      <c r="B435">
        <v>35810455</v>
      </c>
      <c r="C435">
        <v>35810443</v>
      </c>
      <c r="D435">
        <v>29174913</v>
      </c>
      <c r="E435">
        <v>1</v>
      </c>
      <c r="F435">
        <v>1</v>
      </c>
      <c r="G435">
        <v>1</v>
      </c>
      <c r="H435">
        <v>2</v>
      </c>
      <c r="I435" t="s">
        <v>601</v>
      </c>
      <c r="J435" t="s">
        <v>602</v>
      </c>
      <c r="K435" t="s">
        <v>603</v>
      </c>
      <c r="L435">
        <v>1368</v>
      </c>
      <c r="N435">
        <v>1011</v>
      </c>
      <c r="O435" t="s">
        <v>589</v>
      </c>
      <c r="P435" t="s">
        <v>589</v>
      </c>
      <c r="Q435">
        <v>1</v>
      </c>
      <c r="X435">
        <v>0.35</v>
      </c>
      <c r="Y435">
        <v>0</v>
      </c>
      <c r="Z435">
        <v>87.17</v>
      </c>
      <c r="AA435">
        <v>11.6</v>
      </c>
      <c r="AB435">
        <v>0</v>
      </c>
      <c r="AC435">
        <v>0</v>
      </c>
      <c r="AD435">
        <v>1</v>
      </c>
      <c r="AE435">
        <v>0</v>
      </c>
      <c r="AF435" t="s">
        <v>143</v>
      </c>
      <c r="AG435">
        <v>0.4375</v>
      </c>
      <c r="AH435">
        <v>2</v>
      </c>
      <c r="AI435">
        <v>35810448</v>
      </c>
      <c r="AJ435">
        <v>445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>
      <c r="A436">
        <f>ROW(Source!A405)</f>
        <v>405</v>
      </c>
      <c r="B436">
        <v>35810456</v>
      </c>
      <c r="C436">
        <v>35810443</v>
      </c>
      <c r="D436">
        <v>29114687</v>
      </c>
      <c r="E436">
        <v>1</v>
      </c>
      <c r="F436">
        <v>1</v>
      </c>
      <c r="G436">
        <v>1</v>
      </c>
      <c r="H436">
        <v>3</v>
      </c>
      <c r="I436" t="s">
        <v>663</v>
      </c>
      <c r="J436" t="s">
        <v>664</v>
      </c>
      <c r="K436" t="s">
        <v>665</v>
      </c>
      <c r="L436">
        <v>1348</v>
      </c>
      <c r="N436">
        <v>1009</v>
      </c>
      <c r="O436" t="s">
        <v>29</v>
      </c>
      <c r="P436" t="s">
        <v>29</v>
      </c>
      <c r="Q436">
        <v>1000</v>
      </c>
      <c r="X436">
        <v>1.8E-3</v>
      </c>
      <c r="Y436">
        <v>16974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1.8E-3</v>
      </c>
      <c r="AH436">
        <v>2</v>
      </c>
      <c r="AI436">
        <v>35810449</v>
      </c>
      <c r="AJ436">
        <v>446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>
      <c r="A437">
        <f>ROW(Source!A405)</f>
        <v>405</v>
      </c>
      <c r="B437">
        <v>35810457</v>
      </c>
      <c r="C437">
        <v>35810443</v>
      </c>
      <c r="D437">
        <v>29115292</v>
      </c>
      <c r="E437">
        <v>1</v>
      </c>
      <c r="F437">
        <v>1</v>
      </c>
      <c r="G437">
        <v>1</v>
      </c>
      <c r="H437">
        <v>3</v>
      </c>
      <c r="I437" t="s">
        <v>666</v>
      </c>
      <c r="J437" t="s">
        <v>667</v>
      </c>
      <c r="K437" t="s">
        <v>668</v>
      </c>
      <c r="L437">
        <v>1339</v>
      </c>
      <c r="N437">
        <v>1007</v>
      </c>
      <c r="O437" t="s">
        <v>638</v>
      </c>
      <c r="P437" t="s">
        <v>638</v>
      </c>
      <c r="Q437">
        <v>1</v>
      </c>
      <c r="X437">
        <v>1.24</v>
      </c>
      <c r="Y437">
        <v>4478.33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1.24</v>
      </c>
      <c r="AH437">
        <v>2</v>
      </c>
      <c r="AI437">
        <v>35810450</v>
      </c>
      <c r="AJ437">
        <v>447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>
      <c r="A438">
        <f>ROW(Source!A406)</f>
        <v>406</v>
      </c>
      <c r="B438">
        <v>36171756</v>
      </c>
      <c r="C438">
        <v>36171755</v>
      </c>
      <c r="D438">
        <v>31427882</v>
      </c>
      <c r="E438">
        <v>1</v>
      </c>
      <c r="F438">
        <v>1</v>
      </c>
      <c r="G438">
        <v>1</v>
      </c>
      <c r="H438">
        <v>1</v>
      </c>
      <c r="I438" t="s">
        <v>669</v>
      </c>
      <c r="J438" t="s">
        <v>3</v>
      </c>
      <c r="K438" t="s">
        <v>670</v>
      </c>
      <c r="L438">
        <v>1369</v>
      </c>
      <c r="N438">
        <v>1013</v>
      </c>
      <c r="O438" t="s">
        <v>583</v>
      </c>
      <c r="P438" t="s">
        <v>583</v>
      </c>
      <c r="Q438">
        <v>1</v>
      </c>
      <c r="X438">
        <v>45.26</v>
      </c>
      <c r="Y438">
        <v>0</v>
      </c>
      <c r="Z438">
        <v>0</v>
      </c>
      <c r="AA438">
        <v>0</v>
      </c>
      <c r="AB438">
        <v>272.45</v>
      </c>
      <c r="AC438">
        <v>0</v>
      </c>
      <c r="AD438">
        <v>1</v>
      </c>
      <c r="AE438">
        <v>1</v>
      </c>
      <c r="AF438" t="s">
        <v>144</v>
      </c>
      <c r="AG438">
        <v>52.048999999999992</v>
      </c>
      <c r="AH438">
        <v>2</v>
      </c>
      <c r="AI438">
        <v>36171756</v>
      </c>
      <c r="AJ438">
        <v>448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>
        <f>ROW(Source!A406)</f>
        <v>406</v>
      </c>
      <c r="B439">
        <v>36171757</v>
      </c>
      <c r="C439">
        <v>36171755</v>
      </c>
      <c r="D439">
        <v>121548</v>
      </c>
      <c r="E439">
        <v>1</v>
      </c>
      <c r="F439">
        <v>1</v>
      </c>
      <c r="G439">
        <v>1</v>
      </c>
      <c r="H439">
        <v>1</v>
      </c>
      <c r="I439" t="s">
        <v>34</v>
      </c>
      <c r="J439" t="s">
        <v>3</v>
      </c>
      <c r="K439" t="s">
        <v>584</v>
      </c>
      <c r="L439">
        <v>608254</v>
      </c>
      <c r="N439">
        <v>1013</v>
      </c>
      <c r="O439" t="s">
        <v>585</v>
      </c>
      <c r="P439" t="s">
        <v>585</v>
      </c>
      <c r="Q439">
        <v>1</v>
      </c>
      <c r="X439">
        <v>0.04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2</v>
      </c>
      <c r="AF439" t="s">
        <v>143</v>
      </c>
      <c r="AG439">
        <v>0.05</v>
      </c>
      <c r="AH439">
        <v>2</v>
      </c>
      <c r="AI439">
        <v>36171757</v>
      </c>
      <c r="AJ439">
        <v>449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>
      <c r="A440">
        <f>ROW(Source!A406)</f>
        <v>406</v>
      </c>
      <c r="B440">
        <v>36171758</v>
      </c>
      <c r="C440">
        <v>36171755</v>
      </c>
      <c r="D440">
        <v>35554737</v>
      </c>
      <c r="E440">
        <v>1</v>
      </c>
      <c r="F440">
        <v>1</v>
      </c>
      <c r="G440">
        <v>1</v>
      </c>
      <c r="H440">
        <v>2</v>
      </c>
      <c r="I440" t="s">
        <v>586</v>
      </c>
      <c r="J440" t="s">
        <v>671</v>
      </c>
      <c r="K440" t="s">
        <v>588</v>
      </c>
      <c r="L440">
        <v>1368</v>
      </c>
      <c r="N440">
        <v>1011</v>
      </c>
      <c r="O440" t="s">
        <v>589</v>
      </c>
      <c r="P440" t="s">
        <v>589</v>
      </c>
      <c r="Q440">
        <v>1</v>
      </c>
      <c r="X440">
        <v>0.04</v>
      </c>
      <c r="Y440">
        <v>0</v>
      </c>
      <c r="Z440">
        <v>31.26</v>
      </c>
      <c r="AA440">
        <v>13.5</v>
      </c>
      <c r="AB440">
        <v>0</v>
      </c>
      <c r="AC440">
        <v>0</v>
      </c>
      <c r="AD440">
        <v>1</v>
      </c>
      <c r="AE440">
        <v>0</v>
      </c>
      <c r="AF440" t="s">
        <v>143</v>
      </c>
      <c r="AG440">
        <v>0.05</v>
      </c>
      <c r="AH440">
        <v>2</v>
      </c>
      <c r="AI440">
        <v>36171758</v>
      </c>
      <c r="AJ440">
        <v>450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>
        <f>ROW(Source!A406)</f>
        <v>406</v>
      </c>
      <c r="B441">
        <v>36171759</v>
      </c>
      <c r="C441">
        <v>36171755</v>
      </c>
      <c r="D441">
        <v>35555025</v>
      </c>
      <c r="E441">
        <v>1</v>
      </c>
      <c r="F441">
        <v>1</v>
      </c>
      <c r="G441">
        <v>1</v>
      </c>
      <c r="H441">
        <v>2</v>
      </c>
      <c r="I441" t="s">
        <v>672</v>
      </c>
      <c r="J441" t="s">
        <v>673</v>
      </c>
      <c r="K441" t="s">
        <v>674</v>
      </c>
      <c r="L441">
        <v>1368</v>
      </c>
      <c r="N441">
        <v>1011</v>
      </c>
      <c r="O441" t="s">
        <v>589</v>
      </c>
      <c r="P441" t="s">
        <v>589</v>
      </c>
      <c r="Q441">
        <v>1</v>
      </c>
      <c r="X441">
        <v>1.35</v>
      </c>
      <c r="Y441">
        <v>0</v>
      </c>
      <c r="Z441">
        <v>2.7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143</v>
      </c>
      <c r="AG441">
        <v>1.6875</v>
      </c>
      <c r="AH441">
        <v>2</v>
      </c>
      <c r="AI441">
        <v>36171759</v>
      </c>
      <c r="AJ441">
        <v>451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>
        <f>ROW(Source!A406)</f>
        <v>406</v>
      </c>
      <c r="B442">
        <v>36171760</v>
      </c>
      <c r="C442">
        <v>36171755</v>
      </c>
      <c r="D442">
        <v>35555088</v>
      </c>
      <c r="E442">
        <v>1</v>
      </c>
      <c r="F442">
        <v>1</v>
      </c>
      <c r="G442">
        <v>1</v>
      </c>
      <c r="H442">
        <v>2</v>
      </c>
      <c r="I442" t="s">
        <v>601</v>
      </c>
      <c r="J442" t="s">
        <v>675</v>
      </c>
      <c r="K442" t="s">
        <v>603</v>
      </c>
      <c r="L442">
        <v>1368</v>
      </c>
      <c r="N442">
        <v>1011</v>
      </c>
      <c r="O442" t="s">
        <v>589</v>
      </c>
      <c r="P442" t="s">
        <v>589</v>
      </c>
      <c r="Q442">
        <v>1</v>
      </c>
      <c r="X442">
        <v>0.01</v>
      </c>
      <c r="Y442">
        <v>0</v>
      </c>
      <c r="Z442">
        <v>87.17</v>
      </c>
      <c r="AA442">
        <v>11.6</v>
      </c>
      <c r="AB442">
        <v>0</v>
      </c>
      <c r="AC442">
        <v>0</v>
      </c>
      <c r="AD442">
        <v>1</v>
      </c>
      <c r="AE442">
        <v>0</v>
      </c>
      <c r="AF442" t="s">
        <v>143</v>
      </c>
      <c r="AG442">
        <v>1.2500000000000001E-2</v>
      </c>
      <c r="AH442">
        <v>2</v>
      </c>
      <c r="AI442">
        <v>36171760</v>
      </c>
      <c r="AJ442">
        <v>452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>
      <c r="A443">
        <f>ROW(Source!A406)</f>
        <v>406</v>
      </c>
      <c r="B443">
        <v>36171761</v>
      </c>
      <c r="C443">
        <v>36171755</v>
      </c>
      <c r="D443">
        <v>35552818</v>
      </c>
      <c r="E443">
        <v>1</v>
      </c>
      <c r="F443">
        <v>1</v>
      </c>
      <c r="G443">
        <v>1</v>
      </c>
      <c r="H443">
        <v>3</v>
      </c>
      <c r="I443" t="s">
        <v>676</v>
      </c>
      <c r="J443" t="s">
        <v>677</v>
      </c>
      <c r="K443" t="s">
        <v>678</v>
      </c>
      <c r="L443">
        <v>1308</v>
      </c>
      <c r="N443">
        <v>1003</v>
      </c>
      <c r="O443" t="s">
        <v>68</v>
      </c>
      <c r="P443" t="s">
        <v>68</v>
      </c>
      <c r="Q443">
        <v>100</v>
      </c>
      <c r="X443">
        <v>0.68</v>
      </c>
      <c r="Y443">
        <v>99.4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0</v>
      </c>
      <c r="AF443" t="s">
        <v>3</v>
      </c>
      <c r="AG443">
        <v>0.68</v>
      </c>
      <c r="AH443">
        <v>2</v>
      </c>
      <c r="AI443">
        <v>36171761</v>
      </c>
      <c r="AJ443">
        <v>453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>
        <f>ROW(Source!A406)</f>
        <v>406</v>
      </c>
      <c r="B444">
        <v>36171762</v>
      </c>
      <c r="C444">
        <v>36171755</v>
      </c>
      <c r="D444">
        <v>35554067</v>
      </c>
      <c r="E444">
        <v>1</v>
      </c>
      <c r="F444">
        <v>1</v>
      </c>
      <c r="G444">
        <v>1</v>
      </c>
      <c r="H444">
        <v>3</v>
      </c>
      <c r="I444" t="s">
        <v>1088</v>
      </c>
      <c r="J444" t="s">
        <v>1089</v>
      </c>
      <c r="K444" t="s">
        <v>1090</v>
      </c>
      <c r="L444">
        <v>1327</v>
      </c>
      <c r="N444">
        <v>1005</v>
      </c>
      <c r="O444" t="s">
        <v>165</v>
      </c>
      <c r="P444" t="s">
        <v>165</v>
      </c>
      <c r="Q444">
        <v>1</v>
      </c>
      <c r="X444">
        <v>102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 t="s">
        <v>3</v>
      </c>
      <c r="AG444">
        <v>102</v>
      </c>
      <c r="AH444">
        <v>3</v>
      </c>
      <c r="AI444">
        <v>-1</v>
      </c>
      <c r="AJ444" t="s">
        <v>3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>
      <c r="A445">
        <f>ROW(Source!A406)</f>
        <v>406</v>
      </c>
      <c r="B445">
        <v>36171763</v>
      </c>
      <c r="C445">
        <v>36171755</v>
      </c>
      <c r="D445">
        <v>35553389</v>
      </c>
      <c r="E445">
        <v>1</v>
      </c>
      <c r="F445">
        <v>1</v>
      </c>
      <c r="G445">
        <v>1</v>
      </c>
      <c r="H445">
        <v>3</v>
      </c>
      <c r="I445" t="s">
        <v>679</v>
      </c>
      <c r="J445" t="s">
        <v>680</v>
      </c>
      <c r="K445" t="s">
        <v>681</v>
      </c>
      <c r="L445">
        <v>1346</v>
      </c>
      <c r="N445">
        <v>1009</v>
      </c>
      <c r="O445" t="s">
        <v>170</v>
      </c>
      <c r="P445" t="s">
        <v>170</v>
      </c>
      <c r="Q445">
        <v>1</v>
      </c>
      <c r="X445">
        <v>27</v>
      </c>
      <c r="Y445">
        <v>26.71</v>
      </c>
      <c r="Z445">
        <v>0</v>
      </c>
      <c r="AA445">
        <v>0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27</v>
      </c>
      <c r="AH445">
        <v>2</v>
      </c>
      <c r="AI445">
        <v>36171763</v>
      </c>
      <c r="AJ445">
        <v>455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>
      <c r="A446">
        <f>ROW(Source!A408)</f>
        <v>408</v>
      </c>
      <c r="B446">
        <v>35810489</v>
      </c>
      <c r="C446">
        <v>35810476</v>
      </c>
      <c r="D446">
        <v>18413230</v>
      </c>
      <c r="E446">
        <v>1</v>
      </c>
      <c r="F446">
        <v>1</v>
      </c>
      <c r="G446">
        <v>1</v>
      </c>
      <c r="H446">
        <v>1</v>
      </c>
      <c r="I446" t="s">
        <v>610</v>
      </c>
      <c r="J446" t="s">
        <v>3</v>
      </c>
      <c r="K446" t="s">
        <v>611</v>
      </c>
      <c r="L446">
        <v>1369</v>
      </c>
      <c r="N446">
        <v>1013</v>
      </c>
      <c r="O446" t="s">
        <v>583</v>
      </c>
      <c r="P446" t="s">
        <v>583</v>
      </c>
      <c r="Q446">
        <v>1</v>
      </c>
      <c r="X446">
        <v>6.66</v>
      </c>
      <c r="Y446">
        <v>0</v>
      </c>
      <c r="Z446">
        <v>0</v>
      </c>
      <c r="AA446">
        <v>0</v>
      </c>
      <c r="AB446">
        <v>9.18</v>
      </c>
      <c r="AC446">
        <v>0</v>
      </c>
      <c r="AD446">
        <v>1</v>
      </c>
      <c r="AE446">
        <v>1</v>
      </c>
      <c r="AF446" t="s">
        <v>144</v>
      </c>
      <c r="AG446">
        <v>7.6589999999999998</v>
      </c>
      <c r="AH446">
        <v>2</v>
      </c>
      <c r="AI446">
        <v>35810477</v>
      </c>
      <c r="AJ446">
        <v>456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>
        <f>ROW(Source!A408)</f>
        <v>408</v>
      </c>
      <c r="B447">
        <v>35810490</v>
      </c>
      <c r="C447">
        <v>35810476</v>
      </c>
      <c r="D447">
        <v>29173472</v>
      </c>
      <c r="E447">
        <v>1</v>
      </c>
      <c r="F447">
        <v>1</v>
      </c>
      <c r="G447">
        <v>1</v>
      </c>
      <c r="H447">
        <v>2</v>
      </c>
      <c r="I447" t="s">
        <v>660</v>
      </c>
      <c r="J447" t="s">
        <v>661</v>
      </c>
      <c r="K447" t="s">
        <v>662</v>
      </c>
      <c r="L447">
        <v>1368</v>
      </c>
      <c r="N447">
        <v>1011</v>
      </c>
      <c r="O447" t="s">
        <v>589</v>
      </c>
      <c r="P447" t="s">
        <v>589</v>
      </c>
      <c r="Q447">
        <v>1</v>
      </c>
      <c r="X447">
        <v>2.0099999999999998</v>
      </c>
      <c r="Y447">
        <v>0</v>
      </c>
      <c r="Z447">
        <v>3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143</v>
      </c>
      <c r="AG447">
        <v>2.5124999999999997</v>
      </c>
      <c r="AH447">
        <v>2</v>
      </c>
      <c r="AI447">
        <v>35810478</v>
      </c>
      <c r="AJ447">
        <v>457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>
        <f>ROW(Source!A408)</f>
        <v>408</v>
      </c>
      <c r="B448">
        <v>35810491</v>
      </c>
      <c r="C448">
        <v>35810476</v>
      </c>
      <c r="D448">
        <v>29174500</v>
      </c>
      <c r="E448">
        <v>1</v>
      </c>
      <c r="F448">
        <v>1</v>
      </c>
      <c r="G448">
        <v>1</v>
      </c>
      <c r="H448">
        <v>2</v>
      </c>
      <c r="I448" t="s">
        <v>682</v>
      </c>
      <c r="J448" t="s">
        <v>683</v>
      </c>
      <c r="K448" t="s">
        <v>684</v>
      </c>
      <c r="L448">
        <v>1368</v>
      </c>
      <c r="N448">
        <v>1011</v>
      </c>
      <c r="O448" t="s">
        <v>589</v>
      </c>
      <c r="P448" t="s">
        <v>589</v>
      </c>
      <c r="Q448">
        <v>1</v>
      </c>
      <c r="X448">
        <v>1.33</v>
      </c>
      <c r="Y448">
        <v>0</v>
      </c>
      <c r="Z448">
        <v>1.95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143</v>
      </c>
      <c r="AG448">
        <v>1.6625000000000001</v>
      </c>
      <c r="AH448">
        <v>2</v>
      </c>
      <c r="AI448">
        <v>35810479</v>
      </c>
      <c r="AJ448">
        <v>458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>
      <c r="A449">
        <f>ROW(Source!A408)</f>
        <v>408</v>
      </c>
      <c r="B449">
        <v>35810492</v>
      </c>
      <c r="C449">
        <v>35810476</v>
      </c>
      <c r="D449">
        <v>29174913</v>
      </c>
      <c r="E449">
        <v>1</v>
      </c>
      <c r="F449">
        <v>1</v>
      </c>
      <c r="G449">
        <v>1</v>
      </c>
      <c r="H449">
        <v>2</v>
      </c>
      <c r="I449" t="s">
        <v>601</v>
      </c>
      <c r="J449" t="s">
        <v>602</v>
      </c>
      <c r="K449" t="s">
        <v>603</v>
      </c>
      <c r="L449">
        <v>1368</v>
      </c>
      <c r="N449">
        <v>1011</v>
      </c>
      <c r="O449" t="s">
        <v>589</v>
      </c>
      <c r="P449" t="s">
        <v>589</v>
      </c>
      <c r="Q449">
        <v>1</v>
      </c>
      <c r="X449">
        <v>0.03</v>
      </c>
      <c r="Y449">
        <v>0</v>
      </c>
      <c r="Z449">
        <v>87.17</v>
      </c>
      <c r="AA449">
        <v>11.6</v>
      </c>
      <c r="AB449">
        <v>0</v>
      </c>
      <c r="AC449">
        <v>0</v>
      </c>
      <c r="AD449">
        <v>1</v>
      </c>
      <c r="AE449">
        <v>0</v>
      </c>
      <c r="AF449" t="s">
        <v>143</v>
      </c>
      <c r="AG449">
        <v>3.7499999999999999E-2</v>
      </c>
      <c r="AH449">
        <v>2</v>
      </c>
      <c r="AI449">
        <v>35810480</v>
      </c>
      <c r="AJ449">
        <v>459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>
      <c r="A450">
        <f>ROW(Source!A408)</f>
        <v>408</v>
      </c>
      <c r="B450">
        <v>35810493</v>
      </c>
      <c r="C450">
        <v>35810476</v>
      </c>
      <c r="D450">
        <v>29114471</v>
      </c>
      <c r="E450">
        <v>1</v>
      </c>
      <c r="F450">
        <v>1</v>
      </c>
      <c r="G450">
        <v>1</v>
      </c>
      <c r="H450">
        <v>3</v>
      </c>
      <c r="I450" t="s">
        <v>685</v>
      </c>
      <c r="J450" t="s">
        <v>686</v>
      </c>
      <c r="K450" t="s">
        <v>687</v>
      </c>
      <c r="L450">
        <v>1358</v>
      </c>
      <c r="N450">
        <v>1010</v>
      </c>
      <c r="O450" t="s">
        <v>498</v>
      </c>
      <c r="P450" t="s">
        <v>498</v>
      </c>
      <c r="Q450">
        <v>10</v>
      </c>
      <c r="X450">
        <v>26.3</v>
      </c>
      <c r="Y450">
        <v>1.6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26.3</v>
      </c>
      <c r="AH450">
        <v>2</v>
      </c>
      <c r="AI450">
        <v>35810481</v>
      </c>
      <c r="AJ450">
        <v>460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>
      <c r="A451">
        <f>ROW(Source!A408)</f>
        <v>408</v>
      </c>
      <c r="B451">
        <v>35810494</v>
      </c>
      <c r="C451">
        <v>35810476</v>
      </c>
      <c r="D451">
        <v>29114305</v>
      </c>
      <c r="E451">
        <v>1</v>
      </c>
      <c r="F451">
        <v>1</v>
      </c>
      <c r="G451">
        <v>1</v>
      </c>
      <c r="H451">
        <v>3</v>
      </c>
      <c r="I451" t="s">
        <v>688</v>
      </c>
      <c r="J451" t="s">
        <v>689</v>
      </c>
      <c r="K451" t="s">
        <v>690</v>
      </c>
      <c r="L451">
        <v>1354</v>
      </c>
      <c r="N451">
        <v>1010</v>
      </c>
      <c r="O451" t="s">
        <v>258</v>
      </c>
      <c r="P451" t="s">
        <v>258</v>
      </c>
      <c r="Q451">
        <v>1</v>
      </c>
      <c r="X451">
        <v>263</v>
      </c>
      <c r="Y451">
        <v>0.12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263</v>
      </c>
      <c r="AH451">
        <v>2</v>
      </c>
      <c r="AI451">
        <v>35810482</v>
      </c>
      <c r="AJ451">
        <v>461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>
      <c r="A452">
        <f>ROW(Source!A408)</f>
        <v>408</v>
      </c>
      <c r="B452">
        <v>35810495</v>
      </c>
      <c r="C452">
        <v>35810476</v>
      </c>
      <c r="D452">
        <v>29111012</v>
      </c>
      <c r="E452">
        <v>1</v>
      </c>
      <c r="F452">
        <v>1</v>
      </c>
      <c r="G452">
        <v>1</v>
      </c>
      <c r="H452">
        <v>3</v>
      </c>
      <c r="I452" t="s">
        <v>691</v>
      </c>
      <c r="J452" t="s">
        <v>692</v>
      </c>
      <c r="K452" t="s">
        <v>693</v>
      </c>
      <c r="L452">
        <v>1354</v>
      </c>
      <c r="N452">
        <v>1010</v>
      </c>
      <c r="O452" t="s">
        <v>258</v>
      </c>
      <c r="P452" t="s">
        <v>258</v>
      </c>
      <c r="Q452">
        <v>1</v>
      </c>
      <c r="X452">
        <v>7</v>
      </c>
      <c r="Y452">
        <v>1.29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7</v>
      </c>
      <c r="AH452">
        <v>2</v>
      </c>
      <c r="AI452">
        <v>35810483</v>
      </c>
      <c r="AJ452">
        <v>462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>
      <c r="A453">
        <f>ROW(Source!A408)</f>
        <v>408</v>
      </c>
      <c r="B453">
        <v>35810496</v>
      </c>
      <c r="C453">
        <v>35810476</v>
      </c>
      <c r="D453">
        <v>29111013</v>
      </c>
      <c r="E453">
        <v>1</v>
      </c>
      <c r="F453">
        <v>1</v>
      </c>
      <c r="G453">
        <v>1</v>
      </c>
      <c r="H453">
        <v>3</v>
      </c>
      <c r="I453" t="s">
        <v>694</v>
      </c>
      <c r="J453" t="s">
        <v>695</v>
      </c>
      <c r="K453" t="s">
        <v>696</v>
      </c>
      <c r="L453">
        <v>1354</v>
      </c>
      <c r="N453">
        <v>1010</v>
      </c>
      <c r="O453" t="s">
        <v>258</v>
      </c>
      <c r="P453" t="s">
        <v>258</v>
      </c>
      <c r="Q453">
        <v>1</v>
      </c>
      <c r="X453">
        <v>7</v>
      </c>
      <c r="Y453">
        <v>1.29</v>
      </c>
      <c r="Z453">
        <v>0</v>
      </c>
      <c r="AA453">
        <v>0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7</v>
      </c>
      <c r="AH453">
        <v>2</v>
      </c>
      <c r="AI453">
        <v>35810484</v>
      </c>
      <c r="AJ453">
        <v>463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>
        <f>ROW(Source!A408)</f>
        <v>408</v>
      </c>
      <c r="B454">
        <v>35810497</v>
      </c>
      <c r="C454">
        <v>35810476</v>
      </c>
      <c r="D454">
        <v>29111016</v>
      </c>
      <c r="E454">
        <v>1</v>
      </c>
      <c r="F454">
        <v>1</v>
      </c>
      <c r="G454">
        <v>1</v>
      </c>
      <c r="H454">
        <v>3</v>
      </c>
      <c r="I454" t="s">
        <v>697</v>
      </c>
      <c r="J454" t="s">
        <v>698</v>
      </c>
      <c r="K454" t="s">
        <v>699</v>
      </c>
      <c r="L454">
        <v>1354</v>
      </c>
      <c r="N454">
        <v>1010</v>
      </c>
      <c r="O454" t="s">
        <v>258</v>
      </c>
      <c r="P454" t="s">
        <v>258</v>
      </c>
      <c r="Q454">
        <v>1</v>
      </c>
      <c r="X454">
        <v>40</v>
      </c>
      <c r="Y454">
        <v>1.29</v>
      </c>
      <c r="Z454">
        <v>0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40</v>
      </c>
      <c r="AH454">
        <v>2</v>
      </c>
      <c r="AI454">
        <v>35810485</v>
      </c>
      <c r="AJ454">
        <v>464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>
      <c r="A455">
        <f>ROW(Source!A408)</f>
        <v>408</v>
      </c>
      <c r="B455">
        <v>35810498</v>
      </c>
      <c r="C455">
        <v>35810476</v>
      </c>
      <c r="D455">
        <v>29111019</v>
      </c>
      <c r="E455">
        <v>1</v>
      </c>
      <c r="F455">
        <v>1</v>
      </c>
      <c r="G455">
        <v>1</v>
      </c>
      <c r="H455">
        <v>3</v>
      </c>
      <c r="I455" t="s">
        <v>700</v>
      </c>
      <c r="J455" t="s">
        <v>701</v>
      </c>
      <c r="K455" t="s">
        <v>702</v>
      </c>
      <c r="L455">
        <v>1354</v>
      </c>
      <c r="N455">
        <v>1010</v>
      </c>
      <c r="O455" t="s">
        <v>258</v>
      </c>
      <c r="P455" t="s">
        <v>258</v>
      </c>
      <c r="Q455">
        <v>1</v>
      </c>
      <c r="X455">
        <v>8</v>
      </c>
      <c r="Y455">
        <v>0.63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8</v>
      </c>
      <c r="AH455">
        <v>2</v>
      </c>
      <c r="AI455">
        <v>35810486</v>
      </c>
      <c r="AJ455">
        <v>465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>
        <f>ROW(Source!A408)</f>
        <v>408</v>
      </c>
      <c r="B456">
        <v>35810499</v>
      </c>
      <c r="C456">
        <v>35810476</v>
      </c>
      <c r="D456">
        <v>29111018</v>
      </c>
      <c r="E456">
        <v>1</v>
      </c>
      <c r="F456">
        <v>1</v>
      </c>
      <c r="G456">
        <v>1</v>
      </c>
      <c r="H456">
        <v>3</v>
      </c>
      <c r="I456" t="s">
        <v>703</v>
      </c>
      <c r="J456" t="s">
        <v>704</v>
      </c>
      <c r="K456" t="s">
        <v>705</v>
      </c>
      <c r="L456">
        <v>1354</v>
      </c>
      <c r="N456">
        <v>1010</v>
      </c>
      <c r="O456" t="s">
        <v>258</v>
      </c>
      <c r="P456" t="s">
        <v>258</v>
      </c>
      <c r="Q456">
        <v>1</v>
      </c>
      <c r="X456">
        <v>8</v>
      </c>
      <c r="Y456">
        <v>0.63</v>
      </c>
      <c r="Z456">
        <v>0</v>
      </c>
      <c r="AA456">
        <v>0</v>
      </c>
      <c r="AB456">
        <v>0</v>
      </c>
      <c r="AC456">
        <v>0</v>
      </c>
      <c r="AD456">
        <v>1</v>
      </c>
      <c r="AE456">
        <v>0</v>
      </c>
      <c r="AF456" t="s">
        <v>3</v>
      </c>
      <c r="AG456">
        <v>8</v>
      </c>
      <c r="AH456">
        <v>2</v>
      </c>
      <c r="AI456">
        <v>35810487</v>
      </c>
      <c r="AJ456">
        <v>466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>
      <c r="A457">
        <f>ROW(Source!A408)</f>
        <v>408</v>
      </c>
      <c r="B457">
        <v>35810500</v>
      </c>
      <c r="C457">
        <v>35810476</v>
      </c>
      <c r="D457">
        <v>29110997</v>
      </c>
      <c r="E457">
        <v>1</v>
      </c>
      <c r="F457">
        <v>1</v>
      </c>
      <c r="G457">
        <v>1</v>
      </c>
      <c r="H457">
        <v>3</v>
      </c>
      <c r="I457" t="s">
        <v>706</v>
      </c>
      <c r="J457" t="s">
        <v>707</v>
      </c>
      <c r="K457" t="s">
        <v>708</v>
      </c>
      <c r="L457">
        <v>1301</v>
      </c>
      <c r="N457">
        <v>1003</v>
      </c>
      <c r="O457" t="s">
        <v>151</v>
      </c>
      <c r="P457" t="s">
        <v>151</v>
      </c>
      <c r="Q457">
        <v>1</v>
      </c>
      <c r="X457">
        <v>101</v>
      </c>
      <c r="Y457">
        <v>12.3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0</v>
      </c>
      <c r="AF457" t="s">
        <v>3</v>
      </c>
      <c r="AG457">
        <v>101</v>
      </c>
      <c r="AH457">
        <v>2</v>
      </c>
      <c r="AI457">
        <v>35810488</v>
      </c>
      <c r="AJ457">
        <v>467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>
      <c r="A458">
        <f>ROW(Source!A409)</f>
        <v>409</v>
      </c>
      <c r="B458">
        <v>36316950</v>
      </c>
      <c r="C458">
        <v>35810540</v>
      </c>
      <c r="D458">
        <v>18409850</v>
      </c>
      <c r="E458">
        <v>1</v>
      </c>
      <c r="F458">
        <v>1</v>
      </c>
      <c r="G458">
        <v>1</v>
      </c>
      <c r="H458">
        <v>1</v>
      </c>
      <c r="I458" t="s">
        <v>709</v>
      </c>
      <c r="J458" t="s">
        <v>3</v>
      </c>
      <c r="K458" t="s">
        <v>710</v>
      </c>
      <c r="L458">
        <v>1369</v>
      </c>
      <c r="N458">
        <v>1013</v>
      </c>
      <c r="O458" t="s">
        <v>583</v>
      </c>
      <c r="P458" t="s">
        <v>583</v>
      </c>
      <c r="Q458">
        <v>1</v>
      </c>
      <c r="X458">
        <v>84</v>
      </c>
      <c r="Y458">
        <v>0</v>
      </c>
      <c r="Z458">
        <v>0</v>
      </c>
      <c r="AA458">
        <v>0</v>
      </c>
      <c r="AB458">
        <v>296.13</v>
      </c>
      <c r="AC458">
        <v>0</v>
      </c>
      <c r="AD458">
        <v>1</v>
      </c>
      <c r="AE458">
        <v>1</v>
      </c>
      <c r="AF458" t="s">
        <v>144</v>
      </c>
      <c r="AG458">
        <v>96.6</v>
      </c>
      <c r="AH458">
        <v>2</v>
      </c>
      <c r="AI458">
        <v>36316950</v>
      </c>
      <c r="AJ458">
        <v>468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>
      <c r="A459">
        <f>ROW(Source!A409)</f>
        <v>409</v>
      </c>
      <c r="B459">
        <v>36316951</v>
      </c>
      <c r="C459">
        <v>35810540</v>
      </c>
      <c r="D459">
        <v>29173472</v>
      </c>
      <c r="E459">
        <v>1</v>
      </c>
      <c r="F459">
        <v>1</v>
      </c>
      <c r="G459">
        <v>1</v>
      </c>
      <c r="H459">
        <v>2</v>
      </c>
      <c r="I459" t="s">
        <v>660</v>
      </c>
      <c r="J459" t="s">
        <v>711</v>
      </c>
      <c r="K459" t="s">
        <v>662</v>
      </c>
      <c r="L459">
        <v>1368</v>
      </c>
      <c r="N459">
        <v>1011</v>
      </c>
      <c r="O459" t="s">
        <v>589</v>
      </c>
      <c r="P459" t="s">
        <v>589</v>
      </c>
      <c r="Q459">
        <v>1</v>
      </c>
      <c r="X459">
        <v>2.2000000000000002</v>
      </c>
      <c r="Y459">
        <v>0</v>
      </c>
      <c r="Z459">
        <v>3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143</v>
      </c>
      <c r="AG459">
        <v>2.75</v>
      </c>
      <c r="AH459">
        <v>2</v>
      </c>
      <c r="AI459">
        <v>36316951</v>
      </c>
      <c r="AJ459">
        <v>469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>
        <f>ROW(Source!A409)</f>
        <v>409</v>
      </c>
      <c r="B460">
        <v>36316952</v>
      </c>
      <c r="C460">
        <v>35810540</v>
      </c>
      <c r="D460">
        <v>29174538</v>
      </c>
      <c r="E460">
        <v>1</v>
      </c>
      <c r="F460">
        <v>1</v>
      </c>
      <c r="G460">
        <v>1</v>
      </c>
      <c r="H460">
        <v>2</v>
      </c>
      <c r="I460" t="s">
        <v>712</v>
      </c>
      <c r="J460" t="s">
        <v>713</v>
      </c>
      <c r="K460" t="s">
        <v>714</v>
      </c>
      <c r="L460">
        <v>1368</v>
      </c>
      <c r="N460">
        <v>1011</v>
      </c>
      <c r="O460" t="s">
        <v>589</v>
      </c>
      <c r="P460" t="s">
        <v>589</v>
      </c>
      <c r="Q460">
        <v>1</v>
      </c>
      <c r="X460">
        <v>0.17</v>
      </c>
      <c r="Y460">
        <v>0</v>
      </c>
      <c r="Z460">
        <v>33.590000000000003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143</v>
      </c>
      <c r="AG460">
        <v>0.21250000000000002</v>
      </c>
      <c r="AH460">
        <v>2</v>
      </c>
      <c r="AI460">
        <v>36316952</v>
      </c>
      <c r="AJ460">
        <v>470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>
      <c r="A461">
        <f>ROW(Source!A409)</f>
        <v>409</v>
      </c>
      <c r="B461">
        <v>36316953</v>
      </c>
      <c r="C461">
        <v>35810540</v>
      </c>
      <c r="D461">
        <v>29174580</v>
      </c>
      <c r="E461">
        <v>1</v>
      </c>
      <c r="F461">
        <v>1</v>
      </c>
      <c r="G461">
        <v>1</v>
      </c>
      <c r="H461">
        <v>2</v>
      </c>
      <c r="I461" t="s">
        <v>715</v>
      </c>
      <c r="J461" t="s">
        <v>716</v>
      </c>
      <c r="K461" t="s">
        <v>717</v>
      </c>
      <c r="L461">
        <v>1368</v>
      </c>
      <c r="N461">
        <v>1011</v>
      </c>
      <c r="O461" t="s">
        <v>589</v>
      </c>
      <c r="P461" t="s">
        <v>589</v>
      </c>
      <c r="Q461">
        <v>1</v>
      </c>
      <c r="X461">
        <v>0.87</v>
      </c>
      <c r="Y461">
        <v>0</v>
      </c>
      <c r="Z461">
        <v>2.08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143</v>
      </c>
      <c r="AG461">
        <v>1.0874999999999999</v>
      </c>
      <c r="AH461">
        <v>2</v>
      </c>
      <c r="AI461">
        <v>36316953</v>
      </c>
      <c r="AJ461">
        <v>471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>
        <f>ROW(Source!A409)</f>
        <v>409</v>
      </c>
      <c r="B462">
        <v>36316954</v>
      </c>
      <c r="C462">
        <v>35810540</v>
      </c>
      <c r="D462">
        <v>29109354</v>
      </c>
      <c r="E462">
        <v>1</v>
      </c>
      <c r="F462">
        <v>1</v>
      </c>
      <c r="G462">
        <v>1</v>
      </c>
      <c r="H462">
        <v>3</v>
      </c>
      <c r="I462" t="s">
        <v>718</v>
      </c>
      <c r="J462" t="s">
        <v>719</v>
      </c>
      <c r="K462" t="s">
        <v>720</v>
      </c>
      <c r="L462">
        <v>1346</v>
      </c>
      <c r="N462">
        <v>1009</v>
      </c>
      <c r="O462" t="s">
        <v>170</v>
      </c>
      <c r="P462" t="s">
        <v>170</v>
      </c>
      <c r="Q462">
        <v>1</v>
      </c>
      <c r="X462">
        <v>10</v>
      </c>
      <c r="Y462">
        <v>46.72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0</v>
      </c>
      <c r="AF462" t="s">
        <v>3</v>
      </c>
      <c r="AG462">
        <v>10</v>
      </c>
      <c r="AH462">
        <v>2</v>
      </c>
      <c r="AI462">
        <v>36316954</v>
      </c>
      <c r="AJ462">
        <v>472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>
        <f>ROW(Source!A409)</f>
        <v>409</v>
      </c>
      <c r="B463">
        <v>36316955</v>
      </c>
      <c r="C463">
        <v>35810540</v>
      </c>
      <c r="D463">
        <v>29109414</v>
      </c>
      <c r="E463">
        <v>1</v>
      </c>
      <c r="F463">
        <v>1</v>
      </c>
      <c r="G463">
        <v>1</v>
      </c>
      <c r="H463">
        <v>3</v>
      </c>
      <c r="I463" t="s">
        <v>721</v>
      </c>
      <c r="J463" t="s">
        <v>722</v>
      </c>
      <c r="K463" t="s">
        <v>723</v>
      </c>
      <c r="L463">
        <v>1346</v>
      </c>
      <c r="N463">
        <v>1009</v>
      </c>
      <c r="O463" t="s">
        <v>170</v>
      </c>
      <c r="P463" t="s">
        <v>170</v>
      </c>
      <c r="Q463">
        <v>1</v>
      </c>
      <c r="X463">
        <v>137</v>
      </c>
      <c r="Y463">
        <v>1.58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137</v>
      </c>
      <c r="AH463">
        <v>2</v>
      </c>
      <c r="AI463">
        <v>36316955</v>
      </c>
      <c r="AJ463">
        <v>473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>
      <c r="A464">
        <f>ROW(Source!A409)</f>
        <v>409</v>
      </c>
      <c r="B464">
        <v>36316956</v>
      </c>
      <c r="C464">
        <v>35810540</v>
      </c>
      <c r="D464">
        <v>29109781</v>
      </c>
      <c r="E464">
        <v>1</v>
      </c>
      <c r="F464">
        <v>1</v>
      </c>
      <c r="G464">
        <v>1</v>
      </c>
      <c r="H464">
        <v>3</v>
      </c>
      <c r="I464" t="s">
        <v>724</v>
      </c>
      <c r="J464" t="s">
        <v>725</v>
      </c>
      <c r="K464" t="s">
        <v>726</v>
      </c>
      <c r="L464">
        <v>1346</v>
      </c>
      <c r="N464">
        <v>1009</v>
      </c>
      <c r="O464" t="s">
        <v>170</v>
      </c>
      <c r="P464" t="s">
        <v>170</v>
      </c>
      <c r="Q464">
        <v>1</v>
      </c>
      <c r="X464">
        <v>10</v>
      </c>
      <c r="Y464">
        <v>11.12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10</v>
      </c>
      <c r="AH464">
        <v>2</v>
      </c>
      <c r="AI464">
        <v>36316956</v>
      </c>
      <c r="AJ464">
        <v>474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>
      <c r="A465">
        <f>ROW(Source!A409)</f>
        <v>409</v>
      </c>
      <c r="B465">
        <v>36316957</v>
      </c>
      <c r="C465">
        <v>35810540</v>
      </c>
      <c r="D465">
        <v>29109782</v>
      </c>
      <c r="E465">
        <v>1</v>
      </c>
      <c r="F465">
        <v>1</v>
      </c>
      <c r="G465">
        <v>1</v>
      </c>
      <c r="H465">
        <v>3</v>
      </c>
      <c r="I465" t="s">
        <v>727</v>
      </c>
      <c r="J465" t="s">
        <v>728</v>
      </c>
      <c r="K465" t="s">
        <v>729</v>
      </c>
      <c r="L465">
        <v>1346</v>
      </c>
      <c r="N465">
        <v>1009</v>
      </c>
      <c r="O465" t="s">
        <v>170</v>
      </c>
      <c r="P465" t="s">
        <v>170</v>
      </c>
      <c r="Q465">
        <v>1</v>
      </c>
      <c r="X465">
        <v>69</v>
      </c>
      <c r="Y465">
        <v>4.3600000000000003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69</v>
      </c>
      <c r="AH465">
        <v>2</v>
      </c>
      <c r="AI465">
        <v>36316957</v>
      </c>
      <c r="AJ465">
        <v>475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>
      <c r="A466">
        <f>ROW(Source!A409)</f>
        <v>409</v>
      </c>
      <c r="B466">
        <v>36316958</v>
      </c>
      <c r="C466">
        <v>35810540</v>
      </c>
      <c r="D466">
        <v>29110699</v>
      </c>
      <c r="E466">
        <v>1</v>
      </c>
      <c r="F466">
        <v>1</v>
      </c>
      <c r="G466">
        <v>1</v>
      </c>
      <c r="H466">
        <v>3</v>
      </c>
      <c r="I466" t="s">
        <v>730</v>
      </c>
      <c r="J466" t="s">
        <v>731</v>
      </c>
      <c r="K466" t="s">
        <v>732</v>
      </c>
      <c r="L466">
        <v>1301</v>
      </c>
      <c r="N466">
        <v>1003</v>
      </c>
      <c r="O466" t="s">
        <v>151</v>
      </c>
      <c r="P466" t="s">
        <v>151</v>
      </c>
      <c r="Q466">
        <v>1</v>
      </c>
      <c r="X466">
        <v>118</v>
      </c>
      <c r="Y466">
        <v>0.17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118</v>
      </c>
      <c r="AH466">
        <v>2</v>
      </c>
      <c r="AI466">
        <v>36316958</v>
      </c>
      <c r="AJ466">
        <v>476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>
        <f>ROW(Source!A409)</f>
        <v>409</v>
      </c>
      <c r="B467">
        <v>36316959</v>
      </c>
      <c r="C467">
        <v>35810540</v>
      </c>
      <c r="D467">
        <v>29110797</v>
      </c>
      <c r="E467">
        <v>1</v>
      </c>
      <c r="F467">
        <v>1</v>
      </c>
      <c r="G467">
        <v>1</v>
      </c>
      <c r="H467">
        <v>3</v>
      </c>
      <c r="I467" t="s">
        <v>733</v>
      </c>
      <c r="J467" t="s">
        <v>734</v>
      </c>
      <c r="K467" t="s">
        <v>735</v>
      </c>
      <c r="L467">
        <v>1308</v>
      </c>
      <c r="N467">
        <v>1003</v>
      </c>
      <c r="O467" t="s">
        <v>68</v>
      </c>
      <c r="P467" t="s">
        <v>68</v>
      </c>
      <c r="Q467">
        <v>100</v>
      </c>
      <c r="X467">
        <v>0.8</v>
      </c>
      <c r="Y467">
        <v>174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 t="s">
        <v>3</v>
      </c>
      <c r="AG467">
        <v>0.8</v>
      </c>
      <c r="AH467">
        <v>2</v>
      </c>
      <c r="AI467">
        <v>36316959</v>
      </c>
      <c r="AJ467">
        <v>477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>
      <c r="A468">
        <f>ROW(Source!A409)</f>
        <v>409</v>
      </c>
      <c r="B468">
        <v>36316960</v>
      </c>
      <c r="C468">
        <v>35810540</v>
      </c>
      <c r="D468">
        <v>29110815</v>
      </c>
      <c r="E468">
        <v>1</v>
      </c>
      <c r="F468">
        <v>1</v>
      </c>
      <c r="G468">
        <v>1</v>
      </c>
      <c r="H468">
        <v>3</v>
      </c>
      <c r="I468" t="s">
        <v>736</v>
      </c>
      <c r="J468" t="s">
        <v>737</v>
      </c>
      <c r="K468" t="s">
        <v>738</v>
      </c>
      <c r="L468">
        <v>1301</v>
      </c>
      <c r="N468">
        <v>1003</v>
      </c>
      <c r="O468" t="s">
        <v>151</v>
      </c>
      <c r="P468" t="s">
        <v>151</v>
      </c>
      <c r="Q468">
        <v>1</v>
      </c>
      <c r="X468">
        <v>117</v>
      </c>
      <c r="Y468">
        <v>0.85</v>
      </c>
      <c r="Z468">
        <v>0</v>
      </c>
      <c r="AA468">
        <v>0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117</v>
      </c>
      <c r="AH468">
        <v>2</v>
      </c>
      <c r="AI468">
        <v>36316960</v>
      </c>
      <c r="AJ468">
        <v>478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>
      <c r="A469">
        <f>ROW(Source!A409)</f>
        <v>409</v>
      </c>
      <c r="B469">
        <v>36316961</v>
      </c>
      <c r="C469">
        <v>35810540</v>
      </c>
      <c r="D469">
        <v>29111455</v>
      </c>
      <c r="E469">
        <v>1</v>
      </c>
      <c r="F469">
        <v>1</v>
      </c>
      <c r="G469">
        <v>1</v>
      </c>
      <c r="H469">
        <v>3</v>
      </c>
      <c r="I469" t="s">
        <v>219</v>
      </c>
      <c r="J469" t="s">
        <v>221</v>
      </c>
      <c r="K469" t="s">
        <v>220</v>
      </c>
      <c r="L469">
        <v>1327</v>
      </c>
      <c r="N469">
        <v>1005</v>
      </c>
      <c r="O469" t="s">
        <v>165</v>
      </c>
      <c r="P469" t="s">
        <v>165</v>
      </c>
      <c r="Q469">
        <v>1</v>
      </c>
      <c r="X469">
        <v>225</v>
      </c>
      <c r="Y469">
        <v>15.06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225</v>
      </c>
      <c r="AH469">
        <v>2</v>
      </c>
      <c r="AI469">
        <v>36316961</v>
      </c>
      <c r="AJ469">
        <v>479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>
        <f>ROW(Source!A409)</f>
        <v>409</v>
      </c>
      <c r="B470">
        <v>36316962</v>
      </c>
      <c r="C470">
        <v>35810540</v>
      </c>
      <c r="D470">
        <v>29114733</v>
      </c>
      <c r="E470">
        <v>1</v>
      </c>
      <c r="F470">
        <v>1</v>
      </c>
      <c r="G470">
        <v>1</v>
      </c>
      <c r="H470">
        <v>3</v>
      </c>
      <c r="I470" t="s">
        <v>739</v>
      </c>
      <c r="J470" t="s">
        <v>740</v>
      </c>
      <c r="K470" t="s">
        <v>741</v>
      </c>
      <c r="L470">
        <v>1355</v>
      </c>
      <c r="N470">
        <v>1010</v>
      </c>
      <c r="O470" t="s">
        <v>61</v>
      </c>
      <c r="P470" t="s">
        <v>61</v>
      </c>
      <c r="Q470">
        <v>100</v>
      </c>
      <c r="X470">
        <v>7.9</v>
      </c>
      <c r="Y470">
        <v>2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7.9</v>
      </c>
      <c r="AH470">
        <v>2</v>
      </c>
      <c r="AI470">
        <v>36316962</v>
      </c>
      <c r="AJ470">
        <v>480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>
      <c r="A471">
        <f>ROW(Source!A409)</f>
        <v>409</v>
      </c>
      <c r="B471">
        <v>36316963</v>
      </c>
      <c r="C471">
        <v>35810540</v>
      </c>
      <c r="D471">
        <v>29114734</v>
      </c>
      <c r="E471">
        <v>1</v>
      </c>
      <c r="F471">
        <v>1</v>
      </c>
      <c r="G471">
        <v>1</v>
      </c>
      <c r="H471">
        <v>3</v>
      </c>
      <c r="I471" t="s">
        <v>742</v>
      </c>
      <c r="J471" t="s">
        <v>743</v>
      </c>
      <c r="K471" t="s">
        <v>744</v>
      </c>
      <c r="L471">
        <v>1355</v>
      </c>
      <c r="N471">
        <v>1010</v>
      </c>
      <c r="O471" t="s">
        <v>61</v>
      </c>
      <c r="P471" t="s">
        <v>61</v>
      </c>
      <c r="Q471">
        <v>100</v>
      </c>
      <c r="X471">
        <v>18.440000000000001</v>
      </c>
      <c r="Y471">
        <v>3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18.440000000000001</v>
      </c>
      <c r="AH471">
        <v>2</v>
      </c>
      <c r="AI471">
        <v>36316963</v>
      </c>
      <c r="AJ471">
        <v>481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>
      <c r="A472">
        <f>ROW(Source!A409)</f>
        <v>409</v>
      </c>
      <c r="B472">
        <v>36316964</v>
      </c>
      <c r="C472">
        <v>35810540</v>
      </c>
      <c r="D472">
        <v>29114482</v>
      </c>
      <c r="E472">
        <v>1</v>
      </c>
      <c r="F472">
        <v>1</v>
      </c>
      <c r="G472">
        <v>1</v>
      </c>
      <c r="H472">
        <v>3</v>
      </c>
      <c r="I472" t="s">
        <v>745</v>
      </c>
      <c r="J472" t="s">
        <v>746</v>
      </c>
      <c r="K472" t="s">
        <v>747</v>
      </c>
      <c r="L472">
        <v>1355</v>
      </c>
      <c r="N472">
        <v>1010</v>
      </c>
      <c r="O472" t="s">
        <v>61</v>
      </c>
      <c r="P472" t="s">
        <v>61</v>
      </c>
      <c r="Q472">
        <v>100</v>
      </c>
      <c r="X472">
        <v>1.49</v>
      </c>
      <c r="Y472">
        <v>7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1.49</v>
      </c>
      <c r="AH472">
        <v>2</v>
      </c>
      <c r="AI472">
        <v>36316964</v>
      </c>
      <c r="AJ472">
        <v>482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>
      <c r="A473">
        <f>ROW(Source!A409)</f>
        <v>409</v>
      </c>
      <c r="B473">
        <v>36316965</v>
      </c>
      <c r="C473">
        <v>35810540</v>
      </c>
      <c r="D473">
        <v>29129584</v>
      </c>
      <c r="E473">
        <v>1</v>
      </c>
      <c r="F473">
        <v>1</v>
      </c>
      <c r="G473">
        <v>1</v>
      </c>
      <c r="H473">
        <v>3</v>
      </c>
      <c r="I473" t="s">
        <v>748</v>
      </c>
      <c r="J473" t="s">
        <v>749</v>
      </c>
      <c r="K473" t="s">
        <v>750</v>
      </c>
      <c r="L473">
        <v>1301</v>
      </c>
      <c r="N473">
        <v>1003</v>
      </c>
      <c r="O473" t="s">
        <v>151</v>
      </c>
      <c r="P473" t="s">
        <v>151</v>
      </c>
      <c r="Q473">
        <v>1</v>
      </c>
      <c r="X473">
        <v>86</v>
      </c>
      <c r="Y473">
        <v>7.22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86</v>
      </c>
      <c r="AH473">
        <v>2</v>
      </c>
      <c r="AI473">
        <v>36316965</v>
      </c>
      <c r="AJ473">
        <v>483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>
        <f>ROW(Source!A409)</f>
        <v>409</v>
      </c>
      <c r="B474">
        <v>36316966</v>
      </c>
      <c r="C474">
        <v>35810540</v>
      </c>
      <c r="D474">
        <v>29129619</v>
      </c>
      <c r="E474">
        <v>1</v>
      </c>
      <c r="F474">
        <v>1</v>
      </c>
      <c r="G474">
        <v>1</v>
      </c>
      <c r="H474">
        <v>3</v>
      </c>
      <c r="I474" t="s">
        <v>751</v>
      </c>
      <c r="J474" t="s">
        <v>752</v>
      </c>
      <c r="K474" t="s">
        <v>753</v>
      </c>
      <c r="L474">
        <v>1301</v>
      </c>
      <c r="N474">
        <v>1003</v>
      </c>
      <c r="O474" t="s">
        <v>151</v>
      </c>
      <c r="P474" t="s">
        <v>151</v>
      </c>
      <c r="Q474">
        <v>1</v>
      </c>
      <c r="X474">
        <v>234</v>
      </c>
      <c r="Y474">
        <v>8.44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234</v>
      </c>
      <c r="AH474">
        <v>2</v>
      </c>
      <c r="AI474">
        <v>36316966</v>
      </c>
      <c r="AJ474">
        <v>484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>
      <c r="A475">
        <f>ROW(Source!A409)</f>
        <v>409</v>
      </c>
      <c r="B475">
        <v>36316967</v>
      </c>
      <c r="C475">
        <v>35810540</v>
      </c>
      <c r="D475">
        <v>29129715</v>
      </c>
      <c r="E475">
        <v>1</v>
      </c>
      <c r="F475">
        <v>1</v>
      </c>
      <c r="G475">
        <v>1</v>
      </c>
      <c r="H475">
        <v>3</v>
      </c>
      <c r="I475" t="s">
        <v>754</v>
      </c>
      <c r="J475" t="s">
        <v>755</v>
      </c>
      <c r="K475" t="s">
        <v>756</v>
      </c>
      <c r="L475">
        <v>1301</v>
      </c>
      <c r="N475">
        <v>1003</v>
      </c>
      <c r="O475" t="s">
        <v>151</v>
      </c>
      <c r="P475" t="s">
        <v>151</v>
      </c>
      <c r="Q475">
        <v>1</v>
      </c>
      <c r="X475">
        <v>37</v>
      </c>
      <c r="Y475">
        <v>6.33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37</v>
      </c>
      <c r="AH475">
        <v>2</v>
      </c>
      <c r="AI475">
        <v>36316967</v>
      </c>
      <c r="AJ475">
        <v>485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>
      <c r="A476">
        <f>ROW(Source!A409)</f>
        <v>409</v>
      </c>
      <c r="B476">
        <v>36316968</v>
      </c>
      <c r="C476">
        <v>35810540</v>
      </c>
      <c r="D476">
        <v>29150040</v>
      </c>
      <c r="E476">
        <v>1</v>
      </c>
      <c r="F476">
        <v>1</v>
      </c>
      <c r="G476">
        <v>1</v>
      </c>
      <c r="H476">
        <v>3</v>
      </c>
      <c r="I476" t="s">
        <v>757</v>
      </c>
      <c r="J476" t="s">
        <v>758</v>
      </c>
      <c r="K476" t="s">
        <v>759</v>
      </c>
      <c r="L476">
        <v>1339</v>
      </c>
      <c r="N476">
        <v>1007</v>
      </c>
      <c r="O476" t="s">
        <v>638</v>
      </c>
      <c r="P476" t="s">
        <v>638</v>
      </c>
      <c r="Q476">
        <v>1</v>
      </c>
      <c r="X476">
        <v>0.06</v>
      </c>
      <c r="Y476">
        <v>2.44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0.06</v>
      </c>
      <c r="AH476">
        <v>2</v>
      </c>
      <c r="AI476">
        <v>36316968</v>
      </c>
      <c r="AJ476">
        <v>486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>
      <c r="A477">
        <f>ROW(Source!A411)</f>
        <v>411</v>
      </c>
      <c r="B477">
        <v>36324736</v>
      </c>
      <c r="C477">
        <v>36324735</v>
      </c>
      <c r="D477">
        <v>18409850</v>
      </c>
      <c r="E477">
        <v>1</v>
      </c>
      <c r="F477">
        <v>1</v>
      </c>
      <c r="G477">
        <v>1</v>
      </c>
      <c r="H477">
        <v>1</v>
      </c>
      <c r="I477" t="s">
        <v>709</v>
      </c>
      <c r="J477" t="s">
        <v>3</v>
      </c>
      <c r="K477" t="s">
        <v>710</v>
      </c>
      <c r="L477">
        <v>1369</v>
      </c>
      <c r="N477">
        <v>1013</v>
      </c>
      <c r="O477" t="s">
        <v>583</v>
      </c>
      <c r="P477" t="s">
        <v>583</v>
      </c>
      <c r="Q477">
        <v>1</v>
      </c>
      <c r="X477">
        <v>132</v>
      </c>
      <c r="Y477">
        <v>0</v>
      </c>
      <c r="Z477">
        <v>0</v>
      </c>
      <c r="AA477">
        <v>0</v>
      </c>
      <c r="AB477">
        <v>296.13</v>
      </c>
      <c r="AC477">
        <v>0</v>
      </c>
      <c r="AD477">
        <v>1</v>
      </c>
      <c r="AE477">
        <v>1</v>
      </c>
      <c r="AF477" t="s">
        <v>144</v>
      </c>
      <c r="AG477">
        <v>151.79999999999998</v>
      </c>
      <c r="AH477">
        <v>2</v>
      </c>
      <c r="AI477">
        <v>36324736</v>
      </c>
      <c r="AJ477">
        <v>487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>
      <c r="A478">
        <f>ROW(Source!A411)</f>
        <v>411</v>
      </c>
      <c r="B478">
        <v>36324737</v>
      </c>
      <c r="C478">
        <v>36324735</v>
      </c>
      <c r="D478">
        <v>29173472</v>
      </c>
      <c r="E478">
        <v>1</v>
      </c>
      <c r="F478">
        <v>1</v>
      </c>
      <c r="G478">
        <v>1</v>
      </c>
      <c r="H478">
        <v>2</v>
      </c>
      <c r="I478" t="s">
        <v>660</v>
      </c>
      <c r="J478" t="s">
        <v>711</v>
      </c>
      <c r="K478" t="s">
        <v>662</v>
      </c>
      <c r="L478">
        <v>1368</v>
      </c>
      <c r="N478">
        <v>1011</v>
      </c>
      <c r="O478" t="s">
        <v>589</v>
      </c>
      <c r="P478" t="s">
        <v>589</v>
      </c>
      <c r="Q478">
        <v>1</v>
      </c>
      <c r="X478">
        <v>4.07</v>
      </c>
      <c r="Y478">
        <v>0</v>
      </c>
      <c r="Z478">
        <v>3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143</v>
      </c>
      <c r="AG478">
        <v>5.0875000000000004</v>
      </c>
      <c r="AH478">
        <v>2</v>
      </c>
      <c r="AI478">
        <v>36324737</v>
      </c>
      <c r="AJ478">
        <v>488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>
      <c r="A479">
        <f>ROW(Source!A411)</f>
        <v>411</v>
      </c>
      <c r="B479">
        <v>36324738</v>
      </c>
      <c r="C479">
        <v>36324735</v>
      </c>
      <c r="D479">
        <v>29174538</v>
      </c>
      <c r="E479">
        <v>1</v>
      </c>
      <c r="F479">
        <v>1</v>
      </c>
      <c r="G479">
        <v>1</v>
      </c>
      <c r="H479">
        <v>2</v>
      </c>
      <c r="I479" t="s">
        <v>712</v>
      </c>
      <c r="J479" t="s">
        <v>713</v>
      </c>
      <c r="K479" t="s">
        <v>714</v>
      </c>
      <c r="L479">
        <v>1368</v>
      </c>
      <c r="N479">
        <v>1011</v>
      </c>
      <c r="O479" t="s">
        <v>589</v>
      </c>
      <c r="P479" t="s">
        <v>589</v>
      </c>
      <c r="Q479">
        <v>1</v>
      </c>
      <c r="X479">
        <v>0.1</v>
      </c>
      <c r="Y479">
        <v>0</v>
      </c>
      <c r="Z479">
        <v>33.590000000000003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143</v>
      </c>
      <c r="AG479">
        <v>0.125</v>
      </c>
      <c r="AH479">
        <v>2</v>
      </c>
      <c r="AI479">
        <v>36324738</v>
      </c>
      <c r="AJ479">
        <v>489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>
      <c r="A480">
        <f>ROW(Source!A411)</f>
        <v>411</v>
      </c>
      <c r="B480">
        <v>36324739</v>
      </c>
      <c r="C480">
        <v>36324735</v>
      </c>
      <c r="D480">
        <v>29174580</v>
      </c>
      <c r="E480">
        <v>1</v>
      </c>
      <c r="F480">
        <v>1</v>
      </c>
      <c r="G480">
        <v>1</v>
      </c>
      <c r="H480">
        <v>2</v>
      </c>
      <c r="I480" t="s">
        <v>715</v>
      </c>
      <c r="J480" t="s">
        <v>716</v>
      </c>
      <c r="K480" t="s">
        <v>717</v>
      </c>
      <c r="L480">
        <v>1368</v>
      </c>
      <c r="N480">
        <v>1011</v>
      </c>
      <c r="O480" t="s">
        <v>589</v>
      </c>
      <c r="P480" t="s">
        <v>589</v>
      </c>
      <c r="Q480">
        <v>1</v>
      </c>
      <c r="X480">
        <v>0.6</v>
      </c>
      <c r="Y480">
        <v>0</v>
      </c>
      <c r="Z480">
        <v>2.08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143</v>
      </c>
      <c r="AG480">
        <v>0.75</v>
      </c>
      <c r="AH480">
        <v>2</v>
      </c>
      <c r="AI480">
        <v>36324739</v>
      </c>
      <c r="AJ480">
        <v>490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>
        <f>ROW(Source!A411)</f>
        <v>411</v>
      </c>
      <c r="B481">
        <v>36324740</v>
      </c>
      <c r="C481">
        <v>36324735</v>
      </c>
      <c r="D481">
        <v>29109354</v>
      </c>
      <c r="E481">
        <v>1</v>
      </c>
      <c r="F481">
        <v>1</v>
      </c>
      <c r="G481">
        <v>1</v>
      </c>
      <c r="H481">
        <v>3</v>
      </c>
      <c r="I481" t="s">
        <v>718</v>
      </c>
      <c r="J481" t="s">
        <v>719</v>
      </c>
      <c r="K481" t="s">
        <v>720</v>
      </c>
      <c r="L481">
        <v>1346</v>
      </c>
      <c r="N481">
        <v>1009</v>
      </c>
      <c r="O481" t="s">
        <v>170</v>
      </c>
      <c r="P481" t="s">
        <v>170</v>
      </c>
      <c r="Q481">
        <v>1</v>
      </c>
      <c r="X481">
        <v>20</v>
      </c>
      <c r="Y481">
        <v>46.72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20</v>
      </c>
      <c r="AH481">
        <v>2</v>
      </c>
      <c r="AI481">
        <v>36324740</v>
      </c>
      <c r="AJ481">
        <v>491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>
      <c r="A482">
        <f>ROW(Source!A411)</f>
        <v>411</v>
      </c>
      <c r="B482">
        <v>36324741</v>
      </c>
      <c r="C482">
        <v>36324735</v>
      </c>
      <c r="D482">
        <v>29109781</v>
      </c>
      <c r="E482">
        <v>1</v>
      </c>
      <c r="F482">
        <v>1</v>
      </c>
      <c r="G482">
        <v>1</v>
      </c>
      <c r="H482">
        <v>3</v>
      </c>
      <c r="I482" t="s">
        <v>724</v>
      </c>
      <c r="J482" t="s">
        <v>725</v>
      </c>
      <c r="K482" t="s">
        <v>726</v>
      </c>
      <c r="L482">
        <v>1346</v>
      </c>
      <c r="N482">
        <v>1009</v>
      </c>
      <c r="O482" t="s">
        <v>170</v>
      </c>
      <c r="P482" t="s">
        <v>170</v>
      </c>
      <c r="Q482">
        <v>1</v>
      </c>
      <c r="X482">
        <v>21</v>
      </c>
      <c r="Y482">
        <v>11.12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21</v>
      </c>
      <c r="AH482">
        <v>2</v>
      </c>
      <c r="AI482">
        <v>36324741</v>
      </c>
      <c r="AJ482">
        <v>492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>
        <f>ROW(Source!A411)</f>
        <v>411</v>
      </c>
      <c r="B483">
        <v>36324742</v>
      </c>
      <c r="C483">
        <v>36324735</v>
      </c>
      <c r="D483">
        <v>29109782</v>
      </c>
      <c r="E483">
        <v>1</v>
      </c>
      <c r="F483">
        <v>1</v>
      </c>
      <c r="G483">
        <v>1</v>
      </c>
      <c r="H483">
        <v>3</v>
      </c>
      <c r="I483" t="s">
        <v>727</v>
      </c>
      <c r="J483" t="s">
        <v>728</v>
      </c>
      <c r="K483" t="s">
        <v>729</v>
      </c>
      <c r="L483">
        <v>1346</v>
      </c>
      <c r="N483">
        <v>1009</v>
      </c>
      <c r="O483" t="s">
        <v>170</v>
      </c>
      <c r="P483" t="s">
        <v>170</v>
      </c>
      <c r="Q483">
        <v>1</v>
      </c>
      <c r="X483">
        <v>149</v>
      </c>
      <c r="Y483">
        <v>4.3600000000000003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149</v>
      </c>
      <c r="AH483">
        <v>2</v>
      </c>
      <c r="AI483">
        <v>36324742</v>
      </c>
      <c r="AJ483">
        <v>493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>
        <f>ROW(Source!A411)</f>
        <v>411</v>
      </c>
      <c r="B484">
        <v>36324743</v>
      </c>
      <c r="C484">
        <v>36324735</v>
      </c>
      <c r="D484">
        <v>29110699</v>
      </c>
      <c r="E484">
        <v>1</v>
      </c>
      <c r="F484">
        <v>1</v>
      </c>
      <c r="G484">
        <v>1</v>
      </c>
      <c r="H484">
        <v>3</v>
      </c>
      <c r="I484" t="s">
        <v>730</v>
      </c>
      <c r="J484" t="s">
        <v>731</v>
      </c>
      <c r="K484" t="s">
        <v>732</v>
      </c>
      <c r="L484">
        <v>1301</v>
      </c>
      <c r="N484">
        <v>1003</v>
      </c>
      <c r="O484" t="s">
        <v>151</v>
      </c>
      <c r="P484" t="s">
        <v>151</v>
      </c>
      <c r="Q484">
        <v>1</v>
      </c>
      <c r="X484">
        <v>152</v>
      </c>
      <c r="Y484">
        <v>0.17</v>
      </c>
      <c r="Z484">
        <v>0</v>
      </c>
      <c r="AA484">
        <v>0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152</v>
      </c>
      <c r="AH484">
        <v>2</v>
      </c>
      <c r="AI484">
        <v>36324743</v>
      </c>
      <c r="AJ484">
        <v>494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>
      <c r="A485">
        <f>ROW(Source!A411)</f>
        <v>411</v>
      </c>
      <c r="B485">
        <v>36324744</v>
      </c>
      <c r="C485">
        <v>36324735</v>
      </c>
      <c r="D485">
        <v>29110797</v>
      </c>
      <c r="E485">
        <v>1</v>
      </c>
      <c r="F485">
        <v>1</v>
      </c>
      <c r="G485">
        <v>1</v>
      </c>
      <c r="H485">
        <v>3</v>
      </c>
      <c r="I485" t="s">
        <v>733</v>
      </c>
      <c r="J485" t="s">
        <v>734</v>
      </c>
      <c r="K485" t="s">
        <v>735</v>
      </c>
      <c r="L485">
        <v>1308</v>
      </c>
      <c r="N485">
        <v>1003</v>
      </c>
      <c r="O485" t="s">
        <v>68</v>
      </c>
      <c r="P485" t="s">
        <v>68</v>
      </c>
      <c r="Q485">
        <v>100</v>
      </c>
      <c r="X485">
        <v>1.77</v>
      </c>
      <c r="Y485">
        <v>174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1.77</v>
      </c>
      <c r="AH485">
        <v>2</v>
      </c>
      <c r="AI485">
        <v>36324744</v>
      </c>
      <c r="AJ485">
        <v>495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>
        <f>ROW(Source!A411)</f>
        <v>411</v>
      </c>
      <c r="B486">
        <v>36324745</v>
      </c>
      <c r="C486">
        <v>36324735</v>
      </c>
      <c r="D486">
        <v>29110814</v>
      </c>
      <c r="E486">
        <v>1</v>
      </c>
      <c r="F486">
        <v>1</v>
      </c>
      <c r="G486">
        <v>1</v>
      </c>
      <c r="H486">
        <v>3</v>
      </c>
      <c r="I486" t="s">
        <v>760</v>
      </c>
      <c r="J486" t="s">
        <v>761</v>
      </c>
      <c r="K486" t="s">
        <v>762</v>
      </c>
      <c r="L486">
        <v>1301</v>
      </c>
      <c r="N486">
        <v>1003</v>
      </c>
      <c r="O486" t="s">
        <v>151</v>
      </c>
      <c r="P486" t="s">
        <v>151</v>
      </c>
      <c r="Q486">
        <v>1</v>
      </c>
      <c r="X486">
        <v>126</v>
      </c>
      <c r="Y486">
        <v>0.6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3</v>
      </c>
      <c r="AG486">
        <v>126</v>
      </c>
      <c r="AH486">
        <v>2</v>
      </c>
      <c r="AI486">
        <v>36324745</v>
      </c>
      <c r="AJ486">
        <v>496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>
      <c r="A487">
        <f>ROW(Source!A411)</f>
        <v>411</v>
      </c>
      <c r="B487">
        <v>36324746</v>
      </c>
      <c r="C487">
        <v>36324735</v>
      </c>
      <c r="D487">
        <v>29111455</v>
      </c>
      <c r="E487">
        <v>1</v>
      </c>
      <c r="F487">
        <v>1</v>
      </c>
      <c r="G487">
        <v>1</v>
      </c>
      <c r="H487">
        <v>3</v>
      </c>
      <c r="I487" t="s">
        <v>219</v>
      </c>
      <c r="J487" t="s">
        <v>221</v>
      </c>
      <c r="K487" t="s">
        <v>220</v>
      </c>
      <c r="L487">
        <v>1327</v>
      </c>
      <c r="N487">
        <v>1005</v>
      </c>
      <c r="O487" t="s">
        <v>165</v>
      </c>
      <c r="P487" t="s">
        <v>165</v>
      </c>
      <c r="Q487">
        <v>1</v>
      </c>
      <c r="X487">
        <v>421</v>
      </c>
      <c r="Y487">
        <v>15.06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421</v>
      </c>
      <c r="AH487">
        <v>2</v>
      </c>
      <c r="AI487">
        <v>36324746</v>
      </c>
      <c r="AJ487">
        <v>497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>
      <c r="A488">
        <f>ROW(Source!A411)</f>
        <v>411</v>
      </c>
      <c r="B488">
        <v>36324747</v>
      </c>
      <c r="C488">
        <v>36324735</v>
      </c>
      <c r="D488">
        <v>29114733</v>
      </c>
      <c r="E488">
        <v>1</v>
      </c>
      <c r="F488">
        <v>1</v>
      </c>
      <c r="G488">
        <v>1</v>
      </c>
      <c r="H488">
        <v>3</v>
      </c>
      <c r="I488" t="s">
        <v>739</v>
      </c>
      <c r="J488" t="s">
        <v>740</v>
      </c>
      <c r="K488" t="s">
        <v>741</v>
      </c>
      <c r="L488">
        <v>1355</v>
      </c>
      <c r="N488">
        <v>1010</v>
      </c>
      <c r="O488" t="s">
        <v>61</v>
      </c>
      <c r="P488" t="s">
        <v>61</v>
      </c>
      <c r="Q488">
        <v>100</v>
      </c>
      <c r="X488">
        <v>13.53</v>
      </c>
      <c r="Y488">
        <v>2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13.53</v>
      </c>
      <c r="AH488">
        <v>2</v>
      </c>
      <c r="AI488">
        <v>36324747</v>
      </c>
      <c r="AJ488">
        <v>498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>
      <c r="A489">
        <f>ROW(Source!A411)</f>
        <v>411</v>
      </c>
      <c r="B489">
        <v>36324748</v>
      </c>
      <c r="C489">
        <v>36324735</v>
      </c>
      <c r="D489">
        <v>29114734</v>
      </c>
      <c r="E489">
        <v>1</v>
      </c>
      <c r="F489">
        <v>1</v>
      </c>
      <c r="G489">
        <v>1</v>
      </c>
      <c r="H489">
        <v>3</v>
      </c>
      <c r="I489" t="s">
        <v>742</v>
      </c>
      <c r="J489" t="s">
        <v>743</v>
      </c>
      <c r="K489" t="s">
        <v>744</v>
      </c>
      <c r="L489">
        <v>1355</v>
      </c>
      <c r="N489">
        <v>1010</v>
      </c>
      <c r="O489" t="s">
        <v>61</v>
      </c>
      <c r="P489" t="s">
        <v>61</v>
      </c>
      <c r="Q489">
        <v>100</v>
      </c>
      <c r="X489">
        <v>35.33</v>
      </c>
      <c r="Y489">
        <v>3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35.33</v>
      </c>
      <c r="AH489">
        <v>2</v>
      </c>
      <c r="AI489">
        <v>36324748</v>
      </c>
      <c r="AJ489">
        <v>499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>
      <c r="A490">
        <f>ROW(Source!A411)</f>
        <v>411</v>
      </c>
      <c r="B490">
        <v>36324749</v>
      </c>
      <c r="C490">
        <v>36324735</v>
      </c>
      <c r="D490">
        <v>29114482</v>
      </c>
      <c r="E490">
        <v>1</v>
      </c>
      <c r="F490">
        <v>1</v>
      </c>
      <c r="G490">
        <v>1</v>
      </c>
      <c r="H490">
        <v>3</v>
      </c>
      <c r="I490" t="s">
        <v>745</v>
      </c>
      <c r="J490" t="s">
        <v>746</v>
      </c>
      <c r="K490" t="s">
        <v>747</v>
      </c>
      <c r="L490">
        <v>1355</v>
      </c>
      <c r="N490">
        <v>1010</v>
      </c>
      <c r="O490" t="s">
        <v>61</v>
      </c>
      <c r="P490" t="s">
        <v>61</v>
      </c>
      <c r="Q490">
        <v>100</v>
      </c>
      <c r="X490">
        <v>1.69</v>
      </c>
      <c r="Y490">
        <v>7</v>
      </c>
      <c r="Z490">
        <v>0</v>
      </c>
      <c r="AA490">
        <v>0</v>
      </c>
      <c r="AB490">
        <v>0</v>
      </c>
      <c r="AC490">
        <v>0</v>
      </c>
      <c r="AD490">
        <v>1</v>
      </c>
      <c r="AE490">
        <v>0</v>
      </c>
      <c r="AF490" t="s">
        <v>3</v>
      </c>
      <c r="AG490">
        <v>1.69</v>
      </c>
      <c r="AH490">
        <v>2</v>
      </c>
      <c r="AI490">
        <v>36324749</v>
      </c>
      <c r="AJ490">
        <v>500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>
      <c r="A491">
        <f>ROW(Source!A411)</f>
        <v>411</v>
      </c>
      <c r="B491">
        <v>36324750</v>
      </c>
      <c r="C491">
        <v>36324735</v>
      </c>
      <c r="D491">
        <v>29118990</v>
      </c>
      <c r="E491">
        <v>1</v>
      </c>
      <c r="F491">
        <v>1</v>
      </c>
      <c r="G491">
        <v>1</v>
      </c>
      <c r="H491">
        <v>3</v>
      </c>
      <c r="I491" t="s">
        <v>1091</v>
      </c>
      <c r="J491" t="s">
        <v>1092</v>
      </c>
      <c r="K491" t="s">
        <v>1093</v>
      </c>
      <c r="L491">
        <v>1327</v>
      </c>
      <c r="N491">
        <v>1005</v>
      </c>
      <c r="O491" t="s">
        <v>165</v>
      </c>
      <c r="P491" t="s">
        <v>165</v>
      </c>
      <c r="Q491">
        <v>1</v>
      </c>
      <c r="X491">
        <v>103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 t="s">
        <v>3</v>
      </c>
      <c r="AG491">
        <v>103</v>
      </c>
      <c r="AH491">
        <v>3</v>
      </c>
      <c r="AI491">
        <v>-1</v>
      </c>
      <c r="AJ491" t="s">
        <v>3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>
      <c r="A492">
        <f>ROW(Source!A411)</f>
        <v>411</v>
      </c>
      <c r="B492">
        <v>36324751</v>
      </c>
      <c r="C492">
        <v>36324735</v>
      </c>
      <c r="D492">
        <v>29129580</v>
      </c>
      <c r="E492">
        <v>1</v>
      </c>
      <c r="F492">
        <v>1</v>
      </c>
      <c r="G492">
        <v>1</v>
      </c>
      <c r="H492">
        <v>3</v>
      </c>
      <c r="I492" t="s">
        <v>763</v>
      </c>
      <c r="J492" t="s">
        <v>764</v>
      </c>
      <c r="K492" t="s">
        <v>765</v>
      </c>
      <c r="L492">
        <v>1301</v>
      </c>
      <c r="N492">
        <v>1003</v>
      </c>
      <c r="O492" t="s">
        <v>151</v>
      </c>
      <c r="P492" t="s">
        <v>151</v>
      </c>
      <c r="Q492">
        <v>1</v>
      </c>
      <c r="X492">
        <v>76</v>
      </c>
      <c r="Y492">
        <v>6.44</v>
      </c>
      <c r="Z492">
        <v>0</v>
      </c>
      <c r="AA492">
        <v>0</v>
      </c>
      <c r="AB492">
        <v>0</v>
      </c>
      <c r="AC492">
        <v>0</v>
      </c>
      <c r="AD492">
        <v>1</v>
      </c>
      <c r="AE492">
        <v>0</v>
      </c>
      <c r="AF492" t="s">
        <v>3</v>
      </c>
      <c r="AG492">
        <v>76</v>
      </c>
      <c r="AH492">
        <v>2</v>
      </c>
      <c r="AI492">
        <v>36324751</v>
      </c>
      <c r="AJ492">
        <v>501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>
        <f>ROW(Source!A411)</f>
        <v>411</v>
      </c>
      <c r="B493">
        <v>36324752</v>
      </c>
      <c r="C493">
        <v>36324735</v>
      </c>
      <c r="D493">
        <v>29129617</v>
      </c>
      <c r="E493">
        <v>1</v>
      </c>
      <c r="F493">
        <v>1</v>
      </c>
      <c r="G493">
        <v>1</v>
      </c>
      <c r="H493">
        <v>3</v>
      </c>
      <c r="I493" t="s">
        <v>766</v>
      </c>
      <c r="J493" t="s">
        <v>767</v>
      </c>
      <c r="K493" t="s">
        <v>768</v>
      </c>
      <c r="L493">
        <v>1301</v>
      </c>
      <c r="N493">
        <v>1003</v>
      </c>
      <c r="O493" t="s">
        <v>151</v>
      </c>
      <c r="P493" t="s">
        <v>151</v>
      </c>
      <c r="Q493">
        <v>1</v>
      </c>
      <c r="X493">
        <v>204</v>
      </c>
      <c r="Y493">
        <v>7.18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204</v>
      </c>
      <c r="AH493">
        <v>2</v>
      </c>
      <c r="AI493">
        <v>36324752</v>
      </c>
      <c r="AJ493">
        <v>502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>
      <c r="A494">
        <f>ROW(Source!A411)</f>
        <v>411</v>
      </c>
      <c r="B494">
        <v>36324753</v>
      </c>
      <c r="C494">
        <v>36324735</v>
      </c>
      <c r="D494">
        <v>29150040</v>
      </c>
      <c r="E494">
        <v>1</v>
      </c>
      <c r="F494">
        <v>1</v>
      </c>
      <c r="G494">
        <v>1</v>
      </c>
      <c r="H494">
        <v>3</v>
      </c>
      <c r="I494" t="s">
        <v>757</v>
      </c>
      <c r="J494" t="s">
        <v>758</v>
      </c>
      <c r="K494" t="s">
        <v>759</v>
      </c>
      <c r="L494">
        <v>1339</v>
      </c>
      <c r="N494">
        <v>1007</v>
      </c>
      <c r="O494" t="s">
        <v>638</v>
      </c>
      <c r="P494" t="s">
        <v>638</v>
      </c>
      <c r="Q494">
        <v>1</v>
      </c>
      <c r="X494">
        <v>0.13</v>
      </c>
      <c r="Y494">
        <v>2.44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0.13</v>
      </c>
      <c r="AH494">
        <v>2</v>
      </c>
      <c r="AI494">
        <v>36324753</v>
      </c>
      <c r="AJ494">
        <v>503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>
      <c r="A495">
        <f>ROW(Source!A413)</f>
        <v>413</v>
      </c>
      <c r="B495">
        <v>36316972</v>
      </c>
      <c r="C495">
        <v>36316970</v>
      </c>
      <c r="D495">
        <v>18410280</v>
      </c>
      <c r="E495">
        <v>1</v>
      </c>
      <c r="F495">
        <v>1</v>
      </c>
      <c r="G495">
        <v>1</v>
      </c>
      <c r="H495">
        <v>1</v>
      </c>
      <c r="I495" t="s">
        <v>769</v>
      </c>
      <c r="J495" t="s">
        <v>3</v>
      </c>
      <c r="K495" t="s">
        <v>770</v>
      </c>
      <c r="L495">
        <v>1369</v>
      </c>
      <c r="N495">
        <v>1013</v>
      </c>
      <c r="O495" t="s">
        <v>583</v>
      </c>
      <c r="P495" t="s">
        <v>583</v>
      </c>
      <c r="Q495">
        <v>1</v>
      </c>
      <c r="X495">
        <v>11.99</v>
      </c>
      <c r="Y495">
        <v>0</v>
      </c>
      <c r="Z495">
        <v>0</v>
      </c>
      <c r="AA495">
        <v>0</v>
      </c>
      <c r="AB495">
        <v>310.5</v>
      </c>
      <c r="AC495">
        <v>0</v>
      </c>
      <c r="AD495">
        <v>1</v>
      </c>
      <c r="AE495">
        <v>1</v>
      </c>
      <c r="AF495" t="s">
        <v>3</v>
      </c>
      <c r="AG495">
        <v>11.99</v>
      </c>
      <c r="AH495">
        <v>2</v>
      </c>
      <c r="AI495">
        <v>36316972</v>
      </c>
      <c r="AJ495">
        <v>504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>
      <c r="A496">
        <f>ROW(Source!A413)</f>
        <v>413</v>
      </c>
      <c r="B496">
        <v>36316973</v>
      </c>
      <c r="C496">
        <v>36316970</v>
      </c>
      <c r="D496">
        <v>121548</v>
      </c>
      <c r="E496">
        <v>1</v>
      </c>
      <c r="F496">
        <v>1</v>
      </c>
      <c r="G496">
        <v>1</v>
      </c>
      <c r="H496">
        <v>1</v>
      </c>
      <c r="I496" t="s">
        <v>34</v>
      </c>
      <c r="J496" t="s">
        <v>3</v>
      </c>
      <c r="K496" t="s">
        <v>584</v>
      </c>
      <c r="L496">
        <v>608254</v>
      </c>
      <c r="N496">
        <v>1013</v>
      </c>
      <c r="O496" t="s">
        <v>585</v>
      </c>
      <c r="P496" t="s">
        <v>585</v>
      </c>
      <c r="Q496">
        <v>1</v>
      </c>
      <c r="X496">
        <v>0.01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2</v>
      </c>
      <c r="AF496" t="s">
        <v>3</v>
      </c>
      <c r="AG496">
        <v>0.01</v>
      </c>
      <c r="AH496">
        <v>2</v>
      </c>
      <c r="AI496">
        <v>36316973</v>
      </c>
      <c r="AJ496">
        <v>505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>
      <c r="A497">
        <f>ROW(Source!A413)</f>
        <v>413</v>
      </c>
      <c r="B497">
        <v>36316974</v>
      </c>
      <c r="C497">
        <v>36316970</v>
      </c>
      <c r="D497">
        <v>29172556</v>
      </c>
      <c r="E497">
        <v>1</v>
      </c>
      <c r="F497">
        <v>1</v>
      </c>
      <c r="G497">
        <v>1</v>
      </c>
      <c r="H497">
        <v>2</v>
      </c>
      <c r="I497" t="s">
        <v>586</v>
      </c>
      <c r="J497" t="s">
        <v>587</v>
      </c>
      <c r="K497" t="s">
        <v>588</v>
      </c>
      <c r="L497">
        <v>1368</v>
      </c>
      <c r="N497">
        <v>1011</v>
      </c>
      <c r="O497" t="s">
        <v>589</v>
      </c>
      <c r="P497" t="s">
        <v>589</v>
      </c>
      <c r="Q497">
        <v>1</v>
      </c>
      <c r="X497">
        <v>0.01</v>
      </c>
      <c r="Y497">
        <v>0</v>
      </c>
      <c r="Z497">
        <v>31.26</v>
      </c>
      <c r="AA497">
        <v>13.5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0.01</v>
      </c>
      <c r="AH497">
        <v>2</v>
      </c>
      <c r="AI497">
        <v>36316974</v>
      </c>
      <c r="AJ497">
        <v>506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>
      <c r="A498">
        <f>ROW(Source!A413)</f>
        <v>413</v>
      </c>
      <c r="B498">
        <v>36316975</v>
      </c>
      <c r="C498">
        <v>36316970</v>
      </c>
      <c r="D498">
        <v>29174913</v>
      </c>
      <c r="E498">
        <v>1</v>
      </c>
      <c r="F498">
        <v>1</v>
      </c>
      <c r="G498">
        <v>1</v>
      </c>
      <c r="H498">
        <v>2</v>
      </c>
      <c r="I498" t="s">
        <v>601</v>
      </c>
      <c r="J498" t="s">
        <v>615</v>
      </c>
      <c r="K498" t="s">
        <v>603</v>
      </c>
      <c r="L498">
        <v>1368</v>
      </c>
      <c r="N498">
        <v>1011</v>
      </c>
      <c r="O498" t="s">
        <v>589</v>
      </c>
      <c r="P498" t="s">
        <v>589</v>
      </c>
      <c r="Q498">
        <v>1</v>
      </c>
      <c r="X498">
        <v>0.03</v>
      </c>
      <c r="Y498">
        <v>0</v>
      </c>
      <c r="Z498">
        <v>87.17</v>
      </c>
      <c r="AA498">
        <v>11.6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0.03</v>
      </c>
      <c r="AH498">
        <v>2</v>
      </c>
      <c r="AI498">
        <v>36316975</v>
      </c>
      <c r="AJ498">
        <v>507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>
      <c r="A499">
        <f>ROW(Source!A413)</f>
        <v>413</v>
      </c>
      <c r="B499">
        <v>36316976</v>
      </c>
      <c r="C499">
        <v>36316970</v>
      </c>
      <c r="D499">
        <v>29107779</v>
      </c>
      <c r="E499">
        <v>1</v>
      </c>
      <c r="F499">
        <v>1</v>
      </c>
      <c r="G499">
        <v>1</v>
      </c>
      <c r="H499">
        <v>3</v>
      </c>
      <c r="I499" t="s">
        <v>771</v>
      </c>
      <c r="J499" t="s">
        <v>772</v>
      </c>
      <c r="K499" t="s">
        <v>773</v>
      </c>
      <c r="L499">
        <v>1327</v>
      </c>
      <c r="N499">
        <v>1005</v>
      </c>
      <c r="O499" t="s">
        <v>165</v>
      </c>
      <c r="P499" t="s">
        <v>165</v>
      </c>
      <c r="Q499">
        <v>1</v>
      </c>
      <c r="X499">
        <v>4.4000000000000004</v>
      </c>
      <c r="Y499">
        <v>72.31</v>
      </c>
      <c r="Z499">
        <v>0</v>
      </c>
      <c r="AA499">
        <v>0</v>
      </c>
      <c r="AB499">
        <v>0</v>
      </c>
      <c r="AC499">
        <v>0</v>
      </c>
      <c r="AD499">
        <v>1</v>
      </c>
      <c r="AE499">
        <v>0</v>
      </c>
      <c r="AF499" t="s">
        <v>3</v>
      </c>
      <c r="AG499">
        <v>4.4000000000000004</v>
      </c>
      <c r="AH499">
        <v>2</v>
      </c>
      <c r="AI499">
        <v>36316976</v>
      </c>
      <c r="AJ499">
        <v>508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>
        <f>ROW(Source!A413)</f>
        <v>413</v>
      </c>
      <c r="B500">
        <v>36316977</v>
      </c>
      <c r="C500">
        <v>36316970</v>
      </c>
      <c r="D500">
        <v>29109795</v>
      </c>
      <c r="E500">
        <v>1</v>
      </c>
      <c r="F500">
        <v>1</v>
      </c>
      <c r="G500">
        <v>1</v>
      </c>
      <c r="H500">
        <v>3</v>
      </c>
      <c r="I500" t="s">
        <v>774</v>
      </c>
      <c r="J500" t="s">
        <v>775</v>
      </c>
      <c r="K500" t="s">
        <v>776</v>
      </c>
      <c r="L500">
        <v>1348</v>
      </c>
      <c r="N500">
        <v>1009</v>
      </c>
      <c r="O500" t="s">
        <v>29</v>
      </c>
      <c r="P500" t="s">
        <v>29</v>
      </c>
      <c r="Q500">
        <v>1000</v>
      </c>
      <c r="X500">
        <v>2.9000000000000001E-2</v>
      </c>
      <c r="Y500">
        <v>2898.5</v>
      </c>
      <c r="Z500">
        <v>0</v>
      </c>
      <c r="AA500">
        <v>0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2.9000000000000001E-2</v>
      </c>
      <c r="AH500">
        <v>2</v>
      </c>
      <c r="AI500">
        <v>36316977</v>
      </c>
      <c r="AJ500">
        <v>509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>
      <c r="A501">
        <f>ROW(Source!A413)</f>
        <v>413</v>
      </c>
      <c r="B501">
        <v>36316978</v>
      </c>
      <c r="C501">
        <v>36316970</v>
      </c>
      <c r="D501">
        <v>29107800</v>
      </c>
      <c r="E501">
        <v>1</v>
      </c>
      <c r="F501">
        <v>1</v>
      </c>
      <c r="G501">
        <v>1</v>
      </c>
      <c r="H501">
        <v>3</v>
      </c>
      <c r="I501" t="s">
        <v>616</v>
      </c>
      <c r="J501" t="s">
        <v>617</v>
      </c>
      <c r="K501" t="s">
        <v>618</v>
      </c>
      <c r="L501">
        <v>1346</v>
      </c>
      <c r="N501">
        <v>1009</v>
      </c>
      <c r="O501" t="s">
        <v>170</v>
      </c>
      <c r="P501" t="s">
        <v>170</v>
      </c>
      <c r="Q501">
        <v>1</v>
      </c>
      <c r="X501">
        <v>0.15</v>
      </c>
      <c r="Y501">
        <v>1.81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0.15</v>
      </c>
      <c r="AH501">
        <v>2</v>
      </c>
      <c r="AI501">
        <v>36316978</v>
      </c>
      <c r="AJ501">
        <v>510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>
      <c r="A502">
        <f>ROW(Source!A414)</f>
        <v>414</v>
      </c>
      <c r="B502">
        <v>36316979</v>
      </c>
      <c r="C502">
        <v>36316971</v>
      </c>
      <c r="D502">
        <v>18406785</v>
      </c>
      <c r="E502">
        <v>1</v>
      </c>
      <c r="F502">
        <v>1</v>
      </c>
      <c r="G502">
        <v>1</v>
      </c>
      <c r="H502">
        <v>1</v>
      </c>
      <c r="I502" t="s">
        <v>777</v>
      </c>
      <c r="J502" t="s">
        <v>3</v>
      </c>
      <c r="K502" t="s">
        <v>778</v>
      </c>
      <c r="L502">
        <v>1369</v>
      </c>
      <c r="N502">
        <v>1013</v>
      </c>
      <c r="O502" t="s">
        <v>583</v>
      </c>
      <c r="P502" t="s">
        <v>583</v>
      </c>
      <c r="Q502">
        <v>1</v>
      </c>
      <c r="X502">
        <v>32.729999999999997</v>
      </c>
      <c r="Y502">
        <v>0</v>
      </c>
      <c r="Z502">
        <v>0</v>
      </c>
      <c r="AA502">
        <v>0</v>
      </c>
      <c r="AB502">
        <v>289.27999999999997</v>
      </c>
      <c r="AC502">
        <v>0</v>
      </c>
      <c r="AD502">
        <v>1</v>
      </c>
      <c r="AE502">
        <v>1</v>
      </c>
      <c r="AF502" t="s">
        <v>3</v>
      </c>
      <c r="AG502">
        <v>32.729999999999997</v>
      </c>
      <c r="AH502">
        <v>2</v>
      </c>
      <c r="AI502">
        <v>36316979</v>
      </c>
      <c r="AJ502">
        <v>511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>
      <c r="A503">
        <f>ROW(Source!A414)</f>
        <v>414</v>
      </c>
      <c r="B503">
        <v>36316980</v>
      </c>
      <c r="C503">
        <v>36316971</v>
      </c>
      <c r="D503">
        <v>121548</v>
      </c>
      <c r="E503">
        <v>1</v>
      </c>
      <c r="F503">
        <v>1</v>
      </c>
      <c r="G503">
        <v>1</v>
      </c>
      <c r="H503">
        <v>1</v>
      </c>
      <c r="I503" t="s">
        <v>34</v>
      </c>
      <c r="J503" t="s">
        <v>3</v>
      </c>
      <c r="K503" t="s">
        <v>584</v>
      </c>
      <c r="L503">
        <v>608254</v>
      </c>
      <c r="N503">
        <v>1013</v>
      </c>
      <c r="O503" t="s">
        <v>585</v>
      </c>
      <c r="P503" t="s">
        <v>585</v>
      </c>
      <c r="Q503">
        <v>1</v>
      </c>
      <c r="X503">
        <v>0.01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1</v>
      </c>
      <c r="AE503">
        <v>2</v>
      </c>
      <c r="AF503" t="s">
        <v>3</v>
      </c>
      <c r="AG503">
        <v>0.01</v>
      </c>
      <c r="AH503">
        <v>2</v>
      </c>
      <c r="AI503">
        <v>36316980</v>
      </c>
      <c r="AJ503">
        <v>512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>
      <c r="A504">
        <f>ROW(Source!A414)</f>
        <v>414</v>
      </c>
      <c r="B504">
        <v>36316981</v>
      </c>
      <c r="C504">
        <v>36316971</v>
      </c>
      <c r="D504">
        <v>29172554</v>
      </c>
      <c r="E504">
        <v>1</v>
      </c>
      <c r="F504">
        <v>1</v>
      </c>
      <c r="G504">
        <v>1</v>
      </c>
      <c r="H504">
        <v>2</v>
      </c>
      <c r="I504" t="s">
        <v>779</v>
      </c>
      <c r="J504" t="s">
        <v>780</v>
      </c>
      <c r="K504" t="s">
        <v>781</v>
      </c>
      <c r="L504">
        <v>1368</v>
      </c>
      <c r="N504">
        <v>1011</v>
      </c>
      <c r="O504" t="s">
        <v>589</v>
      </c>
      <c r="P504" t="s">
        <v>589</v>
      </c>
      <c r="Q504">
        <v>1</v>
      </c>
      <c r="X504">
        <v>0.01</v>
      </c>
      <c r="Y504">
        <v>0</v>
      </c>
      <c r="Z504">
        <v>27.66</v>
      </c>
      <c r="AA504">
        <v>11.6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0.01</v>
      </c>
      <c r="AH504">
        <v>2</v>
      </c>
      <c r="AI504">
        <v>36316981</v>
      </c>
      <c r="AJ504">
        <v>513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>
      <c r="A505">
        <f>ROW(Source!A414)</f>
        <v>414</v>
      </c>
      <c r="B505">
        <v>36316982</v>
      </c>
      <c r="C505">
        <v>36316971</v>
      </c>
      <c r="D505">
        <v>29174913</v>
      </c>
      <c r="E505">
        <v>1</v>
      </c>
      <c r="F505">
        <v>1</v>
      </c>
      <c r="G505">
        <v>1</v>
      </c>
      <c r="H505">
        <v>2</v>
      </c>
      <c r="I505" t="s">
        <v>601</v>
      </c>
      <c r="J505" t="s">
        <v>615</v>
      </c>
      <c r="K505" t="s">
        <v>603</v>
      </c>
      <c r="L505">
        <v>1368</v>
      </c>
      <c r="N505">
        <v>1011</v>
      </c>
      <c r="O505" t="s">
        <v>589</v>
      </c>
      <c r="P505" t="s">
        <v>589</v>
      </c>
      <c r="Q505">
        <v>1</v>
      </c>
      <c r="X505">
        <v>0.1</v>
      </c>
      <c r="Y505">
        <v>0</v>
      </c>
      <c r="Z505">
        <v>87.17</v>
      </c>
      <c r="AA505">
        <v>11.6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0.1</v>
      </c>
      <c r="AH505">
        <v>2</v>
      </c>
      <c r="AI505">
        <v>36316982</v>
      </c>
      <c r="AJ505">
        <v>514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>
      <c r="A506">
        <f>ROW(Source!A414)</f>
        <v>414</v>
      </c>
      <c r="B506">
        <v>36316983</v>
      </c>
      <c r="C506">
        <v>36316971</v>
      </c>
      <c r="D506">
        <v>29107779</v>
      </c>
      <c r="E506">
        <v>1</v>
      </c>
      <c r="F506">
        <v>1</v>
      </c>
      <c r="G506">
        <v>1</v>
      </c>
      <c r="H506">
        <v>3</v>
      </c>
      <c r="I506" t="s">
        <v>771</v>
      </c>
      <c r="J506" t="s">
        <v>772</v>
      </c>
      <c r="K506" t="s">
        <v>773</v>
      </c>
      <c r="L506">
        <v>1327</v>
      </c>
      <c r="N506">
        <v>1005</v>
      </c>
      <c r="O506" t="s">
        <v>165</v>
      </c>
      <c r="P506" t="s">
        <v>165</v>
      </c>
      <c r="Q506">
        <v>1</v>
      </c>
      <c r="X506">
        <v>0.84</v>
      </c>
      <c r="Y506">
        <v>72.31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0.84</v>
      </c>
      <c r="AH506">
        <v>2</v>
      </c>
      <c r="AI506">
        <v>36316983</v>
      </c>
      <c r="AJ506">
        <v>515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>
      <c r="A507">
        <f>ROW(Source!A414)</f>
        <v>414</v>
      </c>
      <c r="B507">
        <v>36316984</v>
      </c>
      <c r="C507">
        <v>36316971</v>
      </c>
      <c r="D507">
        <v>29107800</v>
      </c>
      <c r="E507">
        <v>1</v>
      </c>
      <c r="F507">
        <v>1</v>
      </c>
      <c r="G507">
        <v>1</v>
      </c>
      <c r="H507">
        <v>3</v>
      </c>
      <c r="I507" t="s">
        <v>616</v>
      </c>
      <c r="J507" t="s">
        <v>617</v>
      </c>
      <c r="K507" t="s">
        <v>618</v>
      </c>
      <c r="L507">
        <v>1346</v>
      </c>
      <c r="N507">
        <v>1009</v>
      </c>
      <c r="O507" t="s">
        <v>170</v>
      </c>
      <c r="P507" t="s">
        <v>170</v>
      </c>
      <c r="Q507">
        <v>1</v>
      </c>
      <c r="X507">
        <v>0.31</v>
      </c>
      <c r="Y507">
        <v>1.81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0.31</v>
      </c>
      <c r="AH507">
        <v>2</v>
      </c>
      <c r="AI507">
        <v>36316984</v>
      </c>
      <c r="AJ507">
        <v>516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>
        <f>ROW(Source!A414)</f>
        <v>414</v>
      </c>
      <c r="B508">
        <v>36316985</v>
      </c>
      <c r="C508">
        <v>36316971</v>
      </c>
      <c r="D508">
        <v>29110233</v>
      </c>
      <c r="E508">
        <v>1</v>
      </c>
      <c r="F508">
        <v>1</v>
      </c>
      <c r="G508">
        <v>1</v>
      </c>
      <c r="H508">
        <v>3</v>
      </c>
      <c r="I508" t="s">
        <v>782</v>
      </c>
      <c r="J508" t="s">
        <v>783</v>
      </c>
      <c r="K508" t="s">
        <v>784</v>
      </c>
      <c r="L508">
        <v>1348</v>
      </c>
      <c r="N508">
        <v>1009</v>
      </c>
      <c r="O508" t="s">
        <v>29</v>
      </c>
      <c r="P508" t="s">
        <v>29</v>
      </c>
      <c r="Q508">
        <v>1000</v>
      </c>
      <c r="X508">
        <v>0.03</v>
      </c>
      <c r="Y508">
        <v>4615.9399999999996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0.03</v>
      </c>
      <c r="AH508">
        <v>2</v>
      </c>
      <c r="AI508">
        <v>36316985</v>
      </c>
      <c r="AJ508">
        <v>517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>
        <f>ROW(Source!A414)</f>
        <v>414</v>
      </c>
      <c r="B509">
        <v>36316986</v>
      </c>
      <c r="C509">
        <v>36316971</v>
      </c>
      <c r="D509">
        <v>29109784</v>
      </c>
      <c r="E509">
        <v>1</v>
      </c>
      <c r="F509">
        <v>1</v>
      </c>
      <c r="G509">
        <v>1</v>
      </c>
      <c r="H509">
        <v>3</v>
      </c>
      <c r="I509" t="s">
        <v>785</v>
      </c>
      <c r="J509" t="s">
        <v>786</v>
      </c>
      <c r="K509" t="s">
        <v>787</v>
      </c>
      <c r="L509">
        <v>1348</v>
      </c>
      <c r="N509">
        <v>1009</v>
      </c>
      <c r="O509" t="s">
        <v>29</v>
      </c>
      <c r="P509" t="s">
        <v>29</v>
      </c>
      <c r="Q509">
        <v>1000</v>
      </c>
      <c r="X509">
        <v>5.0000000000000001E-3</v>
      </c>
      <c r="Y509">
        <v>11927.49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5.0000000000000001E-3</v>
      </c>
      <c r="AH509">
        <v>2</v>
      </c>
      <c r="AI509">
        <v>36316986</v>
      </c>
      <c r="AJ509">
        <v>518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>
      <c r="A510">
        <f>ROW(Source!A414)</f>
        <v>414</v>
      </c>
      <c r="B510">
        <v>36316987</v>
      </c>
      <c r="C510">
        <v>36316971</v>
      </c>
      <c r="D510">
        <v>29109298</v>
      </c>
      <c r="E510">
        <v>1</v>
      </c>
      <c r="F510">
        <v>1</v>
      </c>
      <c r="G510">
        <v>1</v>
      </c>
      <c r="H510">
        <v>3</v>
      </c>
      <c r="I510" t="s">
        <v>788</v>
      </c>
      <c r="J510" t="s">
        <v>789</v>
      </c>
      <c r="K510" t="s">
        <v>790</v>
      </c>
      <c r="L510">
        <v>1346</v>
      </c>
      <c r="N510">
        <v>1009</v>
      </c>
      <c r="O510" t="s">
        <v>170</v>
      </c>
      <c r="P510" t="s">
        <v>170</v>
      </c>
      <c r="Q510">
        <v>1</v>
      </c>
      <c r="X510">
        <v>20</v>
      </c>
      <c r="Y510">
        <v>15.26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20</v>
      </c>
      <c r="AH510">
        <v>2</v>
      </c>
      <c r="AI510">
        <v>36316987</v>
      </c>
      <c r="AJ510">
        <v>519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>
      <c r="A511">
        <f>ROW(Source!A415)</f>
        <v>415</v>
      </c>
      <c r="B511">
        <v>35810585</v>
      </c>
      <c r="C511">
        <v>35810577</v>
      </c>
      <c r="D511">
        <v>18410244</v>
      </c>
      <c r="E511">
        <v>1</v>
      </c>
      <c r="F511">
        <v>1</v>
      </c>
      <c r="G511">
        <v>1</v>
      </c>
      <c r="H511">
        <v>1</v>
      </c>
      <c r="I511" t="s">
        <v>791</v>
      </c>
      <c r="J511" t="s">
        <v>3</v>
      </c>
      <c r="K511" t="s">
        <v>792</v>
      </c>
      <c r="L511">
        <v>1369</v>
      </c>
      <c r="N511">
        <v>1013</v>
      </c>
      <c r="O511" t="s">
        <v>583</v>
      </c>
      <c r="P511" t="s">
        <v>583</v>
      </c>
      <c r="Q511">
        <v>1</v>
      </c>
      <c r="X511">
        <v>55.94</v>
      </c>
      <c r="Y511">
        <v>0</v>
      </c>
      <c r="Z511">
        <v>0</v>
      </c>
      <c r="AA511">
        <v>0</v>
      </c>
      <c r="AB511">
        <v>9.2899999999999991</v>
      </c>
      <c r="AC511">
        <v>0</v>
      </c>
      <c r="AD511">
        <v>1</v>
      </c>
      <c r="AE511">
        <v>1</v>
      </c>
      <c r="AF511" t="s">
        <v>144</v>
      </c>
      <c r="AG511">
        <v>64.330999999999989</v>
      </c>
      <c r="AH511">
        <v>2</v>
      </c>
      <c r="AI511">
        <v>35810578</v>
      </c>
      <c r="AJ511">
        <v>520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>
        <f>ROW(Source!A415)</f>
        <v>415</v>
      </c>
      <c r="B512">
        <v>35810586</v>
      </c>
      <c r="C512">
        <v>35810577</v>
      </c>
      <c r="D512">
        <v>121548</v>
      </c>
      <c r="E512">
        <v>1</v>
      </c>
      <c r="F512">
        <v>1</v>
      </c>
      <c r="G512">
        <v>1</v>
      </c>
      <c r="H512">
        <v>1</v>
      </c>
      <c r="I512" t="s">
        <v>34</v>
      </c>
      <c r="J512" t="s">
        <v>3</v>
      </c>
      <c r="K512" t="s">
        <v>584</v>
      </c>
      <c r="L512">
        <v>608254</v>
      </c>
      <c r="N512">
        <v>1013</v>
      </c>
      <c r="O512" t="s">
        <v>585</v>
      </c>
      <c r="P512" t="s">
        <v>585</v>
      </c>
      <c r="Q512">
        <v>1</v>
      </c>
      <c r="X512">
        <v>0.01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2</v>
      </c>
      <c r="AF512" t="s">
        <v>143</v>
      </c>
      <c r="AG512">
        <v>1.2500000000000001E-2</v>
      </c>
      <c r="AH512">
        <v>2</v>
      </c>
      <c r="AI512">
        <v>35810579</v>
      </c>
      <c r="AJ512">
        <v>521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>
      <c r="A513">
        <f>ROW(Source!A415)</f>
        <v>415</v>
      </c>
      <c r="B513">
        <v>35810587</v>
      </c>
      <c r="C513">
        <v>35810577</v>
      </c>
      <c r="D513">
        <v>29172556</v>
      </c>
      <c r="E513">
        <v>1</v>
      </c>
      <c r="F513">
        <v>1</v>
      </c>
      <c r="G513">
        <v>1</v>
      </c>
      <c r="H513">
        <v>2</v>
      </c>
      <c r="I513" t="s">
        <v>586</v>
      </c>
      <c r="J513" t="s">
        <v>590</v>
      </c>
      <c r="K513" t="s">
        <v>588</v>
      </c>
      <c r="L513">
        <v>1368</v>
      </c>
      <c r="N513">
        <v>1011</v>
      </c>
      <c r="O513" t="s">
        <v>589</v>
      </c>
      <c r="P513" t="s">
        <v>589</v>
      </c>
      <c r="Q513">
        <v>1</v>
      </c>
      <c r="X513">
        <v>0.01</v>
      </c>
      <c r="Y513">
        <v>0</v>
      </c>
      <c r="Z513">
        <v>31.26</v>
      </c>
      <c r="AA513">
        <v>13.5</v>
      </c>
      <c r="AB513">
        <v>0</v>
      </c>
      <c r="AC513">
        <v>0</v>
      </c>
      <c r="AD513">
        <v>1</v>
      </c>
      <c r="AE513">
        <v>0</v>
      </c>
      <c r="AF513" t="s">
        <v>143</v>
      </c>
      <c r="AG513">
        <v>1.2500000000000001E-2</v>
      </c>
      <c r="AH513">
        <v>2</v>
      </c>
      <c r="AI513">
        <v>35810580</v>
      </c>
      <c r="AJ513">
        <v>522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>
        <f>ROW(Source!A415)</f>
        <v>415</v>
      </c>
      <c r="B514">
        <v>35810588</v>
      </c>
      <c r="C514">
        <v>35810577</v>
      </c>
      <c r="D514">
        <v>29174913</v>
      </c>
      <c r="E514">
        <v>1</v>
      </c>
      <c r="F514">
        <v>1</v>
      </c>
      <c r="G514">
        <v>1</v>
      </c>
      <c r="H514">
        <v>2</v>
      </c>
      <c r="I514" t="s">
        <v>601</v>
      </c>
      <c r="J514" t="s">
        <v>602</v>
      </c>
      <c r="K514" t="s">
        <v>603</v>
      </c>
      <c r="L514">
        <v>1368</v>
      </c>
      <c r="N514">
        <v>1011</v>
      </c>
      <c r="O514" t="s">
        <v>589</v>
      </c>
      <c r="P514" t="s">
        <v>589</v>
      </c>
      <c r="Q514">
        <v>1</v>
      </c>
      <c r="X514">
        <v>0.01</v>
      </c>
      <c r="Y514">
        <v>0</v>
      </c>
      <c r="Z514">
        <v>87.17</v>
      </c>
      <c r="AA514">
        <v>11.6</v>
      </c>
      <c r="AB514">
        <v>0</v>
      </c>
      <c r="AC514">
        <v>0</v>
      </c>
      <c r="AD514">
        <v>1</v>
      </c>
      <c r="AE514">
        <v>0</v>
      </c>
      <c r="AF514" t="s">
        <v>143</v>
      </c>
      <c r="AG514">
        <v>1.2500000000000001E-2</v>
      </c>
      <c r="AH514">
        <v>2</v>
      </c>
      <c r="AI514">
        <v>35810581</v>
      </c>
      <c r="AJ514">
        <v>523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>
      <c r="A515">
        <f>ROW(Source!A415)</f>
        <v>415</v>
      </c>
      <c r="B515">
        <v>35810589</v>
      </c>
      <c r="C515">
        <v>35810577</v>
      </c>
      <c r="D515">
        <v>29109386</v>
      </c>
      <c r="E515">
        <v>1</v>
      </c>
      <c r="F515">
        <v>1</v>
      </c>
      <c r="G515">
        <v>1</v>
      </c>
      <c r="H515">
        <v>3</v>
      </c>
      <c r="I515" t="s">
        <v>793</v>
      </c>
      <c r="J515" t="s">
        <v>794</v>
      </c>
      <c r="K515" t="s">
        <v>795</v>
      </c>
      <c r="L515">
        <v>1348</v>
      </c>
      <c r="N515">
        <v>1009</v>
      </c>
      <c r="O515" t="s">
        <v>29</v>
      </c>
      <c r="P515" t="s">
        <v>29</v>
      </c>
      <c r="Q515">
        <v>1000</v>
      </c>
      <c r="X515">
        <v>3.4099999999999998E-2</v>
      </c>
      <c r="Y515">
        <v>11300.01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3.4099999999999998E-2</v>
      </c>
      <c r="AH515">
        <v>2</v>
      </c>
      <c r="AI515">
        <v>35810582</v>
      </c>
      <c r="AJ515">
        <v>524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>
      <c r="A516">
        <f>ROW(Source!A415)</f>
        <v>415</v>
      </c>
      <c r="B516">
        <v>35810590</v>
      </c>
      <c r="C516">
        <v>35810577</v>
      </c>
      <c r="D516">
        <v>29107800</v>
      </c>
      <c r="E516">
        <v>1</v>
      </c>
      <c r="F516">
        <v>1</v>
      </c>
      <c r="G516">
        <v>1</v>
      </c>
      <c r="H516">
        <v>3</v>
      </c>
      <c r="I516" t="s">
        <v>616</v>
      </c>
      <c r="J516" t="s">
        <v>643</v>
      </c>
      <c r="K516" t="s">
        <v>618</v>
      </c>
      <c r="L516">
        <v>1346</v>
      </c>
      <c r="N516">
        <v>1009</v>
      </c>
      <c r="O516" t="s">
        <v>170</v>
      </c>
      <c r="P516" t="s">
        <v>170</v>
      </c>
      <c r="Q516">
        <v>1</v>
      </c>
      <c r="X516">
        <v>0.01</v>
      </c>
      <c r="Y516">
        <v>1.81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0.01</v>
      </c>
      <c r="AH516">
        <v>2</v>
      </c>
      <c r="AI516">
        <v>35810583</v>
      </c>
      <c r="AJ516">
        <v>525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>
        <f>ROW(Source!A415)</f>
        <v>415</v>
      </c>
      <c r="B517">
        <v>35810591</v>
      </c>
      <c r="C517">
        <v>35810577</v>
      </c>
      <c r="D517">
        <v>29109603</v>
      </c>
      <c r="E517">
        <v>1</v>
      </c>
      <c r="F517">
        <v>1</v>
      </c>
      <c r="G517">
        <v>1</v>
      </c>
      <c r="H517">
        <v>3</v>
      </c>
      <c r="I517" t="s">
        <v>796</v>
      </c>
      <c r="J517" t="s">
        <v>797</v>
      </c>
      <c r="K517" t="s">
        <v>798</v>
      </c>
      <c r="L517">
        <v>1327</v>
      </c>
      <c r="N517">
        <v>1005</v>
      </c>
      <c r="O517" t="s">
        <v>165</v>
      </c>
      <c r="P517" t="s">
        <v>165</v>
      </c>
      <c r="Q517">
        <v>1</v>
      </c>
      <c r="X517">
        <v>112</v>
      </c>
      <c r="Y517">
        <v>55.16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112</v>
      </c>
      <c r="AH517">
        <v>2</v>
      </c>
      <c r="AI517">
        <v>35810584</v>
      </c>
      <c r="AJ517">
        <v>526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>
      <c r="A518">
        <f>ROW(Source!A416)</f>
        <v>416</v>
      </c>
      <c r="B518">
        <v>35810605</v>
      </c>
      <c r="C518">
        <v>35810592</v>
      </c>
      <c r="D518">
        <v>29364679</v>
      </c>
      <c r="E518">
        <v>1</v>
      </c>
      <c r="F518">
        <v>1</v>
      </c>
      <c r="G518">
        <v>1</v>
      </c>
      <c r="H518">
        <v>1</v>
      </c>
      <c r="I518" t="s">
        <v>799</v>
      </c>
      <c r="J518" t="s">
        <v>3</v>
      </c>
      <c r="K518" t="s">
        <v>800</v>
      </c>
      <c r="L518">
        <v>1369</v>
      </c>
      <c r="N518">
        <v>1013</v>
      </c>
      <c r="O518" t="s">
        <v>583</v>
      </c>
      <c r="P518" t="s">
        <v>583</v>
      </c>
      <c r="Q518">
        <v>1</v>
      </c>
      <c r="X518">
        <v>30.48</v>
      </c>
      <c r="Y518">
        <v>0</v>
      </c>
      <c r="Z518">
        <v>0</v>
      </c>
      <c r="AA518">
        <v>0</v>
      </c>
      <c r="AB518">
        <v>9.92</v>
      </c>
      <c r="AC518">
        <v>0</v>
      </c>
      <c r="AD518">
        <v>1</v>
      </c>
      <c r="AE518">
        <v>1</v>
      </c>
      <c r="AF518" t="s">
        <v>3</v>
      </c>
      <c r="AG518">
        <v>30.48</v>
      </c>
      <c r="AH518">
        <v>2</v>
      </c>
      <c r="AI518">
        <v>35810593</v>
      </c>
      <c r="AJ518">
        <v>527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>
        <f>ROW(Source!A416)</f>
        <v>416</v>
      </c>
      <c r="B519">
        <v>35810606</v>
      </c>
      <c r="C519">
        <v>35810592</v>
      </c>
      <c r="D519">
        <v>121548</v>
      </c>
      <c r="E519">
        <v>1</v>
      </c>
      <c r="F519">
        <v>1</v>
      </c>
      <c r="G519">
        <v>1</v>
      </c>
      <c r="H519">
        <v>1</v>
      </c>
      <c r="I519" t="s">
        <v>34</v>
      </c>
      <c r="J519" t="s">
        <v>3</v>
      </c>
      <c r="K519" t="s">
        <v>584</v>
      </c>
      <c r="L519">
        <v>608254</v>
      </c>
      <c r="N519">
        <v>1013</v>
      </c>
      <c r="O519" t="s">
        <v>585</v>
      </c>
      <c r="P519" t="s">
        <v>585</v>
      </c>
      <c r="Q519">
        <v>1</v>
      </c>
      <c r="X519">
        <v>0.03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2</v>
      </c>
      <c r="AF519" t="s">
        <v>3</v>
      </c>
      <c r="AG519">
        <v>0.03</v>
      </c>
      <c r="AH519">
        <v>2</v>
      </c>
      <c r="AI519">
        <v>35810594</v>
      </c>
      <c r="AJ519">
        <v>528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>
        <f>ROW(Source!A416)</f>
        <v>416</v>
      </c>
      <c r="B520">
        <v>35810607</v>
      </c>
      <c r="C520">
        <v>35810592</v>
      </c>
      <c r="D520">
        <v>29172362</v>
      </c>
      <c r="E520">
        <v>1</v>
      </c>
      <c r="F520">
        <v>1</v>
      </c>
      <c r="G520">
        <v>1</v>
      </c>
      <c r="H520">
        <v>2</v>
      </c>
      <c r="I520" t="s">
        <v>801</v>
      </c>
      <c r="J520" t="s">
        <v>802</v>
      </c>
      <c r="K520" t="s">
        <v>803</v>
      </c>
      <c r="L520">
        <v>1368</v>
      </c>
      <c r="N520">
        <v>1011</v>
      </c>
      <c r="O520" t="s">
        <v>589</v>
      </c>
      <c r="P520" t="s">
        <v>589</v>
      </c>
      <c r="Q520">
        <v>1</v>
      </c>
      <c r="X520">
        <v>0.03</v>
      </c>
      <c r="Y520">
        <v>0</v>
      </c>
      <c r="Z520">
        <v>134.65</v>
      </c>
      <c r="AA520">
        <v>13.5</v>
      </c>
      <c r="AB520">
        <v>0</v>
      </c>
      <c r="AC520">
        <v>0</v>
      </c>
      <c r="AD520">
        <v>1</v>
      </c>
      <c r="AE520">
        <v>0</v>
      </c>
      <c r="AF520" t="s">
        <v>3</v>
      </c>
      <c r="AG520">
        <v>0.03</v>
      </c>
      <c r="AH520">
        <v>2</v>
      </c>
      <c r="AI520">
        <v>35810595</v>
      </c>
      <c r="AJ520">
        <v>529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>
        <f>ROW(Source!A416)</f>
        <v>416</v>
      </c>
      <c r="B521">
        <v>35810608</v>
      </c>
      <c r="C521">
        <v>35810592</v>
      </c>
      <c r="D521">
        <v>29174913</v>
      </c>
      <c r="E521">
        <v>1</v>
      </c>
      <c r="F521">
        <v>1</v>
      </c>
      <c r="G521">
        <v>1</v>
      </c>
      <c r="H521">
        <v>2</v>
      </c>
      <c r="I521" t="s">
        <v>601</v>
      </c>
      <c r="J521" t="s">
        <v>602</v>
      </c>
      <c r="K521" t="s">
        <v>603</v>
      </c>
      <c r="L521">
        <v>1368</v>
      </c>
      <c r="N521">
        <v>1011</v>
      </c>
      <c r="O521" t="s">
        <v>589</v>
      </c>
      <c r="P521" t="s">
        <v>589</v>
      </c>
      <c r="Q521">
        <v>1</v>
      </c>
      <c r="X521">
        <v>0.02</v>
      </c>
      <c r="Y521">
        <v>0</v>
      </c>
      <c r="Z521">
        <v>87.17</v>
      </c>
      <c r="AA521">
        <v>11.6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0.02</v>
      </c>
      <c r="AH521">
        <v>2</v>
      </c>
      <c r="AI521">
        <v>35810596</v>
      </c>
      <c r="AJ521">
        <v>530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>
      <c r="A522">
        <f>ROW(Source!A416)</f>
        <v>416</v>
      </c>
      <c r="B522">
        <v>35810609</v>
      </c>
      <c r="C522">
        <v>35810592</v>
      </c>
      <c r="D522">
        <v>29114246</v>
      </c>
      <c r="E522">
        <v>1</v>
      </c>
      <c r="F522">
        <v>1</v>
      </c>
      <c r="G522">
        <v>1</v>
      </c>
      <c r="H522">
        <v>3</v>
      </c>
      <c r="I522" t="s">
        <v>804</v>
      </c>
      <c r="J522" t="s">
        <v>805</v>
      </c>
      <c r="K522" t="s">
        <v>806</v>
      </c>
      <c r="L522">
        <v>1346</v>
      </c>
      <c r="N522">
        <v>1009</v>
      </c>
      <c r="O522" t="s">
        <v>170</v>
      </c>
      <c r="P522" t="s">
        <v>170</v>
      </c>
      <c r="Q522">
        <v>1</v>
      </c>
      <c r="X522">
        <v>1.5</v>
      </c>
      <c r="Y522">
        <v>9.0399999999999991</v>
      </c>
      <c r="Z522">
        <v>0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1.5</v>
      </c>
      <c r="AH522">
        <v>2</v>
      </c>
      <c r="AI522">
        <v>35810597</v>
      </c>
      <c r="AJ522">
        <v>531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>
      <c r="A523">
        <f>ROW(Source!A416)</f>
        <v>416</v>
      </c>
      <c r="B523">
        <v>35810610</v>
      </c>
      <c r="C523">
        <v>35810592</v>
      </c>
      <c r="D523">
        <v>29110838</v>
      </c>
      <c r="E523">
        <v>1</v>
      </c>
      <c r="F523">
        <v>1</v>
      </c>
      <c r="G523">
        <v>1</v>
      </c>
      <c r="H523">
        <v>3</v>
      </c>
      <c r="I523" t="s">
        <v>807</v>
      </c>
      <c r="J523" t="s">
        <v>808</v>
      </c>
      <c r="K523" t="s">
        <v>809</v>
      </c>
      <c r="L523">
        <v>1346</v>
      </c>
      <c r="N523">
        <v>1009</v>
      </c>
      <c r="O523" t="s">
        <v>170</v>
      </c>
      <c r="P523" t="s">
        <v>170</v>
      </c>
      <c r="Q523">
        <v>1</v>
      </c>
      <c r="X523">
        <v>0.42</v>
      </c>
      <c r="Y523">
        <v>30.5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0.42</v>
      </c>
      <c r="AH523">
        <v>2</v>
      </c>
      <c r="AI523">
        <v>35810598</v>
      </c>
      <c r="AJ523">
        <v>532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>
      <c r="A524">
        <f>ROW(Source!A416)</f>
        <v>416</v>
      </c>
      <c r="B524">
        <v>35810611</v>
      </c>
      <c r="C524">
        <v>35810592</v>
      </c>
      <c r="D524">
        <v>29149204</v>
      </c>
      <c r="E524">
        <v>1</v>
      </c>
      <c r="F524">
        <v>1</v>
      </c>
      <c r="G524">
        <v>1</v>
      </c>
      <c r="H524">
        <v>3</v>
      </c>
      <c r="I524" t="s">
        <v>810</v>
      </c>
      <c r="J524" t="s">
        <v>811</v>
      </c>
      <c r="K524" t="s">
        <v>812</v>
      </c>
      <c r="L524">
        <v>1348</v>
      </c>
      <c r="N524">
        <v>1009</v>
      </c>
      <c r="O524" t="s">
        <v>29</v>
      </c>
      <c r="P524" t="s">
        <v>29</v>
      </c>
      <c r="Q524">
        <v>1000</v>
      </c>
      <c r="X524">
        <v>3.15E-3</v>
      </c>
      <c r="Y524">
        <v>729.98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3.15E-3</v>
      </c>
      <c r="AH524">
        <v>2</v>
      </c>
      <c r="AI524">
        <v>35810599</v>
      </c>
      <c r="AJ524">
        <v>533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>
        <f>ROW(Source!A416)</f>
        <v>416</v>
      </c>
      <c r="B525">
        <v>35810612</v>
      </c>
      <c r="C525">
        <v>35810592</v>
      </c>
      <c r="D525">
        <v>29170678</v>
      </c>
      <c r="E525">
        <v>1</v>
      </c>
      <c r="F525">
        <v>1</v>
      </c>
      <c r="G525">
        <v>1</v>
      </c>
      <c r="H525">
        <v>3</v>
      </c>
      <c r="I525" t="s">
        <v>813</v>
      </c>
      <c r="J525" t="s">
        <v>814</v>
      </c>
      <c r="K525" t="s">
        <v>815</v>
      </c>
      <c r="L525">
        <v>1354</v>
      </c>
      <c r="N525">
        <v>1010</v>
      </c>
      <c r="O525" t="s">
        <v>258</v>
      </c>
      <c r="P525" t="s">
        <v>258</v>
      </c>
      <c r="Q525">
        <v>1</v>
      </c>
      <c r="X525">
        <v>102</v>
      </c>
      <c r="Y525">
        <v>0.28000000000000003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102</v>
      </c>
      <c r="AH525">
        <v>2</v>
      </c>
      <c r="AI525">
        <v>35810602</v>
      </c>
      <c r="AJ525">
        <v>536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>
      <c r="A526">
        <f>ROW(Source!A416)</f>
        <v>416</v>
      </c>
      <c r="B526">
        <v>35810613</v>
      </c>
      <c r="C526">
        <v>35810592</v>
      </c>
      <c r="D526">
        <v>29171808</v>
      </c>
      <c r="E526">
        <v>1</v>
      </c>
      <c r="F526">
        <v>1</v>
      </c>
      <c r="G526">
        <v>1</v>
      </c>
      <c r="H526">
        <v>3</v>
      </c>
      <c r="I526" t="s">
        <v>816</v>
      </c>
      <c r="J526" t="s">
        <v>817</v>
      </c>
      <c r="K526" t="s">
        <v>818</v>
      </c>
      <c r="L526">
        <v>1374</v>
      </c>
      <c r="N526">
        <v>1013</v>
      </c>
      <c r="O526" t="s">
        <v>819</v>
      </c>
      <c r="P526" t="s">
        <v>819</v>
      </c>
      <c r="Q526">
        <v>1</v>
      </c>
      <c r="X526">
        <v>6.05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6.05</v>
      </c>
      <c r="AH526">
        <v>2</v>
      </c>
      <c r="AI526">
        <v>35810603</v>
      </c>
      <c r="AJ526">
        <v>537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>
      <c r="A527">
        <f>ROW(Source!A419)</f>
        <v>419</v>
      </c>
      <c r="B527">
        <v>35810627</v>
      </c>
      <c r="C527">
        <v>35810617</v>
      </c>
      <c r="D527">
        <v>29364679</v>
      </c>
      <c r="E527">
        <v>1</v>
      </c>
      <c r="F527">
        <v>1</v>
      </c>
      <c r="G527">
        <v>1</v>
      </c>
      <c r="H527">
        <v>1</v>
      </c>
      <c r="I527" t="s">
        <v>799</v>
      </c>
      <c r="J527" t="s">
        <v>3</v>
      </c>
      <c r="K527" t="s">
        <v>800</v>
      </c>
      <c r="L527">
        <v>1369</v>
      </c>
      <c r="N527">
        <v>1013</v>
      </c>
      <c r="O527" t="s">
        <v>583</v>
      </c>
      <c r="P527" t="s">
        <v>583</v>
      </c>
      <c r="Q527">
        <v>1</v>
      </c>
      <c r="X527">
        <v>26.24</v>
      </c>
      <c r="Y527">
        <v>0</v>
      </c>
      <c r="Z527">
        <v>0</v>
      </c>
      <c r="AA527">
        <v>0</v>
      </c>
      <c r="AB527">
        <v>9.92</v>
      </c>
      <c r="AC527">
        <v>0</v>
      </c>
      <c r="AD527">
        <v>1</v>
      </c>
      <c r="AE527">
        <v>1</v>
      </c>
      <c r="AF527" t="s">
        <v>3</v>
      </c>
      <c r="AG527">
        <v>26.24</v>
      </c>
      <c r="AH527">
        <v>2</v>
      </c>
      <c r="AI527">
        <v>35810618</v>
      </c>
      <c r="AJ527">
        <v>538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>
      <c r="A528">
        <f>ROW(Source!A419)</f>
        <v>419</v>
      </c>
      <c r="B528">
        <v>35810628</v>
      </c>
      <c r="C528">
        <v>35810617</v>
      </c>
      <c r="D528">
        <v>121548</v>
      </c>
      <c r="E528">
        <v>1</v>
      </c>
      <c r="F528">
        <v>1</v>
      </c>
      <c r="G528">
        <v>1</v>
      </c>
      <c r="H528">
        <v>1</v>
      </c>
      <c r="I528" t="s">
        <v>34</v>
      </c>
      <c r="J528" t="s">
        <v>3</v>
      </c>
      <c r="K528" t="s">
        <v>584</v>
      </c>
      <c r="L528">
        <v>608254</v>
      </c>
      <c r="N528">
        <v>1013</v>
      </c>
      <c r="O528" t="s">
        <v>585</v>
      </c>
      <c r="P528" t="s">
        <v>585</v>
      </c>
      <c r="Q528">
        <v>1</v>
      </c>
      <c r="X528">
        <v>0.03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2</v>
      </c>
      <c r="AF528" t="s">
        <v>3</v>
      </c>
      <c r="AG528">
        <v>0.03</v>
      </c>
      <c r="AH528">
        <v>2</v>
      </c>
      <c r="AI528">
        <v>35810619</v>
      </c>
      <c r="AJ528">
        <v>539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>
        <f>ROW(Source!A419)</f>
        <v>419</v>
      </c>
      <c r="B529">
        <v>35810629</v>
      </c>
      <c r="C529">
        <v>35810617</v>
      </c>
      <c r="D529">
        <v>29172362</v>
      </c>
      <c r="E529">
        <v>1</v>
      </c>
      <c r="F529">
        <v>1</v>
      </c>
      <c r="G529">
        <v>1</v>
      </c>
      <c r="H529">
        <v>2</v>
      </c>
      <c r="I529" t="s">
        <v>801</v>
      </c>
      <c r="J529" t="s">
        <v>802</v>
      </c>
      <c r="K529" t="s">
        <v>803</v>
      </c>
      <c r="L529">
        <v>1368</v>
      </c>
      <c r="N529">
        <v>1011</v>
      </c>
      <c r="O529" t="s">
        <v>589</v>
      </c>
      <c r="P529" t="s">
        <v>589</v>
      </c>
      <c r="Q529">
        <v>1</v>
      </c>
      <c r="X529">
        <v>0.03</v>
      </c>
      <c r="Y529">
        <v>0</v>
      </c>
      <c r="Z529">
        <v>134.65</v>
      </c>
      <c r="AA529">
        <v>13.5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0.03</v>
      </c>
      <c r="AH529">
        <v>2</v>
      </c>
      <c r="AI529">
        <v>35810620</v>
      </c>
      <c r="AJ529">
        <v>540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>
      <c r="A530">
        <f>ROW(Source!A419)</f>
        <v>419</v>
      </c>
      <c r="B530">
        <v>35810630</v>
      </c>
      <c r="C530">
        <v>35810617</v>
      </c>
      <c r="D530">
        <v>29174913</v>
      </c>
      <c r="E530">
        <v>1</v>
      </c>
      <c r="F530">
        <v>1</v>
      </c>
      <c r="G530">
        <v>1</v>
      </c>
      <c r="H530">
        <v>2</v>
      </c>
      <c r="I530" t="s">
        <v>601</v>
      </c>
      <c r="J530" t="s">
        <v>602</v>
      </c>
      <c r="K530" t="s">
        <v>603</v>
      </c>
      <c r="L530">
        <v>1368</v>
      </c>
      <c r="N530">
        <v>1011</v>
      </c>
      <c r="O530" t="s">
        <v>589</v>
      </c>
      <c r="P530" t="s">
        <v>589</v>
      </c>
      <c r="Q530">
        <v>1</v>
      </c>
      <c r="X530">
        <v>0.02</v>
      </c>
      <c r="Y530">
        <v>0</v>
      </c>
      <c r="Z530">
        <v>87.17</v>
      </c>
      <c r="AA530">
        <v>11.6</v>
      </c>
      <c r="AB530">
        <v>0</v>
      </c>
      <c r="AC530">
        <v>0</v>
      </c>
      <c r="AD530">
        <v>1</v>
      </c>
      <c r="AE530">
        <v>0</v>
      </c>
      <c r="AF530" t="s">
        <v>3</v>
      </c>
      <c r="AG530">
        <v>0.02</v>
      </c>
      <c r="AH530">
        <v>2</v>
      </c>
      <c r="AI530">
        <v>35810621</v>
      </c>
      <c r="AJ530">
        <v>541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>
      <c r="A531">
        <f>ROW(Source!A419)</f>
        <v>419</v>
      </c>
      <c r="B531">
        <v>35810631</v>
      </c>
      <c r="C531">
        <v>35810617</v>
      </c>
      <c r="D531">
        <v>29149204</v>
      </c>
      <c r="E531">
        <v>1</v>
      </c>
      <c r="F531">
        <v>1</v>
      </c>
      <c r="G531">
        <v>1</v>
      </c>
      <c r="H531">
        <v>3</v>
      </c>
      <c r="I531" t="s">
        <v>810</v>
      </c>
      <c r="J531" t="s">
        <v>811</v>
      </c>
      <c r="K531" t="s">
        <v>812</v>
      </c>
      <c r="L531">
        <v>1348</v>
      </c>
      <c r="N531">
        <v>1009</v>
      </c>
      <c r="O531" t="s">
        <v>29</v>
      </c>
      <c r="P531" t="s">
        <v>29</v>
      </c>
      <c r="Q531">
        <v>1000</v>
      </c>
      <c r="X531">
        <v>3.15E-3</v>
      </c>
      <c r="Y531">
        <v>729.98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3.15E-3</v>
      </c>
      <c r="AH531">
        <v>2</v>
      </c>
      <c r="AI531">
        <v>35810622</v>
      </c>
      <c r="AJ531">
        <v>542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>
      <c r="A532">
        <f>ROW(Source!A419)</f>
        <v>419</v>
      </c>
      <c r="B532">
        <v>35810632</v>
      </c>
      <c r="C532">
        <v>35810617</v>
      </c>
      <c r="D532">
        <v>29170678</v>
      </c>
      <c r="E532">
        <v>1</v>
      </c>
      <c r="F532">
        <v>1</v>
      </c>
      <c r="G532">
        <v>1</v>
      </c>
      <c r="H532">
        <v>3</v>
      </c>
      <c r="I532" t="s">
        <v>813</v>
      </c>
      <c r="J532" t="s">
        <v>814</v>
      </c>
      <c r="K532" t="s">
        <v>815</v>
      </c>
      <c r="L532">
        <v>1354</v>
      </c>
      <c r="N532">
        <v>1010</v>
      </c>
      <c r="O532" t="s">
        <v>258</v>
      </c>
      <c r="P532" t="s">
        <v>258</v>
      </c>
      <c r="Q532">
        <v>1</v>
      </c>
      <c r="X532">
        <v>102</v>
      </c>
      <c r="Y532">
        <v>0.28000000000000003</v>
      </c>
      <c r="Z532">
        <v>0</v>
      </c>
      <c r="AA532">
        <v>0</v>
      </c>
      <c r="AB532">
        <v>0</v>
      </c>
      <c r="AC532">
        <v>0</v>
      </c>
      <c r="AD532">
        <v>1</v>
      </c>
      <c r="AE532">
        <v>0</v>
      </c>
      <c r="AF532" t="s">
        <v>3</v>
      </c>
      <c r="AG532">
        <v>102</v>
      </c>
      <c r="AH532">
        <v>2</v>
      </c>
      <c r="AI532">
        <v>35810623</v>
      </c>
      <c r="AJ532">
        <v>544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>
        <f>ROW(Source!A419)</f>
        <v>419</v>
      </c>
      <c r="B533">
        <v>35810633</v>
      </c>
      <c r="C533">
        <v>35810617</v>
      </c>
      <c r="D533">
        <v>29171808</v>
      </c>
      <c r="E533">
        <v>1</v>
      </c>
      <c r="F533">
        <v>1</v>
      </c>
      <c r="G533">
        <v>1</v>
      </c>
      <c r="H533">
        <v>3</v>
      </c>
      <c r="I533" t="s">
        <v>816</v>
      </c>
      <c r="J533" t="s">
        <v>817</v>
      </c>
      <c r="K533" t="s">
        <v>818</v>
      </c>
      <c r="L533">
        <v>1374</v>
      </c>
      <c r="N533">
        <v>1013</v>
      </c>
      <c r="O533" t="s">
        <v>819</v>
      </c>
      <c r="P533" t="s">
        <v>819</v>
      </c>
      <c r="Q533">
        <v>1</v>
      </c>
      <c r="X533">
        <v>5.21</v>
      </c>
      <c r="Y533">
        <v>1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0</v>
      </c>
      <c r="AF533" t="s">
        <v>3</v>
      </c>
      <c r="AG533">
        <v>5.21</v>
      </c>
      <c r="AH533">
        <v>2</v>
      </c>
      <c r="AI533">
        <v>35810625</v>
      </c>
      <c r="AJ533">
        <v>546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>
      <c r="A534">
        <f>ROW(Source!A422)</f>
        <v>422</v>
      </c>
      <c r="B534">
        <v>36171768</v>
      </c>
      <c r="C534">
        <v>36171767</v>
      </c>
      <c r="D534">
        <v>18409850</v>
      </c>
      <c r="E534">
        <v>1</v>
      </c>
      <c r="F534">
        <v>1</v>
      </c>
      <c r="G534">
        <v>1</v>
      </c>
      <c r="H534">
        <v>1</v>
      </c>
      <c r="I534" t="s">
        <v>709</v>
      </c>
      <c r="J534" t="s">
        <v>3</v>
      </c>
      <c r="K534" t="s">
        <v>710</v>
      </c>
      <c r="L534">
        <v>1369</v>
      </c>
      <c r="N534">
        <v>1013</v>
      </c>
      <c r="O534" t="s">
        <v>583</v>
      </c>
      <c r="P534" t="s">
        <v>583</v>
      </c>
      <c r="Q534">
        <v>1</v>
      </c>
      <c r="X534">
        <v>92</v>
      </c>
      <c r="Y534">
        <v>0</v>
      </c>
      <c r="Z534">
        <v>0</v>
      </c>
      <c r="AA534">
        <v>0</v>
      </c>
      <c r="AB534">
        <v>289.7</v>
      </c>
      <c r="AC534">
        <v>0</v>
      </c>
      <c r="AD534">
        <v>1</v>
      </c>
      <c r="AE534">
        <v>1</v>
      </c>
      <c r="AF534" t="s">
        <v>144</v>
      </c>
      <c r="AG534">
        <v>105.8</v>
      </c>
      <c r="AH534">
        <v>2</v>
      </c>
      <c r="AI534">
        <v>36171768</v>
      </c>
      <c r="AJ534">
        <v>547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>
      <c r="A535">
        <f>ROW(Source!A422)</f>
        <v>422</v>
      </c>
      <c r="B535">
        <v>36171769</v>
      </c>
      <c r="C535">
        <v>36171767</v>
      </c>
      <c r="D535">
        <v>29173472</v>
      </c>
      <c r="E535">
        <v>1</v>
      </c>
      <c r="F535">
        <v>1</v>
      </c>
      <c r="G535">
        <v>1</v>
      </c>
      <c r="H535">
        <v>2</v>
      </c>
      <c r="I535" t="s">
        <v>660</v>
      </c>
      <c r="J535" t="s">
        <v>661</v>
      </c>
      <c r="K535" t="s">
        <v>662</v>
      </c>
      <c r="L535">
        <v>1368</v>
      </c>
      <c r="N535">
        <v>1011</v>
      </c>
      <c r="O535" t="s">
        <v>589</v>
      </c>
      <c r="P535" t="s">
        <v>589</v>
      </c>
      <c r="Q535">
        <v>1</v>
      </c>
      <c r="X535">
        <v>2</v>
      </c>
      <c r="Y535">
        <v>0</v>
      </c>
      <c r="Z535">
        <v>3</v>
      </c>
      <c r="AA535">
        <v>0</v>
      </c>
      <c r="AB535">
        <v>0</v>
      </c>
      <c r="AC535">
        <v>0</v>
      </c>
      <c r="AD535">
        <v>1</v>
      </c>
      <c r="AE535">
        <v>0</v>
      </c>
      <c r="AF535" t="s">
        <v>143</v>
      </c>
      <c r="AG535">
        <v>2.5</v>
      </c>
      <c r="AH535">
        <v>2</v>
      </c>
      <c r="AI535">
        <v>36171769</v>
      </c>
      <c r="AJ535">
        <v>548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>
      <c r="A536">
        <f>ROW(Source!A422)</f>
        <v>422</v>
      </c>
      <c r="B536">
        <v>36171770</v>
      </c>
      <c r="C536">
        <v>36171767</v>
      </c>
      <c r="D536">
        <v>29174538</v>
      </c>
      <c r="E536">
        <v>1</v>
      </c>
      <c r="F536">
        <v>1</v>
      </c>
      <c r="G536">
        <v>1</v>
      </c>
      <c r="H536">
        <v>2</v>
      </c>
      <c r="I536" t="s">
        <v>712</v>
      </c>
      <c r="J536" t="s">
        <v>820</v>
      </c>
      <c r="K536" t="s">
        <v>714</v>
      </c>
      <c r="L536">
        <v>1368</v>
      </c>
      <c r="N536">
        <v>1011</v>
      </c>
      <c r="O536" t="s">
        <v>589</v>
      </c>
      <c r="P536" t="s">
        <v>589</v>
      </c>
      <c r="Q536">
        <v>1</v>
      </c>
      <c r="X536">
        <v>0.14000000000000001</v>
      </c>
      <c r="Y536">
        <v>0</v>
      </c>
      <c r="Z536">
        <v>33.590000000000003</v>
      </c>
      <c r="AA536">
        <v>0</v>
      </c>
      <c r="AB536">
        <v>0</v>
      </c>
      <c r="AC536">
        <v>0</v>
      </c>
      <c r="AD536">
        <v>1</v>
      </c>
      <c r="AE536">
        <v>0</v>
      </c>
      <c r="AF536" t="s">
        <v>143</v>
      </c>
      <c r="AG536">
        <v>0.17500000000000002</v>
      </c>
      <c r="AH536">
        <v>2</v>
      </c>
      <c r="AI536">
        <v>36171770</v>
      </c>
      <c r="AJ536">
        <v>549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>
      <c r="A537">
        <f>ROW(Source!A422)</f>
        <v>422</v>
      </c>
      <c r="B537">
        <v>36171771</v>
      </c>
      <c r="C537">
        <v>36171767</v>
      </c>
      <c r="D537">
        <v>29174580</v>
      </c>
      <c r="E537">
        <v>1</v>
      </c>
      <c r="F537">
        <v>1</v>
      </c>
      <c r="G537">
        <v>1</v>
      </c>
      <c r="H537">
        <v>2</v>
      </c>
      <c r="I537" t="s">
        <v>715</v>
      </c>
      <c r="J537" t="s">
        <v>821</v>
      </c>
      <c r="K537" t="s">
        <v>717</v>
      </c>
      <c r="L537">
        <v>1368</v>
      </c>
      <c r="N537">
        <v>1011</v>
      </c>
      <c r="O537" t="s">
        <v>589</v>
      </c>
      <c r="P537" t="s">
        <v>589</v>
      </c>
      <c r="Q537">
        <v>1</v>
      </c>
      <c r="X537">
        <v>0.61</v>
      </c>
      <c r="Y537">
        <v>0</v>
      </c>
      <c r="Z537">
        <v>2.08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143</v>
      </c>
      <c r="AG537">
        <v>0.76249999999999996</v>
      </c>
      <c r="AH537">
        <v>2</v>
      </c>
      <c r="AI537">
        <v>36171771</v>
      </c>
      <c r="AJ537">
        <v>550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>
        <f>ROW(Source!A422)</f>
        <v>422</v>
      </c>
      <c r="B538">
        <v>36171772</v>
      </c>
      <c r="C538">
        <v>36171767</v>
      </c>
      <c r="D538">
        <v>29109354</v>
      </c>
      <c r="E538">
        <v>1</v>
      </c>
      <c r="F538">
        <v>1</v>
      </c>
      <c r="G538">
        <v>1</v>
      </c>
      <c r="H538">
        <v>3</v>
      </c>
      <c r="I538" t="s">
        <v>718</v>
      </c>
      <c r="J538" t="s">
        <v>822</v>
      </c>
      <c r="K538" t="s">
        <v>720</v>
      </c>
      <c r="L538">
        <v>1346</v>
      </c>
      <c r="N538">
        <v>1009</v>
      </c>
      <c r="O538" t="s">
        <v>170</v>
      </c>
      <c r="P538" t="s">
        <v>170</v>
      </c>
      <c r="Q538">
        <v>1</v>
      </c>
      <c r="X538">
        <v>10</v>
      </c>
      <c r="Y538">
        <v>46.72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10</v>
      </c>
      <c r="AH538">
        <v>2</v>
      </c>
      <c r="AI538">
        <v>36171772</v>
      </c>
      <c r="AJ538">
        <v>551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>
        <f>ROW(Source!A422)</f>
        <v>422</v>
      </c>
      <c r="B539">
        <v>36171773</v>
      </c>
      <c r="C539">
        <v>36171767</v>
      </c>
      <c r="D539">
        <v>29109781</v>
      </c>
      <c r="E539">
        <v>1</v>
      </c>
      <c r="F539">
        <v>1</v>
      </c>
      <c r="G539">
        <v>1</v>
      </c>
      <c r="H539">
        <v>3</v>
      </c>
      <c r="I539" t="s">
        <v>724</v>
      </c>
      <c r="J539" t="s">
        <v>823</v>
      </c>
      <c r="K539" t="s">
        <v>726</v>
      </c>
      <c r="L539">
        <v>1346</v>
      </c>
      <c r="N539">
        <v>1009</v>
      </c>
      <c r="O539" t="s">
        <v>170</v>
      </c>
      <c r="P539" t="s">
        <v>170</v>
      </c>
      <c r="Q539">
        <v>1</v>
      </c>
      <c r="X539">
        <v>4</v>
      </c>
      <c r="Y539">
        <v>11.12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4</v>
      </c>
      <c r="AH539">
        <v>2</v>
      </c>
      <c r="AI539">
        <v>36171773</v>
      </c>
      <c r="AJ539">
        <v>552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>
      <c r="A540">
        <f>ROW(Source!A422)</f>
        <v>422</v>
      </c>
      <c r="B540">
        <v>36171774</v>
      </c>
      <c r="C540">
        <v>36171767</v>
      </c>
      <c r="D540">
        <v>29109782</v>
      </c>
      <c r="E540">
        <v>1</v>
      </c>
      <c r="F540">
        <v>1</v>
      </c>
      <c r="G540">
        <v>1</v>
      </c>
      <c r="H540">
        <v>3</v>
      </c>
      <c r="I540" t="s">
        <v>727</v>
      </c>
      <c r="J540" t="s">
        <v>824</v>
      </c>
      <c r="K540" t="s">
        <v>729</v>
      </c>
      <c r="L540">
        <v>1346</v>
      </c>
      <c r="N540">
        <v>1009</v>
      </c>
      <c r="O540" t="s">
        <v>170</v>
      </c>
      <c r="P540" t="s">
        <v>170</v>
      </c>
      <c r="Q540">
        <v>1</v>
      </c>
      <c r="X540">
        <v>42</v>
      </c>
      <c r="Y540">
        <v>4.3600000000000003</v>
      </c>
      <c r="Z540">
        <v>0</v>
      </c>
      <c r="AA540">
        <v>0</v>
      </c>
      <c r="AB540">
        <v>0</v>
      </c>
      <c r="AC540">
        <v>0</v>
      </c>
      <c r="AD540">
        <v>1</v>
      </c>
      <c r="AE540">
        <v>0</v>
      </c>
      <c r="AF540" t="s">
        <v>3</v>
      </c>
      <c r="AG540">
        <v>42</v>
      </c>
      <c r="AH540">
        <v>2</v>
      </c>
      <c r="AI540">
        <v>36171774</v>
      </c>
      <c r="AJ540">
        <v>553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>
      <c r="A541">
        <f>ROW(Source!A422)</f>
        <v>422</v>
      </c>
      <c r="B541">
        <v>36171775</v>
      </c>
      <c r="C541">
        <v>36171767</v>
      </c>
      <c r="D541">
        <v>29110699</v>
      </c>
      <c r="E541">
        <v>1</v>
      </c>
      <c r="F541">
        <v>1</v>
      </c>
      <c r="G541">
        <v>1</v>
      </c>
      <c r="H541">
        <v>3</v>
      </c>
      <c r="I541" t="s">
        <v>730</v>
      </c>
      <c r="J541" t="s">
        <v>825</v>
      </c>
      <c r="K541" t="s">
        <v>732</v>
      </c>
      <c r="L541">
        <v>1301</v>
      </c>
      <c r="N541">
        <v>1003</v>
      </c>
      <c r="O541" t="s">
        <v>151</v>
      </c>
      <c r="P541" t="s">
        <v>151</v>
      </c>
      <c r="Q541">
        <v>1</v>
      </c>
      <c r="X541">
        <v>68</v>
      </c>
      <c r="Y541">
        <v>0.17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68</v>
      </c>
      <c r="AH541">
        <v>2</v>
      </c>
      <c r="AI541">
        <v>36171775</v>
      </c>
      <c r="AJ541">
        <v>554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>
        <f>ROW(Source!A422)</f>
        <v>422</v>
      </c>
      <c r="B542">
        <v>36171776</v>
      </c>
      <c r="C542">
        <v>36171767</v>
      </c>
      <c r="D542">
        <v>29110797</v>
      </c>
      <c r="E542">
        <v>1</v>
      </c>
      <c r="F542">
        <v>1</v>
      </c>
      <c r="G542">
        <v>1</v>
      </c>
      <c r="H542">
        <v>3</v>
      </c>
      <c r="I542" t="s">
        <v>733</v>
      </c>
      <c r="J542" t="s">
        <v>826</v>
      </c>
      <c r="K542" t="s">
        <v>735</v>
      </c>
      <c r="L542">
        <v>1301</v>
      </c>
      <c r="N542">
        <v>1003</v>
      </c>
      <c r="O542" t="s">
        <v>151</v>
      </c>
      <c r="P542" t="s">
        <v>151</v>
      </c>
      <c r="Q542">
        <v>1</v>
      </c>
      <c r="X542">
        <v>135</v>
      </c>
      <c r="Y542">
        <v>1.74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 t="s">
        <v>3</v>
      </c>
      <c r="AG542">
        <v>135</v>
      </c>
      <c r="AH542">
        <v>2</v>
      </c>
      <c r="AI542">
        <v>36171776</v>
      </c>
      <c r="AJ542">
        <v>555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>
        <f>ROW(Source!A422)</f>
        <v>422</v>
      </c>
      <c r="B543">
        <v>36171777</v>
      </c>
      <c r="C543">
        <v>36171767</v>
      </c>
      <c r="D543">
        <v>29111455</v>
      </c>
      <c r="E543">
        <v>1</v>
      </c>
      <c r="F543">
        <v>1</v>
      </c>
      <c r="G543">
        <v>1</v>
      </c>
      <c r="H543">
        <v>3</v>
      </c>
      <c r="I543" t="s">
        <v>219</v>
      </c>
      <c r="J543" t="s">
        <v>275</v>
      </c>
      <c r="K543" t="s">
        <v>220</v>
      </c>
      <c r="L543">
        <v>1327</v>
      </c>
      <c r="N543">
        <v>1005</v>
      </c>
      <c r="O543" t="s">
        <v>165</v>
      </c>
      <c r="P543" t="s">
        <v>165</v>
      </c>
      <c r="Q543">
        <v>1</v>
      </c>
      <c r="X543">
        <v>112</v>
      </c>
      <c r="Y543">
        <v>15.06</v>
      </c>
      <c r="Z543">
        <v>0</v>
      </c>
      <c r="AA543">
        <v>0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112</v>
      </c>
      <c r="AH543">
        <v>2</v>
      </c>
      <c r="AI543">
        <v>36171777</v>
      </c>
      <c r="AJ543">
        <v>556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>
      <c r="A544">
        <f>ROW(Source!A422)</f>
        <v>422</v>
      </c>
      <c r="B544">
        <v>36171778</v>
      </c>
      <c r="C544">
        <v>36171767</v>
      </c>
      <c r="D544">
        <v>29114731</v>
      </c>
      <c r="E544">
        <v>1</v>
      </c>
      <c r="F544">
        <v>1</v>
      </c>
      <c r="G544">
        <v>1</v>
      </c>
      <c r="H544">
        <v>3</v>
      </c>
      <c r="I544" t="s">
        <v>827</v>
      </c>
      <c r="J544" t="s">
        <v>828</v>
      </c>
      <c r="K544" t="s">
        <v>829</v>
      </c>
      <c r="L544">
        <v>1354</v>
      </c>
      <c r="N544">
        <v>1010</v>
      </c>
      <c r="O544" t="s">
        <v>258</v>
      </c>
      <c r="P544" t="s">
        <v>258</v>
      </c>
      <c r="Q544">
        <v>1</v>
      </c>
      <c r="X544">
        <v>426</v>
      </c>
      <c r="Y544">
        <v>0.02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426</v>
      </c>
      <c r="AH544">
        <v>2</v>
      </c>
      <c r="AI544">
        <v>36171778</v>
      </c>
      <c r="AJ544">
        <v>557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>
        <f>ROW(Source!A422)</f>
        <v>422</v>
      </c>
      <c r="B545">
        <v>36171779</v>
      </c>
      <c r="C545">
        <v>36171767</v>
      </c>
      <c r="D545">
        <v>29114733</v>
      </c>
      <c r="E545">
        <v>1</v>
      </c>
      <c r="F545">
        <v>1</v>
      </c>
      <c r="G545">
        <v>1</v>
      </c>
      <c r="H545">
        <v>3</v>
      </c>
      <c r="I545" t="s">
        <v>739</v>
      </c>
      <c r="J545" t="s">
        <v>830</v>
      </c>
      <c r="K545" t="s">
        <v>741</v>
      </c>
      <c r="L545">
        <v>1354</v>
      </c>
      <c r="N545">
        <v>1010</v>
      </c>
      <c r="O545" t="s">
        <v>258</v>
      </c>
      <c r="P545" t="s">
        <v>258</v>
      </c>
      <c r="Q545">
        <v>1</v>
      </c>
      <c r="X545">
        <v>2014</v>
      </c>
      <c r="Y545">
        <v>0.02</v>
      </c>
      <c r="Z545">
        <v>0</v>
      </c>
      <c r="AA545">
        <v>0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2014</v>
      </c>
      <c r="AH545">
        <v>2</v>
      </c>
      <c r="AI545">
        <v>36171779</v>
      </c>
      <c r="AJ545">
        <v>558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>
      <c r="A546">
        <f>ROW(Source!A422)</f>
        <v>422</v>
      </c>
      <c r="B546">
        <v>36171780</v>
      </c>
      <c r="C546">
        <v>36171767</v>
      </c>
      <c r="D546">
        <v>29114403</v>
      </c>
      <c r="E546">
        <v>1</v>
      </c>
      <c r="F546">
        <v>1</v>
      </c>
      <c r="G546">
        <v>1</v>
      </c>
      <c r="H546">
        <v>3</v>
      </c>
      <c r="I546" t="s">
        <v>831</v>
      </c>
      <c r="J546" t="s">
        <v>832</v>
      </c>
      <c r="K546" t="s">
        <v>833</v>
      </c>
      <c r="L546">
        <v>1354</v>
      </c>
      <c r="N546">
        <v>1010</v>
      </c>
      <c r="O546" t="s">
        <v>258</v>
      </c>
      <c r="P546" t="s">
        <v>258</v>
      </c>
      <c r="Q546">
        <v>1</v>
      </c>
      <c r="X546">
        <v>183</v>
      </c>
      <c r="Y546">
        <v>0.68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183</v>
      </c>
      <c r="AH546">
        <v>2</v>
      </c>
      <c r="AI546">
        <v>36171780</v>
      </c>
      <c r="AJ546">
        <v>559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>
        <f>ROW(Source!A422)</f>
        <v>422</v>
      </c>
      <c r="B547">
        <v>36171781</v>
      </c>
      <c r="C547">
        <v>36171767</v>
      </c>
      <c r="D547">
        <v>29129600</v>
      </c>
      <c r="E547">
        <v>1</v>
      </c>
      <c r="F547">
        <v>1</v>
      </c>
      <c r="G547">
        <v>1</v>
      </c>
      <c r="H547">
        <v>3</v>
      </c>
      <c r="I547" t="s">
        <v>834</v>
      </c>
      <c r="J547" t="s">
        <v>835</v>
      </c>
      <c r="K547" t="s">
        <v>836</v>
      </c>
      <c r="L547">
        <v>1301</v>
      </c>
      <c r="N547">
        <v>1003</v>
      </c>
      <c r="O547" t="s">
        <v>151</v>
      </c>
      <c r="P547" t="s">
        <v>151</v>
      </c>
      <c r="Q547">
        <v>1</v>
      </c>
      <c r="X547">
        <v>390</v>
      </c>
      <c r="Y547">
        <v>5.74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390</v>
      </c>
      <c r="AH547">
        <v>2</v>
      </c>
      <c r="AI547">
        <v>36171781</v>
      </c>
      <c r="AJ547">
        <v>560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>
        <f>ROW(Source!A422)</f>
        <v>422</v>
      </c>
      <c r="B548">
        <v>36171782</v>
      </c>
      <c r="C548">
        <v>36171767</v>
      </c>
      <c r="D548">
        <v>29129688</v>
      </c>
      <c r="E548">
        <v>1</v>
      </c>
      <c r="F548">
        <v>1</v>
      </c>
      <c r="G548">
        <v>1</v>
      </c>
      <c r="H548">
        <v>3</v>
      </c>
      <c r="I548" t="s">
        <v>837</v>
      </c>
      <c r="J548" t="s">
        <v>838</v>
      </c>
      <c r="K548" t="s">
        <v>839</v>
      </c>
      <c r="L548">
        <v>1354</v>
      </c>
      <c r="N548">
        <v>1010</v>
      </c>
      <c r="O548" t="s">
        <v>258</v>
      </c>
      <c r="P548" t="s">
        <v>258</v>
      </c>
      <c r="Q548">
        <v>1</v>
      </c>
      <c r="X548">
        <v>183</v>
      </c>
      <c r="Y548">
        <v>1.32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3</v>
      </c>
      <c r="AG548">
        <v>183</v>
      </c>
      <c r="AH548">
        <v>2</v>
      </c>
      <c r="AI548">
        <v>36171782</v>
      </c>
      <c r="AJ548">
        <v>561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>
      <c r="A549">
        <f>ROW(Source!A422)</f>
        <v>422</v>
      </c>
      <c r="B549">
        <v>36171783</v>
      </c>
      <c r="C549">
        <v>36171767</v>
      </c>
      <c r="D549">
        <v>29129706</v>
      </c>
      <c r="E549">
        <v>1</v>
      </c>
      <c r="F549">
        <v>1</v>
      </c>
      <c r="G549">
        <v>1</v>
      </c>
      <c r="H549">
        <v>3</v>
      </c>
      <c r="I549" t="s">
        <v>840</v>
      </c>
      <c r="J549" t="s">
        <v>841</v>
      </c>
      <c r="K549" t="s">
        <v>842</v>
      </c>
      <c r="L549">
        <v>1354</v>
      </c>
      <c r="N549">
        <v>1010</v>
      </c>
      <c r="O549" t="s">
        <v>258</v>
      </c>
      <c r="P549" t="s">
        <v>258</v>
      </c>
      <c r="Q549">
        <v>1</v>
      </c>
      <c r="X549">
        <v>368</v>
      </c>
      <c r="Y549">
        <v>0.69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 t="s">
        <v>3</v>
      </c>
      <c r="AG549">
        <v>368</v>
      </c>
      <c r="AH549">
        <v>2</v>
      </c>
      <c r="AI549">
        <v>36171783</v>
      </c>
      <c r="AJ549">
        <v>562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>
        <f>ROW(Source!A422)</f>
        <v>422</v>
      </c>
      <c r="B550">
        <v>36171784</v>
      </c>
      <c r="C550">
        <v>36171767</v>
      </c>
      <c r="D550">
        <v>29129711</v>
      </c>
      <c r="E550">
        <v>1</v>
      </c>
      <c r="F550">
        <v>1</v>
      </c>
      <c r="G550">
        <v>1</v>
      </c>
      <c r="H550">
        <v>3</v>
      </c>
      <c r="I550" t="s">
        <v>843</v>
      </c>
      <c r="J550" t="s">
        <v>844</v>
      </c>
      <c r="K550" t="s">
        <v>845</v>
      </c>
      <c r="L550">
        <v>1354</v>
      </c>
      <c r="N550">
        <v>1010</v>
      </c>
      <c r="O550" t="s">
        <v>258</v>
      </c>
      <c r="P550" t="s">
        <v>258</v>
      </c>
      <c r="Q550">
        <v>1</v>
      </c>
      <c r="X550">
        <v>69</v>
      </c>
      <c r="Y550">
        <v>0.62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69</v>
      </c>
      <c r="AH550">
        <v>2</v>
      </c>
      <c r="AI550">
        <v>36171784</v>
      </c>
      <c r="AJ550">
        <v>563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>
      <c r="A551">
        <f>ROW(Source!A422)</f>
        <v>422</v>
      </c>
      <c r="B551">
        <v>36171785</v>
      </c>
      <c r="C551">
        <v>36171767</v>
      </c>
      <c r="D551">
        <v>29129694</v>
      </c>
      <c r="E551">
        <v>1</v>
      </c>
      <c r="F551">
        <v>1</v>
      </c>
      <c r="G551">
        <v>1</v>
      </c>
      <c r="H551">
        <v>3</v>
      </c>
      <c r="I551" t="s">
        <v>1094</v>
      </c>
      <c r="J551" t="s">
        <v>1095</v>
      </c>
      <c r="K551" t="s">
        <v>1096</v>
      </c>
      <c r="L551">
        <v>1354</v>
      </c>
      <c r="N551">
        <v>1010</v>
      </c>
      <c r="O551" t="s">
        <v>258</v>
      </c>
      <c r="P551" t="s">
        <v>258</v>
      </c>
      <c r="Q551">
        <v>1</v>
      </c>
      <c r="X551">
        <v>183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 t="s">
        <v>3</v>
      </c>
      <c r="AG551">
        <v>183</v>
      </c>
      <c r="AH551">
        <v>3</v>
      </c>
      <c r="AI551">
        <v>-1</v>
      </c>
      <c r="AJ551" t="s">
        <v>3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>
      <c r="A552">
        <f>ROW(Source!A424)</f>
        <v>424</v>
      </c>
      <c r="B552">
        <v>36317001</v>
      </c>
      <c r="C552">
        <v>36127032</v>
      </c>
      <c r="D552">
        <v>29364679</v>
      </c>
      <c r="E552">
        <v>1</v>
      </c>
      <c r="F552">
        <v>1</v>
      </c>
      <c r="G552">
        <v>1</v>
      </c>
      <c r="H552">
        <v>1</v>
      </c>
      <c r="I552" t="s">
        <v>799</v>
      </c>
      <c r="J552" t="s">
        <v>3</v>
      </c>
      <c r="K552" t="s">
        <v>800</v>
      </c>
      <c r="L552">
        <v>1369</v>
      </c>
      <c r="N552">
        <v>1013</v>
      </c>
      <c r="O552" t="s">
        <v>583</v>
      </c>
      <c r="P552" t="s">
        <v>583</v>
      </c>
      <c r="Q552">
        <v>1</v>
      </c>
      <c r="X552">
        <v>94.4</v>
      </c>
      <c r="Y552">
        <v>0</v>
      </c>
      <c r="Z552">
        <v>0</v>
      </c>
      <c r="AA552">
        <v>0</v>
      </c>
      <c r="AB552">
        <v>323.88</v>
      </c>
      <c r="AC552">
        <v>0</v>
      </c>
      <c r="AD552">
        <v>1</v>
      </c>
      <c r="AE552">
        <v>1</v>
      </c>
      <c r="AF552" t="s">
        <v>3</v>
      </c>
      <c r="AG552">
        <v>94.4</v>
      </c>
      <c r="AH552">
        <v>2</v>
      </c>
      <c r="AI552">
        <v>36317001</v>
      </c>
      <c r="AJ552">
        <v>564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>
      <c r="A553">
        <f>ROW(Source!A424)</f>
        <v>424</v>
      </c>
      <c r="B553">
        <v>36317002</v>
      </c>
      <c r="C553">
        <v>36127032</v>
      </c>
      <c r="D553">
        <v>121548</v>
      </c>
      <c r="E553">
        <v>1</v>
      </c>
      <c r="F553">
        <v>1</v>
      </c>
      <c r="G553">
        <v>1</v>
      </c>
      <c r="H553">
        <v>1</v>
      </c>
      <c r="I553" t="s">
        <v>34</v>
      </c>
      <c r="J553" t="s">
        <v>3</v>
      </c>
      <c r="K553" t="s">
        <v>584</v>
      </c>
      <c r="L553">
        <v>608254</v>
      </c>
      <c r="N553">
        <v>1013</v>
      </c>
      <c r="O553" t="s">
        <v>585</v>
      </c>
      <c r="P553" t="s">
        <v>585</v>
      </c>
      <c r="Q553">
        <v>1</v>
      </c>
      <c r="X553">
        <v>0.2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2</v>
      </c>
      <c r="AF553" t="s">
        <v>3</v>
      </c>
      <c r="AG553">
        <v>0.2</v>
      </c>
      <c r="AH553">
        <v>2</v>
      </c>
      <c r="AI553">
        <v>36317002</v>
      </c>
      <c r="AJ553">
        <v>565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>
        <f>ROW(Source!A424)</f>
        <v>424</v>
      </c>
      <c r="B554">
        <v>36317003</v>
      </c>
      <c r="C554">
        <v>36127032</v>
      </c>
      <c r="D554">
        <v>29172362</v>
      </c>
      <c r="E554">
        <v>1</v>
      </c>
      <c r="F554">
        <v>1</v>
      </c>
      <c r="G554">
        <v>1</v>
      </c>
      <c r="H554">
        <v>2</v>
      </c>
      <c r="I554" t="s">
        <v>801</v>
      </c>
      <c r="J554" t="s">
        <v>846</v>
      </c>
      <c r="K554" t="s">
        <v>803</v>
      </c>
      <c r="L554">
        <v>1368</v>
      </c>
      <c r="N554">
        <v>1011</v>
      </c>
      <c r="O554" t="s">
        <v>589</v>
      </c>
      <c r="P554" t="s">
        <v>589</v>
      </c>
      <c r="Q554">
        <v>1</v>
      </c>
      <c r="X554">
        <v>0.2</v>
      </c>
      <c r="Y554">
        <v>0</v>
      </c>
      <c r="Z554">
        <v>134.65</v>
      </c>
      <c r="AA554">
        <v>13.5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0.2</v>
      </c>
      <c r="AH554">
        <v>2</v>
      </c>
      <c r="AI554">
        <v>36317003</v>
      </c>
      <c r="AJ554">
        <v>566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>
        <f>ROW(Source!A424)</f>
        <v>424</v>
      </c>
      <c r="B555">
        <v>36317004</v>
      </c>
      <c r="C555">
        <v>36127032</v>
      </c>
      <c r="D555">
        <v>29174913</v>
      </c>
      <c r="E555">
        <v>1</v>
      </c>
      <c r="F555">
        <v>1</v>
      </c>
      <c r="G555">
        <v>1</v>
      </c>
      <c r="H555">
        <v>2</v>
      </c>
      <c r="I555" t="s">
        <v>601</v>
      </c>
      <c r="J555" t="s">
        <v>615</v>
      </c>
      <c r="K555" t="s">
        <v>603</v>
      </c>
      <c r="L555">
        <v>1368</v>
      </c>
      <c r="N555">
        <v>1011</v>
      </c>
      <c r="O555" t="s">
        <v>589</v>
      </c>
      <c r="P555" t="s">
        <v>589</v>
      </c>
      <c r="Q555">
        <v>1</v>
      </c>
      <c r="X555">
        <v>0.2</v>
      </c>
      <c r="Y555">
        <v>0</v>
      </c>
      <c r="Z555">
        <v>87.17</v>
      </c>
      <c r="AA555">
        <v>11.6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0.2</v>
      </c>
      <c r="AH555">
        <v>2</v>
      </c>
      <c r="AI555">
        <v>36317004</v>
      </c>
      <c r="AJ555">
        <v>567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>
      <c r="A556">
        <f>ROW(Source!A424)</f>
        <v>424</v>
      </c>
      <c r="B556">
        <v>36317005</v>
      </c>
      <c r="C556">
        <v>36127032</v>
      </c>
      <c r="D556">
        <v>29164111</v>
      </c>
      <c r="E556">
        <v>1</v>
      </c>
      <c r="F556">
        <v>1</v>
      </c>
      <c r="G556">
        <v>1</v>
      </c>
      <c r="H556">
        <v>3</v>
      </c>
      <c r="I556" t="s">
        <v>847</v>
      </c>
      <c r="J556" t="s">
        <v>848</v>
      </c>
      <c r="K556" t="s">
        <v>849</v>
      </c>
      <c r="L556">
        <v>1355</v>
      </c>
      <c r="N556">
        <v>1010</v>
      </c>
      <c r="O556" t="s">
        <v>61</v>
      </c>
      <c r="P556" t="s">
        <v>61</v>
      </c>
      <c r="Q556">
        <v>100</v>
      </c>
      <c r="X556">
        <v>1.02</v>
      </c>
      <c r="Y556">
        <v>100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1.02</v>
      </c>
      <c r="AH556">
        <v>2</v>
      </c>
      <c r="AI556">
        <v>36317005</v>
      </c>
      <c r="AJ556">
        <v>568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>
        <f>ROW(Source!A424)</f>
        <v>424</v>
      </c>
      <c r="B557">
        <v>36317006</v>
      </c>
      <c r="C557">
        <v>36127032</v>
      </c>
      <c r="D557">
        <v>29171808</v>
      </c>
      <c r="E557">
        <v>1</v>
      </c>
      <c r="F557">
        <v>1</v>
      </c>
      <c r="G557">
        <v>1</v>
      </c>
      <c r="H557">
        <v>3</v>
      </c>
      <c r="I557" t="s">
        <v>816</v>
      </c>
      <c r="J557" t="s">
        <v>817</v>
      </c>
      <c r="K557" t="s">
        <v>818</v>
      </c>
      <c r="L557">
        <v>1374</v>
      </c>
      <c r="N557">
        <v>1013</v>
      </c>
      <c r="O557" t="s">
        <v>819</v>
      </c>
      <c r="P557" t="s">
        <v>819</v>
      </c>
      <c r="Q557">
        <v>1</v>
      </c>
      <c r="X557">
        <v>18.73</v>
      </c>
      <c r="Y557">
        <v>1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18.73</v>
      </c>
      <c r="AH557">
        <v>2</v>
      </c>
      <c r="AI557">
        <v>36317006</v>
      </c>
      <c r="AJ557">
        <v>570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>
        <f>ROW(Source!A499)</f>
        <v>499</v>
      </c>
      <c r="B558">
        <v>35810677</v>
      </c>
      <c r="C558">
        <v>35810674</v>
      </c>
      <c r="D558">
        <v>18406804</v>
      </c>
      <c r="E558">
        <v>1</v>
      </c>
      <c r="F558">
        <v>1</v>
      </c>
      <c r="G558">
        <v>1</v>
      </c>
      <c r="H558">
        <v>1</v>
      </c>
      <c r="I558" t="s">
        <v>581</v>
      </c>
      <c r="J558" t="s">
        <v>3</v>
      </c>
      <c r="K558" t="s">
        <v>582</v>
      </c>
      <c r="L558">
        <v>1369</v>
      </c>
      <c r="N558">
        <v>1013</v>
      </c>
      <c r="O558" t="s">
        <v>583</v>
      </c>
      <c r="P558" t="s">
        <v>583</v>
      </c>
      <c r="Q558">
        <v>1</v>
      </c>
      <c r="X558">
        <v>7.67</v>
      </c>
      <c r="Y558">
        <v>0</v>
      </c>
      <c r="Z558">
        <v>0</v>
      </c>
      <c r="AA558">
        <v>0</v>
      </c>
      <c r="AB558">
        <v>249.14</v>
      </c>
      <c r="AC558">
        <v>0</v>
      </c>
      <c r="AD558">
        <v>1</v>
      </c>
      <c r="AE558">
        <v>1</v>
      </c>
      <c r="AF558" t="s">
        <v>3</v>
      </c>
      <c r="AG558">
        <v>7.67</v>
      </c>
      <c r="AH558">
        <v>2</v>
      </c>
      <c r="AI558">
        <v>35810675</v>
      </c>
      <c r="AJ558">
        <v>571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>
      <c r="A559">
        <f>ROW(Source!A499)</f>
        <v>499</v>
      </c>
      <c r="B559">
        <v>35810678</v>
      </c>
      <c r="C559">
        <v>35810674</v>
      </c>
      <c r="D559">
        <v>29164349</v>
      </c>
      <c r="E559">
        <v>1</v>
      </c>
      <c r="F559">
        <v>1</v>
      </c>
      <c r="G559">
        <v>1</v>
      </c>
      <c r="H559">
        <v>3</v>
      </c>
      <c r="I559" t="s">
        <v>27</v>
      </c>
      <c r="J559" t="s">
        <v>30</v>
      </c>
      <c r="K559" t="s">
        <v>28</v>
      </c>
      <c r="L559">
        <v>1348</v>
      </c>
      <c r="N559">
        <v>1009</v>
      </c>
      <c r="O559" t="s">
        <v>29</v>
      </c>
      <c r="P559" t="s">
        <v>29</v>
      </c>
      <c r="Q559">
        <v>1000</v>
      </c>
      <c r="X559">
        <v>0.7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 t="s">
        <v>3</v>
      </c>
      <c r="AG559">
        <v>0.7</v>
      </c>
      <c r="AH559">
        <v>2</v>
      </c>
      <c r="AI559">
        <v>35810676</v>
      </c>
      <c r="AJ559">
        <v>572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>
        <f>ROW(Source!A501)</f>
        <v>501</v>
      </c>
      <c r="B560">
        <v>36317010</v>
      </c>
      <c r="C560">
        <v>36317009</v>
      </c>
      <c r="D560">
        <v>18406804</v>
      </c>
      <c r="E560">
        <v>1</v>
      </c>
      <c r="F560">
        <v>1</v>
      </c>
      <c r="G560">
        <v>1</v>
      </c>
      <c r="H560">
        <v>1</v>
      </c>
      <c r="I560" t="s">
        <v>581</v>
      </c>
      <c r="J560" t="s">
        <v>3</v>
      </c>
      <c r="K560" t="s">
        <v>582</v>
      </c>
      <c r="L560">
        <v>1369</v>
      </c>
      <c r="N560">
        <v>1013</v>
      </c>
      <c r="O560" t="s">
        <v>583</v>
      </c>
      <c r="P560" t="s">
        <v>583</v>
      </c>
      <c r="Q560">
        <v>1</v>
      </c>
      <c r="X560">
        <v>30.53</v>
      </c>
      <c r="Y560">
        <v>0</v>
      </c>
      <c r="Z560">
        <v>0</v>
      </c>
      <c r="AA560">
        <v>0</v>
      </c>
      <c r="AB560">
        <v>254.67</v>
      </c>
      <c r="AC560">
        <v>0</v>
      </c>
      <c r="AD560">
        <v>1</v>
      </c>
      <c r="AE560">
        <v>1</v>
      </c>
      <c r="AF560" t="s">
        <v>3</v>
      </c>
      <c r="AG560">
        <v>30.53</v>
      </c>
      <c r="AH560">
        <v>2</v>
      </c>
      <c r="AI560">
        <v>36317010</v>
      </c>
      <c r="AJ560">
        <v>573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>
        <f>ROW(Source!A501)</f>
        <v>501</v>
      </c>
      <c r="B561">
        <v>36317011</v>
      </c>
      <c r="C561">
        <v>36317009</v>
      </c>
      <c r="D561">
        <v>121548</v>
      </c>
      <c r="E561">
        <v>1</v>
      </c>
      <c r="F561">
        <v>1</v>
      </c>
      <c r="G561">
        <v>1</v>
      </c>
      <c r="H561">
        <v>1</v>
      </c>
      <c r="I561" t="s">
        <v>34</v>
      </c>
      <c r="J561" t="s">
        <v>3</v>
      </c>
      <c r="K561" t="s">
        <v>584</v>
      </c>
      <c r="L561">
        <v>608254</v>
      </c>
      <c r="N561">
        <v>1013</v>
      </c>
      <c r="O561" t="s">
        <v>585</v>
      </c>
      <c r="P561" t="s">
        <v>585</v>
      </c>
      <c r="Q561">
        <v>1</v>
      </c>
      <c r="X561">
        <v>3.65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2</v>
      </c>
      <c r="AF561" t="s">
        <v>3</v>
      </c>
      <c r="AG561">
        <v>3.65</v>
      </c>
      <c r="AH561">
        <v>2</v>
      </c>
      <c r="AI561">
        <v>36317011</v>
      </c>
      <c r="AJ561">
        <v>574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>
      <c r="A562">
        <f>ROW(Source!A501)</f>
        <v>501</v>
      </c>
      <c r="B562">
        <v>36317012</v>
      </c>
      <c r="C562">
        <v>36317009</v>
      </c>
      <c r="D562">
        <v>29172556</v>
      </c>
      <c r="E562">
        <v>1</v>
      </c>
      <c r="F562">
        <v>1</v>
      </c>
      <c r="G562">
        <v>1</v>
      </c>
      <c r="H562">
        <v>2</v>
      </c>
      <c r="I562" t="s">
        <v>586</v>
      </c>
      <c r="J562" t="s">
        <v>587</v>
      </c>
      <c r="K562" t="s">
        <v>588</v>
      </c>
      <c r="L562">
        <v>1368</v>
      </c>
      <c r="N562">
        <v>1011</v>
      </c>
      <c r="O562" t="s">
        <v>589</v>
      </c>
      <c r="P562" t="s">
        <v>589</v>
      </c>
      <c r="Q562">
        <v>1</v>
      </c>
      <c r="X562">
        <v>3.65</v>
      </c>
      <c r="Y562">
        <v>0</v>
      </c>
      <c r="Z562">
        <v>31.26</v>
      </c>
      <c r="AA562">
        <v>13.5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3.65</v>
      </c>
      <c r="AH562">
        <v>2</v>
      </c>
      <c r="AI562">
        <v>36317012</v>
      </c>
      <c r="AJ562">
        <v>575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>
      <c r="A563">
        <f>ROW(Source!A502)</f>
        <v>502</v>
      </c>
      <c r="B563">
        <v>35810685</v>
      </c>
      <c r="C563">
        <v>35810680</v>
      </c>
      <c r="D563">
        <v>18406804</v>
      </c>
      <c r="E563">
        <v>1</v>
      </c>
      <c r="F563">
        <v>1</v>
      </c>
      <c r="G563">
        <v>1</v>
      </c>
      <c r="H563">
        <v>1</v>
      </c>
      <c r="I563" t="s">
        <v>581</v>
      </c>
      <c r="J563" t="s">
        <v>3</v>
      </c>
      <c r="K563" t="s">
        <v>582</v>
      </c>
      <c r="L563">
        <v>1369</v>
      </c>
      <c r="N563">
        <v>1013</v>
      </c>
      <c r="O563" t="s">
        <v>583</v>
      </c>
      <c r="P563" t="s">
        <v>583</v>
      </c>
      <c r="Q563">
        <v>1</v>
      </c>
      <c r="X563">
        <v>11.39</v>
      </c>
      <c r="Y563">
        <v>0</v>
      </c>
      <c r="Z563">
        <v>0</v>
      </c>
      <c r="AA563">
        <v>0</v>
      </c>
      <c r="AB563">
        <v>7.8</v>
      </c>
      <c r="AC563">
        <v>0</v>
      </c>
      <c r="AD563">
        <v>1</v>
      </c>
      <c r="AE563">
        <v>1</v>
      </c>
      <c r="AF563" t="s">
        <v>3</v>
      </c>
      <c r="AG563">
        <v>11.39</v>
      </c>
      <c r="AH563">
        <v>2</v>
      </c>
      <c r="AI563">
        <v>35810681</v>
      </c>
      <c r="AJ563">
        <v>576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>
        <f>ROW(Source!A502)</f>
        <v>502</v>
      </c>
      <c r="B564">
        <v>35810686</v>
      </c>
      <c r="C564">
        <v>35810680</v>
      </c>
      <c r="D564">
        <v>121548</v>
      </c>
      <c r="E564">
        <v>1</v>
      </c>
      <c r="F564">
        <v>1</v>
      </c>
      <c r="G564">
        <v>1</v>
      </c>
      <c r="H564">
        <v>1</v>
      </c>
      <c r="I564" t="s">
        <v>34</v>
      </c>
      <c r="J564" t="s">
        <v>3</v>
      </c>
      <c r="K564" t="s">
        <v>584</v>
      </c>
      <c r="L564">
        <v>608254</v>
      </c>
      <c r="N564">
        <v>1013</v>
      </c>
      <c r="O564" t="s">
        <v>585</v>
      </c>
      <c r="P564" t="s">
        <v>585</v>
      </c>
      <c r="Q564">
        <v>1</v>
      </c>
      <c r="X564">
        <v>0.13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2</v>
      </c>
      <c r="AF564" t="s">
        <v>3</v>
      </c>
      <c r="AG564">
        <v>0.13</v>
      </c>
      <c r="AH564">
        <v>2</v>
      </c>
      <c r="AI564">
        <v>35810682</v>
      </c>
      <c r="AJ564">
        <v>577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>
      <c r="A565">
        <f>ROW(Source!A502)</f>
        <v>502</v>
      </c>
      <c r="B565">
        <v>35810687</v>
      </c>
      <c r="C565">
        <v>35810680</v>
      </c>
      <c r="D565">
        <v>29172556</v>
      </c>
      <c r="E565">
        <v>1</v>
      </c>
      <c r="F565">
        <v>1</v>
      </c>
      <c r="G565">
        <v>1</v>
      </c>
      <c r="H565">
        <v>2</v>
      </c>
      <c r="I565" t="s">
        <v>586</v>
      </c>
      <c r="J565" t="s">
        <v>590</v>
      </c>
      <c r="K565" t="s">
        <v>588</v>
      </c>
      <c r="L565">
        <v>1368</v>
      </c>
      <c r="N565">
        <v>1011</v>
      </c>
      <c r="O565" t="s">
        <v>589</v>
      </c>
      <c r="P565" t="s">
        <v>589</v>
      </c>
      <c r="Q565">
        <v>1</v>
      </c>
      <c r="X565">
        <v>0.13</v>
      </c>
      <c r="Y565">
        <v>0</v>
      </c>
      <c r="Z565">
        <v>31.26</v>
      </c>
      <c r="AA565">
        <v>13.5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0.13</v>
      </c>
      <c r="AH565">
        <v>2</v>
      </c>
      <c r="AI565">
        <v>35810683</v>
      </c>
      <c r="AJ565">
        <v>578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>
      <c r="A566">
        <f>ROW(Source!A502)</f>
        <v>502</v>
      </c>
      <c r="B566">
        <v>35810688</v>
      </c>
      <c r="C566">
        <v>35810680</v>
      </c>
      <c r="D566">
        <v>29164349</v>
      </c>
      <c r="E566">
        <v>1</v>
      </c>
      <c r="F566">
        <v>1</v>
      </c>
      <c r="G566">
        <v>1</v>
      </c>
      <c r="H566">
        <v>3</v>
      </c>
      <c r="I566" t="s">
        <v>27</v>
      </c>
      <c r="J566" t="s">
        <v>30</v>
      </c>
      <c r="K566" t="s">
        <v>28</v>
      </c>
      <c r="L566">
        <v>1348</v>
      </c>
      <c r="N566">
        <v>1009</v>
      </c>
      <c r="O566" t="s">
        <v>29</v>
      </c>
      <c r="P566" t="s">
        <v>29</v>
      </c>
      <c r="Q566">
        <v>1000</v>
      </c>
      <c r="X566">
        <v>0.47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 t="s">
        <v>3</v>
      </c>
      <c r="AG566">
        <v>0.47</v>
      </c>
      <c r="AH566">
        <v>2</v>
      </c>
      <c r="AI566">
        <v>35810684</v>
      </c>
      <c r="AJ566">
        <v>579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>
        <f>ROW(Source!A504)</f>
        <v>504</v>
      </c>
      <c r="B567">
        <v>35810693</v>
      </c>
      <c r="C567">
        <v>35810690</v>
      </c>
      <c r="D567">
        <v>18406804</v>
      </c>
      <c r="E567">
        <v>1</v>
      </c>
      <c r="F567">
        <v>1</v>
      </c>
      <c r="G567">
        <v>1</v>
      </c>
      <c r="H567">
        <v>1</v>
      </c>
      <c r="I567" t="s">
        <v>581</v>
      </c>
      <c r="J567" t="s">
        <v>3</v>
      </c>
      <c r="K567" t="s">
        <v>582</v>
      </c>
      <c r="L567">
        <v>1369</v>
      </c>
      <c r="N567">
        <v>1013</v>
      </c>
      <c r="O567" t="s">
        <v>583</v>
      </c>
      <c r="P567" t="s">
        <v>583</v>
      </c>
      <c r="Q567">
        <v>1</v>
      </c>
      <c r="X567">
        <v>3.77</v>
      </c>
      <c r="Y567">
        <v>0</v>
      </c>
      <c r="Z567">
        <v>0</v>
      </c>
      <c r="AA567">
        <v>0</v>
      </c>
      <c r="AB567">
        <v>7.8</v>
      </c>
      <c r="AC567">
        <v>0</v>
      </c>
      <c r="AD567">
        <v>1</v>
      </c>
      <c r="AE567">
        <v>1</v>
      </c>
      <c r="AF567" t="s">
        <v>3</v>
      </c>
      <c r="AG567">
        <v>3.77</v>
      </c>
      <c r="AH567">
        <v>2</v>
      </c>
      <c r="AI567">
        <v>35810691</v>
      </c>
      <c r="AJ567">
        <v>580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>
        <f>ROW(Source!A504)</f>
        <v>504</v>
      </c>
      <c r="B568">
        <v>35810694</v>
      </c>
      <c r="C568">
        <v>35810690</v>
      </c>
      <c r="D568">
        <v>29164349</v>
      </c>
      <c r="E568">
        <v>1</v>
      </c>
      <c r="F568">
        <v>1</v>
      </c>
      <c r="G568">
        <v>1</v>
      </c>
      <c r="H568">
        <v>3</v>
      </c>
      <c r="I568" t="s">
        <v>27</v>
      </c>
      <c r="J568" t="s">
        <v>30</v>
      </c>
      <c r="K568" t="s">
        <v>28</v>
      </c>
      <c r="L568">
        <v>1348</v>
      </c>
      <c r="N568">
        <v>1009</v>
      </c>
      <c r="O568" t="s">
        <v>29</v>
      </c>
      <c r="P568" t="s">
        <v>29</v>
      </c>
      <c r="Q568">
        <v>1000</v>
      </c>
      <c r="X568">
        <v>0.11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s">
        <v>3</v>
      </c>
      <c r="AG568">
        <v>0.11</v>
      </c>
      <c r="AH568">
        <v>2</v>
      </c>
      <c r="AI568">
        <v>35810692</v>
      </c>
      <c r="AJ568">
        <v>581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>
      <c r="A569">
        <f>ROW(Source!A506)</f>
        <v>506</v>
      </c>
      <c r="B569">
        <v>35810698</v>
      </c>
      <c r="C569">
        <v>35810696</v>
      </c>
      <c r="D569">
        <v>18406804</v>
      </c>
      <c r="E569">
        <v>1</v>
      </c>
      <c r="F569">
        <v>1</v>
      </c>
      <c r="G569">
        <v>1</v>
      </c>
      <c r="H569">
        <v>1</v>
      </c>
      <c r="I569" t="s">
        <v>581</v>
      </c>
      <c r="J569" t="s">
        <v>3</v>
      </c>
      <c r="K569" t="s">
        <v>582</v>
      </c>
      <c r="L569">
        <v>1369</v>
      </c>
      <c r="N569">
        <v>1013</v>
      </c>
      <c r="O569" t="s">
        <v>583</v>
      </c>
      <c r="P569" t="s">
        <v>583</v>
      </c>
      <c r="Q569">
        <v>1</v>
      </c>
      <c r="X569">
        <v>5.84</v>
      </c>
      <c r="Y569">
        <v>0</v>
      </c>
      <c r="Z569">
        <v>0</v>
      </c>
      <c r="AA569">
        <v>0</v>
      </c>
      <c r="AB569">
        <v>7.8</v>
      </c>
      <c r="AC569">
        <v>0</v>
      </c>
      <c r="AD569">
        <v>1</v>
      </c>
      <c r="AE569">
        <v>1</v>
      </c>
      <c r="AF569" t="s">
        <v>3</v>
      </c>
      <c r="AG569">
        <v>5.84</v>
      </c>
      <c r="AH569">
        <v>2</v>
      </c>
      <c r="AI569">
        <v>35810697</v>
      </c>
      <c r="AJ569">
        <v>582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>
      <c r="A570">
        <f>ROW(Source!A507)</f>
        <v>507</v>
      </c>
      <c r="B570">
        <v>35810703</v>
      </c>
      <c r="C570">
        <v>35810699</v>
      </c>
      <c r="D570">
        <v>18406804</v>
      </c>
      <c r="E570">
        <v>1</v>
      </c>
      <c r="F570">
        <v>1</v>
      </c>
      <c r="G570">
        <v>1</v>
      </c>
      <c r="H570">
        <v>1</v>
      </c>
      <c r="I570" t="s">
        <v>581</v>
      </c>
      <c r="J570" t="s">
        <v>3</v>
      </c>
      <c r="K570" t="s">
        <v>582</v>
      </c>
      <c r="L570">
        <v>1369</v>
      </c>
      <c r="N570">
        <v>1013</v>
      </c>
      <c r="O570" t="s">
        <v>583</v>
      </c>
      <c r="P570" t="s">
        <v>583</v>
      </c>
      <c r="Q570">
        <v>1</v>
      </c>
      <c r="X570">
        <v>9.64</v>
      </c>
      <c r="Y570">
        <v>0</v>
      </c>
      <c r="Z570">
        <v>0</v>
      </c>
      <c r="AA570">
        <v>0</v>
      </c>
      <c r="AB570">
        <v>249.14</v>
      </c>
      <c r="AC570">
        <v>0</v>
      </c>
      <c r="AD570">
        <v>1</v>
      </c>
      <c r="AE570">
        <v>1</v>
      </c>
      <c r="AF570" t="s">
        <v>3</v>
      </c>
      <c r="AG570">
        <v>9.64</v>
      </c>
      <c r="AH570">
        <v>2</v>
      </c>
      <c r="AI570">
        <v>35810700</v>
      </c>
      <c r="AJ570">
        <v>583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>
      <c r="A571">
        <f>ROW(Source!A507)</f>
        <v>507</v>
      </c>
      <c r="B571">
        <v>35810704</v>
      </c>
      <c r="C571">
        <v>35810699</v>
      </c>
      <c r="D571">
        <v>121548</v>
      </c>
      <c r="E571">
        <v>1</v>
      </c>
      <c r="F571">
        <v>1</v>
      </c>
      <c r="G571">
        <v>1</v>
      </c>
      <c r="H571">
        <v>1</v>
      </c>
      <c r="I571" t="s">
        <v>34</v>
      </c>
      <c r="J571" t="s">
        <v>3</v>
      </c>
      <c r="K571" t="s">
        <v>584</v>
      </c>
      <c r="L571">
        <v>608254</v>
      </c>
      <c r="N571">
        <v>1013</v>
      </c>
      <c r="O571" t="s">
        <v>585</v>
      </c>
      <c r="P571" t="s">
        <v>585</v>
      </c>
      <c r="Q571">
        <v>1</v>
      </c>
      <c r="X571">
        <v>0.01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2</v>
      </c>
      <c r="AF571" t="s">
        <v>3</v>
      </c>
      <c r="AG571">
        <v>0.01</v>
      </c>
      <c r="AH571">
        <v>2</v>
      </c>
      <c r="AI571">
        <v>35810701</v>
      </c>
      <c r="AJ571">
        <v>584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>
      <c r="A572">
        <f>ROW(Source!A507)</f>
        <v>507</v>
      </c>
      <c r="B572">
        <v>35810705</v>
      </c>
      <c r="C572">
        <v>35810699</v>
      </c>
      <c r="D572">
        <v>29172556</v>
      </c>
      <c r="E572">
        <v>1</v>
      </c>
      <c r="F572">
        <v>1</v>
      </c>
      <c r="G572">
        <v>1</v>
      </c>
      <c r="H572">
        <v>2</v>
      </c>
      <c r="I572" t="s">
        <v>586</v>
      </c>
      <c r="J572" t="s">
        <v>590</v>
      </c>
      <c r="K572" t="s">
        <v>588</v>
      </c>
      <c r="L572">
        <v>1368</v>
      </c>
      <c r="N572">
        <v>1011</v>
      </c>
      <c r="O572" t="s">
        <v>589</v>
      </c>
      <c r="P572" t="s">
        <v>589</v>
      </c>
      <c r="Q572">
        <v>1</v>
      </c>
      <c r="X572">
        <v>0.01</v>
      </c>
      <c r="Y572">
        <v>0</v>
      </c>
      <c r="Z572">
        <v>31.26</v>
      </c>
      <c r="AA572">
        <v>13.5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0.01</v>
      </c>
      <c r="AH572">
        <v>2</v>
      </c>
      <c r="AI572">
        <v>35810702</v>
      </c>
      <c r="AJ572">
        <v>585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>
        <f>ROW(Source!A508)</f>
        <v>508</v>
      </c>
      <c r="B573">
        <v>35810710</v>
      </c>
      <c r="C573">
        <v>35810706</v>
      </c>
      <c r="D573">
        <v>18408066</v>
      </c>
      <c r="E573">
        <v>1</v>
      </c>
      <c r="F573">
        <v>1</v>
      </c>
      <c r="G573">
        <v>1</v>
      </c>
      <c r="H573">
        <v>1</v>
      </c>
      <c r="I573" t="s">
        <v>591</v>
      </c>
      <c r="J573" t="s">
        <v>3</v>
      </c>
      <c r="K573" t="s">
        <v>592</v>
      </c>
      <c r="L573">
        <v>1369</v>
      </c>
      <c r="N573">
        <v>1013</v>
      </c>
      <c r="O573" t="s">
        <v>583</v>
      </c>
      <c r="P573" t="s">
        <v>583</v>
      </c>
      <c r="Q573">
        <v>1</v>
      </c>
      <c r="X573">
        <v>17.89</v>
      </c>
      <c r="Y573">
        <v>0</v>
      </c>
      <c r="Z573">
        <v>0</v>
      </c>
      <c r="AA573">
        <v>0</v>
      </c>
      <c r="AB573">
        <v>256.16000000000003</v>
      </c>
      <c r="AC573">
        <v>0</v>
      </c>
      <c r="AD573">
        <v>1</v>
      </c>
      <c r="AE573">
        <v>1</v>
      </c>
      <c r="AF573" t="s">
        <v>3</v>
      </c>
      <c r="AG573">
        <v>17.89</v>
      </c>
      <c r="AH573">
        <v>2</v>
      </c>
      <c r="AI573">
        <v>35810707</v>
      </c>
      <c r="AJ573">
        <v>586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>
      <c r="A574">
        <f>ROW(Source!A508)</f>
        <v>508</v>
      </c>
      <c r="B574">
        <v>35810711</v>
      </c>
      <c r="C574">
        <v>35810706</v>
      </c>
      <c r="D574">
        <v>121548</v>
      </c>
      <c r="E574">
        <v>1</v>
      </c>
      <c r="F574">
        <v>1</v>
      </c>
      <c r="G574">
        <v>1</v>
      </c>
      <c r="H574">
        <v>1</v>
      </c>
      <c r="I574" t="s">
        <v>34</v>
      </c>
      <c r="J574" t="s">
        <v>3</v>
      </c>
      <c r="K574" t="s">
        <v>584</v>
      </c>
      <c r="L574">
        <v>608254</v>
      </c>
      <c r="N574">
        <v>1013</v>
      </c>
      <c r="O574" t="s">
        <v>585</v>
      </c>
      <c r="P574" t="s">
        <v>585</v>
      </c>
      <c r="Q574">
        <v>1</v>
      </c>
      <c r="X574">
        <v>0.08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1</v>
      </c>
      <c r="AE574">
        <v>2</v>
      </c>
      <c r="AF574" t="s">
        <v>3</v>
      </c>
      <c r="AG574">
        <v>0.08</v>
      </c>
      <c r="AH574">
        <v>2</v>
      </c>
      <c r="AI574">
        <v>35810708</v>
      </c>
      <c r="AJ574">
        <v>587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>
        <f>ROW(Source!A508)</f>
        <v>508</v>
      </c>
      <c r="B575">
        <v>35810712</v>
      </c>
      <c r="C575">
        <v>35810706</v>
      </c>
      <c r="D575">
        <v>29172556</v>
      </c>
      <c r="E575">
        <v>1</v>
      </c>
      <c r="F575">
        <v>1</v>
      </c>
      <c r="G575">
        <v>1</v>
      </c>
      <c r="H575">
        <v>2</v>
      </c>
      <c r="I575" t="s">
        <v>586</v>
      </c>
      <c r="J575" t="s">
        <v>590</v>
      </c>
      <c r="K575" t="s">
        <v>588</v>
      </c>
      <c r="L575">
        <v>1368</v>
      </c>
      <c r="N575">
        <v>1011</v>
      </c>
      <c r="O575" t="s">
        <v>589</v>
      </c>
      <c r="P575" t="s">
        <v>589</v>
      </c>
      <c r="Q575">
        <v>1</v>
      </c>
      <c r="X575">
        <v>0.08</v>
      </c>
      <c r="Y575">
        <v>0</v>
      </c>
      <c r="Z575">
        <v>31.26</v>
      </c>
      <c r="AA575">
        <v>13.5</v>
      </c>
      <c r="AB575">
        <v>0</v>
      </c>
      <c r="AC575">
        <v>0</v>
      </c>
      <c r="AD575">
        <v>1</v>
      </c>
      <c r="AE575">
        <v>0</v>
      </c>
      <c r="AF575" t="s">
        <v>3</v>
      </c>
      <c r="AG575">
        <v>0.08</v>
      </c>
      <c r="AH575">
        <v>2</v>
      </c>
      <c r="AI575">
        <v>35810709</v>
      </c>
      <c r="AJ575">
        <v>588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>
      <c r="A576">
        <f>ROW(Source!A509)</f>
        <v>509</v>
      </c>
      <c r="B576">
        <v>36317014</v>
      </c>
      <c r="C576">
        <v>36317013</v>
      </c>
      <c r="D576">
        <v>18408066</v>
      </c>
      <c r="E576">
        <v>1</v>
      </c>
      <c r="F576">
        <v>1</v>
      </c>
      <c r="G576">
        <v>1</v>
      </c>
      <c r="H576">
        <v>1</v>
      </c>
      <c r="I576" t="s">
        <v>591</v>
      </c>
      <c r="J576" t="s">
        <v>3</v>
      </c>
      <c r="K576" t="s">
        <v>592</v>
      </c>
      <c r="L576">
        <v>1369</v>
      </c>
      <c r="N576">
        <v>1013</v>
      </c>
      <c r="O576" t="s">
        <v>583</v>
      </c>
      <c r="P576" t="s">
        <v>583</v>
      </c>
      <c r="Q576">
        <v>1</v>
      </c>
      <c r="X576">
        <v>94.97</v>
      </c>
      <c r="Y576">
        <v>0</v>
      </c>
      <c r="Z576">
        <v>0</v>
      </c>
      <c r="AA576">
        <v>0</v>
      </c>
      <c r="AB576">
        <v>261.85000000000002</v>
      </c>
      <c r="AC576">
        <v>0</v>
      </c>
      <c r="AD576">
        <v>1</v>
      </c>
      <c r="AE576">
        <v>1</v>
      </c>
      <c r="AF576" t="s">
        <v>3</v>
      </c>
      <c r="AG576">
        <v>94.97</v>
      </c>
      <c r="AH576">
        <v>2</v>
      </c>
      <c r="AI576">
        <v>36317014</v>
      </c>
      <c r="AJ576">
        <v>589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>
      <c r="A577">
        <f>ROW(Source!A509)</f>
        <v>509</v>
      </c>
      <c r="B577">
        <v>36317015</v>
      </c>
      <c r="C577">
        <v>36317013</v>
      </c>
      <c r="D577">
        <v>29164349</v>
      </c>
      <c r="E577">
        <v>1</v>
      </c>
      <c r="F577">
        <v>1</v>
      </c>
      <c r="G577">
        <v>1</v>
      </c>
      <c r="H577">
        <v>3</v>
      </c>
      <c r="I577" t="s">
        <v>27</v>
      </c>
      <c r="J577" t="s">
        <v>80</v>
      </c>
      <c r="K577" t="s">
        <v>28</v>
      </c>
      <c r="L577">
        <v>1348</v>
      </c>
      <c r="N577">
        <v>1009</v>
      </c>
      <c r="O577" t="s">
        <v>29</v>
      </c>
      <c r="P577" t="s">
        <v>29</v>
      </c>
      <c r="Q577">
        <v>1000</v>
      </c>
      <c r="X577">
        <v>3.5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s">
        <v>3</v>
      </c>
      <c r="AG577">
        <v>3.5</v>
      </c>
      <c r="AH577">
        <v>2</v>
      </c>
      <c r="AI577">
        <v>36317015</v>
      </c>
      <c r="AJ577">
        <v>590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>
        <f>ROW(Source!A511)</f>
        <v>511</v>
      </c>
      <c r="B578">
        <v>35810719</v>
      </c>
      <c r="C578">
        <v>35810713</v>
      </c>
      <c r="D578">
        <v>18408066</v>
      </c>
      <c r="E578">
        <v>1</v>
      </c>
      <c r="F578">
        <v>1</v>
      </c>
      <c r="G578">
        <v>1</v>
      </c>
      <c r="H578">
        <v>1</v>
      </c>
      <c r="I578" t="s">
        <v>591</v>
      </c>
      <c r="J578" t="s">
        <v>3</v>
      </c>
      <c r="K578" t="s">
        <v>592</v>
      </c>
      <c r="L578">
        <v>1369</v>
      </c>
      <c r="N578">
        <v>1013</v>
      </c>
      <c r="O578" t="s">
        <v>583</v>
      </c>
      <c r="P578" t="s">
        <v>583</v>
      </c>
      <c r="Q578">
        <v>1</v>
      </c>
      <c r="X578">
        <v>179.3</v>
      </c>
      <c r="Y578">
        <v>0</v>
      </c>
      <c r="Z578">
        <v>0</v>
      </c>
      <c r="AA578">
        <v>0</v>
      </c>
      <c r="AB578">
        <v>256.16000000000003</v>
      </c>
      <c r="AC578">
        <v>0</v>
      </c>
      <c r="AD578">
        <v>1</v>
      </c>
      <c r="AE578">
        <v>1</v>
      </c>
      <c r="AF578" t="s">
        <v>3</v>
      </c>
      <c r="AG578">
        <v>179.3</v>
      </c>
      <c r="AH578">
        <v>2</v>
      </c>
      <c r="AI578">
        <v>35810714</v>
      </c>
      <c r="AJ578">
        <v>591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>
        <f>ROW(Source!A511)</f>
        <v>511</v>
      </c>
      <c r="B579">
        <v>35810720</v>
      </c>
      <c r="C579">
        <v>35810713</v>
      </c>
      <c r="D579">
        <v>121548</v>
      </c>
      <c r="E579">
        <v>1</v>
      </c>
      <c r="F579">
        <v>1</v>
      </c>
      <c r="G579">
        <v>1</v>
      </c>
      <c r="H579">
        <v>1</v>
      </c>
      <c r="I579" t="s">
        <v>34</v>
      </c>
      <c r="J579" t="s">
        <v>3</v>
      </c>
      <c r="K579" t="s">
        <v>584</v>
      </c>
      <c r="L579">
        <v>608254</v>
      </c>
      <c r="N579">
        <v>1013</v>
      </c>
      <c r="O579" t="s">
        <v>585</v>
      </c>
      <c r="P579" t="s">
        <v>585</v>
      </c>
      <c r="Q579">
        <v>1</v>
      </c>
      <c r="X579">
        <v>3.97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2</v>
      </c>
      <c r="AF579" t="s">
        <v>3</v>
      </c>
      <c r="AG579">
        <v>3.97</v>
      </c>
      <c r="AH579">
        <v>2</v>
      </c>
      <c r="AI579">
        <v>35810715</v>
      </c>
      <c r="AJ579">
        <v>592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>
      <c r="A580">
        <f>ROW(Source!A511)</f>
        <v>511</v>
      </c>
      <c r="B580">
        <v>35810721</v>
      </c>
      <c r="C580">
        <v>35810713</v>
      </c>
      <c r="D580">
        <v>29172710</v>
      </c>
      <c r="E580">
        <v>1</v>
      </c>
      <c r="F580">
        <v>1</v>
      </c>
      <c r="G580">
        <v>1</v>
      </c>
      <c r="H580">
        <v>2</v>
      </c>
      <c r="I580" t="s">
        <v>593</v>
      </c>
      <c r="J580" t="s">
        <v>594</v>
      </c>
      <c r="K580" t="s">
        <v>595</v>
      </c>
      <c r="L580">
        <v>1368</v>
      </c>
      <c r="N580">
        <v>1011</v>
      </c>
      <c r="O580" t="s">
        <v>589</v>
      </c>
      <c r="P580" t="s">
        <v>589</v>
      </c>
      <c r="Q580">
        <v>1</v>
      </c>
      <c r="X580">
        <v>3.97</v>
      </c>
      <c r="Y580">
        <v>0</v>
      </c>
      <c r="Z580">
        <v>46.56</v>
      </c>
      <c r="AA580">
        <v>10.06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3.97</v>
      </c>
      <c r="AH580">
        <v>2</v>
      </c>
      <c r="AI580">
        <v>35810716</v>
      </c>
      <c r="AJ580">
        <v>593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>
      <c r="A581">
        <f>ROW(Source!A511)</f>
        <v>511</v>
      </c>
      <c r="B581">
        <v>35810722</v>
      </c>
      <c r="C581">
        <v>35810713</v>
      </c>
      <c r="D581">
        <v>29174533</v>
      </c>
      <c r="E581">
        <v>1</v>
      </c>
      <c r="F581">
        <v>1</v>
      </c>
      <c r="G581">
        <v>1</v>
      </c>
      <c r="H581">
        <v>2</v>
      </c>
      <c r="I581" t="s">
        <v>596</v>
      </c>
      <c r="J581" t="s">
        <v>597</v>
      </c>
      <c r="K581" t="s">
        <v>598</v>
      </c>
      <c r="L581">
        <v>1368</v>
      </c>
      <c r="N581">
        <v>1011</v>
      </c>
      <c r="O581" t="s">
        <v>589</v>
      </c>
      <c r="P581" t="s">
        <v>589</v>
      </c>
      <c r="Q581">
        <v>1</v>
      </c>
      <c r="X581">
        <v>7.93</v>
      </c>
      <c r="Y581">
        <v>0</v>
      </c>
      <c r="Z581">
        <v>1.53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7.93</v>
      </c>
      <c r="AH581">
        <v>2</v>
      </c>
      <c r="AI581">
        <v>35810717</v>
      </c>
      <c r="AJ581">
        <v>594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>
        <f>ROW(Source!A511)</f>
        <v>511</v>
      </c>
      <c r="B582">
        <v>35810723</v>
      </c>
      <c r="C582">
        <v>35810713</v>
      </c>
      <c r="D582">
        <v>29164349</v>
      </c>
      <c r="E582">
        <v>1</v>
      </c>
      <c r="F582">
        <v>1</v>
      </c>
      <c r="G582">
        <v>1</v>
      </c>
      <c r="H582">
        <v>3</v>
      </c>
      <c r="I582" t="s">
        <v>27</v>
      </c>
      <c r="J582" t="s">
        <v>30</v>
      </c>
      <c r="K582" t="s">
        <v>28</v>
      </c>
      <c r="L582">
        <v>1348</v>
      </c>
      <c r="N582">
        <v>1009</v>
      </c>
      <c r="O582" t="s">
        <v>29</v>
      </c>
      <c r="P582" t="s">
        <v>29</v>
      </c>
      <c r="Q582">
        <v>1000</v>
      </c>
      <c r="X582">
        <v>10.5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s">
        <v>3</v>
      </c>
      <c r="AG582">
        <v>10.5</v>
      </c>
      <c r="AH582">
        <v>2</v>
      </c>
      <c r="AI582">
        <v>35810718</v>
      </c>
      <c r="AJ582">
        <v>595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>
      <c r="A583">
        <f>ROW(Source!A550)</f>
        <v>550</v>
      </c>
      <c r="B583">
        <v>35821886</v>
      </c>
      <c r="C583">
        <v>35821885</v>
      </c>
      <c r="D583">
        <v>18407150</v>
      </c>
      <c r="E583">
        <v>1</v>
      </c>
      <c r="F583">
        <v>1</v>
      </c>
      <c r="G583">
        <v>1</v>
      </c>
      <c r="H583">
        <v>1</v>
      </c>
      <c r="I583" t="s">
        <v>599</v>
      </c>
      <c r="J583" t="s">
        <v>3</v>
      </c>
      <c r="K583" t="s">
        <v>600</v>
      </c>
      <c r="L583">
        <v>1369</v>
      </c>
      <c r="N583">
        <v>1013</v>
      </c>
      <c r="O583" t="s">
        <v>583</v>
      </c>
      <c r="P583" t="s">
        <v>583</v>
      </c>
      <c r="Q583">
        <v>1</v>
      </c>
      <c r="X583">
        <v>21.19</v>
      </c>
      <c r="Y583">
        <v>0</v>
      </c>
      <c r="Z583">
        <v>0</v>
      </c>
      <c r="AA583">
        <v>0</v>
      </c>
      <c r="AB583">
        <v>272.45</v>
      </c>
      <c r="AC583">
        <v>0</v>
      </c>
      <c r="AD583">
        <v>1</v>
      </c>
      <c r="AE583">
        <v>1</v>
      </c>
      <c r="AF583" t="s">
        <v>144</v>
      </c>
      <c r="AG583">
        <v>24.368500000000001</v>
      </c>
      <c r="AH583">
        <v>2</v>
      </c>
      <c r="AI583">
        <v>35821886</v>
      </c>
      <c r="AJ583">
        <v>596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>
      <c r="A584">
        <f>ROW(Source!A550)</f>
        <v>550</v>
      </c>
      <c r="B584">
        <v>35821887</v>
      </c>
      <c r="C584">
        <v>35821885</v>
      </c>
      <c r="D584">
        <v>121548</v>
      </c>
      <c r="E584">
        <v>1</v>
      </c>
      <c r="F584">
        <v>1</v>
      </c>
      <c r="G584">
        <v>1</v>
      </c>
      <c r="H584">
        <v>1</v>
      </c>
      <c r="I584" t="s">
        <v>34</v>
      </c>
      <c r="J584" t="s">
        <v>3</v>
      </c>
      <c r="K584" t="s">
        <v>584</v>
      </c>
      <c r="L584">
        <v>608254</v>
      </c>
      <c r="N584">
        <v>1013</v>
      </c>
      <c r="O584" t="s">
        <v>585</v>
      </c>
      <c r="P584" t="s">
        <v>585</v>
      </c>
      <c r="Q584">
        <v>1</v>
      </c>
      <c r="X584">
        <v>0.04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2</v>
      </c>
      <c r="AF584" t="s">
        <v>143</v>
      </c>
      <c r="AG584">
        <v>0.05</v>
      </c>
      <c r="AH584">
        <v>2</v>
      </c>
      <c r="AI584">
        <v>35821887</v>
      </c>
      <c r="AJ584">
        <v>597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>
      <c r="A585">
        <f>ROW(Source!A550)</f>
        <v>550</v>
      </c>
      <c r="B585">
        <v>35821888</v>
      </c>
      <c r="C585">
        <v>35821885</v>
      </c>
      <c r="D585">
        <v>29172556</v>
      </c>
      <c r="E585">
        <v>1</v>
      </c>
      <c r="F585">
        <v>1</v>
      </c>
      <c r="G585">
        <v>1</v>
      </c>
      <c r="H585">
        <v>2</v>
      </c>
      <c r="I585" t="s">
        <v>586</v>
      </c>
      <c r="J585" t="s">
        <v>590</v>
      </c>
      <c r="K585" t="s">
        <v>588</v>
      </c>
      <c r="L585">
        <v>1368</v>
      </c>
      <c r="N585">
        <v>1011</v>
      </c>
      <c r="O585" t="s">
        <v>589</v>
      </c>
      <c r="P585" t="s">
        <v>589</v>
      </c>
      <c r="Q585">
        <v>1</v>
      </c>
      <c r="X585">
        <v>0.04</v>
      </c>
      <c r="Y585">
        <v>0</v>
      </c>
      <c r="Z585">
        <v>31.26</v>
      </c>
      <c r="AA585">
        <v>13.5</v>
      </c>
      <c r="AB585">
        <v>0</v>
      </c>
      <c r="AC585">
        <v>0</v>
      </c>
      <c r="AD585">
        <v>1</v>
      </c>
      <c r="AE585">
        <v>0</v>
      </c>
      <c r="AF585" t="s">
        <v>143</v>
      </c>
      <c r="AG585">
        <v>0.05</v>
      </c>
      <c r="AH585">
        <v>2</v>
      </c>
      <c r="AI585">
        <v>35821888</v>
      </c>
      <c r="AJ585">
        <v>598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>
      <c r="A586">
        <f>ROW(Source!A550)</f>
        <v>550</v>
      </c>
      <c r="B586">
        <v>35821889</v>
      </c>
      <c r="C586">
        <v>35821885</v>
      </c>
      <c r="D586">
        <v>29174913</v>
      </c>
      <c r="E586">
        <v>1</v>
      </c>
      <c r="F586">
        <v>1</v>
      </c>
      <c r="G586">
        <v>1</v>
      </c>
      <c r="H586">
        <v>2</v>
      </c>
      <c r="I586" t="s">
        <v>601</v>
      </c>
      <c r="J586" t="s">
        <v>602</v>
      </c>
      <c r="K586" t="s">
        <v>603</v>
      </c>
      <c r="L586">
        <v>1368</v>
      </c>
      <c r="N586">
        <v>1011</v>
      </c>
      <c r="O586" t="s">
        <v>589</v>
      </c>
      <c r="P586" t="s">
        <v>589</v>
      </c>
      <c r="Q586">
        <v>1</v>
      </c>
      <c r="X586">
        <v>0.15</v>
      </c>
      <c r="Y586">
        <v>0</v>
      </c>
      <c r="Z586">
        <v>87.17</v>
      </c>
      <c r="AA586">
        <v>11.6</v>
      </c>
      <c r="AB586">
        <v>0</v>
      </c>
      <c r="AC586">
        <v>0</v>
      </c>
      <c r="AD586">
        <v>1</v>
      </c>
      <c r="AE586">
        <v>0</v>
      </c>
      <c r="AF586" t="s">
        <v>143</v>
      </c>
      <c r="AG586">
        <v>0.1875</v>
      </c>
      <c r="AH586">
        <v>2</v>
      </c>
      <c r="AI586">
        <v>35821889</v>
      </c>
      <c r="AJ586">
        <v>599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>
        <f>ROW(Source!A550)</f>
        <v>550</v>
      </c>
      <c r="B587">
        <v>35821890</v>
      </c>
      <c r="C587">
        <v>35821885</v>
      </c>
      <c r="D587">
        <v>29108696</v>
      </c>
      <c r="E587">
        <v>1</v>
      </c>
      <c r="F587">
        <v>1</v>
      </c>
      <c r="G587">
        <v>1</v>
      </c>
      <c r="H587">
        <v>3</v>
      </c>
      <c r="I587" t="s">
        <v>604</v>
      </c>
      <c r="J587" t="s">
        <v>605</v>
      </c>
      <c r="K587" t="s">
        <v>606</v>
      </c>
      <c r="L587">
        <v>1354</v>
      </c>
      <c r="N587">
        <v>1010</v>
      </c>
      <c r="O587" t="s">
        <v>258</v>
      </c>
      <c r="P587" t="s">
        <v>258</v>
      </c>
      <c r="Q587">
        <v>1</v>
      </c>
      <c r="X587">
        <v>56.6</v>
      </c>
      <c r="Y587">
        <v>67.209999999999994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56.6</v>
      </c>
      <c r="AH587">
        <v>2</v>
      </c>
      <c r="AI587">
        <v>35821890</v>
      </c>
      <c r="AJ587">
        <v>600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>
        <f>ROW(Source!A550)</f>
        <v>550</v>
      </c>
      <c r="B588">
        <v>35821891</v>
      </c>
      <c r="C588">
        <v>35821885</v>
      </c>
      <c r="D588">
        <v>29109717</v>
      </c>
      <c r="E588">
        <v>1</v>
      </c>
      <c r="F588">
        <v>1</v>
      </c>
      <c r="G588">
        <v>1</v>
      </c>
      <c r="H588">
        <v>3</v>
      </c>
      <c r="I588" t="s">
        <v>1077</v>
      </c>
      <c r="J588" t="s">
        <v>1078</v>
      </c>
      <c r="K588" t="s">
        <v>1079</v>
      </c>
      <c r="L588">
        <v>1301</v>
      </c>
      <c r="N588">
        <v>1003</v>
      </c>
      <c r="O588" t="s">
        <v>151</v>
      </c>
      <c r="P588" t="s">
        <v>151</v>
      </c>
      <c r="Q588">
        <v>1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</v>
      </c>
      <c r="AD588">
        <v>0</v>
      </c>
      <c r="AE588">
        <v>0</v>
      </c>
      <c r="AF588" t="s">
        <v>3</v>
      </c>
      <c r="AG588">
        <v>0</v>
      </c>
      <c r="AH588">
        <v>3</v>
      </c>
      <c r="AI588">
        <v>-1</v>
      </c>
      <c r="AJ588" t="s">
        <v>3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>
      <c r="A589">
        <f>ROW(Source!A550)</f>
        <v>550</v>
      </c>
      <c r="B589">
        <v>35821892</v>
      </c>
      <c r="C589">
        <v>35821885</v>
      </c>
      <c r="D589">
        <v>29115197</v>
      </c>
      <c r="E589">
        <v>1</v>
      </c>
      <c r="F589">
        <v>1</v>
      </c>
      <c r="G589">
        <v>1</v>
      </c>
      <c r="H589">
        <v>3</v>
      </c>
      <c r="I589" t="s">
        <v>607</v>
      </c>
      <c r="J589" t="s">
        <v>608</v>
      </c>
      <c r="K589" t="s">
        <v>609</v>
      </c>
      <c r="L589">
        <v>1354</v>
      </c>
      <c r="N589">
        <v>1010</v>
      </c>
      <c r="O589" t="s">
        <v>258</v>
      </c>
      <c r="P589" t="s">
        <v>258</v>
      </c>
      <c r="Q589">
        <v>1</v>
      </c>
      <c r="X589">
        <v>400</v>
      </c>
      <c r="Y589">
        <v>0.5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400</v>
      </c>
      <c r="AH589">
        <v>2</v>
      </c>
      <c r="AI589">
        <v>35821892</v>
      </c>
      <c r="AJ589">
        <v>602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>
      <c r="A590">
        <f>ROW(Source!A552)</f>
        <v>552</v>
      </c>
      <c r="B590">
        <v>35821897</v>
      </c>
      <c r="C590">
        <v>35821896</v>
      </c>
      <c r="D590">
        <v>18413230</v>
      </c>
      <c r="E590">
        <v>1</v>
      </c>
      <c r="F590">
        <v>1</v>
      </c>
      <c r="G590">
        <v>1</v>
      </c>
      <c r="H590">
        <v>1</v>
      </c>
      <c r="I590" t="s">
        <v>610</v>
      </c>
      <c r="J590" t="s">
        <v>3</v>
      </c>
      <c r="K590" t="s">
        <v>611</v>
      </c>
      <c r="L590">
        <v>1369</v>
      </c>
      <c r="N590">
        <v>1013</v>
      </c>
      <c r="O590" t="s">
        <v>583</v>
      </c>
      <c r="P590" t="s">
        <v>583</v>
      </c>
      <c r="Q590">
        <v>1</v>
      </c>
      <c r="X590">
        <v>166.47</v>
      </c>
      <c r="Y590">
        <v>0</v>
      </c>
      <c r="Z590">
        <v>0</v>
      </c>
      <c r="AA590">
        <v>0</v>
      </c>
      <c r="AB590">
        <v>293.22000000000003</v>
      </c>
      <c r="AC590">
        <v>0</v>
      </c>
      <c r="AD590">
        <v>1</v>
      </c>
      <c r="AE590">
        <v>1</v>
      </c>
      <c r="AF590" t="s">
        <v>144</v>
      </c>
      <c r="AG590">
        <v>191.44049999999999</v>
      </c>
      <c r="AH590">
        <v>2</v>
      </c>
      <c r="AI590">
        <v>35821897</v>
      </c>
      <c r="AJ590">
        <v>603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>
      <c r="A591">
        <f>ROW(Source!A552)</f>
        <v>552</v>
      </c>
      <c r="B591">
        <v>35821898</v>
      </c>
      <c r="C591">
        <v>35821896</v>
      </c>
      <c r="D591">
        <v>121548</v>
      </c>
      <c r="E591">
        <v>1</v>
      </c>
      <c r="F591">
        <v>1</v>
      </c>
      <c r="G591">
        <v>1</v>
      </c>
      <c r="H591">
        <v>1</v>
      </c>
      <c r="I591" t="s">
        <v>34</v>
      </c>
      <c r="J591" t="s">
        <v>3</v>
      </c>
      <c r="K591" t="s">
        <v>584</v>
      </c>
      <c r="L591">
        <v>608254</v>
      </c>
      <c r="N591">
        <v>1013</v>
      </c>
      <c r="O591" t="s">
        <v>585</v>
      </c>
      <c r="P591" t="s">
        <v>585</v>
      </c>
      <c r="Q591">
        <v>1</v>
      </c>
      <c r="X591">
        <v>0.08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2</v>
      </c>
      <c r="AF591" t="s">
        <v>143</v>
      </c>
      <c r="AG591">
        <v>0.1</v>
      </c>
      <c r="AH591">
        <v>2</v>
      </c>
      <c r="AI591">
        <v>35821898</v>
      </c>
      <c r="AJ591">
        <v>604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>
      <c r="A592">
        <f>ROW(Source!A552)</f>
        <v>552</v>
      </c>
      <c r="B592">
        <v>35821899</v>
      </c>
      <c r="C592">
        <v>35821896</v>
      </c>
      <c r="D592">
        <v>29172556</v>
      </c>
      <c r="E592">
        <v>1</v>
      </c>
      <c r="F592">
        <v>1</v>
      </c>
      <c r="G592">
        <v>1</v>
      </c>
      <c r="H592">
        <v>2</v>
      </c>
      <c r="I592" t="s">
        <v>586</v>
      </c>
      <c r="J592" t="s">
        <v>590</v>
      </c>
      <c r="K592" t="s">
        <v>588</v>
      </c>
      <c r="L592">
        <v>1368</v>
      </c>
      <c r="N592">
        <v>1011</v>
      </c>
      <c r="O592" t="s">
        <v>589</v>
      </c>
      <c r="P592" t="s">
        <v>589</v>
      </c>
      <c r="Q592">
        <v>1</v>
      </c>
      <c r="X592">
        <v>0.08</v>
      </c>
      <c r="Y592">
        <v>0</v>
      </c>
      <c r="Z592">
        <v>31.26</v>
      </c>
      <c r="AA592">
        <v>13.5</v>
      </c>
      <c r="AB592">
        <v>0</v>
      </c>
      <c r="AC592">
        <v>0</v>
      </c>
      <c r="AD592">
        <v>1</v>
      </c>
      <c r="AE592">
        <v>0</v>
      </c>
      <c r="AF592" t="s">
        <v>143</v>
      </c>
      <c r="AG592">
        <v>0.1</v>
      </c>
      <c r="AH592">
        <v>2</v>
      </c>
      <c r="AI592">
        <v>35821899</v>
      </c>
      <c r="AJ592">
        <v>605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>
      <c r="A593">
        <f>ROW(Source!A552)</f>
        <v>552</v>
      </c>
      <c r="B593">
        <v>35821900</v>
      </c>
      <c r="C593">
        <v>35821896</v>
      </c>
      <c r="D593">
        <v>29174591</v>
      </c>
      <c r="E593">
        <v>1</v>
      </c>
      <c r="F593">
        <v>1</v>
      </c>
      <c r="G593">
        <v>1</v>
      </c>
      <c r="H593">
        <v>2</v>
      </c>
      <c r="I593" t="s">
        <v>612</v>
      </c>
      <c r="J593" t="s">
        <v>642</v>
      </c>
      <c r="K593" t="s">
        <v>614</v>
      </c>
      <c r="L593">
        <v>1368</v>
      </c>
      <c r="N593">
        <v>1011</v>
      </c>
      <c r="O593" t="s">
        <v>589</v>
      </c>
      <c r="P593" t="s">
        <v>589</v>
      </c>
      <c r="Q593">
        <v>1</v>
      </c>
      <c r="X593">
        <v>0.26</v>
      </c>
      <c r="Y593">
        <v>0</v>
      </c>
      <c r="Z593">
        <v>0.95</v>
      </c>
      <c r="AA593">
        <v>0</v>
      </c>
      <c r="AB593">
        <v>0</v>
      </c>
      <c r="AC593">
        <v>0</v>
      </c>
      <c r="AD593">
        <v>1</v>
      </c>
      <c r="AE593">
        <v>0</v>
      </c>
      <c r="AF593" t="s">
        <v>143</v>
      </c>
      <c r="AG593">
        <v>0.32500000000000001</v>
      </c>
      <c r="AH593">
        <v>2</v>
      </c>
      <c r="AI593">
        <v>35821900</v>
      </c>
      <c r="AJ593">
        <v>606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>
      <c r="A594">
        <f>ROW(Source!A552)</f>
        <v>552</v>
      </c>
      <c r="B594">
        <v>35821901</v>
      </c>
      <c r="C594">
        <v>35821896</v>
      </c>
      <c r="D594">
        <v>29174913</v>
      </c>
      <c r="E594">
        <v>1</v>
      </c>
      <c r="F594">
        <v>1</v>
      </c>
      <c r="G594">
        <v>1</v>
      </c>
      <c r="H594">
        <v>2</v>
      </c>
      <c r="I594" t="s">
        <v>601</v>
      </c>
      <c r="J594" t="s">
        <v>602</v>
      </c>
      <c r="K594" t="s">
        <v>603</v>
      </c>
      <c r="L594">
        <v>1368</v>
      </c>
      <c r="N594">
        <v>1011</v>
      </c>
      <c r="O594" t="s">
        <v>589</v>
      </c>
      <c r="P594" t="s">
        <v>589</v>
      </c>
      <c r="Q594">
        <v>1</v>
      </c>
      <c r="X594">
        <v>0.5</v>
      </c>
      <c r="Y594">
        <v>0</v>
      </c>
      <c r="Z594">
        <v>87.17</v>
      </c>
      <c r="AA594">
        <v>11.6</v>
      </c>
      <c r="AB594">
        <v>0</v>
      </c>
      <c r="AC594">
        <v>0</v>
      </c>
      <c r="AD594">
        <v>1</v>
      </c>
      <c r="AE594">
        <v>0</v>
      </c>
      <c r="AF594" t="s">
        <v>143</v>
      </c>
      <c r="AG594">
        <v>0.625</v>
      </c>
      <c r="AH594">
        <v>2</v>
      </c>
      <c r="AI594">
        <v>35821901</v>
      </c>
      <c r="AJ594">
        <v>607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>
      <c r="A595">
        <f>ROW(Source!A552)</f>
        <v>552</v>
      </c>
      <c r="B595">
        <v>35821902</v>
      </c>
      <c r="C595">
        <v>35821896</v>
      </c>
      <c r="D595">
        <v>29107800</v>
      </c>
      <c r="E595">
        <v>1</v>
      </c>
      <c r="F595">
        <v>1</v>
      </c>
      <c r="G595">
        <v>1</v>
      </c>
      <c r="H595">
        <v>3</v>
      </c>
      <c r="I595" t="s">
        <v>616</v>
      </c>
      <c r="J595" t="s">
        <v>643</v>
      </c>
      <c r="K595" t="s">
        <v>618</v>
      </c>
      <c r="L595">
        <v>1346</v>
      </c>
      <c r="N595">
        <v>1009</v>
      </c>
      <c r="O595" t="s">
        <v>170</v>
      </c>
      <c r="P595" t="s">
        <v>170</v>
      </c>
      <c r="Q595">
        <v>1</v>
      </c>
      <c r="X595">
        <v>0.2</v>
      </c>
      <c r="Y595">
        <v>1.81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0.2</v>
      </c>
      <c r="AH595">
        <v>2</v>
      </c>
      <c r="AI595">
        <v>35821902</v>
      </c>
      <c r="AJ595">
        <v>608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>
      <c r="A596">
        <f>ROW(Source!A552)</f>
        <v>552</v>
      </c>
      <c r="B596">
        <v>35821903</v>
      </c>
      <c r="C596">
        <v>35821896</v>
      </c>
      <c r="D596">
        <v>29109411</v>
      </c>
      <c r="E596">
        <v>1</v>
      </c>
      <c r="F596">
        <v>1</v>
      </c>
      <c r="G596">
        <v>1</v>
      </c>
      <c r="H596">
        <v>3</v>
      </c>
      <c r="I596" t="s">
        <v>619</v>
      </c>
      <c r="J596" t="s">
        <v>644</v>
      </c>
      <c r="K596" t="s">
        <v>621</v>
      </c>
      <c r="L596">
        <v>1346</v>
      </c>
      <c r="N596">
        <v>1009</v>
      </c>
      <c r="O596" t="s">
        <v>170</v>
      </c>
      <c r="P596" t="s">
        <v>170</v>
      </c>
      <c r="Q596">
        <v>1</v>
      </c>
      <c r="X596">
        <v>30</v>
      </c>
      <c r="Y596">
        <v>15.95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30</v>
      </c>
      <c r="AH596">
        <v>2</v>
      </c>
      <c r="AI596">
        <v>35821903</v>
      </c>
      <c r="AJ596">
        <v>610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>
        <f>ROW(Source!A552)</f>
        <v>552</v>
      </c>
      <c r="B597">
        <v>35821904</v>
      </c>
      <c r="C597">
        <v>35821896</v>
      </c>
      <c r="D597">
        <v>29109535</v>
      </c>
      <c r="E597">
        <v>1</v>
      </c>
      <c r="F597">
        <v>1</v>
      </c>
      <c r="G597">
        <v>1</v>
      </c>
      <c r="H597">
        <v>3</v>
      </c>
      <c r="I597" t="s">
        <v>1080</v>
      </c>
      <c r="J597" t="s">
        <v>1087</v>
      </c>
      <c r="K597" t="s">
        <v>1082</v>
      </c>
      <c r="L597">
        <v>1327</v>
      </c>
      <c r="N597">
        <v>1005</v>
      </c>
      <c r="O597" t="s">
        <v>165</v>
      </c>
      <c r="P597" t="s">
        <v>165</v>
      </c>
      <c r="Q597">
        <v>1</v>
      </c>
      <c r="X597">
        <v>105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 t="s">
        <v>3</v>
      </c>
      <c r="AG597">
        <v>105</v>
      </c>
      <c r="AH597">
        <v>3</v>
      </c>
      <c r="AI597">
        <v>-1</v>
      </c>
      <c r="AJ597" t="s">
        <v>3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>
      <c r="A598">
        <f>ROW(Source!A552)</f>
        <v>552</v>
      </c>
      <c r="B598">
        <v>35821905</v>
      </c>
      <c r="C598">
        <v>35821896</v>
      </c>
      <c r="D598">
        <v>29109265</v>
      </c>
      <c r="E598">
        <v>1</v>
      </c>
      <c r="F598">
        <v>1</v>
      </c>
      <c r="G598">
        <v>1</v>
      </c>
      <c r="H598">
        <v>3</v>
      </c>
      <c r="I598" t="s">
        <v>453</v>
      </c>
      <c r="J598" t="s">
        <v>455</v>
      </c>
      <c r="K598" t="s">
        <v>454</v>
      </c>
      <c r="L598">
        <v>1348</v>
      </c>
      <c r="N598">
        <v>1009</v>
      </c>
      <c r="O598" t="s">
        <v>29</v>
      </c>
      <c r="P598" t="s">
        <v>29</v>
      </c>
      <c r="Q598">
        <v>1000</v>
      </c>
      <c r="X598">
        <v>8.8999999999999999E-3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 t="s">
        <v>3</v>
      </c>
      <c r="AG598">
        <v>8.8999999999999999E-3</v>
      </c>
      <c r="AH598">
        <v>3</v>
      </c>
      <c r="AI598">
        <v>-1</v>
      </c>
      <c r="AJ598" t="s">
        <v>3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>
        <f>ROW(Source!A555)</f>
        <v>555</v>
      </c>
      <c r="B599">
        <v>36324774</v>
      </c>
      <c r="C599">
        <v>36324756</v>
      </c>
      <c r="D599">
        <v>18413230</v>
      </c>
      <c r="E599">
        <v>1</v>
      </c>
      <c r="F599">
        <v>1</v>
      </c>
      <c r="G599">
        <v>1</v>
      </c>
      <c r="H599">
        <v>1</v>
      </c>
      <c r="I599" t="s">
        <v>610</v>
      </c>
      <c r="J599" t="s">
        <v>3</v>
      </c>
      <c r="K599" t="s">
        <v>611</v>
      </c>
      <c r="L599">
        <v>1369</v>
      </c>
      <c r="N599">
        <v>1013</v>
      </c>
      <c r="O599" t="s">
        <v>583</v>
      </c>
      <c r="P599" t="s">
        <v>583</v>
      </c>
      <c r="Q599">
        <v>1</v>
      </c>
      <c r="X599">
        <v>89.53</v>
      </c>
      <c r="Y599">
        <v>0</v>
      </c>
      <c r="Z599">
        <v>0</v>
      </c>
      <c r="AA599">
        <v>0</v>
      </c>
      <c r="AB599">
        <v>299.72000000000003</v>
      </c>
      <c r="AC599">
        <v>0</v>
      </c>
      <c r="AD599">
        <v>1</v>
      </c>
      <c r="AE599">
        <v>1</v>
      </c>
      <c r="AF599" t="s">
        <v>144</v>
      </c>
      <c r="AG599">
        <v>102.95949999999999</v>
      </c>
      <c r="AH599">
        <v>2</v>
      </c>
      <c r="AI599">
        <v>36324774</v>
      </c>
      <c r="AJ599">
        <v>612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>
      <c r="A600">
        <f>ROW(Source!A555)</f>
        <v>555</v>
      </c>
      <c r="B600">
        <v>36324775</v>
      </c>
      <c r="C600">
        <v>36324756</v>
      </c>
      <c r="D600">
        <v>121548</v>
      </c>
      <c r="E600">
        <v>1</v>
      </c>
      <c r="F600">
        <v>1</v>
      </c>
      <c r="G600">
        <v>1</v>
      </c>
      <c r="H600">
        <v>1</v>
      </c>
      <c r="I600" t="s">
        <v>34</v>
      </c>
      <c r="J600" t="s">
        <v>3</v>
      </c>
      <c r="K600" t="s">
        <v>584</v>
      </c>
      <c r="L600">
        <v>608254</v>
      </c>
      <c r="N600">
        <v>1013</v>
      </c>
      <c r="O600" t="s">
        <v>585</v>
      </c>
      <c r="P600" t="s">
        <v>585</v>
      </c>
      <c r="Q600">
        <v>1</v>
      </c>
      <c r="X600">
        <v>9.69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2</v>
      </c>
      <c r="AF600" t="s">
        <v>143</v>
      </c>
      <c r="AG600">
        <v>12.112499999999999</v>
      </c>
      <c r="AH600">
        <v>2</v>
      </c>
      <c r="AI600">
        <v>36324775</v>
      </c>
      <c r="AJ600">
        <v>613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>
      <c r="A601">
        <f>ROW(Source!A555)</f>
        <v>555</v>
      </c>
      <c r="B601">
        <v>36324776</v>
      </c>
      <c r="C601">
        <v>36324756</v>
      </c>
      <c r="D601">
        <v>29172268</v>
      </c>
      <c r="E601">
        <v>1</v>
      </c>
      <c r="F601">
        <v>1</v>
      </c>
      <c r="G601">
        <v>1</v>
      </c>
      <c r="H601">
        <v>2</v>
      </c>
      <c r="I601" t="s">
        <v>622</v>
      </c>
      <c r="J601" t="s">
        <v>623</v>
      </c>
      <c r="K601" t="s">
        <v>624</v>
      </c>
      <c r="L601">
        <v>1368</v>
      </c>
      <c r="N601">
        <v>1011</v>
      </c>
      <c r="O601" t="s">
        <v>589</v>
      </c>
      <c r="P601" t="s">
        <v>589</v>
      </c>
      <c r="Q601">
        <v>1</v>
      </c>
      <c r="X601">
        <v>9.69</v>
      </c>
      <c r="Y601">
        <v>0</v>
      </c>
      <c r="Z601">
        <v>86.4</v>
      </c>
      <c r="AA601">
        <v>13.5</v>
      </c>
      <c r="AB601">
        <v>0</v>
      </c>
      <c r="AC601">
        <v>0</v>
      </c>
      <c r="AD601">
        <v>1</v>
      </c>
      <c r="AE601">
        <v>0</v>
      </c>
      <c r="AF601" t="s">
        <v>143</v>
      </c>
      <c r="AG601">
        <v>12.112499999999999</v>
      </c>
      <c r="AH601">
        <v>2</v>
      </c>
      <c r="AI601">
        <v>36324776</v>
      </c>
      <c r="AJ601">
        <v>614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>
      <c r="A602">
        <f>ROW(Source!A555)</f>
        <v>555</v>
      </c>
      <c r="B602">
        <v>36324777</v>
      </c>
      <c r="C602">
        <v>36324756</v>
      </c>
      <c r="D602">
        <v>29174913</v>
      </c>
      <c r="E602">
        <v>1</v>
      </c>
      <c r="F602">
        <v>1</v>
      </c>
      <c r="G602">
        <v>1</v>
      </c>
      <c r="H602">
        <v>2</v>
      </c>
      <c r="I602" t="s">
        <v>601</v>
      </c>
      <c r="J602" t="s">
        <v>615</v>
      </c>
      <c r="K602" t="s">
        <v>603</v>
      </c>
      <c r="L602">
        <v>1368</v>
      </c>
      <c r="N602">
        <v>1011</v>
      </c>
      <c r="O602" t="s">
        <v>589</v>
      </c>
      <c r="P602" t="s">
        <v>589</v>
      </c>
      <c r="Q602">
        <v>1</v>
      </c>
      <c r="X602">
        <v>1.99</v>
      </c>
      <c r="Y602">
        <v>0</v>
      </c>
      <c r="Z602">
        <v>87.17</v>
      </c>
      <c r="AA602">
        <v>11.6</v>
      </c>
      <c r="AB602">
        <v>0</v>
      </c>
      <c r="AC602">
        <v>0</v>
      </c>
      <c r="AD602">
        <v>1</v>
      </c>
      <c r="AE602">
        <v>0</v>
      </c>
      <c r="AF602" t="s">
        <v>143</v>
      </c>
      <c r="AG602">
        <v>2.4874999999999998</v>
      </c>
      <c r="AH602">
        <v>2</v>
      </c>
      <c r="AI602">
        <v>36324777</v>
      </c>
      <c r="AJ602">
        <v>615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>
        <f>ROW(Source!A555)</f>
        <v>555</v>
      </c>
      <c r="B603">
        <v>36324778</v>
      </c>
      <c r="C603">
        <v>36324756</v>
      </c>
      <c r="D603">
        <v>29112547</v>
      </c>
      <c r="E603">
        <v>1</v>
      </c>
      <c r="F603">
        <v>1</v>
      </c>
      <c r="G603">
        <v>1</v>
      </c>
      <c r="H603">
        <v>3</v>
      </c>
      <c r="I603" t="s">
        <v>625</v>
      </c>
      <c r="J603" t="s">
        <v>626</v>
      </c>
      <c r="K603" t="s">
        <v>627</v>
      </c>
      <c r="L603">
        <v>1346</v>
      </c>
      <c r="N603">
        <v>1009</v>
      </c>
      <c r="O603" t="s">
        <v>170</v>
      </c>
      <c r="P603" t="s">
        <v>170</v>
      </c>
      <c r="Q603">
        <v>1</v>
      </c>
      <c r="X603">
        <v>37.5</v>
      </c>
      <c r="Y603">
        <v>10.26</v>
      </c>
      <c r="Z603">
        <v>0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3</v>
      </c>
      <c r="AG603">
        <v>37.5</v>
      </c>
      <c r="AH603">
        <v>2</v>
      </c>
      <c r="AI603">
        <v>36324778</v>
      </c>
      <c r="AJ603">
        <v>617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>
      <c r="A604">
        <f>ROW(Source!A555)</f>
        <v>555</v>
      </c>
      <c r="B604">
        <v>36324779</v>
      </c>
      <c r="C604">
        <v>36324756</v>
      </c>
      <c r="D604">
        <v>29114332</v>
      </c>
      <c r="E604">
        <v>1</v>
      </c>
      <c r="F604">
        <v>1</v>
      </c>
      <c r="G604">
        <v>1</v>
      </c>
      <c r="H604">
        <v>3</v>
      </c>
      <c r="I604" t="s">
        <v>628</v>
      </c>
      <c r="J604" t="s">
        <v>629</v>
      </c>
      <c r="K604" t="s">
        <v>630</v>
      </c>
      <c r="L604">
        <v>1348</v>
      </c>
      <c r="N604">
        <v>1009</v>
      </c>
      <c r="O604" t="s">
        <v>29</v>
      </c>
      <c r="P604" t="s">
        <v>29</v>
      </c>
      <c r="Q604">
        <v>1000</v>
      </c>
      <c r="X604">
        <v>4.13E-3</v>
      </c>
      <c r="Y604">
        <v>11978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4.13E-3</v>
      </c>
      <c r="AH604">
        <v>2</v>
      </c>
      <c r="AI604">
        <v>36324779</v>
      </c>
      <c r="AJ604">
        <v>618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>
      <c r="A605">
        <f>ROW(Source!A555)</f>
        <v>555</v>
      </c>
      <c r="B605">
        <v>36324780</v>
      </c>
      <c r="C605">
        <v>36324756</v>
      </c>
      <c r="D605">
        <v>29107989</v>
      </c>
      <c r="E605">
        <v>1</v>
      </c>
      <c r="F605">
        <v>1</v>
      </c>
      <c r="G605">
        <v>1</v>
      </c>
      <c r="H605">
        <v>3</v>
      </c>
      <c r="I605" t="s">
        <v>631</v>
      </c>
      <c r="J605" t="s">
        <v>632</v>
      </c>
      <c r="K605" t="s">
        <v>633</v>
      </c>
      <c r="L605">
        <v>1296</v>
      </c>
      <c r="N605">
        <v>1002</v>
      </c>
      <c r="O605" t="s">
        <v>634</v>
      </c>
      <c r="P605" t="s">
        <v>634</v>
      </c>
      <c r="Q605">
        <v>1</v>
      </c>
      <c r="X605">
        <v>32.4</v>
      </c>
      <c r="Y605">
        <v>47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32.4</v>
      </c>
      <c r="AH605">
        <v>2</v>
      </c>
      <c r="AI605">
        <v>36324780</v>
      </c>
      <c r="AJ605">
        <v>619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>
      <c r="A606">
        <f>ROW(Source!A555)</f>
        <v>555</v>
      </c>
      <c r="B606">
        <v>36324781</v>
      </c>
      <c r="C606">
        <v>36324756</v>
      </c>
      <c r="D606">
        <v>29114830</v>
      </c>
      <c r="E606">
        <v>1</v>
      </c>
      <c r="F606">
        <v>1</v>
      </c>
      <c r="G606">
        <v>1</v>
      </c>
      <c r="H606">
        <v>3</v>
      </c>
      <c r="I606" t="s">
        <v>1084</v>
      </c>
      <c r="J606" t="s">
        <v>1085</v>
      </c>
      <c r="K606" t="s">
        <v>1086</v>
      </c>
      <c r="L606">
        <v>1035</v>
      </c>
      <c r="N606">
        <v>1013</v>
      </c>
      <c r="O606" t="s">
        <v>178</v>
      </c>
      <c r="P606" t="s">
        <v>178</v>
      </c>
      <c r="Q606">
        <v>1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</v>
      </c>
      <c r="AD606">
        <v>0</v>
      </c>
      <c r="AE606">
        <v>0</v>
      </c>
      <c r="AF606" t="s">
        <v>3</v>
      </c>
      <c r="AG606">
        <v>0</v>
      </c>
      <c r="AH606">
        <v>3</v>
      </c>
      <c r="AI606">
        <v>-1</v>
      </c>
      <c r="AJ606" t="s">
        <v>3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>
        <f>ROW(Source!A555)</f>
        <v>555</v>
      </c>
      <c r="B607">
        <v>36324782</v>
      </c>
      <c r="C607">
        <v>36324756</v>
      </c>
      <c r="D607">
        <v>29115642</v>
      </c>
      <c r="E607">
        <v>1</v>
      </c>
      <c r="F607">
        <v>1</v>
      </c>
      <c r="G607">
        <v>1</v>
      </c>
      <c r="H607">
        <v>3</v>
      </c>
      <c r="I607" t="s">
        <v>635</v>
      </c>
      <c r="J607" t="s">
        <v>636</v>
      </c>
      <c r="K607" t="s">
        <v>637</v>
      </c>
      <c r="L607">
        <v>1339</v>
      </c>
      <c r="N607">
        <v>1007</v>
      </c>
      <c r="O607" t="s">
        <v>638</v>
      </c>
      <c r="P607" t="s">
        <v>638</v>
      </c>
      <c r="Q607">
        <v>1</v>
      </c>
      <c r="X607">
        <v>0.08</v>
      </c>
      <c r="Y607">
        <v>1100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0.08</v>
      </c>
      <c r="AH607">
        <v>2</v>
      </c>
      <c r="AI607">
        <v>36324782</v>
      </c>
      <c r="AJ607">
        <v>620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>
        <f>ROW(Source!A555)</f>
        <v>555</v>
      </c>
      <c r="B608">
        <v>36324783</v>
      </c>
      <c r="C608">
        <v>36324756</v>
      </c>
      <c r="D608">
        <v>29130561</v>
      </c>
      <c r="E608">
        <v>1</v>
      </c>
      <c r="F608">
        <v>1</v>
      </c>
      <c r="G608">
        <v>1</v>
      </c>
      <c r="H608">
        <v>3</v>
      </c>
      <c r="I608" t="s">
        <v>185</v>
      </c>
      <c r="J608" t="s">
        <v>187</v>
      </c>
      <c r="K608" t="s">
        <v>186</v>
      </c>
      <c r="L608">
        <v>1327</v>
      </c>
      <c r="N608">
        <v>1005</v>
      </c>
      <c r="O608" t="s">
        <v>165</v>
      </c>
      <c r="P608" t="s">
        <v>165</v>
      </c>
      <c r="Q608">
        <v>1</v>
      </c>
      <c r="X608">
        <v>100</v>
      </c>
      <c r="Y608">
        <v>207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100</v>
      </c>
      <c r="AH608">
        <v>2</v>
      </c>
      <c r="AI608">
        <v>36324783</v>
      </c>
      <c r="AJ608">
        <v>621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>
      <c r="A609">
        <f>ROW(Source!A555)</f>
        <v>555</v>
      </c>
      <c r="B609">
        <v>36324784</v>
      </c>
      <c r="C609">
        <v>36324756</v>
      </c>
      <c r="D609">
        <v>29145217</v>
      </c>
      <c r="E609">
        <v>1</v>
      </c>
      <c r="F609">
        <v>1</v>
      </c>
      <c r="G609">
        <v>1</v>
      </c>
      <c r="H609">
        <v>3</v>
      </c>
      <c r="I609" t="s">
        <v>639</v>
      </c>
      <c r="J609" t="s">
        <v>640</v>
      </c>
      <c r="K609" t="s">
        <v>641</v>
      </c>
      <c r="L609">
        <v>1339</v>
      </c>
      <c r="N609">
        <v>1007</v>
      </c>
      <c r="O609" t="s">
        <v>638</v>
      </c>
      <c r="P609" t="s">
        <v>638</v>
      </c>
      <c r="Q609">
        <v>1</v>
      </c>
      <c r="X609">
        <v>0.105</v>
      </c>
      <c r="Y609">
        <v>458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0.105</v>
      </c>
      <c r="AH609">
        <v>2</v>
      </c>
      <c r="AI609">
        <v>36324784</v>
      </c>
      <c r="AJ609">
        <v>623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>
      <c r="A610">
        <f>ROW(Source!A559)</f>
        <v>559</v>
      </c>
      <c r="B610">
        <v>36171796</v>
      </c>
      <c r="C610">
        <v>35810744</v>
      </c>
      <c r="D610">
        <v>18407150</v>
      </c>
      <c r="E610">
        <v>1</v>
      </c>
      <c r="F610">
        <v>1</v>
      </c>
      <c r="G610">
        <v>1</v>
      </c>
      <c r="H610">
        <v>1</v>
      </c>
      <c r="I610" t="s">
        <v>599</v>
      </c>
      <c r="J610" t="s">
        <v>3</v>
      </c>
      <c r="K610" t="s">
        <v>600</v>
      </c>
      <c r="L610">
        <v>1369</v>
      </c>
      <c r="N610">
        <v>1013</v>
      </c>
      <c r="O610" t="s">
        <v>583</v>
      </c>
      <c r="P610" t="s">
        <v>583</v>
      </c>
      <c r="Q610">
        <v>1</v>
      </c>
      <c r="X610">
        <v>35.74</v>
      </c>
      <c r="Y610">
        <v>0</v>
      </c>
      <c r="Z610">
        <v>0</v>
      </c>
      <c r="AA610">
        <v>0</v>
      </c>
      <c r="AB610">
        <v>272.45</v>
      </c>
      <c r="AC610">
        <v>0</v>
      </c>
      <c r="AD610">
        <v>1</v>
      </c>
      <c r="AE610">
        <v>1</v>
      </c>
      <c r="AF610" t="s">
        <v>144</v>
      </c>
      <c r="AG610">
        <v>41.100999999999999</v>
      </c>
      <c r="AH610">
        <v>2</v>
      </c>
      <c r="AI610">
        <v>36171796</v>
      </c>
      <c r="AJ610">
        <v>624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>
        <f>ROW(Source!A559)</f>
        <v>559</v>
      </c>
      <c r="B611">
        <v>36171797</v>
      </c>
      <c r="C611">
        <v>35810744</v>
      </c>
      <c r="D611">
        <v>121548</v>
      </c>
      <c r="E611">
        <v>1</v>
      </c>
      <c r="F611">
        <v>1</v>
      </c>
      <c r="G611">
        <v>1</v>
      </c>
      <c r="H611">
        <v>1</v>
      </c>
      <c r="I611" t="s">
        <v>34</v>
      </c>
      <c r="J611" t="s">
        <v>3</v>
      </c>
      <c r="K611" t="s">
        <v>584</v>
      </c>
      <c r="L611">
        <v>608254</v>
      </c>
      <c r="N611">
        <v>1013</v>
      </c>
      <c r="O611" t="s">
        <v>585</v>
      </c>
      <c r="P611" t="s">
        <v>585</v>
      </c>
      <c r="Q611">
        <v>1</v>
      </c>
      <c r="X611">
        <v>0.18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1</v>
      </c>
      <c r="AE611">
        <v>2</v>
      </c>
      <c r="AF611" t="s">
        <v>143</v>
      </c>
      <c r="AG611">
        <v>0.22499999999999998</v>
      </c>
      <c r="AH611">
        <v>2</v>
      </c>
      <c r="AI611">
        <v>36171797</v>
      </c>
      <c r="AJ611">
        <v>625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>
      <c r="A612">
        <f>ROW(Source!A559)</f>
        <v>559</v>
      </c>
      <c r="B612">
        <v>36171798</v>
      </c>
      <c r="C612">
        <v>35810744</v>
      </c>
      <c r="D612">
        <v>29172556</v>
      </c>
      <c r="E612">
        <v>1</v>
      </c>
      <c r="F612">
        <v>1</v>
      </c>
      <c r="G612">
        <v>1</v>
      </c>
      <c r="H612">
        <v>2</v>
      </c>
      <c r="I612" t="s">
        <v>586</v>
      </c>
      <c r="J612" t="s">
        <v>590</v>
      </c>
      <c r="K612" t="s">
        <v>588</v>
      </c>
      <c r="L612">
        <v>1368</v>
      </c>
      <c r="N612">
        <v>1011</v>
      </c>
      <c r="O612" t="s">
        <v>589</v>
      </c>
      <c r="P612" t="s">
        <v>589</v>
      </c>
      <c r="Q612">
        <v>1</v>
      </c>
      <c r="X612">
        <v>0.18</v>
      </c>
      <c r="Y612">
        <v>0</v>
      </c>
      <c r="Z612">
        <v>31.26</v>
      </c>
      <c r="AA612">
        <v>13.5</v>
      </c>
      <c r="AB612">
        <v>0</v>
      </c>
      <c r="AC612">
        <v>0</v>
      </c>
      <c r="AD612">
        <v>1</v>
      </c>
      <c r="AE612">
        <v>0</v>
      </c>
      <c r="AF612" t="s">
        <v>143</v>
      </c>
      <c r="AG612">
        <v>0.22499999999999998</v>
      </c>
      <c r="AH612">
        <v>2</v>
      </c>
      <c r="AI612">
        <v>36171798</v>
      </c>
      <c r="AJ612">
        <v>626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>
        <f>ROW(Source!A559)</f>
        <v>559</v>
      </c>
      <c r="B613">
        <v>36171799</v>
      </c>
      <c r="C613">
        <v>35810744</v>
      </c>
      <c r="D613">
        <v>29174591</v>
      </c>
      <c r="E613">
        <v>1</v>
      </c>
      <c r="F613">
        <v>1</v>
      </c>
      <c r="G613">
        <v>1</v>
      </c>
      <c r="H613">
        <v>2</v>
      </c>
      <c r="I613" t="s">
        <v>612</v>
      </c>
      <c r="J613" t="s">
        <v>642</v>
      </c>
      <c r="K613" t="s">
        <v>614</v>
      </c>
      <c r="L613">
        <v>1368</v>
      </c>
      <c r="N613">
        <v>1011</v>
      </c>
      <c r="O613" t="s">
        <v>589</v>
      </c>
      <c r="P613" t="s">
        <v>589</v>
      </c>
      <c r="Q613">
        <v>1</v>
      </c>
      <c r="X613">
        <v>0.32</v>
      </c>
      <c r="Y613">
        <v>0</v>
      </c>
      <c r="Z613">
        <v>0.95</v>
      </c>
      <c r="AA613">
        <v>0</v>
      </c>
      <c r="AB613">
        <v>0</v>
      </c>
      <c r="AC613">
        <v>0</v>
      </c>
      <c r="AD613">
        <v>1</v>
      </c>
      <c r="AE613">
        <v>0</v>
      </c>
      <c r="AF613" t="s">
        <v>143</v>
      </c>
      <c r="AG613">
        <v>0.4</v>
      </c>
      <c r="AH613">
        <v>2</v>
      </c>
      <c r="AI613">
        <v>36171799</v>
      </c>
      <c r="AJ613">
        <v>627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>
        <f>ROW(Source!A559)</f>
        <v>559</v>
      </c>
      <c r="B614">
        <v>36171800</v>
      </c>
      <c r="C614">
        <v>35810744</v>
      </c>
      <c r="D614">
        <v>29174913</v>
      </c>
      <c r="E614">
        <v>1</v>
      </c>
      <c r="F614">
        <v>1</v>
      </c>
      <c r="G614">
        <v>1</v>
      </c>
      <c r="H614">
        <v>2</v>
      </c>
      <c r="I614" t="s">
        <v>601</v>
      </c>
      <c r="J614" t="s">
        <v>602</v>
      </c>
      <c r="K614" t="s">
        <v>603</v>
      </c>
      <c r="L614">
        <v>1368</v>
      </c>
      <c r="N614">
        <v>1011</v>
      </c>
      <c r="O614" t="s">
        <v>589</v>
      </c>
      <c r="P614" t="s">
        <v>589</v>
      </c>
      <c r="Q614">
        <v>1</v>
      </c>
      <c r="X614">
        <v>0.26</v>
      </c>
      <c r="Y614">
        <v>0</v>
      </c>
      <c r="Z614">
        <v>87.17</v>
      </c>
      <c r="AA614">
        <v>11.6</v>
      </c>
      <c r="AB614">
        <v>0</v>
      </c>
      <c r="AC614">
        <v>0</v>
      </c>
      <c r="AD614">
        <v>1</v>
      </c>
      <c r="AE614">
        <v>0</v>
      </c>
      <c r="AF614" t="s">
        <v>143</v>
      </c>
      <c r="AG614">
        <v>0.32500000000000001</v>
      </c>
      <c r="AH614">
        <v>2</v>
      </c>
      <c r="AI614">
        <v>36171800</v>
      </c>
      <c r="AJ614">
        <v>628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>
        <f>ROW(Source!A559)</f>
        <v>559</v>
      </c>
      <c r="B615">
        <v>36171801</v>
      </c>
      <c r="C615">
        <v>35810744</v>
      </c>
      <c r="D615">
        <v>29109162</v>
      </c>
      <c r="E615">
        <v>1</v>
      </c>
      <c r="F615">
        <v>1</v>
      </c>
      <c r="G615">
        <v>1</v>
      </c>
      <c r="H615">
        <v>3</v>
      </c>
      <c r="I615" t="s">
        <v>645</v>
      </c>
      <c r="J615" t="s">
        <v>646</v>
      </c>
      <c r="K615" t="s">
        <v>647</v>
      </c>
      <c r="L615">
        <v>1327</v>
      </c>
      <c r="N615">
        <v>1005</v>
      </c>
      <c r="O615" t="s">
        <v>165</v>
      </c>
      <c r="P615" t="s">
        <v>165</v>
      </c>
      <c r="Q615">
        <v>1</v>
      </c>
      <c r="X615">
        <v>21</v>
      </c>
      <c r="Y615">
        <v>5.71</v>
      </c>
      <c r="Z615">
        <v>0</v>
      </c>
      <c r="AA615">
        <v>0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21</v>
      </c>
      <c r="AH615">
        <v>2</v>
      </c>
      <c r="AI615">
        <v>36171801</v>
      </c>
      <c r="AJ615">
        <v>629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>
      <c r="A616">
        <f>ROW(Source!A559)</f>
        <v>559</v>
      </c>
      <c r="B616">
        <v>36171802</v>
      </c>
      <c r="C616">
        <v>35810744</v>
      </c>
      <c r="D616">
        <v>29131086</v>
      </c>
      <c r="E616">
        <v>1</v>
      </c>
      <c r="F616">
        <v>1</v>
      </c>
      <c r="G616">
        <v>1</v>
      </c>
      <c r="H616">
        <v>3</v>
      </c>
      <c r="I616" t="s">
        <v>648</v>
      </c>
      <c r="J616" t="s">
        <v>649</v>
      </c>
      <c r="K616" t="s">
        <v>650</v>
      </c>
      <c r="L616">
        <v>1339</v>
      </c>
      <c r="N616">
        <v>1007</v>
      </c>
      <c r="O616" t="s">
        <v>638</v>
      </c>
      <c r="P616" t="s">
        <v>638</v>
      </c>
      <c r="Q616">
        <v>1</v>
      </c>
      <c r="X616">
        <v>0.82</v>
      </c>
      <c r="Y616">
        <v>1970.01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0.82</v>
      </c>
      <c r="AH616">
        <v>2</v>
      </c>
      <c r="AI616">
        <v>36171802</v>
      </c>
      <c r="AJ616">
        <v>630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>
      <c r="A617">
        <f>ROW(Source!A560)</f>
        <v>560</v>
      </c>
      <c r="B617">
        <v>35810780</v>
      </c>
      <c r="C617">
        <v>35810771</v>
      </c>
      <c r="D617">
        <v>18407150</v>
      </c>
      <c r="E617">
        <v>1</v>
      </c>
      <c r="F617">
        <v>1</v>
      </c>
      <c r="G617">
        <v>1</v>
      </c>
      <c r="H617">
        <v>1</v>
      </c>
      <c r="I617" t="s">
        <v>599</v>
      </c>
      <c r="J617" t="s">
        <v>3</v>
      </c>
      <c r="K617" t="s">
        <v>600</v>
      </c>
      <c r="L617">
        <v>1369</v>
      </c>
      <c r="N617">
        <v>1013</v>
      </c>
      <c r="O617" t="s">
        <v>583</v>
      </c>
      <c r="P617" t="s">
        <v>583</v>
      </c>
      <c r="Q617">
        <v>1</v>
      </c>
      <c r="X617">
        <v>60.72</v>
      </c>
      <c r="Y617">
        <v>0</v>
      </c>
      <c r="Z617">
        <v>0</v>
      </c>
      <c r="AA617">
        <v>0</v>
      </c>
      <c r="AB617">
        <v>272.45</v>
      </c>
      <c r="AC617">
        <v>0</v>
      </c>
      <c r="AD617">
        <v>1</v>
      </c>
      <c r="AE617">
        <v>1</v>
      </c>
      <c r="AF617" t="s">
        <v>144</v>
      </c>
      <c r="AG617">
        <v>69.827999999999989</v>
      </c>
      <c r="AH617">
        <v>2</v>
      </c>
      <c r="AI617">
        <v>35810772</v>
      </c>
      <c r="AJ617">
        <v>631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>
      <c r="A618">
        <f>ROW(Source!A560)</f>
        <v>560</v>
      </c>
      <c r="B618">
        <v>35810781</v>
      </c>
      <c r="C618">
        <v>35810771</v>
      </c>
      <c r="D618">
        <v>121548</v>
      </c>
      <c r="E618">
        <v>1</v>
      </c>
      <c r="F618">
        <v>1</v>
      </c>
      <c r="G618">
        <v>1</v>
      </c>
      <c r="H618">
        <v>1</v>
      </c>
      <c r="I618" t="s">
        <v>34</v>
      </c>
      <c r="J618" t="s">
        <v>3</v>
      </c>
      <c r="K618" t="s">
        <v>584</v>
      </c>
      <c r="L618">
        <v>608254</v>
      </c>
      <c r="N618">
        <v>1013</v>
      </c>
      <c r="O618" t="s">
        <v>585</v>
      </c>
      <c r="P618" t="s">
        <v>585</v>
      </c>
      <c r="Q618">
        <v>1</v>
      </c>
      <c r="X618">
        <v>0.57999999999999996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2</v>
      </c>
      <c r="AF618" t="s">
        <v>143</v>
      </c>
      <c r="AG618">
        <v>0.72499999999999998</v>
      </c>
      <c r="AH618">
        <v>2</v>
      </c>
      <c r="AI618">
        <v>35810773</v>
      </c>
      <c r="AJ618">
        <v>632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>
      <c r="A619">
        <f>ROW(Source!A560)</f>
        <v>560</v>
      </c>
      <c r="B619">
        <v>35810782</v>
      </c>
      <c r="C619">
        <v>35810771</v>
      </c>
      <c r="D619">
        <v>29172556</v>
      </c>
      <c r="E619">
        <v>1</v>
      </c>
      <c r="F619">
        <v>1</v>
      </c>
      <c r="G619">
        <v>1</v>
      </c>
      <c r="H619">
        <v>2</v>
      </c>
      <c r="I619" t="s">
        <v>586</v>
      </c>
      <c r="J619" t="s">
        <v>590</v>
      </c>
      <c r="K619" t="s">
        <v>588</v>
      </c>
      <c r="L619">
        <v>1368</v>
      </c>
      <c r="N619">
        <v>1011</v>
      </c>
      <c r="O619" t="s">
        <v>589</v>
      </c>
      <c r="P619" t="s">
        <v>589</v>
      </c>
      <c r="Q619">
        <v>1</v>
      </c>
      <c r="X619">
        <v>0.57999999999999996</v>
      </c>
      <c r="Y619">
        <v>0</v>
      </c>
      <c r="Z619">
        <v>31.26</v>
      </c>
      <c r="AA619">
        <v>13.5</v>
      </c>
      <c r="AB619">
        <v>0</v>
      </c>
      <c r="AC619">
        <v>0</v>
      </c>
      <c r="AD619">
        <v>1</v>
      </c>
      <c r="AE619">
        <v>0</v>
      </c>
      <c r="AF619" t="s">
        <v>143</v>
      </c>
      <c r="AG619">
        <v>0.72499999999999998</v>
      </c>
      <c r="AH619">
        <v>2</v>
      </c>
      <c r="AI619">
        <v>35810774</v>
      </c>
      <c r="AJ619">
        <v>633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>
      <c r="A620">
        <f>ROW(Source!A560)</f>
        <v>560</v>
      </c>
      <c r="B620">
        <v>35810783</v>
      </c>
      <c r="C620">
        <v>35810771</v>
      </c>
      <c r="D620">
        <v>29174591</v>
      </c>
      <c r="E620">
        <v>1</v>
      </c>
      <c r="F620">
        <v>1</v>
      </c>
      <c r="G620">
        <v>1</v>
      </c>
      <c r="H620">
        <v>2</v>
      </c>
      <c r="I620" t="s">
        <v>612</v>
      </c>
      <c r="J620" t="s">
        <v>642</v>
      </c>
      <c r="K620" t="s">
        <v>614</v>
      </c>
      <c r="L620">
        <v>1368</v>
      </c>
      <c r="N620">
        <v>1011</v>
      </c>
      <c r="O620" t="s">
        <v>589</v>
      </c>
      <c r="P620" t="s">
        <v>589</v>
      </c>
      <c r="Q620">
        <v>1</v>
      </c>
      <c r="X620">
        <v>0.82</v>
      </c>
      <c r="Y620">
        <v>0</v>
      </c>
      <c r="Z620">
        <v>0.95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143</v>
      </c>
      <c r="AG620">
        <v>1.0249999999999999</v>
      </c>
      <c r="AH620">
        <v>2</v>
      </c>
      <c r="AI620">
        <v>35810775</v>
      </c>
      <c r="AJ620">
        <v>634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>
      <c r="A621">
        <f>ROW(Source!A560)</f>
        <v>560</v>
      </c>
      <c r="B621">
        <v>35810784</v>
      </c>
      <c r="C621">
        <v>35810771</v>
      </c>
      <c r="D621">
        <v>29174661</v>
      </c>
      <c r="E621">
        <v>1</v>
      </c>
      <c r="F621">
        <v>1</v>
      </c>
      <c r="G621">
        <v>1</v>
      </c>
      <c r="H621">
        <v>2</v>
      </c>
      <c r="I621" t="s">
        <v>651</v>
      </c>
      <c r="J621" t="s">
        <v>652</v>
      </c>
      <c r="K621" t="s">
        <v>653</v>
      </c>
      <c r="L621">
        <v>1368</v>
      </c>
      <c r="N621">
        <v>1011</v>
      </c>
      <c r="O621" t="s">
        <v>589</v>
      </c>
      <c r="P621" t="s">
        <v>589</v>
      </c>
      <c r="Q621">
        <v>1</v>
      </c>
      <c r="X621">
        <v>2.7</v>
      </c>
      <c r="Y621">
        <v>0</v>
      </c>
      <c r="Z621">
        <v>2.09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143</v>
      </c>
      <c r="AG621">
        <v>3.375</v>
      </c>
      <c r="AH621">
        <v>2</v>
      </c>
      <c r="AI621">
        <v>35810776</v>
      </c>
      <c r="AJ621">
        <v>635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>
      <c r="A622">
        <f>ROW(Source!A560)</f>
        <v>560</v>
      </c>
      <c r="B622">
        <v>35810785</v>
      </c>
      <c r="C622">
        <v>35810771</v>
      </c>
      <c r="D622">
        <v>29174913</v>
      </c>
      <c r="E622">
        <v>1</v>
      </c>
      <c r="F622">
        <v>1</v>
      </c>
      <c r="G622">
        <v>1</v>
      </c>
      <c r="H622">
        <v>2</v>
      </c>
      <c r="I622" t="s">
        <v>601</v>
      </c>
      <c r="J622" t="s">
        <v>602</v>
      </c>
      <c r="K622" t="s">
        <v>603</v>
      </c>
      <c r="L622">
        <v>1368</v>
      </c>
      <c r="N622">
        <v>1011</v>
      </c>
      <c r="O622" t="s">
        <v>589</v>
      </c>
      <c r="P622" t="s">
        <v>589</v>
      </c>
      <c r="Q622">
        <v>1</v>
      </c>
      <c r="X622">
        <v>0.84</v>
      </c>
      <c r="Y622">
        <v>0</v>
      </c>
      <c r="Z622">
        <v>87.17</v>
      </c>
      <c r="AA622">
        <v>11.6</v>
      </c>
      <c r="AB622">
        <v>0</v>
      </c>
      <c r="AC622">
        <v>0</v>
      </c>
      <c r="AD622">
        <v>1</v>
      </c>
      <c r="AE622">
        <v>0</v>
      </c>
      <c r="AF622" t="s">
        <v>143</v>
      </c>
      <c r="AG622">
        <v>1.05</v>
      </c>
      <c r="AH622">
        <v>2</v>
      </c>
      <c r="AI622">
        <v>35810777</v>
      </c>
      <c r="AJ622">
        <v>636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>
        <f>ROW(Source!A560)</f>
        <v>560</v>
      </c>
      <c r="B623">
        <v>35810786</v>
      </c>
      <c r="C623">
        <v>35810771</v>
      </c>
      <c r="D623">
        <v>29114332</v>
      </c>
      <c r="E623">
        <v>1</v>
      </c>
      <c r="F623">
        <v>1</v>
      </c>
      <c r="G623">
        <v>1</v>
      </c>
      <c r="H623">
        <v>3</v>
      </c>
      <c r="I623" t="s">
        <v>628</v>
      </c>
      <c r="J623" t="s">
        <v>654</v>
      </c>
      <c r="K623" t="s">
        <v>630</v>
      </c>
      <c r="L623">
        <v>1348</v>
      </c>
      <c r="N623">
        <v>1009</v>
      </c>
      <c r="O623" t="s">
        <v>29</v>
      </c>
      <c r="P623" t="s">
        <v>29</v>
      </c>
      <c r="Q623">
        <v>1000</v>
      </c>
      <c r="X623">
        <v>1.23E-2</v>
      </c>
      <c r="Y623">
        <v>11978</v>
      </c>
      <c r="Z623">
        <v>0</v>
      </c>
      <c r="AA623">
        <v>0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1.23E-2</v>
      </c>
      <c r="AH623">
        <v>2</v>
      </c>
      <c r="AI623">
        <v>35810778</v>
      </c>
      <c r="AJ623">
        <v>637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>
      <c r="A624">
        <f>ROW(Source!A560)</f>
        <v>560</v>
      </c>
      <c r="B624">
        <v>35810787</v>
      </c>
      <c r="C624">
        <v>35810771</v>
      </c>
      <c r="D624">
        <v>29130788</v>
      </c>
      <c r="E624">
        <v>1</v>
      </c>
      <c r="F624">
        <v>1</v>
      </c>
      <c r="G624">
        <v>1</v>
      </c>
      <c r="H624">
        <v>3</v>
      </c>
      <c r="I624" t="s">
        <v>655</v>
      </c>
      <c r="J624" t="s">
        <v>656</v>
      </c>
      <c r="K624" t="s">
        <v>657</v>
      </c>
      <c r="L624">
        <v>1339</v>
      </c>
      <c r="N624">
        <v>1007</v>
      </c>
      <c r="O624" t="s">
        <v>638</v>
      </c>
      <c r="P624" t="s">
        <v>638</v>
      </c>
      <c r="Q624">
        <v>1</v>
      </c>
      <c r="X624">
        <v>2.88</v>
      </c>
      <c r="Y624">
        <v>2156.0100000000002</v>
      </c>
      <c r="Z624">
        <v>0</v>
      </c>
      <c r="AA624">
        <v>0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2.88</v>
      </c>
      <c r="AH624">
        <v>2</v>
      </c>
      <c r="AI624">
        <v>35810779</v>
      </c>
      <c r="AJ624">
        <v>638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>
        <f>ROW(Source!A561)</f>
        <v>561</v>
      </c>
      <c r="B625">
        <v>35810796</v>
      </c>
      <c r="C625">
        <v>35810788</v>
      </c>
      <c r="D625">
        <v>18408291</v>
      </c>
      <c r="E625">
        <v>1</v>
      </c>
      <c r="F625">
        <v>1</v>
      </c>
      <c r="G625">
        <v>1</v>
      </c>
      <c r="H625">
        <v>1</v>
      </c>
      <c r="I625" t="s">
        <v>658</v>
      </c>
      <c r="J625" t="s">
        <v>3</v>
      </c>
      <c r="K625" t="s">
        <v>659</v>
      </c>
      <c r="L625">
        <v>1369</v>
      </c>
      <c r="N625">
        <v>1013</v>
      </c>
      <c r="O625" t="s">
        <v>583</v>
      </c>
      <c r="P625" t="s">
        <v>583</v>
      </c>
      <c r="Q625">
        <v>1</v>
      </c>
      <c r="X625">
        <v>31.26</v>
      </c>
      <c r="Y625">
        <v>0</v>
      </c>
      <c r="Z625">
        <v>0</v>
      </c>
      <c r="AA625">
        <v>0</v>
      </c>
      <c r="AB625">
        <v>8.17</v>
      </c>
      <c r="AC625">
        <v>0</v>
      </c>
      <c r="AD625">
        <v>1</v>
      </c>
      <c r="AE625">
        <v>1</v>
      </c>
      <c r="AF625" t="s">
        <v>144</v>
      </c>
      <c r="AG625">
        <v>35.948999999999998</v>
      </c>
      <c r="AH625">
        <v>2</v>
      </c>
      <c r="AI625">
        <v>35810789</v>
      </c>
      <c r="AJ625">
        <v>639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>
      <c r="A626">
        <f>ROW(Source!A561)</f>
        <v>561</v>
      </c>
      <c r="B626">
        <v>35810797</v>
      </c>
      <c r="C626">
        <v>35810788</v>
      </c>
      <c r="D626">
        <v>121548</v>
      </c>
      <c r="E626">
        <v>1</v>
      </c>
      <c r="F626">
        <v>1</v>
      </c>
      <c r="G626">
        <v>1</v>
      </c>
      <c r="H626">
        <v>1</v>
      </c>
      <c r="I626" t="s">
        <v>34</v>
      </c>
      <c r="J626" t="s">
        <v>3</v>
      </c>
      <c r="K626" t="s">
        <v>584</v>
      </c>
      <c r="L626">
        <v>608254</v>
      </c>
      <c r="N626">
        <v>1013</v>
      </c>
      <c r="O626" t="s">
        <v>585</v>
      </c>
      <c r="P626" t="s">
        <v>585</v>
      </c>
      <c r="Q626">
        <v>1</v>
      </c>
      <c r="X626">
        <v>6.7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2</v>
      </c>
      <c r="AF626" t="s">
        <v>143</v>
      </c>
      <c r="AG626">
        <v>8.375</v>
      </c>
      <c r="AH626">
        <v>2</v>
      </c>
      <c r="AI626">
        <v>35810790</v>
      </c>
      <c r="AJ626">
        <v>640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>
        <f>ROW(Source!A561)</f>
        <v>561</v>
      </c>
      <c r="B627">
        <v>35810798</v>
      </c>
      <c r="C627">
        <v>35810788</v>
      </c>
      <c r="D627">
        <v>29172710</v>
      </c>
      <c r="E627">
        <v>1</v>
      </c>
      <c r="F627">
        <v>1</v>
      </c>
      <c r="G627">
        <v>1</v>
      </c>
      <c r="H627">
        <v>2</v>
      </c>
      <c r="I627" t="s">
        <v>593</v>
      </c>
      <c r="J627" t="s">
        <v>594</v>
      </c>
      <c r="K627" t="s">
        <v>595</v>
      </c>
      <c r="L627">
        <v>1368</v>
      </c>
      <c r="N627">
        <v>1011</v>
      </c>
      <c r="O627" t="s">
        <v>589</v>
      </c>
      <c r="P627" t="s">
        <v>589</v>
      </c>
      <c r="Q627">
        <v>1</v>
      </c>
      <c r="X627">
        <v>6.7</v>
      </c>
      <c r="Y627">
        <v>0</v>
      </c>
      <c r="Z627">
        <v>46.56</v>
      </c>
      <c r="AA627">
        <v>10.06</v>
      </c>
      <c r="AB627">
        <v>0</v>
      </c>
      <c r="AC627">
        <v>0</v>
      </c>
      <c r="AD627">
        <v>1</v>
      </c>
      <c r="AE627">
        <v>0</v>
      </c>
      <c r="AF627" t="s">
        <v>143</v>
      </c>
      <c r="AG627">
        <v>8.375</v>
      </c>
      <c r="AH627">
        <v>2</v>
      </c>
      <c r="AI627">
        <v>35810791</v>
      </c>
      <c r="AJ627">
        <v>641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>
      <c r="A628">
        <f>ROW(Source!A561)</f>
        <v>561</v>
      </c>
      <c r="B628">
        <v>35810799</v>
      </c>
      <c r="C628">
        <v>35810788</v>
      </c>
      <c r="D628">
        <v>29173472</v>
      </c>
      <c r="E628">
        <v>1</v>
      </c>
      <c r="F628">
        <v>1</v>
      </c>
      <c r="G628">
        <v>1</v>
      </c>
      <c r="H628">
        <v>2</v>
      </c>
      <c r="I628" t="s">
        <v>660</v>
      </c>
      <c r="J628" t="s">
        <v>661</v>
      </c>
      <c r="K628" t="s">
        <v>662</v>
      </c>
      <c r="L628">
        <v>1368</v>
      </c>
      <c r="N628">
        <v>1011</v>
      </c>
      <c r="O628" t="s">
        <v>589</v>
      </c>
      <c r="P628" t="s">
        <v>589</v>
      </c>
      <c r="Q628">
        <v>1</v>
      </c>
      <c r="X628">
        <v>11</v>
      </c>
      <c r="Y628">
        <v>0</v>
      </c>
      <c r="Z628">
        <v>3</v>
      </c>
      <c r="AA628">
        <v>0</v>
      </c>
      <c r="AB628">
        <v>0</v>
      </c>
      <c r="AC628">
        <v>0</v>
      </c>
      <c r="AD628">
        <v>1</v>
      </c>
      <c r="AE628">
        <v>0</v>
      </c>
      <c r="AF628" t="s">
        <v>143</v>
      </c>
      <c r="AG628">
        <v>13.75</v>
      </c>
      <c r="AH628">
        <v>2</v>
      </c>
      <c r="AI628">
        <v>35810792</v>
      </c>
      <c r="AJ628">
        <v>642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>
        <f>ROW(Source!A561)</f>
        <v>561</v>
      </c>
      <c r="B629">
        <v>35810800</v>
      </c>
      <c r="C629">
        <v>35810788</v>
      </c>
      <c r="D629">
        <v>29174913</v>
      </c>
      <c r="E629">
        <v>1</v>
      </c>
      <c r="F629">
        <v>1</v>
      </c>
      <c r="G629">
        <v>1</v>
      </c>
      <c r="H629">
        <v>2</v>
      </c>
      <c r="I629" t="s">
        <v>601</v>
      </c>
      <c r="J629" t="s">
        <v>602</v>
      </c>
      <c r="K629" t="s">
        <v>603</v>
      </c>
      <c r="L629">
        <v>1368</v>
      </c>
      <c r="N629">
        <v>1011</v>
      </c>
      <c r="O629" t="s">
        <v>589</v>
      </c>
      <c r="P629" t="s">
        <v>589</v>
      </c>
      <c r="Q629">
        <v>1</v>
      </c>
      <c r="X629">
        <v>0.35</v>
      </c>
      <c r="Y629">
        <v>0</v>
      </c>
      <c r="Z629">
        <v>87.17</v>
      </c>
      <c r="AA629">
        <v>11.6</v>
      </c>
      <c r="AB629">
        <v>0</v>
      </c>
      <c r="AC629">
        <v>0</v>
      </c>
      <c r="AD629">
        <v>1</v>
      </c>
      <c r="AE629">
        <v>0</v>
      </c>
      <c r="AF629" t="s">
        <v>143</v>
      </c>
      <c r="AG629">
        <v>0.4375</v>
      </c>
      <c r="AH629">
        <v>2</v>
      </c>
      <c r="AI629">
        <v>35810793</v>
      </c>
      <c r="AJ629">
        <v>643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>
        <f>ROW(Source!A561)</f>
        <v>561</v>
      </c>
      <c r="B630">
        <v>35810801</v>
      </c>
      <c r="C630">
        <v>35810788</v>
      </c>
      <c r="D630">
        <v>29114687</v>
      </c>
      <c r="E630">
        <v>1</v>
      </c>
      <c r="F630">
        <v>1</v>
      </c>
      <c r="G630">
        <v>1</v>
      </c>
      <c r="H630">
        <v>3</v>
      </c>
      <c r="I630" t="s">
        <v>663</v>
      </c>
      <c r="J630" t="s">
        <v>664</v>
      </c>
      <c r="K630" t="s">
        <v>665</v>
      </c>
      <c r="L630">
        <v>1348</v>
      </c>
      <c r="N630">
        <v>1009</v>
      </c>
      <c r="O630" t="s">
        <v>29</v>
      </c>
      <c r="P630" t="s">
        <v>29</v>
      </c>
      <c r="Q630">
        <v>1000</v>
      </c>
      <c r="X630">
        <v>1.8E-3</v>
      </c>
      <c r="Y630">
        <v>16974</v>
      </c>
      <c r="Z630">
        <v>0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1.8E-3</v>
      </c>
      <c r="AH630">
        <v>2</v>
      </c>
      <c r="AI630">
        <v>35810794</v>
      </c>
      <c r="AJ630">
        <v>644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>
        <f>ROW(Source!A561)</f>
        <v>561</v>
      </c>
      <c r="B631">
        <v>35810802</v>
      </c>
      <c r="C631">
        <v>35810788</v>
      </c>
      <c r="D631">
        <v>29115292</v>
      </c>
      <c r="E631">
        <v>1</v>
      </c>
      <c r="F631">
        <v>1</v>
      </c>
      <c r="G631">
        <v>1</v>
      </c>
      <c r="H631">
        <v>3</v>
      </c>
      <c r="I631" t="s">
        <v>666</v>
      </c>
      <c r="J631" t="s">
        <v>667</v>
      </c>
      <c r="K631" t="s">
        <v>668</v>
      </c>
      <c r="L631">
        <v>1339</v>
      </c>
      <c r="N631">
        <v>1007</v>
      </c>
      <c r="O631" t="s">
        <v>638</v>
      </c>
      <c r="P631" t="s">
        <v>638</v>
      </c>
      <c r="Q631">
        <v>1</v>
      </c>
      <c r="X631">
        <v>1.24</v>
      </c>
      <c r="Y631">
        <v>4478.33</v>
      </c>
      <c r="Z631">
        <v>0</v>
      </c>
      <c r="AA631">
        <v>0</v>
      </c>
      <c r="AB631">
        <v>0</v>
      </c>
      <c r="AC631">
        <v>0</v>
      </c>
      <c r="AD631">
        <v>1</v>
      </c>
      <c r="AE631">
        <v>0</v>
      </c>
      <c r="AF631" t="s">
        <v>3</v>
      </c>
      <c r="AG631">
        <v>1.24</v>
      </c>
      <c r="AH631">
        <v>2</v>
      </c>
      <c r="AI631">
        <v>35810795</v>
      </c>
      <c r="AJ631">
        <v>645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>
        <f>ROW(Source!A562)</f>
        <v>562</v>
      </c>
      <c r="B632">
        <v>36171804</v>
      </c>
      <c r="C632">
        <v>36171803</v>
      </c>
      <c r="D632">
        <v>31427882</v>
      </c>
      <c r="E632">
        <v>1</v>
      </c>
      <c r="F632">
        <v>1</v>
      </c>
      <c r="G632">
        <v>1</v>
      </c>
      <c r="H632">
        <v>1</v>
      </c>
      <c r="I632" t="s">
        <v>669</v>
      </c>
      <c r="J632" t="s">
        <v>3</v>
      </c>
      <c r="K632" t="s">
        <v>670</v>
      </c>
      <c r="L632">
        <v>1369</v>
      </c>
      <c r="N632">
        <v>1013</v>
      </c>
      <c r="O632" t="s">
        <v>583</v>
      </c>
      <c r="P632" t="s">
        <v>583</v>
      </c>
      <c r="Q632">
        <v>1</v>
      </c>
      <c r="X632">
        <v>45.26</v>
      </c>
      <c r="Y632">
        <v>0</v>
      </c>
      <c r="Z632">
        <v>0</v>
      </c>
      <c r="AA632">
        <v>0</v>
      </c>
      <c r="AB632">
        <v>272.45</v>
      </c>
      <c r="AC632">
        <v>0</v>
      </c>
      <c r="AD632">
        <v>1</v>
      </c>
      <c r="AE632">
        <v>1</v>
      </c>
      <c r="AF632" t="s">
        <v>144</v>
      </c>
      <c r="AG632">
        <v>52.048999999999992</v>
      </c>
      <c r="AH632">
        <v>2</v>
      </c>
      <c r="AI632">
        <v>36171804</v>
      </c>
      <c r="AJ632">
        <v>646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>
      <c r="A633">
        <f>ROW(Source!A562)</f>
        <v>562</v>
      </c>
      <c r="B633">
        <v>36171805</v>
      </c>
      <c r="C633">
        <v>36171803</v>
      </c>
      <c r="D633">
        <v>121548</v>
      </c>
      <c r="E633">
        <v>1</v>
      </c>
      <c r="F633">
        <v>1</v>
      </c>
      <c r="G633">
        <v>1</v>
      </c>
      <c r="H633">
        <v>1</v>
      </c>
      <c r="I633" t="s">
        <v>34</v>
      </c>
      <c r="J633" t="s">
        <v>3</v>
      </c>
      <c r="K633" t="s">
        <v>584</v>
      </c>
      <c r="L633">
        <v>608254</v>
      </c>
      <c r="N633">
        <v>1013</v>
      </c>
      <c r="O633" t="s">
        <v>585</v>
      </c>
      <c r="P633" t="s">
        <v>585</v>
      </c>
      <c r="Q633">
        <v>1</v>
      </c>
      <c r="X633">
        <v>0.04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2</v>
      </c>
      <c r="AF633" t="s">
        <v>143</v>
      </c>
      <c r="AG633">
        <v>0.05</v>
      </c>
      <c r="AH633">
        <v>2</v>
      </c>
      <c r="AI633">
        <v>36171805</v>
      </c>
      <c r="AJ633">
        <v>647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>
        <f>ROW(Source!A562)</f>
        <v>562</v>
      </c>
      <c r="B634">
        <v>36171806</v>
      </c>
      <c r="C634">
        <v>36171803</v>
      </c>
      <c r="D634">
        <v>35554737</v>
      </c>
      <c r="E634">
        <v>1</v>
      </c>
      <c r="F634">
        <v>1</v>
      </c>
      <c r="G634">
        <v>1</v>
      </c>
      <c r="H634">
        <v>2</v>
      </c>
      <c r="I634" t="s">
        <v>586</v>
      </c>
      <c r="J634" t="s">
        <v>671</v>
      </c>
      <c r="K634" t="s">
        <v>588</v>
      </c>
      <c r="L634">
        <v>1368</v>
      </c>
      <c r="N634">
        <v>1011</v>
      </c>
      <c r="O634" t="s">
        <v>589</v>
      </c>
      <c r="P634" t="s">
        <v>589</v>
      </c>
      <c r="Q634">
        <v>1</v>
      </c>
      <c r="X634">
        <v>0.04</v>
      </c>
      <c r="Y634">
        <v>0</v>
      </c>
      <c r="Z634">
        <v>31.26</v>
      </c>
      <c r="AA634">
        <v>13.5</v>
      </c>
      <c r="AB634">
        <v>0</v>
      </c>
      <c r="AC634">
        <v>0</v>
      </c>
      <c r="AD634">
        <v>1</v>
      </c>
      <c r="AE634">
        <v>0</v>
      </c>
      <c r="AF634" t="s">
        <v>143</v>
      </c>
      <c r="AG634">
        <v>0.05</v>
      </c>
      <c r="AH634">
        <v>2</v>
      </c>
      <c r="AI634">
        <v>36171806</v>
      </c>
      <c r="AJ634">
        <v>648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>
      <c r="A635">
        <f>ROW(Source!A562)</f>
        <v>562</v>
      </c>
      <c r="B635">
        <v>36171807</v>
      </c>
      <c r="C635">
        <v>36171803</v>
      </c>
      <c r="D635">
        <v>35555025</v>
      </c>
      <c r="E635">
        <v>1</v>
      </c>
      <c r="F635">
        <v>1</v>
      </c>
      <c r="G635">
        <v>1</v>
      </c>
      <c r="H635">
        <v>2</v>
      </c>
      <c r="I635" t="s">
        <v>672</v>
      </c>
      <c r="J635" t="s">
        <v>673</v>
      </c>
      <c r="K635" t="s">
        <v>674</v>
      </c>
      <c r="L635">
        <v>1368</v>
      </c>
      <c r="N635">
        <v>1011</v>
      </c>
      <c r="O635" t="s">
        <v>589</v>
      </c>
      <c r="P635" t="s">
        <v>589</v>
      </c>
      <c r="Q635">
        <v>1</v>
      </c>
      <c r="X635">
        <v>1.35</v>
      </c>
      <c r="Y635">
        <v>0</v>
      </c>
      <c r="Z635">
        <v>2.7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143</v>
      </c>
      <c r="AG635">
        <v>1.6875</v>
      </c>
      <c r="AH635">
        <v>2</v>
      </c>
      <c r="AI635">
        <v>36171807</v>
      </c>
      <c r="AJ635">
        <v>649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>
      <c r="A636">
        <f>ROW(Source!A562)</f>
        <v>562</v>
      </c>
      <c r="B636">
        <v>36171808</v>
      </c>
      <c r="C636">
        <v>36171803</v>
      </c>
      <c r="D636">
        <v>35555088</v>
      </c>
      <c r="E636">
        <v>1</v>
      </c>
      <c r="F636">
        <v>1</v>
      </c>
      <c r="G636">
        <v>1</v>
      </c>
      <c r="H636">
        <v>2</v>
      </c>
      <c r="I636" t="s">
        <v>601</v>
      </c>
      <c r="J636" t="s">
        <v>675</v>
      </c>
      <c r="K636" t="s">
        <v>603</v>
      </c>
      <c r="L636">
        <v>1368</v>
      </c>
      <c r="N636">
        <v>1011</v>
      </c>
      <c r="O636" t="s">
        <v>589</v>
      </c>
      <c r="P636" t="s">
        <v>589</v>
      </c>
      <c r="Q636">
        <v>1</v>
      </c>
      <c r="X636">
        <v>0.01</v>
      </c>
      <c r="Y636">
        <v>0</v>
      </c>
      <c r="Z636">
        <v>87.17</v>
      </c>
      <c r="AA636">
        <v>11.6</v>
      </c>
      <c r="AB636">
        <v>0</v>
      </c>
      <c r="AC636">
        <v>0</v>
      </c>
      <c r="AD636">
        <v>1</v>
      </c>
      <c r="AE636">
        <v>0</v>
      </c>
      <c r="AF636" t="s">
        <v>143</v>
      </c>
      <c r="AG636">
        <v>1.2500000000000001E-2</v>
      </c>
      <c r="AH636">
        <v>2</v>
      </c>
      <c r="AI636">
        <v>36171808</v>
      </c>
      <c r="AJ636">
        <v>650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>
      <c r="A637">
        <f>ROW(Source!A562)</f>
        <v>562</v>
      </c>
      <c r="B637">
        <v>36171809</v>
      </c>
      <c r="C637">
        <v>36171803</v>
      </c>
      <c r="D637">
        <v>35552818</v>
      </c>
      <c r="E637">
        <v>1</v>
      </c>
      <c r="F637">
        <v>1</v>
      </c>
      <c r="G637">
        <v>1</v>
      </c>
      <c r="H637">
        <v>3</v>
      </c>
      <c r="I637" t="s">
        <v>676</v>
      </c>
      <c r="J637" t="s">
        <v>677</v>
      </c>
      <c r="K637" t="s">
        <v>678</v>
      </c>
      <c r="L637">
        <v>1308</v>
      </c>
      <c r="N637">
        <v>1003</v>
      </c>
      <c r="O637" t="s">
        <v>68</v>
      </c>
      <c r="P637" t="s">
        <v>68</v>
      </c>
      <c r="Q637">
        <v>100</v>
      </c>
      <c r="X637">
        <v>0.68</v>
      </c>
      <c r="Y637">
        <v>99.4</v>
      </c>
      <c r="Z637">
        <v>0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0.68</v>
      </c>
      <c r="AH637">
        <v>2</v>
      </c>
      <c r="AI637">
        <v>36171809</v>
      </c>
      <c r="AJ637">
        <v>651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>
      <c r="A638">
        <f>ROW(Source!A562)</f>
        <v>562</v>
      </c>
      <c r="B638">
        <v>36171810</v>
      </c>
      <c r="C638">
        <v>36171803</v>
      </c>
      <c r="D638">
        <v>35554067</v>
      </c>
      <c r="E638">
        <v>1</v>
      </c>
      <c r="F638">
        <v>1</v>
      </c>
      <c r="G638">
        <v>1</v>
      </c>
      <c r="H638">
        <v>3</v>
      </c>
      <c r="I638" t="s">
        <v>1088</v>
      </c>
      <c r="J638" t="s">
        <v>1089</v>
      </c>
      <c r="K638" t="s">
        <v>1090</v>
      </c>
      <c r="L638">
        <v>1327</v>
      </c>
      <c r="N638">
        <v>1005</v>
      </c>
      <c r="O638" t="s">
        <v>165</v>
      </c>
      <c r="P638" t="s">
        <v>165</v>
      </c>
      <c r="Q638">
        <v>1</v>
      </c>
      <c r="X638">
        <v>102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 t="s">
        <v>3</v>
      </c>
      <c r="AG638">
        <v>102</v>
      </c>
      <c r="AH638">
        <v>3</v>
      </c>
      <c r="AI638">
        <v>-1</v>
      </c>
      <c r="AJ638" t="s">
        <v>3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>
      <c r="A639">
        <f>ROW(Source!A562)</f>
        <v>562</v>
      </c>
      <c r="B639">
        <v>36171811</v>
      </c>
      <c r="C639">
        <v>36171803</v>
      </c>
      <c r="D639">
        <v>35553389</v>
      </c>
      <c r="E639">
        <v>1</v>
      </c>
      <c r="F639">
        <v>1</v>
      </c>
      <c r="G639">
        <v>1</v>
      </c>
      <c r="H639">
        <v>3</v>
      </c>
      <c r="I639" t="s">
        <v>679</v>
      </c>
      <c r="J639" t="s">
        <v>680</v>
      </c>
      <c r="K639" t="s">
        <v>681</v>
      </c>
      <c r="L639">
        <v>1346</v>
      </c>
      <c r="N639">
        <v>1009</v>
      </c>
      <c r="O639" t="s">
        <v>170</v>
      </c>
      <c r="P639" t="s">
        <v>170</v>
      </c>
      <c r="Q639">
        <v>1</v>
      </c>
      <c r="X639">
        <v>27</v>
      </c>
      <c r="Y639">
        <v>26.71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27</v>
      </c>
      <c r="AH639">
        <v>2</v>
      </c>
      <c r="AI639">
        <v>36171811</v>
      </c>
      <c r="AJ639">
        <v>653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>
        <f>ROW(Source!A564)</f>
        <v>564</v>
      </c>
      <c r="B640">
        <v>35810834</v>
      </c>
      <c r="C640">
        <v>35810821</v>
      </c>
      <c r="D640">
        <v>18413230</v>
      </c>
      <c r="E640">
        <v>1</v>
      </c>
      <c r="F640">
        <v>1</v>
      </c>
      <c r="G640">
        <v>1</v>
      </c>
      <c r="H640">
        <v>1</v>
      </c>
      <c r="I640" t="s">
        <v>610</v>
      </c>
      <c r="J640" t="s">
        <v>3</v>
      </c>
      <c r="K640" t="s">
        <v>611</v>
      </c>
      <c r="L640">
        <v>1369</v>
      </c>
      <c r="N640">
        <v>1013</v>
      </c>
      <c r="O640" t="s">
        <v>583</v>
      </c>
      <c r="P640" t="s">
        <v>583</v>
      </c>
      <c r="Q640">
        <v>1</v>
      </c>
      <c r="X640">
        <v>6.66</v>
      </c>
      <c r="Y640">
        <v>0</v>
      </c>
      <c r="Z640">
        <v>0</v>
      </c>
      <c r="AA640">
        <v>0</v>
      </c>
      <c r="AB640">
        <v>9.18</v>
      </c>
      <c r="AC640">
        <v>0</v>
      </c>
      <c r="AD640">
        <v>1</v>
      </c>
      <c r="AE640">
        <v>1</v>
      </c>
      <c r="AF640" t="s">
        <v>144</v>
      </c>
      <c r="AG640">
        <v>7.6589999999999998</v>
      </c>
      <c r="AH640">
        <v>2</v>
      </c>
      <c r="AI640">
        <v>35810822</v>
      </c>
      <c r="AJ640">
        <v>654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>
      <c r="A641">
        <f>ROW(Source!A564)</f>
        <v>564</v>
      </c>
      <c r="B641">
        <v>35810835</v>
      </c>
      <c r="C641">
        <v>35810821</v>
      </c>
      <c r="D641">
        <v>29173472</v>
      </c>
      <c r="E641">
        <v>1</v>
      </c>
      <c r="F641">
        <v>1</v>
      </c>
      <c r="G641">
        <v>1</v>
      </c>
      <c r="H641">
        <v>2</v>
      </c>
      <c r="I641" t="s">
        <v>660</v>
      </c>
      <c r="J641" t="s">
        <v>661</v>
      </c>
      <c r="K641" t="s">
        <v>662</v>
      </c>
      <c r="L641">
        <v>1368</v>
      </c>
      <c r="N641">
        <v>1011</v>
      </c>
      <c r="O641" t="s">
        <v>589</v>
      </c>
      <c r="P641" t="s">
        <v>589</v>
      </c>
      <c r="Q641">
        <v>1</v>
      </c>
      <c r="X641">
        <v>2.0099999999999998</v>
      </c>
      <c r="Y641">
        <v>0</v>
      </c>
      <c r="Z641">
        <v>3</v>
      </c>
      <c r="AA641">
        <v>0</v>
      </c>
      <c r="AB641">
        <v>0</v>
      </c>
      <c r="AC641">
        <v>0</v>
      </c>
      <c r="AD641">
        <v>1</v>
      </c>
      <c r="AE641">
        <v>0</v>
      </c>
      <c r="AF641" t="s">
        <v>143</v>
      </c>
      <c r="AG641">
        <v>2.5124999999999997</v>
      </c>
      <c r="AH641">
        <v>2</v>
      </c>
      <c r="AI641">
        <v>35810823</v>
      </c>
      <c r="AJ641">
        <v>655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>
      <c r="A642">
        <f>ROW(Source!A564)</f>
        <v>564</v>
      </c>
      <c r="B642">
        <v>35810836</v>
      </c>
      <c r="C642">
        <v>35810821</v>
      </c>
      <c r="D642">
        <v>29174500</v>
      </c>
      <c r="E642">
        <v>1</v>
      </c>
      <c r="F642">
        <v>1</v>
      </c>
      <c r="G642">
        <v>1</v>
      </c>
      <c r="H642">
        <v>2</v>
      </c>
      <c r="I642" t="s">
        <v>682</v>
      </c>
      <c r="J642" t="s">
        <v>683</v>
      </c>
      <c r="K642" t="s">
        <v>684</v>
      </c>
      <c r="L642">
        <v>1368</v>
      </c>
      <c r="N642">
        <v>1011</v>
      </c>
      <c r="O642" t="s">
        <v>589</v>
      </c>
      <c r="P642" t="s">
        <v>589</v>
      </c>
      <c r="Q642">
        <v>1</v>
      </c>
      <c r="X642">
        <v>1.33</v>
      </c>
      <c r="Y642">
        <v>0</v>
      </c>
      <c r="Z642">
        <v>1.95</v>
      </c>
      <c r="AA642">
        <v>0</v>
      </c>
      <c r="AB642">
        <v>0</v>
      </c>
      <c r="AC642">
        <v>0</v>
      </c>
      <c r="AD642">
        <v>1</v>
      </c>
      <c r="AE642">
        <v>0</v>
      </c>
      <c r="AF642" t="s">
        <v>143</v>
      </c>
      <c r="AG642">
        <v>1.6625000000000001</v>
      </c>
      <c r="AH642">
        <v>2</v>
      </c>
      <c r="AI642">
        <v>35810824</v>
      </c>
      <c r="AJ642">
        <v>656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>
      <c r="A643">
        <f>ROW(Source!A564)</f>
        <v>564</v>
      </c>
      <c r="B643">
        <v>35810837</v>
      </c>
      <c r="C643">
        <v>35810821</v>
      </c>
      <c r="D643">
        <v>29174913</v>
      </c>
      <c r="E643">
        <v>1</v>
      </c>
      <c r="F643">
        <v>1</v>
      </c>
      <c r="G643">
        <v>1</v>
      </c>
      <c r="H643">
        <v>2</v>
      </c>
      <c r="I643" t="s">
        <v>601</v>
      </c>
      <c r="J643" t="s">
        <v>602</v>
      </c>
      <c r="K643" t="s">
        <v>603</v>
      </c>
      <c r="L643">
        <v>1368</v>
      </c>
      <c r="N643">
        <v>1011</v>
      </c>
      <c r="O643" t="s">
        <v>589</v>
      </c>
      <c r="P643" t="s">
        <v>589</v>
      </c>
      <c r="Q643">
        <v>1</v>
      </c>
      <c r="X643">
        <v>0.03</v>
      </c>
      <c r="Y643">
        <v>0</v>
      </c>
      <c r="Z643">
        <v>87.17</v>
      </c>
      <c r="AA643">
        <v>11.6</v>
      </c>
      <c r="AB643">
        <v>0</v>
      </c>
      <c r="AC643">
        <v>0</v>
      </c>
      <c r="AD643">
        <v>1</v>
      </c>
      <c r="AE643">
        <v>0</v>
      </c>
      <c r="AF643" t="s">
        <v>143</v>
      </c>
      <c r="AG643">
        <v>3.7499999999999999E-2</v>
      </c>
      <c r="AH643">
        <v>2</v>
      </c>
      <c r="AI643">
        <v>35810825</v>
      </c>
      <c r="AJ643">
        <v>657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>
      <c r="A644">
        <f>ROW(Source!A564)</f>
        <v>564</v>
      </c>
      <c r="B644">
        <v>35810838</v>
      </c>
      <c r="C644">
        <v>35810821</v>
      </c>
      <c r="D644">
        <v>29114471</v>
      </c>
      <c r="E644">
        <v>1</v>
      </c>
      <c r="F644">
        <v>1</v>
      </c>
      <c r="G644">
        <v>1</v>
      </c>
      <c r="H644">
        <v>3</v>
      </c>
      <c r="I644" t="s">
        <v>685</v>
      </c>
      <c r="J644" t="s">
        <v>686</v>
      </c>
      <c r="K644" t="s">
        <v>687</v>
      </c>
      <c r="L644">
        <v>1358</v>
      </c>
      <c r="N644">
        <v>1010</v>
      </c>
      <c r="O644" t="s">
        <v>498</v>
      </c>
      <c r="P644" t="s">
        <v>498</v>
      </c>
      <c r="Q644">
        <v>10</v>
      </c>
      <c r="X644">
        <v>26.3</v>
      </c>
      <c r="Y644">
        <v>1.6</v>
      </c>
      <c r="Z644">
        <v>0</v>
      </c>
      <c r="AA644">
        <v>0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26.3</v>
      </c>
      <c r="AH644">
        <v>2</v>
      </c>
      <c r="AI644">
        <v>35810826</v>
      </c>
      <c r="AJ644">
        <v>658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>
      <c r="A645">
        <f>ROW(Source!A564)</f>
        <v>564</v>
      </c>
      <c r="B645">
        <v>35810839</v>
      </c>
      <c r="C645">
        <v>35810821</v>
      </c>
      <c r="D645">
        <v>29114305</v>
      </c>
      <c r="E645">
        <v>1</v>
      </c>
      <c r="F645">
        <v>1</v>
      </c>
      <c r="G645">
        <v>1</v>
      </c>
      <c r="H645">
        <v>3</v>
      </c>
      <c r="I645" t="s">
        <v>688</v>
      </c>
      <c r="J645" t="s">
        <v>689</v>
      </c>
      <c r="K645" t="s">
        <v>690</v>
      </c>
      <c r="L645">
        <v>1354</v>
      </c>
      <c r="N645">
        <v>1010</v>
      </c>
      <c r="O645" t="s">
        <v>258</v>
      </c>
      <c r="P645" t="s">
        <v>258</v>
      </c>
      <c r="Q645">
        <v>1</v>
      </c>
      <c r="X645">
        <v>263</v>
      </c>
      <c r="Y645">
        <v>0.12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3</v>
      </c>
      <c r="AG645">
        <v>263</v>
      </c>
      <c r="AH645">
        <v>2</v>
      </c>
      <c r="AI645">
        <v>35810827</v>
      </c>
      <c r="AJ645">
        <v>659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>
        <f>ROW(Source!A564)</f>
        <v>564</v>
      </c>
      <c r="B646">
        <v>35810840</v>
      </c>
      <c r="C646">
        <v>35810821</v>
      </c>
      <c r="D646">
        <v>29111012</v>
      </c>
      <c r="E646">
        <v>1</v>
      </c>
      <c r="F646">
        <v>1</v>
      </c>
      <c r="G646">
        <v>1</v>
      </c>
      <c r="H646">
        <v>3</v>
      </c>
      <c r="I646" t="s">
        <v>691</v>
      </c>
      <c r="J646" t="s">
        <v>692</v>
      </c>
      <c r="K646" t="s">
        <v>693</v>
      </c>
      <c r="L646">
        <v>1354</v>
      </c>
      <c r="N646">
        <v>1010</v>
      </c>
      <c r="O646" t="s">
        <v>258</v>
      </c>
      <c r="P646" t="s">
        <v>258</v>
      </c>
      <c r="Q646">
        <v>1</v>
      </c>
      <c r="X646">
        <v>7</v>
      </c>
      <c r="Y646">
        <v>1.29</v>
      </c>
      <c r="Z646">
        <v>0</v>
      </c>
      <c r="AA646">
        <v>0</v>
      </c>
      <c r="AB646">
        <v>0</v>
      </c>
      <c r="AC646">
        <v>0</v>
      </c>
      <c r="AD646">
        <v>1</v>
      </c>
      <c r="AE646">
        <v>0</v>
      </c>
      <c r="AF646" t="s">
        <v>3</v>
      </c>
      <c r="AG646">
        <v>7</v>
      </c>
      <c r="AH646">
        <v>2</v>
      </c>
      <c r="AI646">
        <v>35810828</v>
      </c>
      <c r="AJ646">
        <v>660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>
      <c r="A647">
        <f>ROW(Source!A564)</f>
        <v>564</v>
      </c>
      <c r="B647">
        <v>35810841</v>
      </c>
      <c r="C647">
        <v>35810821</v>
      </c>
      <c r="D647">
        <v>29111013</v>
      </c>
      <c r="E647">
        <v>1</v>
      </c>
      <c r="F647">
        <v>1</v>
      </c>
      <c r="G647">
        <v>1</v>
      </c>
      <c r="H647">
        <v>3</v>
      </c>
      <c r="I647" t="s">
        <v>694</v>
      </c>
      <c r="J647" t="s">
        <v>695</v>
      </c>
      <c r="K647" t="s">
        <v>696</v>
      </c>
      <c r="L647">
        <v>1354</v>
      </c>
      <c r="N647">
        <v>1010</v>
      </c>
      <c r="O647" t="s">
        <v>258</v>
      </c>
      <c r="P647" t="s">
        <v>258</v>
      </c>
      <c r="Q647">
        <v>1</v>
      </c>
      <c r="X647">
        <v>7</v>
      </c>
      <c r="Y647">
        <v>1.29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3</v>
      </c>
      <c r="AG647">
        <v>7</v>
      </c>
      <c r="AH647">
        <v>2</v>
      </c>
      <c r="AI647">
        <v>35810829</v>
      </c>
      <c r="AJ647">
        <v>661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>
      <c r="A648">
        <f>ROW(Source!A564)</f>
        <v>564</v>
      </c>
      <c r="B648">
        <v>35810842</v>
      </c>
      <c r="C648">
        <v>35810821</v>
      </c>
      <c r="D648">
        <v>29111016</v>
      </c>
      <c r="E648">
        <v>1</v>
      </c>
      <c r="F648">
        <v>1</v>
      </c>
      <c r="G648">
        <v>1</v>
      </c>
      <c r="H648">
        <v>3</v>
      </c>
      <c r="I648" t="s">
        <v>697</v>
      </c>
      <c r="J648" t="s">
        <v>698</v>
      </c>
      <c r="K648" t="s">
        <v>699</v>
      </c>
      <c r="L648">
        <v>1354</v>
      </c>
      <c r="N648">
        <v>1010</v>
      </c>
      <c r="O648" t="s">
        <v>258</v>
      </c>
      <c r="P648" t="s">
        <v>258</v>
      </c>
      <c r="Q648">
        <v>1</v>
      </c>
      <c r="X648">
        <v>40</v>
      </c>
      <c r="Y648">
        <v>1.29</v>
      </c>
      <c r="Z648">
        <v>0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40</v>
      </c>
      <c r="AH648">
        <v>2</v>
      </c>
      <c r="AI648">
        <v>35810830</v>
      </c>
      <c r="AJ648">
        <v>662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>
      <c r="A649">
        <f>ROW(Source!A564)</f>
        <v>564</v>
      </c>
      <c r="B649">
        <v>35810843</v>
      </c>
      <c r="C649">
        <v>35810821</v>
      </c>
      <c r="D649">
        <v>29111019</v>
      </c>
      <c r="E649">
        <v>1</v>
      </c>
      <c r="F649">
        <v>1</v>
      </c>
      <c r="G649">
        <v>1</v>
      </c>
      <c r="H649">
        <v>3</v>
      </c>
      <c r="I649" t="s">
        <v>700</v>
      </c>
      <c r="J649" t="s">
        <v>701</v>
      </c>
      <c r="K649" t="s">
        <v>702</v>
      </c>
      <c r="L649">
        <v>1354</v>
      </c>
      <c r="N649">
        <v>1010</v>
      </c>
      <c r="O649" t="s">
        <v>258</v>
      </c>
      <c r="P649" t="s">
        <v>258</v>
      </c>
      <c r="Q649">
        <v>1</v>
      </c>
      <c r="X649">
        <v>8</v>
      </c>
      <c r="Y649">
        <v>0.63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0</v>
      </c>
      <c r="AF649" t="s">
        <v>3</v>
      </c>
      <c r="AG649">
        <v>8</v>
      </c>
      <c r="AH649">
        <v>2</v>
      </c>
      <c r="AI649">
        <v>35810831</v>
      </c>
      <c r="AJ649">
        <v>663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>
        <f>ROW(Source!A564)</f>
        <v>564</v>
      </c>
      <c r="B650">
        <v>35810844</v>
      </c>
      <c r="C650">
        <v>35810821</v>
      </c>
      <c r="D650">
        <v>29111018</v>
      </c>
      <c r="E650">
        <v>1</v>
      </c>
      <c r="F650">
        <v>1</v>
      </c>
      <c r="G650">
        <v>1</v>
      </c>
      <c r="H650">
        <v>3</v>
      </c>
      <c r="I650" t="s">
        <v>703</v>
      </c>
      <c r="J650" t="s">
        <v>704</v>
      </c>
      <c r="K650" t="s">
        <v>705</v>
      </c>
      <c r="L650">
        <v>1354</v>
      </c>
      <c r="N650">
        <v>1010</v>
      </c>
      <c r="O650" t="s">
        <v>258</v>
      </c>
      <c r="P650" t="s">
        <v>258</v>
      </c>
      <c r="Q650">
        <v>1</v>
      </c>
      <c r="X650">
        <v>8</v>
      </c>
      <c r="Y650">
        <v>0.63</v>
      </c>
      <c r="Z650">
        <v>0</v>
      </c>
      <c r="AA650">
        <v>0</v>
      </c>
      <c r="AB650">
        <v>0</v>
      </c>
      <c r="AC650">
        <v>0</v>
      </c>
      <c r="AD650">
        <v>1</v>
      </c>
      <c r="AE650">
        <v>0</v>
      </c>
      <c r="AF650" t="s">
        <v>3</v>
      </c>
      <c r="AG650">
        <v>8</v>
      </c>
      <c r="AH650">
        <v>2</v>
      </c>
      <c r="AI650">
        <v>35810832</v>
      </c>
      <c r="AJ650">
        <v>664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>
      <c r="A651">
        <f>ROW(Source!A564)</f>
        <v>564</v>
      </c>
      <c r="B651">
        <v>35810845</v>
      </c>
      <c r="C651">
        <v>35810821</v>
      </c>
      <c r="D651">
        <v>29110997</v>
      </c>
      <c r="E651">
        <v>1</v>
      </c>
      <c r="F651">
        <v>1</v>
      </c>
      <c r="G651">
        <v>1</v>
      </c>
      <c r="H651">
        <v>3</v>
      </c>
      <c r="I651" t="s">
        <v>706</v>
      </c>
      <c r="J651" t="s">
        <v>707</v>
      </c>
      <c r="K651" t="s">
        <v>708</v>
      </c>
      <c r="L651">
        <v>1301</v>
      </c>
      <c r="N651">
        <v>1003</v>
      </c>
      <c r="O651" t="s">
        <v>151</v>
      </c>
      <c r="P651" t="s">
        <v>151</v>
      </c>
      <c r="Q651">
        <v>1</v>
      </c>
      <c r="X651">
        <v>101</v>
      </c>
      <c r="Y651">
        <v>12.3</v>
      </c>
      <c r="Z651">
        <v>0</v>
      </c>
      <c r="AA651">
        <v>0</v>
      </c>
      <c r="AB651">
        <v>0</v>
      </c>
      <c r="AC651">
        <v>0</v>
      </c>
      <c r="AD651">
        <v>1</v>
      </c>
      <c r="AE651">
        <v>0</v>
      </c>
      <c r="AF651" t="s">
        <v>3</v>
      </c>
      <c r="AG651">
        <v>101</v>
      </c>
      <c r="AH651">
        <v>2</v>
      </c>
      <c r="AI651">
        <v>35810833</v>
      </c>
      <c r="AJ651">
        <v>665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>
        <f>ROW(Source!A565)</f>
        <v>565</v>
      </c>
      <c r="B652">
        <v>36317019</v>
      </c>
      <c r="C652">
        <v>35810846</v>
      </c>
      <c r="D652">
        <v>18409850</v>
      </c>
      <c r="E652">
        <v>1</v>
      </c>
      <c r="F652">
        <v>1</v>
      </c>
      <c r="G652">
        <v>1</v>
      </c>
      <c r="H652">
        <v>1</v>
      </c>
      <c r="I652" t="s">
        <v>709</v>
      </c>
      <c r="J652" t="s">
        <v>3</v>
      </c>
      <c r="K652" t="s">
        <v>710</v>
      </c>
      <c r="L652">
        <v>1369</v>
      </c>
      <c r="N652">
        <v>1013</v>
      </c>
      <c r="O652" t="s">
        <v>583</v>
      </c>
      <c r="P652" t="s">
        <v>583</v>
      </c>
      <c r="Q652">
        <v>1</v>
      </c>
      <c r="X652">
        <v>89</v>
      </c>
      <c r="Y652">
        <v>0</v>
      </c>
      <c r="Z652">
        <v>0</v>
      </c>
      <c r="AA652">
        <v>0</v>
      </c>
      <c r="AB652">
        <v>296.13</v>
      </c>
      <c r="AC652">
        <v>0</v>
      </c>
      <c r="AD652">
        <v>1</v>
      </c>
      <c r="AE652">
        <v>1</v>
      </c>
      <c r="AF652" t="s">
        <v>144</v>
      </c>
      <c r="AG652">
        <v>102.35</v>
      </c>
      <c r="AH652">
        <v>2</v>
      </c>
      <c r="AI652">
        <v>36317019</v>
      </c>
      <c r="AJ652">
        <v>666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>
      <c r="A653">
        <f>ROW(Source!A565)</f>
        <v>565</v>
      </c>
      <c r="B653">
        <v>36317020</v>
      </c>
      <c r="C653">
        <v>35810846</v>
      </c>
      <c r="D653">
        <v>29173472</v>
      </c>
      <c r="E653">
        <v>1</v>
      </c>
      <c r="F653">
        <v>1</v>
      </c>
      <c r="G653">
        <v>1</v>
      </c>
      <c r="H653">
        <v>2</v>
      </c>
      <c r="I653" t="s">
        <v>660</v>
      </c>
      <c r="J653" t="s">
        <v>711</v>
      </c>
      <c r="K653" t="s">
        <v>662</v>
      </c>
      <c r="L653">
        <v>1368</v>
      </c>
      <c r="N653">
        <v>1011</v>
      </c>
      <c r="O653" t="s">
        <v>589</v>
      </c>
      <c r="P653" t="s">
        <v>589</v>
      </c>
      <c r="Q653">
        <v>1</v>
      </c>
      <c r="X653">
        <v>2.16</v>
      </c>
      <c r="Y653">
        <v>0</v>
      </c>
      <c r="Z653">
        <v>3</v>
      </c>
      <c r="AA653">
        <v>0</v>
      </c>
      <c r="AB653">
        <v>0</v>
      </c>
      <c r="AC653">
        <v>0</v>
      </c>
      <c r="AD653">
        <v>1</v>
      </c>
      <c r="AE653">
        <v>0</v>
      </c>
      <c r="AF653" t="s">
        <v>143</v>
      </c>
      <c r="AG653">
        <v>2.7</v>
      </c>
      <c r="AH653">
        <v>2</v>
      </c>
      <c r="AI653">
        <v>36317020</v>
      </c>
      <c r="AJ653">
        <v>667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>
      <c r="A654">
        <f>ROW(Source!A565)</f>
        <v>565</v>
      </c>
      <c r="B654">
        <v>36317021</v>
      </c>
      <c r="C654">
        <v>35810846</v>
      </c>
      <c r="D654">
        <v>29174538</v>
      </c>
      <c r="E654">
        <v>1</v>
      </c>
      <c r="F654">
        <v>1</v>
      </c>
      <c r="G654">
        <v>1</v>
      </c>
      <c r="H654">
        <v>2</v>
      </c>
      <c r="I654" t="s">
        <v>712</v>
      </c>
      <c r="J654" t="s">
        <v>713</v>
      </c>
      <c r="K654" t="s">
        <v>714</v>
      </c>
      <c r="L654">
        <v>1368</v>
      </c>
      <c r="N654">
        <v>1011</v>
      </c>
      <c r="O654" t="s">
        <v>589</v>
      </c>
      <c r="P654" t="s">
        <v>589</v>
      </c>
      <c r="Q654">
        <v>1</v>
      </c>
      <c r="X654">
        <v>0.47</v>
      </c>
      <c r="Y654">
        <v>0</v>
      </c>
      <c r="Z654">
        <v>33.590000000000003</v>
      </c>
      <c r="AA654">
        <v>0</v>
      </c>
      <c r="AB654">
        <v>0</v>
      </c>
      <c r="AC654">
        <v>0</v>
      </c>
      <c r="AD654">
        <v>1</v>
      </c>
      <c r="AE654">
        <v>0</v>
      </c>
      <c r="AF654" t="s">
        <v>143</v>
      </c>
      <c r="AG654">
        <v>0.58749999999999991</v>
      </c>
      <c r="AH654">
        <v>2</v>
      </c>
      <c r="AI654">
        <v>36317021</v>
      </c>
      <c r="AJ654">
        <v>668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>
        <f>ROW(Source!A565)</f>
        <v>565</v>
      </c>
      <c r="B655">
        <v>36317022</v>
      </c>
      <c r="C655">
        <v>35810846</v>
      </c>
      <c r="D655">
        <v>29174580</v>
      </c>
      <c r="E655">
        <v>1</v>
      </c>
      <c r="F655">
        <v>1</v>
      </c>
      <c r="G655">
        <v>1</v>
      </c>
      <c r="H655">
        <v>2</v>
      </c>
      <c r="I655" t="s">
        <v>715</v>
      </c>
      <c r="J655" t="s">
        <v>716</v>
      </c>
      <c r="K655" t="s">
        <v>717</v>
      </c>
      <c r="L655">
        <v>1368</v>
      </c>
      <c r="N655">
        <v>1011</v>
      </c>
      <c r="O655" t="s">
        <v>589</v>
      </c>
      <c r="P655" t="s">
        <v>589</v>
      </c>
      <c r="Q655">
        <v>1</v>
      </c>
      <c r="X655">
        <v>0.53</v>
      </c>
      <c r="Y655">
        <v>0</v>
      </c>
      <c r="Z655">
        <v>2.08</v>
      </c>
      <c r="AA655">
        <v>0</v>
      </c>
      <c r="AB655">
        <v>0</v>
      </c>
      <c r="AC655">
        <v>0</v>
      </c>
      <c r="AD655">
        <v>1</v>
      </c>
      <c r="AE655">
        <v>0</v>
      </c>
      <c r="AF655" t="s">
        <v>143</v>
      </c>
      <c r="AG655">
        <v>0.66250000000000009</v>
      </c>
      <c r="AH655">
        <v>2</v>
      </c>
      <c r="AI655">
        <v>36317022</v>
      </c>
      <c r="AJ655">
        <v>669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>
        <f>ROW(Source!A565)</f>
        <v>565</v>
      </c>
      <c r="B656">
        <v>36317023</v>
      </c>
      <c r="C656">
        <v>35810846</v>
      </c>
      <c r="D656">
        <v>29108656</v>
      </c>
      <c r="E656">
        <v>1</v>
      </c>
      <c r="F656">
        <v>1</v>
      </c>
      <c r="G656">
        <v>1</v>
      </c>
      <c r="H656">
        <v>3</v>
      </c>
      <c r="I656" t="s">
        <v>850</v>
      </c>
      <c r="J656" t="s">
        <v>851</v>
      </c>
      <c r="K656" t="s">
        <v>852</v>
      </c>
      <c r="L656">
        <v>1354</v>
      </c>
      <c r="N656">
        <v>1010</v>
      </c>
      <c r="O656" t="s">
        <v>258</v>
      </c>
      <c r="P656" t="s">
        <v>258</v>
      </c>
      <c r="Q656">
        <v>1</v>
      </c>
      <c r="X656">
        <v>7</v>
      </c>
      <c r="Y656">
        <v>13.87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7</v>
      </c>
      <c r="AH656">
        <v>2</v>
      </c>
      <c r="AI656">
        <v>36317023</v>
      </c>
      <c r="AJ656">
        <v>670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>
      <c r="A657">
        <f>ROW(Source!A565)</f>
        <v>565</v>
      </c>
      <c r="B657">
        <v>36317024</v>
      </c>
      <c r="C657">
        <v>35810846</v>
      </c>
      <c r="D657">
        <v>29109354</v>
      </c>
      <c r="E657">
        <v>1</v>
      </c>
      <c r="F657">
        <v>1</v>
      </c>
      <c r="G657">
        <v>1</v>
      </c>
      <c r="H657">
        <v>3</v>
      </c>
      <c r="I657" t="s">
        <v>718</v>
      </c>
      <c r="J657" t="s">
        <v>719</v>
      </c>
      <c r="K657" t="s">
        <v>720</v>
      </c>
      <c r="L657">
        <v>1346</v>
      </c>
      <c r="N657">
        <v>1009</v>
      </c>
      <c r="O657" t="s">
        <v>170</v>
      </c>
      <c r="P657" t="s">
        <v>170</v>
      </c>
      <c r="Q657">
        <v>1</v>
      </c>
      <c r="X657">
        <v>10</v>
      </c>
      <c r="Y657">
        <v>46.72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3</v>
      </c>
      <c r="AG657">
        <v>10</v>
      </c>
      <c r="AH657">
        <v>2</v>
      </c>
      <c r="AI657">
        <v>36317024</v>
      </c>
      <c r="AJ657">
        <v>671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>
        <f>ROW(Source!A565)</f>
        <v>565</v>
      </c>
      <c r="B658">
        <v>36317025</v>
      </c>
      <c r="C658">
        <v>35810846</v>
      </c>
      <c r="D658">
        <v>29109414</v>
      </c>
      <c r="E658">
        <v>1</v>
      </c>
      <c r="F658">
        <v>1</v>
      </c>
      <c r="G658">
        <v>1</v>
      </c>
      <c r="H658">
        <v>3</v>
      </c>
      <c r="I658" t="s">
        <v>721</v>
      </c>
      <c r="J658" t="s">
        <v>722</v>
      </c>
      <c r="K658" t="s">
        <v>723</v>
      </c>
      <c r="L658">
        <v>1346</v>
      </c>
      <c r="N658">
        <v>1009</v>
      </c>
      <c r="O658" t="s">
        <v>170</v>
      </c>
      <c r="P658" t="s">
        <v>170</v>
      </c>
      <c r="Q658">
        <v>1</v>
      </c>
      <c r="X658">
        <v>119</v>
      </c>
      <c r="Y658">
        <v>1.58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119</v>
      </c>
      <c r="AH658">
        <v>2</v>
      </c>
      <c r="AI658">
        <v>36317025</v>
      </c>
      <c r="AJ658">
        <v>672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>
      <c r="A659">
        <f>ROW(Source!A565)</f>
        <v>565</v>
      </c>
      <c r="B659">
        <v>36317026</v>
      </c>
      <c r="C659">
        <v>35810846</v>
      </c>
      <c r="D659">
        <v>29109781</v>
      </c>
      <c r="E659">
        <v>1</v>
      </c>
      <c r="F659">
        <v>1</v>
      </c>
      <c r="G659">
        <v>1</v>
      </c>
      <c r="H659">
        <v>3</v>
      </c>
      <c r="I659" t="s">
        <v>724</v>
      </c>
      <c r="J659" t="s">
        <v>725</v>
      </c>
      <c r="K659" t="s">
        <v>726</v>
      </c>
      <c r="L659">
        <v>1346</v>
      </c>
      <c r="N659">
        <v>1009</v>
      </c>
      <c r="O659" t="s">
        <v>170</v>
      </c>
      <c r="P659" t="s">
        <v>170</v>
      </c>
      <c r="Q659">
        <v>1</v>
      </c>
      <c r="X659">
        <v>9</v>
      </c>
      <c r="Y659">
        <v>11.12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9</v>
      </c>
      <c r="AH659">
        <v>2</v>
      </c>
      <c r="AI659">
        <v>36317026</v>
      </c>
      <c r="AJ659">
        <v>673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>
        <f>ROW(Source!A565)</f>
        <v>565</v>
      </c>
      <c r="B660">
        <v>36317027</v>
      </c>
      <c r="C660">
        <v>35810846</v>
      </c>
      <c r="D660">
        <v>29109782</v>
      </c>
      <c r="E660">
        <v>1</v>
      </c>
      <c r="F660">
        <v>1</v>
      </c>
      <c r="G660">
        <v>1</v>
      </c>
      <c r="H660">
        <v>3</v>
      </c>
      <c r="I660" t="s">
        <v>727</v>
      </c>
      <c r="J660" t="s">
        <v>728</v>
      </c>
      <c r="K660" t="s">
        <v>729</v>
      </c>
      <c r="L660">
        <v>1346</v>
      </c>
      <c r="N660">
        <v>1009</v>
      </c>
      <c r="O660" t="s">
        <v>170</v>
      </c>
      <c r="P660" t="s">
        <v>170</v>
      </c>
      <c r="Q660">
        <v>1</v>
      </c>
      <c r="X660">
        <v>85</v>
      </c>
      <c r="Y660">
        <v>4.3600000000000003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85</v>
      </c>
      <c r="AH660">
        <v>2</v>
      </c>
      <c r="AI660">
        <v>36317027</v>
      </c>
      <c r="AJ660">
        <v>674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>
      <c r="A661">
        <f>ROW(Source!A565)</f>
        <v>565</v>
      </c>
      <c r="B661">
        <v>36317028</v>
      </c>
      <c r="C661">
        <v>35810846</v>
      </c>
      <c r="D661">
        <v>29110699</v>
      </c>
      <c r="E661">
        <v>1</v>
      </c>
      <c r="F661">
        <v>1</v>
      </c>
      <c r="G661">
        <v>1</v>
      </c>
      <c r="H661">
        <v>3</v>
      </c>
      <c r="I661" t="s">
        <v>730</v>
      </c>
      <c r="J661" t="s">
        <v>731</v>
      </c>
      <c r="K661" t="s">
        <v>732</v>
      </c>
      <c r="L661">
        <v>1301</v>
      </c>
      <c r="N661">
        <v>1003</v>
      </c>
      <c r="O661" t="s">
        <v>151</v>
      </c>
      <c r="P661" t="s">
        <v>151</v>
      </c>
      <c r="Q661">
        <v>1</v>
      </c>
      <c r="X661">
        <v>120</v>
      </c>
      <c r="Y661">
        <v>0.17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120</v>
      </c>
      <c r="AH661">
        <v>2</v>
      </c>
      <c r="AI661">
        <v>36317028</v>
      </c>
      <c r="AJ661">
        <v>675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>
      <c r="A662">
        <f>ROW(Source!A565)</f>
        <v>565</v>
      </c>
      <c r="B662">
        <v>36317029</v>
      </c>
      <c r="C662">
        <v>35810846</v>
      </c>
      <c r="D662">
        <v>29110797</v>
      </c>
      <c r="E662">
        <v>1</v>
      </c>
      <c r="F662">
        <v>1</v>
      </c>
      <c r="G662">
        <v>1</v>
      </c>
      <c r="H662">
        <v>3</v>
      </c>
      <c r="I662" t="s">
        <v>733</v>
      </c>
      <c r="J662" t="s">
        <v>734</v>
      </c>
      <c r="K662" t="s">
        <v>735</v>
      </c>
      <c r="L662">
        <v>1308</v>
      </c>
      <c r="N662">
        <v>1003</v>
      </c>
      <c r="O662" t="s">
        <v>68</v>
      </c>
      <c r="P662" t="s">
        <v>68</v>
      </c>
      <c r="Q662">
        <v>100</v>
      </c>
      <c r="X662">
        <v>0.82</v>
      </c>
      <c r="Y662">
        <v>174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0.82</v>
      </c>
      <c r="AH662">
        <v>2</v>
      </c>
      <c r="AI662">
        <v>36317029</v>
      </c>
      <c r="AJ662">
        <v>676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>
      <c r="A663">
        <f>ROW(Source!A565)</f>
        <v>565</v>
      </c>
      <c r="B663">
        <v>36317030</v>
      </c>
      <c r="C663">
        <v>35810846</v>
      </c>
      <c r="D663">
        <v>29110815</v>
      </c>
      <c r="E663">
        <v>1</v>
      </c>
      <c r="F663">
        <v>1</v>
      </c>
      <c r="G663">
        <v>1</v>
      </c>
      <c r="H663">
        <v>3</v>
      </c>
      <c r="I663" t="s">
        <v>736</v>
      </c>
      <c r="J663" t="s">
        <v>737</v>
      </c>
      <c r="K663" t="s">
        <v>738</v>
      </c>
      <c r="L663">
        <v>1301</v>
      </c>
      <c r="N663">
        <v>1003</v>
      </c>
      <c r="O663" t="s">
        <v>151</v>
      </c>
      <c r="P663" t="s">
        <v>151</v>
      </c>
      <c r="Q663">
        <v>1</v>
      </c>
      <c r="X663">
        <v>116</v>
      </c>
      <c r="Y663">
        <v>0.85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116</v>
      </c>
      <c r="AH663">
        <v>2</v>
      </c>
      <c r="AI663">
        <v>36317030</v>
      </c>
      <c r="AJ663">
        <v>677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>
      <c r="A664">
        <f>ROW(Source!A565)</f>
        <v>565</v>
      </c>
      <c r="B664">
        <v>36317031</v>
      </c>
      <c r="C664">
        <v>35810846</v>
      </c>
      <c r="D664">
        <v>29111455</v>
      </c>
      <c r="E664">
        <v>1</v>
      </c>
      <c r="F664">
        <v>1</v>
      </c>
      <c r="G664">
        <v>1</v>
      </c>
      <c r="H664">
        <v>3</v>
      </c>
      <c r="I664" t="s">
        <v>219</v>
      </c>
      <c r="J664" t="s">
        <v>221</v>
      </c>
      <c r="K664" t="s">
        <v>220</v>
      </c>
      <c r="L664">
        <v>1327</v>
      </c>
      <c r="N664">
        <v>1005</v>
      </c>
      <c r="O664" t="s">
        <v>165</v>
      </c>
      <c r="P664" t="s">
        <v>165</v>
      </c>
      <c r="Q664">
        <v>1</v>
      </c>
      <c r="X664">
        <v>212</v>
      </c>
      <c r="Y664">
        <v>15.06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0</v>
      </c>
      <c r="AF664" t="s">
        <v>3</v>
      </c>
      <c r="AG664">
        <v>212</v>
      </c>
      <c r="AH664">
        <v>2</v>
      </c>
      <c r="AI664">
        <v>36317031</v>
      </c>
      <c r="AJ664">
        <v>678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>
      <c r="A665">
        <f>ROW(Source!A565)</f>
        <v>565</v>
      </c>
      <c r="B665">
        <v>36317032</v>
      </c>
      <c r="C665">
        <v>35810846</v>
      </c>
      <c r="D665">
        <v>29114733</v>
      </c>
      <c r="E665">
        <v>1</v>
      </c>
      <c r="F665">
        <v>1</v>
      </c>
      <c r="G665">
        <v>1</v>
      </c>
      <c r="H665">
        <v>3</v>
      </c>
      <c r="I665" t="s">
        <v>739</v>
      </c>
      <c r="J665" t="s">
        <v>740</v>
      </c>
      <c r="K665" t="s">
        <v>741</v>
      </c>
      <c r="L665">
        <v>1355</v>
      </c>
      <c r="N665">
        <v>1010</v>
      </c>
      <c r="O665" t="s">
        <v>61</v>
      </c>
      <c r="P665" t="s">
        <v>61</v>
      </c>
      <c r="Q665">
        <v>100</v>
      </c>
      <c r="X665">
        <v>7.35</v>
      </c>
      <c r="Y665">
        <v>2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7.35</v>
      </c>
      <c r="AH665">
        <v>2</v>
      </c>
      <c r="AI665">
        <v>36317032</v>
      </c>
      <c r="AJ665">
        <v>679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>
      <c r="A666">
        <f>ROW(Source!A565)</f>
        <v>565</v>
      </c>
      <c r="B666">
        <v>36317033</v>
      </c>
      <c r="C666">
        <v>35810846</v>
      </c>
      <c r="D666">
        <v>29114734</v>
      </c>
      <c r="E666">
        <v>1</v>
      </c>
      <c r="F666">
        <v>1</v>
      </c>
      <c r="G666">
        <v>1</v>
      </c>
      <c r="H666">
        <v>3</v>
      </c>
      <c r="I666" t="s">
        <v>742</v>
      </c>
      <c r="J666" t="s">
        <v>743</v>
      </c>
      <c r="K666" t="s">
        <v>744</v>
      </c>
      <c r="L666">
        <v>1355</v>
      </c>
      <c r="N666">
        <v>1010</v>
      </c>
      <c r="O666" t="s">
        <v>61</v>
      </c>
      <c r="P666" t="s">
        <v>61</v>
      </c>
      <c r="Q666">
        <v>100</v>
      </c>
      <c r="X666">
        <v>18.55</v>
      </c>
      <c r="Y666">
        <v>3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18.55</v>
      </c>
      <c r="AH666">
        <v>2</v>
      </c>
      <c r="AI666">
        <v>36317033</v>
      </c>
      <c r="AJ666">
        <v>680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>
        <f>ROW(Source!A565)</f>
        <v>565</v>
      </c>
      <c r="B667">
        <v>36317034</v>
      </c>
      <c r="C667">
        <v>35810846</v>
      </c>
      <c r="D667">
        <v>29114482</v>
      </c>
      <c r="E667">
        <v>1</v>
      </c>
      <c r="F667">
        <v>1</v>
      </c>
      <c r="G667">
        <v>1</v>
      </c>
      <c r="H667">
        <v>3</v>
      </c>
      <c r="I667" t="s">
        <v>745</v>
      </c>
      <c r="J667" t="s">
        <v>746</v>
      </c>
      <c r="K667" t="s">
        <v>747</v>
      </c>
      <c r="L667">
        <v>1355</v>
      </c>
      <c r="N667">
        <v>1010</v>
      </c>
      <c r="O667" t="s">
        <v>61</v>
      </c>
      <c r="P667" t="s">
        <v>61</v>
      </c>
      <c r="Q667">
        <v>100</v>
      </c>
      <c r="X667">
        <v>1.53</v>
      </c>
      <c r="Y667">
        <v>7</v>
      </c>
      <c r="Z667">
        <v>0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1.53</v>
      </c>
      <c r="AH667">
        <v>2</v>
      </c>
      <c r="AI667">
        <v>36317034</v>
      </c>
      <c r="AJ667">
        <v>681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>
        <f>ROW(Source!A565)</f>
        <v>565</v>
      </c>
      <c r="B668">
        <v>36317035</v>
      </c>
      <c r="C668">
        <v>35810846</v>
      </c>
      <c r="D668">
        <v>29129584</v>
      </c>
      <c r="E668">
        <v>1</v>
      </c>
      <c r="F668">
        <v>1</v>
      </c>
      <c r="G668">
        <v>1</v>
      </c>
      <c r="H668">
        <v>3</v>
      </c>
      <c r="I668" t="s">
        <v>748</v>
      </c>
      <c r="J668" t="s">
        <v>749</v>
      </c>
      <c r="K668" t="s">
        <v>750</v>
      </c>
      <c r="L668">
        <v>1301</v>
      </c>
      <c r="N668">
        <v>1003</v>
      </c>
      <c r="O668" t="s">
        <v>151</v>
      </c>
      <c r="P668" t="s">
        <v>151</v>
      </c>
      <c r="Q668">
        <v>1</v>
      </c>
      <c r="X668">
        <v>88</v>
      </c>
      <c r="Y668">
        <v>7.22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88</v>
      </c>
      <c r="AH668">
        <v>2</v>
      </c>
      <c r="AI668">
        <v>36317035</v>
      </c>
      <c r="AJ668">
        <v>682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>
        <f>ROW(Source!A565)</f>
        <v>565</v>
      </c>
      <c r="B669">
        <v>36317036</v>
      </c>
      <c r="C669">
        <v>35810846</v>
      </c>
      <c r="D669">
        <v>29129619</v>
      </c>
      <c r="E669">
        <v>1</v>
      </c>
      <c r="F669">
        <v>1</v>
      </c>
      <c r="G669">
        <v>1</v>
      </c>
      <c r="H669">
        <v>3</v>
      </c>
      <c r="I669" t="s">
        <v>751</v>
      </c>
      <c r="J669" t="s">
        <v>752</v>
      </c>
      <c r="K669" t="s">
        <v>753</v>
      </c>
      <c r="L669">
        <v>1301</v>
      </c>
      <c r="N669">
        <v>1003</v>
      </c>
      <c r="O669" t="s">
        <v>151</v>
      </c>
      <c r="P669" t="s">
        <v>151</v>
      </c>
      <c r="Q669">
        <v>1</v>
      </c>
      <c r="X669">
        <v>225</v>
      </c>
      <c r="Y669">
        <v>8.44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225</v>
      </c>
      <c r="AH669">
        <v>2</v>
      </c>
      <c r="AI669">
        <v>36317036</v>
      </c>
      <c r="AJ669">
        <v>683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>
      <c r="A670">
        <f>ROW(Source!A565)</f>
        <v>565</v>
      </c>
      <c r="B670">
        <v>36317037</v>
      </c>
      <c r="C670">
        <v>35810846</v>
      </c>
      <c r="D670">
        <v>29129634</v>
      </c>
      <c r="E670">
        <v>1</v>
      </c>
      <c r="F670">
        <v>1</v>
      </c>
      <c r="G670">
        <v>1</v>
      </c>
      <c r="H670">
        <v>3</v>
      </c>
      <c r="I670" t="s">
        <v>853</v>
      </c>
      <c r="J670" t="s">
        <v>854</v>
      </c>
      <c r="K670" t="s">
        <v>855</v>
      </c>
      <c r="L670">
        <v>1301</v>
      </c>
      <c r="N670">
        <v>1003</v>
      </c>
      <c r="O670" t="s">
        <v>151</v>
      </c>
      <c r="P670" t="s">
        <v>151</v>
      </c>
      <c r="Q670">
        <v>1</v>
      </c>
      <c r="X670">
        <v>46</v>
      </c>
      <c r="Y670">
        <v>3.32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0</v>
      </c>
      <c r="AF670" t="s">
        <v>3</v>
      </c>
      <c r="AG670">
        <v>46</v>
      </c>
      <c r="AH670">
        <v>2</v>
      </c>
      <c r="AI670">
        <v>36317037</v>
      </c>
      <c r="AJ670">
        <v>684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>
        <f>ROW(Source!A565)</f>
        <v>565</v>
      </c>
      <c r="B671">
        <v>36317038</v>
      </c>
      <c r="C671">
        <v>35810846</v>
      </c>
      <c r="D671">
        <v>29150040</v>
      </c>
      <c r="E671">
        <v>1</v>
      </c>
      <c r="F671">
        <v>1</v>
      </c>
      <c r="G671">
        <v>1</v>
      </c>
      <c r="H671">
        <v>3</v>
      </c>
      <c r="I671" t="s">
        <v>757</v>
      </c>
      <c r="J671" t="s">
        <v>758</v>
      </c>
      <c r="K671" t="s">
        <v>759</v>
      </c>
      <c r="L671">
        <v>1339</v>
      </c>
      <c r="N671">
        <v>1007</v>
      </c>
      <c r="O671" t="s">
        <v>638</v>
      </c>
      <c r="P671" t="s">
        <v>638</v>
      </c>
      <c r="Q671">
        <v>1</v>
      </c>
      <c r="X671">
        <v>7.2999999999999995E-2</v>
      </c>
      <c r="Y671">
        <v>2.44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 t="s">
        <v>3</v>
      </c>
      <c r="AG671">
        <v>7.2999999999999995E-2</v>
      </c>
      <c r="AH671">
        <v>2</v>
      </c>
      <c r="AI671">
        <v>36317038</v>
      </c>
      <c r="AJ671">
        <v>685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>
      <c r="A672">
        <f>ROW(Source!A567)</f>
        <v>567</v>
      </c>
      <c r="B672">
        <v>36324794</v>
      </c>
      <c r="C672">
        <v>36324793</v>
      </c>
      <c r="D672">
        <v>18409850</v>
      </c>
      <c r="E672">
        <v>1</v>
      </c>
      <c r="F672">
        <v>1</v>
      </c>
      <c r="G672">
        <v>1</v>
      </c>
      <c r="H672">
        <v>1</v>
      </c>
      <c r="I672" t="s">
        <v>709</v>
      </c>
      <c r="J672" t="s">
        <v>3</v>
      </c>
      <c r="K672" t="s">
        <v>710</v>
      </c>
      <c r="L672">
        <v>1369</v>
      </c>
      <c r="N672">
        <v>1013</v>
      </c>
      <c r="O672" t="s">
        <v>583</v>
      </c>
      <c r="P672" t="s">
        <v>583</v>
      </c>
      <c r="Q672">
        <v>1</v>
      </c>
      <c r="X672">
        <v>132</v>
      </c>
      <c r="Y672">
        <v>0</v>
      </c>
      <c r="Z672">
        <v>0</v>
      </c>
      <c r="AA672">
        <v>0</v>
      </c>
      <c r="AB672">
        <v>296.13</v>
      </c>
      <c r="AC672">
        <v>0</v>
      </c>
      <c r="AD672">
        <v>1</v>
      </c>
      <c r="AE672">
        <v>1</v>
      </c>
      <c r="AF672" t="s">
        <v>144</v>
      </c>
      <c r="AG672">
        <v>151.79999999999998</v>
      </c>
      <c r="AH672">
        <v>2</v>
      </c>
      <c r="AI672">
        <v>36324794</v>
      </c>
      <c r="AJ672">
        <v>686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>
      <c r="A673">
        <f>ROW(Source!A567)</f>
        <v>567</v>
      </c>
      <c r="B673">
        <v>36324795</v>
      </c>
      <c r="C673">
        <v>36324793</v>
      </c>
      <c r="D673">
        <v>29173472</v>
      </c>
      <c r="E673">
        <v>1</v>
      </c>
      <c r="F673">
        <v>1</v>
      </c>
      <c r="G673">
        <v>1</v>
      </c>
      <c r="H673">
        <v>2</v>
      </c>
      <c r="I673" t="s">
        <v>660</v>
      </c>
      <c r="J673" t="s">
        <v>711</v>
      </c>
      <c r="K673" t="s">
        <v>662</v>
      </c>
      <c r="L673">
        <v>1368</v>
      </c>
      <c r="N673">
        <v>1011</v>
      </c>
      <c r="O673" t="s">
        <v>589</v>
      </c>
      <c r="P673" t="s">
        <v>589</v>
      </c>
      <c r="Q673">
        <v>1</v>
      </c>
      <c r="X673">
        <v>4.07</v>
      </c>
      <c r="Y673">
        <v>0</v>
      </c>
      <c r="Z673">
        <v>3</v>
      </c>
      <c r="AA673">
        <v>0</v>
      </c>
      <c r="AB673">
        <v>0</v>
      </c>
      <c r="AC673">
        <v>0</v>
      </c>
      <c r="AD673">
        <v>1</v>
      </c>
      <c r="AE673">
        <v>0</v>
      </c>
      <c r="AF673" t="s">
        <v>143</v>
      </c>
      <c r="AG673">
        <v>5.0875000000000004</v>
      </c>
      <c r="AH673">
        <v>2</v>
      </c>
      <c r="AI673">
        <v>36324795</v>
      </c>
      <c r="AJ673">
        <v>687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>
      <c r="A674">
        <f>ROW(Source!A567)</f>
        <v>567</v>
      </c>
      <c r="B674">
        <v>36324796</v>
      </c>
      <c r="C674">
        <v>36324793</v>
      </c>
      <c r="D674">
        <v>29174538</v>
      </c>
      <c r="E674">
        <v>1</v>
      </c>
      <c r="F674">
        <v>1</v>
      </c>
      <c r="G674">
        <v>1</v>
      </c>
      <c r="H674">
        <v>2</v>
      </c>
      <c r="I674" t="s">
        <v>712</v>
      </c>
      <c r="J674" t="s">
        <v>713</v>
      </c>
      <c r="K674" t="s">
        <v>714</v>
      </c>
      <c r="L674">
        <v>1368</v>
      </c>
      <c r="N674">
        <v>1011</v>
      </c>
      <c r="O674" t="s">
        <v>589</v>
      </c>
      <c r="P674" t="s">
        <v>589</v>
      </c>
      <c r="Q674">
        <v>1</v>
      </c>
      <c r="X674">
        <v>0.1</v>
      </c>
      <c r="Y674">
        <v>0</v>
      </c>
      <c r="Z674">
        <v>33.590000000000003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143</v>
      </c>
      <c r="AG674">
        <v>0.125</v>
      </c>
      <c r="AH674">
        <v>2</v>
      </c>
      <c r="AI674">
        <v>36324796</v>
      </c>
      <c r="AJ674">
        <v>688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>
        <f>ROW(Source!A567)</f>
        <v>567</v>
      </c>
      <c r="B675">
        <v>36324797</v>
      </c>
      <c r="C675">
        <v>36324793</v>
      </c>
      <c r="D675">
        <v>29174580</v>
      </c>
      <c r="E675">
        <v>1</v>
      </c>
      <c r="F675">
        <v>1</v>
      </c>
      <c r="G675">
        <v>1</v>
      </c>
      <c r="H675">
        <v>2</v>
      </c>
      <c r="I675" t="s">
        <v>715</v>
      </c>
      <c r="J675" t="s">
        <v>716</v>
      </c>
      <c r="K675" t="s">
        <v>717</v>
      </c>
      <c r="L675">
        <v>1368</v>
      </c>
      <c r="N675">
        <v>1011</v>
      </c>
      <c r="O675" t="s">
        <v>589</v>
      </c>
      <c r="P675" t="s">
        <v>589</v>
      </c>
      <c r="Q675">
        <v>1</v>
      </c>
      <c r="X675">
        <v>0.6</v>
      </c>
      <c r="Y675">
        <v>0</v>
      </c>
      <c r="Z675">
        <v>2.08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143</v>
      </c>
      <c r="AG675">
        <v>0.75</v>
      </c>
      <c r="AH675">
        <v>2</v>
      </c>
      <c r="AI675">
        <v>36324797</v>
      </c>
      <c r="AJ675">
        <v>689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>
        <f>ROW(Source!A567)</f>
        <v>567</v>
      </c>
      <c r="B676">
        <v>36324798</v>
      </c>
      <c r="C676">
        <v>36324793</v>
      </c>
      <c r="D676">
        <v>29109354</v>
      </c>
      <c r="E676">
        <v>1</v>
      </c>
      <c r="F676">
        <v>1</v>
      </c>
      <c r="G676">
        <v>1</v>
      </c>
      <c r="H676">
        <v>3</v>
      </c>
      <c r="I676" t="s">
        <v>718</v>
      </c>
      <c r="J676" t="s">
        <v>719</v>
      </c>
      <c r="K676" t="s">
        <v>720</v>
      </c>
      <c r="L676">
        <v>1346</v>
      </c>
      <c r="N676">
        <v>1009</v>
      </c>
      <c r="O676" t="s">
        <v>170</v>
      </c>
      <c r="P676" t="s">
        <v>170</v>
      </c>
      <c r="Q676">
        <v>1</v>
      </c>
      <c r="X676">
        <v>20</v>
      </c>
      <c r="Y676">
        <v>46.72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20</v>
      </c>
      <c r="AH676">
        <v>2</v>
      </c>
      <c r="AI676">
        <v>36324798</v>
      </c>
      <c r="AJ676">
        <v>690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>
      <c r="A677">
        <f>ROW(Source!A567)</f>
        <v>567</v>
      </c>
      <c r="B677">
        <v>36324799</v>
      </c>
      <c r="C677">
        <v>36324793</v>
      </c>
      <c r="D677">
        <v>29109781</v>
      </c>
      <c r="E677">
        <v>1</v>
      </c>
      <c r="F677">
        <v>1</v>
      </c>
      <c r="G677">
        <v>1</v>
      </c>
      <c r="H677">
        <v>3</v>
      </c>
      <c r="I677" t="s">
        <v>724</v>
      </c>
      <c r="J677" t="s">
        <v>725</v>
      </c>
      <c r="K677" t="s">
        <v>726</v>
      </c>
      <c r="L677">
        <v>1346</v>
      </c>
      <c r="N677">
        <v>1009</v>
      </c>
      <c r="O677" t="s">
        <v>170</v>
      </c>
      <c r="P677" t="s">
        <v>170</v>
      </c>
      <c r="Q677">
        <v>1</v>
      </c>
      <c r="X677">
        <v>21</v>
      </c>
      <c r="Y677">
        <v>11.12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21</v>
      </c>
      <c r="AH677">
        <v>2</v>
      </c>
      <c r="AI677">
        <v>36324799</v>
      </c>
      <c r="AJ677">
        <v>691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>
      <c r="A678">
        <f>ROW(Source!A567)</f>
        <v>567</v>
      </c>
      <c r="B678">
        <v>36324800</v>
      </c>
      <c r="C678">
        <v>36324793</v>
      </c>
      <c r="D678">
        <v>29109782</v>
      </c>
      <c r="E678">
        <v>1</v>
      </c>
      <c r="F678">
        <v>1</v>
      </c>
      <c r="G678">
        <v>1</v>
      </c>
      <c r="H678">
        <v>3</v>
      </c>
      <c r="I678" t="s">
        <v>727</v>
      </c>
      <c r="J678" t="s">
        <v>728</v>
      </c>
      <c r="K678" t="s">
        <v>729</v>
      </c>
      <c r="L678">
        <v>1346</v>
      </c>
      <c r="N678">
        <v>1009</v>
      </c>
      <c r="O678" t="s">
        <v>170</v>
      </c>
      <c r="P678" t="s">
        <v>170</v>
      </c>
      <c r="Q678">
        <v>1</v>
      </c>
      <c r="X678">
        <v>149</v>
      </c>
      <c r="Y678">
        <v>4.3600000000000003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149</v>
      </c>
      <c r="AH678">
        <v>2</v>
      </c>
      <c r="AI678">
        <v>36324800</v>
      </c>
      <c r="AJ678">
        <v>692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>
      <c r="A679">
        <f>ROW(Source!A567)</f>
        <v>567</v>
      </c>
      <c r="B679">
        <v>36324801</v>
      </c>
      <c r="C679">
        <v>36324793</v>
      </c>
      <c r="D679">
        <v>29110699</v>
      </c>
      <c r="E679">
        <v>1</v>
      </c>
      <c r="F679">
        <v>1</v>
      </c>
      <c r="G679">
        <v>1</v>
      </c>
      <c r="H679">
        <v>3</v>
      </c>
      <c r="I679" t="s">
        <v>730</v>
      </c>
      <c r="J679" t="s">
        <v>731</v>
      </c>
      <c r="K679" t="s">
        <v>732</v>
      </c>
      <c r="L679">
        <v>1301</v>
      </c>
      <c r="N679">
        <v>1003</v>
      </c>
      <c r="O679" t="s">
        <v>151</v>
      </c>
      <c r="P679" t="s">
        <v>151</v>
      </c>
      <c r="Q679">
        <v>1</v>
      </c>
      <c r="X679">
        <v>152</v>
      </c>
      <c r="Y679">
        <v>0.17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152</v>
      </c>
      <c r="AH679">
        <v>2</v>
      </c>
      <c r="AI679">
        <v>36324801</v>
      </c>
      <c r="AJ679">
        <v>693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>
        <f>ROW(Source!A567)</f>
        <v>567</v>
      </c>
      <c r="B680">
        <v>36324802</v>
      </c>
      <c r="C680">
        <v>36324793</v>
      </c>
      <c r="D680">
        <v>29110797</v>
      </c>
      <c r="E680">
        <v>1</v>
      </c>
      <c r="F680">
        <v>1</v>
      </c>
      <c r="G680">
        <v>1</v>
      </c>
      <c r="H680">
        <v>3</v>
      </c>
      <c r="I680" t="s">
        <v>733</v>
      </c>
      <c r="J680" t="s">
        <v>734</v>
      </c>
      <c r="K680" t="s">
        <v>735</v>
      </c>
      <c r="L680">
        <v>1308</v>
      </c>
      <c r="N680">
        <v>1003</v>
      </c>
      <c r="O680" t="s">
        <v>68</v>
      </c>
      <c r="P680" t="s">
        <v>68</v>
      </c>
      <c r="Q680">
        <v>100</v>
      </c>
      <c r="X680">
        <v>1.77</v>
      </c>
      <c r="Y680">
        <v>174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1.77</v>
      </c>
      <c r="AH680">
        <v>2</v>
      </c>
      <c r="AI680">
        <v>36324802</v>
      </c>
      <c r="AJ680">
        <v>694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>
      <c r="A681">
        <f>ROW(Source!A567)</f>
        <v>567</v>
      </c>
      <c r="B681">
        <v>36324803</v>
      </c>
      <c r="C681">
        <v>36324793</v>
      </c>
      <c r="D681">
        <v>29110814</v>
      </c>
      <c r="E681">
        <v>1</v>
      </c>
      <c r="F681">
        <v>1</v>
      </c>
      <c r="G681">
        <v>1</v>
      </c>
      <c r="H681">
        <v>3</v>
      </c>
      <c r="I681" t="s">
        <v>760</v>
      </c>
      <c r="J681" t="s">
        <v>761</v>
      </c>
      <c r="K681" t="s">
        <v>762</v>
      </c>
      <c r="L681">
        <v>1301</v>
      </c>
      <c r="N681">
        <v>1003</v>
      </c>
      <c r="O681" t="s">
        <v>151</v>
      </c>
      <c r="P681" t="s">
        <v>151</v>
      </c>
      <c r="Q681">
        <v>1</v>
      </c>
      <c r="X681">
        <v>126</v>
      </c>
      <c r="Y681">
        <v>0.6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126</v>
      </c>
      <c r="AH681">
        <v>2</v>
      </c>
      <c r="AI681">
        <v>36324803</v>
      </c>
      <c r="AJ681">
        <v>695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>
      <c r="A682">
        <f>ROW(Source!A567)</f>
        <v>567</v>
      </c>
      <c r="B682">
        <v>36324804</v>
      </c>
      <c r="C682">
        <v>36324793</v>
      </c>
      <c r="D682">
        <v>29111455</v>
      </c>
      <c r="E682">
        <v>1</v>
      </c>
      <c r="F682">
        <v>1</v>
      </c>
      <c r="G682">
        <v>1</v>
      </c>
      <c r="H682">
        <v>3</v>
      </c>
      <c r="I682" t="s">
        <v>219</v>
      </c>
      <c r="J682" t="s">
        <v>221</v>
      </c>
      <c r="K682" t="s">
        <v>220</v>
      </c>
      <c r="L682">
        <v>1327</v>
      </c>
      <c r="N682">
        <v>1005</v>
      </c>
      <c r="O682" t="s">
        <v>165</v>
      </c>
      <c r="P682" t="s">
        <v>165</v>
      </c>
      <c r="Q682">
        <v>1</v>
      </c>
      <c r="X682">
        <v>421</v>
      </c>
      <c r="Y682">
        <v>15.06</v>
      </c>
      <c r="Z682">
        <v>0</v>
      </c>
      <c r="AA682">
        <v>0</v>
      </c>
      <c r="AB682">
        <v>0</v>
      </c>
      <c r="AC682">
        <v>0</v>
      </c>
      <c r="AD682">
        <v>1</v>
      </c>
      <c r="AE682">
        <v>0</v>
      </c>
      <c r="AF682" t="s">
        <v>3</v>
      </c>
      <c r="AG682">
        <v>421</v>
      </c>
      <c r="AH682">
        <v>2</v>
      </c>
      <c r="AI682">
        <v>36324804</v>
      </c>
      <c r="AJ682">
        <v>696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>
      <c r="A683">
        <f>ROW(Source!A567)</f>
        <v>567</v>
      </c>
      <c r="B683">
        <v>36324805</v>
      </c>
      <c r="C683">
        <v>36324793</v>
      </c>
      <c r="D683">
        <v>29114733</v>
      </c>
      <c r="E683">
        <v>1</v>
      </c>
      <c r="F683">
        <v>1</v>
      </c>
      <c r="G683">
        <v>1</v>
      </c>
      <c r="H683">
        <v>3</v>
      </c>
      <c r="I683" t="s">
        <v>739</v>
      </c>
      <c r="J683" t="s">
        <v>740</v>
      </c>
      <c r="K683" t="s">
        <v>741</v>
      </c>
      <c r="L683">
        <v>1355</v>
      </c>
      <c r="N683">
        <v>1010</v>
      </c>
      <c r="O683" t="s">
        <v>61</v>
      </c>
      <c r="P683" t="s">
        <v>61</v>
      </c>
      <c r="Q683">
        <v>100</v>
      </c>
      <c r="X683">
        <v>13.53</v>
      </c>
      <c r="Y683">
        <v>2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0</v>
      </c>
      <c r="AF683" t="s">
        <v>3</v>
      </c>
      <c r="AG683">
        <v>13.53</v>
      </c>
      <c r="AH683">
        <v>2</v>
      </c>
      <c r="AI683">
        <v>36324805</v>
      </c>
      <c r="AJ683">
        <v>697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>
      <c r="A684">
        <f>ROW(Source!A567)</f>
        <v>567</v>
      </c>
      <c r="B684">
        <v>36324806</v>
      </c>
      <c r="C684">
        <v>36324793</v>
      </c>
      <c r="D684">
        <v>29114734</v>
      </c>
      <c r="E684">
        <v>1</v>
      </c>
      <c r="F684">
        <v>1</v>
      </c>
      <c r="G684">
        <v>1</v>
      </c>
      <c r="H684">
        <v>3</v>
      </c>
      <c r="I684" t="s">
        <v>742</v>
      </c>
      <c r="J684" t="s">
        <v>743</v>
      </c>
      <c r="K684" t="s">
        <v>744</v>
      </c>
      <c r="L684">
        <v>1355</v>
      </c>
      <c r="N684">
        <v>1010</v>
      </c>
      <c r="O684" t="s">
        <v>61</v>
      </c>
      <c r="P684" t="s">
        <v>61</v>
      </c>
      <c r="Q684">
        <v>100</v>
      </c>
      <c r="X684">
        <v>35.33</v>
      </c>
      <c r="Y684">
        <v>3</v>
      </c>
      <c r="Z684">
        <v>0</v>
      </c>
      <c r="AA684">
        <v>0</v>
      </c>
      <c r="AB684">
        <v>0</v>
      </c>
      <c r="AC684">
        <v>0</v>
      </c>
      <c r="AD684">
        <v>1</v>
      </c>
      <c r="AE684">
        <v>0</v>
      </c>
      <c r="AF684" t="s">
        <v>3</v>
      </c>
      <c r="AG684">
        <v>35.33</v>
      </c>
      <c r="AH684">
        <v>2</v>
      </c>
      <c r="AI684">
        <v>36324806</v>
      </c>
      <c r="AJ684">
        <v>698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>
      <c r="A685">
        <f>ROW(Source!A567)</f>
        <v>567</v>
      </c>
      <c r="B685">
        <v>36324807</v>
      </c>
      <c r="C685">
        <v>36324793</v>
      </c>
      <c r="D685">
        <v>29114482</v>
      </c>
      <c r="E685">
        <v>1</v>
      </c>
      <c r="F685">
        <v>1</v>
      </c>
      <c r="G685">
        <v>1</v>
      </c>
      <c r="H685">
        <v>3</v>
      </c>
      <c r="I685" t="s">
        <v>745</v>
      </c>
      <c r="J685" t="s">
        <v>746</v>
      </c>
      <c r="K685" t="s">
        <v>747</v>
      </c>
      <c r="L685">
        <v>1355</v>
      </c>
      <c r="N685">
        <v>1010</v>
      </c>
      <c r="O685" t="s">
        <v>61</v>
      </c>
      <c r="P685" t="s">
        <v>61</v>
      </c>
      <c r="Q685">
        <v>100</v>
      </c>
      <c r="X685">
        <v>1.69</v>
      </c>
      <c r="Y685">
        <v>7</v>
      </c>
      <c r="Z685">
        <v>0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3</v>
      </c>
      <c r="AG685">
        <v>1.69</v>
      </c>
      <c r="AH685">
        <v>2</v>
      </c>
      <c r="AI685">
        <v>36324807</v>
      </c>
      <c r="AJ685">
        <v>699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>
        <f>ROW(Source!A567)</f>
        <v>567</v>
      </c>
      <c r="B686">
        <v>36324808</v>
      </c>
      <c r="C686">
        <v>36324793</v>
      </c>
      <c r="D686">
        <v>29118990</v>
      </c>
      <c r="E686">
        <v>1</v>
      </c>
      <c r="F686">
        <v>1</v>
      </c>
      <c r="G686">
        <v>1</v>
      </c>
      <c r="H686">
        <v>3</v>
      </c>
      <c r="I686" t="s">
        <v>1091</v>
      </c>
      <c r="J686" t="s">
        <v>1092</v>
      </c>
      <c r="K686" t="s">
        <v>1093</v>
      </c>
      <c r="L686">
        <v>1327</v>
      </c>
      <c r="N686">
        <v>1005</v>
      </c>
      <c r="O686" t="s">
        <v>165</v>
      </c>
      <c r="P686" t="s">
        <v>165</v>
      </c>
      <c r="Q686">
        <v>1</v>
      </c>
      <c r="X686">
        <v>103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 t="s">
        <v>3</v>
      </c>
      <c r="AG686">
        <v>103</v>
      </c>
      <c r="AH686">
        <v>3</v>
      </c>
      <c r="AI686">
        <v>-1</v>
      </c>
      <c r="AJ686" t="s">
        <v>3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>
      <c r="A687">
        <f>ROW(Source!A567)</f>
        <v>567</v>
      </c>
      <c r="B687">
        <v>36324809</v>
      </c>
      <c r="C687">
        <v>36324793</v>
      </c>
      <c r="D687">
        <v>29129580</v>
      </c>
      <c r="E687">
        <v>1</v>
      </c>
      <c r="F687">
        <v>1</v>
      </c>
      <c r="G687">
        <v>1</v>
      </c>
      <c r="H687">
        <v>3</v>
      </c>
      <c r="I687" t="s">
        <v>763</v>
      </c>
      <c r="J687" t="s">
        <v>764</v>
      </c>
      <c r="K687" t="s">
        <v>765</v>
      </c>
      <c r="L687">
        <v>1301</v>
      </c>
      <c r="N687">
        <v>1003</v>
      </c>
      <c r="O687" t="s">
        <v>151</v>
      </c>
      <c r="P687" t="s">
        <v>151</v>
      </c>
      <c r="Q687">
        <v>1</v>
      </c>
      <c r="X687">
        <v>76</v>
      </c>
      <c r="Y687">
        <v>6.44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76</v>
      </c>
      <c r="AH687">
        <v>2</v>
      </c>
      <c r="AI687">
        <v>36324809</v>
      </c>
      <c r="AJ687">
        <v>700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>
      <c r="A688">
        <f>ROW(Source!A567)</f>
        <v>567</v>
      </c>
      <c r="B688">
        <v>36324810</v>
      </c>
      <c r="C688">
        <v>36324793</v>
      </c>
      <c r="D688">
        <v>29129617</v>
      </c>
      <c r="E688">
        <v>1</v>
      </c>
      <c r="F688">
        <v>1</v>
      </c>
      <c r="G688">
        <v>1</v>
      </c>
      <c r="H688">
        <v>3</v>
      </c>
      <c r="I688" t="s">
        <v>766</v>
      </c>
      <c r="J688" t="s">
        <v>767</v>
      </c>
      <c r="K688" t="s">
        <v>768</v>
      </c>
      <c r="L688">
        <v>1301</v>
      </c>
      <c r="N688">
        <v>1003</v>
      </c>
      <c r="O688" t="s">
        <v>151</v>
      </c>
      <c r="P688" t="s">
        <v>151</v>
      </c>
      <c r="Q688">
        <v>1</v>
      </c>
      <c r="X688">
        <v>204</v>
      </c>
      <c r="Y688">
        <v>7.18</v>
      </c>
      <c r="Z688">
        <v>0</v>
      </c>
      <c r="AA688">
        <v>0</v>
      </c>
      <c r="AB688">
        <v>0</v>
      </c>
      <c r="AC688">
        <v>0</v>
      </c>
      <c r="AD688">
        <v>1</v>
      </c>
      <c r="AE688">
        <v>0</v>
      </c>
      <c r="AF688" t="s">
        <v>3</v>
      </c>
      <c r="AG688">
        <v>204</v>
      </c>
      <c r="AH688">
        <v>2</v>
      </c>
      <c r="AI688">
        <v>36324810</v>
      </c>
      <c r="AJ688">
        <v>701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>
      <c r="A689">
        <f>ROW(Source!A567)</f>
        <v>567</v>
      </c>
      <c r="B689">
        <v>36324811</v>
      </c>
      <c r="C689">
        <v>36324793</v>
      </c>
      <c r="D689">
        <v>29150040</v>
      </c>
      <c r="E689">
        <v>1</v>
      </c>
      <c r="F689">
        <v>1</v>
      </c>
      <c r="G689">
        <v>1</v>
      </c>
      <c r="H689">
        <v>3</v>
      </c>
      <c r="I689" t="s">
        <v>757</v>
      </c>
      <c r="J689" t="s">
        <v>758</v>
      </c>
      <c r="K689" t="s">
        <v>759</v>
      </c>
      <c r="L689">
        <v>1339</v>
      </c>
      <c r="N689">
        <v>1007</v>
      </c>
      <c r="O689" t="s">
        <v>638</v>
      </c>
      <c r="P689" t="s">
        <v>638</v>
      </c>
      <c r="Q689">
        <v>1</v>
      </c>
      <c r="X689">
        <v>0.13</v>
      </c>
      <c r="Y689">
        <v>2.44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 t="s">
        <v>3</v>
      </c>
      <c r="AG689">
        <v>0.13</v>
      </c>
      <c r="AH689">
        <v>2</v>
      </c>
      <c r="AI689">
        <v>36324811</v>
      </c>
      <c r="AJ689">
        <v>702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>
        <f>ROW(Source!A569)</f>
        <v>569</v>
      </c>
      <c r="B690">
        <v>36317042</v>
      </c>
      <c r="C690">
        <v>36317040</v>
      </c>
      <c r="D690">
        <v>18410280</v>
      </c>
      <c r="E690">
        <v>1</v>
      </c>
      <c r="F690">
        <v>1</v>
      </c>
      <c r="G690">
        <v>1</v>
      </c>
      <c r="H690">
        <v>1</v>
      </c>
      <c r="I690" t="s">
        <v>769</v>
      </c>
      <c r="J690" t="s">
        <v>3</v>
      </c>
      <c r="K690" t="s">
        <v>770</v>
      </c>
      <c r="L690">
        <v>1369</v>
      </c>
      <c r="N690">
        <v>1013</v>
      </c>
      <c r="O690" t="s">
        <v>583</v>
      </c>
      <c r="P690" t="s">
        <v>583</v>
      </c>
      <c r="Q690">
        <v>1</v>
      </c>
      <c r="X690">
        <v>11.99</v>
      </c>
      <c r="Y690">
        <v>0</v>
      </c>
      <c r="Z690">
        <v>0</v>
      </c>
      <c r="AA690">
        <v>0</v>
      </c>
      <c r="AB690">
        <v>310.5</v>
      </c>
      <c r="AC690">
        <v>0</v>
      </c>
      <c r="AD690">
        <v>1</v>
      </c>
      <c r="AE690">
        <v>1</v>
      </c>
      <c r="AF690" t="s">
        <v>3</v>
      </c>
      <c r="AG690">
        <v>11.99</v>
      </c>
      <c r="AH690">
        <v>2</v>
      </c>
      <c r="AI690">
        <v>36317042</v>
      </c>
      <c r="AJ690">
        <v>703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>
      <c r="A691">
        <f>ROW(Source!A569)</f>
        <v>569</v>
      </c>
      <c r="B691">
        <v>36317043</v>
      </c>
      <c r="C691">
        <v>36317040</v>
      </c>
      <c r="D691">
        <v>121548</v>
      </c>
      <c r="E691">
        <v>1</v>
      </c>
      <c r="F691">
        <v>1</v>
      </c>
      <c r="G691">
        <v>1</v>
      </c>
      <c r="H691">
        <v>1</v>
      </c>
      <c r="I691" t="s">
        <v>34</v>
      </c>
      <c r="J691" t="s">
        <v>3</v>
      </c>
      <c r="K691" t="s">
        <v>584</v>
      </c>
      <c r="L691">
        <v>608254</v>
      </c>
      <c r="N691">
        <v>1013</v>
      </c>
      <c r="O691" t="s">
        <v>585</v>
      </c>
      <c r="P691" t="s">
        <v>585</v>
      </c>
      <c r="Q691">
        <v>1</v>
      </c>
      <c r="X691">
        <v>0.01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2</v>
      </c>
      <c r="AF691" t="s">
        <v>3</v>
      </c>
      <c r="AG691">
        <v>0.01</v>
      </c>
      <c r="AH691">
        <v>2</v>
      </c>
      <c r="AI691">
        <v>36317043</v>
      </c>
      <c r="AJ691">
        <v>704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>
        <f>ROW(Source!A569)</f>
        <v>569</v>
      </c>
      <c r="B692">
        <v>36317044</v>
      </c>
      <c r="C692">
        <v>36317040</v>
      </c>
      <c r="D692">
        <v>29172556</v>
      </c>
      <c r="E692">
        <v>1</v>
      </c>
      <c r="F692">
        <v>1</v>
      </c>
      <c r="G692">
        <v>1</v>
      </c>
      <c r="H692">
        <v>2</v>
      </c>
      <c r="I692" t="s">
        <v>586</v>
      </c>
      <c r="J692" t="s">
        <v>587</v>
      </c>
      <c r="K692" t="s">
        <v>588</v>
      </c>
      <c r="L692">
        <v>1368</v>
      </c>
      <c r="N692">
        <v>1011</v>
      </c>
      <c r="O692" t="s">
        <v>589</v>
      </c>
      <c r="P692" t="s">
        <v>589</v>
      </c>
      <c r="Q692">
        <v>1</v>
      </c>
      <c r="X692">
        <v>0.01</v>
      </c>
      <c r="Y692">
        <v>0</v>
      </c>
      <c r="Z692">
        <v>31.26</v>
      </c>
      <c r="AA692">
        <v>13.5</v>
      </c>
      <c r="AB692">
        <v>0</v>
      </c>
      <c r="AC692">
        <v>0</v>
      </c>
      <c r="AD692">
        <v>1</v>
      </c>
      <c r="AE692">
        <v>0</v>
      </c>
      <c r="AF692" t="s">
        <v>3</v>
      </c>
      <c r="AG692">
        <v>0.01</v>
      </c>
      <c r="AH692">
        <v>2</v>
      </c>
      <c r="AI692">
        <v>36317044</v>
      </c>
      <c r="AJ692">
        <v>705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>
      <c r="A693">
        <f>ROW(Source!A569)</f>
        <v>569</v>
      </c>
      <c r="B693">
        <v>36317045</v>
      </c>
      <c r="C693">
        <v>36317040</v>
      </c>
      <c r="D693">
        <v>29174913</v>
      </c>
      <c r="E693">
        <v>1</v>
      </c>
      <c r="F693">
        <v>1</v>
      </c>
      <c r="G693">
        <v>1</v>
      </c>
      <c r="H693">
        <v>2</v>
      </c>
      <c r="I693" t="s">
        <v>601</v>
      </c>
      <c r="J693" t="s">
        <v>615</v>
      </c>
      <c r="K693" t="s">
        <v>603</v>
      </c>
      <c r="L693">
        <v>1368</v>
      </c>
      <c r="N693">
        <v>1011</v>
      </c>
      <c r="O693" t="s">
        <v>589</v>
      </c>
      <c r="P693" t="s">
        <v>589</v>
      </c>
      <c r="Q693">
        <v>1</v>
      </c>
      <c r="X693">
        <v>0.03</v>
      </c>
      <c r="Y693">
        <v>0</v>
      </c>
      <c r="Z693">
        <v>87.17</v>
      </c>
      <c r="AA693">
        <v>11.6</v>
      </c>
      <c r="AB693">
        <v>0</v>
      </c>
      <c r="AC693">
        <v>0</v>
      </c>
      <c r="AD693">
        <v>1</v>
      </c>
      <c r="AE693">
        <v>0</v>
      </c>
      <c r="AF693" t="s">
        <v>3</v>
      </c>
      <c r="AG693">
        <v>0.03</v>
      </c>
      <c r="AH693">
        <v>2</v>
      </c>
      <c r="AI693">
        <v>36317045</v>
      </c>
      <c r="AJ693">
        <v>706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>
        <f>ROW(Source!A569)</f>
        <v>569</v>
      </c>
      <c r="B694">
        <v>36317046</v>
      </c>
      <c r="C694">
        <v>36317040</v>
      </c>
      <c r="D694">
        <v>29107779</v>
      </c>
      <c r="E694">
        <v>1</v>
      </c>
      <c r="F694">
        <v>1</v>
      </c>
      <c r="G694">
        <v>1</v>
      </c>
      <c r="H694">
        <v>3</v>
      </c>
      <c r="I694" t="s">
        <v>771</v>
      </c>
      <c r="J694" t="s">
        <v>772</v>
      </c>
      <c r="K694" t="s">
        <v>773</v>
      </c>
      <c r="L694">
        <v>1327</v>
      </c>
      <c r="N694">
        <v>1005</v>
      </c>
      <c r="O694" t="s">
        <v>165</v>
      </c>
      <c r="P694" t="s">
        <v>165</v>
      </c>
      <c r="Q694">
        <v>1</v>
      </c>
      <c r="X694">
        <v>4.4000000000000004</v>
      </c>
      <c r="Y694">
        <v>72.31</v>
      </c>
      <c r="Z694">
        <v>0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3</v>
      </c>
      <c r="AG694">
        <v>4.4000000000000004</v>
      </c>
      <c r="AH694">
        <v>2</v>
      </c>
      <c r="AI694">
        <v>36317046</v>
      </c>
      <c r="AJ694">
        <v>707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>
      <c r="A695">
        <f>ROW(Source!A569)</f>
        <v>569</v>
      </c>
      <c r="B695">
        <v>36317047</v>
      </c>
      <c r="C695">
        <v>36317040</v>
      </c>
      <c r="D695">
        <v>29109795</v>
      </c>
      <c r="E695">
        <v>1</v>
      </c>
      <c r="F695">
        <v>1</v>
      </c>
      <c r="G695">
        <v>1</v>
      </c>
      <c r="H695">
        <v>3</v>
      </c>
      <c r="I695" t="s">
        <v>774</v>
      </c>
      <c r="J695" t="s">
        <v>775</v>
      </c>
      <c r="K695" t="s">
        <v>776</v>
      </c>
      <c r="L695">
        <v>1348</v>
      </c>
      <c r="N695">
        <v>1009</v>
      </c>
      <c r="O695" t="s">
        <v>29</v>
      </c>
      <c r="P695" t="s">
        <v>29</v>
      </c>
      <c r="Q695">
        <v>1000</v>
      </c>
      <c r="X695">
        <v>2.9000000000000001E-2</v>
      </c>
      <c r="Y695">
        <v>2898.5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 t="s">
        <v>3</v>
      </c>
      <c r="AG695">
        <v>2.9000000000000001E-2</v>
      </c>
      <c r="AH695">
        <v>2</v>
      </c>
      <c r="AI695">
        <v>36317047</v>
      </c>
      <c r="AJ695">
        <v>708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>
        <f>ROW(Source!A569)</f>
        <v>569</v>
      </c>
      <c r="B696">
        <v>36317048</v>
      </c>
      <c r="C696">
        <v>36317040</v>
      </c>
      <c r="D696">
        <v>29107800</v>
      </c>
      <c r="E696">
        <v>1</v>
      </c>
      <c r="F696">
        <v>1</v>
      </c>
      <c r="G696">
        <v>1</v>
      </c>
      <c r="H696">
        <v>3</v>
      </c>
      <c r="I696" t="s">
        <v>616</v>
      </c>
      <c r="J696" t="s">
        <v>617</v>
      </c>
      <c r="K696" t="s">
        <v>618</v>
      </c>
      <c r="L696">
        <v>1346</v>
      </c>
      <c r="N696">
        <v>1009</v>
      </c>
      <c r="O696" t="s">
        <v>170</v>
      </c>
      <c r="P696" t="s">
        <v>170</v>
      </c>
      <c r="Q696">
        <v>1</v>
      </c>
      <c r="X696">
        <v>0.15</v>
      </c>
      <c r="Y696">
        <v>1.81</v>
      </c>
      <c r="Z696">
        <v>0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3</v>
      </c>
      <c r="AG696">
        <v>0.15</v>
      </c>
      <c r="AH696">
        <v>2</v>
      </c>
      <c r="AI696">
        <v>36317048</v>
      </c>
      <c r="AJ696">
        <v>709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>
      <c r="A697">
        <f>ROW(Source!A570)</f>
        <v>570</v>
      </c>
      <c r="B697">
        <v>36317049</v>
      </c>
      <c r="C697">
        <v>36317041</v>
      </c>
      <c r="D697">
        <v>18406785</v>
      </c>
      <c r="E697">
        <v>1</v>
      </c>
      <c r="F697">
        <v>1</v>
      </c>
      <c r="G697">
        <v>1</v>
      </c>
      <c r="H697">
        <v>1</v>
      </c>
      <c r="I697" t="s">
        <v>777</v>
      </c>
      <c r="J697" t="s">
        <v>3</v>
      </c>
      <c r="K697" t="s">
        <v>778</v>
      </c>
      <c r="L697">
        <v>1369</v>
      </c>
      <c r="N697">
        <v>1013</v>
      </c>
      <c r="O697" t="s">
        <v>583</v>
      </c>
      <c r="P697" t="s">
        <v>583</v>
      </c>
      <c r="Q697">
        <v>1</v>
      </c>
      <c r="X697">
        <v>32.729999999999997</v>
      </c>
      <c r="Y697">
        <v>0</v>
      </c>
      <c r="Z697">
        <v>0</v>
      </c>
      <c r="AA697">
        <v>0</v>
      </c>
      <c r="AB697">
        <v>289.27999999999997</v>
      </c>
      <c r="AC697">
        <v>0</v>
      </c>
      <c r="AD697">
        <v>1</v>
      </c>
      <c r="AE697">
        <v>1</v>
      </c>
      <c r="AF697" t="s">
        <v>3</v>
      </c>
      <c r="AG697">
        <v>32.729999999999997</v>
      </c>
      <c r="AH697">
        <v>2</v>
      </c>
      <c r="AI697">
        <v>36317049</v>
      </c>
      <c r="AJ697">
        <v>710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>
      <c r="A698">
        <f>ROW(Source!A570)</f>
        <v>570</v>
      </c>
      <c r="B698">
        <v>36317050</v>
      </c>
      <c r="C698">
        <v>36317041</v>
      </c>
      <c r="D698">
        <v>121548</v>
      </c>
      <c r="E698">
        <v>1</v>
      </c>
      <c r="F698">
        <v>1</v>
      </c>
      <c r="G698">
        <v>1</v>
      </c>
      <c r="H698">
        <v>1</v>
      </c>
      <c r="I698" t="s">
        <v>34</v>
      </c>
      <c r="J698" t="s">
        <v>3</v>
      </c>
      <c r="K698" t="s">
        <v>584</v>
      </c>
      <c r="L698">
        <v>608254</v>
      </c>
      <c r="N698">
        <v>1013</v>
      </c>
      <c r="O698" t="s">
        <v>585</v>
      </c>
      <c r="P698" t="s">
        <v>585</v>
      </c>
      <c r="Q698">
        <v>1</v>
      </c>
      <c r="X698">
        <v>0.01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2</v>
      </c>
      <c r="AF698" t="s">
        <v>3</v>
      </c>
      <c r="AG698">
        <v>0.01</v>
      </c>
      <c r="AH698">
        <v>2</v>
      </c>
      <c r="AI698">
        <v>36317050</v>
      </c>
      <c r="AJ698">
        <v>711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>
      <c r="A699">
        <f>ROW(Source!A570)</f>
        <v>570</v>
      </c>
      <c r="B699">
        <v>36317051</v>
      </c>
      <c r="C699">
        <v>36317041</v>
      </c>
      <c r="D699">
        <v>29172554</v>
      </c>
      <c r="E699">
        <v>1</v>
      </c>
      <c r="F699">
        <v>1</v>
      </c>
      <c r="G699">
        <v>1</v>
      </c>
      <c r="H699">
        <v>2</v>
      </c>
      <c r="I699" t="s">
        <v>779</v>
      </c>
      <c r="J699" t="s">
        <v>780</v>
      </c>
      <c r="K699" t="s">
        <v>781</v>
      </c>
      <c r="L699">
        <v>1368</v>
      </c>
      <c r="N699">
        <v>1011</v>
      </c>
      <c r="O699" t="s">
        <v>589</v>
      </c>
      <c r="P699" t="s">
        <v>589</v>
      </c>
      <c r="Q699">
        <v>1</v>
      </c>
      <c r="X699">
        <v>0.01</v>
      </c>
      <c r="Y699">
        <v>0</v>
      </c>
      <c r="Z699">
        <v>27.66</v>
      </c>
      <c r="AA699">
        <v>11.6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0.01</v>
      </c>
      <c r="AH699">
        <v>2</v>
      </c>
      <c r="AI699">
        <v>36317051</v>
      </c>
      <c r="AJ699">
        <v>712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>
        <f>ROW(Source!A570)</f>
        <v>570</v>
      </c>
      <c r="B700">
        <v>36317052</v>
      </c>
      <c r="C700">
        <v>36317041</v>
      </c>
      <c r="D700">
        <v>29174913</v>
      </c>
      <c r="E700">
        <v>1</v>
      </c>
      <c r="F700">
        <v>1</v>
      </c>
      <c r="G700">
        <v>1</v>
      </c>
      <c r="H700">
        <v>2</v>
      </c>
      <c r="I700" t="s">
        <v>601</v>
      </c>
      <c r="J700" t="s">
        <v>615</v>
      </c>
      <c r="K700" t="s">
        <v>603</v>
      </c>
      <c r="L700">
        <v>1368</v>
      </c>
      <c r="N700">
        <v>1011</v>
      </c>
      <c r="O700" t="s">
        <v>589</v>
      </c>
      <c r="P700" t="s">
        <v>589</v>
      </c>
      <c r="Q700">
        <v>1</v>
      </c>
      <c r="X700">
        <v>0.1</v>
      </c>
      <c r="Y700">
        <v>0</v>
      </c>
      <c r="Z700">
        <v>87.17</v>
      </c>
      <c r="AA700">
        <v>11.6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0.1</v>
      </c>
      <c r="AH700">
        <v>2</v>
      </c>
      <c r="AI700">
        <v>36317052</v>
      </c>
      <c r="AJ700">
        <v>713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>
      <c r="A701">
        <f>ROW(Source!A570)</f>
        <v>570</v>
      </c>
      <c r="B701">
        <v>36317053</v>
      </c>
      <c r="C701">
        <v>36317041</v>
      </c>
      <c r="D701">
        <v>29107779</v>
      </c>
      <c r="E701">
        <v>1</v>
      </c>
      <c r="F701">
        <v>1</v>
      </c>
      <c r="G701">
        <v>1</v>
      </c>
      <c r="H701">
        <v>3</v>
      </c>
      <c r="I701" t="s">
        <v>771</v>
      </c>
      <c r="J701" t="s">
        <v>772</v>
      </c>
      <c r="K701" t="s">
        <v>773</v>
      </c>
      <c r="L701">
        <v>1327</v>
      </c>
      <c r="N701">
        <v>1005</v>
      </c>
      <c r="O701" t="s">
        <v>165</v>
      </c>
      <c r="P701" t="s">
        <v>165</v>
      </c>
      <c r="Q701">
        <v>1</v>
      </c>
      <c r="X701">
        <v>0.84</v>
      </c>
      <c r="Y701">
        <v>72.31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0.84</v>
      </c>
      <c r="AH701">
        <v>2</v>
      </c>
      <c r="AI701">
        <v>36317053</v>
      </c>
      <c r="AJ701">
        <v>714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>
      <c r="A702">
        <f>ROW(Source!A570)</f>
        <v>570</v>
      </c>
      <c r="B702">
        <v>36317054</v>
      </c>
      <c r="C702">
        <v>36317041</v>
      </c>
      <c r="D702">
        <v>29107800</v>
      </c>
      <c r="E702">
        <v>1</v>
      </c>
      <c r="F702">
        <v>1</v>
      </c>
      <c r="G702">
        <v>1</v>
      </c>
      <c r="H702">
        <v>3</v>
      </c>
      <c r="I702" t="s">
        <v>616</v>
      </c>
      <c r="J702" t="s">
        <v>617</v>
      </c>
      <c r="K702" t="s">
        <v>618</v>
      </c>
      <c r="L702">
        <v>1346</v>
      </c>
      <c r="N702">
        <v>1009</v>
      </c>
      <c r="O702" t="s">
        <v>170</v>
      </c>
      <c r="P702" t="s">
        <v>170</v>
      </c>
      <c r="Q702">
        <v>1</v>
      </c>
      <c r="X702">
        <v>0.31</v>
      </c>
      <c r="Y702">
        <v>1.81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0</v>
      </c>
      <c r="AF702" t="s">
        <v>3</v>
      </c>
      <c r="AG702">
        <v>0.31</v>
      </c>
      <c r="AH702">
        <v>2</v>
      </c>
      <c r="AI702">
        <v>36317054</v>
      </c>
      <c r="AJ702">
        <v>715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>
        <f>ROW(Source!A570)</f>
        <v>570</v>
      </c>
      <c r="B703">
        <v>36317055</v>
      </c>
      <c r="C703">
        <v>36317041</v>
      </c>
      <c r="D703">
        <v>29110233</v>
      </c>
      <c r="E703">
        <v>1</v>
      </c>
      <c r="F703">
        <v>1</v>
      </c>
      <c r="G703">
        <v>1</v>
      </c>
      <c r="H703">
        <v>3</v>
      </c>
      <c r="I703" t="s">
        <v>782</v>
      </c>
      <c r="J703" t="s">
        <v>783</v>
      </c>
      <c r="K703" t="s">
        <v>784</v>
      </c>
      <c r="L703">
        <v>1348</v>
      </c>
      <c r="N703">
        <v>1009</v>
      </c>
      <c r="O703" t="s">
        <v>29</v>
      </c>
      <c r="P703" t="s">
        <v>29</v>
      </c>
      <c r="Q703">
        <v>1000</v>
      </c>
      <c r="X703">
        <v>0.03</v>
      </c>
      <c r="Y703">
        <v>4615.9399999999996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0.03</v>
      </c>
      <c r="AH703">
        <v>2</v>
      </c>
      <c r="AI703">
        <v>36317055</v>
      </c>
      <c r="AJ703">
        <v>716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>
        <f>ROW(Source!A570)</f>
        <v>570</v>
      </c>
      <c r="B704">
        <v>36317056</v>
      </c>
      <c r="C704">
        <v>36317041</v>
      </c>
      <c r="D704">
        <v>29109784</v>
      </c>
      <c r="E704">
        <v>1</v>
      </c>
      <c r="F704">
        <v>1</v>
      </c>
      <c r="G704">
        <v>1</v>
      </c>
      <c r="H704">
        <v>3</v>
      </c>
      <c r="I704" t="s">
        <v>785</v>
      </c>
      <c r="J704" t="s">
        <v>786</v>
      </c>
      <c r="K704" t="s">
        <v>787</v>
      </c>
      <c r="L704">
        <v>1348</v>
      </c>
      <c r="N704">
        <v>1009</v>
      </c>
      <c r="O704" t="s">
        <v>29</v>
      </c>
      <c r="P704" t="s">
        <v>29</v>
      </c>
      <c r="Q704">
        <v>1000</v>
      </c>
      <c r="X704">
        <v>5.0000000000000001E-3</v>
      </c>
      <c r="Y704">
        <v>11927.49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5.0000000000000001E-3</v>
      </c>
      <c r="AH704">
        <v>2</v>
      </c>
      <c r="AI704">
        <v>36317056</v>
      </c>
      <c r="AJ704">
        <v>717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>
      <c r="A705">
        <f>ROW(Source!A570)</f>
        <v>570</v>
      </c>
      <c r="B705">
        <v>36317057</v>
      </c>
      <c r="C705">
        <v>36317041</v>
      </c>
      <c r="D705">
        <v>29109298</v>
      </c>
      <c r="E705">
        <v>1</v>
      </c>
      <c r="F705">
        <v>1</v>
      </c>
      <c r="G705">
        <v>1</v>
      </c>
      <c r="H705">
        <v>3</v>
      </c>
      <c r="I705" t="s">
        <v>788</v>
      </c>
      <c r="J705" t="s">
        <v>789</v>
      </c>
      <c r="K705" t="s">
        <v>790</v>
      </c>
      <c r="L705">
        <v>1346</v>
      </c>
      <c r="N705">
        <v>1009</v>
      </c>
      <c r="O705" t="s">
        <v>170</v>
      </c>
      <c r="P705" t="s">
        <v>170</v>
      </c>
      <c r="Q705">
        <v>1</v>
      </c>
      <c r="X705">
        <v>20</v>
      </c>
      <c r="Y705">
        <v>15.26</v>
      </c>
      <c r="Z705">
        <v>0</v>
      </c>
      <c r="AA705">
        <v>0</v>
      </c>
      <c r="AB705">
        <v>0</v>
      </c>
      <c r="AC705">
        <v>0</v>
      </c>
      <c r="AD705">
        <v>1</v>
      </c>
      <c r="AE705">
        <v>0</v>
      </c>
      <c r="AF705" t="s">
        <v>3</v>
      </c>
      <c r="AG705">
        <v>20</v>
      </c>
      <c r="AH705">
        <v>2</v>
      </c>
      <c r="AI705">
        <v>36317057</v>
      </c>
      <c r="AJ705">
        <v>718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>
      <c r="A706">
        <f>ROW(Source!A571)</f>
        <v>571</v>
      </c>
      <c r="B706">
        <v>35810930</v>
      </c>
      <c r="C706">
        <v>35810922</v>
      </c>
      <c r="D706">
        <v>18410244</v>
      </c>
      <c r="E706">
        <v>1</v>
      </c>
      <c r="F706">
        <v>1</v>
      </c>
      <c r="G706">
        <v>1</v>
      </c>
      <c r="H706">
        <v>1</v>
      </c>
      <c r="I706" t="s">
        <v>791</v>
      </c>
      <c r="J706" t="s">
        <v>3</v>
      </c>
      <c r="K706" t="s">
        <v>792</v>
      </c>
      <c r="L706">
        <v>1369</v>
      </c>
      <c r="N706">
        <v>1013</v>
      </c>
      <c r="O706" t="s">
        <v>583</v>
      </c>
      <c r="P706" t="s">
        <v>583</v>
      </c>
      <c r="Q706">
        <v>1</v>
      </c>
      <c r="X706">
        <v>55.94</v>
      </c>
      <c r="Y706">
        <v>0</v>
      </c>
      <c r="Z706">
        <v>0</v>
      </c>
      <c r="AA706">
        <v>0</v>
      </c>
      <c r="AB706">
        <v>9.2899999999999991</v>
      </c>
      <c r="AC706">
        <v>0</v>
      </c>
      <c r="AD706">
        <v>1</v>
      </c>
      <c r="AE706">
        <v>1</v>
      </c>
      <c r="AF706" t="s">
        <v>144</v>
      </c>
      <c r="AG706">
        <v>64.330999999999989</v>
      </c>
      <c r="AH706">
        <v>2</v>
      </c>
      <c r="AI706">
        <v>35810923</v>
      </c>
      <c r="AJ706">
        <v>719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>
        <f>ROW(Source!A571)</f>
        <v>571</v>
      </c>
      <c r="B707">
        <v>35810931</v>
      </c>
      <c r="C707">
        <v>35810922</v>
      </c>
      <c r="D707">
        <v>121548</v>
      </c>
      <c r="E707">
        <v>1</v>
      </c>
      <c r="F707">
        <v>1</v>
      </c>
      <c r="G707">
        <v>1</v>
      </c>
      <c r="H707">
        <v>1</v>
      </c>
      <c r="I707" t="s">
        <v>34</v>
      </c>
      <c r="J707" t="s">
        <v>3</v>
      </c>
      <c r="K707" t="s">
        <v>584</v>
      </c>
      <c r="L707">
        <v>608254</v>
      </c>
      <c r="N707">
        <v>1013</v>
      </c>
      <c r="O707" t="s">
        <v>585</v>
      </c>
      <c r="P707" t="s">
        <v>585</v>
      </c>
      <c r="Q707">
        <v>1</v>
      </c>
      <c r="X707">
        <v>0.01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1</v>
      </c>
      <c r="AE707">
        <v>2</v>
      </c>
      <c r="AF707" t="s">
        <v>143</v>
      </c>
      <c r="AG707">
        <v>1.2500000000000001E-2</v>
      </c>
      <c r="AH707">
        <v>2</v>
      </c>
      <c r="AI707">
        <v>35810924</v>
      </c>
      <c r="AJ707">
        <v>720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>
      <c r="A708">
        <f>ROW(Source!A571)</f>
        <v>571</v>
      </c>
      <c r="B708">
        <v>35810932</v>
      </c>
      <c r="C708">
        <v>35810922</v>
      </c>
      <c r="D708">
        <v>29172556</v>
      </c>
      <c r="E708">
        <v>1</v>
      </c>
      <c r="F708">
        <v>1</v>
      </c>
      <c r="G708">
        <v>1</v>
      </c>
      <c r="H708">
        <v>2</v>
      </c>
      <c r="I708" t="s">
        <v>586</v>
      </c>
      <c r="J708" t="s">
        <v>590</v>
      </c>
      <c r="K708" t="s">
        <v>588</v>
      </c>
      <c r="L708">
        <v>1368</v>
      </c>
      <c r="N708">
        <v>1011</v>
      </c>
      <c r="O708" t="s">
        <v>589</v>
      </c>
      <c r="P708" t="s">
        <v>589</v>
      </c>
      <c r="Q708">
        <v>1</v>
      </c>
      <c r="X708">
        <v>0.01</v>
      </c>
      <c r="Y708">
        <v>0</v>
      </c>
      <c r="Z708">
        <v>31.26</v>
      </c>
      <c r="AA708">
        <v>13.5</v>
      </c>
      <c r="AB708">
        <v>0</v>
      </c>
      <c r="AC708">
        <v>0</v>
      </c>
      <c r="AD708">
        <v>1</v>
      </c>
      <c r="AE708">
        <v>0</v>
      </c>
      <c r="AF708" t="s">
        <v>143</v>
      </c>
      <c r="AG708">
        <v>1.2500000000000001E-2</v>
      </c>
      <c r="AH708">
        <v>2</v>
      </c>
      <c r="AI708">
        <v>35810925</v>
      </c>
      <c r="AJ708">
        <v>721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>
        <f>ROW(Source!A571)</f>
        <v>571</v>
      </c>
      <c r="B709">
        <v>35810933</v>
      </c>
      <c r="C709">
        <v>35810922</v>
      </c>
      <c r="D709">
        <v>29174913</v>
      </c>
      <c r="E709">
        <v>1</v>
      </c>
      <c r="F709">
        <v>1</v>
      </c>
      <c r="G709">
        <v>1</v>
      </c>
      <c r="H709">
        <v>2</v>
      </c>
      <c r="I709" t="s">
        <v>601</v>
      </c>
      <c r="J709" t="s">
        <v>602</v>
      </c>
      <c r="K709" t="s">
        <v>603</v>
      </c>
      <c r="L709">
        <v>1368</v>
      </c>
      <c r="N709">
        <v>1011</v>
      </c>
      <c r="O709" t="s">
        <v>589</v>
      </c>
      <c r="P709" t="s">
        <v>589</v>
      </c>
      <c r="Q709">
        <v>1</v>
      </c>
      <c r="X709">
        <v>0.01</v>
      </c>
      <c r="Y709">
        <v>0</v>
      </c>
      <c r="Z709">
        <v>87.17</v>
      </c>
      <c r="AA709">
        <v>11.6</v>
      </c>
      <c r="AB709">
        <v>0</v>
      </c>
      <c r="AC709">
        <v>0</v>
      </c>
      <c r="AD709">
        <v>1</v>
      </c>
      <c r="AE709">
        <v>0</v>
      </c>
      <c r="AF709" t="s">
        <v>143</v>
      </c>
      <c r="AG709">
        <v>1.2500000000000001E-2</v>
      </c>
      <c r="AH709">
        <v>2</v>
      </c>
      <c r="AI709">
        <v>35810926</v>
      </c>
      <c r="AJ709">
        <v>722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>
        <f>ROW(Source!A571)</f>
        <v>571</v>
      </c>
      <c r="B710">
        <v>35810934</v>
      </c>
      <c r="C710">
        <v>35810922</v>
      </c>
      <c r="D710">
        <v>29109386</v>
      </c>
      <c r="E710">
        <v>1</v>
      </c>
      <c r="F710">
        <v>1</v>
      </c>
      <c r="G710">
        <v>1</v>
      </c>
      <c r="H710">
        <v>3</v>
      </c>
      <c r="I710" t="s">
        <v>793</v>
      </c>
      <c r="J710" t="s">
        <v>794</v>
      </c>
      <c r="K710" t="s">
        <v>795</v>
      </c>
      <c r="L710">
        <v>1348</v>
      </c>
      <c r="N710">
        <v>1009</v>
      </c>
      <c r="O710" t="s">
        <v>29</v>
      </c>
      <c r="P710" t="s">
        <v>29</v>
      </c>
      <c r="Q710">
        <v>1000</v>
      </c>
      <c r="X710">
        <v>3.4099999999999998E-2</v>
      </c>
      <c r="Y710">
        <v>11300.01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 t="s">
        <v>3</v>
      </c>
      <c r="AG710">
        <v>3.4099999999999998E-2</v>
      </c>
      <c r="AH710">
        <v>2</v>
      </c>
      <c r="AI710">
        <v>35810927</v>
      </c>
      <c r="AJ710">
        <v>723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>
      <c r="A711">
        <f>ROW(Source!A571)</f>
        <v>571</v>
      </c>
      <c r="B711">
        <v>35810935</v>
      </c>
      <c r="C711">
        <v>35810922</v>
      </c>
      <c r="D711">
        <v>29107800</v>
      </c>
      <c r="E711">
        <v>1</v>
      </c>
      <c r="F711">
        <v>1</v>
      </c>
      <c r="G711">
        <v>1</v>
      </c>
      <c r="H711">
        <v>3</v>
      </c>
      <c r="I711" t="s">
        <v>616</v>
      </c>
      <c r="J711" t="s">
        <v>643</v>
      </c>
      <c r="K711" t="s">
        <v>618</v>
      </c>
      <c r="L711">
        <v>1346</v>
      </c>
      <c r="N711">
        <v>1009</v>
      </c>
      <c r="O711" t="s">
        <v>170</v>
      </c>
      <c r="P711" t="s">
        <v>170</v>
      </c>
      <c r="Q711">
        <v>1</v>
      </c>
      <c r="X711">
        <v>0.01</v>
      </c>
      <c r="Y711">
        <v>1.81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0.01</v>
      </c>
      <c r="AH711">
        <v>2</v>
      </c>
      <c r="AI711">
        <v>35810928</v>
      </c>
      <c r="AJ711">
        <v>724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>
      <c r="A712">
        <f>ROW(Source!A571)</f>
        <v>571</v>
      </c>
      <c r="B712">
        <v>35810936</v>
      </c>
      <c r="C712">
        <v>35810922</v>
      </c>
      <c r="D712">
        <v>29109603</v>
      </c>
      <c r="E712">
        <v>1</v>
      </c>
      <c r="F712">
        <v>1</v>
      </c>
      <c r="G712">
        <v>1</v>
      </c>
      <c r="H712">
        <v>3</v>
      </c>
      <c r="I712" t="s">
        <v>796</v>
      </c>
      <c r="J712" t="s">
        <v>797</v>
      </c>
      <c r="K712" t="s">
        <v>798</v>
      </c>
      <c r="L712">
        <v>1327</v>
      </c>
      <c r="N712">
        <v>1005</v>
      </c>
      <c r="O712" t="s">
        <v>165</v>
      </c>
      <c r="P712" t="s">
        <v>165</v>
      </c>
      <c r="Q712">
        <v>1</v>
      </c>
      <c r="X712">
        <v>112</v>
      </c>
      <c r="Y712">
        <v>55.16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112</v>
      </c>
      <c r="AH712">
        <v>2</v>
      </c>
      <c r="AI712">
        <v>35810929</v>
      </c>
      <c r="AJ712">
        <v>725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>
        <f>ROW(Source!A572)</f>
        <v>572</v>
      </c>
      <c r="B713">
        <v>35810950</v>
      </c>
      <c r="C713">
        <v>35810937</v>
      </c>
      <c r="D713">
        <v>29364679</v>
      </c>
      <c r="E713">
        <v>1</v>
      </c>
      <c r="F713">
        <v>1</v>
      </c>
      <c r="G713">
        <v>1</v>
      </c>
      <c r="H713">
        <v>1</v>
      </c>
      <c r="I713" t="s">
        <v>799</v>
      </c>
      <c r="J713" t="s">
        <v>3</v>
      </c>
      <c r="K713" t="s">
        <v>800</v>
      </c>
      <c r="L713">
        <v>1369</v>
      </c>
      <c r="N713">
        <v>1013</v>
      </c>
      <c r="O713" t="s">
        <v>583</v>
      </c>
      <c r="P713" t="s">
        <v>583</v>
      </c>
      <c r="Q713">
        <v>1</v>
      </c>
      <c r="X713">
        <v>30.48</v>
      </c>
      <c r="Y713">
        <v>0</v>
      </c>
      <c r="Z713">
        <v>0</v>
      </c>
      <c r="AA713">
        <v>0</v>
      </c>
      <c r="AB713">
        <v>9.92</v>
      </c>
      <c r="AC713">
        <v>0</v>
      </c>
      <c r="AD713">
        <v>1</v>
      </c>
      <c r="AE713">
        <v>1</v>
      </c>
      <c r="AF713" t="s">
        <v>3</v>
      </c>
      <c r="AG713">
        <v>30.48</v>
      </c>
      <c r="AH713">
        <v>2</v>
      </c>
      <c r="AI713">
        <v>35810938</v>
      </c>
      <c r="AJ713">
        <v>726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>
      <c r="A714">
        <f>ROW(Source!A572)</f>
        <v>572</v>
      </c>
      <c r="B714">
        <v>35810951</v>
      </c>
      <c r="C714">
        <v>35810937</v>
      </c>
      <c r="D714">
        <v>121548</v>
      </c>
      <c r="E714">
        <v>1</v>
      </c>
      <c r="F714">
        <v>1</v>
      </c>
      <c r="G714">
        <v>1</v>
      </c>
      <c r="H714">
        <v>1</v>
      </c>
      <c r="I714" t="s">
        <v>34</v>
      </c>
      <c r="J714" t="s">
        <v>3</v>
      </c>
      <c r="K714" t="s">
        <v>584</v>
      </c>
      <c r="L714">
        <v>608254</v>
      </c>
      <c r="N714">
        <v>1013</v>
      </c>
      <c r="O714" t="s">
        <v>585</v>
      </c>
      <c r="P714" t="s">
        <v>585</v>
      </c>
      <c r="Q714">
        <v>1</v>
      </c>
      <c r="X714">
        <v>0.03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2</v>
      </c>
      <c r="AF714" t="s">
        <v>3</v>
      </c>
      <c r="AG714">
        <v>0.03</v>
      </c>
      <c r="AH714">
        <v>2</v>
      </c>
      <c r="AI714">
        <v>35810939</v>
      </c>
      <c r="AJ714">
        <v>727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>
      <c r="A715">
        <f>ROW(Source!A572)</f>
        <v>572</v>
      </c>
      <c r="B715">
        <v>35810952</v>
      </c>
      <c r="C715">
        <v>35810937</v>
      </c>
      <c r="D715">
        <v>29172362</v>
      </c>
      <c r="E715">
        <v>1</v>
      </c>
      <c r="F715">
        <v>1</v>
      </c>
      <c r="G715">
        <v>1</v>
      </c>
      <c r="H715">
        <v>2</v>
      </c>
      <c r="I715" t="s">
        <v>801</v>
      </c>
      <c r="J715" t="s">
        <v>802</v>
      </c>
      <c r="K715" t="s">
        <v>803</v>
      </c>
      <c r="L715">
        <v>1368</v>
      </c>
      <c r="N715">
        <v>1011</v>
      </c>
      <c r="O715" t="s">
        <v>589</v>
      </c>
      <c r="P715" t="s">
        <v>589</v>
      </c>
      <c r="Q715">
        <v>1</v>
      </c>
      <c r="X715">
        <v>0.03</v>
      </c>
      <c r="Y715">
        <v>0</v>
      </c>
      <c r="Z715">
        <v>134.65</v>
      </c>
      <c r="AA715">
        <v>13.5</v>
      </c>
      <c r="AB715">
        <v>0</v>
      </c>
      <c r="AC715">
        <v>0</v>
      </c>
      <c r="AD715">
        <v>1</v>
      </c>
      <c r="AE715">
        <v>0</v>
      </c>
      <c r="AF715" t="s">
        <v>3</v>
      </c>
      <c r="AG715">
        <v>0.03</v>
      </c>
      <c r="AH715">
        <v>2</v>
      </c>
      <c r="AI715">
        <v>35810940</v>
      </c>
      <c r="AJ715">
        <v>728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>
        <f>ROW(Source!A572)</f>
        <v>572</v>
      </c>
      <c r="B716">
        <v>35810953</v>
      </c>
      <c r="C716">
        <v>35810937</v>
      </c>
      <c r="D716">
        <v>29174913</v>
      </c>
      <c r="E716">
        <v>1</v>
      </c>
      <c r="F716">
        <v>1</v>
      </c>
      <c r="G716">
        <v>1</v>
      </c>
      <c r="H716">
        <v>2</v>
      </c>
      <c r="I716" t="s">
        <v>601</v>
      </c>
      <c r="J716" t="s">
        <v>602</v>
      </c>
      <c r="K716" t="s">
        <v>603</v>
      </c>
      <c r="L716">
        <v>1368</v>
      </c>
      <c r="N716">
        <v>1011</v>
      </c>
      <c r="O716" t="s">
        <v>589</v>
      </c>
      <c r="P716" t="s">
        <v>589</v>
      </c>
      <c r="Q716">
        <v>1</v>
      </c>
      <c r="X716">
        <v>0.02</v>
      </c>
      <c r="Y716">
        <v>0</v>
      </c>
      <c r="Z716">
        <v>87.17</v>
      </c>
      <c r="AA716">
        <v>11.6</v>
      </c>
      <c r="AB716">
        <v>0</v>
      </c>
      <c r="AC716">
        <v>0</v>
      </c>
      <c r="AD716">
        <v>1</v>
      </c>
      <c r="AE716">
        <v>0</v>
      </c>
      <c r="AF716" t="s">
        <v>3</v>
      </c>
      <c r="AG716">
        <v>0.02</v>
      </c>
      <c r="AH716">
        <v>2</v>
      </c>
      <c r="AI716">
        <v>35810941</v>
      </c>
      <c r="AJ716">
        <v>729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>
        <f>ROW(Source!A572)</f>
        <v>572</v>
      </c>
      <c r="B717">
        <v>35810954</v>
      </c>
      <c r="C717">
        <v>35810937</v>
      </c>
      <c r="D717">
        <v>29114246</v>
      </c>
      <c r="E717">
        <v>1</v>
      </c>
      <c r="F717">
        <v>1</v>
      </c>
      <c r="G717">
        <v>1</v>
      </c>
      <c r="H717">
        <v>3</v>
      </c>
      <c r="I717" t="s">
        <v>804</v>
      </c>
      <c r="J717" t="s">
        <v>805</v>
      </c>
      <c r="K717" t="s">
        <v>806</v>
      </c>
      <c r="L717">
        <v>1346</v>
      </c>
      <c r="N717">
        <v>1009</v>
      </c>
      <c r="O717" t="s">
        <v>170</v>
      </c>
      <c r="P717" t="s">
        <v>170</v>
      </c>
      <c r="Q717">
        <v>1</v>
      </c>
      <c r="X717">
        <v>1.5</v>
      </c>
      <c r="Y717">
        <v>9.0399999999999991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1.5</v>
      </c>
      <c r="AH717">
        <v>2</v>
      </c>
      <c r="AI717">
        <v>35810942</v>
      </c>
      <c r="AJ717">
        <v>730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>
      <c r="A718">
        <f>ROW(Source!A572)</f>
        <v>572</v>
      </c>
      <c r="B718">
        <v>35810955</v>
      </c>
      <c r="C718">
        <v>35810937</v>
      </c>
      <c r="D718">
        <v>29110838</v>
      </c>
      <c r="E718">
        <v>1</v>
      </c>
      <c r="F718">
        <v>1</v>
      </c>
      <c r="G718">
        <v>1</v>
      </c>
      <c r="H718">
        <v>3</v>
      </c>
      <c r="I718" t="s">
        <v>807</v>
      </c>
      <c r="J718" t="s">
        <v>808</v>
      </c>
      <c r="K718" t="s">
        <v>809</v>
      </c>
      <c r="L718">
        <v>1346</v>
      </c>
      <c r="N718">
        <v>1009</v>
      </c>
      <c r="O718" t="s">
        <v>170</v>
      </c>
      <c r="P718" t="s">
        <v>170</v>
      </c>
      <c r="Q718">
        <v>1</v>
      </c>
      <c r="X718">
        <v>0.42</v>
      </c>
      <c r="Y718">
        <v>30.5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0.42</v>
      </c>
      <c r="AH718">
        <v>2</v>
      </c>
      <c r="AI718">
        <v>35810943</v>
      </c>
      <c r="AJ718">
        <v>731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>
        <f>ROW(Source!A572)</f>
        <v>572</v>
      </c>
      <c r="B719">
        <v>35810956</v>
      </c>
      <c r="C719">
        <v>35810937</v>
      </c>
      <c r="D719">
        <v>29149204</v>
      </c>
      <c r="E719">
        <v>1</v>
      </c>
      <c r="F719">
        <v>1</v>
      </c>
      <c r="G719">
        <v>1</v>
      </c>
      <c r="H719">
        <v>3</v>
      </c>
      <c r="I719" t="s">
        <v>810</v>
      </c>
      <c r="J719" t="s">
        <v>811</v>
      </c>
      <c r="K719" t="s">
        <v>812</v>
      </c>
      <c r="L719">
        <v>1348</v>
      </c>
      <c r="N719">
        <v>1009</v>
      </c>
      <c r="O719" t="s">
        <v>29</v>
      </c>
      <c r="P719" t="s">
        <v>29</v>
      </c>
      <c r="Q719">
        <v>1000</v>
      </c>
      <c r="X719">
        <v>3.15E-3</v>
      </c>
      <c r="Y719">
        <v>729.98</v>
      </c>
      <c r="Z719">
        <v>0</v>
      </c>
      <c r="AA719">
        <v>0</v>
      </c>
      <c r="AB719">
        <v>0</v>
      </c>
      <c r="AC719">
        <v>0</v>
      </c>
      <c r="AD719">
        <v>1</v>
      </c>
      <c r="AE719">
        <v>0</v>
      </c>
      <c r="AF719" t="s">
        <v>3</v>
      </c>
      <c r="AG719">
        <v>3.15E-3</v>
      </c>
      <c r="AH719">
        <v>2</v>
      </c>
      <c r="AI719">
        <v>35810944</v>
      </c>
      <c r="AJ719">
        <v>732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>
      <c r="A720">
        <f>ROW(Source!A572)</f>
        <v>572</v>
      </c>
      <c r="B720">
        <v>35810957</v>
      </c>
      <c r="C720">
        <v>35810937</v>
      </c>
      <c r="D720">
        <v>29170678</v>
      </c>
      <c r="E720">
        <v>1</v>
      </c>
      <c r="F720">
        <v>1</v>
      </c>
      <c r="G720">
        <v>1</v>
      </c>
      <c r="H720">
        <v>3</v>
      </c>
      <c r="I720" t="s">
        <v>813</v>
      </c>
      <c r="J720" t="s">
        <v>814</v>
      </c>
      <c r="K720" t="s">
        <v>815</v>
      </c>
      <c r="L720">
        <v>1354</v>
      </c>
      <c r="N720">
        <v>1010</v>
      </c>
      <c r="O720" t="s">
        <v>258</v>
      </c>
      <c r="P720" t="s">
        <v>258</v>
      </c>
      <c r="Q720">
        <v>1</v>
      </c>
      <c r="X720">
        <v>102</v>
      </c>
      <c r="Y720">
        <v>0.28000000000000003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102</v>
      </c>
      <c r="AH720">
        <v>2</v>
      </c>
      <c r="AI720">
        <v>35810947</v>
      </c>
      <c r="AJ720">
        <v>735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>
      <c r="A721">
        <f>ROW(Source!A572)</f>
        <v>572</v>
      </c>
      <c r="B721">
        <v>35810958</v>
      </c>
      <c r="C721">
        <v>35810937</v>
      </c>
      <c r="D721">
        <v>29171808</v>
      </c>
      <c r="E721">
        <v>1</v>
      </c>
      <c r="F721">
        <v>1</v>
      </c>
      <c r="G721">
        <v>1</v>
      </c>
      <c r="H721">
        <v>3</v>
      </c>
      <c r="I721" t="s">
        <v>816</v>
      </c>
      <c r="J721" t="s">
        <v>817</v>
      </c>
      <c r="K721" t="s">
        <v>818</v>
      </c>
      <c r="L721">
        <v>1374</v>
      </c>
      <c r="N721">
        <v>1013</v>
      </c>
      <c r="O721" t="s">
        <v>819</v>
      </c>
      <c r="P721" t="s">
        <v>819</v>
      </c>
      <c r="Q721">
        <v>1</v>
      </c>
      <c r="X721">
        <v>6.05</v>
      </c>
      <c r="Y721">
        <v>1</v>
      </c>
      <c r="Z721">
        <v>0</v>
      </c>
      <c r="AA721">
        <v>0</v>
      </c>
      <c r="AB721">
        <v>0</v>
      </c>
      <c r="AC721">
        <v>0</v>
      </c>
      <c r="AD721">
        <v>1</v>
      </c>
      <c r="AE721">
        <v>0</v>
      </c>
      <c r="AF721" t="s">
        <v>3</v>
      </c>
      <c r="AG721">
        <v>6.05</v>
      </c>
      <c r="AH721">
        <v>2</v>
      </c>
      <c r="AI721">
        <v>35810948</v>
      </c>
      <c r="AJ721">
        <v>736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>
      <c r="A722">
        <f>ROW(Source!A575)</f>
        <v>575</v>
      </c>
      <c r="B722">
        <v>35810972</v>
      </c>
      <c r="C722">
        <v>35810962</v>
      </c>
      <c r="D722">
        <v>29364679</v>
      </c>
      <c r="E722">
        <v>1</v>
      </c>
      <c r="F722">
        <v>1</v>
      </c>
      <c r="G722">
        <v>1</v>
      </c>
      <c r="H722">
        <v>1</v>
      </c>
      <c r="I722" t="s">
        <v>799</v>
      </c>
      <c r="J722" t="s">
        <v>3</v>
      </c>
      <c r="K722" t="s">
        <v>800</v>
      </c>
      <c r="L722">
        <v>1369</v>
      </c>
      <c r="N722">
        <v>1013</v>
      </c>
      <c r="O722" t="s">
        <v>583</v>
      </c>
      <c r="P722" t="s">
        <v>583</v>
      </c>
      <c r="Q722">
        <v>1</v>
      </c>
      <c r="X722">
        <v>26.24</v>
      </c>
      <c r="Y722">
        <v>0</v>
      </c>
      <c r="Z722">
        <v>0</v>
      </c>
      <c r="AA722">
        <v>0</v>
      </c>
      <c r="AB722">
        <v>9.92</v>
      </c>
      <c r="AC722">
        <v>0</v>
      </c>
      <c r="AD722">
        <v>1</v>
      </c>
      <c r="AE722">
        <v>1</v>
      </c>
      <c r="AF722" t="s">
        <v>3</v>
      </c>
      <c r="AG722">
        <v>26.24</v>
      </c>
      <c r="AH722">
        <v>2</v>
      </c>
      <c r="AI722">
        <v>35810963</v>
      </c>
      <c r="AJ722">
        <v>737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>
      <c r="A723">
        <f>ROW(Source!A575)</f>
        <v>575</v>
      </c>
      <c r="B723">
        <v>35810973</v>
      </c>
      <c r="C723">
        <v>35810962</v>
      </c>
      <c r="D723">
        <v>121548</v>
      </c>
      <c r="E723">
        <v>1</v>
      </c>
      <c r="F723">
        <v>1</v>
      </c>
      <c r="G723">
        <v>1</v>
      </c>
      <c r="H723">
        <v>1</v>
      </c>
      <c r="I723" t="s">
        <v>34</v>
      </c>
      <c r="J723" t="s">
        <v>3</v>
      </c>
      <c r="K723" t="s">
        <v>584</v>
      </c>
      <c r="L723">
        <v>608254</v>
      </c>
      <c r="N723">
        <v>1013</v>
      </c>
      <c r="O723" t="s">
        <v>585</v>
      </c>
      <c r="P723" t="s">
        <v>585</v>
      </c>
      <c r="Q723">
        <v>1</v>
      </c>
      <c r="X723">
        <v>0.03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2</v>
      </c>
      <c r="AF723" t="s">
        <v>3</v>
      </c>
      <c r="AG723">
        <v>0.03</v>
      </c>
      <c r="AH723">
        <v>2</v>
      </c>
      <c r="AI723">
        <v>35810964</v>
      </c>
      <c r="AJ723">
        <v>738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>
      <c r="A724">
        <f>ROW(Source!A575)</f>
        <v>575</v>
      </c>
      <c r="B724">
        <v>35810974</v>
      </c>
      <c r="C724">
        <v>35810962</v>
      </c>
      <c r="D724">
        <v>29172362</v>
      </c>
      <c r="E724">
        <v>1</v>
      </c>
      <c r="F724">
        <v>1</v>
      </c>
      <c r="G724">
        <v>1</v>
      </c>
      <c r="H724">
        <v>2</v>
      </c>
      <c r="I724" t="s">
        <v>801</v>
      </c>
      <c r="J724" t="s">
        <v>802</v>
      </c>
      <c r="K724" t="s">
        <v>803</v>
      </c>
      <c r="L724">
        <v>1368</v>
      </c>
      <c r="N724">
        <v>1011</v>
      </c>
      <c r="O724" t="s">
        <v>589</v>
      </c>
      <c r="P724" t="s">
        <v>589</v>
      </c>
      <c r="Q724">
        <v>1</v>
      </c>
      <c r="X724">
        <v>0.03</v>
      </c>
      <c r="Y724">
        <v>0</v>
      </c>
      <c r="Z724">
        <v>134.65</v>
      </c>
      <c r="AA724">
        <v>13.5</v>
      </c>
      <c r="AB724">
        <v>0</v>
      </c>
      <c r="AC724">
        <v>0</v>
      </c>
      <c r="AD724">
        <v>1</v>
      </c>
      <c r="AE724">
        <v>0</v>
      </c>
      <c r="AF724" t="s">
        <v>3</v>
      </c>
      <c r="AG724">
        <v>0.03</v>
      </c>
      <c r="AH724">
        <v>2</v>
      </c>
      <c r="AI724">
        <v>35810965</v>
      </c>
      <c r="AJ724">
        <v>739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>
      <c r="A725">
        <f>ROW(Source!A575)</f>
        <v>575</v>
      </c>
      <c r="B725">
        <v>35810975</v>
      </c>
      <c r="C725">
        <v>35810962</v>
      </c>
      <c r="D725">
        <v>29174913</v>
      </c>
      <c r="E725">
        <v>1</v>
      </c>
      <c r="F725">
        <v>1</v>
      </c>
      <c r="G725">
        <v>1</v>
      </c>
      <c r="H725">
        <v>2</v>
      </c>
      <c r="I725" t="s">
        <v>601</v>
      </c>
      <c r="J725" t="s">
        <v>602</v>
      </c>
      <c r="K725" t="s">
        <v>603</v>
      </c>
      <c r="L725">
        <v>1368</v>
      </c>
      <c r="N725">
        <v>1011</v>
      </c>
      <c r="O725" t="s">
        <v>589</v>
      </c>
      <c r="P725" t="s">
        <v>589</v>
      </c>
      <c r="Q725">
        <v>1</v>
      </c>
      <c r="X725">
        <v>0.02</v>
      </c>
      <c r="Y725">
        <v>0</v>
      </c>
      <c r="Z725">
        <v>87.17</v>
      </c>
      <c r="AA725">
        <v>11.6</v>
      </c>
      <c r="AB725">
        <v>0</v>
      </c>
      <c r="AC725">
        <v>0</v>
      </c>
      <c r="AD725">
        <v>1</v>
      </c>
      <c r="AE725">
        <v>0</v>
      </c>
      <c r="AF725" t="s">
        <v>3</v>
      </c>
      <c r="AG725">
        <v>0.02</v>
      </c>
      <c r="AH725">
        <v>2</v>
      </c>
      <c r="AI725">
        <v>35810966</v>
      </c>
      <c r="AJ725">
        <v>740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>
        <f>ROW(Source!A575)</f>
        <v>575</v>
      </c>
      <c r="B726">
        <v>35810976</v>
      </c>
      <c r="C726">
        <v>35810962</v>
      </c>
      <c r="D726">
        <v>29149204</v>
      </c>
      <c r="E726">
        <v>1</v>
      </c>
      <c r="F726">
        <v>1</v>
      </c>
      <c r="G726">
        <v>1</v>
      </c>
      <c r="H726">
        <v>3</v>
      </c>
      <c r="I726" t="s">
        <v>810</v>
      </c>
      <c r="J726" t="s">
        <v>811</v>
      </c>
      <c r="K726" t="s">
        <v>812</v>
      </c>
      <c r="L726">
        <v>1348</v>
      </c>
      <c r="N726">
        <v>1009</v>
      </c>
      <c r="O726" t="s">
        <v>29</v>
      </c>
      <c r="P726" t="s">
        <v>29</v>
      </c>
      <c r="Q726">
        <v>1000</v>
      </c>
      <c r="X726">
        <v>3.15E-3</v>
      </c>
      <c r="Y726">
        <v>729.98</v>
      </c>
      <c r="Z726">
        <v>0</v>
      </c>
      <c r="AA726">
        <v>0</v>
      </c>
      <c r="AB726">
        <v>0</v>
      </c>
      <c r="AC726">
        <v>0</v>
      </c>
      <c r="AD726">
        <v>1</v>
      </c>
      <c r="AE726">
        <v>0</v>
      </c>
      <c r="AF726" t="s">
        <v>3</v>
      </c>
      <c r="AG726">
        <v>3.15E-3</v>
      </c>
      <c r="AH726">
        <v>2</v>
      </c>
      <c r="AI726">
        <v>35810967</v>
      </c>
      <c r="AJ726">
        <v>741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>
      <c r="A727">
        <f>ROW(Source!A575)</f>
        <v>575</v>
      </c>
      <c r="B727">
        <v>35810977</v>
      </c>
      <c r="C727">
        <v>35810962</v>
      </c>
      <c r="D727">
        <v>29170678</v>
      </c>
      <c r="E727">
        <v>1</v>
      </c>
      <c r="F727">
        <v>1</v>
      </c>
      <c r="G727">
        <v>1</v>
      </c>
      <c r="H727">
        <v>3</v>
      </c>
      <c r="I727" t="s">
        <v>813</v>
      </c>
      <c r="J727" t="s">
        <v>814</v>
      </c>
      <c r="K727" t="s">
        <v>815</v>
      </c>
      <c r="L727">
        <v>1354</v>
      </c>
      <c r="N727">
        <v>1010</v>
      </c>
      <c r="O727" t="s">
        <v>258</v>
      </c>
      <c r="P727" t="s">
        <v>258</v>
      </c>
      <c r="Q727">
        <v>1</v>
      </c>
      <c r="X727">
        <v>102</v>
      </c>
      <c r="Y727">
        <v>0.28000000000000003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0</v>
      </c>
      <c r="AF727" t="s">
        <v>3</v>
      </c>
      <c r="AG727">
        <v>102</v>
      </c>
      <c r="AH727">
        <v>2</v>
      </c>
      <c r="AI727">
        <v>35810968</v>
      </c>
      <c r="AJ727">
        <v>743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>
      <c r="A728">
        <f>ROW(Source!A575)</f>
        <v>575</v>
      </c>
      <c r="B728">
        <v>35810978</v>
      </c>
      <c r="C728">
        <v>35810962</v>
      </c>
      <c r="D728">
        <v>29171808</v>
      </c>
      <c r="E728">
        <v>1</v>
      </c>
      <c r="F728">
        <v>1</v>
      </c>
      <c r="G728">
        <v>1</v>
      </c>
      <c r="H728">
        <v>3</v>
      </c>
      <c r="I728" t="s">
        <v>816</v>
      </c>
      <c r="J728" t="s">
        <v>817</v>
      </c>
      <c r="K728" t="s">
        <v>818</v>
      </c>
      <c r="L728">
        <v>1374</v>
      </c>
      <c r="N728">
        <v>1013</v>
      </c>
      <c r="O728" t="s">
        <v>819</v>
      </c>
      <c r="P728" t="s">
        <v>819</v>
      </c>
      <c r="Q728">
        <v>1</v>
      </c>
      <c r="X728">
        <v>5.21</v>
      </c>
      <c r="Y728">
        <v>1</v>
      </c>
      <c r="Z728">
        <v>0</v>
      </c>
      <c r="AA728">
        <v>0</v>
      </c>
      <c r="AB728">
        <v>0</v>
      </c>
      <c r="AC728">
        <v>0</v>
      </c>
      <c r="AD728">
        <v>1</v>
      </c>
      <c r="AE728">
        <v>0</v>
      </c>
      <c r="AF728" t="s">
        <v>3</v>
      </c>
      <c r="AG728">
        <v>5.21</v>
      </c>
      <c r="AH728">
        <v>2</v>
      </c>
      <c r="AI728">
        <v>35810970</v>
      </c>
      <c r="AJ728">
        <v>745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>
      <c r="A729">
        <f>ROW(Source!A578)</f>
        <v>578</v>
      </c>
      <c r="B729">
        <v>36171817</v>
      </c>
      <c r="C729">
        <v>36171816</v>
      </c>
      <c r="D729">
        <v>18409850</v>
      </c>
      <c r="E729">
        <v>1</v>
      </c>
      <c r="F729">
        <v>1</v>
      </c>
      <c r="G729">
        <v>1</v>
      </c>
      <c r="H729">
        <v>1</v>
      </c>
      <c r="I729" t="s">
        <v>709</v>
      </c>
      <c r="J729" t="s">
        <v>3</v>
      </c>
      <c r="K729" t="s">
        <v>710</v>
      </c>
      <c r="L729">
        <v>1369</v>
      </c>
      <c r="N729">
        <v>1013</v>
      </c>
      <c r="O729" t="s">
        <v>583</v>
      </c>
      <c r="P729" t="s">
        <v>583</v>
      </c>
      <c r="Q729">
        <v>1</v>
      </c>
      <c r="X729">
        <v>92</v>
      </c>
      <c r="Y729">
        <v>0</v>
      </c>
      <c r="Z729">
        <v>0</v>
      </c>
      <c r="AA729">
        <v>0</v>
      </c>
      <c r="AB729">
        <v>289.7</v>
      </c>
      <c r="AC729">
        <v>0</v>
      </c>
      <c r="AD729">
        <v>1</v>
      </c>
      <c r="AE729">
        <v>1</v>
      </c>
      <c r="AF729" t="s">
        <v>144</v>
      </c>
      <c r="AG729">
        <v>105.8</v>
      </c>
      <c r="AH729">
        <v>2</v>
      </c>
      <c r="AI729">
        <v>36171817</v>
      </c>
      <c r="AJ729">
        <v>746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>
        <f>ROW(Source!A578)</f>
        <v>578</v>
      </c>
      <c r="B730">
        <v>36171818</v>
      </c>
      <c r="C730">
        <v>36171816</v>
      </c>
      <c r="D730">
        <v>29173472</v>
      </c>
      <c r="E730">
        <v>1</v>
      </c>
      <c r="F730">
        <v>1</v>
      </c>
      <c r="G730">
        <v>1</v>
      </c>
      <c r="H730">
        <v>2</v>
      </c>
      <c r="I730" t="s">
        <v>660</v>
      </c>
      <c r="J730" t="s">
        <v>661</v>
      </c>
      <c r="K730" t="s">
        <v>662</v>
      </c>
      <c r="L730">
        <v>1368</v>
      </c>
      <c r="N730">
        <v>1011</v>
      </c>
      <c r="O730" t="s">
        <v>589</v>
      </c>
      <c r="P730" t="s">
        <v>589</v>
      </c>
      <c r="Q730">
        <v>1</v>
      </c>
      <c r="X730">
        <v>2</v>
      </c>
      <c r="Y730">
        <v>0</v>
      </c>
      <c r="Z730">
        <v>3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143</v>
      </c>
      <c r="AG730">
        <v>2.5</v>
      </c>
      <c r="AH730">
        <v>2</v>
      </c>
      <c r="AI730">
        <v>36171818</v>
      </c>
      <c r="AJ730">
        <v>747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>
      <c r="A731">
        <f>ROW(Source!A578)</f>
        <v>578</v>
      </c>
      <c r="B731">
        <v>36171819</v>
      </c>
      <c r="C731">
        <v>36171816</v>
      </c>
      <c r="D731">
        <v>29174538</v>
      </c>
      <c r="E731">
        <v>1</v>
      </c>
      <c r="F731">
        <v>1</v>
      </c>
      <c r="G731">
        <v>1</v>
      </c>
      <c r="H731">
        <v>2</v>
      </c>
      <c r="I731" t="s">
        <v>712</v>
      </c>
      <c r="J731" t="s">
        <v>820</v>
      </c>
      <c r="K731" t="s">
        <v>714</v>
      </c>
      <c r="L731">
        <v>1368</v>
      </c>
      <c r="N731">
        <v>1011</v>
      </c>
      <c r="O731" t="s">
        <v>589</v>
      </c>
      <c r="P731" t="s">
        <v>589</v>
      </c>
      <c r="Q731">
        <v>1</v>
      </c>
      <c r="X731">
        <v>0.14000000000000001</v>
      </c>
      <c r="Y731">
        <v>0</v>
      </c>
      <c r="Z731">
        <v>33.590000000000003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143</v>
      </c>
      <c r="AG731">
        <v>0.17500000000000002</v>
      </c>
      <c r="AH731">
        <v>2</v>
      </c>
      <c r="AI731">
        <v>36171819</v>
      </c>
      <c r="AJ731">
        <v>748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>
      <c r="A732">
        <f>ROW(Source!A578)</f>
        <v>578</v>
      </c>
      <c r="B732">
        <v>36171820</v>
      </c>
      <c r="C732">
        <v>36171816</v>
      </c>
      <c r="D732">
        <v>29174580</v>
      </c>
      <c r="E732">
        <v>1</v>
      </c>
      <c r="F732">
        <v>1</v>
      </c>
      <c r="G732">
        <v>1</v>
      </c>
      <c r="H732">
        <v>2</v>
      </c>
      <c r="I732" t="s">
        <v>715</v>
      </c>
      <c r="J732" t="s">
        <v>821</v>
      </c>
      <c r="K732" t="s">
        <v>717</v>
      </c>
      <c r="L732">
        <v>1368</v>
      </c>
      <c r="N732">
        <v>1011</v>
      </c>
      <c r="O732" t="s">
        <v>589</v>
      </c>
      <c r="P732" t="s">
        <v>589</v>
      </c>
      <c r="Q732">
        <v>1</v>
      </c>
      <c r="X732">
        <v>0.61</v>
      </c>
      <c r="Y732">
        <v>0</v>
      </c>
      <c r="Z732">
        <v>2.08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143</v>
      </c>
      <c r="AG732">
        <v>0.76249999999999996</v>
      </c>
      <c r="AH732">
        <v>2</v>
      </c>
      <c r="AI732">
        <v>36171820</v>
      </c>
      <c r="AJ732">
        <v>749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>
      <c r="A733">
        <f>ROW(Source!A578)</f>
        <v>578</v>
      </c>
      <c r="B733">
        <v>36171821</v>
      </c>
      <c r="C733">
        <v>36171816</v>
      </c>
      <c r="D733">
        <v>29109354</v>
      </c>
      <c r="E733">
        <v>1</v>
      </c>
      <c r="F733">
        <v>1</v>
      </c>
      <c r="G733">
        <v>1</v>
      </c>
      <c r="H733">
        <v>3</v>
      </c>
      <c r="I733" t="s">
        <v>718</v>
      </c>
      <c r="J733" t="s">
        <v>822</v>
      </c>
      <c r="K733" t="s">
        <v>720</v>
      </c>
      <c r="L733">
        <v>1346</v>
      </c>
      <c r="N733">
        <v>1009</v>
      </c>
      <c r="O733" t="s">
        <v>170</v>
      </c>
      <c r="P733" t="s">
        <v>170</v>
      </c>
      <c r="Q733">
        <v>1</v>
      </c>
      <c r="X733">
        <v>10</v>
      </c>
      <c r="Y733">
        <v>46.72</v>
      </c>
      <c r="Z733">
        <v>0</v>
      </c>
      <c r="AA733">
        <v>0</v>
      </c>
      <c r="AB733">
        <v>0</v>
      </c>
      <c r="AC733">
        <v>0</v>
      </c>
      <c r="AD733">
        <v>1</v>
      </c>
      <c r="AE733">
        <v>0</v>
      </c>
      <c r="AF733" t="s">
        <v>3</v>
      </c>
      <c r="AG733">
        <v>10</v>
      </c>
      <c r="AH733">
        <v>2</v>
      </c>
      <c r="AI733">
        <v>36171821</v>
      </c>
      <c r="AJ733">
        <v>750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>
        <f>ROW(Source!A578)</f>
        <v>578</v>
      </c>
      <c r="B734">
        <v>36171822</v>
      </c>
      <c r="C734">
        <v>36171816</v>
      </c>
      <c r="D734">
        <v>29109781</v>
      </c>
      <c r="E734">
        <v>1</v>
      </c>
      <c r="F734">
        <v>1</v>
      </c>
      <c r="G734">
        <v>1</v>
      </c>
      <c r="H734">
        <v>3</v>
      </c>
      <c r="I734" t="s">
        <v>724</v>
      </c>
      <c r="J734" t="s">
        <v>823</v>
      </c>
      <c r="K734" t="s">
        <v>726</v>
      </c>
      <c r="L734">
        <v>1346</v>
      </c>
      <c r="N734">
        <v>1009</v>
      </c>
      <c r="O734" t="s">
        <v>170</v>
      </c>
      <c r="P734" t="s">
        <v>170</v>
      </c>
      <c r="Q734">
        <v>1</v>
      </c>
      <c r="X734">
        <v>4</v>
      </c>
      <c r="Y734">
        <v>11.12</v>
      </c>
      <c r="Z734">
        <v>0</v>
      </c>
      <c r="AA734">
        <v>0</v>
      </c>
      <c r="AB734">
        <v>0</v>
      </c>
      <c r="AC734">
        <v>0</v>
      </c>
      <c r="AD734">
        <v>1</v>
      </c>
      <c r="AE734">
        <v>0</v>
      </c>
      <c r="AF734" t="s">
        <v>3</v>
      </c>
      <c r="AG734">
        <v>4</v>
      </c>
      <c r="AH734">
        <v>2</v>
      </c>
      <c r="AI734">
        <v>36171822</v>
      </c>
      <c r="AJ734">
        <v>751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>
        <f>ROW(Source!A578)</f>
        <v>578</v>
      </c>
      <c r="B735">
        <v>36171823</v>
      </c>
      <c r="C735">
        <v>36171816</v>
      </c>
      <c r="D735">
        <v>29109782</v>
      </c>
      <c r="E735">
        <v>1</v>
      </c>
      <c r="F735">
        <v>1</v>
      </c>
      <c r="G735">
        <v>1</v>
      </c>
      <c r="H735">
        <v>3</v>
      </c>
      <c r="I735" t="s">
        <v>727</v>
      </c>
      <c r="J735" t="s">
        <v>824</v>
      </c>
      <c r="K735" t="s">
        <v>729</v>
      </c>
      <c r="L735">
        <v>1346</v>
      </c>
      <c r="N735">
        <v>1009</v>
      </c>
      <c r="O735" t="s">
        <v>170</v>
      </c>
      <c r="P735" t="s">
        <v>170</v>
      </c>
      <c r="Q735">
        <v>1</v>
      </c>
      <c r="X735">
        <v>42</v>
      </c>
      <c r="Y735">
        <v>4.3600000000000003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0</v>
      </c>
      <c r="AF735" t="s">
        <v>3</v>
      </c>
      <c r="AG735">
        <v>42</v>
      </c>
      <c r="AH735">
        <v>2</v>
      </c>
      <c r="AI735">
        <v>36171823</v>
      </c>
      <c r="AJ735">
        <v>752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>
      <c r="A736">
        <f>ROW(Source!A578)</f>
        <v>578</v>
      </c>
      <c r="B736">
        <v>36171824</v>
      </c>
      <c r="C736">
        <v>36171816</v>
      </c>
      <c r="D736">
        <v>29110699</v>
      </c>
      <c r="E736">
        <v>1</v>
      </c>
      <c r="F736">
        <v>1</v>
      </c>
      <c r="G736">
        <v>1</v>
      </c>
      <c r="H736">
        <v>3</v>
      </c>
      <c r="I736" t="s">
        <v>730</v>
      </c>
      <c r="J736" t="s">
        <v>825</v>
      </c>
      <c r="K736" t="s">
        <v>732</v>
      </c>
      <c r="L736">
        <v>1301</v>
      </c>
      <c r="N736">
        <v>1003</v>
      </c>
      <c r="O736" t="s">
        <v>151</v>
      </c>
      <c r="P736" t="s">
        <v>151</v>
      </c>
      <c r="Q736">
        <v>1</v>
      </c>
      <c r="X736">
        <v>68</v>
      </c>
      <c r="Y736">
        <v>0.17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 t="s">
        <v>3</v>
      </c>
      <c r="AG736">
        <v>68</v>
      </c>
      <c r="AH736">
        <v>2</v>
      </c>
      <c r="AI736">
        <v>36171824</v>
      </c>
      <c r="AJ736">
        <v>753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>
        <f>ROW(Source!A578)</f>
        <v>578</v>
      </c>
      <c r="B737">
        <v>36171825</v>
      </c>
      <c r="C737">
        <v>36171816</v>
      </c>
      <c r="D737">
        <v>29110797</v>
      </c>
      <c r="E737">
        <v>1</v>
      </c>
      <c r="F737">
        <v>1</v>
      </c>
      <c r="G737">
        <v>1</v>
      </c>
      <c r="H737">
        <v>3</v>
      </c>
      <c r="I737" t="s">
        <v>733</v>
      </c>
      <c r="J737" t="s">
        <v>826</v>
      </c>
      <c r="K737" t="s">
        <v>735</v>
      </c>
      <c r="L737">
        <v>1301</v>
      </c>
      <c r="N737">
        <v>1003</v>
      </c>
      <c r="O737" t="s">
        <v>151</v>
      </c>
      <c r="P737" t="s">
        <v>151</v>
      </c>
      <c r="Q737">
        <v>1</v>
      </c>
      <c r="X737">
        <v>135</v>
      </c>
      <c r="Y737">
        <v>1.74</v>
      </c>
      <c r="Z737">
        <v>0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3</v>
      </c>
      <c r="AG737">
        <v>135</v>
      </c>
      <c r="AH737">
        <v>2</v>
      </c>
      <c r="AI737">
        <v>36171825</v>
      </c>
      <c r="AJ737">
        <v>754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>
      <c r="A738">
        <f>ROW(Source!A578)</f>
        <v>578</v>
      </c>
      <c r="B738">
        <v>36171826</v>
      </c>
      <c r="C738">
        <v>36171816</v>
      </c>
      <c r="D738">
        <v>29111455</v>
      </c>
      <c r="E738">
        <v>1</v>
      </c>
      <c r="F738">
        <v>1</v>
      </c>
      <c r="G738">
        <v>1</v>
      </c>
      <c r="H738">
        <v>3</v>
      </c>
      <c r="I738" t="s">
        <v>219</v>
      </c>
      <c r="J738" t="s">
        <v>275</v>
      </c>
      <c r="K738" t="s">
        <v>220</v>
      </c>
      <c r="L738">
        <v>1327</v>
      </c>
      <c r="N738">
        <v>1005</v>
      </c>
      <c r="O738" t="s">
        <v>165</v>
      </c>
      <c r="P738" t="s">
        <v>165</v>
      </c>
      <c r="Q738">
        <v>1</v>
      </c>
      <c r="X738">
        <v>112</v>
      </c>
      <c r="Y738">
        <v>15.06</v>
      </c>
      <c r="Z738">
        <v>0</v>
      </c>
      <c r="AA738">
        <v>0</v>
      </c>
      <c r="AB738">
        <v>0</v>
      </c>
      <c r="AC738">
        <v>0</v>
      </c>
      <c r="AD738">
        <v>1</v>
      </c>
      <c r="AE738">
        <v>0</v>
      </c>
      <c r="AF738" t="s">
        <v>3</v>
      </c>
      <c r="AG738">
        <v>112</v>
      </c>
      <c r="AH738">
        <v>2</v>
      </c>
      <c r="AI738">
        <v>36171826</v>
      </c>
      <c r="AJ738">
        <v>755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>
        <f>ROW(Source!A578)</f>
        <v>578</v>
      </c>
      <c r="B739">
        <v>36171827</v>
      </c>
      <c r="C739">
        <v>36171816</v>
      </c>
      <c r="D739">
        <v>29114731</v>
      </c>
      <c r="E739">
        <v>1</v>
      </c>
      <c r="F739">
        <v>1</v>
      </c>
      <c r="G739">
        <v>1</v>
      </c>
      <c r="H739">
        <v>3</v>
      </c>
      <c r="I739" t="s">
        <v>827</v>
      </c>
      <c r="J739" t="s">
        <v>828</v>
      </c>
      <c r="K739" t="s">
        <v>829</v>
      </c>
      <c r="L739">
        <v>1354</v>
      </c>
      <c r="N739">
        <v>1010</v>
      </c>
      <c r="O739" t="s">
        <v>258</v>
      </c>
      <c r="P739" t="s">
        <v>258</v>
      </c>
      <c r="Q739">
        <v>1</v>
      </c>
      <c r="X739">
        <v>426</v>
      </c>
      <c r="Y739">
        <v>0.02</v>
      </c>
      <c r="Z739">
        <v>0</v>
      </c>
      <c r="AA739">
        <v>0</v>
      </c>
      <c r="AB739">
        <v>0</v>
      </c>
      <c r="AC739">
        <v>0</v>
      </c>
      <c r="AD739">
        <v>1</v>
      </c>
      <c r="AE739">
        <v>0</v>
      </c>
      <c r="AF739" t="s">
        <v>3</v>
      </c>
      <c r="AG739">
        <v>426</v>
      </c>
      <c r="AH739">
        <v>2</v>
      </c>
      <c r="AI739">
        <v>36171827</v>
      </c>
      <c r="AJ739">
        <v>756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>
      <c r="A740">
        <f>ROW(Source!A578)</f>
        <v>578</v>
      </c>
      <c r="B740">
        <v>36171828</v>
      </c>
      <c r="C740">
        <v>36171816</v>
      </c>
      <c r="D740">
        <v>29114733</v>
      </c>
      <c r="E740">
        <v>1</v>
      </c>
      <c r="F740">
        <v>1</v>
      </c>
      <c r="G740">
        <v>1</v>
      </c>
      <c r="H740">
        <v>3</v>
      </c>
      <c r="I740" t="s">
        <v>739</v>
      </c>
      <c r="J740" t="s">
        <v>830</v>
      </c>
      <c r="K740" t="s">
        <v>741</v>
      </c>
      <c r="L740">
        <v>1354</v>
      </c>
      <c r="N740">
        <v>1010</v>
      </c>
      <c r="O740" t="s">
        <v>258</v>
      </c>
      <c r="P740" t="s">
        <v>258</v>
      </c>
      <c r="Q740">
        <v>1</v>
      </c>
      <c r="X740">
        <v>2014</v>
      </c>
      <c r="Y740">
        <v>0.02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 t="s">
        <v>3</v>
      </c>
      <c r="AG740">
        <v>2014</v>
      </c>
      <c r="AH740">
        <v>2</v>
      </c>
      <c r="AI740">
        <v>36171828</v>
      </c>
      <c r="AJ740">
        <v>757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>
        <f>ROW(Source!A578)</f>
        <v>578</v>
      </c>
      <c r="B741">
        <v>36171829</v>
      </c>
      <c r="C741">
        <v>36171816</v>
      </c>
      <c r="D741">
        <v>29114403</v>
      </c>
      <c r="E741">
        <v>1</v>
      </c>
      <c r="F741">
        <v>1</v>
      </c>
      <c r="G741">
        <v>1</v>
      </c>
      <c r="H741">
        <v>3</v>
      </c>
      <c r="I741" t="s">
        <v>831</v>
      </c>
      <c r="J741" t="s">
        <v>832</v>
      </c>
      <c r="K741" t="s">
        <v>833</v>
      </c>
      <c r="L741">
        <v>1354</v>
      </c>
      <c r="N741">
        <v>1010</v>
      </c>
      <c r="O741" t="s">
        <v>258</v>
      </c>
      <c r="P741" t="s">
        <v>258</v>
      </c>
      <c r="Q741">
        <v>1</v>
      </c>
      <c r="X741">
        <v>183</v>
      </c>
      <c r="Y741">
        <v>0.68</v>
      </c>
      <c r="Z741">
        <v>0</v>
      </c>
      <c r="AA741">
        <v>0</v>
      </c>
      <c r="AB741">
        <v>0</v>
      </c>
      <c r="AC741">
        <v>0</v>
      </c>
      <c r="AD741">
        <v>1</v>
      </c>
      <c r="AE741">
        <v>0</v>
      </c>
      <c r="AF741" t="s">
        <v>3</v>
      </c>
      <c r="AG741">
        <v>183</v>
      </c>
      <c r="AH741">
        <v>2</v>
      </c>
      <c r="AI741">
        <v>36171829</v>
      </c>
      <c r="AJ741">
        <v>758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>
        <f>ROW(Source!A578)</f>
        <v>578</v>
      </c>
      <c r="B742">
        <v>36171830</v>
      </c>
      <c r="C742">
        <v>36171816</v>
      </c>
      <c r="D742">
        <v>29129600</v>
      </c>
      <c r="E742">
        <v>1</v>
      </c>
      <c r="F742">
        <v>1</v>
      </c>
      <c r="G742">
        <v>1</v>
      </c>
      <c r="H742">
        <v>3</v>
      </c>
      <c r="I742" t="s">
        <v>834</v>
      </c>
      <c r="J742" t="s">
        <v>835</v>
      </c>
      <c r="K742" t="s">
        <v>836</v>
      </c>
      <c r="L742">
        <v>1301</v>
      </c>
      <c r="N742">
        <v>1003</v>
      </c>
      <c r="O742" t="s">
        <v>151</v>
      </c>
      <c r="P742" t="s">
        <v>151</v>
      </c>
      <c r="Q742">
        <v>1</v>
      </c>
      <c r="X742">
        <v>390</v>
      </c>
      <c r="Y742">
        <v>5.74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 t="s">
        <v>3</v>
      </c>
      <c r="AG742">
        <v>390</v>
      </c>
      <c r="AH742">
        <v>2</v>
      </c>
      <c r="AI742">
        <v>36171830</v>
      </c>
      <c r="AJ742">
        <v>759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>
      <c r="A743">
        <f>ROW(Source!A578)</f>
        <v>578</v>
      </c>
      <c r="B743">
        <v>36171831</v>
      </c>
      <c r="C743">
        <v>36171816</v>
      </c>
      <c r="D743">
        <v>29129688</v>
      </c>
      <c r="E743">
        <v>1</v>
      </c>
      <c r="F743">
        <v>1</v>
      </c>
      <c r="G743">
        <v>1</v>
      </c>
      <c r="H743">
        <v>3</v>
      </c>
      <c r="I743" t="s">
        <v>837</v>
      </c>
      <c r="J743" t="s">
        <v>838</v>
      </c>
      <c r="K743" t="s">
        <v>839</v>
      </c>
      <c r="L743">
        <v>1354</v>
      </c>
      <c r="N743">
        <v>1010</v>
      </c>
      <c r="O743" t="s">
        <v>258</v>
      </c>
      <c r="P743" t="s">
        <v>258</v>
      </c>
      <c r="Q743">
        <v>1</v>
      </c>
      <c r="X743">
        <v>183</v>
      </c>
      <c r="Y743">
        <v>1.32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0</v>
      </c>
      <c r="AF743" t="s">
        <v>3</v>
      </c>
      <c r="AG743">
        <v>183</v>
      </c>
      <c r="AH743">
        <v>2</v>
      </c>
      <c r="AI743">
        <v>36171831</v>
      </c>
      <c r="AJ743">
        <v>760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>
        <f>ROW(Source!A578)</f>
        <v>578</v>
      </c>
      <c r="B744">
        <v>36171832</v>
      </c>
      <c r="C744">
        <v>36171816</v>
      </c>
      <c r="D744">
        <v>29129706</v>
      </c>
      <c r="E744">
        <v>1</v>
      </c>
      <c r="F744">
        <v>1</v>
      </c>
      <c r="G744">
        <v>1</v>
      </c>
      <c r="H744">
        <v>3</v>
      </c>
      <c r="I744" t="s">
        <v>840</v>
      </c>
      <c r="J744" t="s">
        <v>841</v>
      </c>
      <c r="K744" t="s">
        <v>842</v>
      </c>
      <c r="L744">
        <v>1354</v>
      </c>
      <c r="N744">
        <v>1010</v>
      </c>
      <c r="O744" t="s">
        <v>258</v>
      </c>
      <c r="P744" t="s">
        <v>258</v>
      </c>
      <c r="Q744">
        <v>1</v>
      </c>
      <c r="X744">
        <v>368</v>
      </c>
      <c r="Y744">
        <v>0.69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368</v>
      </c>
      <c r="AH744">
        <v>2</v>
      </c>
      <c r="AI744">
        <v>36171832</v>
      </c>
      <c r="AJ744">
        <v>761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>
      <c r="A745">
        <f>ROW(Source!A578)</f>
        <v>578</v>
      </c>
      <c r="B745">
        <v>36171833</v>
      </c>
      <c r="C745">
        <v>36171816</v>
      </c>
      <c r="D745">
        <v>29129711</v>
      </c>
      <c r="E745">
        <v>1</v>
      </c>
      <c r="F745">
        <v>1</v>
      </c>
      <c r="G745">
        <v>1</v>
      </c>
      <c r="H745">
        <v>3</v>
      </c>
      <c r="I745" t="s">
        <v>843</v>
      </c>
      <c r="J745" t="s">
        <v>844</v>
      </c>
      <c r="K745" t="s">
        <v>845</v>
      </c>
      <c r="L745">
        <v>1354</v>
      </c>
      <c r="N745">
        <v>1010</v>
      </c>
      <c r="O745" t="s">
        <v>258</v>
      </c>
      <c r="P745" t="s">
        <v>258</v>
      </c>
      <c r="Q745">
        <v>1</v>
      </c>
      <c r="X745">
        <v>69</v>
      </c>
      <c r="Y745">
        <v>0.62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69</v>
      </c>
      <c r="AH745">
        <v>2</v>
      </c>
      <c r="AI745">
        <v>36171833</v>
      </c>
      <c r="AJ745">
        <v>762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>
      <c r="A746">
        <f>ROW(Source!A578)</f>
        <v>578</v>
      </c>
      <c r="B746">
        <v>36171834</v>
      </c>
      <c r="C746">
        <v>36171816</v>
      </c>
      <c r="D746">
        <v>29129694</v>
      </c>
      <c r="E746">
        <v>1</v>
      </c>
      <c r="F746">
        <v>1</v>
      </c>
      <c r="G746">
        <v>1</v>
      </c>
      <c r="H746">
        <v>3</v>
      </c>
      <c r="I746" t="s">
        <v>1094</v>
      </c>
      <c r="J746" t="s">
        <v>1095</v>
      </c>
      <c r="K746" t="s">
        <v>1096</v>
      </c>
      <c r="L746">
        <v>1354</v>
      </c>
      <c r="N746">
        <v>1010</v>
      </c>
      <c r="O746" t="s">
        <v>258</v>
      </c>
      <c r="P746" t="s">
        <v>258</v>
      </c>
      <c r="Q746">
        <v>1</v>
      </c>
      <c r="X746">
        <v>183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 t="s">
        <v>3</v>
      </c>
      <c r="AG746">
        <v>183</v>
      </c>
      <c r="AH746">
        <v>3</v>
      </c>
      <c r="AI746">
        <v>-1</v>
      </c>
      <c r="AJ746" t="s">
        <v>3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>
        <f>ROW(Source!A580)</f>
        <v>580</v>
      </c>
      <c r="B747">
        <v>36317071</v>
      </c>
      <c r="C747">
        <v>36127066</v>
      </c>
      <c r="D747">
        <v>29364679</v>
      </c>
      <c r="E747">
        <v>1</v>
      </c>
      <c r="F747">
        <v>1</v>
      </c>
      <c r="G747">
        <v>1</v>
      </c>
      <c r="H747">
        <v>1</v>
      </c>
      <c r="I747" t="s">
        <v>799</v>
      </c>
      <c r="J747" t="s">
        <v>3</v>
      </c>
      <c r="K747" t="s">
        <v>800</v>
      </c>
      <c r="L747">
        <v>1369</v>
      </c>
      <c r="N747">
        <v>1013</v>
      </c>
      <c r="O747" t="s">
        <v>583</v>
      </c>
      <c r="P747" t="s">
        <v>583</v>
      </c>
      <c r="Q747">
        <v>1</v>
      </c>
      <c r="X747">
        <v>94.4</v>
      </c>
      <c r="Y747">
        <v>0</v>
      </c>
      <c r="Z747">
        <v>0</v>
      </c>
      <c r="AA747">
        <v>0</v>
      </c>
      <c r="AB747">
        <v>323.88</v>
      </c>
      <c r="AC747">
        <v>0</v>
      </c>
      <c r="AD747">
        <v>1</v>
      </c>
      <c r="AE747">
        <v>1</v>
      </c>
      <c r="AF747" t="s">
        <v>3</v>
      </c>
      <c r="AG747">
        <v>94.4</v>
      </c>
      <c r="AH747">
        <v>2</v>
      </c>
      <c r="AI747">
        <v>36317071</v>
      </c>
      <c r="AJ747">
        <v>763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>
      <c r="A748">
        <f>ROW(Source!A580)</f>
        <v>580</v>
      </c>
      <c r="B748">
        <v>36317072</v>
      </c>
      <c r="C748">
        <v>36127066</v>
      </c>
      <c r="D748">
        <v>121548</v>
      </c>
      <c r="E748">
        <v>1</v>
      </c>
      <c r="F748">
        <v>1</v>
      </c>
      <c r="G748">
        <v>1</v>
      </c>
      <c r="H748">
        <v>1</v>
      </c>
      <c r="I748" t="s">
        <v>34</v>
      </c>
      <c r="J748" t="s">
        <v>3</v>
      </c>
      <c r="K748" t="s">
        <v>584</v>
      </c>
      <c r="L748">
        <v>608254</v>
      </c>
      <c r="N748">
        <v>1013</v>
      </c>
      <c r="O748" t="s">
        <v>585</v>
      </c>
      <c r="P748" t="s">
        <v>585</v>
      </c>
      <c r="Q748">
        <v>1</v>
      </c>
      <c r="X748">
        <v>0.2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</v>
      </c>
      <c r="AE748">
        <v>2</v>
      </c>
      <c r="AF748" t="s">
        <v>3</v>
      </c>
      <c r="AG748">
        <v>0.2</v>
      </c>
      <c r="AH748">
        <v>2</v>
      </c>
      <c r="AI748">
        <v>36317072</v>
      </c>
      <c r="AJ748">
        <v>764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>
        <f>ROW(Source!A580)</f>
        <v>580</v>
      </c>
      <c r="B749">
        <v>36317073</v>
      </c>
      <c r="C749">
        <v>36127066</v>
      </c>
      <c r="D749">
        <v>29172362</v>
      </c>
      <c r="E749">
        <v>1</v>
      </c>
      <c r="F749">
        <v>1</v>
      </c>
      <c r="G749">
        <v>1</v>
      </c>
      <c r="H749">
        <v>2</v>
      </c>
      <c r="I749" t="s">
        <v>801</v>
      </c>
      <c r="J749" t="s">
        <v>846</v>
      </c>
      <c r="K749" t="s">
        <v>803</v>
      </c>
      <c r="L749">
        <v>1368</v>
      </c>
      <c r="N749">
        <v>1011</v>
      </c>
      <c r="O749" t="s">
        <v>589</v>
      </c>
      <c r="P749" t="s">
        <v>589</v>
      </c>
      <c r="Q749">
        <v>1</v>
      </c>
      <c r="X749">
        <v>0.2</v>
      </c>
      <c r="Y749">
        <v>0</v>
      </c>
      <c r="Z749">
        <v>134.65</v>
      </c>
      <c r="AA749">
        <v>13.5</v>
      </c>
      <c r="AB749">
        <v>0</v>
      </c>
      <c r="AC749">
        <v>0</v>
      </c>
      <c r="AD749">
        <v>1</v>
      </c>
      <c r="AE749">
        <v>0</v>
      </c>
      <c r="AF749" t="s">
        <v>3</v>
      </c>
      <c r="AG749">
        <v>0.2</v>
      </c>
      <c r="AH749">
        <v>2</v>
      </c>
      <c r="AI749">
        <v>36317073</v>
      </c>
      <c r="AJ749">
        <v>765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>
        <f>ROW(Source!A580)</f>
        <v>580</v>
      </c>
      <c r="B750">
        <v>36317074</v>
      </c>
      <c r="C750">
        <v>36127066</v>
      </c>
      <c r="D750">
        <v>29174913</v>
      </c>
      <c r="E750">
        <v>1</v>
      </c>
      <c r="F750">
        <v>1</v>
      </c>
      <c r="G750">
        <v>1</v>
      </c>
      <c r="H750">
        <v>2</v>
      </c>
      <c r="I750" t="s">
        <v>601</v>
      </c>
      <c r="J750" t="s">
        <v>615</v>
      </c>
      <c r="K750" t="s">
        <v>603</v>
      </c>
      <c r="L750">
        <v>1368</v>
      </c>
      <c r="N750">
        <v>1011</v>
      </c>
      <c r="O750" t="s">
        <v>589</v>
      </c>
      <c r="P750" t="s">
        <v>589</v>
      </c>
      <c r="Q750">
        <v>1</v>
      </c>
      <c r="X750">
        <v>0.2</v>
      </c>
      <c r="Y750">
        <v>0</v>
      </c>
      <c r="Z750">
        <v>87.17</v>
      </c>
      <c r="AA750">
        <v>11.6</v>
      </c>
      <c r="AB750">
        <v>0</v>
      </c>
      <c r="AC750">
        <v>0</v>
      </c>
      <c r="AD750">
        <v>1</v>
      </c>
      <c r="AE750">
        <v>0</v>
      </c>
      <c r="AF750" t="s">
        <v>3</v>
      </c>
      <c r="AG750">
        <v>0.2</v>
      </c>
      <c r="AH750">
        <v>2</v>
      </c>
      <c r="AI750">
        <v>36317074</v>
      </c>
      <c r="AJ750">
        <v>766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>
      <c r="A751">
        <f>ROW(Source!A580)</f>
        <v>580</v>
      </c>
      <c r="B751">
        <v>36317075</v>
      </c>
      <c r="C751">
        <v>36127066</v>
      </c>
      <c r="D751">
        <v>29164111</v>
      </c>
      <c r="E751">
        <v>1</v>
      </c>
      <c r="F751">
        <v>1</v>
      </c>
      <c r="G751">
        <v>1</v>
      </c>
      <c r="H751">
        <v>3</v>
      </c>
      <c r="I751" t="s">
        <v>847</v>
      </c>
      <c r="J751" t="s">
        <v>848</v>
      </c>
      <c r="K751" t="s">
        <v>849</v>
      </c>
      <c r="L751">
        <v>1355</v>
      </c>
      <c r="N751">
        <v>1010</v>
      </c>
      <c r="O751" t="s">
        <v>61</v>
      </c>
      <c r="P751" t="s">
        <v>61</v>
      </c>
      <c r="Q751">
        <v>100</v>
      </c>
      <c r="X751">
        <v>1.02</v>
      </c>
      <c r="Y751">
        <v>100</v>
      </c>
      <c r="Z751">
        <v>0</v>
      </c>
      <c r="AA751">
        <v>0</v>
      </c>
      <c r="AB751">
        <v>0</v>
      </c>
      <c r="AC751">
        <v>0</v>
      </c>
      <c r="AD751">
        <v>1</v>
      </c>
      <c r="AE751">
        <v>0</v>
      </c>
      <c r="AF751" t="s">
        <v>3</v>
      </c>
      <c r="AG751">
        <v>1.02</v>
      </c>
      <c r="AH751">
        <v>2</v>
      </c>
      <c r="AI751">
        <v>36317075</v>
      </c>
      <c r="AJ751">
        <v>767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>
      <c r="A752">
        <f>ROW(Source!A580)</f>
        <v>580</v>
      </c>
      <c r="B752">
        <v>36317076</v>
      </c>
      <c r="C752">
        <v>36127066</v>
      </c>
      <c r="D752">
        <v>29171808</v>
      </c>
      <c r="E752">
        <v>1</v>
      </c>
      <c r="F752">
        <v>1</v>
      </c>
      <c r="G752">
        <v>1</v>
      </c>
      <c r="H752">
        <v>3</v>
      </c>
      <c r="I752" t="s">
        <v>816</v>
      </c>
      <c r="J752" t="s">
        <v>817</v>
      </c>
      <c r="K752" t="s">
        <v>818</v>
      </c>
      <c r="L752">
        <v>1374</v>
      </c>
      <c r="N752">
        <v>1013</v>
      </c>
      <c r="O752" t="s">
        <v>819</v>
      </c>
      <c r="P752" t="s">
        <v>819</v>
      </c>
      <c r="Q752">
        <v>1</v>
      </c>
      <c r="X752">
        <v>18.73</v>
      </c>
      <c r="Y752">
        <v>1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18.73</v>
      </c>
      <c r="AH752">
        <v>2</v>
      </c>
      <c r="AI752">
        <v>36317076</v>
      </c>
      <c r="AJ752">
        <v>769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>
        <f>ROW(Source!A655)</f>
        <v>655</v>
      </c>
      <c r="B753">
        <v>35811022</v>
      </c>
      <c r="C753">
        <v>35811019</v>
      </c>
      <c r="D753">
        <v>18406804</v>
      </c>
      <c r="E753">
        <v>1</v>
      </c>
      <c r="F753">
        <v>1</v>
      </c>
      <c r="G753">
        <v>1</v>
      </c>
      <c r="H753">
        <v>1</v>
      </c>
      <c r="I753" t="s">
        <v>581</v>
      </c>
      <c r="J753" t="s">
        <v>3</v>
      </c>
      <c r="K753" t="s">
        <v>582</v>
      </c>
      <c r="L753">
        <v>1369</v>
      </c>
      <c r="N753">
        <v>1013</v>
      </c>
      <c r="O753" t="s">
        <v>583</v>
      </c>
      <c r="P753" t="s">
        <v>583</v>
      </c>
      <c r="Q753">
        <v>1</v>
      </c>
      <c r="X753">
        <v>7.67</v>
      </c>
      <c r="Y753">
        <v>0</v>
      </c>
      <c r="Z753">
        <v>0</v>
      </c>
      <c r="AA753">
        <v>0</v>
      </c>
      <c r="AB753">
        <v>249.14</v>
      </c>
      <c r="AC753">
        <v>0</v>
      </c>
      <c r="AD753">
        <v>1</v>
      </c>
      <c r="AE753">
        <v>1</v>
      </c>
      <c r="AF753" t="s">
        <v>3</v>
      </c>
      <c r="AG753">
        <v>7.67</v>
      </c>
      <c r="AH753">
        <v>2</v>
      </c>
      <c r="AI753">
        <v>35811020</v>
      </c>
      <c r="AJ753">
        <v>770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>
      <c r="A754">
        <f>ROW(Source!A655)</f>
        <v>655</v>
      </c>
      <c r="B754">
        <v>35811023</v>
      </c>
      <c r="C754">
        <v>35811019</v>
      </c>
      <c r="D754">
        <v>29164349</v>
      </c>
      <c r="E754">
        <v>1</v>
      </c>
      <c r="F754">
        <v>1</v>
      </c>
      <c r="G754">
        <v>1</v>
      </c>
      <c r="H754">
        <v>3</v>
      </c>
      <c r="I754" t="s">
        <v>27</v>
      </c>
      <c r="J754" t="s">
        <v>30</v>
      </c>
      <c r="K754" t="s">
        <v>28</v>
      </c>
      <c r="L754">
        <v>1348</v>
      </c>
      <c r="N754">
        <v>1009</v>
      </c>
      <c r="O754" t="s">
        <v>29</v>
      </c>
      <c r="P754" t="s">
        <v>29</v>
      </c>
      <c r="Q754">
        <v>1000</v>
      </c>
      <c r="X754">
        <v>0.7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 t="s">
        <v>3</v>
      </c>
      <c r="AG754">
        <v>0.7</v>
      </c>
      <c r="AH754">
        <v>2</v>
      </c>
      <c r="AI754">
        <v>35811021</v>
      </c>
      <c r="AJ754">
        <v>771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>
        <f>ROW(Source!A657)</f>
        <v>657</v>
      </c>
      <c r="B755">
        <v>35811030</v>
      </c>
      <c r="C755">
        <v>35811025</v>
      </c>
      <c r="D755">
        <v>18406804</v>
      </c>
      <c r="E755">
        <v>1</v>
      </c>
      <c r="F755">
        <v>1</v>
      </c>
      <c r="G755">
        <v>1</v>
      </c>
      <c r="H755">
        <v>1</v>
      </c>
      <c r="I755" t="s">
        <v>581</v>
      </c>
      <c r="J755" t="s">
        <v>3</v>
      </c>
      <c r="K755" t="s">
        <v>582</v>
      </c>
      <c r="L755">
        <v>1369</v>
      </c>
      <c r="N755">
        <v>1013</v>
      </c>
      <c r="O755" t="s">
        <v>583</v>
      </c>
      <c r="P755" t="s">
        <v>583</v>
      </c>
      <c r="Q755">
        <v>1</v>
      </c>
      <c r="X755">
        <v>11.39</v>
      </c>
      <c r="Y755">
        <v>0</v>
      </c>
      <c r="Z755">
        <v>0</v>
      </c>
      <c r="AA755">
        <v>0</v>
      </c>
      <c r="AB755">
        <v>7.8</v>
      </c>
      <c r="AC755">
        <v>0</v>
      </c>
      <c r="AD755">
        <v>1</v>
      </c>
      <c r="AE755">
        <v>1</v>
      </c>
      <c r="AF755" t="s">
        <v>3</v>
      </c>
      <c r="AG755">
        <v>11.39</v>
      </c>
      <c r="AH755">
        <v>2</v>
      </c>
      <c r="AI755">
        <v>35811026</v>
      </c>
      <c r="AJ755">
        <v>772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>
        <f>ROW(Source!A657)</f>
        <v>657</v>
      </c>
      <c r="B756">
        <v>35811031</v>
      </c>
      <c r="C756">
        <v>35811025</v>
      </c>
      <c r="D756">
        <v>121548</v>
      </c>
      <c r="E756">
        <v>1</v>
      </c>
      <c r="F756">
        <v>1</v>
      </c>
      <c r="G756">
        <v>1</v>
      </c>
      <c r="H756">
        <v>1</v>
      </c>
      <c r="I756" t="s">
        <v>34</v>
      </c>
      <c r="J756" t="s">
        <v>3</v>
      </c>
      <c r="K756" t="s">
        <v>584</v>
      </c>
      <c r="L756">
        <v>608254</v>
      </c>
      <c r="N756">
        <v>1013</v>
      </c>
      <c r="O756" t="s">
        <v>585</v>
      </c>
      <c r="P756" t="s">
        <v>585</v>
      </c>
      <c r="Q756">
        <v>1</v>
      </c>
      <c r="X756">
        <v>0.13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1</v>
      </c>
      <c r="AE756">
        <v>2</v>
      </c>
      <c r="AF756" t="s">
        <v>3</v>
      </c>
      <c r="AG756">
        <v>0.13</v>
      </c>
      <c r="AH756">
        <v>2</v>
      </c>
      <c r="AI756">
        <v>35811027</v>
      </c>
      <c r="AJ756">
        <v>773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>
      <c r="A757">
        <f>ROW(Source!A657)</f>
        <v>657</v>
      </c>
      <c r="B757">
        <v>35811032</v>
      </c>
      <c r="C757">
        <v>35811025</v>
      </c>
      <c r="D757">
        <v>29172556</v>
      </c>
      <c r="E757">
        <v>1</v>
      </c>
      <c r="F757">
        <v>1</v>
      </c>
      <c r="G757">
        <v>1</v>
      </c>
      <c r="H757">
        <v>2</v>
      </c>
      <c r="I757" t="s">
        <v>586</v>
      </c>
      <c r="J757" t="s">
        <v>590</v>
      </c>
      <c r="K757" t="s">
        <v>588</v>
      </c>
      <c r="L757">
        <v>1368</v>
      </c>
      <c r="N757">
        <v>1011</v>
      </c>
      <c r="O757" t="s">
        <v>589</v>
      </c>
      <c r="P757" t="s">
        <v>589</v>
      </c>
      <c r="Q757">
        <v>1</v>
      </c>
      <c r="X757">
        <v>0.13</v>
      </c>
      <c r="Y757">
        <v>0</v>
      </c>
      <c r="Z757">
        <v>31.26</v>
      </c>
      <c r="AA757">
        <v>13.5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0.13</v>
      </c>
      <c r="AH757">
        <v>2</v>
      </c>
      <c r="AI757">
        <v>35811028</v>
      </c>
      <c r="AJ757">
        <v>774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>
      <c r="A758">
        <f>ROW(Source!A657)</f>
        <v>657</v>
      </c>
      <c r="B758">
        <v>35811033</v>
      </c>
      <c r="C758">
        <v>35811025</v>
      </c>
      <c r="D758">
        <v>29164349</v>
      </c>
      <c r="E758">
        <v>1</v>
      </c>
      <c r="F758">
        <v>1</v>
      </c>
      <c r="G758">
        <v>1</v>
      </c>
      <c r="H758">
        <v>3</v>
      </c>
      <c r="I758" t="s">
        <v>27</v>
      </c>
      <c r="J758" t="s">
        <v>30</v>
      </c>
      <c r="K758" t="s">
        <v>28</v>
      </c>
      <c r="L758">
        <v>1348</v>
      </c>
      <c r="N758">
        <v>1009</v>
      </c>
      <c r="O758" t="s">
        <v>29</v>
      </c>
      <c r="P758" t="s">
        <v>29</v>
      </c>
      <c r="Q758">
        <v>1000</v>
      </c>
      <c r="X758">
        <v>0.47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 t="s">
        <v>3</v>
      </c>
      <c r="AG758">
        <v>0.47</v>
      </c>
      <c r="AH758">
        <v>2</v>
      </c>
      <c r="AI758">
        <v>35811029</v>
      </c>
      <c r="AJ758">
        <v>775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>
      <c r="A759">
        <f>ROW(Source!A659)</f>
        <v>659</v>
      </c>
      <c r="B759">
        <v>35811038</v>
      </c>
      <c r="C759">
        <v>35811035</v>
      </c>
      <c r="D759">
        <v>18406804</v>
      </c>
      <c r="E759">
        <v>1</v>
      </c>
      <c r="F759">
        <v>1</v>
      </c>
      <c r="G759">
        <v>1</v>
      </c>
      <c r="H759">
        <v>1</v>
      </c>
      <c r="I759" t="s">
        <v>581</v>
      </c>
      <c r="J759" t="s">
        <v>3</v>
      </c>
      <c r="K759" t="s">
        <v>582</v>
      </c>
      <c r="L759">
        <v>1369</v>
      </c>
      <c r="N759">
        <v>1013</v>
      </c>
      <c r="O759" t="s">
        <v>583</v>
      </c>
      <c r="P759" t="s">
        <v>583</v>
      </c>
      <c r="Q759">
        <v>1</v>
      </c>
      <c r="X759">
        <v>3.77</v>
      </c>
      <c r="Y759">
        <v>0</v>
      </c>
      <c r="Z759">
        <v>0</v>
      </c>
      <c r="AA759">
        <v>0</v>
      </c>
      <c r="AB759">
        <v>7.8</v>
      </c>
      <c r="AC759">
        <v>0</v>
      </c>
      <c r="AD759">
        <v>1</v>
      </c>
      <c r="AE759">
        <v>1</v>
      </c>
      <c r="AF759" t="s">
        <v>3</v>
      </c>
      <c r="AG759">
        <v>3.77</v>
      </c>
      <c r="AH759">
        <v>2</v>
      </c>
      <c r="AI759">
        <v>35811036</v>
      </c>
      <c r="AJ759">
        <v>776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>
      <c r="A760">
        <f>ROW(Source!A659)</f>
        <v>659</v>
      </c>
      <c r="B760">
        <v>35811039</v>
      </c>
      <c r="C760">
        <v>35811035</v>
      </c>
      <c r="D760">
        <v>29164349</v>
      </c>
      <c r="E760">
        <v>1</v>
      </c>
      <c r="F760">
        <v>1</v>
      </c>
      <c r="G760">
        <v>1</v>
      </c>
      <c r="H760">
        <v>3</v>
      </c>
      <c r="I760" t="s">
        <v>27</v>
      </c>
      <c r="J760" t="s">
        <v>30</v>
      </c>
      <c r="K760" t="s">
        <v>28</v>
      </c>
      <c r="L760">
        <v>1348</v>
      </c>
      <c r="N760">
        <v>1009</v>
      </c>
      <c r="O760" t="s">
        <v>29</v>
      </c>
      <c r="P760" t="s">
        <v>29</v>
      </c>
      <c r="Q760">
        <v>1000</v>
      </c>
      <c r="X760">
        <v>0.11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 t="s">
        <v>3</v>
      </c>
      <c r="AG760">
        <v>0.11</v>
      </c>
      <c r="AH760">
        <v>2</v>
      </c>
      <c r="AI760">
        <v>35811037</v>
      </c>
      <c r="AJ760">
        <v>777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>
      <c r="A761">
        <f>ROW(Source!A661)</f>
        <v>661</v>
      </c>
      <c r="B761">
        <v>35811043</v>
      </c>
      <c r="C761">
        <v>35811041</v>
      </c>
      <c r="D761">
        <v>18406804</v>
      </c>
      <c r="E761">
        <v>1</v>
      </c>
      <c r="F761">
        <v>1</v>
      </c>
      <c r="G761">
        <v>1</v>
      </c>
      <c r="H761">
        <v>1</v>
      </c>
      <c r="I761" t="s">
        <v>581</v>
      </c>
      <c r="J761" t="s">
        <v>3</v>
      </c>
      <c r="K761" t="s">
        <v>582</v>
      </c>
      <c r="L761">
        <v>1369</v>
      </c>
      <c r="N761">
        <v>1013</v>
      </c>
      <c r="O761" t="s">
        <v>583</v>
      </c>
      <c r="P761" t="s">
        <v>583</v>
      </c>
      <c r="Q761">
        <v>1</v>
      </c>
      <c r="X761">
        <v>5.84</v>
      </c>
      <c r="Y761">
        <v>0</v>
      </c>
      <c r="Z761">
        <v>0</v>
      </c>
      <c r="AA761">
        <v>0</v>
      </c>
      <c r="AB761">
        <v>7.8</v>
      </c>
      <c r="AC761">
        <v>0</v>
      </c>
      <c r="AD761">
        <v>1</v>
      </c>
      <c r="AE761">
        <v>1</v>
      </c>
      <c r="AF761" t="s">
        <v>3</v>
      </c>
      <c r="AG761">
        <v>5.84</v>
      </c>
      <c r="AH761">
        <v>2</v>
      </c>
      <c r="AI761">
        <v>35811042</v>
      </c>
      <c r="AJ761">
        <v>778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>
      <c r="A762">
        <f>ROW(Source!A662)</f>
        <v>662</v>
      </c>
      <c r="B762">
        <v>35811048</v>
      </c>
      <c r="C762">
        <v>35811044</v>
      </c>
      <c r="D762">
        <v>18406804</v>
      </c>
      <c r="E762">
        <v>1</v>
      </c>
      <c r="F762">
        <v>1</v>
      </c>
      <c r="G762">
        <v>1</v>
      </c>
      <c r="H762">
        <v>1</v>
      </c>
      <c r="I762" t="s">
        <v>581</v>
      </c>
      <c r="J762" t="s">
        <v>3</v>
      </c>
      <c r="K762" t="s">
        <v>582</v>
      </c>
      <c r="L762">
        <v>1369</v>
      </c>
      <c r="N762">
        <v>1013</v>
      </c>
      <c r="O762" t="s">
        <v>583</v>
      </c>
      <c r="P762" t="s">
        <v>583</v>
      </c>
      <c r="Q762">
        <v>1</v>
      </c>
      <c r="X762">
        <v>9.64</v>
      </c>
      <c r="Y762">
        <v>0</v>
      </c>
      <c r="Z762">
        <v>0</v>
      </c>
      <c r="AA762">
        <v>0</v>
      </c>
      <c r="AB762">
        <v>249.14</v>
      </c>
      <c r="AC762">
        <v>0</v>
      </c>
      <c r="AD762">
        <v>1</v>
      </c>
      <c r="AE762">
        <v>1</v>
      </c>
      <c r="AF762" t="s">
        <v>3</v>
      </c>
      <c r="AG762">
        <v>9.64</v>
      </c>
      <c r="AH762">
        <v>2</v>
      </c>
      <c r="AI762">
        <v>35811045</v>
      </c>
      <c r="AJ762">
        <v>779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>
      <c r="A763">
        <f>ROW(Source!A662)</f>
        <v>662</v>
      </c>
      <c r="B763">
        <v>35811049</v>
      </c>
      <c r="C763">
        <v>35811044</v>
      </c>
      <c r="D763">
        <v>121548</v>
      </c>
      <c r="E763">
        <v>1</v>
      </c>
      <c r="F763">
        <v>1</v>
      </c>
      <c r="G763">
        <v>1</v>
      </c>
      <c r="H763">
        <v>1</v>
      </c>
      <c r="I763" t="s">
        <v>34</v>
      </c>
      <c r="J763" t="s">
        <v>3</v>
      </c>
      <c r="K763" t="s">
        <v>584</v>
      </c>
      <c r="L763">
        <v>608254</v>
      </c>
      <c r="N763">
        <v>1013</v>
      </c>
      <c r="O763" t="s">
        <v>585</v>
      </c>
      <c r="P763" t="s">
        <v>585</v>
      </c>
      <c r="Q763">
        <v>1</v>
      </c>
      <c r="X763">
        <v>0.01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1</v>
      </c>
      <c r="AE763">
        <v>2</v>
      </c>
      <c r="AF763" t="s">
        <v>3</v>
      </c>
      <c r="AG763">
        <v>0.01</v>
      </c>
      <c r="AH763">
        <v>2</v>
      </c>
      <c r="AI763">
        <v>35811046</v>
      </c>
      <c r="AJ763">
        <v>780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>
      <c r="A764">
        <f>ROW(Source!A662)</f>
        <v>662</v>
      </c>
      <c r="B764">
        <v>35811050</v>
      </c>
      <c r="C764">
        <v>35811044</v>
      </c>
      <c r="D764">
        <v>29172556</v>
      </c>
      <c r="E764">
        <v>1</v>
      </c>
      <c r="F764">
        <v>1</v>
      </c>
      <c r="G764">
        <v>1</v>
      </c>
      <c r="H764">
        <v>2</v>
      </c>
      <c r="I764" t="s">
        <v>586</v>
      </c>
      <c r="J764" t="s">
        <v>590</v>
      </c>
      <c r="K764" t="s">
        <v>588</v>
      </c>
      <c r="L764">
        <v>1368</v>
      </c>
      <c r="N764">
        <v>1011</v>
      </c>
      <c r="O764" t="s">
        <v>589</v>
      </c>
      <c r="P764" t="s">
        <v>589</v>
      </c>
      <c r="Q764">
        <v>1</v>
      </c>
      <c r="X764">
        <v>0.01</v>
      </c>
      <c r="Y764">
        <v>0</v>
      </c>
      <c r="Z764">
        <v>31.26</v>
      </c>
      <c r="AA764">
        <v>13.5</v>
      </c>
      <c r="AB764">
        <v>0</v>
      </c>
      <c r="AC764">
        <v>0</v>
      </c>
      <c r="AD764">
        <v>1</v>
      </c>
      <c r="AE764">
        <v>0</v>
      </c>
      <c r="AF764" t="s">
        <v>3</v>
      </c>
      <c r="AG764">
        <v>0.01</v>
      </c>
      <c r="AH764">
        <v>2</v>
      </c>
      <c r="AI764">
        <v>35811047</v>
      </c>
      <c r="AJ764">
        <v>781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>
      <c r="A765">
        <f>ROW(Source!A663)</f>
        <v>663</v>
      </c>
      <c r="B765">
        <v>35811055</v>
      </c>
      <c r="C765">
        <v>35811051</v>
      </c>
      <c r="D765">
        <v>18408066</v>
      </c>
      <c r="E765">
        <v>1</v>
      </c>
      <c r="F765">
        <v>1</v>
      </c>
      <c r="G765">
        <v>1</v>
      </c>
      <c r="H765">
        <v>1</v>
      </c>
      <c r="I765" t="s">
        <v>591</v>
      </c>
      <c r="J765" t="s">
        <v>3</v>
      </c>
      <c r="K765" t="s">
        <v>592</v>
      </c>
      <c r="L765">
        <v>1369</v>
      </c>
      <c r="N765">
        <v>1013</v>
      </c>
      <c r="O765" t="s">
        <v>583</v>
      </c>
      <c r="P765" t="s">
        <v>583</v>
      </c>
      <c r="Q765">
        <v>1</v>
      </c>
      <c r="X765">
        <v>17.89</v>
      </c>
      <c r="Y765">
        <v>0</v>
      </c>
      <c r="Z765">
        <v>0</v>
      </c>
      <c r="AA765">
        <v>0</v>
      </c>
      <c r="AB765">
        <v>256.16000000000003</v>
      </c>
      <c r="AC765">
        <v>0</v>
      </c>
      <c r="AD765">
        <v>1</v>
      </c>
      <c r="AE765">
        <v>1</v>
      </c>
      <c r="AF765" t="s">
        <v>3</v>
      </c>
      <c r="AG765">
        <v>17.89</v>
      </c>
      <c r="AH765">
        <v>2</v>
      </c>
      <c r="AI765">
        <v>35811052</v>
      </c>
      <c r="AJ765">
        <v>782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>
        <f>ROW(Source!A663)</f>
        <v>663</v>
      </c>
      <c r="B766">
        <v>35811056</v>
      </c>
      <c r="C766">
        <v>35811051</v>
      </c>
      <c r="D766">
        <v>121548</v>
      </c>
      <c r="E766">
        <v>1</v>
      </c>
      <c r="F766">
        <v>1</v>
      </c>
      <c r="G766">
        <v>1</v>
      </c>
      <c r="H766">
        <v>1</v>
      </c>
      <c r="I766" t="s">
        <v>34</v>
      </c>
      <c r="J766" t="s">
        <v>3</v>
      </c>
      <c r="K766" t="s">
        <v>584</v>
      </c>
      <c r="L766">
        <v>608254</v>
      </c>
      <c r="N766">
        <v>1013</v>
      </c>
      <c r="O766" t="s">
        <v>585</v>
      </c>
      <c r="P766" t="s">
        <v>585</v>
      </c>
      <c r="Q766">
        <v>1</v>
      </c>
      <c r="X766">
        <v>0.08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1</v>
      </c>
      <c r="AE766">
        <v>2</v>
      </c>
      <c r="AF766" t="s">
        <v>3</v>
      </c>
      <c r="AG766">
        <v>0.08</v>
      </c>
      <c r="AH766">
        <v>2</v>
      </c>
      <c r="AI766">
        <v>35811053</v>
      </c>
      <c r="AJ766">
        <v>783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>
      <c r="A767">
        <f>ROW(Source!A663)</f>
        <v>663</v>
      </c>
      <c r="B767">
        <v>35811057</v>
      </c>
      <c r="C767">
        <v>35811051</v>
      </c>
      <c r="D767">
        <v>29172556</v>
      </c>
      <c r="E767">
        <v>1</v>
      </c>
      <c r="F767">
        <v>1</v>
      </c>
      <c r="G767">
        <v>1</v>
      </c>
      <c r="H767">
        <v>2</v>
      </c>
      <c r="I767" t="s">
        <v>586</v>
      </c>
      <c r="J767" t="s">
        <v>590</v>
      </c>
      <c r="K767" t="s">
        <v>588</v>
      </c>
      <c r="L767">
        <v>1368</v>
      </c>
      <c r="N767">
        <v>1011</v>
      </c>
      <c r="O767" t="s">
        <v>589</v>
      </c>
      <c r="P767" t="s">
        <v>589</v>
      </c>
      <c r="Q767">
        <v>1</v>
      </c>
      <c r="X767">
        <v>0.08</v>
      </c>
      <c r="Y767">
        <v>0</v>
      </c>
      <c r="Z767">
        <v>31.26</v>
      </c>
      <c r="AA767">
        <v>13.5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0.08</v>
      </c>
      <c r="AH767">
        <v>2</v>
      </c>
      <c r="AI767">
        <v>35811054</v>
      </c>
      <c r="AJ767">
        <v>784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>
      <c r="A768">
        <f>ROW(Source!A664)</f>
        <v>664</v>
      </c>
      <c r="B768">
        <v>35811064</v>
      </c>
      <c r="C768">
        <v>35811058</v>
      </c>
      <c r="D768">
        <v>18408066</v>
      </c>
      <c r="E768">
        <v>1</v>
      </c>
      <c r="F768">
        <v>1</v>
      </c>
      <c r="G768">
        <v>1</v>
      </c>
      <c r="H768">
        <v>1</v>
      </c>
      <c r="I768" t="s">
        <v>591</v>
      </c>
      <c r="J768" t="s">
        <v>3</v>
      </c>
      <c r="K768" t="s">
        <v>592</v>
      </c>
      <c r="L768">
        <v>1369</v>
      </c>
      <c r="N768">
        <v>1013</v>
      </c>
      <c r="O768" t="s">
        <v>583</v>
      </c>
      <c r="P768" t="s">
        <v>583</v>
      </c>
      <c r="Q768">
        <v>1</v>
      </c>
      <c r="X768">
        <v>179.3</v>
      </c>
      <c r="Y768">
        <v>0</v>
      </c>
      <c r="Z768">
        <v>0</v>
      </c>
      <c r="AA768">
        <v>0</v>
      </c>
      <c r="AB768">
        <v>256.16000000000003</v>
      </c>
      <c r="AC768">
        <v>0</v>
      </c>
      <c r="AD768">
        <v>1</v>
      </c>
      <c r="AE768">
        <v>1</v>
      </c>
      <c r="AF768" t="s">
        <v>3</v>
      </c>
      <c r="AG768">
        <v>179.3</v>
      </c>
      <c r="AH768">
        <v>2</v>
      </c>
      <c r="AI768">
        <v>35811059</v>
      </c>
      <c r="AJ768">
        <v>785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>
        <f>ROW(Source!A664)</f>
        <v>664</v>
      </c>
      <c r="B769">
        <v>35811065</v>
      </c>
      <c r="C769">
        <v>35811058</v>
      </c>
      <c r="D769">
        <v>121548</v>
      </c>
      <c r="E769">
        <v>1</v>
      </c>
      <c r="F769">
        <v>1</v>
      </c>
      <c r="G769">
        <v>1</v>
      </c>
      <c r="H769">
        <v>1</v>
      </c>
      <c r="I769" t="s">
        <v>34</v>
      </c>
      <c r="J769" t="s">
        <v>3</v>
      </c>
      <c r="K769" t="s">
        <v>584</v>
      </c>
      <c r="L769">
        <v>608254</v>
      </c>
      <c r="N769">
        <v>1013</v>
      </c>
      <c r="O769" t="s">
        <v>585</v>
      </c>
      <c r="P769" t="s">
        <v>585</v>
      </c>
      <c r="Q769">
        <v>1</v>
      </c>
      <c r="X769">
        <v>3.97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2</v>
      </c>
      <c r="AF769" t="s">
        <v>3</v>
      </c>
      <c r="AG769">
        <v>3.97</v>
      </c>
      <c r="AH769">
        <v>2</v>
      </c>
      <c r="AI769">
        <v>35811060</v>
      </c>
      <c r="AJ769">
        <v>786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>
      <c r="A770">
        <f>ROW(Source!A664)</f>
        <v>664</v>
      </c>
      <c r="B770">
        <v>35811066</v>
      </c>
      <c r="C770">
        <v>35811058</v>
      </c>
      <c r="D770">
        <v>29172710</v>
      </c>
      <c r="E770">
        <v>1</v>
      </c>
      <c r="F770">
        <v>1</v>
      </c>
      <c r="G770">
        <v>1</v>
      </c>
      <c r="H770">
        <v>2</v>
      </c>
      <c r="I770" t="s">
        <v>593</v>
      </c>
      <c r="J770" t="s">
        <v>594</v>
      </c>
      <c r="K770" t="s">
        <v>595</v>
      </c>
      <c r="L770">
        <v>1368</v>
      </c>
      <c r="N770">
        <v>1011</v>
      </c>
      <c r="O770" t="s">
        <v>589</v>
      </c>
      <c r="P770" t="s">
        <v>589</v>
      </c>
      <c r="Q770">
        <v>1</v>
      </c>
      <c r="X770">
        <v>3.97</v>
      </c>
      <c r="Y770">
        <v>0</v>
      </c>
      <c r="Z770">
        <v>46.56</v>
      </c>
      <c r="AA770">
        <v>10.06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3.97</v>
      </c>
      <c r="AH770">
        <v>2</v>
      </c>
      <c r="AI770">
        <v>35811061</v>
      </c>
      <c r="AJ770">
        <v>787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>
        <f>ROW(Source!A664)</f>
        <v>664</v>
      </c>
      <c r="B771">
        <v>35811067</v>
      </c>
      <c r="C771">
        <v>35811058</v>
      </c>
      <c r="D771">
        <v>29174533</v>
      </c>
      <c r="E771">
        <v>1</v>
      </c>
      <c r="F771">
        <v>1</v>
      </c>
      <c r="G771">
        <v>1</v>
      </c>
      <c r="H771">
        <v>2</v>
      </c>
      <c r="I771" t="s">
        <v>596</v>
      </c>
      <c r="J771" t="s">
        <v>597</v>
      </c>
      <c r="K771" t="s">
        <v>598</v>
      </c>
      <c r="L771">
        <v>1368</v>
      </c>
      <c r="N771">
        <v>1011</v>
      </c>
      <c r="O771" t="s">
        <v>589</v>
      </c>
      <c r="P771" t="s">
        <v>589</v>
      </c>
      <c r="Q771">
        <v>1</v>
      </c>
      <c r="X771">
        <v>7.93</v>
      </c>
      <c r="Y771">
        <v>0</v>
      </c>
      <c r="Z771">
        <v>1.53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7.93</v>
      </c>
      <c r="AH771">
        <v>2</v>
      </c>
      <c r="AI771">
        <v>35811062</v>
      </c>
      <c r="AJ771">
        <v>788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>
        <f>ROW(Source!A664)</f>
        <v>664</v>
      </c>
      <c r="B772">
        <v>35811068</v>
      </c>
      <c r="C772">
        <v>35811058</v>
      </c>
      <c r="D772">
        <v>29164349</v>
      </c>
      <c r="E772">
        <v>1</v>
      </c>
      <c r="F772">
        <v>1</v>
      </c>
      <c r="G772">
        <v>1</v>
      </c>
      <c r="H772">
        <v>3</v>
      </c>
      <c r="I772" t="s">
        <v>27</v>
      </c>
      <c r="J772" t="s">
        <v>30</v>
      </c>
      <c r="K772" t="s">
        <v>28</v>
      </c>
      <c r="L772">
        <v>1348</v>
      </c>
      <c r="N772">
        <v>1009</v>
      </c>
      <c r="O772" t="s">
        <v>29</v>
      </c>
      <c r="P772" t="s">
        <v>29</v>
      </c>
      <c r="Q772">
        <v>1000</v>
      </c>
      <c r="X772">
        <v>10.5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 t="s">
        <v>3</v>
      </c>
      <c r="AG772">
        <v>10.5</v>
      </c>
      <c r="AH772">
        <v>2</v>
      </c>
      <c r="AI772">
        <v>35811063</v>
      </c>
      <c r="AJ772">
        <v>789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>
      <c r="A773">
        <f>ROW(Source!A703)</f>
        <v>703</v>
      </c>
      <c r="B773">
        <v>35811079</v>
      </c>
      <c r="C773">
        <v>35811070</v>
      </c>
      <c r="D773">
        <v>18410572</v>
      </c>
      <c r="E773">
        <v>1</v>
      </c>
      <c r="F773">
        <v>1</v>
      </c>
      <c r="G773">
        <v>1</v>
      </c>
      <c r="H773">
        <v>1</v>
      </c>
      <c r="I773" t="s">
        <v>856</v>
      </c>
      <c r="J773" t="s">
        <v>3</v>
      </c>
      <c r="K773" t="s">
        <v>857</v>
      </c>
      <c r="L773">
        <v>1369</v>
      </c>
      <c r="N773">
        <v>1013</v>
      </c>
      <c r="O773" t="s">
        <v>583</v>
      </c>
      <c r="P773" t="s">
        <v>583</v>
      </c>
      <c r="Q773">
        <v>1</v>
      </c>
      <c r="X773">
        <v>73.14</v>
      </c>
      <c r="Y773">
        <v>0</v>
      </c>
      <c r="Z773">
        <v>0</v>
      </c>
      <c r="AA773">
        <v>0</v>
      </c>
      <c r="AB773">
        <v>8.74</v>
      </c>
      <c r="AC773">
        <v>0</v>
      </c>
      <c r="AD773">
        <v>1</v>
      </c>
      <c r="AE773">
        <v>1</v>
      </c>
      <c r="AF773" t="s">
        <v>310</v>
      </c>
      <c r="AG773">
        <v>84.11099999999999</v>
      </c>
      <c r="AH773">
        <v>2</v>
      </c>
      <c r="AI773">
        <v>35811071</v>
      </c>
      <c r="AJ773">
        <v>790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>
      <c r="A774">
        <f>ROW(Source!A703)</f>
        <v>703</v>
      </c>
      <c r="B774">
        <v>35811080</v>
      </c>
      <c r="C774">
        <v>35811070</v>
      </c>
      <c r="D774">
        <v>121548</v>
      </c>
      <c r="E774">
        <v>1</v>
      </c>
      <c r="F774">
        <v>1</v>
      </c>
      <c r="G774">
        <v>1</v>
      </c>
      <c r="H774">
        <v>1</v>
      </c>
      <c r="I774" t="s">
        <v>34</v>
      </c>
      <c r="J774" t="s">
        <v>3</v>
      </c>
      <c r="K774" t="s">
        <v>584</v>
      </c>
      <c r="L774">
        <v>608254</v>
      </c>
      <c r="N774">
        <v>1013</v>
      </c>
      <c r="O774" t="s">
        <v>585</v>
      </c>
      <c r="P774" t="s">
        <v>585</v>
      </c>
      <c r="Q774">
        <v>1</v>
      </c>
      <c r="X774">
        <v>1.37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2</v>
      </c>
      <c r="AF774" t="s">
        <v>143</v>
      </c>
      <c r="AG774">
        <v>1.7125000000000001</v>
      </c>
      <c r="AH774">
        <v>2</v>
      </c>
      <c r="AI774">
        <v>35811072</v>
      </c>
      <c r="AJ774">
        <v>791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>
        <f>ROW(Source!A703)</f>
        <v>703</v>
      </c>
      <c r="B775">
        <v>35811081</v>
      </c>
      <c r="C775">
        <v>35811070</v>
      </c>
      <c r="D775">
        <v>29172379</v>
      </c>
      <c r="E775">
        <v>1</v>
      </c>
      <c r="F775">
        <v>1</v>
      </c>
      <c r="G775">
        <v>1</v>
      </c>
      <c r="H775">
        <v>2</v>
      </c>
      <c r="I775" t="s">
        <v>858</v>
      </c>
      <c r="J775" t="s">
        <v>859</v>
      </c>
      <c r="K775" t="s">
        <v>860</v>
      </c>
      <c r="L775">
        <v>1368</v>
      </c>
      <c r="N775">
        <v>1011</v>
      </c>
      <c r="O775" t="s">
        <v>589</v>
      </c>
      <c r="P775" t="s">
        <v>589</v>
      </c>
      <c r="Q775">
        <v>1</v>
      </c>
      <c r="X775">
        <v>1.37</v>
      </c>
      <c r="Y775">
        <v>0</v>
      </c>
      <c r="Z775">
        <v>112</v>
      </c>
      <c r="AA775">
        <v>13.5</v>
      </c>
      <c r="AB775">
        <v>0</v>
      </c>
      <c r="AC775">
        <v>0</v>
      </c>
      <c r="AD775">
        <v>1</v>
      </c>
      <c r="AE775">
        <v>0</v>
      </c>
      <c r="AF775" t="s">
        <v>143</v>
      </c>
      <c r="AG775">
        <v>1.7125000000000001</v>
      </c>
      <c r="AH775">
        <v>2</v>
      </c>
      <c r="AI775">
        <v>35811073</v>
      </c>
      <c r="AJ775">
        <v>792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>
      <c r="A776">
        <f>ROW(Source!A703)</f>
        <v>703</v>
      </c>
      <c r="B776">
        <v>35811082</v>
      </c>
      <c r="C776">
        <v>35811070</v>
      </c>
      <c r="D776">
        <v>29174913</v>
      </c>
      <c r="E776">
        <v>1</v>
      </c>
      <c r="F776">
        <v>1</v>
      </c>
      <c r="G776">
        <v>1</v>
      </c>
      <c r="H776">
        <v>2</v>
      </c>
      <c r="I776" t="s">
        <v>601</v>
      </c>
      <c r="J776" t="s">
        <v>602</v>
      </c>
      <c r="K776" t="s">
        <v>603</v>
      </c>
      <c r="L776">
        <v>1368</v>
      </c>
      <c r="N776">
        <v>1011</v>
      </c>
      <c r="O776" t="s">
        <v>589</v>
      </c>
      <c r="P776" t="s">
        <v>589</v>
      </c>
      <c r="Q776">
        <v>1</v>
      </c>
      <c r="X776">
        <v>2.06</v>
      </c>
      <c r="Y776">
        <v>0</v>
      </c>
      <c r="Z776">
        <v>87.17</v>
      </c>
      <c r="AA776">
        <v>11.6</v>
      </c>
      <c r="AB776">
        <v>0</v>
      </c>
      <c r="AC776">
        <v>0</v>
      </c>
      <c r="AD776">
        <v>1</v>
      </c>
      <c r="AE776">
        <v>0</v>
      </c>
      <c r="AF776" t="s">
        <v>143</v>
      </c>
      <c r="AG776">
        <v>2.5750000000000002</v>
      </c>
      <c r="AH776">
        <v>2</v>
      </c>
      <c r="AI776">
        <v>35811074</v>
      </c>
      <c r="AJ776">
        <v>793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>
      <c r="A777">
        <f>ROW(Source!A703)</f>
        <v>703</v>
      </c>
      <c r="B777">
        <v>35811083</v>
      </c>
      <c r="C777">
        <v>35811070</v>
      </c>
      <c r="D777">
        <v>29114332</v>
      </c>
      <c r="E777">
        <v>1</v>
      </c>
      <c r="F777">
        <v>1</v>
      </c>
      <c r="G777">
        <v>1</v>
      </c>
      <c r="H777">
        <v>3</v>
      </c>
      <c r="I777" t="s">
        <v>628</v>
      </c>
      <c r="J777" t="s">
        <v>654</v>
      </c>
      <c r="K777" t="s">
        <v>630</v>
      </c>
      <c r="L777">
        <v>1348</v>
      </c>
      <c r="N777">
        <v>1009</v>
      </c>
      <c r="O777" t="s">
        <v>29</v>
      </c>
      <c r="P777" t="s">
        <v>29</v>
      </c>
      <c r="Q777">
        <v>1000</v>
      </c>
      <c r="X777">
        <v>3.3999999999999998E-3</v>
      </c>
      <c r="Y777">
        <v>11978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0</v>
      </c>
      <c r="AF777" t="s">
        <v>3</v>
      </c>
      <c r="AG777">
        <v>3.3999999999999998E-3</v>
      </c>
      <c r="AH777">
        <v>2</v>
      </c>
      <c r="AI777">
        <v>35811076</v>
      </c>
      <c r="AJ777">
        <v>795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>
        <f>ROW(Source!A703)</f>
        <v>703</v>
      </c>
      <c r="B778">
        <v>35811084</v>
      </c>
      <c r="C778">
        <v>35811070</v>
      </c>
      <c r="D778">
        <v>29114830</v>
      </c>
      <c r="E778">
        <v>1</v>
      </c>
      <c r="F778">
        <v>1</v>
      </c>
      <c r="G778">
        <v>1</v>
      </c>
      <c r="H778">
        <v>3</v>
      </c>
      <c r="I778" t="s">
        <v>1084</v>
      </c>
      <c r="J778" t="s">
        <v>1097</v>
      </c>
      <c r="K778" t="s">
        <v>1086</v>
      </c>
      <c r="L778">
        <v>1035</v>
      </c>
      <c r="N778">
        <v>1013</v>
      </c>
      <c r="O778" t="s">
        <v>178</v>
      </c>
      <c r="P778" t="s">
        <v>178</v>
      </c>
      <c r="Q778">
        <v>1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</v>
      </c>
      <c r="AD778">
        <v>0</v>
      </c>
      <c r="AE778">
        <v>0</v>
      </c>
      <c r="AF778" t="s">
        <v>3</v>
      </c>
      <c r="AG778">
        <v>0</v>
      </c>
      <c r="AH778">
        <v>3</v>
      </c>
      <c r="AI778">
        <v>-1</v>
      </c>
      <c r="AJ778" t="s">
        <v>3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>
        <f>ROW(Source!A703)</f>
        <v>703</v>
      </c>
      <c r="B779">
        <v>35811085</v>
      </c>
      <c r="C779">
        <v>35811070</v>
      </c>
      <c r="D779">
        <v>29130561</v>
      </c>
      <c r="E779">
        <v>1</v>
      </c>
      <c r="F779">
        <v>1</v>
      </c>
      <c r="G779">
        <v>1</v>
      </c>
      <c r="H779">
        <v>3</v>
      </c>
      <c r="I779" t="s">
        <v>185</v>
      </c>
      <c r="J779" t="s">
        <v>317</v>
      </c>
      <c r="K779" t="s">
        <v>186</v>
      </c>
      <c r="L779">
        <v>1327</v>
      </c>
      <c r="N779">
        <v>1005</v>
      </c>
      <c r="O779" t="s">
        <v>165</v>
      </c>
      <c r="P779" t="s">
        <v>165</v>
      </c>
      <c r="Q779">
        <v>1</v>
      </c>
      <c r="X779">
        <v>100</v>
      </c>
      <c r="Y779">
        <v>207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3</v>
      </c>
      <c r="AG779">
        <v>100</v>
      </c>
      <c r="AH779">
        <v>2</v>
      </c>
      <c r="AI779">
        <v>35811077</v>
      </c>
      <c r="AJ779">
        <v>796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>
      <c r="A780">
        <f>ROW(Source!A707)</f>
        <v>707</v>
      </c>
      <c r="B780">
        <v>35811103</v>
      </c>
      <c r="C780">
        <v>35811089</v>
      </c>
      <c r="D780">
        <v>18407150</v>
      </c>
      <c r="E780">
        <v>1</v>
      </c>
      <c r="F780">
        <v>1</v>
      </c>
      <c r="G780">
        <v>1</v>
      </c>
      <c r="H780">
        <v>1</v>
      </c>
      <c r="I780" t="s">
        <v>599</v>
      </c>
      <c r="J780" t="s">
        <v>3</v>
      </c>
      <c r="K780" t="s">
        <v>600</v>
      </c>
      <c r="L780">
        <v>1369</v>
      </c>
      <c r="N780">
        <v>1013</v>
      </c>
      <c r="O780" t="s">
        <v>583</v>
      </c>
      <c r="P780" t="s">
        <v>583</v>
      </c>
      <c r="Q780">
        <v>1</v>
      </c>
      <c r="X780">
        <v>44.7</v>
      </c>
      <c r="Y780">
        <v>0</v>
      </c>
      <c r="Z780">
        <v>0</v>
      </c>
      <c r="AA780">
        <v>0</v>
      </c>
      <c r="AB780">
        <v>272.45</v>
      </c>
      <c r="AC780">
        <v>0</v>
      </c>
      <c r="AD780">
        <v>1</v>
      </c>
      <c r="AE780">
        <v>1</v>
      </c>
      <c r="AF780" t="s">
        <v>3</v>
      </c>
      <c r="AG780">
        <v>44.7</v>
      </c>
      <c r="AH780">
        <v>2</v>
      </c>
      <c r="AI780">
        <v>35811090</v>
      </c>
      <c r="AJ780">
        <v>798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>
        <f>ROW(Source!A707)</f>
        <v>707</v>
      </c>
      <c r="B781">
        <v>35811104</v>
      </c>
      <c r="C781">
        <v>35811089</v>
      </c>
      <c r="D781">
        <v>121548</v>
      </c>
      <c r="E781">
        <v>1</v>
      </c>
      <c r="F781">
        <v>1</v>
      </c>
      <c r="G781">
        <v>1</v>
      </c>
      <c r="H781">
        <v>1</v>
      </c>
      <c r="I781" t="s">
        <v>34</v>
      </c>
      <c r="J781" t="s">
        <v>3</v>
      </c>
      <c r="K781" t="s">
        <v>584</v>
      </c>
      <c r="L781">
        <v>608254</v>
      </c>
      <c r="N781">
        <v>1013</v>
      </c>
      <c r="O781" t="s">
        <v>585</v>
      </c>
      <c r="P781" t="s">
        <v>585</v>
      </c>
      <c r="Q781">
        <v>1</v>
      </c>
      <c r="X781">
        <v>0.14000000000000001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2</v>
      </c>
      <c r="AF781" t="s">
        <v>3</v>
      </c>
      <c r="AG781">
        <v>0.14000000000000001</v>
      </c>
      <c r="AH781">
        <v>2</v>
      </c>
      <c r="AI781">
        <v>35811091</v>
      </c>
      <c r="AJ781">
        <v>799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>
        <f>ROW(Source!A707)</f>
        <v>707</v>
      </c>
      <c r="B782">
        <v>35811105</v>
      </c>
      <c r="C782">
        <v>35811089</v>
      </c>
      <c r="D782">
        <v>29172479</v>
      </c>
      <c r="E782">
        <v>1</v>
      </c>
      <c r="F782">
        <v>1</v>
      </c>
      <c r="G782">
        <v>1</v>
      </c>
      <c r="H782">
        <v>2</v>
      </c>
      <c r="I782" t="s">
        <v>861</v>
      </c>
      <c r="J782" t="s">
        <v>862</v>
      </c>
      <c r="K782" t="s">
        <v>863</v>
      </c>
      <c r="L782">
        <v>1368</v>
      </c>
      <c r="N782">
        <v>1011</v>
      </c>
      <c r="O782" t="s">
        <v>589</v>
      </c>
      <c r="P782" t="s">
        <v>589</v>
      </c>
      <c r="Q782">
        <v>1</v>
      </c>
      <c r="X782">
        <v>0.14000000000000001</v>
      </c>
      <c r="Y782">
        <v>0</v>
      </c>
      <c r="Z782">
        <v>99.89</v>
      </c>
      <c r="AA782">
        <v>10.06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0.14000000000000001</v>
      </c>
      <c r="AH782">
        <v>2</v>
      </c>
      <c r="AI782">
        <v>35811092</v>
      </c>
      <c r="AJ782">
        <v>800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>
      <c r="A783">
        <f>ROW(Source!A707)</f>
        <v>707</v>
      </c>
      <c r="B783">
        <v>35811106</v>
      </c>
      <c r="C783">
        <v>35811089</v>
      </c>
      <c r="D783">
        <v>29174591</v>
      </c>
      <c r="E783">
        <v>1</v>
      </c>
      <c r="F783">
        <v>1</v>
      </c>
      <c r="G783">
        <v>1</v>
      </c>
      <c r="H783">
        <v>2</v>
      </c>
      <c r="I783" t="s">
        <v>612</v>
      </c>
      <c r="J783" t="s">
        <v>642</v>
      </c>
      <c r="K783" t="s">
        <v>614</v>
      </c>
      <c r="L783">
        <v>1368</v>
      </c>
      <c r="N783">
        <v>1011</v>
      </c>
      <c r="O783" t="s">
        <v>589</v>
      </c>
      <c r="P783" t="s">
        <v>589</v>
      </c>
      <c r="Q783">
        <v>1</v>
      </c>
      <c r="X783">
        <v>0.45</v>
      </c>
      <c r="Y783">
        <v>0</v>
      </c>
      <c r="Z783">
        <v>0.95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0.45</v>
      </c>
      <c r="AH783">
        <v>2</v>
      </c>
      <c r="AI783">
        <v>35811093</v>
      </c>
      <c r="AJ783">
        <v>801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>
        <f>ROW(Source!A707)</f>
        <v>707</v>
      </c>
      <c r="B784">
        <v>35811107</v>
      </c>
      <c r="C784">
        <v>35811089</v>
      </c>
      <c r="D784">
        <v>29174913</v>
      </c>
      <c r="E784">
        <v>1</v>
      </c>
      <c r="F784">
        <v>1</v>
      </c>
      <c r="G784">
        <v>1</v>
      </c>
      <c r="H784">
        <v>2</v>
      </c>
      <c r="I784" t="s">
        <v>601</v>
      </c>
      <c r="J784" t="s">
        <v>602</v>
      </c>
      <c r="K784" t="s">
        <v>603</v>
      </c>
      <c r="L784">
        <v>1368</v>
      </c>
      <c r="N784">
        <v>1011</v>
      </c>
      <c r="O784" t="s">
        <v>589</v>
      </c>
      <c r="P784" t="s">
        <v>589</v>
      </c>
      <c r="Q784">
        <v>1</v>
      </c>
      <c r="X784">
        <v>0.48</v>
      </c>
      <c r="Y784">
        <v>0</v>
      </c>
      <c r="Z784">
        <v>87.17</v>
      </c>
      <c r="AA784">
        <v>11.6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0.48</v>
      </c>
      <c r="AH784">
        <v>2</v>
      </c>
      <c r="AI784">
        <v>35811094</v>
      </c>
      <c r="AJ784">
        <v>802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>
      <c r="A785">
        <f>ROW(Source!A707)</f>
        <v>707</v>
      </c>
      <c r="B785">
        <v>35811108</v>
      </c>
      <c r="C785">
        <v>35811089</v>
      </c>
      <c r="D785">
        <v>29114340</v>
      </c>
      <c r="E785">
        <v>1</v>
      </c>
      <c r="F785">
        <v>1</v>
      </c>
      <c r="G785">
        <v>1</v>
      </c>
      <c r="H785">
        <v>3</v>
      </c>
      <c r="I785" t="s">
        <v>864</v>
      </c>
      <c r="J785" t="s">
        <v>865</v>
      </c>
      <c r="K785" t="s">
        <v>866</v>
      </c>
      <c r="L785">
        <v>1348</v>
      </c>
      <c r="N785">
        <v>1009</v>
      </c>
      <c r="O785" t="s">
        <v>29</v>
      </c>
      <c r="P785" t="s">
        <v>29</v>
      </c>
      <c r="Q785">
        <v>1000</v>
      </c>
      <c r="X785">
        <v>1.6000000000000001E-3</v>
      </c>
      <c r="Y785">
        <v>8475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1.6000000000000001E-3</v>
      </c>
      <c r="AH785">
        <v>2</v>
      </c>
      <c r="AI785">
        <v>35811095</v>
      </c>
      <c r="AJ785">
        <v>803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>
      <c r="A786">
        <f>ROW(Source!A707)</f>
        <v>707</v>
      </c>
      <c r="B786">
        <v>35811109</v>
      </c>
      <c r="C786">
        <v>35811089</v>
      </c>
      <c r="D786">
        <v>29109162</v>
      </c>
      <c r="E786">
        <v>1</v>
      </c>
      <c r="F786">
        <v>1</v>
      </c>
      <c r="G786">
        <v>1</v>
      </c>
      <c r="H786">
        <v>3</v>
      </c>
      <c r="I786" t="s">
        <v>645</v>
      </c>
      <c r="J786" t="s">
        <v>646</v>
      </c>
      <c r="K786" t="s">
        <v>647</v>
      </c>
      <c r="L786">
        <v>1327</v>
      </c>
      <c r="N786">
        <v>1005</v>
      </c>
      <c r="O786" t="s">
        <v>165</v>
      </c>
      <c r="P786" t="s">
        <v>165</v>
      </c>
      <c r="Q786">
        <v>1</v>
      </c>
      <c r="X786">
        <v>23</v>
      </c>
      <c r="Y786">
        <v>5.71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23</v>
      </c>
      <c r="AH786">
        <v>2</v>
      </c>
      <c r="AI786">
        <v>35811096</v>
      </c>
      <c r="AJ786">
        <v>804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>
      <c r="A787">
        <f>ROW(Source!A707)</f>
        <v>707</v>
      </c>
      <c r="B787">
        <v>35811110</v>
      </c>
      <c r="C787">
        <v>35811089</v>
      </c>
      <c r="D787">
        <v>29107615</v>
      </c>
      <c r="E787">
        <v>1</v>
      </c>
      <c r="F787">
        <v>1</v>
      </c>
      <c r="G787">
        <v>1</v>
      </c>
      <c r="H787">
        <v>3</v>
      </c>
      <c r="I787" t="s">
        <v>867</v>
      </c>
      <c r="J787" t="s">
        <v>868</v>
      </c>
      <c r="K787" t="s">
        <v>869</v>
      </c>
      <c r="L787">
        <v>1348</v>
      </c>
      <c r="N787">
        <v>1009</v>
      </c>
      <c r="O787" t="s">
        <v>29</v>
      </c>
      <c r="P787" t="s">
        <v>29</v>
      </c>
      <c r="Q787">
        <v>1000</v>
      </c>
      <c r="X787">
        <v>3.3999999999999998E-3</v>
      </c>
      <c r="Y787">
        <v>19100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3.3999999999999998E-3</v>
      </c>
      <c r="AH787">
        <v>2</v>
      </c>
      <c r="AI787">
        <v>35811097</v>
      </c>
      <c r="AJ787">
        <v>805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>
      <c r="A788">
        <f>ROW(Source!A707)</f>
        <v>707</v>
      </c>
      <c r="B788">
        <v>35811111</v>
      </c>
      <c r="C788">
        <v>35811089</v>
      </c>
      <c r="D788">
        <v>29115662</v>
      </c>
      <c r="E788">
        <v>1</v>
      </c>
      <c r="F788">
        <v>1</v>
      </c>
      <c r="G788">
        <v>1</v>
      </c>
      <c r="H788">
        <v>3</v>
      </c>
      <c r="I788" t="s">
        <v>870</v>
      </c>
      <c r="J788" t="s">
        <v>871</v>
      </c>
      <c r="K788" t="s">
        <v>872</v>
      </c>
      <c r="L788">
        <v>1339</v>
      </c>
      <c r="N788">
        <v>1007</v>
      </c>
      <c r="O788" t="s">
        <v>638</v>
      </c>
      <c r="P788" t="s">
        <v>638</v>
      </c>
      <c r="Q788">
        <v>1</v>
      </c>
      <c r="X788">
        <v>0.24</v>
      </c>
      <c r="Y788">
        <v>1045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0.24</v>
      </c>
      <c r="AH788">
        <v>2</v>
      </c>
      <c r="AI788">
        <v>35811098</v>
      </c>
      <c r="AJ788">
        <v>806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>
        <f>ROW(Source!A707)</f>
        <v>707</v>
      </c>
      <c r="B789">
        <v>35811112</v>
      </c>
      <c r="C789">
        <v>35811089</v>
      </c>
      <c r="D789">
        <v>29131086</v>
      </c>
      <c r="E789">
        <v>1</v>
      </c>
      <c r="F789">
        <v>1</v>
      </c>
      <c r="G789">
        <v>1</v>
      </c>
      <c r="H789">
        <v>3</v>
      </c>
      <c r="I789" t="s">
        <v>648</v>
      </c>
      <c r="J789" t="s">
        <v>649</v>
      </c>
      <c r="K789" t="s">
        <v>650</v>
      </c>
      <c r="L789">
        <v>1339</v>
      </c>
      <c r="N789">
        <v>1007</v>
      </c>
      <c r="O789" t="s">
        <v>638</v>
      </c>
      <c r="P789" t="s">
        <v>638</v>
      </c>
      <c r="Q789">
        <v>1</v>
      </c>
      <c r="X789">
        <v>1.18</v>
      </c>
      <c r="Y789">
        <v>1970.01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1.18</v>
      </c>
      <c r="AH789">
        <v>2</v>
      </c>
      <c r="AI789">
        <v>35811099</v>
      </c>
      <c r="AJ789">
        <v>807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>
      <c r="A790">
        <f>ROW(Source!A707)</f>
        <v>707</v>
      </c>
      <c r="B790">
        <v>35811113</v>
      </c>
      <c r="C790">
        <v>35811089</v>
      </c>
      <c r="D790">
        <v>29145153</v>
      </c>
      <c r="E790">
        <v>1</v>
      </c>
      <c r="F790">
        <v>1</v>
      </c>
      <c r="G790">
        <v>1</v>
      </c>
      <c r="H790">
        <v>3</v>
      </c>
      <c r="I790" t="s">
        <v>873</v>
      </c>
      <c r="J790" t="s">
        <v>874</v>
      </c>
      <c r="K790" t="s">
        <v>875</v>
      </c>
      <c r="L790">
        <v>1339</v>
      </c>
      <c r="N790">
        <v>1007</v>
      </c>
      <c r="O790" t="s">
        <v>638</v>
      </c>
      <c r="P790" t="s">
        <v>638</v>
      </c>
      <c r="Q790">
        <v>1</v>
      </c>
      <c r="X790">
        <v>0.28000000000000003</v>
      </c>
      <c r="Y790">
        <v>426.15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0.28000000000000003</v>
      </c>
      <c r="AH790">
        <v>2</v>
      </c>
      <c r="AI790">
        <v>35811100</v>
      </c>
      <c r="AJ790">
        <v>808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>
        <f>ROW(Source!A707)</f>
        <v>707</v>
      </c>
      <c r="B791">
        <v>35811114</v>
      </c>
      <c r="C791">
        <v>35811089</v>
      </c>
      <c r="D791">
        <v>29148832</v>
      </c>
      <c r="E791">
        <v>1</v>
      </c>
      <c r="F791">
        <v>1</v>
      </c>
      <c r="G791">
        <v>1</v>
      </c>
      <c r="H791">
        <v>3</v>
      </c>
      <c r="I791" t="s">
        <v>876</v>
      </c>
      <c r="J791" t="s">
        <v>877</v>
      </c>
      <c r="K791" t="s">
        <v>878</v>
      </c>
      <c r="L791">
        <v>1356</v>
      </c>
      <c r="N791">
        <v>1010</v>
      </c>
      <c r="O791" t="s">
        <v>253</v>
      </c>
      <c r="P791" t="s">
        <v>253</v>
      </c>
      <c r="Q791">
        <v>1000</v>
      </c>
      <c r="X791">
        <v>0.51</v>
      </c>
      <c r="Y791">
        <v>1752.59</v>
      </c>
      <c r="Z791">
        <v>0</v>
      </c>
      <c r="AA791">
        <v>0</v>
      </c>
      <c r="AB791">
        <v>0</v>
      </c>
      <c r="AC791">
        <v>0</v>
      </c>
      <c r="AD791">
        <v>1</v>
      </c>
      <c r="AE791">
        <v>0</v>
      </c>
      <c r="AF791" t="s">
        <v>3</v>
      </c>
      <c r="AG791">
        <v>0.51</v>
      </c>
      <c r="AH791">
        <v>2</v>
      </c>
      <c r="AI791">
        <v>35811101</v>
      </c>
      <c r="AJ791">
        <v>809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>
        <f>ROW(Source!A707)</f>
        <v>707</v>
      </c>
      <c r="B792">
        <v>35811115</v>
      </c>
      <c r="C792">
        <v>35811089</v>
      </c>
      <c r="D792">
        <v>29150040</v>
      </c>
      <c r="E792">
        <v>1</v>
      </c>
      <c r="F792">
        <v>1</v>
      </c>
      <c r="G792">
        <v>1</v>
      </c>
      <c r="H792">
        <v>3</v>
      </c>
      <c r="I792" t="s">
        <v>757</v>
      </c>
      <c r="J792" t="s">
        <v>879</v>
      </c>
      <c r="K792" t="s">
        <v>759</v>
      </c>
      <c r="L792">
        <v>1339</v>
      </c>
      <c r="N792">
        <v>1007</v>
      </c>
      <c r="O792" t="s">
        <v>638</v>
      </c>
      <c r="P792" t="s">
        <v>638</v>
      </c>
      <c r="Q792">
        <v>1</v>
      </c>
      <c r="X792">
        <v>7.0000000000000007E-2</v>
      </c>
      <c r="Y792">
        <v>2.44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7.0000000000000007E-2</v>
      </c>
      <c r="AH792">
        <v>2</v>
      </c>
      <c r="AI792">
        <v>35811102</v>
      </c>
      <c r="AJ792">
        <v>810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>
        <f>ROW(Source!A708)</f>
        <v>708</v>
      </c>
      <c r="B793">
        <v>35811125</v>
      </c>
      <c r="C793">
        <v>35811116</v>
      </c>
      <c r="D793">
        <v>18407150</v>
      </c>
      <c r="E793">
        <v>1</v>
      </c>
      <c r="F793">
        <v>1</v>
      </c>
      <c r="G793">
        <v>1</v>
      </c>
      <c r="H793">
        <v>1</v>
      </c>
      <c r="I793" t="s">
        <v>599</v>
      </c>
      <c r="J793" t="s">
        <v>3</v>
      </c>
      <c r="K793" t="s">
        <v>600</v>
      </c>
      <c r="L793">
        <v>1369</v>
      </c>
      <c r="N793">
        <v>1013</v>
      </c>
      <c r="O793" t="s">
        <v>583</v>
      </c>
      <c r="P793" t="s">
        <v>583</v>
      </c>
      <c r="Q793">
        <v>1</v>
      </c>
      <c r="X793">
        <v>60.72</v>
      </c>
      <c r="Y793">
        <v>0</v>
      </c>
      <c r="Z793">
        <v>0</v>
      </c>
      <c r="AA793">
        <v>0</v>
      </c>
      <c r="AB793">
        <v>272.45</v>
      </c>
      <c r="AC793">
        <v>0</v>
      </c>
      <c r="AD793">
        <v>1</v>
      </c>
      <c r="AE793">
        <v>1</v>
      </c>
      <c r="AF793" t="s">
        <v>3</v>
      </c>
      <c r="AG793">
        <v>60.72</v>
      </c>
      <c r="AH793">
        <v>2</v>
      </c>
      <c r="AI793">
        <v>35811117</v>
      </c>
      <c r="AJ793">
        <v>811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>
      <c r="A794">
        <f>ROW(Source!A708)</f>
        <v>708</v>
      </c>
      <c r="B794">
        <v>35811126</v>
      </c>
      <c r="C794">
        <v>35811116</v>
      </c>
      <c r="D794">
        <v>121548</v>
      </c>
      <c r="E794">
        <v>1</v>
      </c>
      <c r="F794">
        <v>1</v>
      </c>
      <c r="G794">
        <v>1</v>
      </c>
      <c r="H794">
        <v>1</v>
      </c>
      <c r="I794" t="s">
        <v>34</v>
      </c>
      <c r="J794" t="s">
        <v>3</v>
      </c>
      <c r="K794" t="s">
        <v>584</v>
      </c>
      <c r="L794">
        <v>608254</v>
      </c>
      <c r="N794">
        <v>1013</v>
      </c>
      <c r="O794" t="s">
        <v>585</v>
      </c>
      <c r="P794" t="s">
        <v>585</v>
      </c>
      <c r="Q794">
        <v>1</v>
      </c>
      <c r="X794">
        <v>0.57999999999999996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2</v>
      </c>
      <c r="AF794" t="s">
        <v>3</v>
      </c>
      <c r="AG794">
        <v>0.57999999999999996</v>
      </c>
      <c r="AH794">
        <v>2</v>
      </c>
      <c r="AI794">
        <v>35811118</v>
      </c>
      <c r="AJ794">
        <v>812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>
      <c r="A795">
        <f>ROW(Source!A708)</f>
        <v>708</v>
      </c>
      <c r="B795">
        <v>35811127</v>
      </c>
      <c r="C795">
        <v>35811116</v>
      </c>
      <c r="D795">
        <v>29172556</v>
      </c>
      <c r="E795">
        <v>1</v>
      </c>
      <c r="F795">
        <v>1</v>
      </c>
      <c r="G795">
        <v>1</v>
      </c>
      <c r="H795">
        <v>2</v>
      </c>
      <c r="I795" t="s">
        <v>586</v>
      </c>
      <c r="J795" t="s">
        <v>590</v>
      </c>
      <c r="K795" t="s">
        <v>588</v>
      </c>
      <c r="L795">
        <v>1368</v>
      </c>
      <c r="N795">
        <v>1011</v>
      </c>
      <c r="O795" t="s">
        <v>589</v>
      </c>
      <c r="P795" t="s">
        <v>589</v>
      </c>
      <c r="Q795">
        <v>1</v>
      </c>
      <c r="X795">
        <v>0.57999999999999996</v>
      </c>
      <c r="Y795">
        <v>0</v>
      </c>
      <c r="Z795">
        <v>31.26</v>
      </c>
      <c r="AA795">
        <v>13.5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0.57999999999999996</v>
      </c>
      <c r="AH795">
        <v>2</v>
      </c>
      <c r="AI795">
        <v>35811119</v>
      </c>
      <c r="AJ795">
        <v>813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>
        <f>ROW(Source!A708)</f>
        <v>708</v>
      </c>
      <c r="B796">
        <v>35811128</v>
      </c>
      <c r="C796">
        <v>35811116</v>
      </c>
      <c r="D796">
        <v>29174591</v>
      </c>
      <c r="E796">
        <v>1</v>
      </c>
      <c r="F796">
        <v>1</v>
      </c>
      <c r="G796">
        <v>1</v>
      </c>
      <c r="H796">
        <v>2</v>
      </c>
      <c r="I796" t="s">
        <v>612</v>
      </c>
      <c r="J796" t="s">
        <v>642</v>
      </c>
      <c r="K796" t="s">
        <v>614</v>
      </c>
      <c r="L796">
        <v>1368</v>
      </c>
      <c r="N796">
        <v>1011</v>
      </c>
      <c r="O796" t="s">
        <v>589</v>
      </c>
      <c r="P796" t="s">
        <v>589</v>
      </c>
      <c r="Q796">
        <v>1</v>
      </c>
      <c r="X796">
        <v>0.82</v>
      </c>
      <c r="Y796">
        <v>0</v>
      </c>
      <c r="Z796">
        <v>0.95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0.82</v>
      </c>
      <c r="AH796">
        <v>2</v>
      </c>
      <c r="AI796">
        <v>35811120</v>
      </c>
      <c r="AJ796">
        <v>814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>
      <c r="A797">
        <f>ROW(Source!A708)</f>
        <v>708</v>
      </c>
      <c r="B797">
        <v>35811129</v>
      </c>
      <c r="C797">
        <v>35811116</v>
      </c>
      <c r="D797">
        <v>29174661</v>
      </c>
      <c r="E797">
        <v>1</v>
      </c>
      <c r="F797">
        <v>1</v>
      </c>
      <c r="G797">
        <v>1</v>
      </c>
      <c r="H797">
        <v>2</v>
      </c>
      <c r="I797" t="s">
        <v>651</v>
      </c>
      <c r="J797" t="s">
        <v>652</v>
      </c>
      <c r="K797" t="s">
        <v>653</v>
      </c>
      <c r="L797">
        <v>1368</v>
      </c>
      <c r="N797">
        <v>1011</v>
      </c>
      <c r="O797" t="s">
        <v>589</v>
      </c>
      <c r="P797" t="s">
        <v>589</v>
      </c>
      <c r="Q797">
        <v>1</v>
      </c>
      <c r="X797">
        <v>2.7</v>
      </c>
      <c r="Y797">
        <v>0</v>
      </c>
      <c r="Z797">
        <v>2.09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2.7</v>
      </c>
      <c r="AH797">
        <v>2</v>
      </c>
      <c r="AI797">
        <v>35811121</v>
      </c>
      <c r="AJ797">
        <v>815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>
      <c r="A798">
        <f>ROW(Source!A708)</f>
        <v>708</v>
      </c>
      <c r="B798">
        <v>35811130</v>
      </c>
      <c r="C798">
        <v>35811116</v>
      </c>
      <c r="D798">
        <v>29174913</v>
      </c>
      <c r="E798">
        <v>1</v>
      </c>
      <c r="F798">
        <v>1</v>
      </c>
      <c r="G798">
        <v>1</v>
      </c>
      <c r="H798">
        <v>2</v>
      </c>
      <c r="I798" t="s">
        <v>601</v>
      </c>
      <c r="J798" t="s">
        <v>602</v>
      </c>
      <c r="K798" t="s">
        <v>603</v>
      </c>
      <c r="L798">
        <v>1368</v>
      </c>
      <c r="N798">
        <v>1011</v>
      </c>
      <c r="O798" t="s">
        <v>589</v>
      </c>
      <c r="P798" t="s">
        <v>589</v>
      </c>
      <c r="Q798">
        <v>1</v>
      </c>
      <c r="X798">
        <v>0.84</v>
      </c>
      <c r="Y798">
        <v>0</v>
      </c>
      <c r="Z798">
        <v>87.17</v>
      </c>
      <c r="AA798">
        <v>11.6</v>
      </c>
      <c r="AB798">
        <v>0</v>
      </c>
      <c r="AC798">
        <v>0</v>
      </c>
      <c r="AD798">
        <v>1</v>
      </c>
      <c r="AE798">
        <v>0</v>
      </c>
      <c r="AF798" t="s">
        <v>3</v>
      </c>
      <c r="AG798">
        <v>0.84</v>
      </c>
      <c r="AH798">
        <v>2</v>
      </c>
      <c r="AI798">
        <v>35811122</v>
      </c>
      <c r="AJ798">
        <v>816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>
        <f>ROW(Source!A708)</f>
        <v>708</v>
      </c>
      <c r="B799">
        <v>35811131</v>
      </c>
      <c r="C799">
        <v>35811116</v>
      </c>
      <c r="D799">
        <v>29114332</v>
      </c>
      <c r="E799">
        <v>1</v>
      </c>
      <c r="F799">
        <v>1</v>
      </c>
      <c r="G799">
        <v>1</v>
      </c>
      <c r="H799">
        <v>3</v>
      </c>
      <c r="I799" t="s">
        <v>628</v>
      </c>
      <c r="J799" t="s">
        <v>654</v>
      </c>
      <c r="K799" t="s">
        <v>630</v>
      </c>
      <c r="L799">
        <v>1348</v>
      </c>
      <c r="N799">
        <v>1009</v>
      </c>
      <c r="O799" t="s">
        <v>29</v>
      </c>
      <c r="P799" t="s">
        <v>29</v>
      </c>
      <c r="Q799">
        <v>1000</v>
      </c>
      <c r="X799">
        <v>1.23E-2</v>
      </c>
      <c r="Y799">
        <v>11978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0</v>
      </c>
      <c r="AF799" t="s">
        <v>3</v>
      </c>
      <c r="AG799">
        <v>1.23E-2</v>
      </c>
      <c r="AH799">
        <v>2</v>
      </c>
      <c r="AI799">
        <v>35811123</v>
      </c>
      <c r="AJ799">
        <v>817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>
      <c r="A800">
        <f>ROW(Source!A708)</f>
        <v>708</v>
      </c>
      <c r="B800">
        <v>35811132</v>
      </c>
      <c r="C800">
        <v>35811116</v>
      </c>
      <c r="D800">
        <v>29130788</v>
      </c>
      <c r="E800">
        <v>1</v>
      </c>
      <c r="F800">
        <v>1</v>
      </c>
      <c r="G800">
        <v>1</v>
      </c>
      <c r="H800">
        <v>3</v>
      </c>
      <c r="I800" t="s">
        <v>655</v>
      </c>
      <c r="J800" t="s">
        <v>656</v>
      </c>
      <c r="K800" t="s">
        <v>657</v>
      </c>
      <c r="L800">
        <v>1339</v>
      </c>
      <c r="N800">
        <v>1007</v>
      </c>
      <c r="O800" t="s">
        <v>638</v>
      </c>
      <c r="P800" t="s">
        <v>638</v>
      </c>
      <c r="Q800">
        <v>1</v>
      </c>
      <c r="X800">
        <v>2.88</v>
      </c>
      <c r="Y800">
        <v>2156.0100000000002</v>
      </c>
      <c r="Z800">
        <v>0</v>
      </c>
      <c r="AA800">
        <v>0</v>
      </c>
      <c r="AB800">
        <v>0</v>
      </c>
      <c r="AC800">
        <v>0</v>
      </c>
      <c r="AD800">
        <v>1</v>
      </c>
      <c r="AE800">
        <v>0</v>
      </c>
      <c r="AF800" t="s">
        <v>3</v>
      </c>
      <c r="AG800">
        <v>2.88</v>
      </c>
      <c r="AH800">
        <v>2</v>
      </c>
      <c r="AI800">
        <v>35811124</v>
      </c>
      <c r="AJ800">
        <v>818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>
      <c r="A801">
        <f>ROW(Source!A709)</f>
        <v>709</v>
      </c>
      <c r="B801">
        <v>35811141</v>
      </c>
      <c r="C801">
        <v>35811133</v>
      </c>
      <c r="D801">
        <v>18408291</v>
      </c>
      <c r="E801">
        <v>1</v>
      </c>
      <c r="F801">
        <v>1</v>
      </c>
      <c r="G801">
        <v>1</v>
      </c>
      <c r="H801">
        <v>1</v>
      </c>
      <c r="I801" t="s">
        <v>658</v>
      </c>
      <c r="J801" t="s">
        <v>3</v>
      </c>
      <c r="K801" t="s">
        <v>659</v>
      </c>
      <c r="L801">
        <v>1369</v>
      </c>
      <c r="N801">
        <v>1013</v>
      </c>
      <c r="O801" t="s">
        <v>583</v>
      </c>
      <c r="P801" t="s">
        <v>583</v>
      </c>
      <c r="Q801">
        <v>1</v>
      </c>
      <c r="X801">
        <v>31.26</v>
      </c>
      <c r="Y801">
        <v>0</v>
      </c>
      <c r="Z801">
        <v>0</v>
      </c>
      <c r="AA801">
        <v>0</v>
      </c>
      <c r="AB801">
        <v>8.17</v>
      </c>
      <c r="AC801">
        <v>0</v>
      </c>
      <c r="AD801">
        <v>1</v>
      </c>
      <c r="AE801">
        <v>1</v>
      </c>
      <c r="AF801" t="s">
        <v>144</v>
      </c>
      <c r="AG801">
        <v>35.948999999999998</v>
      </c>
      <c r="AH801">
        <v>2</v>
      </c>
      <c r="AI801">
        <v>35811134</v>
      </c>
      <c r="AJ801">
        <v>819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>
        <f>ROW(Source!A709)</f>
        <v>709</v>
      </c>
      <c r="B802">
        <v>35811142</v>
      </c>
      <c r="C802">
        <v>35811133</v>
      </c>
      <c r="D802">
        <v>121548</v>
      </c>
      <c r="E802">
        <v>1</v>
      </c>
      <c r="F802">
        <v>1</v>
      </c>
      <c r="G802">
        <v>1</v>
      </c>
      <c r="H802">
        <v>1</v>
      </c>
      <c r="I802" t="s">
        <v>34</v>
      </c>
      <c r="J802" t="s">
        <v>3</v>
      </c>
      <c r="K802" t="s">
        <v>584</v>
      </c>
      <c r="L802">
        <v>608254</v>
      </c>
      <c r="N802">
        <v>1013</v>
      </c>
      <c r="O802" t="s">
        <v>585</v>
      </c>
      <c r="P802" t="s">
        <v>585</v>
      </c>
      <c r="Q802">
        <v>1</v>
      </c>
      <c r="X802">
        <v>6.7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1</v>
      </c>
      <c r="AE802">
        <v>2</v>
      </c>
      <c r="AF802" t="s">
        <v>143</v>
      </c>
      <c r="AG802">
        <v>8.375</v>
      </c>
      <c r="AH802">
        <v>2</v>
      </c>
      <c r="AI802">
        <v>35811135</v>
      </c>
      <c r="AJ802">
        <v>820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>
        <f>ROW(Source!A709)</f>
        <v>709</v>
      </c>
      <c r="B803">
        <v>35811143</v>
      </c>
      <c r="C803">
        <v>35811133</v>
      </c>
      <c r="D803">
        <v>29172710</v>
      </c>
      <c r="E803">
        <v>1</v>
      </c>
      <c r="F803">
        <v>1</v>
      </c>
      <c r="G803">
        <v>1</v>
      </c>
      <c r="H803">
        <v>2</v>
      </c>
      <c r="I803" t="s">
        <v>593</v>
      </c>
      <c r="J803" t="s">
        <v>594</v>
      </c>
      <c r="K803" t="s">
        <v>595</v>
      </c>
      <c r="L803">
        <v>1368</v>
      </c>
      <c r="N803">
        <v>1011</v>
      </c>
      <c r="O803" t="s">
        <v>589</v>
      </c>
      <c r="P803" t="s">
        <v>589</v>
      </c>
      <c r="Q803">
        <v>1</v>
      </c>
      <c r="X803">
        <v>6.7</v>
      </c>
      <c r="Y803">
        <v>0</v>
      </c>
      <c r="Z803">
        <v>46.56</v>
      </c>
      <c r="AA803">
        <v>10.06</v>
      </c>
      <c r="AB803">
        <v>0</v>
      </c>
      <c r="AC803">
        <v>0</v>
      </c>
      <c r="AD803">
        <v>1</v>
      </c>
      <c r="AE803">
        <v>0</v>
      </c>
      <c r="AF803" t="s">
        <v>143</v>
      </c>
      <c r="AG803">
        <v>8.375</v>
      </c>
      <c r="AH803">
        <v>2</v>
      </c>
      <c r="AI803">
        <v>35811136</v>
      </c>
      <c r="AJ803">
        <v>821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>
      <c r="A804">
        <f>ROW(Source!A709)</f>
        <v>709</v>
      </c>
      <c r="B804">
        <v>35811144</v>
      </c>
      <c r="C804">
        <v>35811133</v>
      </c>
      <c r="D804">
        <v>29173472</v>
      </c>
      <c r="E804">
        <v>1</v>
      </c>
      <c r="F804">
        <v>1</v>
      </c>
      <c r="G804">
        <v>1</v>
      </c>
      <c r="H804">
        <v>2</v>
      </c>
      <c r="I804" t="s">
        <v>660</v>
      </c>
      <c r="J804" t="s">
        <v>661</v>
      </c>
      <c r="K804" t="s">
        <v>662</v>
      </c>
      <c r="L804">
        <v>1368</v>
      </c>
      <c r="N804">
        <v>1011</v>
      </c>
      <c r="O804" t="s">
        <v>589</v>
      </c>
      <c r="P804" t="s">
        <v>589</v>
      </c>
      <c r="Q804">
        <v>1</v>
      </c>
      <c r="X804">
        <v>11</v>
      </c>
      <c r="Y804">
        <v>0</v>
      </c>
      <c r="Z804">
        <v>3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143</v>
      </c>
      <c r="AG804">
        <v>13.75</v>
      </c>
      <c r="AH804">
        <v>2</v>
      </c>
      <c r="AI804">
        <v>35811137</v>
      </c>
      <c r="AJ804">
        <v>822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>
      <c r="A805">
        <f>ROW(Source!A709)</f>
        <v>709</v>
      </c>
      <c r="B805">
        <v>35811145</v>
      </c>
      <c r="C805">
        <v>35811133</v>
      </c>
      <c r="D805">
        <v>29174913</v>
      </c>
      <c r="E805">
        <v>1</v>
      </c>
      <c r="F805">
        <v>1</v>
      </c>
      <c r="G805">
        <v>1</v>
      </c>
      <c r="H805">
        <v>2</v>
      </c>
      <c r="I805" t="s">
        <v>601</v>
      </c>
      <c r="J805" t="s">
        <v>602</v>
      </c>
      <c r="K805" t="s">
        <v>603</v>
      </c>
      <c r="L805">
        <v>1368</v>
      </c>
      <c r="N805">
        <v>1011</v>
      </c>
      <c r="O805" t="s">
        <v>589</v>
      </c>
      <c r="P805" t="s">
        <v>589</v>
      </c>
      <c r="Q805">
        <v>1</v>
      </c>
      <c r="X805">
        <v>0.35</v>
      </c>
      <c r="Y805">
        <v>0</v>
      </c>
      <c r="Z805">
        <v>87.17</v>
      </c>
      <c r="AA805">
        <v>11.6</v>
      </c>
      <c r="AB805">
        <v>0</v>
      </c>
      <c r="AC805">
        <v>0</v>
      </c>
      <c r="AD805">
        <v>1</v>
      </c>
      <c r="AE805">
        <v>0</v>
      </c>
      <c r="AF805" t="s">
        <v>143</v>
      </c>
      <c r="AG805">
        <v>0.4375</v>
      </c>
      <c r="AH805">
        <v>2</v>
      </c>
      <c r="AI805">
        <v>35811138</v>
      </c>
      <c r="AJ805">
        <v>823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>
        <f>ROW(Source!A709)</f>
        <v>709</v>
      </c>
      <c r="B806">
        <v>35811146</v>
      </c>
      <c r="C806">
        <v>35811133</v>
      </c>
      <c r="D806">
        <v>29114687</v>
      </c>
      <c r="E806">
        <v>1</v>
      </c>
      <c r="F806">
        <v>1</v>
      </c>
      <c r="G806">
        <v>1</v>
      </c>
      <c r="H806">
        <v>3</v>
      </c>
      <c r="I806" t="s">
        <v>663</v>
      </c>
      <c r="J806" t="s">
        <v>664</v>
      </c>
      <c r="K806" t="s">
        <v>665</v>
      </c>
      <c r="L806">
        <v>1348</v>
      </c>
      <c r="N806">
        <v>1009</v>
      </c>
      <c r="O806" t="s">
        <v>29</v>
      </c>
      <c r="P806" t="s">
        <v>29</v>
      </c>
      <c r="Q806">
        <v>1000</v>
      </c>
      <c r="X806">
        <v>1.8E-3</v>
      </c>
      <c r="Y806">
        <v>16974</v>
      </c>
      <c r="Z806">
        <v>0</v>
      </c>
      <c r="AA806">
        <v>0</v>
      </c>
      <c r="AB806">
        <v>0</v>
      </c>
      <c r="AC806">
        <v>0</v>
      </c>
      <c r="AD806">
        <v>1</v>
      </c>
      <c r="AE806">
        <v>0</v>
      </c>
      <c r="AF806" t="s">
        <v>3</v>
      </c>
      <c r="AG806">
        <v>1.8E-3</v>
      </c>
      <c r="AH806">
        <v>2</v>
      </c>
      <c r="AI806">
        <v>35811139</v>
      </c>
      <c r="AJ806">
        <v>824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>
      <c r="A807">
        <f>ROW(Source!A709)</f>
        <v>709</v>
      </c>
      <c r="B807">
        <v>35811147</v>
      </c>
      <c r="C807">
        <v>35811133</v>
      </c>
      <c r="D807">
        <v>29115292</v>
      </c>
      <c r="E807">
        <v>1</v>
      </c>
      <c r="F807">
        <v>1</v>
      </c>
      <c r="G807">
        <v>1</v>
      </c>
      <c r="H807">
        <v>3</v>
      </c>
      <c r="I807" t="s">
        <v>666</v>
      </c>
      <c r="J807" t="s">
        <v>667</v>
      </c>
      <c r="K807" t="s">
        <v>668</v>
      </c>
      <c r="L807">
        <v>1339</v>
      </c>
      <c r="N807">
        <v>1007</v>
      </c>
      <c r="O807" t="s">
        <v>638</v>
      </c>
      <c r="P807" t="s">
        <v>638</v>
      </c>
      <c r="Q807">
        <v>1</v>
      </c>
      <c r="X807">
        <v>1.24</v>
      </c>
      <c r="Y807">
        <v>4478.33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1.24</v>
      </c>
      <c r="AH807">
        <v>2</v>
      </c>
      <c r="AI807">
        <v>35811140</v>
      </c>
      <c r="AJ807">
        <v>825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>
      <c r="A808">
        <f>ROW(Source!A710)</f>
        <v>710</v>
      </c>
      <c r="B808">
        <v>35811157</v>
      </c>
      <c r="C808">
        <v>35811148</v>
      </c>
      <c r="D808">
        <v>18410542</v>
      </c>
      <c r="E808">
        <v>1</v>
      </c>
      <c r="F808">
        <v>1</v>
      </c>
      <c r="G808">
        <v>1</v>
      </c>
      <c r="H808">
        <v>1</v>
      </c>
      <c r="I808" t="s">
        <v>880</v>
      </c>
      <c r="J808" t="s">
        <v>3</v>
      </c>
      <c r="K808" t="s">
        <v>881</v>
      </c>
      <c r="L808">
        <v>1369</v>
      </c>
      <c r="N808">
        <v>1013</v>
      </c>
      <c r="O808" t="s">
        <v>583</v>
      </c>
      <c r="P808" t="s">
        <v>583</v>
      </c>
      <c r="Q808">
        <v>1</v>
      </c>
      <c r="X808">
        <v>31.41</v>
      </c>
      <c r="Y808">
        <v>0</v>
      </c>
      <c r="Z808">
        <v>0</v>
      </c>
      <c r="AA808">
        <v>0</v>
      </c>
      <c r="AB808">
        <v>8.31</v>
      </c>
      <c r="AC808">
        <v>0</v>
      </c>
      <c r="AD808">
        <v>1</v>
      </c>
      <c r="AE808">
        <v>1</v>
      </c>
      <c r="AF808" t="s">
        <v>144</v>
      </c>
      <c r="AG808">
        <v>36.121499999999997</v>
      </c>
      <c r="AH808">
        <v>2</v>
      </c>
      <c r="AI808">
        <v>35811149</v>
      </c>
      <c r="AJ808">
        <v>826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>
      <c r="A809">
        <f>ROW(Source!A710)</f>
        <v>710</v>
      </c>
      <c r="B809">
        <v>35811158</v>
      </c>
      <c r="C809">
        <v>35811148</v>
      </c>
      <c r="D809">
        <v>121548</v>
      </c>
      <c r="E809">
        <v>1</v>
      </c>
      <c r="F809">
        <v>1</v>
      </c>
      <c r="G809">
        <v>1</v>
      </c>
      <c r="H809">
        <v>1</v>
      </c>
      <c r="I809" t="s">
        <v>34</v>
      </c>
      <c r="J809" t="s">
        <v>3</v>
      </c>
      <c r="K809" t="s">
        <v>584</v>
      </c>
      <c r="L809">
        <v>608254</v>
      </c>
      <c r="N809">
        <v>1013</v>
      </c>
      <c r="O809" t="s">
        <v>585</v>
      </c>
      <c r="P809" t="s">
        <v>585</v>
      </c>
      <c r="Q809">
        <v>1</v>
      </c>
      <c r="X809">
        <v>0.34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2</v>
      </c>
      <c r="AF809" t="s">
        <v>143</v>
      </c>
      <c r="AG809">
        <v>0.42500000000000004</v>
      </c>
      <c r="AH809">
        <v>2</v>
      </c>
      <c r="AI809">
        <v>35811150</v>
      </c>
      <c r="AJ809">
        <v>827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>
      <c r="A810">
        <f>ROW(Source!A710)</f>
        <v>710</v>
      </c>
      <c r="B810">
        <v>35811159</v>
      </c>
      <c r="C810">
        <v>35811148</v>
      </c>
      <c r="D810">
        <v>29172556</v>
      </c>
      <c r="E810">
        <v>1</v>
      </c>
      <c r="F810">
        <v>1</v>
      </c>
      <c r="G810">
        <v>1</v>
      </c>
      <c r="H810">
        <v>2</v>
      </c>
      <c r="I810" t="s">
        <v>586</v>
      </c>
      <c r="J810" t="s">
        <v>590</v>
      </c>
      <c r="K810" t="s">
        <v>588</v>
      </c>
      <c r="L810">
        <v>1368</v>
      </c>
      <c r="N810">
        <v>1011</v>
      </c>
      <c r="O810" t="s">
        <v>589</v>
      </c>
      <c r="P810" t="s">
        <v>589</v>
      </c>
      <c r="Q810">
        <v>1</v>
      </c>
      <c r="X810">
        <v>0.34</v>
      </c>
      <c r="Y810">
        <v>0</v>
      </c>
      <c r="Z810">
        <v>31.26</v>
      </c>
      <c r="AA810">
        <v>13.5</v>
      </c>
      <c r="AB810">
        <v>0</v>
      </c>
      <c r="AC810">
        <v>0</v>
      </c>
      <c r="AD810">
        <v>1</v>
      </c>
      <c r="AE810">
        <v>0</v>
      </c>
      <c r="AF810" t="s">
        <v>143</v>
      </c>
      <c r="AG810">
        <v>0.42500000000000004</v>
      </c>
      <c r="AH810">
        <v>2</v>
      </c>
      <c r="AI810">
        <v>35811151</v>
      </c>
      <c r="AJ810">
        <v>828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>
      <c r="A811">
        <f>ROW(Source!A710)</f>
        <v>710</v>
      </c>
      <c r="B811">
        <v>35811160</v>
      </c>
      <c r="C811">
        <v>35811148</v>
      </c>
      <c r="D811">
        <v>29174663</v>
      </c>
      <c r="E811">
        <v>1</v>
      </c>
      <c r="F811">
        <v>1</v>
      </c>
      <c r="G811">
        <v>1</v>
      </c>
      <c r="H811">
        <v>2</v>
      </c>
      <c r="I811" t="s">
        <v>882</v>
      </c>
      <c r="J811" t="s">
        <v>883</v>
      </c>
      <c r="K811" t="s">
        <v>884</v>
      </c>
      <c r="L811">
        <v>1368</v>
      </c>
      <c r="N811">
        <v>1011</v>
      </c>
      <c r="O811" t="s">
        <v>589</v>
      </c>
      <c r="P811" t="s">
        <v>589</v>
      </c>
      <c r="Q811">
        <v>1</v>
      </c>
      <c r="X811">
        <v>5.3</v>
      </c>
      <c r="Y811">
        <v>0</v>
      </c>
      <c r="Z811">
        <v>3.4</v>
      </c>
      <c r="AA811">
        <v>0</v>
      </c>
      <c r="AB811">
        <v>0</v>
      </c>
      <c r="AC811">
        <v>0</v>
      </c>
      <c r="AD811">
        <v>1</v>
      </c>
      <c r="AE811">
        <v>0</v>
      </c>
      <c r="AF811" t="s">
        <v>143</v>
      </c>
      <c r="AG811">
        <v>6.625</v>
      </c>
      <c r="AH811">
        <v>2</v>
      </c>
      <c r="AI811">
        <v>35811152</v>
      </c>
      <c r="AJ811">
        <v>829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>
      <c r="A812">
        <f>ROW(Source!A710)</f>
        <v>710</v>
      </c>
      <c r="B812">
        <v>35811161</v>
      </c>
      <c r="C812">
        <v>35811148</v>
      </c>
      <c r="D812">
        <v>29174913</v>
      </c>
      <c r="E812">
        <v>1</v>
      </c>
      <c r="F812">
        <v>1</v>
      </c>
      <c r="G812">
        <v>1</v>
      </c>
      <c r="H812">
        <v>2</v>
      </c>
      <c r="I812" t="s">
        <v>601</v>
      </c>
      <c r="J812" t="s">
        <v>602</v>
      </c>
      <c r="K812" t="s">
        <v>603</v>
      </c>
      <c r="L812">
        <v>1368</v>
      </c>
      <c r="N812">
        <v>1011</v>
      </c>
      <c r="O812" t="s">
        <v>589</v>
      </c>
      <c r="P812" t="s">
        <v>589</v>
      </c>
      <c r="Q812">
        <v>1</v>
      </c>
      <c r="X812">
        <v>0.48</v>
      </c>
      <c r="Y812">
        <v>0</v>
      </c>
      <c r="Z812">
        <v>87.17</v>
      </c>
      <c r="AA812">
        <v>11.6</v>
      </c>
      <c r="AB812">
        <v>0</v>
      </c>
      <c r="AC812">
        <v>0</v>
      </c>
      <c r="AD812">
        <v>1</v>
      </c>
      <c r="AE812">
        <v>0</v>
      </c>
      <c r="AF812" t="s">
        <v>143</v>
      </c>
      <c r="AG812">
        <v>0.6</v>
      </c>
      <c r="AH812">
        <v>2</v>
      </c>
      <c r="AI812">
        <v>35811153</v>
      </c>
      <c r="AJ812">
        <v>830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>
      <c r="A813">
        <f>ROW(Source!A710)</f>
        <v>710</v>
      </c>
      <c r="B813">
        <v>35811162</v>
      </c>
      <c r="C813">
        <v>35811148</v>
      </c>
      <c r="D813">
        <v>29110876</v>
      </c>
      <c r="E813">
        <v>1</v>
      </c>
      <c r="F813">
        <v>1</v>
      </c>
      <c r="G813">
        <v>1</v>
      </c>
      <c r="H813">
        <v>3</v>
      </c>
      <c r="I813" t="s">
        <v>324</v>
      </c>
      <c r="J813" t="s">
        <v>326</v>
      </c>
      <c r="K813" t="s">
        <v>325</v>
      </c>
      <c r="L813">
        <v>1327</v>
      </c>
      <c r="N813">
        <v>1005</v>
      </c>
      <c r="O813" t="s">
        <v>165</v>
      </c>
      <c r="P813" t="s">
        <v>165</v>
      </c>
      <c r="Q813">
        <v>1</v>
      </c>
      <c r="X813">
        <v>102</v>
      </c>
      <c r="Y813">
        <v>67.8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102</v>
      </c>
      <c r="AH813">
        <v>2</v>
      </c>
      <c r="AI813">
        <v>35811154</v>
      </c>
      <c r="AJ813">
        <v>831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>
      <c r="A814">
        <f>ROW(Source!A710)</f>
        <v>710</v>
      </c>
      <c r="B814">
        <v>35811163</v>
      </c>
      <c r="C814">
        <v>35811148</v>
      </c>
      <c r="D814">
        <v>29110762</v>
      </c>
      <c r="E814">
        <v>1</v>
      </c>
      <c r="F814">
        <v>1</v>
      </c>
      <c r="G814">
        <v>1</v>
      </c>
      <c r="H814">
        <v>3</v>
      </c>
      <c r="I814" t="s">
        <v>676</v>
      </c>
      <c r="J814" t="s">
        <v>885</v>
      </c>
      <c r="K814" t="s">
        <v>678</v>
      </c>
      <c r="L814">
        <v>1308</v>
      </c>
      <c r="N814">
        <v>1003</v>
      </c>
      <c r="O814" t="s">
        <v>68</v>
      </c>
      <c r="P814" t="s">
        <v>68</v>
      </c>
      <c r="Q814">
        <v>100</v>
      </c>
      <c r="X814">
        <v>0.68</v>
      </c>
      <c r="Y814">
        <v>99.4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0.68</v>
      </c>
      <c r="AH814">
        <v>2</v>
      </c>
      <c r="AI814">
        <v>35811155</v>
      </c>
      <c r="AJ814">
        <v>832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>
      <c r="A815">
        <f>ROW(Source!A713)</f>
        <v>713</v>
      </c>
      <c r="B815">
        <v>35811179</v>
      </c>
      <c r="C815">
        <v>35811166</v>
      </c>
      <c r="D815">
        <v>18413230</v>
      </c>
      <c r="E815">
        <v>1</v>
      </c>
      <c r="F815">
        <v>1</v>
      </c>
      <c r="G815">
        <v>1</v>
      </c>
      <c r="H815">
        <v>1</v>
      </c>
      <c r="I815" t="s">
        <v>610</v>
      </c>
      <c r="J815" t="s">
        <v>3</v>
      </c>
      <c r="K815" t="s">
        <v>611</v>
      </c>
      <c r="L815">
        <v>1369</v>
      </c>
      <c r="N815">
        <v>1013</v>
      </c>
      <c r="O815" t="s">
        <v>583</v>
      </c>
      <c r="P815" t="s">
        <v>583</v>
      </c>
      <c r="Q815">
        <v>1</v>
      </c>
      <c r="X815">
        <v>6.66</v>
      </c>
      <c r="Y815">
        <v>0</v>
      </c>
      <c r="Z815">
        <v>0</v>
      </c>
      <c r="AA815">
        <v>0</v>
      </c>
      <c r="AB815">
        <v>9.18</v>
      </c>
      <c r="AC815">
        <v>0</v>
      </c>
      <c r="AD815">
        <v>1</v>
      </c>
      <c r="AE815">
        <v>1</v>
      </c>
      <c r="AF815" t="s">
        <v>144</v>
      </c>
      <c r="AG815">
        <v>7.6589999999999998</v>
      </c>
      <c r="AH815">
        <v>2</v>
      </c>
      <c r="AI815">
        <v>35811167</v>
      </c>
      <c r="AJ815">
        <v>834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>
      <c r="A816">
        <f>ROW(Source!A713)</f>
        <v>713</v>
      </c>
      <c r="B816">
        <v>35811180</v>
      </c>
      <c r="C816">
        <v>35811166</v>
      </c>
      <c r="D816">
        <v>29173472</v>
      </c>
      <c r="E816">
        <v>1</v>
      </c>
      <c r="F816">
        <v>1</v>
      </c>
      <c r="G816">
        <v>1</v>
      </c>
      <c r="H816">
        <v>2</v>
      </c>
      <c r="I816" t="s">
        <v>660</v>
      </c>
      <c r="J816" t="s">
        <v>661</v>
      </c>
      <c r="K816" t="s">
        <v>662</v>
      </c>
      <c r="L816">
        <v>1368</v>
      </c>
      <c r="N816">
        <v>1011</v>
      </c>
      <c r="O816" t="s">
        <v>589</v>
      </c>
      <c r="P816" t="s">
        <v>589</v>
      </c>
      <c r="Q816">
        <v>1</v>
      </c>
      <c r="X816">
        <v>2.0099999999999998</v>
      </c>
      <c r="Y816">
        <v>0</v>
      </c>
      <c r="Z816">
        <v>3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143</v>
      </c>
      <c r="AG816">
        <v>2.5124999999999997</v>
      </c>
      <c r="AH816">
        <v>2</v>
      </c>
      <c r="AI816">
        <v>35811168</v>
      </c>
      <c r="AJ816">
        <v>835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>
        <f>ROW(Source!A713)</f>
        <v>713</v>
      </c>
      <c r="B817">
        <v>35811181</v>
      </c>
      <c r="C817">
        <v>35811166</v>
      </c>
      <c r="D817">
        <v>29174500</v>
      </c>
      <c r="E817">
        <v>1</v>
      </c>
      <c r="F817">
        <v>1</v>
      </c>
      <c r="G817">
        <v>1</v>
      </c>
      <c r="H817">
        <v>2</v>
      </c>
      <c r="I817" t="s">
        <v>682</v>
      </c>
      <c r="J817" t="s">
        <v>683</v>
      </c>
      <c r="K817" t="s">
        <v>684</v>
      </c>
      <c r="L817">
        <v>1368</v>
      </c>
      <c r="N817">
        <v>1011</v>
      </c>
      <c r="O817" t="s">
        <v>589</v>
      </c>
      <c r="P817" t="s">
        <v>589</v>
      </c>
      <c r="Q817">
        <v>1</v>
      </c>
      <c r="X817">
        <v>1.33</v>
      </c>
      <c r="Y817">
        <v>0</v>
      </c>
      <c r="Z817">
        <v>1.95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143</v>
      </c>
      <c r="AG817">
        <v>1.6625000000000001</v>
      </c>
      <c r="AH817">
        <v>2</v>
      </c>
      <c r="AI817">
        <v>35811169</v>
      </c>
      <c r="AJ817">
        <v>836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>
        <f>ROW(Source!A713)</f>
        <v>713</v>
      </c>
      <c r="B818">
        <v>35811182</v>
      </c>
      <c r="C818">
        <v>35811166</v>
      </c>
      <c r="D818">
        <v>29174913</v>
      </c>
      <c r="E818">
        <v>1</v>
      </c>
      <c r="F818">
        <v>1</v>
      </c>
      <c r="G818">
        <v>1</v>
      </c>
      <c r="H818">
        <v>2</v>
      </c>
      <c r="I818" t="s">
        <v>601</v>
      </c>
      <c r="J818" t="s">
        <v>602</v>
      </c>
      <c r="K818" t="s">
        <v>603</v>
      </c>
      <c r="L818">
        <v>1368</v>
      </c>
      <c r="N818">
        <v>1011</v>
      </c>
      <c r="O818" t="s">
        <v>589</v>
      </c>
      <c r="P818" t="s">
        <v>589</v>
      </c>
      <c r="Q818">
        <v>1</v>
      </c>
      <c r="X818">
        <v>0.03</v>
      </c>
      <c r="Y818">
        <v>0</v>
      </c>
      <c r="Z818">
        <v>87.17</v>
      </c>
      <c r="AA818">
        <v>11.6</v>
      </c>
      <c r="AB818">
        <v>0</v>
      </c>
      <c r="AC818">
        <v>0</v>
      </c>
      <c r="AD818">
        <v>1</v>
      </c>
      <c r="AE818">
        <v>0</v>
      </c>
      <c r="AF818" t="s">
        <v>143</v>
      </c>
      <c r="AG818">
        <v>3.7499999999999999E-2</v>
      </c>
      <c r="AH818">
        <v>2</v>
      </c>
      <c r="AI818">
        <v>35811170</v>
      </c>
      <c r="AJ818">
        <v>837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>
      <c r="A819">
        <f>ROW(Source!A713)</f>
        <v>713</v>
      </c>
      <c r="B819">
        <v>35811183</v>
      </c>
      <c r="C819">
        <v>35811166</v>
      </c>
      <c r="D819">
        <v>29114471</v>
      </c>
      <c r="E819">
        <v>1</v>
      </c>
      <c r="F819">
        <v>1</v>
      </c>
      <c r="G819">
        <v>1</v>
      </c>
      <c r="H819">
        <v>3</v>
      </c>
      <c r="I819" t="s">
        <v>685</v>
      </c>
      <c r="J819" t="s">
        <v>686</v>
      </c>
      <c r="K819" t="s">
        <v>687</v>
      </c>
      <c r="L819">
        <v>1358</v>
      </c>
      <c r="N819">
        <v>1010</v>
      </c>
      <c r="O819" t="s">
        <v>498</v>
      </c>
      <c r="P819" t="s">
        <v>498</v>
      </c>
      <c r="Q819">
        <v>10</v>
      </c>
      <c r="X819">
        <v>26.3</v>
      </c>
      <c r="Y819">
        <v>1.6</v>
      </c>
      <c r="Z819">
        <v>0</v>
      </c>
      <c r="AA819">
        <v>0</v>
      </c>
      <c r="AB819">
        <v>0</v>
      </c>
      <c r="AC819">
        <v>0</v>
      </c>
      <c r="AD819">
        <v>1</v>
      </c>
      <c r="AE819">
        <v>0</v>
      </c>
      <c r="AF819" t="s">
        <v>3</v>
      </c>
      <c r="AG819">
        <v>26.3</v>
      </c>
      <c r="AH819">
        <v>2</v>
      </c>
      <c r="AI819">
        <v>35811171</v>
      </c>
      <c r="AJ819">
        <v>838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>
        <f>ROW(Source!A713)</f>
        <v>713</v>
      </c>
      <c r="B820">
        <v>35811184</v>
      </c>
      <c r="C820">
        <v>35811166</v>
      </c>
      <c r="D820">
        <v>29114305</v>
      </c>
      <c r="E820">
        <v>1</v>
      </c>
      <c r="F820">
        <v>1</v>
      </c>
      <c r="G820">
        <v>1</v>
      </c>
      <c r="H820">
        <v>3</v>
      </c>
      <c r="I820" t="s">
        <v>688</v>
      </c>
      <c r="J820" t="s">
        <v>689</v>
      </c>
      <c r="K820" t="s">
        <v>690</v>
      </c>
      <c r="L820">
        <v>1354</v>
      </c>
      <c r="N820">
        <v>1010</v>
      </c>
      <c r="O820" t="s">
        <v>258</v>
      </c>
      <c r="P820" t="s">
        <v>258</v>
      </c>
      <c r="Q820">
        <v>1</v>
      </c>
      <c r="X820">
        <v>263</v>
      </c>
      <c r="Y820">
        <v>0.12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 t="s">
        <v>3</v>
      </c>
      <c r="AG820">
        <v>263</v>
      </c>
      <c r="AH820">
        <v>2</v>
      </c>
      <c r="AI820">
        <v>35811172</v>
      </c>
      <c r="AJ820">
        <v>839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>
        <f>ROW(Source!A713)</f>
        <v>713</v>
      </c>
      <c r="B821">
        <v>35811185</v>
      </c>
      <c r="C821">
        <v>35811166</v>
      </c>
      <c r="D821">
        <v>29111012</v>
      </c>
      <c r="E821">
        <v>1</v>
      </c>
      <c r="F821">
        <v>1</v>
      </c>
      <c r="G821">
        <v>1</v>
      </c>
      <c r="H821">
        <v>3</v>
      </c>
      <c r="I821" t="s">
        <v>691</v>
      </c>
      <c r="J821" t="s">
        <v>692</v>
      </c>
      <c r="K821" t="s">
        <v>693</v>
      </c>
      <c r="L821">
        <v>1354</v>
      </c>
      <c r="N821">
        <v>1010</v>
      </c>
      <c r="O821" t="s">
        <v>258</v>
      </c>
      <c r="P821" t="s">
        <v>258</v>
      </c>
      <c r="Q821">
        <v>1</v>
      </c>
      <c r="X821">
        <v>7</v>
      </c>
      <c r="Y821">
        <v>1.29</v>
      </c>
      <c r="Z821">
        <v>0</v>
      </c>
      <c r="AA821">
        <v>0</v>
      </c>
      <c r="AB821">
        <v>0</v>
      </c>
      <c r="AC821">
        <v>0</v>
      </c>
      <c r="AD821">
        <v>1</v>
      </c>
      <c r="AE821">
        <v>0</v>
      </c>
      <c r="AF821" t="s">
        <v>3</v>
      </c>
      <c r="AG821">
        <v>7</v>
      </c>
      <c r="AH821">
        <v>2</v>
      </c>
      <c r="AI821">
        <v>35811173</v>
      </c>
      <c r="AJ821">
        <v>840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>
        <f>ROW(Source!A713)</f>
        <v>713</v>
      </c>
      <c r="B822">
        <v>35811186</v>
      </c>
      <c r="C822">
        <v>35811166</v>
      </c>
      <c r="D822">
        <v>29111013</v>
      </c>
      <c r="E822">
        <v>1</v>
      </c>
      <c r="F822">
        <v>1</v>
      </c>
      <c r="G822">
        <v>1</v>
      </c>
      <c r="H822">
        <v>3</v>
      </c>
      <c r="I822" t="s">
        <v>694</v>
      </c>
      <c r="J822" t="s">
        <v>695</v>
      </c>
      <c r="K822" t="s">
        <v>696</v>
      </c>
      <c r="L822">
        <v>1354</v>
      </c>
      <c r="N822">
        <v>1010</v>
      </c>
      <c r="O822" t="s">
        <v>258</v>
      </c>
      <c r="P822" t="s">
        <v>258</v>
      </c>
      <c r="Q822">
        <v>1</v>
      </c>
      <c r="X822">
        <v>7</v>
      </c>
      <c r="Y822">
        <v>1.29</v>
      </c>
      <c r="Z822">
        <v>0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3</v>
      </c>
      <c r="AG822">
        <v>7</v>
      </c>
      <c r="AH822">
        <v>2</v>
      </c>
      <c r="AI822">
        <v>35811174</v>
      </c>
      <c r="AJ822">
        <v>841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>
      <c r="A823">
        <f>ROW(Source!A713)</f>
        <v>713</v>
      </c>
      <c r="B823">
        <v>35811187</v>
      </c>
      <c r="C823">
        <v>35811166</v>
      </c>
      <c r="D823">
        <v>29111016</v>
      </c>
      <c r="E823">
        <v>1</v>
      </c>
      <c r="F823">
        <v>1</v>
      </c>
      <c r="G823">
        <v>1</v>
      </c>
      <c r="H823">
        <v>3</v>
      </c>
      <c r="I823" t="s">
        <v>697</v>
      </c>
      <c r="J823" t="s">
        <v>698</v>
      </c>
      <c r="K823" t="s">
        <v>699</v>
      </c>
      <c r="L823">
        <v>1354</v>
      </c>
      <c r="N823">
        <v>1010</v>
      </c>
      <c r="O823" t="s">
        <v>258</v>
      </c>
      <c r="P823" t="s">
        <v>258</v>
      </c>
      <c r="Q823">
        <v>1</v>
      </c>
      <c r="X823">
        <v>40</v>
      </c>
      <c r="Y823">
        <v>1.29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 t="s">
        <v>3</v>
      </c>
      <c r="AG823">
        <v>40</v>
      </c>
      <c r="AH823">
        <v>2</v>
      </c>
      <c r="AI823">
        <v>35811175</v>
      </c>
      <c r="AJ823">
        <v>842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>
      <c r="A824">
        <f>ROW(Source!A713)</f>
        <v>713</v>
      </c>
      <c r="B824">
        <v>35811188</v>
      </c>
      <c r="C824">
        <v>35811166</v>
      </c>
      <c r="D824">
        <v>29111019</v>
      </c>
      <c r="E824">
        <v>1</v>
      </c>
      <c r="F824">
        <v>1</v>
      </c>
      <c r="G824">
        <v>1</v>
      </c>
      <c r="H824">
        <v>3</v>
      </c>
      <c r="I824" t="s">
        <v>700</v>
      </c>
      <c r="J824" t="s">
        <v>701</v>
      </c>
      <c r="K824" t="s">
        <v>702</v>
      </c>
      <c r="L824">
        <v>1354</v>
      </c>
      <c r="N824">
        <v>1010</v>
      </c>
      <c r="O824" t="s">
        <v>258</v>
      </c>
      <c r="P824" t="s">
        <v>258</v>
      </c>
      <c r="Q824">
        <v>1</v>
      </c>
      <c r="X824">
        <v>8</v>
      </c>
      <c r="Y824">
        <v>0.63</v>
      </c>
      <c r="Z824">
        <v>0</v>
      </c>
      <c r="AA824">
        <v>0</v>
      </c>
      <c r="AB824">
        <v>0</v>
      </c>
      <c r="AC824">
        <v>0</v>
      </c>
      <c r="AD824">
        <v>1</v>
      </c>
      <c r="AE824">
        <v>0</v>
      </c>
      <c r="AF824" t="s">
        <v>3</v>
      </c>
      <c r="AG824">
        <v>8</v>
      </c>
      <c r="AH824">
        <v>2</v>
      </c>
      <c r="AI824">
        <v>35811176</v>
      </c>
      <c r="AJ824">
        <v>843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>
        <f>ROW(Source!A713)</f>
        <v>713</v>
      </c>
      <c r="B825">
        <v>35811189</v>
      </c>
      <c r="C825">
        <v>35811166</v>
      </c>
      <c r="D825">
        <v>29111018</v>
      </c>
      <c r="E825">
        <v>1</v>
      </c>
      <c r="F825">
        <v>1</v>
      </c>
      <c r="G825">
        <v>1</v>
      </c>
      <c r="H825">
        <v>3</v>
      </c>
      <c r="I825" t="s">
        <v>703</v>
      </c>
      <c r="J825" t="s">
        <v>704</v>
      </c>
      <c r="K825" t="s">
        <v>705</v>
      </c>
      <c r="L825">
        <v>1354</v>
      </c>
      <c r="N825">
        <v>1010</v>
      </c>
      <c r="O825" t="s">
        <v>258</v>
      </c>
      <c r="P825" t="s">
        <v>258</v>
      </c>
      <c r="Q825">
        <v>1</v>
      </c>
      <c r="X825">
        <v>8</v>
      </c>
      <c r="Y825">
        <v>0.63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0</v>
      </c>
      <c r="AF825" t="s">
        <v>3</v>
      </c>
      <c r="AG825">
        <v>8</v>
      </c>
      <c r="AH825">
        <v>2</v>
      </c>
      <c r="AI825">
        <v>35811177</v>
      </c>
      <c r="AJ825">
        <v>844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>
        <f>ROW(Source!A713)</f>
        <v>713</v>
      </c>
      <c r="B826">
        <v>35811190</v>
      </c>
      <c r="C826">
        <v>35811166</v>
      </c>
      <c r="D826">
        <v>29110997</v>
      </c>
      <c r="E826">
        <v>1</v>
      </c>
      <c r="F826">
        <v>1</v>
      </c>
      <c r="G826">
        <v>1</v>
      </c>
      <c r="H826">
        <v>3</v>
      </c>
      <c r="I826" t="s">
        <v>706</v>
      </c>
      <c r="J826" t="s">
        <v>707</v>
      </c>
      <c r="K826" t="s">
        <v>708</v>
      </c>
      <c r="L826">
        <v>1301</v>
      </c>
      <c r="N826">
        <v>1003</v>
      </c>
      <c r="O826" t="s">
        <v>151</v>
      </c>
      <c r="P826" t="s">
        <v>151</v>
      </c>
      <c r="Q826">
        <v>1</v>
      </c>
      <c r="X826">
        <v>101</v>
      </c>
      <c r="Y826">
        <v>12.3</v>
      </c>
      <c r="Z826">
        <v>0</v>
      </c>
      <c r="AA826">
        <v>0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101</v>
      </c>
      <c r="AH826">
        <v>2</v>
      </c>
      <c r="AI826">
        <v>35811178</v>
      </c>
      <c r="AJ826">
        <v>845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>
      <c r="A827">
        <f>ROW(Source!A714)</f>
        <v>714</v>
      </c>
      <c r="B827">
        <v>35811211</v>
      </c>
      <c r="C827">
        <v>35811191</v>
      </c>
      <c r="D827">
        <v>18409850</v>
      </c>
      <c r="E827">
        <v>1</v>
      </c>
      <c r="F827">
        <v>1</v>
      </c>
      <c r="G827">
        <v>1</v>
      </c>
      <c r="H827">
        <v>1</v>
      </c>
      <c r="I827" t="s">
        <v>709</v>
      </c>
      <c r="J827" t="s">
        <v>3</v>
      </c>
      <c r="K827" t="s">
        <v>710</v>
      </c>
      <c r="L827">
        <v>1369</v>
      </c>
      <c r="N827">
        <v>1013</v>
      </c>
      <c r="O827" t="s">
        <v>583</v>
      </c>
      <c r="P827" t="s">
        <v>583</v>
      </c>
      <c r="Q827">
        <v>1</v>
      </c>
      <c r="X827">
        <v>89</v>
      </c>
      <c r="Y827">
        <v>0</v>
      </c>
      <c r="Z827">
        <v>0</v>
      </c>
      <c r="AA827">
        <v>0</v>
      </c>
      <c r="AB827">
        <v>9.07</v>
      </c>
      <c r="AC827">
        <v>0</v>
      </c>
      <c r="AD827">
        <v>1</v>
      </c>
      <c r="AE827">
        <v>1</v>
      </c>
      <c r="AF827" t="s">
        <v>144</v>
      </c>
      <c r="AG827">
        <v>102.35</v>
      </c>
      <c r="AH827">
        <v>2</v>
      </c>
      <c r="AI827">
        <v>35811192</v>
      </c>
      <c r="AJ827">
        <v>846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>
      <c r="A828">
        <f>ROW(Source!A714)</f>
        <v>714</v>
      </c>
      <c r="B828">
        <v>35811212</v>
      </c>
      <c r="C828">
        <v>35811191</v>
      </c>
      <c r="D828">
        <v>29173472</v>
      </c>
      <c r="E828">
        <v>1</v>
      </c>
      <c r="F828">
        <v>1</v>
      </c>
      <c r="G828">
        <v>1</v>
      </c>
      <c r="H828">
        <v>2</v>
      </c>
      <c r="I828" t="s">
        <v>660</v>
      </c>
      <c r="J828" t="s">
        <v>661</v>
      </c>
      <c r="K828" t="s">
        <v>662</v>
      </c>
      <c r="L828">
        <v>1368</v>
      </c>
      <c r="N828">
        <v>1011</v>
      </c>
      <c r="O828" t="s">
        <v>589</v>
      </c>
      <c r="P828" t="s">
        <v>589</v>
      </c>
      <c r="Q828">
        <v>1</v>
      </c>
      <c r="X828">
        <v>2.16</v>
      </c>
      <c r="Y828">
        <v>0</v>
      </c>
      <c r="Z828">
        <v>3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143</v>
      </c>
      <c r="AG828">
        <v>2.7</v>
      </c>
      <c r="AH828">
        <v>2</v>
      </c>
      <c r="AI828">
        <v>35811193</v>
      </c>
      <c r="AJ828">
        <v>847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>
      <c r="A829">
        <f>ROW(Source!A714)</f>
        <v>714</v>
      </c>
      <c r="B829">
        <v>35811213</v>
      </c>
      <c r="C829">
        <v>35811191</v>
      </c>
      <c r="D829">
        <v>29174538</v>
      </c>
      <c r="E829">
        <v>1</v>
      </c>
      <c r="F829">
        <v>1</v>
      </c>
      <c r="G829">
        <v>1</v>
      </c>
      <c r="H829">
        <v>2</v>
      </c>
      <c r="I829" t="s">
        <v>712</v>
      </c>
      <c r="J829" t="s">
        <v>820</v>
      </c>
      <c r="K829" t="s">
        <v>714</v>
      </c>
      <c r="L829">
        <v>1368</v>
      </c>
      <c r="N829">
        <v>1011</v>
      </c>
      <c r="O829" t="s">
        <v>589</v>
      </c>
      <c r="P829" t="s">
        <v>589</v>
      </c>
      <c r="Q829">
        <v>1</v>
      </c>
      <c r="X829">
        <v>0.47</v>
      </c>
      <c r="Y829">
        <v>0</v>
      </c>
      <c r="Z829">
        <v>33.590000000000003</v>
      </c>
      <c r="AA829">
        <v>0</v>
      </c>
      <c r="AB829">
        <v>0</v>
      </c>
      <c r="AC829">
        <v>0</v>
      </c>
      <c r="AD829">
        <v>1</v>
      </c>
      <c r="AE829">
        <v>0</v>
      </c>
      <c r="AF829" t="s">
        <v>143</v>
      </c>
      <c r="AG829">
        <v>0.58749999999999991</v>
      </c>
      <c r="AH829">
        <v>2</v>
      </c>
      <c r="AI829">
        <v>35811194</v>
      </c>
      <c r="AJ829">
        <v>848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>
      <c r="A830">
        <f>ROW(Source!A714)</f>
        <v>714</v>
      </c>
      <c r="B830">
        <v>35811214</v>
      </c>
      <c r="C830">
        <v>35811191</v>
      </c>
      <c r="D830">
        <v>29174580</v>
      </c>
      <c r="E830">
        <v>1</v>
      </c>
      <c r="F830">
        <v>1</v>
      </c>
      <c r="G830">
        <v>1</v>
      </c>
      <c r="H830">
        <v>2</v>
      </c>
      <c r="I830" t="s">
        <v>715</v>
      </c>
      <c r="J830" t="s">
        <v>821</v>
      </c>
      <c r="K830" t="s">
        <v>717</v>
      </c>
      <c r="L830">
        <v>1368</v>
      </c>
      <c r="N830">
        <v>1011</v>
      </c>
      <c r="O830" t="s">
        <v>589</v>
      </c>
      <c r="P830" t="s">
        <v>589</v>
      </c>
      <c r="Q830">
        <v>1</v>
      </c>
      <c r="X830">
        <v>0.53</v>
      </c>
      <c r="Y830">
        <v>0</v>
      </c>
      <c r="Z830">
        <v>2.08</v>
      </c>
      <c r="AA830">
        <v>0</v>
      </c>
      <c r="AB830">
        <v>0</v>
      </c>
      <c r="AC830">
        <v>0</v>
      </c>
      <c r="AD830">
        <v>1</v>
      </c>
      <c r="AE830">
        <v>0</v>
      </c>
      <c r="AF830" t="s">
        <v>143</v>
      </c>
      <c r="AG830">
        <v>0.66250000000000009</v>
      </c>
      <c r="AH830">
        <v>2</v>
      </c>
      <c r="AI830">
        <v>35811195</v>
      </c>
      <c r="AJ830">
        <v>849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>
      <c r="A831">
        <f>ROW(Source!A714)</f>
        <v>714</v>
      </c>
      <c r="B831">
        <v>35811215</v>
      </c>
      <c r="C831">
        <v>35811191</v>
      </c>
      <c r="D831">
        <v>29108656</v>
      </c>
      <c r="E831">
        <v>1</v>
      </c>
      <c r="F831">
        <v>1</v>
      </c>
      <c r="G831">
        <v>1</v>
      </c>
      <c r="H831">
        <v>3</v>
      </c>
      <c r="I831" t="s">
        <v>850</v>
      </c>
      <c r="J831" t="s">
        <v>886</v>
      </c>
      <c r="K831" t="s">
        <v>852</v>
      </c>
      <c r="L831">
        <v>1354</v>
      </c>
      <c r="N831">
        <v>1010</v>
      </c>
      <c r="O831" t="s">
        <v>258</v>
      </c>
      <c r="P831" t="s">
        <v>258</v>
      </c>
      <c r="Q831">
        <v>1</v>
      </c>
      <c r="X831">
        <v>7</v>
      </c>
      <c r="Y831">
        <v>13.87</v>
      </c>
      <c r="Z831">
        <v>0</v>
      </c>
      <c r="AA831">
        <v>0</v>
      </c>
      <c r="AB831">
        <v>0</v>
      </c>
      <c r="AC831">
        <v>0</v>
      </c>
      <c r="AD831">
        <v>1</v>
      </c>
      <c r="AE831">
        <v>0</v>
      </c>
      <c r="AF831" t="s">
        <v>3</v>
      </c>
      <c r="AG831">
        <v>7</v>
      </c>
      <c r="AH831">
        <v>2</v>
      </c>
      <c r="AI831">
        <v>35811196</v>
      </c>
      <c r="AJ831">
        <v>850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>
      <c r="A832">
        <f>ROW(Source!A714)</f>
        <v>714</v>
      </c>
      <c r="B832">
        <v>35811216</v>
      </c>
      <c r="C832">
        <v>35811191</v>
      </c>
      <c r="D832">
        <v>29109354</v>
      </c>
      <c r="E832">
        <v>1</v>
      </c>
      <c r="F832">
        <v>1</v>
      </c>
      <c r="G832">
        <v>1</v>
      </c>
      <c r="H832">
        <v>3</v>
      </c>
      <c r="I832" t="s">
        <v>718</v>
      </c>
      <c r="J832" t="s">
        <v>822</v>
      </c>
      <c r="K832" t="s">
        <v>720</v>
      </c>
      <c r="L832">
        <v>1346</v>
      </c>
      <c r="N832">
        <v>1009</v>
      </c>
      <c r="O832" t="s">
        <v>170</v>
      </c>
      <c r="P832" t="s">
        <v>170</v>
      </c>
      <c r="Q832">
        <v>1</v>
      </c>
      <c r="X832">
        <v>10</v>
      </c>
      <c r="Y832">
        <v>46.72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 t="s">
        <v>3</v>
      </c>
      <c r="AG832">
        <v>10</v>
      </c>
      <c r="AH832">
        <v>2</v>
      </c>
      <c r="AI832">
        <v>35811197</v>
      </c>
      <c r="AJ832">
        <v>851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>
      <c r="A833">
        <f>ROW(Source!A714)</f>
        <v>714</v>
      </c>
      <c r="B833">
        <v>35811217</v>
      </c>
      <c r="C833">
        <v>35811191</v>
      </c>
      <c r="D833">
        <v>29109414</v>
      </c>
      <c r="E833">
        <v>1</v>
      </c>
      <c r="F833">
        <v>1</v>
      </c>
      <c r="G833">
        <v>1</v>
      </c>
      <c r="H833">
        <v>3</v>
      </c>
      <c r="I833" t="s">
        <v>721</v>
      </c>
      <c r="J833" t="s">
        <v>887</v>
      </c>
      <c r="K833" t="s">
        <v>723</v>
      </c>
      <c r="L833">
        <v>1346</v>
      </c>
      <c r="N833">
        <v>1009</v>
      </c>
      <c r="O833" t="s">
        <v>170</v>
      </c>
      <c r="P833" t="s">
        <v>170</v>
      </c>
      <c r="Q833">
        <v>1</v>
      </c>
      <c r="X833">
        <v>119</v>
      </c>
      <c r="Y833">
        <v>1.58</v>
      </c>
      <c r="Z833">
        <v>0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3</v>
      </c>
      <c r="AG833">
        <v>119</v>
      </c>
      <c r="AH833">
        <v>2</v>
      </c>
      <c r="AI833">
        <v>35811198</v>
      </c>
      <c r="AJ833">
        <v>852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>
        <f>ROW(Source!A714)</f>
        <v>714</v>
      </c>
      <c r="B834">
        <v>35811218</v>
      </c>
      <c r="C834">
        <v>35811191</v>
      </c>
      <c r="D834">
        <v>29109781</v>
      </c>
      <c r="E834">
        <v>1</v>
      </c>
      <c r="F834">
        <v>1</v>
      </c>
      <c r="G834">
        <v>1</v>
      </c>
      <c r="H834">
        <v>3</v>
      </c>
      <c r="I834" t="s">
        <v>724</v>
      </c>
      <c r="J834" t="s">
        <v>823</v>
      </c>
      <c r="K834" t="s">
        <v>726</v>
      </c>
      <c r="L834">
        <v>1346</v>
      </c>
      <c r="N834">
        <v>1009</v>
      </c>
      <c r="O834" t="s">
        <v>170</v>
      </c>
      <c r="P834" t="s">
        <v>170</v>
      </c>
      <c r="Q834">
        <v>1</v>
      </c>
      <c r="X834">
        <v>9</v>
      </c>
      <c r="Y834">
        <v>11.12</v>
      </c>
      <c r="Z834">
        <v>0</v>
      </c>
      <c r="AA834">
        <v>0</v>
      </c>
      <c r="AB834">
        <v>0</v>
      </c>
      <c r="AC834">
        <v>0</v>
      </c>
      <c r="AD834">
        <v>1</v>
      </c>
      <c r="AE834">
        <v>0</v>
      </c>
      <c r="AF834" t="s">
        <v>3</v>
      </c>
      <c r="AG834">
        <v>9</v>
      </c>
      <c r="AH834">
        <v>2</v>
      </c>
      <c r="AI834">
        <v>35811199</v>
      </c>
      <c r="AJ834">
        <v>853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>
        <f>ROW(Source!A714)</f>
        <v>714</v>
      </c>
      <c r="B835">
        <v>35811219</v>
      </c>
      <c r="C835">
        <v>35811191</v>
      </c>
      <c r="D835">
        <v>29109782</v>
      </c>
      <c r="E835">
        <v>1</v>
      </c>
      <c r="F835">
        <v>1</v>
      </c>
      <c r="G835">
        <v>1</v>
      </c>
      <c r="H835">
        <v>3</v>
      </c>
      <c r="I835" t="s">
        <v>727</v>
      </c>
      <c r="J835" t="s">
        <v>824</v>
      </c>
      <c r="K835" t="s">
        <v>729</v>
      </c>
      <c r="L835">
        <v>1346</v>
      </c>
      <c r="N835">
        <v>1009</v>
      </c>
      <c r="O835" t="s">
        <v>170</v>
      </c>
      <c r="P835" t="s">
        <v>170</v>
      </c>
      <c r="Q835">
        <v>1</v>
      </c>
      <c r="X835">
        <v>85</v>
      </c>
      <c r="Y835">
        <v>4.3600000000000003</v>
      </c>
      <c r="Z835">
        <v>0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3</v>
      </c>
      <c r="AG835">
        <v>85</v>
      </c>
      <c r="AH835">
        <v>2</v>
      </c>
      <c r="AI835">
        <v>35811200</v>
      </c>
      <c r="AJ835">
        <v>854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>
        <f>ROW(Source!A714)</f>
        <v>714</v>
      </c>
      <c r="B836">
        <v>35811220</v>
      </c>
      <c r="C836">
        <v>35811191</v>
      </c>
      <c r="D836">
        <v>29110699</v>
      </c>
      <c r="E836">
        <v>1</v>
      </c>
      <c r="F836">
        <v>1</v>
      </c>
      <c r="G836">
        <v>1</v>
      </c>
      <c r="H836">
        <v>3</v>
      </c>
      <c r="I836" t="s">
        <v>730</v>
      </c>
      <c r="J836" t="s">
        <v>825</v>
      </c>
      <c r="K836" t="s">
        <v>732</v>
      </c>
      <c r="L836">
        <v>1301</v>
      </c>
      <c r="N836">
        <v>1003</v>
      </c>
      <c r="O836" t="s">
        <v>151</v>
      </c>
      <c r="P836" t="s">
        <v>151</v>
      </c>
      <c r="Q836">
        <v>1</v>
      </c>
      <c r="X836">
        <v>120</v>
      </c>
      <c r="Y836">
        <v>0.17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120</v>
      </c>
      <c r="AH836">
        <v>2</v>
      </c>
      <c r="AI836">
        <v>35811201</v>
      </c>
      <c r="AJ836">
        <v>855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>
        <f>ROW(Source!A714)</f>
        <v>714</v>
      </c>
      <c r="B837">
        <v>35811221</v>
      </c>
      <c r="C837">
        <v>35811191</v>
      </c>
      <c r="D837">
        <v>29110797</v>
      </c>
      <c r="E837">
        <v>1</v>
      </c>
      <c r="F837">
        <v>1</v>
      </c>
      <c r="G837">
        <v>1</v>
      </c>
      <c r="H837">
        <v>3</v>
      </c>
      <c r="I837" t="s">
        <v>733</v>
      </c>
      <c r="J837" t="s">
        <v>826</v>
      </c>
      <c r="K837" t="s">
        <v>735</v>
      </c>
      <c r="L837">
        <v>1301</v>
      </c>
      <c r="N837">
        <v>1003</v>
      </c>
      <c r="O837" t="s">
        <v>151</v>
      </c>
      <c r="P837" t="s">
        <v>151</v>
      </c>
      <c r="Q837">
        <v>1</v>
      </c>
      <c r="X837">
        <v>82</v>
      </c>
      <c r="Y837">
        <v>1.74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82</v>
      </c>
      <c r="AH837">
        <v>2</v>
      </c>
      <c r="AI837">
        <v>35811202</v>
      </c>
      <c r="AJ837">
        <v>856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>
      <c r="A838">
        <f>ROW(Source!A714)</f>
        <v>714</v>
      </c>
      <c r="B838">
        <v>35811222</v>
      </c>
      <c r="C838">
        <v>35811191</v>
      </c>
      <c r="D838">
        <v>29110815</v>
      </c>
      <c r="E838">
        <v>1</v>
      </c>
      <c r="F838">
        <v>1</v>
      </c>
      <c r="G838">
        <v>1</v>
      </c>
      <c r="H838">
        <v>3</v>
      </c>
      <c r="I838" t="s">
        <v>736</v>
      </c>
      <c r="J838" t="s">
        <v>888</v>
      </c>
      <c r="K838" t="s">
        <v>738</v>
      </c>
      <c r="L838">
        <v>1301</v>
      </c>
      <c r="N838">
        <v>1003</v>
      </c>
      <c r="O838" t="s">
        <v>151</v>
      </c>
      <c r="P838" t="s">
        <v>151</v>
      </c>
      <c r="Q838">
        <v>1</v>
      </c>
      <c r="X838">
        <v>116</v>
      </c>
      <c r="Y838">
        <v>0.85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116</v>
      </c>
      <c r="AH838">
        <v>2</v>
      </c>
      <c r="AI838">
        <v>35811203</v>
      </c>
      <c r="AJ838">
        <v>857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>
        <f>ROW(Source!A714)</f>
        <v>714</v>
      </c>
      <c r="B839">
        <v>35811223</v>
      </c>
      <c r="C839">
        <v>35811191</v>
      </c>
      <c r="D839">
        <v>29111455</v>
      </c>
      <c r="E839">
        <v>1</v>
      </c>
      <c r="F839">
        <v>1</v>
      </c>
      <c r="G839">
        <v>1</v>
      </c>
      <c r="H839">
        <v>3</v>
      </c>
      <c r="I839" t="s">
        <v>219</v>
      </c>
      <c r="J839" t="s">
        <v>275</v>
      </c>
      <c r="K839" t="s">
        <v>220</v>
      </c>
      <c r="L839">
        <v>1327</v>
      </c>
      <c r="N839">
        <v>1005</v>
      </c>
      <c r="O839" t="s">
        <v>165</v>
      </c>
      <c r="P839" t="s">
        <v>165</v>
      </c>
      <c r="Q839">
        <v>1</v>
      </c>
      <c r="X839">
        <v>212</v>
      </c>
      <c r="Y839">
        <v>15.06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212</v>
      </c>
      <c r="AH839">
        <v>2</v>
      </c>
      <c r="AI839">
        <v>35811204</v>
      </c>
      <c r="AJ839">
        <v>858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>
        <f>ROW(Source!A714)</f>
        <v>714</v>
      </c>
      <c r="B840">
        <v>35811224</v>
      </c>
      <c r="C840">
        <v>35811191</v>
      </c>
      <c r="D840">
        <v>29114733</v>
      </c>
      <c r="E840">
        <v>1</v>
      </c>
      <c r="F840">
        <v>1</v>
      </c>
      <c r="G840">
        <v>1</v>
      </c>
      <c r="H840">
        <v>3</v>
      </c>
      <c r="I840" t="s">
        <v>739</v>
      </c>
      <c r="J840" t="s">
        <v>830</v>
      </c>
      <c r="K840" t="s">
        <v>741</v>
      </c>
      <c r="L840">
        <v>1354</v>
      </c>
      <c r="N840">
        <v>1010</v>
      </c>
      <c r="O840" t="s">
        <v>258</v>
      </c>
      <c r="P840" t="s">
        <v>258</v>
      </c>
      <c r="Q840">
        <v>1</v>
      </c>
      <c r="X840">
        <v>735</v>
      </c>
      <c r="Y840">
        <v>0.02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735</v>
      </c>
      <c r="AH840">
        <v>2</v>
      </c>
      <c r="AI840">
        <v>35811205</v>
      </c>
      <c r="AJ840">
        <v>859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>
        <f>ROW(Source!A714)</f>
        <v>714</v>
      </c>
      <c r="B841">
        <v>35811225</v>
      </c>
      <c r="C841">
        <v>35811191</v>
      </c>
      <c r="D841">
        <v>29114734</v>
      </c>
      <c r="E841">
        <v>1</v>
      </c>
      <c r="F841">
        <v>1</v>
      </c>
      <c r="G841">
        <v>1</v>
      </c>
      <c r="H841">
        <v>3</v>
      </c>
      <c r="I841" t="s">
        <v>742</v>
      </c>
      <c r="J841" t="s">
        <v>889</v>
      </c>
      <c r="K841" t="s">
        <v>744</v>
      </c>
      <c r="L841">
        <v>1354</v>
      </c>
      <c r="N841">
        <v>1010</v>
      </c>
      <c r="O841" t="s">
        <v>258</v>
      </c>
      <c r="P841" t="s">
        <v>258</v>
      </c>
      <c r="Q841">
        <v>1</v>
      </c>
      <c r="X841">
        <v>1855</v>
      </c>
      <c r="Y841">
        <v>0.03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 t="s">
        <v>3</v>
      </c>
      <c r="AG841">
        <v>1855</v>
      </c>
      <c r="AH841">
        <v>2</v>
      </c>
      <c r="AI841">
        <v>35811206</v>
      </c>
      <c r="AJ841">
        <v>860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>
        <f>ROW(Source!A714)</f>
        <v>714</v>
      </c>
      <c r="B842">
        <v>35811226</v>
      </c>
      <c r="C842">
        <v>35811191</v>
      </c>
      <c r="D842">
        <v>29114482</v>
      </c>
      <c r="E842">
        <v>1</v>
      </c>
      <c r="F842">
        <v>1</v>
      </c>
      <c r="G842">
        <v>1</v>
      </c>
      <c r="H842">
        <v>3</v>
      </c>
      <c r="I842" t="s">
        <v>745</v>
      </c>
      <c r="J842" t="s">
        <v>890</v>
      </c>
      <c r="K842" t="s">
        <v>747</v>
      </c>
      <c r="L842">
        <v>1354</v>
      </c>
      <c r="N842">
        <v>1010</v>
      </c>
      <c r="O842" t="s">
        <v>258</v>
      </c>
      <c r="P842" t="s">
        <v>258</v>
      </c>
      <c r="Q842">
        <v>1</v>
      </c>
      <c r="X842">
        <v>153</v>
      </c>
      <c r="Y842">
        <v>7.0000000000000007E-2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153</v>
      </c>
      <c r="AH842">
        <v>2</v>
      </c>
      <c r="AI842">
        <v>35811207</v>
      </c>
      <c r="AJ842">
        <v>861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>
      <c r="A843">
        <f>ROW(Source!A714)</f>
        <v>714</v>
      </c>
      <c r="B843">
        <v>35811227</v>
      </c>
      <c r="C843">
        <v>35811191</v>
      </c>
      <c r="D843">
        <v>29129584</v>
      </c>
      <c r="E843">
        <v>1</v>
      </c>
      <c r="F843">
        <v>1</v>
      </c>
      <c r="G843">
        <v>1</v>
      </c>
      <c r="H843">
        <v>3</v>
      </c>
      <c r="I843" t="s">
        <v>748</v>
      </c>
      <c r="J843" t="s">
        <v>891</v>
      </c>
      <c r="K843" t="s">
        <v>750</v>
      </c>
      <c r="L843">
        <v>1301</v>
      </c>
      <c r="N843">
        <v>1003</v>
      </c>
      <c r="O843" t="s">
        <v>151</v>
      </c>
      <c r="P843" t="s">
        <v>151</v>
      </c>
      <c r="Q843">
        <v>1</v>
      </c>
      <c r="X843">
        <v>88</v>
      </c>
      <c r="Y843">
        <v>7.22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88</v>
      </c>
      <c r="AH843">
        <v>2</v>
      </c>
      <c r="AI843">
        <v>35811208</v>
      </c>
      <c r="AJ843">
        <v>862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>
      <c r="A844">
        <f>ROW(Source!A714)</f>
        <v>714</v>
      </c>
      <c r="B844">
        <v>35811228</v>
      </c>
      <c r="C844">
        <v>35811191</v>
      </c>
      <c r="D844">
        <v>29129619</v>
      </c>
      <c r="E844">
        <v>1</v>
      </c>
      <c r="F844">
        <v>1</v>
      </c>
      <c r="G844">
        <v>1</v>
      </c>
      <c r="H844">
        <v>3</v>
      </c>
      <c r="I844" t="s">
        <v>751</v>
      </c>
      <c r="J844" t="s">
        <v>892</v>
      </c>
      <c r="K844" t="s">
        <v>753</v>
      </c>
      <c r="L844">
        <v>1301</v>
      </c>
      <c r="N844">
        <v>1003</v>
      </c>
      <c r="O844" t="s">
        <v>151</v>
      </c>
      <c r="P844" t="s">
        <v>151</v>
      </c>
      <c r="Q844">
        <v>1</v>
      </c>
      <c r="X844">
        <v>225</v>
      </c>
      <c r="Y844">
        <v>8.44</v>
      </c>
      <c r="Z844">
        <v>0</v>
      </c>
      <c r="AA844">
        <v>0</v>
      </c>
      <c r="AB844">
        <v>0</v>
      </c>
      <c r="AC844">
        <v>0</v>
      </c>
      <c r="AD844">
        <v>1</v>
      </c>
      <c r="AE844">
        <v>0</v>
      </c>
      <c r="AF844" t="s">
        <v>3</v>
      </c>
      <c r="AG844">
        <v>225</v>
      </c>
      <c r="AH844">
        <v>2</v>
      </c>
      <c r="AI844">
        <v>35811209</v>
      </c>
      <c r="AJ844">
        <v>863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>
      <c r="A845">
        <f>ROW(Source!A714)</f>
        <v>714</v>
      </c>
      <c r="B845">
        <v>35811229</v>
      </c>
      <c r="C845">
        <v>35811191</v>
      </c>
      <c r="D845">
        <v>29129634</v>
      </c>
      <c r="E845">
        <v>1</v>
      </c>
      <c r="F845">
        <v>1</v>
      </c>
      <c r="G845">
        <v>1</v>
      </c>
      <c r="H845">
        <v>3</v>
      </c>
      <c r="I845" t="s">
        <v>853</v>
      </c>
      <c r="J845" t="s">
        <v>893</v>
      </c>
      <c r="K845" t="s">
        <v>855</v>
      </c>
      <c r="L845">
        <v>1301</v>
      </c>
      <c r="N845">
        <v>1003</v>
      </c>
      <c r="O845" t="s">
        <v>151</v>
      </c>
      <c r="P845" t="s">
        <v>151</v>
      </c>
      <c r="Q845">
        <v>1</v>
      </c>
      <c r="X845">
        <v>46</v>
      </c>
      <c r="Y845">
        <v>3.32</v>
      </c>
      <c r="Z845">
        <v>0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46</v>
      </c>
      <c r="AH845">
        <v>2</v>
      </c>
      <c r="AI845">
        <v>35811210</v>
      </c>
      <c r="AJ845">
        <v>864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>
      <c r="A846">
        <f>ROW(Source!A715)</f>
        <v>715</v>
      </c>
      <c r="B846">
        <v>35811249</v>
      </c>
      <c r="C846">
        <v>35811230</v>
      </c>
      <c r="D846">
        <v>18409850</v>
      </c>
      <c r="E846">
        <v>1</v>
      </c>
      <c r="F846">
        <v>1</v>
      </c>
      <c r="G846">
        <v>1</v>
      </c>
      <c r="H846">
        <v>1</v>
      </c>
      <c r="I846" t="s">
        <v>709</v>
      </c>
      <c r="J846" t="s">
        <v>3</v>
      </c>
      <c r="K846" t="s">
        <v>710</v>
      </c>
      <c r="L846">
        <v>1369</v>
      </c>
      <c r="N846">
        <v>1013</v>
      </c>
      <c r="O846" t="s">
        <v>583</v>
      </c>
      <c r="P846" t="s">
        <v>583</v>
      </c>
      <c r="Q846">
        <v>1</v>
      </c>
      <c r="X846">
        <v>84</v>
      </c>
      <c r="Y846">
        <v>0</v>
      </c>
      <c r="Z846">
        <v>0</v>
      </c>
      <c r="AA846">
        <v>0</v>
      </c>
      <c r="AB846">
        <v>9.07</v>
      </c>
      <c r="AC846">
        <v>0</v>
      </c>
      <c r="AD846">
        <v>1</v>
      </c>
      <c r="AE846">
        <v>1</v>
      </c>
      <c r="AF846" t="s">
        <v>144</v>
      </c>
      <c r="AG846">
        <v>96.6</v>
      </c>
      <c r="AH846">
        <v>2</v>
      </c>
      <c r="AI846">
        <v>35811231</v>
      </c>
      <c r="AJ846">
        <v>865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>
      <c r="A847">
        <f>ROW(Source!A715)</f>
        <v>715</v>
      </c>
      <c r="B847">
        <v>35811250</v>
      </c>
      <c r="C847">
        <v>35811230</v>
      </c>
      <c r="D847">
        <v>29173472</v>
      </c>
      <c r="E847">
        <v>1</v>
      </c>
      <c r="F847">
        <v>1</v>
      </c>
      <c r="G847">
        <v>1</v>
      </c>
      <c r="H847">
        <v>2</v>
      </c>
      <c r="I847" t="s">
        <v>660</v>
      </c>
      <c r="J847" t="s">
        <v>661</v>
      </c>
      <c r="K847" t="s">
        <v>662</v>
      </c>
      <c r="L847">
        <v>1368</v>
      </c>
      <c r="N847">
        <v>1011</v>
      </c>
      <c r="O847" t="s">
        <v>589</v>
      </c>
      <c r="P847" t="s">
        <v>589</v>
      </c>
      <c r="Q847">
        <v>1</v>
      </c>
      <c r="X847">
        <v>2.2000000000000002</v>
      </c>
      <c r="Y847">
        <v>0</v>
      </c>
      <c r="Z847">
        <v>3</v>
      </c>
      <c r="AA847">
        <v>0</v>
      </c>
      <c r="AB847">
        <v>0</v>
      </c>
      <c r="AC847">
        <v>0</v>
      </c>
      <c r="AD847">
        <v>1</v>
      </c>
      <c r="AE847">
        <v>0</v>
      </c>
      <c r="AF847" t="s">
        <v>143</v>
      </c>
      <c r="AG847">
        <v>2.75</v>
      </c>
      <c r="AH847">
        <v>2</v>
      </c>
      <c r="AI847">
        <v>35811232</v>
      </c>
      <c r="AJ847">
        <v>866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>
        <f>ROW(Source!A715)</f>
        <v>715</v>
      </c>
      <c r="B848">
        <v>35811251</v>
      </c>
      <c r="C848">
        <v>35811230</v>
      </c>
      <c r="D848">
        <v>29174538</v>
      </c>
      <c r="E848">
        <v>1</v>
      </c>
      <c r="F848">
        <v>1</v>
      </c>
      <c r="G848">
        <v>1</v>
      </c>
      <c r="H848">
        <v>2</v>
      </c>
      <c r="I848" t="s">
        <v>712</v>
      </c>
      <c r="J848" t="s">
        <v>820</v>
      </c>
      <c r="K848" t="s">
        <v>714</v>
      </c>
      <c r="L848">
        <v>1368</v>
      </c>
      <c r="N848">
        <v>1011</v>
      </c>
      <c r="O848" t="s">
        <v>589</v>
      </c>
      <c r="P848" t="s">
        <v>589</v>
      </c>
      <c r="Q848">
        <v>1</v>
      </c>
      <c r="X848">
        <v>0.17</v>
      </c>
      <c r="Y848">
        <v>0</v>
      </c>
      <c r="Z848">
        <v>33.590000000000003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143</v>
      </c>
      <c r="AG848">
        <v>0.21250000000000002</v>
      </c>
      <c r="AH848">
        <v>2</v>
      </c>
      <c r="AI848">
        <v>35811233</v>
      </c>
      <c r="AJ848">
        <v>867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>
        <f>ROW(Source!A715)</f>
        <v>715</v>
      </c>
      <c r="B849">
        <v>35811252</v>
      </c>
      <c r="C849">
        <v>35811230</v>
      </c>
      <c r="D849">
        <v>29174580</v>
      </c>
      <c r="E849">
        <v>1</v>
      </c>
      <c r="F849">
        <v>1</v>
      </c>
      <c r="G849">
        <v>1</v>
      </c>
      <c r="H849">
        <v>2</v>
      </c>
      <c r="I849" t="s">
        <v>715</v>
      </c>
      <c r="J849" t="s">
        <v>821</v>
      </c>
      <c r="K849" t="s">
        <v>717</v>
      </c>
      <c r="L849">
        <v>1368</v>
      </c>
      <c r="N849">
        <v>1011</v>
      </c>
      <c r="O849" t="s">
        <v>589</v>
      </c>
      <c r="P849" t="s">
        <v>589</v>
      </c>
      <c r="Q849">
        <v>1</v>
      </c>
      <c r="X849">
        <v>0.87</v>
      </c>
      <c r="Y849">
        <v>0</v>
      </c>
      <c r="Z849">
        <v>2.08</v>
      </c>
      <c r="AA849">
        <v>0</v>
      </c>
      <c r="AB849">
        <v>0</v>
      </c>
      <c r="AC849">
        <v>0</v>
      </c>
      <c r="AD849">
        <v>1</v>
      </c>
      <c r="AE849">
        <v>0</v>
      </c>
      <c r="AF849" t="s">
        <v>143</v>
      </c>
      <c r="AG849">
        <v>1.0874999999999999</v>
      </c>
      <c r="AH849">
        <v>2</v>
      </c>
      <c r="AI849">
        <v>35811234</v>
      </c>
      <c r="AJ849">
        <v>868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>
      <c r="A850">
        <f>ROW(Source!A715)</f>
        <v>715</v>
      </c>
      <c r="B850">
        <v>35811253</v>
      </c>
      <c r="C850">
        <v>35811230</v>
      </c>
      <c r="D850">
        <v>29109354</v>
      </c>
      <c r="E850">
        <v>1</v>
      </c>
      <c r="F850">
        <v>1</v>
      </c>
      <c r="G850">
        <v>1</v>
      </c>
      <c r="H850">
        <v>3</v>
      </c>
      <c r="I850" t="s">
        <v>718</v>
      </c>
      <c r="J850" t="s">
        <v>822</v>
      </c>
      <c r="K850" t="s">
        <v>720</v>
      </c>
      <c r="L850">
        <v>1346</v>
      </c>
      <c r="N850">
        <v>1009</v>
      </c>
      <c r="O850" t="s">
        <v>170</v>
      </c>
      <c r="P850" t="s">
        <v>170</v>
      </c>
      <c r="Q850">
        <v>1</v>
      </c>
      <c r="X850">
        <v>10</v>
      </c>
      <c r="Y850">
        <v>46.72</v>
      </c>
      <c r="Z850">
        <v>0</v>
      </c>
      <c r="AA850">
        <v>0</v>
      </c>
      <c r="AB850">
        <v>0</v>
      </c>
      <c r="AC850">
        <v>0</v>
      </c>
      <c r="AD850">
        <v>1</v>
      </c>
      <c r="AE850">
        <v>0</v>
      </c>
      <c r="AF850" t="s">
        <v>3</v>
      </c>
      <c r="AG850">
        <v>10</v>
      </c>
      <c r="AH850">
        <v>2</v>
      </c>
      <c r="AI850">
        <v>35811235</v>
      </c>
      <c r="AJ850">
        <v>869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>
        <f>ROW(Source!A715)</f>
        <v>715</v>
      </c>
      <c r="B851">
        <v>35811254</v>
      </c>
      <c r="C851">
        <v>35811230</v>
      </c>
      <c r="D851">
        <v>29109414</v>
      </c>
      <c r="E851">
        <v>1</v>
      </c>
      <c r="F851">
        <v>1</v>
      </c>
      <c r="G851">
        <v>1</v>
      </c>
      <c r="H851">
        <v>3</v>
      </c>
      <c r="I851" t="s">
        <v>721</v>
      </c>
      <c r="J851" t="s">
        <v>887</v>
      </c>
      <c r="K851" t="s">
        <v>723</v>
      </c>
      <c r="L851">
        <v>1346</v>
      </c>
      <c r="N851">
        <v>1009</v>
      </c>
      <c r="O851" t="s">
        <v>170</v>
      </c>
      <c r="P851" t="s">
        <v>170</v>
      </c>
      <c r="Q851">
        <v>1</v>
      </c>
      <c r="X851">
        <v>137</v>
      </c>
      <c r="Y851">
        <v>1.58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3</v>
      </c>
      <c r="AG851">
        <v>137</v>
      </c>
      <c r="AH851">
        <v>2</v>
      </c>
      <c r="AI851">
        <v>35811236</v>
      </c>
      <c r="AJ851">
        <v>870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>
        <f>ROW(Source!A715)</f>
        <v>715</v>
      </c>
      <c r="B852">
        <v>35811255</v>
      </c>
      <c r="C852">
        <v>35811230</v>
      </c>
      <c r="D852">
        <v>29109781</v>
      </c>
      <c r="E852">
        <v>1</v>
      </c>
      <c r="F852">
        <v>1</v>
      </c>
      <c r="G852">
        <v>1</v>
      </c>
      <c r="H852">
        <v>3</v>
      </c>
      <c r="I852" t="s">
        <v>724</v>
      </c>
      <c r="J852" t="s">
        <v>823</v>
      </c>
      <c r="K852" t="s">
        <v>726</v>
      </c>
      <c r="L852">
        <v>1346</v>
      </c>
      <c r="N852">
        <v>1009</v>
      </c>
      <c r="O852" t="s">
        <v>170</v>
      </c>
      <c r="P852" t="s">
        <v>170</v>
      </c>
      <c r="Q852">
        <v>1</v>
      </c>
      <c r="X852">
        <v>10</v>
      </c>
      <c r="Y852">
        <v>11.12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3</v>
      </c>
      <c r="AG852">
        <v>10</v>
      </c>
      <c r="AH852">
        <v>2</v>
      </c>
      <c r="AI852">
        <v>35811237</v>
      </c>
      <c r="AJ852">
        <v>871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>
        <f>ROW(Source!A715)</f>
        <v>715</v>
      </c>
      <c r="B853">
        <v>35811256</v>
      </c>
      <c r="C853">
        <v>35811230</v>
      </c>
      <c r="D853">
        <v>29109782</v>
      </c>
      <c r="E853">
        <v>1</v>
      </c>
      <c r="F853">
        <v>1</v>
      </c>
      <c r="G853">
        <v>1</v>
      </c>
      <c r="H853">
        <v>3</v>
      </c>
      <c r="I853" t="s">
        <v>727</v>
      </c>
      <c r="J853" t="s">
        <v>824</v>
      </c>
      <c r="K853" t="s">
        <v>729</v>
      </c>
      <c r="L853">
        <v>1346</v>
      </c>
      <c r="N853">
        <v>1009</v>
      </c>
      <c r="O853" t="s">
        <v>170</v>
      </c>
      <c r="P853" t="s">
        <v>170</v>
      </c>
      <c r="Q853">
        <v>1</v>
      </c>
      <c r="X853">
        <v>69</v>
      </c>
      <c r="Y853">
        <v>4.3600000000000003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3</v>
      </c>
      <c r="AG853">
        <v>69</v>
      </c>
      <c r="AH853">
        <v>2</v>
      </c>
      <c r="AI853">
        <v>35811238</v>
      </c>
      <c r="AJ853">
        <v>872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>
      <c r="A854">
        <f>ROW(Source!A715)</f>
        <v>715</v>
      </c>
      <c r="B854">
        <v>35811257</v>
      </c>
      <c r="C854">
        <v>35811230</v>
      </c>
      <c r="D854">
        <v>29110699</v>
      </c>
      <c r="E854">
        <v>1</v>
      </c>
      <c r="F854">
        <v>1</v>
      </c>
      <c r="G854">
        <v>1</v>
      </c>
      <c r="H854">
        <v>3</v>
      </c>
      <c r="I854" t="s">
        <v>730</v>
      </c>
      <c r="J854" t="s">
        <v>825</v>
      </c>
      <c r="K854" t="s">
        <v>732</v>
      </c>
      <c r="L854">
        <v>1301</v>
      </c>
      <c r="N854">
        <v>1003</v>
      </c>
      <c r="O854" t="s">
        <v>151</v>
      </c>
      <c r="P854" t="s">
        <v>151</v>
      </c>
      <c r="Q854">
        <v>1</v>
      </c>
      <c r="X854">
        <v>118</v>
      </c>
      <c r="Y854">
        <v>0.17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 t="s">
        <v>3</v>
      </c>
      <c r="AG854">
        <v>118</v>
      </c>
      <c r="AH854">
        <v>2</v>
      </c>
      <c r="AI854">
        <v>35811239</v>
      </c>
      <c r="AJ854">
        <v>873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>
      <c r="A855">
        <f>ROW(Source!A715)</f>
        <v>715</v>
      </c>
      <c r="B855">
        <v>35811258</v>
      </c>
      <c r="C855">
        <v>35811230</v>
      </c>
      <c r="D855">
        <v>29110797</v>
      </c>
      <c r="E855">
        <v>1</v>
      </c>
      <c r="F855">
        <v>1</v>
      </c>
      <c r="G855">
        <v>1</v>
      </c>
      <c r="H855">
        <v>3</v>
      </c>
      <c r="I855" t="s">
        <v>733</v>
      </c>
      <c r="J855" t="s">
        <v>826</v>
      </c>
      <c r="K855" t="s">
        <v>735</v>
      </c>
      <c r="L855">
        <v>1301</v>
      </c>
      <c r="N855">
        <v>1003</v>
      </c>
      <c r="O855" t="s">
        <v>151</v>
      </c>
      <c r="P855" t="s">
        <v>151</v>
      </c>
      <c r="Q855">
        <v>1</v>
      </c>
      <c r="X855">
        <v>80</v>
      </c>
      <c r="Y855">
        <v>1.74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0</v>
      </c>
      <c r="AF855" t="s">
        <v>3</v>
      </c>
      <c r="AG855">
        <v>80</v>
      </c>
      <c r="AH855">
        <v>2</v>
      </c>
      <c r="AI855">
        <v>35811240</v>
      </c>
      <c r="AJ855">
        <v>874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>
      <c r="A856">
        <f>ROW(Source!A715)</f>
        <v>715</v>
      </c>
      <c r="B856">
        <v>35811259</v>
      </c>
      <c r="C856">
        <v>35811230</v>
      </c>
      <c r="D856">
        <v>29110815</v>
      </c>
      <c r="E856">
        <v>1</v>
      </c>
      <c r="F856">
        <v>1</v>
      </c>
      <c r="G856">
        <v>1</v>
      </c>
      <c r="H856">
        <v>3</v>
      </c>
      <c r="I856" t="s">
        <v>736</v>
      </c>
      <c r="J856" t="s">
        <v>888</v>
      </c>
      <c r="K856" t="s">
        <v>738</v>
      </c>
      <c r="L856">
        <v>1301</v>
      </c>
      <c r="N856">
        <v>1003</v>
      </c>
      <c r="O856" t="s">
        <v>151</v>
      </c>
      <c r="P856" t="s">
        <v>151</v>
      </c>
      <c r="Q856">
        <v>1</v>
      </c>
      <c r="X856">
        <v>117</v>
      </c>
      <c r="Y856">
        <v>0.85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3</v>
      </c>
      <c r="AG856">
        <v>117</v>
      </c>
      <c r="AH856">
        <v>2</v>
      </c>
      <c r="AI856">
        <v>35811241</v>
      </c>
      <c r="AJ856">
        <v>875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>
      <c r="A857">
        <f>ROW(Source!A715)</f>
        <v>715</v>
      </c>
      <c r="B857">
        <v>35811260</v>
      </c>
      <c r="C857">
        <v>35811230</v>
      </c>
      <c r="D857">
        <v>29111455</v>
      </c>
      <c r="E857">
        <v>1</v>
      </c>
      <c r="F857">
        <v>1</v>
      </c>
      <c r="G857">
        <v>1</v>
      </c>
      <c r="H857">
        <v>3</v>
      </c>
      <c r="I857" t="s">
        <v>219</v>
      </c>
      <c r="J857" t="s">
        <v>275</v>
      </c>
      <c r="K857" t="s">
        <v>220</v>
      </c>
      <c r="L857">
        <v>1327</v>
      </c>
      <c r="N857">
        <v>1005</v>
      </c>
      <c r="O857" t="s">
        <v>165</v>
      </c>
      <c r="P857" t="s">
        <v>165</v>
      </c>
      <c r="Q857">
        <v>1</v>
      </c>
      <c r="X857">
        <v>225</v>
      </c>
      <c r="Y857">
        <v>15.06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0</v>
      </c>
      <c r="AF857" t="s">
        <v>3</v>
      </c>
      <c r="AG857">
        <v>225</v>
      </c>
      <c r="AH857">
        <v>2</v>
      </c>
      <c r="AI857">
        <v>35811242</v>
      </c>
      <c r="AJ857">
        <v>876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>
        <f>ROW(Source!A715)</f>
        <v>715</v>
      </c>
      <c r="B858">
        <v>35811261</v>
      </c>
      <c r="C858">
        <v>35811230</v>
      </c>
      <c r="D858">
        <v>29114733</v>
      </c>
      <c r="E858">
        <v>1</v>
      </c>
      <c r="F858">
        <v>1</v>
      </c>
      <c r="G858">
        <v>1</v>
      </c>
      <c r="H858">
        <v>3</v>
      </c>
      <c r="I858" t="s">
        <v>739</v>
      </c>
      <c r="J858" t="s">
        <v>830</v>
      </c>
      <c r="K858" t="s">
        <v>741</v>
      </c>
      <c r="L858">
        <v>1354</v>
      </c>
      <c r="N858">
        <v>1010</v>
      </c>
      <c r="O858" t="s">
        <v>258</v>
      </c>
      <c r="P858" t="s">
        <v>258</v>
      </c>
      <c r="Q858">
        <v>1</v>
      </c>
      <c r="X858">
        <v>790</v>
      </c>
      <c r="Y858">
        <v>0.02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 t="s">
        <v>3</v>
      </c>
      <c r="AG858">
        <v>790</v>
      </c>
      <c r="AH858">
        <v>2</v>
      </c>
      <c r="AI858">
        <v>35811243</v>
      </c>
      <c r="AJ858">
        <v>877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>
        <f>ROW(Source!A715)</f>
        <v>715</v>
      </c>
      <c r="B859">
        <v>35811262</v>
      </c>
      <c r="C859">
        <v>35811230</v>
      </c>
      <c r="D859">
        <v>29114734</v>
      </c>
      <c r="E859">
        <v>1</v>
      </c>
      <c r="F859">
        <v>1</v>
      </c>
      <c r="G859">
        <v>1</v>
      </c>
      <c r="H859">
        <v>3</v>
      </c>
      <c r="I859" t="s">
        <v>742</v>
      </c>
      <c r="J859" t="s">
        <v>889</v>
      </c>
      <c r="K859" t="s">
        <v>744</v>
      </c>
      <c r="L859">
        <v>1354</v>
      </c>
      <c r="N859">
        <v>1010</v>
      </c>
      <c r="O859" t="s">
        <v>258</v>
      </c>
      <c r="P859" t="s">
        <v>258</v>
      </c>
      <c r="Q859">
        <v>1</v>
      </c>
      <c r="X859">
        <v>1844</v>
      </c>
      <c r="Y859">
        <v>0.03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3</v>
      </c>
      <c r="AG859">
        <v>1844</v>
      </c>
      <c r="AH859">
        <v>2</v>
      </c>
      <c r="AI859">
        <v>35811244</v>
      </c>
      <c r="AJ859">
        <v>878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>
        <f>ROW(Source!A715)</f>
        <v>715</v>
      </c>
      <c r="B860">
        <v>35811263</v>
      </c>
      <c r="C860">
        <v>35811230</v>
      </c>
      <c r="D860">
        <v>29114482</v>
      </c>
      <c r="E860">
        <v>1</v>
      </c>
      <c r="F860">
        <v>1</v>
      </c>
      <c r="G860">
        <v>1</v>
      </c>
      <c r="H860">
        <v>3</v>
      </c>
      <c r="I860" t="s">
        <v>745</v>
      </c>
      <c r="J860" t="s">
        <v>890</v>
      </c>
      <c r="K860" t="s">
        <v>747</v>
      </c>
      <c r="L860">
        <v>1354</v>
      </c>
      <c r="N860">
        <v>1010</v>
      </c>
      <c r="O860" t="s">
        <v>258</v>
      </c>
      <c r="P860" t="s">
        <v>258</v>
      </c>
      <c r="Q860">
        <v>1</v>
      </c>
      <c r="X860">
        <v>149</v>
      </c>
      <c r="Y860">
        <v>7.0000000000000007E-2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149</v>
      </c>
      <c r="AH860">
        <v>2</v>
      </c>
      <c r="AI860">
        <v>35811245</v>
      </c>
      <c r="AJ860">
        <v>879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>
        <f>ROW(Source!A715)</f>
        <v>715</v>
      </c>
      <c r="B861">
        <v>35811264</v>
      </c>
      <c r="C861">
        <v>35811230</v>
      </c>
      <c r="D861">
        <v>29129584</v>
      </c>
      <c r="E861">
        <v>1</v>
      </c>
      <c r="F861">
        <v>1</v>
      </c>
      <c r="G861">
        <v>1</v>
      </c>
      <c r="H861">
        <v>3</v>
      </c>
      <c r="I861" t="s">
        <v>748</v>
      </c>
      <c r="J861" t="s">
        <v>891</v>
      </c>
      <c r="K861" t="s">
        <v>750</v>
      </c>
      <c r="L861">
        <v>1301</v>
      </c>
      <c r="N861">
        <v>1003</v>
      </c>
      <c r="O861" t="s">
        <v>151</v>
      </c>
      <c r="P861" t="s">
        <v>151</v>
      </c>
      <c r="Q861">
        <v>1</v>
      </c>
      <c r="X861">
        <v>86</v>
      </c>
      <c r="Y861">
        <v>7.22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86</v>
      </c>
      <c r="AH861">
        <v>2</v>
      </c>
      <c r="AI861">
        <v>35811246</v>
      </c>
      <c r="AJ861">
        <v>880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>
        <f>ROW(Source!A715)</f>
        <v>715</v>
      </c>
      <c r="B862">
        <v>35811265</v>
      </c>
      <c r="C862">
        <v>35811230</v>
      </c>
      <c r="D862">
        <v>29129619</v>
      </c>
      <c r="E862">
        <v>1</v>
      </c>
      <c r="F862">
        <v>1</v>
      </c>
      <c r="G862">
        <v>1</v>
      </c>
      <c r="H862">
        <v>3</v>
      </c>
      <c r="I862" t="s">
        <v>751</v>
      </c>
      <c r="J862" t="s">
        <v>892</v>
      </c>
      <c r="K862" t="s">
        <v>753</v>
      </c>
      <c r="L862">
        <v>1301</v>
      </c>
      <c r="N862">
        <v>1003</v>
      </c>
      <c r="O862" t="s">
        <v>151</v>
      </c>
      <c r="P862" t="s">
        <v>151</v>
      </c>
      <c r="Q862">
        <v>1</v>
      </c>
      <c r="X862">
        <v>234</v>
      </c>
      <c r="Y862">
        <v>8.44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 t="s">
        <v>3</v>
      </c>
      <c r="AG862">
        <v>234</v>
      </c>
      <c r="AH862">
        <v>2</v>
      </c>
      <c r="AI862">
        <v>35811247</v>
      </c>
      <c r="AJ862">
        <v>881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>
        <f>ROW(Source!A715)</f>
        <v>715</v>
      </c>
      <c r="B863">
        <v>35811266</v>
      </c>
      <c r="C863">
        <v>35811230</v>
      </c>
      <c r="D863">
        <v>29129715</v>
      </c>
      <c r="E863">
        <v>1</v>
      </c>
      <c r="F863">
        <v>1</v>
      </c>
      <c r="G863">
        <v>1</v>
      </c>
      <c r="H863">
        <v>3</v>
      </c>
      <c r="I863" t="s">
        <v>754</v>
      </c>
      <c r="J863" t="s">
        <v>894</v>
      </c>
      <c r="K863" t="s">
        <v>756</v>
      </c>
      <c r="L863">
        <v>1301</v>
      </c>
      <c r="N863">
        <v>1003</v>
      </c>
      <c r="O863" t="s">
        <v>151</v>
      </c>
      <c r="P863" t="s">
        <v>151</v>
      </c>
      <c r="Q863">
        <v>1</v>
      </c>
      <c r="X863">
        <v>37</v>
      </c>
      <c r="Y863">
        <v>6.33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0</v>
      </c>
      <c r="AF863" t="s">
        <v>3</v>
      </c>
      <c r="AG863">
        <v>37</v>
      </c>
      <c r="AH863">
        <v>2</v>
      </c>
      <c r="AI863">
        <v>35811248</v>
      </c>
      <c r="AJ863">
        <v>882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>
      <c r="A864">
        <f>ROW(Source!A716)</f>
        <v>716</v>
      </c>
      <c r="B864">
        <v>35811275</v>
      </c>
      <c r="C864">
        <v>35811267</v>
      </c>
      <c r="D864">
        <v>18410244</v>
      </c>
      <c r="E864">
        <v>1</v>
      </c>
      <c r="F864">
        <v>1</v>
      </c>
      <c r="G864">
        <v>1</v>
      </c>
      <c r="H864">
        <v>1</v>
      </c>
      <c r="I864" t="s">
        <v>791</v>
      </c>
      <c r="J864" t="s">
        <v>3</v>
      </c>
      <c r="K864" t="s">
        <v>792</v>
      </c>
      <c r="L864">
        <v>1369</v>
      </c>
      <c r="N864">
        <v>1013</v>
      </c>
      <c r="O864" t="s">
        <v>583</v>
      </c>
      <c r="P864" t="s">
        <v>583</v>
      </c>
      <c r="Q864">
        <v>1</v>
      </c>
      <c r="X864">
        <v>55.94</v>
      </c>
      <c r="Y864">
        <v>0</v>
      </c>
      <c r="Z864">
        <v>0</v>
      </c>
      <c r="AA864">
        <v>0</v>
      </c>
      <c r="AB864">
        <v>9.2899999999999991</v>
      </c>
      <c r="AC864">
        <v>0</v>
      </c>
      <c r="AD864">
        <v>1</v>
      </c>
      <c r="AE864">
        <v>1</v>
      </c>
      <c r="AF864" t="s">
        <v>144</v>
      </c>
      <c r="AG864">
        <v>64.330999999999989</v>
      </c>
      <c r="AH864">
        <v>2</v>
      </c>
      <c r="AI864">
        <v>35811268</v>
      </c>
      <c r="AJ864">
        <v>883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>
        <f>ROW(Source!A716)</f>
        <v>716</v>
      </c>
      <c r="B865">
        <v>35811276</v>
      </c>
      <c r="C865">
        <v>35811267</v>
      </c>
      <c r="D865">
        <v>121548</v>
      </c>
      <c r="E865">
        <v>1</v>
      </c>
      <c r="F865">
        <v>1</v>
      </c>
      <c r="G865">
        <v>1</v>
      </c>
      <c r="H865">
        <v>1</v>
      </c>
      <c r="I865" t="s">
        <v>34</v>
      </c>
      <c r="J865" t="s">
        <v>3</v>
      </c>
      <c r="K865" t="s">
        <v>584</v>
      </c>
      <c r="L865">
        <v>608254</v>
      </c>
      <c r="N865">
        <v>1013</v>
      </c>
      <c r="O865" t="s">
        <v>585</v>
      </c>
      <c r="P865" t="s">
        <v>585</v>
      </c>
      <c r="Q865">
        <v>1</v>
      </c>
      <c r="X865">
        <v>0.01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1</v>
      </c>
      <c r="AE865">
        <v>2</v>
      </c>
      <c r="AF865" t="s">
        <v>143</v>
      </c>
      <c r="AG865">
        <v>1.2500000000000001E-2</v>
      </c>
      <c r="AH865">
        <v>2</v>
      </c>
      <c r="AI865">
        <v>35811269</v>
      </c>
      <c r="AJ865">
        <v>884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>
        <f>ROW(Source!A716)</f>
        <v>716</v>
      </c>
      <c r="B866">
        <v>35811277</v>
      </c>
      <c r="C866">
        <v>35811267</v>
      </c>
      <c r="D866">
        <v>29172556</v>
      </c>
      <c r="E866">
        <v>1</v>
      </c>
      <c r="F866">
        <v>1</v>
      </c>
      <c r="G866">
        <v>1</v>
      </c>
      <c r="H866">
        <v>2</v>
      </c>
      <c r="I866" t="s">
        <v>586</v>
      </c>
      <c r="J866" t="s">
        <v>590</v>
      </c>
      <c r="K866" t="s">
        <v>588</v>
      </c>
      <c r="L866">
        <v>1368</v>
      </c>
      <c r="N866">
        <v>1011</v>
      </c>
      <c r="O866" t="s">
        <v>589</v>
      </c>
      <c r="P866" t="s">
        <v>589</v>
      </c>
      <c r="Q866">
        <v>1</v>
      </c>
      <c r="X866">
        <v>0.01</v>
      </c>
      <c r="Y866">
        <v>0</v>
      </c>
      <c r="Z866">
        <v>31.26</v>
      </c>
      <c r="AA866">
        <v>13.5</v>
      </c>
      <c r="AB866">
        <v>0</v>
      </c>
      <c r="AC866">
        <v>0</v>
      </c>
      <c r="AD866">
        <v>1</v>
      </c>
      <c r="AE866">
        <v>0</v>
      </c>
      <c r="AF866" t="s">
        <v>143</v>
      </c>
      <c r="AG866">
        <v>1.2500000000000001E-2</v>
      </c>
      <c r="AH866">
        <v>2</v>
      </c>
      <c r="AI866">
        <v>35811270</v>
      </c>
      <c r="AJ866">
        <v>885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>
      <c r="A867">
        <f>ROW(Source!A716)</f>
        <v>716</v>
      </c>
      <c r="B867">
        <v>35811278</v>
      </c>
      <c r="C867">
        <v>35811267</v>
      </c>
      <c r="D867">
        <v>29174913</v>
      </c>
      <c r="E867">
        <v>1</v>
      </c>
      <c r="F867">
        <v>1</v>
      </c>
      <c r="G867">
        <v>1</v>
      </c>
      <c r="H867">
        <v>2</v>
      </c>
      <c r="I867" t="s">
        <v>601</v>
      </c>
      <c r="J867" t="s">
        <v>602</v>
      </c>
      <c r="K867" t="s">
        <v>603</v>
      </c>
      <c r="L867">
        <v>1368</v>
      </c>
      <c r="N867">
        <v>1011</v>
      </c>
      <c r="O867" t="s">
        <v>589</v>
      </c>
      <c r="P867" t="s">
        <v>589</v>
      </c>
      <c r="Q867">
        <v>1</v>
      </c>
      <c r="X867">
        <v>0.01</v>
      </c>
      <c r="Y867">
        <v>0</v>
      </c>
      <c r="Z867">
        <v>87.17</v>
      </c>
      <c r="AA867">
        <v>11.6</v>
      </c>
      <c r="AB867">
        <v>0</v>
      </c>
      <c r="AC867">
        <v>0</v>
      </c>
      <c r="AD867">
        <v>1</v>
      </c>
      <c r="AE867">
        <v>0</v>
      </c>
      <c r="AF867" t="s">
        <v>143</v>
      </c>
      <c r="AG867">
        <v>1.2500000000000001E-2</v>
      </c>
      <c r="AH867">
        <v>2</v>
      </c>
      <c r="AI867">
        <v>35811271</v>
      </c>
      <c r="AJ867">
        <v>886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>
      <c r="A868">
        <f>ROW(Source!A716)</f>
        <v>716</v>
      </c>
      <c r="B868">
        <v>35811279</v>
      </c>
      <c r="C868">
        <v>35811267</v>
      </c>
      <c r="D868">
        <v>29109386</v>
      </c>
      <c r="E868">
        <v>1</v>
      </c>
      <c r="F868">
        <v>1</v>
      </c>
      <c r="G868">
        <v>1</v>
      </c>
      <c r="H868">
        <v>3</v>
      </c>
      <c r="I868" t="s">
        <v>793</v>
      </c>
      <c r="J868" t="s">
        <v>794</v>
      </c>
      <c r="K868" t="s">
        <v>795</v>
      </c>
      <c r="L868">
        <v>1348</v>
      </c>
      <c r="N868">
        <v>1009</v>
      </c>
      <c r="O868" t="s">
        <v>29</v>
      </c>
      <c r="P868" t="s">
        <v>29</v>
      </c>
      <c r="Q868">
        <v>1000</v>
      </c>
      <c r="X868">
        <v>3.4099999999999998E-2</v>
      </c>
      <c r="Y868">
        <v>11300.01</v>
      </c>
      <c r="Z868">
        <v>0</v>
      </c>
      <c r="AA868">
        <v>0</v>
      </c>
      <c r="AB868">
        <v>0</v>
      </c>
      <c r="AC868">
        <v>0</v>
      </c>
      <c r="AD868">
        <v>1</v>
      </c>
      <c r="AE868">
        <v>0</v>
      </c>
      <c r="AF868" t="s">
        <v>3</v>
      </c>
      <c r="AG868">
        <v>3.4099999999999998E-2</v>
      </c>
      <c r="AH868">
        <v>2</v>
      </c>
      <c r="AI868">
        <v>35811272</v>
      </c>
      <c r="AJ868">
        <v>887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>
        <f>ROW(Source!A716)</f>
        <v>716</v>
      </c>
      <c r="B869">
        <v>35811280</v>
      </c>
      <c r="C869">
        <v>35811267</v>
      </c>
      <c r="D869">
        <v>29107800</v>
      </c>
      <c r="E869">
        <v>1</v>
      </c>
      <c r="F869">
        <v>1</v>
      </c>
      <c r="G869">
        <v>1</v>
      </c>
      <c r="H869">
        <v>3</v>
      </c>
      <c r="I869" t="s">
        <v>616</v>
      </c>
      <c r="J869" t="s">
        <v>643</v>
      </c>
      <c r="K869" t="s">
        <v>618</v>
      </c>
      <c r="L869">
        <v>1346</v>
      </c>
      <c r="N869">
        <v>1009</v>
      </c>
      <c r="O869" t="s">
        <v>170</v>
      </c>
      <c r="P869" t="s">
        <v>170</v>
      </c>
      <c r="Q869">
        <v>1</v>
      </c>
      <c r="X869">
        <v>0.01</v>
      </c>
      <c r="Y869">
        <v>1.81</v>
      </c>
      <c r="Z869">
        <v>0</v>
      </c>
      <c r="AA869">
        <v>0</v>
      </c>
      <c r="AB869">
        <v>0</v>
      </c>
      <c r="AC869">
        <v>0</v>
      </c>
      <c r="AD869">
        <v>1</v>
      </c>
      <c r="AE869">
        <v>0</v>
      </c>
      <c r="AF869" t="s">
        <v>3</v>
      </c>
      <c r="AG869">
        <v>0.01</v>
      </c>
      <c r="AH869">
        <v>2</v>
      </c>
      <c r="AI869">
        <v>35811273</v>
      </c>
      <c r="AJ869">
        <v>888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>
      <c r="A870">
        <f>ROW(Source!A716)</f>
        <v>716</v>
      </c>
      <c r="B870">
        <v>35811281</v>
      </c>
      <c r="C870">
        <v>35811267</v>
      </c>
      <c r="D870">
        <v>29109603</v>
      </c>
      <c r="E870">
        <v>1</v>
      </c>
      <c r="F870">
        <v>1</v>
      </c>
      <c r="G870">
        <v>1</v>
      </c>
      <c r="H870">
        <v>3</v>
      </c>
      <c r="I870" t="s">
        <v>796</v>
      </c>
      <c r="J870" t="s">
        <v>797</v>
      </c>
      <c r="K870" t="s">
        <v>798</v>
      </c>
      <c r="L870">
        <v>1327</v>
      </c>
      <c r="N870">
        <v>1005</v>
      </c>
      <c r="O870" t="s">
        <v>165</v>
      </c>
      <c r="P870" t="s">
        <v>165</v>
      </c>
      <c r="Q870">
        <v>1</v>
      </c>
      <c r="X870">
        <v>112</v>
      </c>
      <c r="Y870">
        <v>55.16</v>
      </c>
      <c r="Z870">
        <v>0</v>
      </c>
      <c r="AA870">
        <v>0</v>
      </c>
      <c r="AB870">
        <v>0</v>
      </c>
      <c r="AC870">
        <v>0</v>
      </c>
      <c r="AD870">
        <v>1</v>
      </c>
      <c r="AE870">
        <v>0</v>
      </c>
      <c r="AF870" t="s">
        <v>3</v>
      </c>
      <c r="AG870">
        <v>112</v>
      </c>
      <c r="AH870">
        <v>2</v>
      </c>
      <c r="AI870">
        <v>35811274</v>
      </c>
      <c r="AJ870">
        <v>889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>
      <c r="A871">
        <f>ROW(Source!A717)</f>
        <v>717</v>
      </c>
      <c r="B871">
        <v>35811295</v>
      </c>
      <c r="C871">
        <v>35811282</v>
      </c>
      <c r="D871">
        <v>29364679</v>
      </c>
      <c r="E871">
        <v>1</v>
      </c>
      <c r="F871">
        <v>1</v>
      </c>
      <c r="G871">
        <v>1</v>
      </c>
      <c r="H871">
        <v>1</v>
      </c>
      <c r="I871" t="s">
        <v>799</v>
      </c>
      <c r="J871" t="s">
        <v>3</v>
      </c>
      <c r="K871" t="s">
        <v>800</v>
      </c>
      <c r="L871">
        <v>1369</v>
      </c>
      <c r="N871">
        <v>1013</v>
      </c>
      <c r="O871" t="s">
        <v>583</v>
      </c>
      <c r="P871" t="s">
        <v>583</v>
      </c>
      <c r="Q871">
        <v>1</v>
      </c>
      <c r="X871">
        <v>30.48</v>
      </c>
      <c r="Y871">
        <v>0</v>
      </c>
      <c r="Z871">
        <v>0</v>
      </c>
      <c r="AA871">
        <v>0</v>
      </c>
      <c r="AB871">
        <v>9.92</v>
      </c>
      <c r="AC871">
        <v>0</v>
      </c>
      <c r="AD871">
        <v>1</v>
      </c>
      <c r="AE871">
        <v>1</v>
      </c>
      <c r="AF871" t="s">
        <v>3</v>
      </c>
      <c r="AG871">
        <v>30.48</v>
      </c>
      <c r="AH871">
        <v>2</v>
      </c>
      <c r="AI871">
        <v>35811283</v>
      </c>
      <c r="AJ871">
        <v>890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>
        <f>ROW(Source!A717)</f>
        <v>717</v>
      </c>
      <c r="B872">
        <v>35811296</v>
      </c>
      <c r="C872">
        <v>35811282</v>
      </c>
      <c r="D872">
        <v>121548</v>
      </c>
      <c r="E872">
        <v>1</v>
      </c>
      <c r="F872">
        <v>1</v>
      </c>
      <c r="G872">
        <v>1</v>
      </c>
      <c r="H872">
        <v>1</v>
      </c>
      <c r="I872" t="s">
        <v>34</v>
      </c>
      <c r="J872" t="s">
        <v>3</v>
      </c>
      <c r="K872" t="s">
        <v>584</v>
      </c>
      <c r="L872">
        <v>608254</v>
      </c>
      <c r="N872">
        <v>1013</v>
      </c>
      <c r="O872" t="s">
        <v>585</v>
      </c>
      <c r="P872" t="s">
        <v>585</v>
      </c>
      <c r="Q872">
        <v>1</v>
      </c>
      <c r="X872">
        <v>0.03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1</v>
      </c>
      <c r="AE872">
        <v>2</v>
      </c>
      <c r="AF872" t="s">
        <v>3</v>
      </c>
      <c r="AG872">
        <v>0.03</v>
      </c>
      <c r="AH872">
        <v>2</v>
      </c>
      <c r="AI872">
        <v>35811284</v>
      </c>
      <c r="AJ872">
        <v>891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>
      <c r="A873">
        <f>ROW(Source!A717)</f>
        <v>717</v>
      </c>
      <c r="B873">
        <v>35811297</v>
      </c>
      <c r="C873">
        <v>35811282</v>
      </c>
      <c r="D873">
        <v>29172362</v>
      </c>
      <c r="E873">
        <v>1</v>
      </c>
      <c r="F873">
        <v>1</v>
      </c>
      <c r="G873">
        <v>1</v>
      </c>
      <c r="H873">
        <v>2</v>
      </c>
      <c r="I873" t="s">
        <v>801</v>
      </c>
      <c r="J873" t="s">
        <v>802</v>
      </c>
      <c r="K873" t="s">
        <v>803</v>
      </c>
      <c r="L873">
        <v>1368</v>
      </c>
      <c r="N873">
        <v>1011</v>
      </c>
      <c r="O873" t="s">
        <v>589</v>
      </c>
      <c r="P873" t="s">
        <v>589</v>
      </c>
      <c r="Q873">
        <v>1</v>
      </c>
      <c r="X873">
        <v>0.03</v>
      </c>
      <c r="Y873">
        <v>0</v>
      </c>
      <c r="Z873">
        <v>134.65</v>
      </c>
      <c r="AA873">
        <v>13.5</v>
      </c>
      <c r="AB873">
        <v>0</v>
      </c>
      <c r="AC873">
        <v>0</v>
      </c>
      <c r="AD873">
        <v>1</v>
      </c>
      <c r="AE873">
        <v>0</v>
      </c>
      <c r="AF873" t="s">
        <v>3</v>
      </c>
      <c r="AG873">
        <v>0.03</v>
      </c>
      <c r="AH873">
        <v>2</v>
      </c>
      <c r="AI873">
        <v>35811285</v>
      </c>
      <c r="AJ873">
        <v>892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>
        <f>ROW(Source!A717)</f>
        <v>717</v>
      </c>
      <c r="B874">
        <v>35811298</v>
      </c>
      <c r="C874">
        <v>35811282</v>
      </c>
      <c r="D874">
        <v>29174913</v>
      </c>
      <c r="E874">
        <v>1</v>
      </c>
      <c r="F874">
        <v>1</v>
      </c>
      <c r="G874">
        <v>1</v>
      </c>
      <c r="H874">
        <v>2</v>
      </c>
      <c r="I874" t="s">
        <v>601</v>
      </c>
      <c r="J874" t="s">
        <v>602</v>
      </c>
      <c r="K874" t="s">
        <v>603</v>
      </c>
      <c r="L874">
        <v>1368</v>
      </c>
      <c r="N874">
        <v>1011</v>
      </c>
      <c r="O874" t="s">
        <v>589</v>
      </c>
      <c r="P874" t="s">
        <v>589</v>
      </c>
      <c r="Q874">
        <v>1</v>
      </c>
      <c r="X874">
        <v>0.02</v>
      </c>
      <c r="Y874">
        <v>0</v>
      </c>
      <c r="Z874">
        <v>87.17</v>
      </c>
      <c r="AA874">
        <v>11.6</v>
      </c>
      <c r="AB874">
        <v>0</v>
      </c>
      <c r="AC874">
        <v>0</v>
      </c>
      <c r="AD874">
        <v>1</v>
      </c>
      <c r="AE874">
        <v>0</v>
      </c>
      <c r="AF874" t="s">
        <v>3</v>
      </c>
      <c r="AG874">
        <v>0.02</v>
      </c>
      <c r="AH874">
        <v>2</v>
      </c>
      <c r="AI874">
        <v>35811286</v>
      </c>
      <c r="AJ874">
        <v>893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>
      <c r="A875">
        <f>ROW(Source!A717)</f>
        <v>717</v>
      </c>
      <c r="B875">
        <v>35811299</v>
      </c>
      <c r="C875">
        <v>35811282</v>
      </c>
      <c r="D875">
        <v>29114246</v>
      </c>
      <c r="E875">
        <v>1</v>
      </c>
      <c r="F875">
        <v>1</v>
      </c>
      <c r="G875">
        <v>1</v>
      </c>
      <c r="H875">
        <v>3</v>
      </c>
      <c r="I875" t="s">
        <v>804</v>
      </c>
      <c r="J875" t="s">
        <v>805</v>
      </c>
      <c r="K875" t="s">
        <v>806</v>
      </c>
      <c r="L875">
        <v>1346</v>
      </c>
      <c r="N875">
        <v>1009</v>
      </c>
      <c r="O875" t="s">
        <v>170</v>
      </c>
      <c r="P875" t="s">
        <v>170</v>
      </c>
      <c r="Q875">
        <v>1</v>
      </c>
      <c r="X875">
        <v>1.5</v>
      </c>
      <c r="Y875">
        <v>9.0399999999999991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1.5</v>
      </c>
      <c r="AH875">
        <v>2</v>
      </c>
      <c r="AI875">
        <v>35811287</v>
      </c>
      <c r="AJ875">
        <v>894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>
      <c r="A876">
        <f>ROW(Source!A717)</f>
        <v>717</v>
      </c>
      <c r="B876">
        <v>35811300</v>
      </c>
      <c r="C876">
        <v>35811282</v>
      </c>
      <c r="D876">
        <v>29110838</v>
      </c>
      <c r="E876">
        <v>1</v>
      </c>
      <c r="F876">
        <v>1</v>
      </c>
      <c r="G876">
        <v>1</v>
      </c>
      <c r="H876">
        <v>3</v>
      </c>
      <c r="I876" t="s">
        <v>807</v>
      </c>
      <c r="J876" t="s">
        <v>808</v>
      </c>
      <c r="K876" t="s">
        <v>809</v>
      </c>
      <c r="L876">
        <v>1346</v>
      </c>
      <c r="N876">
        <v>1009</v>
      </c>
      <c r="O876" t="s">
        <v>170</v>
      </c>
      <c r="P876" t="s">
        <v>170</v>
      </c>
      <c r="Q876">
        <v>1</v>
      </c>
      <c r="X876">
        <v>0.42</v>
      </c>
      <c r="Y876">
        <v>30.5</v>
      </c>
      <c r="Z876">
        <v>0</v>
      </c>
      <c r="AA876">
        <v>0</v>
      </c>
      <c r="AB876">
        <v>0</v>
      </c>
      <c r="AC876">
        <v>0</v>
      </c>
      <c r="AD876">
        <v>1</v>
      </c>
      <c r="AE876">
        <v>0</v>
      </c>
      <c r="AF876" t="s">
        <v>3</v>
      </c>
      <c r="AG876">
        <v>0.42</v>
      </c>
      <c r="AH876">
        <v>2</v>
      </c>
      <c r="AI876">
        <v>35811288</v>
      </c>
      <c r="AJ876">
        <v>895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>
      <c r="A877">
        <f>ROW(Source!A717)</f>
        <v>717</v>
      </c>
      <c r="B877">
        <v>35811301</v>
      </c>
      <c r="C877">
        <v>35811282</v>
      </c>
      <c r="D877">
        <v>29149204</v>
      </c>
      <c r="E877">
        <v>1</v>
      </c>
      <c r="F877">
        <v>1</v>
      </c>
      <c r="G877">
        <v>1</v>
      </c>
      <c r="H877">
        <v>3</v>
      </c>
      <c r="I877" t="s">
        <v>810</v>
      </c>
      <c r="J877" t="s">
        <v>811</v>
      </c>
      <c r="K877" t="s">
        <v>812</v>
      </c>
      <c r="L877">
        <v>1348</v>
      </c>
      <c r="N877">
        <v>1009</v>
      </c>
      <c r="O877" t="s">
        <v>29</v>
      </c>
      <c r="P877" t="s">
        <v>29</v>
      </c>
      <c r="Q877">
        <v>1000</v>
      </c>
      <c r="X877">
        <v>3.15E-3</v>
      </c>
      <c r="Y877">
        <v>729.98</v>
      </c>
      <c r="Z877">
        <v>0</v>
      </c>
      <c r="AA877">
        <v>0</v>
      </c>
      <c r="AB877">
        <v>0</v>
      </c>
      <c r="AC877">
        <v>0</v>
      </c>
      <c r="AD877">
        <v>1</v>
      </c>
      <c r="AE877">
        <v>0</v>
      </c>
      <c r="AF877" t="s">
        <v>3</v>
      </c>
      <c r="AG877">
        <v>3.15E-3</v>
      </c>
      <c r="AH877">
        <v>2</v>
      </c>
      <c r="AI877">
        <v>35811289</v>
      </c>
      <c r="AJ877">
        <v>896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>
        <f>ROW(Source!A717)</f>
        <v>717</v>
      </c>
      <c r="B878">
        <v>35811302</v>
      </c>
      <c r="C878">
        <v>35811282</v>
      </c>
      <c r="D878">
        <v>29170678</v>
      </c>
      <c r="E878">
        <v>1</v>
      </c>
      <c r="F878">
        <v>1</v>
      </c>
      <c r="G878">
        <v>1</v>
      </c>
      <c r="H878">
        <v>3</v>
      </c>
      <c r="I878" t="s">
        <v>813</v>
      </c>
      <c r="J878" t="s">
        <v>814</v>
      </c>
      <c r="K878" t="s">
        <v>815</v>
      </c>
      <c r="L878">
        <v>1354</v>
      </c>
      <c r="N878">
        <v>1010</v>
      </c>
      <c r="O878" t="s">
        <v>258</v>
      </c>
      <c r="P878" t="s">
        <v>258</v>
      </c>
      <c r="Q878">
        <v>1</v>
      </c>
      <c r="X878">
        <v>102</v>
      </c>
      <c r="Y878">
        <v>0.28000000000000003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 t="s">
        <v>3</v>
      </c>
      <c r="AG878">
        <v>102</v>
      </c>
      <c r="AH878">
        <v>2</v>
      </c>
      <c r="AI878">
        <v>35811292</v>
      </c>
      <c r="AJ878">
        <v>900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>
        <f>ROW(Source!A717)</f>
        <v>717</v>
      </c>
      <c r="B879">
        <v>35811303</v>
      </c>
      <c r="C879">
        <v>35811282</v>
      </c>
      <c r="D879">
        <v>29171808</v>
      </c>
      <c r="E879">
        <v>1</v>
      </c>
      <c r="F879">
        <v>1</v>
      </c>
      <c r="G879">
        <v>1</v>
      </c>
      <c r="H879">
        <v>3</v>
      </c>
      <c r="I879" t="s">
        <v>816</v>
      </c>
      <c r="J879" t="s">
        <v>817</v>
      </c>
      <c r="K879" t="s">
        <v>818</v>
      </c>
      <c r="L879">
        <v>1374</v>
      </c>
      <c r="N879">
        <v>1013</v>
      </c>
      <c r="O879" t="s">
        <v>819</v>
      </c>
      <c r="P879" t="s">
        <v>819</v>
      </c>
      <c r="Q879">
        <v>1</v>
      </c>
      <c r="X879">
        <v>6.05</v>
      </c>
      <c r="Y879">
        <v>1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0</v>
      </c>
      <c r="AF879" t="s">
        <v>3</v>
      </c>
      <c r="AG879">
        <v>6.05</v>
      </c>
      <c r="AH879">
        <v>2</v>
      </c>
      <c r="AI879">
        <v>35811293</v>
      </c>
      <c r="AJ879">
        <v>901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>
        <f>ROW(Source!A721)</f>
        <v>721</v>
      </c>
      <c r="B880">
        <v>35811317</v>
      </c>
      <c r="C880">
        <v>35811307</v>
      </c>
      <c r="D880">
        <v>29364679</v>
      </c>
      <c r="E880">
        <v>1</v>
      </c>
      <c r="F880">
        <v>1</v>
      </c>
      <c r="G880">
        <v>1</v>
      </c>
      <c r="H880">
        <v>1</v>
      </c>
      <c r="I880" t="s">
        <v>799</v>
      </c>
      <c r="J880" t="s">
        <v>3</v>
      </c>
      <c r="K880" t="s">
        <v>800</v>
      </c>
      <c r="L880">
        <v>1369</v>
      </c>
      <c r="N880">
        <v>1013</v>
      </c>
      <c r="O880" t="s">
        <v>583</v>
      </c>
      <c r="P880" t="s">
        <v>583</v>
      </c>
      <c r="Q880">
        <v>1</v>
      </c>
      <c r="X880">
        <v>26.24</v>
      </c>
      <c r="Y880">
        <v>0</v>
      </c>
      <c r="Z880">
        <v>0</v>
      </c>
      <c r="AA880">
        <v>0</v>
      </c>
      <c r="AB880">
        <v>9.92</v>
      </c>
      <c r="AC880">
        <v>0</v>
      </c>
      <c r="AD880">
        <v>1</v>
      </c>
      <c r="AE880">
        <v>1</v>
      </c>
      <c r="AF880" t="s">
        <v>3</v>
      </c>
      <c r="AG880">
        <v>26.24</v>
      </c>
      <c r="AH880">
        <v>2</v>
      </c>
      <c r="AI880">
        <v>35811308</v>
      </c>
      <c r="AJ880">
        <v>902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>
      <c r="A881">
        <f>ROW(Source!A721)</f>
        <v>721</v>
      </c>
      <c r="B881">
        <v>35811318</v>
      </c>
      <c r="C881">
        <v>35811307</v>
      </c>
      <c r="D881">
        <v>121548</v>
      </c>
      <c r="E881">
        <v>1</v>
      </c>
      <c r="F881">
        <v>1</v>
      </c>
      <c r="G881">
        <v>1</v>
      </c>
      <c r="H881">
        <v>1</v>
      </c>
      <c r="I881" t="s">
        <v>34</v>
      </c>
      <c r="J881" t="s">
        <v>3</v>
      </c>
      <c r="K881" t="s">
        <v>584</v>
      </c>
      <c r="L881">
        <v>608254</v>
      </c>
      <c r="N881">
        <v>1013</v>
      </c>
      <c r="O881" t="s">
        <v>585</v>
      </c>
      <c r="P881" t="s">
        <v>585</v>
      </c>
      <c r="Q881">
        <v>1</v>
      </c>
      <c r="X881">
        <v>0.03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1</v>
      </c>
      <c r="AE881">
        <v>2</v>
      </c>
      <c r="AF881" t="s">
        <v>3</v>
      </c>
      <c r="AG881">
        <v>0.03</v>
      </c>
      <c r="AH881">
        <v>2</v>
      </c>
      <c r="AI881">
        <v>35811309</v>
      </c>
      <c r="AJ881">
        <v>903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>
        <f>ROW(Source!A721)</f>
        <v>721</v>
      </c>
      <c r="B882">
        <v>35811319</v>
      </c>
      <c r="C882">
        <v>35811307</v>
      </c>
      <c r="D882">
        <v>29172362</v>
      </c>
      <c r="E882">
        <v>1</v>
      </c>
      <c r="F882">
        <v>1</v>
      </c>
      <c r="G882">
        <v>1</v>
      </c>
      <c r="H882">
        <v>2</v>
      </c>
      <c r="I882" t="s">
        <v>801</v>
      </c>
      <c r="J882" t="s">
        <v>802</v>
      </c>
      <c r="K882" t="s">
        <v>803</v>
      </c>
      <c r="L882">
        <v>1368</v>
      </c>
      <c r="N882">
        <v>1011</v>
      </c>
      <c r="O882" t="s">
        <v>589</v>
      </c>
      <c r="P882" t="s">
        <v>589</v>
      </c>
      <c r="Q882">
        <v>1</v>
      </c>
      <c r="X882">
        <v>0.03</v>
      </c>
      <c r="Y882">
        <v>0</v>
      </c>
      <c r="Z882">
        <v>134.65</v>
      </c>
      <c r="AA882">
        <v>13.5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0.03</v>
      </c>
      <c r="AH882">
        <v>2</v>
      </c>
      <c r="AI882">
        <v>35811310</v>
      </c>
      <c r="AJ882">
        <v>904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>
        <f>ROW(Source!A721)</f>
        <v>721</v>
      </c>
      <c r="B883">
        <v>35811320</v>
      </c>
      <c r="C883">
        <v>35811307</v>
      </c>
      <c r="D883">
        <v>29174913</v>
      </c>
      <c r="E883">
        <v>1</v>
      </c>
      <c r="F883">
        <v>1</v>
      </c>
      <c r="G883">
        <v>1</v>
      </c>
      <c r="H883">
        <v>2</v>
      </c>
      <c r="I883" t="s">
        <v>601</v>
      </c>
      <c r="J883" t="s">
        <v>602</v>
      </c>
      <c r="K883" t="s">
        <v>603</v>
      </c>
      <c r="L883">
        <v>1368</v>
      </c>
      <c r="N883">
        <v>1011</v>
      </c>
      <c r="O883" t="s">
        <v>589</v>
      </c>
      <c r="P883" t="s">
        <v>589</v>
      </c>
      <c r="Q883">
        <v>1</v>
      </c>
      <c r="X883">
        <v>0.02</v>
      </c>
      <c r="Y883">
        <v>0</v>
      </c>
      <c r="Z883">
        <v>87.17</v>
      </c>
      <c r="AA883">
        <v>11.6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0.02</v>
      </c>
      <c r="AH883">
        <v>2</v>
      </c>
      <c r="AI883">
        <v>35811311</v>
      </c>
      <c r="AJ883">
        <v>905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>
      <c r="A884">
        <f>ROW(Source!A721)</f>
        <v>721</v>
      </c>
      <c r="B884">
        <v>35811321</v>
      </c>
      <c r="C884">
        <v>35811307</v>
      </c>
      <c r="D884">
        <v>29149204</v>
      </c>
      <c r="E884">
        <v>1</v>
      </c>
      <c r="F884">
        <v>1</v>
      </c>
      <c r="G884">
        <v>1</v>
      </c>
      <c r="H884">
        <v>3</v>
      </c>
      <c r="I884" t="s">
        <v>810</v>
      </c>
      <c r="J884" t="s">
        <v>811</v>
      </c>
      <c r="K884" t="s">
        <v>812</v>
      </c>
      <c r="L884">
        <v>1348</v>
      </c>
      <c r="N884">
        <v>1009</v>
      </c>
      <c r="O884" t="s">
        <v>29</v>
      </c>
      <c r="P884" t="s">
        <v>29</v>
      </c>
      <c r="Q884">
        <v>1000</v>
      </c>
      <c r="X884">
        <v>3.15E-3</v>
      </c>
      <c r="Y884">
        <v>729.98</v>
      </c>
      <c r="Z884">
        <v>0</v>
      </c>
      <c r="AA884">
        <v>0</v>
      </c>
      <c r="AB884">
        <v>0</v>
      </c>
      <c r="AC884">
        <v>0</v>
      </c>
      <c r="AD884">
        <v>1</v>
      </c>
      <c r="AE884">
        <v>0</v>
      </c>
      <c r="AF884" t="s">
        <v>3</v>
      </c>
      <c r="AG884">
        <v>3.15E-3</v>
      </c>
      <c r="AH884">
        <v>2</v>
      </c>
      <c r="AI884">
        <v>35811312</v>
      </c>
      <c r="AJ884">
        <v>906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>
      <c r="A885">
        <f>ROW(Source!A721)</f>
        <v>721</v>
      </c>
      <c r="B885">
        <v>35811322</v>
      </c>
      <c r="C885">
        <v>35811307</v>
      </c>
      <c r="D885">
        <v>29170678</v>
      </c>
      <c r="E885">
        <v>1</v>
      </c>
      <c r="F885">
        <v>1</v>
      </c>
      <c r="G885">
        <v>1</v>
      </c>
      <c r="H885">
        <v>3</v>
      </c>
      <c r="I885" t="s">
        <v>813</v>
      </c>
      <c r="J885" t="s">
        <v>814</v>
      </c>
      <c r="K885" t="s">
        <v>815</v>
      </c>
      <c r="L885">
        <v>1354</v>
      </c>
      <c r="N885">
        <v>1010</v>
      </c>
      <c r="O885" t="s">
        <v>258</v>
      </c>
      <c r="P885" t="s">
        <v>258</v>
      </c>
      <c r="Q885">
        <v>1</v>
      </c>
      <c r="X885">
        <v>102</v>
      </c>
      <c r="Y885">
        <v>0.28000000000000003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102</v>
      </c>
      <c r="AH885">
        <v>2</v>
      </c>
      <c r="AI885">
        <v>35811313</v>
      </c>
      <c r="AJ885">
        <v>908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>
      <c r="A886">
        <f>ROW(Source!A721)</f>
        <v>721</v>
      </c>
      <c r="B886">
        <v>35811323</v>
      </c>
      <c r="C886">
        <v>35811307</v>
      </c>
      <c r="D886">
        <v>29171808</v>
      </c>
      <c r="E886">
        <v>1</v>
      </c>
      <c r="F886">
        <v>1</v>
      </c>
      <c r="G886">
        <v>1</v>
      </c>
      <c r="H886">
        <v>3</v>
      </c>
      <c r="I886" t="s">
        <v>816</v>
      </c>
      <c r="J886" t="s">
        <v>817</v>
      </c>
      <c r="K886" t="s">
        <v>818</v>
      </c>
      <c r="L886">
        <v>1374</v>
      </c>
      <c r="N886">
        <v>1013</v>
      </c>
      <c r="O886" t="s">
        <v>819</v>
      </c>
      <c r="P886" t="s">
        <v>819</v>
      </c>
      <c r="Q886">
        <v>1</v>
      </c>
      <c r="X886">
        <v>5.21</v>
      </c>
      <c r="Y886">
        <v>1</v>
      </c>
      <c r="Z886">
        <v>0</v>
      </c>
      <c r="AA886">
        <v>0</v>
      </c>
      <c r="AB886">
        <v>0</v>
      </c>
      <c r="AC886">
        <v>0</v>
      </c>
      <c r="AD886">
        <v>1</v>
      </c>
      <c r="AE886">
        <v>0</v>
      </c>
      <c r="AF886" t="s">
        <v>3</v>
      </c>
      <c r="AG886">
        <v>5.21</v>
      </c>
      <c r="AH886">
        <v>2</v>
      </c>
      <c r="AI886">
        <v>35811315</v>
      </c>
      <c r="AJ886">
        <v>910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>
      <c r="A887">
        <f>ROW(Source!A724)</f>
        <v>724</v>
      </c>
      <c r="B887">
        <v>35811332</v>
      </c>
      <c r="C887">
        <v>35811326</v>
      </c>
      <c r="D887">
        <v>18442760</v>
      </c>
      <c r="E887">
        <v>1</v>
      </c>
      <c r="F887">
        <v>1</v>
      </c>
      <c r="G887">
        <v>1</v>
      </c>
      <c r="H887">
        <v>1</v>
      </c>
      <c r="I887" t="s">
        <v>895</v>
      </c>
      <c r="J887" t="s">
        <v>3</v>
      </c>
      <c r="K887" t="s">
        <v>896</v>
      </c>
      <c r="L887">
        <v>1369</v>
      </c>
      <c r="N887">
        <v>1013</v>
      </c>
      <c r="O887" t="s">
        <v>583</v>
      </c>
      <c r="P887" t="s">
        <v>583</v>
      </c>
      <c r="Q887">
        <v>1</v>
      </c>
      <c r="X887">
        <v>26.04</v>
      </c>
      <c r="Y887">
        <v>0</v>
      </c>
      <c r="Z887">
        <v>0</v>
      </c>
      <c r="AA887">
        <v>0</v>
      </c>
      <c r="AB887">
        <v>354.22</v>
      </c>
      <c r="AC887">
        <v>0</v>
      </c>
      <c r="AD887">
        <v>1</v>
      </c>
      <c r="AE887">
        <v>1</v>
      </c>
      <c r="AF887" t="s">
        <v>3</v>
      </c>
      <c r="AG887">
        <v>26.04</v>
      </c>
      <c r="AH887">
        <v>2</v>
      </c>
      <c r="AI887">
        <v>35811327</v>
      </c>
      <c r="AJ887">
        <v>911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>
      <c r="A888">
        <f>ROW(Source!A724)</f>
        <v>724</v>
      </c>
      <c r="B888">
        <v>35811333</v>
      </c>
      <c r="C888">
        <v>35811326</v>
      </c>
      <c r="D888">
        <v>29173472</v>
      </c>
      <c r="E888">
        <v>1</v>
      </c>
      <c r="F888">
        <v>1</v>
      </c>
      <c r="G888">
        <v>1</v>
      </c>
      <c r="H888">
        <v>2</v>
      </c>
      <c r="I888" t="s">
        <v>660</v>
      </c>
      <c r="J888" t="s">
        <v>661</v>
      </c>
      <c r="K888" t="s">
        <v>662</v>
      </c>
      <c r="L888">
        <v>1368</v>
      </c>
      <c r="N888">
        <v>1011</v>
      </c>
      <c r="O888" t="s">
        <v>589</v>
      </c>
      <c r="P888" t="s">
        <v>589</v>
      </c>
      <c r="Q888">
        <v>1</v>
      </c>
      <c r="X888">
        <v>7.3</v>
      </c>
      <c r="Y888">
        <v>0</v>
      </c>
      <c r="Z888">
        <v>3</v>
      </c>
      <c r="AA888">
        <v>0</v>
      </c>
      <c r="AB888">
        <v>0</v>
      </c>
      <c r="AC888">
        <v>0</v>
      </c>
      <c r="AD888">
        <v>1</v>
      </c>
      <c r="AE888">
        <v>0</v>
      </c>
      <c r="AF888" t="s">
        <v>3</v>
      </c>
      <c r="AG888">
        <v>7.3</v>
      </c>
      <c r="AH888">
        <v>2</v>
      </c>
      <c r="AI888">
        <v>35811328</v>
      </c>
      <c r="AJ888">
        <v>912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>
        <f>ROW(Source!A724)</f>
        <v>724</v>
      </c>
      <c r="B889">
        <v>35811334</v>
      </c>
      <c r="C889">
        <v>35811326</v>
      </c>
      <c r="D889">
        <v>29174580</v>
      </c>
      <c r="E889">
        <v>1</v>
      </c>
      <c r="F889">
        <v>1</v>
      </c>
      <c r="G889">
        <v>1</v>
      </c>
      <c r="H889">
        <v>2</v>
      </c>
      <c r="I889" t="s">
        <v>715</v>
      </c>
      <c r="J889" t="s">
        <v>821</v>
      </c>
      <c r="K889" t="s">
        <v>717</v>
      </c>
      <c r="L889">
        <v>1368</v>
      </c>
      <c r="N889">
        <v>1011</v>
      </c>
      <c r="O889" t="s">
        <v>589</v>
      </c>
      <c r="P889" t="s">
        <v>589</v>
      </c>
      <c r="Q889">
        <v>1</v>
      </c>
      <c r="X889">
        <v>7.3</v>
      </c>
      <c r="Y889">
        <v>0</v>
      </c>
      <c r="Z889">
        <v>2.08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3</v>
      </c>
      <c r="AG889">
        <v>7.3</v>
      </c>
      <c r="AH889">
        <v>2</v>
      </c>
      <c r="AI889">
        <v>35811329</v>
      </c>
      <c r="AJ889">
        <v>913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>
        <f>ROW(Source!A724)</f>
        <v>724</v>
      </c>
      <c r="B890">
        <v>35811335</v>
      </c>
      <c r="C890">
        <v>35811326</v>
      </c>
      <c r="D890">
        <v>29174613</v>
      </c>
      <c r="E890">
        <v>1</v>
      </c>
      <c r="F890">
        <v>1</v>
      </c>
      <c r="G890">
        <v>1</v>
      </c>
      <c r="H890">
        <v>2</v>
      </c>
      <c r="I890" t="s">
        <v>897</v>
      </c>
      <c r="J890" t="s">
        <v>898</v>
      </c>
      <c r="K890" t="s">
        <v>899</v>
      </c>
      <c r="L890">
        <v>1368</v>
      </c>
      <c r="N890">
        <v>1011</v>
      </c>
      <c r="O890" t="s">
        <v>589</v>
      </c>
      <c r="P890" t="s">
        <v>589</v>
      </c>
      <c r="Q890">
        <v>1</v>
      </c>
      <c r="X890">
        <v>1.46</v>
      </c>
      <c r="Y890">
        <v>0</v>
      </c>
      <c r="Z890">
        <v>0.14000000000000001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1.46</v>
      </c>
      <c r="AH890">
        <v>2</v>
      </c>
      <c r="AI890">
        <v>35811330</v>
      </c>
      <c r="AJ890">
        <v>914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>
      <c r="A891">
        <f>ROW(Source!A724)</f>
        <v>724</v>
      </c>
      <c r="B891">
        <v>35811336</v>
      </c>
      <c r="C891">
        <v>35811326</v>
      </c>
      <c r="D891">
        <v>29174913</v>
      </c>
      <c r="E891">
        <v>1</v>
      </c>
      <c r="F891">
        <v>1</v>
      </c>
      <c r="G891">
        <v>1</v>
      </c>
      <c r="H891">
        <v>2</v>
      </c>
      <c r="I891" t="s">
        <v>601</v>
      </c>
      <c r="J891" t="s">
        <v>602</v>
      </c>
      <c r="K891" t="s">
        <v>603</v>
      </c>
      <c r="L891">
        <v>1368</v>
      </c>
      <c r="N891">
        <v>1011</v>
      </c>
      <c r="O891" t="s">
        <v>589</v>
      </c>
      <c r="P891" t="s">
        <v>589</v>
      </c>
      <c r="Q891">
        <v>1</v>
      </c>
      <c r="X891">
        <v>0.14000000000000001</v>
      </c>
      <c r="Y891">
        <v>0</v>
      </c>
      <c r="Z891">
        <v>87.17</v>
      </c>
      <c r="AA891">
        <v>11.6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0.14000000000000001</v>
      </c>
      <c r="AH891">
        <v>2</v>
      </c>
      <c r="AI891">
        <v>35811331</v>
      </c>
      <c r="AJ891">
        <v>915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>
        <f>ROW(Source!A724)</f>
        <v>724</v>
      </c>
      <c r="B892">
        <v>35811337</v>
      </c>
      <c r="C892">
        <v>35811326</v>
      </c>
      <c r="D892">
        <v>29114699</v>
      </c>
      <c r="E892">
        <v>1</v>
      </c>
      <c r="F892">
        <v>1</v>
      </c>
      <c r="G892">
        <v>1</v>
      </c>
      <c r="H892">
        <v>3</v>
      </c>
      <c r="I892" t="s">
        <v>380</v>
      </c>
      <c r="J892" t="s">
        <v>382</v>
      </c>
      <c r="K892" t="s">
        <v>381</v>
      </c>
      <c r="L892">
        <v>1354</v>
      </c>
      <c r="N892">
        <v>1010</v>
      </c>
      <c r="O892" t="s">
        <v>258</v>
      </c>
      <c r="P892" t="s">
        <v>258</v>
      </c>
      <c r="Q892">
        <v>1</v>
      </c>
      <c r="X892">
        <v>0</v>
      </c>
      <c r="Y892">
        <v>0.05</v>
      </c>
      <c r="Z892">
        <v>0</v>
      </c>
      <c r="AA892">
        <v>0</v>
      </c>
      <c r="AB892">
        <v>0</v>
      </c>
      <c r="AC892">
        <v>1</v>
      </c>
      <c r="AD892">
        <v>0</v>
      </c>
      <c r="AE892">
        <v>0</v>
      </c>
      <c r="AF892" t="s">
        <v>3</v>
      </c>
      <c r="AG892">
        <v>0</v>
      </c>
      <c r="AH892">
        <v>3</v>
      </c>
      <c r="AI892">
        <v>-1</v>
      </c>
      <c r="AJ892" t="s">
        <v>3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>
        <f>ROW(Source!A724)</f>
        <v>724</v>
      </c>
      <c r="B893">
        <v>35811338</v>
      </c>
      <c r="C893">
        <v>35811326</v>
      </c>
      <c r="D893">
        <v>29114469</v>
      </c>
      <c r="E893">
        <v>1</v>
      </c>
      <c r="F893">
        <v>1</v>
      </c>
      <c r="G893">
        <v>1</v>
      </c>
      <c r="H893">
        <v>3</v>
      </c>
      <c r="I893" t="s">
        <v>1098</v>
      </c>
      <c r="J893" t="s">
        <v>1099</v>
      </c>
      <c r="K893" t="s">
        <v>1100</v>
      </c>
      <c r="L893">
        <v>1358</v>
      </c>
      <c r="N893">
        <v>1010</v>
      </c>
      <c r="O893" t="s">
        <v>498</v>
      </c>
      <c r="P893" t="s">
        <v>498</v>
      </c>
      <c r="Q893">
        <v>10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</v>
      </c>
      <c r="AD893">
        <v>0</v>
      </c>
      <c r="AE893">
        <v>0</v>
      </c>
      <c r="AF893" t="s">
        <v>3</v>
      </c>
      <c r="AG893">
        <v>0</v>
      </c>
      <c r="AH893">
        <v>3</v>
      </c>
      <c r="AI893">
        <v>-1</v>
      </c>
      <c r="AJ893" t="s">
        <v>3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>
      <c r="A894">
        <f>ROW(Source!A724)</f>
        <v>724</v>
      </c>
      <c r="B894">
        <v>35811339</v>
      </c>
      <c r="C894">
        <v>35811326</v>
      </c>
      <c r="D894">
        <v>29129603</v>
      </c>
      <c r="E894">
        <v>1</v>
      </c>
      <c r="F894">
        <v>1</v>
      </c>
      <c r="G894">
        <v>1</v>
      </c>
      <c r="H894">
        <v>3</v>
      </c>
      <c r="I894" t="s">
        <v>1101</v>
      </c>
      <c r="J894" t="s">
        <v>1102</v>
      </c>
      <c r="K894" t="s">
        <v>1103</v>
      </c>
      <c r="L894">
        <v>1301</v>
      </c>
      <c r="N894">
        <v>1003</v>
      </c>
      <c r="O894" t="s">
        <v>151</v>
      </c>
      <c r="P894" t="s">
        <v>151</v>
      </c>
      <c r="Q894">
        <v>1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</v>
      </c>
      <c r="AD894">
        <v>0</v>
      </c>
      <c r="AE894">
        <v>0</v>
      </c>
      <c r="AF894" t="s">
        <v>3</v>
      </c>
      <c r="AG894">
        <v>0</v>
      </c>
      <c r="AH894">
        <v>3</v>
      </c>
      <c r="AI894">
        <v>-1</v>
      </c>
      <c r="AJ894" t="s">
        <v>3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>
      <c r="A895">
        <f>ROW(Source!A724)</f>
        <v>724</v>
      </c>
      <c r="B895">
        <v>35811340</v>
      </c>
      <c r="C895">
        <v>35811326</v>
      </c>
      <c r="D895">
        <v>29129518</v>
      </c>
      <c r="E895">
        <v>1</v>
      </c>
      <c r="F895">
        <v>1</v>
      </c>
      <c r="G895">
        <v>1</v>
      </c>
      <c r="H895">
        <v>3</v>
      </c>
      <c r="I895" t="s">
        <v>1104</v>
      </c>
      <c r="J895" t="s">
        <v>1105</v>
      </c>
      <c r="K895" t="s">
        <v>1106</v>
      </c>
      <c r="L895">
        <v>1301</v>
      </c>
      <c r="N895">
        <v>1003</v>
      </c>
      <c r="O895" t="s">
        <v>151</v>
      </c>
      <c r="P895" t="s">
        <v>151</v>
      </c>
      <c r="Q895">
        <v>1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</v>
      </c>
      <c r="AD895">
        <v>0</v>
      </c>
      <c r="AE895">
        <v>0</v>
      </c>
      <c r="AF895" t="s">
        <v>3</v>
      </c>
      <c r="AG895">
        <v>0</v>
      </c>
      <c r="AH895">
        <v>3</v>
      </c>
      <c r="AI895">
        <v>-1</v>
      </c>
      <c r="AJ895" t="s">
        <v>3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>
      <c r="A896">
        <f>ROW(Source!A724)</f>
        <v>724</v>
      </c>
      <c r="B896">
        <v>35811341</v>
      </c>
      <c r="C896">
        <v>35811326</v>
      </c>
      <c r="D896">
        <v>29129521</v>
      </c>
      <c r="E896">
        <v>1</v>
      </c>
      <c r="F896">
        <v>1</v>
      </c>
      <c r="G896">
        <v>1</v>
      </c>
      <c r="H896">
        <v>3</v>
      </c>
      <c r="I896" t="s">
        <v>1107</v>
      </c>
      <c r="J896" t="s">
        <v>1108</v>
      </c>
      <c r="K896" t="s">
        <v>1109</v>
      </c>
      <c r="L896">
        <v>1327</v>
      </c>
      <c r="N896">
        <v>1005</v>
      </c>
      <c r="O896" t="s">
        <v>165</v>
      </c>
      <c r="P896" t="s">
        <v>165</v>
      </c>
      <c r="Q896">
        <v>1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</v>
      </c>
      <c r="AD896">
        <v>0</v>
      </c>
      <c r="AE896">
        <v>0</v>
      </c>
      <c r="AF896" t="s">
        <v>3</v>
      </c>
      <c r="AG896">
        <v>0</v>
      </c>
      <c r="AH896">
        <v>3</v>
      </c>
      <c r="AI896">
        <v>-1</v>
      </c>
      <c r="AJ896" t="s">
        <v>3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>
      <c r="A897">
        <f>ROW(Source!A729)</f>
        <v>729</v>
      </c>
      <c r="B897">
        <v>35811348</v>
      </c>
      <c r="C897">
        <v>35811346</v>
      </c>
      <c r="D897">
        <v>18442760</v>
      </c>
      <c r="E897">
        <v>1</v>
      </c>
      <c r="F897">
        <v>1</v>
      </c>
      <c r="G897">
        <v>1</v>
      </c>
      <c r="H897">
        <v>1</v>
      </c>
      <c r="I897" t="s">
        <v>895</v>
      </c>
      <c r="J897" t="s">
        <v>3</v>
      </c>
      <c r="K897" t="s">
        <v>896</v>
      </c>
      <c r="L897">
        <v>1369</v>
      </c>
      <c r="N897">
        <v>1013</v>
      </c>
      <c r="O897" t="s">
        <v>583</v>
      </c>
      <c r="P897" t="s">
        <v>583</v>
      </c>
      <c r="Q897">
        <v>1</v>
      </c>
      <c r="X897">
        <v>36.53</v>
      </c>
      <c r="Y897">
        <v>0</v>
      </c>
      <c r="Z897">
        <v>0</v>
      </c>
      <c r="AA897">
        <v>0</v>
      </c>
      <c r="AB897">
        <v>354.22</v>
      </c>
      <c r="AC897">
        <v>0</v>
      </c>
      <c r="AD897">
        <v>1</v>
      </c>
      <c r="AE897">
        <v>1</v>
      </c>
      <c r="AF897" t="s">
        <v>3</v>
      </c>
      <c r="AG897">
        <v>36.53</v>
      </c>
      <c r="AH897">
        <v>2</v>
      </c>
      <c r="AI897">
        <v>35811347</v>
      </c>
      <c r="AJ897">
        <v>916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>
        <f>ROW(Source!A729)</f>
        <v>729</v>
      </c>
      <c r="B898">
        <v>35811349</v>
      </c>
      <c r="C898">
        <v>35811346</v>
      </c>
      <c r="D898">
        <v>29109376</v>
      </c>
      <c r="E898">
        <v>1</v>
      </c>
      <c r="F898">
        <v>1</v>
      </c>
      <c r="G898">
        <v>1</v>
      </c>
      <c r="H898">
        <v>3</v>
      </c>
      <c r="I898" t="s">
        <v>1110</v>
      </c>
      <c r="J898" t="s">
        <v>1111</v>
      </c>
      <c r="K898" t="s">
        <v>1112</v>
      </c>
      <c r="L898">
        <v>1346</v>
      </c>
      <c r="N898">
        <v>1009</v>
      </c>
      <c r="O898" t="s">
        <v>170</v>
      </c>
      <c r="P898" t="s">
        <v>170</v>
      </c>
      <c r="Q898">
        <v>1</v>
      </c>
      <c r="X898">
        <v>0</v>
      </c>
      <c r="Y898">
        <v>4894.54</v>
      </c>
      <c r="Z898">
        <v>0</v>
      </c>
      <c r="AA898">
        <v>0</v>
      </c>
      <c r="AB898">
        <v>0</v>
      </c>
      <c r="AC898">
        <v>1</v>
      </c>
      <c r="AD898">
        <v>0</v>
      </c>
      <c r="AE898">
        <v>0</v>
      </c>
      <c r="AF898" t="s">
        <v>3</v>
      </c>
      <c r="AG898">
        <v>0</v>
      </c>
      <c r="AH898">
        <v>3</v>
      </c>
      <c r="AI898">
        <v>-1</v>
      </c>
      <c r="AJ898" t="s">
        <v>3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>
      <c r="A899">
        <f>ROW(Source!A729)</f>
        <v>729</v>
      </c>
      <c r="B899">
        <v>35811350</v>
      </c>
      <c r="C899">
        <v>35811346</v>
      </c>
      <c r="D899">
        <v>29109730</v>
      </c>
      <c r="E899">
        <v>1</v>
      </c>
      <c r="F899">
        <v>1</v>
      </c>
      <c r="G899">
        <v>1</v>
      </c>
      <c r="H899">
        <v>3</v>
      </c>
      <c r="I899" t="s">
        <v>1113</v>
      </c>
      <c r="J899" t="s">
        <v>1114</v>
      </c>
      <c r="K899" t="s">
        <v>1115</v>
      </c>
      <c r="L899">
        <v>1327</v>
      </c>
      <c r="N899">
        <v>1005</v>
      </c>
      <c r="O899" t="s">
        <v>165</v>
      </c>
      <c r="P899" t="s">
        <v>165</v>
      </c>
      <c r="Q899">
        <v>1</v>
      </c>
      <c r="X899">
        <v>0</v>
      </c>
      <c r="Y899">
        <v>37.299999999999997</v>
      </c>
      <c r="Z899">
        <v>0</v>
      </c>
      <c r="AA899">
        <v>0</v>
      </c>
      <c r="AB899">
        <v>0</v>
      </c>
      <c r="AC899">
        <v>1</v>
      </c>
      <c r="AD899">
        <v>0</v>
      </c>
      <c r="AE899">
        <v>0</v>
      </c>
      <c r="AF899" t="s">
        <v>3</v>
      </c>
      <c r="AG899">
        <v>0</v>
      </c>
      <c r="AH899">
        <v>3</v>
      </c>
      <c r="AI899">
        <v>-1</v>
      </c>
      <c r="AJ899" t="s">
        <v>3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>
        <f>ROW(Source!A730)</f>
        <v>730</v>
      </c>
      <c r="B900">
        <v>35811358</v>
      </c>
      <c r="C900">
        <v>35811351</v>
      </c>
      <c r="D900">
        <v>29364679</v>
      </c>
      <c r="E900">
        <v>1</v>
      </c>
      <c r="F900">
        <v>1</v>
      </c>
      <c r="G900">
        <v>1</v>
      </c>
      <c r="H900">
        <v>1</v>
      </c>
      <c r="I900" t="s">
        <v>799</v>
      </c>
      <c r="J900" t="s">
        <v>3</v>
      </c>
      <c r="K900" t="s">
        <v>800</v>
      </c>
      <c r="L900">
        <v>1369</v>
      </c>
      <c r="N900">
        <v>1013</v>
      </c>
      <c r="O900" t="s">
        <v>583</v>
      </c>
      <c r="P900" t="s">
        <v>583</v>
      </c>
      <c r="Q900">
        <v>1</v>
      </c>
      <c r="X900">
        <v>94.4</v>
      </c>
      <c r="Y900">
        <v>0</v>
      </c>
      <c r="Z900">
        <v>0</v>
      </c>
      <c r="AA900">
        <v>0</v>
      </c>
      <c r="AB900">
        <v>316.85000000000002</v>
      </c>
      <c r="AC900">
        <v>0</v>
      </c>
      <c r="AD900">
        <v>1</v>
      </c>
      <c r="AE900">
        <v>1</v>
      </c>
      <c r="AF900" t="s">
        <v>3</v>
      </c>
      <c r="AG900">
        <v>94.4</v>
      </c>
      <c r="AH900">
        <v>2</v>
      </c>
      <c r="AI900">
        <v>35811352</v>
      </c>
      <c r="AJ900">
        <v>917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>
        <f>ROW(Source!A730)</f>
        <v>730</v>
      </c>
      <c r="B901">
        <v>35811359</v>
      </c>
      <c r="C901">
        <v>35811351</v>
      </c>
      <c r="D901">
        <v>121548</v>
      </c>
      <c r="E901">
        <v>1</v>
      </c>
      <c r="F901">
        <v>1</v>
      </c>
      <c r="G901">
        <v>1</v>
      </c>
      <c r="H901">
        <v>1</v>
      </c>
      <c r="I901" t="s">
        <v>34</v>
      </c>
      <c r="J901" t="s">
        <v>3</v>
      </c>
      <c r="K901" t="s">
        <v>584</v>
      </c>
      <c r="L901">
        <v>608254</v>
      </c>
      <c r="N901">
        <v>1013</v>
      </c>
      <c r="O901" t="s">
        <v>585</v>
      </c>
      <c r="P901" t="s">
        <v>585</v>
      </c>
      <c r="Q901">
        <v>1</v>
      </c>
      <c r="X901">
        <v>0.2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2</v>
      </c>
      <c r="AF901" t="s">
        <v>3</v>
      </c>
      <c r="AG901">
        <v>0.2</v>
      </c>
      <c r="AH901">
        <v>2</v>
      </c>
      <c r="AI901">
        <v>35811353</v>
      </c>
      <c r="AJ901">
        <v>918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>
        <f>ROW(Source!A730)</f>
        <v>730</v>
      </c>
      <c r="B902">
        <v>35811360</v>
      </c>
      <c r="C902">
        <v>35811351</v>
      </c>
      <c r="D902">
        <v>29172362</v>
      </c>
      <c r="E902">
        <v>1</v>
      </c>
      <c r="F902">
        <v>1</v>
      </c>
      <c r="G902">
        <v>1</v>
      </c>
      <c r="H902">
        <v>2</v>
      </c>
      <c r="I902" t="s">
        <v>801</v>
      </c>
      <c r="J902" t="s">
        <v>802</v>
      </c>
      <c r="K902" t="s">
        <v>803</v>
      </c>
      <c r="L902">
        <v>1368</v>
      </c>
      <c r="N902">
        <v>1011</v>
      </c>
      <c r="O902" t="s">
        <v>589</v>
      </c>
      <c r="P902" t="s">
        <v>589</v>
      </c>
      <c r="Q902">
        <v>1</v>
      </c>
      <c r="X902">
        <v>0.2</v>
      </c>
      <c r="Y902">
        <v>0</v>
      </c>
      <c r="Z902">
        <v>134.65</v>
      </c>
      <c r="AA902">
        <v>13.5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0.2</v>
      </c>
      <c r="AH902">
        <v>2</v>
      </c>
      <c r="AI902">
        <v>35811354</v>
      </c>
      <c r="AJ902">
        <v>919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>
        <f>ROW(Source!A730)</f>
        <v>730</v>
      </c>
      <c r="B903">
        <v>35811361</v>
      </c>
      <c r="C903">
        <v>35811351</v>
      </c>
      <c r="D903">
        <v>29174913</v>
      </c>
      <c r="E903">
        <v>1</v>
      </c>
      <c r="F903">
        <v>1</v>
      </c>
      <c r="G903">
        <v>1</v>
      </c>
      <c r="H903">
        <v>2</v>
      </c>
      <c r="I903" t="s">
        <v>601</v>
      </c>
      <c r="J903" t="s">
        <v>602</v>
      </c>
      <c r="K903" t="s">
        <v>603</v>
      </c>
      <c r="L903">
        <v>1368</v>
      </c>
      <c r="N903">
        <v>1011</v>
      </c>
      <c r="O903" t="s">
        <v>589</v>
      </c>
      <c r="P903" t="s">
        <v>589</v>
      </c>
      <c r="Q903">
        <v>1</v>
      </c>
      <c r="X903">
        <v>0.2</v>
      </c>
      <c r="Y903">
        <v>0</v>
      </c>
      <c r="Z903">
        <v>87.17</v>
      </c>
      <c r="AA903">
        <v>11.6</v>
      </c>
      <c r="AB903">
        <v>0</v>
      </c>
      <c r="AC903">
        <v>0</v>
      </c>
      <c r="AD903">
        <v>1</v>
      </c>
      <c r="AE903">
        <v>0</v>
      </c>
      <c r="AF903" t="s">
        <v>3</v>
      </c>
      <c r="AG903">
        <v>0.2</v>
      </c>
      <c r="AH903">
        <v>2</v>
      </c>
      <c r="AI903">
        <v>35811355</v>
      </c>
      <c r="AJ903">
        <v>920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>
      <c r="A904">
        <f>ROW(Source!A730)</f>
        <v>730</v>
      </c>
      <c r="B904">
        <v>35811362</v>
      </c>
      <c r="C904">
        <v>35811351</v>
      </c>
      <c r="D904">
        <v>29164111</v>
      </c>
      <c r="E904">
        <v>1</v>
      </c>
      <c r="F904">
        <v>1</v>
      </c>
      <c r="G904">
        <v>1</v>
      </c>
      <c r="H904">
        <v>3</v>
      </c>
      <c r="I904" t="s">
        <v>847</v>
      </c>
      <c r="J904" t="s">
        <v>900</v>
      </c>
      <c r="K904" t="s">
        <v>849</v>
      </c>
      <c r="L904">
        <v>1355</v>
      </c>
      <c r="N904">
        <v>1010</v>
      </c>
      <c r="O904" t="s">
        <v>61</v>
      </c>
      <c r="P904" t="s">
        <v>61</v>
      </c>
      <c r="Q904">
        <v>100</v>
      </c>
      <c r="X904">
        <v>1.02</v>
      </c>
      <c r="Y904">
        <v>100</v>
      </c>
      <c r="Z904">
        <v>0</v>
      </c>
      <c r="AA904">
        <v>0</v>
      </c>
      <c r="AB904">
        <v>0</v>
      </c>
      <c r="AC904">
        <v>0</v>
      </c>
      <c r="AD904">
        <v>1</v>
      </c>
      <c r="AE904">
        <v>0</v>
      </c>
      <c r="AF904" t="s">
        <v>3</v>
      </c>
      <c r="AG904">
        <v>1.02</v>
      </c>
      <c r="AH904">
        <v>2</v>
      </c>
      <c r="AI904">
        <v>35811356</v>
      </c>
      <c r="AJ904">
        <v>921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>
      <c r="A905">
        <f>ROW(Source!A730)</f>
        <v>730</v>
      </c>
      <c r="B905">
        <v>35811363</v>
      </c>
      <c r="C905">
        <v>35811351</v>
      </c>
      <c r="D905">
        <v>29171808</v>
      </c>
      <c r="E905">
        <v>1</v>
      </c>
      <c r="F905">
        <v>1</v>
      </c>
      <c r="G905">
        <v>1</v>
      </c>
      <c r="H905">
        <v>3</v>
      </c>
      <c r="I905" t="s">
        <v>816</v>
      </c>
      <c r="J905" t="s">
        <v>817</v>
      </c>
      <c r="K905" t="s">
        <v>818</v>
      </c>
      <c r="L905">
        <v>1374</v>
      </c>
      <c r="N905">
        <v>1013</v>
      </c>
      <c r="O905" t="s">
        <v>819</v>
      </c>
      <c r="P905" t="s">
        <v>819</v>
      </c>
      <c r="Q905">
        <v>1</v>
      </c>
      <c r="X905">
        <v>18.73</v>
      </c>
      <c r="Y905">
        <v>1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 t="s">
        <v>3</v>
      </c>
      <c r="AG905">
        <v>18.73</v>
      </c>
      <c r="AH905">
        <v>2</v>
      </c>
      <c r="AI905">
        <v>35811357</v>
      </c>
      <c r="AJ905">
        <v>922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>
      <c r="A906">
        <f>ROW(Source!A804)</f>
        <v>804</v>
      </c>
      <c r="B906">
        <v>35811367</v>
      </c>
      <c r="C906">
        <v>35811364</v>
      </c>
      <c r="D906">
        <v>18406804</v>
      </c>
      <c r="E906">
        <v>1</v>
      </c>
      <c r="F906">
        <v>1</v>
      </c>
      <c r="G906">
        <v>1</v>
      </c>
      <c r="H906">
        <v>1</v>
      </c>
      <c r="I906" t="s">
        <v>581</v>
      </c>
      <c r="J906" t="s">
        <v>3</v>
      </c>
      <c r="K906" t="s">
        <v>582</v>
      </c>
      <c r="L906">
        <v>1369</v>
      </c>
      <c r="N906">
        <v>1013</v>
      </c>
      <c r="O906" t="s">
        <v>583</v>
      </c>
      <c r="P906" t="s">
        <v>583</v>
      </c>
      <c r="Q906">
        <v>1</v>
      </c>
      <c r="X906">
        <v>7.67</v>
      </c>
      <c r="Y906">
        <v>0</v>
      </c>
      <c r="Z906">
        <v>0</v>
      </c>
      <c r="AA906">
        <v>0</v>
      </c>
      <c r="AB906">
        <v>249.14</v>
      </c>
      <c r="AC906">
        <v>0</v>
      </c>
      <c r="AD906">
        <v>1</v>
      </c>
      <c r="AE906">
        <v>1</v>
      </c>
      <c r="AF906" t="s">
        <v>3</v>
      </c>
      <c r="AG906">
        <v>7.67</v>
      </c>
      <c r="AH906">
        <v>2</v>
      </c>
      <c r="AI906">
        <v>35811365</v>
      </c>
      <c r="AJ906">
        <v>923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>
        <f>ROW(Source!A804)</f>
        <v>804</v>
      </c>
      <c r="B907">
        <v>35811368</v>
      </c>
      <c r="C907">
        <v>35811364</v>
      </c>
      <c r="D907">
        <v>29164349</v>
      </c>
      <c r="E907">
        <v>1</v>
      </c>
      <c r="F907">
        <v>1</v>
      </c>
      <c r="G907">
        <v>1</v>
      </c>
      <c r="H907">
        <v>3</v>
      </c>
      <c r="I907" t="s">
        <v>27</v>
      </c>
      <c r="J907" t="s">
        <v>30</v>
      </c>
      <c r="K907" t="s">
        <v>28</v>
      </c>
      <c r="L907">
        <v>1348</v>
      </c>
      <c r="N907">
        <v>1009</v>
      </c>
      <c r="O907" t="s">
        <v>29</v>
      </c>
      <c r="P907" t="s">
        <v>29</v>
      </c>
      <c r="Q907">
        <v>1000</v>
      </c>
      <c r="X907">
        <v>0.7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 t="s">
        <v>3</v>
      </c>
      <c r="AG907">
        <v>0.7</v>
      </c>
      <c r="AH907">
        <v>2</v>
      </c>
      <c r="AI907">
        <v>35811366</v>
      </c>
      <c r="AJ907">
        <v>924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>
      <c r="A908">
        <f>ROW(Source!A806)</f>
        <v>806</v>
      </c>
      <c r="B908">
        <v>35811375</v>
      </c>
      <c r="C908">
        <v>35811370</v>
      </c>
      <c r="D908">
        <v>18406804</v>
      </c>
      <c r="E908">
        <v>1</v>
      </c>
      <c r="F908">
        <v>1</v>
      </c>
      <c r="G908">
        <v>1</v>
      </c>
      <c r="H908">
        <v>1</v>
      </c>
      <c r="I908" t="s">
        <v>581</v>
      </c>
      <c r="J908" t="s">
        <v>3</v>
      </c>
      <c r="K908" t="s">
        <v>582</v>
      </c>
      <c r="L908">
        <v>1369</v>
      </c>
      <c r="N908">
        <v>1013</v>
      </c>
      <c r="O908" t="s">
        <v>583</v>
      </c>
      <c r="P908" t="s">
        <v>583</v>
      </c>
      <c r="Q908">
        <v>1</v>
      </c>
      <c r="X908">
        <v>11.39</v>
      </c>
      <c r="Y908">
        <v>0</v>
      </c>
      <c r="Z908">
        <v>0</v>
      </c>
      <c r="AA908">
        <v>0</v>
      </c>
      <c r="AB908">
        <v>7.8</v>
      </c>
      <c r="AC908">
        <v>0</v>
      </c>
      <c r="AD908">
        <v>1</v>
      </c>
      <c r="AE908">
        <v>1</v>
      </c>
      <c r="AF908" t="s">
        <v>3</v>
      </c>
      <c r="AG908">
        <v>11.39</v>
      </c>
      <c r="AH908">
        <v>2</v>
      </c>
      <c r="AI908">
        <v>35811371</v>
      </c>
      <c r="AJ908">
        <v>925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>
      <c r="A909">
        <f>ROW(Source!A806)</f>
        <v>806</v>
      </c>
      <c r="B909">
        <v>35811376</v>
      </c>
      <c r="C909">
        <v>35811370</v>
      </c>
      <c r="D909">
        <v>121548</v>
      </c>
      <c r="E909">
        <v>1</v>
      </c>
      <c r="F909">
        <v>1</v>
      </c>
      <c r="G909">
        <v>1</v>
      </c>
      <c r="H909">
        <v>1</v>
      </c>
      <c r="I909" t="s">
        <v>34</v>
      </c>
      <c r="J909" t="s">
        <v>3</v>
      </c>
      <c r="K909" t="s">
        <v>584</v>
      </c>
      <c r="L909">
        <v>608254</v>
      </c>
      <c r="N909">
        <v>1013</v>
      </c>
      <c r="O909" t="s">
        <v>585</v>
      </c>
      <c r="P909" t="s">
        <v>585</v>
      </c>
      <c r="Q909">
        <v>1</v>
      </c>
      <c r="X909">
        <v>0.13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1</v>
      </c>
      <c r="AE909">
        <v>2</v>
      </c>
      <c r="AF909" t="s">
        <v>3</v>
      </c>
      <c r="AG909">
        <v>0.13</v>
      </c>
      <c r="AH909">
        <v>2</v>
      </c>
      <c r="AI909">
        <v>35811372</v>
      </c>
      <c r="AJ909">
        <v>926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>
      <c r="A910">
        <f>ROW(Source!A806)</f>
        <v>806</v>
      </c>
      <c r="B910">
        <v>35811377</v>
      </c>
      <c r="C910">
        <v>35811370</v>
      </c>
      <c r="D910">
        <v>29172556</v>
      </c>
      <c r="E910">
        <v>1</v>
      </c>
      <c r="F910">
        <v>1</v>
      </c>
      <c r="G910">
        <v>1</v>
      </c>
      <c r="H910">
        <v>2</v>
      </c>
      <c r="I910" t="s">
        <v>586</v>
      </c>
      <c r="J910" t="s">
        <v>590</v>
      </c>
      <c r="K910" t="s">
        <v>588</v>
      </c>
      <c r="L910">
        <v>1368</v>
      </c>
      <c r="N910">
        <v>1011</v>
      </c>
      <c r="O910" t="s">
        <v>589</v>
      </c>
      <c r="P910" t="s">
        <v>589</v>
      </c>
      <c r="Q910">
        <v>1</v>
      </c>
      <c r="X910">
        <v>0.13</v>
      </c>
      <c r="Y910">
        <v>0</v>
      </c>
      <c r="Z910">
        <v>31.26</v>
      </c>
      <c r="AA910">
        <v>13.5</v>
      </c>
      <c r="AB910">
        <v>0</v>
      </c>
      <c r="AC910">
        <v>0</v>
      </c>
      <c r="AD910">
        <v>1</v>
      </c>
      <c r="AE910">
        <v>0</v>
      </c>
      <c r="AF910" t="s">
        <v>3</v>
      </c>
      <c r="AG910">
        <v>0.13</v>
      </c>
      <c r="AH910">
        <v>2</v>
      </c>
      <c r="AI910">
        <v>35811373</v>
      </c>
      <c r="AJ910">
        <v>927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>
      <c r="A911">
        <f>ROW(Source!A806)</f>
        <v>806</v>
      </c>
      <c r="B911">
        <v>35811378</v>
      </c>
      <c r="C911">
        <v>35811370</v>
      </c>
      <c r="D911">
        <v>29164349</v>
      </c>
      <c r="E911">
        <v>1</v>
      </c>
      <c r="F911">
        <v>1</v>
      </c>
      <c r="G911">
        <v>1</v>
      </c>
      <c r="H911">
        <v>3</v>
      </c>
      <c r="I911" t="s">
        <v>27</v>
      </c>
      <c r="J911" t="s">
        <v>30</v>
      </c>
      <c r="K911" t="s">
        <v>28</v>
      </c>
      <c r="L911">
        <v>1348</v>
      </c>
      <c r="N911">
        <v>1009</v>
      </c>
      <c r="O911" t="s">
        <v>29</v>
      </c>
      <c r="P911" t="s">
        <v>29</v>
      </c>
      <c r="Q911">
        <v>1000</v>
      </c>
      <c r="X911">
        <v>0.47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 t="s">
        <v>3</v>
      </c>
      <c r="AG911">
        <v>0.47</v>
      </c>
      <c r="AH911">
        <v>2</v>
      </c>
      <c r="AI911">
        <v>35811374</v>
      </c>
      <c r="AJ911">
        <v>928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>
        <f>ROW(Source!A808)</f>
        <v>808</v>
      </c>
      <c r="B912">
        <v>35811383</v>
      </c>
      <c r="C912">
        <v>35811380</v>
      </c>
      <c r="D912">
        <v>18406804</v>
      </c>
      <c r="E912">
        <v>1</v>
      </c>
      <c r="F912">
        <v>1</v>
      </c>
      <c r="G912">
        <v>1</v>
      </c>
      <c r="H912">
        <v>1</v>
      </c>
      <c r="I912" t="s">
        <v>581</v>
      </c>
      <c r="J912" t="s">
        <v>3</v>
      </c>
      <c r="K912" t="s">
        <v>582</v>
      </c>
      <c r="L912">
        <v>1369</v>
      </c>
      <c r="N912">
        <v>1013</v>
      </c>
      <c r="O912" t="s">
        <v>583</v>
      </c>
      <c r="P912" t="s">
        <v>583</v>
      </c>
      <c r="Q912">
        <v>1</v>
      </c>
      <c r="X912">
        <v>3.77</v>
      </c>
      <c r="Y912">
        <v>0</v>
      </c>
      <c r="Z912">
        <v>0</v>
      </c>
      <c r="AA912">
        <v>0</v>
      </c>
      <c r="AB912">
        <v>7.8</v>
      </c>
      <c r="AC912">
        <v>0</v>
      </c>
      <c r="AD912">
        <v>1</v>
      </c>
      <c r="AE912">
        <v>1</v>
      </c>
      <c r="AF912" t="s">
        <v>3</v>
      </c>
      <c r="AG912">
        <v>3.77</v>
      </c>
      <c r="AH912">
        <v>2</v>
      </c>
      <c r="AI912">
        <v>35811381</v>
      </c>
      <c r="AJ912">
        <v>929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>
      <c r="A913">
        <f>ROW(Source!A808)</f>
        <v>808</v>
      </c>
      <c r="B913">
        <v>35811384</v>
      </c>
      <c r="C913">
        <v>35811380</v>
      </c>
      <c r="D913">
        <v>29164349</v>
      </c>
      <c r="E913">
        <v>1</v>
      </c>
      <c r="F913">
        <v>1</v>
      </c>
      <c r="G913">
        <v>1</v>
      </c>
      <c r="H913">
        <v>3</v>
      </c>
      <c r="I913" t="s">
        <v>27</v>
      </c>
      <c r="J913" t="s">
        <v>30</v>
      </c>
      <c r="K913" t="s">
        <v>28</v>
      </c>
      <c r="L913">
        <v>1348</v>
      </c>
      <c r="N913">
        <v>1009</v>
      </c>
      <c r="O913" t="s">
        <v>29</v>
      </c>
      <c r="P913" t="s">
        <v>29</v>
      </c>
      <c r="Q913">
        <v>1000</v>
      </c>
      <c r="X913">
        <v>0.11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 t="s">
        <v>3</v>
      </c>
      <c r="AG913">
        <v>0.11</v>
      </c>
      <c r="AH913">
        <v>2</v>
      </c>
      <c r="AI913">
        <v>35811382</v>
      </c>
      <c r="AJ913">
        <v>930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>
      <c r="A914">
        <f>ROW(Source!A810)</f>
        <v>810</v>
      </c>
      <c r="B914">
        <v>35811388</v>
      </c>
      <c r="C914">
        <v>35811386</v>
      </c>
      <c r="D914">
        <v>18406804</v>
      </c>
      <c r="E914">
        <v>1</v>
      </c>
      <c r="F914">
        <v>1</v>
      </c>
      <c r="G914">
        <v>1</v>
      </c>
      <c r="H914">
        <v>1</v>
      </c>
      <c r="I914" t="s">
        <v>581</v>
      </c>
      <c r="J914" t="s">
        <v>3</v>
      </c>
      <c r="K914" t="s">
        <v>582</v>
      </c>
      <c r="L914">
        <v>1369</v>
      </c>
      <c r="N914">
        <v>1013</v>
      </c>
      <c r="O914" t="s">
        <v>583</v>
      </c>
      <c r="P914" t="s">
        <v>583</v>
      </c>
      <c r="Q914">
        <v>1</v>
      </c>
      <c r="X914">
        <v>5.84</v>
      </c>
      <c r="Y914">
        <v>0</v>
      </c>
      <c r="Z914">
        <v>0</v>
      </c>
      <c r="AA914">
        <v>0</v>
      </c>
      <c r="AB914">
        <v>7.8</v>
      </c>
      <c r="AC914">
        <v>0</v>
      </c>
      <c r="AD914">
        <v>1</v>
      </c>
      <c r="AE914">
        <v>1</v>
      </c>
      <c r="AF914" t="s">
        <v>3</v>
      </c>
      <c r="AG914">
        <v>5.84</v>
      </c>
      <c r="AH914">
        <v>2</v>
      </c>
      <c r="AI914">
        <v>35811387</v>
      </c>
      <c r="AJ914">
        <v>931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>
      <c r="A915">
        <f>ROW(Source!A811)</f>
        <v>811</v>
      </c>
      <c r="B915">
        <v>35811393</v>
      </c>
      <c r="C915">
        <v>35811389</v>
      </c>
      <c r="D915">
        <v>18406804</v>
      </c>
      <c r="E915">
        <v>1</v>
      </c>
      <c r="F915">
        <v>1</v>
      </c>
      <c r="G915">
        <v>1</v>
      </c>
      <c r="H915">
        <v>1</v>
      </c>
      <c r="I915" t="s">
        <v>581</v>
      </c>
      <c r="J915" t="s">
        <v>3</v>
      </c>
      <c r="K915" t="s">
        <v>582</v>
      </c>
      <c r="L915">
        <v>1369</v>
      </c>
      <c r="N915">
        <v>1013</v>
      </c>
      <c r="O915" t="s">
        <v>583</v>
      </c>
      <c r="P915" t="s">
        <v>583</v>
      </c>
      <c r="Q915">
        <v>1</v>
      </c>
      <c r="X915">
        <v>9.64</v>
      </c>
      <c r="Y915">
        <v>0</v>
      </c>
      <c r="Z915">
        <v>0</v>
      </c>
      <c r="AA915">
        <v>0</v>
      </c>
      <c r="AB915">
        <v>249.14</v>
      </c>
      <c r="AC915">
        <v>0</v>
      </c>
      <c r="AD915">
        <v>1</v>
      </c>
      <c r="AE915">
        <v>1</v>
      </c>
      <c r="AF915" t="s">
        <v>3</v>
      </c>
      <c r="AG915">
        <v>9.64</v>
      </c>
      <c r="AH915">
        <v>2</v>
      </c>
      <c r="AI915">
        <v>35811390</v>
      </c>
      <c r="AJ915">
        <v>932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>
      <c r="A916">
        <f>ROW(Source!A811)</f>
        <v>811</v>
      </c>
      <c r="B916">
        <v>35811394</v>
      </c>
      <c r="C916">
        <v>35811389</v>
      </c>
      <c r="D916">
        <v>121548</v>
      </c>
      <c r="E916">
        <v>1</v>
      </c>
      <c r="F916">
        <v>1</v>
      </c>
      <c r="G916">
        <v>1</v>
      </c>
      <c r="H916">
        <v>1</v>
      </c>
      <c r="I916" t="s">
        <v>34</v>
      </c>
      <c r="J916" t="s">
        <v>3</v>
      </c>
      <c r="K916" t="s">
        <v>584</v>
      </c>
      <c r="L916">
        <v>608254</v>
      </c>
      <c r="N916">
        <v>1013</v>
      </c>
      <c r="O916" t="s">
        <v>585</v>
      </c>
      <c r="P916" t="s">
        <v>585</v>
      </c>
      <c r="Q916">
        <v>1</v>
      </c>
      <c r="X916">
        <v>0.01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2</v>
      </c>
      <c r="AF916" t="s">
        <v>3</v>
      </c>
      <c r="AG916">
        <v>0.01</v>
      </c>
      <c r="AH916">
        <v>2</v>
      </c>
      <c r="AI916">
        <v>35811391</v>
      </c>
      <c r="AJ916">
        <v>933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>
      <c r="A917">
        <f>ROW(Source!A811)</f>
        <v>811</v>
      </c>
      <c r="B917">
        <v>35811395</v>
      </c>
      <c r="C917">
        <v>35811389</v>
      </c>
      <c r="D917">
        <v>29172556</v>
      </c>
      <c r="E917">
        <v>1</v>
      </c>
      <c r="F917">
        <v>1</v>
      </c>
      <c r="G917">
        <v>1</v>
      </c>
      <c r="H917">
        <v>2</v>
      </c>
      <c r="I917" t="s">
        <v>586</v>
      </c>
      <c r="J917" t="s">
        <v>590</v>
      </c>
      <c r="K917" t="s">
        <v>588</v>
      </c>
      <c r="L917">
        <v>1368</v>
      </c>
      <c r="N917">
        <v>1011</v>
      </c>
      <c r="O917" t="s">
        <v>589</v>
      </c>
      <c r="P917" t="s">
        <v>589</v>
      </c>
      <c r="Q917">
        <v>1</v>
      </c>
      <c r="X917">
        <v>0.01</v>
      </c>
      <c r="Y917">
        <v>0</v>
      </c>
      <c r="Z917">
        <v>31.26</v>
      </c>
      <c r="AA917">
        <v>13.5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0.01</v>
      </c>
      <c r="AH917">
        <v>2</v>
      </c>
      <c r="AI917">
        <v>35811392</v>
      </c>
      <c r="AJ917">
        <v>934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>
        <f>ROW(Source!A812)</f>
        <v>812</v>
      </c>
      <c r="B918">
        <v>35811400</v>
      </c>
      <c r="C918">
        <v>35811396</v>
      </c>
      <c r="D918">
        <v>18408066</v>
      </c>
      <c r="E918">
        <v>1</v>
      </c>
      <c r="F918">
        <v>1</v>
      </c>
      <c r="G918">
        <v>1</v>
      </c>
      <c r="H918">
        <v>1</v>
      </c>
      <c r="I918" t="s">
        <v>591</v>
      </c>
      <c r="J918" t="s">
        <v>3</v>
      </c>
      <c r="K918" t="s">
        <v>592</v>
      </c>
      <c r="L918">
        <v>1369</v>
      </c>
      <c r="N918">
        <v>1013</v>
      </c>
      <c r="O918" t="s">
        <v>583</v>
      </c>
      <c r="P918" t="s">
        <v>583</v>
      </c>
      <c r="Q918">
        <v>1</v>
      </c>
      <c r="X918">
        <v>17.89</v>
      </c>
      <c r="Y918">
        <v>0</v>
      </c>
      <c r="Z918">
        <v>0</v>
      </c>
      <c r="AA918">
        <v>0</v>
      </c>
      <c r="AB918">
        <v>256.16000000000003</v>
      </c>
      <c r="AC918">
        <v>0</v>
      </c>
      <c r="AD918">
        <v>1</v>
      </c>
      <c r="AE918">
        <v>1</v>
      </c>
      <c r="AF918" t="s">
        <v>3</v>
      </c>
      <c r="AG918">
        <v>17.89</v>
      </c>
      <c r="AH918">
        <v>2</v>
      </c>
      <c r="AI918">
        <v>35811397</v>
      </c>
      <c r="AJ918">
        <v>935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>
      <c r="A919">
        <f>ROW(Source!A812)</f>
        <v>812</v>
      </c>
      <c r="B919">
        <v>35811401</v>
      </c>
      <c r="C919">
        <v>35811396</v>
      </c>
      <c r="D919">
        <v>121548</v>
      </c>
      <c r="E919">
        <v>1</v>
      </c>
      <c r="F919">
        <v>1</v>
      </c>
      <c r="G919">
        <v>1</v>
      </c>
      <c r="H919">
        <v>1</v>
      </c>
      <c r="I919" t="s">
        <v>34</v>
      </c>
      <c r="J919" t="s">
        <v>3</v>
      </c>
      <c r="K919" t="s">
        <v>584</v>
      </c>
      <c r="L919">
        <v>608254</v>
      </c>
      <c r="N919">
        <v>1013</v>
      </c>
      <c r="O919" t="s">
        <v>585</v>
      </c>
      <c r="P919" t="s">
        <v>585</v>
      </c>
      <c r="Q919">
        <v>1</v>
      </c>
      <c r="X919">
        <v>0.08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1</v>
      </c>
      <c r="AE919">
        <v>2</v>
      </c>
      <c r="AF919" t="s">
        <v>3</v>
      </c>
      <c r="AG919">
        <v>0.08</v>
      </c>
      <c r="AH919">
        <v>2</v>
      </c>
      <c r="AI919">
        <v>35811398</v>
      </c>
      <c r="AJ919">
        <v>936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>
      <c r="A920">
        <f>ROW(Source!A812)</f>
        <v>812</v>
      </c>
      <c r="B920">
        <v>35811402</v>
      </c>
      <c r="C920">
        <v>35811396</v>
      </c>
      <c r="D920">
        <v>29172556</v>
      </c>
      <c r="E920">
        <v>1</v>
      </c>
      <c r="F920">
        <v>1</v>
      </c>
      <c r="G920">
        <v>1</v>
      </c>
      <c r="H920">
        <v>2</v>
      </c>
      <c r="I920" t="s">
        <v>586</v>
      </c>
      <c r="J920" t="s">
        <v>590</v>
      </c>
      <c r="K920" t="s">
        <v>588</v>
      </c>
      <c r="L920">
        <v>1368</v>
      </c>
      <c r="N920">
        <v>1011</v>
      </c>
      <c r="O920" t="s">
        <v>589</v>
      </c>
      <c r="P920" t="s">
        <v>589</v>
      </c>
      <c r="Q920">
        <v>1</v>
      </c>
      <c r="X920">
        <v>0.08</v>
      </c>
      <c r="Y920">
        <v>0</v>
      </c>
      <c r="Z920">
        <v>31.26</v>
      </c>
      <c r="AA920">
        <v>13.5</v>
      </c>
      <c r="AB920">
        <v>0</v>
      </c>
      <c r="AC920">
        <v>0</v>
      </c>
      <c r="AD920">
        <v>1</v>
      </c>
      <c r="AE920">
        <v>0</v>
      </c>
      <c r="AF920" t="s">
        <v>3</v>
      </c>
      <c r="AG920">
        <v>0.08</v>
      </c>
      <c r="AH920">
        <v>2</v>
      </c>
      <c r="AI920">
        <v>35811399</v>
      </c>
      <c r="AJ920">
        <v>937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>
      <c r="A921">
        <f>ROW(Source!A813)</f>
        <v>813</v>
      </c>
      <c r="B921">
        <v>35811409</v>
      </c>
      <c r="C921">
        <v>35811403</v>
      </c>
      <c r="D921">
        <v>18408066</v>
      </c>
      <c r="E921">
        <v>1</v>
      </c>
      <c r="F921">
        <v>1</v>
      </c>
      <c r="G921">
        <v>1</v>
      </c>
      <c r="H921">
        <v>1</v>
      </c>
      <c r="I921" t="s">
        <v>591</v>
      </c>
      <c r="J921" t="s">
        <v>3</v>
      </c>
      <c r="K921" t="s">
        <v>592</v>
      </c>
      <c r="L921">
        <v>1369</v>
      </c>
      <c r="N921">
        <v>1013</v>
      </c>
      <c r="O921" t="s">
        <v>583</v>
      </c>
      <c r="P921" t="s">
        <v>583</v>
      </c>
      <c r="Q921">
        <v>1</v>
      </c>
      <c r="X921">
        <v>179.3</v>
      </c>
      <c r="Y921">
        <v>0</v>
      </c>
      <c r="Z921">
        <v>0</v>
      </c>
      <c r="AA921">
        <v>0</v>
      </c>
      <c r="AB921">
        <v>256.16000000000003</v>
      </c>
      <c r="AC921">
        <v>0</v>
      </c>
      <c r="AD921">
        <v>1</v>
      </c>
      <c r="AE921">
        <v>1</v>
      </c>
      <c r="AF921" t="s">
        <v>3</v>
      </c>
      <c r="AG921">
        <v>179.3</v>
      </c>
      <c r="AH921">
        <v>2</v>
      </c>
      <c r="AI921">
        <v>35811404</v>
      </c>
      <c r="AJ921">
        <v>938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>
      <c r="A922">
        <f>ROW(Source!A813)</f>
        <v>813</v>
      </c>
      <c r="B922">
        <v>35811410</v>
      </c>
      <c r="C922">
        <v>35811403</v>
      </c>
      <c r="D922">
        <v>121548</v>
      </c>
      <c r="E922">
        <v>1</v>
      </c>
      <c r="F922">
        <v>1</v>
      </c>
      <c r="G922">
        <v>1</v>
      </c>
      <c r="H922">
        <v>1</v>
      </c>
      <c r="I922" t="s">
        <v>34</v>
      </c>
      <c r="J922" t="s">
        <v>3</v>
      </c>
      <c r="K922" t="s">
        <v>584</v>
      </c>
      <c r="L922">
        <v>608254</v>
      </c>
      <c r="N922">
        <v>1013</v>
      </c>
      <c r="O922" t="s">
        <v>585</v>
      </c>
      <c r="P922" t="s">
        <v>585</v>
      </c>
      <c r="Q922">
        <v>1</v>
      </c>
      <c r="X922">
        <v>3.97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</v>
      </c>
      <c r="AE922">
        <v>2</v>
      </c>
      <c r="AF922" t="s">
        <v>3</v>
      </c>
      <c r="AG922">
        <v>3.97</v>
      </c>
      <c r="AH922">
        <v>2</v>
      </c>
      <c r="AI922">
        <v>35811405</v>
      </c>
      <c r="AJ922">
        <v>939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>
      <c r="A923">
        <f>ROW(Source!A813)</f>
        <v>813</v>
      </c>
      <c r="B923">
        <v>35811411</v>
      </c>
      <c r="C923">
        <v>35811403</v>
      </c>
      <c r="D923">
        <v>29172710</v>
      </c>
      <c r="E923">
        <v>1</v>
      </c>
      <c r="F923">
        <v>1</v>
      </c>
      <c r="G923">
        <v>1</v>
      </c>
      <c r="H923">
        <v>2</v>
      </c>
      <c r="I923" t="s">
        <v>593</v>
      </c>
      <c r="J923" t="s">
        <v>594</v>
      </c>
      <c r="K923" t="s">
        <v>595</v>
      </c>
      <c r="L923">
        <v>1368</v>
      </c>
      <c r="N923">
        <v>1011</v>
      </c>
      <c r="O923" t="s">
        <v>589</v>
      </c>
      <c r="P923" t="s">
        <v>589</v>
      </c>
      <c r="Q923">
        <v>1</v>
      </c>
      <c r="X923">
        <v>3.97</v>
      </c>
      <c r="Y923">
        <v>0</v>
      </c>
      <c r="Z923">
        <v>46.56</v>
      </c>
      <c r="AA923">
        <v>10.06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3.97</v>
      </c>
      <c r="AH923">
        <v>2</v>
      </c>
      <c r="AI923">
        <v>35811406</v>
      </c>
      <c r="AJ923">
        <v>940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>
        <f>ROW(Source!A813)</f>
        <v>813</v>
      </c>
      <c r="B924">
        <v>35811412</v>
      </c>
      <c r="C924">
        <v>35811403</v>
      </c>
      <c r="D924">
        <v>29174533</v>
      </c>
      <c r="E924">
        <v>1</v>
      </c>
      <c r="F924">
        <v>1</v>
      </c>
      <c r="G924">
        <v>1</v>
      </c>
      <c r="H924">
        <v>2</v>
      </c>
      <c r="I924" t="s">
        <v>596</v>
      </c>
      <c r="J924" t="s">
        <v>597</v>
      </c>
      <c r="K924" t="s">
        <v>598</v>
      </c>
      <c r="L924">
        <v>1368</v>
      </c>
      <c r="N924">
        <v>1011</v>
      </c>
      <c r="O924" t="s">
        <v>589</v>
      </c>
      <c r="P924" t="s">
        <v>589</v>
      </c>
      <c r="Q924">
        <v>1</v>
      </c>
      <c r="X924">
        <v>7.93</v>
      </c>
      <c r="Y924">
        <v>0</v>
      </c>
      <c r="Z924">
        <v>1.53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7.93</v>
      </c>
      <c r="AH924">
        <v>2</v>
      </c>
      <c r="AI924">
        <v>35811407</v>
      </c>
      <c r="AJ924">
        <v>941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>
        <f>ROW(Source!A813)</f>
        <v>813</v>
      </c>
      <c r="B925">
        <v>35811413</v>
      </c>
      <c r="C925">
        <v>35811403</v>
      </c>
      <c r="D925">
        <v>29164349</v>
      </c>
      <c r="E925">
        <v>1</v>
      </c>
      <c r="F925">
        <v>1</v>
      </c>
      <c r="G925">
        <v>1</v>
      </c>
      <c r="H925">
        <v>3</v>
      </c>
      <c r="I925" t="s">
        <v>27</v>
      </c>
      <c r="J925" t="s">
        <v>30</v>
      </c>
      <c r="K925" t="s">
        <v>28</v>
      </c>
      <c r="L925">
        <v>1348</v>
      </c>
      <c r="N925">
        <v>1009</v>
      </c>
      <c r="O925" t="s">
        <v>29</v>
      </c>
      <c r="P925" t="s">
        <v>29</v>
      </c>
      <c r="Q925">
        <v>1000</v>
      </c>
      <c r="X925">
        <v>10.5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 t="s">
        <v>3</v>
      </c>
      <c r="AG925">
        <v>10.5</v>
      </c>
      <c r="AH925">
        <v>2</v>
      </c>
      <c r="AI925">
        <v>35811408</v>
      </c>
      <c r="AJ925">
        <v>942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>
      <c r="A926">
        <f>ROW(Source!A852)</f>
        <v>852</v>
      </c>
      <c r="B926">
        <v>35811424</v>
      </c>
      <c r="C926">
        <v>35811415</v>
      </c>
      <c r="D926">
        <v>18410572</v>
      </c>
      <c r="E926">
        <v>1</v>
      </c>
      <c r="F926">
        <v>1</v>
      </c>
      <c r="G926">
        <v>1</v>
      </c>
      <c r="H926">
        <v>1</v>
      </c>
      <c r="I926" t="s">
        <v>856</v>
      </c>
      <c r="J926" t="s">
        <v>3</v>
      </c>
      <c r="K926" t="s">
        <v>857</v>
      </c>
      <c r="L926">
        <v>1369</v>
      </c>
      <c r="N926">
        <v>1013</v>
      </c>
      <c r="O926" t="s">
        <v>583</v>
      </c>
      <c r="P926" t="s">
        <v>583</v>
      </c>
      <c r="Q926">
        <v>1</v>
      </c>
      <c r="X926">
        <v>73.14</v>
      </c>
      <c r="Y926">
        <v>0</v>
      </c>
      <c r="Z926">
        <v>0</v>
      </c>
      <c r="AA926">
        <v>0</v>
      </c>
      <c r="AB926">
        <v>8.74</v>
      </c>
      <c r="AC926">
        <v>0</v>
      </c>
      <c r="AD926">
        <v>1</v>
      </c>
      <c r="AE926">
        <v>1</v>
      </c>
      <c r="AF926" t="s">
        <v>310</v>
      </c>
      <c r="AG926">
        <v>84.11099999999999</v>
      </c>
      <c r="AH926">
        <v>2</v>
      </c>
      <c r="AI926">
        <v>35811416</v>
      </c>
      <c r="AJ926">
        <v>943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>
        <f>ROW(Source!A852)</f>
        <v>852</v>
      </c>
      <c r="B927">
        <v>35811425</v>
      </c>
      <c r="C927">
        <v>35811415</v>
      </c>
      <c r="D927">
        <v>121548</v>
      </c>
      <c r="E927">
        <v>1</v>
      </c>
      <c r="F927">
        <v>1</v>
      </c>
      <c r="G927">
        <v>1</v>
      </c>
      <c r="H927">
        <v>1</v>
      </c>
      <c r="I927" t="s">
        <v>34</v>
      </c>
      <c r="J927" t="s">
        <v>3</v>
      </c>
      <c r="K927" t="s">
        <v>584</v>
      </c>
      <c r="L927">
        <v>608254</v>
      </c>
      <c r="N927">
        <v>1013</v>
      </c>
      <c r="O927" t="s">
        <v>585</v>
      </c>
      <c r="P927" t="s">
        <v>585</v>
      </c>
      <c r="Q927">
        <v>1</v>
      </c>
      <c r="X927">
        <v>1.37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2</v>
      </c>
      <c r="AF927" t="s">
        <v>143</v>
      </c>
      <c r="AG927">
        <v>1.7125000000000001</v>
      </c>
      <c r="AH927">
        <v>2</v>
      </c>
      <c r="AI927">
        <v>35811417</v>
      </c>
      <c r="AJ927">
        <v>944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>
        <f>ROW(Source!A852)</f>
        <v>852</v>
      </c>
      <c r="B928">
        <v>35811426</v>
      </c>
      <c r="C928">
        <v>35811415</v>
      </c>
      <c r="D928">
        <v>29172379</v>
      </c>
      <c r="E928">
        <v>1</v>
      </c>
      <c r="F928">
        <v>1</v>
      </c>
      <c r="G928">
        <v>1</v>
      </c>
      <c r="H928">
        <v>2</v>
      </c>
      <c r="I928" t="s">
        <v>858</v>
      </c>
      <c r="J928" t="s">
        <v>859</v>
      </c>
      <c r="K928" t="s">
        <v>860</v>
      </c>
      <c r="L928">
        <v>1368</v>
      </c>
      <c r="N928">
        <v>1011</v>
      </c>
      <c r="O928" t="s">
        <v>589</v>
      </c>
      <c r="P928" t="s">
        <v>589</v>
      </c>
      <c r="Q928">
        <v>1</v>
      </c>
      <c r="X928">
        <v>1.37</v>
      </c>
      <c r="Y928">
        <v>0</v>
      </c>
      <c r="Z928">
        <v>112</v>
      </c>
      <c r="AA928">
        <v>13.5</v>
      </c>
      <c r="AB928">
        <v>0</v>
      </c>
      <c r="AC928">
        <v>0</v>
      </c>
      <c r="AD928">
        <v>1</v>
      </c>
      <c r="AE928">
        <v>0</v>
      </c>
      <c r="AF928" t="s">
        <v>143</v>
      </c>
      <c r="AG928">
        <v>1.7125000000000001</v>
      </c>
      <c r="AH928">
        <v>2</v>
      </c>
      <c r="AI928">
        <v>35811418</v>
      </c>
      <c r="AJ928">
        <v>945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>
        <f>ROW(Source!A852)</f>
        <v>852</v>
      </c>
      <c r="B929">
        <v>35811427</v>
      </c>
      <c r="C929">
        <v>35811415</v>
      </c>
      <c r="D929">
        <v>29174913</v>
      </c>
      <c r="E929">
        <v>1</v>
      </c>
      <c r="F929">
        <v>1</v>
      </c>
      <c r="G929">
        <v>1</v>
      </c>
      <c r="H929">
        <v>2</v>
      </c>
      <c r="I929" t="s">
        <v>601</v>
      </c>
      <c r="J929" t="s">
        <v>602</v>
      </c>
      <c r="K929" t="s">
        <v>603</v>
      </c>
      <c r="L929">
        <v>1368</v>
      </c>
      <c r="N929">
        <v>1011</v>
      </c>
      <c r="O929" t="s">
        <v>589</v>
      </c>
      <c r="P929" t="s">
        <v>589</v>
      </c>
      <c r="Q929">
        <v>1</v>
      </c>
      <c r="X929">
        <v>2.06</v>
      </c>
      <c r="Y929">
        <v>0</v>
      </c>
      <c r="Z929">
        <v>87.17</v>
      </c>
      <c r="AA929">
        <v>11.6</v>
      </c>
      <c r="AB929">
        <v>0</v>
      </c>
      <c r="AC929">
        <v>0</v>
      </c>
      <c r="AD929">
        <v>1</v>
      </c>
      <c r="AE929">
        <v>0</v>
      </c>
      <c r="AF929" t="s">
        <v>143</v>
      </c>
      <c r="AG929">
        <v>2.5750000000000002</v>
      </c>
      <c r="AH929">
        <v>2</v>
      </c>
      <c r="AI929">
        <v>35811419</v>
      </c>
      <c r="AJ929">
        <v>946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>
      <c r="A930">
        <f>ROW(Source!A852)</f>
        <v>852</v>
      </c>
      <c r="B930">
        <v>35811428</v>
      </c>
      <c r="C930">
        <v>35811415</v>
      </c>
      <c r="D930">
        <v>29114332</v>
      </c>
      <c r="E930">
        <v>1</v>
      </c>
      <c r="F930">
        <v>1</v>
      </c>
      <c r="G930">
        <v>1</v>
      </c>
      <c r="H930">
        <v>3</v>
      </c>
      <c r="I930" t="s">
        <v>628</v>
      </c>
      <c r="J930" t="s">
        <v>654</v>
      </c>
      <c r="K930" t="s">
        <v>630</v>
      </c>
      <c r="L930">
        <v>1348</v>
      </c>
      <c r="N930">
        <v>1009</v>
      </c>
      <c r="O930" t="s">
        <v>29</v>
      </c>
      <c r="P930" t="s">
        <v>29</v>
      </c>
      <c r="Q930">
        <v>1000</v>
      </c>
      <c r="X930">
        <v>3.3999999999999998E-3</v>
      </c>
      <c r="Y930">
        <v>11978</v>
      </c>
      <c r="Z930">
        <v>0</v>
      </c>
      <c r="AA930">
        <v>0</v>
      </c>
      <c r="AB930">
        <v>0</v>
      </c>
      <c r="AC930">
        <v>0</v>
      </c>
      <c r="AD930">
        <v>1</v>
      </c>
      <c r="AE930">
        <v>0</v>
      </c>
      <c r="AF930" t="s">
        <v>3</v>
      </c>
      <c r="AG930">
        <v>3.3999999999999998E-3</v>
      </c>
      <c r="AH930">
        <v>2</v>
      </c>
      <c r="AI930">
        <v>35811421</v>
      </c>
      <c r="AJ930">
        <v>948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>
        <f>ROW(Source!A852)</f>
        <v>852</v>
      </c>
      <c r="B931">
        <v>35811429</v>
      </c>
      <c r="C931">
        <v>35811415</v>
      </c>
      <c r="D931">
        <v>29114830</v>
      </c>
      <c r="E931">
        <v>1</v>
      </c>
      <c r="F931">
        <v>1</v>
      </c>
      <c r="G931">
        <v>1</v>
      </c>
      <c r="H931">
        <v>3</v>
      </c>
      <c r="I931" t="s">
        <v>1084</v>
      </c>
      <c r="J931" t="s">
        <v>1097</v>
      </c>
      <c r="K931" t="s">
        <v>1086</v>
      </c>
      <c r="L931">
        <v>1035</v>
      </c>
      <c r="N931">
        <v>1013</v>
      </c>
      <c r="O931" t="s">
        <v>178</v>
      </c>
      <c r="P931" t="s">
        <v>178</v>
      </c>
      <c r="Q931">
        <v>1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</v>
      </c>
      <c r="AD931">
        <v>0</v>
      </c>
      <c r="AE931">
        <v>0</v>
      </c>
      <c r="AF931" t="s">
        <v>3</v>
      </c>
      <c r="AG931">
        <v>0</v>
      </c>
      <c r="AH931">
        <v>3</v>
      </c>
      <c r="AI931">
        <v>-1</v>
      </c>
      <c r="AJ931" t="s">
        <v>3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>
      <c r="A932">
        <f>ROW(Source!A852)</f>
        <v>852</v>
      </c>
      <c r="B932">
        <v>35811430</v>
      </c>
      <c r="C932">
        <v>35811415</v>
      </c>
      <c r="D932">
        <v>29130561</v>
      </c>
      <c r="E932">
        <v>1</v>
      </c>
      <c r="F932">
        <v>1</v>
      </c>
      <c r="G932">
        <v>1</v>
      </c>
      <c r="H932">
        <v>3</v>
      </c>
      <c r="I932" t="s">
        <v>185</v>
      </c>
      <c r="J932" t="s">
        <v>317</v>
      </c>
      <c r="K932" t="s">
        <v>186</v>
      </c>
      <c r="L932">
        <v>1327</v>
      </c>
      <c r="N932">
        <v>1005</v>
      </c>
      <c r="O932" t="s">
        <v>165</v>
      </c>
      <c r="P932" t="s">
        <v>165</v>
      </c>
      <c r="Q932">
        <v>1</v>
      </c>
      <c r="X932">
        <v>100</v>
      </c>
      <c r="Y932">
        <v>207</v>
      </c>
      <c r="Z932">
        <v>0</v>
      </c>
      <c r="AA932">
        <v>0</v>
      </c>
      <c r="AB932">
        <v>0</v>
      </c>
      <c r="AC932">
        <v>0</v>
      </c>
      <c r="AD932">
        <v>1</v>
      </c>
      <c r="AE932">
        <v>0</v>
      </c>
      <c r="AF932" t="s">
        <v>3</v>
      </c>
      <c r="AG932">
        <v>100</v>
      </c>
      <c r="AH932">
        <v>2</v>
      </c>
      <c r="AI932">
        <v>35811422</v>
      </c>
      <c r="AJ932">
        <v>949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>
        <f>ROW(Source!A856)</f>
        <v>856</v>
      </c>
      <c r="B933">
        <v>35811448</v>
      </c>
      <c r="C933">
        <v>35811434</v>
      </c>
      <c r="D933">
        <v>18407150</v>
      </c>
      <c r="E933">
        <v>1</v>
      </c>
      <c r="F933">
        <v>1</v>
      </c>
      <c r="G933">
        <v>1</v>
      </c>
      <c r="H933">
        <v>1</v>
      </c>
      <c r="I933" t="s">
        <v>599</v>
      </c>
      <c r="J933" t="s">
        <v>3</v>
      </c>
      <c r="K933" t="s">
        <v>600</v>
      </c>
      <c r="L933">
        <v>1369</v>
      </c>
      <c r="N933">
        <v>1013</v>
      </c>
      <c r="O933" t="s">
        <v>583</v>
      </c>
      <c r="P933" t="s">
        <v>583</v>
      </c>
      <c r="Q933">
        <v>1</v>
      </c>
      <c r="X933">
        <v>44.7</v>
      </c>
      <c r="Y933">
        <v>0</v>
      </c>
      <c r="Z933">
        <v>0</v>
      </c>
      <c r="AA933">
        <v>0</v>
      </c>
      <c r="AB933">
        <v>272.45</v>
      </c>
      <c r="AC933">
        <v>0</v>
      </c>
      <c r="AD933">
        <v>1</v>
      </c>
      <c r="AE933">
        <v>1</v>
      </c>
      <c r="AF933" t="s">
        <v>3</v>
      </c>
      <c r="AG933">
        <v>44.7</v>
      </c>
      <c r="AH933">
        <v>2</v>
      </c>
      <c r="AI933">
        <v>35811435</v>
      </c>
      <c r="AJ933">
        <v>951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>
        <f>ROW(Source!A856)</f>
        <v>856</v>
      </c>
      <c r="B934">
        <v>35811449</v>
      </c>
      <c r="C934">
        <v>35811434</v>
      </c>
      <c r="D934">
        <v>121548</v>
      </c>
      <c r="E934">
        <v>1</v>
      </c>
      <c r="F934">
        <v>1</v>
      </c>
      <c r="G934">
        <v>1</v>
      </c>
      <c r="H934">
        <v>1</v>
      </c>
      <c r="I934" t="s">
        <v>34</v>
      </c>
      <c r="J934" t="s">
        <v>3</v>
      </c>
      <c r="K934" t="s">
        <v>584</v>
      </c>
      <c r="L934">
        <v>608254</v>
      </c>
      <c r="N934">
        <v>1013</v>
      </c>
      <c r="O934" t="s">
        <v>585</v>
      </c>
      <c r="P934" t="s">
        <v>585</v>
      </c>
      <c r="Q934">
        <v>1</v>
      </c>
      <c r="X934">
        <v>0.14000000000000001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1</v>
      </c>
      <c r="AE934">
        <v>2</v>
      </c>
      <c r="AF934" t="s">
        <v>3</v>
      </c>
      <c r="AG934">
        <v>0.14000000000000001</v>
      </c>
      <c r="AH934">
        <v>2</v>
      </c>
      <c r="AI934">
        <v>35811436</v>
      </c>
      <c r="AJ934">
        <v>952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>
      <c r="A935">
        <f>ROW(Source!A856)</f>
        <v>856</v>
      </c>
      <c r="B935">
        <v>35811450</v>
      </c>
      <c r="C935">
        <v>35811434</v>
      </c>
      <c r="D935">
        <v>29172479</v>
      </c>
      <c r="E935">
        <v>1</v>
      </c>
      <c r="F935">
        <v>1</v>
      </c>
      <c r="G935">
        <v>1</v>
      </c>
      <c r="H935">
        <v>2</v>
      </c>
      <c r="I935" t="s">
        <v>861</v>
      </c>
      <c r="J935" t="s">
        <v>862</v>
      </c>
      <c r="K935" t="s">
        <v>863</v>
      </c>
      <c r="L935">
        <v>1368</v>
      </c>
      <c r="N935">
        <v>1011</v>
      </c>
      <c r="O935" t="s">
        <v>589</v>
      </c>
      <c r="P935" t="s">
        <v>589</v>
      </c>
      <c r="Q935">
        <v>1</v>
      </c>
      <c r="X935">
        <v>0.14000000000000001</v>
      </c>
      <c r="Y935">
        <v>0</v>
      </c>
      <c r="Z935">
        <v>99.89</v>
      </c>
      <c r="AA935">
        <v>10.06</v>
      </c>
      <c r="AB935">
        <v>0</v>
      </c>
      <c r="AC935">
        <v>0</v>
      </c>
      <c r="AD935">
        <v>1</v>
      </c>
      <c r="AE935">
        <v>0</v>
      </c>
      <c r="AF935" t="s">
        <v>3</v>
      </c>
      <c r="AG935">
        <v>0.14000000000000001</v>
      </c>
      <c r="AH935">
        <v>2</v>
      </c>
      <c r="AI935">
        <v>35811437</v>
      </c>
      <c r="AJ935">
        <v>953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>
      <c r="A936">
        <f>ROW(Source!A856)</f>
        <v>856</v>
      </c>
      <c r="B936">
        <v>35811451</v>
      </c>
      <c r="C936">
        <v>35811434</v>
      </c>
      <c r="D936">
        <v>29174591</v>
      </c>
      <c r="E936">
        <v>1</v>
      </c>
      <c r="F936">
        <v>1</v>
      </c>
      <c r="G936">
        <v>1</v>
      </c>
      <c r="H936">
        <v>2</v>
      </c>
      <c r="I936" t="s">
        <v>612</v>
      </c>
      <c r="J936" t="s">
        <v>642</v>
      </c>
      <c r="K936" t="s">
        <v>614</v>
      </c>
      <c r="L936">
        <v>1368</v>
      </c>
      <c r="N936">
        <v>1011</v>
      </c>
      <c r="O936" t="s">
        <v>589</v>
      </c>
      <c r="P936" t="s">
        <v>589</v>
      </c>
      <c r="Q936">
        <v>1</v>
      </c>
      <c r="X936">
        <v>0.45</v>
      </c>
      <c r="Y936">
        <v>0</v>
      </c>
      <c r="Z936">
        <v>0.95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3</v>
      </c>
      <c r="AG936">
        <v>0.45</v>
      </c>
      <c r="AH936">
        <v>2</v>
      </c>
      <c r="AI936">
        <v>35811438</v>
      </c>
      <c r="AJ936">
        <v>954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>
      <c r="A937">
        <f>ROW(Source!A856)</f>
        <v>856</v>
      </c>
      <c r="B937">
        <v>35811452</v>
      </c>
      <c r="C937">
        <v>35811434</v>
      </c>
      <c r="D937">
        <v>29174913</v>
      </c>
      <c r="E937">
        <v>1</v>
      </c>
      <c r="F937">
        <v>1</v>
      </c>
      <c r="G937">
        <v>1</v>
      </c>
      <c r="H937">
        <v>2</v>
      </c>
      <c r="I937" t="s">
        <v>601</v>
      </c>
      <c r="J937" t="s">
        <v>602</v>
      </c>
      <c r="K937" t="s">
        <v>603</v>
      </c>
      <c r="L937">
        <v>1368</v>
      </c>
      <c r="N937">
        <v>1011</v>
      </c>
      <c r="O937" t="s">
        <v>589</v>
      </c>
      <c r="P937" t="s">
        <v>589</v>
      </c>
      <c r="Q937">
        <v>1</v>
      </c>
      <c r="X937">
        <v>0.48</v>
      </c>
      <c r="Y937">
        <v>0</v>
      </c>
      <c r="Z937">
        <v>87.17</v>
      </c>
      <c r="AA937">
        <v>11.6</v>
      </c>
      <c r="AB937">
        <v>0</v>
      </c>
      <c r="AC937">
        <v>0</v>
      </c>
      <c r="AD937">
        <v>1</v>
      </c>
      <c r="AE937">
        <v>0</v>
      </c>
      <c r="AF937" t="s">
        <v>3</v>
      </c>
      <c r="AG937">
        <v>0.48</v>
      </c>
      <c r="AH937">
        <v>2</v>
      </c>
      <c r="AI937">
        <v>35811439</v>
      </c>
      <c r="AJ937">
        <v>955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>
      <c r="A938">
        <f>ROW(Source!A856)</f>
        <v>856</v>
      </c>
      <c r="B938">
        <v>35811453</v>
      </c>
      <c r="C938">
        <v>35811434</v>
      </c>
      <c r="D938">
        <v>29114340</v>
      </c>
      <c r="E938">
        <v>1</v>
      </c>
      <c r="F938">
        <v>1</v>
      </c>
      <c r="G938">
        <v>1</v>
      </c>
      <c r="H938">
        <v>3</v>
      </c>
      <c r="I938" t="s">
        <v>864</v>
      </c>
      <c r="J938" t="s">
        <v>865</v>
      </c>
      <c r="K938" t="s">
        <v>866</v>
      </c>
      <c r="L938">
        <v>1348</v>
      </c>
      <c r="N938">
        <v>1009</v>
      </c>
      <c r="O938" t="s">
        <v>29</v>
      </c>
      <c r="P938" t="s">
        <v>29</v>
      </c>
      <c r="Q938">
        <v>1000</v>
      </c>
      <c r="X938">
        <v>1.6000000000000001E-3</v>
      </c>
      <c r="Y938">
        <v>8475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3</v>
      </c>
      <c r="AG938">
        <v>1.6000000000000001E-3</v>
      </c>
      <c r="AH938">
        <v>2</v>
      </c>
      <c r="AI938">
        <v>35811440</v>
      </c>
      <c r="AJ938">
        <v>956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>
      <c r="A939">
        <f>ROW(Source!A856)</f>
        <v>856</v>
      </c>
      <c r="B939">
        <v>35811454</v>
      </c>
      <c r="C939">
        <v>35811434</v>
      </c>
      <c r="D939">
        <v>29109162</v>
      </c>
      <c r="E939">
        <v>1</v>
      </c>
      <c r="F939">
        <v>1</v>
      </c>
      <c r="G939">
        <v>1</v>
      </c>
      <c r="H939">
        <v>3</v>
      </c>
      <c r="I939" t="s">
        <v>645</v>
      </c>
      <c r="J939" t="s">
        <v>646</v>
      </c>
      <c r="K939" t="s">
        <v>647</v>
      </c>
      <c r="L939">
        <v>1327</v>
      </c>
      <c r="N939">
        <v>1005</v>
      </c>
      <c r="O939" t="s">
        <v>165</v>
      </c>
      <c r="P939" t="s">
        <v>165</v>
      </c>
      <c r="Q939">
        <v>1</v>
      </c>
      <c r="X939">
        <v>23</v>
      </c>
      <c r="Y939">
        <v>5.71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0</v>
      </c>
      <c r="AF939" t="s">
        <v>3</v>
      </c>
      <c r="AG939">
        <v>23</v>
      </c>
      <c r="AH939">
        <v>2</v>
      </c>
      <c r="AI939">
        <v>35811441</v>
      </c>
      <c r="AJ939">
        <v>957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>
        <f>ROW(Source!A856)</f>
        <v>856</v>
      </c>
      <c r="B940">
        <v>35811455</v>
      </c>
      <c r="C940">
        <v>35811434</v>
      </c>
      <c r="D940">
        <v>29107615</v>
      </c>
      <c r="E940">
        <v>1</v>
      </c>
      <c r="F940">
        <v>1</v>
      </c>
      <c r="G940">
        <v>1</v>
      </c>
      <c r="H940">
        <v>3</v>
      </c>
      <c r="I940" t="s">
        <v>867</v>
      </c>
      <c r="J940" t="s">
        <v>868</v>
      </c>
      <c r="K940" t="s">
        <v>869</v>
      </c>
      <c r="L940">
        <v>1348</v>
      </c>
      <c r="N940">
        <v>1009</v>
      </c>
      <c r="O940" t="s">
        <v>29</v>
      </c>
      <c r="P940" t="s">
        <v>29</v>
      </c>
      <c r="Q940">
        <v>1000</v>
      </c>
      <c r="X940">
        <v>3.3999999999999998E-3</v>
      </c>
      <c r="Y940">
        <v>19100</v>
      </c>
      <c r="Z940">
        <v>0</v>
      </c>
      <c r="AA940">
        <v>0</v>
      </c>
      <c r="AB940">
        <v>0</v>
      </c>
      <c r="AC940">
        <v>0</v>
      </c>
      <c r="AD940">
        <v>1</v>
      </c>
      <c r="AE940">
        <v>0</v>
      </c>
      <c r="AF940" t="s">
        <v>3</v>
      </c>
      <c r="AG940">
        <v>3.3999999999999998E-3</v>
      </c>
      <c r="AH940">
        <v>2</v>
      </c>
      <c r="AI940">
        <v>35811442</v>
      </c>
      <c r="AJ940">
        <v>958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>
      <c r="A941">
        <f>ROW(Source!A856)</f>
        <v>856</v>
      </c>
      <c r="B941">
        <v>35811456</v>
      </c>
      <c r="C941">
        <v>35811434</v>
      </c>
      <c r="D941">
        <v>29115662</v>
      </c>
      <c r="E941">
        <v>1</v>
      </c>
      <c r="F941">
        <v>1</v>
      </c>
      <c r="G941">
        <v>1</v>
      </c>
      <c r="H941">
        <v>3</v>
      </c>
      <c r="I941" t="s">
        <v>870</v>
      </c>
      <c r="J941" t="s">
        <v>871</v>
      </c>
      <c r="K941" t="s">
        <v>872</v>
      </c>
      <c r="L941">
        <v>1339</v>
      </c>
      <c r="N941">
        <v>1007</v>
      </c>
      <c r="O941" t="s">
        <v>638</v>
      </c>
      <c r="P941" t="s">
        <v>638</v>
      </c>
      <c r="Q941">
        <v>1</v>
      </c>
      <c r="X941">
        <v>0.24</v>
      </c>
      <c r="Y941">
        <v>1045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0</v>
      </c>
      <c r="AF941" t="s">
        <v>3</v>
      </c>
      <c r="AG941">
        <v>0.24</v>
      </c>
      <c r="AH941">
        <v>2</v>
      </c>
      <c r="AI941">
        <v>35811443</v>
      </c>
      <c r="AJ941">
        <v>959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>
        <f>ROW(Source!A856)</f>
        <v>856</v>
      </c>
      <c r="B942">
        <v>35811457</v>
      </c>
      <c r="C942">
        <v>35811434</v>
      </c>
      <c r="D942">
        <v>29131086</v>
      </c>
      <c r="E942">
        <v>1</v>
      </c>
      <c r="F942">
        <v>1</v>
      </c>
      <c r="G942">
        <v>1</v>
      </c>
      <c r="H942">
        <v>3</v>
      </c>
      <c r="I942" t="s">
        <v>648</v>
      </c>
      <c r="J942" t="s">
        <v>649</v>
      </c>
      <c r="K942" t="s">
        <v>650</v>
      </c>
      <c r="L942">
        <v>1339</v>
      </c>
      <c r="N942">
        <v>1007</v>
      </c>
      <c r="O942" t="s">
        <v>638</v>
      </c>
      <c r="P942" t="s">
        <v>638</v>
      </c>
      <c r="Q942">
        <v>1</v>
      </c>
      <c r="X942">
        <v>1.18</v>
      </c>
      <c r="Y942">
        <v>1970.01</v>
      </c>
      <c r="Z942">
        <v>0</v>
      </c>
      <c r="AA942">
        <v>0</v>
      </c>
      <c r="AB942">
        <v>0</v>
      </c>
      <c r="AC942">
        <v>0</v>
      </c>
      <c r="AD942">
        <v>1</v>
      </c>
      <c r="AE942">
        <v>0</v>
      </c>
      <c r="AF942" t="s">
        <v>3</v>
      </c>
      <c r="AG942">
        <v>1.18</v>
      </c>
      <c r="AH942">
        <v>2</v>
      </c>
      <c r="AI942">
        <v>35811444</v>
      </c>
      <c r="AJ942">
        <v>960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>
        <f>ROW(Source!A856)</f>
        <v>856</v>
      </c>
      <c r="B943">
        <v>35811458</v>
      </c>
      <c r="C943">
        <v>35811434</v>
      </c>
      <c r="D943">
        <v>29145153</v>
      </c>
      <c r="E943">
        <v>1</v>
      </c>
      <c r="F943">
        <v>1</v>
      </c>
      <c r="G943">
        <v>1</v>
      </c>
      <c r="H943">
        <v>3</v>
      </c>
      <c r="I943" t="s">
        <v>873</v>
      </c>
      <c r="J943" t="s">
        <v>874</v>
      </c>
      <c r="K943" t="s">
        <v>875</v>
      </c>
      <c r="L943">
        <v>1339</v>
      </c>
      <c r="N943">
        <v>1007</v>
      </c>
      <c r="O943" t="s">
        <v>638</v>
      </c>
      <c r="P943" t="s">
        <v>638</v>
      </c>
      <c r="Q943">
        <v>1</v>
      </c>
      <c r="X943">
        <v>0.28000000000000003</v>
      </c>
      <c r="Y943">
        <v>426.15</v>
      </c>
      <c r="Z943">
        <v>0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0.28000000000000003</v>
      </c>
      <c r="AH943">
        <v>2</v>
      </c>
      <c r="AI943">
        <v>35811445</v>
      </c>
      <c r="AJ943">
        <v>961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>
        <f>ROW(Source!A856)</f>
        <v>856</v>
      </c>
      <c r="B944">
        <v>35811459</v>
      </c>
      <c r="C944">
        <v>35811434</v>
      </c>
      <c r="D944">
        <v>29148832</v>
      </c>
      <c r="E944">
        <v>1</v>
      </c>
      <c r="F944">
        <v>1</v>
      </c>
      <c r="G944">
        <v>1</v>
      </c>
      <c r="H944">
        <v>3</v>
      </c>
      <c r="I944" t="s">
        <v>876</v>
      </c>
      <c r="J944" t="s">
        <v>877</v>
      </c>
      <c r="K944" t="s">
        <v>878</v>
      </c>
      <c r="L944">
        <v>1356</v>
      </c>
      <c r="N944">
        <v>1010</v>
      </c>
      <c r="O944" t="s">
        <v>253</v>
      </c>
      <c r="P944" t="s">
        <v>253</v>
      </c>
      <c r="Q944">
        <v>1000</v>
      </c>
      <c r="X944">
        <v>0.51</v>
      </c>
      <c r="Y944">
        <v>1752.59</v>
      </c>
      <c r="Z944">
        <v>0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0.51</v>
      </c>
      <c r="AH944">
        <v>2</v>
      </c>
      <c r="AI944">
        <v>35811446</v>
      </c>
      <c r="AJ944">
        <v>962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>
      <c r="A945">
        <f>ROW(Source!A856)</f>
        <v>856</v>
      </c>
      <c r="B945">
        <v>35811460</v>
      </c>
      <c r="C945">
        <v>35811434</v>
      </c>
      <c r="D945">
        <v>29150040</v>
      </c>
      <c r="E945">
        <v>1</v>
      </c>
      <c r="F945">
        <v>1</v>
      </c>
      <c r="G945">
        <v>1</v>
      </c>
      <c r="H945">
        <v>3</v>
      </c>
      <c r="I945" t="s">
        <v>757</v>
      </c>
      <c r="J945" t="s">
        <v>879</v>
      </c>
      <c r="K945" t="s">
        <v>759</v>
      </c>
      <c r="L945">
        <v>1339</v>
      </c>
      <c r="N945">
        <v>1007</v>
      </c>
      <c r="O945" t="s">
        <v>638</v>
      </c>
      <c r="P945" t="s">
        <v>638</v>
      </c>
      <c r="Q945">
        <v>1</v>
      </c>
      <c r="X945">
        <v>7.0000000000000007E-2</v>
      </c>
      <c r="Y945">
        <v>2.44</v>
      </c>
      <c r="Z945">
        <v>0</v>
      </c>
      <c r="AA945">
        <v>0</v>
      </c>
      <c r="AB945">
        <v>0</v>
      </c>
      <c r="AC945">
        <v>0</v>
      </c>
      <c r="AD945">
        <v>1</v>
      </c>
      <c r="AE945">
        <v>0</v>
      </c>
      <c r="AF945" t="s">
        <v>3</v>
      </c>
      <c r="AG945">
        <v>7.0000000000000007E-2</v>
      </c>
      <c r="AH945">
        <v>2</v>
      </c>
      <c r="AI945">
        <v>35811447</v>
      </c>
      <c r="AJ945">
        <v>963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>
      <c r="A946">
        <f>ROW(Source!A857)</f>
        <v>857</v>
      </c>
      <c r="B946">
        <v>35811470</v>
      </c>
      <c r="C946">
        <v>35811461</v>
      </c>
      <c r="D946">
        <v>18407150</v>
      </c>
      <c r="E946">
        <v>1</v>
      </c>
      <c r="F946">
        <v>1</v>
      </c>
      <c r="G946">
        <v>1</v>
      </c>
      <c r="H946">
        <v>1</v>
      </c>
      <c r="I946" t="s">
        <v>599</v>
      </c>
      <c r="J946" t="s">
        <v>3</v>
      </c>
      <c r="K946" t="s">
        <v>600</v>
      </c>
      <c r="L946">
        <v>1369</v>
      </c>
      <c r="N946">
        <v>1013</v>
      </c>
      <c r="O946" t="s">
        <v>583</v>
      </c>
      <c r="P946" t="s">
        <v>583</v>
      </c>
      <c r="Q946">
        <v>1</v>
      </c>
      <c r="X946">
        <v>60.72</v>
      </c>
      <c r="Y946">
        <v>0</v>
      </c>
      <c r="Z946">
        <v>0</v>
      </c>
      <c r="AA946">
        <v>0</v>
      </c>
      <c r="AB946">
        <v>272.45</v>
      </c>
      <c r="AC946">
        <v>0</v>
      </c>
      <c r="AD946">
        <v>1</v>
      </c>
      <c r="AE946">
        <v>1</v>
      </c>
      <c r="AF946" t="s">
        <v>3</v>
      </c>
      <c r="AG946">
        <v>60.72</v>
      </c>
      <c r="AH946">
        <v>2</v>
      </c>
      <c r="AI946">
        <v>35811462</v>
      </c>
      <c r="AJ946">
        <v>964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>
      <c r="A947">
        <f>ROW(Source!A857)</f>
        <v>857</v>
      </c>
      <c r="B947">
        <v>35811471</v>
      </c>
      <c r="C947">
        <v>35811461</v>
      </c>
      <c r="D947">
        <v>121548</v>
      </c>
      <c r="E947">
        <v>1</v>
      </c>
      <c r="F947">
        <v>1</v>
      </c>
      <c r="G947">
        <v>1</v>
      </c>
      <c r="H947">
        <v>1</v>
      </c>
      <c r="I947" t="s">
        <v>34</v>
      </c>
      <c r="J947" t="s">
        <v>3</v>
      </c>
      <c r="K947" t="s">
        <v>584</v>
      </c>
      <c r="L947">
        <v>608254</v>
      </c>
      <c r="N947">
        <v>1013</v>
      </c>
      <c r="O947" t="s">
        <v>585</v>
      </c>
      <c r="P947" t="s">
        <v>585</v>
      </c>
      <c r="Q947">
        <v>1</v>
      </c>
      <c r="X947">
        <v>0.57999999999999996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2</v>
      </c>
      <c r="AF947" t="s">
        <v>3</v>
      </c>
      <c r="AG947">
        <v>0.57999999999999996</v>
      </c>
      <c r="AH947">
        <v>2</v>
      </c>
      <c r="AI947">
        <v>35811463</v>
      </c>
      <c r="AJ947">
        <v>965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>
      <c r="A948">
        <f>ROW(Source!A857)</f>
        <v>857</v>
      </c>
      <c r="B948">
        <v>35811472</v>
      </c>
      <c r="C948">
        <v>35811461</v>
      </c>
      <c r="D948">
        <v>29172556</v>
      </c>
      <c r="E948">
        <v>1</v>
      </c>
      <c r="F948">
        <v>1</v>
      </c>
      <c r="G948">
        <v>1</v>
      </c>
      <c r="H948">
        <v>2</v>
      </c>
      <c r="I948" t="s">
        <v>586</v>
      </c>
      <c r="J948" t="s">
        <v>590</v>
      </c>
      <c r="K948" t="s">
        <v>588</v>
      </c>
      <c r="L948">
        <v>1368</v>
      </c>
      <c r="N948">
        <v>1011</v>
      </c>
      <c r="O948" t="s">
        <v>589</v>
      </c>
      <c r="P948" t="s">
        <v>589</v>
      </c>
      <c r="Q948">
        <v>1</v>
      </c>
      <c r="X948">
        <v>0.57999999999999996</v>
      </c>
      <c r="Y948">
        <v>0</v>
      </c>
      <c r="Z948">
        <v>31.26</v>
      </c>
      <c r="AA948">
        <v>13.5</v>
      </c>
      <c r="AB948">
        <v>0</v>
      </c>
      <c r="AC948">
        <v>0</v>
      </c>
      <c r="AD948">
        <v>1</v>
      </c>
      <c r="AE948">
        <v>0</v>
      </c>
      <c r="AF948" t="s">
        <v>3</v>
      </c>
      <c r="AG948">
        <v>0.57999999999999996</v>
      </c>
      <c r="AH948">
        <v>2</v>
      </c>
      <c r="AI948">
        <v>35811464</v>
      </c>
      <c r="AJ948">
        <v>966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>
      <c r="A949">
        <f>ROW(Source!A857)</f>
        <v>857</v>
      </c>
      <c r="B949">
        <v>35811473</v>
      </c>
      <c r="C949">
        <v>35811461</v>
      </c>
      <c r="D949">
        <v>29174591</v>
      </c>
      <c r="E949">
        <v>1</v>
      </c>
      <c r="F949">
        <v>1</v>
      </c>
      <c r="G949">
        <v>1</v>
      </c>
      <c r="H949">
        <v>2</v>
      </c>
      <c r="I949" t="s">
        <v>612</v>
      </c>
      <c r="J949" t="s">
        <v>642</v>
      </c>
      <c r="K949" t="s">
        <v>614</v>
      </c>
      <c r="L949">
        <v>1368</v>
      </c>
      <c r="N949">
        <v>1011</v>
      </c>
      <c r="O949" t="s">
        <v>589</v>
      </c>
      <c r="P949" t="s">
        <v>589</v>
      </c>
      <c r="Q949">
        <v>1</v>
      </c>
      <c r="X949">
        <v>0.82</v>
      </c>
      <c r="Y949">
        <v>0</v>
      </c>
      <c r="Z949">
        <v>0.95</v>
      </c>
      <c r="AA949">
        <v>0</v>
      </c>
      <c r="AB949">
        <v>0</v>
      </c>
      <c r="AC949">
        <v>0</v>
      </c>
      <c r="AD949">
        <v>1</v>
      </c>
      <c r="AE949">
        <v>0</v>
      </c>
      <c r="AF949" t="s">
        <v>3</v>
      </c>
      <c r="AG949">
        <v>0.82</v>
      </c>
      <c r="AH949">
        <v>2</v>
      </c>
      <c r="AI949">
        <v>35811465</v>
      </c>
      <c r="AJ949">
        <v>967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>
      <c r="A950">
        <f>ROW(Source!A857)</f>
        <v>857</v>
      </c>
      <c r="B950">
        <v>35811474</v>
      </c>
      <c r="C950">
        <v>35811461</v>
      </c>
      <c r="D950">
        <v>29174661</v>
      </c>
      <c r="E950">
        <v>1</v>
      </c>
      <c r="F950">
        <v>1</v>
      </c>
      <c r="G950">
        <v>1</v>
      </c>
      <c r="H950">
        <v>2</v>
      </c>
      <c r="I950" t="s">
        <v>651</v>
      </c>
      <c r="J950" t="s">
        <v>652</v>
      </c>
      <c r="K950" t="s">
        <v>653</v>
      </c>
      <c r="L950">
        <v>1368</v>
      </c>
      <c r="N950">
        <v>1011</v>
      </c>
      <c r="O950" t="s">
        <v>589</v>
      </c>
      <c r="P950" t="s">
        <v>589</v>
      </c>
      <c r="Q950">
        <v>1</v>
      </c>
      <c r="X950">
        <v>2.7</v>
      </c>
      <c r="Y950">
        <v>0</v>
      </c>
      <c r="Z950">
        <v>2.09</v>
      </c>
      <c r="AA950">
        <v>0</v>
      </c>
      <c r="AB950">
        <v>0</v>
      </c>
      <c r="AC950">
        <v>0</v>
      </c>
      <c r="AD950">
        <v>1</v>
      </c>
      <c r="AE950">
        <v>0</v>
      </c>
      <c r="AF950" t="s">
        <v>3</v>
      </c>
      <c r="AG950">
        <v>2.7</v>
      </c>
      <c r="AH950">
        <v>2</v>
      </c>
      <c r="AI950">
        <v>35811466</v>
      </c>
      <c r="AJ950">
        <v>968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>
        <f>ROW(Source!A857)</f>
        <v>857</v>
      </c>
      <c r="B951">
        <v>35811475</v>
      </c>
      <c r="C951">
        <v>35811461</v>
      </c>
      <c r="D951">
        <v>29174913</v>
      </c>
      <c r="E951">
        <v>1</v>
      </c>
      <c r="F951">
        <v>1</v>
      </c>
      <c r="G951">
        <v>1</v>
      </c>
      <c r="H951">
        <v>2</v>
      </c>
      <c r="I951" t="s">
        <v>601</v>
      </c>
      <c r="J951" t="s">
        <v>602</v>
      </c>
      <c r="K951" t="s">
        <v>603</v>
      </c>
      <c r="L951">
        <v>1368</v>
      </c>
      <c r="N951">
        <v>1011</v>
      </c>
      <c r="O951" t="s">
        <v>589</v>
      </c>
      <c r="P951" t="s">
        <v>589</v>
      </c>
      <c r="Q951">
        <v>1</v>
      </c>
      <c r="X951">
        <v>0.84</v>
      </c>
      <c r="Y951">
        <v>0</v>
      </c>
      <c r="Z951">
        <v>87.17</v>
      </c>
      <c r="AA951">
        <v>11.6</v>
      </c>
      <c r="AB951">
        <v>0</v>
      </c>
      <c r="AC951">
        <v>0</v>
      </c>
      <c r="AD951">
        <v>1</v>
      </c>
      <c r="AE951">
        <v>0</v>
      </c>
      <c r="AF951" t="s">
        <v>3</v>
      </c>
      <c r="AG951">
        <v>0.84</v>
      </c>
      <c r="AH951">
        <v>2</v>
      </c>
      <c r="AI951">
        <v>35811467</v>
      </c>
      <c r="AJ951">
        <v>969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>
      <c r="A952">
        <f>ROW(Source!A857)</f>
        <v>857</v>
      </c>
      <c r="B952">
        <v>35811476</v>
      </c>
      <c r="C952">
        <v>35811461</v>
      </c>
      <c r="D952">
        <v>29114332</v>
      </c>
      <c r="E952">
        <v>1</v>
      </c>
      <c r="F952">
        <v>1</v>
      </c>
      <c r="G952">
        <v>1</v>
      </c>
      <c r="H952">
        <v>3</v>
      </c>
      <c r="I952" t="s">
        <v>628</v>
      </c>
      <c r="J952" t="s">
        <v>654</v>
      </c>
      <c r="K952" t="s">
        <v>630</v>
      </c>
      <c r="L952">
        <v>1348</v>
      </c>
      <c r="N952">
        <v>1009</v>
      </c>
      <c r="O952" t="s">
        <v>29</v>
      </c>
      <c r="P952" t="s">
        <v>29</v>
      </c>
      <c r="Q952">
        <v>1000</v>
      </c>
      <c r="X952">
        <v>1.23E-2</v>
      </c>
      <c r="Y952">
        <v>11978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1.23E-2</v>
      </c>
      <c r="AH952">
        <v>2</v>
      </c>
      <c r="AI952">
        <v>35811468</v>
      </c>
      <c r="AJ952">
        <v>970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>
      <c r="A953">
        <f>ROW(Source!A857)</f>
        <v>857</v>
      </c>
      <c r="B953">
        <v>35811477</v>
      </c>
      <c r="C953">
        <v>35811461</v>
      </c>
      <c r="D953">
        <v>29130788</v>
      </c>
      <c r="E953">
        <v>1</v>
      </c>
      <c r="F953">
        <v>1</v>
      </c>
      <c r="G953">
        <v>1</v>
      </c>
      <c r="H953">
        <v>3</v>
      </c>
      <c r="I953" t="s">
        <v>655</v>
      </c>
      <c r="J953" t="s">
        <v>656</v>
      </c>
      <c r="K953" t="s">
        <v>657</v>
      </c>
      <c r="L953">
        <v>1339</v>
      </c>
      <c r="N953">
        <v>1007</v>
      </c>
      <c r="O953" t="s">
        <v>638</v>
      </c>
      <c r="P953" t="s">
        <v>638</v>
      </c>
      <c r="Q953">
        <v>1</v>
      </c>
      <c r="X953">
        <v>2.88</v>
      </c>
      <c r="Y953">
        <v>2156.0100000000002</v>
      </c>
      <c r="Z953">
        <v>0</v>
      </c>
      <c r="AA953">
        <v>0</v>
      </c>
      <c r="AB953">
        <v>0</v>
      </c>
      <c r="AC953">
        <v>0</v>
      </c>
      <c r="AD953">
        <v>1</v>
      </c>
      <c r="AE953">
        <v>0</v>
      </c>
      <c r="AF953" t="s">
        <v>3</v>
      </c>
      <c r="AG953">
        <v>2.88</v>
      </c>
      <c r="AH953">
        <v>2</v>
      </c>
      <c r="AI953">
        <v>35811469</v>
      </c>
      <c r="AJ953">
        <v>971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>
      <c r="A954">
        <f>ROW(Source!A858)</f>
        <v>858</v>
      </c>
      <c r="B954">
        <v>35811486</v>
      </c>
      <c r="C954">
        <v>35811478</v>
      </c>
      <c r="D954">
        <v>18408291</v>
      </c>
      <c r="E954">
        <v>1</v>
      </c>
      <c r="F954">
        <v>1</v>
      </c>
      <c r="G954">
        <v>1</v>
      </c>
      <c r="H954">
        <v>1</v>
      </c>
      <c r="I954" t="s">
        <v>658</v>
      </c>
      <c r="J954" t="s">
        <v>3</v>
      </c>
      <c r="K954" t="s">
        <v>659</v>
      </c>
      <c r="L954">
        <v>1369</v>
      </c>
      <c r="N954">
        <v>1013</v>
      </c>
      <c r="O954" t="s">
        <v>583</v>
      </c>
      <c r="P954" t="s">
        <v>583</v>
      </c>
      <c r="Q954">
        <v>1</v>
      </c>
      <c r="X954">
        <v>31.26</v>
      </c>
      <c r="Y954">
        <v>0</v>
      </c>
      <c r="Z954">
        <v>0</v>
      </c>
      <c r="AA954">
        <v>0</v>
      </c>
      <c r="AB954">
        <v>8.17</v>
      </c>
      <c r="AC954">
        <v>0</v>
      </c>
      <c r="AD954">
        <v>1</v>
      </c>
      <c r="AE954">
        <v>1</v>
      </c>
      <c r="AF954" t="s">
        <v>144</v>
      </c>
      <c r="AG954">
        <v>35.948999999999998</v>
      </c>
      <c r="AH954">
        <v>2</v>
      </c>
      <c r="AI954">
        <v>35811479</v>
      </c>
      <c r="AJ954">
        <v>972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>
      <c r="A955">
        <f>ROW(Source!A858)</f>
        <v>858</v>
      </c>
      <c r="B955">
        <v>35811487</v>
      </c>
      <c r="C955">
        <v>35811478</v>
      </c>
      <c r="D955">
        <v>121548</v>
      </c>
      <c r="E955">
        <v>1</v>
      </c>
      <c r="F955">
        <v>1</v>
      </c>
      <c r="G955">
        <v>1</v>
      </c>
      <c r="H955">
        <v>1</v>
      </c>
      <c r="I955" t="s">
        <v>34</v>
      </c>
      <c r="J955" t="s">
        <v>3</v>
      </c>
      <c r="K955" t="s">
        <v>584</v>
      </c>
      <c r="L955">
        <v>608254</v>
      </c>
      <c r="N955">
        <v>1013</v>
      </c>
      <c r="O955" t="s">
        <v>585</v>
      </c>
      <c r="P955" t="s">
        <v>585</v>
      </c>
      <c r="Q955">
        <v>1</v>
      </c>
      <c r="X955">
        <v>6.7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2</v>
      </c>
      <c r="AF955" t="s">
        <v>143</v>
      </c>
      <c r="AG955">
        <v>8.375</v>
      </c>
      <c r="AH955">
        <v>2</v>
      </c>
      <c r="AI955">
        <v>35811480</v>
      </c>
      <c r="AJ955">
        <v>973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>
      <c r="A956">
        <f>ROW(Source!A858)</f>
        <v>858</v>
      </c>
      <c r="B956">
        <v>35811488</v>
      </c>
      <c r="C956">
        <v>35811478</v>
      </c>
      <c r="D956">
        <v>29172710</v>
      </c>
      <c r="E956">
        <v>1</v>
      </c>
      <c r="F956">
        <v>1</v>
      </c>
      <c r="G956">
        <v>1</v>
      </c>
      <c r="H956">
        <v>2</v>
      </c>
      <c r="I956" t="s">
        <v>593</v>
      </c>
      <c r="J956" t="s">
        <v>594</v>
      </c>
      <c r="K956" t="s">
        <v>595</v>
      </c>
      <c r="L956">
        <v>1368</v>
      </c>
      <c r="N956">
        <v>1011</v>
      </c>
      <c r="O956" t="s">
        <v>589</v>
      </c>
      <c r="P956" t="s">
        <v>589</v>
      </c>
      <c r="Q956">
        <v>1</v>
      </c>
      <c r="X956">
        <v>6.7</v>
      </c>
      <c r="Y956">
        <v>0</v>
      </c>
      <c r="Z956">
        <v>46.56</v>
      </c>
      <c r="AA956">
        <v>10.06</v>
      </c>
      <c r="AB956">
        <v>0</v>
      </c>
      <c r="AC956">
        <v>0</v>
      </c>
      <c r="AD956">
        <v>1</v>
      </c>
      <c r="AE956">
        <v>0</v>
      </c>
      <c r="AF956" t="s">
        <v>143</v>
      </c>
      <c r="AG956">
        <v>8.375</v>
      </c>
      <c r="AH956">
        <v>2</v>
      </c>
      <c r="AI956">
        <v>35811481</v>
      </c>
      <c r="AJ956">
        <v>974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>
      <c r="A957">
        <f>ROW(Source!A858)</f>
        <v>858</v>
      </c>
      <c r="B957">
        <v>35811489</v>
      </c>
      <c r="C957">
        <v>35811478</v>
      </c>
      <c r="D957">
        <v>29173472</v>
      </c>
      <c r="E957">
        <v>1</v>
      </c>
      <c r="F957">
        <v>1</v>
      </c>
      <c r="G957">
        <v>1</v>
      </c>
      <c r="H957">
        <v>2</v>
      </c>
      <c r="I957" t="s">
        <v>660</v>
      </c>
      <c r="J957" t="s">
        <v>661</v>
      </c>
      <c r="K957" t="s">
        <v>662</v>
      </c>
      <c r="L957">
        <v>1368</v>
      </c>
      <c r="N957">
        <v>1011</v>
      </c>
      <c r="O957" t="s">
        <v>589</v>
      </c>
      <c r="P957" t="s">
        <v>589</v>
      </c>
      <c r="Q957">
        <v>1</v>
      </c>
      <c r="X957">
        <v>11</v>
      </c>
      <c r="Y957">
        <v>0</v>
      </c>
      <c r="Z957">
        <v>3</v>
      </c>
      <c r="AA957">
        <v>0</v>
      </c>
      <c r="AB957">
        <v>0</v>
      </c>
      <c r="AC957">
        <v>0</v>
      </c>
      <c r="AD957">
        <v>1</v>
      </c>
      <c r="AE957">
        <v>0</v>
      </c>
      <c r="AF957" t="s">
        <v>143</v>
      </c>
      <c r="AG957">
        <v>13.75</v>
      </c>
      <c r="AH957">
        <v>2</v>
      </c>
      <c r="AI957">
        <v>35811482</v>
      </c>
      <c r="AJ957">
        <v>975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>
        <f>ROW(Source!A858)</f>
        <v>858</v>
      </c>
      <c r="B958">
        <v>35811490</v>
      </c>
      <c r="C958">
        <v>35811478</v>
      </c>
      <c r="D958">
        <v>29174913</v>
      </c>
      <c r="E958">
        <v>1</v>
      </c>
      <c r="F958">
        <v>1</v>
      </c>
      <c r="G958">
        <v>1</v>
      </c>
      <c r="H958">
        <v>2</v>
      </c>
      <c r="I958" t="s">
        <v>601</v>
      </c>
      <c r="J958" t="s">
        <v>602</v>
      </c>
      <c r="K958" t="s">
        <v>603</v>
      </c>
      <c r="L958">
        <v>1368</v>
      </c>
      <c r="N958">
        <v>1011</v>
      </c>
      <c r="O958" t="s">
        <v>589</v>
      </c>
      <c r="P958" t="s">
        <v>589</v>
      </c>
      <c r="Q958">
        <v>1</v>
      </c>
      <c r="X958">
        <v>0.35</v>
      </c>
      <c r="Y958">
        <v>0</v>
      </c>
      <c r="Z958">
        <v>87.17</v>
      </c>
      <c r="AA958">
        <v>11.6</v>
      </c>
      <c r="AB958">
        <v>0</v>
      </c>
      <c r="AC958">
        <v>0</v>
      </c>
      <c r="AD958">
        <v>1</v>
      </c>
      <c r="AE958">
        <v>0</v>
      </c>
      <c r="AF958" t="s">
        <v>143</v>
      </c>
      <c r="AG958">
        <v>0.4375</v>
      </c>
      <c r="AH958">
        <v>2</v>
      </c>
      <c r="AI958">
        <v>35811483</v>
      </c>
      <c r="AJ958">
        <v>976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>
        <f>ROW(Source!A858)</f>
        <v>858</v>
      </c>
      <c r="B959">
        <v>35811491</v>
      </c>
      <c r="C959">
        <v>35811478</v>
      </c>
      <c r="D959">
        <v>29114687</v>
      </c>
      <c r="E959">
        <v>1</v>
      </c>
      <c r="F959">
        <v>1</v>
      </c>
      <c r="G959">
        <v>1</v>
      </c>
      <c r="H959">
        <v>3</v>
      </c>
      <c r="I959" t="s">
        <v>663</v>
      </c>
      <c r="J959" t="s">
        <v>664</v>
      </c>
      <c r="K959" t="s">
        <v>665</v>
      </c>
      <c r="L959">
        <v>1348</v>
      </c>
      <c r="N959">
        <v>1009</v>
      </c>
      <c r="O959" t="s">
        <v>29</v>
      </c>
      <c r="P959" t="s">
        <v>29</v>
      </c>
      <c r="Q959">
        <v>1000</v>
      </c>
      <c r="X959">
        <v>1.8E-3</v>
      </c>
      <c r="Y959">
        <v>16974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1.8E-3</v>
      </c>
      <c r="AH959">
        <v>2</v>
      </c>
      <c r="AI959">
        <v>35811484</v>
      </c>
      <c r="AJ959">
        <v>977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>
      <c r="A960">
        <f>ROW(Source!A858)</f>
        <v>858</v>
      </c>
      <c r="B960">
        <v>35811492</v>
      </c>
      <c r="C960">
        <v>35811478</v>
      </c>
      <c r="D960">
        <v>29115292</v>
      </c>
      <c r="E960">
        <v>1</v>
      </c>
      <c r="F960">
        <v>1</v>
      </c>
      <c r="G960">
        <v>1</v>
      </c>
      <c r="H960">
        <v>3</v>
      </c>
      <c r="I960" t="s">
        <v>666</v>
      </c>
      <c r="J960" t="s">
        <v>667</v>
      </c>
      <c r="K960" t="s">
        <v>668</v>
      </c>
      <c r="L960">
        <v>1339</v>
      </c>
      <c r="N960">
        <v>1007</v>
      </c>
      <c r="O960" t="s">
        <v>638</v>
      </c>
      <c r="P960" t="s">
        <v>638</v>
      </c>
      <c r="Q960">
        <v>1</v>
      </c>
      <c r="X960">
        <v>1.24</v>
      </c>
      <c r="Y960">
        <v>4478.33</v>
      </c>
      <c r="Z960">
        <v>0</v>
      </c>
      <c r="AA960">
        <v>0</v>
      </c>
      <c r="AB960">
        <v>0</v>
      </c>
      <c r="AC960">
        <v>0</v>
      </c>
      <c r="AD960">
        <v>1</v>
      </c>
      <c r="AE960">
        <v>0</v>
      </c>
      <c r="AF960" t="s">
        <v>3</v>
      </c>
      <c r="AG960">
        <v>1.24</v>
      </c>
      <c r="AH960">
        <v>2</v>
      </c>
      <c r="AI960">
        <v>35811485</v>
      </c>
      <c r="AJ960">
        <v>978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>
        <f>ROW(Source!A859)</f>
        <v>859</v>
      </c>
      <c r="B961">
        <v>35811502</v>
      </c>
      <c r="C961">
        <v>35811493</v>
      </c>
      <c r="D961">
        <v>18410542</v>
      </c>
      <c r="E961">
        <v>1</v>
      </c>
      <c r="F961">
        <v>1</v>
      </c>
      <c r="G961">
        <v>1</v>
      </c>
      <c r="H961">
        <v>1</v>
      </c>
      <c r="I961" t="s">
        <v>880</v>
      </c>
      <c r="J961" t="s">
        <v>3</v>
      </c>
      <c r="K961" t="s">
        <v>881</v>
      </c>
      <c r="L961">
        <v>1369</v>
      </c>
      <c r="N961">
        <v>1013</v>
      </c>
      <c r="O961" t="s">
        <v>583</v>
      </c>
      <c r="P961" t="s">
        <v>583</v>
      </c>
      <c r="Q961">
        <v>1</v>
      </c>
      <c r="X961">
        <v>31.41</v>
      </c>
      <c r="Y961">
        <v>0</v>
      </c>
      <c r="Z961">
        <v>0</v>
      </c>
      <c r="AA961">
        <v>0</v>
      </c>
      <c r="AB961">
        <v>8.31</v>
      </c>
      <c r="AC961">
        <v>0</v>
      </c>
      <c r="AD961">
        <v>1</v>
      </c>
      <c r="AE961">
        <v>1</v>
      </c>
      <c r="AF961" t="s">
        <v>144</v>
      </c>
      <c r="AG961">
        <v>36.121499999999997</v>
      </c>
      <c r="AH961">
        <v>2</v>
      </c>
      <c r="AI961">
        <v>35811494</v>
      </c>
      <c r="AJ961">
        <v>979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>
        <f>ROW(Source!A859)</f>
        <v>859</v>
      </c>
      <c r="B962">
        <v>35811503</v>
      </c>
      <c r="C962">
        <v>35811493</v>
      </c>
      <c r="D962">
        <v>121548</v>
      </c>
      <c r="E962">
        <v>1</v>
      </c>
      <c r="F962">
        <v>1</v>
      </c>
      <c r="G962">
        <v>1</v>
      </c>
      <c r="H962">
        <v>1</v>
      </c>
      <c r="I962" t="s">
        <v>34</v>
      </c>
      <c r="J962" t="s">
        <v>3</v>
      </c>
      <c r="K962" t="s">
        <v>584</v>
      </c>
      <c r="L962">
        <v>608254</v>
      </c>
      <c r="N962">
        <v>1013</v>
      </c>
      <c r="O962" t="s">
        <v>585</v>
      </c>
      <c r="P962" t="s">
        <v>585</v>
      </c>
      <c r="Q962">
        <v>1</v>
      </c>
      <c r="X962">
        <v>0.34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1</v>
      </c>
      <c r="AE962">
        <v>2</v>
      </c>
      <c r="AF962" t="s">
        <v>143</v>
      </c>
      <c r="AG962">
        <v>0.42500000000000004</v>
      </c>
      <c r="AH962">
        <v>2</v>
      </c>
      <c r="AI962">
        <v>35811495</v>
      </c>
      <c r="AJ962">
        <v>980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>
      <c r="A963">
        <f>ROW(Source!A859)</f>
        <v>859</v>
      </c>
      <c r="B963">
        <v>35811504</v>
      </c>
      <c r="C963">
        <v>35811493</v>
      </c>
      <c r="D963">
        <v>29172556</v>
      </c>
      <c r="E963">
        <v>1</v>
      </c>
      <c r="F963">
        <v>1</v>
      </c>
      <c r="G963">
        <v>1</v>
      </c>
      <c r="H963">
        <v>2</v>
      </c>
      <c r="I963" t="s">
        <v>586</v>
      </c>
      <c r="J963" t="s">
        <v>590</v>
      </c>
      <c r="K963" t="s">
        <v>588</v>
      </c>
      <c r="L963">
        <v>1368</v>
      </c>
      <c r="N963">
        <v>1011</v>
      </c>
      <c r="O963" t="s">
        <v>589</v>
      </c>
      <c r="P963" t="s">
        <v>589</v>
      </c>
      <c r="Q963">
        <v>1</v>
      </c>
      <c r="X963">
        <v>0.34</v>
      </c>
      <c r="Y963">
        <v>0</v>
      </c>
      <c r="Z963">
        <v>31.26</v>
      </c>
      <c r="AA963">
        <v>13.5</v>
      </c>
      <c r="AB963">
        <v>0</v>
      </c>
      <c r="AC963">
        <v>0</v>
      </c>
      <c r="AD963">
        <v>1</v>
      </c>
      <c r="AE963">
        <v>0</v>
      </c>
      <c r="AF963" t="s">
        <v>143</v>
      </c>
      <c r="AG963">
        <v>0.42500000000000004</v>
      </c>
      <c r="AH963">
        <v>2</v>
      </c>
      <c r="AI963">
        <v>35811496</v>
      </c>
      <c r="AJ963">
        <v>981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>
      <c r="A964">
        <f>ROW(Source!A859)</f>
        <v>859</v>
      </c>
      <c r="B964">
        <v>35811505</v>
      </c>
      <c r="C964">
        <v>35811493</v>
      </c>
      <c r="D964">
        <v>29174663</v>
      </c>
      <c r="E964">
        <v>1</v>
      </c>
      <c r="F964">
        <v>1</v>
      </c>
      <c r="G964">
        <v>1</v>
      </c>
      <c r="H964">
        <v>2</v>
      </c>
      <c r="I964" t="s">
        <v>882</v>
      </c>
      <c r="J964" t="s">
        <v>883</v>
      </c>
      <c r="K964" t="s">
        <v>884</v>
      </c>
      <c r="L964">
        <v>1368</v>
      </c>
      <c r="N964">
        <v>1011</v>
      </c>
      <c r="O964" t="s">
        <v>589</v>
      </c>
      <c r="P964" t="s">
        <v>589</v>
      </c>
      <c r="Q964">
        <v>1</v>
      </c>
      <c r="X964">
        <v>5.3</v>
      </c>
      <c r="Y964">
        <v>0</v>
      </c>
      <c r="Z964">
        <v>3.4</v>
      </c>
      <c r="AA964">
        <v>0</v>
      </c>
      <c r="AB964">
        <v>0</v>
      </c>
      <c r="AC964">
        <v>0</v>
      </c>
      <c r="AD964">
        <v>1</v>
      </c>
      <c r="AE964">
        <v>0</v>
      </c>
      <c r="AF964" t="s">
        <v>143</v>
      </c>
      <c r="AG964">
        <v>6.625</v>
      </c>
      <c r="AH964">
        <v>2</v>
      </c>
      <c r="AI964">
        <v>35811497</v>
      </c>
      <c r="AJ964">
        <v>982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>
        <f>ROW(Source!A859)</f>
        <v>859</v>
      </c>
      <c r="B965">
        <v>35811506</v>
      </c>
      <c r="C965">
        <v>35811493</v>
      </c>
      <c r="D965">
        <v>29174913</v>
      </c>
      <c r="E965">
        <v>1</v>
      </c>
      <c r="F965">
        <v>1</v>
      </c>
      <c r="G965">
        <v>1</v>
      </c>
      <c r="H965">
        <v>2</v>
      </c>
      <c r="I965" t="s">
        <v>601</v>
      </c>
      <c r="J965" t="s">
        <v>602</v>
      </c>
      <c r="K965" t="s">
        <v>603</v>
      </c>
      <c r="L965">
        <v>1368</v>
      </c>
      <c r="N965">
        <v>1011</v>
      </c>
      <c r="O965" t="s">
        <v>589</v>
      </c>
      <c r="P965" t="s">
        <v>589</v>
      </c>
      <c r="Q965">
        <v>1</v>
      </c>
      <c r="X965">
        <v>0.48</v>
      </c>
      <c r="Y965">
        <v>0</v>
      </c>
      <c r="Z965">
        <v>87.17</v>
      </c>
      <c r="AA965">
        <v>11.6</v>
      </c>
      <c r="AB965">
        <v>0</v>
      </c>
      <c r="AC965">
        <v>0</v>
      </c>
      <c r="AD965">
        <v>1</v>
      </c>
      <c r="AE965">
        <v>0</v>
      </c>
      <c r="AF965" t="s">
        <v>143</v>
      </c>
      <c r="AG965">
        <v>0.6</v>
      </c>
      <c r="AH965">
        <v>2</v>
      </c>
      <c r="AI965">
        <v>35811498</v>
      </c>
      <c r="AJ965">
        <v>983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>
        <f>ROW(Source!A859)</f>
        <v>859</v>
      </c>
      <c r="B966">
        <v>35811507</v>
      </c>
      <c r="C966">
        <v>35811493</v>
      </c>
      <c r="D966">
        <v>29110876</v>
      </c>
      <c r="E966">
        <v>1</v>
      </c>
      <c r="F966">
        <v>1</v>
      </c>
      <c r="G966">
        <v>1</v>
      </c>
      <c r="H966">
        <v>3</v>
      </c>
      <c r="I966" t="s">
        <v>324</v>
      </c>
      <c r="J966" t="s">
        <v>326</v>
      </c>
      <c r="K966" t="s">
        <v>325</v>
      </c>
      <c r="L966">
        <v>1327</v>
      </c>
      <c r="N966">
        <v>1005</v>
      </c>
      <c r="O966" t="s">
        <v>165</v>
      </c>
      <c r="P966" t="s">
        <v>165</v>
      </c>
      <c r="Q966">
        <v>1</v>
      </c>
      <c r="X966">
        <v>102</v>
      </c>
      <c r="Y966">
        <v>67.8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102</v>
      </c>
      <c r="AH966">
        <v>2</v>
      </c>
      <c r="AI966">
        <v>35811499</v>
      </c>
      <c r="AJ966">
        <v>984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>
        <f>ROW(Source!A859)</f>
        <v>859</v>
      </c>
      <c r="B967">
        <v>35811508</v>
      </c>
      <c r="C967">
        <v>35811493</v>
      </c>
      <c r="D967">
        <v>29110762</v>
      </c>
      <c r="E967">
        <v>1</v>
      </c>
      <c r="F967">
        <v>1</v>
      </c>
      <c r="G967">
        <v>1</v>
      </c>
      <c r="H967">
        <v>3</v>
      </c>
      <c r="I967" t="s">
        <v>676</v>
      </c>
      <c r="J967" t="s">
        <v>885</v>
      </c>
      <c r="K967" t="s">
        <v>678</v>
      </c>
      <c r="L967">
        <v>1308</v>
      </c>
      <c r="N967">
        <v>1003</v>
      </c>
      <c r="O967" t="s">
        <v>68</v>
      </c>
      <c r="P967" t="s">
        <v>68</v>
      </c>
      <c r="Q967">
        <v>100</v>
      </c>
      <c r="X967">
        <v>0.68</v>
      </c>
      <c r="Y967">
        <v>99.4</v>
      </c>
      <c r="Z967">
        <v>0</v>
      </c>
      <c r="AA967">
        <v>0</v>
      </c>
      <c r="AB967">
        <v>0</v>
      </c>
      <c r="AC967">
        <v>0</v>
      </c>
      <c r="AD967">
        <v>1</v>
      </c>
      <c r="AE967">
        <v>0</v>
      </c>
      <c r="AF967" t="s">
        <v>3</v>
      </c>
      <c r="AG967">
        <v>0.68</v>
      </c>
      <c r="AH967">
        <v>2</v>
      </c>
      <c r="AI967">
        <v>35811500</v>
      </c>
      <c r="AJ967">
        <v>985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>
        <f>ROW(Source!A862)</f>
        <v>862</v>
      </c>
      <c r="B968">
        <v>35811524</v>
      </c>
      <c r="C968">
        <v>35811511</v>
      </c>
      <c r="D968">
        <v>18413230</v>
      </c>
      <c r="E968">
        <v>1</v>
      </c>
      <c r="F968">
        <v>1</v>
      </c>
      <c r="G968">
        <v>1</v>
      </c>
      <c r="H968">
        <v>1</v>
      </c>
      <c r="I968" t="s">
        <v>610</v>
      </c>
      <c r="J968" t="s">
        <v>3</v>
      </c>
      <c r="K968" t="s">
        <v>611</v>
      </c>
      <c r="L968">
        <v>1369</v>
      </c>
      <c r="N968">
        <v>1013</v>
      </c>
      <c r="O968" t="s">
        <v>583</v>
      </c>
      <c r="P968" t="s">
        <v>583</v>
      </c>
      <c r="Q968">
        <v>1</v>
      </c>
      <c r="X968">
        <v>6.66</v>
      </c>
      <c r="Y968">
        <v>0</v>
      </c>
      <c r="Z968">
        <v>0</v>
      </c>
      <c r="AA968">
        <v>0</v>
      </c>
      <c r="AB968">
        <v>9.18</v>
      </c>
      <c r="AC968">
        <v>0</v>
      </c>
      <c r="AD968">
        <v>1</v>
      </c>
      <c r="AE968">
        <v>1</v>
      </c>
      <c r="AF968" t="s">
        <v>144</v>
      </c>
      <c r="AG968">
        <v>7.6589999999999998</v>
      </c>
      <c r="AH968">
        <v>2</v>
      </c>
      <c r="AI968">
        <v>35811512</v>
      </c>
      <c r="AJ968">
        <v>987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>
      <c r="A969">
        <f>ROW(Source!A862)</f>
        <v>862</v>
      </c>
      <c r="B969">
        <v>35811525</v>
      </c>
      <c r="C969">
        <v>35811511</v>
      </c>
      <c r="D969">
        <v>29173472</v>
      </c>
      <c r="E969">
        <v>1</v>
      </c>
      <c r="F969">
        <v>1</v>
      </c>
      <c r="G969">
        <v>1</v>
      </c>
      <c r="H969">
        <v>2</v>
      </c>
      <c r="I969" t="s">
        <v>660</v>
      </c>
      <c r="J969" t="s">
        <v>661</v>
      </c>
      <c r="K969" t="s">
        <v>662</v>
      </c>
      <c r="L969">
        <v>1368</v>
      </c>
      <c r="N969">
        <v>1011</v>
      </c>
      <c r="O969" t="s">
        <v>589</v>
      </c>
      <c r="P969" t="s">
        <v>589</v>
      </c>
      <c r="Q969">
        <v>1</v>
      </c>
      <c r="X969">
        <v>2.0099999999999998</v>
      </c>
      <c r="Y969">
        <v>0</v>
      </c>
      <c r="Z969">
        <v>3</v>
      </c>
      <c r="AA969">
        <v>0</v>
      </c>
      <c r="AB969">
        <v>0</v>
      </c>
      <c r="AC969">
        <v>0</v>
      </c>
      <c r="AD969">
        <v>1</v>
      </c>
      <c r="AE969">
        <v>0</v>
      </c>
      <c r="AF969" t="s">
        <v>143</v>
      </c>
      <c r="AG969">
        <v>2.5124999999999997</v>
      </c>
      <c r="AH969">
        <v>2</v>
      </c>
      <c r="AI969">
        <v>35811513</v>
      </c>
      <c r="AJ969">
        <v>988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>
        <f>ROW(Source!A862)</f>
        <v>862</v>
      </c>
      <c r="B970">
        <v>35811526</v>
      </c>
      <c r="C970">
        <v>35811511</v>
      </c>
      <c r="D970">
        <v>29174500</v>
      </c>
      <c r="E970">
        <v>1</v>
      </c>
      <c r="F970">
        <v>1</v>
      </c>
      <c r="G970">
        <v>1</v>
      </c>
      <c r="H970">
        <v>2</v>
      </c>
      <c r="I970" t="s">
        <v>682</v>
      </c>
      <c r="J970" t="s">
        <v>683</v>
      </c>
      <c r="K970" t="s">
        <v>684</v>
      </c>
      <c r="L970">
        <v>1368</v>
      </c>
      <c r="N970">
        <v>1011</v>
      </c>
      <c r="O970" t="s">
        <v>589</v>
      </c>
      <c r="P970" t="s">
        <v>589</v>
      </c>
      <c r="Q970">
        <v>1</v>
      </c>
      <c r="X970">
        <v>1.33</v>
      </c>
      <c r="Y970">
        <v>0</v>
      </c>
      <c r="Z970">
        <v>1.95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143</v>
      </c>
      <c r="AG970">
        <v>1.6625000000000001</v>
      </c>
      <c r="AH970">
        <v>2</v>
      </c>
      <c r="AI970">
        <v>35811514</v>
      </c>
      <c r="AJ970">
        <v>989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>
      <c r="A971">
        <f>ROW(Source!A862)</f>
        <v>862</v>
      </c>
      <c r="B971">
        <v>35811527</v>
      </c>
      <c r="C971">
        <v>35811511</v>
      </c>
      <c r="D971">
        <v>29174913</v>
      </c>
      <c r="E971">
        <v>1</v>
      </c>
      <c r="F971">
        <v>1</v>
      </c>
      <c r="G971">
        <v>1</v>
      </c>
      <c r="H971">
        <v>2</v>
      </c>
      <c r="I971" t="s">
        <v>601</v>
      </c>
      <c r="J971" t="s">
        <v>602</v>
      </c>
      <c r="K971" t="s">
        <v>603</v>
      </c>
      <c r="L971">
        <v>1368</v>
      </c>
      <c r="N971">
        <v>1011</v>
      </c>
      <c r="O971" t="s">
        <v>589</v>
      </c>
      <c r="P971" t="s">
        <v>589</v>
      </c>
      <c r="Q971">
        <v>1</v>
      </c>
      <c r="X971">
        <v>0.03</v>
      </c>
      <c r="Y971">
        <v>0</v>
      </c>
      <c r="Z971">
        <v>87.17</v>
      </c>
      <c r="AA971">
        <v>11.6</v>
      </c>
      <c r="AB971">
        <v>0</v>
      </c>
      <c r="AC971">
        <v>0</v>
      </c>
      <c r="AD971">
        <v>1</v>
      </c>
      <c r="AE971">
        <v>0</v>
      </c>
      <c r="AF971" t="s">
        <v>143</v>
      </c>
      <c r="AG971">
        <v>3.7499999999999999E-2</v>
      </c>
      <c r="AH971">
        <v>2</v>
      </c>
      <c r="AI971">
        <v>35811515</v>
      </c>
      <c r="AJ971">
        <v>990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>
        <f>ROW(Source!A862)</f>
        <v>862</v>
      </c>
      <c r="B972">
        <v>35811528</v>
      </c>
      <c r="C972">
        <v>35811511</v>
      </c>
      <c r="D972">
        <v>29114471</v>
      </c>
      <c r="E972">
        <v>1</v>
      </c>
      <c r="F972">
        <v>1</v>
      </c>
      <c r="G972">
        <v>1</v>
      </c>
      <c r="H972">
        <v>3</v>
      </c>
      <c r="I972" t="s">
        <v>685</v>
      </c>
      <c r="J972" t="s">
        <v>686</v>
      </c>
      <c r="K972" t="s">
        <v>687</v>
      </c>
      <c r="L972">
        <v>1358</v>
      </c>
      <c r="N972">
        <v>1010</v>
      </c>
      <c r="O972" t="s">
        <v>498</v>
      </c>
      <c r="P972" t="s">
        <v>498</v>
      </c>
      <c r="Q972">
        <v>10</v>
      </c>
      <c r="X972">
        <v>26.3</v>
      </c>
      <c r="Y972">
        <v>1.6</v>
      </c>
      <c r="Z972">
        <v>0</v>
      </c>
      <c r="AA972">
        <v>0</v>
      </c>
      <c r="AB972">
        <v>0</v>
      </c>
      <c r="AC972">
        <v>0</v>
      </c>
      <c r="AD972">
        <v>1</v>
      </c>
      <c r="AE972">
        <v>0</v>
      </c>
      <c r="AF972" t="s">
        <v>3</v>
      </c>
      <c r="AG972">
        <v>26.3</v>
      </c>
      <c r="AH972">
        <v>2</v>
      </c>
      <c r="AI972">
        <v>35811516</v>
      </c>
      <c r="AJ972">
        <v>991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>
      <c r="A973">
        <f>ROW(Source!A862)</f>
        <v>862</v>
      </c>
      <c r="B973">
        <v>35811529</v>
      </c>
      <c r="C973">
        <v>35811511</v>
      </c>
      <c r="D973">
        <v>29114305</v>
      </c>
      <c r="E973">
        <v>1</v>
      </c>
      <c r="F973">
        <v>1</v>
      </c>
      <c r="G973">
        <v>1</v>
      </c>
      <c r="H973">
        <v>3</v>
      </c>
      <c r="I973" t="s">
        <v>688</v>
      </c>
      <c r="J973" t="s">
        <v>689</v>
      </c>
      <c r="K973" t="s">
        <v>690</v>
      </c>
      <c r="L973">
        <v>1354</v>
      </c>
      <c r="N973">
        <v>1010</v>
      </c>
      <c r="O973" t="s">
        <v>258</v>
      </c>
      <c r="P973" t="s">
        <v>258</v>
      </c>
      <c r="Q973">
        <v>1</v>
      </c>
      <c r="X973">
        <v>263</v>
      </c>
      <c r="Y973">
        <v>0.12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 t="s">
        <v>3</v>
      </c>
      <c r="AG973">
        <v>263</v>
      </c>
      <c r="AH973">
        <v>2</v>
      </c>
      <c r="AI973">
        <v>35811517</v>
      </c>
      <c r="AJ973">
        <v>992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>
      <c r="A974">
        <f>ROW(Source!A862)</f>
        <v>862</v>
      </c>
      <c r="B974">
        <v>35811530</v>
      </c>
      <c r="C974">
        <v>35811511</v>
      </c>
      <c r="D974">
        <v>29111012</v>
      </c>
      <c r="E974">
        <v>1</v>
      </c>
      <c r="F974">
        <v>1</v>
      </c>
      <c r="G974">
        <v>1</v>
      </c>
      <c r="H974">
        <v>3</v>
      </c>
      <c r="I974" t="s">
        <v>691</v>
      </c>
      <c r="J974" t="s">
        <v>692</v>
      </c>
      <c r="K974" t="s">
        <v>693</v>
      </c>
      <c r="L974">
        <v>1354</v>
      </c>
      <c r="N974">
        <v>1010</v>
      </c>
      <c r="O974" t="s">
        <v>258</v>
      </c>
      <c r="P974" t="s">
        <v>258</v>
      </c>
      <c r="Q974">
        <v>1</v>
      </c>
      <c r="X974">
        <v>7</v>
      </c>
      <c r="Y974">
        <v>1.29</v>
      </c>
      <c r="Z974">
        <v>0</v>
      </c>
      <c r="AA974">
        <v>0</v>
      </c>
      <c r="AB974">
        <v>0</v>
      </c>
      <c r="AC974">
        <v>0</v>
      </c>
      <c r="AD974">
        <v>1</v>
      </c>
      <c r="AE974">
        <v>0</v>
      </c>
      <c r="AF974" t="s">
        <v>3</v>
      </c>
      <c r="AG974">
        <v>7</v>
      </c>
      <c r="AH974">
        <v>2</v>
      </c>
      <c r="AI974">
        <v>35811518</v>
      </c>
      <c r="AJ974">
        <v>993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>
        <f>ROW(Source!A862)</f>
        <v>862</v>
      </c>
      <c r="B975">
        <v>35811531</v>
      </c>
      <c r="C975">
        <v>35811511</v>
      </c>
      <c r="D975">
        <v>29111013</v>
      </c>
      <c r="E975">
        <v>1</v>
      </c>
      <c r="F975">
        <v>1</v>
      </c>
      <c r="G975">
        <v>1</v>
      </c>
      <c r="H975">
        <v>3</v>
      </c>
      <c r="I975" t="s">
        <v>694</v>
      </c>
      <c r="J975" t="s">
        <v>695</v>
      </c>
      <c r="K975" t="s">
        <v>696</v>
      </c>
      <c r="L975">
        <v>1354</v>
      </c>
      <c r="N975">
        <v>1010</v>
      </c>
      <c r="O975" t="s">
        <v>258</v>
      </c>
      <c r="P975" t="s">
        <v>258</v>
      </c>
      <c r="Q975">
        <v>1</v>
      </c>
      <c r="X975">
        <v>7</v>
      </c>
      <c r="Y975">
        <v>1.29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7</v>
      </c>
      <c r="AH975">
        <v>2</v>
      </c>
      <c r="AI975">
        <v>35811519</v>
      </c>
      <c r="AJ975">
        <v>994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>
      <c r="A976">
        <f>ROW(Source!A862)</f>
        <v>862</v>
      </c>
      <c r="B976">
        <v>35811532</v>
      </c>
      <c r="C976">
        <v>35811511</v>
      </c>
      <c r="D976">
        <v>29111016</v>
      </c>
      <c r="E976">
        <v>1</v>
      </c>
      <c r="F976">
        <v>1</v>
      </c>
      <c r="G976">
        <v>1</v>
      </c>
      <c r="H976">
        <v>3</v>
      </c>
      <c r="I976" t="s">
        <v>697</v>
      </c>
      <c r="J976" t="s">
        <v>698</v>
      </c>
      <c r="K976" t="s">
        <v>699</v>
      </c>
      <c r="L976">
        <v>1354</v>
      </c>
      <c r="N976">
        <v>1010</v>
      </c>
      <c r="O976" t="s">
        <v>258</v>
      </c>
      <c r="P976" t="s">
        <v>258</v>
      </c>
      <c r="Q976">
        <v>1</v>
      </c>
      <c r="X976">
        <v>40</v>
      </c>
      <c r="Y976">
        <v>1.29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 t="s">
        <v>3</v>
      </c>
      <c r="AG976">
        <v>40</v>
      </c>
      <c r="AH976">
        <v>2</v>
      </c>
      <c r="AI976">
        <v>35811520</v>
      </c>
      <c r="AJ976">
        <v>995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>
        <f>ROW(Source!A862)</f>
        <v>862</v>
      </c>
      <c r="B977">
        <v>35811533</v>
      </c>
      <c r="C977">
        <v>35811511</v>
      </c>
      <c r="D977">
        <v>29111019</v>
      </c>
      <c r="E977">
        <v>1</v>
      </c>
      <c r="F977">
        <v>1</v>
      </c>
      <c r="G977">
        <v>1</v>
      </c>
      <c r="H977">
        <v>3</v>
      </c>
      <c r="I977" t="s">
        <v>700</v>
      </c>
      <c r="J977" t="s">
        <v>701</v>
      </c>
      <c r="K977" t="s">
        <v>702</v>
      </c>
      <c r="L977">
        <v>1354</v>
      </c>
      <c r="N977">
        <v>1010</v>
      </c>
      <c r="O977" t="s">
        <v>258</v>
      </c>
      <c r="P977" t="s">
        <v>258</v>
      </c>
      <c r="Q977">
        <v>1</v>
      </c>
      <c r="X977">
        <v>8</v>
      </c>
      <c r="Y977">
        <v>0.63</v>
      </c>
      <c r="Z977">
        <v>0</v>
      </c>
      <c r="AA977">
        <v>0</v>
      </c>
      <c r="AB977">
        <v>0</v>
      </c>
      <c r="AC977">
        <v>0</v>
      </c>
      <c r="AD977">
        <v>1</v>
      </c>
      <c r="AE977">
        <v>0</v>
      </c>
      <c r="AF977" t="s">
        <v>3</v>
      </c>
      <c r="AG977">
        <v>8</v>
      </c>
      <c r="AH977">
        <v>2</v>
      </c>
      <c r="AI977">
        <v>35811521</v>
      </c>
      <c r="AJ977">
        <v>996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>
      <c r="A978">
        <f>ROW(Source!A862)</f>
        <v>862</v>
      </c>
      <c r="B978">
        <v>35811534</v>
      </c>
      <c r="C978">
        <v>35811511</v>
      </c>
      <c r="D978">
        <v>29111018</v>
      </c>
      <c r="E978">
        <v>1</v>
      </c>
      <c r="F978">
        <v>1</v>
      </c>
      <c r="G978">
        <v>1</v>
      </c>
      <c r="H978">
        <v>3</v>
      </c>
      <c r="I978" t="s">
        <v>703</v>
      </c>
      <c r="J978" t="s">
        <v>704</v>
      </c>
      <c r="K978" t="s">
        <v>705</v>
      </c>
      <c r="L978">
        <v>1354</v>
      </c>
      <c r="N978">
        <v>1010</v>
      </c>
      <c r="O978" t="s">
        <v>258</v>
      </c>
      <c r="P978" t="s">
        <v>258</v>
      </c>
      <c r="Q978">
        <v>1</v>
      </c>
      <c r="X978">
        <v>8</v>
      </c>
      <c r="Y978">
        <v>0.63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8</v>
      </c>
      <c r="AH978">
        <v>2</v>
      </c>
      <c r="AI978">
        <v>35811522</v>
      </c>
      <c r="AJ978">
        <v>997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>
      <c r="A979">
        <f>ROW(Source!A862)</f>
        <v>862</v>
      </c>
      <c r="B979">
        <v>35811535</v>
      </c>
      <c r="C979">
        <v>35811511</v>
      </c>
      <c r="D979">
        <v>29110997</v>
      </c>
      <c r="E979">
        <v>1</v>
      </c>
      <c r="F979">
        <v>1</v>
      </c>
      <c r="G979">
        <v>1</v>
      </c>
      <c r="H979">
        <v>3</v>
      </c>
      <c r="I979" t="s">
        <v>706</v>
      </c>
      <c r="J979" t="s">
        <v>707</v>
      </c>
      <c r="K979" t="s">
        <v>708</v>
      </c>
      <c r="L979">
        <v>1301</v>
      </c>
      <c r="N979">
        <v>1003</v>
      </c>
      <c r="O979" t="s">
        <v>151</v>
      </c>
      <c r="P979" t="s">
        <v>151</v>
      </c>
      <c r="Q979">
        <v>1</v>
      </c>
      <c r="X979">
        <v>101</v>
      </c>
      <c r="Y979">
        <v>12.3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 t="s">
        <v>3</v>
      </c>
      <c r="AG979">
        <v>101</v>
      </c>
      <c r="AH979">
        <v>2</v>
      </c>
      <c r="AI979">
        <v>35811523</v>
      </c>
      <c r="AJ979">
        <v>998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>
      <c r="A980">
        <f>ROW(Source!A863)</f>
        <v>863</v>
      </c>
      <c r="B980">
        <v>35811556</v>
      </c>
      <c r="C980">
        <v>35811536</v>
      </c>
      <c r="D980">
        <v>18409850</v>
      </c>
      <c r="E980">
        <v>1</v>
      </c>
      <c r="F980">
        <v>1</v>
      </c>
      <c r="G980">
        <v>1</v>
      </c>
      <c r="H980">
        <v>1</v>
      </c>
      <c r="I980" t="s">
        <v>709</v>
      </c>
      <c r="J980" t="s">
        <v>3</v>
      </c>
      <c r="K980" t="s">
        <v>710</v>
      </c>
      <c r="L980">
        <v>1369</v>
      </c>
      <c r="N980">
        <v>1013</v>
      </c>
      <c r="O980" t="s">
        <v>583</v>
      </c>
      <c r="P980" t="s">
        <v>583</v>
      </c>
      <c r="Q980">
        <v>1</v>
      </c>
      <c r="X980">
        <v>89</v>
      </c>
      <c r="Y980">
        <v>0</v>
      </c>
      <c r="Z980">
        <v>0</v>
      </c>
      <c r="AA980">
        <v>0</v>
      </c>
      <c r="AB980">
        <v>9.07</v>
      </c>
      <c r="AC980">
        <v>0</v>
      </c>
      <c r="AD980">
        <v>1</v>
      </c>
      <c r="AE980">
        <v>1</v>
      </c>
      <c r="AF980" t="s">
        <v>144</v>
      </c>
      <c r="AG980">
        <v>102.35</v>
      </c>
      <c r="AH980">
        <v>2</v>
      </c>
      <c r="AI980">
        <v>35811537</v>
      </c>
      <c r="AJ980">
        <v>999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>
      <c r="A981">
        <f>ROW(Source!A863)</f>
        <v>863</v>
      </c>
      <c r="B981">
        <v>35811557</v>
      </c>
      <c r="C981">
        <v>35811536</v>
      </c>
      <c r="D981">
        <v>29173472</v>
      </c>
      <c r="E981">
        <v>1</v>
      </c>
      <c r="F981">
        <v>1</v>
      </c>
      <c r="G981">
        <v>1</v>
      </c>
      <c r="H981">
        <v>2</v>
      </c>
      <c r="I981" t="s">
        <v>660</v>
      </c>
      <c r="J981" t="s">
        <v>661</v>
      </c>
      <c r="K981" t="s">
        <v>662</v>
      </c>
      <c r="L981">
        <v>1368</v>
      </c>
      <c r="N981">
        <v>1011</v>
      </c>
      <c r="O981" t="s">
        <v>589</v>
      </c>
      <c r="P981" t="s">
        <v>589</v>
      </c>
      <c r="Q981">
        <v>1</v>
      </c>
      <c r="X981">
        <v>2.16</v>
      </c>
      <c r="Y981">
        <v>0</v>
      </c>
      <c r="Z981">
        <v>3</v>
      </c>
      <c r="AA981">
        <v>0</v>
      </c>
      <c r="AB981">
        <v>0</v>
      </c>
      <c r="AC981">
        <v>0</v>
      </c>
      <c r="AD981">
        <v>1</v>
      </c>
      <c r="AE981">
        <v>0</v>
      </c>
      <c r="AF981" t="s">
        <v>143</v>
      </c>
      <c r="AG981">
        <v>2.7</v>
      </c>
      <c r="AH981">
        <v>2</v>
      </c>
      <c r="AI981">
        <v>35811538</v>
      </c>
      <c r="AJ981">
        <v>1000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>
      <c r="A982">
        <f>ROW(Source!A863)</f>
        <v>863</v>
      </c>
      <c r="B982">
        <v>35811558</v>
      </c>
      <c r="C982">
        <v>35811536</v>
      </c>
      <c r="D982">
        <v>29174538</v>
      </c>
      <c r="E982">
        <v>1</v>
      </c>
      <c r="F982">
        <v>1</v>
      </c>
      <c r="G982">
        <v>1</v>
      </c>
      <c r="H982">
        <v>2</v>
      </c>
      <c r="I982" t="s">
        <v>712</v>
      </c>
      <c r="J982" t="s">
        <v>820</v>
      </c>
      <c r="K982" t="s">
        <v>714</v>
      </c>
      <c r="L982">
        <v>1368</v>
      </c>
      <c r="N982">
        <v>1011</v>
      </c>
      <c r="O982" t="s">
        <v>589</v>
      </c>
      <c r="P982" t="s">
        <v>589</v>
      </c>
      <c r="Q982">
        <v>1</v>
      </c>
      <c r="X982">
        <v>0.47</v>
      </c>
      <c r="Y982">
        <v>0</v>
      </c>
      <c r="Z982">
        <v>33.590000000000003</v>
      </c>
      <c r="AA982">
        <v>0</v>
      </c>
      <c r="AB982">
        <v>0</v>
      </c>
      <c r="AC982">
        <v>0</v>
      </c>
      <c r="AD982">
        <v>1</v>
      </c>
      <c r="AE982">
        <v>0</v>
      </c>
      <c r="AF982" t="s">
        <v>143</v>
      </c>
      <c r="AG982">
        <v>0.58749999999999991</v>
      </c>
      <c r="AH982">
        <v>2</v>
      </c>
      <c r="AI982">
        <v>35811539</v>
      </c>
      <c r="AJ982">
        <v>1001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>
      <c r="A983">
        <f>ROW(Source!A863)</f>
        <v>863</v>
      </c>
      <c r="B983">
        <v>35811559</v>
      </c>
      <c r="C983">
        <v>35811536</v>
      </c>
      <c r="D983">
        <v>29174580</v>
      </c>
      <c r="E983">
        <v>1</v>
      </c>
      <c r="F983">
        <v>1</v>
      </c>
      <c r="G983">
        <v>1</v>
      </c>
      <c r="H983">
        <v>2</v>
      </c>
      <c r="I983" t="s">
        <v>715</v>
      </c>
      <c r="J983" t="s">
        <v>821</v>
      </c>
      <c r="K983" t="s">
        <v>717</v>
      </c>
      <c r="L983">
        <v>1368</v>
      </c>
      <c r="N983">
        <v>1011</v>
      </c>
      <c r="O983" t="s">
        <v>589</v>
      </c>
      <c r="P983" t="s">
        <v>589</v>
      </c>
      <c r="Q983">
        <v>1</v>
      </c>
      <c r="X983">
        <v>0.53</v>
      </c>
      <c r="Y983">
        <v>0</v>
      </c>
      <c r="Z983">
        <v>2.08</v>
      </c>
      <c r="AA983">
        <v>0</v>
      </c>
      <c r="AB983">
        <v>0</v>
      </c>
      <c r="AC983">
        <v>0</v>
      </c>
      <c r="AD983">
        <v>1</v>
      </c>
      <c r="AE983">
        <v>0</v>
      </c>
      <c r="AF983" t="s">
        <v>143</v>
      </c>
      <c r="AG983">
        <v>0.66250000000000009</v>
      </c>
      <c r="AH983">
        <v>2</v>
      </c>
      <c r="AI983">
        <v>35811540</v>
      </c>
      <c r="AJ983">
        <v>1002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>
        <f>ROW(Source!A863)</f>
        <v>863</v>
      </c>
      <c r="B984">
        <v>35811560</v>
      </c>
      <c r="C984">
        <v>35811536</v>
      </c>
      <c r="D984">
        <v>29108656</v>
      </c>
      <c r="E984">
        <v>1</v>
      </c>
      <c r="F984">
        <v>1</v>
      </c>
      <c r="G984">
        <v>1</v>
      </c>
      <c r="H984">
        <v>3</v>
      </c>
      <c r="I984" t="s">
        <v>850</v>
      </c>
      <c r="J984" t="s">
        <v>886</v>
      </c>
      <c r="K984" t="s">
        <v>852</v>
      </c>
      <c r="L984">
        <v>1354</v>
      </c>
      <c r="N984">
        <v>1010</v>
      </c>
      <c r="O984" t="s">
        <v>258</v>
      </c>
      <c r="P984" t="s">
        <v>258</v>
      </c>
      <c r="Q984">
        <v>1</v>
      </c>
      <c r="X984">
        <v>7</v>
      </c>
      <c r="Y984">
        <v>13.87</v>
      </c>
      <c r="Z984">
        <v>0</v>
      </c>
      <c r="AA984">
        <v>0</v>
      </c>
      <c r="AB984">
        <v>0</v>
      </c>
      <c r="AC984">
        <v>0</v>
      </c>
      <c r="AD984">
        <v>1</v>
      </c>
      <c r="AE984">
        <v>0</v>
      </c>
      <c r="AF984" t="s">
        <v>3</v>
      </c>
      <c r="AG984">
        <v>7</v>
      </c>
      <c r="AH984">
        <v>2</v>
      </c>
      <c r="AI984">
        <v>35811541</v>
      </c>
      <c r="AJ984">
        <v>1003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>
      <c r="A985">
        <f>ROW(Source!A863)</f>
        <v>863</v>
      </c>
      <c r="B985">
        <v>35811561</v>
      </c>
      <c r="C985">
        <v>35811536</v>
      </c>
      <c r="D985">
        <v>29109354</v>
      </c>
      <c r="E985">
        <v>1</v>
      </c>
      <c r="F985">
        <v>1</v>
      </c>
      <c r="G985">
        <v>1</v>
      </c>
      <c r="H985">
        <v>3</v>
      </c>
      <c r="I985" t="s">
        <v>718</v>
      </c>
      <c r="J985" t="s">
        <v>822</v>
      </c>
      <c r="K985" t="s">
        <v>720</v>
      </c>
      <c r="L985">
        <v>1346</v>
      </c>
      <c r="N985">
        <v>1009</v>
      </c>
      <c r="O985" t="s">
        <v>170</v>
      </c>
      <c r="P985" t="s">
        <v>170</v>
      </c>
      <c r="Q985">
        <v>1</v>
      </c>
      <c r="X985">
        <v>10</v>
      </c>
      <c r="Y985">
        <v>46.72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0</v>
      </c>
      <c r="AF985" t="s">
        <v>3</v>
      </c>
      <c r="AG985">
        <v>10</v>
      </c>
      <c r="AH985">
        <v>2</v>
      </c>
      <c r="AI985">
        <v>35811542</v>
      </c>
      <c r="AJ985">
        <v>1004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>
        <f>ROW(Source!A863)</f>
        <v>863</v>
      </c>
      <c r="B986">
        <v>35811562</v>
      </c>
      <c r="C986">
        <v>35811536</v>
      </c>
      <c r="D986">
        <v>29109414</v>
      </c>
      <c r="E986">
        <v>1</v>
      </c>
      <c r="F986">
        <v>1</v>
      </c>
      <c r="G986">
        <v>1</v>
      </c>
      <c r="H986">
        <v>3</v>
      </c>
      <c r="I986" t="s">
        <v>721</v>
      </c>
      <c r="J986" t="s">
        <v>887</v>
      </c>
      <c r="K986" t="s">
        <v>723</v>
      </c>
      <c r="L986">
        <v>1346</v>
      </c>
      <c r="N986">
        <v>1009</v>
      </c>
      <c r="O986" t="s">
        <v>170</v>
      </c>
      <c r="P986" t="s">
        <v>170</v>
      </c>
      <c r="Q986">
        <v>1</v>
      </c>
      <c r="X986">
        <v>119</v>
      </c>
      <c r="Y986">
        <v>1.58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119</v>
      </c>
      <c r="AH986">
        <v>2</v>
      </c>
      <c r="AI986">
        <v>35811543</v>
      </c>
      <c r="AJ986">
        <v>1005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>
      <c r="A987">
        <f>ROW(Source!A863)</f>
        <v>863</v>
      </c>
      <c r="B987">
        <v>35811563</v>
      </c>
      <c r="C987">
        <v>35811536</v>
      </c>
      <c r="D987">
        <v>29109781</v>
      </c>
      <c r="E987">
        <v>1</v>
      </c>
      <c r="F987">
        <v>1</v>
      </c>
      <c r="G987">
        <v>1</v>
      </c>
      <c r="H987">
        <v>3</v>
      </c>
      <c r="I987" t="s">
        <v>724</v>
      </c>
      <c r="J987" t="s">
        <v>823</v>
      </c>
      <c r="K987" t="s">
        <v>726</v>
      </c>
      <c r="L987">
        <v>1346</v>
      </c>
      <c r="N987">
        <v>1009</v>
      </c>
      <c r="O987" t="s">
        <v>170</v>
      </c>
      <c r="P987" t="s">
        <v>170</v>
      </c>
      <c r="Q987">
        <v>1</v>
      </c>
      <c r="X987">
        <v>9</v>
      </c>
      <c r="Y987">
        <v>11.12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9</v>
      </c>
      <c r="AH987">
        <v>2</v>
      </c>
      <c r="AI987">
        <v>35811544</v>
      </c>
      <c r="AJ987">
        <v>1006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>
        <f>ROW(Source!A863)</f>
        <v>863</v>
      </c>
      <c r="B988">
        <v>35811564</v>
      </c>
      <c r="C988">
        <v>35811536</v>
      </c>
      <c r="D988">
        <v>29109782</v>
      </c>
      <c r="E988">
        <v>1</v>
      </c>
      <c r="F988">
        <v>1</v>
      </c>
      <c r="G988">
        <v>1</v>
      </c>
      <c r="H988">
        <v>3</v>
      </c>
      <c r="I988" t="s">
        <v>727</v>
      </c>
      <c r="J988" t="s">
        <v>824</v>
      </c>
      <c r="K988" t="s">
        <v>729</v>
      </c>
      <c r="L988">
        <v>1346</v>
      </c>
      <c r="N988">
        <v>1009</v>
      </c>
      <c r="O988" t="s">
        <v>170</v>
      </c>
      <c r="P988" t="s">
        <v>170</v>
      </c>
      <c r="Q988">
        <v>1</v>
      </c>
      <c r="X988">
        <v>85</v>
      </c>
      <c r="Y988">
        <v>4.3600000000000003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0</v>
      </c>
      <c r="AF988" t="s">
        <v>3</v>
      </c>
      <c r="AG988">
        <v>85</v>
      </c>
      <c r="AH988">
        <v>2</v>
      </c>
      <c r="AI988">
        <v>35811545</v>
      </c>
      <c r="AJ988">
        <v>1007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>
      <c r="A989">
        <f>ROW(Source!A863)</f>
        <v>863</v>
      </c>
      <c r="B989">
        <v>35811565</v>
      </c>
      <c r="C989">
        <v>35811536</v>
      </c>
      <c r="D989">
        <v>29110699</v>
      </c>
      <c r="E989">
        <v>1</v>
      </c>
      <c r="F989">
        <v>1</v>
      </c>
      <c r="G989">
        <v>1</v>
      </c>
      <c r="H989">
        <v>3</v>
      </c>
      <c r="I989" t="s">
        <v>730</v>
      </c>
      <c r="J989" t="s">
        <v>825</v>
      </c>
      <c r="K989" t="s">
        <v>732</v>
      </c>
      <c r="L989">
        <v>1301</v>
      </c>
      <c r="N989">
        <v>1003</v>
      </c>
      <c r="O989" t="s">
        <v>151</v>
      </c>
      <c r="P989" t="s">
        <v>151</v>
      </c>
      <c r="Q989">
        <v>1</v>
      </c>
      <c r="X989">
        <v>120</v>
      </c>
      <c r="Y989">
        <v>0.17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0</v>
      </c>
      <c r="AF989" t="s">
        <v>3</v>
      </c>
      <c r="AG989">
        <v>120</v>
      </c>
      <c r="AH989">
        <v>2</v>
      </c>
      <c r="AI989">
        <v>35811546</v>
      </c>
      <c r="AJ989">
        <v>1008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>
      <c r="A990">
        <f>ROW(Source!A863)</f>
        <v>863</v>
      </c>
      <c r="B990">
        <v>35811566</v>
      </c>
      <c r="C990">
        <v>35811536</v>
      </c>
      <c r="D990">
        <v>29110797</v>
      </c>
      <c r="E990">
        <v>1</v>
      </c>
      <c r="F990">
        <v>1</v>
      </c>
      <c r="G990">
        <v>1</v>
      </c>
      <c r="H990">
        <v>3</v>
      </c>
      <c r="I990" t="s">
        <v>733</v>
      </c>
      <c r="J990" t="s">
        <v>826</v>
      </c>
      <c r="K990" t="s">
        <v>735</v>
      </c>
      <c r="L990">
        <v>1301</v>
      </c>
      <c r="N990">
        <v>1003</v>
      </c>
      <c r="O990" t="s">
        <v>151</v>
      </c>
      <c r="P990" t="s">
        <v>151</v>
      </c>
      <c r="Q990">
        <v>1</v>
      </c>
      <c r="X990">
        <v>82</v>
      </c>
      <c r="Y990">
        <v>1.74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0</v>
      </c>
      <c r="AF990" t="s">
        <v>3</v>
      </c>
      <c r="AG990">
        <v>82</v>
      </c>
      <c r="AH990">
        <v>2</v>
      </c>
      <c r="AI990">
        <v>35811547</v>
      </c>
      <c r="AJ990">
        <v>1009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>
      <c r="A991">
        <f>ROW(Source!A863)</f>
        <v>863</v>
      </c>
      <c r="B991">
        <v>35811567</v>
      </c>
      <c r="C991">
        <v>35811536</v>
      </c>
      <c r="D991">
        <v>29110815</v>
      </c>
      <c r="E991">
        <v>1</v>
      </c>
      <c r="F991">
        <v>1</v>
      </c>
      <c r="G991">
        <v>1</v>
      </c>
      <c r="H991">
        <v>3</v>
      </c>
      <c r="I991" t="s">
        <v>736</v>
      </c>
      <c r="J991" t="s">
        <v>888</v>
      </c>
      <c r="K991" t="s">
        <v>738</v>
      </c>
      <c r="L991">
        <v>1301</v>
      </c>
      <c r="N991">
        <v>1003</v>
      </c>
      <c r="O991" t="s">
        <v>151</v>
      </c>
      <c r="P991" t="s">
        <v>151</v>
      </c>
      <c r="Q991">
        <v>1</v>
      </c>
      <c r="X991">
        <v>116</v>
      </c>
      <c r="Y991">
        <v>0.85</v>
      </c>
      <c r="Z991">
        <v>0</v>
      </c>
      <c r="AA991">
        <v>0</v>
      </c>
      <c r="AB991">
        <v>0</v>
      </c>
      <c r="AC991">
        <v>0</v>
      </c>
      <c r="AD991">
        <v>1</v>
      </c>
      <c r="AE991">
        <v>0</v>
      </c>
      <c r="AF991" t="s">
        <v>3</v>
      </c>
      <c r="AG991">
        <v>116</v>
      </c>
      <c r="AH991">
        <v>2</v>
      </c>
      <c r="AI991">
        <v>35811548</v>
      </c>
      <c r="AJ991">
        <v>1010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>
      <c r="A992">
        <f>ROW(Source!A863)</f>
        <v>863</v>
      </c>
      <c r="B992">
        <v>35811568</v>
      </c>
      <c r="C992">
        <v>35811536</v>
      </c>
      <c r="D992">
        <v>29111455</v>
      </c>
      <c r="E992">
        <v>1</v>
      </c>
      <c r="F992">
        <v>1</v>
      </c>
      <c r="G992">
        <v>1</v>
      </c>
      <c r="H992">
        <v>3</v>
      </c>
      <c r="I992" t="s">
        <v>219</v>
      </c>
      <c r="J992" t="s">
        <v>275</v>
      </c>
      <c r="K992" t="s">
        <v>220</v>
      </c>
      <c r="L992">
        <v>1327</v>
      </c>
      <c r="N992">
        <v>1005</v>
      </c>
      <c r="O992" t="s">
        <v>165</v>
      </c>
      <c r="P992" t="s">
        <v>165</v>
      </c>
      <c r="Q992">
        <v>1</v>
      </c>
      <c r="X992">
        <v>212</v>
      </c>
      <c r="Y992">
        <v>15.06</v>
      </c>
      <c r="Z992">
        <v>0</v>
      </c>
      <c r="AA992">
        <v>0</v>
      </c>
      <c r="AB992">
        <v>0</v>
      </c>
      <c r="AC992">
        <v>0</v>
      </c>
      <c r="AD992">
        <v>1</v>
      </c>
      <c r="AE992">
        <v>0</v>
      </c>
      <c r="AF992" t="s">
        <v>3</v>
      </c>
      <c r="AG992">
        <v>212</v>
      </c>
      <c r="AH992">
        <v>2</v>
      </c>
      <c r="AI992">
        <v>35811549</v>
      </c>
      <c r="AJ992">
        <v>1011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>
        <f>ROW(Source!A863)</f>
        <v>863</v>
      </c>
      <c r="B993">
        <v>35811569</v>
      </c>
      <c r="C993">
        <v>35811536</v>
      </c>
      <c r="D993">
        <v>29114733</v>
      </c>
      <c r="E993">
        <v>1</v>
      </c>
      <c r="F993">
        <v>1</v>
      </c>
      <c r="G993">
        <v>1</v>
      </c>
      <c r="H993">
        <v>3</v>
      </c>
      <c r="I993" t="s">
        <v>739</v>
      </c>
      <c r="J993" t="s">
        <v>830</v>
      </c>
      <c r="K993" t="s">
        <v>741</v>
      </c>
      <c r="L993">
        <v>1354</v>
      </c>
      <c r="N993">
        <v>1010</v>
      </c>
      <c r="O993" t="s">
        <v>258</v>
      </c>
      <c r="P993" t="s">
        <v>258</v>
      </c>
      <c r="Q993">
        <v>1</v>
      </c>
      <c r="X993">
        <v>735</v>
      </c>
      <c r="Y993">
        <v>0.02</v>
      </c>
      <c r="Z993">
        <v>0</v>
      </c>
      <c r="AA993">
        <v>0</v>
      </c>
      <c r="AB993">
        <v>0</v>
      </c>
      <c r="AC993">
        <v>0</v>
      </c>
      <c r="AD993">
        <v>1</v>
      </c>
      <c r="AE993">
        <v>0</v>
      </c>
      <c r="AF993" t="s">
        <v>3</v>
      </c>
      <c r="AG993">
        <v>735</v>
      </c>
      <c r="AH993">
        <v>2</v>
      </c>
      <c r="AI993">
        <v>35811550</v>
      </c>
      <c r="AJ993">
        <v>1012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>
      <c r="A994">
        <f>ROW(Source!A863)</f>
        <v>863</v>
      </c>
      <c r="B994">
        <v>35811570</v>
      </c>
      <c r="C994">
        <v>35811536</v>
      </c>
      <c r="D994">
        <v>29114734</v>
      </c>
      <c r="E994">
        <v>1</v>
      </c>
      <c r="F994">
        <v>1</v>
      </c>
      <c r="G994">
        <v>1</v>
      </c>
      <c r="H994">
        <v>3</v>
      </c>
      <c r="I994" t="s">
        <v>742</v>
      </c>
      <c r="J994" t="s">
        <v>889</v>
      </c>
      <c r="K994" t="s">
        <v>744</v>
      </c>
      <c r="L994">
        <v>1354</v>
      </c>
      <c r="N994">
        <v>1010</v>
      </c>
      <c r="O994" t="s">
        <v>258</v>
      </c>
      <c r="P994" t="s">
        <v>258</v>
      </c>
      <c r="Q994">
        <v>1</v>
      </c>
      <c r="X994">
        <v>1855</v>
      </c>
      <c r="Y994">
        <v>0.03</v>
      </c>
      <c r="Z994">
        <v>0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3</v>
      </c>
      <c r="AG994">
        <v>1855</v>
      </c>
      <c r="AH994">
        <v>2</v>
      </c>
      <c r="AI994">
        <v>35811551</v>
      </c>
      <c r="AJ994">
        <v>1013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>
        <f>ROW(Source!A863)</f>
        <v>863</v>
      </c>
      <c r="B995">
        <v>35811571</v>
      </c>
      <c r="C995">
        <v>35811536</v>
      </c>
      <c r="D995">
        <v>29114482</v>
      </c>
      <c r="E995">
        <v>1</v>
      </c>
      <c r="F995">
        <v>1</v>
      </c>
      <c r="G995">
        <v>1</v>
      </c>
      <c r="H995">
        <v>3</v>
      </c>
      <c r="I995" t="s">
        <v>745</v>
      </c>
      <c r="J995" t="s">
        <v>890</v>
      </c>
      <c r="K995" t="s">
        <v>747</v>
      </c>
      <c r="L995">
        <v>1354</v>
      </c>
      <c r="N995">
        <v>1010</v>
      </c>
      <c r="O995" t="s">
        <v>258</v>
      </c>
      <c r="P995" t="s">
        <v>258</v>
      </c>
      <c r="Q995">
        <v>1</v>
      </c>
      <c r="X995">
        <v>153</v>
      </c>
      <c r="Y995">
        <v>7.0000000000000007E-2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153</v>
      </c>
      <c r="AH995">
        <v>2</v>
      </c>
      <c r="AI995">
        <v>35811552</v>
      </c>
      <c r="AJ995">
        <v>1014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>
      <c r="A996">
        <f>ROW(Source!A863)</f>
        <v>863</v>
      </c>
      <c r="B996">
        <v>35811572</v>
      </c>
      <c r="C996">
        <v>35811536</v>
      </c>
      <c r="D996">
        <v>29129584</v>
      </c>
      <c r="E996">
        <v>1</v>
      </c>
      <c r="F996">
        <v>1</v>
      </c>
      <c r="G996">
        <v>1</v>
      </c>
      <c r="H996">
        <v>3</v>
      </c>
      <c r="I996" t="s">
        <v>748</v>
      </c>
      <c r="J996" t="s">
        <v>891</v>
      </c>
      <c r="K996" t="s">
        <v>750</v>
      </c>
      <c r="L996">
        <v>1301</v>
      </c>
      <c r="N996">
        <v>1003</v>
      </c>
      <c r="O996" t="s">
        <v>151</v>
      </c>
      <c r="P996" t="s">
        <v>151</v>
      </c>
      <c r="Q996">
        <v>1</v>
      </c>
      <c r="X996">
        <v>88</v>
      </c>
      <c r="Y996">
        <v>7.22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88</v>
      </c>
      <c r="AH996">
        <v>2</v>
      </c>
      <c r="AI996">
        <v>35811553</v>
      </c>
      <c r="AJ996">
        <v>1015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>
      <c r="A997">
        <f>ROW(Source!A863)</f>
        <v>863</v>
      </c>
      <c r="B997">
        <v>35811573</v>
      </c>
      <c r="C997">
        <v>35811536</v>
      </c>
      <c r="D997">
        <v>29129619</v>
      </c>
      <c r="E997">
        <v>1</v>
      </c>
      <c r="F997">
        <v>1</v>
      </c>
      <c r="G997">
        <v>1</v>
      </c>
      <c r="H997">
        <v>3</v>
      </c>
      <c r="I997" t="s">
        <v>751</v>
      </c>
      <c r="J997" t="s">
        <v>892</v>
      </c>
      <c r="K997" t="s">
        <v>753</v>
      </c>
      <c r="L997">
        <v>1301</v>
      </c>
      <c r="N997">
        <v>1003</v>
      </c>
      <c r="O997" t="s">
        <v>151</v>
      </c>
      <c r="P997" t="s">
        <v>151</v>
      </c>
      <c r="Q997">
        <v>1</v>
      </c>
      <c r="X997">
        <v>225</v>
      </c>
      <c r="Y997">
        <v>8.44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225</v>
      </c>
      <c r="AH997">
        <v>2</v>
      </c>
      <c r="AI997">
        <v>35811554</v>
      </c>
      <c r="AJ997">
        <v>1016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>
      <c r="A998">
        <f>ROW(Source!A863)</f>
        <v>863</v>
      </c>
      <c r="B998">
        <v>35811574</v>
      </c>
      <c r="C998">
        <v>35811536</v>
      </c>
      <c r="D998">
        <v>29129634</v>
      </c>
      <c r="E998">
        <v>1</v>
      </c>
      <c r="F998">
        <v>1</v>
      </c>
      <c r="G998">
        <v>1</v>
      </c>
      <c r="H998">
        <v>3</v>
      </c>
      <c r="I998" t="s">
        <v>853</v>
      </c>
      <c r="J998" t="s">
        <v>893</v>
      </c>
      <c r="K998" t="s">
        <v>855</v>
      </c>
      <c r="L998">
        <v>1301</v>
      </c>
      <c r="N998">
        <v>1003</v>
      </c>
      <c r="O998" t="s">
        <v>151</v>
      </c>
      <c r="P998" t="s">
        <v>151</v>
      </c>
      <c r="Q998">
        <v>1</v>
      </c>
      <c r="X998">
        <v>46</v>
      </c>
      <c r="Y998">
        <v>3.32</v>
      </c>
      <c r="Z998">
        <v>0</v>
      </c>
      <c r="AA998">
        <v>0</v>
      </c>
      <c r="AB998">
        <v>0</v>
      </c>
      <c r="AC998">
        <v>0</v>
      </c>
      <c r="AD998">
        <v>1</v>
      </c>
      <c r="AE998">
        <v>0</v>
      </c>
      <c r="AF998" t="s">
        <v>3</v>
      </c>
      <c r="AG998">
        <v>46</v>
      </c>
      <c r="AH998">
        <v>2</v>
      </c>
      <c r="AI998">
        <v>35811555</v>
      </c>
      <c r="AJ998">
        <v>1017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>
        <f>ROW(Source!A864)</f>
        <v>864</v>
      </c>
      <c r="B999">
        <v>35811594</v>
      </c>
      <c r="C999">
        <v>35811575</v>
      </c>
      <c r="D999">
        <v>18409850</v>
      </c>
      <c r="E999">
        <v>1</v>
      </c>
      <c r="F999">
        <v>1</v>
      </c>
      <c r="G999">
        <v>1</v>
      </c>
      <c r="H999">
        <v>1</v>
      </c>
      <c r="I999" t="s">
        <v>709</v>
      </c>
      <c r="J999" t="s">
        <v>3</v>
      </c>
      <c r="K999" t="s">
        <v>710</v>
      </c>
      <c r="L999">
        <v>1369</v>
      </c>
      <c r="N999">
        <v>1013</v>
      </c>
      <c r="O999" t="s">
        <v>583</v>
      </c>
      <c r="P999" t="s">
        <v>583</v>
      </c>
      <c r="Q999">
        <v>1</v>
      </c>
      <c r="X999">
        <v>84</v>
      </c>
      <c r="Y999">
        <v>0</v>
      </c>
      <c r="Z999">
        <v>0</v>
      </c>
      <c r="AA999">
        <v>0</v>
      </c>
      <c r="AB999">
        <v>9.07</v>
      </c>
      <c r="AC999">
        <v>0</v>
      </c>
      <c r="AD999">
        <v>1</v>
      </c>
      <c r="AE999">
        <v>1</v>
      </c>
      <c r="AF999" t="s">
        <v>144</v>
      </c>
      <c r="AG999">
        <v>96.6</v>
      </c>
      <c r="AH999">
        <v>2</v>
      </c>
      <c r="AI999">
        <v>35811576</v>
      </c>
      <c r="AJ999">
        <v>1018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>
        <f>ROW(Source!A864)</f>
        <v>864</v>
      </c>
      <c r="B1000">
        <v>35811595</v>
      </c>
      <c r="C1000">
        <v>35811575</v>
      </c>
      <c r="D1000">
        <v>29173472</v>
      </c>
      <c r="E1000">
        <v>1</v>
      </c>
      <c r="F1000">
        <v>1</v>
      </c>
      <c r="G1000">
        <v>1</v>
      </c>
      <c r="H1000">
        <v>2</v>
      </c>
      <c r="I1000" t="s">
        <v>660</v>
      </c>
      <c r="J1000" t="s">
        <v>661</v>
      </c>
      <c r="K1000" t="s">
        <v>662</v>
      </c>
      <c r="L1000">
        <v>1368</v>
      </c>
      <c r="N1000">
        <v>1011</v>
      </c>
      <c r="O1000" t="s">
        <v>589</v>
      </c>
      <c r="P1000" t="s">
        <v>589</v>
      </c>
      <c r="Q1000">
        <v>1</v>
      </c>
      <c r="X1000">
        <v>2.2000000000000002</v>
      </c>
      <c r="Y1000">
        <v>0</v>
      </c>
      <c r="Z1000">
        <v>3</v>
      </c>
      <c r="AA1000">
        <v>0</v>
      </c>
      <c r="AB1000">
        <v>0</v>
      </c>
      <c r="AC1000">
        <v>0</v>
      </c>
      <c r="AD1000">
        <v>1</v>
      </c>
      <c r="AE1000">
        <v>0</v>
      </c>
      <c r="AF1000" t="s">
        <v>143</v>
      </c>
      <c r="AG1000">
        <v>2.75</v>
      </c>
      <c r="AH1000">
        <v>2</v>
      </c>
      <c r="AI1000">
        <v>35811577</v>
      </c>
      <c r="AJ1000">
        <v>1019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>
      <c r="A1001">
        <f>ROW(Source!A864)</f>
        <v>864</v>
      </c>
      <c r="B1001">
        <v>35811596</v>
      </c>
      <c r="C1001">
        <v>35811575</v>
      </c>
      <c r="D1001">
        <v>29174538</v>
      </c>
      <c r="E1001">
        <v>1</v>
      </c>
      <c r="F1001">
        <v>1</v>
      </c>
      <c r="G1001">
        <v>1</v>
      </c>
      <c r="H1001">
        <v>2</v>
      </c>
      <c r="I1001" t="s">
        <v>712</v>
      </c>
      <c r="J1001" t="s">
        <v>820</v>
      </c>
      <c r="K1001" t="s">
        <v>714</v>
      </c>
      <c r="L1001">
        <v>1368</v>
      </c>
      <c r="N1001">
        <v>1011</v>
      </c>
      <c r="O1001" t="s">
        <v>589</v>
      </c>
      <c r="P1001" t="s">
        <v>589</v>
      </c>
      <c r="Q1001">
        <v>1</v>
      </c>
      <c r="X1001">
        <v>0.17</v>
      </c>
      <c r="Y1001">
        <v>0</v>
      </c>
      <c r="Z1001">
        <v>33.590000000000003</v>
      </c>
      <c r="AA1001">
        <v>0</v>
      </c>
      <c r="AB1001">
        <v>0</v>
      </c>
      <c r="AC1001">
        <v>0</v>
      </c>
      <c r="AD1001">
        <v>1</v>
      </c>
      <c r="AE1001">
        <v>0</v>
      </c>
      <c r="AF1001" t="s">
        <v>143</v>
      </c>
      <c r="AG1001">
        <v>0.21250000000000002</v>
      </c>
      <c r="AH1001">
        <v>2</v>
      </c>
      <c r="AI1001">
        <v>35811578</v>
      </c>
      <c r="AJ1001">
        <v>1020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>
        <f>ROW(Source!A864)</f>
        <v>864</v>
      </c>
      <c r="B1002">
        <v>35811597</v>
      </c>
      <c r="C1002">
        <v>35811575</v>
      </c>
      <c r="D1002">
        <v>29174580</v>
      </c>
      <c r="E1002">
        <v>1</v>
      </c>
      <c r="F1002">
        <v>1</v>
      </c>
      <c r="G1002">
        <v>1</v>
      </c>
      <c r="H1002">
        <v>2</v>
      </c>
      <c r="I1002" t="s">
        <v>715</v>
      </c>
      <c r="J1002" t="s">
        <v>821</v>
      </c>
      <c r="K1002" t="s">
        <v>717</v>
      </c>
      <c r="L1002">
        <v>1368</v>
      </c>
      <c r="N1002">
        <v>1011</v>
      </c>
      <c r="O1002" t="s">
        <v>589</v>
      </c>
      <c r="P1002" t="s">
        <v>589</v>
      </c>
      <c r="Q1002">
        <v>1</v>
      </c>
      <c r="X1002">
        <v>0.87</v>
      </c>
      <c r="Y1002">
        <v>0</v>
      </c>
      <c r="Z1002">
        <v>2.08</v>
      </c>
      <c r="AA1002">
        <v>0</v>
      </c>
      <c r="AB1002">
        <v>0</v>
      </c>
      <c r="AC1002">
        <v>0</v>
      </c>
      <c r="AD1002">
        <v>1</v>
      </c>
      <c r="AE1002">
        <v>0</v>
      </c>
      <c r="AF1002" t="s">
        <v>143</v>
      </c>
      <c r="AG1002">
        <v>1.0874999999999999</v>
      </c>
      <c r="AH1002">
        <v>2</v>
      </c>
      <c r="AI1002">
        <v>35811579</v>
      </c>
      <c r="AJ1002">
        <v>1021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>
      <c r="A1003">
        <f>ROW(Source!A864)</f>
        <v>864</v>
      </c>
      <c r="B1003">
        <v>35811598</v>
      </c>
      <c r="C1003">
        <v>35811575</v>
      </c>
      <c r="D1003">
        <v>29109354</v>
      </c>
      <c r="E1003">
        <v>1</v>
      </c>
      <c r="F1003">
        <v>1</v>
      </c>
      <c r="G1003">
        <v>1</v>
      </c>
      <c r="H1003">
        <v>3</v>
      </c>
      <c r="I1003" t="s">
        <v>718</v>
      </c>
      <c r="J1003" t="s">
        <v>822</v>
      </c>
      <c r="K1003" t="s">
        <v>720</v>
      </c>
      <c r="L1003">
        <v>1346</v>
      </c>
      <c r="N1003">
        <v>1009</v>
      </c>
      <c r="O1003" t="s">
        <v>170</v>
      </c>
      <c r="P1003" t="s">
        <v>170</v>
      </c>
      <c r="Q1003">
        <v>1</v>
      </c>
      <c r="X1003">
        <v>10</v>
      </c>
      <c r="Y1003">
        <v>46.72</v>
      </c>
      <c r="Z1003">
        <v>0</v>
      </c>
      <c r="AA1003">
        <v>0</v>
      </c>
      <c r="AB1003">
        <v>0</v>
      </c>
      <c r="AC1003">
        <v>0</v>
      </c>
      <c r="AD1003">
        <v>1</v>
      </c>
      <c r="AE1003">
        <v>0</v>
      </c>
      <c r="AF1003" t="s">
        <v>3</v>
      </c>
      <c r="AG1003">
        <v>10</v>
      </c>
      <c r="AH1003">
        <v>2</v>
      </c>
      <c r="AI1003">
        <v>35811580</v>
      </c>
      <c r="AJ1003">
        <v>1022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>
      <c r="A1004">
        <f>ROW(Source!A864)</f>
        <v>864</v>
      </c>
      <c r="B1004">
        <v>35811599</v>
      </c>
      <c r="C1004">
        <v>35811575</v>
      </c>
      <c r="D1004">
        <v>29109414</v>
      </c>
      <c r="E1004">
        <v>1</v>
      </c>
      <c r="F1004">
        <v>1</v>
      </c>
      <c r="G1004">
        <v>1</v>
      </c>
      <c r="H1004">
        <v>3</v>
      </c>
      <c r="I1004" t="s">
        <v>721</v>
      </c>
      <c r="J1004" t="s">
        <v>887</v>
      </c>
      <c r="K1004" t="s">
        <v>723</v>
      </c>
      <c r="L1004">
        <v>1346</v>
      </c>
      <c r="N1004">
        <v>1009</v>
      </c>
      <c r="O1004" t="s">
        <v>170</v>
      </c>
      <c r="P1004" t="s">
        <v>170</v>
      </c>
      <c r="Q1004">
        <v>1</v>
      </c>
      <c r="X1004">
        <v>137</v>
      </c>
      <c r="Y1004">
        <v>1.58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137</v>
      </c>
      <c r="AH1004">
        <v>2</v>
      </c>
      <c r="AI1004">
        <v>35811581</v>
      </c>
      <c r="AJ1004">
        <v>1023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>
      <c r="A1005">
        <f>ROW(Source!A864)</f>
        <v>864</v>
      </c>
      <c r="B1005">
        <v>35811600</v>
      </c>
      <c r="C1005">
        <v>35811575</v>
      </c>
      <c r="D1005">
        <v>29109781</v>
      </c>
      <c r="E1005">
        <v>1</v>
      </c>
      <c r="F1005">
        <v>1</v>
      </c>
      <c r="G1005">
        <v>1</v>
      </c>
      <c r="H1005">
        <v>3</v>
      </c>
      <c r="I1005" t="s">
        <v>724</v>
      </c>
      <c r="J1005" t="s">
        <v>823</v>
      </c>
      <c r="K1005" t="s">
        <v>726</v>
      </c>
      <c r="L1005">
        <v>1346</v>
      </c>
      <c r="N1005">
        <v>1009</v>
      </c>
      <c r="O1005" t="s">
        <v>170</v>
      </c>
      <c r="P1005" t="s">
        <v>170</v>
      </c>
      <c r="Q1005">
        <v>1</v>
      </c>
      <c r="X1005">
        <v>10</v>
      </c>
      <c r="Y1005">
        <v>11.12</v>
      </c>
      <c r="Z1005">
        <v>0</v>
      </c>
      <c r="AA1005">
        <v>0</v>
      </c>
      <c r="AB1005">
        <v>0</v>
      </c>
      <c r="AC1005">
        <v>0</v>
      </c>
      <c r="AD1005">
        <v>1</v>
      </c>
      <c r="AE1005">
        <v>0</v>
      </c>
      <c r="AF1005" t="s">
        <v>3</v>
      </c>
      <c r="AG1005">
        <v>10</v>
      </c>
      <c r="AH1005">
        <v>2</v>
      </c>
      <c r="AI1005">
        <v>35811582</v>
      </c>
      <c r="AJ1005">
        <v>1024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>
        <f>ROW(Source!A864)</f>
        <v>864</v>
      </c>
      <c r="B1006">
        <v>35811601</v>
      </c>
      <c r="C1006">
        <v>35811575</v>
      </c>
      <c r="D1006">
        <v>29109782</v>
      </c>
      <c r="E1006">
        <v>1</v>
      </c>
      <c r="F1006">
        <v>1</v>
      </c>
      <c r="G1006">
        <v>1</v>
      </c>
      <c r="H1006">
        <v>3</v>
      </c>
      <c r="I1006" t="s">
        <v>727</v>
      </c>
      <c r="J1006" t="s">
        <v>824</v>
      </c>
      <c r="K1006" t="s">
        <v>729</v>
      </c>
      <c r="L1006">
        <v>1346</v>
      </c>
      <c r="N1006">
        <v>1009</v>
      </c>
      <c r="O1006" t="s">
        <v>170</v>
      </c>
      <c r="P1006" t="s">
        <v>170</v>
      </c>
      <c r="Q1006">
        <v>1</v>
      </c>
      <c r="X1006">
        <v>69</v>
      </c>
      <c r="Y1006">
        <v>4.3600000000000003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 t="s">
        <v>3</v>
      </c>
      <c r="AG1006">
        <v>69</v>
      </c>
      <c r="AH1006">
        <v>2</v>
      </c>
      <c r="AI1006">
        <v>35811583</v>
      </c>
      <c r="AJ1006">
        <v>1025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>
      <c r="A1007">
        <f>ROW(Source!A864)</f>
        <v>864</v>
      </c>
      <c r="B1007">
        <v>35811602</v>
      </c>
      <c r="C1007">
        <v>35811575</v>
      </c>
      <c r="D1007">
        <v>29110699</v>
      </c>
      <c r="E1007">
        <v>1</v>
      </c>
      <c r="F1007">
        <v>1</v>
      </c>
      <c r="G1007">
        <v>1</v>
      </c>
      <c r="H1007">
        <v>3</v>
      </c>
      <c r="I1007" t="s">
        <v>730</v>
      </c>
      <c r="J1007" t="s">
        <v>825</v>
      </c>
      <c r="K1007" t="s">
        <v>732</v>
      </c>
      <c r="L1007">
        <v>1301</v>
      </c>
      <c r="N1007">
        <v>1003</v>
      </c>
      <c r="O1007" t="s">
        <v>151</v>
      </c>
      <c r="P1007" t="s">
        <v>151</v>
      </c>
      <c r="Q1007">
        <v>1</v>
      </c>
      <c r="X1007">
        <v>118</v>
      </c>
      <c r="Y1007">
        <v>0.17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0</v>
      </c>
      <c r="AF1007" t="s">
        <v>3</v>
      </c>
      <c r="AG1007">
        <v>118</v>
      </c>
      <c r="AH1007">
        <v>2</v>
      </c>
      <c r="AI1007">
        <v>35811584</v>
      </c>
      <c r="AJ1007">
        <v>1026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>
        <f>ROW(Source!A864)</f>
        <v>864</v>
      </c>
      <c r="B1008">
        <v>35811603</v>
      </c>
      <c r="C1008">
        <v>35811575</v>
      </c>
      <c r="D1008">
        <v>29110797</v>
      </c>
      <c r="E1008">
        <v>1</v>
      </c>
      <c r="F1008">
        <v>1</v>
      </c>
      <c r="G1008">
        <v>1</v>
      </c>
      <c r="H1008">
        <v>3</v>
      </c>
      <c r="I1008" t="s">
        <v>733</v>
      </c>
      <c r="J1008" t="s">
        <v>826</v>
      </c>
      <c r="K1008" t="s">
        <v>735</v>
      </c>
      <c r="L1008">
        <v>1301</v>
      </c>
      <c r="N1008">
        <v>1003</v>
      </c>
      <c r="O1008" t="s">
        <v>151</v>
      </c>
      <c r="P1008" t="s">
        <v>151</v>
      </c>
      <c r="Q1008">
        <v>1</v>
      </c>
      <c r="X1008">
        <v>80</v>
      </c>
      <c r="Y1008">
        <v>1.74</v>
      </c>
      <c r="Z1008">
        <v>0</v>
      </c>
      <c r="AA1008">
        <v>0</v>
      </c>
      <c r="AB1008">
        <v>0</v>
      </c>
      <c r="AC1008">
        <v>0</v>
      </c>
      <c r="AD1008">
        <v>1</v>
      </c>
      <c r="AE1008">
        <v>0</v>
      </c>
      <c r="AF1008" t="s">
        <v>3</v>
      </c>
      <c r="AG1008">
        <v>80</v>
      </c>
      <c r="AH1008">
        <v>2</v>
      </c>
      <c r="AI1008">
        <v>35811585</v>
      </c>
      <c r="AJ1008">
        <v>1027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>
      <c r="A1009">
        <f>ROW(Source!A864)</f>
        <v>864</v>
      </c>
      <c r="B1009">
        <v>35811604</v>
      </c>
      <c r="C1009">
        <v>35811575</v>
      </c>
      <c r="D1009">
        <v>29110815</v>
      </c>
      <c r="E1009">
        <v>1</v>
      </c>
      <c r="F1009">
        <v>1</v>
      </c>
      <c r="G1009">
        <v>1</v>
      </c>
      <c r="H1009">
        <v>3</v>
      </c>
      <c r="I1009" t="s">
        <v>736</v>
      </c>
      <c r="J1009" t="s">
        <v>888</v>
      </c>
      <c r="K1009" t="s">
        <v>738</v>
      </c>
      <c r="L1009">
        <v>1301</v>
      </c>
      <c r="N1009">
        <v>1003</v>
      </c>
      <c r="O1009" t="s">
        <v>151</v>
      </c>
      <c r="P1009" t="s">
        <v>151</v>
      </c>
      <c r="Q1009">
        <v>1</v>
      </c>
      <c r="X1009">
        <v>117</v>
      </c>
      <c r="Y1009">
        <v>0.85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117</v>
      </c>
      <c r="AH1009">
        <v>2</v>
      </c>
      <c r="AI1009">
        <v>35811586</v>
      </c>
      <c r="AJ1009">
        <v>1028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>
      <c r="A1010">
        <f>ROW(Source!A864)</f>
        <v>864</v>
      </c>
      <c r="B1010">
        <v>35811605</v>
      </c>
      <c r="C1010">
        <v>35811575</v>
      </c>
      <c r="D1010">
        <v>29111455</v>
      </c>
      <c r="E1010">
        <v>1</v>
      </c>
      <c r="F1010">
        <v>1</v>
      </c>
      <c r="G1010">
        <v>1</v>
      </c>
      <c r="H1010">
        <v>3</v>
      </c>
      <c r="I1010" t="s">
        <v>219</v>
      </c>
      <c r="J1010" t="s">
        <v>275</v>
      </c>
      <c r="K1010" t="s">
        <v>220</v>
      </c>
      <c r="L1010">
        <v>1327</v>
      </c>
      <c r="N1010">
        <v>1005</v>
      </c>
      <c r="O1010" t="s">
        <v>165</v>
      </c>
      <c r="P1010" t="s">
        <v>165</v>
      </c>
      <c r="Q1010">
        <v>1</v>
      </c>
      <c r="X1010">
        <v>225</v>
      </c>
      <c r="Y1010">
        <v>15.06</v>
      </c>
      <c r="Z1010">
        <v>0</v>
      </c>
      <c r="AA1010">
        <v>0</v>
      </c>
      <c r="AB1010">
        <v>0</v>
      </c>
      <c r="AC1010">
        <v>0</v>
      </c>
      <c r="AD1010">
        <v>1</v>
      </c>
      <c r="AE1010">
        <v>0</v>
      </c>
      <c r="AF1010" t="s">
        <v>3</v>
      </c>
      <c r="AG1010">
        <v>225</v>
      </c>
      <c r="AH1010">
        <v>2</v>
      </c>
      <c r="AI1010">
        <v>35811587</v>
      </c>
      <c r="AJ1010">
        <v>1029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>
      <c r="A1011">
        <f>ROW(Source!A864)</f>
        <v>864</v>
      </c>
      <c r="B1011">
        <v>35811606</v>
      </c>
      <c r="C1011">
        <v>35811575</v>
      </c>
      <c r="D1011">
        <v>29114733</v>
      </c>
      <c r="E1011">
        <v>1</v>
      </c>
      <c r="F1011">
        <v>1</v>
      </c>
      <c r="G1011">
        <v>1</v>
      </c>
      <c r="H1011">
        <v>3</v>
      </c>
      <c r="I1011" t="s">
        <v>739</v>
      </c>
      <c r="J1011" t="s">
        <v>830</v>
      </c>
      <c r="K1011" t="s">
        <v>741</v>
      </c>
      <c r="L1011">
        <v>1354</v>
      </c>
      <c r="N1011">
        <v>1010</v>
      </c>
      <c r="O1011" t="s">
        <v>258</v>
      </c>
      <c r="P1011" t="s">
        <v>258</v>
      </c>
      <c r="Q1011">
        <v>1</v>
      </c>
      <c r="X1011">
        <v>790</v>
      </c>
      <c r="Y1011">
        <v>0.02</v>
      </c>
      <c r="Z1011">
        <v>0</v>
      </c>
      <c r="AA1011">
        <v>0</v>
      </c>
      <c r="AB1011">
        <v>0</v>
      </c>
      <c r="AC1011">
        <v>0</v>
      </c>
      <c r="AD1011">
        <v>1</v>
      </c>
      <c r="AE1011">
        <v>0</v>
      </c>
      <c r="AF1011" t="s">
        <v>3</v>
      </c>
      <c r="AG1011">
        <v>790</v>
      </c>
      <c r="AH1011">
        <v>2</v>
      </c>
      <c r="AI1011">
        <v>35811588</v>
      </c>
      <c r="AJ1011">
        <v>1030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>
        <f>ROW(Source!A864)</f>
        <v>864</v>
      </c>
      <c r="B1012">
        <v>35811607</v>
      </c>
      <c r="C1012">
        <v>35811575</v>
      </c>
      <c r="D1012">
        <v>29114734</v>
      </c>
      <c r="E1012">
        <v>1</v>
      </c>
      <c r="F1012">
        <v>1</v>
      </c>
      <c r="G1012">
        <v>1</v>
      </c>
      <c r="H1012">
        <v>3</v>
      </c>
      <c r="I1012" t="s">
        <v>742</v>
      </c>
      <c r="J1012" t="s">
        <v>889</v>
      </c>
      <c r="K1012" t="s">
        <v>744</v>
      </c>
      <c r="L1012">
        <v>1354</v>
      </c>
      <c r="N1012">
        <v>1010</v>
      </c>
      <c r="O1012" t="s">
        <v>258</v>
      </c>
      <c r="P1012" t="s">
        <v>258</v>
      </c>
      <c r="Q1012">
        <v>1</v>
      </c>
      <c r="X1012">
        <v>1844</v>
      </c>
      <c r="Y1012">
        <v>0.03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0</v>
      </c>
      <c r="AF1012" t="s">
        <v>3</v>
      </c>
      <c r="AG1012">
        <v>1844</v>
      </c>
      <c r="AH1012">
        <v>2</v>
      </c>
      <c r="AI1012">
        <v>35811589</v>
      </c>
      <c r="AJ1012">
        <v>1031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>
        <f>ROW(Source!A864)</f>
        <v>864</v>
      </c>
      <c r="B1013">
        <v>35811608</v>
      </c>
      <c r="C1013">
        <v>35811575</v>
      </c>
      <c r="D1013">
        <v>29114482</v>
      </c>
      <c r="E1013">
        <v>1</v>
      </c>
      <c r="F1013">
        <v>1</v>
      </c>
      <c r="G1013">
        <v>1</v>
      </c>
      <c r="H1013">
        <v>3</v>
      </c>
      <c r="I1013" t="s">
        <v>745</v>
      </c>
      <c r="J1013" t="s">
        <v>890</v>
      </c>
      <c r="K1013" t="s">
        <v>747</v>
      </c>
      <c r="L1013">
        <v>1354</v>
      </c>
      <c r="N1013">
        <v>1010</v>
      </c>
      <c r="O1013" t="s">
        <v>258</v>
      </c>
      <c r="P1013" t="s">
        <v>258</v>
      </c>
      <c r="Q1013">
        <v>1</v>
      </c>
      <c r="X1013">
        <v>149</v>
      </c>
      <c r="Y1013">
        <v>7.0000000000000007E-2</v>
      </c>
      <c r="Z1013">
        <v>0</v>
      </c>
      <c r="AA1013">
        <v>0</v>
      </c>
      <c r="AB1013">
        <v>0</v>
      </c>
      <c r="AC1013">
        <v>0</v>
      </c>
      <c r="AD1013">
        <v>1</v>
      </c>
      <c r="AE1013">
        <v>0</v>
      </c>
      <c r="AF1013" t="s">
        <v>3</v>
      </c>
      <c r="AG1013">
        <v>149</v>
      </c>
      <c r="AH1013">
        <v>2</v>
      </c>
      <c r="AI1013">
        <v>35811590</v>
      </c>
      <c r="AJ1013">
        <v>1032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>
      <c r="A1014">
        <f>ROW(Source!A864)</f>
        <v>864</v>
      </c>
      <c r="B1014">
        <v>35811609</v>
      </c>
      <c r="C1014">
        <v>35811575</v>
      </c>
      <c r="D1014">
        <v>29129584</v>
      </c>
      <c r="E1014">
        <v>1</v>
      </c>
      <c r="F1014">
        <v>1</v>
      </c>
      <c r="G1014">
        <v>1</v>
      </c>
      <c r="H1014">
        <v>3</v>
      </c>
      <c r="I1014" t="s">
        <v>748</v>
      </c>
      <c r="J1014" t="s">
        <v>891</v>
      </c>
      <c r="K1014" t="s">
        <v>750</v>
      </c>
      <c r="L1014">
        <v>1301</v>
      </c>
      <c r="N1014">
        <v>1003</v>
      </c>
      <c r="O1014" t="s">
        <v>151</v>
      </c>
      <c r="P1014" t="s">
        <v>151</v>
      </c>
      <c r="Q1014">
        <v>1</v>
      </c>
      <c r="X1014">
        <v>86</v>
      </c>
      <c r="Y1014">
        <v>7.22</v>
      </c>
      <c r="Z1014">
        <v>0</v>
      </c>
      <c r="AA1014">
        <v>0</v>
      </c>
      <c r="AB1014">
        <v>0</v>
      </c>
      <c r="AC1014">
        <v>0</v>
      </c>
      <c r="AD1014">
        <v>1</v>
      </c>
      <c r="AE1014">
        <v>0</v>
      </c>
      <c r="AF1014" t="s">
        <v>3</v>
      </c>
      <c r="AG1014">
        <v>86</v>
      </c>
      <c r="AH1014">
        <v>2</v>
      </c>
      <c r="AI1014">
        <v>35811591</v>
      </c>
      <c r="AJ1014">
        <v>1033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>
        <f>ROW(Source!A864)</f>
        <v>864</v>
      </c>
      <c r="B1015">
        <v>35811610</v>
      </c>
      <c r="C1015">
        <v>35811575</v>
      </c>
      <c r="D1015">
        <v>29129619</v>
      </c>
      <c r="E1015">
        <v>1</v>
      </c>
      <c r="F1015">
        <v>1</v>
      </c>
      <c r="G1015">
        <v>1</v>
      </c>
      <c r="H1015">
        <v>3</v>
      </c>
      <c r="I1015" t="s">
        <v>751</v>
      </c>
      <c r="J1015" t="s">
        <v>892</v>
      </c>
      <c r="K1015" t="s">
        <v>753</v>
      </c>
      <c r="L1015">
        <v>1301</v>
      </c>
      <c r="N1015">
        <v>1003</v>
      </c>
      <c r="O1015" t="s">
        <v>151</v>
      </c>
      <c r="P1015" t="s">
        <v>151</v>
      </c>
      <c r="Q1015">
        <v>1</v>
      </c>
      <c r="X1015">
        <v>234</v>
      </c>
      <c r="Y1015">
        <v>8.44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0</v>
      </c>
      <c r="AF1015" t="s">
        <v>3</v>
      </c>
      <c r="AG1015">
        <v>234</v>
      </c>
      <c r="AH1015">
        <v>2</v>
      </c>
      <c r="AI1015">
        <v>35811592</v>
      </c>
      <c r="AJ1015">
        <v>1034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>
      <c r="A1016">
        <f>ROW(Source!A864)</f>
        <v>864</v>
      </c>
      <c r="B1016">
        <v>35811611</v>
      </c>
      <c r="C1016">
        <v>35811575</v>
      </c>
      <c r="D1016">
        <v>29129715</v>
      </c>
      <c r="E1016">
        <v>1</v>
      </c>
      <c r="F1016">
        <v>1</v>
      </c>
      <c r="G1016">
        <v>1</v>
      </c>
      <c r="H1016">
        <v>3</v>
      </c>
      <c r="I1016" t="s">
        <v>754</v>
      </c>
      <c r="J1016" t="s">
        <v>894</v>
      </c>
      <c r="K1016" t="s">
        <v>756</v>
      </c>
      <c r="L1016">
        <v>1301</v>
      </c>
      <c r="N1016">
        <v>1003</v>
      </c>
      <c r="O1016" t="s">
        <v>151</v>
      </c>
      <c r="P1016" t="s">
        <v>151</v>
      </c>
      <c r="Q1016">
        <v>1</v>
      </c>
      <c r="X1016">
        <v>37</v>
      </c>
      <c r="Y1016">
        <v>6.33</v>
      </c>
      <c r="Z1016">
        <v>0</v>
      </c>
      <c r="AA1016">
        <v>0</v>
      </c>
      <c r="AB1016">
        <v>0</v>
      </c>
      <c r="AC1016">
        <v>0</v>
      </c>
      <c r="AD1016">
        <v>1</v>
      </c>
      <c r="AE1016">
        <v>0</v>
      </c>
      <c r="AF1016" t="s">
        <v>3</v>
      </c>
      <c r="AG1016">
        <v>37</v>
      </c>
      <c r="AH1016">
        <v>2</v>
      </c>
      <c r="AI1016">
        <v>35811593</v>
      </c>
      <c r="AJ1016">
        <v>1035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>
      <c r="A1017">
        <f>ROW(Source!A865)</f>
        <v>865</v>
      </c>
      <c r="B1017">
        <v>35811620</v>
      </c>
      <c r="C1017">
        <v>35811612</v>
      </c>
      <c r="D1017">
        <v>18410244</v>
      </c>
      <c r="E1017">
        <v>1</v>
      </c>
      <c r="F1017">
        <v>1</v>
      </c>
      <c r="G1017">
        <v>1</v>
      </c>
      <c r="H1017">
        <v>1</v>
      </c>
      <c r="I1017" t="s">
        <v>791</v>
      </c>
      <c r="J1017" t="s">
        <v>3</v>
      </c>
      <c r="K1017" t="s">
        <v>792</v>
      </c>
      <c r="L1017">
        <v>1369</v>
      </c>
      <c r="N1017">
        <v>1013</v>
      </c>
      <c r="O1017" t="s">
        <v>583</v>
      </c>
      <c r="P1017" t="s">
        <v>583</v>
      </c>
      <c r="Q1017">
        <v>1</v>
      </c>
      <c r="X1017">
        <v>55.94</v>
      </c>
      <c r="Y1017">
        <v>0</v>
      </c>
      <c r="Z1017">
        <v>0</v>
      </c>
      <c r="AA1017">
        <v>0</v>
      </c>
      <c r="AB1017">
        <v>9.2899999999999991</v>
      </c>
      <c r="AC1017">
        <v>0</v>
      </c>
      <c r="AD1017">
        <v>1</v>
      </c>
      <c r="AE1017">
        <v>1</v>
      </c>
      <c r="AF1017" t="s">
        <v>144</v>
      </c>
      <c r="AG1017">
        <v>64.330999999999989</v>
      </c>
      <c r="AH1017">
        <v>2</v>
      </c>
      <c r="AI1017">
        <v>35811613</v>
      </c>
      <c r="AJ1017">
        <v>1036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>
      <c r="A1018">
        <f>ROW(Source!A865)</f>
        <v>865</v>
      </c>
      <c r="B1018">
        <v>35811621</v>
      </c>
      <c r="C1018">
        <v>35811612</v>
      </c>
      <c r="D1018">
        <v>121548</v>
      </c>
      <c r="E1018">
        <v>1</v>
      </c>
      <c r="F1018">
        <v>1</v>
      </c>
      <c r="G1018">
        <v>1</v>
      </c>
      <c r="H1018">
        <v>1</v>
      </c>
      <c r="I1018" t="s">
        <v>34</v>
      </c>
      <c r="J1018" t="s">
        <v>3</v>
      </c>
      <c r="K1018" t="s">
        <v>584</v>
      </c>
      <c r="L1018">
        <v>608254</v>
      </c>
      <c r="N1018">
        <v>1013</v>
      </c>
      <c r="O1018" t="s">
        <v>585</v>
      </c>
      <c r="P1018" t="s">
        <v>585</v>
      </c>
      <c r="Q1018">
        <v>1</v>
      </c>
      <c r="X1018">
        <v>0.01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2</v>
      </c>
      <c r="AF1018" t="s">
        <v>143</v>
      </c>
      <c r="AG1018">
        <v>1.2500000000000001E-2</v>
      </c>
      <c r="AH1018">
        <v>2</v>
      </c>
      <c r="AI1018">
        <v>35811614</v>
      </c>
      <c r="AJ1018">
        <v>1037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>
        <f>ROW(Source!A865)</f>
        <v>865</v>
      </c>
      <c r="B1019">
        <v>35811622</v>
      </c>
      <c r="C1019">
        <v>35811612</v>
      </c>
      <c r="D1019">
        <v>29172556</v>
      </c>
      <c r="E1019">
        <v>1</v>
      </c>
      <c r="F1019">
        <v>1</v>
      </c>
      <c r="G1019">
        <v>1</v>
      </c>
      <c r="H1019">
        <v>2</v>
      </c>
      <c r="I1019" t="s">
        <v>586</v>
      </c>
      <c r="J1019" t="s">
        <v>590</v>
      </c>
      <c r="K1019" t="s">
        <v>588</v>
      </c>
      <c r="L1019">
        <v>1368</v>
      </c>
      <c r="N1019">
        <v>1011</v>
      </c>
      <c r="O1019" t="s">
        <v>589</v>
      </c>
      <c r="P1019" t="s">
        <v>589</v>
      </c>
      <c r="Q1019">
        <v>1</v>
      </c>
      <c r="X1019">
        <v>0.01</v>
      </c>
      <c r="Y1019">
        <v>0</v>
      </c>
      <c r="Z1019">
        <v>31.26</v>
      </c>
      <c r="AA1019">
        <v>13.5</v>
      </c>
      <c r="AB1019">
        <v>0</v>
      </c>
      <c r="AC1019">
        <v>0</v>
      </c>
      <c r="AD1019">
        <v>1</v>
      </c>
      <c r="AE1019">
        <v>0</v>
      </c>
      <c r="AF1019" t="s">
        <v>143</v>
      </c>
      <c r="AG1019">
        <v>1.2500000000000001E-2</v>
      </c>
      <c r="AH1019">
        <v>2</v>
      </c>
      <c r="AI1019">
        <v>35811615</v>
      </c>
      <c r="AJ1019">
        <v>1038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>
      <c r="A1020">
        <f>ROW(Source!A865)</f>
        <v>865</v>
      </c>
      <c r="B1020">
        <v>35811623</v>
      </c>
      <c r="C1020">
        <v>35811612</v>
      </c>
      <c r="D1020">
        <v>29174913</v>
      </c>
      <c r="E1020">
        <v>1</v>
      </c>
      <c r="F1020">
        <v>1</v>
      </c>
      <c r="G1020">
        <v>1</v>
      </c>
      <c r="H1020">
        <v>2</v>
      </c>
      <c r="I1020" t="s">
        <v>601</v>
      </c>
      <c r="J1020" t="s">
        <v>602</v>
      </c>
      <c r="K1020" t="s">
        <v>603</v>
      </c>
      <c r="L1020">
        <v>1368</v>
      </c>
      <c r="N1020">
        <v>1011</v>
      </c>
      <c r="O1020" t="s">
        <v>589</v>
      </c>
      <c r="P1020" t="s">
        <v>589</v>
      </c>
      <c r="Q1020">
        <v>1</v>
      </c>
      <c r="X1020">
        <v>0.01</v>
      </c>
      <c r="Y1020">
        <v>0</v>
      </c>
      <c r="Z1020">
        <v>87.17</v>
      </c>
      <c r="AA1020">
        <v>11.6</v>
      </c>
      <c r="AB1020">
        <v>0</v>
      </c>
      <c r="AC1020">
        <v>0</v>
      </c>
      <c r="AD1020">
        <v>1</v>
      </c>
      <c r="AE1020">
        <v>0</v>
      </c>
      <c r="AF1020" t="s">
        <v>143</v>
      </c>
      <c r="AG1020">
        <v>1.2500000000000001E-2</v>
      </c>
      <c r="AH1020">
        <v>2</v>
      </c>
      <c r="AI1020">
        <v>35811616</v>
      </c>
      <c r="AJ1020">
        <v>1039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>
      <c r="A1021">
        <f>ROW(Source!A865)</f>
        <v>865</v>
      </c>
      <c r="B1021">
        <v>35811624</v>
      </c>
      <c r="C1021">
        <v>35811612</v>
      </c>
      <c r="D1021">
        <v>29109386</v>
      </c>
      <c r="E1021">
        <v>1</v>
      </c>
      <c r="F1021">
        <v>1</v>
      </c>
      <c r="G1021">
        <v>1</v>
      </c>
      <c r="H1021">
        <v>3</v>
      </c>
      <c r="I1021" t="s">
        <v>793</v>
      </c>
      <c r="J1021" t="s">
        <v>794</v>
      </c>
      <c r="K1021" t="s">
        <v>795</v>
      </c>
      <c r="L1021">
        <v>1348</v>
      </c>
      <c r="N1021">
        <v>1009</v>
      </c>
      <c r="O1021" t="s">
        <v>29</v>
      </c>
      <c r="P1021" t="s">
        <v>29</v>
      </c>
      <c r="Q1021">
        <v>1000</v>
      </c>
      <c r="X1021">
        <v>3.4099999999999998E-2</v>
      </c>
      <c r="Y1021">
        <v>11300.01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0</v>
      </c>
      <c r="AF1021" t="s">
        <v>3</v>
      </c>
      <c r="AG1021">
        <v>3.4099999999999998E-2</v>
      </c>
      <c r="AH1021">
        <v>2</v>
      </c>
      <c r="AI1021">
        <v>35811617</v>
      </c>
      <c r="AJ1021">
        <v>1040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>
      <c r="A1022">
        <f>ROW(Source!A865)</f>
        <v>865</v>
      </c>
      <c r="B1022">
        <v>35811625</v>
      </c>
      <c r="C1022">
        <v>35811612</v>
      </c>
      <c r="D1022">
        <v>29107800</v>
      </c>
      <c r="E1022">
        <v>1</v>
      </c>
      <c r="F1022">
        <v>1</v>
      </c>
      <c r="G1022">
        <v>1</v>
      </c>
      <c r="H1022">
        <v>3</v>
      </c>
      <c r="I1022" t="s">
        <v>616</v>
      </c>
      <c r="J1022" t="s">
        <v>643</v>
      </c>
      <c r="K1022" t="s">
        <v>618</v>
      </c>
      <c r="L1022">
        <v>1346</v>
      </c>
      <c r="N1022">
        <v>1009</v>
      </c>
      <c r="O1022" t="s">
        <v>170</v>
      </c>
      <c r="P1022" t="s">
        <v>170</v>
      </c>
      <c r="Q1022">
        <v>1</v>
      </c>
      <c r="X1022">
        <v>0.01</v>
      </c>
      <c r="Y1022">
        <v>1.81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0.01</v>
      </c>
      <c r="AH1022">
        <v>2</v>
      </c>
      <c r="AI1022">
        <v>35811618</v>
      </c>
      <c r="AJ1022">
        <v>1041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>
      <c r="A1023">
        <f>ROW(Source!A865)</f>
        <v>865</v>
      </c>
      <c r="B1023">
        <v>35811626</v>
      </c>
      <c r="C1023">
        <v>35811612</v>
      </c>
      <c r="D1023">
        <v>29109603</v>
      </c>
      <c r="E1023">
        <v>1</v>
      </c>
      <c r="F1023">
        <v>1</v>
      </c>
      <c r="G1023">
        <v>1</v>
      </c>
      <c r="H1023">
        <v>3</v>
      </c>
      <c r="I1023" t="s">
        <v>796</v>
      </c>
      <c r="J1023" t="s">
        <v>797</v>
      </c>
      <c r="K1023" t="s">
        <v>798</v>
      </c>
      <c r="L1023">
        <v>1327</v>
      </c>
      <c r="N1023">
        <v>1005</v>
      </c>
      <c r="O1023" t="s">
        <v>165</v>
      </c>
      <c r="P1023" t="s">
        <v>165</v>
      </c>
      <c r="Q1023">
        <v>1</v>
      </c>
      <c r="X1023">
        <v>112</v>
      </c>
      <c r="Y1023">
        <v>55.16</v>
      </c>
      <c r="Z1023">
        <v>0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 t="s">
        <v>3</v>
      </c>
      <c r="AG1023">
        <v>112</v>
      </c>
      <c r="AH1023">
        <v>2</v>
      </c>
      <c r="AI1023">
        <v>35811619</v>
      </c>
      <c r="AJ1023">
        <v>1042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>
      <c r="A1024">
        <f>ROW(Source!A866)</f>
        <v>866</v>
      </c>
      <c r="B1024">
        <v>35811640</v>
      </c>
      <c r="C1024">
        <v>35811627</v>
      </c>
      <c r="D1024">
        <v>29364679</v>
      </c>
      <c r="E1024">
        <v>1</v>
      </c>
      <c r="F1024">
        <v>1</v>
      </c>
      <c r="G1024">
        <v>1</v>
      </c>
      <c r="H1024">
        <v>1</v>
      </c>
      <c r="I1024" t="s">
        <v>799</v>
      </c>
      <c r="J1024" t="s">
        <v>3</v>
      </c>
      <c r="K1024" t="s">
        <v>800</v>
      </c>
      <c r="L1024">
        <v>1369</v>
      </c>
      <c r="N1024">
        <v>1013</v>
      </c>
      <c r="O1024" t="s">
        <v>583</v>
      </c>
      <c r="P1024" t="s">
        <v>583</v>
      </c>
      <c r="Q1024">
        <v>1</v>
      </c>
      <c r="X1024">
        <v>30.48</v>
      </c>
      <c r="Y1024">
        <v>0</v>
      </c>
      <c r="Z1024">
        <v>0</v>
      </c>
      <c r="AA1024">
        <v>0</v>
      </c>
      <c r="AB1024">
        <v>9.92</v>
      </c>
      <c r="AC1024">
        <v>0</v>
      </c>
      <c r="AD1024">
        <v>1</v>
      </c>
      <c r="AE1024">
        <v>1</v>
      </c>
      <c r="AF1024" t="s">
        <v>3</v>
      </c>
      <c r="AG1024">
        <v>30.48</v>
      </c>
      <c r="AH1024">
        <v>2</v>
      </c>
      <c r="AI1024">
        <v>35811628</v>
      </c>
      <c r="AJ1024">
        <v>1043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>
      <c r="A1025">
        <f>ROW(Source!A866)</f>
        <v>866</v>
      </c>
      <c r="B1025">
        <v>35811641</v>
      </c>
      <c r="C1025">
        <v>35811627</v>
      </c>
      <c r="D1025">
        <v>121548</v>
      </c>
      <c r="E1025">
        <v>1</v>
      </c>
      <c r="F1025">
        <v>1</v>
      </c>
      <c r="G1025">
        <v>1</v>
      </c>
      <c r="H1025">
        <v>1</v>
      </c>
      <c r="I1025" t="s">
        <v>34</v>
      </c>
      <c r="J1025" t="s">
        <v>3</v>
      </c>
      <c r="K1025" t="s">
        <v>584</v>
      </c>
      <c r="L1025">
        <v>608254</v>
      </c>
      <c r="N1025">
        <v>1013</v>
      </c>
      <c r="O1025" t="s">
        <v>585</v>
      </c>
      <c r="P1025" t="s">
        <v>585</v>
      </c>
      <c r="Q1025">
        <v>1</v>
      </c>
      <c r="X1025">
        <v>0.03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1</v>
      </c>
      <c r="AE1025">
        <v>2</v>
      </c>
      <c r="AF1025" t="s">
        <v>3</v>
      </c>
      <c r="AG1025">
        <v>0.03</v>
      </c>
      <c r="AH1025">
        <v>2</v>
      </c>
      <c r="AI1025">
        <v>35811629</v>
      </c>
      <c r="AJ1025">
        <v>1044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>
      <c r="A1026">
        <f>ROW(Source!A866)</f>
        <v>866</v>
      </c>
      <c r="B1026">
        <v>35811642</v>
      </c>
      <c r="C1026">
        <v>35811627</v>
      </c>
      <c r="D1026">
        <v>29172362</v>
      </c>
      <c r="E1026">
        <v>1</v>
      </c>
      <c r="F1026">
        <v>1</v>
      </c>
      <c r="G1026">
        <v>1</v>
      </c>
      <c r="H1026">
        <v>2</v>
      </c>
      <c r="I1026" t="s">
        <v>801</v>
      </c>
      <c r="J1026" t="s">
        <v>802</v>
      </c>
      <c r="K1026" t="s">
        <v>803</v>
      </c>
      <c r="L1026">
        <v>1368</v>
      </c>
      <c r="N1026">
        <v>1011</v>
      </c>
      <c r="O1026" t="s">
        <v>589</v>
      </c>
      <c r="P1026" t="s">
        <v>589</v>
      </c>
      <c r="Q1026">
        <v>1</v>
      </c>
      <c r="X1026">
        <v>0.03</v>
      </c>
      <c r="Y1026">
        <v>0</v>
      </c>
      <c r="Z1026">
        <v>134.65</v>
      </c>
      <c r="AA1026">
        <v>13.5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0.03</v>
      </c>
      <c r="AH1026">
        <v>2</v>
      </c>
      <c r="AI1026">
        <v>35811630</v>
      </c>
      <c r="AJ1026">
        <v>1045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>
        <f>ROW(Source!A866)</f>
        <v>866</v>
      </c>
      <c r="B1027">
        <v>35811643</v>
      </c>
      <c r="C1027">
        <v>35811627</v>
      </c>
      <c r="D1027">
        <v>29174913</v>
      </c>
      <c r="E1027">
        <v>1</v>
      </c>
      <c r="F1027">
        <v>1</v>
      </c>
      <c r="G1027">
        <v>1</v>
      </c>
      <c r="H1027">
        <v>2</v>
      </c>
      <c r="I1027" t="s">
        <v>601</v>
      </c>
      <c r="J1027" t="s">
        <v>602</v>
      </c>
      <c r="K1027" t="s">
        <v>603</v>
      </c>
      <c r="L1027">
        <v>1368</v>
      </c>
      <c r="N1027">
        <v>1011</v>
      </c>
      <c r="O1027" t="s">
        <v>589</v>
      </c>
      <c r="P1027" t="s">
        <v>589</v>
      </c>
      <c r="Q1027">
        <v>1</v>
      </c>
      <c r="X1027">
        <v>0.02</v>
      </c>
      <c r="Y1027">
        <v>0</v>
      </c>
      <c r="Z1027">
        <v>87.17</v>
      </c>
      <c r="AA1027">
        <v>11.6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0.02</v>
      </c>
      <c r="AH1027">
        <v>2</v>
      </c>
      <c r="AI1027">
        <v>35811631</v>
      </c>
      <c r="AJ1027">
        <v>1046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>
      <c r="A1028">
        <f>ROW(Source!A866)</f>
        <v>866</v>
      </c>
      <c r="B1028">
        <v>35811644</v>
      </c>
      <c r="C1028">
        <v>35811627</v>
      </c>
      <c r="D1028">
        <v>29114246</v>
      </c>
      <c r="E1028">
        <v>1</v>
      </c>
      <c r="F1028">
        <v>1</v>
      </c>
      <c r="G1028">
        <v>1</v>
      </c>
      <c r="H1028">
        <v>3</v>
      </c>
      <c r="I1028" t="s">
        <v>804</v>
      </c>
      <c r="J1028" t="s">
        <v>805</v>
      </c>
      <c r="K1028" t="s">
        <v>806</v>
      </c>
      <c r="L1028">
        <v>1346</v>
      </c>
      <c r="N1028">
        <v>1009</v>
      </c>
      <c r="O1028" t="s">
        <v>170</v>
      </c>
      <c r="P1028" t="s">
        <v>170</v>
      </c>
      <c r="Q1028">
        <v>1</v>
      </c>
      <c r="X1028">
        <v>1.5</v>
      </c>
      <c r="Y1028">
        <v>9.0399999999999991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1.5</v>
      </c>
      <c r="AH1028">
        <v>2</v>
      </c>
      <c r="AI1028">
        <v>35811632</v>
      </c>
      <c r="AJ1028">
        <v>1047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>
        <f>ROW(Source!A866)</f>
        <v>866</v>
      </c>
      <c r="B1029">
        <v>35811645</v>
      </c>
      <c r="C1029">
        <v>35811627</v>
      </c>
      <c r="D1029">
        <v>29110838</v>
      </c>
      <c r="E1029">
        <v>1</v>
      </c>
      <c r="F1029">
        <v>1</v>
      </c>
      <c r="G1029">
        <v>1</v>
      </c>
      <c r="H1029">
        <v>3</v>
      </c>
      <c r="I1029" t="s">
        <v>807</v>
      </c>
      <c r="J1029" t="s">
        <v>808</v>
      </c>
      <c r="K1029" t="s">
        <v>809</v>
      </c>
      <c r="L1029">
        <v>1346</v>
      </c>
      <c r="N1029">
        <v>1009</v>
      </c>
      <c r="O1029" t="s">
        <v>170</v>
      </c>
      <c r="P1029" t="s">
        <v>170</v>
      </c>
      <c r="Q1029">
        <v>1</v>
      </c>
      <c r="X1029">
        <v>0.42</v>
      </c>
      <c r="Y1029">
        <v>30.5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0.42</v>
      </c>
      <c r="AH1029">
        <v>2</v>
      </c>
      <c r="AI1029">
        <v>35811633</v>
      </c>
      <c r="AJ1029">
        <v>1048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>
        <f>ROW(Source!A866)</f>
        <v>866</v>
      </c>
      <c r="B1030">
        <v>35811646</v>
      </c>
      <c r="C1030">
        <v>35811627</v>
      </c>
      <c r="D1030">
        <v>29149204</v>
      </c>
      <c r="E1030">
        <v>1</v>
      </c>
      <c r="F1030">
        <v>1</v>
      </c>
      <c r="G1030">
        <v>1</v>
      </c>
      <c r="H1030">
        <v>3</v>
      </c>
      <c r="I1030" t="s">
        <v>810</v>
      </c>
      <c r="J1030" t="s">
        <v>811</v>
      </c>
      <c r="K1030" t="s">
        <v>812</v>
      </c>
      <c r="L1030">
        <v>1348</v>
      </c>
      <c r="N1030">
        <v>1009</v>
      </c>
      <c r="O1030" t="s">
        <v>29</v>
      </c>
      <c r="P1030" t="s">
        <v>29</v>
      </c>
      <c r="Q1030">
        <v>1000</v>
      </c>
      <c r="X1030">
        <v>3.15E-3</v>
      </c>
      <c r="Y1030">
        <v>729.98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3.15E-3</v>
      </c>
      <c r="AH1030">
        <v>2</v>
      </c>
      <c r="AI1030">
        <v>35811634</v>
      </c>
      <c r="AJ1030">
        <v>1049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>
      <c r="A1031">
        <f>ROW(Source!A866)</f>
        <v>866</v>
      </c>
      <c r="B1031">
        <v>35811647</v>
      </c>
      <c r="C1031">
        <v>35811627</v>
      </c>
      <c r="D1031">
        <v>29170678</v>
      </c>
      <c r="E1031">
        <v>1</v>
      </c>
      <c r="F1031">
        <v>1</v>
      </c>
      <c r="G1031">
        <v>1</v>
      </c>
      <c r="H1031">
        <v>3</v>
      </c>
      <c r="I1031" t="s">
        <v>813</v>
      </c>
      <c r="J1031" t="s">
        <v>814</v>
      </c>
      <c r="K1031" t="s">
        <v>815</v>
      </c>
      <c r="L1031">
        <v>1354</v>
      </c>
      <c r="N1031">
        <v>1010</v>
      </c>
      <c r="O1031" t="s">
        <v>258</v>
      </c>
      <c r="P1031" t="s">
        <v>258</v>
      </c>
      <c r="Q1031">
        <v>1</v>
      </c>
      <c r="X1031">
        <v>102</v>
      </c>
      <c r="Y1031">
        <v>0.28000000000000003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0</v>
      </c>
      <c r="AF1031" t="s">
        <v>3</v>
      </c>
      <c r="AG1031">
        <v>102</v>
      </c>
      <c r="AH1031">
        <v>2</v>
      </c>
      <c r="AI1031">
        <v>35811637</v>
      </c>
      <c r="AJ1031">
        <v>1053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>
      <c r="A1032">
        <f>ROW(Source!A866)</f>
        <v>866</v>
      </c>
      <c r="B1032">
        <v>35811648</v>
      </c>
      <c r="C1032">
        <v>35811627</v>
      </c>
      <c r="D1032">
        <v>29171808</v>
      </c>
      <c r="E1032">
        <v>1</v>
      </c>
      <c r="F1032">
        <v>1</v>
      </c>
      <c r="G1032">
        <v>1</v>
      </c>
      <c r="H1032">
        <v>3</v>
      </c>
      <c r="I1032" t="s">
        <v>816</v>
      </c>
      <c r="J1032" t="s">
        <v>817</v>
      </c>
      <c r="K1032" t="s">
        <v>818</v>
      </c>
      <c r="L1032">
        <v>1374</v>
      </c>
      <c r="N1032">
        <v>1013</v>
      </c>
      <c r="O1032" t="s">
        <v>819</v>
      </c>
      <c r="P1032" t="s">
        <v>819</v>
      </c>
      <c r="Q1032">
        <v>1</v>
      </c>
      <c r="X1032">
        <v>6.05</v>
      </c>
      <c r="Y1032">
        <v>1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 t="s">
        <v>3</v>
      </c>
      <c r="AG1032">
        <v>6.05</v>
      </c>
      <c r="AH1032">
        <v>2</v>
      </c>
      <c r="AI1032">
        <v>35811638</v>
      </c>
      <c r="AJ1032">
        <v>1054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>
        <f>ROW(Source!A870)</f>
        <v>870</v>
      </c>
      <c r="B1033">
        <v>35811662</v>
      </c>
      <c r="C1033">
        <v>35811652</v>
      </c>
      <c r="D1033">
        <v>29364679</v>
      </c>
      <c r="E1033">
        <v>1</v>
      </c>
      <c r="F1033">
        <v>1</v>
      </c>
      <c r="G1033">
        <v>1</v>
      </c>
      <c r="H1033">
        <v>1</v>
      </c>
      <c r="I1033" t="s">
        <v>799</v>
      </c>
      <c r="J1033" t="s">
        <v>3</v>
      </c>
      <c r="K1033" t="s">
        <v>800</v>
      </c>
      <c r="L1033">
        <v>1369</v>
      </c>
      <c r="N1033">
        <v>1013</v>
      </c>
      <c r="O1033" t="s">
        <v>583</v>
      </c>
      <c r="P1033" t="s">
        <v>583</v>
      </c>
      <c r="Q1033">
        <v>1</v>
      </c>
      <c r="X1033">
        <v>26.24</v>
      </c>
      <c r="Y1033">
        <v>0</v>
      </c>
      <c r="Z1033">
        <v>0</v>
      </c>
      <c r="AA1033">
        <v>0</v>
      </c>
      <c r="AB1033">
        <v>9.92</v>
      </c>
      <c r="AC1033">
        <v>0</v>
      </c>
      <c r="AD1033">
        <v>1</v>
      </c>
      <c r="AE1033">
        <v>1</v>
      </c>
      <c r="AF1033" t="s">
        <v>3</v>
      </c>
      <c r="AG1033">
        <v>26.24</v>
      </c>
      <c r="AH1033">
        <v>2</v>
      </c>
      <c r="AI1033">
        <v>35811653</v>
      </c>
      <c r="AJ1033">
        <v>1055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>
        <f>ROW(Source!A870)</f>
        <v>870</v>
      </c>
      <c r="B1034">
        <v>35811663</v>
      </c>
      <c r="C1034">
        <v>35811652</v>
      </c>
      <c r="D1034">
        <v>121548</v>
      </c>
      <c r="E1034">
        <v>1</v>
      </c>
      <c r="F1034">
        <v>1</v>
      </c>
      <c r="G1034">
        <v>1</v>
      </c>
      <c r="H1034">
        <v>1</v>
      </c>
      <c r="I1034" t="s">
        <v>34</v>
      </c>
      <c r="J1034" t="s">
        <v>3</v>
      </c>
      <c r="K1034" t="s">
        <v>584</v>
      </c>
      <c r="L1034">
        <v>608254</v>
      </c>
      <c r="N1034">
        <v>1013</v>
      </c>
      <c r="O1034" t="s">
        <v>585</v>
      </c>
      <c r="P1034" t="s">
        <v>585</v>
      </c>
      <c r="Q1034">
        <v>1</v>
      </c>
      <c r="X1034">
        <v>0.03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1</v>
      </c>
      <c r="AE1034">
        <v>2</v>
      </c>
      <c r="AF1034" t="s">
        <v>3</v>
      </c>
      <c r="AG1034">
        <v>0.03</v>
      </c>
      <c r="AH1034">
        <v>2</v>
      </c>
      <c r="AI1034">
        <v>35811654</v>
      </c>
      <c r="AJ1034">
        <v>1056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>
      <c r="A1035">
        <f>ROW(Source!A870)</f>
        <v>870</v>
      </c>
      <c r="B1035">
        <v>35811664</v>
      </c>
      <c r="C1035">
        <v>35811652</v>
      </c>
      <c r="D1035">
        <v>29172362</v>
      </c>
      <c r="E1035">
        <v>1</v>
      </c>
      <c r="F1035">
        <v>1</v>
      </c>
      <c r="G1035">
        <v>1</v>
      </c>
      <c r="H1035">
        <v>2</v>
      </c>
      <c r="I1035" t="s">
        <v>801</v>
      </c>
      <c r="J1035" t="s">
        <v>802</v>
      </c>
      <c r="K1035" t="s">
        <v>803</v>
      </c>
      <c r="L1035">
        <v>1368</v>
      </c>
      <c r="N1035">
        <v>1011</v>
      </c>
      <c r="O1035" t="s">
        <v>589</v>
      </c>
      <c r="P1035" t="s">
        <v>589</v>
      </c>
      <c r="Q1035">
        <v>1</v>
      </c>
      <c r="X1035">
        <v>0.03</v>
      </c>
      <c r="Y1035">
        <v>0</v>
      </c>
      <c r="Z1035">
        <v>134.65</v>
      </c>
      <c r="AA1035">
        <v>13.5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0.03</v>
      </c>
      <c r="AH1035">
        <v>2</v>
      </c>
      <c r="AI1035">
        <v>35811655</v>
      </c>
      <c r="AJ1035">
        <v>1057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>
      <c r="A1036">
        <f>ROW(Source!A870)</f>
        <v>870</v>
      </c>
      <c r="B1036">
        <v>35811665</v>
      </c>
      <c r="C1036">
        <v>35811652</v>
      </c>
      <c r="D1036">
        <v>29174913</v>
      </c>
      <c r="E1036">
        <v>1</v>
      </c>
      <c r="F1036">
        <v>1</v>
      </c>
      <c r="G1036">
        <v>1</v>
      </c>
      <c r="H1036">
        <v>2</v>
      </c>
      <c r="I1036" t="s">
        <v>601</v>
      </c>
      <c r="J1036" t="s">
        <v>602</v>
      </c>
      <c r="K1036" t="s">
        <v>603</v>
      </c>
      <c r="L1036">
        <v>1368</v>
      </c>
      <c r="N1036">
        <v>1011</v>
      </c>
      <c r="O1036" t="s">
        <v>589</v>
      </c>
      <c r="P1036" t="s">
        <v>589</v>
      </c>
      <c r="Q1036">
        <v>1</v>
      </c>
      <c r="X1036">
        <v>0.02</v>
      </c>
      <c r="Y1036">
        <v>0</v>
      </c>
      <c r="Z1036">
        <v>87.17</v>
      </c>
      <c r="AA1036">
        <v>11.6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0.02</v>
      </c>
      <c r="AH1036">
        <v>2</v>
      </c>
      <c r="AI1036">
        <v>35811656</v>
      </c>
      <c r="AJ1036">
        <v>1058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>
      <c r="A1037">
        <f>ROW(Source!A870)</f>
        <v>870</v>
      </c>
      <c r="B1037">
        <v>35811666</v>
      </c>
      <c r="C1037">
        <v>35811652</v>
      </c>
      <c r="D1037">
        <v>29149204</v>
      </c>
      <c r="E1037">
        <v>1</v>
      </c>
      <c r="F1037">
        <v>1</v>
      </c>
      <c r="G1037">
        <v>1</v>
      </c>
      <c r="H1037">
        <v>3</v>
      </c>
      <c r="I1037" t="s">
        <v>810</v>
      </c>
      <c r="J1037" t="s">
        <v>811</v>
      </c>
      <c r="K1037" t="s">
        <v>812</v>
      </c>
      <c r="L1037">
        <v>1348</v>
      </c>
      <c r="N1037">
        <v>1009</v>
      </c>
      <c r="O1037" t="s">
        <v>29</v>
      </c>
      <c r="P1037" t="s">
        <v>29</v>
      </c>
      <c r="Q1037">
        <v>1000</v>
      </c>
      <c r="X1037">
        <v>3.15E-3</v>
      </c>
      <c r="Y1037">
        <v>729.98</v>
      </c>
      <c r="Z1037">
        <v>0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3.15E-3</v>
      </c>
      <c r="AH1037">
        <v>2</v>
      </c>
      <c r="AI1037">
        <v>35811657</v>
      </c>
      <c r="AJ1037">
        <v>1059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>
        <f>ROW(Source!A870)</f>
        <v>870</v>
      </c>
      <c r="B1038">
        <v>35811667</v>
      </c>
      <c r="C1038">
        <v>35811652</v>
      </c>
      <c r="D1038">
        <v>29170678</v>
      </c>
      <c r="E1038">
        <v>1</v>
      </c>
      <c r="F1038">
        <v>1</v>
      </c>
      <c r="G1038">
        <v>1</v>
      </c>
      <c r="H1038">
        <v>3</v>
      </c>
      <c r="I1038" t="s">
        <v>813</v>
      </c>
      <c r="J1038" t="s">
        <v>814</v>
      </c>
      <c r="K1038" t="s">
        <v>815</v>
      </c>
      <c r="L1038">
        <v>1354</v>
      </c>
      <c r="N1038">
        <v>1010</v>
      </c>
      <c r="O1038" t="s">
        <v>258</v>
      </c>
      <c r="P1038" t="s">
        <v>258</v>
      </c>
      <c r="Q1038">
        <v>1</v>
      </c>
      <c r="X1038">
        <v>102</v>
      </c>
      <c r="Y1038">
        <v>0.28000000000000003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102</v>
      </c>
      <c r="AH1038">
        <v>2</v>
      </c>
      <c r="AI1038">
        <v>35811658</v>
      </c>
      <c r="AJ1038">
        <v>1061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>
        <f>ROW(Source!A870)</f>
        <v>870</v>
      </c>
      <c r="B1039">
        <v>35811668</v>
      </c>
      <c r="C1039">
        <v>35811652</v>
      </c>
      <c r="D1039">
        <v>29171808</v>
      </c>
      <c r="E1039">
        <v>1</v>
      </c>
      <c r="F1039">
        <v>1</v>
      </c>
      <c r="G1039">
        <v>1</v>
      </c>
      <c r="H1039">
        <v>3</v>
      </c>
      <c r="I1039" t="s">
        <v>816</v>
      </c>
      <c r="J1039" t="s">
        <v>817</v>
      </c>
      <c r="K1039" t="s">
        <v>818</v>
      </c>
      <c r="L1039">
        <v>1374</v>
      </c>
      <c r="N1039">
        <v>1013</v>
      </c>
      <c r="O1039" t="s">
        <v>819</v>
      </c>
      <c r="P1039" t="s">
        <v>819</v>
      </c>
      <c r="Q1039">
        <v>1</v>
      </c>
      <c r="X1039">
        <v>5.21</v>
      </c>
      <c r="Y1039">
        <v>1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5.21</v>
      </c>
      <c r="AH1039">
        <v>2</v>
      </c>
      <c r="AI1039">
        <v>35811660</v>
      </c>
      <c r="AJ1039">
        <v>1063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>
      <c r="A1040">
        <f>ROW(Source!A873)</f>
        <v>873</v>
      </c>
      <c r="B1040">
        <v>35811677</v>
      </c>
      <c r="C1040">
        <v>35811671</v>
      </c>
      <c r="D1040">
        <v>18442760</v>
      </c>
      <c r="E1040">
        <v>1</v>
      </c>
      <c r="F1040">
        <v>1</v>
      </c>
      <c r="G1040">
        <v>1</v>
      </c>
      <c r="H1040">
        <v>1</v>
      </c>
      <c r="I1040" t="s">
        <v>895</v>
      </c>
      <c r="J1040" t="s">
        <v>3</v>
      </c>
      <c r="K1040" t="s">
        <v>896</v>
      </c>
      <c r="L1040">
        <v>1369</v>
      </c>
      <c r="N1040">
        <v>1013</v>
      </c>
      <c r="O1040" t="s">
        <v>583</v>
      </c>
      <c r="P1040" t="s">
        <v>583</v>
      </c>
      <c r="Q1040">
        <v>1</v>
      </c>
      <c r="X1040">
        <v>26.04</v>
      </c>
      <c r="Y1040">
        <v>0</v>
      </c>
      <c r="Z1040">
        <v>0</v>
      </c>
      <c r="AA1040">
        <v>0</v>
      </c>
      <c r="AB1040">
        <v>354.22</v>
      </c>
      <c r="AC1040">
        <v>0</v>
      </c>
      <c r="AD1040">
        <v>1</v>
      </c>
      <c r="AE1040">
        <v>1</v>
      </c>
      <c r="AF1040" t="s">
        <v>3</v>
      </c>
      <c r="AG1040">
        <v>26.04</v>
      </c>
      <c r="AH1040">
        <v>2</v>
      </c>
      <c r="AI1040">
        <v>35811672</v>
      </c>
      <c r="AJ1040">
        <v>1064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>
        <f>ROW(Source!A873)</f>
        <v>873</v>
      </c>
      <c r="B1041">
        <v>35811678</v>
      </c>
      <c r="C1041">
        <v>35811671</v>
      </c>
      <c r="D1041">
        <v>29173472</v>
      </c>
      <c r="E1041">
        <v>1</v>
      </c>
      <c r="F1041">
        <v>1</v>
      </c>
      <c r="G1041">
        <v>1</v>
      </c>
      <c r="H1041">
        <v>2</v>
      </c>
      <c r="I1041" t="s">
        <v>660</v>
      </c>
      <c r="J1041" t="s">
        <v>661</v>
      </c>
      <c r="K1041" t="s">
        <v>662</v>
      </c>
      <c r="L1041">
        <v>1368</v>
      </c>
      <c r="N1041">
        <v>1011</v>
      </c>
      <c r="O1041" t="s">
        <v>589</v>
      </c>
      <c r="P1041" t="s">
        <v>589</v>
      </c>
      <c r="Q1041">
        <v>1</v>
      </c>
      <c r="X1041">
        <v>7.3</v>
      </c>
      <c r="Y1041">
        <v>0</v>
      </c>
      <c r="Z1041">
        <v>3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7.3</v>
      </c>
      <c r="AH1041">
        <v>2</v>
      </c>
      <c r="AI1041">
        <v>35811673</v>
      </c>
      <c r="AJ1041">
        <v>1065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>
        <f>ROW(Source!A873)</f>
        <v>873</v>
      </c>
      <c r="B1042">
        <v>35811679</v>
      </c>
      <c r="C1042">
        <v>35811671</v>
      </c>
      <c r="D1042">
        <v>29174580</v>
      </c>
      <c r="E1042">
        <v>1</v>
      </c>
      <c r="F1042">
        <v>1</v>
      </c>
      <c r="G1042">
        <v>1</v>
      </c>
      <c r="H1042">
        <v>2</v>
      </c>
      <c r="I1042" t="s">
        <v>715</v>
      </c>
      <c r="J1042" t="s">
        <v>821</v>
      </c>
      <c r="K1042" t="s">
        <v>717</v>
      </c>
      <c r="L1042">
        <v>1368</v>
      </c>
      <c r="N1042">
        <v>1011</v>
      </c>
      <c r="O1042" t="s">
        <v>589</v>
      </c>
      <c r="P1042" t="s">
        <v>589</v>
      </c>
      <c r="Q1042">
        <v>1</v>
      </c>
      <c r="X1042">
        <v>7.3</v>
      </c>
      <c r="Y1042">
        <v>0</v>
      </c>
      <c r="Z1042">
        <v>2.08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7.3</v>
      </c>
      <c r="AH1042">
        <v>2</v>
      </c>
      <c r="AI1042">
        <v>35811674</v>
      </c>
      <c r="AJ1042">
        <v>1066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>
        <f>ROW(Source!A873)</f>
        <v>873</v>
      </c>
      <c r="B1043">
        <v>35811680</v>
      </c>
      <c r="C1043">
        <v>35811671</v>
      </c>
      <c r="D1043">
        <v>29174613</v>
      </c>
      <c r="E1043">
        <v>1</v>
      </c>
      <c r="F1043">
        <v>1</v>
      </c>
      <c r="G1043">
        <v>1</v>
      </c>
      <c r="H1043">
        <v>2</v>
      </c>
      <c r="I1043" t="s">
        <v>897</v>
      </c>
      <c r="J1043" t="s">
        <v>898</v>
      </c>
      <c r="K1043" t="s">
        <v>899</v>
      </c>
      <c r="L1043">
        <v>1368</v>
      </c>
      <c r="N1043">
        <v>1011</v>
      </c>
      <c r="O1043" t="s">
        <v>589</v>
      </c>
      <c r="P1043" t="s">
        <v>589</v>
      </c>
      <c r="Q1043">
        <v>1</v>
      </c>
      <c r="X1043">
        <v>1.46</v>
      </c>
      <c r="Y1043">
        <v>0</v>
      </c>
      <c r="Z1043">
        <v>0.14000000000000001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3</v>
      </c>
      <c r="AG1043">
        <v>1.46</v>
      </c>
      <c r="AH1043">
        <v>2</v>
      </c>
      <c r="AI1043">
        <v>35811675</v>
      </c>
      <c r="AJ1043">
        <v>1067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>
      <c r="A1044">
        <f>ROW(Source!A873)</f>
        <v>873</v>
      </c>
      <c r="B1044">
        <v>35811681</v>
      </c>
      <c r="C1044">
        <v>35811671</v>
      </c>
      <c r="D1044">
        <v>29174913</v>
      </c>
      <c r="E1044">
        <v>1</v>
      </c>
      <c r="F1044">
        <v>1</v>
      </c>
      <c r="G1044">
        <v>1</v>
      </c>
      <c r="H1044">
        <v>2</v>
      </c>
      <c r="I1044" t="s">
        <v>601</v>
      </c>
      <c r="J1044" t="s">
        <v>602</v>
      </c>
      <c r="K1044" t="s">
        <v>603</v>
      </c>
      <c r="L1044">
        <v>1368</v>
      </c>
      <c r="N1044">
        <v>1011</v>
      </c>
      <c r="O1044" t="s">
        <v>589</v>
      </c>
      <c r="P1044" t="s">
        <v>589</v>
      </c>
      <c r="Q1044">
        <v>1</v>
      </c>
      <c r="X1044">
        <v>0.14000000000000001</v>
      </c>
      <c r="Y1044">
        <v>0</v>
      </c>
      <c r="Z1044">
        <v>87.17</v>
      </c>
      <c r="AA1044">
        <v>11.6</v>
      </c>
      <c r="AB1044">
        <v>0</v>
      </c>
      <c r="AC1044">
        <v>0</v>
      </c>
      <c r="AD1044">
        <v>1</v>
      </c>
      <c r="AE1044">
        <v>0</v>
      </c>
      <c r="AF1044" t="s">
        <v>3</v>
      </c>
      <c r="AG1044">
        <v>0.14000000000000001</v>
      </c>
      <c r="AH1044">
        <v>2</v>
      </c>
      <c r="AI1044">
        <v>35811676</v>
      </c>
      <c r="AJ1044">
        <v>1068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>
        <f>ROW(Source!A873)</f>
        <v>873</v>
      </c>
      <c r="B1045">
        <v>35811682</v>
      </c>
      <c r="C1045">
        <v>35811671</v>
      </c>
      <c r="D1045">
        <v>29114699</v>
      </c>
      <c r="E1045">
        <v>1</v>
      </c>
      <c r="F1045">
        <v>1</v>
      </c>
      <c r="G1045">
        <v>1</v>
      </c>
      <c r="H1045">
        <v>3</v>
      </c>
      <c r="I1045" t="s">
        <v>380</v>
      </c>
      <c r="J1045" t="s">
        <v>382</v>
      </c>
      <c r="K1045" t="s">
        <v>381</v>
      </c>
      <c r="L1045">
        <v>1354</v>
      </c>
      <c r="N1045">
        <v>1010</v>
      </c>
      <c r="O1045" t="s">
        <v>258</v>
      </c>
      <c r="P1045" t="s">
        <v>258</v>
      </c>
      <c r="Q1045">
        <v>1</v>
      </c>
      <c r="X1045">
        <v>0</v>
      </c>
      <c r="Y1045">
        <v>0.05</v>
      </c>
      <c r="Z1045">
        <v>0</v>
      </c>
      <c r="AA1045">
        <v>0</v>
      </c>
      <c r="AB1045">
        <v>0</v>
      </c>
      <c r="AC1045">
        <v>1</v>
      </c>
      <c r="AD1045">
        <v>0</v>
      </c>
      <c r="AE1045">
        <v>0</v>
      </c>
      <c r="AF1045" t="s">
        <v>3</v>
      </c>
      <c r="AG1045">
        <v>0</v>
      </c>
      <c r="AH1045">
        <v>3</v>
      </c>
      <c r="AI1045">
        <v>-1</v>
      </c>
      <c r="AJ1045" t="s">
        <v>3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>
      <c r="A1046">
        <f>ROW(Source!A873)</f>
        <v>873</v>
      </c>
      <c r="B1046">
        <v>35811683</v>
      </c>
      <c r="C1046">
        <v>35811671</v>
      </c>
      <c r="D1046">
        <v>29114469</v>
      </c>
      <c r="E1046">
        <v>1</v>
      </c>
      <c r="F1046">
        <v>1</v>
      </c>
      <c r="G1046">
        <v>1</v>
      </c>
      <c r="H1046">
        <v>3</v>
      </c>
      <c r="I1046" t="s">
        <v>1098</v>
      </c>
      <c r="J1046" t="s">
        <v>1099</v>
      </c>
      <c r="K1046" t="s">
        <v>1100</v>
      </c>
      <c r="L1046">
        <v>1358</v>
      </c>
      <c r="N1046">
        <v>1010</v>
      </c>
      <c r="O1046" t="s">
        <v>498</v>
      </c>
      <c r="P1046" t="s">
        <v>498</v>
      </c>
      <c r="Q1046">
        <v>10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</v>
      </c>
      <c r="AD1046">
        <v>0</v>
      </c>
      <c r="AE1046">
        <v>0</v>
      </c>
      <c r="AF1046" t="s">
        <v>3</v>
      </c>
      <c r="AG1046">
        <v>0</v>
      </c>
      <c r="AH1046">
        <v>3</v>
      </c>
      <c r="AI1046">
        <v>-1</v>
      </c>
      <c r="AJ1046" t="s">
        <v>3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>
      <c r="A1047">
        <f>ROW(Source!A873)</f>
        <v>873</v>
      </c>
      <c r="B1047">
        <v>35811684</v>
      </c>
      <c r="C1047">
        <v>35811671</v>
      </c>
      <c r="D1047">
        <v>29129603</v>
      </c>
      <c r="E1047">
        <v>1</v>
      </c>
      <c r="F1047">
        <v>1</v>
      </c>
      <c r="G1047">
        <v>1</v>
      </c>
      <c r="H1047">
        <v>3</v>
      </c>
      <c r="I1047" t="s">
        <v>1101</v>
      </c>
      <c r="J1047" t="s">
        <v>1102</v>
      </c>
      <c r="K1047" t="s">
        <v>1103</v>
      </c>
      <c r="L1047">
        <v>1301</v>
      </c>
      <c r="N1047">
        <v>1003</v>
      </c>
      <c r="O1047" t="s">
        <v>151</v>
      </c>
      <c r="P1047" t="s">
        <v>151</v>
      </c>
      <c r="Q1047">
        <v>1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</v>
      </c>
      <c r="AD1047">
        <v>0</v>
      </c>
      <c r="AE1047">
        <v>0</v>
      </c>
      <c r="AF1047" t="s">
        <v>3</v>
      </c>
      <c r="AG1047">
        <v>0</v>
      </c>
      <c r="AH1047">
        <v>3</v>
      </c>
      <c r="AI1047">
        <v>-1</v>
      </c>
      <c r="AJ1047" t="s">
        <v>3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>
      <c r="A1048">
        <f>ROW(Source!A873)</f>
        <v>873</v>
      </c>
      <c r="B1048">
        <v>35811685</v>
      </c>
      <c r="C1048">
        <v>35811671</v>
      </c>
      <c r="D1048">
        <v>29129518</v>
      </c>
      <c r="E1048">
        <v>1</v>
      </c>
      <c r="F1048">
        <v>1</v>
      </c>
      <c r="G1048">
        <v>1</v>
      </c>
      <c r="H1048">
        <v>3</v>
      </c>
      <c r="I1048" t="s">
        <v>1104</v>
      </c>
      <c r="J1048" t="s">
        <v>1105</v>
      </c>
      <c r="K1048" t="s">
        <v>1106</v>
      </c>
      <c r="L1048">
        <v>1301</v>
      </c>
      <c r="N1048">
        <v>1003</v>
      </c>
      <c r="O1048" t="s">
        <v>151</v>
      </c>
      <c r="P1048" t="s">
        <v>151</v>
      </c>
      <c r="Q1048">
        <v>1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</v>
      </c>
      <c r="AD1048">
        <v>0</v>
      </c>
      <c r="AE1048">
        <v>0</v>
      </c>
      <c r="AF1048" t="s">
        <v>3</v>
      </c>
      <c r="AG1048">
        <v>0</v>
      </c>
      <c r="AH1048">
        <v>3</v>
      </c>
      <c r="AI1048">
        <v>-1</v>
      </c>
      <c r="AJ1048" t="s">
        <v>3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>
        <f>ROW(Source!A873)</f>
        <v>873</v>
      </c>
      <c r="B1049">
        <v>35811686</v>
      </c>
      <c r="C1049">
        <v>35811671</v>
      </c>
      <c r="D1049">
        <v>29129521</v>
      </c>
      <c r="E1049">
        <v>1</v>
      </c>
      <c r="F1049">
        <v>1</v>
      </c>
      <c r="G1049">
        <v>1</v>
      </c>
      <c r="H1049">
        <v>3</v>
      </c>
      <c r="I1049" t="s">
        <v>1107</v>
      </c>
      <c r="J1049" t="s">
        <v>1108</v>
      </c>
      <c r="K1049" t="s">
        <v>1109</v>
      </c>
      <c r="L1049">
        <v>1327</v>
      </c>
      <c r="N1049">
        <v>1005</v>
      </c>
      <c r="O1049" t="s">
        <v>165</v>
      </c>
      <c r="P1049" t="s">
        <v>165</v>
      </c>
      <c r="Q1049">
        <v>1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</v>
      </c>
      <c r="AD1049">
        <v>0</v>
      </c>
      <c r="AE1049">
        <v>0</v>
      </c>
      <c r="AF1049" t="s">
        <v>3</v>
      </c>
      <c r="AG1049">
        <v>0</v>
      </c>
      <c r="AH1049">
        <v>3</v>
      </c>
      <c r="AI1049">
        <v>-1</v>
      </c>
      <c r="AJ1049" t="s">
        <v>3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>
      <c r="A1050">
        <f>ROW(Source!A878)</f>
        <v>878</v>
      </c>
      <c r="B1050">
        <v>35811693</v>
      </c>
      <c r="C1050">
        <v>35811691</v>
      </c>
      <c r="D1050">
        <v>18442760</v>
      </c>
      <c r="E1050">
        <v>1</v>
      </c>
      <c r="F1050">
        <v>1</v>
      </c>
      <c r="G1050">
        <v>1</v>
      </c>
      <c r="H1050">
        <v>1</v>
      </c>
      <c r="I1050" t="s">
        <v>895</v>
      </c>
      <c r="J1050" t="s">
        <v>3</v>
      </c>
      <c r="K1050" t="s">
        <v>896</v>
      </c>
      <c r="L1050">
        <v>1369</v>
      </c>
      <c r="N1050">
        <v>1013</v>
      </c>
      <c r="O1050" t="s">
        <v>583</v>
      </c>
      <c r="P1050" t="s">
        <v>583</v>
      </c>
      <c r="Q1050">
        <v>1</v>
      </c>
      <c r="X1050">
        <v>36.53</v>
      </c>
      <c r="Y1050">
        <v>0</v>
      </c>
      <c r="Z1050">
        <v>0</v>
      </c>
      <c r="AA1050">
        <v>0</v>
      </c>
      <c r="AB1050">
        <v>354.22</v>
      </c>
      <c r="AC1050">
        <v>0</v>
      </c>
      <c r="AD1050">
        <v>1</v>
      </c>
      <c r="AE1050">
        <v>1</v>
      </c>
      <c r="AF1050" t="s">
        <v>3</v>
      </c>
      <c r="AG1050">
        <v>36.53</v>
      </c>
      <c r="AH1050">
        <v>2</v>
      </c>
      <c r="AI1050">
        <v>35811692</v>
      </c>
      <c r="AJ1050">
        <v>1069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>
      <c r="A1051">
        <f>ROW(Source!A878)</f>
        <v>878</v>
      </c>
      <c r="B1051">
        <v>35811694</v>
      </c>
      <c r="C1051">
        <v>35811691</v>
      </c>
      <c r="D1051">
        <v>29109376</v>
      </c>
      <c r="E1051">
        <v>1</v>
      </c>
      <c r="F1051">
        <v>1</v>
      </c>
      <c r="G1051">
        <v>1</v>
      </c>
      <c r="H1051">
        <v>3</v>
      </c>
      <c r="I1051" t="s">
        <v>1110</v>
      </c>
      <c r="J1051" t="s">
        <v>1111</v>
      </c>
      <c r="K1051" t="s">
        <v>1112</v>
      </c>
      <c r="L1051">
        <v>1346</v>
      </c>
      <c r="N1051">
        <v>1009</v>
      </c>
      <c r="O1051" t="s">
        <v>170</v>
      </c>
      <c r="P1051" t="s">
        <v>170</v>
      </c>
      <c r="Q1051">
        <v>1</v>
      </c>
      <c r="X1051">
        <v>0</v>
      </c>
      <c r="Y1051">
        <v>4894.54</v>
      </c>
      <c r="Z1051">
        <v>0</v>
      </c>
      <c r="AA1051">
        <v>0</v>
      </c>
      <c r="AB1051">
        <v>0</v>
      </c>
      <c r="AC1051">
        <v>1</v>
      </c>
      <c r="AD1051">
        <v>0</v>
      </c>
      <c r="AE1051">
        <v>0</v>
      </c>
      <c r="AF1051" t="s">
        <v>3</v>
      </c>
      <c r="AG1051">
        <v>0</v>
      </c>
      <c r="AH1051">
        <v>3</v>
      </c>
      <c r="AI1051">
        <v>-1</v>
      </c>
      <c r="AJ1051" t="s">
        <v>3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>
        <f>ROW(Source!A878)</f>
        <v>878</v>
      </c>
      <c r="B1052">
        <v>35811695</v>
      </c>
      <c r="C1052">
        <v>35811691</v>
      </c>
      <c r="D1052">
        <v>29109730</v>
      </c>
      <c r="E1052">
        <v>1</v>
      </c>
      <c r="F1052">
        <v>1</v>
      </c>
      <c r="G1052">
        <v>1</v>
      </c>
      <c r="H1052">
        <v>3</v>
      </c>
      <c r="I1052" t="s">
        <v>1113</v>
      </c>
      <c r="J1052" t="s">
        <v>1114</v>
      </c>
      <c r="K1052" t="s">
        <v>1115</v>
      </c>
      <c r="L1052">
        <v>1327</v>
      </c>
      <c r="N1052">
        <v>1005</v>
      </c>
      <c r="O1052" t="s">
        <v>165</v>
      </c>
      <c r="P1052" t="s">
        <v>165</v>
      </c>
      <c r="Q1052">
        <v>1</v>
      </c>
      <c r="X1052">
        <v>0</v>
      </c>
      <c r="Y1052">
        <v>37.299999999999997</v>
      </c>
      <c r="Z1052">
        <v>0</v>
      </c>
      <c r="AA1052">
        <v>0</v>
      </c>
      <c r="AB1052">
        <v>0</v>
      </c>
      <c r="AC1052">
        <v>1</v>
      </c>
      <c r="AD1052">
        <v>0</v>
      </c>
      <c r="AE1052">
        <v>0</v>
      </c>
      <c r="AF1052" t="s">
        <v>3</v>
      </c>
      <c r="AG1052">
        <v>0</v>
      </c>
      <c r="AH1052">
        <v>3</v>
      </c>
      <c r="AI1052">
        <v>-1</v>
      </c>
      <c r="AJ1052" t="s">
        <v>3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>
      <c r="A1053">
        <f>ROW(Source!A879)</f>
        <v>879</v>
      </c>
      <c r="B1053">
        <v>35811703</v>
      </c>
      <c r="C1053">
        <v>35811696</v>
      </c>
      <c r="D1053">
        <v>29364679</v>
      </c>
      <c r="E1053">
        <v>1</v>
      </c>
      <c r="F1053">
        <v>1</v>
      </c>
      <c r="G1053">
        <v>1</v>
      </c>
      <c r="H1053">
        <v>1</v>
      </c>
      <c r="I1053" t="s">
        <v>799</v>
      </c>
      <c r="J1053" t="s">
        <v>3</v>
      </c>
      <c r="K1053" t="s">
        <v>800</v>
      </c>
      <c r="L1053">
        <v>1369</v>
      </c>
      <c r="N1053">
        <v>1013</v>
      </c>
      <c r="O1053" t="s">
        <v>583</v>
      </c>
      <c r="P1053" t="s">
        <v>583</v>
      </c>
      <c r="Q1053">
        <v>1</v>
      </c>
      <c r="X1053">
        <v>94.4</v>
      </c>
      <c r="Y1053">
        <v>0</v>
      </c>
      <c r="Z1053">
        <v>0</v>
      </c>
      <c r="AA1053">
        <v>0</v>
      </c>
      <c r="AB1053">
        <v>316.85000000000002</v>
      </c>
      <c r="AC1053">
        <v>0</v>
      </c>
      <c r="AD1053">
        <v>1</v>
      </c>
      <c r="AE1053">
        <v>1</v>
      </c>
      <c r="AF1053" t="s">
        <v>3</v>
      </c>
      <c r="AG1053">
        <v>94.4</v>
      </c>
      <c r="AH1053">
        <v>2</v>
      </c>
      <c r="AI1053">
        <v>35811697</v>
      </c>
      <c r="AJ1053">
        <v>1070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>
        <f>ROW(Source!A879)</f>
        <v>879</v>
      </c>
      <c r="B1054">
        <v>35811704</v>
      </c>
      <c r="C1054">
        <v>35811696</v>
      </c>
      <c r="D1054">
        <v>121548</v>
      </c>
      <c r="E1054">
        <v>1</v>
      </c>
      <c r="F1054">
        <v>1</v>
      </c>
      <c r="G1054">
        <v>1</v>
      </c>
      <c r="H1054">
        <v>1</v>
      </c>
      <c r="I1054" t="s">
        <v>34</v>
      </c>
      <c r="J1054" t="s">
        <v>3</v>
      </c>
      <c r="K1054" t="s">
        <v>584</v>
      </c>
      <c r="L1054">
        <v>608254</v>
      </c>
      <c r="N1054">
        <v>1013</v>
      </c>
      <c r="O1054" t="s">
        <v>585</v>
      </c>
      <c r="P1054" t="s">
        <v>585</v>
      </c>
      <c r="Q1054">
        <v>1</v>
      </c>
      <c r="X1054">
        <v>0.2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2</v>
      </c>
      <c r="AF1054" t="s">
        <v>3</v>
      </c>
      <c r="AG1054">
        <v>0.2</v>
      </c>
      <c r="AH1054">
        <v>2</v>
      </c>
      <c r="AI1054">
        <v>35811698</v>
      </c>
      <c r="AJ1054">
        <v>1071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>
        <f>ROW(Source!A879)</f>
        <v>879</v>
      </c>
      <c r="B1055">
        <v>35811705</v>
      </c>
      <c r="C1055">
        <v>35811696</v>
      </c>
      <c r="D1055">
        <v>29172362</v>
      </c>
      <c r="E1055">
        <v>1</v>
      </c>
      <c r="F1055">
        <v>1</v>
      </c>
      <c r="G1055">
        <v>1</v>
      </c>
      <c r="H1055">
        <v>2</v>
      </c>
      <c r="I1055" t="s">
        <v>801</v>
      </c>
      <c r="J1055" t="s">
        <v>802</v>
      </c>
      <c r="K1055" t="s">
        <v>803</v>
      </c>
      <c r="L1055">
        <v>1368</v>
      </c>
      <c r="N1055">
        <v>1011</v>
      </c>
      <c r="O1055" t="s">
        <v>589</v>
      </c>
      <c r="P1055" t="s">
        <v>589</v>
      </c>
      <c r="Q1055">
        <v>1</v>
      </c>
      <c r="X1055">
        <v>0.2</v>
      </c>
      <c r="Y1055">
        <v>0</v>
      </c>
      <c r="Z1055">
        <v>134.65</v>
      </c>
      <c r="AA1055">
        <v>13.5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0.2</v>
      </c>
      <c r="AH1055">
        <v>2</v>
      </c>
      <c r="AI1055">
        <v>35811699</v>
      </c>
      <c r="AJ1055">
        <v>1072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>
        <f>ROW(Source!A879)</f>
        <v>879</v>
      </c>
      <c r="B1056">
        <v>35811706</v>
      </c>
      <c r="C1056">
        <v>35811696</v>
      </c>
      <c r="D1056">
        <v>29174913</v>
      </c>
      <c r="E1056">
        <v>1</v>
      </c>
      <c r="F1056">
        <v>1</v>
      </c>
      <c r="G1056">
        <v>1</v>
      </c>
      <c r="H1056">
        <v>2</v>
      </c>
      <c r="I1056" t="s">
        <v>601</v>
      </c>
      <c r="J1056" t="s">
        <v>602</v>
      </c>
      <c r="K1056" t="s">
        <v>603</v>
      </c>
      <c r="L1056">
        <v>1368</v>
      </c>
      <c r="N1056">
        <v>1011</v>
      </c>
      <c r="O1056" t="s">
        <v>589</v>
      </c>
      <c r="P1056" t="s">
        <v>589</v>
      </c>
      <c r="Q1056">
        <v>1</v>
      </c>
      <c r="X1056">
        <v>0.2</v>
      </c>
      <c r="Y1056">
        <v>0</v>
      </c>
      <c r="Z1056">
        <v>87.17</v>
      </c>
      <c r="AA1056">
        <v>11.6</v>
      </c>
      <c r="AB1056">
        <v>0</v>
      </c>
      <c r="AC1056">
        <v>0</v>
      </c>
      <c r="AD1056">
        <v>1</v>
      </c>
      <c r="AE1056">
        <v>0</v>
      </c>
      <c r="AF1056" t="s">
        <v>3</v>
      </c>
      <c r="AG1056">
        <v>0.2</v>
      </c>
      <c r="AH1056">
        <v>2</v>
      </c>
      <c r="AI1056">
        <v>35811700</v>
      </c>
      <c r="AJ1056">
        <v>1073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>
      <c r="A1057">
        <f>ROW(Source!A879)</f>
        <v>879</v>
      </c>
      <c r="B1057">
        <v>35811707</v>
      </c>
      <c r="C1057">
        <v>35811696</v>
      </c>
      <c r="D1057">
        <v>29164111</v>
      </c>
      <c r="E1057">
        <v>1</v>
      </c>
      <c r="F1057">
        <v>1</v>
      </c>
      <c r="G1057">
        <v>1</v>
      </c>
      <c r="H1057">
        <v>3</v>
      </c>
      <c r="I1057" t="s">
        <v>847</v>
      </c>
      <c r="J1057" t="s">
        <v>900</v>
      </c>
      <c r="K1057" t="s">
        <v>849</v>
      </c>
      <c r="L1057">
        <v>1355</v>
      </c>
      <c r="N1057">
        <v>1010</v>
      </c>
      <c r="O1057" t="s">
        <v>61</v>
      </c>
      <c r="P1057" t="s">
        <v>61</v>
      </c>
      <c r="Q1057">
        <v>100</v>
      </c>
      <c r="X1057">
        <v>1.02</v>
      </c>
      <c r="Y1057">
        <v>100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 t="s">
        <v>3</v>
      </c>
      <c r="AG1057">
        <v>1.02</v>
      </c>
      <c r="AH1057">
        <v>2</v>
      </c>
      <c r="AI1057">
        <v>35811701</v>
      </c>
      <c r="AJ1057">
        <v>1074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>
      <c r="A1058">
        <f>ROW(Source!A879)</f>
        <v>879</v>
      </c>
      <c r="B1058">
        <v>35811708</v>
      </c>
      <c r="C1058">
        <v>35811696</v>
      </c>
      <c r="D1058">
        <v>29171808</v>
      </c>
      <c r="E1058">
        <v>1</v>
      </c>
      <c r="F1058">
        <v>1</v>
      </c>
      <c r="G1058">
        <v>1</v>
      </c>
      <c r="H1058">
        <v>3</v>
      </c>
      <c r="I1058" t="s">
        <v>816</v>
      </c>
      <c r="J1058" t="s">
        <v>817</v>
      </c>
      <c r="K1058" t="s">
        <v>818</v>
      </c>
      <c r="L1058">
        <v>1374</v>
      </c>
      <c r="N1058">
        <v>1013</v>
      </c>
      <c r="O1058" t="s">
        <v>819</v>
      </c>
      <c r="P1058" t="s">
        <v>819</v>
      </c>
      <c r="Q1058">
        <v>1</v>
      </c>
      <c r="X1058">
        <v>18.73</v>
      </c>
      <c r="Y1058">
        <v>1</v>
      </c>
      <c r="Z1058">
        <v>0</v>
      </c>
      <c r="AA1058">
        <v>0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18.73</v>
      </c>
      <c r="AH1058">
        <v>2</v>
      </c>
      <c r="AI1058">
        <v>35811702</v>
      </c>
      <c r="AJ1058">
        <v>1075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>
      <c r="A1059">
        <f>ROW(Source!A953)</f>
        <v>953</v>
      </c>
      <c r="B1059">
        <v>35811712</v>
      </c>
      <c r="C1059">
        <v>35811709</v>
      </c>
      <c r="D1059">
        <v>18406804</v>
      </c>
      <c r="E1059">
        <v>1</v>
      </c>
      <c r="F1059">
        <v>1</v>
      </c>
      <c r="G1059">
        <v>1</v>
      </c>
      <c r="H1059">
        <v>1</v>
      </c>
      <c r="I1059" t="s">
        <v>581</v>
      </c>
      <c r="J1059" t="s">
        <v>3</v>
      </c>
      <c r="K1059" t="s">
        <v>582</v>
      </c>
      <c r="L1059">
        <v>1369</v>
      </c>
      <c r="N1059">
        <v>1013</v>
      </c>
      <c r="O1059" t="s">
        <v>583</v>
      </c>
      <c r="P1059" t="s">
        <v>583</v>
      </c>
      <c r="Q1059">
        <v>1</v>
      </c>
      <c r="X1059">
        <v>7.67</v>
      </c>
      <c r="Y1059">
        <v>0</v>
      </c>
      <c r="Z1059">
        <v>0</v>
      </c>
      <c r="AA1059">
        <v>0</v>
      </c>
      <c r="AB1059">
        <v>249.14</v>
      </c>
      <c r="AC1059">
        <v>0</v>
      </c>
      <c r="AD1059">
        <v>1</v>
      </c>
      <c r="AE1059">
        <v>1</v>
      </c>
      <c r="AF1059" t="s">
        <v>3</v>
      </c>
      <c r="AG1059">
        <v>7.67</v>
      </c>
      <c r="AH1059">
        <v>2</v>
      </c>
      <c r="AI1059">
        <v>35811710</v>
      </c>
      <c r="AJ1059">
        <v>1076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>
      <c r="A1060">
        <f>ROW(Source!A953)</f>
        <v>953</v>
      </c>
      <c r="B1060">
        <v>35811713</v>
      </c>
      <c r="C1060">
        <v>35811709</v>
      </c>
      <c r="D1060">
        <v>29164349</v>
      </c>
      <c r="E1060">
        <v>1</v>
      </c>
      <c r="F1060">
        <v>1</v>
      </c>
      <c r="G1060">
        <v>1</v>
      </c>
      <c r="H1060">
        <v>3</v>
      </c>
      <c r="I1060" t="s">
        <v>27</v>
      </c>
      <c r="J1060" t="s">
        <v>30</v>
      </c>
      <c r="K1060" t="s">
        <v>28</v>
      </c>
      <c r="L1060">
        <v>1348</v>
      </c>
      <c r="N1060">
        <v>1009</v>
      </c>
      <c r="O1060" t="s">
        <v>29</v>
      </c>
      <c r="P1060" t="s">
        <v>29</v>
      </c>
      <c r="Q1060">
        <v>1000</v>
      </c>
      <c r="X1060">
        <v>0.7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 t="s">
        <v>3</v>
      </c>
      <c r="AG1060">
        <v>0.7</v>
      </c>
      <c r="AH1060">
        <v>2</v>
      </c>
      <c r="AI1060">
        <v>35811711</v>
      </c>
      <c r="AJ1060">
        <v>1077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>
      <c r="A1061">
        <f>ROW(Source!A955)</f>
        <v>955</v>
      </c>
      <c r="B1061">
        <v>35811720</v>
      </c>
      <c r="C1061">
        <v>35811715</v>
      </c>
      <c r="D1061">
        <v>18406804</v>
      </c>
      <c r="E1061">
        <v>1</v>
      </c>
      <c r="F1061">
        <v>1</v>
      </c>
      <c r="G1061">
        <v>1</v>
      </c>
      <c r="H1061">
        <v>1</v>
      </c>
      <c r="I1061" t="s">
        <v>581</v>
      </c>
      <c r="J1061" t="s">
        <v>3</v>
      </c>
      <c r="K1061" t="s">
        <v>582</v>
      </c>
      <c r="L1061">
        <v>1369</v>
      </c>
      <c r="N1061">
        <v>1013</v>
      </c>
      <c r="O1061" t="s">
        <v>583</v>
      </c>
      <c r="P1061" t="s">
        <v>583</v>
      </c>
      <c r="Q1061">
        <v>1</v>
      </c>
      <c r="X1061">
        <v>11.39</v>
      </c>
      <c r="Y1061">
        <v>0</v>
      </c>
      <c r="Z1061">
        <v>0</v>
      </c>
      <c r="AA1061">
        <v>0</v>
      </c>
      <c r="AB1061">
        <v>7.8</v>
      </c>
      <c r="AC1061">
        <v>0</v>
      </c>
      <c r="AD1061">
        <v>1</v>
      </c>
      <c r="AE1061">
        <v>1</v>
      </c>
      <c r="AF1061" t="s">
        <v>3</v>
      </c>
      <c r="AG1061">
        <v>11.39</v>
      </c>
      <c r="AH1061">
        <v>2</v>
      </c>
      <c r="AI1061">
        <v>35811716</v>
      </c>
      <c r="AJ1061">
        <v>1078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>
      <c r="A1062">
        <f>ROW(Source!A955)</f>
        <v>955</v>
      </c>
      <c r="B1062">
        <v>35811721</v>
      </c>
      <c r="C1062">
        <v>35811715</v>
      </c>
      <c r="D1062">
        <v>121548</v>
      </c>
      <c r="E1062">
        <v>1</v>
      </c>
      <c r="F1062">
        <v>1</v>
      </c>
      <c r="G1062">
        <v>1</v>
      </c>
      <c r="H1062">
        <v>1</v>
      </c>
      <c r="I1062" t="s">
        <v>34</v>
      </c>
      <c r="J1062" t="s">
        <v>3</v>
      </c>
      <c r="K1062" t="s">
        <v>584</v>
      </c>
      <c r="L1062">
        <v>608254</v>
      </c>
      <c r="N1062">
        <v>1013</v>
      </c>
      <c r="O1062" t="s">
        <v>585</v>
      </c>
      <c r="P1062" t="s">
        <v>585</v>
      </c>
      <c r="Q1062">
        <v>1</v>
      </c>
      <c r="X1062">
        <v>0.13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2</v>
      </c>
      <c r="AF1062" t="s">
        <v>3</v>
      </c>
      <c r="AG1062">
        <v>0.13</v>
      </c>
      <c r="AH1062">
        <v>2</v>
      </c>
      <c r="AI1062">
        <v>35811717</v>
      </c>
      <c r="AJ1062">
        <v>1079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>
      <c r="A1063">
        <f>ROW(Source!A955)</f>
        <v>955</v>
      </c>
      <c r="B1063">
        <v>35811722</v>
      </c>
      <c r="C1063">
        <v>35811715</v>
      </c>
      <c r="D1063">
        <v>29172556</v>
      </c>
      <c r="E1063">
        <v>1</v>
      </c>
      <c r="F1063">
        <v>1</v>
      </c>
      <c r="G1063">
        <v>1</v>
      </c>
      <c r="H1063">
        <v>2</v>
      </c>
      <c r="I1063" t="s">
        <v>586</v>
      </c>
      <c r="J1063" t="s">
        <v>590</v>
      </c>
      <c r="K1063" t="s">
        <v>588</v>
      </c>
      <c r="L1063">
        <v>1368</v>
      </c>
      <c r="N1063">
        <v>1011</v>
      </c>
      <c r="O1063" t="s">
        <v>589</v>
      </c>
      <c r="P1063" t="s">
        <v>589</v>
      </c>
      <c r="Q1063">
        <v>1</v>
      </c>
      <c r="X1063">
        <v>0.13</v>
      </c>
      <c r="Y1063">
        <v>0</v>
      </c>
      <c r="Z1063">
        <v>31.26</v>
      </c>
      <c r="AA1063">
        <v>13.5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0.13</v>
      </c>
      <c r="AH1063">
        <v>2</v>
      </c>
      <c r="AI1063">
        <v>35811718</v>
      </c>
      <c r="AJ1063">
        <v>1080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>
      <c r="A1064">
        <f>ROW(Source!A955)</f>
        <v>955</v>
      </c>
      <c r="B1064">
        <v>35811723</v>
      </c>
      <c r="C1064">
        <v>35811715</v>
      </c>
      <c r="D1064">
        <v>29164349</v>
      </c>
      <c r="E1064">
        <v>1</v>
      </c>
      <c r="F1064">
        <v>1</v>
      </c>
      <c r="G1064">
        <v>1</v>
      </c>
      <c r="H1064">
        <v>3</v>
      </c>
      <c r="I1064" t="s">
        <v>27</v>
      </c>
      <c r="J1064" t="s">
        <v>30</v>
      </c>
      <c r="K1064" t="s">
        <v>28</v>
      </c>
      <c r="L1064">
        <v>1348</v>
      </c>
      <c r="N1064">
        <v>1009</v>
      </c>
      <c r="O1064" t="s">
        <v>29</v>
      </c>
      <c r="P1064" t="s">
        <v>29</v>
      </c>
      <c r="Q1064">
        <v>1000</v>
      </c>
      <c r="X1064">
        <v>0.47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 t="s">
        <v>3</v>
      </c>
      <c r="AG1064">
        <v>0.47</v>
      </c>
      <c r="AH1064">
        <v>2</v>
      </c>
      <c r="AI1064">
        <v>35811719</v>
      </c>
      <c r="AJ1064">
        <v>1081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>
      <c r="A1065">
        <f>ROW(Source!A957)</f>
        <v>957</v>
      </c>
      <c r="B1065">
        <v>35811728</v>
      </c>
      <c r="C1065">
        <v>35811725</v>
      </c>
      <c r="D1065">
        <v>18406804</v>
      </c>
      <c r="E1065">
        <v>1</v>
      </c>
      <c r="F1065">
        <v>1</v>
      </c>
      <c r="G1065">
        <v>1</v>
      </c>
      <c r="H1065">
        <v>1</v>
      </c>
      <c r="I1065" t="s">
        <v>581</v>
      </c>
      <c r="J1065" t="s">
        <v>3</v>
      </c>
      <c r="K1065" t="s">
        <v>582</v>
      </c>
      <c r="L1065">
        <v>1369</v>
      </c>
      <c r="N1065">
        <v>1013</v>
      </c>
      <c r="O1065" t="s">
        <v>583</v>
      </c>
      <c r="P1065" t="s">
        <v>583</v>
      </c>
      <c r="Q1065">
        <v>1</v>
      </c>
      <c r="X1065">
        <v>3.77</v>
      </c>
      <c r="Y1065">
        <v>0</v>
      </c>
      <c r="Z1065">
        <v>0</v>
      </c>
      <c r="AA1065">
        <v>0</v>
      </c>
      <c r="AB1065">
        <v>7.8</v>
      </c>
      <c r="AC1065">
        <v>0</v>
      </c>
      <c r="AD1065">
        <v>1</v>
      </c>
      <c r="AE1065">
        <v>1</v>
      </c>
      <c r="AF1065" t="s">
        <v>3</v>
      </c>
      <c r="AG1065">
        <v>3.77</v>
      </c>
      <c r="AH1065">
        <v>2</v>
      </c>
      <c r="AI1065">
        <v>35811726</v>
      </c>
      <c r="AJ1065">
        <v>1082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>
      <c r="A1066">
        <f>ROW(Source!A957)</f>
        <v>957</v>
      </c>
      <c r="B1066">
        <v>35811729</v>
      </c>
      <c r="C1066">
        <v>35811725</v>
      </c>
      <c r="D1066">
        <v>29164349</v>
      </c>
      <c r="E1066">
        <v>1</v>
      </c>
      <c r="F1066">
        <v>1</v>
      </c>
      <c r="G1066">
        <v>1</v>
      </c>
      <c r="H1066">
        <v>3</v>
      </c>
      <c r="I1066" t="s">
        <v>27</v>
      </c>
      <c r="J1066" t="s">
        <v>30</v>
      </c>
      <c r="K1066" t="s">
        <v>28</v>
      </c>
      <c r="L1066">
        <v>1348</v>
      </c>
      <c r="N1066">
        <v>1009</v>
      </c>
      <c r="O1066" t="s">
        <v>29</v>
      </c>
      <c r="P1066" t="s">
        <v>29</v>
      </c>
      <c r="Q1066">
        <v>1000</v>
      </c>
      <c r="X1066">
        <v>0.11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 t="s">
        <v>3</v>
      </c>
      <c r="AG1066">
        <v>0.11</v>
      </c>
      <c r="AH1066">
        <v>2</v>
      </c>
      <c r="AI1066">
        <v>35811727</v>
      </c>
      <c r="AJ1066">
        <v>1083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>
        <f>ROW(Source!A959)</f>
        <v>959</v>
      </c>
      <c r="B1067">
        <v>35811733</v>
      </c>
      <c r="C1067">
        <v>35811731</v>
      </c>
      <c r="D1067">
        <v>18406804</v>
      </c>
      <c r="E1067">
        <v>1</v>
      </c>
      <c r="F1067">
        <v>1</v>
      </c>
      <c r="G1067">
        <v>1</v>
      </c>
      <c r="H1067">
        <v>1</v>
      </c>
      <c r="I1067" t="s">
        <v>581</v>
      </c>
      <c r="J1067" t="s">
        <v>3</v>
      </c>
      <c r="K1067" t="s">
        <v>582</v>
      </c>
      <c r="L1067">
        <v>1369</v>
      </c>
      <c r="N1067">
        <v>1013</v>
      </c>
      <c r="O1067" t="s">
        <v>583</v>
      </c>
      <c r="P1067" t="s">
        <v>583</v>
      </c>
      <c r="Q1067">
        <v>1</v>
      </c>
      <c r="X1067">
        <v>5.84</v>
      </c>
      <c r="Y1067">
        <v>0</v>
      </c>
      <c r="Z1067">
        <v>0</v>
      </c>
      <c r="AA1067">
        <v>0</v>
      </c>
      <c r="AB1067">
        <v>7.8</v>
      </c>
      <c r="AC1067">
        <v>0</v>
      </c>
      <c r="AD1067">
        <v>1</v>
      </c>
      <c r="AE1067">
        <v>1</v>
      </c>
      <c r="AF1067" t="s">
        <v>3</v>
      </c>
      <c r="AG1067">
        <v>5.84</v>
      </c>
      <c r="AH1067">
        <v>2</v>
      </c>
      <c r="AI1067">
        <v>35811732</v>
      </c>
      <c r="AJ1067">
        <v>1084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>
        <f>ROW(Source!A960)</f>
        <v>960</v>
      </c>
      <c r="B1068">
        <v>35811738</v>
      </c>
      <c r="C1068">
        <v>35811734</v>
      </c>
      <c r="D1068">
        <v>18406804</v>
      </c>
      <c r="E1068">
        <v>1</v>
      </c>
      <c r="F1068">
        <v>1</v>
      </c>
      <c r="G1068">
        <v>1</v>
      </c>
      <c r="H1068">
        <v>1</v>
      </c>
      <c r="I1068" t="s">
        <v>581</v>
      </c>
      <c r="J1068" t="s">
        <v>3</v>
      </c>
      <c r="K1068" t="s">
        <v>582</v>
      </c>
      <c r="L1068">
        <v>1369</v>
      </c>
      <c r="N1068">
        <v>1013</v>
      </c>
      <c r="O1068" t="s">
        <v>583</v>
      </c>
      <c r="P1068" t="s">
        <v>583</v>
      </c>
      <c r="Q1068">
        <v>1</v>
      </c>
      <c r="X1068">
        <v>9.64</v>
      </c>
      <c r="Y1068">
        <v>0</v>
      </c>
      <c r="Z1068">
        <v>0</v>
      </c>
      <c r="AA1068">
        <v>0</v>
      </c>
      <c r="AB1068">
        <v>249.14</v>
      </c>
      <c r="AC1068">
        <v>0</v>
      </c>
      <c r="AD1068">
        <v>1</v>
      </c>
      <c r="AE1068">
        <v>1</v>
      </c>
      <c r="AF1068" t="s">
        <v>3</v>
      </c>
      <c r="AG1068">
        <v>9.64</v>
      </c>
      <c r="AH1068">
        <v>2</v>
      </c>
      <c r="AI1068">
        <v>35811735</v>
      </c>
      <c r="AJ1068">
        <v>1085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>
        <f>ROW(Source!A960)</f>
        <v>960</v>
      </c>
      <c r="B1069">
        <v>35811739</v>
      </c>
      <c r="C1069">
        <v>35811734</v>
      </c>
      <c r="D1069">
        <v>121548</v>
      </c>
      <c r="E1069">
        <v>1</v>
      </c>
      <c r="F1069">
        <v>1</v>
      </c>
      <c r="G1069">
        <v>1</v>
      </c>
      <c r="H1069">
        <v>1</v>
      </c>
      <c r="I1069" t="s">
        <v>34</v>
      </c>
      <c r="J1069" t="s">
        <v>3</v>
      </c>
      <c r="K1069" t="s">
        <v>584</v>
      </c>
      <c r="L1069">
        <v>608254</v>
      </c>
      <c r="N1069">
        <v>1013</v>
      </c>
      <c r="O1069" t="s">
        <v>585</v>
      </c>
      <c r="P1069" t="s">
        <v>585</v>
      </c>
      <c r="Q1069">
        <v>1</v>
      </c>
      <c r="X1069">
        <v>0.01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2</v>
      </c>
      <c r="AF1069" t="s">
        <v>3</v>
      </c>
      <c r="AG1069">
        <v>0.01</v>
      </c>
      <c r="AH1069">
        <v>2</v>
      </c>
      <c r="AI1069">
        <v>35811736</v>
      </c>
      <c r="AJ1069">
        <v>1086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>
      <c r="A1070">
        <f>ROW(Source!A960)</f>
        <v>960</v>
      </c>
      <c r="B1070">
        <v>35811740</v>
      </c>
      <c r="C1070">
        <v>35811734</v>
      </c>
      <c r="D1070">
        <v>29172556</v>
      </c>
      <c r="E1070">
        <v>1</v>
      </c>
      <c r="F1070">
        <v>1</v>
      </c>
      <c r="G1070">
        <v>1</v>
      </c>
      <c r="H1070">
        <v>2</v>
      </c>
      <c r="I1070" t="s">
        <v>586</v>
      </c>
      <c r="J1070" t="s">
        <v>590</v>
      </c>
      <c r="K1070" t="s">
        <v>588</v>
      </c>
      <c r="L1070">
        <v>1368</v>
      </c>
      <c r="N1070">
        <v>1011</v>
      </c>
      <c r="O1070" t="s">
        <v>589</v>
      </c>
      <c r="P1070" t="s">
        <v>589</v>
      </c>
      <c r="Q1070">
        <v>1</v>
      </c>
      <c r="X1070">
        <v>0.01</v>
      </c>
      <c r="Y1070">
        <v>0</v>
      </c>
      <c r="Z1070">
        <v>31.26</v>
      </c>
      <c r="AA1070">
        <v>13.5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0.01</v>
      </c>
      <c r="AH1070">
        <v>2</v>
      </c>
      <c r="AI1070">
        <v>35811737</v>
      </c>
      <c r="AJ1070">
        <v>1087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>
      <c r="A1071">
        <f>ROW(Source!A961)</f>
        <v>961</v>
      </c>
      <c r="B1071">
        <v>35811745</v>
      </c>
      <c r="C1071">
        <v>35811741</v>
      </c>
      <c r="D1071">
        <v>18408066</v>
      </c>
      <c r="E1071">
        <v>1</v>
      </c>
      <c r="F1071">
        <v>1</v>
      </c>
      <c r="G1071">
        <v>1</v>
      </c>
      <c r="H1071">
        <v>1</v>
      </c>
      <c r="I1071" t="s">
        <v>591</v>
      </c>
      <c r="J1071" t="s">
        <v>3</v>
      </c>
      <c r="K1071" t="s">
        <v>592</v>
      </c>
      <c r="L1071">
        <v>1369</v>
      </c>
      <c r="N1071">
        <v>1013</v>
      </c>
      <c r="O1071" t="s">
        <v>583</v>
      </c>
      <c r="P1071" t="s">
        <v>583</v>
      </c>
      <c r="Q1071">
        <v>1</v>
      </c>
      <c r="X1071">
        <v>17.89</v>
      </c>
      <c r="Y1071">
        <v>0</v>
      </c>
      <c r="Z1071">
        <v>0</v>
      </c>
      <c r="AA1071">
        <v>0</v>
      </c>
      <c r="AB1071">
        <v>256.16000000000003</v>
      </c>
      <c r="AC1071">
        <v>0</v>
      </c>
      <c r="AD1071">
        <v>1</v>
      </c>
      <c r="AE1071">
        <v>1</v>
      </c>
      <c r="AF1071" t="s">
        <v>3</v>
      </c>
      <c r="AG1071">
        <v>17.89</v>
      </c>
      <c r="AH1071">
        <v>2</v>
      </c>
      <c r="AI1071">
        <v>35811742</v>
      </c>
      <c r="AJ1071">
        <v>1088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>
      <c r="A1072">
        <f>ROW(Source!A961)</f>
        <v>961</v>
      </c>
      <c r="B1072">
        <v>35811746</v>
      </c>
      <c r="C1072">
        <v>35811741</v>
      </c>
      <c r="D1072">
        <v>121548</v>
      </c>
      <c r="E1072">
        <v>1</v>
      </c>
      <c r="F1072">
        <v>1</v>
      </c>
      <c r="G1072">
        <v>1</v>
      </c>
      <c r="H1072">
        <v>1</v>
      </c>
      <c r="I1072" t="s">
        <v>34</v>
      </c>
      <c r="J1072" t="s">
        <v>3</v>
      </c>
      <c r="K1072" t="s">
        <v>584</v>
      </c>
      <c r="L1072">
        <v>608254</v>
      </c>
      <c r="N1072">
        <v>1013</v>
      </c>
      <c r="O1072" t="s">
        <v>585</v>
      </c>
      <c r="P1072" t="s">
        <v>585</v>
      </c>
      <c r="Q1072">
        <v>1</v>
      </c>
      <c r="X1072">
        <v>0.08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2</v>
      </c>
      <c r="AF1072" t="s">
        <v>3</v>
      </c>
      <c r="AG1072">
        <v>0.08</v>
      </c>
      <c r="AH1072">
        <v>2</v>
      </c>
      <c r="AI1072">
        <v>35811743</v>
      </c>
      <c r="AJ1072">
        <v>1089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>
      <c r="A1073">
        <f>ROW(Source!A961)</f>
        <v>961</v>
      </c>
      <c r="B1073">
        <v>35811747</v>
      </c>
      <c r="C1073">
        <v>35811741</v>
      </c>
      <c r="D1073">
        <v>29172556</v>
      </c>
      <c r="E1073">
        <v>1</v>
      </c>
      <c r="F1073">
        <v>1</v>
      </c>
      <c r="G1073">
        <v>1</v>
      </c>
      <c r="H1073">
        <v>2</v>
      </c>
      <c r="I1073" t="s">
        <v>586</v>
      </c>
      <c r="J1073" t="s">
        <v>590</v>
      </c>
      <c r="K1073" t="s">
        <v>588</v>
      </c>
      <c r="L1073">
        <v>1368</v>
      </c>
      <c r="N1073">
        <v>1011</v>
      </c>
      <c r="O1073" t="s">
        <v>589</v>
      </c>
      <c r="P1073" t="s">
        <v>589</v>
      </c>
      <c r="Q1073">
        <v>1</v>
      </c>
      <c r="X1073">
        <v>0.08</v>
      </c>
      <c r="Y1073">
        <v>0</v>
      </c>
      <c r="Z1073">
        <v>31.26</v>
      </c>
      <c r="AA1073">
        <v>13.5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0.08</v>
      </c>
      <c r="AH1073">
        <v>2</v>
      </c>
      <c r="AI1073">
        <v>35811744</v>
      </c>
      <c r="AJ1073">
        <v>1090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>
        <f>ROW(Source!A962)</f>
        <v>962</v>
      </c>
      <c r="B1074">
        <v>35811754</v>
      </c>
      <c r="C1074">
        <v>35811748</v>
      </c>
      <c r="D1074">
        <v>18408066</v>
      </c>
      <c r="E1074">
        <v>1</v>
      </c>
      <c r="F1074">
        <v>1</v>
      </c>
      <c r="G1074">
        <v>1</v>
      </c>
      <c r="H1074">
        <v>1</v>
      </c>
      <c r="I1074" t="s">
        <v>591</v>
      </c>
      <c r="J1074" t="s">
        <v>3</v>
      </c>
      <c r="K1074" t="s">
        <v>592</v>
      </c>
      <c r="L1074">
        <v>1369</v>
      </c>
      <c r="N1074">
        <v>1013</v>
      </c>
      <c r="O1074" t="s">
        <v>583</v>
      </c>
      <c r="P1074" t="s">
        <v>583</v>
      </c>
      <c r="Q1074">
        <v>1</v>
      </c>
      <c r="X1074">
        <v>179.3</v>
      </c>
      <c r="Y1074">
        <v>0</v>
      </c>
      <c r="Z1074">
        <v>0</v>
      </c>
      <c r="AA1074">
        <v>0</v>
      </c>
      <c r="AB1074">
        <v>256.16000000000003</v>
      </c>
      <c r="AC1074">
        <v>0</v>
      </c>
      <c r="AD1074">
        <v>1</v>
      </c>
      <c r="AE1074">
        <v>1</v>
      </c>
      <c r="AF1074" t="s">
        <v>3</v>
      </c>
      <c r="AG1074">
        <v>179.3</v>
      </c>
      <c r="AH1074">
        <v>2</v>
      </c>
      <c r="AI1074">
        <v>35811749</v>
      </c>
      <c r="AJ1074">
        <v>1091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>
        <f>ROW(Source!A962)</f>
        <v>962</v>
      </c>
      <c r="B1075">
        <v>35811755</v>
      </c>
      <c r="C1075">
        <v>35811748</v>
      </c>
      <c r="D1075">
        <v>121548</v>
      </c>
      <c r="E1075">
        <v>1</v>
      </c>
      <c r="F1075">
        <v>1</v>
      </c>
      <c r="G1075">
        <v>1</v>
      </c>
      <c r="H1075">
        <v>1</v>
      </c>
      <c r="I1075" t="s">
        <v>34</v>
      </c>
      <c r="J1075" t="s">
        <v>3</v>
      </c>
      <c r="K1075" t="s">
        <v>584</v>
      </c>
      <c r="L1075">
        <v>608254</v>
      </c>
      <c r="N1075">
        <v>1013</v>
      </c>
      <c r="O1075" t="s">
        <v>585</v>
      </c>
      <c r="P1075" t="s">
        <v>585</v>
      </c>
      <c r="Q1075">
        <v>1</v>
      </c>
      <c r="X1075">
        <v>3.97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2</v>
      </c>
      <c r="AF1075" t="s">
        <v>3</v>
      </c>
      <c r="AG1075">
        <v>3.97</v>
      </c>
      <c r="AH1075">
        <v>2</v>
      </c>
      <c r="AI1075">
        <v>35811750</v>
      </c>
      <c r="AJ1075">
        <v>1092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>
        <f>ROW(Source!A962)</f>
        <v>962</v>
      </c>
      <c r="B1076">
        <v>35811756</v>
      </c>
      <c r="C1076">
        <v>35811748</v>
      </c>
      <c r="D1076">
        <v>29172710</v>
      </c>
      <c r="E1076">
        <v>1</v>
      </c>
      <c r="F1076">
        <v>1</v>
      </c>
      <c r="G1076">
        <v>1</v>
      </c>
      <c r="H1076">
        <v>2</v>
      </c>
      <c r="I1076" t="s">
        <v>593</v>
      </c>
      <c r="J1076" t="s">
        <v>594</v>
      </c>
      <c r="K1076" t="s">
        <v>595</v>
      </c>
      <c r="L1076">
        <v>1368</v>
      </c>
      <c r="N1076">
        <v>1011</v>
      </c>
      <c r="O1076" t="s">
        <v>589</v>
      </c>
      <c r="P1076" t="s">
        <v>589</v>
      </c>
      <c r="Q1076">
        <v>1</v>
      </c>
      <c r="X1076">
        <v>3.97</v>
      </c>
      <c r="Y1076">
        <v>0</v>
      </c>
      <c r="Z1076">
        <v>46.56</v>
      </c>
      <c r="AA1076">
        <v>10.06</v>
      </c>
      <c r="AB1076">
        <v>0</v>
      </c>
      <c r="AC1076">
        <v>0</v>
      </c>
      <c r="AD1076">
        <v>1</v>
      </c>
      <c r="AE1076">
        <v>0</v>
      </c>
      <c r="AF1076" t="s">
        <v>3</v>
      </c>
      <c r="AG1076">
        <v>3.97</v>
      </c>
      <c r="AH1076">
        <v>2</v>
      </c>
      <c r="AI1076">
        <v>35811751</v>
      </c>
      <c r="AJ1076">
        <v>1093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>
      <c r="A1077">
        <f>ROW(Source!A962)</f>
        <v>962</v>
      </c>
      <c r="B1077">
        <v>35811757</v>
      </c>
      <c r="C1077">
        <v>35811748</v>
      </c>
      <c r="D1077">
        <v>29174533</v>
      </c>
      <c r="E1077">
        <v>1</v>
      </c>
      <c r="F1077">
        <v>1</v>
      </c>
      <c r="G1077">
        <v>1</v>
      </c>
      <c r="H1077">
        <v>2</v>
      </c>
      <c r="I1077" t="s">
        <v>596</v>
      </c>
      <c r="J1077" t="s">
        <v>597</v>
      </c>
      <c r="K1077" t="s">
        <v>598</v>
      </c>
      <c r="L1077">
        <v>1368</v>
      </c>
      <c r="N1077">
        <v>1011</v>
      </c>
      <c r="O1077" t="s">
        <v>589</v>
      </c>
      <c r="P1077" t="s">
        <v>589</v>
      </c>
      <c r="Q1077">
        <v>1</v>
      </c>
      <c r="X1077">
        <v>7.93</v>
      </c>
      <c r="Y1077">
        <v>0</v>
      </c>
      <c r="Z1077">
        <v>1.53</v>
      </c>
      <c r="AA1077">
        <v>0</v>
      </c>
      <c r="AB1077">
        <v>0</v>
      </c>
      <c r="AC1077">
        <v>0</v>
      </c>
      <c r="AD1077">
        <v>1</v>
      </c>
      <c r="AE1077">
        <v>0</v>
      </c>
      <c r="AF1077" t="s">
        <v>3</v>
      </c>
      <c r="AG1077">
        <v>7.93</v>
      </c>
      <c r="AH1077">
        <v>2</v>
      </c>
      <c r="AI1077">
        <v>35811752</v>
      </c>
      <c r="AJ1077">
        <v>1094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>
      <c r="A1078">
        <f>ROW(Source!A962)</f>
        <v>962</v>
      </c>
      <c r="B1078">
        <v>35811758</v>
      </c>
      <c r="C1078">
        <v>35811748</v>
      </c>
      <c r="D1078">
        <v>29164349</v>
      </c>
      <c r="E1078">
        <v>1</v>
      </c>
      <c r="F1078">
        <v>1</v>
      </c>
      <c r="G1078">
        <v>1</v>
      </c>
      <c r="H1078">
        <v>3</v>
      </c>
      <c r="I1078" t="s">
        <v>27</v>
      </c>
      <c r="J1078" t="s">
        <v>30</v>
      </c>
      <c r="K1078" t="s">
        <v>28</v>
      </c>
      <c r="L1078">
        <v>1348</v>
      </c>
      <c r="N1078">
        <v>1009</v>
      </c>
      <c r="O1078" t="s">
        <v>29</v>
      </c>
      <c r="P1078" t="s">
        <v>29</v>
      </c>
      <c r="Q1078">
        <v>1000</v>
      </c>
      <c r="X1078">
        <v>10.5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 t="s">
        <v>3</v>
      </c>
      <c r="AG1078">
        <v>10.5</v>
      </c>
      <c r="AH1078">
        <v>2</v>
      </c>
      <c r="AI1078">
        <v>35811753</v>
      </c>
      <c r="AJ1078">
        <v>1095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>
      <c r="A1079">
        <f>ROW(Source!A1001)</f>
        <v>1001</v>
      </c>
      <c r="B1079">
        <v>35811769</v>
      </c>
      <c r="C1079">
        <v>35811760</v>
      </c>
      <c r="D1079">
        <v>18410572</v>
      </c>
      <c r="E1079">
        <v>1</v>
      </c>
      <c r="F1079">
        <v>1</v>
      </c>
      <c r="G1079">
        <v>1</v>
      </c>
      <c r="H1079">
        <v>1</v>
      </c>
      <c r="I1079" t="s">
        <v>856</v>
      </c>
      <c r="J1079" t="s">
        <v>3</v>
      </c>
      <c r="K1079" t="s">
        <v>857</v>
      </c>
      <c r="L1079">
        <v>1369</v>
      </c>
      <c r="N1079">
        <v>1013</v>
      </c>
      <c r="O1079" t="s">
        <v>583</v>
      </c>
      <c r="P1079" t="s">
        <v>583</v>
      </c>
      <c r="Q1079">
        <v>1</v>
      </c>
      <c r="X1079">
        <v>73.14</v>
      </c>
      <c r="Y1079">
        <v>0</v>
      </c>
      <c r="Z1079">
        <v>0</v>
      </c>
      <c r="AA1079">
        <v>0</v>
      </c>
      <c r="AB1079">
        <v>8.74</v>
      </c>
      <c r="AC1079">
        <v>0</v>
      </c>
      <c r="AD1079">
        <v>1</v>
      </c>
      <c r="AE1079">
        <v>1</v>
      </c>
      <c r="AF1079" t="s">
        <v>310</v>
      </c>
      <c r="AG1079">
        <v>84.11099999999999</v>
      </c>
      <c r="AH1079">
        <v>2</v>
      </c>
      <c r="AI1079">
        <v>35811761</v>
      </c>
      <c r="AJ1079">
        <v>1096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>
        <f>ROW(Source!A1001)</f>
        <v>1001</v>
      </c>
      <c r="B1080">
        <v>35811770</v>
      </c>
      <c r="C1080">
        <v>35811760</v>
      </c>
      <c r="D1080">
        <v>121548</v>
      </c>
      <c r="E1080">
        <v>1</v>
      </c>
      <c r="F1080">
        <v>1</v>
      </c>
      <c r="G1080">
        <v>1</v>
      </c>
      <c r="H1080">
        <v>1</v>
      </c>
      <c r="I1080" t="s">
        <v>34</v>
      </c>
      <c r="J1080" t="s">
        <v>3</v>
      </c>
      <c r="K1080" t="s">
        <v>584</v>
      </c>
      <c r="L1080">
        <v>608254</v>
      </c>
      <c r="N1080">
        <v>1013</v>
      </c>
      <c r="O1080" t="s">
        <v>585</v>
      </c>
      <c r="P1080" t="s">
        <v>585</v>
      </c>
      <c r="Q1080">
        <v>1</v>
      </c>
      <c r="X1080">
        <v>1.37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2</v>
      </c>
      <c r="AF1080" t="s">
        <v>143</v>
      </c>
      <c r="AG1080">
        <v>1.7125000000000001</v>
      </c>
      <c r="AH1080">
        <v>2</v>
      </c>
      <c r="AI1080">
        <v>35811762</v>
      </c>
      <c r="AJ1080">
        <v>1097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>
      <c r="A1081">
        <f>ROW(Source!A1001)</f>
        <v>1001</v>
      </c>
      <c r="B1081">
        <v>35811771</v>
      </c>
      <c r="C1081">
        <v>35811760</v>
      </c>
      <c r="D1081">
        <v>29172379</v>
      </c>
      <c r="E1081">
        <v>1</v>
      </c>
      <c r="F1081">
        <v>1</v>
      </c>
      <c r="G1081">
        <v>1</v>
      </c>
      <c r="H1081">
        <v>2</v>
      </c>
      <c r="I1081" t="s">
        <v>858</v>
      </c>
      <c r="J1081" t="s">
        <v>859</v>
      </c>
      <c r="K1081" t="s">
        <v>860</v>
      </c>
      <c r="L1081">
        <v>1368</v>
      </c>
      <c r="N1081">
        <v>1011</v>
      </c>
      <c r="O1081" t="s">
        <v>589</v>
      </c>
      <c r="P1081" t="s">
        <v>589</v>
      </c>
      <c r="Q1081">
        <v>1</v>
      </c>
      <c r="X1081">
        <v>1.37</v>
      </c>
      <c r="Y1081">
        <v>0</v>
      </c>
      <c r="Z1081">
        <v>112</v>
      </c>
      <c r="AA1081">
        <v>13.5</v>
      </c>
      <c r="AB1081">
        <v>0</v>
      </c>
      <c r="AC1081">
        <v>0</v>
      </c>
      <c r="AD1081">
        <v>1</v>
      </c>
      <c r="AE1081">
        <v>0</v>
      </c>
      <c r="AF1081" t="s">
        <v>143</v>
      </c>
      <c r="AG1081">
        <v>1.7125000000000001</v>
      </c>
      <c r="AH1081">
        <v>2</v>
      </c>
      <c r="AI1081">
        <v>35811763</v>
      </c>
      <c r="AJ1081">
        <v>1098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>
        <f>ROW(Source!A1001)</f>
        <v>1001</v>
      </c>
      <c r="B1082">
        <v>35811772</v>
      </c>
      <c r="C1082">
        <v>35811760</v>
      </c>
      <c r="D1082">
        <v>29174913</v>
      </c>
      <c r="E1082">
        <v>1</v>
      </c>
      <c r="F1082">
        <v>1</v>
      </c>
      <c r="G1082">
        <v>1</v>
      </c>
      <c r="H1082">
        <v>2</v>
      </c>
      <c r="I1082" t="s">
        <v>601</v>
      </c>
      <c r="J1082" t="s">
        <v>602</v>
      </c>
      <c r="K1082" t="s">
        <v>603</v>
      </c>
      <c r="L1082">
        <v>1368</v>
      </c>
      <c r="N1082">
        <v>1011</v>
      </c>
      <c r="O1082" t="s">
        <v>589</v>
      </c>
      <c r="P1082" t="s">
        <v>589</v>
      </c>
      <c r="Q1082">
        <v>1</v>
      </c>
      <c r="X1082">
        <v>2.06</v>
      </c>
      <c r="Y1082">
        <v>0</v>
      </c>
      <c r="Z1082">
        <v>87.17</v>
      </c>
      <c r="AA1082">
        <v>11.6</v>
      </c>
      <c r="AB1082">
        <v>0</v>
      </c>
      <c r="AC1082">
        <v>0</v>
      </c>
      <c r="AD1082">
        <v>1</v>
      </c>
      <c r="AE1082">
        <v>0</v>
      </c>
      <c r="AF1082" t="s">
        <v>143</v>
      </c>
      <c r="AG1082">
        <v>2.5750000000000002</v>
      </c>
      <c r="AH1082">
        <v>2</v>
      </c>
      <c r="AI1082">
        <v>35811764</v>
      </c>
      <c r="AJ1082">
        <v>1099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>
        <f>ROW(Source!A1001)</f>
        <v>1001</v>
      </c>
      <c r="B1083">
        <v>35811773</v>
      </c>
      <c r="C1083">
        <v>35811760</v>
      </c>
      <c r="D1083">
        <v>29114332</v>
      </c>
      <c r="E1083">
        <v>1</v>
      </c>
      <c r="F1083">
        <v>1</v>
      </c>
      <c r="G1083">
        <v>1</v>
      </c>
      <c r="H1083">
        <v>3</v>
      </c>
      <c r="I1083" t="s">
        <v>628</v>
      </c>
      <c r="J1083" t="s">
        <v>654</v>
      </c>
      <c r="K1083" t="s">
        <v>630</v>
      </c>
      <c r="L1083">
        <v>1348</v>
      </c>
      <c r="N1083">
        <v>1009</v>
      </c>
      <c r="O1083" t="s">
        <v>29</v>
      </c>
      <c r="P1083" t="s">
        <v>29</v>
      </c>
      <c r="Q1083">
        <v>1000</v>
      </c>
      <c r="X1083">
        <v>3.3999999999999998E-3</v>
      </c>
      <c r="Y1083">
        <v>11978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3.3999999999999998E-3</v>
      </c>
      <c r="AH1083">
        <v>2</v>
      </c>
      <c r="AI1083">
        <v>35811766</v>
      </c>
      <c r="AJ1083">
        <v>1101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>
      <c r="A1084">
        <f>ROW(Source!A1001)</f>
        <v>1001</v>
      </c>
      <c r="B1084">
        <v>35811774</v>
      </c>
      <c r="C1084">
        <v>35811760</v>
      </c>
      <c r="D1084">
        <v>29114830</v>
      </c>
      <c r="E1084">
        <v>1</v>
      </c>
      <c r="F1084">
        <v>1</v>
      </c>
      <c r="G1084">
        <v>1</v>
      </c>
      <c r="H1084">
        <v>3</v>
      </c>
      <c r="I1084" t="s">
        <v>1084</v>
      </c>
      <c r="J1084" t="s">
        <v>1097</v>
      </c>
      <c r="K1084" t="s">
        <v>1086</v>
      </c>
      <c r="L1084">
        <v>1035</v>
      </c>
      <c r="N1084">
        <v>1013</v>
      </c>
      <c r="O1084" t="s">
        <v>178</v>
      </c>
      <c r="P1084" t="s">
        <v>178</v>
      </c>
      <c r="Q1084">
        <v>1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</v>
      </c>
      <c r="AD1084">
        <v>0</v>
      </c>
      <c r="AE1084">
        <v>0</v>
      </c>
      <c r="AF1084" t="s">
        <v>3</v>
      </c>
      <c r="AG1084">
        <v>0</v>
      </c>
      <c r="AH1084">
        <v>3</v>
      </c>
      <c r="AI1084">
        <v>-1</v>
      </c>
      <c r="AJ1084" t="s">
        <v>3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>
      <c r="A1085">
        <f>ROW(Source!A1001)</f>
        <v>1001</v>
      </c>
      <c r="B1085">
        <v>35811775</v>
      </c>
      <c r="C1085">
        <v>35811760</v>
      </c>
      <c r="D1085">
        <v>29130561</v>
      </c>
      <c r="E1085">
        <v>1</v>
      </c>
      <c r="F1085">
        <v>1</v>
      </c>
      <c r="G1085">
        <v>1</v>
      </c>
      <c r="H1085">
        <v>3</v>
      </c>
      <c r="I1085" t="s">
        <v>185</v>
      </c>
      <c r="J1085" t="s">
        <v>317</v>
      </c>
      <c r="K1085" t="s">
        <v>186</v>
      </c>
      <c r="L1085">
        <v>1327</v>
      </c>
      <c r="N1085">
        <v>1005</v>
      </c>
      <c r="O1085" t="s">
        <v>165</v>
      </c>
      <c r="P1085" t="s">
        <v>165</v>
      </c>
      <c r="Q1085">
        <v>1</v>
      </c>
      <c r="X1085">
        <v>100</v>
      </c>
      <c r="Y1085">
        <v>207</v>
      </c>
      <c r="Z1085">
        <v>0</v>
      </c>
      <c r="AA1085">
        <v>0</v>
      </c>
      <c r="AB1085">
        <v>0</v>
      </c>
      <c r="AC1085">
        <v>0</v>
      </c>
      <c r="AD1085">
        <v>1</v>
      </c>
      <c r="AE1085">
        <v>0</v>
      </c>
      <c r="AF1085" t="s">
        <v>3</v>
      </c>
      <c r="AG1085">
        <v>100</v>
      </c>
      <c r="AH1085">
        <v>2</v>
      </c>
      <c r="AI1085">
        <v>35811767</v>
      </c>
      <c r="AJ1085">
        <v>1102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>
        <f>ROW(Source!A1005)</f>
        <v>1005</v>
      </c>
      <c r="B1086">
        <v>35811793</v>
      </c>
      <c r="C1086">
        <v>35811779</v>
      </c>
      <c r="D1086">
        <v>18407150</v>
      </c>
      <c r="E1086">
        <v>1</v>
      </c>
      <c r="F1086">
        <v>1</v>
      </c>
      <c r="G1086">
        <v>1</v>
      </c>
      <c r="H1086">
        <v>1</v>
      </c>
      <c r="I1086" t="s">
        <v>599</v>
      </c>
      <c r="J1086" t="s">
        <v>3</v>
      </c>
      <c r="K1086" t="s">
        <v>600</v>
      </c>
      <c r="L1086">
        <v>1369</v>
      </c>
      <c r="N1086">
        <v>1013</v>
      </c>
      <c r="O1086" t="s">
        <v>583</v>
      </c>
      <c r="P1086" t="s">
        <v>583</v>
      </c>
      <c r="Q1086">
        <v>1</v>
      </c>
      <c r="X1086">
        <v>44.7</v>
      </c>
      <c r="Y1086">
        <v>0</v>
      </c>
      <c r="Z1086">
        <v>0</v>
      </c>
      <c r="AA1086">
        <v>0</v>
      </c>
      <c r="AB1086">
        <v>272.45</v>
      </c>
      <c r="AC1086">
        <v>0</v>
      </c>
      <c r="AD1086">
        <v>1</v>
      </c>
      <c r="AE1086">
        <v>1</v>
      </c>
      <c r="AF1086" t="s">
        <v>3</v>
      </c>
      <c r="AG1086">
        <v>44.7</v>
      </c>
      <c r="AH1086">
        <v>2</v>
      </c>
      <c r="AI1086">
        <v>35811780</v>
      </c>
      <c r="AJ1086">
        <v>1104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>
        <f>ROW(Source!A1005)</f>
        <v>1005</v>
      </c>
      <c r="B1087">
        <v>35811794</v>
      </c>
      <c r="C1087">
        <v>35811779</v>
      </c>
      <c r="D1087">
        <v>121548</v>
      </c>
      <c r="E1087">
        <v>1</v>
      </c>
      <c r="F1087">
        <v>1</v>
      </c>
      <c r="G1087">
        <v>1</v>
      </c>
      <c r="H1087">
        <v>1</v>
      </c>
      <c r="I1087" t="s">
        <v>34</v>
      </c>
      <c r="J1087" t="s">
        <v>3</v>
      </c>
      <c r="K1087" t="s">
        <v>584</v>
      </c>
      <c r="L1087">
        <v>608254</v>
      </c>
      <c r="N1087">
        <v>1013</v>
      </c>
      <c r="O1087" t="s">
        <v>585</v>
      </c>
      <c r="P1087" t="s">
        <v>585</v>
      </c>
      <c r="Q1087">
        <v>1</v>
      </c>
      <c r="X1087">
        <v>0.14000000000000001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1</v>
      </c>
      <c r="AE1087">
        <v>2</v>
      </c>
      <c r="AF1087" t="s">
        <v>3</v>
      </c>
      <c r="AG1087">
        <v>0.14000000000000001</v>
      </c>
      <c r="AH1087">
        <v>2</v>
      </c>
      <c r="AI1087">
        <v>35811781</v>
      </c>
      <c r="AJ1087">
        <v>1105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>
        <f>ROW(Source!A1005)</f>
        <v>1005</v>
      </c>
      <c r="B1088">
        <v>35811795</v>
      </c>
      <c r="C1088">
        <v>35811779</v>
      </c>
      <c r="D1088">
        <v>29172479</v>
      </c>
      <c r="E1088">
        <v>1</v>
      </c>
      <c r="F1088">
        <v>1</v>
      </c>
      <c r="G1088">
        <v>1</v>
      </c>
      <c r="H1088">
        <v>2</v>
      </c>
      <c r="I1088" t="s">
        <v>861</v>
      </c>
      <c r="J1088" t="s">
        <v>862</v>
      </c>
      <c r="K1088" t="s">
        <v>863</v>
      </c>
      <c r="L1088">
        <v>1368</v>
      </c>
      <c r="N1088">
        <v>1011</v>
      </c>
      <c r="O1088" t="s">
        <v>589</v>
      </c>
      <c r="P1088" t="s">
        <v>589</v>
      </c>
      <c r="Q1088">
        <v>1</v>
      </c>
      <c r="X1088">
        <v>0.14000000000000001</v>
      </c>
      <c r="Y1088">
        <v>0</v>
      </c>
      <c r="Z1088">
        <v>99.89</v>
      </c>
      <c r="AA1088">
        <v>10.06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0.14000000000000001</v>
      </c>
      <c r="AH1088">
        <v>2</v>
      </c>
      <c r="AI1088">
        <v>35811782</v>
      </c>
      <c r="AJ1088">
        <v>1106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>
      <c r="A1089">
        <f>ROW(Source!A1005)</f>
        <v>1005</v>
      </c>
      <c r="B1089">
        <v>35811796</v>
      </c>
      <c r="C1089">
        <v>35811779</v>
      </c>
      <c r="D1089">
        <v>29174591</v>
      </c>
      <c r="E1089">
        <v>1</v>
      </c>
      <c r="F1089">
        <v>1</v>
      </c>
      <c r="G1089">
        <v>1</v>
      </c>
      <c r="H1089">
        <v>2</v>
      </c>
      <c r="I1089" t="s">
        <v>612</v>
      </c>
      <c r="J1089" t="s">
        <v>642</v>
      </c>
      <c r="K1089" t="s">
        <v>614</v>
      </c>
      <c r="L1089">
        <v>1368</v>
      </c>
      <c r="N1089">
        <v>1011</v>
      </c>
      <c r="O1089" t="s">
        <v>589</v>
      </c>
      <c r="P1089" t="s">
        <v>589</v>
      </c>
      <c r="Q1089">
        <v>1</v>
      </c>
      <c r="X1089">
        <v>0.45</v>
      </c>
      <c r="Y1089">
        <v>0</v>
      </c>
      <c r="Z1089">
        <v>0.95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0.45</v>
      </c>
      <c r="AH1089">
        <v>2</v>
      </c>
      <c r="AI1089">
        <v>35811783</v>
      </c>
      <c r="AJ1089">
        <v>1107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>
        <f>ROW(Source!A1005)</f>
        <v>1005</v>
      </c>
      <c r="B1090">
        <v>35811797</v>
      </c>
      <c r="C1090">
        <v>35811779</v>
      </c>
      <c r="D1090">
        <v>29174913</v>
      </c>
      <c r="E1090">
        <v>1</v>
      </c>
      <c r="F1090">
        <v>1</v>
      </c>
      <c r="G1090">
        <v>1</v>
      </c>
      <c r="H1090">
        <v>2</v>
      </c>
      <c r="I1090" t="s">
        <v>601</v>
      </c>
      <c r="J1090" t="s">
        <v>602</v>
      </c>
      <c r="K1090" t="s">
        <v>603</v>
      </c>
      <c r="L1090">
        <v>1368</v>
      </c>
      <c r="N1090">
        <v>1011</v>
      </c>
      <c r="O1090" t="s">
        <v>589</v>
      </c>
      <c r="P1090" t="s">
        <v>589</v>
      </c>
      <c r="Q1090">
        <v>1</v>
      </c>
      <c r="X1090">
        <v>0.48</v>
      </c>
      <c r="Y1090">
        <v>0</v>
      </c>
      <c r="Z1090">
        <v>87.17</v>
      </c>
      <c r="AA1090">
        <v>11.6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0.48</v>
      </c>
      <c r="AH1090">
        <v>2</v>
      </c>
      <c r="AI1090">
        <v>35811784</v>
      </c>
      <c r="AJ1090">
        <v>1108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>
      <c r="A1091">
        <f>ROW(Source!A1005)</f>
        <v>1005</v>
      </c>
      <c r="B1091">
        <v>35811798</v>
      </c>
      <c r="C1091">
        <v>35811779</v>
      </c>
      <c r="D1091">
        <v>29114340</v>
      </c>
      <c r="E1091">
        <v>1</v>
      </c>
      <c r="F1091">
        <v>1</v>
      </c>
      <c r="G1091">
        <v>1</v>
      </c>
      <c r="H1091">
        <v>3</v>
      </c>
      <c r="I1091" t="s">
        <v>864</v>
      </c>
      <c r="J1091" t="s">
        <v>865</v>
      </c>
      <c r="K1091" t="s">
        <v>866</v>
      </c>
      <c r="L1091">
        <v>1348</v>
      </c>
      <c r="N1091">
        <v>1009</v>
      </c>
      <c r="O1091" t="s">
        <v>29</v>
      </c>
      <c r="P1091" t="s">
        <v>29</v>
      </c>
      <c r="Q1091">
        <v>1000</v>
      </c>
      <c r="X1091">
        <v>1.6000000000000001E-3</v>
      </c>
      <c r="Y1091">
        <v>8475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1.6000000000000001E-3</v>
      </c>
      <c r="AH1091">
        <v>2</v>
      </c>
      <c r="AI1091">
        <v>35811785</v>
      </c>
      <c r="AJ1091">
        <v>1109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>
        <f>ROW(Source!A1005)</f>
        <v>1005</v>
      </c>
      <c r="B1092">
        <v>35811799</v>
      </c>
      <c r="C1092">
        <v>35811779</v>
      </c>
      <c r="D1092">
        <v>29109162</v>
      </c>
      <c r="E1092">
        <v>1</v>
      </c>
      <c r="F1092">
        <v>1</v>
      </c>
      <c r="G1092">
        <v>1</v>
      </c>
      <c r="H1092">
        <v>3</v>
      </c>
      <c r="I1092" t="s">
        <v>645</v>
      </c>
      <c r="J1092" t="s">
        <v>646</v>
      </c>
      <c r="K1092" t="s">
        <v>647</v>
      </c>
      <c r="L1092">
        <v>1327</v>
      </c>
      <c r="N1092">
        <v>1005</v>
      </c>
      <c r="O1092" t="s">
        <v>165</v>
      </c>
      <c r="P1092" t="s">
        <v>165</v>
      </c>
      <c r="Q1092">
        <v>1</v>
      </c>
      <c r="X1092">
        <v>23</v>
      </c>
      <c r="Y1092">
        <v>5.71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23</v>
      </c>
      <c r="AH1092">
        <v>2</v>
      </c>
      <c r="AI1092">
        <v>35811786</v>
      </c>
      <c r="AJ1092">
        <v>1110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>
        <f>ROW(Source!A1005)</f>
        <v>1005</v>
      </c>
      <c r="B1093">
        <v>35811800</v>
      </c>
      <c r="C1093">
        <v>35811779</v>
      </c>
      <c r="D1093">
        <v>29107615</v>
      </c>
      <c r="E1093">
        <v>1</v>
      </c>
      <c r="F1093">
        <v>1</v>
      </c>
      <c r="G1093">
        <v>1</v>
      </c>
      <c r="H1093">
        <v>3</v>
      </c>
      <c r="I1093" t="s">
        <v>867</v>
      </c>
      <c r="J1093" t="s">
        <v>868</v>
      </c>
      <c r="K1093" t="s">
        <v>869</v>
      </c>
      <c r="L1093">
        <v>1348</v>
      </c>
      <c r="N1093">
        <v>1009</v>
      </c>
      <c r="O1093" t="s">
        <v>29</v>
      </c>
      <c r="P1093" t="s">
        <v>29</v>
      </c>
      <c r="Q1093">
        <v>1000</v>
      </c>
      <c r="X1093">
        <v>3.3999999999999998E-3</v>
      </c>
      <c r="Y1093">
        <v>19100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3.3999999999999998E-3</v>
      </c>
      <c r="AH1093">
        <v>2</v>
      </c>
      <c r="AI1093">
        <v>35811787</v>
      </c>
      <c r="AJ1093">
        <v>1111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>
      <c r="A1094">
        <f>ROW(Source!A1005)</f>
        <v>1005</v>
      </c>
      <c r="B1094">
        <v>35811801</v>
      </c>
      <c r="C1094">
        <v>35811779</v>
      </c>
      <c r="D1094">
        <v>29115662</v>
      </c>
      <c r="E1094">
        <v>1</v>
      </c>
      <c r="F1094">
        <v>1</v>
      </c>
      <c r="G1094">
        <v>1</v>
      </c>
      <c r="H1094">
        <v>3</v>
      </c>
      <c r="I1094" t="s">
        <v>870</v>
      </c>
      <c r="J1094" t="s">
        <v>871</v>
      </c>
      <c r="K1094" t="s">
        <v>872</v>
      </c>
      <c r="L1094">
        <v>1339</v>
      </c>
      <c r="N1094">
        <v>1007</v>
      </c>
      <c r="O1094" t="s">
        <v>638</v>
      </c>
      <c r="P1094" t="s">
        <v>638</v>
      </c>
      <c r="Q1094">
        <v>1</v>
      </c>
      <c r="X1094">
        <v>0.24</v>
      </c>
      <c r="Y1094">
        <v>1045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0.24</v>
      </c>
      <c r="AH1094">
        <v>2</v>
      </c>
      <c r="AI1094">
        <v>35811788</v>
      </c>
      <c r="AJ1094">
        <v>1112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>
      <c r="A1095">
        <f>ROW(Source!A1005)</f>
        <v>1005</v>
      </c>
      <c r="B1095">
        <v>35811802</v>
      </c>
      <c r="C1095">
        <v>35811779</v>
      </c>
      <c r="D1095">
        <v>29131086</v>
      </c>
      <c r="E1095">
        <v>1</v>
      </c>
      <c r="F1095">
        <v>1</v>
      </c>
      <c r="G1095">
        <v>1</v>
      </c>
      <c r="H1095">
        <v>3</v>
      </c>
      <c r="I1095" t="s">
        <v>648</v>
      </c>
      <c r="J1095" t="s">
        <v>649</v>
      </c>
      <c r="K1095" t="s">
        <v>650</v>
      </c>
      <c r="L1095">
        <v>1339</v>
      </c>
      <c r="N1095">
        <v>1007</v>
      </c>
      <c r="O1095" t="s">
        <v>638</v>
      </c>
      <c r="P1095" t="s">
        <v>638</v>
      </c>
      <c r="Q1095">
        <v>1</v>
      </c>
      <c r="X1095">
        <v>1.18</v>
      </c>
      <c r="Y1095">
        <v>1970.01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1.18</v>
      </c>
      <c r="AH1095">
        <v>2</v>
      </c>
      <c r="AI1095">
        <v>35811789</v>
      </c>
      <c r="AJ1095">
        <v>1113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>
      <c r="A1096">
        <f>ROW(Source!A1005)</f>
        <v>1005</v>
      </c>
      <c r="B1096">
        <v>35811803</v>
      </c>
      <c r="C1096">
        <v>35811779</v>
      </c>
      <c r="D1096">
        <v>29145153</v>
      </c>
      <c r="E1096">
        <v>1</v>
      </c>
      <c r="F1096">
        <v>1</v>
      </c>
      <c r="G1096">
        <v>1</v>
      </c>
      <c r="H1096">
        <v>3</v>
      </c>
      <c r="I1096" t="s">
        <v>873</v>
      </c>
      <c r="J1096" t="s">
        <v>874</v>
      </c>
      <c r="K1096" t="s">
        <v>875</v>
      </c>
      <c r="L1096">
        <v>1339</v>
      </c>
      <c r="N1096">
        <v>1007</v>
      </c>
      <c r="O1096" t="s">
        <v>638</v>
      </c>
      <c r="P1096" t="s">
        <v>638</v>
      </c>
      <c r="Q1096">
        <v>1</v>
      </c>
      <c r="X1096">
        <v>0.28000000000000003</v>
      </c>
      <c r="Y1096">
        <v>426.15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0.28000000000000003</v>
      </c>
      <c r="AH1096">
        <v>2</v>
      </c>
      <c r="AI1096">
        <v>35811790</v>
      </c>
      <c r="AJ1096">
        <v>1114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>
        <f>ROW(Source!A1005)</f>
        <v>1005</v>
      </c>
      <c r="B1097">
        <v>35811804</v>
      </c>
      <c r="C1097">
        <v>35811779</v>
      </c>
      <c r="D1097">
        <v>29148832</v>
      </c>
      <c r="E1097">
        <v>1</v>
      </c>
      <c r="F1097">
        <v>1</v>
      </c>
      <c r="G1097">
        <v>1</v>
      </c>
      <c r="H1097">
        <v>3</v>
      </c>
      <c r="I1097" t="s">
        <v>876</v>
      </c>
      <c r="J1097" t="s">
        <v>877</v>
      </c>
      <c r="K1097" t="s">
        <v>878</v>
      </c>
      <c r="L1097">
        <v>1356</v>
      </c>
      <c r="N1097">
        <v>1010</v>
      </c>
      <c r="O1097" t="s">
        <v>253</v>
      </c>
      <c r="P1097" t="s">
        <v>253</v>
      </c>
      <c r="Q1097">
        <v>1000</v>
      </c>
      <c r="X1097">
        <v>0.51</v>
      </c>
      <c r="Y1097">
        <v>1752.59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0.51</v>
      </c>
      <c r="AH1097">
        <v>2</v>
      </c>
      <c r="AI1097">
        <v>35811791</v>
      </c>
      <c r="AJ1097">
        <v>1115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>
      <c r="A1098">
        <f>ROW(Source!A1005)</f>
        <v>1005</v>
      </c>
      <c r="B1098">
        <v>35811805</v>
      </c>
      <c r="C1098">
        <v>35811779</v>
      </c>
      <c r="D1098">
        <v>29150040</v>
      </c>
      <c r="E1098">
        <v>1</v>
      </c>
      <c r="F1098">
        <v>1</v>
      </c>
      <c r="G1098">
        <v>1</v>
      </c>
      <c r="H1098">
        <v>3</v>
      </c>
      <c r="I1098" t="s">
        <v>757</v>
      </c>
      <c r="J1098" t="s">
        <v>879</v>
      </c>
      <c r="K1098" t="s">
        <v>759</v>
      </c>
      <c r="L1098">
        <v>1339</v>
      </c>
      <c r="N1098">
        <v>1007</v>
      </c>
      <c r="O1098" t="s">
        <v>638</v>
      </c>
      <c r="P1098" t="s">
        <v>638</v>
      </c>
      <c r="Q1098">
        <v>1</v>
      </c>
      <c r="X1098">
        <v>7.0000000000000007E-2</v>
      </c>
      <c r="Y1098">
        <v>2.44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 t="s">
        <v>3</v>
      </c>
      <c r="AG1098">
        <v>7.0000000000000007E-2</v>
      </c>
      <c r="AH1098">
        <v>2</v>
      </c>
      <c r="AI1098">
        <v>35811792</v>
      </c>
      <c r="AJ1098">
        <v>1116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>
      <c r="A1099">
        <f>ROW(Source!A1006)</f>
        <v>1006</v>
      </c>
      <c r="B1099">
        <v>35811815</v>
      </c>
      <c r="C1099">
        <v>35811806</v>
      </c>
      <c r="D1099">
        <v>18407150</v>
      </c>
      <c r="E1099">
        <v>1</v>
      </c>
      <c r="F1099">
        <v>1</v>
      </c>
      <c r="G1099">
        <v>1</v>
      </c>
      <c r="H1099">
        <v>1</v>
      </c>
      <c r="I1099" t="s">
        <v>599</v>
      </c>
      <c r="J1099" t="s">
        <v>3</v>
      </c>
      <c r="K1099" t="s">
        <v>600</v>
      </c>
      <c r="L1099">
        <v>1369</v>
      </c>
      <c r="N1099">
        <v>1013</v>
      </c>
      <c r="O1099" t="s">
        <v>583</v>
      </c>
      <c r="P1099" t="s">
        <v>583</v>
      </c>
      <c r="Q1099">
        <v>1</v>
      </c>
      <c r="X1099">
        <v>60.72</v>
      </c>
      <c r="Y1099">
        <v>0</v>
      </c>
      <c r="Z1099">
        <v>0</v>
      </c>
      <c r="AA1099">
        <v>0</v>
      </c>
      <c r="AB1099">
        <v>272.45</v>
      </c>
      <c r="AC1099">
        <v>0</v>
      </c>
      <c r="AD1099">
        <v>1</v>
      </c>
      <c r="AE1099">
        <v>1</v>
      </c>
      <c r="AF1099" t="s">
        <v>3</v>
      </c>
      <c r="AG1099">
        <v>60.72</v>
      </c>
      <c r="AH1099">
        <v>2</v>
      </c>
      <c r="AI1099">
        <v>35811807</v>
      </c>
      <c r="AJ1099">
        <v>1117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>
      <c r="A1100">
        <f>ROW(Source!A1006)</f>
        <v>1006</v>
      </c>
      <c r="B1100">
        <v>35811816</v>
      </c>
      <c r="C1100">
        <v>35811806</v>
      </c>
      <c r="D1100">
        <v>121548</v>
      </c>
      <c r="E1100">
        <v>1</v>
      </c>
      <c r="F1100">
        <v>1</v>
      </c>
      <c r="G1100">
        <v>1</v>
      </c>
      <c r="H1100">
        <v>1</v>
      </c>
      <c r="I1100" t="s">
        <v>34</v>
      </c>
      <c r="J1100" t="s">
        <v>3</v>
      </c>
      <c r="K1100" t="s">
        <v>584</v>
      </c>
      <c r="L1100">
        <v>608254</v>
      </c>
      <c r="N1100">
        <v>1013</v>
      </c>
      <c r="O1100" t="s">
        <v>585</v>
      </c>
      <c r="P1100" t="s">
        <v>585</v>
      </c>
      <c r="Q1100">
        <v>1</v>
      </c>
      <c r="X1100">
        <v>0.57999999999999996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2</v>
      </c>
      <c r="AF1100" t="s">
        <v>3</v>
      </c>
      <c r="AG1100">
        <v>0.57999999999999996</v>
      </c>
      <c r="AH1100">
        <v>2</v>
      </c>
      <c r="AI1100">
        <v>35811808</v>
      </c>
      <c r="AJ1100">
        <v>1118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>
      <c r="A1101">
        <f>ROW(Source!A1006)</f>
        <v>1006</v>
      </c>
      <c r="B1101">
        <v>35811817</v>
      </c>
      <c r="C1101">
        <v>35811806</v>
      </c>
      <c r="D1101">
        <v>29172556</v>
      </c>
      <c r="E1101">
        <v>1</v>
      </c>
      <c r="F1101">
        <v>1</v>
      </c>
      <c r="G1101">
        <v>1</v>
      </c>
      <c r="H1101">
        <v>2</v>
      </c>
      <c r="I1101" t="s">
        <v>586</v>
      </c>
      <c r="J1101" t="s">
        <v>590</v>
      </c>
      <c r="K1101" t="s">
        <v>588</v>
      </c>
      <c r="L1101">
        <v>1368</v>
      </c>
      <c r="N1101">
        <v>1011</v>
      </c>
      <c r="O1101" t="s">
        <v>589</v>
      </c>
      <c r="P1101" t="s">
        <v>589</v>
      </c>
      <c r="Q1101">
        <v>1</v>
      </c>
      <c r="X1101">
        <v>0.57999999999999996</v>
      </c>
      <c r="Y1101">
        <v>0</v>
      </c>
      <c r="Z1101">
        <v>31.26</v>
      </c>
      <c r="AA1101">
        <v>13.5</v>
      </c>
      <c r="AB1101">
        <v>0</v>
      </c>
      <c r="AC1101">
        <v>0</v>
      </c>
      <c r="AD1101">
        <v>1</v>
      </c>
      <c r="AE1101">
        <v>0</v>
      </c>
      <c r="AF1101" t="s">
        <v>3</v>
      </c>
      <c r="AG1101">
        <v>0.57999999999999996</v>
      </c>
      <c r="AH1101">
        <v>2</v>
      </c>
      <c r="AI1101">
        <v>35811809</v>
      </c>
      <c r="AJ1101">
        <v>1119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>
      <c r="A1102">
        <f>ROW(Source!A1006)</f>
        <v>1006</v>
      </c>
      <c r="B1102">
        <v>35811818</v>
      </c>
      <c r="C1102">
        <v>35811806</v>
      </c>
      <c r="D1102">
        <v>29174591</v>
      </c>
      <c r="E1102">
        <v>1</v>
      </c>
      <c r="F1102">
        <v>1</v>
      </c>
      <c r="G1102">
        <v>1</v>
      </c>
      <c r="H1102">
        <v>2</v>
      </c>
      <c r="I1102" t="s">
        <v>612</v>
      </c>
      <c r="J1102" t="s">
        <v>642</v>
      </c>
      <c r="K1102" t="s">
        <v>614</v>
      </c>
      <c r="L1102">
        <v>1368</v>
      </c>
      <c r="N1102">
        <v>1011</v>
      </c>
      <c r="O1102" t="s">
        <v>589</v>
      </c>
      <c r="P1102" t="s">
        <v>589</v>
      </c>
      <c r="Q1102">
        <v>1</v>
      </c>
      <c r="X1102">
        <v>0.82</v>
      </c>
      <c r="Y1102">
        <v>0</v>
      </c>
      <c r="Z1102">
        <v>0.95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0.82</v>
      </c>
      <c r="AH1102">
        <v>2</v>
      </c>
      <c r="AI1102">
        <v>35811810</v>
      </c>
      <c r="AJ1102">
        <v>1120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>
        <f>ROW(Source!A1006)</f>
        <v>1006</v>
      </c>
      <c r="B1103">
        <v>35811819</v>
      </c>
      <c r="C1103">
        <v>35811806</v>
      </c>
      <c r="D1103">
        <v>29174661</v>
      </c>
      <c r="E1103">
        <v>1</v>
      </c>
      <c r="F1103">
        <v>1</v>
      </c>
      <c r="G1103">
        <v>1</v>
      </c>
      <c r="H1103">
        <v>2</v>
      </c>
      <c r="I1103" t="s">
        <v>651</v>
      </c>
      <c r="J1103" t="s">
        <v>652</v>
      </c>
      <c r="K1103" t="s">
        <v>653</v>
      </c>
      <c r="L1103">
        <v>1368</v>
      </c>
      <c r="N1103">
        <v>1011</v>
      </c>
      <c r="O1103" t="s">
        <v>589</v>
      </c>
      <c r="P1103" t="s">
        <v>589</v>
      </c>
      <c r="Q1103">
        <v>1</v>
      </c>
      <c r="X1103">
        <v>2.7</v>
      </c>
      <c r="Y1103">
        <v>0</v>
      </c>
      <c r="Z1103">
        <v>2.09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2.7</v>
      </c>
      <c r="AH1103">
        <v>2</v>
      </c>
      <c r="AI1103">
        <v>35811811</v>
      </c>
      <c r="AJ1103">
        <v>1121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>
        <f>ROW(Source!A1006)</f>
        <v>1006</v>
      </c>
      <c r="B1104">
        <v>35811820</v>
      </c>
      <c r="C1104">
        <v>35811806</v>
      </c>
      <c r="D1104">
        <v>29174913</v>
      </c>
      <c r="E1104">
        <v>1</v>
      </c>
      <c r="F1104">
        <v>1</v>
      </c>
      <c r="G1104">
        <v>1</v>
      </c>
      <c r="H1104">
        <v>2</v>
      </c>
      <c r="I1104" t="s">
        <v>601</v>
      </c>
      <c r="J1104" t="s">
        <v>602</v>
      </c>
      <c r="K1104" t="s">
        <v>603</v>
      </c>
      <c r="L1104">
        <v>1368</v>
      </c>
      <c r="N1104">
        <v>1011</v>
      </c>
      <c r="O1104" t="s">
        <v>589</v>
      </c>
      <c r="P1104" t="s">
        <v>589</v>
      </c>
      <c r="Q1104">
        <v>1</v>
      </c>
      <c r="X1104">
        <v>0.84</v>
      </c>
      <c r="Y1104">
        <v>0</v>
      </c>
      <c r="Z1104">
        <v>87.17</v>
      </c>
      <c r="AA1104">
        <v>11.6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0.84</v>
      </c>
      <c r="AH1104">
        <v>2</v>
      </c>
      <c r="AI1104">
        <v>35811812</v>
      </c>
      <c r="AJ1104">
        <v>1122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>
      <c r="A1105">
        <f>ROW(Source!A1006)</f>
        <v>1006</v>
      </c>
      <c r="B1105">
        <v>35811821</v>
      </c>
      <c r="C1105">
        <v>35811806</v>
      </c>
      <c r="D1105">
        <v>29114332</v>
      </c>
      <c r="E1105">
        <v>1</v>
      </c>
      <c r="F1105">
        <v>1</v>
      </c>
      <c r="G1105">
        <v>1</v>
      </c>
      <c r="H1105">
        <v>3</v>
      </c>
      <c r="I1105" t="s">
        <v>628</v>
      </c>
      <c r="J1105" t="s">
        <v>654</v>
      </c>
      <c r="K1105" t="s">
        <v>630</v>
      </c>
      <c r="L1105">
        <v>1348</v>
      </c>
      <c r="N1105">
        <v>1009</v>
      </c>
      <c r="O1105" t="s">
        <v>29</v>
      </c>
      <c r="P1105" t="s">
        <v>29</v>
      </c>
      <c r="Q1105">
        <v>1000</v>
      </c>
      <c r="X1105">
        <v>1.23E-2</v>
      </c>
      <c r="Y1105">
        <v>11978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1.23E-2</v>
      </c>
      <c r="AH1105">
        <v>2</v>
      </c>
      <c r="AI1105">
        <v>35811813</v>
      </c>
      <c r="AJ1105">
        <v>1123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>
        <f>ROW(Source!A1006)</f>
        <v>1006</v>
      </c>
      <c r="B1106">
        <v>35811822</v>
      </c>
      <c r="C1106">
        <v>35811806</v>
      </c>
      <c r="D1106">
        <v>29130788</v>
      </c>
      <c r="E1106">
        <v>1</v>
      </c>
      <c r="F1106">
        <v>1</v>
      </c>
      <c r="G1106">
        <v>1</v>
      </c>
      <c r="H1106">
        <v>3</v>
      </c>
      <c r="I1106" t="s">
        <v>655</v>
      </c>
      <c r="J1106" t="s">
        <v>656</v>
      </c>
      <c r="K1106" t="s">
        <v>657</v>
      </c>
      <c r="L1106">
        <v>1339</v>
      </c>
      <c r="N1106">
        <v>1007</v>
      </c>
      <c r="O1106" t="s">
        <v>638</v>
      </c>
      <c r="P1106" t="s">
        <v>638</v>
      </c>
      <c r="Q1106">
        <v>1</v>
      </c>
      <c r="X1106">
        <v>2.88</v>
      </c>
      <c r="Y1106">
        <v>2156.0100000000002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2.88</v>
      </c>
      <c r="AH1106">
        <v>2</v>
      </c>
      <c r="AI1106">
        <v>35811814</v>
      </c>
      <c r="AJ1106">
        <v>1124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>
      <c r="A1107">
        <f>ROW(Source!A1007)</f>
        <v>1007</v>
      </c>
      <c r="B1107">
        <v>35811831</v>
      </c>
      <c r="C1107">
        <v>35811823</v>
      </c>
      <c r="D1107">
        <v>18408291</v>
      </c>
      <c r="E1107">
        <v>1</v>
      </c>
      <c r="F1107">
        <v>1</v>
      </c>
      <c r="G1107">
        <v>1</v>
      </c>
      <c r="H1107">
        <v>1</v>
      </c>
      <c r="I1107" t="s">
        <v>658</v>
      </c>
      <c r="J1107" t="s">
        <v>3</v>
      </c>
      <c r="K1107" t="s">
        <v>659</v>
      </c>
      <c r="L1107">
        <v>1369</v>
      </c>
      <c r="N1107">
        <v>1013</v>
      </c>
      <c r="O1107" t="s">
        <v>583</v>
      </c>
      <c r="P1107" t="s">
        <v>583</v>
      </c>
      <c r="Q1107">
        <v>1</v>
      </c>
      <c r="X1107">
        <v>31.26</v>
      </c>
      <c r="Y1107">
        <v>0</v>
      </c>
      <c r="Z1107">
        <v>0</v>
      </c>
      <c r="AA1107">
        <v>0</v>
      </c>
      <c r="AB1107">
        <v>8.17</v>
      </c>
      <c r="AC1107">
        <v>0</v>
      </c>
      <c r="AD1107">
        <v>1</v>
      </c>
      <c r="AE1107">
        <v>1</v>
      </c>
      <c r="AF1107" t="s">
        <v>144</v>
      </c>
      <c r="AG1107">
        <v>35.948999999999998</v>
      </c>
      <c r="AH1107">
        <v>2</v>
      </c>
      <c r="AI1107">
        <v>35811824</v>
      </c>
      <c r="AJ1107">
        <v>1125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>
      <c r="A1108">
        <f>ROW(Source!A1007)</f>
        <v>1007</v>
      </c>
      <c r="B1108">
        <v>35811832</v>
      </c>
      <c r="C1108">
        <v>35811823</v>
      </c>
      <c r="D1108">
        <v>121548</v>
      </c>
      <c r="E1108">
        <v>1</v>
      </c>
      <c r="F1108">
        <v>1</v>
      </c>
      <c r="G1108">
        <v>1</v>
      </c>
      <c r="H1108">
        <v>1</v>
      </c>
      <c r="I1108" t="s">
        <v>34</v>
      </c>
      <c r="J1108" t="s">
        <v>3</v>
      </c>
      <c r="K1108" t="s">
        <v>584</v>
      </c>
      <c r="L1108">
        <v>608254</v>
      </c>
      <c r="N1108">
        <v>1013</v>
      </c>
      <c r="O1108" t="s">
        <v>585</v>
      </c>
      <c r="P1108" t="s">
        <v>585</v>
      </c>
      <c r="Q1108">
        <v>1</v>
      </c>
      <c r="X1108">
        <v>6.7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2</v>
      </c>
      <c r="AF1108" t="s">
        <v>143</v>
      </c>
      <c r="AG1108">
        <v>8.375</v>
      </c>
      <c r="AH1108">
        <v>2</v>
      </c>
      <c r="AI1108">
        <v>35811825</v>
      </c>
      <c r="AJ1108">
        <v>1126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>
      <c r="A1109">
        <f>ROW(Source!A1007)</f>
        <v>1007</v>
      </c>
      <c r="B1109">
        <v>35811833</v>
      </c>
      <c r="C1109">
        <v>35811823</v>
      </c>
      <c r="D1109">
        <v>29172710</v>
      </c>
      <c r="E1109">
        <v>1</v>
      </c>
      <c r="F1109">
        <v>1</v>
      </c>
      <c r="G1109">
        <v>1</v>
      </c>
      <c r="H1109">
        <v>2</v>
      </c>
      <c r="I1109" t="s">
        <v>593</v>
      </c>
      <c r="J1109" t="s">
        <v>594</v>
      </c>
      <c r="K1109" t="s">
        <v>595</v>
      </c>
      <c r="L1109">
        <v>1368</v>
      </c>
      <c r="N1109">
        <v>1011</v>
      </c>
      <c r="O1109" t="s">
        <v>589</v>
      </c>
      <c r="P1109" t="s">
        <v>589</v>
      </c>
      <c r="Q1109">
        <v>1</v>
      </c>
      <c r="X1109">
        <v>6.7</v>
      </c>
      <c r="Y1109">
        <v>0</v>
      </c>
      <c r="Z1109">
        <v>46.56</v>
      </c>
      <c r="AA1109">
        <v>10.06</v>
      </c>
      <c r="AB1109">
        <v>0</v>
      </c>
      <c r="AC1109">
        <v>0</v>
      </c>
      <c r="AD1109">
        <v>1</v>
      </c>
      <c r="AE1109">
        <v>0</v>
      </c>
      <c r="AF1109" t="s">
        <v>143</v>
      </c>
      <c r="AG1109">
        <v>8.375</v>
      </c>
      <c r="AH1109">
        <v>2</v>
      </c>
      <c r="AI1109">
        <v>35811826</v>
      </c>
      <c r="AJ1109">
        <v>1127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>
      <c r="A1110">
        <f>ROW(Source!A1007)</f>
        <v>1007</v>
      </c>
      <c r="B1110">
        <v>35811834</v>
      </c>
      <c r="C1110">
        <v>35811823</v>
      </c>
      <c r="D1110">
        <v>29173472</v>
      </c>
      <c r="E1110">
        <v>1</v>
      </c>
      <c r="F1110">
        <v>1</v>
      </c>
      <c r="G1110">
        <v>1</v>
      </c>
      <c r="H1110">
        <v>2</v>
      </c>
      <c r="I1110" t="s">
        <v>660</v>
      </c>
      <c r="J1110" t="s">
        <v>661</v>
      </c>
      <c r="K1110" t="s">
        <v>662</v>
      </c>
      <c r="L1110">
        <v>1368</v>
      </c>
      <c r="N1110">
        <v>1011</v>
      </c>
      <c r="O1110" t="s">
        <v>589</v>
      </c>
      <c r="P1110" t="s">
        <v>589</v>
      </c>
      <c r="Q1110">
        <v>1</v>
      </c>
      <c r="X1110">
        <v>11</v>
      </c>
      <c r="Y1110">
        <v>0</v>
      </c>
      <c r="Z1110">
        <v>3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143</v>
      </c>
      <c r="AG1110">
        <v>13.75</v>
      </c>
      <c r="AH1110">
        <v>2</v>
      </c>
      <c r="AI1110">
        <v>35811827</v>
      </c>
      <c r="AJ1110">
        <v>1128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>
        <f>ROW(Source!A1007)</f>
        <v>1007</v>
      </c>
      <c r="B1111">
        <v>35811835</v>
      </c>
      <c r="C1111">
        <v>35811823</v>
      </c>
      <c r="D1111">
        <v>29174913</v>
      </c>
      <c r="E1111">
        <v>1</v>
      </c>
      <c r="F1111">
        <v>1</v>
      </c>
      <c r="G1111">
        <v>1</v>
      </c>
      <c r="H1111">
        <v>2</v>
      </c>
      <c r="I1111" t="s">
        <v>601</v>
      </c>
      <c r="J1111" t="s">
        <v>602</v>
      </c>
      <c r="K1111" t="s">
        <v>603</v>
      </c>
      <c r="L1111">
        <v>1368</v>
      </c>
      <c r="N1111">
        <v>1011</v>
      </c>
      <c r="O1111" t="s">
        <v>589</v>
      </c>
      <c r="P1111" t="s">
        <v>589</v>
      </c>
      <c r="Q1111">
        <v>1</v>
      </c>
      <c r="X1111">
        <v>0.35</v>
      </c>
      <c r="Y1111">
        <v>0</v>
      </c>
      <c r="Z1111">
        <v>87.17</v>
      </c>
      <c r="AA1111">
        <v>11.6</v>
      </c>
      <c r="AB1111">
        <v>0</v>
      </c>
      <c r="AC1111">
        <v>0</v>
      </c>
      <c r="AD1111">
        <v>1</v>
      </c>
      <c r="AE1111">
        <v>0</v>
      </c>
      <c r="AF1111" t="s">
        <v>143</v>
      </c>
      <c r="AG1111">
        <v>0.4375</v>
      </c>
      <c r="AH1111">
        <v>2</v>
      </c>
      <c r="AI1111">
        <v>35811828</v>
      </c>
      <c r="AJ1111">
        <v>1129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>
      <c r="A1112">
        <f>ROW(Source!A1007)</f>
        <v>1007</v>
      </c>
      <c r="B1112">
        <v>35811836</v>
      </c>
      <c r="C1112">
        <v>35811823</v>
      </c>
      <c r="D1112">
        <v>29114687</v>
      </c>
      <c r="E1112">
        <v>1</v>
      </c>
      <c r="F1112">
        <v>1</v>
      </c>
      <c r="G1112">
        <v>1</v>
      </c>
      <c r="H1112">
        <v>3</v>
      </c>
      <c r="I1112" t="s">
        <v>663</v>
      </c>
      <c r="J1112" t="s">
        <v>664</v>
      </c>
      <c r="K1112" t="s">
        <v>665</v>
      </c>
      <c r="L1112">
        <v>1348</v>
      </c>
      <c r="N1112">
        <v>1009</v>
      </c>
      <c r="O1112" t="s">
        <v>29</v>
      </c>
      <c r="P1112" t="s">
        <v>29</v>
      </c>
      <c r="Q1112">
        <v>1000</v>
      </c>
      <c r="X1112">
        <v>1.8E-3</v>
      </c>
      <c r="Y1112">
        <v>16974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3</v>
      </c>
      <c r="AG1112">
        <v>1.8E-3</v>
      </c>
      <c r="AH1112">
        <v>2</v>
      </c>
      <c r="AI1112">
        <v>35811829</v>
      </c>
      <c r="AJ1112">
        <v>1130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>
      <c r="A1113">
        <f>ROW(Source!A1007)</f>
        <v>1007</v>
      </c>
      <c r="B1113">
        <v>35811837</v>
      </c>
      <c r="C1113">
        <v>35811823</v>
      </c>
      <c r="D1113">
        <v>29115292</v>
      </c>
      <c r="E1113">
        <v>1</v>
      </c>
      <c r="F1113">
        <v>1</v>
      </c>
      <c r="G1113">
        <v>1</v>
      </c>
      <c r="H1113">
        <v>3</v>
      </c>
      <c r="I1113" t="s">
        <v>666</v>
      </c>
      <c r="J1113" t="s">
        <v>667</v>
      </c>
      <c r="K1113" t="s">
        <v>668</v>
      </c>
      <c r="L1113">
        <v>1339</v>
      </c>
      <c r="N1113">
        <v>1007</v>
      </c>
      <c r="O1113" t="s">
        <v>638</v>
      </c>
      <c r="P1113" t="s">
        <v>638</v>
      </c>
      <c r="Q1113">
        <v>1</v>
      </c>
      <c r="X1113">
        <v>1.24</v>
      </c>
      <c r="Y1113">
        <v>4478.33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0</v>
      </c>
      <c r="AF1113" t="s">
        <v>3</v>
      </c>
      <c r="AG1113">
        <v>1.24</v>
      </c>
      <c r="AH1113">
        <v>2</v>
      </c>
      <c r="AI1113">
        <v>35811830</v>
      </c>
      <c r="AJ1113">
        <v>1131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>
      <c r="A1114">
        <f>ROW(Source!A1008)</f>
        <v>1008</v>
      </c>
      <c r="B1114">
        <v>35811847</v>
      </c>
      <c r="C1114">
        <v>35811838</v>
      </c>
      <c r="D1114">
        <v>18410542</v>
      </c>
      <c r="E1114">
        <v>1</v>
      </c>
      <c r="F1114">
        <v>1</v>
      </c>
      <c r="G1114">
        <v>1</v>
      </c>
      <c r="H1114">
        <v>1</v>
      </c>
      <c r="I1114" t="s">
        <v>880</v>
      </c>
      <c r="J1114" t="s">
        <v>3</v>
      </c>
      <c r="K1114" t="s">
        <v>881</v>
      </c>
      <c r="L1114">
        <v>1369</v>
      </c>
      <c r="N1114">
        <v>1013</v>
      </c>
      <c r="O1114" t="s">
        <v>583</v>
      </c>
      <c r="P1114" t="s">
        <v>583</v>
      </c>
      <c r="Q1114">
        <v>1</v>
      </c>
      <c r="X1114">
        <v>31.41</v>
      </c>
      <c r="Y1114">
        <v>0</v>
      </c>
      <c r="Z1114">
        <v>0</v>
      </c>
      <c r="AA1114">
        <v>0</v>
      </c>
      <c r="AB1114">
        <v>8.31</v>
      </c>
      <c r="AC1114">
        <v>0</v>
      </c>
      <c r="AD1114">
        <v>1</v>
      </c>
      <c r="AE1114">
        <v>1</v>
      </c>
      <c r="AF1114" t="s">
        <v>144</v>
      </c>
      <c r="AG1114">
        <v>36.121499999999997</v>
      </c>
      <c r="AH1114">
        <v>2</v>
      </c>
      <c r="AI1114">
        <v>35811840</v>
      </c>
      <c r="AJ1114">
        <v>1132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>
        <f>ROW(Source!A1008)</f>
        <v>1008</v>
      </c>
      <c r="B1115">
        <v>35811848</v>
      </c>
      <c r="C1115">
        <v>35811838</v>
      </c>
      <c r="D1115">
        <v>121548</v>
      </c>
      <c r="E1115">
        <v>1</v>
      </c>
      <c r="F1115">
        <v>1</v>
      </c>
      <c r="G1115">
        <v>1</v>
      </c>
      <c r="H1115">
        <v>1</v>
      </c>
      <c r="I1115" t="s">
        <v>34</v>
      </c>
      <c r="J1115" t="s">
        <v>3</v>
      </c>
      <c r="K1115" t="s">
        <v>584</v>
      </c>
      <c r="L1115">
        <v>608254</v>
      </c>
      <c r="N1115">
        <v>1013</v>
      </c>
      <c r="O1115" t="s">
        <v>585</v>
      </c>
      <c r="P1115" t="s">
        <v>585</v>
      </c>
      <c r="Q1115">
        <v>1</v>
      </c>
      <c r="X1115">
        <v>0.34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1</v>
      </c>
      <c r="AE1115">
        <v>2</v>
      </c>
      <c r="AF1115" t="s">
        <v>143</v>
      </c>
      <c r="AG1115">
        <v>0.42500000000000004</v>
      </c>
      <c r="AH1115">
        <v>2</v>
      </c>
      <c r="AI1115">
        <v>35811841</v>
      </c>
      <c r="AJ1115">
        <v>1133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</row>
    <row r="1116" spans="1:44">
      <c r="A1116">
        <f>ROW(Source!A1008)</f>
        <v>1008</v>
      </c>
      <c r="B1116">
        <v>35811849</v>
      </c>
      <c r="C1116">
        <v>35811838</v>
      </c>
      <c r="D1116">
        <v>29172556</v>
      </c>
      <c r="E1116">
        <v>1</v>
      </c>
      <c r="F1116">
        <v>1</v>
      </c>
      <c r="G1116">
        <v>1</v>
      </c>
      <c r="H1116">
        <v>2</v>
      </c>
      <c r="I1116" t="s">
        <v>586</v>
      </c>
      <c r="J1116" t="s">
        <v>590</v>
      </c>
      <c r="K1116" t="s">
        <v>588</v>
      </c>
      <c r="L1116">
        <v>1368</v>
      </c>
      <c r="N1116">
        <v>1011</v>
      </c>
      <c r="O1116" t="s">
        <v>589</v>
      </c>
      <c r="P1116" t="s">
        <v>589</v>
      </c>
      <c r="Q1116">
        <v>1</v>
      </c>
      <c r="X1116">
        <v>0.34</v>
      </c>
      <c r="Y1116">
        <v>0</v>
      </c>
      <c r="Z1116">
        <v>31.26</v>
      </c>
      <c r="AA1116">
        <v>13.5</v>
      </c>
      <c r="AB1116">
        <v>0</v>
      </c>
      <c r="AC1116">
        <v>0</v>
      </c>
      <c r="AD1116">
        <v>1</v>
      </c>
      <c r="AE1116">
        <v>0</v>
      </c>
      <c r="AF1116" t="s">
        <v>143</v>
      </c>
      <c r="AG1116">
        <v>0.42500000000000004</v>
      </c>
      <c r="AH1116">
        <v>2</v>
      </c>
      <c r="AI1116">
        <v>35811842</v>
      </c>
      <c r="AJ1116">
        <v>1134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</row>
    <row r="1117" spans="1:44">
      <c r="A1117">
        <f>ROW(Source!A1008)</f>
        <v>1008</v>
      </c>
      <c r="B1117">
        <v>35811850</v>
      </c>
      <c r="C1117">
        <v>35811838</v>
      </c>
      <c r="D1117">
        <v>29174663</v>
      </c>
      <c r="E1117">
        <v>1</v>
      </c>
      <c r="F1117">
        <v>1</v>
      </c>
      <c r="G1117">
        <v>1</v>
      </c>
      <c r="H1117">
        <v>2</v>
      </c>
      <c r="I1117" t="s">
        <v>882</v>
      </c>
      <c r="J1117" t="s">
        <v>883</v>
      </c>
      <c r="K1117" t="s">
        <v>884</v>
      </c>
      <c r="L1117">
        <v>1368</v>
      </c>
      <c r="N1117">
        <v>1011</v>
      </c>
      <c r="O1117" t="s">
        <v>589</v>
      </c>
      <c r="P1117" t="s">
        <v>589</v>
      </c>
      <c r="Q1117">
        <v>1</v>
      </c>
      <c r="X1117">
        <v>5.3</v>
      </c>
      <c r="Y1117">
        <v>0</v>
      </c>
      <c r="Z1117">
        <v>3.4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 t="s">
        <v>143</v>
      </c>
      <c r="AG1117">
        <v>6.625</v>
      </c>
      <c r="AH1117">
        <v>2</v>
      </c>
      <c r="AI1117">
        <v>35811843</v>
      </c>
      <c r="AJ1117">
        <v>1135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>
        <f>ROW(Source!A1008)</f>
        <v>1008</v>
      </c>
      <c r="B1118">
        <v>35811851</v>
      </c>
      <c r="C1118">
        <v>35811838</v>
      </c>
      <c r="D1118">
        <v>29174913</v>
      </c>
      <c r="E1118">
        <v>1</v>
      </c>
      <c r="F1118">
        <v>1</v>
      </c>
      <c r="G1118">
        <v>1</v>
      </c>
      <c r="H1118">
        <v>2</v>
      </c>
      <c r="I1118" t="s">
        <v>601</v>
      </c>
      <c r="J1118" t="s">
        <v>602</v>
      </c>
      <c r="K1118" t="s">
        <v>603</v>
      </c>
      <c r="L1118">
        <v>1368</v>
      </c>
      <c r="N1118">
        <v>1011</v>
      </c>
      <c r="O1118" t="s">
        <v>589</v>
      </c>
      <c r="P1118" t="s">
        <v>589</v>
      </c>
      <c r="Q1118">
        <v>1</v>
      </c>
      <c r="X1118">
        <v>0.48</v>
      </c>
      <c r="Y1118">
        <v>0</v>
      </c>
      <c r="Z1118">
        <v>87.17</v>
      </c>
      <c r="AA1118">
        <v>11.6</v>
      </c>
      <c r="AB1118">
        <v>0</v>
      </c>
      <c r="AC1118">
        <v>0</v>
      </c>
      <c r="AD1118">
        <v>1</v>
      </c>
      <c r="AE1118">
        <v>0</v>
      </c>
      <c r="AF1118" t="s">
        <v>143</v>
      </c>
      <c r="AG1118">
        <v>0.6</v>
      </c>
      <c r="AH1118">
        <v>2</v>
      </c>
      <c r="AI1118">
        <v>35811844</v>
      </c>
      <c r="AJ1118">
        <v>1136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>
        <f>ROW(Source!A1008)</f>
        <v>1008</v>
      </c>
      <c r="B1119">
        <v>35811852</v>
      </c>
      <c r="C1119">
        <v>35811838</v>
      </c>
      <c r="D1119">
        <v>29110876</v>
      </c>
      <c r="E1119">
        <v>1</v>
      </c>
      <c r="F1119">
        <v>1</v>
      </c>
      <c r="G1119">
        <v>1</v>
      </c>
      <c r="H1119">
        <v>3</v>
      </c>
      <c r="I1119" t="s">
        <v>324</v>
      </c>
      <c r="J1119" t="s">
        <v>326</v>
      </c>
      <c r="K1119" t="s">
        <v>325</v>
      </c>
      <c r="L1119">
        <v>1327</v>
      </c>
      <c r="N1119">
        <v>1005</v>
      </c>
      <c r="O1119" t="s">
        <v>165</v>
      </c>
      <c r="P1119" t="s">
        <v>165</v>
      </c>
      <c r="Q1119">
        <v>1</v>
      </c>
      <c r="X1119">
        <v>102</v>
      </c>
      <c r="Y1119">
        <v>67.8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 t="s">
        <v>3</v>
      </c>
      <c r="AG1119">
        <v>102</v>
      </c>
      <c r="AH1119">
        <v>2</v>
      </c>
      <c r="AI1119">
        <v>35811845</v>
      </c>
      <c r="AJ1119">
        <v>1137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>
        <f>ROW(Source!A1008)</f>
        <v>1008</v>
      </c>
      <c r="B1120">
        <v>35811853</v>
      </c>
      <c r="C1120">
        <v>35811838</v>
      </c>
      <c r="D1120">
        <v>29110762</v>
      </c>
      <c r="E1120">
        <v>1</v>
      </c>
      <c r="F1120">
        <v>1</v>
      </c>
      <c r="G1120">
        <v>1</v>
      </c>
      <c r="H1120">
        <v>3</v>
      </c>
      <c r="I1120" t="s">
        <v>676</v>
      </c>
      <c r="J1120" t="s">
        <v>885</v>
      </c>
      <c r="K1120" t="s">
        <v>678</v>
      </c>
      <c r="L1120">
        <v>1308</v>
      </c>
      <c r="N1120">
        <v>1003</v>
      </c>
      <c r="O1120" t="s">
        <v>68</v>
      </c>
      <c r="P1120" t="s">
        <v>68</v>
      </c>
      <c r="Q1120">
        <v>100</v>
      </c>
      <c r="X1120">
        <v>0.68</v>
      </c>
      <c r="Y1120">
        <v>99.4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 t="s">
        <v>3</v>
      </c>
      <c r="AG1120">
        <v>0.68</v>
      </c>
      <c r="AH1120">
        <v>2</v>
      </c>
      <c r="AI1120">
        <v>35811846</v>
      </c>
      <c r="AJ1120">
        <v>1138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</row>
    <row r="1121" spans="1:44">
      <c r="A1121">
        <f>ROW(Source!A1011)</f>
        <v>1011</v>
      </c>
      <c r="B1121">
        <v>35811869</v>
      </c>
      <c r="C1121">
        <v>35811856</v>
      </c>
      <c r="D1121">
        <v>18413230</v>
      </c>
      <c r="E1121">
        <v>1</v>
      </c>
      <c r="F1121">
        <v>1</v>
      </c>
      <c r="G1121">
        <v>1</v>
      </c>
      <c r="H1121">
        <v>1</v>
      </c>
      <c r="I1121" t="s">
        <v>610</v>
      </c>
      <c r="J1121" t="s">
        <v>3</v>
      </c>
      <c r="K1121" t="s">
        <v>611</v>
      </c>
      <c r="L1121">
        <v>1369</v>
      </c>
      <c r="N1121">
        <v>1013</v>
      </c>
      <c r="O1121" t="s">
        <v>583</v>
      </c>
      <c r="P1121" t="s">
        <v>583</v>
      </c>
      <c r="Q1121">
        <v>1</v>
      </c>
      <c r="X1121">
        <v>6.66</v>
      </c>
      <c r="Y1121">
        <v>0</v>
      </c>
      <c r="Z1121">
        <v>0</v>
      </c>
      <c r="AA1121">
        <v>0</v>
      </c>
      <c r="AB1121">
        <v>9.18</v>
      </c>
      <c r="AC1121">
        <v>0</v>
      </c>
      <c r="AD1121">
        <v>1</v>
      </c>
      <c r="AE1121">
        <v>1</v>
      </c>
      <c r="AF1121" t="s">
        <v>144</v>
      </c>
      <c r="AG1121">
        <v>7.6589999999999998</v>
      </c>
      <c r="AH1121">
        <v>2</v>
      </c>
      <c r="AI1121">
        <v>35811857</v>
      </c>
      <c r="AJ1121">
        <v>1140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</row>
    <row r="1122" spans="1:44">
      <c r="A1122">
        <f>ROW(Source!A1011)</f>
        <v>1011</v>
      </c>
      <c r="B1122">
        <v>35811870</v>
      </c>
      <c r="C1122">
        <v>35811856</v>
      </c>
      <c r="D1122">
        <v>29173472</v>
      </c>
      <c r="E1122">
        <v>1</v>
      </c>
      <c r="F1122">
        <v>1</v>
      </c>
      <c r="G1122">
        <v>1</v>
      </c>
      <c r="H1122">
        <v>2</v>
      </c>
      <c r="I1122" t="s">
        <v>660</v>
      </c>
      <c r="J1122" t="s">
        <v>661</v>
      </c>
      <c r="K1122" t="s">
        <v>662</v>
      </c>
      <c r="L1122">
        <v>1368</v>
      </c>
      <c r="N1122">
        <v>1011</v>
      </c>
      <c r="O1122" t="s">
        <v>589</v>
      </c>
      <c r="P1122" t="s">
        <v>589</v>
      </c>
      <c r="Q1122">
        <v>1</v>
      </c>
      <c r="X1122">
        <v>2.0099999999999998</v>
      </c>
      <c r="Y1122">
        <v>0</v>
      </c>
      <c r="Z1122">
        <v>3</v>
      </c>
      <c r="AA1122">
        <v>0</v>
      </c>
      <c r="AB1122">
        <v>0</v>
      </c>
      <c r="AC1122">
        <v>0</v>
      </c>
      <c r="AD1122">
        <v>1</v>
      </c>
      <c r="AE1122">
        <v>0</v>
      </c>
      <c r="AF1122" t="s">
        <v>143</v>
      </c>
      <c r="AG1122">
        <v>2.5124999999999997</v>
      </c>
      <c r="AH1122">
        <v>2</v>
      </c>
      <c r="AI1122">
        <v>35811858</v>
      </c>
      <c r="AJ1122">
        <v>1141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</row>
    <row r="1123" spans="1:44">
      <c r="A1123">
        <f>ROW(Source!A1011)</f>
        <v>1011</v>
      </c>
      <c r="B1123">
        <v>35811871</v>
      </c>
      <c r="C1123">
        <v>35811856</v>
      </c>
      <c r="D1123">
        <v>29174500</v>
      </c>
      <c r="E1123">
        <v>1</v>
      </c>
      <c r="F1123">
        <v>1</v>
      </c>
      <c r="G1123">
        <v>1</v>
      </c>
      <c r="H1123">
        <v>2</v>
      </c>
      <c r="I1123" t="s">
        <v>682</v>
      </c>
      <c r="J1123" t="s">
        <v>683</v>
      </c>
      <c r="K1123" t="s">
        <v>684</v>
      </c>
      <c r="L1123">
        <v>1368</v>
      </c>
      <c r="N1123">
        <v>1011</v>
      </c>
      <c r="O1123" t="s">
        <v>589</v>
      </c>
      <c r="P1123" t="s">
        <v>589</v>
      </c>
      <c r="Q1123">
        <v>1</v>
      </c>
      <c r="X1123">
        <v>1.33</v>
      </c>
      <c r="Y1123">
        <v>0</v>
      </c>
      <c r="Z1123">
        <v>1.95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 t="s">
        <v>143</v>
      </c>
      <c r="AG1123">
        <v>1.6625000000000001</v>
      </c>
      <c r="AH1123">
        <v>2</v>
      </c>
      <c r="AI1123">
        <v>35811859</v>
      </c>
      <c r="AJ1123">
        <v>1142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</row>
    <row r="1124" spans="1:44">
      <c r="A1124">
        <f>ROW(Source!A1011)</f>
        <v>1011</v>
      </c>
      <c r="B1124">
        <v>35811872</v>
      </c>
      <c r="C1124">
        <v>35811856</v>
      </c>
      <c r="D1124">
        <v>29174913</v>
      </c>
      <c r="E1124">
        <v>1</v>
      </c>
      <c r="F1124">
        <v>1</v>
      </c>
      <c r="G1124">
        <v>1</v>
      </c>
      <c r="H1124">
        <v>2</v>
      </c>
      <c r="I1124" t="s">
        <v>601</v>
      </c>
      <c r="J1124" t="s">
        <v>602</v>
      </c>
      <c r="K1124" t="s">
        <v>603</v>
      </c>
      <c r="L1124">
        <v>1368</v>
      </c>
      <c r="N1124">
        <v>1011</v>
      </c>
      <c r="O1124" t="s">
        <v>589</v>
      </c>
      <c r="P1124" t="s">
        <v>589</v>
      </c>
      <c r="Q1124">
        <v>1</v>
      </c>
      <c r="X1124">
        <v>0.03</v>
      </c>
      <c r="Y1124">
        <v>0</v>
      </c>
      <c r="Z1124">
        <v>87.17</v>
      </c>
      <c r="AA1124">
        <v>11.6</v>
      </c>
      <c r="AB1124">
        <v>0</v>
      </c>
      <c r="AC1124">
        <v>0</v>
      </c>
      <c r="AD1124">
        <v>1</v>
      </c>
      <c r="AE1124">
        <v>0</v>
      </c>
      <c r="AF1124" t="s">
        <v>143</v>
      </c>
      <c r="AG1124">
        <v>3.7499999999999999E-2</v>
      </c>
      <c r="AH1124">
        <v>2</v>
      </c>
      <c r="AI1124">
        <v>35811860</v>
      </c>
      <c r="AJ1124">
        <v>1143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</row>
    <row r="1125" spans="1:44">
      <c r="A1125">
        <f>ROW(Source!A1011)</f>
        <v>1011</v>
      </c>
      <c r="B1125">
        <v>35811873</v>
      </c>
      <c r="C1125">
        <v>35811856</v>
      </c>
      <c r="D1125">
        <v>29114471</v>
      </c>
      <c r="E1125">
        <v>1</v>
      </c>
      <c r="F1125">
        <v>1</v>
      </c>
      <c r="G1125">
        <v>1</v>
      </c>
      <c r="H1125">
        <v>3</v>
      </c>
      <c r="I1125" t="s">
        <v>685</v>
      </c>
      <c r="J1125" t="s">
        <v>686</v>
      </c>
      <c r="K1125" t="s">
        <v>687</v>
      </c>
      <c r="L1125">
        <v>1358</v>
      </c>
      <c r="N1125">
        <v>1010</v>
      </c>
      <c r="O1125" t="s">
        <v>498</v>
      </c>
      <c r="P1125" t="s">
        <v>498</v>
      </c>
      <c r="Q1125">
        <v>10</v>
      </c>
      <c r="X1125">
        <v>26.3</v>
      </c>
      <c r="Y1125">
        <v>1.6</v>
      </c>
      <c r="Z1125">
        <v>0</v>
      </c>
      <c r="AA1125">
        <v>0</v>
      </c>
      <c r="AB1125">
        <v>0</v>
      </c>
      <c r="AC1125">
        <v>0</v>
      </c>
      <c r="AD1125">
        <v>1</v>
      </c>
      <c r="AE1125">
        <v>0</v>
      </c>
      <c r="AF1125" t="s">
        <v>3</v>
      </c>
      <c r="AG1125">
        <v>26.3</v>
      </c>
      <c r="AH1125">
        <v>2</v>
      </c>
      <c r="AI1125">
        <v>35811861</v>
      </c>
      <c r="AJ1125">
        <v>1144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>
        <f>ROW(Source!A1011)</f>
        <v>1011</v>
      </c>
      <c r="B1126">
        <v>35811874</v>
      </c>
      <c r="C1126">
        <v>35811856</v>
      </c>
      <c r="D1126">
        <v>29114305</v>
      </c>
      <c r="E1126">
        <v>1</v>
      </c>
      <c r="F1126">
        <v>1</v>
      </c>
      <c r="G1126">
        <v>1</v>
      </c>
      <c r="H1126">
        <v>3</v>
      </c>
      <c r="I1126" t="s">
        <v>688</v>
      </c>
      <c r="J1126" t="s">
        <v>689</v>
      </c>
      <c r="K1126" t="s">
        <v>690</v>
      </c>
      <c r="L1126">
        <v>1354</v>
      </c>
      <c r="N1126">
        <v>1010</v>
      </c>
      <c r="O1126" t="s">
        <v>258</v>
      </c>
      <c r="P1126" t="s">
        <v>258</v>
      </c>
      <c r="Q1126">
        <v>1</v>
      </c>
      <c r="X1126">
        <v>263</v>
      </c>
      <c r="Y1126">
        <v>0.12</v>
      </c>
      <c r="Z1126">
        <v>0</v>
      </c>
      <c r="AA1126">
        <v>0</v>
      </c>
      <c r="AB1126">
        <v>0</v>
      </c>
      <c r="AC1126">
        <v>0</v>
      </c>
      <c r="AD1126">
        <v>1</v>
      </c>
      <c r="AE1126">
        <v>0</v>
      </c>
      <c r="AF1126" t="s">
        <v>3</v>
      </c>
      <c r="AG1126">
        <v>263</v>
      </c>
      <c r="AH1126">
        <v>2</v>
      </c>
      <c r="AI1126">
        <v>35811862</v>
      </c>
      <c r="AJ1126">
        <v>1145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</row>
    <row r="1127" spans="1:44">
      <c r="A1127">
        <f>ROW(Source!A1011)</f>
        <v>1011</v>
      </c>
      <c r="B1127">
        <v>35811875</v>
      </c>
      <c r="C1127">
        <v>35811856</v>
      </c>
      <c r="D1127">
        <v>29111012</v>
      </c>
      <c r="E1127">
        <v>1</v>
      </c>
      <c r="F1127">
        <v>1</v>
      </c>
      <c r="G1127">
        <v>1</v>
      </c>
      <c r="H1127">
        <v>3</v>
      </c>
      <c r="I1127" t="s">
        <v>691</v>
      </c>
      <c r="J1127" t="s">
        <v>692</v>
      </c>
      <c r="K1127" t="s">
        <v>693</v>
      </c>
      <c r="L1127">
        <v>1354</v>
      </c>
      <c r="N1127">
        <v>1010</v>
      </c>
      <c r="O1127" t="s">
        <v>258</v>
      </c>
      <c r="P1127" t="s">
        <v>258</v>
      </c>
      <c r="Q1127">
        <v>1</v>
      </c>
      <c r="X1127">
        <v>7</v>
      </c>
      <c r="Y1127">
        <v>1.29</v>
      </c>
      <c r="Z1127">
        <v>0</v>
      </c>
      <c r="AA1127">
        <v>0</v>
      </c>
      <c r="AB1127">
        <v>0</v>
      </c>
      <c r="AC1127">
        <v>0</v>
      </c>
      <c r="AD1127">
        <v>1</v>
      </c>
      <c r="AE1127">
        <v>0</v>
      </c>
      <c r="AF1127" t="s">
        <v>3</v>
      </c>
      <c r="AG1127">
        <v>7</v>
      </c>
      <c r="AH1127">
        <v>2</v>
      </c>
      <c r="AI1127">
        <v>35811863</v>
      </c>
      <c r="AJ1127">
        <v>1146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</row>
    <row r="1128" spans="1:44">
      <c r="A1128">
        <f>ROW(Source!A1011)</f>
        <v>1011</v>
      </c>
      <c r="B1128">
        <v>35811876</v>
      </c>
      <c r="C1128">
        <v>35811856</v>
      </c>
      <c r="D1128">
        <v>29111013</v>
      </c>
      <c r="E1128">
        <v>1</v>
      </c>
      <c r="F1128">
        <v>1</v>
      </c>
      <c r="G1128">
        <v>1</v>
      </c>
      <c r="H1128">
        <v>3</v>
      </c>
      <c r="I1128" t="s">
        <v>694</v>
      </c>
      <c r="J1128" t="s">
        <v>695</v>
      </c>
      <c r="K1128" t="s">
        <v>696</v>
      </c>
      <c r="L1128">
        <v>1354</v>
      </c>
      <c r="N1128">
        <v>1010</v>
      </c>
      <c r="O1128" t="s">
        <v>258</v>
      </c>
      <c r="P1128" t="s">
        <v>258</v>
      </c>
      <c r="Q1128">
        <v>1</v>
      </c>
      <c r="X1128">
        <v>7</v>
      </c>
      <c r="Y1128">
        <v>1.29</v>
      </c>
      <c r="Z1128">
        <v>0</v>
      </c>
      <c r="AA1128">
        <v>0</v>
      </c>
      <c r="AB1128">
        <v>0</v>
      </c>
      <c r="AC1128">
        <v>0</v>
      </c>
      <c r="AD1128">
        <v>1</v>
      </c>
      <c r="AE1128">
        <v>0</v>
      </c>
      <c r="AF1128" t="s">
        <v>3</v>
      </c>
      <c r="AG1128">
        <v>7</v>
      </c>
      <c r="AH1128">
        <v>2</v>
      </c>
      <c r="AI1128">
        <v>35811864</v>
      </c>
      <c r="AJ1128">
        <v>1147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>
        <f>ROW(Source!A1011)</f>
        <v>1011</v>
      </c>
      <c r="B1129">
        <v>35811877</v>
      </c>
      <c r="C1129">
        <v>35811856</v>
      </c>
      <c r="D1129">
        <v>29111016</v>
      </c>
      <c r="E1129">
        <v>1</v>
      </c>
      <c r="F1129">
        <v>1</v>
      </c>
      <c r="G1129">
        <v>1</v>
      </c>
      <c r="H1129">
        <v>3</v>
      </c>
      <c r="I1129" t="s">
        <v>697</v>
      </c>
      <c r="J1129" t="s">
        <v>698</v>
      </c>
      <c r="K1129" t="s">
        <v>699</v>
      </c>
      <c r="L1129">
        <v>1354</v>
      </c>
      <c r="N1129">
        <v>1010</v>
      </c>
      <c r="O1129" t="s">
        <v>258</v>
      </c>
      <c r="P1129" t="s">
        <v>258</v>
      </c>
      <c r="Q1129">
        <v>1</v>
      </c>
      <c r="X1129">
        <v>40</v>
      </c>
      <c r="Y1129">
        <v>1.29</v>
      </c>
      <c r="Z1129">
        <v>0</v>
      </c>
      <c r="AA1129">
        <v>0</v>
      </c>
      <c r="AB1129">
        <v>0</v>
      </c>
      <c r="AC1129">
        <v>0</v>
      </c>
      <c r="AD1129">
        <v>1</v>
      </c>
      <c r="AE1129">
        <v>0</v>
      </c>
      <c r="AF1129" t="s">
        <v>3</v>
      </c>
      <c r="AG1129">
        <v>40</v>
      </c>
      <c r="AH1129">
        <v>2</v>
      </c>
      <c r="AI1129">
        <v>35811865</v>
      </c>
      <c r="AJ1129">
        <v>1148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>
        <f>ROW(Source!A1011)</f>
        <v>1011</v>
      </c>
      <c r="B1130">
        <v>35811878</v>
      </c>
      <c r="C1130">
        <v>35811856</v>
      </c>
      <c r="D1130">
        <v>29111019</v>
      </c>
      <c r="E1130">
        <v>1</v>
      </c>
      <c r="F1130">
        <v>1</v>
      </c>
      <c r="G1130">
        <v>1</v>
      </c>
      <c r="H1130">
        <v>3</v>
      </c>
      <c r="I1130" t="s">
        <v>700</v>
      </c>
      <c r="J1130" t="s">
        <v>701</v>
      </c>
      <c r="K1130" t="s">
        <v>702</v>
      </c>
      <c r="L1130">
        <v>1354</v>
      </c>
      <c r="N1130">
        <v>1010</v>
      </c>
      <c r="O1130" t="s">
        <v>258</v>
      </c>
      <c r="P1130" t="s">
        <v>258</v>
      </c>
      <c r="Q1130">
        <v>1</v>
      </c>
      <c r="X1130">
        <v>8</v>
      </c>
      <c r="Y1130">
        <v>0.63</v>
      </c>
      <c r="Z1130">
        <v>0</v>
      </c>
      <c r="AA1130">
        <v>0</v>
      </c>
      <c r="AB1130">
        <v>0</v>
      </c>
      <c r="AC1130">
        <v>0</v>
      </c>
      <c r="AD1130">
        <v>1</v>
      </c>
      <c r="AE1130">
        <v>0</v>
      </c>
      <c r="AF1130" t="s">
        <v>3</v>
      </c>
      <c r="AG1130">
        <v>8</v>
      </c>
      <c r="AH1130">
        <v>2</v>
      </c>
      <c r="AI1130">
        <v>35811866</v>
      </c>
      <c r="AJ1130">
        <v>1149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>
        <f>ROW(Source!A1011)</f>
        <v>1011</v>
      </c>
      <c r="B1131">
        <v>35811879</v>
      </c>
      <c r="C1131">
        <v>35811856</v>
      </c>
      <c r="D1131">
        <v>29111018</v>
      </c>
      <c r="E1131">
        <v>1</v>
      </c>
      <c r="F1131">
        <v>1</v>
      </c>
      <c r="G1131">
        <v>1</v>
      </c>
      <c r="H1131">
        <v>3</v>
      </c>
      <c r="I1131" t="s">
        <v>703</v>
      </c>
      <c r="J1131" t="s">
        <v>704</v>
      </c>
      <c r="K1131" t="s">
        <v>705</v>
      </c>
      <c r="L1131">
        <v>1354</v>
      </c>
      <c r="N1131">
        <v>1010</v>
      </c>
      <c r="O1131" t="s">
        <v>258</v>
      </c>
      <c r="P1131" t="s">
        <v>258</v>
      </c>
      <c r="Q1131">
        <v>1</v>
      </c>
      <c r="X1131">
        <v>8</v>
      </c>
      <c r="Y1131">
        <v>0.63</v>
      </c>
      <c r="Z1131">
        <v>0</v>
      </c>
      <c r="AA1131">
        <v>0</v>
      </c>
      <c r="AB1131">
        <v>0</v>
      </c>
      <c r="AC1131">
        <v>0</v>
      </c>
      <c r="AD1131">
        <v>1</v>
      </c>
      <c r="AE1131">
        <v>0</v>
      </c>
      <c r="AF1131" t="s">
        <v>3</v>
      </c>
      <c r="AG1131">
        <v>8</v>
      </c>
      <c r="AH1131">
        <v>2</v>
      </c>
      <c r="AI1131">
        <v>35811867</v>
      </c>
      <c r="AJ1131">
        <v>1150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>
        <f>ROW(Source!A1011)</f>
        <v>1011</v>
      </c>
      <c r="B1132">
        <v>35811880</v>
      </c>
      <c r="C1132">
        <v>35811856</v>
      </c>
      <c r="D1132">
        <v>29110997</v>
      </c>
      <c r="E1132">
        <v>1</v>
      </c>
      <c r="F1132">
        <v>1</v>
      </c>
      <c r="G1132">
        <v>1</v>
      </c>
      <c r="H1132">
        <v>3</v>
      </c>
      <c r="I1132" t="s">
        <v>706</v>
      </c>
      <c r="J1132" t="s">
        <v>707</v>
      </c>
      <c r="K1132" t="s">
        <v>708</v>
      </c>
      <c r="L1132">
        <v>1301</v>
      </c>
      <c r="N1132">
        <v>1003</v>
      </c>
      <c r="O1132" t="s">
        <v>151</v>
      </c>
      <c r="P1132" t="s">
        <v>151</v>
      </c>
      <c r="Q1132">
        <v>1</v>
      </c>
      <c r="X1132">
        <v>101</v>
      </c>
      <c r="Y1132">
        <v>12.3</v>
      </c>
      <c r="Z1132">
        <v>0</v>
      </c>
      <c r="AA1132">
        <v>0</v>
      </c>
      <c r="AB1132">
        <v>0</v>
      </c>
      <c r="AC1132">
        <v>0</v>
      </c>
      <c r="AD1132">
        <v>1</v>
      </c>
      <c r="AE1132">
        <v>0</v>
      </c>
      <c r="AF1132" t="s">
        <v>3</v>
      </c>
      <c r="AG1132">
        <v>101</v>
      </c>
      <c r="AH1132">
        <v>2</v>
      </c>
      <c r="AI1132">
        <v>35811868</v>
      </c>
      <c r="AJ1132">
        <v>1151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>
        <f>ROW(Source!A1012)</f>
        <v>1012</v>
      </c>
      <c r="B1133">
        <v>35811901</v>
      </c>
      <c r="C1133">
        <v>35811881</v>
      </c>
      <c r="D1133">
        <v>18409850</v>
      </c>
      <c r="E1133">
        <v>1</v>
      </c>
      <c r="F1133">
        <v>1</v>
      </c>
      <c r="G1133">
        <v>1</v>
      </c>
      <c r="H1133">
        <v>1</v>
      </c>
      <c r="I1133" t="s">
        <v>709</v>
      </c>
      <c r="J1133" t="s">
        <v>3</v>
      </c>
      <c r="K1133" t="s">
        <v>710</v>
      </c>
      <c r="L1133">
        <v>1369</v>
      </c>
      <c r="N1133">
        <v>1013</v>
      </c>
      <c r="O1133" t="s">
        <v>583</v>
      </c>
      <c r="P1133" t="s">
        <v>583</v>
      </c>
      <c r="Q1133">
        <v>1</v>
      </c>
      <c r="X1133">
        <v>89</v>
      </c>
      <c r="Y1133">
        <v>0</v>
      </c>
      <c r="Z1133">
        <v>0</v>
      </c>
      <c r="AA1133">
        <v>0</v>
      </c>
      <c r="AB1133">
        <v>9.07</v>
      </c>
      <c r="AC1133">
        <v>0</v>
      </c>
      <c r="AD1133">
        <v>1</v>
      </c>
      <c r="AE1133">
        <v>1</v>
      </c>
      <c r="AF1133" t="s">
        <v>144</v>
      </c>
      <c r="AG1133">
        <v>102.35</v>
      </c>
      <c r="AH1133">
        <v>2</v>
      </c>
      <c r="AI1133">
        <v>35811882</v>
      </c>
      <c r="AJ1133">
        <v>1152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</row>
    <row r="1134" spans="1:44">
      <c r="A1134">
        <f>ROW(Source!A1012)</f>
        <v>1012</v>
      </c>
      <c r="B1134">
        <v>35811902</v>
      </c>
      <c r="C1134">
        <v>35811881</v>
      </c>
      <c r="D1134">
        <v>29173472</v>
      </c>
      <c r="E1134">
        <v>1</v>
      </c>
      <c r="F1134">
        <v>1</v>
      </c>
      <c r="G1134">
        <v>1</v>
      </c>
      <c r="H1134">
        <v>2</v>
      </c>
      <c r="I1134" t="s">
        <v>660</v>
      </c>
      <c r="J1134" t="s">
        <v>661</v>
      </c>
      <c r="K1134" t="s">
        <v>662</v>
      </c>
      <c r="L1134">
        <v>1368</v>
      </c>
      <c r="N1134">
        <v>1011</v>
      </c>
      <c r="O1134" t="s">
        <v>589</v>
      </c>
      <c r="P1134" t="s">
        <v>589</v>
      </c>
      <c r="Q1134">
        <v>1</v>
      </c>
      <c r="X1134">
        <v>2.16</v>
      </c>
      <c r="Y1134">
        <v>0</v>
      </c>
      <c r="Z1134">
        <v>3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 t="s">
        <v>143</v>
      </c>
      <c r="AG1134">
        <v>2.7</v>
      </c>
      <c r="AH1134">
        <v>2</v>
      </c>
      <c r="AI1134">
        <v>35811883</v>
      </c>
      <c r="AJ1134">
        <v>1153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</row>
    <row r="1135" spans="1:44">
      <c r="A1135">
        <f>ROW(Source!A1012)</f>
        <v>1012</v>
      </c>
      <c r="B1135">
        <v>35811903</v>
      </c>
      <c r="C1135">
        <v>35811881</v>
      </c>
      <c r="D1135">
        <v>29174538</v>
      </c>
      <c r="E1135">
        <v>1</v>
      </c>
      <c r="F1135">
        <v>1</v>
      </c>
      <c r="G1135">
        <v>1</v>
      </c>
      <c r="H1135">
        <v>2</v>
      </c>
      <c r="I1135" t="s">
        <v>712</v>
      </c>
      <c r="J1135" t="s">
        <v>820</v>
      </c>
      <c r="K1135" t="s">
        <v>714</v>
      </c>
      <c r="L1135">
        <v>1368</v>
      </c>
      <c r="N1135">
        <v>1011</v>
      </c>
      <c r="O1135" t="s">
        <v>589</v>
      </c>
      <c r="P1135" t="s">
        <v>589</v>
      </c>
      <c r="Q1135">
        <v>1</v>
      </c>
      <c r="X1135">
        <v>0.47</v>
      </c>
      <c r="Y1135">
        <v>0</v>
      </c>
      <c r="Z1135">
        <v>33.590000000000003</v>
      </c>
      <c r="AA1135">
        <v>0</v>
      </c>
      <c r="AB1135">
        <v>0</v>
      </c>
      <c r="AC1135">
        <v>0</v>
      </c>
      <c r="AD1135">
        <v>1</v>
      </c>
      <c r="AE1135">
        <v>0</v>
      </c>
      <c r="AF1135" t="s">
        <v>143</v>
      </c>
      <c r="AG1135">
        <v>0.58749999999999991</v>
      </c>
      <c r="AH1135">
        <v>2</v>
      </c>
      <c r="AI1135">
        <v>35811884</v>
      </c>
      <c r="AJ1135">
        <v>1154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>
        <f>ROW(Source!A1012)</f>
        <v>1012</v>
      </c>
      <c r="B1136">
        <v>35811904</v>
      </c>
      <c r="C1136">
        <v>35811881</v>
      </c>
      <c r="D1136">
        <v>29174580</v>
      </c>
      <c r="E1136">
        <v>1</v>
      </c>
      <c r="F1136">
        <v>1</v>
      </c>
      <c r="G1136">
        <v>1</v>
      </c>
      <c r="H1136">
        <v>2</v>
      </c>
      <c r="I1136" t="s">
        <v>715</v>
      </c>
      <c r="J1136" t="s">
        <v>821</v>
      </c>
      <c r="K1136" t="s">
        <v>717</v>
      </c>
      <c r="L1136">
        <v>1368</v>
      </c>
      <c r="N1136">
        <v>1011</v>
      </c>
      <c r="O1136" t="s">
        <v>589</v>
      </c>
      <c r="P1136" t="s">
        <v>589</v>
      </c>
      <c r="Q1136">
        <v>1</v>
      </c>
      <c r="X1136">
        <v>0.53</v>
      </c>
      <c r="Y1136">
        <v>0</v>
      </c>
      <c r="Z1136">
        <v>2.08</v>
      </c>
      <c r="AA1136">
        <v>0</v>
      </c>
      <c r="AB1136">
        <v>0</v>
      </c>
      <c r="AC1136">
        <v>0</v>
      </c>
      <c r="AD1136">
        <v>1</v>
      </c>
      <c r="AE1136">
        <v>0</v>
      </c>
      <c r="AF1136" t="s">
        <v>143</v>
      </c>
      <c r="AG1136">
        <v>0.66250000000000009</v>
      </c>
      <c r="AH1136">
        <v>2</v>
      </c>
      <c r="AI1136">
        <v>35811885</v>
      </c>
      <c r="AJ1136">
        <v>1155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</row>
    <row r="1137" spans="1:44">
      <c r="A1137">
        <f>ROW(Source!A1012)</f>
        <v>1012</v>
      </c>
      <c r="B1137">
        <v>35811905</v>
      </c>
      <c r="C1137">
        <v>35811881</v>
      </c>
      <c r="D1137">
        <v>29108656</v>
      </c>
      <c r="E1137">
        <v>1</v>
      </c>
      <c r="F1137">
        <v>1</v>
      </c>
      <c r="G1137">
        <v>1</v>
      </c>
      <c r="H1137">
        <v>3</v>
      </c>
      <c r="I1137" t="s">
        <v>850</v>
      </c>
      <c r="J1137" t="s">
        <v>886</v>
      </c>
      <c r="K1137" t="s">
        <v>852</v>
      </c>
      <c r="L1137">
        <v>1354</v>
      </c>
      <c r="N1137">
        <v>1010</v>
      </c>
      <c r="O1137" t="s">
        <v>258</v>
      </c>
      <c r="P1137" t="s">
        <v>258</v>
      </c>
      <c r="Q1137">
        <v>1</v>
      </c>
      <c r="X1137">
        <v>7</v>
      </c>
      <c r="Y1137">
        <v>13.87</v>
      </c>
      <c r="Z1137">
        <v>0</v>
      </c>
      <c r="AA1137">
        <v>0</v>
      </c>
      <c r="AB1137">
        <v>0</v>
      </c>
      <c r="AC1137">
        <v>0</v>
      </c>
      <c r="AD1137">
        <v>1</v>
      </c>
      <c r="AE1137">
        <v>0</v>
      </c>
      <c r="AF1137" t="s">
        <v>3</v>
      </c>
      <c r="AG1137">
        <v>7</v>
      </c>
      <c r="AH1137">
        <v>2</v>
      </c>
      <c r="AI1137">
        <v>35811886</v>
      </c>
      <c r="AJ1137">
        <v>1156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</row>
    <row r="1138" spans="1:44">
      <c r="A1138">
        <f>ROW(Source!A1012)</f>
        <v>1012</v>
      </c>
      <c r="B1138">
        <v>35811906</v>
      </c>
      <c r="C1138">
        <v>35811881</v>
      </c>
      <c r="D1138">
        <v>29109354</v>
      </c>
      <c r="E1138">
        <v>1</v>
      </c>
      <c r="F1138">
        <v>1</v>
      </c>
      <c r="G1138">
        <v>1</v>
      </c>
      <c r="H1138">
        <v>3</v>
      </c>
      <c r="I1138" t="s">
        <v>718</v>
      </c>
      <c r="J1138" t="s">
        <v>822</v>
      </c>
      <c r="K1138" t="s">
        <v>720</v>
      </c>
      <c r="L1138">
        <v>1346</v>
      </c>
      <c r="N1138">
        <v>1009</v>
      </c>
      <c r="O1138" t="s">
        <v>170</v>
      </c>
      <c r="P1138" t="s">
        <v>170</v>
      </c>
      <c r="Q1138">
        <v>1</v>
      </c>
      <c r="X1138">
        <v>10</v>
      </c>
      <c r="Y1138">
        <v>46.72</v>
      </c>
      <c r="Z1138">
        <v>0</v>
      </c>
      <c r="AA1138">
        <v>0</v>
      </c>
      <c r="AB1138">
        <v>0</v>
      </c>
      <c r="AC1138">
        <v>0</v>
      </c>
      <c r="AD1138">
        <v>1</v>
      </c>
      <c r="AE1138">
        <v>0</v>
      </c>
      <c r="AF1138" t="s">
        <v>3</v>
      </c>
      <c r="AG1138">
        <v>10</v>
      </c>
      <c r="AH1138">
        <v>2</v>
      </c>
      <c r="AI1138">
        <v>35811887</v>
      </c>
      <c r="AJ1138">
        <v>1157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</row>
    <row r="1139" spans="1:44">
      <c r="A1139">
        <f>ROW(Source!A1012)</f>
        <v>1012</v>
      </c>
      <c r="B1139">
        <v>35811907</v>
      </c>
      <c r="C1139">
        <v>35811881</v>
      </c>
      <c r="D1139">
        <v>29109414</v>
      </c>
      <c r="E1139">
        <v>1</v>
      </c>
      <c r="F1139">
        <v>1</v>
      </c>
      <c r="G1139">
        <v>1</v>
      </c>
      <c r="H1139">
        <v>3</v>
      </c>
      <c r="I1139" t="s">
        <v>721</v>
      </c>
      <c r="J1139" t="s">
        <v>887</v>
      </c>
      <c r="K1139" t="s">
        <v>723</v>
      </c>
      <c r="L1139">
        <v>1346</v>
      </c>
      <c r="N1139">
        <v>1009</v>
      </c>
      <c r="O1139" t="s">
        <v>170</v>
      </c>
      <c r="P1139" t="s">
        <v>170</v>
      </c>
      <c r="Q1139">
        <v>1</v>
      </c>
      <c r="X1139">
        <v>119</v>
      </c>
      <c r="Y1139">
        <v>1.58</v>
      </c>
      <c r="Z1139">
        <v>0</v>
      </c>
      <c r="AA1139">
        <v>0</v>
      </c>
      <c r="AB1139">
        <v>0</v>
      </c>
      <c r="AC1139">
        <v>0</v>
      </c>
      <c r="AD1139">
        <v>1</v>
      </c>
      <c r="AE1139">
        <v>0</v>
      </c>
      <c r="AF1139" t="s">
        <v>3</v>
      </c>
      <c r="AG1139">
        <v>119</v>
      </c>
      <c r="AH1139">
        <v>2</v>
      </c>
      <c r="AI1139">
        <v>35811888</v>
      </c>
      <c r="AJ1139">
        <v>1158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</row>
    <row r="1140" spans="1:44">
      <c r="A1140">
        <f>ROW(Source!A1012)</f>
        <v>1012</v>
      </c>
      <c r="B1140">
        <v>35811908</v>
      </c>
      <c r="C1140">
        <v>35811881</v>
      </c>
      <c r="D1140">
        <v>29109781</v>
      </c>
      <c r="E1140">
        <v>1</v>
      </c>
      <c r="F1140">
        <v>1</v>
      </c>
      <c r="G1140">
        <v>1</v>
      </c>
      <c r="H1140">
        <v>3</v>
      </c>
      <c r="I1140" t="s">
        <v>724</v>
      </c>
      <c r="J1140" t="s">
        <v>823</v>
      </c>
      <c r="K1140" t="s">
        <v>726</v>
      </c>
      <c r="L1140">
        <v>1346</v>
      </c>
      <c r="N1140">
        <v>1009</v>
      </c>
      <c r="O1140" t="s">
        <v>170</v>
      </c>
      <c r="P1140" t="s">
        <v>170</v>
      </c>
      <c r="Q1140">
        <v>1</v>
      </c>
      <c r="X1140">
        <v>9</v>
      </c>
      <c r="Y1140">
        <v>11.12</v>
      </c>
      <c r="Z1140">
        <v>0</v>
      </c>
      <c r="AA1140">
        <v>0</v>
      </c>
      <c r="AB1140">
        <v>0</v>
      </c>
      <c r="AC1140">
        <v>0</v>
      </c>
      <c r="AD1140">
        <v>1</v>
      </c>
      <c r="AE1140">
        <v>0</v>
      </c>
      <c r="AF1140" t="s">
        <v>3</v>
      </c>
      <c r="AG1140">
        <v>9</v>
      </c>
      <c r="AH1140">
        <v>2</v>
      </c>
      <c r="AI1140">
        <v>35811889</v>
      </c>
      <c r="AJ1140">
        <v>1159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</row>
    <row r="1141" spans="1:44">
      <c r="A1141">
        <f>ROW(Source!A1012)</f>
        <v>1012</v>
      </c>
      <c r="B1141">
        <v>35811909</v>
      </c>
      <c r="C1141">
        <v>35811881</v>
      </c>
      <c r="D1141">
        <v>29109782</v>
      </c>
      <c r="E1141">
        <v>1</v>
      </c>
      <c r="F1141">
        <v>1</v>
      </c>
      <c r="G1141">
        <v>1</v>
      </c>
      <c r="H1141">
        <v>3</v>
      </c>
      <c r="I1141" t="s">
        <v>727</v>
      </c>
      <c r="J1141" t="s">
        <v>824</v>
      </c>
      <c r="K1141" t="s">
        <v>729</v>
      </c>
      <c r="L1141">
        <v>1346</v>
      </c>
      <c r="N1141">
        <v>1009</v>
      </c>
      <c r="O1141" t="s">
        <v>170</v>
      </c>
      <c r="P1141" t="s">
        <v>170</v>
      </c>
      <c r="Q1141">
        <v>1</v>
      </c>
      <c r="X1141">
        <v>85</v>
      </c>
      <c r="Y1141">
        <v>4.3600000000000003</v>
      </c>
      <c r="Z1141">
        <v>0</v>
      </c>
      <c r="AA1141">
        <v>0</v>
      </c>
      <c r="AB1141">
        <v>0</v>
      </c>
      <c r="AC1141">
        <v>0</v>
      </c>
      <c r="AD1141">
        <v>1</v>
      </c>
      <c r="AE1141">
        <v>0</v>
      </c>
      <c r="AF1141" t="s">
        <v>3</v>
      </c>
      <c r="AG1141">
        <v>85</v>
      </c>
      <c r="AH1141">
        <v>2</v>
      </c>
      <c r="AI1141">
        <v>35811890</v>
      </c>
      <c r="AJ1141">
        <v>1160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</row>
    <row r="1142" spans="1:44">
      <c r="A1142">
        <f>ROW(Source!A1012)</f>
        <v>1012</v>
      </c>
      <c r="B1142">
        <v>35811910</v>
      </c>
      <c r="C1142">
        <v>35811881</v>
      </c>
      <c r="D1142">
        <v>29110699</v>
      </c>
      <c r="E1142">
        <v>1</v>
      </c>
      <c r="F1142">
        <v>1</v>
      </c>
      <c r="G1142">
        <v>1</v>
      </c>
      <c r="H1142">
        <v>3</v>
      </c>
      <c r="I1142" t="s">
        <v>730</v>
      </c>
      <c r="J1142" t="s">
        <v>825</v>
      </c>
      <c r="K1142" t="s">
        <v>732</v>
      </c>
      <c r="L1142">
        <v>1301</v>
      </c>
      <c r="N1142">
        <v>1003</v>
      </c>
      <c r="O1142" t="s">
        <v>151</v>
      </c>
      <c r="P1142" t="s">
        <v>151</v>
      </c>
      <c r="Q1142">
        <v>1</v>
      </c>
      <c r="X1142">
        <v>120</v>
      </c>
      <c r="Y1142">
        <v>0.17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 t="s">
        <v>3</v>
      </c>
      <c r="AG1142">
        <v>120</v>
      </c>
      <c r="AH1142">
        <v>2</v>
      </c>
      <c r="AI1142">
        <v>35811891</v>
      </c>
      <c r="AJ1142">
        <v>1161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</row>
    <row r="1143" spans="1:44">
      <c r="A1143">
        <f>ROW(Source!A1012)</f>
        <v>1012</v>
      </c>
      <c r="B1143">
        <v>35811911</v>
      </c>
      <c r="C1143">
        <v>35811881</v>
      </c>
      <c r="D1143">
        <v>29110797</v>
      </c>
      <c r="E1143">
        <v>1</v>
      </c>
      <c r="F1143">
        <v>1</v>
      </c>
      <c r="G1143">
        <v>1</v>
      </c>
      <c r="H1143">
        <v>3</v>
      </c>
      <c r="I1143" t="s">
        <v>733</v>
      </c>
      <c r="J1143" t="s">
        <v>826</v>
      </c>
      <c r="K1143" t="s">
        <v>735</v>
      </c>
      <c r="L1143">
        <v>1301</v>
      </c>
      <c r="N1143">
        <v>1003</v>
      </c>
      <c r="O1143" t="s">
        <v>151</v>
      </c>
      <c r="P1143" t="s">
        <v>151</v>
      </c>
      <c r="Q1143">
        <v>1</v>
      </c>
      <c r="X1143">
        <v>82</v>
      </c>
      <c r="Y1143">
        <v>1.74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0</v>
      </c>
      <c r="AF1143" t="s">
        <v>3</v>
      </c>
      <c r="AG1143">
        <v>82</v>
      </c>
      <c r="AH1143">
        <v>2</v>
      </c>
      <c r="AI1143">
        <v>35811892</v>
      </c>
      <c r="AJ1143">
        <v>1162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>
        <f>ROW(Source!A1012)</f>
        <v>1012</v>
      </c>
      <c r="B1144">
        <v>35811912</v>
      </c>
      <c r="C1144">
        <v>35811881</v>
      </c>
      <c r="D1144">
        <v>29110815</v>
      </c>
      <c r="E1144">
        <v>1</v>
      </c>
      <c r="F1144">
        <v>1</v>
      </c>
      <c r="G1144">
        <v>1</v>
      </c>
      <c r="H1144">
        <v>3</v>
      </c>
      <c r="I1144" t="s">
        <v>736</v>
      </c>
      <c r="J1144" t="s">
        <v>888</v>
      </c>
      <c r="K1144" t="s">
        <v>738</v>
      </c>
      <c r="L1144">
        <v>1301</v>
      </c>
      <c r="N1144">
        <v>1003</v>
      </c>
      <c r="O1144" t="s">
        <v>151</v>
      </c>
      <c r="P1144" t="s">
        <v>151</v>
      </c>
      <c r="Q1144">
        <v>1</v>
      </c>
      <c r="X1144">
        <v>116</v>
      </c>
      <c r="Y1144">
        <v>0.85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 t="s">
        <v>3</v>
      </c>
      <c r="AG1144">
        <v>116</v>
      </c>
      <c r="AH1144">
        <v>2</v>
      </c>
      <c r="AI1144">
        <v>35811893</v>
      </c>
      <c r="AJ1144">
        <v>1163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>
        <f>ROW(Source!A1012)</f>
        <v>1012</v>
      </c>
      <c r="B1145">
        <v>35811913</v>
      </c>
      <c r="C1145">
        <v>35811881</v>
      </c>
      <c r="D1145">
        <v>29111455</v>
      </c>
      <c r="E1145">
        <v>1</v>
      </c>
      <c r="F1145">
        <v>1</v>
      </c>
      <c r="G1145">
        <v>1</v>
      </c>
      <c r="H1145">
        <v>3</v>
      </c>
      <c r="I1145" t="s">
        <v>219</v>
      </c>
      <c r="J1145" t="s">
        <v>275</v>
      </c>
      <c r="K1145" t="s">
        <v>220</v>
      </c>
      <c r="L1145">
        <v>1327</v>
      </c>
      <c r="N1145">
        <v>1005</v>
      </c>
      <c r="O1145" t="s">
        <v>165</v>
      </c>
      <c r="P1145" t="s">
        <v>165</v>
      </c>
      <c r="Q1145">
        <v>1</v>
      </c>
      <c r="X1145">
        <v>212</v>
      </c>
      <c r="Y1145">
        <v>15.06</v>
      </c>
      <c r="Z1145">
        <v>0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 t="s">
        <v>3</v>
      </c>
      <c r="AG1145">
        <v>212</v>
      </c>
      <c r="AH1145">
        <v>2</v>
      </c>
      <c r="AI1145">
        <v>35811894</v>
      </c>
      <c r="AJ1145">
        <v>1164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>
        <f>ROW(Source!A1012)</f>
        <v>1012</v>
      </c>
      <c r="B1146">
        <v>35811914</v>
      </c>
      <c r="C1146">
        <v>35811881</v>
      </c>
      <c r="D1146">
        <v>29114733</v>
      </c>
      <c r="E1146">
        <v>1</v>
      </c>
      <c r="F1146">
        <v>1</v>
      </c>
      <c r="G1146">
        <v>1</v>
      </c>
      <c r="H1146">
        <v>3</v>
      </c>
      <c r="I1146" t="s">
        <v>739</v>
      </c>
      <c r="J1146" t="s">
        <v>830</v>
      </c>
      <c r="K1146" t="s">
        <v>741</v>
      </c>
      <c r="L1146">
        <v>1354</v>
      </c>
      <c r="N1146">
        <v>1010</v>
      </c>
      <c r="O1146" t="s">
        <v>258</v>
      </c>
      <c r="P1146" t="s">
        <v>258</v>
      </c>
      <c r="Q1146">
        <v>1</v>
      </c>
      <c r="X1146">
        <v>735</v>
      </c>
      <c r="Y1146">
        <v>0.02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 t="s">
        <v>3</v>
      </c>
      <c r="AG1146">
        <v>735</v>
      </c>
      <c r="AH1146">
        <v>2</v>
      </c>
      <c r="AI1146">
        <v>35811895</v>
      </c>
      <c r="AJ1146">
        <v>1165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</row>
    <row r="1147" spans="1:44">
      <c r="A1147">
        <f>ROW(Source!A1012)</f>
        <v>1012</v>
      </c>
      <c r="B1147">
        <v>35811915</v>
      </c>
      <c r="C1147">
        <v>35811881</v>
      </c>
      <c r="D1147">
        <v>29114734</v>
      </c>
      <c r="E1147">
        <v>1</v>
      </c>
      <c r="F1147">
        <v>1</v>
      </c>
      <c r="G1147">
        <v>1</v>
      </c>
      <c r="H1147">
        <v>3</v>
      </c>
      <c r="I1147" t="s">
        <v>742</v>
      </c>
      <c r="J1147" t="s">
        <v>889</v>
      </c>
      <c r="K1147" t="s">
        <v>744</v>
      </c>
      <c r="L1147">
        <v>1354</v>
      </c>
      <c r="N1147">
        <v>1010</v>
      </c>
      <c r="O1147" t="s">
        <v>258</v>
      </c>
      <c r="P1147" t="s">
        <v>258</v>
      </c>
      <c r="Q1147">
        <v>1</v>
      </c>
      <c r="X1147">
        <v>1855</v>
      </c>
      <c r="Y1147">
        <v>0.03</v>
      </c>
      <c r="Z1147">
        <v>0</v>
      </c>
      <c r="AA1147">
        <v>0</v>
      </c>
      <c r="AB1147">
        <v>0</v>
      </c>
      <c r="AC1147">
        <v>0</v>
      </c>
      <c r="AD1147">
        <v>1</v>
      </c>
      <c r="AE1147">
        <v>0</v>
      </c>
      <c r="AF1147" t="s">
        <v>3</v>
      </c>
      <c r="AG1147">
        <v>1855</v>
      </c>
      <c r="AH1147">
        <v>2</v>
      </c>
      <c r="AI1147">
        <v>35811896</v>
      </c>
      <c r="AJ1147">
        <v>1166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</row>
    <row r="1148" spans="1:44">
      <c r="A1148">
        <f>ROW(Source!A1012)</f>
        <v>1012</v>
      </c>
      <c r="B1148">
        <v>35811916</v>
      </c>
      <c r="C1148">
        <v>35811881</v>
      </c>
      <c r="D1148">
        <v>29114482</v>
      </c>
      <c r="E1148">
        <v>1</v>
      </c>
      <c r="F1148">
        <v>1</v>
      </c>
      <c r="G1148">
        <v>1</v>
      </c>
      <c r="H1148">
        <v>3</v>
      </c>
      <c r="I1148" t="s">
        <v>745</v>
      </c>
      <c r="J1148" t="s">
        <v>890</v>
      </c>
      <c r="K1148" t="s">
        <v>747</v>
      </c>
      <c r="L1148">
        <v>1354</v>
      </c>
      <c r="N1148">
        <v>1010</v>
      </c>
      <c r="O1148" t="s">
        <v>258</v>
      </c>
      <c r="P1148" t="s">
        <v>258</v>
      </c>
      <c r="Q1148">
        <v>1</v>
      </c>
      <c r="X1148">
        <v>153</v>
      </c>
      <c r="Y1148">
        <v>7.0000000000000007E-2</v>
      </c>
      <c r="Z1148">
        <v>0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 t="s">
        <v>3</v>
      </c>
      <c r="AG1148">
        <v>153</v>
      </c>
      <c r="AH1148">
        <v>2</v>
      </c>
      <c r="AI1148">
        <v>35811897</v>
      </c>
      <c r="AJ1148">
        <v>1167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</row>
    <row r="1149" spans="1:44">
      <c r="A1149">
        <f>ROW(Source!A1012)</f>
        <v>1012</v>
      </c>
      <c r="B1149">
        <v>35811917</v>
      </c>
      <c r="C1149">
        <v>35811881</v>
      </c>
      <c r="D1149">
        <v>29129584</v>
      </c>
      <c r="E1149">
        <v>1</v>
      </c>
      <c r="F1149">
        <v>1</v>
      </c>
      <c r="G1149">
        <v>1</v>
      </c>
      <c r="H1149">
        <v>3</v>
      </c>
      <c r="I1149" t="s">
        <v>748</v>
      </c>
      <c r="J1149" t="s">
        <v>891</v>
      </c>
      <c r="K1149" t="s">
        <v>750</v>
      </c>
      <c r="L1149">
        <v>1301</v>
      </c>
      <c r="N1149">
        <v>1003</v>
      </c>
      <c r="O1149" t="s">
        <v>151</v>
      </c>
      <c r="P1149" t="s">
        <v>151</v>
      </c>
      <c r="Q1149">
        <v>1</v>
      </c>
      <c r="X1149">
        <v>88</v>
      </c>
      <c r="Y1149">
        <v>7.22</v>
      </c>
      <c r="Z1149">
        <v>0</v>
      </c>
      <c r="AA1149">
        <v>0</v>
      </c>
      <c r="AB1149">
        <v>0</v>
      </c>
      <c r="AC1149">
        <v>0</v>
      </c>
      <c r="AD1149">
        <v>1</v>
      </c>
      <c r="AE1149">
        <v>0</v>
      </c>
      <c r="AF1149" t="s">
        <v>3</v>
      </c>
      <c r="AG1149">
        <v>88</v>
      </c>
      <c r="AH1149">
        <v>2</v>
      </c>
      <c r="AI1149">
        <v>35811898</v>
      </c>
      <c r="AJ1149">
        <v>1168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</row>
    <row r="1150" spans="1:44">
      <c r="A1150">
        <f>ROW(Source!A1012)</f>
        <v>1012</v>
      </c>
      <c r="B1150">
        <v>35811918</v>
      </c>
      <c r="C1150">
        <v>35811881</v>
      </c>
      <c r="D1150">
        <v>29129619</v>
      </c>
      <c r="E1150">
        <v>1</v>
      </c>
      <c r="F1150">
        <v>1</v>
      </c>
      <c r="G1150">
        <v>1</v>
      </c>
      <c r="H1150">
        <v>3</v>
      </c>
      <c r="I1150" t="s">
        <v>751</v>
      </c>
      <c r="J1150" t="s">
        <v>892</v>
      </c>
      <c r="K1150" t="s">
        <v>753</v>
      </c>
      <c r="L1150">
        <v>1301</v>
      </c>
      <c r="N1150">
        <v>1003</v>
      </c>
      <c r="O1150" t="s">
        <v>151</v>
      </c>
      <c r="P1150" t="s">
        <v>151</v>
      </c>
      <c r="Q1150">
        <v>1</v>
      </c>
      <c r="X1150">
        <v>225</v>
      </c>
      <c r="Y1150">
        <v>8.44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 t="s">
        <v>3</v>
      </c>
      <c r="AG1150">
        <v>225</v>
      </c>
      <c r="AH1150">
        <v>2</v>
      </c>
      <c r="AI1150">
        <v>35811899</v>
      </c>
      <c r="AJ1150">
        <v>1169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</row>
    <row r="1151" spans="1:44">
      <c r="A1151">
        <f>ROW(Source!A1012)</f>
        <v>1012</v>
      </c>
      <c r="B1151">
        <v>35811919</v>
      </c>
      <c r="C1151">
        <v>35811881</v>
      </c>
      <c r="D1151">
        <v>29129634</v>
      </c>
      <c r="E1151">
        <v>1</v>
      </c>
      <c r="F1151">
        <v>1</v>
      </c>
      <c r="G1151">
        <v>1</v>
      </c>
      <c r="H1151">
        <v>3</v>
      </c>
      <c r="I1151" t="s">
        <v>853</v>
      </c>
      <c r="J1151" t="s">
        <v>893</v>
      </c>
      <c r="K1151" t="s">
        <v>855</v>
      </c>
      <c r="L1151">
        <v>1301</v>
      </c>
      <c r="N1151">
        <v>1003</v>
      </c>
      <c r="O1151" t="s">
        <v>151</v>
      </c>
      <c r="P1151" t="s">
        <v>151</v>
      </c>
      <c r="Q1151">
        <v>1</v>
      </c>
      <c r="X1151">
        <v>46</v>
      </c>
      <c r="Y1151">
        <v>3.32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 t="s">
        <v>3</v>
      </c>
      <c r="AG1151">
        <v>46</v>
      </c>
      <c r="AH1151">
        <v>2</v>
      </c>
      <c r="AI1151">
        <v>35811900</v>
      </c>
      <c r="AJ1151">
        <v>1170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>
        <f>ROW(Source!A1013)</f>
        <v>1013</v>
      </c>
      <c r="B1152">
        <v>35811939</v>
      </c>
      <c r="C1152">
        <v>35811920</v>
      </c>
      <c r="D1152">
        <v>18409850</v>
      </c>
      <c r="E1152">
        <v>1</v>
      </c>
      <c r="F1152">
        <v>1</v>
      </c>
      <c r="G1152">
        <v>1</v>
      </c>
      <c r="H1152">
        <v>1</v>
      </c>
      <c r="I1152" t="s">
        <v>709</v>
      </c>
      <c r="J1152" t="s">
        <v>3</v>
      </c>
      <c r="K1152" t="s">
        <v>710</v>
      </c>
      <c r="L1152">
        <v>1369</v>
      </c>
      <c r="N1152">
        <v>1013</v>
      </c>
      <c r="O1152" t="s">
        <v>583</v>
      </c>
      <c r="P1152" t="s">
        <v>583</v>
      </c>
      <c r="Q1152">
        <v>1</v>
      </c>
      <c r="X1152">
        <v>84</v>
      </c>
      <c r="Y1152">
        <v>0</v>
      </c>
      <c r="Z1152">
        <v>0</v>
      </c>
      <c r="AA1152">
        <v>0</v>
      </c>
      <c r="AB1152">
        <v>9.07</v>
      </c>
      <c r="AC1152">
        <v>0</v>
      </c>
      <c r="AD1152">
        <v>1</v>
      </c>
      <c r="AE1152">
        <v>1</v>
      </c>
      <c r="AF1152" t="s">
        <v>144</v>
      </c>
      <c r="AG1152">
        <v>96.6</v>
      </c>
      <c r="AH1152">
        <v>2</v>
      </c>
      <c r="AI1152">
        <v>35811921</v>
      </c>
      <c r="AJ1152">
        <v>1171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>
        <f>ROW(Source!A1013)</f>
        <v>1013</v>
      </c>
      <c r="B1153">
        <v>35811940</v>
      </c>
      <c r="C1153">
        <v>35811920</v>
      </c>
      <c r="D1153">
        <v>29173472</v>
      </c>
      <c r="E1153">
        <v>1</v>
      </c>
      <c r="F1153">
        <v>1</v>
      </c>
      <c r="G1153">
        <v>1</v>
      </c>
      <c r="H1153">
        <v>2</v>
      </c>
      <c r="I1153" t="s">
        <v>660</v>
      </c>
      <c r="J1153" t="s">
        <v>661</v>
      </c>
      <c r="K1153" t="s">
        <v>662</v>
      </c>
      <c r="L1153">
        <v>1368</v>
      </c>
      <c r="N1153">
        <v>1011</v>
      </c>
      <c r="O1153" t="s">
        <v>589</v>
      </c>
      <c r="P1153" t="s">
        <v>589</v>
      </c>
      <c r="Q1153">
        <v>1</v>
      </c>
      <c r="X1153">
        <v>2.2000000000000002</v>
      </c>
      <c r="Y1153">
        <v>0</v>
      </c>
      <c r="Z1153">
        <v>3</v>
      </c>
      <c r="AA1153">
        <v>0</v>
      </c>
      <c r="AB1153">
        <v>0</v>
      </c>
      <c r="AC1153">
        <v>0</v>
      </c>
      <c r="AD1153">
        <v>1</v>
      </c>
      <c r="AE1153">
        <v>0</v>
      </c>
      <c r="AF1153" t="s">
        <v>143</v>
      </c>
      <c r="AG1153">
        <v>2.75</v>
      </c>
      <c r="AH1153">
        <v>2</v>
      </c>
      <c r="AI1153">
        <v>35811922</v>
      </c>
      <c r="AJ1153">
        <v>1172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</row>
    <row r="1154" spans="1:44">
      <c r="A1154">
        <f>ROW(Source!A1013)</f>
        <v>1013</v>
      </c>
      <c r="B1154">
        <v>35811941</v>
      </c>
      <c r="C1154">
        <v>35811920</v>
      </c>
      <c r="D1154">
        <v>29174538</v>
      </c>
      <c r="E1154">
        <v>1</v>
      </c>
      <c r="F1154">
        <v>1</v>
      </c>
      <c r="G1154">
        <v>1</v>
      </c>
      <c r="H1154">
        <v>2</v>
      </c>
      <c r="I1154" t="s">
        <v>712</v>
      </c>
      <c r="J1154" t="s">
        <v>820</v>
      </c>
      <c r="K1154" t="s">
        <v>714</v>
      </c>
      <c r="L1154">
        <v>1368</v>
      </c>
      <c r="N1154">
        <v>1011</v>
      </c>
      <c r="O1154" t="s">
        <v>589</v>
      </c>
      <c r="P1154" t="s">
        <v>589</v>
      </c>
      <c r="Q1154">
        <v>1</v>
      </c>
      <c r="X1154">
        <v>0.17</v>
      </c>
      <c r="Y1154">
        <v>0</v>
      </c>
      <c r="Z1154">
        <v>33.590000000000003</v>
      </c>
      <c r="AA1154">
        <v>0</v>
      </c>
      <c r="AB1154">
        <v>0</v>
      </c>
      <c r="AC1154">
        <v>0</v>
      </c>
      <c r="AD1154">
        <v>1</v>
      </c>
      <c r="AE1154">
        <v>0</v>
      </c>
      <c r="AF1154" t="s">
        <v>143</v>
      </c>
      <c r="AG1154">
        <v>0.21250000000000002</v>
      </c>
      <c r="AH1154">
        <v>2</v>
      </c>
      <c r="AI1154">
        <v>35811923</v>
      </c>
      <c r="AJ1154">
        <v>1173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</row>
    <row r="1155" spans="1:44">
      <c r="A1155">
        <f>ROW(Source!A1013)</f>
        <v>1013</v>
      </c>
      <c r="B1155">
        <v>35811942</v>
      </c>
      <c r="C1155">
        <v>35811920</v>
      </c>
      <c r="D1155">
        <v>29174580</v>
      </c>
      <c r="E1155">
        <v>1</v>
      </c>
      <c r="F1155">
        <v>1</v>
      </c>
      <c r="G1155">
        <v>1</v>
      </c>
      <c r="H1155">
        <v>2</v>
      </c>
      <c r="I1155" t="s">
        <v>715</v>
      </c>
      <c r="J1155" t="s">
        <v>821</v>
      </c>
      <c r="K1155" t="s">
        <v>717</v>
      </c>
      <c r="L1155">
        <v>1368</v>
      </c>
      <c r="N1155">
        <v>1011</v>
      </c>
      <c r="O1155" t="s">
        <v>589</v>
      </c>
      <c r="P1155" t="s">
        <v>589</v>
      </c>
      <c r="Q1155">
        <v>1</v>
      </c>
      <c r="X1155">
        <v>0.87</v>
      </c>
      <c r="Y1155">
        <v>0</v>
      </c>
      <c r="Z1155">
        <v>2.08</v>
      </c>
      <c r="AA1155">
        <v>0</v>
      </c>
      <c r="AB1155">
        <v>0</v>
      </c>
      <c r="AC1155">
        <v>0</v>
      </c>
      <c r="AD1155">
        <v>1</v>
      </c>
      <c r="AE1155">
        <v>0</v>
      </c>
      <c r="AF1155" t="s">
        <v>143</v>
      </c>
      <c r="AG1155">
        <v>1.0874999999999999</v>
      </c>
      <c r="AH1155">
        <v>2</v>
      </c>
      <c r="AI1155">
        <v>35811924</v>
      </c>
      <c r="AJ1155">
        <v>1174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>
        <f>ROW(Source!A1013)</f>
        <v>1013</v>
      </c>
      <c r="B1156">
        <v>35811943</v>
      </c>
      <c r="C1156">
        <v>35811920</v>
      </c>
      <c r="D1156">
        <v>29109354</v>
      </c>
      <c r="E1156">
        <v>1</v>
      </c>
      <c r="F1156">
        <v>1</v>
      </c>
      <c r="G1156">
        <v>1</v>
      </c>
      <c r="H1156">
        <v>3</v>
      </c>
      <c r="I1156" t="s">
        <v>718</v>
      </c>
      <c r="J1156" t="s">
        <v>822</v>
      </c>
      <c r="K1156" t="s">
        <v>720</v>
      </c>
      <c r="L1156">
        <v>1346</v>
      </c>
      <c r="N1156">
        <v>1009</v>
      </c>
      <c r="O1156" t="s">
        <v>170</v>
      </c>
      <c r="P1156" t="s">
        <v>170</v>
      </c>
      <c r="Q1156">
        <v>1</v>
      </c>
      <c r="X1156">
        <v>10</v>
      </c>
      <c r="Y1156">
        <v>46.72</v>
      </c>
      <c r="Z1156">
        <v>0</v>
      </c>
      <c r="AA1156">
        <v>0</v>
      </c>
      <c r="AB1156">
        <v>0</v>
      </c>
      <c r="AC1156">
        <v>0</v>
      </c>
      <c r="AD1156">
        <v>1</v>
      </c>
      <c r="AE1156">
        <v>0</v>
      </c>
      <c r="AF1156" t="s">
        <v>3</v>
      </c>
      <c r="AG1156">
        <v>10</v>
      </c>
      <c r="AH1156">
        <v>2</v>
      </c>
      <c r="AI1156">
        <v>35811925</v>
      </c>
      <c r="AJ1156">
        <v>1175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</row>
    <row r="1157" spans="1:44">
      <c r="A1157">
        <f>ROW(Source!A1013)</f>
        <v>1013</v>
      </c>
      <c r="B1157">
        <v>35811944</v>
      </c>
      <c r="C1157">
        <v>35811920</v>
      </c>
      <c r="D1157">
        <v>29109414</v>
      </c>
      <c r="E1157">
        <v>1</v>
      </c>
      <c r="F1157">
        <v>1</v>
      </c>
      <c r="G1157">
        <v>1</v>
      </c>
      <c r="H1157">
        <v>3</v>
      </c>
      <c r="I1157" t="s">
        <v>721</v>
      </c>
      <c r="J1157" t="s">
        <v>887</v>
      </c>
      <c r="K1157" t="s">
        <v>723</v>
      </c>
      <c r="L1157">
        <v>1346</v>
      </c>
      <c r="N1157">
        <v>1009</v>
      </c>
      <c r="O1157" t="s">
        <v>170</v>
      </c>
      <c r="P1157" t="s">
        <v>170</v>
      </c>
      <c r="Q1157">
        <v>1</v>
      </c>
      <c r="X1157">
        <v>137</v>
      </c>
      <c r="Y1157">
        <v>1.58</v>
      </c>
      <c r="Z1157">
        <v>0</v>
      </c>
      <c r="AA1157">
        <v>0</v>
      </c>
      <c r="AB1157">
        <v>0</v>
      </c>
      <c r="AC1157">
        <v>0</v>
      </c>
      <c r="AD1157">
        <v>1</v>
      </c>
      <c r="AE1157">
        <v>0</v>
      </c>
      <c r="AF1157" t="s">
        <v>3</v>
      </c>
      <c r="AG1157">
        <v>137</v>
      </c>
      <c r="AH1157">
        <v>2</v>
      </c>
      <c r="AI1157">
        <v>35811926</v>
      </c>
      <c r="AJ1157">
        <v>1176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>
        <f>ROW(Source!A1013)</f>
        <v>1013</v>
      </c>
      <c r="B1158">
        <v>35811945</v>
      </c>
      <c r="C1158">
        <v>35811920</v>
      </c>
      <c r="D1158">
        <v>29109781</v>
      </c>
      <c r="E1158">
        <v>1</v>
      </c>
      <c r="F1158">
        <v>1</v>
      </c>
      <c r="G1158">
        <v>1</v>
      </c>
      <c r="H1158">
        <v>3</v>
      </c>
      <c r="I1158" t="s">
        <v>724</v>
      </c>
      <c r="J1158" t="s">
        <v>823</v>
      </c>
      <c r="K1158" t="s">
        <v>726</v>
      </c>
      <c r="L1158">
        <v>1346</v>
      </c>
      <c r="N1158">
        <v>1009</v>
      </c>
      <c r="O1158" t="s">
        <v>170</v>
      </c>
      <c r="P1158" t="s">
        <v>170</v>
      </c>
      <c r="Q1158">
        <v>1</v>
      </c>
      <c r="X1158">
        <v>10</v>
      </c>
      <c r="Y1158">
        <v>11.12</v>
      </c>
      <c r="Z1158">
        <v>0</v>
      </c>
      <c r="AA1158">
        <v>0</v>
      </c>
      <c r="AB1158">
        <v>0</v>
      </c>
      <c r="AC1158">
        <v>0</v>
      </c>
      <c r="AD1158">
        <v>1</v>
      </c>
      <c r="AE1158">
        <v>0</v>
      </c>
      <c r="AF1158" t="s">
        <v>3</v>
      </c>
      <c r="AG1158">
        <v>10</v>
      </c>
      <c r="AH1158">
        <v>2</v>
      </c>
      <c r="AI1158">
        <v>35811927</v>
      </c>
      <c r="AJ1158">
        <v>1177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</row>
    <row r="1159" spans="1:44">
      <c r="A1159">
        <f>ROW(Source!A1013)</f>
        <v>1013</v>
      </c>
      <c r="B1159">
        <v>35811946</v>
      </c>
      <c r="C1159">
        <v>35811920</v>
      </c>
      <c r="D1159">
        <v>29109782</v>
      </c>
      <c r="E1159">
        <v>1</v>
      </c>
      <c r="F1159">
        <v>1</v>
      </c>
      <c r="G1159">
        <v>1</v>
      </c>
      <c r="H1159">
        <v>3</v>
      </c>
      <c r="I1159" t="s">
        <v>727</v>
      </c>
      <c r="J1159" t="s">
        <v>824</v>
      </c>
      <c r="K1159" t="s">
        <v>729</v>
      </c>
      <c r="L1159">
        <v>1346</v>
      </c>
      <c r="N1159">
        <v>1009</v>
      </c>
      <c r="O1159" t="s">
        <v>170</v>
      </c>
      <c r="P1159" t="s">
        <v>170</v>
      </c>
      <c r="Q1159">
        <v>1</v>
      </c>
      <c r="X1159">
        <v>69</v>
      </c>
      <c r="Y1159">
        <v>4.3600000000000003</v>
      </c>
      <c r="Z1159">
        <v>0</v>
      </c>
      <c r="AA1159">
        <v>0</v>
      </c>
      <c r="AB1159">
        <v>0</v>
      </c>
      <c r="AC1159">
        <v>0</v>
      </c>
      <c r="AD1159">
        <v>1</v>
      </c>
      <c r="AE1159">
        <v>0</v>
      </c>
      <c r="AF1159" t="s">
        <v>3</v>
      </c>
      <c r="AG1159">
        <v>69</v>
      </c>
      <c r="AH1159">
        <v>2</v>
      </c>
      <c r="AI1159">
        <v>35811928</v>
      </c>
      <c r="AJ1159">
        <v>1178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>
        <f>ROW(Source!A1013)</f>
        <v>1013</v>
      </c>
      <c r="B1160">
        <v>35811947</v>
      </c>
      <c r="C1160">
        <v>35811920</v>
      </c>
      <c r="D1160">
        <v>29110699</v>
      </c>
      <c r="E1160">
        <v>1</v>
      </c>
      <c r="F1160">
        <v>1</v>
      </c>
      <c r="G1160">
        <v>1</v>
      </c>
      <c r="H1160">
        <v>3</v>
      </c>
      <c r="I1160" t="s">
        <v>730</v>
      </c>
      <c r="J1160" t="s">
        <v>825</v>
      </c>
      <c r="K1160" t="s">
        <v>732</v>
      </c>
      <c r="L1160">
        <v>1301</v>
      </c>
      <c r="N1160">
        <v>1003</v>
      </c>
      <c r="O1160" t="s">
        <v>151</v>
      </c>
      <c r="P1160" t="s">
        <v>151</v>
      </c>
      <c r="Q1160">
        <v>1</v>
      </c>
      <c r="X1160">
        <v>118</v>
      </c>
      <c r="Y1160">
        <v>0.17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 t="s">
        <v>3</v>
      </c>
      <c r="AG1160">
        <v>118</v>
      </c>
      <c r="AH1160">
        <v>2</v>
      </c>
      <c r="AI1160">
        <v>35811929</v>
      </c>
      <c r="AJ1160">
        <v>1179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</row>
    <row r="1161" spans="1:44">
      <c r="A1161">
        <f>ROW(Source!A1013)</f>
        <v>1013</v>
      </c>
      <c r="B1161">
        <v>35811948</v>
      </c>
      <c r="C1161">
        <v>35811920</v>
      </c>
      <c r="D1161">
        <v>29110797</v>
      </c>
      <c r="E1161">
        <v>1</v>
      </c>
      <c r="F1161">
        <v>1</v>
      </c>
      <c r="G1161">
        <v>1</v>
      </c>
      <c r="H1161">
        <v>3</v>
      </c>
      <c r="I1161" t="s">
        <v>733</v>
      </c>
      <c r="J1161" t="s">
        <v>826</v>
      </c>
      <c r="K1161" t="s">
        <v>735</v>
      </c>
      <c r="L1161">
        <v>1301</v>
      </c>
      <c r="N1161">
        <v>1003</v>
      </c>
      <c r="O1161" t="s">
        <v>151</v>
      </c>
      <c r="P1161" t="s">
        <v>151</v>
      </c>
      <c r="Q1161">
        <v>1</v>
      </c>
      <c r="X1161">
        <v>80</v>
      </c>
      <c r="Y1161">
        <v>1.74</v>
      </c>
      <c r="Z1161">
        <v>0</v>
      </c>
      <c r="AA1161">
        <v>0</v>
      </c>
      <c r="AB1161">
        <v>0</v>
      </c>
      <c r="AC1161">
        <v>0</v>
      </c>
      <c r="AD1161">
        <v>1</v>
      </c>
      <c r="AE1161">
        <v>0</v>
      </c>
      <c r="AF1161" t="s">
        <v>3</v>
      </c>
      <c r="AG1161">
        <v>80</v>
      </c>
      <c r="AH1161">
        <v>2</v>
      </c>
      <c r="AI1161">
        <v>35811930</v>
      </c>
      <c r="AJ1161">
        <v>1180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>
        <f>ROW(Source!A1013)</f>
        <v>1013</v>
      </c>
      <c r="B1162">
        <v>35811949</v>
      </c>
      <c r="C1162">
        <v>35811920</v>
      </c>
      <c r="D1162">
        <v>29110815</v>
      </c>
      <c r="E1162">
        <v>1</v>
      </c>
      <c r="F1162">
        <v>1</v>
      </c>
      <c r="G1162">
        <v>1</v>
      </c>
      <c r="H1162">
        <v>3</v>
      </c>
      <c r="I1162" t="s">
        <v>736</v>
      </c>
      <c r="J1162" t="s">
        <v>888</v>
      </c>
      <c r="K1162" t="s">
        <v>738</v>
      </c>
      <c r="L1162">
        <v>1301</v>
      </c>
      <c r="N1162">
        <v>1003</v>
      </c>
      <c r="O1162" t="s">
        <v>151</v>
      </c>
      <c r="P1162" t="s">
        <v>151</v>
      </c>
      <c r="Q1162">
        <v>1</v>
      </c>
      <c r="X1162">
        <v>117</v>
      </c>
      <c r="Y1162">
        <v>0.85</v>
      </c>
      <c r="Z1162">
        <v>0</v>
      </c>
      <c r="AA1162">
        <v>0</v>
      </c>
      <c r="AB1162">
        <v>0</v>
      </c>
      <c r="AC1162">
        <v>0</v>
      </c>
      <c r="AD1162">
        <v>1</v>
      </c>
      <c r="AE1162">
        <v>0</v>
      </c>
      <c r="AF1162" t="s">
        <v>3</v>
      </c>
      <c r="AG1162">
        <v>117</v>
      </c>
      <c r="AH1162">
        <v>2</v>
      </c>
      <c r="AI1162">
        <v>35811931</v>
      </c>
      <c r="AJ1162">
        <v>1181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>
        <f>ROW(Source!A1013)</f>
        <v>1013</v>
      </c>
      <c r="B1163">
        <v>35811950</v>
      </c>
      <c r="C1163">
        <v>35811920</v>
      </c>
      <c r="D1163">
        <v>29111455</v>
      </c>
      <c r="E1163">
        <v>1</v>
      </c>
      <c r="F1163">
        <v>1</v>
      </c>
      <c r="G1163">
        <v>1</v>
      </c>
      <c r="H1163">
        <v>3</v>
      </c>
      <c r="I1163" t="s">
        <v>219</v>
      </c>
      <c r="J1163" t="s">
        <v>275</v>
      </c>
      <c r="K1163" t="s">
        <v>220</v>
      </c>
      <c r="L1163">
        <v>1327</v>
      </c>
      <c r="N1163">
        <v>1005</v>
      </c>
      <c r="O1163" t="s">
        <v>165</v>
      </c>
      <c r="P1163" t="s">
        <v>165</v>
      </c>
      <c r="Q1163">
        <v>1</v>
      </c>
      <c r="X1163">
        <v>225</v>
      </c>
      <c r="Y1163">
        <v>15.06</v>
      </c>
      <c r="Z1163">
        <v>0</v>
      </c>
      <c r="AA1163">
        <v>0</v>
      </c>
      <c r="AB1163">
        <v>0</v>
      </c>
      <c r="AC1163">
        <v>0</v>
      </c>
      <c r="AD1163">
        <v>1</v>
      </c>
      <c r="AE1163">
        <v>0</v>
      </c>
      <c r="AF1163" t="s">
        <v>3</v>
      </c>
      <c r="AG1163">
        <v>225</v>
      </c>
      <c r="AH1163">
        <v>2</v>
      </c>
      <c r="AI1163">
        <v>35811932</v>
      </c>
      <c r="AJ1163">
        <v>1182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</row>
    <row r="1164" spans="1:44">
      <c r="A1164">
        <f>ROW(Source!A1013)</f>
        <v>1013</v>
      </c>
      <c r="B1164">
        <v>35811951</v>
      </c>
      <c r="C1164">
        <v>35811920</v>
      </c>
      <c r="D1164">
        <v>29114733</v>
      </c>
      <c r="E1164">
        <v>1</v>
      </c>
      <c r="F1164">
        <v>1</v>
      </c>
      <c r="G1164">
        <v>1</v>
      </c>
      <c r="H1164">
        <v>3</v>
      </c>
      <c r="I1164" t="s">
        <v>739</v>
      </c>
      <c r="J1164" t="s">
        <v>830</v>
      </c>
      <c r="K1164" t="s">
        <v>741</v>
      </c>
      <c r="L1164">
        <v>1354</v>
      </c>
      <c r="N1164">
        <v>1010</v>
      </c>
      <c r="O1164" t="s">
        <v>258</v>
      </c>
      <c r="P1164" t="s">
        <v>258</v>
      </c>
      <c r="Q1164">
        <v>1</v>
      </c>
      <c r="X1164">
        <v>790</v>
      </c>
      <c r="Y1164">
        <v>0.02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 t="s">
        <v>3</v>
      </c>
      <c r="AG1164">
        <v>790</v>
      </c>
      <c r="AH1164">
        <v>2</v>
      </c>
      <c r="AI1164">
        <v>35811933</v>
      </c>
      <c r="AJ1164">
        <v>1183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>
        <f>ROW(Source!A1013)</f>
        <v>1013</v>
      </c>
      <c r="B1165">
        <v>35811952</v>
      </c>
      <c r="C1165">
        <v>35811920</v>
      </c>
      <c r="D1165">
        <v>29114734</v>
      </c>
      <c r="E1165">
        <v>1</v>
      </c>
      <c r="F1165">
        <v>1</v>
      </c>
      <c r="G1165">
        <v>1</v>
      </c>
      <c r="H1165">
        <v>3</v>
      </c>
      <c r="I1165" t="s">
        <v>742</v>
      </c>
      <c r="J1165" t="s">
        <v>889</v>
      </c>
      <c r="K1165" t="s">
        <v>744</v>
      </c>
      <c r="L1165">
        <v>1354</v>
      </c>
      <c r="N1165">
        <v>1010</v>
      </c>
      <c r="O1165" t="s">
        <v>258</v>
      </c>
      <c r="P1165" t="s">
        <v>258</v>
      </c>
      <c r="Q1165">
        <v>1</v>
      </c>
      <c r="X1165">
        <v>1844</v>
      </c>
      <c r="Y1165">
        <v>0.03</v>
      </c>
      <c r="Z1165">
        <v>0</v>
      </c>
      <c r="AA1165">
        <v>0</v>
      </c>
      <c r="AB1165">
        <v>0</v>
      </c>
      <c r="AC1165">
        <v>0</v>
      </c>
      <c r="AD1165">
        <v>1</v>
      </c>
      <c r="AE1165">
        <v>0</v>
      </c>
      <c r="AF1165" t="s">
        <v>3</v>
      </c>
      <c r="AG1165">
        <v>1844</v>
      </c>
      <c r="AH1165">
        <v>2</v>
      </c>
      <c r="AI1165">
        <v>35811934</v>
      </c>
      <c r="AJ1165">
        <v>1184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>
        <f>ROW(Source!A1013)</f>
        <v>1013</v>
      </c>
      <c r="B1166">
        <v>35811953</v>
      </c>
      <c r="C1166">
        <v>35811920</v>
      </c>
      <c r="D1166">
        <v>29114482</v>
      </c>
      <c r="E1166">
        <v>1</v>
      </c>
      <c r="F1166">
        <v>1</v>
      </c>
      <c r="G1166">
        <v>1</v>
      </c>
      <c r="H1166">
        <v>3</v>
      </c>
      <c r="I1166" t="s">
        <v>745</v>
      </c>
      <c r="J1166" t="s">
        <v>890</v>
      </c>
      <c r="K1166" t="s">
        <v>747</v>
      </c>
      <c r="L1166">
        <v>1354</v>
      </c>
      <c r="N1166">
        <v>1010</v>
      </c>
      <c r="O1166" t="s">
        <v>258</v>
      </c>
      <c r="P1166" t="s">
        <v>258</v>
      </c>
      <c r="Q1166">
        <v>1</v>
      </c>
      <c r="X1166">
        <v>149</v>
      </c>
      <c r="Y1166">
        <v>7.0000000000000007E-2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 t="s">
        <v>3</v>
      </c>
      <c r="AG1166">
        <v>149</v>
      </c>
      <c r="AH1166">
        <v>2</v>
      </c>
      <c r="AI1166">
        <v>35811935</v>
      </c>
      <c r="AJ1166">
        <v>1185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</row>
    <row r="1167" spans="1:44">
      <c r="A1167">
        <f>ROW(Source!A1013)</f>
        <v>1013</v>
      </c>
      <c r="B1167">
        <v>35811954</v>
      </c>
      <c r="C1167">
        <v>35811920</v>
      </c>
      <c r="D1167">
        <v>29129584</v>
      </c>
      <c r="E1167">
        <v>1</v>
      </c>
      <c r="F1167">
        <v>1</v>
      </c>
      <c r="G1167">
        <v>1</v>
      </c>
      <c r="H1167">
        <v>3</v>
      </c>
      <c r="I1167" t="s">
        <v>748</v>
      </c>
      <c r="J1167" t="s">
        <v>891</v>
      </c>
      <c r="K1167" t="s">
        <v>750</v>
      </c>
      <c r="L1167">
        <v>1301</v>
      </c>
      <c r="N1167">
        <v>1003</v>
      </c>
      <c r="O1167" t="s">
        <v>151</v>
      </c>
      <c r="P1167" t="s">
        <v>151</v>
      </c>
      <c r="Q1167">
        <v>1</v>
      </c>
      <c r="X1167">
        <v>86</v>
      </c>
      <c r="Y1167">
        <v>7.22</v>
      </c>
      <c r="Z1167">
        <v>0</v>
      </c>
      <c r="AA1167">
        <v>0</v>
      </c>
      <c r="AB1167">
        <v>0</v>
      </c>
      <c r="AC1167">
        <v>0</v>
      </c>
      <c r="AD1167">
        <v>1</v>
      </c>
      <c r="AE1167">
        <v>0</v>
      </c>
      <c r="AF1167" t="s">
        <v>3</v>
      </c>
      <c r="AG1167">
        <v>86</v>
      </c>
      <c r="AH1167">
        <v>2</v>
      </c>
      <c r="AI1167">
        <v>35811936</v>
      </c>
      <c r="AJ1167">
        <v>1186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>
        <f>ROW(Source!A1013)</f>
        <v>1013</v>
      </c>
      <c r="B1168">
        <v>35811955</v>
      </c>
      <c r="C1168">
        <v>35811920</v>
      </c>
      <c r="D1168">
        <v>29129619</v>
      </c>
      <c r="E1168">
        <v>1</v>
      </c>
      <c r="F1168">
        <v>1</v>
      </c>
      <c r="G1168">
        <v>1</v>
      </c>
      <c r="H1168">
        <v>3</v>
      </c>
      <c r="I1168" t="s">
        <v>751</v>
      </c>
      <c r="J1168" t="s">
        <v>892</v>
      </c>
      <c r="K1168" t="s">
        <v>753</v>
      </c>
      <c r="L1168">
        <v>1301</v>
      </c>
      <c r="N1168">
        <v>1003</v>
      </c>
      <c r="O1168" t="s">
        <v>151</v>
      </c>
      <c r="P1168" t="s">
        <v>151</v>
      </c>
      <c r="Q1168">
        <v>1</v>
      </c>
      <c r="X1168">
        <v>234</v>
      </c>
      <c r="Y1168">
        <v>8.44</v>
      </c>
      <c r="Z1168">
        <v>0</v>
      </c>
      <c r="AA1168">
        <v>0</v>
      </c>
      <c r="AB1168">
        <v>0</v>
      </c>
      <c r="AC1168">
        <v>0</v>
      </c>
      <c r="AD1168">
        <v>1</v>
      </c>
      <c r="AE1168">
        <v>0</v>
      </c>
      <c r="AF1168" t="s">
        <v>3</v>
      </c>
      <c r="AG1168">
        <v>234</v>
      </c>
      <c r="AH1168">
        <v>2</v>
      </c>
      <c r="AI1168">
        <v>35811937</v>
      </c>
      <c r="AJ1168">
        <v>1187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>
        <f>ROW(Source!A1013)</f>
        <v>1013</v>
      </c>
      <c r="B1169">
        <v>35811956</v>
      </c>
      <c r="C1169">
        <v>35811920</v>
      </c>
      <c r="D1169">
        <v>29129715</v>
      </c>
      <c r="E1169">
        <v>1</v>
      </c>
      <c r="F1169">
        <v>1</v>
      </c>
      <c r="G1169">
        <v>1</v>
      </c>
      <c r="H1169">
        <v>3</v>
      </c>
      <c r="I1169" t="s">
        <v>754</v>
      </c>
      <c r="J1169" t="s">
        <v>894</v>
      </c>
      <c r="K1169" t="s">
        <v>756</v>
      </c>
      <c r="L1169">
        <v>1301</v>
      </c>
      <c r="N1169">
        <v>1003</v>
      </c>
      <c r="O1169" t="s">
        <v>151</v>
      </c>
      <c r="P1169" t="s">
        <v>151</v>
      </c>
      <c r="Q1169">
        <v>1</v>
      </c>
      <c r="X1169">
        <v>37</v>
      </c>
      <c r="Y1169">
        <v>6.33</v>
      </c>
      <c r="Z1169">
        <v>0</v>
      </c>
      <c r="AA1169">
        <v>0</v>
      </c>
      <c r="AB1169">
        <v>0</v>
      </c>
      <c r="AC1169">
        <v>0</v>
      </c>
      <c r="AD1169">
        <v>1</v>
      </c>
      <c r="AE1169">
        <v>0</v>
      </c>
      <c r="AF1169" t="s">
        <v>3</v>
      </c>
      <c r="AG1169">
        <v>37</v>
      </c>
      <c r="AH1169">
        <v>2</v>
      </c>
      <c r="AI1169">
        <v>35811938</v>
      </c>
      <c r="AJ1169">
        <v>1188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</row>
    <row r="1170" spans="1:44">
      <c r="A1170">
        <f>ROW(Source!A1014)</f>
        <v>1014</v>
      </c>
      <c r="B1170">
        <v>35811965</v>
      </c>
      <c r="C1170">
        <v>35811957</v>
      </c>
      <c r="D1170">
        <v>18410244</v>
      </c>
      <c r="E1170">
        <v>1</v>
      </c>
      <c r="F1170">
        <v>1</v>
      </c>
      <c r="G1170">
        <v>1</v>
      </c>
      <c r="H1170">
        <v>1</v>
      </c>
      <c r="I1170" t="s">
        <v>791</v>
      </c>
      <c r="J1170" t="s">
        <v>3</v>
      </c>
      <c r="K1170" t="s">
        <v>792</v>
      </c>
      <c r="L1170">
        <v>1369</v>
      </c>
      <c r="N1170">
        <v>1013</v>
      </c>
      <c r="O1170" t="s">
        <v>583</v>
      </c>
      <c r="P1170" t="s">
        <v>583</v>
      </c>
      <c r="Q1170">
        <v>1</v>
      </c>
      <c r="X1170">
        <v>55.94</v>
      </c>
      <c r="Y1170">
        <v>0</v>
      </c>
      <c r="Z1170">
        <v>0</v>
      </c>
      <c r="AA1170">
        <v>0</v>
      </c>
      <c r="AB1170">
        <v>9.2899999999999991</v>
      </c>
      <c r="AC1170">
        <v>0</v>
      </c>
      <c r="AD1170">
        <v>1</v>
      </c>
      <c r="AE1170">
        <v>1</v>
      </c>
      <c r="AF1170" t="s">
        <v>144</v>
      </c>
      <c r="AG1170">
        <v>64.330999999999989</v>
      </c>
      <c r="AH1170">
        <v>2</v>
      </c>
      <c r="AI1170">
        <v>35811961</v>
      </c>
      <c r="AJ1170">
        <v>1189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>
        <f>ROW(Source!A1014)</f>
        <v>1014</v>
      </c>
      <c r="B1171">
        <v>35811966</v>
      </c>
      <c r="C1171">
        <v>35811957</v>
      </c>
      <c r="D1171">
        <v>121548</v>
      </c>
      <c r="E1171">
        <v>1</v>
      </c>
      <c r="F1171">
        <v>1</v>
      </c>
      <c r="G1171">
        <v>1</v>
      </c>
      <c r="H1171">
        <v>1</v>
      </c>
      <c r="I1171" t="s">
        <v>34</v>
      </c>
      <c r="J1171" t="s">
        <v>3</v>
      </c>
      <c r="K1171" t="s">
        <v>584</v>
      </c>
      <c r="L1171">
        <v>608254</v>
      </c>
      <c r="N1171">
        <v>1013</v>
      </c>
      <c r="O1171" t="s">
        <v>585</v>
      </c>
      <c r="P1171" t="s">
        <v>585</v>
      </c>
      <c r="Q1171">
        <v>1</v>
      </c>
      <c r="X1171">
        <v>0.01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</v>
      </c>
      <c r="AE1171">
        <v>2</v>
      </c>
      <c r="AF1171" t="s">
        <v>143</v>
      </c>
      <c r="AG1171">
        <v>1.2500000000000001E-2</v>
      </c>
      <c r="AH1171">
        <v>2</v>
      </c>
      <c r="AI1171">
        <v>35811962</v>
      </c>
      <c r="AJ1171">
        <v>1190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>
        <f>ROW(Source!A1014)</f>
        <v>1014</v>
      </c>
      <c r="B1172">
        <v>35811967</v>
      </c>
      <c r="C1172">
        <v>35811957</v>
      </c>
      <c r="D1172">
        <v>29172556</v>
      </c>
      <c r="E1172">
        <v>1</v>
      </c>
      <c r="F1172">
        <v>1</v>
      </c>
      <c r="G1172">
        <v>1</v>
      </c>
      <c r="H1172">
        <v>2</v>
      </c>
      <c r="I1172" t="s">
        <v>586</v>
      </c>
      <c r="J1172" t="s">
        <v>590</v>
      </c>
      <c r="K1172" t="s">
        <v>588</v>
      </c>
      <c r="L1172">
        <v>1368</v>
      </c>
      <c r="N1172">
        <v>1011</v>
      </c>
      <c r="O1172" t="s">
        <v>589</v>
      </c>
      <c r="P1172" t="s">
        <v>589</v>
      </c>
      <c r="Q1172">
        <v>1</v>
      </c>
      <c r="X1172">
        <v>0.01</v>
      </c>
      <c r="Y1172">
        <v>0</v>
      </c>
      <c r="Z1172">
        <v>31.26</v>
      </c>
      <c r="AA1172">
        <v>13.5</v>
      </c>
      <c r="AB1172">
        <v>0</v>
      </c>
      <c r="AC1172">
        <v>0</v>
      </c>
      <c r="AD1172">
        <v>1</v>
      </c>
      <c r="AE1172">
        <v>0</v>
      </c>
      <c r="AF1172" t="s">
        <v>143</v>
      </c>
      <c r="AG1172">
        <v>1.2500000000000001E-2</v>
      </c>
      <c r="AH1172">
        <v>2</v>
      </c>
      <c r="AI1172">
        <v>35811963</v>
      </c>
      <c r="AJ1172">
        <v>1191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</row>
    <row r="1173" spans="1:44">
      <c r="A1173">
        <f>ROW(Source!A1014)</f>
        <v>1014</v>
      </c>
      <c r="B1173">
        <v>35811968</v>
      </c>
      <c r="C1173">
        <v>35811957</v>
      </c>
      <c r="D1173">
        <v>29174913</v>
      </c>
      <c r="E1173">
        <v>1</v>
      </c>
      <c r="F1173">
        <v>1</v>
      </c>
      <c r="G1173">
        <v>1</v>
      </c>
      <c r="H1173">
        <v>2</v>
      </c>
      <c r="I1173" t="s">
        <v>601</v>
      </c>
      <c r="J1173" t="s">
        <v>602</v>
      </c>
      <c r="K1173" t="s">
        <v>603</v>
      </c>
      <c r="L1173">
        <v>1368</v>
      </c>
      <c r="N1173">
        <v>1011</v>
      </c>
      <c r="O1173" t="s">
        <v>589</v>
      </c>
      <c r="P1173" t="s">
        <v>589</v>
      </c>
      <c r="Q1173">
        <v>1</v>
      </c>
      <c r="X1173">
        <v>0.01</v>
      </c>
      <c r="Y1173">
        <v>0</v>
      </c>
      <c r="Z1173">
        <v>87.17</v>
      </c>
      <c r="AA1173">
        <v>11.6</v>
      </c>
      <c r="AB1173">
        <v>0</v>
      </c>
      <c r="AC1173">
        <v>0</v>
      </c>
      <c r="AD1173">
        <v>1</v>
      </c>
      <c r="AE1173">
        <v>0</v>
      </c>
      <c r="AF1173" t="s">
        <v>143</v>
      </c>
      <c r="AG1173">
        <v>1.2500000000000001E-2</v>
      </c>
      <c r="AH1173">
        <v>2</v>
      </c>
      <c r="AI1173">
        <v>35811964</v>
      </c>
      <c r="AJ1173">
        <v>1192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>
        <f>ROW(Source!A1014)</f>
        <v>1014</v>
      </c>
      <c r="B1174">
        <v>35811969</v>
      </c>
      <c r="C1174">
        <v>35811957</v>
      </c>
      <c r="D1174">
        <v>29109386</v>
      </c>
      <c r="E1174">
        <v>1</v>
      </c>
      <c r="F1174">
        <v>1</v>
      </c>
      <c r="G1174">
        <v>1</v>
      </c>
      <c r="H1174">
        <v>3</v>
      </c>
      <c r="I1174" t="s">
        <v>793</v>
      </c>
      <c r="J1174" t="s">
        <v>794</v>
      </c>
      <c r="K1174" t="s">
        <v>795</v>
      </c>
      <c r="L1174">
        <v>1348</v>
      </c>
      <c r="N1174">
        <v>1009</v>
      </c>
      <c r="O1174" t="s">
        <v>29</v>
      </c>
      <c r="P1174" t="s">
        <v>29</v>
      </c>
      <c r="Q1174">
        <v>1000</v>
      </c>
      <c r="X1174">
        <v>3.4099999999999998E-2</v>
      </c>
      <c r="Y1174">
        <v>11300.01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 t="s">
        <v>3</v>
      </c>
      <c r="AG1174">
        <v>3.4099999999999998E-2</v>
      </c>
      <c r="AH1174">
        <v>2</v>
      </c>
      <c r="AI1174">
        <v>35811958</v>
      </c>
      <c r="AJ1174">
        <v>1193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>
        <f>ROW(Source!A1014)</f>
        <v>1014</v>
      </c>
      <c r="B1175">
        <v>35811970</v>
      </c>
      <c r="C1175">
        <v>35811957</v>
      </c>
      <c r="D1175">
        <v>29107800</v>
      </c>
      <c r="E1175">
        <v>1</v>
      </c>
      <c r="F1175">
        <v>1</v>
      </c>
      <c r="G1175">
        <v>1</v>
      </c>
      <c r="H1175">
        <v>3</v>
      </c>
      <c r="I1175" t="s">
        <v>616</v>
      </c>
      <c r="J1175" t="s">
        <v>643</v>
      </c>
      <c r="K1175" t="s">
        <v>618</v>
      </c>
      <c r="L1175">
        <v>1346</v>
      </c>
      <c r="N1175">
        <v>1009</v>
      </c>
      <c r="O1175" t="s">
        <v>170</v>
      </c>
      <c r="P1175" t="s">
        <v>170</v>
      </c>
      <c r="Q1175">
        <v>1</v>
      </c>
      <c r="X1175">
        <v>0.01</v>
      </c>
      <c r="Y1175">
        <v>1.81</v>
      </c>
      <c r="Z1175">
        <v>0</v>
      </c>
      <c r="AA1175">
        <v>0</v>
      </c>
      <c r="AB1175">
        <v>0</v>
      </c>
      <c r="AC1175">
        <v>0</v>
      </c>
      <c r="AD1175">
        <v>1</v>
      </c>
      <c r="AE1175">
        <v>0</v>
      </c>
      <c r="AF1175" t="s">
        <v>3</v>
      </c>
      <c r="AG1175">
        <v>0.01</v>
      </c>
      <c r="AH1175">
        <v>2</v>
      </c>
      <c r="AI1175">
        <v>35811959</v>
      </c>
      <c r="AJ1175">
        <v>1194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>
        <f>ROW(Source!A1014)</f>
        <v>1014</v>
      </c>
      <c r="B1176">
        <v>35811971</v>
      </c>
      <c r="C1176">
        <v>35811957</v>
      </c>
      <c r="D1176">
        <v>29109603</v>
      </c>
      <c r="E1176">
        <v>1</v>
      </c>
      <c r="F1176">
        <v>1</v>
      </c>
      <c r="G1176">
        <v>1</v>
      </c>
      <c r="H1176">
        <v>3</v>
      </c>
      <c r="I1176" t="s">
        <v>796</v>
      </c>
      <c r="J1176" t="s">
        <v>797</v>
      </c>
      <c r="K1176" t="s">
        <v>798</v>
      </c>
      <c r="L1176">
        <v>1327</v>
      </c>
      <c r="N1176">
        <v>1005</v>
      </c>
      <c r="O1176" t="s">
        <v>165</v>
      </c>
      <c r="P1176" t="s">
        <v>165</v>
      </c>
      <c r="Q1176">
        <v>1</v>
      </c>
      <c r="X1176">
        <v>112</v>
      </c>
      <c r="Y1176">
        <v>55.16</v>
      </c>
      <c r="Z1176">
        <v>0</v>
      </c>
      <c r="AA1176">
        <v>0</v>
      </c>
      <c r="AB1176">
        <v>0</v>
      </c>
      <c r="AC1176">
        <v>0</v>
      </c>
      <c r="AD1176">
        <v>1</v>
      </c>
      <c r="AE1176">
        <v>0</v>
      </c>
      <c r="AF1176" t="s">
        <v>3</v>
      </c>
      <c r="AG1176">
        <v>112</v>
      </c>
      <c r="AH1176">
        <v>2</v>
      </c>
      <c r="AI1176">
        <v>35811960</v>
      </c>
      <c r="AJ1176">
        <v>1195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>
        <f>ROW(Source!A1015)</f>
        <v>1015</v>
      </c>
      <c r="B1177">
        <v>35811985</v>
      </c>
      <c r="C1177">
        <v>35811972</v>
      </c>
      <c r="D1177">
        <v>29364679</v>
      </c>
      <c r="E1177">
        <v>1</v>
      </c>
      <c r="F1177">
        <v>1</v>
      </c>
      <c r="G1177">
        <v>1</v>
      </c>
      <c r="H1177">
        <v>1</v>
      </c>
      <c r="I1177" t="s">
        <v>799</v>
      </c>
      <c r="J1177" t="s">
        <v>3</v>
      </c>
      <c r="K1177" t="s">
        <v>800</v>
      </c>
      <c r="L1177">
        <v>1369</v>
      </c>
      <c r="N1177">
        <v>1013</v>
      </c>
      <c r="O1177" t="s">
        <v>583</v>
      </c>
      <c r="P1177" t="s">
        <v>583</v>
      </c>
      <c r="Q1177">
        <v>1</v>
      </c>
      <c r="X1177">
        <v>30.48</v>
      </c>
      <c r="Y1177">
        <v>0</v>
      </c>
      <c r="Z1177">
        <v>0</v>
      </c>
      <c r="AA1177">
        <v>0</v>
      </c>
      <c r="AB1177">
        <v>9.92</v>
      </c>
      <c r="AC1177">
        <v>0</v>
      </c>
      <c r="AD1177">
        <v>1</v>
      </c>
      <c r="AE1177">
        <v>1</v>
      </c>
      <c r="AF1177" t="s">
        <v>3</v>
      </c>
      <c r="AG1177">
        <v>30.48</v>
      </c>
      <c r="AH1177">
        <v>2</v>
      </c>
      <c r="AI1177">
        <v>35811974</v>
      </c>
      <c r="AJ1177">
        <v>1196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>
        <f>ROW(Source!A1015)</f>
        <v>1015</v>
      </c>
      <c r="B1178">
        <v>35811986</v>
      </c>
      <c r="C1178">
        <v>35811972</v>
      </c>
      <c r="D1178">
        <v>121548</v>
      </c>
      <c r="E1178">
        <v>1</v>
      </c>
      <c r="F1178">
        <v>1</v>
      </c>
      <c r="G1178">
        <v>1</v>
      </c>
      <c r="H1178">
        <v>1</v>
      </c>
      <c r="I1178" t="s">
        <v>34</v>
      </c>
      <c r="J1178" t="s">
        <v>3</v>
      </c>
      <c r="K1178" t="s">
        <v>584</v>
      </c>
      <c r="L1178">
        <v>608254</v>
      </c>
      <c r="N1178">
        <v>1013</v>
      </c>
      <c r="O1178" t="s">
        <v>585</v>
      </c>
      <c r="P1178" t="s">
        <v>585</v>
      </c>
      <c r="Q1178">
        <v>1</v>
      </c>
      <c r="X1178">
        <v>0.03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1</v>
      </c>
      <c r="AE1178">
        <v>2</v>
      </c>
      <c r="AF1178" t="s">
        <v>3</v>
      </c>
      <c r="AG1178">
        <v>0.03</v>
      </c>
      <c r="AH1178">
        <v>2</v>
      </c>
      <c r="AI1178">
        <v>35811975</v>
      </c>
      <c r="AJ1178">
        <v>1197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</row>
    <row r="1179" spans="1:44">
      <c r="A1179">
        <f>ROW(Source!A1015)</f>
        <v>1015</v>
      </c>
      <c r="B1179">
        <v>35811987</v>
      </c>
      <c r="C1179">
        <v>35811972</v>
      </c>
      <c r="D1179">
        <v>29172362</v>
      </c>
      <c r="E1179">
        <v>1</v>
      </c>
      <c r="F1179">
        <v>1</v>
      </c>
      <c r="G1179">
        <v>1</v>
      </c>
      <c r="H1179">
        <v>2</v>
      </c>
      <c r="I1179" t="s">
        <v>801</v>
      </c>
      <c r="J1179" t="s">
        <v>802</v>
      </c>
      <c r="K1179" t="s">
        <v>803</v>
      </c>
      <c r="L1179">
        <v>1368</v>
      </c>
      <c r="N1179">
        <v>1011</v>
      </c>
      <c r="O1179" t="s">
        <v>589</v>
      </c>
      <c r="P1179" t="s">
        <v>589</v>
      </c>
      <c r="Q1179">
        <v>1</v>
      </c>
      <c r="X1179">
        <v>0.03</v>
      </c>
      <c r="Y1179">
        <v>0</v>
      </c>
      <c r="Z1179">
        <v>134.65</v>
      </c>
      <c r="AA1179">
        <v>13.5</v>
      </c>
      <c r="AB1179">
        <v>0</v>
      </c>
      <c r="AC1179">
        <v>0</v>
      </c>
      <c r="AD1179">
        <v>1</v>
      </c>
      <c r="AE1179">
        <v>0</v>
      </c>
      <c r="AF1179" t="s">
        <v>3</v>
      </c>
      <c r="AG1179">
        <v>0.03</v>
      </c>
      <c r="AH1179">
        <v>2</v>
      </c>
      <c r="AI1179">
        <v>35811976</v>
      </c>
      <c r="AJ1179">
        <v>1198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</row>
    <row r="1180" spans="1:44">
      <c r="A1180">
        <f>ROW(Source!A1015)</f>
        <v>1015</v>
      </c>
      <c r="B1180">
        <v>35811988</v>
      </c>
      <c r="C1180">
        <v>35811972</v>
      </c>
      <c r="D1180">
        <v>29174913</v>
      </c>
      <c r="E1180">
        <v>1</v>
      </c>
      <c r="F1180">
        <v>1</v>
      </c>
      <c r="G1180">
        <v>1</v>
      </c>
      <c r="H1180">
        <v>2</v>
      </c>
      <c r="I1180" t="s">
        <v>601</v>
      </c>
      <c r="J1180" t="s">
        <v>602</v>
      </c>
      <c r="K1180" t="s">
        <v>603</v>
      </c>
      <c r="L1180">
        <v>1368</v>
      </c>
      <c r="N1180">
        <v>1011</v>
      </c>
      <c r="O1180" t="s">
        <v>589</v>
      </c>
      <c r="P1180" t="s">
        <v>589</v>
      </c>
      <c r="Q1180">
        <v>1</v>
      </c>
      <c r="X1180">
        <v>0.02</v>
      </c>
      <c r="Y1180">
        <v>0</v>
      </c>
      <c r="Z1180">
        <v>87.17</v>
      </c>
      <c r="AA1180">
        <v>11.6</v>
      </c>
      <c r="AB1180">
        <v>0</v>
      </c>
      <c r="AC1180">
        <v>0</v>
      </c>
      <c r="AD1180">
        <v>1</v>
      </c>
      <c r="AE1180">
        <v>0</v>
      </c>
      <c r="AF1180" t="s">
        <v>3</v>
      </c>
      <c r="AG1180">
        <v>0.02</v>
      </c>
      <c r="AH1180">
        <v>2</v>
      </c>
      <c r="AI1180">
        <v>35811977</v>
      </c>
      <c r="AJ1180">
        <v>1199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</row>
    <row r="1181" spans="1:44">
      <c r="A1181">
        <f>ROW(Source!A1015)</f>
        <v>1015</v>
      </c>
      <c r="B1181">
        <v>35811989</v>
      </c>
      <c r="C1181">
        <v>35811972</v>
      </c>
      <c r="D1181">
        <v>29114246</v>
      </c>
      <c r="E1181">
        <v>1</v>
      </c>
      <c r="F1181">
        <v>1</v>
      </c>
      <c r="G1181">
        <v>1</v>
      </c>
      <c r="H1181">
        <v>3</v>
      </c>
      <c r="I1181" t="s">
        <v>804</v>
      </c>
      <c r="J1181" t="s">
        <v>805</v>
      </c>
      <c r="K1181" t="s">
        <v>806</v>
      </c>
      <c r="L1181">
        <v>1346</v>
      </c>
      <c r="N1181">
        <v>1009</v>
      </c>
      <c r="O1181" t="s">
        <v>170</v>
      </c>
      <c r="P1181" t="s">
        <v>170</v>
      </c>
      <c r="Q1181">
        <v>1</v>
      </c>
      <c r="X1181">
        <v>1.5</v>
      </c>
      <c r="Y1181">
        <v>9.0399999999999991</v>
      </c>
      <c r="Z1181">
        <v>0</v>
      </c>
      <c r="AA1181">
        <v>0</v>
      </c>
      <c r="AB1181">
        <v>0</v>
      </c>
      <c r="AC1181">
        <v>0</v>
      </c>
      <c r="AD1181">
        <v>1</v>
      </c>
      <c r="AE1181">
        <v>0</v>
      </c>
      <c r="AF1181" t="s">
        <v>3</v>
      </c>
      <c r="AG1181">
        <v>1.5</v>
      </c>
      <c r="AH1181">
        <v>2</v>
      </c>
      <c r="AI1181">
        <v>35811978</v>
      </c>
      <c r="AJ1181">
        <v>1200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>
        <f>ROW(Source!A1015)</f>
        <v>1015</v>
      </c>
      <c r="B1182">
        <v>35811990</v>
      </c>
      <c r="C1182">
        <v>35811972</v>
      </c>
      <c r="D1182">
        <v>29110838</v>
      </c>
      <c r="E1182">
        <v>1</v>
      </c>
      <c r="F1182">
        <v>1</v>
      </c>
      <c r="G1182">
        <v>1</v>
      </c>
      <c r="H1182">
        <v>3</v>
      </c>
      <c r="I1182" t="s">
        <v>807</v>
      </c>
      <c r="J1182" t="s">
        <v>808</v>
      </c>
      <c r="K1182" t="s">
        <v>809</v>
      </c>
      <c r="L1182">
        <v>1346</v>
      </c>
      <c r="N1182">
        <v>1009</v>
      </c>
      <c r="O1182" t="s">
        <v>170</v>
      </c>
      <c r="P1182" t="s">
        <v>170</v>
      </c>
      <c r="Q1182">
        <v>1</v>
      </c>
      <c r="X1182">
        <v>0.42</v>
      </c>
      <c r="Y1182">
        <v>30.5</v>
      </c>
      <c r="Z1182">
        <v>0</v>
      </c>
      <c r="AA1182">
        <v>0</v>
      </c>
      <c r="AB1182">
        <v>0</v>
      </c>
      <c r="AC1182">
        <v>0</v>
      </c>
      <c r="AD1182">
        <v>1</v>
      </c>
      <c r="AE1182">
        <v>0</v>
      </c>
      <c r="AF1182" t="s">
        <v>3</v>
      </c>
      <c r="AG1182">
        <v>0.42</v>
      </c>
      <c r="AH1182">
        <v>2</v>
      </c>
      <c r="AI1182">
        <v>35811979</v>
      </c>
      <c r="AJ1182">
        <v>1201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</row>
    <row r="1183" spans="1:44">
      <c r="A1183">
        <f>ROW(Source!A1015)</f>
        <v>1015</v>
      </c>
      <c r="B1183">
        <v>35811991</v>
      </c>
      <c r="C1183">
        <v>35811972</v>
      </c>
      <c r="D1183">
        <v>29149204</v>
      </c>
      <c r="E1183">
        <v>1</v>
      </c>
      <c r="F1183">
        <v>1</v>
      </c>
      <c r="G1183">
        <v>1</v>
      </c>
      <c r="H1183">
        <v>3</v>
      </c>
      <c r="I1183" t="s">
        <v>810</v>
      </c>
      <c r="J1183" t="s">
        <v>811</v>
      </c>
      <c r="K1183" t="s">
        <v>812</v>
      </c>
      <c r="L1183">
        <v>1348</v>
      </c>
      <c r="N1183">
        <v>1009</v>
      </c>
      <c r="O1183" t="s">
        <v>29</v>
      </c>
      <c r="P1183" t="s">
        <v>29</v>
      </c>
      <c r="Q1183">
        <v>1000</v>
      </c>
      <c r="X1183">
        <v>3.15E-3</v>
      </c>
      <c r="Y1183">
        <v>729.98</v>
      </c>
      <c r="Z1183">
        <v>0</v>
      </c>
      <c r="AA1183">
        <v>0</v>
      </c>
      <c r="AB1183">
        <v>0</v>
      </c>
      <c r="AC1183">
        <v>0</v>
      </c>
      <c r="AD1183">
        <v>1</v>
      </c>
      <c r="AE1183">
        <v>0</v>
      </c>
      <c r="AF1183" t="s">
        <v>3</v>
      </c>
      <c r="AG1183">
        <v>3.15E-3</v>
      </c>
      <c r="AH1183">
        <v>2</v>
      </c>
      <c r="AI1183">
        <v>35811980</v>
      </c>
      <c r="AJ1183">
        <v>1202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</row>
    <row r="1184" spans="1:44">
      <c r="A1184">
        <f>ROW(Source!A1015)</f>
        <v>1015</v>
      </c>
      <c r="B1184">
        <v>35811992</v>
      </c>
      <c r="C1184">
        <v>35811972</v>
      </c>
      <c r="D1184">
        <v>29170678</v>
      </c>
      <c r="E1184">
        <v>1</v>
      </c>
      <c r="F1184">
        <v>1</v>
      </c>
      <c r="G1184">
        <v>1</v>
      </c>
      <c r="H1184">
        <v>3</v>
      </c>
      <c r="I1184" t="s">
        <v>813</v>
      </c>
      <c r="J1184" t="s">
        <v>814</v>
      </c>
      <c r="K1184" t="s">
        <v>815</v>
      </c>
      <c r="L1184">
        <v>1354</v>
      </c>
      <c r="N1184">
        <v>1010</v>
      </c>
      <c r="O1184" t="s">
        <v>258</v>
      </c>
      <c r="P1184" t="s">
        <v>258</v>
      </c>
      <c r="Q1184">
        <v>1</v>
      </c>
      <c r="X1184">
        <v>102</v>
      </c>
      <c r="Y1184">
        <v>0.28000000000000003</v>
      </c>
      <c r="Z1184">
        <v>0</v>
      </c>
      <c r="AA1184">
        <v>0</v>
      </c>
      <c r="AB1184">
        <v>0</v>
      </c>
      <c r="AC1184">
        <v>0</v>
      </c>
      <c r="AD1184">
        <v>1</v>
      </c>
      <c r="AE1184">
        <v>0</v>
      </c>
      <c r="AF1184" t="s">
        <v>3</v>
      </c>
      <c r="AG1184">
        <v>102</v>
      </c>
      <c r="AH1184">
        <v>2</v>
      </c>
      <c r="AI1184">
        <v>35811983</v>
      </c>
      <c r="AJ1184">
        <v>1206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</row>
    <row r="1185" spans="1:44">
      <c r="A1185">
        <f>ROW(Source!A1015)</f>
        <v>1015</v>
      </c>
      <c r="B1185">
        <v>35811993</v>
      </c>
      <c r="C1185">
        <v>35811972</v>
      </c>
      <c r="D1185">
        <v>29171808</v>
      </c>
      <c r="E1185">
        <v>1</v>
      </c>
      <c r="F1185">
        <v>1</v>
      </c>
      <c r="G1185">
        <v>1</v>
      </c>
      <c r="H1185">
        <v>3</v>
      </c>
      <c r="I1185" t="s">
        <v>816</v>
      </c>
      <c r="J1185" t="s">
        <v>817</v>
      </c>
      <c r="K1185" t="s">
        <v>818</v>
      </c>
      <c r="L1185">
        <v>1374</v>
      </c>
      <c r="N1185">
        <v>1013</v>
      </c>
      <c r="O1185" t="s">
        <v>819</v>
      </c>
      <c r="P1185" t="s">
        <v>819</v>
      </c>
      <c r="Q1185">
        <v>1</v>
      </c>
      <c r="X1185">
        <v>6.05</v>
      </c>
      <c r="Y1185">
        <v>1</v>
      </c>
      <c r="Z1185">
        <v>0</v>
      </c>
      <c r="AA1185">
        <v>0</v>
      </c>
      <c r="AB1185">
        <v>0</v>
      </c>
      <c r="AC1185">
        <v>0</v>
      </c>
      <c r="AD1185">
        <v>1</v>
      </c>
      <c r="AE1185">
        <v>0</v>
      </c>
      <c r="AF1185" t="s">
        <v>3</v>
      </c>
      <c r="AG1185">
        <v>6.05</v>
      </c>
      <c r="AH1185">
        <v>2</v>
      </c>
      <c r="AI1185">
        <v>35811984</v>
      </c>
      <c r="AJ1185">
        <v>1207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</row>
    <row r="1186" spans="1:44">
      <c r="A1186">
        <f>ROW(Source!A1019)</f>
        <v>1019</v>
      </c>
      <c r="B1186">
        <v>35812007</v>
      </c>
      <c r="C1186">
        <v>35811997</v>
      </c>
      <c r="D1186">
        <v>29364679</v>
      </c>
      <c r="E1186">
        <v>1</v>
      </c>
      <c r="F1186">
        <v>1</v>
      </c>
      <c r="G1186">
        <v>1</v>
      </c>
      <c r="H1186">
        <v>1</v>
      </c>
      <c r="I1186" t="s">
        <v>799</v>
      </c>
      <c r="J1186" t="s">
        <v>3</v>
      </c>
      <c r="K1186" t="s">
        <v>800</v>
      </c>
      <c r="L1186">
        <v>1369</v>
      </c>
      <c r="N1186">
        <v>1013</v>
      </c>
      <c r="O1186" t="s">
        <v>583</v>
      </c>
      <c r="P1186" t="s">
        <v>583</v>
      </c>
      <c r="Q1186">
        <v>1</v>
      </c>
      <c r="X1186">
        <v>26.24</v>
      </c>
      <c r="Y1186">
        <v>0</v>
      </c>
      <c r="Z1186">
        <v>0</v>
      </c>
      <c r="AA1186">
        <v>0</v>
      </c>
      <c r="AB1186">
        <v>9.92</v>
      </c>
      <c r="AC1186">
        <v>0</v>
      </c>
      <c r="AD1186">
        <v>1</v>
      </c>
      <c r="AE1186">
        <v>1</v>
      </c>
      <c r="AF1186" t="s">
        <v>3</v>
      </c>
      <c r="AG1186">
        <v>26.24</v>
      </c>
      <c r="AH1186">
        <v>2</v>
      </c>
      <c r="AI1186">
        <v>35811999</v>
      </c>
      <c r="AJ1186">
        <v>1208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</row>
    <row r="1187" spans="1:44">
      <c r="A1187">
        <f>ROW(Source!A1019)</f>
        <v>1019</v>
      </c>
      <c r="B1187">
        <v>35812008</v>
      </c>
      <c r="C1187">
        <v>35811997</v>
      </c>
      <c r="D1187">
        <v>121548</v>
      </c>
      <c r="E1187">
        <v>1</v>
      </c>
      <c r="F1187">
        <v>1</v>
      </c>
      <c r="G1187">
        <v>1</v>
      </c>
      <c r="H1187">
        <v>1</v>
      </c>
      <c r="I1187" t="s">
        <v>34</v>
      </c>
      <c r="J1187" t="s">
        <v>3</v>
      </c>
      <c r="K1187" t="s">
        <v>584</v>
      </c>
      <c r="L1187">
        <v>608254</v>
      </c>
      <c r="N1187">
        <v>1013</v>
      </c>
      <c r="O1187" t="s">
        <v>585</v>
      </c>
      <c r="P1187" t="s">
        <v>585</v>
      </c>
      <c r="Q1187">
        <v>1</v>
      </c>
      <c r="X1187">
        <v>0.03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2</v>
      </c>
      <c r="AF1187" t="s">
        <v>3</v>
      </c>
      <c r="AG1187">
        <v>0.03</v>
      </c>
      <c r="AH1187">
        <v>2</v>
      </c>
      <c r="AI1187">
        <v>35812000</v>
      </c>
      <c r="AJ1187">
        <v>1209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>
        <f>ROW(Source!A1019)</f>
        <v>1019</v>
      </c>
      <c r="B1188">
        <v>35812009</v>
      </c>
      <c r="C1188">
        <v>35811997</v>
      </c>
      <c r="D1188">
        <v>29172362</v>
      </c>
      <c r="E1188">
        <v>1</v>
      </c>
      <c r="F1188">
        <v>1</v>
      </c>
      <c r="G1188">
        <v>1</v>
      </c>
      <c r="H1188">
        <v>2</v>
      </c>
      <c r="I1188" t="s">
        <v>801</v>
      </c>
      <c r="J1188" t="s">
        <v>802</v>
      </c>
      <c r="K1188" t="s">
        <v>803</v>
      </c>
      <c r="L1188">
        <v>1368</v>
      </c>
      <c r="N1188">
        <v>1011</v>
      </c>
      <c r="O1188" t="s">
        <v>589</v>
      </c>
      <c r="P1188" t="s">
        <v>589</v>
      </c>
      <c r="Q1188">
        <v>1</v>
      </c>
      <c r="X1188">
        <v>0.03</v>
      </c>
      <c r="Y1188">
        <v>0</v>
      </c>
      <c r="Z1188">
        <v>134.65</v>
      </c>
      <c r="AA1188">
        <v>13.5</v>
      </c>
      <c r="AB1188">
        <v>0</v>
      </c>
      <c r="AC1188">
        <v>0</v>
      </c>
      <c r="AD1188">
        <v>1</v>
      </c>
      <c r="AE1188">
        <v>0</v>
      </c>
      <c r="AF1188" t="s">
        <v>3</v>
      </c>
      <c r="AG1188">
        <v>0.03</v>
      </c>
      <c r="AH1188">
        <v>2</v>
      </c>
      <c r="AI1188">
        <v>35812001</v>
      </c>
      <c r="AJ1188">
        <v>1210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>
        <f>ROW(Source!A1019)</f>
        <v>1019</v>
      </c>
      <c r="B1189">
        <v>35812010</v>
      </c>
      <c r="C1189">
        <v>35811997</v>
      </c>
      <c r="D1189">
        <v>29174913</v>
      </c>
      <c r="E1189">
        <v>1</v>
      </c>
      <c r="F1189">
        <v>1</v>
      </c>
      <c r="G1189">
        <v>1</v>
      </c>
      <c r="H1189">
        <v>2</v>
      </c>
      <c r="I1189" t="s">
        <v>601</v>
      </c>
      <c r="J1189" t="s">
        <v>602</v>
      </c>
      <c r="K1189" t="s">
        <v>603</v>
      </c>
      <c r="L1189">
        <v>1368</v>
      </c>
      <c r="N1189">
        <v>1011</v>
      </c>
      <c r="O1189" t="s">
        <v>589</v>
      </c>
      <c r="P1189" t="s">
        <v>589</v>
      </c>
      <c r="Q1189">
        <v>1</v>
      </c>
      <c r="X1189">
        <v>0.02</v>
      </c>
      <c r="Y1189">
        <v>0</v>
      </c>
      <c r="Z1189">
        <v>87.17</v>
      </c>
      <c r="AA1189">
        <v>11.6</v>
      </c>
      <c r="AB1189">
        <v>0</v>
      </c>
      <c r="AC1189">
        <v>0</v>
      </c>
      <c r="AD1189">
        <v>1</v>
      </c>
      <c r="AE1189">
        <v>0</v>
      </c>
      <c r="AF1189" t="s">
        <v>3</v>
      </c>
      <c r="AG1189">
        <v>0.02</v>
      </c>
      <c r="AH1189">
        <v>2</v>
      </c>
      <c r="AI1189">
        <v>35812002</v>
      </c>
      <c r="AJ1189">
        <v>1211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>
        <f>ROW(Source!A1019)</f>
        <v>1019</v>
      </c>
      <c r="B1190">
        <v>35812011</v>
      </c>
      <c r="C1190">
        <v>35811997</v>
      </c>
      <c r="D1190">
        <v>29149204</v>
      </c>
      <c r="E1190">
        <v>1</v>
      </c>
      <c r="F1190">
        <v>1</v>
      </c>
      <c r="G1190">
        <v>1</v>
      </c>
      <c r="H1190">
        <v>3</v>
      </c>
      <c r="I1190" t="s">
        <v>810</v>
      </c>
      <c r="J1190" t="s">
        <v>811</v>
      </c>
      <c r="K1190" t="s">
        <v>812</v>
      </c>
      <c r="L1190">
        <v>1348</v>
      </c>
      <c r="N1190">
        <v>1009</v>
      </c>
      <c r="O1190" t="s">
        <v>29</v>
      </c>
      <c r="P1190" t="s">
        <v>29</v>
      </c>
      <c r="Q1190">
        <v>1000</v>
      </c>
      <c r="X1190">
        <v>3.15E-3</v>
      </c>
      <c r="Y1190">
        <v>729.98</v>
      </c>
      <c r="Z1190">
        <v>0</v>
      </c>
      <c r="AA1190">
        <v>0</v>
      </c>
      <c r="AB1190">
        <v>0</v>
      </c>
      <c r="AC1190">
        <v>0</v>
      </c>
      <c r="AD1190">
        <v>1</v>
      </c>
      <c r="AE1190">
        <v>0</v>
      </c>
      <c r="AF1190" t="s">
        <v>3</v>
      </c>
      <c r="AG1190">
        <v>3.15E-3</v>
      </c>
      <c r="AH1190">
        <v>2</v>
      </c>
      <c r="AI1190">
        <v>35812003</v>
      </c>
      <c r="AJ1190">
        <v>1212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</row>
    <row r="1191" spans="1:44">
      <c r="A1191">
        <f>ROW(Source!A1019)</f>
        <v>1019</v>
      </c>
      <c r="B1191">
        <v>35812012</v>
      </c>
      <c r="C1191">
        <v>35811997</v>
      </c>
      <c r="D1191">
        <v>29170678</v>
      </c>
      <c r="E1191">
        <v>1</v>
      </c>
      <c r="F1191">
        <v>1</v>
      </c>
      <c r="G1191">
        <v>1</v>
      </c>
      <c r="H1191">
        <v>3</v>
      </c>
      <c r="I1191" t="s">
        <v>813</v>
      </c>
      <c r="J1191" t="s">
        <v>814</v>
      </c>
      <c r="K1191" t="s">
        <v>815</v>
      </c>
      <c r="L1191">
        <v>1354</v>
      </c>
      <c r="N1191">
        <v>1010</v>
      </c>
      <c r="O1191" t="s">
        <v>258</v>
      </c>
      <c r="P1191" t="s">
        <v>258</v>
      </c>
      <c r="Q1191">
        <v>1</v>
      </c>
      <c r="X1191">
        <v>102</v>
      </c>
      <c r="Y1191">
        <v>0.28000000000000003</v>
      </c>
      <c r="Z1191">
        <v>0</v>
      </c>
      <c r="AA1191">
        <v>0</v>
      </c>
      <c r="AB1191">
        <v>0</v>
      </c>
      <c r="AC1191">
        <v>0</v>
      </c>
      <c r="AD1191">
        <v>1</v>
      </c>
      <c r="AE1191">
        <v>0</v>
      </c>
      <c r="AF1191" t="s">
        <v>3</v>
      </c>
      <c r="AG1191">
        <v>102</v>
      </c>
      <c r="AH1191">
        <v>2</v>
      </c>
      <c r="AI1191">
        <v>35812004</v>
      </c>
      <c r="AJ1191">
        <v>1214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</row>
    <row r="1192" spans="1:44">
      <c r="A1192">
        <f>ROW(Source!A1019)</f>
        <v>1019</v>
      </c>
      <c r="B1192">
        <v>35812013</v>
      </c>
      <c r="C1192">
        <v>35811997</v>
      </c>
      <c r="D1192">
        <v>29171808</v>
      </c>
      <c r="E1192">
        <v>1</v>
      </c>
      <c r="F1192">
        <v>1</v>
      </c>
      <c r="G1192">
        <v>1</v>
      </c>
      <c r="H1192">
        <v>3</v>
      </c>
      <c r="I1192" t="s">
        <v>816</v>
      </c>
      <c r="J1192" t="s">
        <v>817</v>
      </c>
      <c r="K1192" t="s">
        <v>818</v>
      </c>
      <c r="L1192">
        <v>1374</v>
      </c>
      <c r="N1192">
        <v>1013</v>
      </c>
      <c r="O1192" t="s">
        <v>819</v>
      </c>
      <c r="P1192" t="s">
        <v>819</v>
      </c>
      <c r="Q1192">
        <v>1</v>
      </c>
      <c r="X1192">
        <v>5.21</v>
      </c>
      <c r="Y1192">
        <v>1</v>
      </c>
      <c r="Z1192">
        <v>0</v>
      </c>
      <c r="AA1192">
        <v>0</v>
      </c>
      <c r="AB1192">
        <v>0</v>
      </c>
      <c r="AC1192">
        <v>0</v>
      </c>
      <c r="AD1192">
        <v>1</v>
      </c>
      <c r="AE1192">
        <v>0</v>
      </c>
      <c r="AF1192" t="s">
        <v>3</v>
      </c>
      <c r="AG1192">
        <v>5.21</v>
      </c>
      <c r="AH1192">
        <v>2</v>
      </c>
      <c r="AI1192">
        <v>35812006</v>
      </c>
      <c r="AJ1192">
        <v>1216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>
        <f>ROW(Source!A1022)</f>
        <v>1022</v>
      </c>
      <c r="B1193">
        <v>35812022</v>
      </c>
      <c r="C1193">
        <v>35812016</v>
      </c>
      <c r="D1193">
        <v>18442760</v>
      </c>
      <c r="E1193">
        <v>1</v>
      </c>
      <c r="F1193">
        <v>1</v>
      </c>
      <c r="G1193">
        <v>1</v>
      </c>
      <c r="H1193">
        <v>1</v>
      </c>
      <c r="I1193" t="s">
        <v>895</v>
      </c>
      <c r="J1193" t="s">
        <v>3</v>
      </c>
      <c r="K1193" t="s">
        <v>896</v>
      </c>
      <c r="L1193">
        <v>1369</v>
      </c>
      <c r="N1193">
        <v>1013</v>
      </c>
      <c r="O1193" t="s">
        <v>583</v>
      </c>
      <c r="P1193" t="s">
        <v>583</v>
      </c>
      <c r="Q1193">
        <v>1</v>
      </c>
      <c r="X1193">
        <v>26.04</v>
      </c>
      <c r="Y1193">
        <v>0</v>
      </c>
      <c r="Z1193">
        <v>0</v>
      </c>
      <c r="AA1193">
        <v>0</v>
      </c>
      <c r="AB1193">
        <v>354.22</v>
      </c>
      <c r="AC1193">
        <v>0</v>
      </c>
      <c r="AD1193">
        <v>1</v>
      </c>
      <c r="AE1193">
        <v>1</v>
      </c>
      <c r="AF1193" t="s">
        <v>3</v>
      </c>
      <c r="AG1193">
        <v>26.04</v>
      </c>
      <c r="AH1193">
        <v>2</v>
      </c>
      <c r="AI1193">
        <v>35812017</v>
      </c>
      <c r="AJ1193">
        <v>1217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</row>
    <row r="1194" spans="1:44">
      <c r="A1194">
        <f>ROW(Source!A1022)</f>
        <v>1022</v>
      </c>
      <c r="B1194">
        <v>35812023</v>
      </c>
      <c r="C1194">
        <v>35812016</v>
      </c>
      <c r="D1194">
        <v>29173472</v>
      </c>
      <c r="E1194">
        <v>1</v>
      </c>
      <c r="F1194">
        <v>1</v>
      </c>
      <c r="G1194">
        <v>1</v>
      </c>
      <c r="H1194">
        <v>2</v>
      </c>
      <c r="I1194" t="s">
        <v>660</v>
      </c>
      <c r="J1194" t="s">
        <v>661</v>
      </c>
      <c r="K1194" t="s">
        <v>662</v>
      </c>
      <c r="L1194">
        <v>1368</v>
      </c>
      <c r="N1194">
        <v>1011</v>
      </c>
      <c r="O1194" t="s">
        <v>589</v>
      </c>
      <c r="P1194" t="s">
        <v>589</v>
      </c>
      <c r="Q1194">
        <v>1</v>
      </c>
      <c r="X1194">
        <v>7.3</v>
      </c>
      <c r="Y1194">
        <v>0</v>
      </c>
      <c r="Z1194">
        <v>3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 t="s">
        <v>3</v>
      </c>
      <c r="AG1194">
        <v>7.3</v>
      </c>
      <c r="AH1194">
        <v>2</v>
      </c>
      <c r="AI1194">
        <v>35812018</v>
      </c>
      <c r="AJ1194">
        <v>1218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</row>
    <row r="1195" spans="1:44">
      <c r="A1195">
        <f>ROW(Source!A1022)</f>
        <v>1022</v>
      </c>
      <c r="B1195">
        <v>35812024</v>
      </c>
      <c r="C1195">
        <v>35812016</v>
      </c>
      <c r="D1195">
        <v>29174580</v>
      </c>
      <c r="E1195">
        <v>1</v>
      </c>
      <c r="F1195">
        <v>1</v>
      </c>
      <c r="G1195">
        <v>1</v>
      </c>
      <c r="H1195">
        <v>2</v>
      </c>
      <c r="I1195" t="s">
        <v>715</v>
      </c>
      <c r="J1195" t="s">
        <v>821</v>
      </c>
      <c r="K1195" t="s">
        <v>717</v>
      </c>
      <c r="L1195">
        <v>1368</v>
      </c>
      <c r="N1195">
        <v>1011</v>
      </c>
      <c r="O1195" t="s">
        <v>589</v>
      </c>
      <c r="P1195" t="s">
        <v>589</v>
      </c>
      <c r="Q1195">
        <v>1</v>
      </c>
      <c r="X1195">
        <v>7.3</v>
      </c>
      <c r="Y1195">
        <v>0</v>
      </c>
      <c r="Z1195">
        <v>2.08</v>
      </c>
      <c r="AA1195">
        <v>0</v>
      </c>
      <c r="AB1195">
        <v>0</v>
      </c>
      <c r="AC1195">
        <v>0</v>
      </c>
      <c r="AD1195">
        <v>1</v>
      </c>
      <c r="AE1195">
        <v>0</v>
      </c>
      <c r="AF1195" t="s">
        <v>3</v>
      </c>
      <c r="AG1195">
        <v>7.3</v>
      </c>
      <c r="AH1195">
        <v>2</v>
      </c>
      <c r="AI1195">
        <v>35812019</v>
      </c>
      <c r="AJ1195">
        <v>1219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</row>
    <row r="1196" spans="1:44">
      <c r="A1196">
        <f>ROW(Source!A1022)</f>
        <v>1022</v>
      </c>
      <c r="B1196">
        <v>35812025</v>
      </c>
      <c r="C1196">
        <v>35812016</v>
      </c>
      <c r="D1196">
        <v>29174613</v>
      </c>
      <c r="E1196">
        <v>1</v>
      </c>
      <c r="F1196">
        <v>1</v>
      </c>
      <c r="G1196">
        <v>1</v>
      </c>
      <c r="H1196">
        <v>2</v>
      </c>
      <c r="I1196" t="s">
        <v>897</v>
      </c>
      <c r="J1196" t="s">
        <v>898</v>
      </c>
      <c r="K1196" t="s">
        <v>899</v>
      </c>
      <c r="L1196">
        <v>1368</v>
      </c>
      <c r="N1196">
        <v>1011</v>
      </c>
      <c r="O1196" t="s">
        <v>589</v>
      </c>
      <c r="P1196" t="s">
        <v>589</v>
      </c>
      <c r="Q1196">
        <v>1</v>
      </c>
      <c r="X1196">
        <v>1.46</v>
      </c>
      <c r="Y1196">
        <v>0</v>
      </c>
      <c r="Z1196">
        <v>0.14000000000000001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 t="s">
        <v>3</v>
      </c>
      <c r="AG1196">
        <v>1.46</v>
      </c>
      <c r="AH1196">
        <v>2</v>
      </c>
      <c r="AI1196">
        <v>35812020</v>
      </c>
      <c r="AJ1196">
        <v>1220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</row>
    <row r="1197" spans="1:44">
      <c r="A1197">
        <f>ROW(Source!A1022)</f>
        <v>1022</v>
      </c>
      <c r="B1197">
        <v>35812026</v>
      </c>
      <c r="C1197">
        <v>35812016</v>
      </c>
      <c r="D1197">
        <v>29174913</v>
      </c>
      <c r="E1197">
        <v>1</v>
      </c>
      <c r="F1197">
        <v>1</v>
      </c>
      <c r="G1197">
        <v>1</v>
      </c>
      <c r="H1197">
        <v>2</v>
      </c>
      <c r="I1197" t="s">
        <v>601</v>
      </c>
      <c r="J1197" t="s">
        <v>602</v>
      </c>
      <c r="K1197" t="s">
        <v>603</v>
      </c>
      <c r="L1197">
        <v>1368</v>
      </c>
      <c r="N1197">
        <v>1011</v>
      </c>
      <c r="O1197" t="s">
        <v>589</v>
      </c>
      <c r="P1197" t="s">
        <v>589</v>
      </c>
      <c r="Q1197">
        <v>1</v>
      </c>
      <c r="X1197">
        <v>0.14000000000000001</v>
      </c>
      <c r="Y1197">
        <v>0</v>
      </c>
      <c r="Z1197">
        <v>87.17</v>
      </c>
      <c r="AA1197">
        <v>11.6</v>
      </c>
      <c r="AB1197">
        <v>0</v>
      </c>
      <c r="AC1197">
        <v>0</v>
      </c>
      <c r="AD1197">
        <v>1</v>
      </c>
      <c r="AE1197">
        <v>0</v>
      </c>
      <c r="AF1197" t="s">
        <v>3</v>
      </c>
      <c r="AG1197">
        <v>0.14000000000000001</v>
      </c>
      <c r="AH1197">
        <v>2</v>
      </c>
      <c r="AI1197">
        <v>35812021</v>
      </c>
      <c r="AJ1197">
        <v>1221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</row>
    <row r="1198" spans="1:44">
      <c r="A1198">
        <f>ROW(Source!A1022)</f>
        <v>1022</v>
      </c>
      <c r="B1198">
        <v>35812027</v>
      </c>
      <c r="C1198">
        <v>35812016</v>
      </c>
      <c r="D1198">
        <v>29114699</v>
      </c>
      <c r="E1198">
        <v>1</v>
      </c>
      <c r="F1198">
        <v>1</v>
      </c>
      <c r="G1198">
        <v>1</v>
      </c>
      <c r="H1198">
        <v>3</v>
      </c>
      <c r="I1198" t="s">
        <v>380</v>
      </c>
      <c r="J1198" t="s">
        <v>382</v>
      </c>
      <c r="K1198" t="s">
        <v>381</v>
      </c>
      <c r="L1198">
        <v>1354</v>
      </c>
      <c r="N1198">
        <v>1010</v>
      </c>
      <c r="O1198" t="s">
        <v>258</v>
      </c>
      <c r="P1198" t="s">
        <v>258</v>
      </c>
      <c r="Q1198">
        <v>1</v>
      </c>
      <c r="X1198">
        <v>0</v>
      </c>
      <c r="Y1198">
        <v>0.05</v>
      </c>
      <c r="Z1198">
        <v>0</v>
      </c>
      <c r="AA1198">
        <v>0</v>
      </c>
      <c r="AB1198">
        <v>0</v>
      </c>
      <c r="AC1198">
        <v>1</v>
      </c>
      <c r="AD1198">
        <v>0</v>
      </c>
      <c r="AE1198">
        <v>0</v>
      </c>
      <c r="AF1198" t="s">
        <v>3</v>
      </c>
      <c r="AG1198">
        <v>0</v>
      </c>
      <c r="AH1198">
        <v>3</v>
      </c>
      <c r="AI1198">
        <v>-1</v>
      </c>
      <c r="AJ1198" t="s">
        <v>3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</row>
    <row r="1199" spans="1:44">
      <c r="A1199">
        <f>ROW(Source!A1022)</f>
        <v>1022</v>
      </c>
      <c r="B1199">
        <v>35812028</v>
      </c>
      <c r="C1199">
        <v>35812016</v>
      </c>
      <c r="D1199">
        <v>29114469</v>
      </c>
      <c r="E1199">
        <v>1</v>
      </c>
      <c r="F1199">
        <v>1</v>
      </c>
      <c r="G1199">
        <v>1</v>
      </c>
      <c r="H1199">
        <v>3</v>
      </c>
      <c r="I1199" t="s">
        <v>1098</v>
      </c>
      <c r="J1199" t="s">
        <v>1099</v>
      </c>
      <c r="K1199" t="s">
        <v>1100</v>
      </c>
      <c r="L1199">
        <v>1358</v>
      </c>
      <c r="N1199">
        <v>1010</v>
      </c>
      <c r="O1199" t="s">
        <v>498</v>
      </c>
      <c r="P1199" t="s">
        <v>498</v>
      </c>
      <c r="Q1199">
        <v>10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</v>
      </c>
      <c r="AD1199">
        <v>0</v>
      </c>
      <c r="AE1199">
        <v>0</v>
      </c>
      <c r="AF1199" t="s">
        <v>3</v>
      </c>
      <c r="AG1199">
        <v>0</v>
      </c>
      <c r="AH1199">
        <v>3</v>
      </c>
      <c r="AI1199">
        <v>-1</v>
      </c>
      <c r="AJ1199" t="s">
        <v>3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>
        <f>ROW(Source!A1022)</f>
        <v>1022</v>
      </c>
      <c r="B1200">
        <v>35812029</v>
      </c>
      <c r="C1200">
        <v>35812016</v>
      </c>
      <c r="D1200">
        <v>29129603</v>
      </c>
      <c r="E1200">
        <v>1</v>
      </c>
      <c r="F1200">
        <v>1</v>
      </c>
      <c r="G1200">
        <v>1</v>
      </c>
      <c r="H1200">
        <v>3</v>
      </c>
      <c r="I1200" t="s">
        <v>1101</v>
      </c>
      <c r="J1200" t="s">
        <v>1102</v>
      </c>
      <c r="K1200" t="s">
        <v>1103</v>
      </c>
      <c r="L1200">
        <v>1301</v>
      </c>
      <c r="N1200">
        <v>1003</v>
      </c>
      <c r="O1200" t="s">
        <v>151</v>
      </c>
      <c r="P1200" t="s">
        <v>151</v>
      </c>
      <c r="Q1200">
        <v>1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</v>
      </c>
      <c r="AD1200">
        <v>0</v>
      </c>
      <c r="AE1200">
        <v>0</v>
      </c>
      <c r="AF1200" t="s">
        <v>3</v>
      </c>
      <c r="AG1200">
        <v>0</v>
      </c>
      <c r="AH1200">
        <v>3</v>
      </c>
      <c r="AI1200">
        <v>-1</v>
      </c>
      <c r="AJ1200" t="s">
        <v>3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</row>
    <row r="1201" spans="1:44">
      <c r="A1201">
        <f>ROW(Source!A1022)</f>
        <v>1022</v>
      </c>
      <c r="B1201">
        <v>35812030</v>
      </c>
      <c r="C1201">
        <v>35812016</v>
      </c>
      <c r="D1201">
        <v>29129518</v>
      </c>
      <c r="E1201">
        <v>1</v>
      </c>
      <c r="F1201">
        <v>1</v>
      </c>
      <c r="G1201">
        <v>1</v>
      </c>
      <c r="H1201">
        <v>3</v>
      </c>
      <c r="I1201" t="s">
        <v>1104</v>
      </c>
      <c r="J1201" t="s">
        <v>1105</v>
      </c>
      <c r="K1201" t="s">
        <v>1106</v>
      </c>
      <c r="L1201">
        <v>1301</v>
      </c>
      <c r="N1201">
        <v>1003</v>
      </c>
      <c r="O1201" t="s">
        <v>151</v>
      </c>
      <c r="P1201" t="s">
        <v>151</v>
      </c>
      <c r="Q1201">
        <v>1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</v>
      </c>
      <c r="AD1201">
        <v>0</v>
      </c>
      <c r="AE1201">
        <v>0</v>
      </c>
      <c r="AF1201" t="s">
        <v>3</v>
      </c>
      <c r="AG1201">
        <v>0</v>
      </c>
      <c r="AH1201">
        <v>3</v>
      </c>
      <c r="AI1201">
        <v>-1</v>
      </c>
      <c r="AJ1201" t="s">
        <v>3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</row>
    <row r="1202" spans="1:44">
      <c r="A1202">
        <f>ROW(Source!A1022)</f>
        <v>1022</v>
      </c>
      <c r="B1202">
        <v>35812031</v>
      </c>
      <c r="C1202">
        <v>35812016</v>
      </c>
      <c r="D1202">
        <v>29129521</v>
      </c>
      <c r="E1202">
        <v>1</v>
      </c>
      <c r="F1202">
        <v>1</v>
      </c>
      <c r="G1202">
        <v>1</v>
      </c>
      <c r="H1202">
        <v>3</v>
      </c>
      <c r="I1202" t="s">
        <v>1107</v>
      </c>
      <c r="J1202" t="s">
        <v>1108</v>
      </c>
      <c r="K1202" t="s">
        <v>1109</v>
      </c>
      <c r="L1202">
        <v>1327</v>
      </c>
      <c r="N1202">
        <v>1005</v>
      </c>
      <c r="O1202" t="s">
        <v>165</v>
      </c>
      <c r="P1202" t="s">
        <v>165</v>
      </c>
      <c r="Q1202">
        <v>1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</v>
      </c>
      <c r="AD1202">
        <v>0</v>
      </c>
      <c r="AE1202">
        <v>0</v>
      </c>
      <c r="AF1202" t="s">
        <v>3</v>
      </c>
      <c r="AG1202">
        <v>0</v>
      </c>
      <c r="AH1202">
        <v>3</v>
      </c>
      <c r="AI1202">
        <v>-1</v>
      </c>
      <c r="AJ1202" t="s">
        <v>3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>
        <f>ROW(Source!A1027)</f>
        <v>1027</v>
      </c>
      <c r="B1203">
        <v>35812038</v>
      </c>
      <c r="C1203">
        <v>35812036</v>
      </c>
      <c r="D1203">
        <v>18442760</v>
      </c>
      <c r="E1203">
        <v>1</v>
      </c>
      <c r="F1203">
        <v>1</v>
      </c>
      <c r="G1203">
        <v>1</v>
      </c>
      <c r="H1203">
        <v>1</v>
      </c>
      <c r="I1203" t="s">
        <v>895</v>
      </c>
      <c r="J1203" t="s">
        <v>3</v>
      </c>
      <c r="K1203" t="s">
        <v>896</v>
      </c>
      <c r="L1203">
        <v>1369</v>
      </c>
      <c r="N1203">
        <v>1013</v>
      </c>
      <c r="O1203" t="s">
        <v>583</v>
      </c>
      <c r="P1203" t="s">
        <v>583</v>
      </c>
      <c r="Q1203">
        <v>1</v>
      </c>
      <c r="X1203">
        <v>36.53</v>
      </c>
      <c r="Y1203">
        <v>0</v>
      </c>
      <c r="Z1203">
        <v>0</v>
      </c>
      <c r="AA1203">
        <v>0</v>
      </c>
      <c r="AB1203">
        <v>354.22</v>
      </c>
      <c r="AC1203">
        <v>0</v>
      </c>
      <c r="AD1203">
        <v>1</v>
      </c>
      <c r="AE1203">
        <v>1</v>
      </c>
      <c r="AF1203" t="s">
        <v>3</v>
      </c>
      <c r="AG1203">
        <v>36.53</v>
      </c>
      <c r="AH1203">
        <v>2</v>
      </c>
      <c r="AI1203">
        <v>35812037</v>
      </c>
      <c r="AJ1203">
        <v>1222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</row>
    <row r="1204" spans="1:44">
      <c r="A1204">
        <f>ROW(Source!A1027)</f>
        <v>1027</v>
      </c>
      <c r="B1204">
        <v>35812039</v>
      </c>
      <c r="C1204">
        <v>35812036</v>
      </c>
      <c r="D1204">
        <v>29109376</v>
      </c>
      <c r="E1204">
        <v>1</v>
      </c>
      <c r="F1204">
        <v>1</v>
      </c>
      <c r="G1204">
        <v>1</v>
      </c>
      <c r="H1204">
        <v>3</v>
      </c>
      <c r="I1204" t="s">
        <v>1110</v>
      </c>
      <c r="J1204" t="s">
        <v>1111</v>
      </c>
      <c r="K1204" t="s">
        <v>1112</v>
      </c>
      <c r="L1204">
        <v>1346</v>
      </c>
      <c r="N1204">
        <v>1009</v>
      </c>
      <c r="O1204" t="s">
        <v>170</v>
      </c>
      <c r="P1204" t="s">
        <v>170</v>
      </c>
      <c r="Q1204">
        <v>1</v>
      </c>
      <c r="X1204">
        <v>0</v>
      </c>
      <c r="Y1204">
        <v>4894.54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 t="s">
        <v>3</v>
      </c>
      <c r="AG1204">
        <v>0</v>
      </c>
      <c r="AH1204">
        <v>3</v>
      </c>
      <c r="AI1204">
        <v>-1</v>
      </c>
      <c r="AJ1204" t="s">
        <v>3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</row>
    <row r="1205" spans="1:44">
      <c r="A1205">
        <f>ROW(Source!A1027)</f>
        <v>1027</v>
      </c>
      <c r="B1205">
        <v>35812040</v>
      </c>
      <c r="C1205">
        <v>35812036</v>
      </c>
      <c r="D1205">
        <v>29109730</v>
      </c>
      <c r="E1205">
        <v>1</v>
      </c>
      <c r="F1205">
        <v>1</v>
      </c>
      <c r="G1205">
        <v>1</v>
      </c>
      <c r="H1205">
        <v>3</v>
      </c>
      <c r="I1205" t="s">
        <v>1113</v>
      </c>
      <c r="J1205" t="s">
        <v>1114</v>
      </c>
      <c r="K1205" t="s">
        <v>1115</v>
      </c>
      <c r="L1205">
        <v>1327</v>
      </c>
      <c r="N1205">
        <v>1005</v>
      </c>
      <c r="O1205" t="s">
        <v>165</v>
      </c>
      <c r="P1205" t="s">
        <v>165</v>
      </c>
      <c r="Q1205">
        <v>1</v>
      </c>
      <c r="X1205">
        <v>0</v>
      </c>
      <c r="Y1205">
        <v>37.299999999999997</v>
      </c>
      <c r="Z1205">
        <v>0</v>
      </c>
      <c r="AA1205">
        <v>0</v>
      </c>
      <c r="AB1205">
        <v>0</v>
      </c>
      <c r="AC1205">
        <v>1</v>
      </c>
      <c r="AD1205">
        <v>0</v>
      </c>
      <c r="AE1205">
        <v>0</v>
      </c>
      <c r="AF1205" t="s">
        <v>3</v>
      </c>
      <c r="AG1205">
        <v>0</v>
      </c>
      <c r="AH1205">
        <v>3</v>
      </c>
      <c r="AI1205">
        <v>-1</v>
      </c>
      <c r="AJ1205" t="s">
        <v>3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</row>
    <row r="1206" spans="1:44">
      <c r="A1206">
        <f>ROW(Source!A1028)</f>
        <v>1028</v>
      </c>
      <c r="B1206">
        <v>35812048</v>
      </c>
      <c r="C1206">
        <v>35812041</v>
      </c>
      <c r="D1206">
        <v>29364679</v>
      </c>
      <c r="E1206">
        <v>1</v>
      </c>
      <c r="F1206">
        <v>1</v>
      </c>
      <c r="G1206">
        <v>1</v>
      </c>
      <c r="H1206">
        <v>1</v>
      </c>
      <c r="I1206" t="s">
        <v>799</v>
      </c>
      <c r="J1206" t="s">
        <v>3</v>
      </c>
      <c r="K1206" t="s">
        <v>800</v>
      </c>
      <c r="L1206">
        <v>1369</v>
      </c>
      <c r="N1206">
        <v>1013</v>
      </c>
      <c r="O1206" t="s">
        <v>583</v>
      </c>
      <c r="P1206" t="s">
        <v>583</v>
      </c>
      <c r="Q1206">
        <v>1</v>
      </c>
      <c r="X1206">
        <v>94.4</v>
      </c>
      <c r="Y1206">
        <v>0</v>
      </c>
      <c r="Z1206">
        <v>0</v>
      </c>
      <c r="AA1206">
        <v>0</v>
      </c>
      <c r="AB1206">
        <v>316.85000000000002</v>
      </c>
      <c r="AC1206">
        <v>0</v>
      </c>
      <c r="AD1206">
        <v>1</v>
      </c>
      <c r="AE1206">
        <v>1</v>
      </c>
      <c r="AF1206" t="s">
        <v>3</v>
      </c>
      <c r="AG1206">
        <v>94.4</v>
      </c>
      <c r="AH1206">
        <v>2</v>
      </c>
      <c r="AI1206">
        <v>35812042</v>
      </c>
      <c r="AJ1206">
        <v>1223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>
        <f>ROW(Source!A1028)</f>
        <v>1028</v>
      </c>
      <c r="B1207">
        <v>35812049</v>
      </c>
      <c r="C1207">
        <v>35812041</v>
      </c>
      <c r="D1207">
        <v>121548</v>
      </c>
      <c r="E1207">
        <v>1</v>
      </c>
      <c r="F1207">
        <v>1</v>
      </c>
      <c r="G1207">
        <v>1</v>
      </c>
      <c r="H1207">
        <v>1</v>
      </c>
      <c r="I1207" t="s">
        <v>34</v>
      </c>
      <c r="J1207" t="s">
        <v>3</v>
      </c>
      <c r="K1207" t="s">
        <v>584</v>
      </c>
      <c r="L1207">
        <v>608254</v>
      </c>
      <c r="N1207">
        <v>1013</v>
      </c>
      <c r="O1207" t="s">
        <v>585</v>
      </c>
      <c r="P1207" t="s">
        <v>585</v>
      </c>
      <c r="Q1207">
        <v>1</v>
      </c>
      <c r="X1207">
        <v>0.2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2</v>
      </c>
      <c r="AF1207" t="s">
        <v>3</v>
      </c>
      <c r="AG1207">
        <v>0.2</v>
      </c>
      <c r="AH1207">
        <v>2</v>
      </c>
      <c r="AI1207">
        <v>35812043</v>
      </c>
      <c r="AJ1207">
        <v>1224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</row>
    <row r="1208" spans="1:44">
      <c r="A1208">
        <f>ROW(Source!A1028)</f>
        <v>1028</v>
      </c>
      <c r="B1208">
        <v>35812050</v>
      </c>
      <c r="C1208">
        <v>35812041</v>
      </c>
      <c r="D1208">
        <v>29172362</v>
      </c>
      <c r="E1208">
        <v>1</v>
      </c>
      <c r="F1208">
        <v>1</v>
      </c>
      <c r="G1208">
        <v>1</v>
      </c>
      <c r="H1208">
        <v>2</v>
      </c>
      <c r="I1208" t="s">
        <v>801</v>
      </c>
      <c r="J1208" t="s">
        <v>802</v>
      </c>
      <c r="K1208" t="s">
        <v>803</v>
      </c>
      <c r="L1208">
        <v>1368</v>
      </c>
      <c r="N1208">
        <v>1011</v>
      </c>
      <c r="O1208" t="s">
        <v>589</v>
      </c>
      <c r="P1208" t="s">
        <v>589</v>
      </c>
      <c r="Q1208">
        <v>1</v>
      </c>
      <c r="X1208">
        <v>0.2</v>
      </c>
      <c r="Y1208">
        <v>0</v>
      </c>
      <c r="Z1208">
        <v>134.65</v>
      </c>
      <c r="AA1208">
        <v>13.5</v>
      </c>
      <c r="AB1208">
        <v>0</v>
      </c>
      <c r="AC1208">
        <v>0</v>
      </c>
      <c r="AD1208">
        <v>1</v>
      </c>
      <c r="AE1208">
        <v>0</v>
      </c>
      <c r="AF1208" t="s">
        <v>3</v>
      </c>
      <c r="AG1208">
        <v>0.2</v>
      </c>
      <c r="AH1208">
        <v>2</v>
      </c>
      <c r="AI1208">
        <v>35812044</v>
      </c>
      <c r="AJ1208">
        <v>1225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>
        <f>ROW(Source!A1028)</f>
        <v>1028</v>
      </c>
      <c r="B1209">
        <v>35812051</v>
      </c>
      <c r="C1209">
        <v>35812041</v>
      </c>
      <c r="D1209">
        <v>29174913</v>
      </c>
      <c r="E1209">
        <v>1</v>
      </c>
      <c r="F1209">
        <v>1</v>
      </c>
      <c r="G1209">
        <v>1</v>
      </c>
      <c r="H1209">
        <v>2</v>
      </c>
      <c r="I1209" t="s">
        <v>601</v>
      </c>
      <c r="J1209" t="s">
        <v>602</v>
      </c>
      <c r="K1209" t="s">
        <v>603</v>
      </c>
      <c r="L1209">
        <v>1368</v>
      </c>
      <c r="N1209">
        <v>1011</v>
      </c>
      <c r="O1209" t="s">
        <v>589</v>
      </c>
      <c r="P1209" t="s">
        <v>589</v>
      </c>
      <c r="Q1209">
        <v>1</v>
      </c>
      <c r="X1209">
        <v>0.2</v>
      </c>
      <c r="Y1209">
        <v>0</v>
      </c>
      <c r="Z1209">
        <v>87.17</v>
      </c>
      <c r="AA1209">
        <v>11.6</v>
      </c>
      <c r="AB1209">
        <v>0</v>
      </c>
      <c r="AC1209">
        <v>0</v>
      </c>
      <c r="AD1209">
        <v>1</v>
      </c>
      <c r="AE1209">
        <v>0</v>
      </c>
      <c r="AF1209" t="s">
        <v>3</v>
      </c>
      <c r="AG1209">
        <v>0.2</v>
      </c>
      <c r="AH1209">
        <v>2</v>
      </c>
      <c r="AI1209">
        <v>35812045</v>
      </c>
      <c r="AJ1209">
        <v>1226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>
        <f>ROW(Source!A1028)</f>
        <v>1028</v>
      </c>
      <c r="B1210">
        <v>35812052</v>
      </c>
      <c r="C1210">
        <v>35812041</v>
      </c>
      <c r="D1210">
        <v>29164111</v>
      </c>
      <c r="E1210">
        <v>1</v>
      </c>
      <c r="F1210">
        <v>1</v>
      </c>
      <c r="G1210">
        <v>1</v>
      </c>
      <c r="H1210">
        <v>3</v>
      </c>
      <c r="I1210" t="s">
        <v>847</v>
      </c>
      <c r="J1210" t="s">
        <v>900</v>
      </c>
      <c r="K1210" t="s">
        <v>849</v>
      </c>
      <c r="L1210">
        <v>1355</v>
      </c>
      <c r="N1210">
        <v>1010</v>
      </c>
      <c r="O1210" t="s">
        <v>61</v>
      </c>
      <c r="P1210" t="s">
        <v>61</v>
      </c>
      <c r="Q1210">
        <v>100</v>
      </c>
      <c r="X1210">
        <v>1.02</v>
      </c>
      <c r="Y1210">
        <v>100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 t="s">
        <v>3</v>
      </c>
      <c r="AG1210">
        <v>1.02</v>
      </c>
      <c r="AH1210">
        <v>2</v>
      </c>
      <c r="AI1210">
        <v>35812046</v>
      </c>
      <c r="AJ1210">
        <v>1227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</row>
    <row r="1211" spans="1:44">
      <c r="A1211">
        <f>ROW(Source!A1028)</f>
        <v>1028</v>
      </c>
      <c r="B1211">
        <v>35812053</v>
      </c>
      <c r="C1211">
        <v>35812041</v>
      </c>
      <c r="D1211">
        <v>29171808</v>
      </c>
      <c r="E1211">
        <v>1</v>
      </c>
      <c r="F1211">
        <v>1</v>
      </c>
      <c r="G1211">
        <v>1</v>
      </c>
      <c r="H1211">
        <v>3</v>
      </c>
      <c r="I1211" t="s">
        <v>816</v>
      </c>
      <c r="J1211" t="s">
        <v>817</v>
      </c>
      <c r="K1211" t="s">
        <v>818</v>
      </c>
      <c r="L1211">
        <v>1374</v>
      </c>
      <c r="N1211">
        <v>1013</v>
      </c>
      <c r="O1211" t="s">
        <v>819</v>
      </c>
      <c r="P1211" t="s">
        <v>819</v>
      </c>
      <c r="Q1211">
        <v>1</v>
      </c>
      <c r="X1211">
        <v>18.73</v>
      </c>
      <c r="Y1211">
        <v>1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 t="s">
        <v>3</v>
      </c>
      <c r="AG1211">
        <v>18.73</v>
      </c>
      <c r="AH1211">
        <v>2</v>
      </c>
      <c r="AI1211">
        <v>35812047</v>
      </c>
      <c r="AJ1211">
        <v>1228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</row>
    <row r="1212" spans="1:44">
      <c r="A1212">
        <f>ROW(Source!A1102)</f>
        <v>1102</v>
      </c>
      <c r="B1212">
        <v>35812057</v>
      </c>
      <c r="C1212">
        <v>35812054</v>
      </c>
      <c r="D1212">
        <v>18406804</v>
      </c>
      <c r="E1212">
        <v>1</v>
      </c>
      <c r="F1212">
        <v>1</v>
      </c>
      <c r="G1212">
        <v>1</v>
      </c>
      <c r="H1212">
        <v>1</v>
      </c>
      <c r="I1212" t="s">
        <v>581</v>
      </c>
      <c r="J1212" t="s">
        <v>3</v>
      </c>
      <c r="K1212" t="s">
        <v>582</v>
      </c>
      <c r="L1212">
        <v>1369</v>
      </c>
      <c r="N1212">
        <v>1013</v>
      </c>
      <c r="O1212" t="s">
        <v>583</v>
      </c>
      <c r="P1212" t="s">
        <v>583</v>
      </c>
      <c r="Q1212">
        <v>1</v>
      </c>
      <c r="X1212">
        <v>7.67</v>
      </c>
      <c r="Y1212">
        <v>0</v>
      </c>
      <c r="Z1212">
        <v>0</v>
      </c>
      <c r="AA1212">
        <v>0</v>
      </c>
      <c r="AB1212">
        <v>249.14</v>
      </c>
      <c r="AC1212">
        <v>0</v>
      </c>
      <c r="AD1212">
        <v>1</v>
      </c>
      <c r="AE1212">
        <v>1</v>
      </c>
      <c r="AF1212" t="s">
        <v>3</v>
      </c>
      <c r="AG1212">
        <v>7.67</v>
      </c>
      <c r="AH1212">
        <v>2</v>
      </c>
      <c r="AI1212">
        <v>35812055</v>
      </c>
      <c r="AJ1212">
        <v>1229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</row>
    <row r="1213" spans="1:44">
      <c r="A1213">
        <f>ROW(Source!A1102)</f>
        <v>1102</v>
      </c>
      <c r="B1213">
        <v>35812058</v>
      </c>
      <c r="C1213">
        <v>35812054</v>
      </c>
      <c r="D1213">
        <v>29164349</v>
      </c>
      <c r="E1213">
        <v>1</v>
      </c>
      <c r="F1213">
        <v>1</v>
      </c>
      <c r="G1213">
        <v>1</v>
      </c>
      <c r="H1213">
        <v>3</v>
      </c>
      <c r="I1213" t="s">
        <v>27</v>
      </c>
      <c r="J1213" t="s">
        <v>30</v>
      </c>
      <c r="K1213" t="s">
        <v>28</v>
      </c>
      <c r="L1213">
        <v>1348</v>
      </c>
      <c r="N1213">
        <v>1009</v>
      </c>
      <c r="O1213" t="s">
        <v>29</v>
      </c>
      <c r="P1213" t="s">
        <v>29</v>
      </c>
      <c r="Q1213">
        <v>1000</v>
      </c>
      <c r="X1213">
        <v>0.7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 t="s">
        <v>3</v>
      </c>
      <c r="AG1213">
        <v>0.7</v>
      </c>
      <c r="AH1213">
        <v>2</v>
      </c>
      <c r="AI1213">
        <v>35812056</v>
      </c>
      <c r="AJ1213">
        <v>1230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>
        <f>ROW(Source!A1104)</f>
        <v>1104</v>
      </c>
      <c r="B1214">
        <v>35812065</v>
      </c>
      <c r="C1214">
        <v>35812060</v>
      </c>
      <c r="D1214">
        <v>18406804</v>
      </c>
      <c r="E1214">
        <v>1</v>
      </c>
      <c r="F1214">
        <v>1</v>
      </c>
      <c r="G1214">
        <v>1</v>
      </c>
      <c r="H1214">
        <v>1</v>
      </c>
      <c r="I1214" t="s">
        <v>581</v>
      </c>
      <c r="J1214" t="s">
        <v>3</v>
      </c>
      <c r="K1214" t="s">
        <v>582</v>
      </c>
      <c r="L1214">
        <v>1369</v>
      </c>
      <c r="N1214">
        <v>1013</v>
      </c>
      <c r="O1214" t="s">
        <v>583</v>
      </c>
      <c r="P1214" t="s">
        <v>583</v>
      </c>
      <c r="Q1214">
        <v>1</v>
      </c>
      <c r="X1214">
        <v>11.39</v>
      </c>
      <c r="Y1214">
        <v>0</v>
      </c>
      <c r="Z1214">
        <v>0</v>
      </c>
      <c r="AA1214">
        <v>0</v>
      </c>
      <c r="AB1214">
        <v>7.8</v>
      </c>
      <c r="AC1214">
        <v>0</v>
      </c>
      <c r="AD1214">
        <v>1</v>
      </c>
      <c r="AE1214">
        <v>1</v>
      </c>
      <c r="AF1214" t="s">
        <v>3</v>
      </c>
      <c r="AG1214">
        <v>11.39</v>
      </c>
      <c r="AH1214">
        <v>2</v>
      </c>
      <c r="AI1214">
        <v>35812061</v>
      </c>
      <c r="AJ1214">
        <v>1231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</row>
    <row r="1215" spans="1:44">
      <c r="A1215">
        <f>ROW(Source!A1104)</f>
        <v>1104</v>
      </c>
      <c r="B1215">
        <v>35812066</v>
      </c>
      <c r="C1215">
        <v>35812060</v>
      </c>
      <c r="D1215">
        <v>121548</v>
      </c>
      <c r="E1215">
        <v>1</v>
      </c>
      <c r="F1215">
        <v>1</v>
      </c>
      <c r="G1215">
        <v>1</v>
      </c>
      <c r="H1215">
        <v>1</v>
      </c>
      <c r="I1215" t="s">
        <v>34</v>
      </c>
      <c r="J1215" t="s">
        <v>3</v>
      </c>
      <c r="K1215" t="s">
        <v>584</v>
      </c>
      <c r="L1215">
        <v>608254</v>
      </c>
      <c r="N1215">
        <v>1013</v>
      </c>
      <c r="O1215" t="s">
        <v>585</v>
      </c>
      <c r="P1215" t="s">
        <v>585</v>
      </c>
      <c r="Q1215">
        <v>1</v>
      </c>
      <c r="X1215">
        <v>0.13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1</v>
      </c>
      <c r="AE1215">
        <v>2</v>
      </c>
      <c r="AF1215" t="s">
        <v>3</v>
      </c>
      <c r="AG1215">
        <v>0.13</v>
      </c>
      <c r="AH1215">
        <v>2</v>
      </c>
      <c r="AI1215">
        <v>35812062</v>
      </c>
      <c r="AJ1215">
        <v>1232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</row>
    <row r="1216" spans="1:44">
      <c r="A1216">
        <f>ROW(Source!A1104)</f>
        <v>1104</v>
      </c>
      <c r="B1216">
        <v>35812067</v>
      </c>
      <c r="C1216">
        <v>35812060</v>
      </c>
      <c r="D1216">
        <v>29172556</v>
      </c>
      <c r="E1216">
        <v>1</v>
      </c>
      <c r="F1216">
        <v>1</v>
      </c>
      <c r="G1216">
        <v>1</v>
      </c>
      <c r="H1216">
        <v>2</v>
      </c>
      <c r="I1216" t="s">
        <v>586</v>
      </c>
      <c r="J1216" t="s">
        <v>590</v>
      </c>
      <c r="K1216" t="s">
        <v>588</v>
      </c>
      <c r="L1216">
        <v>1368</v>
      </c>
      <c r="N1216">
        <v>1011</v>
      </c>
      <c r="O1216" t="s">
        <v>589</v>
      </c>
      <c r="P1216" t="s">
        <v>589</v>
      </c>
      <c r="Q1216">
        <v>1</v>
      </c>
      <c r="X1216">
        <v>0.13</v>
      </c>
      <c r="Y1216">
        <v>0</v>
      </c>
      <c r="Z1216">
        <v>31.26</v>
      </c>
      <c r="AA1216">
        <v>13.5</v>
      </c>
      <c r="AB1216">
        <v>0</v>
      </c>
      <c r="AC1216">
        <v>0</v>
      </c>
      <c r="AD1216">
        <v>1</v>
      </c>
      <c r="AE1216">
        <v>0</v>
      </c>
      <c r="AF1216" t="s">
        <v>3</v>
      </c>
      <c r="AG1216">
        <v>0.13</v>
      </c>
      <c r="AH1216">
        <v>2</v>
      </c>
      <c r="AI1216">
        <v>35812063</v>
      </c>
      <c r="AJ1216">
        <v>1233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>
        <f>ROW(Source!A1104)</f>
        <v>1104</v>
      </c>
      <c r="B1217">
        <v>35812068</v>
      </c>
      <c r="C1217">
        <v>35812060</v>
      </c>
      <c r="D1217">
        <v>29164349</v>
      </c>
      <c r="E1217">
        <v>1</v>
      </c>
      <c r="F1217">
        <v>1</v>
      </c>
      <c r="G1217">
        <v>1</v>
      </c>
      <c r="H1217">
        <v>3</v>
      </c>
      <c r="I1217" t="s">
        <v>27</v>
      </c>
      <c r="J1217" t="s">
        <v>30</v>
      </c>
      <c r="K1217" t="s">
        <v>28</v>
      </c>
      <c r="L1217">
        <v>1348</v>
      </c>
      <c r="N1217">
        <v>1009</v>
      </c>
      <c r="O1217" t="s">
        <v>29</v>
      </c>
      <c r="P1217" t="s">
        <v>29</v>
      </c>
      <c r="Q1217">
        <v>1000</v>
      </c>
      <c r="X1217">
        <v>0.47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 t="s">
        <v>3</v>
      </c>
      <c r="AG1217">
        <v>0.47</v>
      </c>
      <c r="AH1217">
        <v>2</v>
      </c>
      <c r="AI1217">
        <v>35812064</v>
      </c>
      <c r="AJ1217">
        <v>1234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>
        <f>ROW(Source!A1106)</f>
        <v>1106</v>
      </c>
      <c r="B1218">
        <v>35812073</v>
      </c>
      <c r="C1218">
        <v>35812070</v>
      </c>
      <c r="D1218">
        <v>18406804</v>
      </c>
      <c r="E1218">
        <v>1</v>
      </c>
      <c r="F1218">
        <v>1</v>
      </c>
      <c r="G1218">
        <v>1</v>
      </c>
      <c r="H1218">
        <v>1</v>
      </c>
      <c r="I1218" t="s">
        <v>581</v>
      </c>
      <c r="J1218" t="s">
        <v>3</v>
      </c>
      <c r="K1218" t="s">
        <v>582</v>
      </c>
      <c r="L1218">
        <v>1369</v>
      </c>
      <c r="N1218">
        <v>1013</v>
      </c>
      <c r="O1218" t="s">
        <v>583</v>
      </c>
      <c r="P1218" t="s">
        <v>583</v>
      </c>
      <c r="Q1218">
        <v>1</v>
      </c>
      <c r="X1218">
        <v>3.77</v>
      </c>
      <c r="Y1218">
        <v>0</v>
      </c>
      <c r="Z1218">
        <v>0</v>
      </c>
      <c r="AA1218">
        <v>0</v>
      </c>
      <c r="AB1218">
        <v>7.8</v>
      </c>
      <c r="AC1218">
        <v>0</v>
      </c>
      <c r="AD1218">
        <v>1</v>
      </c>
      <c r="AE1218">
        <v>1</v>
      </c>
      <c r="AF1218" t="s">
        <v>3</v>
      </c>
      <c r="AG1218">
        <v>3.77</v>
      </c>
      <c r="AH1218">
        <v>2</v>
      </c>
      <c r="AI1218">
        <v>35812071</v>
      </c>
      <c r="AJ1218">
        <v>1235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</row>
    <row r="1219" spans="1:44">
      <c r="A1219">
        <f>ROW(Source!A1106)</f>
        <v>1106</v>
      </c>
      <c r="B1219">
        <v>35812074</v>
      </c>
      <c r="C1219">
        <v>35812070</v>
      </c>
      <c r="D1219">
        <v>29164349</v>
      </c>
      <c r="E1219">
        <v>1</v>
      </c>
      <c r="F1219">
        <v>1</v>
      </c>
      <c r="G1219">
        <v>1</v>
      </c>
      <c r="H1219">
        <v>3</v>
      </c>
      <c r="I1219" t="s">
        <v>27</v>
      </c>
      <c r="J1219" t="s">
        <v>30</v>
      </c>
      <c r="K1219" t="s">
        <v>28</v>
      </c>
      <c r="L1219">
        <v>1348</v>
      </c>
      <c r="N1219">
        <v>1009</v>
      </c>
      <c r="O1219" t="s">
        <v>29</v>
      </c>
      <c r="P1219" t="s">
        <v>29</v>
      </c>
      <c r="Q1219">
        <v>1000</v>
      </c>
      <c r="X1219">
        <v>0.11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 t="s">
        <v>3</v>
      </c>
      <c r="AG1219">
        <v>0.11</v>
      </c>
      <c r="AH1219">
        <v>2</v>
      </c>
      <c r="AI1219">
        <v>35812072</v>
      </c>
      <c r="AJ1219">
        <v>1236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>
        <f>ROW(Source!A1108)</f>
        <v>1108</v>
      </c>
      <c r="B1220">
        <v>35812078</v>
      </c>
      <c r="C1220">
        <v>35812076</v>
      </c>
      <c r="D1220">
        <v>18406804</v>
      </c>
      <c r="E1220">
        <v>1</v>
      </c>
      <c r="F1220">
        <v>1</v>
      </c>
      <c r="G1220">
        <v>1</v>
      </c>
      <c r="H1220">
        <v>1</v>
      </c>
      <c r="I1220" t="s">
        <v>581</v>
      </c>
      <c r="J1220" t="s">
        <v>3</v>
      </c>
      <c r="K1220" t="s">
        <v>582</v>
      </c>
      <c r="L1220">
        <v>1369</v>
      </c>
      <c r="N1220">
        <v>1013</v>
      </c>
      <c r="O1220" t="s">
        <v>583</v>
      </c>
      <c r="P1220" t="s">
        <v>583</v>
      </c>
      <c r="Q1220">
        <v>1</v>
      </c>
      <c r="X1220">
        <v>5.84</v>
      </c>
      <c r="Y1220">
        <v>0</v>
      </c>
      <c r="Z1220">
        <v>0</v>
      </c>
      <c r="AA1220">
        <v>0</v>
      </c>
      <c r="AB1220">
        <v>7.8</v>
      </c>
      <c r="AC1220">
        <v>0</v>
      </c>
      <c r="AD1220">
        <v>1</v>
      </c>
      <c r="AE1220">
        <v>1</v>
      </c>
      <c r="AF1220" t="s">
        <v>3</v>
      </c>
      <c r="AG1220">
        <v>5.84</v>
      </c>
      <c r="AH1220">
        <v>2</v>
      </c>
      <c r="AI1220">
        <v>35812077</v>
      </c>
      <c r="AJ1220">
        <v>1237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</row>
    <row r="1221" spans="1:44">
      <c r="A1221">
        <f>ROW(Source!A1109)</f>
        <v>1109</v>
      </c>
      <c r="B1221">
        <v>35812085</v>
      </c>
      <c r="C1221">
        <v>35812079</v>
      </c>
      <c r="D1221">
        <v>18408066</v>
      </c>
      <c r="E1221">
        <v>1</v>
      </c>
      <c r="F1221">
        <v>1</v>
      </c>
      <c r="G1221">
        <v>1</v>
      </c>
      <c r="H1221">
        <v>1</v>
      </c>
      <c r="I1221" t="s">
        <v>591</v>
      </c>
      <c r="J1221" t="s">
        <v>3</v>
      </c>
      <c r="K1221" t="s">
        <v>592</v>
      </c>
      <c r="L1221">
        <v>1369</v>
      </c>
      <c r="N1221">
        <v>1013</v>
      </c>
      <c r="O1221" t="s">
        <v>583</v>
      </c>
      <c r="P1221" t="s">
        <v>583</v>
      </c>
      <c r="Q1221">
        <v>1</v>
      </c>
      <c r="X1221">
        <v>179.3</v>
      </c>
      <c r="Y1221">
        <v>0</v>
      </c>
      <c r="Z1221">
        <v>0</v>
      </c>
      <c r="AA1221">
        <v>0</v>
      </c>
      <c r="AB1221">
        <v>256.16000000000003</v>
      </c>
      <c r="AC1221">
        <v>0</v>
      </c>
      <c r="AD1221">
        <v>1</v>
      </c>
      <c r="AE1221">
        <v>1</v>
      </c>
      <c r="AF1221" t="s">
        <v>3</v>
      </c>
      <c r="AG1221">
        <v>179.3</v>
      </c>
      <c r="AH1221">
        <v>2</v>
      </c>
      <c r="AI1221">
        <v>35812080</v>
      </c>
      <c r="AJ1221">
        <v>1238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</row>
    <row r="1222" spans="1:44">
      <c r="A1222">
        <f>ROW(Source!A1109)</f>
        <v>1109</v>
      </c>
      <c r="B1222">
        <v>35812086</v>
      </c>
      <c r="C1222">
        <v>35812079</v>
      </c>
      <c r="D1222">
        <v>121548</v>
      </c>
      <c r="E1222">
        <v>1</v>
      </c>
      <c r="F1222">
        <v>1</v>
      </c>
      <c r="G1222">
        <v>1</v>
      </c>
      <c r="H1222">
        <v>1</v>
      </c>
      <c r="I1222" t="s">
        <v>34</v>
      </c>
      <c r="J1222" t="s">
        <v>3</v>
      </c>
      <c r="K1222" t="s">
        <v>584</v>
      </c>
      <c r="L1222">
        <v>608254</v>
      </c>
      <c r="N1222">
        <v>1013</v>
      </c>
      <c r="O1222" t="s">
        <v>585</v>
      </c>
      <c r="P1222" t="s">
        <v>585</v>
      </c>
      <c r="Q1222">
        <v>1</v>
      </c>
      <c r="X1222">
        <v>3.97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</v>
      </c>
      <c r="AE1222">
        <v>2</v>
      </c>
      <c r="AF1222" t="s">
        <v>3</v>
      </c>
      <c r="AG1222">
        <v>3.97</v>
      </c>
      <c r="AH1222">
        <v>2</v>
      </c>
      <c r="AI1222">
        <v>35812081</v>
      </c>
      <c r="AJ1222">
        <v>1239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</row>
    <row r="1223" spans="1:44">
      <c r="A1223">
        <f>ROW(Source!A1109)</f>
        <v>1109</v>
      </c>
      <c r="B1223">
        <v>35812087</v>
      </c>
      <c r="C1223">
        <v>35812079</v>
      </c>
      <c r="D1223">
        <v>29172710</v>
      </c>
      <c r="E1223">
        <v>1</v>
      </c>
      <c r="F1223">
        <v>1</v>
      </c>
      <c r="G1223">
        <v>1</v>
      </c>
      <c r="H1223">
        <v>2</v>
      </c>
      <c r="I1223" t="s">
        <v>593</v>
      </c>
      <c r="J1223" t="s">
        <v>594</v>
      </c>
      <c r="K1223" t="s">
        <v>595</v>
      </c>
      <c r="L1223">
        <v>1368</v>
      </c>
      <c r="N1223">
        <v>1011</v>
      </c>
      <c r="O1223" t="s">
        <v>589</v>
      </c>
      <c r="P1223" t="s">
        <v>589</v>
      </c>
      <c r="Q1223">
        <v>1</v>
      </c>
      <c r="X1223">
        <v>3.97</v>
      </c>
      <c r="Y1223">
        <v>0</v>
      </c>
      <c r="Z1223">
        <v>46.56</v>
      </c>
      <c r="AA1223">
        <v>10.06</v>
      </c>
      <c r="AB1223">
        <v>0</v>
      </c>
      <c r="AC1223">
        <v>0</v>
      </c>
      <c r="AD1223">
        <v>1</v>
      </c>
      <c r="AE1223">
        <v>0</v>
      </c>
      <c r="AF1223" t="s">
        <v>3</v>
      </c>
      <c r="AG1223">
        <v>3.97</v>
      </c>
      <c r="AH1223">
        <v>2</v>
      </c>
      <c r="AI1223">
        <v>35812082</v>
      </c>
      <c r="AJ1223">
        <v>1240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</row>
    <row r="1224" spans="1:44">
      <c r="A1224">
        <f>ROW(Source!A1109)</f>
        <v>1109</v>
      </c>
      <c r="B1224">
        <v>35812088</v>
      </c>
      <c r="C1224">
        <v>35812079</v>
      </c>
      <c r="D1224">
        <v>29174533</v>
      </c>
      <c r="E1224">
        <v>1</v>
      </c>
      <c r="F1224">
        <v>1</v>
      </c>
      <c r="G1224">
        <v>1</v>
      </c>
      <c r="H1224">
        <v>2</v>
      </c>
      <c r="I1224" t="s">
        <v>596</v>
      </c>
      <c r="J1224" t="s">
        <v>597</v>
      </c>
      <c r="K1224" t="s">
        <v>598</v>
      </c>
      <c r="L1224">
        <v>1368</v>
      </c>
      <c r="N1224">
        <v>1011</v>
      </c>
      <c r="O1224" t="s">
        <v>589</v>
      </c>
      <c r="P1224" t="s">
        <v>589</v>
      </c>
      <c r="Q1224">
        <v>1</v>
      </c>
      <c r="X1224">
        <v>7.93</v>
      </c>
      <c r="Y1224">
        <v>0</v>
      </c>
      <c r="Z1224">
        <v>1.53</v>
      </c>
      <c r="AA1224">
        <v>0</v>
      </c>
      <c r="AB1224">
        <v>0</v>
      </c>
      <c r="AC1224">
        <v>0</v>
      </c>
      <c r="AD1224">
        <v>1</v>
      </c>
      <c r="AE1224">
        <v>0</v>
      </c>
      <c r="AF1224" t="s">
        <v>3</v>
      </c>
      <c r="AG1224">
        <v>7.93</v>
      </c>
      <c r="AH1224">
        <v>2</v>
      </c>
      <c r="AI1224">
        <v>35812083</v>
      </c>
      <c r="AJ1224">
        <v>1241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</row>
    <row r="1225" spans="1:44">
      <c r="A1225">
        <f>ROW(Source!A1109)</f>
        <v>1109</v>
      </c>
      <c r="B1225">
        <v>35812089</v>
      </c>
      <c r="C1225">
        <v>35812079</v>
      </c>
      <c r="D1225">
        <v>29164349</v>
      </c>
      <c r="E1225">
        <v>1</v>
      </c>
      <c r="F1225">
        <v>1</v>
      </c>
      <c r="G1225">
        <v>1</v>
      </c>
      <c r="H1225">
        <v>3</v>
      </c>
      <c r="I1225" t="s">
        <v>27</v>
      </c>
      <c r="J1225" t="s">
        <v>30</v>
      </c>
      <c r="K1225" t="s">
        <v>28</v>
      </c>
      <c r="L1225">
        <v>1348</v>
      </c>
      <c r="N1225">
        <v>1009</v>
      </c>
      <c r="O1225" t="s">
        <v>29</v>
      </c>
      <c r="P1225" t="s">
        <v>29</v>
      </c>
      <c r="Q1225">
        <v>1000</v>
      </c>
      <c r="X1225">
        <v>10.5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 t="s">
        <v>3</v>
      </c>
      <c r="AG1225">
        <v>10.5</v>
      </c>
      <c r="AH1225">
        <v>2</v>
      </c>
      <c r="AI1225">
        <v>35812084</v>
      </c>
      <c r="AJ1225">
        <v>1242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</row>
    <row r="1226" spans="1:44">
      <c r="A1226">
        <f>ROW(Source!A1148)</f>
        <v>1148</v>
      </c>
      <c r="B1226">
        <v>35812100</v>
      </c>
      <c r="C1226">
        <v>35812091</v>
      </c>
      <c r="D1226">
        <v>18410572</v>
      </c>
      <c r="E1226">
        <v>1</v>
      </c>
      <c r="F1226">
        <v>1</v>
      </c>
      <c r="G1226">
        <v>1</v>
      </c>
      <c r="H1226">
        <v>1</v>
      </c>
      <c r="I1226" t="s">
        <v>856</v>
      </c>
      <c r="J1226" t="s">
        <v>3</v>
      </c>
      <c r="K1226" t="s">
        <v>857</v>
      </c>
      <c r="L1226">
        <v>1369</v>
      </c>
      <c r="N1226">
        <v>1013</v>
      </c>
      <c r="O1226" t="s">
        <v>583</v>
      </c>
      <c r="P1226" t="s">
        <v>583</v>
      </c>
      <c r="Q1226">
        <v>1</v>
      </c>
      <c r="X1226">
        <v>73.14</v>
      </c>
      <c r="Y1226">
        <v>0</v>
      </c>
      <c r="Z1226">
        <v>0</v>
      </c>
      <c r="AA1226">
        <v>0</v>
      </c>
      <c r="AB1226">
        <v>8.74</v>
      </c>
      <c r="AC1226">
        <v>0</v>
      </c>
      <c r="AD1226">
        <v>1</v>
      </c>
      <c r="AE1226">
        <v>1</v>
      </c>
      <c r="AF1226" t="s">
        <v>310</v>
      </c>
      <c r="AG1226">
        <v>84.11099999999999</v>
      </c>
      <c r="AH1226">
        <v>2</v>
      </c>
      <c r="AI1226">
        <v>35812092</v>
      </c>
      <c r="AJ1226">
        <v>1243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>
        <f>ROW(Source!A1148)</f>
        <v>1148</v>
      </c>
      <c r="B1227">
        <v>35812101</v>
      </c>
      <c r="C1227">
        <v>35812091</v>
      </c>
      <c r="D1227">
        <v>121548</v>
      </c>
      <c r="E1227">
        <v>1</v>
      </c>
      <c r="F1227">
        <v>1</v>
      </c>
      <c r="G1227">
        <v>1</v>
      </c>
      <c r="H1227">
        <v>1</v>
      </c>
      <c r="I1227" t="s">
        <v>34</v>
      </c>
      <c r="J1227" t="s">
        <v>3</v>
      </c>
      <c r="K1227" t="s">
        <v>584</v>
      </c>
      <c r="L1227">
        <v>608254</v>
      </c>
      <c r="N1227">
        <v>1013</v>
      </c>
      <c r="O1227" t="s">
        <v>585</v>
      </c>
      <c r="P1227" t="s">
        <v>585</v>
      </c>
      <c r="Q1227">
        <v>1</v>
      </c>
      <c r="X1227">
        <v>1.37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1</v>
      </c>
      <c r="AE1227">
        <v>2</v>
      </c>
      <c r="AF1227" t="s">
        <v>143</v>
      </c>
      <c r="AG1227">
        <v>1.7125000000000001</v>
      </c>
      <c r="AH1227">
        <v>2</v>
      </c>
      <c r="AI1227">
        <v>35812093</v>
      </c>
      <c r="AJ1227">
        <v>1244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</row>
    <row r="1228" spans="1:44">
      <c r="A1228">
        <f>ROW(Source!A1148)</f>
        <v>1148</v>
      </c>
      <c r="B1228">
        <v>35812102</v>
      </c>
      <c r="C1228">
        <v>35812091</v>
      </c>
      <c r="D1228">
        <v>29172379</v>
      </c>
      <c r="E1228">
        <v>1</v>
      </c>
      <c r="F1228">
        <v>1</v>
      </c>
      <c r="G1228">
        <v>1</v>
      </c>
      <c r="H1228">
        <v>2</v>
      </c>
      <c r="I1228" t="s">
        <v>858</v>
      </c>
      <c r="J1228" t="s">
        <v>859</v>
      </c>
      <c r="K1228" t="s">
        <v>860</v>
      </c>
      <c r="L1228">
        <v>1368</v>
      </c>
      <c r="N1228">
        <v>1011</v>
      </c>
      <c r="O1228" t="s">
        <v>589</v>
      </c>
      <c r="P1228" t="s">
        <v>589</v>
      </c>
      <c r="Q1228">
        <v>1</v>
      </c>
      <c r="X1228">
        <v>1.37</v>
      </c>
      <c r="Y1228">
        <v>0</v>
      </c>
      <c r="Z1228">
        <v>112</v>
      </c>
      <c r="AA1228">
        <v>13.5</v>
      </c>
      <c r="AB1228">
        <v>0</v>
      </c>
      <c r="AC1228">
        <v>0</v>
      </c>
      <c r="AD1228">
        <v>1</v>
      </c>
      <c r="AE1228">
        <v>0</v>
      </c>
      <c r="AF1228" t="s">
        <v>143</v>
      </c>
      <c r="AG1228">
        <v>1.7125000000000001</v>
      </c>
      <c r="AH1228">
        <v>2</v>
      </c>
      <c r="AI1228">
        <v>35812094</v>
      </c>
      <c r="AJ1228">
        <v>1245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>
        <f>ROW(Source!A1148)</f>
        <v>1148</v>
      </c>
      <c r="B1229">
        <v>35812103</v>
      </c>
      <c r="C1229">
        <v>35812091</v>
      </c>
      <c r="D1229">
        <v>29174913</v>
      </c>
      <c r="E1229">
        <v>1</v>
      </c>
      <c r="F1229">
        <v>1</v>
      </c>
      <c r="G1229">
        <v>1</v>
      </c>
      <c r="H1229">
        <v>2</v>
      </c>
      <c r="I1229" t="s">
        <v>601</v>
      </c>
      <c r="J1229" t="s">
        <v>602</v>
      </c>
      <c r="K1229" t="s">
        <v>603</v>
      </c>
      <c r="L1229">
        <v>1368</v>
      </c>
      <c r="N1229">
        <v>1011</v>
      </c>
      <c r="O1229" t="s">
        <v>589</v>
      </c>
      <c r="P1229" t="s">
        <v>589</v>
      </c>
      <c r="Q1229">
        <v>1</v>
      </c>
      <c r="X1229">
        <v>2.06</v>
      </c>
      <c r="Y1229">
        <v>0</v>
      </c>
      <c r="Z1229">
        <v>87.17</v>
      </c>
      <c r="AA1229">
        <v>11.6</v>
      </c>
      <c r="AB1229">
        <v>0</v>
      </c>
      <c r="AC1229">
        <v>0</v>
      </c>
      <c r="AD1229">
        <v>1</v>
      </c>
      <c r="AE1229">
        <v>0</v>
      </c>
      <c r="AF1229" t="s">
        <v>143</v>
      </c>
      <c r="AG1229">
        <v>2.5750000000000002</v>
      </c>
      <c r="AH1229">
        <v>2</v>
      </c>
      <c r="AI1229">
        <v>35812095</v>
      </c>
      <c r="AJ1229">
        <v>1246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</row>
    <row r="1230" spans="1:44">
      <c r="A1230">
        <f>ROW(Source!A1148)</f>
        <v>1148</v>
      </c>
      <c r="B1230">
        <v>35812104</v>
      </c>
      <c r="C1230">
        <v>35812091</v>
      </c>
      <c r="D1230">
        <v>29114332</v>
      </c>
      <c r="E1230">
        <v>1</v>
      </c>
      <c r="F1230">
        <v>1</v>
      </c>
      <c r="G1230">
        <v>1</v>
      </c>
      <c r="H1230">
        <v>3</v>
      </c>
      <c r="I1230" t="s">
        <v>628</v>
      </c>
      <c r="J1230" t="s">
        <v>654</v>
      </c>
      <c r="K1230" t="s">
        <v>630</v>
      </c>
      <c r="L1230">
        <v>1348</v>
      </c>
      <c r="N1230">
        <v>1009</v>
      </c>
      <c r="O1230" t="s">
        <v>29</v>
      </c>
      <c r="P1230" t="s">
        <v>29</v>
      </c>
      <c r="Q1230">
        <v>1000</v>
      </c>
      <c r="X1230">
        <v>3.3999999999999998E-3</v>
      </c>
      <c r="Y1230">
        <v>11978</v>
      </c>
      <c r="Z1230">
        <v>0</v>
      </c>
      <c r="AA1230">
        <v>0</v>
      </c>
      <c r="AB1230">
        <v>0</v>
      </c>
      <c r="AC1230">
        <v>0</v>
      </c>
      <c r="AD1230">
        <v>1</v>
      </c>
      <c r="AE1230">
        <v>0</v>
      </c>
      <c r="AF1230" t="s">
        <v>3</v>
      </c>
      <c r="AG1230">
        <v>3.3999999999999998E-3</v>
      </c>
      <c r="AH1230">
        <v>2</v>
      </c>
      <c r="AI1230">
        <v>35812097</v>
      </c>
      <c r="AJ1230">
        <v>1248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>
        <f>ROW(Source!A1148)</f>
        <v>1148</v>
      </c>
      <c r="B1231">
        <v>35812105</v>
      </c>
      <c r="C1231">
        <v>35812091</v>
      </c>
      <c r="D1231">
        <v>29114830</v>
      </c>
      <c r="E1231">
        <v>1</v>
      </c>
      <c r="F1231">
        <v>1</v>
      </c>
      <c r="G1231">
        <v>1</v>
      </c>
      <c r="H1231">
        <v>3</v>
      </c>
      <c r="I1231" t="s">
        <v>1084</v>
      </c>
      <c r="J1231" t="s">
        <v>1097</v>
      </c>
      <c r="K1231" t="s">
        <v>1086</v>
      </c>
      <c r="L1231">
        <v>1035</v>
      </c>
      <c r="N1231">
        <v>1013</v>
      </c>
      <c r="O1231" t="s">
        <v>178</v>
      </c>
      <c r="P1231" t="s">
        <v>178</v>
      </c>
      <c r="Q1231">
        <v>1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</v>
      </c>
      <c r="AD1231">
        <v>0</v>
      </c>
      <c r="AE1231">
        <v>0</v>
      </c>
      <c r="AF1231" t="s">
        <v>3</v>
      </c>
      <c r="AG1231">
        <v>0</v>
      </c>
      <c r="AH1231">
        <v>3</v>
      </c>
      <c r="AI1231">
        <v>-1</v>
      </c>
      <c r="AJ1231" t="s">
        <v>3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</row>
    <row r="1232" spans="1:44">
      <c r="A1232">
        <f>ROW(Source!A1148)</f>
        <v>1148</v>
      </c>
      <c r="B1232">
        <v>35812106</v>
      </c>
      <c r="C1232">
        <v>35812091</v>
      </c>
      <c r="D1232">
        <v>29130561</v>
      </c>
      <c r="E1232">
        <v>1</v>
      </c>
      <c r="F1232">
        <v>1</v>
      </c>
      <c r="G1232">
        <v>1</v>
      </c>
      <c r="H1232">
        <v>3</v>
      </c>
      <c r="I1232" t="s">
        <v>185</v>
      </c>
      <c r="J1232" t="s">
        <v>317</v>
      </c>
      <c r="K1232" t="s">
        <v>186</v>
      </c>
      <c r="L1232">
        <v>1327</v>
      </c>
      <c r="N1232">
        <v>1005</v>
      </c>
      <c r="O1232" t="s">
        <v>165</v>
      </c>
      <c r="P1232" t="s">
        <v>165</v>
      </c>
      <c r="Q1232">
        <v>1</v>
      </c>
      <c r="X1232">
        <v>100</v>
      </c>
      <c r="Y1232">
        <v>207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 t="s">
        <v>3</v>
      </c>
      <c r="AG1232">
        <v>100</v>
      </c>
      <c r="AH1232">
        <v>2</v>
      </c>
      <c r="AI1232">
        <v>35812098</v>
      </c>
      <c r="AJ1232">
        <v>1249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</row>
    <row r="1233" spans="1:44">
      <c r="A1233">
        <f>ROW(Source!A1152)</f>
        <v>1152</v>
      </c>
      <c r="B1233">
        <v>35812124</v>
      </c>
      <c r="C1233">
        <v>35812110</v>
      </c>
      <c r="D1233">
        <v>18407150</v>
      </c>
      <c r="E1233">
        <v>1</v>
      </c>
      <c r="F1233">
        <v>1</v>
      </c>
      <c r="G1233">
        <v>1</v>
      </c>
      <c r="H1233">
        <v>1</v>
      </c>
      <c r="I1233" t="s">
        <v>599</v>
      </c>
      <c r="J1233" t="s">
        <v>3</v>
      </c>
      <c r="K1233" t="s">
        <v>600</v>
      </c>
      <c r="L1233">
        <v>1369</v>
      </c>
      <c r="N1233">
        <v>1013</v>
      </c>
      <c r="O1233" t="s">
        <v>583</v>
      </c>
      <c r="P1233" t="s">
        <v>583</v>
      </c>
      <c r="Q1233">
        <v>1</v>
      </c>
      <c r="X1233">
        <v>44.7</v>
      </c>
      <c r="Y1233">
        <v>0</v>
      </c>
      <c r="Z1233">
        <v>0</v>
      </c>
      <c r="AA1233">
        <v>0</v>
      </c>
      <c r="AB1233">
        <v>272.45</v>
      </c>
      <c r="AC1233">
        <v>0</v>
      </c>
      <c r="AD1233">
        <v>1</v>
      </c>
      <c r="AE1233">
        <v>1</v>
      </c>
      <c r="AF1233" t="s">
        <v>3</v>
      </c>
      <c r="AG1233">
        <v>44.7</v>
      </c>
      <c r="AH1233">
        <v>2</v>
      </c>
      <c r="AI1233">
        <v>35812111</v>
      </c>
      <c r="AJ1233">
        <v>1251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</row>
    <row r="1234" spans="1:44">
      <c r="A1234">
        <f>ROW(Source!A1152)</f>
        <v>1152</v>
      </c>
      <c r="B1234">
        <v>35812125</v>
      </c>
      <c r="C1234">
        <v>35812110</v>
      </c>
      <c r="D1234">
        <v>121548</v>
      </c>
      <c r="E1234">
        <v>1</v>
      </c>
      <c r="F1234">
        <v>1</v>
      </c>
      <c r="G1234">
        <v>1</v>
      </c>
      <c r="H1234">
        <v>1</v>
      </c>
      <c r="I1234" t="s">
        <v>34</v>
      </c>
      <c r="J1234" t="s">
        <v>3</v>
      </c>
      <c r="K1234" t="s">
        <v>584</v>
      </c>
      <c r="L1234">
        <v>608254</v>
      </c>
      <c r="N1234">
        <v>1013</v>
      </c>
      <c r="O1234" t="s">
        <v>585</v>
      </c>
      <c r="P1234" t="s">
        <v>585</v>
      </c>
      <c r="Q1234">
        <v>1</v>
      </c>
      <c r="X1234">
        <v>0.14000000000000001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2</v>
      </c>
      <c r="AF1234" t="s">
        <v>3</v>
      </c>
      <c r="AG1234">
        <v>0.14000000000000001</v>
      </c>
      <c r="AH1234">
        <v>2</v>
      </c>
      <c r="AI1234">
        <v>35812112</v>
      </c>
      <c r="AJ1234">
        <v>1252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</row>
    <row r="1235" spans="1:44">
      <c r="A1235">
        <f>ROW(Source!A1152)</f>
        <v>1152</v>
      </c>
      <c r="B1235">
        <v>35812126</v>
      </c>
      <c r="C1235">
        <v>35812110</v>
      </c>
      <c r="D1235">
        <v>29172479</v>
      </c>
      <c r="E1235">
        <v>1</v>
      </c>
      <c r="F1235">
        <v>1</v>
      </c>
      <c r="G1235">
        <v>1</v>
      </c>
      <c r="H1235">
        <v>2</v>
      </c>
      <c r="I1235" t="s">
        <v>861</v>
      </c>
      <c r="J1235" t="s">
        <v>862</v>
      </c>
      <c r="K1235" t="s">
        <v>863</v>
      </c>
      <c r="L1235">
        <v>1368</v>
      </c>
      <c r="N1235">
        <v>1011</v>
      </c>
      <c r="O1235" t="s">
        <v>589</v>
      </c>
      <c r="P1235" t="s">
        <v>589</v>
      </c>
      <c r="Q1235">
        <v>1</v>
      </c>
      <c r="X1235">
        <v>0.14000000000000001</v>
      </c>
      <c r="Y1235">
        <v>0</v>
      </c>
      <c r="Z1235">
        <v>99.89</v>
      </c>
      <c r="AA1235">
        <v>10.06</v>
      </c>
      <c r="AB1235">
        <v>0</v>
      </c>
      <c r="AC1235">
        <v>0</v>
      </c>
      <c r="AD1235">
        <v>1</v>
      </c>
      <c r="AE1235">
        <v>0</v>
      </c>
      <c r="AF1235" t="s">
        <v>3</v>
      </c>
      <c r="AG1235">
        <v>0.14000000000000001</v>
      </c>
      <c r="AH1235">
        <v>2</v>
      </c>
      <c r="AI1235">
        <v>35812113</v>
      </c>
      <c r="AJ1235">
        <v>1253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</row>
    <row r="1236" spans="1:44">
      <c r="A1236">
        <f>ROW(Source!A1152)</f>
        <v>1152</v>
      </c>
      <c r="B1236">
        <v>35812127</v>
      </c>
      <c r="C1236">
        <v>35812110</v>
      </c>
      <c r="D1236">
        <v>29174591</v>
      </c>
      <c r="E1236">
        <v>1</v>
      </c>
      <c r="F1236">
        <v>1</v>
      </c>
      <c r="G1236">
        <v>1</v>
      </c>
      <c r="H1236">
        <v>2</v>
      </c>
      <c r="I1236" t="s">
        <v>612</v>
      </c>
      <c r="J1236" t="s">
        <v>642</v>
      </c>
      <c r="K1236" t="s">
        <v>614</v>
      </c>
      <c r="L1236">
        <v>1368</v>
      </c>
      <c r="N1236">
        <v>1011</v>
      </c>
      <c r="O1236" t="s">
        <v>589</v>
      </c>
      <c r="P1236" t="s">
        <v>589</v>
      </c>
      <c r="Q1236">
        <v>1</v>
      </c>
      <c r="X1236">
        <v>0.45</v>
      </c>
      <c r="Y1236">
        <v>0</v>
      </c>
      <c r="Z1236">
        <v>0.95</v>
      </c>
      <c r="AA1236">
        <v>0</v>
      </c>
      <c r="AB1236">
        <v>0</v>
      </c>
      <c r="AC1236">
        <v>0</v>
      </c>
      <c r="AD1236">
        <v>1</v>
      </c>
      <c r="AE1236">
        <v>0</v>
      </c>
      <c r="AF1236" t="s">
        <v>3</v>
      </c>
      <c r="AG1236">
        <v>0.45</v>
      </c>
      <c r="AH1236">
        <v>2</v>
      </c>
      <c r="AI1236">
        <v>35812114</v>
      </c>
      <c r="AJ1236">
        <v>1254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</row>
    <row r="1237" spans="1:44">
      <c r="A1237">
        <f>ROW(Source!A1152)</f>
        <v>1152</v>
      </c>
      <c r="B1237">
        <v>35812128</v>
      </c>
      <c r="C1237">
        <v>35812110</v>
      </c>
      <c r="D1237">
        <v>29174913</v>
      </c>
      <c r="E1237">
        <v>1</v>
      </c>
      <c r="F1237">
        <v>1</v>
      </c>
      <c r="G1237">
        <v>1</v>
      </c>
      <c r="H1237">
        <v>2</v>
      </c>
      <c r="I1237" t="s">
        <v>601</v>
      </c>
      <c r="J1237" t="s">
        <v>602</v>
      </c>
      <c r="K1237" t="s">
        <v>603</v>
      </c>
      <c r="L1237">
        <v>1368</v>
      </c>
      <c r="N1237">
        <v>1011</v>
      </c>
      <c r="O1237" t="s">
        <v>589</v>
      </c>
      <c r="P1237" t="s">
        <v>589</v>
      </c>
      <c r="Q1237">
        <v>1</v>
      </c>
      <c r="X1237">
        <v>0.48</v>
      </c>
      <c r="Y1237">
        <v>0</v>
      </c>
      <c r="Z1237">
        <v>87.17</v>
      </c>
      <c r="AA1237">
        <v>11.6</v>
      </c>
      <c r="AB1237">
        <v>0</v>
      </c>
      <c r="AC1237">
        <v>0</v>
      </c>
      <c r="AD1237">
        <v>1</v>
      </c>
      <c r="AE1237">
        <v>0</v>
      </c>
      <c r="AF1237" t="s">
        <v>3</v>
      </c>
      <c r="AG1237">
        <v>0.48</v>
      </c>
      <c r="AH1237">
        <v>2</v>
      </c>
      <c r="AI1237">
        <v>35812115</v>
      </c>
      <c r="AJ1237">
        <v>1255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</row>
    <row r="1238" spans="1:44">
      <c r="A1238">
        <f>ROW(Source!A1152)</f>
        <v>1152</v>
      </c>
      <c r="B1238">
        <v>35812129</v>
      </c>
      <c r="C1238">
        <v>35812110</v>
      </c>
      <c r="D1238">
        <v>29114340</v>
      </c>
      <c r="E1238">
        <v>1</v>
      </c>
      <c r="F1238">
        <v>1</v>
      </c>
      <c r="G1238">
        <v>1</v>
      </c>
      <c r="H1238">
        <v>3</v>
      </c>
      <c r="I1238" t="s">
        <v>864</v>
      </c>
      <c r="J1238" t="s">
        <v>865</v>
      </c>
      <c r="K1238" t="s">
        <v>866</v>
      </c>
      <c r="L1238">
        <v>1348</v>
      </c>
      <c r="N1238">
        <v>1009</v>
      </c>
      <c r="O1238" t="s">
        <v>29</v>
      </c>
      <c r="P1238" t="s">
        <v>29</v>
      </c>
      <c r="Q1238">
        <v>1000</v>
      </c>
      <c r="X1238">
        <v>1.6000000000000001E-3</v>
      </c>
      <c r="Y1238">
        <v>8475</v>
      </c>
      <c r="Z1238">
        <v>0</v>
      </c>
      <c r="AA1238">
        <v>0</v>
      </c>
      <c r="AB1238">
        <v>0</v>
      </c>
      <c r="AC1238">
        <v>0</v>
      </c>
      <c r="AD1238">
        <v>1</v>
      </c>
      <c r="AE1238">
        <v>0</v>
      </c>
      <c r="AF1238" t="s">
        <v>3</v>
      </c>
      <c r="AG1238">
        <v>1.6000000000000001E-3</v>
      </c>
      <c r="AH1238">
        <v>2</v>
      </c>
      <c r="AI1238">
        <v>35812116</v>
      </c>
      <c r="AJ1238">
        <v>1256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>
        <f>ROW(Source!A1152)</f>
        <v>1152</v>
      </c>
      <c r="B1239">
        <v>35812130</v>
      </c>
      <c r="C1239">
        <v>35812110</v>
      </c>
      <c r="D1239">
        <v>29109162</v>
      </c>
      <c r="E1239">
        <v>1</v>
      </c>
      <c r="F1239">
        <v>1</v>
      </c>
      <c r="G1239">
        <v>1</v>
      </c>
      <c r="H1239">
        <v>3</v>
      </c>
      <c r="I1239" t="s">
        <v>645</v>
      </c>
      <c r="J1239" t="s">
        <v>646</v>
      </c>
      <c r="K1239" t="s">
        <v>647</v>
      </c>
      <c r="L1239">
        <v>1327</v>
      </c>
      <c r="N1239">
        <v>1005</v>
      </c>
      <c r="O1239" t="s">
        <v>165</v>
      </c>
      <c r="P1239" t="s">
        <v>165</v>
      </c>
      <c r="Q1239">
        <v>1</v>
      </c>
      <c r="X1239">
        <v>23</v>
      </c>
      <c r="Y1239">
        <v>5.71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0</v>
      </c>
      <c r="AF1239" t="s">
        <v>3</v>
      </c>
      <c r="AG1239">
        <v>23</v>
      </c>
      <c r="AH1239">
        <v>2</v>
      </c>
      <c r="AI1239">
        <v>35812117</v>
      </c>
      <c r="AJ1239">
        <v>1257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</row>
    <row r="1240" spans="1:44">
      <c r="A1240">
        <f>ROW(Source!A1152)</f>
        <v>1152</v>
      </c>
      <c r="B1240">
        <v>35812131</v>
      </c>
      <c r="C1240">
        <v>35812110</v>
      </c>
      <c r="D1240">
        <v>29107615</v>
      </c>
      <c r="E1240">
        <v>1</v>
      </c>
      <c r="F1240">
        <v>1</v>
      </c>
      <c r="G1240">
        <v>1</v>
      </c>
      <c r="H1240">
        <v>3</v>
      </c>
      <c r="I1240" t="s">
        <v>867</v>
      </c>
      <c r="J1240" t="s">
        <v>868</v>
      </c>
      <c r="K1240" t="s">
        <v>869</v>
      </c>
      <c r="L1240">
        <v>1348</v>
      </c>
      <c r="N1240">
        <v>1009</v>
      </c>
      <c r="O1240" t="s">
        <v>29</v>
      </c>
      <c r="P1240" t="s">
        <v>29</v>
      </c>
      <c r="Q1240">
        <v>1000</v>
      </c>
      <c r="X1240">
        <v>3.3999999999999998E-3</v>
      </c>
      <c r="Y1240">
        <v>19100</v>
      </c>
      <c r="Z1240">
        <v>0</v>
      </c>
      <c r="AA1240">
        <v>0</v>
      </c>
      <c r="AB1240">
        <v>0</v>
      </c>
      <c r="AC1240">
        <v>0</v>
      </c>
      <c r="AD1240">
        <v>1</v>
      </c>
      <c r="AE1240">
        <v>0</v>
      </c>
      <c r="AF1240" t="s">
        <v>3</v>
      </c>
      <c r="AG1240">
        <v>3.3999999999999998E-3</v>
      </c>
      <c r="AH1240">
        <v>2</v>
      </c>
      <c r="AI1240">
        <v>35812118</v>
      </c>
      <c r="AJ1240">
        <v>1258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</row>
    <row r="1241" spans="1:44">
      <c r="A1241">
        <f>ROW(Source!A1152)</f>
        <v>1152</v>
      </c>
      <c r="B1241">
        <v>35812132</v>
      </c>
      <c r="C1241">
        <v>35812110</v>
      </c>
      <c r="D1241">
        <v>29115662</v>
      </c>
      <c r="E1241">
        <v>1</v>
      </c>
      <c r="F1241">
        <v>1</v>
      </c>
      <c r="G1241">
        <v>1</v>
      </c>
      <c r="H1241">
        <v>3</v>
      </c>
      <c r="I1241" t="s">
        <v>870</v>
      </c>
      <c r="J1241" t="s">
        <v>871</v>
      </c>
      <c r="K1241" t="s">
        <v>872</v>
      </c>
      <c r="L1241">
        <v>1339</v>
      </c>
      <c r="N1241">
        <v>1007</v>
      </c>
      <c r="O1241" t="s">
        <v>638</v>
      </c>
      <c r="P1241" t="s">
        <v>638</v>
      </c>
      <c r="Q1241">
        <v>1</v>
      </c>
      <c r="X1241">
        <v>0.24</v>
      </c>
      <c r="Y1241">
        <v>1045</v>
      </c>
      <c r="Z1241">
        <v>0</v>
      </c>
      <c r="AA1241">
        <v>0</v>
      </c>
      <c r="AB1241">
        <v>0</v>
      </c>
      <c r="AC1241">
        <v>0</v>
      </c>
      <c r="AD1241">
        <v>1</v>
      </c>
      <c r="AE1241">
        <v>0</v>
      </c>
      <c r="AF1241" t="s">
        <v>3</v>
      </c>
      <c r="AG1241">
        <v>0.24</v>
      </c>
      <c r="AH1241">
        <v>2</v>
      </c>
      <c r="AI1241">
        <v>35812119</v>
      </c>
      <c r="AJ1241">
        <v>1259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</row>
    <row r="1242" spans="1:44">
      <c r="A1242">
        <f>ROW(Source!A1152)</f>
        <v>1152</v>
      </c>
      <c r="B1242">
        <v>35812133</v>
      </c>
      <c r="C1242">
        <v>35812110</v>
      </c>
      <c r="D1242">
        <v>29131086</v>
      </c>
      <c r="E1242">
        <v>1</v>
      </c>
      <c r="F1242">
        <v>1</v>
      </c>
      <c r="G1242">
        <v>1</v>
      </c>
      <c r="H1242">
        <v>3</v>
      </c>
      <c r="I1242" t="s">
        <v>648</v>
      </c>
      <c r="J1242" t="s">
        <v>649</v>
      </c>
      <c r="K1242" t="s">
        <v>650</v>
      </c>
      <c r="L1242">
        <v>1339</v>
      </c>
      <c r="N1242">
        <v>1007</v>
      </c>
      <c r="O1242" t="s">
        <v>638</v>
      </c>
      <c r="P1242" t="s">
        <v>638</v>
      </c>
      <c r="Q1242">
        <v>1</v>
      </c>
      <c r="X1242">
        <v>1.18</v>
      </c>
      <c r="Y1242">
        <v>1970.01</v>
      </c>
      <c r="Z1242">
        <v>0</v>
      </c>
      <c r="AA1242">
        <v>0</v>
      </c>
      <c r="AB1242">
        <v>0</v>
      </c>
      <c r="AC1242">
        <v>0</v>
      </c>
      <c r="AD1242">
        <v>1</v>
      </c>
      <c r="AE1242">
        <v>0</v>
      </c>
      <c r="AF1242" t="s">
        <v>3</v>
      </c>
      <c r="AG1242">
        <v>1.18</v>
      </c>
      <c r="AH1242">
        <v>2</v>
      </c>
      <c r="AI1242">
        <v>35812120</v>
      </c>
      <c r="AJ1242">
        <v>1260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</row>
    <row r="1243" spans="1:44">
      <c r="A1243">
        <f>ROW(Source!A1152)</f>
        <v>1152</v>
      </c>
      <c r="B1243">
        <v>35812134</v>
      </c>
      <c r="C1243">
        <v>35812110</v>
      </c>
      <c r="D1243">
        <v>29145153</v>
      </c>
      <c r="E1243">
        <v>1</v>
      </c>
      <c r="F1243">
        <v>1</v>
      </c>
      <c r="G1243">
        <v>1</v>
      </c>
      <c r="H1243">
        <v>3</v>
      </c>
      <c r="I1243" t="s">
        <v>873</v>
      </c>
      <c r="J1243" t="s">
        <v>874</v>
      </c>
      <c r="K1243" t="s">
        <v>875</v>
      </c>
      <c r="L1243">
        <v>1339</v>
      </c>
      <c r="N1243">
        <v>1007</v>
      </c>
      <c r="O1243" t="s">
        <v>638</v>
      </c>
      <c r="P1243" t="s">
        <v>638</v>
      </c>
      <c r="Q1243">
        <v>1</v>
      </c>
      <c r="X1243">
        <v>0.28000000000000003</v>
      </c>
      <c r="Y1243">
        <v>426.15</v>
      </c>
      <c r="Z1243">
        <v>0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 t="s">
        <v>3</v>
      </c>
      <c r="AG1243">
        <v>0.28000000000000003</v>
      </c>
      <c r="AH1243">
        <v>2</v>
      </c>
      <c r="AI1243">
        <v>35812121</v>
      </c>
      <c r="AJ1243">
        <v>1261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>
        <f>ROW(Source!A1152)</f>
        <v>1152</v>
      </c>
      <c r="B1244">
        <v>35812135</v>
      </c>
      <c r="C1244">
        <v>35812110</v>
      </c>
      <c r="D1244">
        <v>29148832</v>
      </c>
      <c r="E1244">
        <v>1</v>
      </c>
      <c r="F1244">
        <v>1</v>
      </c>
      <c r="G1244">
        <v>1</v>
      </c>
      <c r="H1244">
        <v>3</v>
      </c>
      <c r="I1244" t="s">
        <v>876</v>
      </c>
      <c r="J1244" t="s">
        <v>877</v>
      </c>
      <c r="K1244" t="s">
        <v>878</v>
      </c>
      <c r="L1244">
        <v>1356</v>
      </c>
      <c r="N1244">
        <v>1010</v>
      </c>
      <c r="O1244" t="s">
        <v>253</v>
      </c>
      <c r="P1244" t="s">
        <v>253</v>
      </c>
      <c r="Q1244">
        <v>1000</v>
      </c>
      <c r="X1244">
        <v>0.51</v>
      </c>
      <c r="Y1244">
        <v>1752.59</v>
      </c>
      <c r="Z1244">
        <v>0</v>
      </c>
      <c r="AA1244">
        <v>0</v>
      </c>
      <c r="AB1244">
        <v>0</v>
      </c>
      <c r="AC1244">
        <v>0</v>
      </c>
      <c r="AD1244">
        <v>1</v>
      </c>
      <c r="AE1244">
        <v>0</v>
      </c>
      <c r="AF1244" t="s">
        <v>3</v>
      </c>
      <c r="AG1244">
        <v>0.51</v>
      </c>
      <c r="AH1244">
        <v>2</v>
      </c>
      <c r="AI1244">
        <v>35812122</v>
      </c>
      <c r="AJ1244">
        <v>1262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</row>
    <row r="1245" spans="1:44">
      <c r="A1245">
        <f>ROW(Source!A1152)</f>
        <v>1152</v>
      </c>
      <c r="B1245">
        <v>35812136</v>
      </c>
      <c r="C1245">
        <v>35812110</v>
      </c>
      <c r="D1245">
        <v>29150040</v>
      </c>
      <c r="E1245">
        <v>1</v>
      </c>
      <c r="F1245">
        <v>1</v>
      </c>
      <c r="G1245">
        <v>1</v>
      </c>
      <c r="H1245">
        <v>3</v>
      </c>
      <c r="I1245" t="s">
        <v>757</v>
      </c>
      <c r="J1245" t="s">
        <v>879</v>
      </c>
      <c r="K1245" t="s">
        <v>759</v>
      </c>
      <c r="L1245">
        <v>1339</v>
      </c>
      <c r="N1245">
        <v>1007</v>
      </c>
      <c r="O1245" t="s">
        <v>638</v>
      </c>
      <c r="P1245" t="s">
        <v>638</v>
      </c>
      <c r="Q1245">
        <v>1</v>
      </c>
      <c r="X1245">
        <v>7.0000000000000007E-2</v>
      </c>
      <c r="Y1245">
        <v>2.44</v>
      </c>
      <c r="Z1245">
        <v>0</v>
      </c>
      <c r="AA1245">
        <v>0</v>
      </c>
      <c r="AB1245">
        <v>0</v>
      </c>
      <c r="AC1245">
        <v>0</v>
      </c>
      <c r="AD1245">
        <v>1</v>
      </c>
      <c r="AE1245">
        <v>0</v>
      </c>
      <c r="AF1245" t="s">
        <v>3</v>
      </c>
      <c r="AG1245">
        <v>7.0000000000000007E-2</v>
      </c>
      <c r="AH1245">
        <v>2</v>
      </c>
      <c r="AI1245">
        <v>35812123</v>
      </c>
      <c r="AJ1245">
        <v>1263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</row>
    <row r="1246" spans="1:44">
      <c r="A1246">
        <f>ROW(Source!A1153)</f>
        <v>1153</v>
      </c>
      <c r="B1246">
        <v>35812146</v>
      </c>
      <c r="C1246">
        <v>35812137</v>
      </c>
      <c r="D1246">
        <v>18407150</v>
      </c>
      <c r="E1246">
        <v>1</v>
      </c>
      <c r="F1246">
        <v>1</v>
      </c>
      <c r="G1246">
        <v>1</v>
      </c>
      <c r="H1246">
        <v>1</v>
      </c>
      <c r="I1246" t="s">
        <v>599</v>
      </c>
      <c r="J1246" t="s">
        <v>3</v>
      </c>
      <c r="K1246" t="s">
        <v>600</v>
      </c>
      <c r="L1246">
        <v>1369</v>
      </c>
      <c r="N1246">
        <v>1013</v>
      </c>
      <c r="O1246" t="s">
        <v>583</v>
      </c>
      <c r="P1246" t="s">
        <v>583</v>
      </c>
      <c r="Q1246">
        <v>1</v>
      </c>
      <c r="X1246">
        <v>60.72</v>
      </c>
      <c r="Y1246">
        <v>0</v>
      </c>
      <c r="Z1246">
        <v>0</v>
      </c>
      <c r="AA1246">
        <v>0</v>
      </c>
      <c r="AB1246">
        <v>272.45</v>
      </c>
      <c r="AC1246">
        <v>0</v>
      </c>
      <c r="AD1246">
        <v>1</v>
      </c>
      <c r="AE1246">
        <v>1</v>
      </c>
      <c r="AF1246" t="s">
        <v>3</v>
      </c>
      <c r="AG1246">
        <v>60.72</v>
      </c>
      <c r="AH1246">
        <v>2</v>
      </c>
      <c r="AI1246">
        <v>35812138</v>
      </c>
      <c r="AJ1246">
        <v>1264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>
        <f>ROW(Source!A1153)</f>
        <v>1153</v>
      </c>
      <c r="B1247">
        <v>35812147</v>
      </c>
      <c r="C1247">
        <v>35812137</v>
      </c>
      <c r="D1247">
        <v>121548</v>
      </c>
      <c r="E1247">
        <v>1</v>
      </c>
      <c r="F1247">
        <v>1</v>
      </c>
      <c r="G1247">
        <v>1</v>
      </c>
      <c r="H1247">
        <v>1</v>
      </c>
      <c r="I1247" t="s">
        <v>34</v>
      </c>
      <c r="J1247" t="s">
        <v>3</v>
      </c>
      <c r="K1247" t="s">
        <v>584</v>
      </c>
      <c r="L1247">
        <v>608254</v>
      </c>
      <c r="N1247">
        <v>1013</v>
      </c>
      <c r="O1247" t="s">
        <v>585</v>
      </c>
      <c r="P1247" t="s">
        <v>585</v>
      </c>
      <c r="Q1247">
        <v>1</v>
      </c>
      <c r="X1247">
        <v>0.57999999999999996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1</v>
      </c>
      <c r="AE1247">
        <v>2</v>
      </c>
      <c r="AF1247" t="s">
        <v>3</v>
      </c>
      <c r="AG1247">
        <v>0.57999999999999996</v>
      </c>
      <c r="AH1247">
        <v>2</v>
      </c>
      <c r="AI1247">
        <v>35812139</v>
      </c>
      <c r="AJ1247">
        <v>1265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>
        <f>ROW(Source!A1153)</f>
        <v>1153</v>
      </c>
      <c r="B1248">
        <v>35812148</v>
      </c>
      <c r="C1248">
        <v>35812137</v>
      </c>
      <c r="D1248">
        <v>29172556</v>
      </c>
      <c r="E1248">
        <v>1</v>
      </c>
      <c r="F1248">
        <v>1</v>
      </c>
      <c r="G1248">
        <v>1</v>
      </c>
      <c r="H1248">
        <v>2</v>
      </c>
      <c r="I1248" t="s">
        <v>586</v>
      </c>
      <c r="J1248" t="s">
        <v>590</v>
      </c>
      <c r="K1248" t="s">
        <v>588</v>
      </c>
      <c r="L1248">
        <v>1368</v>
      </c>
      <c r="N1248">
        <v>1011</v>
      </c>
      <c r="O1248" t="s">
        <v>589</v>
      </c>
      <c r="P1248" t="s">
        <v>589</v>
      </c>
      <c r="Q1248">
        <v>1</v>
      </c>
      <c r="X1248">
        <v>0.57999999999999996</v>
      </c>
      <c r="Y1248">
        <v>0</v>
      </c>
      <c r="Z1248">
        <v>31.26</v>
      </c>
      <c r="AA1248">
        <v>13.5</v>
      </c>
      <c r="AB1248">
        <v>0</v>
      </c>
      <c r="AC1248">
        <v>0</v>
      </c>
      <c r="AD1248">
        <v>1</v>
      </c>
      <c r="AE1248">
        <v>0</v>
      </c>
      <c r="AF1248" t="s">
        <v>3</v>
      </c>
      <c r="AG1248">
        <v>0.57999999999999996</v>
      </c>
      <c r="AH1248">
        <v>2</v>
      </c>
      <c r="AI1248">
        <v>35812140</v>
      </c>
      <c r="AJ1248">
        <v>1266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>
        <f>ROW(Source!A1153)</f>
        <v>1153</v>
      </c>
      <c r="B1249">
        <v>35812149</v>
      </c>
      <c r="C1249">
        <v>35812137</v>
      </c>
      <c r="D1249">
        <v>29174591</v>
      </c>
      <c r="E1249">
        <v>1</v>
      </c>
      <c r="F1249">
        <v>1</v>
      </c>
      <c r="G1249">
        <v>1</v>
      </c>
      <c r="H1249">
        <v>2</v>
      </c>
      <c r="I1249" t="s">
        <v>612</v>
      </c>
      <c r="J1249" t="s">
        <v>642</v>
      </c>
      <c r="K1249" t="s">
        <v>614</v>
      </c>
      <c r="L1249">
        <v>1368</v>
      </c>
      <c r="N1249">
        <v>1011</v>
      </c>
      <c r="O1249" t="s">
        <v>589</v>
      </c>
      <c r="P1249" t="s">
        <v>589</v>
      </c>
      <c r="Q1249">
        <v>1</v>
      </c>
      <c r="X1249">
        <v>0.82</v>
      </c>
      <c r="Y1249">
        <v>0</v>
      </c>
      <c r="Z1249">
        <v>0.95</v>
      </c>
      <c r="AA1249">
        <v>0</v>
      </c>
      <c r="AB1249">
        <v>0</v>
      </c>
      <c r="AC1249">
        <v>0</v>
      </c>
      <c r="AD1249">
        <v>1</v>
      </c>
      <c r="AE1249">
        <v>0</v>
      </c>
      <c r="AF1249" t="s">
        <v>3</v>
      </c>
      <c r="AG1249">
        <v>0.82</v>
      </c>
      <c r="AH1249">
        <v>2</v>
      </c>
      <c r="AI1249">
        <v>35812141</v>
      </c>
      <c r="AJ1249">
        <v>1267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</row>
    <row r="1250" spans="1:44">
      <c r="A1250">
        <f>ROW(Source!A1153)</f>
        <v>1153</v>
      </c>
      <c r="B1250">
        <v>35812150</v>
      </c>
      <c r="C1250">
        <v>35812137</v>
      </c>
      <c r="D1250">
        <v>29174661</v>
      </c>
      <c r="E1250">
        <v>1</v>
      </c>
      <c r="F1250">
        <v>1</v>
      </c>
      <c r="G1250">
        <v>1</v>
      </c>
      <c r="H1250">
        <v>2</v>
      </c>
      <c r="I1250" t="s">
        <v>651</v>
      </c>
      <c r="J1250" t="s">
        <v>652</v>
      </c>
      <c r="K1250" t="s">
        <v>653</v>
      </c>
      <c r="L1250">
        <v>1368</v>
      </c>
      <c r="N1250">
        <v>1011</v>
      </c>
      <c r="O1250" t="s">
        <v>589</v>
      </c>
      <c r="P1250" t="s">
        <v>589</v>
      </c>
      <c r="Q1250">
        <v>1</v>
      </c>
      <c r="X1250">
        <v>2.7</v>
      </c>
      <c r="Y1250">
        <v>0</v>
      </c>
      <c r="Z1250">
        <v>2.09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 t="s">
        <v>3</v>
      </c>
      <c r="AG1250">
        <v>2.7</v>
      </c>
      <c r="AH1250">
        <v>2</v>
      </c>
      <c r="AI1250">
        <v>35812142</v>
      </c>
      <c r="AJ1250">
        <v>1268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</row>
    <row r="1251" spans="1:44">
      <c r="A1251">
        <f>ROW(Source!A1153)</f>
        <v>1153</v>
      </c>
      <c r="B1251">
        <v>35812151</v>
      </c>
      <c r="C1251">
        <v>35812137</v>
      </c>
      <c r="D1251">
        <v>29174913</v>
      </c>
      <c r="E1251">
        <v>1</v>
      </c>
      <c r="F1251">
        <v>1</v>
      </c>
      <c r="G1251">
        <v>1</v>
      </c>
      <c r="H1251">
        <v>2</v>
      </c>
      <c r="I1251" t="s">
        <v>601</v>
      </c>
      <c r="J1251" t="s">
        <v>602</v>
      </c>
      <c r="K1251" t="s">
        <v>603</v>
      </c>
      <c r="L1251">
        <v>1368</v>
      </c>
      <c r="N1251">
        <v>1011</v>
      </c>
      <c r="O1251" t="s">
        <v>589</v>
      </c>
      <c r="P1251" t="s">
        <v>589</v>
      </c>
      <c r="Q1251">
        <v>1</v>
      </c>
      <c r="X1251">
        <v>0.84</v>
      </c>
      <c r="Y1251">
        <v>0</v>
      </c>
      <c r="Z1251">
        <v>87.17</v>
      </c>
      <c r="AA1251">
        <v>11.6</v>
      </c>
      <c r="AB1251">
        <v>0</v>
      </c>
      <c r="AC1251">
        <v>0</v>
      </c>
      <c r="AD1251">
        <v>1</v>
      </c>
      <c r="AE1251">
        <v>0</v>
      </c>
      <c r="AF1251" t="s">
        <v>3</v>
      </c>
      <c r="AG1251">
        <v>0.84</v>
      </c>
      <c r="AH1251">
        <v>2</v>
      </c>
      <c r="AI1251">
        <v>35812143</v>
      </c>
      <c r="AJ1251">
        <v>1269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</row>
    <row r="1252" spans="1:44">
      <c r="A1252">
        <f>ROW(Source!A1153)</f>
        <v>1153</v>
      </c>
      <c r="B1252">
        <v>35812152</v>
      </c>
      <c r="C1252">
        <v>35812137</v>
      </c>
      <c r="D1252">
        <v>29114332</v>
      </c>
      <c r="E1252">
        <v>1</v>
      </c>
      <c r="F1252">
        <v>1</v>
      </c>
      <c r="G1252">
        <v>1</v>
      </c>
      <c r="H1252">
        <v>3</v>
      </c>
      <c r="I1252" t="s">
        <v>628</v>
      </c>
      <c r="J1252" t="s">
        <v>654</v>
      </c>
      <c r="K1252" t="s">
        <v>630</v>
      </c>
      <c r="L1252">
        <v>1348</v>
      </c>
      <c r="N1252">
        <v>1009</v>
      </c>
      <c r="O1252" t="s">
        <v>29</v>
      </c>
      <c r="P1252" t="s">
        <v>29</v>
      </c>
      <c r="Q1252">
        <v>1000</v>
      </c>
      <c r="X1252">
        <v>1.23E-2</v>
      </c>
      <c r="Y1252">
        <v>11978</v>
      </c>
      <c r="Z1252">
        <v>0</v>
      </c>
      <c r="AA1252">
        <v>0</v>
      </c>
      <c r="AB1252">
        <v>0</v>
      </c>
      <c r="AC1252">
        <v>0</v>
      </c>
      <c r="AD1252">
        <v>1</v>
      </c>
      <c r="AE1252">
        <v>0</v>
      </c>
      <c r="AF1252" t="s">
        <v>3</v>
      </c>
      <c r="AG1252">
        <v>1.23E-2</v>
      </c>
      <c r="AH1252">
        <v>2</v>
      </c>
      <c r="AI1252">
        <v>35812144</v>
      </c>
      <c r="AJ1252">
        <v>1270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>
        <f>ROW(Source!A1153)</f>
        <v>1153</v>
      </c>
      <c r="B1253">
        <v>35812153</v>
      </c>
      <c r="C1253">
        <v>35812137</v>
      </c>
      <c r="D1253">
        <v>29130788</v>
      </c>
      <c r="E1253">
        <v>1</v>
      </c>
      <c r="F1253">
        <v>1</v>
      </c>
      <c r="G1253">
        <v>1</v>
      </c>
      <c r="H1253">
        <v>3</v>
      </c>
      <c r="I1253" t="s">
        <v>655</v>
      </c>
      <c r="J1253" t="s">
        <v>656</v>
      </c>
      <c r="K1253" t="s">
        <v>657</v>
      </c>
      <c r="L1253">
        <v>1339</v>
      </c>
      <c r="N1253">
        <v>1007</v>
      </c>
      <c r="O1253" t="s">
        <v>638</v>
      </c>
      <c r="P1253" t="s">
        <v>638</v>
      </c>
      <c r="Q1253">
        <v>1</v>
      </c>
      <c r="X1253">
        <v>2.88</v>
      </c>
      <c r="Y1253">
        <v>2156.0100000000002</v>
      </c>
      <c r="Z1253">
        <v>0</v>
      </c>
      <c r="AA1253">
        <v>0</v>
      </c>
      <c r="AB1253">
        <v>0</v>
      </c>
      <c r="AC1253">
        <v>0</v>
      </c>
      <c r="AD1253">
        <v>1</v>
      </c>
      <c r="AE1253">
        <v>0</v>
      </c>
      <c r="AF1253" t="s">
        <v>3</v>
      </c>
      <c r="AG1253">
        <v>2.88</v>
      </c>
      <c r="AH1253">
        <v>2</v>
      </c>
      <c r="AI1253">
        <v>35812145</v>
      </c>
      <c r="AJ1253">
        <v>1271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</row>
    <row r="1254" spans="1:44">
      <c r="A1254">
        <f>ROW(Source!A1154)</f>
        <v>1154</v>
      </c>
      <c r="B1254">
        <v>35812162</v>
      </c>
      <c r="C1254">
        <v>35812154</v>
      </c>
      <c r="D1254">
        <v>18408291</v>
      </c>
      <c r="E1254">
        <v>1</v>
      </c>
      <c r="F1254">
        <v>1</v>
      </c>
      <c r="G1254">
        <v>1</v>
      </c>
      <c r="H1254">
        <v>1</v>
      </c>
      <c r="I1254" t="s">
        <v>658</v>
      </c>
      <c r="J1254" t="s">
        <v>3</v>
      </c>
      <c r="K1254" t="s">
        <v>659</v>
      </c>
      <c r="L1254">
        <v>1369</v>
      </c>
      <c r="N1254">
        <v>1013</v>
      </c>
      <c r="O1254" t="s">
        <v>583</v>
      </c>
      <c r="P1254" t="s">
        <v>583</v>
      </c>
      <c r="Q1254">
        <v>1</v>
      </c>
      <c r="X1254">
        <v>31.26</v>
      </c>
      <c r="Y1254">
        <v>0</v>
      </c>
      <c r="Z1254">
        <v>0</v>
      </c>
      <c r="AA1254">
        <v>0</v>
      </c>
      <c r="AB1254">
        <v>8.17</v>
      </c>
      <c r="AC1254">
        <v>0</v>
      </c>
      <c r="AD1254">
        <v>1</v>
      </c>
      <c r="AE1254">
        <v>1</v>
      </c>
      <c r="AF1254" t="s">
        <v>144</v>
      </c>
      <c r="AG1254">
        <v>35.948999999999998</v>
      </c>
      <c r="AH1254">
        <v>2</v>
      </c>
      <c r="AI1254">
        <v>35812155</v>
      </c>
      <c r="AJ1254">
        <v>1272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</row>
    <row r="1255" spans="1:44">
      <c r="A1255">
        <f>ROW(Source!A1154)</f>
        <v>1154</v>
      </c>
      <c r="B1255">
        <v>35812163</v>
      </c>
      <c r="C1255">
        <v>35812154</v>
      </c>
      <c r="D1255">
        <v>121548</v>
      </c>
      <c r="E1255">
        <v>1</v>
      </c>
      <c r="F1255">
        <v>1</v>
      </c>
      <c r="G1255">
        <v>1</v>
      </c>
      <c r="H1255">
        <v>1</v>
      </c>
      <c r="I1255" t="s">
        <v>34</v>
      </c>
      <c r="J1255" t="s">
        <v>3</v>
      </c>
      <c r="K1255" t="s">
        <v>584</v>
      </c>
      <c r="L1255">
        <v>608254</v>
      </c>
      <c r="N1255">
        <v>1013</v>
      </c>
      <c r="O1255" t="s">
        <v>585</v>
      </c>
      <c r="P1255" t="s">
        <v>585</v>
      </c>
      <c r="Q1255">
        <v>1</v>
      </c>
      <c r="X1255">
        <v>6.7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2</v>
      </c>
      <c r="AF1255" t="s">
        <v>143</v>
      </c>
      <c r="AG1255">
        <v>8.375</v>
      </c>
      <c r="AH1255">
        <v>2</v>
      </c>
      <c r="AI1255">
        <v>35812156</v>
      </c>
      <c r="AJ1255">
        <v>1273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</row>
    <row r="1256" spans="1:44">
      <c r="A1256">
        <f>ROW(Source!A1154)</f>
        <v>1154</v>
      </c>
      <c r="B1256">
        <v>35812164</v>
      </c>
      <c r="C1256">
        <v>35812154</v>
      </c>
      <c r="D1256">
        <v>29172710</v>
      </c>
      <c r="E1256">
        <v>1</v>
      </c>
      <c r="F1256">
        <v>1</v>
      </c>
      <c r="G1256">
        <v>1</v>
      </c>
      <c r="H1256">
        <v>2</v>
      </c>
      <c r="I1256" t="s">
        <v>593</v>
      </c>
      <c r="J1256" t="s">
        <v>594</v>
      </c>
      <c r="K1256" t="s">
        <v>595</v>
      </c>
      <c r="L1256">
        <v>1368</v>
      </c>
      <c r="N1256">
        <v>1011</v>
      </c>
      <c r="O1256" t="s">
        <v>589</v>
      </c>
      <c r="P1256" t="s">
        <v>589</v>
      </c>
      <c r="Q1256">
        <v>1</v>
      </c>
      <c r="X1256">
        <v>6.7</v>
      </c>
      <c r="Y1256">
        <v>0</v>
      </c>
      <c r="Z1256">
        <v>46.56</v>
      </c>
      <c r="AA1256">
        <v>10.06</v>
      </c>
      <c r="AB1256">
        <v>0</v>
      </c>
      <c r="AC1256">
        <v>0</v>
      </c>
      <c r="AD1256">
        <v>1</v>
      </c>
      <c r="AE1256">
        <v>0</v>
      </c>
      <c r="AF1256" t="s">
        <v>143</v>
      </c>
      <c r="AG1256">
        <v>8.375</v>
      </c>
      <c r="AH1256">
        <v>2</v>
      </c>
      <c r="AI1256">
        <v>35812157</v>
      </c>
      <c r="AJ1256">
        <v>1274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>
        <f>ROW(Source!A1154)</f>
        <v>1154</v>
      </c>
      <c r="B1257">
        <v>35812165</v>
      </c>
      <c r="C1257">
        <v>35812154</v>
      </c>
      <c r="D1257">
        <v>29173472</v>
      </c>
      <c r="E1257">
        <v>1</v>
      </c>
      <c r="F1257">
        <v>1</v>
      </c>
      <c r="G1257">
        <v>1</v>
      </c>
      <c r="H1257">
        <v>2</v>
      </c>
      <c r="I1257" t="s">
        <v>660</v>
      </c>
      <c r="J1257" t="s">
        <v>661</v>
      </c>
      <c r="K1257" t="s">
        <v>662</v>
      </c>
      <c r="L1257">
        <v>1368</v>
      </c>
      <c r="N1257">
        <v>1011</v>
      </c>
      <c r="O1257" t="s">
        <v>589</v>
      </c>
      <c r="P1257" t="s">
        <v>589</v>
      </c>
      <c r="Q1257">
        <v>1</v>
      </c>
      <c r="X1257">
        <v>11</v>
      </c>
      <c r="Y1257">
        <v>0</v>
      </c>
      <c r="Z1257">
        <v>3</v>
      </c>
      <c r="AA1257">
        <v>0</v>
      </c>
      <c r="AB1257">
        <v>0</v>
      </c>
      <c r="AC1257">
        <v>0</v>
      </c>
      <c r="AD1257">
        <v>1</v>
      </c>
      <c r="AE1257">
        <v>0</v>
      </c>
      <c r="AF1257" t="s">
        <v>143</v>
      </c>
      <c r="AG1257">
        <v>13.75</v>
      </c>
      <c r="AH1257">
        <v>2</v>
      </c>
      <c r="AI1257">
        <v>35812158</v>
      </c>
      <c r="AJ1257">
        <v>1275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</row>
    <row r="1258" spans="1:44">
      <c r="A1258">
        <f>ROW(Source!A1154)</f>
        <v>1154</v>
      </c>
      <c r="B1258">
        <v>35812166</v>
      </c>
      <c r="C1258">
        <v>35812154</v>
      </c>
      <c r="D1258">
        <v>29174913</v>
      </c>
      <c r="E1258">
        <v>1</v>
      </c>
      <c r="F1258">
        <v>1</v>
      </c>
      <c r="G1258">
        <v>1</v>
      </c>
      <c r="H1258">
        <v>2</v>
      </c>
      <c r="I1258" t="s">
        <v>601</v>
      </c>
      <c r="J1258" t="s">
        <v>602</v>
      </c>
      <c r="K1258" t="s">
        <v>603</v>
      </c>
      <c r="L1258">
        <v>1368</v>
      </c>
      <c r="N1258">
        <v>1011</v>
      </c>
      <c r="O1258" t="s">
        <v>589</v>
      </c>
      <c r="P1258" t="s">
        <v>589</v>
      </c>
      <c r="Q1258">
        <v>1</v>
      </c>
      <c r="X1258">
        <v>0.35</v>
      </c>
      <c r="Y1258">
        <v>0</v>
      </c>
      <c r="Z1258">
        <v>87.17</v>
      </c>
      <c r="AA1258">
        <v>11.6</v>
      </c>
      <c r="AB1258">
        <v>0</v>
      </c>
      <c r="AC1258">
        <v>0</v>
      </c>
      <c r="AD1258">
        <v>1</v>
      </c>
      <c r="AE1258">
        <v>0</v>
      </c>
      <c r="AF1258" t="s">
        <v>143</v>
      </c>
      <c r="AG1258">
        <v>0.4375</v>
      </c>
      <c r="AH1258">
        <v>2</v>
      </c>
      <c r="AI1258">
        <v>35812159</v>
      </c>
      <c r="AJ1258">
        <v>1276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>
        <f>ROW(Source!A1154)</f>
        <v>1154</v>
      </c>
      <c r="B1259">
        <v>35812167</v>
      </c>
      <c r="C1259">
        <v>35812154</v>
      </c>
      <c r="D1259">
        <v>29114687</v>
      </c>
      <c r="E1259">
        <v>1</v>
      </c>
      <c r="F1259">
        <v>1</v>
      </c>
      <c r="G1259">
        <v>1</v>
      </c>
      <c r="H1259">
        <v>3</v>
      </c>
      <c r="I1259" t="s">
        <v>663</v>
      </c>
      <c r="J1259" t="s">
        <v>664</v>
      </c>
      <c r="K1259" t="s">
        <v>665</v>
      </c>
      <c r="L1259">
        <v>1348</v>
      </c>
      <c r="N1259">
        <v>1009</v>
      </c>
      <c r="O1259" t="s">
        <v>29</v>
      </c>
      <c r="P1259" t="s">
        <v>29</v>
      </c>
      <c r="Q1259">
        <v>1000</v>
      </c>
      <c r="X1259">
        <v>1.8E-3</v>
      </c>
      <c r="Y1259">
        <v>16974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 t="s">
        <v>3</v>
      </c>
      <c r="AG1259">
        <v>1.8E-3</v>
      </c>
      <c r="AH1259">
        <v>2</v>
      </c>
      <c r="AI1259">
        <v>35812160</v>
      </c>
      <c r="AJ1259">
        <v>1277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>
        <f>ROW(Source!A1154)</f>
        <v>1154</v>
      </c>
      <c r="B1260">
        <v>35812168</v>
      </c>
      <c r="C1260">
        <v>35812154</v>
      </c>
      <c r="D1260">
        <v>29115292</v>
      </c>
      <c r="E1260">
        <v>1</v>
      </c>
      <c r="F1260">
        <v>1</v>
      </c>
      <c r="G1260">
        <v>1</v>
      </c>
      <c r="H1260">
        <v>3</v>
      </c>
      <c r="I1260" t="s">
        <v>666</v>
      </c>
      <c r="J1260" t="s">
        <v>667</v>
      </c>
      <c r="K1260" t="s">
        <v>668</v>
      </c>
      <c r="L1260">
        <v>1339</v>
      </c>
      <c r="N1260">
        <v>1007</v>
      </c>
      <c r="O1260" t="s">
        <v>638</v>
      </c>
      <c r="P1260" t="s">
        <v>638</v>
      </c>
      <c r="Q1260">
        <v>1</v>
      </c>
      <c r="X1260">
        <v>1.24</v>
      </c>
      <c r="Y1260">
        <v>4478.33</v>
      </c>
      <c r="Z1260">
        <v>0</v>
      </c>
      <c r="AA1260">
        <v>0</v>
      </c>
      <c r="AB1260">
        <v>0</v>
      </c>
      <c r="AC1260">
        <v>0</v>
      </c>
      <c r="AD1260">
        <v>1</v>
      </c>
      <c r="AE1260">
        <v>0</v>
      </c>
      <c r="AF1260" t="s">
        <v>3</v>
      </c>
      <c r="AG1260">
        <v>1.24</v>
      </c>
      <c r="AH1260">
        <v>2</v>
      </c>
      <c r="AI1260">
        <v>35812161</v>
      </c>
      <c r="AJ1260">
        <v>1278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</row>
    <row r="1261" spans="1:44">
      <c r="A1261">
        <f>ROW(Source!A1155)</f>
        <v>1155</v>
      </c>
      <c r="B1261">
        <v>35812178</v>
      </c>
      <c r="C1261">
        <v>35812169</v>
      </c>
      <c r="D1261">
        <v>18410542</v>
      </c>
      <c r="E1261">
        <v>1</v>
      </c>
      <c r="F1261">
        <v>1</v>
      </c>
      <c r="G1261">
        <v>1</v>
      </c>
      <c r="H1261">
        <v>1</v>
      </c>
      <c r="I1261" t="s">
        <v>880</v>
      </c>
      <c r="J1261" t="s">
        <v>3</v>
      </c>
      <c r="K1261" t="s">
        <v>881</v>
      </c>
      <c r="L1261">
        <v>1369</v>
      </c>
      <c r="N1261">
        <v>1013</v>
      </c>
      <c r="O1261" t="s">
        <v>583</v>
      </c>
      <c r="P1261" t="s">
        <v>583</v>
      </c>
      <c r="Q1261">
        <v>1</v>
      </c>
      <c r="X1261">
        <v>31.41</v>
      </c>
      <c r="Y1261">
        <v>0</v>
      </c>
      <c r="Z1261">
        <v>0</v>
      </c>
      <c r="AA1261">
        <v>0</v>
      </c>
      <c r="AB1261">
        <v>8.31</v>
      </c>
      <c r="AC1261">
        <v>0</v>
      </c>
      <c r="AD1261">
        <v>1</v>
      </c>
      <c r="AE1261">
        <v>1</v>
      </c>
      <c r="AF1261" t="s">
        <v>144</v>
      </c>
      <c r="AG1261">
        <v>36.121499999999997</v>
      </c>
      <c r="AH1261">
        <v>2</v>
      </c>
      <c r="AI1261">
        <v>35812171</v>
      </c>
      <c r="AJ1261">
        <v>1279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</row>
    <row r="1262" spans="1:44">
      <c r="A1262">
        <f>ROW(Source!A1155)</f>
        <v>1155</v>
      </c>
      <c r="B1262">
        <v>35812179</v>
      </c>
      <c r="C1262">
        <v>35812169</v>
      </c>
      <c r="D1262">
        <v>121548</v>
      </c>
      <c r="E1262">
        <v>1</v>
      </c>
      <c r="F1262">
        <v>1</v>
      </c>
      <c r="G1262">
        <v>1</v>
      </c>
      <c r="H1262">
        <v>1</v>
      </c>
      <c r="I1262" t="s">
        <v>34</v>
      </c>
      <c r="J1262" t="s">
        <v>3</v>
      </c>
      <c r="K1262" t="s">
        <v>584</v>
      </c>
      <c r="L1262">
        <v>608254</v>
      </c>
      <c r="N1262">
        <v>1013</v>
      </c>
      <c r="O1262" t="s">
        <v>585</v>
      </c>
      <c r="P1262" t="s">
        <v>585</v>
      </c>
      <c r="Q1262">
        <v>1</v>
      </c>
      <c r="X1262">
        <v>0.34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1</v>
      </c>
      <c r="AE1262">
        <v>2</v>
      </c>
      <c r="AF1262" t="s">
        <v>143</v>
      </c>
      <c r="AG1262">
        <v>0.42500000000000004</v>
      </c>
      <c r="AH1262">
        <v>2</v>
      </c>
      <c r="AI1262">
        <v>35812172</v>
      </c>
      <c r="AJ1262">
        <v>1280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</row>
    <row r="1263" spans="1:44">
      <c r="A1263">
        <f>ROW(Source!A1155)</f>
        <v>1155</v>
      </c>
      <c r="B1263">
        <v>35812180</v>
      </c>
      <c r="C1263">
        <v>35812169</v>
      </c>
      <c r="D1263">
        <v>29172556</v>
      </c>
      <c r="E1263">
        <v>1</v>
      </c>
      <c r="F1263">
        <v>1</v>
      </c>
      <c r="G1263">
        <v>1</v>
      </c>
      <c r="H1263">
        <v>2</v>
      </c>
      <c r="I1263" t="s">
        <v>586</v>
      </c>
      <c r="J1263" t="s">
        <v>590</v>
      </c>
      <c r="K1263" t="s">
        <v>588</v>
      </c>
      <c r="L1263">
        <v>1368</v>
      </c>
      <c r="N1263">
        <v>1011</v>
      </c>
      <c r="O1263" t="s">
        <v>589</v>
      </c>
      <c r="P1263" t="s">
        <v>589</v>
      </c>
      <c r="Q1263">
        <v>1</v>
      </c>
      <c r="X1263">
        <v>0.34</v>
      </c>
      <c r="Y1263">
        <v>0</v>
      </c>
      <c r="Z1263">
        <v>31.26</v>
      </c>
      <c r="AA1263">
        <v>13.5</v>
      </c>
      <c r="AB1263">
        <v>0</v>
      </c>
      <c r="AC1263">
        <v>0</v>
      </c>
      <c r="AD1263">
        <v>1</v>
      </c>
      <c r="AE1263">
        <v>0</v>
      </c>
      <c r="AF1263" t="s">
        <v>143</v>
      </c>
      <c r="AG1263">
        <v>0.42500000000000004</v>
      </c>
      <c r="AH1263">
        <v>2</v>
      </c>
      <c r="AI1263">
        <v>35812173</v>
      </c>
      <c r="AJ1263">
        <v>1281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</row>
    <row r="1264" spans="1:44">
      <c r="A1264">
        <f>ROW(Source!A1155)</f>
        <v>1155</v>
      </c>
      <c r="B1264">
        <v>35812181</v>
      </c>
      <c r="C1264">
        <v>35812169</v>
      </c>
      <c r="D1264">
        <v>29174663</v>
      </c>
      <c r="E1264">
        <v>1</v>
      </c>
      <c r="F1264">
        <v>1</v>
      </c>
      <c r="G1264">
        <v>1</v>
      </c>
      <c r="H1264">
        <v>2</v>
      </c>
      <c r="I1264" t="s">
        <v>882</v>
      </c>
      <c r="J1264" t="s">
        <v>883</v>
      </c>
      <c r="K1264" t="s">
        <v>884</v>
      </c>
      <c r="L1264">
        <v>1368</v>
      </c>
      <c r="N1264">
        <v>1011</v>
      </c>
      <c r="O1264" t="s">
        <v>589</v>
      </c>
      <c r="P1264" t="s">
        <v>589</v>
      </c>
      <c r="Q1264">
        <v>1</v>
      </c>
      <c r="X1264">
        <v>5.3</v>
      </c>
      <c r="Y1264">
        <v>0</v>
      </c>
      <c r="Z1264">
        <v>3.4</v>
      </c>
      <c r="AA1264">
        <v>0</v>
      </c>
      <c r="AB1264">
        <v>0</v>
      </c>
      <c r="AC1264">
        <v>0</v>
      </c>
      <c r="AD1264">
        <v>1</v>
      </c>
      <c r="AE1264">
        <v>0</v>
      </c>
      <c r="AF1264" t="s">
        <v>143</v>
      </c>
      <c r="AG1264">
        <v>6.625</v>
      </c>
      <c r="AH1264">
        <v>2</v>
      </c>
      <c r="AI1264">
        <v>35812174</v>
      </c>
      <c r="AJ1264">
        <v>1282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</row>
    <row r="1265" spans="1:44">
      <c r="A1265">
        <f>ROW(Source!A1155)</f>
        <v>1155</v>
      </c>
      <c r="B1265">
        <v>35812182</v>
      </c>
      <c r="C1265">
        <v>35812169</v>
      </c>
      <c r="D1265">
        <v>29174913</v>
      </c>
      <c r="E1265">
        <v>1</v>
      </c>
      <c r="F1265">
        <v>1</v>
      </c>
      <c r="G1265">
        <v>1</v>
      </c>
      <c r="H1265">
        <v>2</v>
      </c>
      <c r="I1265" t="s">
        <v>601</v>
      </c>
      <c r="J1265" t="s">
        <v>602</v>
      </c>
      <c r="K1265" t="s">
        <v>603</v>
      </c>
      <c r="L1265">
        <v>1368</v>
      </c>
      <c r="N1265">
        <v>1011</v>
      </c>
      <c r="O1265" t="s">
        <v>589</v>
      </c>
      <c r="P1265" t="s">
        <v>589</v>
      </c>
      <c r="Q1265">
        <v>1</v>
      </c>
      <c r="X1265">
        <v>0.48</v>
      </c>
      <c r="Y1265">
        <v>0</v>
      </c>
      <c r="Z1265">
        <v>87.17</v>
      </c>
      <c r="AA1265">
        <v>11.6</v>
      </c>
      <c r="AB1265">
        <v>0</v>
      </c>
      <c r="AC1265">
        <v>0</v>
      </c>
      <c r="AD1265">
        <v>1</v>
      </c>
      <c r="AE1265">
        <v>0</v>
      </c>
      <c r="AF1265" t="s">
        <v>143</v>
      </c>
      <c r="AG1265">
        <v>0.6</v>
      </c>
      <c r="AH1265">
        <v>2</v>
      </c>
      <c r="AI1265">
        <v>35812175</v>
      </c>
      <c r="AJ1265">
        <v>1283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</row>
    <row r="1266" spans="1:44">
      <c r="A1266">
        <f>ROW(Source!A1155)</f>
        <v>1155</v>
      </c>
      <c r="B1266">
        <v>35812183</v>
      </c>
      <c r="C1266">
        <v>35812169</v>
      </c>
      <c r="D1266">
        <v>29110876</v>
      </c>
      <c r="E1266">
        <v>1</v>
      </c>
      <c r="F1266">
        <v>1</v>
      </c>
      <c r="G1266">
        <v>1</v>
      </c>
      <c r="H1266">
        <v>3</v>
      </c>
      <c r="I1266" t="s">
        <v>324</v>
      </c>
      <c r="J1266" t="s">
        <v>326</v>
      </c>
      <c r="K1266" t="s">
        <v>325</v>
      </c>
      <c r="L1266">
        <v>1327</v>
      </c>
      <c r="N1266">
        <v>1005</v>
      </c>
      <c r="O1266" t="s">
        <v>165</v>
      </c>
      <c r="P1266" t="s">
        <v>165</v>
      </c>
      <c r="Q1266">
        <v>1</v>
      </c>
      <c r="X1266">
        <v>102</v>
      </c>
      <c r="Y1266">
        <v>67.8</v>
      </c>
      <c r="Z1266">
        <v>0</v>
      </c>
      <c r="AA1266">
        <v>0</v>
      </c>
      <c r="AB1266">
        <v>0</v>
      </c>
      <c r="AC1266">
        <v>0</v>
      </c>
      <c r="AD1266">
        <v>1</v>
      </c>
      <c r="AE1266">
        <v>0</v>
      </c>
      <c r="AF1266" t="s">
        <v>3</v>
      </c>
      <c r="AG1266">
        <v>102</v>
      </c>
      <c r="AH1266">
        <v>2</v>
      </c>
      <c r="AI1266">
        <v>35812176</v>
      </c>
      <c r="AJ1266">
        <v>1284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>
        <f>ROW(Source!A1155)</f>
        <v>1155</v>
      </c>
      <c r="B1267">
        <v>35812184</v>
      </c>
      <c r="C1267">
        <v>35812169</v>
      </c>
      <c r="D1267">
        <v>29110762</v>
      </c>
      <c r="E1267">
        <v>1</v>
      </c>
      <c r="F1267">
        <v>1</v>
      </c>
      <c r="G1267">
        <v>1</v>
      </c>
      <c r="H1267">
        <v>3</v>
      </c>
      <c r="I1267" t="s">
        <v>676</v>
      </c>
      <c r="J1267" t="s">
        <v>885</v>
      </c>
      <c r="K1267" t="s">
        <v>678</v>
      </c>
      <c r="L1267">
        <v>1308</v>
      </c>
      <c r="N1267">
        <v>1003</v>
      </c>
      <c r="O1267" t="s">
        <v>68</v>
      </c>
      <c r="P1267" t="s">
        <v>68</v>
      </c>
      <c r="Q1267">
        <v>100</v>
      </c>
      <c r="X1267">
        <v>0.68</v>
      </c>
      <c r="Y1267">
        <v>99.4</v>
      </c>
      <c r="Z1267">
        <v>0</v>
      </c>
      <c r="AA1267">
        <v>0</v>
      </c>
      <c r="AB1267">
        <v>0</v>
      </c>
      <c r="AC1267">
        <v>0</v>
      </c>
      <c r="AD1267">
        <v>1</v>
      </c>
      <c r="AE1267">
        <v>0</v>
      </c>
      <c r="AF1267" t="s">
        <v>3</v>
      </c>
      <c r="AG1267">
        <v>0.68</v>
      </c>
      <c r="AH1267">
        <v>2</v>
      </c>
      <c r="AI1267">
        <v>35812177</v>
      </c>
      <c r="AJ1267">
        <v>1285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>
        <f>ROW(Source!A1158)</f>
        <v>1158</v>
      </c>
      <c r="B1268">
        <v>35812200</v>
      </c>
      <c r="C1268">
        <v>35812187</v>
      </c>
      <c r="D1268">
        <v>18413230</v>
      </c>
      <c r="E1268">
        <v>1</v>
      </c>
      <c r="F1268">
        <v>1</v>
      </c>
      <c r="G1268">
        <v>1</v>
      </c>
      <c r="H1268">
        <v>1</v>
      </c>
      <c r="I1268" t="s">
        <v>610</v>
      </c>
      <c r="J1268" t="s">
        <v>3</v>
      </c>
      <c r="K1268" t="s">
        <v>611</v>
      </c>
      <c r="L1268">
        <v>1369</v>
      </c>
      <c r="N1268">
        <v>1013</v>
      </c>
      <c r="O1268" t="s">
        <v>583</v>
      </c>
      <c r="P1268" t="s">
        <v>583</v>
      </c>
      <c r="Q1268">
        <v>1</v>
      </c>
      <c r="X1268">
        <v>6.66</v>
      </c>
      <c r="Y1268">
        <v>0</v>
      </c>
      <c r="Z1268">
        <v>0</v>
      </c>
      <c r="AA1268">
        <v>0</v>
      </c>
      <c r="AB1268">
        <v>9.18</v>
      </c>
      <c r="AC1268">
        <v>0</v>
      </c>
      <c r="AD1268">
        <v>1</v>
      </c>
      <c r="AE1268">
        <v>1</v>
      </c>
      <c r="AF1268" t="s">
        <v>144</v>
      </c>
      <c r="AG1268">
        <v>7.6589999999999998</v>
      </c>
      <c r="AH1268">
        <v>2</v>
      </c>
      <c r="AI1268">
        <v>35812188</v>
      </c>
      <c r="AJ1268">
        <v>1287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>
        <f>ROW(Source!A1158)</f>
        <v>1158</v>
      </c>
      <c r="B1269">
        <v>35812201</v>
      </c>
      <c r="C1269">
        <v>35812187</v>
      </c>
      <c r="D1269">
        <v>29173472</v>
      </c>
      <c r="E1269">
        <v>1</v>
      </c>
      <c r="F1269">
        <v>1</v>
      </c>
      <c r="G1269">
        <v>1</v>
      </c>
      <c r="H1269">
        <v>2</v>
      </c>
      <c r="I1269" t="s">
        <v>660</v>
      </c>
      <c r="J1269" t="s">
        <v>661</v>
      </c>
      <c r="K1269" t="s">
        <v>662</v>
      </c>
      <c r="L1269">
        <v>1368</v>
      </c>
      <c r="N1269">
        <v>1011</v>
      </c>
      <c r="O1269" t="s">
        <v>589</v>
      </c>
      <c r="P1269" t="s">
        <v>589</v>
      </c>
      <c r="Q1269">
        <v>1</v>
      </c>
      <c r="X1269">
        <v>2.0099999999999998</v>
      </c>
      <c r="Y1269">
        <v>0</v>
      </c>
      <c r="Z1269">
        <v>3</v>
      </c>
      <c r="AA1269">
        <v>0</v>
      </c>
      <c r="AB1269">
        <v>0</v>
      </c>
      <c r="AC1269">
        <v>0</v>
      </c>
      <c r="AD1269">
        <v>1</v>
      </c>
      <c r="AE1269">
        <v>0</v>
      </c>
      <c r="AF1269" t="s">
        <v>143</v>
      </c>
      <c r="AG1269">
        <v>2.5124999999999997</v>
      </c>
      <c r="AH1269">
        <v>2</v>
      </c>
      <c r="AI1269">
        <v>35812189</v>
      </c>
      <c r="AJ1269">
        <v>1288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</row>
    <row r="1270" spans="1:44">
      <c r="A1270">
        <f>ROW(Source!A1158)</f>
        <v>1158</v>
      </c>
      <c r="B1270">
        <v>35812202</v>
      </c>
      <c r="C1270">
        <v>35812187</v>
      </c>
      <c r="D1270">
        <v>29174500</v>
      </c>
      <c r="E1270">
        <v>1</v>
      </c>
      <c r="F1270">
        <v>1</v>
      </c>
      <c r="G1270">
        <v>1</v>
      </c>
      <c r="H1270">
        <v>2</v>
      </c>
      <c r="I1270" t="s">
        <v>682</v>
      </c>
      <c r="J1270" t="s">
        <v>683</v>
      </c>
      <c r="K1270" t="s">
        <v>684</v>
      </c>
      <c r="L1270">
        <v>1368</v>
      </c>
      <c r="N1270">
        <v>1011</v>
      </c>
      <c r="O1270" t="s">
        <v>589</v>
      </c>
      <c r="P1270" t="s">
        <v>589</v>
      </c>
      <c r="Q1270">
        <v>1</v>
      </c>
      <c r="X1270">
        <v>1.33</v>
      </c>
      <c r="Y1270">
        <v>0</v>
      </c>
      <c r="Z1270">
        <v>1.95</v>
      </c>
      <c r="AA1270">
        <v>0</v>
      </c>
      <c r="AB1270">
        <v>0</v>
      </c>
      <c r="AC1270">
        <v>0</v>
      </c>
      <c r="AD1270">
        <v>1</v>
      </c>
      <c r="AE1270">
        <v>0</v>
      </c>
      <c r="AF1270" t="s">
        <v>143</v>
      </c>
      <c r="AG1270">
        <v>1.6625000000000001</v>
      </c>
      <c r="AH1270">
        <v>2</v>
      </c>
      <c r="AI1270">
        <v>35812190</v>
      </c>
      <c r="AJ1270">
        <v>1289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>
        <f>ROW(Source!A1158)</f>
        <v>1158</v>
      </c>
      <c r="B1271">
        <v>35812203</v>
      </c>
      <c r="C1271">
        <v>35812187</v>
      </c>
      <c r="D1271">
        <v>29174913</v>
      </c>
      <c r="E1271">
        <v>1</v>
      </c>
      <c r="F1271">
        <v>1</v>
      </c>
      <c r="G1271">
        <v>1</v>
      </c>
      <c r="H1271">
        <v>2</v>
      </c>
      <c r="I1271" t="s">
        <v>601</v>
      </c>
      <c r="J1271" t="s">
        <v>602</v>
      </c>
      <c r="K1271" t="s">
        <v>603</v>
      </c>
      <c r="L1271">
        <v>1368</v>
      </c>
      <c r="N1271">
        <v>1011</v>
      </c>
      <c r="O1271" t="s">
        <v>589</v>
      </c>
      <c r="P1271" t="s">
        <v>589</v>
      </c>
      <c r="Q1271">
        <v>1</v>
      </c>
      <c r="X1271">
        <v>0.03</v>
      </c>
      <c r="Y1271">
        <v>0</v>
      </c>
      <c r="Z1271">
        <v>87.17</v>
      </c>
      <c r="AA1271">
        <v>11.6</v>
      </c>
      <c r="AB1271">
        <v>0</v>
      </c>
      <c r="AC1271">
        <v>0</v>
      </c>
      <c r="AD1271">
        <v>1</v>
      </c>
      <c r="AE1271">
        <v>0</v>
      </c>
      <c r="AF1271" t="s">
        <v>143</v>
      </c>
      <c r="AG1271">
        <v>3.7499999999999999E-2</v>
      </c>
      <c r="AH1271">
        <v>2</v>
      </c>
      <c r="AI1271">
        <v>35812191</v>
      </c>
      <c r="AJ1271">
        <v>1290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</row>
    <row r="1272" spans="1:44">
      <c r="A1272">
        <f>ROW(Source!A1158)</f>
        <v>1158</v>
      </c>
      <c r="B1272">
        <v>35812204</v>
      </c>
      <c r="C1272">
        <v>35812187</v>
      </c>
      <c r="D1272">
        <v>29114471</v>
      </c>
      <c r="E1272">
        <v>1</v>
      </c>
      <c r="F1272">
        <v>1</v>
      </c>
      <c r="G1272">
        <v>1</v>
      </c>
      <c r="H1272">
        <v>3</v>
      </c>
      <c r="I1272" t="s">
        <v>685</v>
      </c>
      <c r="J1272" t="s">
        <v>686</v>
      </c>
      <c r="K1272" t="s">
        <v>687</v>
      </c>
      <c r="L1272">
        <v>1358</v>
      </c>
      <c r="N1272">
        <v>1010</v>
      </c>
      <c r="O1272" t="s">
        <v>498</v>
      </c>
      <c r="P1272" t="s">
        <v>498</v>
      </c>
      <c r="Q1272">
        <v>10</v>
      </c>
      <c r="X1272">
        <v>26.3</v>
      </c>
      <c r="Y1272">
        <v>1.6</v>
      </c>
      <c r="Z1272">
        <v>0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 t="s">
        <v>3</v>
      </c>
      <c r="AG1272">
        <v>26.3</v>
      </c>
      <c r="AH1272">
        <v>2</v>
      </c>
      <c r="AI1272">
        <v>35812192</v>
      </c>
      <c r="AJ1272">
        <v>1291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</row>
    <row r="1273" spans="1:44">
      <c r="A1273">
        <f>ROW(Source!A1158)</f>
        <v>1158</v>
      </c>
      <c r="B1273">
        <v>35812205</v>
      </c>
      <c r="C1273">
        <v>35812187</v>
      </c>
      <c r="D1273">
        <v>29114305</v>
      </c>
      <c r="E1273">
        <v>1</v>
      </c>
      <c r="F1273">
        <v>1</v>
      </c>
      <c r="G1273">
        <v>1</v>
      </c>
      <c r="H1273">
        <v>3</v>
      </c>
      <c r="I1273" t="s">
        <v>688</v>
      </c>
      <c r="J1273" t="s">
        <v>689</v>
      </c>
      <c r="K1273" t="s">
        <v>690</v>
      </c>
      <c r="L1273">
        <v>1354</v>
      </c>
      <c r="N1273">
        <v>1010</v>
      </c>
      <c r="O1273" t="s">
        <v>258</v>
      </c>
      <c r="P1273" t="s">
        <v>258</v>
      </c>
      <c r="Q1273">
        <v>1</v>
      </c>
      <c r="X1273">
        <v>263</v>
      </c>
      <c r="Y1273">
        <v>0.12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 t="s">
        <v>3</v>
      </c>
      <c r="AG1273">
        <v>263</v>
      </c>
      <c r="AH1273">
        <v>2</v>
      </c>
      <c r="AI1273">
        <v>35812193</v>
      </c>
      <c r="AJ1273">
        <v>1292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</row>
    <row r="1274" spans="1:44">
      <c r="A1274">
        <f>ROW(Source!A1158)</f>
        <v>1158</v>
      </c>
      <c r="B1274">
        <v>35812206</v>
      </c>
      <c r="C1274">
        <v>35812187</v>
      </c>
      <c r="D1274">
        <v>29111012</v>
      </c>
      <c r="E1274">
        <v>1</v>
      </c>
      <c r="F1274">
        <v>1</v>
      </c>
      <c r="G1274">
        <v>1</v>
      </c>
      <c r="H1274">
        <v>3</v>
      </c>
      <c r="I1274" t="s">
        <v>691</v>
      </c>
      <c r="J1274" t="s">
        <v>692</v>
      </c>
      <c r="K1274" t="s">
        <v>693</v>
      </c>
      <c r="L1274">
        <v>1354</v>
      </c>
      <c r="N1274">
        <v>1010</v>
      </c>
      <c r="O1274" t="s">
        <v>258</v>
      </c>
      <c r="P1274" t="s">
        <v>258</v>
      </c>
      <c r="Q1274">
        <v>1</v>
      </c>
      <c r="X1274">
        <v>7</v>
      </c>
      <c r="Y1274">
        <v>1.29</v>
      </c>
      <c r="Z1274">
        <v>0</v>
      </c>
      <c r="AA1274">
        <v>0</v>
      </c>
      <c r="AB1274">
        <v>0</v>
      </c>
      <c r="AC1274">
        <v>0</v>
      </c>
      <c r="AD1274">
        <v>1</v>
      </c>
      <c r="AE1274">
        <v>0</v>
      </c>
      <c r="AF1274" t="s">
        <v>3</v>
      </c>
      <c r="AG1274">
        <v>7</v>
      </c>
      <c r="AH1274">
        <v>2</v>
      </c>
      <c r="AI1274">
        <v>35812194</v>
      </c>
      <c r="AJ1274">
        <v>1293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</row>
    <row r="1275" spans="1:44">
      <c r="A1275">
        <f>ROW(Source!A1158)</f>
        <v>1158</v>
      </c>
      <c r="B1275">
        <v>35812207</v>
      </c>
      <c r="C1275">
        <v>35812187</v>
      </c>
      <c r="D1275">
        <v>29111013</v>
      </c>
      <c r="E1275">
        <v>1</v>
      </c>
      <c r="F1275">
        <v>1</v>
      </c>
      <c r="G1275">
        <v>1</v>
      </c>
      <c r="H1275">
        <v>3</v>
      </c>
      <c r="I1275" t="s">
        <v>694</v>
      </c>
      <c r="J1275" t="s">
        <v>695</v>
      </c>
      <c r="K1275" t="s">
        <v>696</v>
      </c>
      <c r="L1275">
        <v>1354</v>
      </c>
      <c r="N1275">
        <v>1010</v>
      </c>
      <c r="O1275" t="s">
        <v>258</v>
      </c>
      <c r="P1275" t="s">
        <v>258</v>
      </c>
      <c r="Q1275">
        <v>1</v>
      </c>
      <c r="X1275">
        <v>7</v>
      </c>
      <c r="Y1275">
        <v>1.29</v>
      </c>
      <c r="Z1275">
        <v>0</v>
      </c>
      <c r="AA1275">
        <v>0</v>
      </c>
      <c r="AB1275">
        <v>0</v>
      </c>
      <c r="AC1275">
        <v>0</v>
      </c>
      <c r="AD1275">
        <v>1</v>
      </c>
      <c r="AE1275">
        <v>0</v>
      </c>
      <c r="AF1275" t="s">
        <v>3</v>
      </c>
      <c r="AG1275">
        <v>7</v>
      </c>
      <c r="AH1275">
        <v>2</v>
      </c>
      <c r="AI1275">
        <v>35812195</v>
      </c>
      <c r="AJ1275">
        <v>1294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</row>
    <row r="1276" spans="1:44">
      <c r="A1276">
        <f>ROW(Source!A1158)</f>
        <v>1158</v>
      </c>
      <c r="B1276">
        <v>35812208</v>
      </c>
      <c r="C1276">
        <v>35812187</v>
      </c>
      <c r="D1276">
        <v>29111016</v>
      </c>
      <c r="E1276">
        <v>1</v>
      </c>
      <c r="F1276">
        <v>1</v>
      </c>
      <c r="G1276">
        <v>1</v>
      </c>
      <c r="H1276">
        <v>3</v>
      </c>
      <c r="I1276" t="s">
        <v>697</v>
      </c>
      <c r="J1276" t="s">
        <v>698</v>
      </c>
      <c r="K1276" t="s">
        <v>699</v>
      </c>
      <c r="L1276">
        <v>1354</v>
      </c>
      <c r="N1276">
        <v>1010</v>
      </c>
      <c r="O1276" t="s">
        <v>258</v>
      </c>
      <c r="P1276" t="s">
        <v>258</v>
      </c>
      <c r="Q1276">
        <v>1</v>
      </c>
      <c r="X1276">
        <v>40</v>
      </c>
      <c r="Y1276">
        <v>1.29</v>
      </c>
      <c r="Z1276">
        <v>0</v>
      </c>
      <c r="AA1276">
        <v>0</v>
      </c>
      <c r="AB1276">
        <v>0</v>
      </c>
      <c r="AC1276">
        <v>0</v>
      </c>
      <c r="AD1276">
        <v>1</v>
      </c>
      <c r="AE1276">
        <v>0</v>
      </c>
      <c r="AF1276" t="s">
        <v>3</v>
      </c>
      <c r="AG1276">
        <v>40</v>
      </c>
      <c r="AH1276">
        <v>2</v>
      </c>
      <c r="AI1276">
        <v>35812196</v>
      </c>
      <c r="AJ1276">
        <v>1295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</row>
    <row r="1277" spans="1:44">
      <c r="A1277">
        <f>ROW(Source!A1158)</f>
        <v>1158</v>
      </c>
      <c r="B1277">
        <v>35812209</v>
      </c>
      <c r="C1277">
        <v>35812187</v>
      </c>
      <c r="D1277">
        <v>29111019</v>
      </c>
      <c r="E1277">
        <v>1</v>
      </c>
      <c r="F1277">
        <v>1</v>
      </c>
      <c r="G1277">
        <v>1</v>
      </c>
      <c r="H1277">
        <v>3</v>
      </c>
      <c r="I1277" t="s">
        <v>700</v>
      </c>
      <c r="J1277" t="s">
        <v>701</v>
      </c>
      <c r="K1277" t="s">
        <v>702</v>
      </c>
      <c r="L1277">
        <v>1354</v>
      </c>
      <c r="N1277">
        <v>1010</v>
      </c>
      <c r="O1277" t="s">
        <v>258</v>
      </c>
      <c r="P1277" t="s">
        <v>258</v>
      </c>
      <c r="Q1277">
        <v>1</v>
      </c>
      <c r="X1277">
        <v>8</v>
      </c>
      <c r="Y1277">
        <v>0.63</v>
      </c>
      <c r="Z1277">
        <v>0</v>
      </c>
      <c r="AA1277">
        <v>0</v>
      </c>
      <c r="AB1277">
        <v>0</v>
      </c>
      <c r="AC1277">
        <v>0</v>
      </c>
      <c r="AD1277">
        <v>1</v>
      </c>
      <c r="AE1277">
        <v>0</v>
      </c>
      <c r="AF1277" t="s">
        <v>3</v>
      </c>
      <c r="AG1277">
        <v>8</v>
      </c>
      <c r="AH1277">
        <v>2</v>
      </c>
      <c r="AI1277">
        <v>35812197</v>
      </c>
      <c r="AJ1277">
        <v>1296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>
        <f>ROW(Source!A1158)</f>
        <v>1158</v>
      </c>
      <c r="B1278">
        <v>35812210</v>
      </c>
      <c r="C1278">
        <v>35812187</v>
      </c>
      <c r="D1278">
        <v>29111018</v>
      </c>
      <c r="E1278">
        <v>1</v>
      </c>
      <c r="F1278">
        <v>1</v>
      </c>
      <c r="G1278">
        <v>1</v>
      </c>
      <c r="H1278">
        <v>3</v>
      </c>
      <c r="I1278" t="s">
        <v>703</v>
      </c>
      <c r="J1278" t="s">
        <v>704</v>
      </c>
      <c r="K1278" t="s">
        <v>705</v>
      </c>
      <c r="L1278">
        <v>1354</v>
      </c>
      <c r="N1278">
        <v>1010</v>
      </c>
      <c r="O1278" t="s">
        <v>258</v>
      </c>
      <c r="P1278" t="s">
        <v>258</v>
      </c>
      <c r="Q1278">
        <v>1</v>
      </c>
      <c r="X1278">
        <v>8</v>
      </c>
      <c r="Y1278">
        <v>0.63</v>
      </c>
      <c r="Z1278">
        <v>0</v>
      </c>
      <c r="AA1278">
        <v>0</v>
      </c>
      <c r="AB1278">
        <v>0</v>
      </c>
      <c r="AC1278">
        <v>0</v>
      </c>
      <c r="AD1278">
        <v>1</v>
      </c>
      <c r="AE1278">
        <v>0</v>
      </c>
      <c r="AF1278" t="s">
        <v>3</v>
      </c>
      <c r="AG1278">
        <v>8</v>
      </c>
      <c r="AH1278">
        <v>2</v>
      </c>
      <c r="AI1278">
        <v>35812198</v>
      </c>
      <c r="AJ1278">
        <v>1297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>
        <f>ROW(Source!A1158)</f>
        <v>1158</v>
      </c>
      <c r="B1279">
        <v>35812211</v>
      </c>
      <c r="C1279">
        <v>35812187</v>
      </c>
      <c r="D1279">
        <v>29110997</v>
      </c>
      <c r="E1279">
        <v>1</v>
      </c>
      <c r="F1279">
        <v>1</v>
      </c>
      <c r="G1279">
        <v>1</v>
      </c>
      <c r="H1279">
        <v>3</v>
      </c>
      <c r="I1279" t="s">
        <v>706</v>
      </c>
      <c r="J1279" t="s">
        <v>707</v>
      </c>
      <c r="K1279" t="s">
        <v>708</v>
      </c>
      <c r="L1279">
        <v>1301</v>
      </c>
      <c r="N1279">
        <v>1003</v>
      </c>
      <c r="O1279" t="s">
        <v>151</v>
      </c>
      <c r="P1279" t="s">
        <v>151</v>
      </c>
      <c r="Q1279">
        <v>1</v>
      </c>
      <c r="X1279">
        <v>101</v>
      </c>
      <c r="Y1279">
        <v>12.3</v>
      </c>
      <c r="Z1279">
        <v>0</v>
      </c>
      <c r="AA1279">
        <v>0</v>
      </c>
      <c r="AB1279">
        <v>0</v>
      </c>
      <c r="AC1279">
        <v>0</v>
      </c>
      <c r="AD1279">
        <v>1</v>
      </c>
      <c r="AE1279">
        <v>0</v>
      </c>
      <c r="AF1279" t="s">
        <v>3</v>
      </c>
      <c r="AG1279">
        <v>101</v>
      </c>
      <c r="AH1279">
        <v>2</v>
      </c>
      <c r="AI1279">
        <v>35812199</v>
      </c>
      <c r="AJ1279">
        <v>1298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</row>
    <row r="1280" spans="1:44">
      <c r="A1280">
        <f>ROW(Source!A1159)</f>
        <v>1159</v>
      </c>
      <c r="B1280">
        <v>35812232</v>
      </c>
      <c r="C1280">
        <v>35812212</v>
      </c>
      <c r="D1280">
        <v>18409850</v>
      </c>
      <c r="E1280">
        <v>1</v>
      </c>
      <c r="F1280">
        <v>1</v>
      </c>
      <c r="G1280">
        <v>1</v>
      </c>
      <c r="H1280">
        <v>1</v>
      </c>
      <c r="I1280" t="s">
        <v>709</v>
      </c>
      <c r="J1280" t="s">
        <v>3</v>
      </c>
      <c r="K1280" t="s">
        <v>710</v>
      </c>
      <c r="L1280">
        <v>1369</v>
      </c>
      <c r="N1280">
        <v>1013</v>
      </c>
      <c r="O1280" t="s">
        <v>583</v>
      </c>
      <c r="P1280" t="s">
        <v>583</v>
      </c>
      <c r="Q1280">
        <v>1</v>
      </c>
      <c r="X1280">
        <v>89</v>
      </c>
      <c r="Y1280">
        <v>0</v>
      </c>
      <c r="Z1280">
        <v>0</v>
      </c>
      <c r="AA1280">
        <v>0</v>
      </c>
      <c r="AB1280">
        <v>9.07</v>
      </c>
      <c r="AC1280">
        <v>0</v>
      </c>
      <c r="AD1280">
        <v>1</v>
      </c>
      <c r="AE1280">
        <v>1</v>
      </c>
      <c r="AF1280" t="s">
        <v>144</v>
      </c>
      <c r="AG1280">
        <v>102.35</v>
      </c>
      <c r="AH1280">
        <v>2</v>
      </c>
      <c r="AI1280">
        <v>35812213</v>
      </c>
      <c r="AJ1280">
        <v>1299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>
        <f>ROW(Source!A1159)</f>
        <v>1159</v>
      </c>
      <c r="B1281">
        <v>35812233</v>
      </c>
      <c r="C1281">
        <v>35812212</v>
      </c>
      <c r="D1281">
        <v>29173472</v>
      </c>
      <c r="E1281">
        <v>1</v>
      </c>
      <c r="F1281">
        <v>1</v>
      </c>
      <c r="G1281">
        <v>1</v>
      </c>
      <c r="H1281">
        <v>2</v>
      </c>
      <c r="I1281" t="s">
        <v>660</v>
      </c>
      <c r="J1281" t="s">
        <v>661</v>
      </c>
      <c r="K1281" t="s">
        <v>662</v>
      </c>
      <c r="L1281">
        <v>1368</v>
      </c>
      <c r="N1281">
        <v>1011</v>
      </c>
      <c r="O1281" t="s">
        <v>589</v>
      </c>
      <c r="P1281" t="s">
        <v>589</v>
      </c>
      <c r="Q1281">
        <v>1</v>
      </c>
      <c r="X1281">
        <v>2.16</v>
      </c>
      <c r="Y1281">
        <v>0</v>
      </c>
      <c r="Z1281">
        <v>3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 t="s">
        <v>143</v>
      </c>
      <c r="AG1281">
        <v>2.7</v>
      </c>
      <c r="AH1281">
        <v>2</v>
      </c>
      <c r="AI1281">
        <v>35812214</v>
      </c>
      <c r="AJ1281">
        <v>1300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</row>
    <row r="1282" spans="1:44">
      <c r="A1282">
        <f>ROW(Source!A1159)</f>
        <v>1159</v>
      </c>
      <c r="B1282">
        <v>35812234</v>
      </c>
      <c r="C1282">
        <v>35812212</v>
      </c>
      <c r="D1282">
        <v>29174538</v>
      </c>
      <c r="E1282">
        <v>1</v>
      </c>
      <c r="F1282">
        <v>1</v>
      </c>
      <c r="G1282">
        <v>1</v>
      </c>
      <c r="H1282">
        <v>2</v>
      </c>
      <c r="I1282" t="s">
        <v>712</v>
      </c>
      <c r="J1282" t="s">
        <v>820</v>
      </c>
      <c r="K1282" t="s">
        <v>714</v>
      </c>
      <c r="L1282">
        <v>1368</v>
      </c>
      <c r="N1282">
        <v>1011</v>
      </c>
      <c r="O1282" t="s">
        <v>589</v>
      </c>
      <c r="P1282" t="s">
        <v>589</v>
      </c>
      <c r="Q1282">
        <v>1</v>
      </c>
      <c r="X1282">
        <v>0.47</v>
      </c>
      <c r="Y1282">
        <v>0</v>
      </c>
      <c r="Z1282">
        <v>33.590000000000003</v>
      </c>
      <c r="AA1282">
        <v>0</v>
      </c>
      <c r="AB1282">
        <v>0</v>
      </c>
      <c r="AC1282">
        <v>0</v>
      </c>
      <c r="AD1282">
        <v>1</v>
      </c>
      <c r="AE1282">
        <v>0</v>
      </c>
      <c r="AF1282" t="s">
        <v>143</v>
      </c>
      <c r="AG1282">
        <v>0.58749999999999991</v>
      </c>
      <c r="AH1282">
        <v>2</v>
      </c>
      <c r="AI1282">
        <v>35812215</v>
      </c>
      <c r="AJ1282">
        <v>1301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>
        <f>ROW(Source!A1159)</f>
        <v>1159</v>
      </c>
      <c r="B1283">
        <v>35812235</v>
      </c>
      <c r="C1283">
        <v>35812212</v>
      </c>
      <c r="D1283">
        <v>29174580</v>
      </c>
      <c r="E1283">
        <v>1</v>
      </c>
      <c r="F1283">
        <v>1</v>
      </c>
      <c r="G1283">
        <v>1</v>
      </c>
      <c r="H1283">
        <v>2</v>
      </c>
      <c r="I1283" t="s">
        <v>715</v>
      </c>
      <c r="J1283" t="s">
        <v>821</v>
      </c>
      <c r="K1283" t="s">
        <v>717</v>
      </c>
      <c r="L1283">
        <v>1368</v>
      </c>
      <c r="N1283">
        <v>1011</v>
      </c>
      <c r="O1283" t="s">
        <v>589</v>
      </c>
      <c r="P1283" t="s">
        <v>589</v>
      </c>
      <c r="Q1283">
        <v>1</v>
      </c>
      <c r="X1283">
        <v>0.53</v>
      </c>
      <c r="Y1283">
        <v>0</v>
      </c>
      <c r="Z1283">
        <v>2.08</v>
      </c>
      <c r="AA1283">
        <v>0</v>
      </c>
      <c r="AB1283">
        <v>0</v>
      </c>
      <c r="AC1283">
        <v>0</v>
      </c>
      <c r="AD1283">
        <v>1</v>
      </c>
      <c r="AE1283">
        <v>0</v>
      </c>
      <c r="AF1283" t="s">
        <v>143</v>
      </c>
      <c r="AG1283">
        <v>0.66250000000000009</v>
      </c>
      <c r="AH1283">
        <v>2</v>
      </c>
      <c r="AI1283">
        <v>35812216</v>
      </c>
      <c r="AJ1283">
        <v>1302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</row>
    <row r="1284" spans="1:44">
      <c r="A1284">
        <f>ROW(Source!A1159)</f>
        <v>1159</v>
      </c>
      <c r="B1284">
        <v>35812236</v>
      </c>
      <c r="C1284">
        <v>35812212</v>
      </c>
      <c r="D1284">
        <v>29108656</v>
      </c>
      <c r="E1284">
        <v>1</v>
      </c>
      <c r="F1284">
        <v>1</v>
      </c>
      <c r="G1284">
        <v>1</v>
      </c>
      <c r="H1284">
        <v>3</v>
      </c>
      <c r="I1284" t="s">
        <v>850</v>
      </c>
      <c r="J1284" t="s">
        <v>886</v>
      </c>
      <c r="K1284" t="s">
        <v>852</v>
      </c>
      <c r="L1284">
        <v>1354</v>
      </c>
      <c r="N1284">
        <v>1010</v>
      </c>
      <c r="O1284" t="s">
        <v>258</v>
      </c>
      <c r="P1284" t="s">
        <v>258</v>
      </c>
      <c r="Q1284">
        <v>1</v>
      </c>
      <c r="X1284">
        <v>7</v>
      </c>
      <c r="Y1284">
        <v>13.87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 t="s">
        <v>3</v>
      </c>
      <c r="AG1284">
        <v>7</v>
      </c>
      <c r="AH1284">
        <v>2</v>
      </c>
      <c r="AI1284">
        <v>35812217</v>
      </c>
      <c r="AJ1284">
        <v>1303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</row>
    <row r="1285" spans="1:44">
      <c r="A1285">
        <f>ROW(Source!A1159)</f>
        <v>1159</v>
      </c>
      <c r="B1285">
        <v>35812237</v>
      </c>
      <c r="C1285">
        <v>35812212</v>
      </c>
      <c r="D1285">
        <v>29109354</v>
      </c>
      <c r="E1285">
        <v>1</v>
      </c>
      <c r="F1285">
        <v>1</v>
      </c>
      <c r="G1285">
        <v>1</v>
      </c>
      <c r="H1285">
        <v>3</v>
      </c>
      <c r="I1285" t="s">
        <v>718</v>
      </c>
      <c r="J1285" t="s">
        <v>822</v>
      </c>
      <c r="K1285" t="s">
        <v>720</v>
      </c>
      <c r="L1285">
        <v>1346</v>
      </c>
      <c r="N1285">
        <v>1009</v>
      </c>
      <c r="O1285" t="s">
        <v>170</v>
      </c>
      <c r="P1285" t="s">
        <v>170</v>
      </c>
      <c r="Q1285">
        <v>1</v>
      </c>
      <c r="X1285">
        <v>10</v>
      </c>
      <c r="Y1285">
        <v>46.72</v>
      </c>
      <c r="Z1285">
        <v>0</v>
      </c>
      <c r="AA1285">
        <v>0</v>
      </c>
      <c r="AB1285">
        <v>0</v>
      </c>
      <c r="AC1285">
        <v>0</v>
      </c>
      <c r="AD1285">
        <v>1</v>
      </c>
      <c r="AE1285">
        <v>0</v>
      </c>
      <c r="AF1285" t="s">
        <v>3</v>
      </c>
      <c r="AG1285">
        <v>10</v>
      </c>
      <c r="AH1285">
        <v>2</v>
      </c>
      <c r="AI1285">
        <v>35812218</v>
      </c>
      <c r="AJ1285">
        <v>1304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>
        <f>ROW(Source!A1159)</f>
        <v>1159</v>
      </c>
      <c r="B1286">
        <v>35812238</v>
      </c>
      <c r="C1286">
        <v>35812212</v>
      </c>
      <c r="D1286">
        <v>29109414</v>
      </c>
      <c r="E1286">
        <v>1</v>
      </c>
      <c r="F1286">
        <v>1</v>
      </c>
      <c r="G1286">
        <v>1</v>
      </c>
      <c r="H1286">
        <v>3</v>
      </c>
      <c r="I1286" t="s">
        <v>721</v>
      </c>
      <c r="J1286" t="s">
        <v>887</v>
      </c>
      <c r="K1286" t="s">
        <v>723</v>
      </c>
      <c r="L1286">
        <v>1346</v>
      </c>
      <c r="N1286">
        <v>1009</v>
      </c>
      <c r="O1286" t="s">
        <v>170</v>
      </c>
      <c r="P1286" t="s">
        <v>170</v>
      </c>
      <c r="Q1286">
        <v>1</v>
      </c>
      <c r="X1286">
        <v>119</v>
      </c>
      <c r="Y1286">
        <v>1.58</v>
      </c>
      <c r="Z1286">
        <v>0</v>
      </c>
      <c r="AA1286">
        <v>0</v>
      </c>
      <c r="AB1286">
        <v>0</v>
      </c>
      <c r="AC1286">
        <v>0</v>
      </c>
      <c r="AD1286">
        <v>1</v>
      </c>
      <c r="AE1286">
        <v>0</v>
      </c>
      <c r="AF1286" t="s">
        <v>3</v>
      </c>
      <c r="AG1286">
        <v>119</v>
      </c>
      <c r="AH1286">
        <v>2</v>
      </c>
      <c r="AI1286">
        <v>35812219</v>
      </c>
      <c r="AJ1286">
        <v>1305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</row>
    <row r="1287" spans="1:44">
      <c r="A1287">
        <f>ROW(Source!A1159)</f>
        <v>1159</v>
      </c>
      <c r="B1287">
        <v>35812239</v>
      </c>
      <c r="C1287">
        <v>35812212</v>
      </c>
      <c r="D1287">
        <v>29109781</v>
      </c>
      <c r="E1287">
        <v>1</v>
      </c>
      <c r="F1287">
        <v>1</v>
      </c>
      <c r="G1287">
        <v>1</v>
      </c>
      <c r="H1287">
        <v>3</v>
      </c>
      <c r="I1287" t="s">
        <v>724</v>
      </c>
      <c r="J1287" t="s">
        <v>823</v>
      </c>
      <c r="K1287" t="s">
        <v>726</v>
      </c>
      <c r="L1287">
        <v>1346</v>
      </c>
      <c r="N1287">
        <v>1009</v>
      </c>
      <c r="O1287" t="s">
        <v>170</v>
      </c>
      <c r="P1287" t="s">
        <v>170</v>
      </c>
      <c r="Q1287">
        <v>1</v>
      </c>
      <c r="X1287">
        <v>9</v>
      </c>
      <c r="Y1287">
        <v>11.12</v>
      </c>
      <c r="Z1287">
        <v>0</v>
      </c>
      <c r="AA1287">
        <v>0</v>
      </c>
      <c r="AB1287">
        <v>0</v>
      </c>
      <c r="AC1287">
        <v>0</v>
      </c>
      <c r="AD1287">
        <v>1</v>
      </c>
      <c r="AE1287">
        <v>0</v>
      </c>
      <c r="AF1287" t="s">
        <v>3</v>
      </c>
      <c r="AG1287">
        <v>9</v>
      </c>
      <c r="AH1287">
        <v>2</v>
      </c>
      <c r="AI1287">
        <v>35812220</v>
      </c>
      <c r="AJ1287">
        <v>1306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</row>
    <row r="1288" spans="1:44">
      <c r="A1288">
        <f>ROW(Source!A1159)</f>
        <v>1159</v>
      </c>
      <c r="B1288">
        <v>35812240</v>
      </c>
      <c r="C1288">
        <v>35812212</v>
      </c>
      <c r="D1288">
        <v>29109782</v>
      </c>
      <c r="E1288">
        <v>1</v>
      </c>
      <c r="F1288">
        <v>1</v>
      </c>
      <c r="G1288">
        <v>1</v>
      </c>
      <c r="H1288">
        <v>3</v>
      </c>
      <c r="I1288" t="s">
        <v>727</v>
      </c>
      <c r="J1288" t="s">
        <v>824</v>
      </c>
      <c r="K1288" t="s">
        <v>729</v>
      </c>
      <c r="L1288">
        <v>1346</v>
      </c>
      <c r="N1288">
        <v>1009</v>
      </c>
      <c r="O1288" t="s">
        <v>170</v>
      </c>
      <c r="P1288" t="s">
        <v>170</v>
      </c>
      <c r="Q1288">
        <v>1</v>
      </c>
      <c r="X1288">
        <v>85</v>
      </c>
      <c r="Y1288">
        <v>4.3600000000000003</v>
      </c>
      <c r="Z1288">
        <v>0</v>
      </c>
      <c r="AA1288">
        <v>0</v>
      </c>
      <c r="AB1288">
        <v>0</v>
      </c>
      <c r="AC1288">
        <v>0</v>
      </c>
      <c r="AD1288">
        <v>1</v>
      </c>
      <c r="AE1288">
        <v>0</v>
      </c>
      <c r="AF1288" t="s">
        <v>3</v>
      </c>
      <c r="AG1288">
        <v>85</v>
      </c>
      <c r="AH1288">
        <v>2</v>
      </c>
      <c r="AI1288">
        <v>35812221</v>
      </c>
      <c r="AJ1288">
        <v>1307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</row>
    <row r="1289" spans="1:44">
      <c r="A1289">
        <f>ROW(Source!A1159)</f>
        <v>1159</v>
      </c>
      <c r="B1289">
        <v>35812241</v>
      </c>
      <c r="C1289">
        <v>35812212</v>
      </c>
      <c r="D1289">
        <v>29110699</v>
      </c>
      <c r="E1289">
        <v>1</v>
      </c>
      <c r="F1289">
        <v>1</v>
      </c>
      <c r="G1289">
        <v>1</v>
      </c>
      <c r="H1289">
        <v>3</v>
      </c>
      <c r="I1289" t="s">
        <v>730</v>
      </c>
      <c r="J1289" t="s">
        <v>825</v>
      </c>
      <c r="K1289" t="s">
        <v>732</v>
      </c>
      <c r="L1289">
        <v>1301</v>
      </c>
      <c r="N1289">
        <v>1003</v>
      </c>
      <c r="O1289" t="s">
        <v>151</v>
      </c>
      <c r="P1289" t="s">
        <v>151</v>
      </c>
      <c r="Q1289">
        <v>1</v>
      </c>
      <c r="X1289">
        <v>120</v>
      </c>
      <c r="Y1289">
        <v>0.17</v>
      </c>
      <c r="Z1289">
        <v>0</v>
      </c>
      <c r="AA1289">
        <v>0</v>
      </c>
      <c r="AB1289">
        <v>0</v>
      </c>
      <c r="AC1289">
        <v>0</v>
      </c>
      <c r="AD1289">
        <v>1</v>
      </c>
      <c r="AE1289">
        <v>0</v>
      </c>
      <c r="AF1289" t="s">
        <v>3</v>
      </c>
      <c r="AG1289">
        <v>120</v>
      </c>
      <c r="AH1289">
        <v>2</v>
      </c>
      <c r="AI1289">
        <v>35812222</v>
      </c>
      <c r="AJ1289">
        <v>1308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>
        <f>ROW(Source!A1159)</f>
        <v>1159</v>
      </c>
      <c r="B1290">
        <v>35812242</v>
      </c>
      <c r="C1290">
        <v>35812212</v>
      </c>
      <c r="D1290">
        <v>29110797</v>
      </c>
      <c r="E1290">
        <v>1</v>
      </c>
      <c r="F1290">
        <v>1</v>
      </c>
      <c r="G1290">
        <v>1</v>
      </c>
      <c r="H1290">
        <v>3</v>
      </c>
      <c r="I1290" t="s">
        <v>733</v>
      </c>
      <c r="J1290" t="s">
        <v>826</v>
      </c>
      <c r="K1290" t="s">
        <v>735</v>
      </c>
      <c r="L1290">
        <v>1301</v>
      </c>
      <c r="N1290">
        <v>1003</v>
      </c>
      <c r="O1290" t="s">
        <v>151</v>
      </c>
      <c r="P1290" t="s">
        <v>151</v>
      </c>
      <c r="Q1290">
        <v>1</v>
      </c>
      <c r="X1290">
        <v>82</v>
      </c>
      <c r="Y1290">
        <v>1.74</v>
      </c>
      <c r="Z1290">
        <v>0</v>
      </c>
      <c r="AA1290">
        <v>0</v>
      </c>
      <c r="AB1290">
        <v>0</v>
      </c>
      <c r="AC1290">
        <v>0</v>
      </c>
      <c r="AD1290">
        <v>1</v>
      </c>
      <c r="AE1290">
        <v>0</v>
      </c>
      <c r="AF1290" t="s">
        <v>3</v>
      </c>
      <c r="AG1290">
        <v>82</v>
      </c>
      <c r="AH1290">
        <v>2</v>
      </c>
      <c r="AI1290">
        <v>35812223</v>
      </c>
      <c r="AJ1290">
        <v>1309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</row>
    <row r="1291" spans="1:44">
      <c r="A1291">
        <f>ROW(Source!A1159)</f>
        <v>1159</v>
      </c>
      <c r="B1291">
        <v>35812243</v>
      </c>
      <c r="C1291">
        <v>35812212</v>
      </c>
      <c r="D1291">
        <v>29110815</v>
      </c>
      <c r="E1291">
        <v>1</v>
      </c>
      <c r="F1291">
        <v>1</v>
      </c>
      <c r="G1291">
        <v>1</v>
      </c>
      <c r="H1291">
        <v>3</v>
      </c>
      <c r="I1291" t="s">
        <v>736</v>
      </c>
      <c r="J1291" t="s">
        <v>888</v>
      </c>
      <c r="K1291" t="s">
        <v>738</v>
      </c>
      <c r="L1291">
        <v>1301</v>
      </c>
      <c r="N1291">
        <v>1003</v>
      </c>
      <c r="O1291" t="s">
        <v>151</v>
      </c>
      <c r="P1291" t="s">
        <v>151</v>
      </c>
      <c r="Q1291">
        <v>1</v>
      </c>
      <c r="X1291">
        <v>116</v>
      </c>
      <c r="Y1291">
        <v>0.85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0</v>
      </c>
      <c r="AF1291" t="s">
        <v>3</v>
      </c>
      <c r="AG1291">
        <v>116</v>
      </c>
      <c r="AH1291">
        <v>2</v>
      </c>
      <c r="AI1291">
        <v>35812224</v>
      </c>
      <c r="AJ1291">
        <v>1310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>
        <f>ROW(Source!A1159)</f>
        <v>1159</v>
      </c>
      <c r="B1292">
        <v>35812244</v>
      </c>
      <c r="C1292">
        <v>35812212</v>
      </c>
      <c r="D1292">
        <v>29111455</v>
      </c>
      <c r="E1292">
        <v>1</v>
      </c>
      <c r="F1292">
        <v>1</v>
      </c>
      <c r="G1292">
        <v>1</v>
      </c>
      <c r="H1292">
        <v>3</v>
      </c>
      <c r="I1292" t="s">
        <v>219</v>
      </c>
      <c r="J1292" t="s">
        <v>275</v>
      </c>
      <c r="K1292" t="s">
        <v>220</v>
      </c>
      <c r="L1292">
        <v>1327</v>
      </c>
      <c r="N1292">
        <v>1005</v>
      </c>
      <c r="O1292" t="s">
        <v>165</v>
      </c>
      <c r="P1292" t="s">
        <v>165</v>
      </c>
      <c r="Q1292">
        <v>1</v>
      </c>
      <c r="X1292">
        <v>212</v>
      </c>
      <c r="Y1292">
        <v>15.06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0</v>
      </c>
      <c r="AF1292" t="s">
        <v>3</v>
      </c>
      <c r="AG1292">
        <v>212</v>
      </c>
      <c r="AH1292">
        <v>2</v>
      </c>
      <c r="AI1292">
        <v>35812225</v>
      </c>
      <c r="AJ1292">
        <v>1311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</row>
    <row r="1293" spans="1:44">
      <c r="A1293">
        <f>ROW(Source!A1159)</f>
        <v>1159</v>
      </c>
      <c r="B1293">
        <v>35812245</v>
      </c>
      <c r="C1293">
        <v>35812212</v>
      </c>
      <c r="D1293">
        <v>29114733</v>
      </c>
      <c r="E1293">
        <v>1</v>
      </c>
      <c r="F1293">
        <v>1</v>
      </c>
      <c r="G1293">
        <v>1</v>
      </c>
      <c r="H1293">
        <v>3</v>
      </c>
      <c r="I1293" t="s">
        <v>739</v>
      </c>
      <c r="J1293" t="s">
        <v>830</v>
      </c>
      <c r="K1293" t="s">
        <v>741</v>
      </c>
      <c r="L1293">
        <v>1354</v>
      </c>
      <c r="N1293">
        <v>1010</v>
      </c>
      <c r="O1293" t="s">
        <v>258</v>
      </c>
      <c r="P1293" t="s">
        <v>258</v>
      </c>
      <c r="Q1293">
        <v>1</v>
      </c>
      <c r="X1293">
        <v>735</v>
      </c>
      <c r="Y1293">
        <v>0.02</v>
      </c>
      <c r="Z1293">
        <v>0</v>
      </c>
      <c r="AA1293">
        <v>0</v>
      </c>
      <c r="AB1293">
        <v>0</v>
      </c>
      <c r="AC1293">
        <v>0</v>
      </c>
      <c r="AD1293">
        <v>1</v>
      </c>
      <c r="AE1293">
        <v>0</v>
      </c>
      <c r="AF1293" t="s">
        <v>3</v>
      </c>
      <c r="AG1293">
        <v>735</v>
      </c>
      <c r="AH1293">
        <v>2</v>
      </c>
      <c r="AI1293">
        <v>35812226</v>
      </c>
      <c r="AJ1293">
        <v>1312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</row>
    <row r="1294" spans="1:44">
      <c r="A1294">
        <f>ROW(Source!A1159)</f>
        <v>1159</v>
      </c>
      <c r="B1294">
        <v>35812246</v>
      </c>
      <c r="C1294">
        <v>35812212</v>
      </c>
      <c r="D1294">
        <v>29114734</v>
      </c>
      <c r="E1294">
        <v>1</v>
      </c>
      <c r="F1294">
        <v>1</v>
      </c>
      <c r="G1294">
        <v>1</v>
      </c>
      <c r="H1294">
        <v>3</v>
      </c>
      <c r="I1294" t="s">
        <v>742</v>
      </c>
      <c r="J1294" t="s">
        <v>889</v>
      </c>
      <c r="K1294" t="s">
        <v>744</v>
      </c>
      <c r="L1294">
        <v>1354</v>
      </c>
      <c r="N1294">
        <v>1010</v>
      </c>
      <c r="O1294" t="s">
        <v>258</v>
      </c>
      <c r="P1294" t="s">
        <v>258</v>
      </c>
      <c r="Q1294">
        <v>1</v>
      </c>
      <c r="X1294">
        <v>1855</v>
      </c>
      <c r="Y1294">
        <v>0.03</v>
      </c>
      <c r="Z1294">
        <v>0</v>
      </c>
      <c r="AA1294">
        <v>0</v>
      </c>
      <c r="AB1294">
        <v>0</v>
      </c>
      <c r="AC1294">
        <v>0</v>
      </c>
      <c r="AD1294">
        <v>1</v>
      </c>
      <c r="AE1294">
        <v>0</v>
      </c>
      <c r="AF1294" t="s">
        <v>3</v>
      </c>
      <c r="AG1294">
        <v>1855</v>
      </c>
      <c r="AH1294">
        <v>2</v>
      </c>
      <c r="AI1294">
        <v>35812227</v>
      </c>
      <c r="AJ1294">
        <v>1313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</row>
    <row r="1295" spans="1:44">
      <c r="A1295">
        <f>ROW(Source!A1159)</f>
        <v>1159</v>
      </c>
      <c r="B1295">
        <v>35812247</v>
      </c>
      <c r="C1295">
        <v>35812212</v>
      </c>
      <c r="D1295">
        <v>29114482</v>
      </c>
      <c r="E1295">
        <v>1</v>
      </c>
      <c r="F1295">
        <v>1</v>
      </c>
      <c r="G1295">
        <v>1</v>
      </c>
      <c r="H1295">
        <v>3</v>
      </c>
      <c r="I1295" t="s">
        <v>745</v>
      </c>
      <c r="J1295" t="s">
        <v>890</v>
      </c>
      <c r="K1295" t="s">
        <v>747</v>
      </c>
      <c r="L1295">
        <v>1354</v>
      </c>
      <c r="N1295">
        <v>1010</v>
      </c>
      <c r="O1295" t="s">
        <v>258</v>
      </c>
      <c r="P1295" t="s">
        <v>258</v>
      </c>
      <c r="Q1295">
        <v>1</v>
      </c>
      <c r="X1295">
        <v>153</v>
      </c>
      <c r="Y1295">
        <v>7.0000000000000007E-2</v>
      </c>
      <c r="Z1295">
        <v>0</v>
      </c>
      <c r="AA1295">
        <v>0</v>
      </c>
      <c r="AB1295">
        <v>0</v>
      </c>
      <c r="AC1295">
        <v>0</v>
      </c>
      <c r="AD1295">
        <v>1</v>
      </c>
      <c r="AE1295">
        <v>0</v>
      </c>
      <c r="AF1295" t="s">
        <v>3</v>
      </c>
      <c r="AG1295">
        <v>153</v>
      </c>
      <c r="AH1295">
        <v>2</v>
      </c>
      <c r="AI1295">
        <v>35812228</v>
      </c>
      <c r="AJ1295">
        <v>1314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</row>
    <row r="1296" spans="1:44">
      <c r="A1296">
        <f>ROW(Source!A1159)</f>
        <v>1159</v>
      </c>
      <c r="B1296">
        <v>35812248</v>
      </c>
      <c r="C1296">
        <v>35812212</v>
      </c>
      <c r="D1296">
        <v>29129584</v>
      </c>
      <c r="E1296">
        <v>1</v>
      </c>
      <c r="F1296">
        <v>1</v>
      </c>
      <c r="G1296">
        <v>1</v>
      </c>
      <c r="H1296">
        <v>3</v>
      </c>
      <c r="I1296" t="s">
        <v>748</v>
      </c>
      <c r="J1296" t="s">
        <v>891</v>
      </c>
      <c r="K1296" t="s">
        <v>750</v>
      </c>
      <c r="L1296">
        <v>1301</v>
      </c>
      <c r="N1296">
        <v>1003</v>
      </c>
      <c r="O1296" t="s">
        <v>151</v>
      </c>
      <c r="P1296" t="s">
        <v>151</v>
      </c>
      <c r="Q1296">
        <v>1</v>
      </c>
      <c r="X1296">
        <v>88</v>
      </c>
      <c r="Y1296">
        <v>7.22</v>
      </c>
      <c r="Z1296">
        <v>0</v>
      </c>
      <c r="AA1296">
        <v>0</v>
      </c>
      <c r="AB1296">
        <v>0</v>
      </c>
      <c r="AC1296">
        <v>0</v>
      </c>
      <c r="AD1296">
        <v>1</v>
      </c>
      <c r="AE1296">
        <v>0</v>
      </c>
      <c r="AF1296" t="s">
        <v>3</v>
      </c>
      <c r="AG1296">
        <v>88</v>
      </c>
      <c r="AH1296">
        <v>2</v>
      </c>
      <c r="AI1296">
        <v>35812229</v>
      </c>
      <c r="AJ1296">
        <v>1315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</row>
    <row r="1297" spans="1:44">
      <c r="A1297">
        <f>ROW(Source!A1159)</f>
        <v>1159</v>
      </c>
      <c r="B1297">
        <v>35812249</v>
      </c>
      <c r="C1297">
        <v>35812212</v>
      </c>
      <c r="D1297">
        <v>29129619</v>
      </c>
      <c r="E1297">
        <v>1</v>
      </c>
      <c r="F1297">
        <v>1</v>
      </c>
      <c r="G1297">
        <v>1</v>
      </c>
      <c r="H1297">
        <v>3</v>
      </c>
      <c r="I1297" t="s">
        <v>751</v>
      </c>
      <c r="J1297" t="s">
        <v>892</v>
      </c>
      <c r="K1297" t="s">
        <v>753</v>
      </c>
      <c r="L1297">
        <v>1301</v>
      </c>
      <c r="N1297">
        <v>1003</v>
      </c>
      <c r="O1297" t="s">
        <v>151</v>
      </c>
      <c r="P1297" t="s">
        <v>151</v>
      </c>
      <c r="Q1297">
        <v>1</v>
      </c>
      <c r="X1297">
        <v>225</v>
      </c>
      <c r="Y1297">
        <v>8.44</v>
      </c>
      <c r="Z1297">
        <v>0</v>
      </c>
      <c r="AA1297">
        <v>0</v>
      </c>
      <c r="AB1297">
        <v>0</v>
      </c>
      <c r="AC1297">
        <v>0</v>
      </c>
      <c r="AD1297">
        <v>1</v>
      </c>
      <c r="AE1297">
        <v>0</v>
      </c>
      <c r="AF1297" t="s">
        <v>3</v>
      </c>
      <c r="AG1297">
        <v>225</v>
      </c>
      <c r="AH1297">
        <v>2</v>
      </c>
      <c r="AI1297">
        <v>35812230</v>
      </c>
      <c r="AJ1297">
        <v>1316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>
        <f>ROW(Source!A1159)</f>
        <v>1159</v>
      </c>
      <c r="B1298">
        <v>35812250</v>
      </c>
      <c r="C1298">
        <v>35812212</v>
      </c>
      <c r="D1298">
        <v>29129634</v>
      </c>
      <c r="E1298">
        <v>1</v>
      </c>
      <c r="F1298">
        <v>1</v>
      </c>
      <c r="G1298">
        <v>1</v>
      </c>
      <c r="H1298">
        <v>3</v>
      </c>
      <c r="I1298" t="s">
        <v>853</v>
      </c>
      <c r="J1298" t="s">
        <v>893</v>
      </c>
      <c r="K1298" t="s">
        <v>855</v>
      </c>
      <c r="L1298">
        <v>1301</v>
      </c>
      <c r="N1298">
        <v>1003</v>
      </c>
      <c r="O1298" t="s">
        <v>151</v>
      </c>
      <c r="P1298" t="s">
        <v>151</v>
      </c>
      <c r="Q1298">
        <v>1</v>
      </c>
      <c r="X1298">
        <v>46</v>
      </c>
      <c r="Y1298">
        <v>3.32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 t="s">
        <v>3</v>
      </c>
      <c r="AG1298">
        <v>46</v>
      </c>
      <c r="AH1298">
        <v>2</v>
      </c>
      <c r="AI1298">
        <v>35812231</v>
      </c>
      <c r="AJ1298">
        <v>1317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</row>
    <row r="1299" spans="1:44">
      <c r="A1299">
        <f>ROW(Source!A1160)</f>
        <v>1160</v>
      </c>
      <c r="B1299">
        <v>35812270</v>
      </c>
      <c r="C1299">
        <v>35812251</v>
      </c>
      <c r="D1299">
        <v>18409850</v>
      </c>
      <c r="E1299">
        <v>1</v>
      </c>
      <c r="F1299">
        <v>1</v>
      </c>
      <c r="G1299">
        <v>1</v>
      </c>
      <c r="H1299">
        <v>1</v>
      </c>
      <c r="I1299" t="s">
        <v>709</v>
      </c>
      <c r="J1299" t="s">
        <v>3</v>
      </c>
      <c r="K1299" t="s">
        <v>710</v>
      </c>
      <c r="L1299">
        <v>1369</v>
      </c>
      <c r="N1299">
        <v>1013</v>
      </c>
      <c r="O1299" t="s">
        <v>583</v>
      </c>
      <c r="P1299" t="s">
        <v>583</v>
      </c>
      <c r="Q1299">
        <v>1</v>
      </c>
      <c r="X1299">
        <v>84</v>
      </c>
      <c r="Y1299">
        <v>0</v>
      </c>
      <c r="Z1299">
        <v>0</v>
      </c>
      <c r="AA1299">
        <v>0</v>
      </c>
      <c r="AB1299">
        <v>9.07</v>
      </c>
      <c r="AC1299">
        <v>0</v>
      </c>
      <c r="AD1299">
        <v>1</v>
      </c>
      <c r="AE1299">
        <v>1</v>
      </c>
      <c r="AF1299" t="s">
        <v>144</v>
      </c>
      <c r="AG1299">
        <v>96.6</v>
      </c>
      <c r="AH1299">
        <v>2</v>
      </c>
      <c r="AI1299">
        <v>35812252</v>
      </c>
      <c r="AJ1299">
        <v>1318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</row>
    <row r="1300" spans="1:44">
      <c r="A1300">
        <f>ROW(Source!A1160)</f>
        <v>1160</v>
      </c>
      <c r="B1300">
        <v>35812271</v>
      </c>
      <c r="C1300">
        <v>35812251</v>
      </c>
      <c r="D1300">
        <v>29173472</v>
      </c>
      <c r="E1300">
        <v>1</v>
      </c>
      <c r="F1300">
        <v>1</v>
      </c>
      <c r="G1300">
        <v>1</v>
      </c>
      <c r="H1300">
        <v>2</v>
      </c>
      <c r="I1300" t="s">
        <v>660</v>
      </c>
      <c r="J1300" t="s">
        <v>661</v>
      </c>
      <c r="K1300" t="s">
        <v>662</v>
      </c>
      <c r="L1300">
        <v>1368</v>
      </c>
      <c r="N1300">
        <v>1011</v>
      </c>
      <c r="O1300" t="s">
        <v>589</v>
      </c>
      <c r="P1300" t="s">
        <v>589</v>
      </c>
      <c r="Q1300">
        <v>1</v>
      </c>
      <c r="X1300">
        <v>2.2000000000000002</v>
      </c>
      <c r="Y1300">
        <v>0</v>
      </c>
      <c r="Z1300">
        <v>3</v>
      </c>
      <c r="AA1300">
        <v>0</v>
      </c>
      <c r="AB1300">
        <v>0</v>
      </c>
      <c r="AC1300">
        <v>0</v>
      </c>
      <c r="AD1300">
        <v>1</v>
      </c>
      <c r="AE1300">
        <v>0</v>
      </c>
      <c r="AF1300" t="s">
        <v>143</v>
      </c>
      <c r="AG1300">
        <v>2.75</v>
      </c>
      <c r="AH1300">
        <v>2</v>
      </c>
      <c r="AI1300">
        <v>35812253</v>
      </c>
      <c r="AJ1300">
        <v>1319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>
        <f>ROW(Source!A1160)</f>
        <v>1160</v>
      </c>
      <c r="B1301">
        <v>35812272</v>
      </c>
      <c r="C1301">
        <v>35812251</v>
      </c>
      <c r="D1301">
        <v>29174538</v>
      </c>
      <c r="E1301">
        <v>1</v>
      </c>
      <c r="F1301">
        <v>1</v>
      </c>
      <c r="G1301">
        <v>1</v>
      </c>
      <c r="H1301">
        <v>2</v>
      </c>
      <c r="I1301" t="s">
        <v>712</v>
      </c>
      <c r="J1301" t="s">
        <v>820</v>
      </c>
      <c r="K1301" t="s">
        <v>714</v>
      </c>
      <c r="L1301">
        <v>1368</v>
      </c>
      <c r="N1301">
        <v>1011</v>
      </c>
      <c r="O1301" t="s">
        <v>589</v>
      </c>
      <c r="P1301" t="s">
        <v>589</v>
      </c>
      <c r="Q1301">
        <v>1</v>
      </c>
      <c r="X1301">
        <v>0.17</v>
      </c>
      <c r="Y1301">
        <v>0</v>
      </c>
      <c r="Z1301">
        <v>33.590000000000003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 t="s">
        <v>143</v>
      </c>
      <c r="AG1301">
        <v>0.21250000000000002</v>
      </c>
      <c r="AH1301">
        <v>2</v>
      </c>
      <c r="AI1301">
        <v>35812254</v>
      </c>
      <c r="AJ1301">
        <v>1320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>
        <f>ROW(Source!A1160)</f>
        <v>1160</v>
      </c>
      <c r="B1302">
        <v>35812273</v>
      </c>
      <c r="C1302">
        <v>35812251</v>
      </c>
      <c r="D1302">
        <v>29174580</v>
      </c>
      <c r="E1302">
        <v>1</v>
      </c>
      <c r="F1302">
        <v>1</v>
      </c>
      <c r="G1302">
        <v>1</v>
      </c>
      <c r="H1302">
        <v>2</v>
      </c>
      <c r="I1302" t="s">
        <v>715</v>
      </c>
      <c r="J1302" t="s">
        <v>821</v>
      </c>
      <c r="K1302" t="s">
        <v>717</v>
      </c>
      <c r="L1302">
        <v>1368</v>
      </c>
      <c r="N1302">
        <v>1011</v>
      </c>
      <c r="O1302" t="s">
        <v>589</v>
      </c>
      <c r="P1302" t="s">
        <v>589</v>
      </c>
      <c r="Q1302">
        <v>1</v>
      </c>
      <c r="X1302">
        <v>0.87</v>
      </c>
      <c r="Y1302">
        <v>0</v>
      </c>
      <c r="Z1302">
        <v>2.08</v>
      </c>
      <c r="AA1302">
        <v>0</v>
      </c>
      <c r="AB1302">
        <v>0</v>
      </c>
      <c r="AC1302">
        <v>0</v>
      </c>
      <c r="AD1302">
        <v>1</v>
      </c>
      <c r="AE1302">
        <v>0</v>
      </c>
      <c r="AF1302" t="s">
        <v>143</v>
      </c>
      <c r="AG1302">
        <v>1.0874999999999999</v>
      </c>
      <c r="AH1302">
        <v>2</v>
      </c>
      <c r="AI1302">
        <v>35812255</v>
      </c>
      <c r="AJ1302">
        <v>1321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>
        <f>ROW(Source!A1160)</f>
        <v>1160</v>
      </c>
      <c r="B1303">
        <v>35812274</v>
      </c>
      <c r="C1303">
        <v>35812251</v>
      </c>
      <c r="D1303">
        <v>29109354</v>
      </c>
      <c r="E1303">
        <v>1</v>
      </c>
      <c r="F1303">
        <v>1</v>
      </c>
      <c r="G1303">
        <v>1</v>
      </c>
      <c r="H1303">
        <v>3</v>
      </c>
      <c r="I1303" t="s">
        <v>718</v>
      </c>
      <c r="J1303" t="s">
        <v>822</v>
      </c>
      <c r="K1303" t="s">
        <v>720</v>
      </c>
      <c r="L1303">
        <v>1346</v>
      </c>
      <c r="N1303">
        <v>1009</v>
      </c>
      <c r="O1303" t="s">
        <v>170</v>
      </c>
      <c r="P1303" t="s">
        <v>170</v>
      </c>
      <c r="Q1303">
        <v>1</v>
      </c>
      <c r="X1303">
        <v>10</v>
      </c>
      <c r="Y1303">
        <v>46.72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 t="s">
        <v>3</v>
      </c>
      <c r="AG1303">
        <v>10</v>
      </c>
      <c r="AH1303">
        <v>2</v>
      </c>
      <c r="AI1303">
        <v>35812256</v>
      </c>
      <c r="AJ1303">
        <v>1322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</row>
    <row r="1304" spans="1:44">
      <c r="A1304">
        <f>ROW(Source!A1160)</f>
        <v>1160</v>
      </c>
      <c r="B1304">
        <v>35812275</v>
      </c>
      <c r="C1304">
        <v>35812251</v>
      </c>
      <c r="D1304">
        <v>29109414</v>
      </c>
      <c r="E1304">
        <v>1</v>
      </c>
      <c r="F1304">
        <v>1</v>
      </c>
      <c r="G1304">
        <v>1</v>
      </c>
      <c r="H1304">
        <v>3</v>
      </c>
      <c r="I1304" t="s">
        <v>721</v>
      </c>
      <c r="J1304" t="s">
        <v>887</v>
      </c>
      <c r="K1304" t="s">
        <v>723</v>
      </c>
      <c r="L1304">
        <v>1346</v>
      </c>
      <c r="N1304">
        <v>1009</v>
      </c>
      <c r="O1304" t="s">
        <v>170</v>
      </c>
      <c r="P1304" t="s">
        <v>170</v>
      </c>
      <c r="Q1304">
        <v>1</v>
      </c>
      <c r="X1304">
        <v>137</v>
      </c>
      <c r="Y1304">
        <v>1.58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 t="s">
        <v>3</v>
      </c>
      <c r="AG1304">
        <v>137</v>
      </c>
      <c r="AH1304">
        <v>2</v>
      </c>
      <c r="AI1304">
        <v>35812257</v>
      </c>
      <c r="AJ1304">
        <v>1323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>
        <f>ROW(Source!A1160)</f>
        <v>1160</v>
      </c>
      <c r="B1305">
        <v>35812276</v>
      </c>
      <c r="C1305">
        <v>35812251</v>
      </c>
      <c r="D1305">
        <v>29109781</v>
      </c>
      <c r="E1305">
        <v>1</v>
      </c>
      <c r="F1305">
        <v>1</v>
      </c>
      <c r="G1305">
        <v>1</v>
      </c>
      <c r="H1305">
        <v>3</v>
      </c>
      <c r="I1305" t="s">
        <v>724</v>
      </c>
      <c r="J1305" t="s">
        <v>823</v>
      </c>
      <c r="K1305" t="s">
        <v>726</v>
      </c>
      <c r="L1305">
        <v>1346</v>
      </c>
      <c r="N1305">
        <v>1009</v>
      </c>
      <c r="O1305" t="s">
        <v>170</v>
      </c>
      <c r="P1305" t="s">
        <v>170</v>
      </c>
      <c r="Q1305">
        <v>1</v>
      </c>
      <c r="X1305">
        <v>10</v>
      </c>
      <c r="Y1305">
        <v>11.12</v>
      </c>
      <c r="Z1305">
        <v>0</v>
      </c>
      <c r="AA1305">
        <v>0</v>
      </c>
      <c r="AB1305">
        <v>0</v>
      </c>
      <c r="AC1305">
        <v>0</v>
      </c>
      <c r="AD1305">
        <v>1</v>
      </c>
      <c r="AE1305">
        <v>0</v>
      </c>
      <c r="AF1305" t="s">
        <v>3</v>
      </c>
      <c r="AG1305">
        <v>10</v>
      </c>
      <c r="AH1305">
        <v>2</v>
      </c>
      <c r="AI1305">
        <v>35812258</v>
      </c>
      <c r="AJ1305">
        <v>1324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>
        <f>ROW(Source!A1160)</f>
        <v>1160</v>
      </c>
      <c r="B1306">
        <v>35812277</v>
      </c>
      <c r="C1306">
        <v>35812251</v>
      </c>
      <c r="D1306">
        <v>29109782</v>
      </c>
      <c r="E1306">
        <v>1</v>
      </c>
      <c r="F1306">
        <v>1</v>
      </c>
      <c r="G1306">
        <v>1</v>
      </c>
      <c r="H1306">
        <v>3</v>
      </c>
      <c r="I1306" t="s">
        <v>727</v>
      </c>
      <c r="J1306" t="s">
        <v>824</v>
      </c>
      <c r="K1306" t="s">
        <v>729</v>
      </c>
      <c r="L1306">
        <v>1346</v>
      </c>
      <c r="N1306">
        <v>1009</v>
      </c>
      <c r="O1306" t="s">
        <v>170</v>
      </c>
      <c r="P1306" t="s">
        <v>170</v>
      </c>
      <c r="Q1306">
        <v>1</v>
      </c>
      <c r="X1306">
        <v>69</v>
      </c>
      <c r="Y1306">
        <v>4.3600000000000003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 t="s">
        <v>3</v>
      </c>
      <c r="AG1306">
        <v>69</v>
      </c>
      <c r="AH1306">
        <v>2</v>
      </c>
      <c r="AI1306">
        <v>35812259</v>
      </c>
      <c r="AJ1306">
        <v>1325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>
        <f>ROW(Source!A1160)</f>
        <v>1160</v>
      </c>
      <c r="B1307">
        <v>35812278</v>
      </c>
      <c r="C1307">
        <v>35812251</v>
      </c>
      <c r="D1307">
        <v>29110699</v>
      </c>
      <c r="E1307">
        <v>1</v>
      </c>
      <c r="F1307">
        <v>1</v>
      </c>
      <c r="G1307">
        <v>1</v>
      </c>
      <c r="H1307">
        <v>3</v>
      </c>
      <c r="I1307" t="s">
        <v>730</v>
      </c>
      <c r="J1307" t="s">
        <v>825</v>
      </c>
      <c r="K1307" t="s">
        <v>732</v>
      </c>
      <c r="L1307">
        <v>1301</v>
      </c>
      <c r="N1307">
        <v>1003</v>
      </c>
      <c r="O1307" t="s">
        <v>151</v>
      </c>
      <c r="P1307" t="s">
        <v>151</v>
      </c>
      <c r="Q1307">
        <v>1</v>
      </c>
      <c r="X1307">
        <v>118</v>
      </c>
      <c r="Y1307">
        <v>0.17</v>
      </c>
      <c r="Z1307">
        <v>0</v>
      </c>
      <c r="AA1307">
        <v>0</v>
      </c>
      <c r="AB1307">
        <v>0</v>
      </c>
      <c r="AC1307">
        <v>0</v>
      </c>
      <c r="AD1307">
        <v>1</v>
      </c>
      <c r="AE1307">
        <v>0</v>
      </c>
      <c r="AF1307" t="s">
        <v>3</v>
      </c>
      <c r="AG1307">
        <v>118</v>
      </c>
      <c r="AH1307">
        <v>2</v>
      </c>
      <c r="AI1307">
        <v>35812260</v>
      </c>
      <c r="AJ1307">
        <v>1326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</row>
    <row r="1308" spans="1:44">
      <c r="A1308">
        <f>ROW(Source!A1160)</f>
        <v>1160</v>
      </c>
      <c r="B1308">
        <v>35812279</v>
      </c>
      <c r="C1308">
        <v>35812251</v>
      </c>
      <c r="D1308">
        <v>29110797</v>
      </c>
      <c r="E1308">
        <v>1</v>
      </c>
      <c r="F1308">
        <v>1</v>
      </c>
      <c r="G1308">
        <v>1</v>
      </c>
      <c r="H1308">
        <v>3</v>
      </c>
      <c r="I1308" t="s">
        <v>733</v>
      </c>
      <c r="J1308" t="s">
        <v>826</v>
      </c>
      <c r="K1308" t="s">
        <v>735</v>
      </c>
      <c r="L1308">
        <v>1301</v>
      </c>
      <c r="N1308">
        <v>1003</v>
      </c>
      <c r="O1308" t="s">
        <v>151</v>
      </c>
      <c r="P1308" t="s">
        <v>151</v>
      </c>
      <c r="Q1308">
        <v>1</v>
      </c>
      <c r="X1308">
        <v>80</v>
      </c>
      <c r="Y1308">
        <v>1.74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0</v>
      </c>
      <c r="AF1308" t="s">
        <v>3</v>
      </c>
      <c r="AG1308">
        <v>80</v>
      </c>
      <c r="AH1308">
        <v>2</v>
      </c>
      <c r="AI1308">
        <v>35812261</v>
      </c>
      <c r="AJ1308">
        <v>1327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</row>
    <row r="1309" spans="1:44">
      <c r="A1309">
        <f>ROW(Source!A1160)</f>
        <v>1160</v>
      </c>
      <c r="B1309">
        <v>35812280</v>
      </c>
      <c r="C1309">
        <v>35812251</v>
      </c>
      <c r="D1309">
        <v>29110815</v>
      </c>
      <c r="E1309">
        <v>1</v>
      </c>
      <c r="F1309">
        <v>1</v>
      </c>
      <c r="G1309">
        <v>1</v>
      </c>
      <c r="H1309">
        <v>3</v>
      </c>
      <c r="I1309" t="s">
        <v>736</v>
      </c>
      <c r="J1309" t="s">
        <v>888</v>
      </c>
      <c r="K1309" t="s">
        <v>738</v>
      </c>
      <c r="L1309">
        <v>1301</v>
      </c>
      <c r="N1309">
        <v>1003</v>
      </c>
      <c r="O1309" t="s">
        <v>151</v>
      </c>
      <c r="P1309" t="s">
        <v>151</v>
      </c>
      <c r="Q1309">
        <v>1</v>
      </c>
      <c r="X1309">
        <v>117</v>
      </c>
      <c r="Y1309">
        <v>0.85</v>
      </c>
      <c r="Z1309">
        <v>0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 t="s">
        <v>3</v>
      </c>
      <c r="AG1309">
        <v>117</v>
      </c>
      <c r="AH1309">
        <v>2</v>
      </c>
      <c r="AI1309">
        <v>35812262</v>
      </c>
      <c r="AJ1309">
        <v>1328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</row>
    <row r="1310" spans="1:44">
      <c r="A1310">
        <f>ROW(Source!A1160)</f>
        <v>1160</v>
      </c>
      <c r="B1310">
        <v>35812281</v>
      </c>
      <c r="C1310">
        <v>35812251</v>
      </c>
      <c r="D1310">
        <v>29111455</v>
      </c>
      <c r="E1310">
        <v>1</v>
      </c>
      <c r="F1310">
        <v>1</v>
      </c>
      <c r="G1310">
        <v>1</v>
      </c>
      <c r="H1310">
        <v>3</v>
      </c>
      <c r="I1310" t="s">
        <v>219</v>
      </c>
      <c r="J1310" t="s">
        <v>275</v>
      </c>
      <c r="K1310" t="s">
        <v>220</v>
      </c>
      <c r="L1310">
        <v>1327</v>
      </c>
      <c r="N1310">
        <v>1005</v>
      </c>
      <c r="O1310" t="s">
        <v>165</v>
      </c>
      <c r="P1310" t="s">
        <v>165</v>
      </c>
      <c r="Q1310">
        <v>1</v>
      </c>
      <c r="X1310">
        <v>225</v>
      </c>
      <c r="Y1310">
        <v>15.06</v>
      </c>
      <c r="Z1310">
        <v>0</v>
      </c>
      <c r="AA1310">
        <v>0</v>
      </c>
      <c r="AB1310">
        <v>0</v>
      </c>
      <c r="AC1310">
        <v>0</v>
      </c>
      <c r="AD1310">
        <v>1</v>
      </c>
      <c r="AE1310">
        <v>0</v>
      </c>
      <c r="AF1310" t="s">
        <v>3</v>
      </c>
      <c r="AG1310">
        <v>225</v>
      </c>
      <c r="AH1310">
        <v>2</v>
      </c>
      <c r="AI1310">
        <v>35812263</v>
      </c>
      <c r="AJ1310">
        <v>1329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</row>
    <row r="1311" spans="1:44">
      <c r="A1311">
        <f>ROW(Source!A1160)</f>
        <v>1160</v>
      </c>
      <c r="B1311">
        <v>35812282</v>
      </c>
      <c r="C1311">
        <v>35812251</v>
      </c>
      <c r="D1311">
        <v>29114733</v>
      </c>
      <c r="E1311">
        <v>1</v>
      </c>
      <c r="F1311">
        <v>1</v>
      </c>
      <c r="G1311">
        <v>1</v>
      </c>
      <c r="H1311">
        <v>3</v>
      </c>
      <c r="I1311" t="s">
        <v>739</v>
      </c>
      <c r="J1311" t="s">
        <v>830</v>
      </c>
      <c r="K1311" t="s">
        <v>741</v>
      </c>
      <c r="L1311">
        <v>1354</v>
      </c>
      <c r="N1311">
        <v>1010</v>
      </c>
      <c r="O1311" t="s">
        <v>258</v>
      </c>
      <c r="P1311" t="s">
        <v>258</v>
      </c>
      <c r="Q1311">
        <v>1</v>
      </c>
      <c r="X1311">
        <v>790</v>
      </c>
      <c r="Y1311">
        <v>0.02</v>
      </c>
      <c r="Z1311">
        <v>0</v>
      </c>
      <c r="AA1311">
        <v>0</v>
      </c>
      <c r="AB1311">
        <v>0</v>
      </c>
      <c r="AC1311">
        <v>0</v>
      </c>
      <c r="AD1311">
        <v>1</v>
      </c>
      <c r="AE1311">
        <v>0</v>
      </c>
      <c r="AF1311" t="s">
        <v>3</v>
      </c>
      <c r="AG1311">
        <v>790</v>
      </c>
      <c r="AH1311">
        <v>2</v>
      </c>
      <c r="AI1311">
        <v>35812264</v>
      </c>
      <c r="AJ1311">
        <v>1330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</row>
    <row r="1312" spans="1:44">
      <c r="A1312">
        <f>ROW(Source!A1160)</f>
        <v>1160</v>
      </c>
      <c r="B1312">
        <v>35812283</v>
      </c>
      <c r="C1312">
        <v>35812251</v>
      </c>
      <c r="D1312">
        <v>29114734</v>
      </c>
      <c r="E1312">
        <v>1</v>
      </c>
      <c r="F1312">
        <v>1</v>
      </c>
      <c r="G1312">
        <v>1</v>
      </c>
      <c r="H1312">
        <v>3</v>
      </c>
      <c r="I1312" t="s">
        <v>742</v>
      </c>
      <c r="J1312" t="s">
        <v>889</v>
      </c>
      <c r="K1312" t="s">
        <v>744</v>
      </c>
      <c r="L1312">
        <v>1354</v>
      </c>
      <c r="N1312">
        <v>1010</v>
      </c>
      <c r="O1312" t="s">
        <v>258</v>
      </c>
      <c r="P1312" t="s">
        <v>258</v>
      </c>
      <c r="Q1312">
        <v>1</v>
      </c>
      <c r="X1312">
        <v>1844</v>
      </c>
      <c r="Y1312">
        <v>0.03</v>
      </c>
      <c r="Z1312">
        <v>0</v>
      </c>
      <c r="AA1312">
        <v>0</v>
      </c>
      <c r="AB1312">
        <v>0</v>
      </c>
      <c r="AC1312">
        <v>0</v>
      </c>
      <c r="AD1312">
        <v>1</v>
      </c>
      <c r="AE1312">
        <v>0</v>
      </c>
      <c r="AF1312" t="s">
        <v>3</v>
      </c>
      <c r="AG1312">
        <v>1844</v>
      </c>
      <c r="AH1312">
        <v>2</v>
      </c>
      <c r="AI1312">
        <v>35812265</v>
      </c>
      <c r="AJ1312">
        <v>1331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</row>
    <row r="1313" spans="1:44">
      <c r="A1313">
        <f>ROW(Source!A1160)</f>
        <v>1160</v>
      </c>
      <c r="B1313">
        <v>35812284</v>
      </c>
      <c r="C1313">
        <v>35812251</v>
      </c>
      <c r="D1313">
        <v>29114482</v>
      </c>
      <c r="E1313">
        <v>1</v>
      </c>
      <c r="F1313">
        <v>1</v>
      </c>
      <c r="G1313">
        <v>1</v>
      </c>
      <c r="H1313">
        <v>3</v>
      </c>
      <c r="I1313" t="s">
        <v>745</v>
      </c>
      <c r="J1313" t="s">
        <v>890</v>
      </c>
      <c r="K1313" t="s">
        <v>747</v>
      </c>
      <c r="L1313">
        <v>1354</v>
      </c>
      <c r="N1313">
        <v>1010</v>
      </c>
      <c r="O1313" t="s">
        <v>258</v>
      </c>
      <c r="P1313" t="s">
        <v>258</v>
      </c>
      <c r="Q1313">
        <v>1</v>
      </c>
      <c r="X1313">
        <v>149</v>
      </c>
      <c r="Y1313">
        <v>7.0000000000000007E-2</v>
      </c>
      <c r="Z1313">
        <v>0</v>
      </c>
      <c r="AA1313">
        <v>0</v>
      </c>
      <c r="AB1313">
        <v>0</v>
      </c>
      <c r="AC1313">
        <v>0</v>
      </c>
      <c r="AD1313">
        <v>1</v>
      </c>
      <c r="AE1313">
        <v>0</v>
      </c>
      <c r="AF1313" t="s">
        <v>3</v>
      </c>
      <c r="AG1313">
        <v>149</v>
      </c>
      <c r="AH1313">
        <v>2</v>
      </c>
      <c r="AI1313">
        <v>35812266</v>
      </c>
      <c r="AJ1313">
        <v>1332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>
        <f>ROW(Source!A1160)</f>
        <v>1160</v>
      </c>
      <c r="B1314">
        <v>35812285</v>
      </c>
      <c r="C1314">
        <v>35812251</v>
      </c>
      <c r="D1314">
        <v>29129584</v>
      </c>
      <c r="E1314">
        <v>1</v>
      </c>
      <c r="F1314">
        <v>1</v>
      </c>
      <c r="G1314">
        <v>1</v>
      </c>
      <c r="H1314">
        <v>3</v>
      </c>
      <c r="I1314" t="s">
        <v>748</v>
      </c>
      <c r="J1314" t="s">
        <v>891</v>
      </c>
      <c r="K1314" t="s">
        <v>750</v>
      </c>
      <c r="L1314">
        <v>1301</v>
      </c>
      <c r="N1314">
        <v>1003</v>
      </c>
      <c r="O1314" t="s">
        <v>151</v>
      </c>
      <c r="P1314" t="s">
        <v>151</v>
      </c>
      <c r="Q1314">
        <v>1</v>
      </c>
      <c r="X1314">
        <v>86</v>
      </c>
      <c r="Y1314">
        <v>7.22</v>
      </c>
      <c r="Z1314">
        <v>0</v>
      </c>
      <c r="AA1314">
        <v>0</v>
      </c>
      <c r="AB1314">
        <v>0</v>
      </c>
      <c r="AC1314">
        <v>0</v>
      </c>
      <c r="AD1314">
        <v>1</v>
      </c>
      <c r="AE1314">
        <v>0</v>
      </c>
      <c r="AF1314" t="s">
        <v>3</v>
      </c>
      <c r="AG1314">
        <v>86</v>
      </c>
      <c r="AH1314">
        <v>2</v>
      </c>
      <c r="AI1314">
        <v>35812267</v>
      </c>
      <c r="AJ1314">
        <v>1333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>
        <f>ROW(Source!A1160)</f>
        <v>1160</v>
      </c>
      <c r="B1315">
        <v>35812286</v>
      </c>
      <c r="C1315">
        <v>35812251</v>
      </c>
      <c r="D1315">
        <v>29129619</v>
      </c>
      <c r="E1315">
        <v>1</v>
      </c>
      <c r="F1315">
        <v>1</v>
      </c>
      <c r="G1315">
        <v>1</v>
      </c>
      <c r="H1315">
        <v>3</v>
      </c>
      <c r="I1315" t="s">
        <v>751</v>
      </c>
      <c r="J1315" t="s">
        <v>892</v>
      </c>
      <c r="K1315" t="s">
        <v>753</v>
      </c>
      <c r="L1315">
        <v>1301</v>
      </c>
      <c r="N1315">
        <v>1003</v>
      </c>
      <c r="O1315" t="s">
        <v>151</v>
      </c>
      <c r="P1315" t="s">
        <v>151</v>
      </c>
      <c r="Q1315">
        <v>1</v>
      </c>
      <c r="X1315">
        <v>234</v>
      </c>
      <c r="Y1315">
        <v>8.44</v>
      </c>
      <c r="Z1315">
        <v>0</v>
      </c>
      <c r="AA1315">
        <v>0</v>
      </c>
      <c r="AB1315">
        <v>0</v>
      </c>
      <c r="AC1315">
        <v>0</v>
      </c>
      <c r="AD1315">
        <v>1</v>
      </c>
      <c r="AE1315">
        <v>0</v>
      </c>
      <c r="AF1315" t="s">
        <v>3</v>
      </c>
      <c r="AG1315">
        <v>234</v>
      </c>
      <c r="AH1315">
        <v>2</v>
      </c>
      <c r="AI1315">
        <v>35812268</v>
      </c>
      <c r="AJ1315">
        <v>1334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>
        <f>ROW(Source!A1160)</f>
        <v>1160</v>
      </c>
      <c r="B1316">
        <v>35812287</v>
      </c>
      <c r="C1316">
        <v>35812251</v>
      </c>
      <c r="D1316">
        <v>29129715</v>
      </c>
      <c r="E1316">
        <v>1</v>
      </c>
      <c r="F1316">
        <v>1</v>
      </c>
      <c r="G1316">
        <v>1</v>
      </c>
      <c r="H1316">
        <v>3</v>
      </c>
      <c r="I1316" t="s">
        <v>754</v>
      </c>
      <c r="J1316" t="s">
        <v>894</v>
      </c>
      <c r="K1316" t="s">
        <v>756</v>
      </c>
      <c r="L1316">
        <v>1301</v>
      </c>
      <c r="N1316">
        <v>1003</v>
      </c>
      <c r="O1316" t="s">
        <v>151</v>
      </c>
      <c r="P1316" t="s">
        <v>151</v>
      </c>
      <c r="Q1316">
        <v>1</v>
      </c>
      <c r="X1316">
        <v>37</v>
      </c>
      <c r="Y1316">
        <v>6.33</v>
      </c>
      <c r="Z1316">
        <v>0</v>
      </c>
      <c r="AA1316">
        <v>0</v>
      </c>
      <c r="AB1316">
        <v>0</v>
      </c>
      <c r="AC1316">
        <v>0</v>
      </c>
      <c r="AD1316">
        <v>1</v>
      </c>
      <c r="AE1316">
        <v>0</v>
      </c>
      <c r="AF1316" t="s">
        <v>3</v>
      </c>
      <c r="AG1316">
        <v>37</v>
      </c>
      <c r="AH1316">
        <v>2</v>
      </c>
      <c r="AI1316">
        <v>35812269</v>
      </c>
      <c r="AJ1316">
        <v>1335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>
        <f>ROW(Source!A1161)</f>
        <v>1161</v>
      </c>
      <c r="B1317">
        <v>35812296</v>
      </c>
      <c r="C1317">
        <v>35812288</v>
      </c>
      <c r="D1317">
        <v>18410244</v>
      </c>
      <c r="E1317">
        <v>1</v>
      </c>
      <c r="F1317">
        <v>1</v>
      </c>
      <c r="G1317">
        <v>1</v>
      </c>
      <c r="H1317">
        <v>1</v>
      </c>
      <c r="I1317" t="s">
        <v>791</v>
      </c>
      <c r="J1317" t="s">
        <v>3</v>
      </c>
      <c r="K1317" t="s">
        <v>792</v>
      </c>
      <c r="L1317">
        <v>1369</v>
      </c>
      <c r="N1317">
        <v>1013</v>
      </c>
      <c r="O1317" t="s">
        <v>583</v>
      </c>
      <c r="P1317" t="s">
        <v>583</v>
      </c>
      <c r="Q1317">
        <v>1</v>
      </c>
      <c r="X1317">
        <v>55.94</v>
      </c>
      <c r="Y1317">
        <v>0</v>
      </c>
      <c r="Z1317">
        <v>0</v>
      </c>
      <c r="AA1317">
        <v>0</v>
      </c>
      <c r="AB1317">
        <v>9.2899999999999991</v>
      </c>
      <c r="AC1317">
        <v>0</v>
      </c>
      <c r="AD1317">
        <v>1</v>
      </c>
      <c r="AE1317">
        <v>1</v>
      </c>
      <c r="AF1317" t="s">
        <v>144</v>
      </c>
      <c r="AG1317">
        <v>64.330999999999989</v>
      </c>
      <c r="AH1317">
        <v>2</v>
      </c>
      <c r="AI1317">
        <v>35812289</v>
      </c>
      <c r="AJ1317">
        <v>1336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>
        <f>ROW(Source!A1161)</f>
        <v>1161</v>
      </c>
      <c r="B1318">
        <v>35812297</v>
      </c>
      <c r="C1318">
        <v>35812288</v>
      </c>
      <c r="D1318">
        <v>121548</v>
      </c>
      <c r="E1318">
        <v>1</v>
      </c>
      <c r="F1318">
        <v>1</v>
      </c>
      <c r="G1318">
        <v>1</v>
      </c>
      <c r="H1318">
        <v>1</v>
      </c>
      <c r="I1318" t="s">
        <v>34</v>
      </c>
      <c r="J1318" t="s">
        <v>3</v>
      </c>
      <c r="K1318" t="s">
        <v>584</v>
      </c>
      <c r="L1318">
        <v>608254</v>
      </c>
      <c r="N1318">
        <v>1013</v>
      </c>
      <c r="O1318" t="s">
        <v>585</v>
      </c>
      <c r="P1318" t="s">
        <v>585</v>
      </c>
      <c r="Q1318">
        <v>1</v>
      </c>
      <c r="X1318">
        <v>0.01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1</v>
      </c>
      <c r="AE1318">
        <v>2</v>
      </c>
      <c r="AF1318" t="s">
        <v>143</v>
      </c>
      <c r="AG1318">
        <v>1.2500000000000001E-2</v>
      </c>
      <c r="AH1318">
        <v>2</v>
      </c>
      <c r="AI1318">
        <v>35812290</v>
      </c>
      <c r="AJ1318">
        <v>1337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</row>
    <row r="1319" spans="1:44">
      <c r="A1319">
        <f>ROW(Source!A1161)</f>
        <v>1161</v>
      </c>
      <c r="B1319">
        <v>35812298</v>
      </c>
      <c r="C1319">
        <v>35812288</v>
      </c>
      <c r="D1319">
        <v>29172556</v>
      </c>
      <c r="E1319">
        <v>1</v>
      </c>
      <c r="F1319">
        <v>1</v>
      </c>
      <c r="G1319">
        <v>1</v>
      </c>
      <c r="H1319">
        <v>2</v>
      </c>
      <c r="I1319" t="s">
        <v>586</v>
      </c>
      <c r="J1319" t="s">
        <v>590</v>
      </c>
      <c r="K1319" t="s">
        <v>588</v>
      </c>
      <c r="L1319">
        <v>1368</v>
      </c>
      <c r="N1319">
        <v>1011</v>
      </c>
      <c r="O1319" t="s">
        <v>589</v>
      </c>
      <c r="P1319" t="s">
        <v>589</v>
      </c>
      <c r="Q1319">
        <v>1</v>
      </c>
      <c r="X1319">
        <v>0.01</v>
      </c>
      <c r="Y1319">
        <v>0</v>
      </c>
      <c r="Z1319">
        <v>31.26</v>
      </c>
      <c r="AA1319">
        <v>13.5</v>
      </c>
      <c r="AB1319">
        <v>0</v>
      </c>
      <c r="AC1319">
        <v>0</v>
      </c>
      <c r="AD1319">
        <v>1</v>
      </c>
      <c r="AE1319">
        <v>0</v>
      </c>
      <c r="AF1319" t="s">
        <v>143</v>
      </c>
      <c r="AG1319">
        <v>1.2500000000000001E-2</v>
      </c>
      <c r="AH1319">
        <v>2</v>
      </c>
      <c r="AI1319">
        <v>35812291</v>
      </c>
      <c r="AJ1319">
        <v>1338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>
        <f>ROW(Source!A1161)</f>
        <v>1161</v>
      </c>
      <c r="B1320">
        <v>35812299</v>
      </c>
      <c r="C1320">
        <v>35812288</v>
      </c>
      <c r="D1320">
        <v>29174913</v>
      </c>
      <c r="E1320">
        <v>1</v>
      </c>
      <c r="F1320">
        <v>1</v>
      </c>
      <c r="G1320">
        <v>1</v>
      </c>
      <c r="H1320">
        <v>2</v>
      </c>
      <c r="I1320" t="s">
        <v>601</v>
      </c>
      <c r="J1320" t="s">
        <v>602</v>
      </c>
      <c r="K1320" t="s">
        <v>603</v>
      </c>
      <c r="L1320">
        <v>1368</v>
      </c>
      <c r="N1320">
        <v>1011</v>
      </c>
      <c r="O1320" t="s">
        <v>589</v>
      </c>
      <c r="P1320" t="s">
        <v>589</v>
      </c>
      <c r="Q1320">
        <v>1</v>
      </c>
      <c r="X1320">
        <v>0.01</v>
      </c>
      <c r="Y1320">
        <v>0</v>
      </c>
      <c r="Z1320">
        <v>87.17</v>
      </c>
      <c r="AA1320">
        <v>11.6</v>
      </c>
      <c r="AB1320">
        <v>0</v>
      </c>
      <c r="AC1320">
        <v>0</v>
      </c>
      <c r="AD1320">
        <v>1</v>
      </c>
      <c r="AE1320">
        <v>0</v>
      </c>
      <c r="AF1320" t="s">
        <v>143</v>
      </c>
      <c r="AG1320">
        <v>1.2500000000000001E-2</v>
      </c>
      <c r="AH1320">
        <v>2</v>
      </c>
      <c r="AI1320">
        <v>35812292</v>
      </c>
      <c r="AJ1320">
        <v>1339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>
        <f>ROW(Source!A1161)</f>
        <v>1161</v>
      </c>
      <c r="B1321">
        <v>35812300</v>
      </c>
      <c r="C1321">
        <v>35812288</v>
      </c>
      <c r="D1321">
        <v>29109386</v>
      </c>
      <c r="E1321">
        <v>1</v>
      </c>
      <c r="F1321">
        <v>1</v>
      </c>
      <c r="G1321">
        <v>1</v>
      </c>
      <c r="H1321">
        <v>3</v>
      </c>
      <c r="I1321" t="s">
        <v>793</v>
      </c>
      <c r="J1321" t="s">
        <v>794</v>
      </c>
      <c r="K1321" t="s">
        <v>795</v>
      </c>
      <c r="L1321">
        <v>1348</v>
      </c>
      <c r="N1321">
        <v>1009</v>
      </c>
      <c r="O1321" t="s">
        <v>29</v>
      </c>
      <c r="P1321" t="s">
        <v>29</v>
      </c>
      <c r="Q1321">
        <v>1000</v>
      </c>
      <c r="X1321">
        <v>3.4099999999999998E-2</v>
      </c>
      <c r="Y1321">
        <v>11300.01</v>
      </c>
      <c r="Z1321">
        <v>0</v>
      </c>
      <c r="AA1321">
        <v>0</v>
      </c>
      <c r="AB1321">
        <v>0</v>
      </c>
      <c r="AC1321">
        <v>0</v>
      </c>
      <c r="AD1321">
        <v>1</v>
      </c>
      <c r="AE1321">
        <v>0</v>
      </c>
      <c r="AF1321" t="s">
        <v>3</v>
      </c>
      <c r="AG1321">
        <v>3.4099999999999998E-2</v>
      </c>
      <c r="AH1321">
        <v>2</v>
      </c>
      <c r="AI1321">
        <v>35812293</v>
      </c>
      <c r="AJ1321">
        <v>1340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</row>
    <row r="1322" spans="1:44">
      <c r="A1322">
        <f>ROW(Source!A1161)</f>
        <v>1161</v>
      </c>
      <c r="B1322">
        <v>35812301</v>
      </c>
      <c r="C1322">
        <v>35812288</v>
      </c>
      <c r="D1322">
        <v>29107800</v>
      </c>
      <c r="E1322">
        <v>1</v>
      </c>
      <c r="F1322">
        <v>1</v>
      </c>
      <c r="G1322">
        <v>1</v>
      </c>
      <c r="H1322">
        <v>3</v>
      </c>
      <c r="I1322" t="s">
        <v>616</v>
      </c>
      <c r="J1322" t="s">
        <v>643</v>
      </c>
      <c r="K1322" t="s">
        <v>618</v>
      </c>
      <c r="L1322">
        <v>1346</v>
      </c>
      <c r="N1322">
        <v>1009</v>
      </c>
      <c r="O1322" t="s">
        <v>170</v>
      </c>
      <c r="P1322" t="s">
        <v>170</v>
      </c>
      <c r="Q1322">
        <v>1</v>
      </c>
      <c r="X1322">
        <v>0.01</v>
      </c>
      <c r="Y1322">
        <v>1.81</v>
      </c>
      <c r="Z1322">
        <v>0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 t="s">
        <v>3</v>
      </c>
      <c r="AG1322">
        <v>0.01</v>
      </c>
      <c r="AH1322">
        <v>2</v>
      </c>
      <c r="AI1322">
        <v>35812294</v>
      </c>
      <c r="AJ1322">
        <v>1341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>
        <f>ROW(Source!A1161)</f>
        <v>1161</v>
      </c>
      <c r="B1323">
        <v>35812302</v>
      </c>
      <c r="C1323">
        <v>35812288</v>
      </c>
      <c r="D1323">
        <v>29109603</v>
      </c>
      <c r="E1323">
        <v>1</v>
      </c>
      <c r="F1323">
        <v>1</v>
      </c>
      <c r="G1323">
        <v>1</v>
      </c>
      <c r="H1323">
        <v>3</v>
      </c>
      <c r="I1323" t="s">
        <v>796</v>
      </c>
      <c r="J1323" t="s">
        <v>797</v>
      </c>
      <c r="K1323" t="s">
        <v>798</v>
      </c>
      <c r="L1323">
        <v>1327</v>
      </c>
      <c r="N1323">
        <v>1005</v>
      </c>
      <c r="O1323" t="s">
        <v>165</v>
      </c>
      <c r="P1323" t="s">
        <v>165</v>
      </c>
      <c r="Q1323">
        <v>1</v>
      </c>
      <c r="X1323">
        <v>112</v>
      </c>
      <c r="Y1323">
        <v>55.16</v>
      </c>
      <c r="Z1323">
        <v>0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 t="s">
        <v>3</v>
      </c>
      <c r="AG1323">
        <v>112</v>
      </c>
      <c r="AH1323">
        <v>2</v>
      </c>
      <c r="AI1323">
        <v>35812295</v>
      </c>
      <c r="AJ1323">
        <v>1342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</row>
    <row r="1324" spans="1:44">
      <c r="A1324">
        <f>ROW(Source!A1162)</f>
        <v>1162</v>
      </c>
      <c r="B1324">
        <v>35812316</v>
      </c>
      <c r="C1324">
        <v>35812303</v>
      </c>
      <c r="D1324">
        <v>29364679</v>
      </c>
      <c r="E1324">
        <v>1</v>
      </c>
      <c r="F1324">
        <v>1</v>
      </c>
      <c r="G1324">
        <v>1</v>
      </c>
      <c r="H1324">
        <v>1</v>
      </c>
      <c r="I1324" t="s">
        <v>799</v>
      </c>
      <c r="J1324" t="s">
        <v>3</v>
      </c>
      <c r="K1324" t="s">
        <v>800</v>
      </c>
      <c r="L1324">
        <v>1369</v>
      </c>
      <c r="N1324">
        <v>1013</v>
      </c>
      <c r="O1324" t="s">
        <v>583</v>
      </c>
      <c r="P1324" t="s">
        <v>583</v>
      </c>
      <c r="Q1324">
        <v>1</v>
      </c>
      <c r="X1324">
        <v>30.48</v>
      </c>
      <c r="Y1324">
        <v>0</v>
      </c>
      <c r="Z1324">
        <v>0</v>
      </c>
      <c r="AA1324">
        <v>0</v>
      </c>
      <c r="AB1324">
        <v>9.92</v>
      </c>
      <c r="AC1324">
        <v>0</v>
      </c>
      <c r="AD1324">
        <v>1</v>
      </c>
      <c r="AE1324">
        <v>1</v>
      </c>
      <c r="AF1324" t="s">
        <v>3</v>
      </c>
      <c r="AG1324">
        <v>30.48</v>
      </c>
      <c r="AH1324">
        <v>2</v>
      </c>
      <c r="AI1324">
        <v>35812305</v>
      </c>
      <c r="AJ1324">
        <v>1343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</row>
    <row r="1325" spans="1:44">
      <c r="A1325">
        <f>ROW(Source!A1162)</f>
        <v>1162</v>
      </c>
      <c r="B1325">
        <v>35812317</v>
      </c>
      <c r="C1325">
        <v>35812303</v>
      </c>
      <c r="D1325">
        <v>121548</v>
      </c>
      <c r="E1325">
        <v>1</v>
      </c>
      <c r="F1325">
        <v>1</v>
      </c>
      <c r="G1325">
        <v>1</v>
      </c>
      <c r="H1325">
        <v>1</v>
      </c>
      <c r="I1325" t="s">
        <v>34</v>
      </c>
      <c r="J1325" t="s">
        <v>3</v>
      </c>
      <c r="K1325" t="s">
        <v>584</v>
      </c>
      <c r="L1325">
        <v>608254</v>
      </c>
      <c r="N1325">
        <v>1013</v>
      </c>
      <c r="O1325" t="s">
        <v>585</v>
      </c>
      <c r="P1325" t="s">
        <v>585</v>
      </c>
      <c r="Q1325">
        <v>1</v>
      </c>
      <c r="X1325">
        <v>0.03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1</v>
      </c>
      <c r="AE1325">
        <v>2</v>
      </c>
      <c r="AF1325" t="s">
        <v>3</v>
      </c>
      <c r="AG1325">
        <v>0.03</v>
      </c>
      <c r="AH1325">
        <v>2</v>
      </c>
      <c r="AI1325">
        <v>35812306</v>
      </c>
      <c r="AJ1325">
        <v>1344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</row>
    <row r="1326" spans="1:44">
      <c r="A1326">
        <f>ROW(Source!A1162)</f>
        <v>1162</v>
      </c>
      <c r="B1326">
        <v>35812318</v>
      </c>
      <c r="C1326">
        <v>35812303</v>
      </c>
      <c r="D1326">
        <v>29172362</v>
      </c>
      <c r="E1326">
        <v>1</v>
      </c>
      <c r="F1326">
        <v>1</v>
      </c>
      <c r="G1326">
        <v>1</v>
      </c>
      <c r="H1326">
        <v>2</v>
      </c>
      <c r="I1326" t="s">
        <v>801</v>
      </c>
      <c r="J1326" t="s">
        <v>802</v>
      </c>
      <c r="K1326" t="s">
        <v>803</v>
      </c>
      <c r="L1326">
        <v>1368</v>
      </c>
      <c r="N1326">
        <v>1011</v>
      </c>
      <c r="O1326" t="s">
        <v>589</v>
      </c>
      <c r="P1326" t="s">
        <v>589</v>
      </c>
      <c r="Q1326">
        <v>1</v>
      </c>
      <c r="X1326">
        <v>0.03</v>
      </c>
      <c r="Y1326">
        <v>0</v>
      </c>
      <c r="Z1326">
        <v>134.65</v>
      </c>
      <c r="AA1326">
        <v>13.5</v>
      </c>
      <c r="AB1326">
        <v>0</v>
      </c>
      <c r="AC1326">
        <v>0</v>
      </c>
      <c r="AD1326">
        <v>1</v>
      </c>
      <c r="AE1326">
        <v>0</v>
      </c>
      <c r="AF1326" t="s">
        <v>3</v>
      </c>
      <c r="AG1326">
        <v>0.03</v>
      </c>
      <c r="AH1326">
        <v>2</v>
      </c>
      <c r="AI1326">
        <v>35812307</v>
      </c>
      <c r="AJ1326">
        <v>1345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</row>
    <row r="1327" spans="1:44">
      <c r="A1327">
        <f>ROW(Source!A1162)</f>
        <v>1162</v>
      </c>
      <c r="B1327">
        <v>35812319</v>
      </c>
      <c r="C1327">
        <v>35812303</v>
      </c>
      <c r="D1327">
        <v>29174913</v>
      </c>
      <c r="E1327">
        <v>1</v>
      </c>
      <c r="F1327">
        <v>1</v>
      </c>
      <c r="G1327">
        <v>1</v>
      </c>
      <c r="H1327">
        <v>2</v>
      </c>
      <c r="I1327" t="s">
        <v>601</v>
      </c>
      <c r="J1327" t="s">
        <v>602</v>
      </c>
      <c r="K1327" t="s">
        <v>603</v>
      </c>
      <c r="L1327">
        <v>1368</v>
      </c>
      <c r="N1327">
        <v>1011</v>
      </c>
      <c r="O1327" t="s">
        <v>589</v>
      </c>
      <c r="P1327" t="s">
        <v>589</v>
      </c>
      <c r="Q1327">
        <v>1</v>
      </c>
      <c r="X1327">
        <v>0.02</v>
      </c>
      <c r="Y1327">
        <v>0</v>
      </c>
      <c r="Z1327">
        <v>87.17</v>
      </c>
      <c r="AA1327">
        <v>11.6</v>
      </c>
      <c r="AB1327">
        <v>0</v>
      </c>
      <c r="AC1327">
        <v>0</v>
      </c>
      <c r="AD1327">
        <v>1</v>
      </c>
      <c r="AE1327">
        <v>0</v>
      </c>
      <c r="AF1327" t="s">
        <v>3</v>
      </c>
      <c r="AG1327">
        <v>0.02</v>
      </c>
      <c r="AH1327">
        <v>2</v>
      </c>
      <c r="AI1327">
        <v>35812308</v>
      </c>
      <c r="AJ1327">
        <v>1346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>
        <f>ROW(Source!A1162)</f>
        <v>1162</v>
      </c>
      <c r="B1328">
        <v>35812320</v>
      </c>
      <c r="C1328">
        <v>35812303</v>
      </c>
      <c r="D1328">
        <v>29114246</v>
      </c>
      <c r="E1328">
        <v>1</v>
      </c>
      <c r="F1328">
        <v>1</v>
      </c>
      <c r="G1328">
        <v>1</v>
      </c>
      <c r="H1328">
        <v>3</v>
      </c>
      <c r="I1328" t="s">
        <v>804</v>
      </c>
      <c r="J1328" t="s">
        <v>805</v>
      </c>
      <c r="K1328" t="s">
        <v>806</v>
      </c>
      <c r="L1328">
        <v>1346</v>
      </c>
      <c r="N1328">
        <v>1009</v>
      </c>
      <c r="O1328" t="s">
        <v>170</v>
      </c>
      <c r="P1328" t="s">
        <v>170</v>
      </c>
      <c r="Q1328">
        <v>1</v>
      </c>
      <c r="X1328">
        <v>1.5</v>
      </c>
      <c r="Y1328">
        <v>9.0399999999999991</v>
      </c>
      <c r="Z1328">
        <v>0</v>
      </c>
      <c r="AA1328">
        <v>0</v>
      </c>
      <c r="AB1328">
        <v>0</v>
      </c>
      <c r="AC1328">
        <v>0</v>
      </c>
      <c r="AD1328">
        <v>1</v>
      </c>
      <c r="AE1328">
        <v>0</v>
      </c>
      <c r="AF1328" t="s">
        <v>3</v>
      </c>
      <c r="AG1328">
        <v>1.5</v>
      </c>
      <c r="AH1328">
        <v>2</v>
      </c>
      <c r="AI1328">
        <v>35812309</v>
      </c>
      <c r="AJ1328">
        <v>1347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</row>
    <row r="1329" spans="1:44">
      <c r="A1329">
        <f>ROW(Source!A1162)</f>
        <v>1162</v>
      </c>
      <c r="B1329">
        <v>35812321</v>
      </c>
      <c r="C1329">
        <v>35812303</v>
      </c>
      <c r="D1329">
        <v>29110838</v>
      </c>
      <c r="E1329">
        <v>1</v>
      </c>
      <c r="F1329">
        <v>1</v>
      </c>
      <c r="G1329">
        <v>1</v>
      </c>
      <c r="H1329">
        <v>3</v>
      </c>
      <c r="I1329" t="s">
        <v>807</v>
      </c>
      <c r="J1329" t="s">
        <v>808</v>
      </c>
      <c r="K1329" t="s">
        <v>809</v>
      </c>
      <c r="L1329">
        <v>1346</v>
      </c>
      <c r="N1329">
        <v>1009</v>
      </c>
      <c r="O1329" t="s">
        <v>170</v>
      </c>
      <c r="P1329" t="s">
        <v>170</v>
      </c>
      <c r="Q1329">
        <v>1</v>
      </c>
      <c r="X1329">
        <v>0.42</v>
      </c>
      <c r="Y1329">
        <v>30.5</v>
      </c>
      <c r="Z1329">
        <v>0</v>
      </c>
      <c r="AA1329">
        <v>0</v>
      </c>
      <c r="AB1329">
        <v>0</v>
      </c>
      <c r="AC1329">
        <v>0</v>
      </c>
      <c r="AD1329">
        <v>1</v>
      </c>
      <c r="AE1329">
        <v>0</v>
      </c>
      <c r="AF1329" t="s">
        <v>3</v>
      </c>
      <c r="AG1329">
        <v>0.42</v>
      </c>
      <c r="AH1329">
        <v>2</v>
      </c>
      <c r="AI1329">
        <v>35812310</v>
      </c>
      <c r="AJ1329">
        <v>1348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>
        <f>ROW(Source!A1162)</f>
        <v>1162</v>
      </c>
      <c r="B1330">
        <v>35812322</v>
      </c>
      <c r="C1330">
        <v>35812303</v>
      </c>
      <c r="D1330">
        <v>29149204</v>
      </c>
      <c r="E1330">
        <v>1</v>
      </c>
      <c r="F1330">
        <v>1</v>
      </c>
      <c r="G1330">
        <v>1</v>
      </c>
      <c r="H1330">
        <v>3</v>
      </c>
      <c r="I1330" t="s">
        <v>810</v>
      </c>
      <c r="J1330" t="s">
        <v>811</v>
      </c>
      <c r="K1330" t="s">
        <v>812</v>
      </c>
      <c r="L1330">
        <v>1348</v>
      </c>
      <c r="N1330">
        <v>1009</v>
      </c>
      <c r="O1330" t="s">
        <v>29</v>
      </c>
      <c r="P1330" t="s">
        <v>29</v>
      </c>
      <c r="Q1330">
        <v>1000</v>
      </c>
      <c r="X1330">
        <v>3.15E-3</v>
      </c>
      <c r="Y1330">
        <v>729.98</v>
      </c>
      <c r="Z1330">
        <v>0</v>
      </c>
      <c r="AA1330">
        <v>0</v>
      </c>
      <c r="AB1330">
        <v>0</v>
      </c>
      <c r="AC1330">
        <v>0</v>
      </c>
      <c r="AD1330">
        <v>1</v>
      </c>
      <c r="AE1330">
        <v>0</v>
      </c>
      <c r="AF1330" t="s">
        <v>3</v>
      </c>
      <c r="AG1330">
        <v>3.15E-3</v>
      </c>
      <c r="AH1330">
        <v>2</v>
      </c>
      <c r="AI1330">
        <v>35812311</v>
      </c>
      <c r="AJ1330">
        <v>1349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</row>
    <row r="1331" spans="1:44">
      <c r="A1331">
        <f>ROW(Source!A1162)</f>
        <v>1162</v>
      </c>
      <c r="B1331">
        <v>35812323</v>
      </c>
      <c r="C1331">
        <v>35812303</v>
      </c>
      <c r="D1331">
        <v>29170678</v>
      </c>
      <c r="E1331">
        <v>1</v>
      </c>
      <c r="F1331">
        <v>1</v>
      </c>
      <c r="G1331">
        <v>1</v>
      </c>
      <c r="H1331">
        <v>3</v>
      </c>
      <c r="I1331" t="s">
        <v>813</v>
      </c>
      <c r="J1331" t="s">
        <v>814</v>
      </c>
      <c r="K1331" t="s">
        <v>815</v>
      </c>
      <c r="L1331">
        <v>1354</v>
      </c>
      <c r="N1331">
        <v>1010</v>
      </c>
      <c r="O1331" t="s">
        <v>258</v>
      </c>
      <c r="P1331" t="s">
        <v>258</v>
      </c>
      <c r="Q1331">
        <v>1</v>
      </c>
      <c r="X1331">
        <v>102</v>
      </c>
      <c r="Y1331">
        <v>0.28000000000000003</v>
      </c>
      <c r="Z1331">
        <v>0</v>
      </c>
      <c r="AA1331">
        <v>0</v>
      </c>
      <c r="AB1331">
        <v>0</v>
      </c>
      <c r="AC1331">
        <v>0</v>
      </c>
      <c r="AD1331">
        <v>1</v>
      </c>
      <c r="AE1331">
        <v>0</v>
      </c>
      <c r="AF1331" t="s">
        <v>3</v>
      </c>
      <c r="AG1331">
        <v>102</v>
      </c>
      <c r="AH1331">
        <v>2</v>
      </c>
      <c r="AI1331">
        <v>35812314</v>
      </c>
      <c r="AJ1331">
        <v>1353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</row>
    <row r="1332" spans="1:44">
      <c r="A1332">
        <f>ROW(Source!A1162)</f>
        <v>1162</v>
      </c>
      <c r="B1332">
        <v>35812324</v>
      </c>
      <c r="C1332">
        <v>35812303</v>
      </c>
      <c r="D1332">
        <v>29171808</v>
      </c>
      <c r="E1332">
        <v>1</v>
      </c>
      <c r="F1332">
        <v>1</v>
      </c>
      <c r="G1332">
        <v>1</v>
      </c>
      <c r="H1332">
        <v>3</v>
      </c>
      <c r="I1332" t="s">
        <v>816</v>
      </c>
      <c r="J1332" t="s">
        <v>817</v>
      </c>
      <c r="K1332" t="s">
        <v>818</v>
      </c>
      <c r="L1332">
        <v>1374</v>
      </c>
      <c r="N1332">
        <v>1013</v>
      </c>
      <c r="O1332" t="s">
        <v>819</v>
      </c>
      <c r="P1332" t="s">
        <v>819</v>
      </c>
      <c r="Q1332">
        <v>1</v>
      </c>
      <c r="X1332">
        <v>6.05</v>
      </c>
      <c r="Y1332">
        <v>1</v>
      </c>
      <c r="Z1332">
        <v>0</v>
      </c>
      <c r="AA1332">
        <v>0</v>
      </c>
      <c r="AB1332">
        <v>0</v>
      </c>
      <c r="AC1332">
        <v>0</v>
      </c>
      <c r="AD1332">
        <v>1</v>
      </c>
      <c r="AE1332">
        <v>0</v>
      </c>
      <c r="AF1332" t="s">
        <v>3</v>
      </c>
      <c r="AG1332">
        <v>6.05</v>
      </c>
      <c r="AH1332">
        <v>2</v>
      </c>
      <c r="AI1332">
        <v>35812315</v>
      </c>
      <c r="AJ1332">
        <v>1354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</row>
    <row r="1333" spans="1:44">
      <c r="A1333">
        <f>ROW(Source!A1166)</f>
        <v>1166</v>
      </c>
      <c r="B1333">
        <v>35812338</v>
      </c>
      <c r="C1333">
        <v>35812328</v>
      </c>
      <c r="D1333">
        <v>29364679</v>
      </c>
      <c r="E1333">
        <v>1</v>
      </c>
      <c r="F1333">
        <v>1</v>
      </c>
      <c r="G1333">
        <v>1</v>
      </c>
      <c r="H1333">
        <v>1</v>
      </c>
      <c r="I1333" t="s">
        <v>799</v>
      </c>
      <c r="J1333" t="s">
        <v>3</v>
      </c>
      <c r="K1333" t="s">
        <v>800</v>
      </c>
      <c r="L1333">
        <v>1369</v>
      </c>
      <c r="N1333">
        <v>1013</v>
      </c>
      <c r="O1333" t="s">
        <v>583</v>
      </c>
      <c r="P1333" t="s">
        <v>583</v>
      </c>
      <c r="Q1333">
        <v>1</v>
      </c>
      <c r="X1333">
        <v>26.24</v>
      </c>
      <c r="Y1333">
        <v>0</v>
      </c>
      <c r="Z1333">
        <v>0</v>
      </c>
      <c r="AA1333">
        <v>0</v>
      </c>
      <c r="AB1333">
        <v>9.92</v>
      </c>
      <c r="AC1333">
        <v>0</v>
      </c>
      <c r="AD1333">
        <v>1</v>
      </c>
      <c r="AE1333">
        <v>1</v>
      </c>
      <c r="AF1333" t="s">
        <v>3</v>
      </c>
      <c r="AG1333">
        <v>26.24</v>
      </c>
      <c r="AH1333">
        <v>2</v>
      </c>
      <c r="AI1333">
        <v>35812330</v>
      </c>
      <c r="AJ1333">
        <v>1355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</row>
    <row r="1334" spans="1:44">
      <c r="A1334">
        <f>ROW(Source!A1166)</f>
        <v>1166</v>
      </c>
      <c r="B1334">
        <v>35812339</v>
      </c>
      <c r="C1334">
        <v>35812328</v>
      </c>
      <c r="D1334">
        <v>121548</v>
      </c>
      <c r="E1334">
        <v>1</v>
      </c>
      <c r="F1334">
        <v>1</v>
      </c>
      <c r="G1334">
        <v>1</v>
      </c>
      <c r="H1334">
        <v>1</v>
      </c>
      <c r="I1334" t="s">
        <v>34</v>
      </c>
      <c r="J1334" t="s">
        <v>3</v>
      </c>
      <c r="K1334" t="s">
        <v>584</v>
      </c>
      <c r="L1334">
        <v>608254</v>
      </c>
      <c r="N1334">
        <v>1013</v>
      </c>
      <c r="O1334" t="s">
        <v>585</v>
      </c>
      <c r="P1334" t="s">
        <v>585</v>
      </c>
      <c r="Q1334">
        <v>1</v>
      </c>
      <c r="X1334">
        <v>0.03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1</v>
      </c>
      <c r="AE1334">
        <v>2</v>
      </c>
      <c r="AF1334" t="s">
        <v>3</v>
      </c>
      <c r="AG1334">
        <v>0.03</v>
      </c>
      <c r="AH1334">
        <v>2</v>
      </c>
      <c r="AI1334">
        <v>35812331</v>
      </c>
      <c r="AJ1334">
        <v>1356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>
        <f>ROW(Source!A1166)</f>
        <v>1166</v>
      </c>
      <c r="B1335">
        <v>35812340</v>
      </c>
      <c r="C1335">
        <v>35812328</v>
      </c>
      <c r="D1335">
        <v>29172362</v>
      </c>
      <c r="E1335">
        <v>1</v>
      </c>
      <c r="F1335">
        <v>1</v>
      </c>
      <c r="G1335">
        <v>1</v>
      </c>
      <c r="H1335">
        <v>2</v>
      </c>
      <c r="I1335" t="s">
        <v>801</v>
      </c>
      <c r="J1335" t="s">
        <v>802</v>
      </c>
      <c r="K1335" t="s">
        <v>803</v>
      </c>
      <c r="L1335">
        <v>1368</v>
      </c>
      <c r="N1335">
        <v>1011</v>
      </c>
      <c r="O1335" t="s">
        <v>589</v>
      </c>
      <c r="P1335" t="s">
        <v>589</v>
      </c>
      <c r="Q1335">
        <v>1</v>
      </c>
      <c r="X1335">
        <v>0.03</v>
      </c>
      <c r="Y1335">
        <v>0</v>
      </c>
      <c r="Z1335">
        <v>134.65</v>
      </c>
      <c r="AA1335">
        <v>13.5</v>
      </c>
      <c r="AB1335">
        <v>0</v>
      </c>
      <c r="AC1335">
        <v>0</v>
      </c>
      <c r="AD1335">
        <v>1</v>
      </c>
      <c r="AE1335">
        <v>0</v>
      </c>
      <c r="AF1335" t="s">
        <v>3</v>
      </c>
      <c r="AG1335">
        <v>0.03</v>
      </c>
      <c r="AH1335">
        <v>2</v>
      </c>
      <c r="AI1335">
        <v>35812332</v>
      </c>
      <c r="AJ1335">
        <v>1357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</row>
    <row r="1336" spans="1:44">
      <c r="A1336">
        <f>ROW(Source!A1166)</f>
        <v>1166</v>
      </c>
      <c r="B1336">
        <v>35812341</v>
      </c>
      <c r="C1336">
        <v>35812328</v>
      </c>
      <c r="D1336">
        <v>29174913</v>
      </c>
      <c r="E1336">
        <v>1</v>
      </c>
      <c r="F1336">
        <v>1</v>
      </c>
      <c r="G1336">
        <v>1</v>
      </c>
      <c r="H1336">
        <v>2</v>
      </c>
      <c r="I1336" t="s">
        <v>601</v>
      </c>
      <c r="J1336" t="s">
        <v>602</v>
      </c>
      <c r="K1336" t="s">
        <v>603</v>
      </c>
      <c r="L1336">
        <v>1368</v>
      </c>
      <c r="N1336">
        <v>1011</v>
      </c>
      <c r="O1336" t="s">
        <v>589</v>
      </c>
      <c r="P1336" t="s">
        <v>589</v>
      </c>
      <c r="Q1336">
        <v>1</v>
      </c>
      <c r="X1336">
        <v>0.02</v>
      </c>
      <c r="Y1336">
        <v>0</v>
      </c>
      <c r="Z1336">
        <v>87.17</v>
      </c>
      <c r="AA1336">
        <v>11.6</v>
      </c>
      <c r="AB1336">
        <v>0</v>
      </c>
      <c r="AC1336">
        <v>0</v>
      </c>
      <c r="AD1336">
        <v>1</v>
      </c>
      <c r="AE1336">
        <v>0</v>
      </c>
      <c r="AF1336" t="s">
        <v>3</v>
      </c>
      <c r="AG1336">
        <v>0.02</v>
      </c>
      <c r="AH1336">
        <v>2</v>
      </c>
      <c r="AI1336">
        <v>35812333</v>
      </c>
      <c r="AJ1336">
        <v>1358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>
        <f>ROW(Source!A1166)</f>
        <v>1166</v>
      </c>
      <c r="B1337">
        <v>35812342</v>
      </c>
      <c r="C1337">
        <v>35812328</v>
      </c>
      <c r="D1337">
        <v>29149204</v>
      </c>
      <c r="E1337">
        <v>1</v>
      </c>
      <c r="F1337">
        <v>1</v>
      </c>
      <c r="G1337">
        <v>1</v>
      </c>
      <c r="H1337">
        <v>3</v>
      </c>
      <c r="I1337" t="s">
        <v>810</v>
      </c>
      <c r="J1337" t="s">
        <v>811</v>
      </c>
      <c r="K1337" t="s">
        <v>812</v>
      </c>
      <c r="L1337">
        <v>1348</v>
      </c>
      <c r="N1337">
        <v>1009</v>
      </c>
      <c r="O1337" t="s">
        <v>29</v>
      </c>
      <c r="P1337" t="s">
        <v>29</v>
      </c>
      <c r="Q1337">
        <v>1000</v>
      </c>
      <c r="X1337">
        <v>3.15E-3</v>
      </c>
      <c r="Y1337">
        <v>729.98</v>
      </c>
      <c r="Z1337">
        <v>0</v>
      </c>
      <c r="AA1337">
        <v>0</v>
      </c>
      <c r="AB1337">
        <v>0</v>
      </c>
      <c r="AC1337">
        <v>0</v>
      </c>
      <c r="AD1337">
        <v>1</v>
      </c>
      <c r="AE1337">
        <v>0</v>
      </c>
      <c r="AF1337" t="s">
        <v>3</v>
      </c>
      <c r="AG1337">
        <v>3.15E-3</v>
      </c>
      <c r="AH1337">
        <v>2</v>
      </c>
      <c r="AI1337">
        <v>35812334</v>
      </c>
      <c r="AJ1337">
        <v>1359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>
        <f>ROW(Source!A1166)</f>
        <v>1166</v>
      </c>
      <c r="B1338">
        <v>35812343</v>
      </c>
      <c r="C1338">
        <v>35812328</v>
      </c>
      <c r="D1338">
        <v>29170678</v>
      </c>
      <c r="E1338">
        <v>1</v>
      </c>
      <c r="F1338">
        <v>1</v>
      </c>
      <c r="G1338">
        <v>1</v>
      </c>
      <c r="H1338">
        <v>3</v>
      </c>
      <c r="I1338" t="s">
        <v>813</v>
      </c>
      <c r="J1338" t="s">
        <v>814</v>
      </c>
      <c r="K1338" t="s">
        <v>815</v>
      </c>
      <c r="L1338">
        <v>1354</v>
      </c>
      <c r="N1338">
        <v>1010</v>
      </c>
      <c r="O1338" t="s">
        <v>258</v>
      </c>
      <c r="P1338" t="s">
        <v>258</v>
      </c>
      <c r="Q1338">
        <v>1</v>
      </c>
      <c r="X1338">
        <v>102</v>
      </c>
      <c r="Y1338">
        <v>0.28000000000000003</v>
      </c>
      <c r="Z1338">
        <v>0</v>
      </c>
      <c r="AA1338">
        <v>0</v>
      </c>
      <c r="AB1338">
        <v>0</v>
      </c>
      <c r="AC1338">
        <v>0</v>
      </c>
      <c r="AD1338">
        <v>1</v>
      </c>
      <c r="AE1338">
        <v>0</v>
      </c>
      <c r="AF1338" t="s">
        <v>3</v>
      </c>
      <c r="AG1338">
        <v>102</v>
      </c>
      <c r="AH1338">
        <v>2</v>
      </c>
      <c r="AI1338">
        <v>35812335</v>
      </c>
      <c r="AJ1338">
        <v>1361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>
        <f>ROW(Source!A1166)</f>
        <v>1166</v>
      </c>
      <c r="B1339">
        <v>35812344</v>
      </c>
      <c r="C1339">
        <v>35812328</v>
      </c>
      <c r="D1339">
        <v>29171808</v>
      </c>
      <c r="E1339">
        <v>1</v>
      </c>
      <c r="F1339">
        <v>1</v>
      </c>
      <c r="G1339">
        <v>1</v>
      </c>
      <c r="H1339">
        <v>3</v>
      </c>
      <c r="I1339" t="s">
        <v>816</v>
      </c>
      <c r="J1339" t="s">
        <v>817</v>
      </c>
      <c r="K1339" t="s">
        <v>818</v>
      </c>
      <c r="L1339">
        <v>1374</v>
      </c>
      <c r="N1339">
        <v>1013</v>
      </c>
      <c r="O1339" t="s">
        <v>819</v>
      </c>
      <c r="P1339" t="s">
        <v>819</v>
      </c>
      <c r="Q1339">
        <v>1</v>
      </c>
      <c r="X1339">
        <v>5.21</v>
      </c>
      <c r="Y1339">
        <v>1</v>
      </c>
      <c r="Z1339">
        <v>0</v>
      </c>
      <c r="AA1339">
        <v>0</v>
      </c>
      <c r="AB1339">
        <v>0</v>
      </c>
      <c r="AC1339">
        <v>0</v>
      </c>
      <c r="AD1339">
        <v>1</v>
      </c>
      <c r="AE1339">
        <v>0</v>
      </c>
      <c r="AF1339" t="s">
        <v>3</v>
      </c>
      <c r="AG1339">
        <v>5.21</v>
      </c>
      <c r="AH1339">
        <v>2</v>
      </c>
      <c r="AI1339">
        <v>35812337</v>
      </c>
      <c r="AJ1339">
        <v>1363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</row>
    <row r="1340" spans="1:44">
      <c r="A1340">
        <f>ROW(Source!A1169)</f>
        <v>1169</v>
      </c>
      <c r="B1340">
        <v>35812353</v>
      </c>
      <c r="C1340">
        <v>35812347</v>
      </c>
      <c r="D1340">
        <v>18442760</v>
      </c>
      <c r="E1340">
        <v>1</v>
      </c>
      <c r="F1340">
        <v>1</v>
      </c>
      <c r="G1340">
        <v>1</v>
      </c>
      <c r="H1340">
        <v>1</v>
      </c>
      <c r="I1340" t="s">
        <v>895</v>
      </c>
      <c r="J1340" t="s">
        <v>3</v>
      </c>
      <c r="K1340" t="s">
        <v>896</v>
      </c>
      <c r="L1340">
        <v>1369</v>
      </c>
      <c r="N1340">
        <v>1013</v>
      </c>
      <c r="O1340" t="s">
        <v>583</v>
      </c>
      <c r="P1340" t="s">
        <v>583</v>
      </c>
      <c r="Q1340">
        <v>1</v>
      </c>
      <c r="X1340">
        <v>26.04</v>
      </c>
      <c r="Y1340">
        <v>0</v>
      </c>
      <c r="Z1340">
        <v>0</v>
      </c>
      <c r="AA1340">
        <v>0</v>
      </c>
      <c r="AB1340">
        <v>354.22</v>
      </c>
      <c r="AC1340">
        <v>0</v>
      </c>
      <c r="AD1340">
        <v>1</v>
      </c>
      <c r="AE1340">
        <v>1</v>
      </c>
      <c r="AF1340" t="s">
        <v>3</v>
      </c>
      <c r="AG1340">
        <v>26.04</v>
      </c>
      <c r="AH1340">
        <v>2</v>
      </c>
      <c r="AI1340">
        <v>35812348</v>
      </c>
      <c r="AJ1340">
        <v>1364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>
        <f>ROW(Source!A1169)</f>
        <v>1169</v>
      </c>
      <c r="B1341">
        <v>35812354</v>
      </c>
      <c r="C1341">
        <v>35812347</v>
      </c>
      <c r="D1341">
        <v>29173472</v>
      </c>
      <c r="E1341">
        <v>1</v>
      </c>
      <c r="F1341">
        <v>1</v>
      </c>
      <c r="G1341">
        <v>1</v>
      </c>
      <c r="H1341">
        <v>2</v>
      </c>
      <c r="I1341" t="s">
        <v>660</v>
      </c>
      <c r="J1341" t="s">
        <v>661</v>
      </c>
      <c r="K1341" t="s">
        <v>662</v>
      </c>
      <c r="L1341">
        <v>1368</v>
      </c>
      <c r="N1341">
        <v>1011</v>
      </c>
      <c r="O1341" t="s">
        <v>589</v>
      </c>
      <c r="P1341" t="s">
        <v>589</v>
      </c>
      <c r="Q1341">
        <v>1</v>
      </c>
      <c r="X1341">
        <v>7.3</v>
      </c>
      <c r="Y1341">
        <v>0</v>
      </c>
      <c r="Z1341">
        <v>3</v>
      </c>
      <c r="AA1341">
        <v>0</v>
      </c>
      <c r="AB1341">
        <v>0</v>
      </c>
      <c r="AC1341">
        <v>0</v>
      </c>
      <c r="AD1341">
        <v>1</v>
      </c>
      <c r="AE1341">
        <v>0</v>
      </c>
      <c r="AF1341" t="s">
        <v>3</v>
      </c>
      <c r="AG1341">
        <v>7.3</v>
      </c>
      <c r="AH1341">
        <v>2</v>
      </c>
      <c r="AI1341">
        <v>35812349</v>
      </c>
      <c r="AJ1341">
        <v>1365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>
        <f>ROW(Source!A1169)</f>
        <v>1169</v>
      </c>
      <c r="B1342">
        <v>35812355</v>
      </c>
      <c r="C1342">
        <v>35812347</v>
      </c>
      <c r="D1342">
        <v>29174580</v>
      </c>
      <c r="E1342">
        <v>1</v>
      </c>
      <c r="F1342">
        <v>1</v>
      </c>
      <c r="G1342">
        <v>1</v>
      </c>
      <c r="H1342">
        <v>2</v>
      </c>
      <c r="I1342" t="s">
        <v>715</v>
      </c>
      <c r="J1342" t="s">
        <v>821</v>
      </c>
      <c r="K1342" t="s">
        <v>717</v>
      </c>
      <c r="L1342">
        <v>1368</v>
      </c>
      <c r="N1342">
        <v>1011</v>
      </c>
      <c r="O1342" t="s">
        <v>589</v>
      </c>
      <c r="P1342" t="s">
        <v>589</v>
      </c>
      <c r="Q1342">
        <v>1</v>
      </c>
      <c r="X1342">
        <v>7.3</v>
      </c>
      <c r="Y1342">
        <v>0</v>
      </c>
      <c r="Z1342">
        <v>2.08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 t="s">
        <v>3</v>
      </c>
      <c r="AG1342">
        <v>7.3</v>
      </c>
      <c r="AH1342">
        <v>2</v>
      </c>
      <c r="AI1342">
        <v>35812350</v>
      </c>
      <c r="AJ1342">
        <v>1366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</row>
    <row r="1343" spans="1:44">
      <c r="A1343">
        <f>ROW(Source!A1169)</f>
        <v>1169</v>
      </c>
      <c r="B1343">
        <v>35812356</v>
      </c>
      <c r="C1343">
        <v>35812347</v>
      </c>
      <c r="D1343">
        <v>29174613</v>
      </c>
      <c r="E1343">
        <v>1</v>
      </c>
      <c r="F1343">
        <v>1</v>
      </c>
      <c r="G1343">
        <v>1</v>
      </c>
      <c r="H1343">
        <v>2</v>
      </c>
      <c r="I1343" t="s">
        <v>897</v>
      </c>
      <c r="J1343" t="s">
        <v>898</v>
      </c>
      <c r="K1343" t="s">
        <v>899</v>
      </c>
      <c r="L1343">
        <v>1368</v>
      </c>
      <c r="N1343">
        <v>1011</v>
      </c>
      <c r="O1343" t="s">
        <v>589</v>
      </c>
      <c r="P1343" t="s">
        <v>589</v>
      </c>
      <c r="Q1343">
        <v>1</v>
      </c>
      <c r="X1343">
        <v>1.46</v>
      </c>
      <c r="Y1343">
        <v>0</v>
      </c>
      <c r="Z1343">
        <v>0.14000000000000001</v>
      </c>
      <c r="AA1343">
        <v>0</v>
      </c>
      <c r="AB1343">
        <v>0</v>
      </c>
      <c r="AC1343">
        <v>0</v>
      </c>
      <c r="AD1343">
        <v>1</v>
      </c>
      <c r="AE1343">
        <v>0</v>
      </c>
      <c r="AF1343" t="s">
        <v>3</v>
      </c>
      <c r="AG1343">
        <v>1.46</v>
      </c>
      <c r="AH1343">
        <v>2</v>
      </c>
      <c r="AI1343">
        <v>35812351</v>
      </c>
      <c r="AJ1343">
        <v>1367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>
        <f>ROW(Source!A1169)</f>
        <v>1169</v>
      </c>
      <c r="B1344">
        <v>35812357</v>
      </c>
      <c r="C1344">
        <v>35812347</v>
      </c>
      <c r="D1344">
        <v>29174913</v>
      </c>
      <c r="E1344">
        <v>1</v>
      </c>
      <c r="F1344">
        <v>1</v>
      </c>
      <c r="G1344">
        <v>1</v>
      </c>
      <c r="H1344">
        <v>2</v>
      </c>
      <c r="I1344" t="s">
        <v>601</v>
      </c>
      <c r="J1344" t="s">
        <v>602</v>
      </c>
      <c r="K1344" t="s">
        <v>603</v>
      </c>
      <c r="L1344">
        <v>1368</v>
      </c>
      <c r="N1344">
        <v>1011</v>
      </c>
      <c r="O1344" t="s">
        <v>589</v>
      </c>
      <c r="P1344" t="s">
        <v>589</v>
      </c>
      <c r="Q1344">
        <v>1</v>
      </c>
      <c r="X1344">
        <v>0.14000000000000001</v>
      </c>
      <c r="Y1344">
        <v>0</v>
      </c>
      <c r="Z1344">
        <v>87.17</v>
      </c>
      <c r="AA1344">
        <v>11.6</v>
      </c>
      <c r="AB1344">
        <v>0</v>
      </c>
      <c r="AC1344">
        <v>0</v>
      </c>
      <c r="AD1344">
        <v>1</v>
      </c>
      <c r="AE1344">
        <v>0</v>
      </c>
      <c r="AF1344" t="s">
        <v>3</v>
      </c>
      <c r="AG1344">
        <v>0.14000000000000001</v>
      </c>
      <c r="AH1344">
        <v>2</v>
      </c>
      <c r="AI1344">
        <v>35812352</v>
      </c>
      <c r="AJ1344">
        <v>1368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</row>
    <row r="1345" spans="1:44">
      <c r="A1345">
        <f>ROW(Source!A1169)</f>
        <v>1169</v>
      </c>
      <c r="B1345">
        <v>35812358</v>
      </c>
      <c r="C1345">
        <v>35812347</v>
      </c>
      <c r="D1345">
        <v>29114699</v>
      </c>
      <c r="E1345">
        <v>1</v>
      </c>
      <c r="F1345">
        <v>1</v>
      </c>
      <c r="G1345">
        <v>1</v>
      </c>
      <c r="H1345">
        <v>3</v>
      </c>
      <c r="I1345" t="s">
        <v>380</v>
      </c>
      <c r="J1345" t="s">
        <v>382</v>
      </c>
      <c r="K1345" t="s">
        <v>381</v>
      </c>
      <c r="L1345">
        <v>1354</v>
      </c>
      <c r="N1345">
        <v>1010</v>
      </c>
      <c r="O1345" t="s">
        <v>258</v>
      </c>
      <c r="P1345" t="s">
        <v>258</v>
      </c>
      <c r="Q1345">
        <v>1</v>
      </c>
      <c r="X1345">
        <v>0</v>
      </c>
      <c r="Y1345">
        <v>0.05</v>
      </c>
      <c r="Z1345">
        <v>0</v>
      </c>
      <c r="AA1345">
        <v>0</v>
      </c>
      <c r="AB1345">
        <v>0</v>
      </c>
      <c r="AC1345">
        <v>1</v>
      </c>
      <c r="AD1345">
        <v>0</v>
      </c>
      <c r="AE1345">
        <v>0</v>
      </c>
      <c r="AF1345" t="s">
        <v>3</v>
      </c>
      <c r="AG1345">
        <v>0</v>
      </c>
      <c r="AH1345">
        <v>3</v>
      </c>
      <c r="AI1345">
        <v>-1</v>
      </c>
      <c r="AJ1345" t="s">
        <v>3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</row>
    <row r="1346" spans="1:44">
      <c r="A1346">
        <f>ROW(Source!A1169)</f>
        <v>1169</v>
      </c>
      <c r="B1346">
        <v>35812359</v>
      </c>
      <c r="C1346">
        <v>35812347</v>
      </c>
      <c r="D1346">
        <v>29114469</v>
      </c>
      <c r="E1346">
        <v>1</v>
      </c>
      <c r="F1346">
        <v>1</v>
      </c>
      <c r="G1346">
        <v>1</v>
      </c>
      <c r="H1346">
        <v>3</v>
      </c>
      <c r="I1346" t="s">
        <v>1098</v>
      </c>
      <c r="J1346" t="s">
        <v>1099</v>
      </c>
      <c r="K1346" t="s">
        <v>1100</v>
      </c>
      <c r="L1346">
        <v>1358</v>
      </c>
      <c r="N1346">
        <v>1010</v>
      </c>
      <c r="O1346" t="s">
        <v>498</v>
      </c>
      <c r="P1346" t="s">
        <v>498</v>
      </c>
      <c r="Q1346">
        <v>10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</v>
      </c>
      <c r="AD1346">
        <v>0</v>
      </c>
      <c r="AE1346">
        <v>0</v>
      </c>
      <c r="AF1346" t="s">
        <v>3</v>
      </c>
      <c r="AG1346">
        <v>0</v>
      </c>
      <c r="AH1346">
        <v>3</v>
      </c>
      <c r="AI1346">
        <v>-1</v>
      </c>
      <c r="AJ1346" t="s">
        <v>3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>
        <f>ROW(Source!A1169)</f>
        <v>1169</v>
      </c>
      <c r="B1347">
        <v>35812360</v>
      </c>
      <c r="C1347">
        <v>35812347</v>
      </c>
      <c r="D1347">
        <v>29129603</v>
      </c>
      <c r="E1347">
        <v>1</v>
      </c>
      <c r="F1347">
        <v>1</v>
      </c>
      <c r="G1347">
        <v>1</v>
      </c>
      <c r="H1347">
        <v>3</v>
      </c>
      <c r="I1347" t="s">
        <v>1101</v>
      </c>
      <c r="J1347" t="s">
        <v>1102</v>
      </c>
      <c r="K1347" t="s">
        <v>1103</v>
      </c>
      <c r="L1347">
        <v>1301</v>
      </c>
      <c r="N1347">
        <v>1003</v>
      </c>
      <c r="O1347" t="s">
        <v>151</v>
      </c>
      <c r="P1347" t="s">
        <v>151</v>
      </c>
      <c r="Q1347">
        <v>1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</v>
      </c>
      <c r="AD1347">
        <v>0</v>
      </c>
      <c r="AE1347">
        <v>0</v>
      </c>
      <c r="AF1347" t="s">
        <v>3</v>
      </c>
      <c r="AG1347">
        <v>0</v>
      </c>
      <c r="AH1347">
        <v>3</v>
      </c>
      <c r="AI1347">
        <v>-1</v>
      </c>
      <c r="AJ1347" t="s">
        <v>3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>
        <f>ROW(Source!A1169)</f>
        <v>1169</v>
      </c>
      <c r="B1348">
        <v>35812361</v>
      </c>
      <c r="C1348">
        <v>35812347</v>
      </c>
      <c r="D1348">
        <v>29129518</v>
      </c>
      <c r="E1348">
        <v>1</v>
      </c>
      <c r="F1348">
        <v>1</v>
      </c>
      <c r="G1348">
        <v>1</v>
      </c>
      <c r="H1348">
        <v>3</v>
      </c>
      <c r="I1348" t="s">
        <v>1104</v>
      </c>
      <c r="J1348" t="s">
        <v>1105</v>
      </c>
      <c r="K1348" t="s">
        <v>1106</v>
      </c>
      <c r="L1348">
        <v>1301</v>
      </c>
      <c r="N1348">
        <v>1003</v>
      </c>
      <c r="O1348" t="s">
        <v>151</v>
      </c>
      <c r="P1348" t="s">
        <v>151</v>
      </c>
      <c r="Q1348">
        <v>1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 t="s">
        <v>3</v>
      </c>
      <c r="AG1348">
        <v>0</v>
      </c>
      <c r="AH1348">
        <v>3</v>
      </c>
      <c r="AI1348">
        <v>-1</v>
      </c>
      <c r="AJ1348" t="s">
        <v>3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</row>
    <row r="1349" spans="1:44">
      <c r="A1349">
        <f>ROW(Source!A1169)</f>
        <v>1169</v>
      </c>
      <c r="B1349">
        <v>35812362</v>
      </c>
      <c r="C1349">
        <v>35812347</v>
      </c>
      <c r="D1349">
        <v>29129521</v>
      </c>
      <c r="E1349">
        <v>1</v>
      </c>
      <c r="F1349">
        <v>1</v>
      </c>
      <c r="G1349">
        <v>1</v>
      </c>
      <c r="H1349">
        <v>3</v>
      </c>
      <c r="I1349" t="s">
        <v>1107</v>
      </c>
      <c r="J1349" t="s">
        <v>1108</v>
      </c>
      <c r="K1349" t="s">
        <v>1109</v>
      </c>
      <c r="L1349">
        <v>1327</v>
      </c>
      <c r="N1349">
        <v>1005</v>
      </c>
      <c r="O1349" t="s">
        <v>165</v>
      </c>
      <c r="P1349" t="s">
        <v>165</v>
      </c>
      <c r="Q1349">
        <v>1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</v>
      </c>
      <c r="AD1349">
        <v>0</v>
      </c>
      <c r="AE1349">
        <v>0</v>
      </c>
      <c r="AF1349" t="s">
        <v>3</v>
      </c>
      <c r="AG1349">
        <v>0</v>
      </c>
      <c r="AH1349">
        <v>3</v>
      </c>
      <c r="AI1349">
        <v>-1</v>
      </c>
      <c r="AJ1349" t="s">
        <v>3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</row>
    <row r="1350" spans="1:44">
      <c r="A1350">
        <f>ROW(Source!A1174)</f>
        <v>1174</v>
      </c>
      <c r="B1350">
        <v>35812369</v>
      </c>
      <c r="C1350">
        <v>35812367</v>
      </c>
      <c r="D1350">
        <v>18442760</v>
      </c>
      <c r="E1350">
        <v>1</v>
      </c>
      <c r="F1350">
        <v>1</v>
      </c>
      <c r="G1350">
        <v>1</v>
      </c>
      <c r="H1350">
        <v>1</v>
      </c>
      <c r="I1350" t="s">
        <v>895</v>
      </c>
      <c r="J1350" t="s">
        <v>3</v>
      </c>
      <c r="K1350" t="s">
        <v>896</v>
      </c>
      <c r="L1350">
        <v>1369</v>
      </c>
      <c r="N1350">
        <v>1013</v>
      </c>
      <c r="O1350" t="s">
        <v>583</v>
      </c>
      <c r="P1350" t="s">
        <v>583</v>
      </c>
      <c r="Q1350">
        <v>1</v>
      </c>
      <c r="X1350">
        <v>36.53</v>
      </c>
      <c r="Y1350">
        <v>0</v>
      </c>
      <c r="Z1350">
        <v>0</v>
      </c>
      <c r="AA1350">
        <v>0</v>
      </c>
      <c r="AB1350">
        <v>354.22</v>
      </c>
      <c r="AC1350">
        <v>0</v>
      </c>
      <c r="AD1350">
        <v>1</v>
      </c>
      <c r="AE1350">
        <v>1</v>
      </c>
      <c r="AF1350" t="s">
        <v>3</v>
      </c>
      <c r="AG1350">
        <v>36.53</v>
      </c>
      <c r="AH1350">
        <v>2</v>
      </c>
      <c r="AI1350">
        <v>35812368</v>
      </c>
      <c r="AJ1350">
        <v>1369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>
        <f>ROW(Source!A1174)</f>
        <v>1174</v>
      </c>
      <c r="B1351">
        <v>35812370</v>
      </c>
      <c r="C1351">
        <v>35812367</v>
      </c>
      <c r="D1351">
        <v>29109376</v>
      </c>
      <c r="E1351">
        <v>1</v>
      </c>
      <c r="F1351">
        <v>1</v>
      </c>
      <c r="G1351">
        <v>1</v>
      </c>
      <c r="H1351">
        <v>3</v>
      </c>
      <c r="I1351" t="s">
        <v>1110</v>
      </c>
      <c r="J1351" t="s">
        <v>1111</v>
      </c>
      <c r="K1351" t="s">
        <v>1112</v>
      </c>
      <c r="L1351">
        <v>1346</v>
      </c>
      <c r="N1351">
        <v>1009</v>
      </c>
      <c r="O1351" t="s">
        <v>170</v>
      </c>
      <c r="P1351" t="s">
        <v>170</v>
      </c>
      <c r="Q1351">
        <v>1</v>
      </c>
      <c r="X1351">
        <v>0</v>
      </c>
      <c r="Y1351">
        <v>4894.54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 t="s">
        <v>3</v>
      </c>
      <c r="AG1351">
        <v>0</v>
      </c>
      <c r="AH1351">
        <v>3</v>
      </c>
      <c r="AI1351">
        <v>-1</v>
      </c>
      <c r="AJ1351" t="s">
        <v>3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>
        <f>ROW(Source!A1174)</f>
        <v>1174</v>
      </c>
      <c r="B1352">
        <v>35812371</v>
      </c>
      <c r="C1352">
        <v>35812367</v>
      </c>
      <c r="D1352">
        <v>29109730</v>
      </c>
      <c r="E1352">
        <v>1</v>
      </c>
      <c r="F1352">
        <v>1</v>
      </c>
      <c r="G1352">
        <v>1</v>
      </c>
      <c r="H1352">
        <v>3</v>
      </c>
      <c r="I1352" t="s">
        <v>1113</v>
      </c>
      <c r="J1352" t="s">
        <v>1114</v>
      </c>
      <c r="K1352" t="s">
        <v>1115</v>
      </c>
      <c r="L1352">
        <v>1327</v>
      </c>
      <c r="N1352">
        <v>1005</v>
      </c>
      <c r="O1352" t="s">
        <v>165</v>
      </c>
      <c r="P1352" t="s">
        <v>165</v>
      </c>
      <c r="Q1352">
        <v>1</v>
      </c>
      <c r="X1352">
        <v>0</v>
      </c>
      <c r="Y1352">
        <v>37.299999999999997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0</v>
      </c>
      <c r="AF1352" t="s">
        <v>3</v>
      </c>
      <c r="AG1352">
        <v>0</v>
      </c>
      <c r="AH1352">
        <v>3</v>
      </c>
      <c r="AI1352">
        <v>-1</v>
      </c>
      <c r="AJ1352" t="s">
        <v>3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</row>
    <row r="1353" spans="1:44">
      <c r="A1353">
        <f>ROW(Source!A1175)</f>
        <v>1175</v>
      </c>
      <c r="B1353">
        <v>35812379</v>
      </c>
      <c r="C1353">
        <v>35812372</v>
      </c>
      <c r="D1353">
        <v>29364679</v>
      </c>
      <c r="E1353">
        <v>1</v>
      </c>
      <c r="F1353">
        <v>1</v>
      </c>
      <c r="G1353">
        <v>1</v>
      </c>
      <c r="H1353">
        <v>1</v>
      </c>
      <c r="I1353" t="s">
        <v>799</v>
      </c>
      <c r="J1353" t="s">
        <v>3</v>
      </c>
      <c r="K1353" t="s">
        <v>800</v>
      </c>
      <c r="L1353">
        <v>1369</v>
      </c>
      <c r="N1353">
        <v>1013</v>
      </c>
      <c r="O1353" t="s">
        <v>583</v>
      </c>
      <c r="P1353" t="s">
        <v>583</v>
      </c>
      <c r="Q1353">
        <v>1</v>
      </c>
      <c r="X1353">
        <v>94.4</v>
      </c>
      <c r="Y1353">
        <v>0</v>
      </c>
      <c r="Z1353">
        <v>0</v>
      </c>
      <c r="AA1353">
        <v>0</v>
      </c>
      <c r="AB1353">
        <v>316.85000000000002</v>
      </c>
      <c r="AC1353">
        <v>0</v>
      </c>
      <c r="AD1353">
        <v>1</v>
      </c>
      <c r="AE1353">
        <v>1</v>
      </c>
      <c r="AF1353" t="s">
        <v>3</v>
      </c>
      <c r="AG1353">
        <v>94.4</v>
      </c>
      <c r="AH1353">
        <v>2</v>
      </c>
      <c r="AI1353">
        <v>35812373</v>
      </c>
      <c r="AJ1353">
        <v>1370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</row>
    <row r="1354" spans="1:44">
      <c r="A1354">
        <f>ROW(Source!A1175)</f>
        <v>1175</v>
      </c>
      <c r="B1354">
        <v>35812380</v>
      </c>
      <c r="C1354">
        <v>35812372</v>
      </c>
      <c r="D1354">
        <v>121548</v>
      </c>
      <c r="E1354">
        <v>1</v>
      </c>
      <c r="F1354">
        <v>1</v>
      </c>
      <c r="G1354">
        <v>1</v>
      </c>
      <c r="H1354">
        <v>1</v>
      </c>
      <c r="I1354" t="s">
        <v>34</v>
      </c>
      <c r="J1354" t="s">
        <v>3</v>
      </c>
      <c r="K1354" t="s">
        <v>584</v>
      </c>
      <c r="L1354">
        <v>608254</v>
      </c>
      <c r="N1354">
        <v>1013</v>
      </c>
      <c r="O1354" t="s">
        <v>585</v>
      </c>
      <c r="P1354" t="s">
        <v>585</v>
      </c>
      <c r="Q1354">
        <v>1</v>
      </c>
      <c r="X1354">
        <v>0.2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1</v>
      </c>
      <c r="AE1354">
        <v>2</v>
      </c>
      <c r="AF1354" t="s">
        <v>3</v>
      </c>
      <c r="AG1354">
        <v>0.2</v>
      </c>
      <c r="AH1354">
        <v>2</v>
      </c>
      <c r="AI1354">
        <v>35812374</v>
      </c>
      <c r="AJ1354">
        <v>1371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</row>
    <row r="1355" spans="1:44">
      <c r="A1355">
        <f>ROW(Source!A1175)</f>
        <v>1175</v>
      </c>
      <c r="B1355">
        <v>35812381</v>
      </c>
      <c r="C1355">
        <v>35812372</v>
      </c>
      <c r="D1355">
        <v>29172362</v>
      </c>
      <c r="E1355">
        <v>1</v>
      </c>
      <c r="F1355">
        <v>1</v>
      </c>
      <c r="G1355">
        <v>1</v>
      </c>
      <c r="H1355">
        <v>2</v>
      </c>
      <c r="I1355" t="s">
        <v>801</v>
      </c>
      <c r="J1355" t="s">
        <v>802</v>
      </c>
      <c r="K1355" t="s">
        <v>803</v>
      </c>
      <c r="L1355">
        <v>1368</v>
      </c>
      <c r="N1355">
        <v>1011</v>
      </c>
      <c r="O1355" t="s">
        <v>589</v>
      </c>
      <c r="P1355" t="s">
        <v>589</v>
      </c>
      <c r="Q1355">
        <v>1</v>
      </c>
      <c r="X1355">
        <v>0.2</v>
      </c>
      <c r="Y1355">
        <v>0</v>
      </c>
      <c r="Z1355">
        <v>134.65</v>
      </c>
      <c r="AA1355">
        <v>13.5</v>
      </c>
      <c r="AB1355">
        <v>0</v>
      </c>
      <c r="AC1355">
        <v>0</v>
      </c>
      <c r="AD1355">
        <v>1</v>
      </c>
      <c r="AE1355">
        <v>0</v>
      </c>
      <c r="AF1355" t="s">
        <v>3</v>
      </c>
      <c r="AG1355">
        <v>0.2</v>
      </c>
      <c r="AH1355">
        <v>2</v>
      </c>
      <c r="AI1355">
        <v>35812375</v>
      </c>
      <c r="AJ1355">
        <v>1372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>
        <f>ROW(Source!A1175)</f>
        <v>1175</v>
      </c>
      <c r="B1356">
        <v>35812382</v>
      </c>
      <c r="C1356">
        <v>35812372</v>
      </c>
      <c r="D1356">
        <v>29174913</v>
      </c>
      <c r="E1356">
        <v>1</v>
      </c>
      <c r="F1356">
        <v>1</v>
      </c>
      <c r="G1356">
        <v>1</v>
      </c>
      <c r="H1356">
        <v>2</v>
      </c>
      <c r="I1356" t="s">
        <v>601</v>
      </c>
      <c r="J1356" t="s">
        <v>602</v>
      </c>
      <c r="K1356" t="s">
        <v>603</v>
      </c>
      <c r="L1356">
        <v>1368</v>
      </c>
      <c r="N1356">
        <v>1011</v>
      </c>
      <c r="O1356" t="s">
        <v>589</v>
      </c>
      <c r="P1356" t="s">
        <v>589</v>
      </c>
      <c r="Q1356">
        <v>1</v>
      </c>
      <c r="X1356">
        <v>0.2</v>
      </c>
      <c r="Y1356">
        <v>0</v>
      </c>
      <c r="Z1356">
        <v>87.17</v>
      </c>
      <c r="AA1356">
        <v>11.6</v>
      </c>
      <c r="AB1356">
        <v>0</v>
      </c>
      <c r="AC1356">
        <v>0</v>
      </c>
      <c r="AD1356">
        <v>1</v>
      </c>
      <c r="AE1356">
        <v>0</v>
      </c>
      <c r="AF1356" t="s">
        <v>3</v>
      </c>
      <c r="AG1356">
        <v>0.2</v>
      </c>
      <c r="AH1356">
        <v>2</v>
      </c>
      <c r="AI1356">
        <v>35812376</v>
      </c>
      <c r="AJ1356">
        <v>1373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</row>
    <row r="1357" spans="1:44">
      <c r="A1357">
        <f>ROW(Source!A1175)</f>
        <v>1175</v>
      </c>
      <c r="B1357">
        <v>35812383</v>
      </c>
      <c r="C1357">
        <v>35812372</v>
      </c>
      <c r="D1357">
        <v>29164111</v>
      </c>
      <c r="E1357">
        <v>1</v>
      </c>
      <c r="F1357">
        <v>1</v>
      </c>
      <c r="G1357">
        <v>1</v>
      </c>
      <c r="H1357">
        <v>3</v>
      </c>
      <c r="I1357" t="s">
        <v>847</v>
      </c>
      <c r="J1357" t="s">
        <v>900</v>
      </c>
      <c r="K1357" t="s">
        <v>849</v>
      </c>
      <c r="L1357">
        <v>1355</v>
      </c>
      <c r="N1357">
        <v>1010</v>
      </c>
      <c r="O1357" t="s">
        <v>61</v>
      </c>
      <c r="P1357" t="s">
        <v>61</v>
      </c>
      <c r="Q1357">
        <v>100</v>
      </c>
      <c r="X1357">
        <v>1.02</v>
      </c>
      <c r="Y1357">
        <v>100</v>
      </c>
      <c r="Z1357">
        <v>0</v>
      </c>
      <c r="AA1357">
        <v>0</v>
      </c>
      <c r="AB1357">
        <v>0</v>
      </c>
      <c r="AC1357">
        <v>0</v>
      </c>
      <c r="AD1357">
        <v>1</v>
      </c>
      <c r="AE1357">
        <v>0</v>
      </c>
      <c r="AF1357" t="s">
        <v>3</v>
      </c>
      <c r="AG1357">
        <v>1.02</v>
      </c>
      <c r="AH1357">
        <v>2</v>
      </c>
      <c r="AI1357">
        <v>35812377</v>
      </c>
      <c r="AJ1357">
        <v>1374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</row>
    <row r="1358" spans="1:44">
      <c r="A1358">
        <f>ROW(Source!A1175)</f>
        <v>1175</v>
      </c>
      <c r="B1358">
        <v>35812384</v>
      </c>
      <c r="C1358">
        <v>35812372</v>
      </c>
      <c r="D1358">
        <v>29171808</v>
      </c>
      <c r="E1358">
        <v>1</v>
      </c>
      <c r="F1358">
        <v>1</v>
      </c>
      <c r="G1358">
        <v>1</v>
      </c>
      <c r="H1358">
        <v>3</v>
      </c>
      <c r="I1358" t="s">
        <v>816</v>
      </c>
      <c r="J1358" t="s">
        <v>817</v>
      </c>
      <c r="K1358" t="s">
        <v>818</v>
      </c>
      <c r="L1358">
        <v>1374</v>
      </c>
      <c r="N1358">
        <v>1013</v>
      </c>
      <c r="O1358" t="s">
        <v>819</v>
      </c>
      <c r="P1358" t="s">
        <v>819</v>
      </c>
      <c r="Q1358">
        <v>1</v>
      </c>
      <c r="X1358">
        <v>18.73</v>
      </c>
      <c r="Y1358">
        <v>1</v>
      </c>
      <c r="Z1358">
        <v>0</v>
      </c>
      <c r="AA1358">
        <v>0</v>
      </c>
      <c r="AB1358">
        <v>0</v>
      </c>
      <c r="AC1358">
        <v>0</v>
      </c>
      <c r="AD1358">
        <v>1</v>
      </c>
      <c r="AE1358">
        <v>0</v>
      </c>
      <c r="AF1358" t="s">
        <v>3</v>
      </c>
      <c r="AG1358">
        <v>18.73</v>
      </c>
      <c r="AH1358">
        <v>2</v>
      </c>
      <c r="AI1358">
        <v>35812378</v>
      </c>
      <c r="AJ1358">
        <v>1375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</row>
    <row r="1359" spans="1:44">
      <c r="A1359">
        <f>ROW(Source!A1249)</f>
        <v>1249</v>
      </c>
      <c r="B1359">
        <v>35812388</v>
      </c>
      <c r="C1359">
        <v>35812385</v>
      </c>
      <c r="D1359">
        <v>18406804</v>
      </c>
      <c r="E1359">
        <v>1</v>
      </c>
      <c r="F1359">
        <v>1</v>
      </c>
      <c r="G1359">
        <v>1</v>
      </c>
      <c r="H1359">
        <v>1</v>
      </c>
      <c r="I1359" t="s">
        <v>581</v>
      </c>
      <c r="J1359" t="s">
        <v>3</v>
      </c>
      <c r="K1359" t="s">
        <v>582</v>
      </c>
      <c r="L1359">
        <v>1369</v>
      </c>
      <c r="N1359">
        <v>1013</v>
      </c>
      <c r="O1359" t="s">
        <v>583</v>
      </c>
      <c r="P1359" t="s">
        <v>583</v>
      </c>
      <c r="Q1359">
        <v>1</v>
      </c>
      <c r="X1359">
        <v>7.67</v>
      </c>
      <c r="Y1359">
        <v>0</v>
      </c>
      <c r="Z1359">
        <v>0</v>
      </c>
      <c r="AA1359">
        <v>0</v>
      </c>
      <c r="AB1359">
        <v>249.14</v>
      </c>
      <c r="AC1359">
        <v>0</v>
      </c>
      <c r="AD1359">
        <v>1</v>
      </c>
      <c r="AE1359">
        <v>1</v>
      </c>
      <c r="AF1359" t="s">
        <v>3</v>
      </c>
      <c r="AG1359">
        <v>7.67</v>
      </c>
      <c r="AH1359">
        <v>2</v>
      </c>
      <c r="AI1359">
        <v>35812386</v>
      </c>
      <c r="AJ1359">
        <v>1376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</row>
    <row r="1360" spans="1:44">
      <c r="A1360">
        <f>ROW(Source!A1249)</f>
        <v>1249</v>
      </c>
      <c r="B1360">
        <v>35812389</v>
      </c>
      <c r="C1360">
        <v>35812385</v>
      </c>
      <c r="D1360">
        <v>29164349</v>
      </c>
      <c r="E1360">
        <v>1</v>
      </c>
      <c r="F1360">
        <v>1</v>
      </c>
      <c r="G1360">
        <v>1</v>
      </c>
      <c r="H1360">
        <v>3</v>
      </c>
      <c r="I1360" t="s">
        <v>27</v>
      </c>
      <c r="J1360" t="s">
        <v>30</v>
      </c>
      <c r="K1360" t="s">
        <v>28</v>
      </c>
      <c r="L1360">
        <v>1348</v>
      </c>
      <c r="N1360">
        <v>1009</v>
      </c>
      <c r="O1360" t="s">
        <v>29</v>
      </c>
      <c r="P1360" t="s">
        <v>29</v>
      </c>
      <c r="Q1360">
        <v>1000</v>
      </c>
      <c r="X1360">
        <v>0.7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 t="s">
        <v>3</v>
      </c>
      <c r="AG1360">
        <v>0.7</v>
      </c>
      <c r="AH1360">
        <v>2</v>
      </c>
      <c r="AI1360">
        <v>35812387</v>
      </c>
      <c r="AJ1360">
        <v>1377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</row>
    <row r="1361" spans="1:44">
      <c r="A1361">
        <f>ROW(Source!A1251)</f>
        <v>1251</v>
      </c>
      <c r="B1361">
        <v>35812396</v>
      </c>
      <c r="C1361">
        <v>35812391</v>
      </c>
      <c r="D1361">
        <v>18406804</v>
      </c>
      <c r="E1361">
        <v>1</v>
      </c>
      <c r="F1361">
        <v>1</v>
      </c>
      <c r="G1361">
        <v>1</v>
      </c>
      <c r="H1361">
        <v>1</v>
      </c>
      <c r="I1361" t="s">
        <v>581</v>
      </c>
      <c r="J1361" t="s">
        <v>3</v>
      </c>
      <c r="K1361" t="s">
        <v>582</v>
      </c>
      <c r="L1361">
        <v>1369</v>
      </c>
      <c r="N1361">
        <v>1013</v>
      </c>
      <c r="O1361" t="s">
        <v>583</v>
      </c>
      <c r="P1361" t="s">
        <v>583</v>
      </c>
      <c r="Q1361">
        <v>1</v>
      </c>
      <c r="X1361">
        <v>11.39</v>
      </c>
      <c r="Y1361">
        <v>0</v>
      </c>
      <c r="Z1361">
        <v>0</v>
      </c>
      <c r="AA1361">
        <v>0</v>
      </c>
      <c r="AB1361">
        <v>7.8</v>
      </c>
      <c r="AC1361">
        <v>0</v>
      </c>
      <c r="AD1361">
        <v>1</v>
      </c>
      <c r="AE1361">
        <v>1</v>
      </c>
      <c r="AF1361" t="s">
        <v>3</v>
      </c>
      <c r="AG1361">
        <v>11.39</v>
      </c>
      <c r="AH1361">
        <v>2</v>
      </c>
      <c r="AI1361">
        <v>35812392</v>
      </c>
      <c r="AJ1361">
        <v>1378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>
        <f>ROW(Source!A1251)</f>
        <v>1251</v>
      </c>
      <c r="B1362">
        <v>35812397</v>
      </c>
      <c r="C1362">
        <v>35812391</v>
      </c>
      <c r="D1362">
        <v>121548</v>
      </c>
      <c r="E1362">
        <v>1</v>
      </c>
      <c r="F1362">
        <v>1</v>
      </c>
      <c r="G1362">
        <v>1</v>
      </c>
      <c r="H1362">
        <v>1</v>
      </c>
      <c r="I1362" t="s">
        <v>34</v>
      </c>
      <c r="J1362" t="s">
        <v>3</v>
      </c>
      <c r="K1362" t="s">
        <v>584</v>
      </c>
      <c r="L1362">
        <v>608254</v>
      </c>
      <c r="N1362">
        <v>1013</v>
      </c>
      <c r="O1362" t="s">
        <v>585</v>
      </c>
      <c r="P1362" t="s">
        <v>585</v>
      </c>
      <c r="Q1362">
        <v>1</v>
      </c>
      <c r="X1362">
        <v>0.13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1</v>
      </c>
      <c r="AE1362">
        <v>2</v>
      </c>
      <c r="AF1362" t="s">
        <v>3</v>
      </c>
      <c r="AG1362">
        <v>0.13</v>
      </c>
      <c r="AH1362">
        <v>2</v>
      </c>
      <c r="AI1362">
        <v>35812393</v>
      </c>
      <c r="AJ1362">
        <v>1379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>
        <f>ROW(Source!A1251)</f>
        <v>1251</v>
      </c>
      <c r="B1363">
        <v>35812398</v>
      </c>
      <c r="C1363">
        <v>35812391</v>
      </c>
      <c r="D1363">
        <v>29172556</v>
      </c>
      <c r="E1363">
        <v>1</v>
      </c>
      <c r="F1363">
        <v>1</v>
      </c>
      <c r="G1363">
        <v>1</v>
      </c>
      <c r="H1363">
        <v>2</v>
      </c>
      <c r="I1363" t="s">
        <v>586</v>
      </c>
      <c r="J1363" t="s">
        <v>590</v>
      </c>
      <c r="K1363" t="s">
        <v>588</v>
      </c>
      <c r="L1363">
        <v>1368</v>
      </c>
      <c r="N1363">
        <v>1011</v>
      </c>
      <c r="O1363" t="s">
        <v>589</v>
      </c>
      <c r="P1363" t="s">
        <v>589</v>
      </c>
      <c r="Q1363">
        <v>1</v>
      </c>
      <c r="X1363">
        <v>0.13</v>
      </c>
      <c r="Y1363">
        <v>0</v>
      </c>
      <c r="Z1363">
        <v>31.26</v>
      </c>
      <c r="AA1363">
        <v>13.5</v>
      </c>
      <c r="AB1363">
        <v>0</v>
      </c>
      <c r="AC1363">
        <v>0</v>
      </c>
      <c r="AD1363">
        <v>1</v>
      </c>
      <c r="AE1363">
        <v>0</v>
      </c>
      <c r="AF1363" t="s">
        <v>3</v>
      </c>
      <c r="AG1363">
        <v>0.13</v>
      </c>
      <c r="AH1363">
        <v>2</v>
      </c>
      <c r="AI1363">
        <v>35812394</v>
      </c>
      <c r="AJ1363">
        <v>1380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</row>
    <row r="1364" spans="1:44">
      <c r="A1364">
        <f>ROW(Source!A1251)</f>
        <v>1251</v>
      </c>
      <c r="B1364">
        <v>35812399</v>
      </c>
      <c r="C1364">
        <v>35812391</v>
      </c>
      <c r="D1364">
        <v>29164349</v>
      </c>
      <c r="E1364">
        <v>1</v>
      </c>
      <c r="F1364">
        <v>1</v>
      </c>
      <c r="G1364">
        <v>1</v>
      </c>
      <c r="H1364">
        <v>3</v>
      </c>
      <c r="I1364" t="s">
        <v>27</v>
      </c>
      <c r="J1364" t="s">
        <v>30</v>
      </c>
      <c r="K1364" t="s">
        <v>28</v>
      </c>
      <c r="L1364">
        <v>1348</v>
      </c>
      <c r="N1364">
        <v>1009</v>
      </c>
      <c r="O1364" t="s">
        <v>29</v>
      </c>
      <c r="P1364" t="s">
        <v>29</v>
      </c>
      <c r="Q1364">
        <v>1000</v>
      </c>
      <c r="X1364">
        <v>0.47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 t="s">
        <v>3</v>
      </c>
      <c r="AG1364">
        <v>0.47</v>
      </c>
      <c r="AH1364">
        <v>2</v>
      </c>
      <c r="AI1364">
        <v>35812395</v>
      </c>
      <c r="AJ1364">
        <v>1381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</row>
    <row r="1365" spans="1:44">
      <c r="A1365">
        <f>ROW(Source!A1253)</f>
        <v>1253</v>
      </c>
      <c r="B1365">
        <v>35812404</v>
      </c>
      <c r="C1365">
        <v>35812401</v>
      </c>
      <c r="D1365">
        <v>18406804</v>
      </c>
      <c r="E1365">
        <v>1</v>
      </c>
      <c r="F1365">
        <v>1</v>
      </c>
      <c r="G1365">
        <v>1</v>
      </c>
      <c r="H1365">
        <v>1</v>
      </c>
      <c r="I1365" t="s">
        <v>581</v>
      </c>
      <c r="J1365" t="s">
        <v>3</v>
      </c>
      <c r="K1365" t="s">
        <v>582</v>
      </c>
      <c r="L1365">
        <v>1369</v>
      </c>
      <c r="N1365">
        <v>1013</v>
      </c>
      <c r="O1365" t="s">
        <v>583</v>
      </c>
      <c r="P1365" t="s">
        <v>583</v>
      </c>
      <c r="Q1365">
        <v>1</v>
      </c>
      <c r="X1365">
        <v>3.77</v>
      </c>
      <c r="Y1365">
        <v>0</v>
      </c>
      <c r="Z1365">
        <v>0</v>
      </c>
      <c r="AA1365">
        <v>0</v>
      </c>
      <c r="AB1365">
        <v>7.8</v>
      </c>
      <c r="AC1365">
        <v>0</v>
      </c>
      <c r="AD1365">
        <v>1</v>
      </c>
      <c r="AE1365">
        <v>1</v>
      </c>
      <c r="AF1365" t="s">
        <v>3</v>
      </c>
      <c r="AG1365">
        <v>3.77</v>
      </c>
      <c r="AH1365">
        <v>2</v>
      </c>
      <c r="AI1365">
        <v>35812402</v>
      </c>
      <c r="AJ1365">
        <v>1382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</row>
    <row r="1366" spans="1:44">
      <c r="A1366">
        <f>ROW(Source!A1253)</f>
        <v>1253</v>
      </c>
      <c r="B1366">
        <v>35812405</v>
      </c>
      <c r="C1366">
        <v>35812401</v>
      </c>
      <c r="D1366">
        <v>29164349</v>
      </c>
      <c r="E1366">
        <v>1</v>
      </c>
      <c r="F1366">
        <v>1</v>
      </c>
      <c r="G1366">
        <v>1</v>
      </c>
      <c r="H1366">
        <v>3</v>
      </c>
      <c r="I1366" t="s">
        <v>27</v>
      </c>
      <c r="J1366" t="s">
        <v>30</v>
      </c>
      <c r="K1366" t="s">
        <v>28</v>
      </c>
      <c r="L1366">
        <v>1348</v>
      </c>
      <c r="N1366">
        <v>1009</v>
      </c>
      <c r="O1366" t="s">
        <v>29</v>
      </c>
      <c r="P1366" t="s">
        <v>29</v>
      </c>
      <c r="Q1366">
        <v>1000</v>
      </c>
      <c r="X1366">
        <v>0.11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 t="s">
        <v>3</v>
      </c>
      <c r="AG1366">
        <v>0.11</v>
      </c>
      <c r="AH1366">
        <v>2</v>
      </c>
      <c r="AI1366">
        <v>35812403</v>
      </c>
      <c r="AJ1366">
        <v>1383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>
        <f>ROW(Source!A1255)</f>
        <v>1255</v>
      </c>
      <c r="B1367">
        <v>35812409</v>
      </c>
      <c r="C1367">
        <v>35812407</v>
      </c>
      <c r="D1367">
        <v>18406804</v>
      </c>
      <c r="E1367">
        <v>1</v>
      </c>
      <c r="F1367">
        <v>1</v>
      </c>
      <c r="G1367">
        <v>1</v>
      </c>
      <c r="H1367">
        <v>1</v>
      </c>
      <c r="I1367" t="s">
        <v>581</v>
      </c>
      <c r="J1367" t="s">
        <v>3</v>
      </c>
      <c r="K1367" t="s">
        <v>582</v>
      </c>
      <c r="L1367">
        <v>1369</v>
      </c>
      <c r="N1367">
        <v>1013</v>
      </c>
      <c r="O1367" t="s">
        <v>583</v>
      </c>
      <c r="P1367" t="s">
        <v>583</v>
      </c>
      <c r="Q1367">
        <v>1</v>
      </c>
      <c r="X1367">
        <v>5.84</v>
      </c>
      <c r="Y1367">
        <v>0</v>
      </c>
      <c r="Z1367">
        <v>0</v>
      </c>
      <c r="AA1367">
        <v>0</v>
      </c>
      <c r="AB1367">
        <v>7.8</v>
      </c>
      <c r="AC1367">
        <v>0</v>
      </c>
      <c r="AD1367">
        <v>1</v>
      </c>
      <c r="AE1367">
        <v>1</v>
      </c>
      <c r="AF1367" t="s">
        <v>3</v>
      </c>
      <c r="AG1367">
        <v>5.84</v>
      </c>
      <c r="AH1367">
        <v>2</v>
      </c>
      <c r="AI1367">
        <v>35812408</v>
      </c>
      <c r="AJ1367">
        <v>1384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>
        <f>ROW(Source!A1256)</f>
        <v>1256</v>
      </c>
      <c r="B1368">
        <v>35812414</v>
      </c>
      <c r="C1368">
        <v>35812410</v>
      </c>
      <c r="D1368">
        <v>18406804</v>
      </c>
      <c r="E1368">
        <v>1</v>
      </c>
      <c r="F1368">
        <v>1</v>
      </c>
      <c r="G1368">
        <v>1</v>
      </c>
      <c r="H1368">
        <v>1</v>
      </c>
      <c r="I1368" t="s">
        <v>581</v>
      </c>
      <c r="J1368" t="s">
        <v>3</v>
      </c>
      <c r="K1368" t="s">
        <v>582</v>
      </c>
      <c r="L1368">
        <v>1369</v>
      </c>
      <c r="N1368">
        <v>1013</v>
      </c>
      <c r="O1368" t="s">
        <v>583</v>
      </c>
      <c r="P1368" t="s">
        <v>583</v>
      </c>
      <c r="Q1368">
        <v>1</v>
      </c>
      <c r="X1368">
        <v>9.64</v>
      </c>
      <c r="Y1368">
        <v>0</v>
      </c>
      <c r="Z1368">
        <v>0</v>
      </c>
      <c r="AA1368">
        <v>0</v>
      </c>
      <c r="AB1368">
        <v>249.14</v>
      </c>
      <c r="AC1368">
        <v>0</v>
      </c>
      <c r="AD1368">
        <v>1</v>
      </c>
      <c r="AE1368">
        <v>1</v>
      </c>
      <c r="AF1368" t="s">
        <v>3</v>
      </c>
      <c r="AG1368">
        <v>9.64</v>
      </c>
      <c r="AH1368">
        <v>2</v>
      </c>
      <c r="AI1368">
        <v>35812411</v>
      </c>
      <c r="AJ1368">
        <v>1385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>
        <f>ROW(Source!A1256)</f>
        <v>1256</v>
      </c>
      <c r="B1369">
        <v>35812415</v>
      </c>
      <c r="C1369">
        <v>35812410</v>
      </c>
      <c r="D1369">
        <v>121548</v>
      </c>
      <c r="E1369">
        <v>1</v>
      </c>
      <c r="F1369">
        <v>1</v>
      </c>
      <c r="G1369">
        <v>1</v>
      </c>
      <c r="H1369">
        <v>1</v>
      </c>
      <c r="I1369" t="s">
        <v>34</v>
      </c>
      <c r="J1369" t="s">
        <v>3</v>
      </c>
      <c r="K1369" t="s">
        <v>584</v>
      </c>
      <c r="L1369">
        <v>608254</v>
      </c>
      <c r="N1369">
        <v>1013</v>
      </c>
      <c r="O1369" t="s">
        <v>585</v>
      </c>
      <c r="P1369" t="s">
        <v>585</v>
      </c>
      <c r="Q1369">
        <v>1</v>
      </c>
      <c r="X1369">
        <v>0.01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1</v>
      </c>
      <c r="AE1369">
        <v>2</v>
      </c>
      <c r="AF1369" t="s">
        <v>3</v>
      </c>
      <c r="AG1369">
        <v>0.01</v>
      </c>
      <c r="AH1369">
        <v>2</v>
      </c>
      <c r="AI1369">
        <v>35812412</v>
      </c>
      <c r="AJ1369">
        <v>1386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</row>
    <row r="1370" spans="1:44">
      <c r="A1370">
        <f>ROW(Source!A1256)</f>
        <v>1256</v>
      </c>
      <c r="B1370">
        <v>35812416</v>
      </c>
      <c r="C1370">
        <v>35812410</v>
      </c>
      <c r="D1370">
        <v>29172556</v>
      </c>
      <c r="E1370">
        <v>1</v>
      </c>
      <c r="F1370">
        <v>1</v>
      </c>
      <c r="G1370">
        <v>1</v>
      </c>
      <c r="H1370">
        <v>2</v>
      </c>
      <c r="I1370" t="s">
        <v>586</v>
      </c>
      <c r="J1370" t="s">
        <v>590</v>
      </c>
      <c r="K1370" t="s">
        <v>588</v>
      </c>
      <c r="L1370">
        <v>1368</v>
      </c>
      <c r="N1370">
        <v>1011</v>
      </c>
      <c r="O1370" t="s">
        <v>589</v>
      </c>
      <c r="P1370" t="s">
        <v>589</v>
      </c>
      <c r="Q1370">
        <v>1</v>
      </c>
      <c r="X1370">
        <v>0.01</v>
      </c>
      <c r="Y1370">
        <v>0</v>
      </c>
      <c r="Z1370">
        <v>31.26</v>
      </c>
      <c r="AA1370">
        <v>13.5</v>
      </c>
      <c r="AB1370">
        <v>0</v>
      </c>
      <c r="AC1370">
        <v>0</v>
      </c>
      <c r="AD1370">
        <v>1</v>
      </c>
      <c r="AE1370">
        <v>0</v>
      </c>
      <c r="AF1370" t="s">
        <v>3</v>
      </c>
      <c r="AG1370">
        <v>0.01</v>
      </c>
      <c r="AH1370">
        <v>2</v>
      </c>
      <c r="AI1370">
        <v>35812413</v>
      </c>
      <c r="AJ1370">
        <v>1387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</row>
    <row r="1371" spans="1:44">
      <c r="A1371">
        <f>ROW(Source!A1257)</f>
        <v>1257</v>
      </c>
      <c r="B1371">
        <v>35812421</v>
      </c>
      <c r="C1371">
        <v>35812417</v>
      </c>
      <c r="D1371">
        <v>18408066</v>
      </c>
      <c r="E1371">
        <v>1</v>
      </c>
      <c r="F1371">
        <v>1</v>
      </c>
      <c r="G1371">
        <v>1</v>
      </c>
      <c r="H1371">
        <v>1</v>
      </c>
      <c r="I1371" t="s">
        <v>591</v>
      </c>
      <c r="J1371" t="s">
        <v>3</v>
      </c>
      <c r="K1371" t="s">
        <v>592</v>
      </c>
      <c r="L1371">
        <v>1369</v>
      </c>
      <c r="N1371">
        <v>1013</v>
      </c>
      <c r="O1371" t="s">
        <v>583</v>
      </c>
      <c r="P1371" t="s">
        <v>583</v>
      </c>
      <c r="Q1371">
        <v>1</v>
      </c>
      <c r="X1371">
        <v>17.89</v>
      </c>
      <c r="Y1371">
        <v>0</v>
      </c>
      <c r="Z1371">
        <v>0</v>
      </c>
      <c r="AA1371">
        <v>0</v>
      </c>
      <c r="AB1371">
        <v>256.16000000000003</v>
      </c>
      <c r="AC1371">
        <v>0</v>
      </c>
      <c r="AD1371">
        <v>1</v>
      </c>
      <c r="AE1371">
        <v>1</v>
      </c>
      <c r="AF1371" t="s">
        <v>3</v>
      </c>
      <c r="AG1371">
        <v>17.89</v>
      </c>
      <c r="AH1371">
        <v>2</v>
      </c>
      <c r="AI1371">
        <v>35812418</v>
      </c>
      <c r="AJ1371">
        <v>1388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</row>
    <row r="1372" spans="1:44">
      <c r="A1372">
        <f>ROW(Source!A1257)</f>
        <v>1257</v>
      </c>
      <c r="B1372">
        <v>35812422</v>
      </c>
      <c r="C1372">
        <v>35812417</v>
      </c>
      <c r="D1372">
        <v>121548</v>
      </c>
      <c r="E1372">
        <v>1</v>
      </c>
      <c r="F1372">
        <v>1</v>
      </c>
      <c r="G1372">
        <v>1</v>
      </c>
      <c r="H1372">
        <v>1</v>
      </c>
      <c r="I1372" t="s">
        <v>34</v>
      </c>
      <c r="J1372" t="s">
        <v>3</v>
      </c>
      <c r="K1372" t="s">
        <v>584</v>
      </c>
      <c r="L1372">
        <v>608254</v>
      </c>
      <c r="N1372">
        <v>1013</v>
      </c>
      <c r="O1372" t="s">
        <v>585</v>
      </c>
      <c r="P1372" t="s">
        <v>585</v>
      </c>
      <c r="Q1372">
        <v>1</v>
      </c>
      <c r="X1372">
        <v>0.08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1</v>
      </c>
      <c r="AE1372">
        <v>2</v>
      </c>
      <c r="AF1372" t="s">
        <v>3</v>
      </c>
      <c r="AG1372">
        <v>0.08</v>
      </c>
      <c r="AH1372">
        <v>2</v>
      </c>
      <c r="AI1372">
        <v>35812419</v>
      </c>
      <c r="AJ1372">
        <v>1389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</row>
    <row r="1373" spans="1:44">
      <c r="A1373">
        <f>ROW(Source!A1257)</f>
        <v>1257</v>
      </c>
      <c r="B1373">
        <v>35812423</v>
      </c>
      <c r="C1373">
        <v>35812417</v>
      </c>
      <c r="D1373">
        <v>29172556</v>
      </c>
      <c r="E1373">
        <v>1</v>
      </c>
      <c r="F1373">
        <v>1</v>
      </c>
      <c r="G1373">
        <v>1</v>
      </c>
      <c r="H1373">
        <v>2</v>
      </c>
      <c r="I1373" t="s">
        <v>586</v>
      </c>
      <c r="J1373" t="s">
        <v>590</v>
      </c>
      <c r="K1373" t="s">
        <v>588</v>
      </c>
      <c r="L1373">
        <v>1368</v>
      </c>
      <c r="N1373">
        <v>1011</v>
      </c>
      <c r="O1373" t="s">
        <v>589</v>
      </c>
      <c r="P1373" t="s">
        <v>589</v>
      </c>
      <c r="Q1373">
        <v>1</v>
      </c>
      <c r="X1373">
        <v>0.08</v>
      </c>
      <c r="Y1373">
        <v>0</v>
      </c>
      <c r="Z1373">
        <v>31.26</v>
      </c>
      <c r="AA1373">
        <v>13.5</v>
      </c>
      <c r="AB1373">
        <v>0</v>
      </c>
      <c r="AC1373">
        <v>0</v>
      </c>
      <c r="AD1373">
        <v>1</v>
      </c>
      <c r="AE1373">
        <v>0</v>
      </c>
      <c r="AF1373" t="s">
        <v>3</v>
      </c>
      <c r="AG1373">
        <v>0.08</v>
      </c>
      <c r="AH1373">
        <v>2</v>
      </c>
      <c r="AI1373">
        <v>35812420</v>
      </c>
      <c r="AJ1373">
        <v>1390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>
        <f>ROW(Source!A1258)</f>
        <v>1258</v>
      </c>
      <c r="B1374">
        <v>35812430</v>
      </c>
      <c r="C1374">
        <v>35812424</v>
      </c>
      <c r="D1374">
        <v>18408066</v>
      </c>
      <c r="E1374">
        <v>1</v>
      </c>
      <c r="F1374">
        <v>1</v>
      </c>
      <c r="G1374">
        <v>1</v>
      </c>
      <c r="H1374">
        <v>1</v>
      </c>
      <c r="I1374" t="s">
        <v>591</v>
      </c>
      <c r="J1374" t="s">
        <v>3</v>
      </c>
      <c r="K1374" t="s">
        <v>592</v>
      </c>
      <c r="L1374">
        <v>1369</v>
      </c>
      <c r="N1374">
        <v>1013</v>
      </c>
      <c r="O1374" t="s">
        <v>583</v>
      </c>
      <c r="P1374" t="s">
        <v>583</v>
      </c>
      <c r="Q1374">
        <v>1</v>
      </c>
      <c r="X1374">
        <v>179.3</v>
      </c>
      <c r="Y1374">
        <v>0</v>
      </c>
      <c r="Z1374">
        <v>0</v>
      </c>
      <c r="AA1374">
        <v>0</v>
      </c>
      <c r="AB1374">
        <v>256.16000000000003</v>
      </c>
      <c r="AC1374">
        <v>0</v>
      </c>
      <c r="AD1374">
        <v>1</v>
      </c>
      <c r="AE1374">
        <v>1</v>
      </c>
      <c r="AF1374" t="s">
        <v>3</v>
      </c>
      <c r="AG1374">
        <v>179.3</v>
      </c>
      <c r="AH1374">
        <v>2</v>
      </c>
      <c r="AI1374">
        <v>35812425</v>
      </c>
      <c r="AJ1374">
        <v>1391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>
        <f>ROW(Source!A1258)</f>
        <v>1258</v>
      </c>
      <c r="B1375">
        <v>35812431</v>
      </c>
      <c r="C1375">
        <v>35812424</v>
      </c>
      <c r="D1375">
        <v>121548</v>
      </c>
      <c r="E1375">
        <v>1</v>
      </c>
      <c r="F1375">
        <v>1</v>
      </c>
      <c r="G1375">
        <v>1</v>
      </c>
      <c r="H1375">
        <v>1</v>
      </c>
      <c r="I1375" t="s">
        <v>34</v>
      </c>
      <c r="J1375" t="s">
        <v>3</v>
      </c>
      <c r="K1375" t="s">
        <v>584</v>
      </c>
      <c r="L1375">
        <v>608254</v>
      </c>
      <c r="N1375">
        <v>1013</v>
      </c>
      <c r="O1375" t="s">
        <v>585</v>
      </c>
      <c r="P1375" t="s">
        <v>585</v>
      </c>
      <c r="Q1375">
        <v>1</v>
      </c>
      <c r="X1375">
        <v>3.97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1</v>
      </c>
      <c r="AE1375">
        <v>2</v>
      </c>
      <c r="AF1375" t="s">
        <v>3</v>
      </c>
      <c r="AG1375">
        <v>3.97</v>
      </c>
      <c r="AH1375">
        <v>2</v>
      </c>
      <c r="AI1375">
        <v>35812426</v>
      </c>
      <c r="AJ1375">
        <v>1392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</row>
    <row r="1376" spans="1:44">
      <c r="A1376">
        <f>ROW(Source!A1258)</f>
        <v>1258</v>
      </c>
      <c r="B1376">
        <v>35812432</v>
      </c>
      <c r="C1376">
        <v>35812424</v>
      </c>
      <c r="D1376">
        <v>29172710</v>
      </c>
      <c r="E1376">
        <v>1</v>
      </c>
      <c r="F1376">
        <v>1</v>
      </c>
      <c r="G1376">
        <v>1</v>
      </c>
      <c r="H1376">
        <v>2</v>
      </c>
      <c r="I1376" t="s">
        <v>593</v>
      </c>
      <c r="J1376" t="s">
        <v>594</v>
      </c>
      <c r="K1376" t="s">
        <v>595</v>
      </c>
      <c r="L1376">
        <v>1368</v>
      </c>
      <c r="N1376">
        <v>1011</v>
      </c>
      <c r="O1376" t="s">
        <v>589</v>
      </c>
      <c r="P1376" t="s">
        <v>589</v>
      </c>
      <c r="Q1376">
        <v>1</v>
      </c>
      <c r="X1376">
        <v>3.97</v>
      </c>
      <c r="Y1376">
        <v>0</v>
      </c>
      <c r="Z1376">
        <v>46.56</v>
      </c>
      <c r="AA1376">
        <v>10.06</v>
      </c>
      <c r="AB1376">
        <v>0</v>
      </c>
      <c r="AC1376">
        <v>0</v>
      </c>
      <c r="AD1376">
        <v>1</v>
      </c>
      <c r="AE1376">
        <v>0</v>
      </c>
      <c r="AF1376" t="s">
        <v>3</v>
      </c>
      <c r="AG1376">
        <v>3.97</v>
      </c>
      <c r="AH1376">
        <v>2</v>
      </c>
      <c r="AI1376">
        <v>35812427</v>
      </c>
      <c r="AJ1376">
        <v>1393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>
        <f>ROW(Source!A1258)</f>
        <v>1258</v>
      </c>
      <c r="B1377">
        <v>35812433</v>
      </c>
      <c r="C1377">
        <v>35812424</v>
      </c>
      <c r="D1377">
        <v>29174533</v>
      </c>
      <c r="E1377">
        <v>1</v>
      </c>
      <c r="F1377">
        <v>1</v>
      </c>
      <c r="G1377">
        <v>1</v>
      </c>
      <c r="H1377">
        <v>2</v>
      </c>
      <c r="I1377" t="s">
        <v>596</v>
      </c>
      <c r="J1377" t="s">
        <v>597</v>
      </c>
      <c r="K1377" t="s">
        <v>598</v>
      </c>
      <c r="L1377">
        <v>1368</v>
      </c>
      <c r="N1377">
        <v>1011</v>
      </c>
      <c r="O1377" t="s">
        <v>589</v>
      </c>
      <c r="P1377" t="s">
        <v>589</v>
      </c>
      <c r="Q1377">
        <v>1</v>
      </c>
      <c r="X1377">
        <v>7.93</v>
      </c>
      <c r="Y1377">
        <v>0</v>
      </c>
      <c r="Z1377">
        <v>1.53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 t="s">
        <v>3</v>
      </c>
      <c r="AG1377">
        <v>7.93</v>
      </c>
      <c r="AH1377">
        <v>2</v>
      </c>
      <c r="AI1377">
        <v>35812428</v>
      </c>
      <c r="AJ1377">
        <v>1394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>
        <f>ROW(Source!A1258)</f>
        <v>1258</v>
      </c>
      <c r="B1378">
        <v>35812434</v>
      </c>
      <c r="C1378">
        <v>35812424</v>
      </c>
      <c r="D1378">
        <v>29164349</v>
      </c>
      <c r="E1378">
        <v>1</v>
      </c>
      <c r="F1378">
        <v>1</v>
      </c>
      <c r="G1378">
        <v>1</v>
      </c>
      <c r="H1378">
        <v>3</v>
      </c>
      <c r="I1378" t="s">
        <v>27</v>
      </c>
      <c r="J1378" t="s">
        <v>30</v>
      </c>
      <c r="K1378" t="s">
        <v>28</v>
      </c>
      <c r="L1378">
        <v>1348</v>
      </c>
      <c r="N1378">
        <v>1009</v>
      </c>
      <c r="O1378" t="s">
        <v>29</v>
      </c>
      <c r="P1378" t="s">
        <v>29</v>
      </c>
      <c r="Q1378">
        <v>1000</v>
      </c>
      <c r="X1378">
        <v>10.5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 t="s">
        <v>3</v>
      </c>
      <c r="AG1378">
        <v>10.5</v>
      </c>
      <c r="AH1378">
        <v>2</v>
      </c>
      <c r="AI1378">
        <v>35812429</v>
      </c>
      <c r="AJ1378">
        <v>1395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</row>
    <row r="1379" spans="1:44">
      <c r="A1379">
        <f>ROW(Source!A1297)</f>
        <v>1297</v>
      </c>
      <c r="B1379">
        <v>35812445</v>
      </c>
      <c r="C1379">
        <v>35812436</v>
      </c>
      <c r="D1379">
        <v>18410572</v>
      </c>
      <c r="E1379">
        <v>1</v>
      </c>
      <c r="F1379">
        <v>1</v>
      </c>
      <c r="G1379">
        <v>1</v>
      </c>
      <c r="H1379">
        <v>1</v>
      </c>
      <c r="I1379" t="s">
        <v>856</v>
      </c>
      <c r="J1379" t="s">
        <v>3</v>
      </c>
      <c r="K1379" t="s">
        <v>857</v>
      </c>
      <c r="L1379">
        <v>1369</v>
      </c>
      <c r="N1379">
        <v>1013</v>
      </c>
      <c r="O1379" t="s">
        <v>583</v>
      </c>
      <c r="P1379" t="s">
        <v>583</v>
      </c>
      <c r="Q1379">
        <v>1</v>
      </c>
      <c r="X1379">
        <v>73.14</v>
      </c>
      <c r="Y1379">
        <v>0</v>
      </c>
      <c r="Z1379">
        <v>0</v>
      </c>
      <c r="AA1379">
        <v>0</v>
      </c>
      <c r="AB1379">
        <v>8.74</v>
      </c>
      <c r="AC1379">
        <v>0</v>
      </c>
      <c r="AD1379">
        <v>1</v>
      </c>
      <c r="AE1379">
        <v>1</v>
      </c>
      <c r="AF1379" t="s">
        <v>310</v>
      </c>
      <c r="AG1379">
        <v>84.11099999999999</v>
      </c>
      <c r="AH1379">
        <v>2</v>
      </c>
      <c r="AI1379">
        <v>35812437</v>
      </c>
      <c r="AJ1379">
        <v>1396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</row>
    <row r="1380" spans="1:44">
      <c r="A1380">
        <f>ROW(Source!A1297)</f>
        <v>1297</v>
      </c>
      <c r="B1380">
        <v>35812446</v>
      </c>
      <c r="C1380">
        <v>35812436</v>
      </c>
      <c r="D1380">
        <v>121548</v>
      </c>
      <c r="E1380">
        <v>1</v>
      </c>
      <c r="F1380">
        <v>1</v>
      </c>
      <c r="G1380">
        <v>1</v>
      </c>
      <c r="H1380">
        <v>1</v>
      </c>
      <c r="I1380" t="s">
        <v>34</v>
      </c>
      <c r="J1380" t="s">
        <v>3</v>
      </c>
      <c r="K1380" t="s">
        <v>584</v>
      </c>
      <c r="L1380">
        <v>608254</v>
      </c>
      <c r="N1380">
        <v>1013</v>
      </c>
      <c r="O1380" t="s">
        <v>585</v>
      </c>
      <c r="P1380" t="s">
        <v>585</v>
      </c>
      <c r="Q1380">
        <v>1</v>
      </c>
      <c r="X1380">
        <v>1.37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1</v>
      </c>
      <c r="AE1380">
        <v>2</v>
      </c>
      <c r="AF1380" t="s">
        <v>143</v>
      </c>
      <c r="AG1380">
        <v>1.7125000000000001</v>
      </c>
      <c r="AH1380">
        <v>2</v>
      </c>
      <c r="AI1380">
        <v>35812438</v>
      </c>
      <c r="AJ1380">
        <v>1397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</row>
    <row r="1381" spans="1:44">
      <c r="A1381">
        <f>ROW(Source!A1297)</f>
        <v>1297</v>
      </c>
      <c r="B1381">
        <v>35812447</v>
      </c>
      <c r="C1381">
        <v>35812436</v>
      </c>
      <c r="D1381">
        <v>29172379</v>
      </c>
      <c r="E1381">
        <v>1</v>
      </c>
      <c r="F1381">
        <v>1</v>
      </c>
      <c r="G1381">
        <v>1</v>
      </c>
      <c r="H1381">
        <v>2</v>
      </c>
      <c r="I1381" t="s">
        <v>858</v>
      </c>
      <c r="J1381" t="s">
        <v>859</v>
      </c>
      <c r="K1381" t="s">
        <v>860</v>
      </c>
      <c r="L1381">
        <v>1368</v>
      </c>
      <c r="N1381">
        <v>1011</v>
      </c>
      <c r="O1381" t="s">
        <v>589</v>
      </c>
      <c r="P1381" t="s">
        <v>589</v>
      </c>
      <c r="Q1381">
        <v>1</v>
      </c>
      <c r="X1381">
        <v>1.37</v>
      </c>
      <c r="Y1381">
        <v>0</v>
      </c>
      <c r="Z1381">
        <v>112</v>
      </c>
      <c r="AA1381">
        <v>13.5</v>
      </c>
      <c r="AB1381">
        <v>0</v>
      </c>
      <c r="AC1381">
        <v>0</v>
      </c>
      <c r="AD1381">
        <v>1</v>
      </c>
      <c r="AE1381">
        <v>0</v>
      </c>
      <c r="AF1381" t="s">
        <v>143</v>
      </c>
      <c r="AG1381">
        <v>1.7125000000000001</v>
      </c>
      <c r="AH1381">
        <v>2</v>
      </c>
      <c r="AI1381">
        <v>35812439</v>
      </c>
      <c r="AJ1381">
        <v>1398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>
        <f>ROW(Source!A1297)</f>
        <v>1297</v>
      </c>
      <c r="B1382">
        <v>35812448</v>
      </c>
      <c r="C1382">
        <v>35812436</v>
      </c>
      <c r="D1382">
        <v>29174913</v>
      </c>
      <c r="E1382">
        <v>1</v>
      </c>
      <c r="F1382">
        <v>1</v>
      </c>
      <c r="G1382">
        <v>1</v>
      </c>
      <c r="H1382">
        <v>2</v>
      </c>
      <c r="I1382" t="s">
        <v>601</v>
      </c>
      <c r="J1382" t="s">
        <v>602</v>
      </c>
      <c r="K1382" t="s">
        <v>603</v>
      </c>
      <c r="L1382">
        <v>1368</v>
      </c>
      <c r="N1382">
        <v>1011</v>
      </c>
      <c r="O1382" t="s">
        <v>589</v>
      </c>
      <c r="P1382" t="s">
        <v>589</v>
      </c>
      <c r="Q1382">
        <v>1</v>
      </c>
      <c r="X1382">
        <v>2.06</v>
      </c>
      <c r="Y1382">
        <v>0</v>
      </c>
      <c r="Z1382">
        <v>87.17</v>
      </c>
      <c r="AA1382">
        <v>11.6</v>
      </c>
      <c r="AB1382">
        <v>0</v>
      </c>
      <c r="AC1382">
        <v>0</v>
      </c>
      <c r="AD1382">
        <v>1</v>
      </c>
      <c r="AE1382">
        <v>0</v>
      </c>
      <c r="AF1382" t="s">
        <v>143</v>
      </c>
      <c r="AG1382">
        <v>2.5750000000000002</v>
      </c>
      <c r="AH1382">
        <v>2</v>
      </c>
      <c r="AI1382">
        <v>35812440</v>
      </c>
      <c r="AJ1382">
        <v>1399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>
        <f>ROW(Source!A1297)</f>
        <v>1297</v>
      </c>
      <c r="B1383">
        <v>35812449</v>
      </c>
      <c r="C1383">
        <v>35812436</v>
      </c>
      <c r="D1383">
        <v>29114332</v>
      </c>
      <c r="E1383">
        <v>1</v>
      </c>
      <c r="F1383">
        <v>1</v>
      </c>
      <c r="G1383">
        <v>1</v>
      </c>
      <c r="H1383">
        <v>3</v>
      </c>
      <c r="I1383" t="s">
        <v>628</v>
      </c>
      <c r="J1383" t="s">
        <v>654</v>
      </c>
      <c r="K1383" t="s">
        <v>630</v>
      </c>
      <c r="L1383">
        <v>1348</v>
      </c>
      <c r="N1383">
        <v>1009</v>
      </c>
      <c r="O1383" t="s">
        <v>29</v>
      </c>
      <c r="P1383" t="s">
        <v>29</v>
      </c>
      <c r="Q1383">
        <v>1000</v>
      </c>
      <c r="X1383">
        <v>3.3999999999999998E-3</v>
      </c>
      <c r="Y1383">
        <v>11978</v>
      </c>
      <c r="Z1383">
        <v>0</v>
      </c>
      <c r="AA1383">
        <v>0</v>
      </c>
      <c r="AB1383">
        <v>0</v>
      </c>
      <c r="AC1383">
        <v>0</v>
      </c>
      <c r="AD1383">
        <v>1</v>
      </c>
      <c r="AE1383">
        <v>0</v>
      </c>
      <c r="AF1383" t="s">
        <v>3</v>
      </c>
      <c r="AG1383">
        <v>3.3999999999999998E-3</v>
      </c>
      <c r="AH1383">
        <v>2</v>
      </c>
      <c r="AI1383">
        <v>35812442</v>
      </c>
      <c r="AJ1383">
        <v>1401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</row>
    <row r="1384" spans="1:44">
      <c r="A1384">
        <f>ROW(Source!A1297)</f>
        <v>1297</v>
      </c>
      <c r="B1384">
        <v>35812450</v>
      </c>
      <c r="C1384">
        <v>35812436</v>
      </c>
      <c r="D1384">
        <v>29114830</v>
      </c>
      <c r="E1384">
        <v>1</v>
      </c>
      <c r="F1384">
        <v>1</v>
      </c>
      <c r="G1384">
        <v>1</v>
      </c>
      <c r="H1384">
        <v>3</v>
      </c>
      <c r="I1384" t="s">
        <v>1084</v>
      </c>
      <c r="J1384" t="s">
        <v>1097</v>
      </c>
      <c r="K1384" t="s">
        <v>1086</v>
      </c>
      <c r="L1384">
        <v>1035</v>
      </c>
      <c r="N1384">
        <v>1013</v>
      </c>
      <c r="O1384" t="s">
        <v>178</v>
      </c>
      <c r="P1384" t="s">
        <v>178</v>
      </c>
      <c r="Q1384">
        <v>1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</v>
      </c>
      <c r="AD1384">
        <v>0</v>
      </c>
      <c r="AE1384">
        <v>0</v>
      </c>
      <c r="AF1384" t="s">
        <v>3</v>
      </c>
      <c r="AG1384">
        <v>0</v>
      </c>
      <c r="AH1384">
        <v>3</v>
      </c>
      <c r="AI1384">
        <v>-1</v>
      </c>
      <c r="AJ1384" t="s">
        <v>3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>
        <f>ROW(Source!A1297)</f>
        <v>1297</v>
      </c>
      <c r="B1385">
        <v>35812451</v>
      </c>
      <c r="C1385">
        <v>35812436</v>
      </c>
      <c r="D1385">
        <v>29130561</v>
      </c>
      <c r="E1385">
        <v>1</v>
      </c>
      <c r="F1385">
        <v>1</v>
      </c>
      <c r="G1385">
        <v>1</v>
      </c>
      <c r="H1385">
        <v>3</v>
      </c>
      <c r="I1385" t="s">
        <v>185</v>
      </c>
      <c r="J1385" t="s">
        <v>317</v>
      </c>
      <c r="K1385" t="s">
        <v>186</v>
      </c>
      <c r="L1385">
        <v>1327</v>
      </c>
      <c r="N1385">
        <v>1005</v>
      </c>
      <c r="O1385" t="s">
        <v>165</v>
      </c>
      <c r="P1385" t="s">
        <v>165</v>
      </c>
      <c r="Q1385">
        <v>1</v>
      </c>
      <c r="X1385">
        <v>100</v>
      </c>
      <c r="Y1385">
        <v>207</v>
      </c>
      <c r="Z1385">
        <v>0</v>
      </c>
      <c r="AA1385">
        <v>0</v>
      </c>
      <c r="AB1385">
        <v>0</v>
      </c>
      <c r="AC1385">
        <v>0</v>
      </c>
      <c r="AD1385">
        <v>1</v>
      </c>
      <c r="AE1385">
        <v>0</v>
      </c>
      <c r="AF1385" t="s">
        <v>3</v>
      </c>
      <c r="AG1385">
        <v>100</v>
      </c>
      <c r="AH1385">
        <v>2</v>
      </c>
      <c r="AI1385">
        <v>35812443</v>
      </c>
      <c r="AJ1385">
        <v>1402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>
        <f>ROW(Source!A1301)</f>
        <v>1301</v>
      </c>
      <c r="B1386">
        <v>35812469</v>
      </c>
      <c r="C1386">
        <v>35812455</v>
      </c>
      <c r="D1386">
        <v>18407150</v>
      </c>
      <c r="E1386">
        <v>1</v>
      </c>
      <c r="F1386">
        <v>1</v>
      </c>
      <c r="G1386">
        <v>1</v>
      </c>
      <c r="H1386">
        <v>1</v>
      </c>
      <c r="I1386" t="s">
        <v>599</v>
      </c>
      <c r="J1386" t="s">
        <v>3</v>
      </c>
      <c r="K1386" t="s">
        <v>600</v>
      </c>
      <c r="L1386">
        <v>1369</v>
      </c>
      <c r="N1386">
        <v>1013</v>
      </c>
      <c r="O1386" t="s">
        <v>583</v>
      </c>
      <c r="P1386" t="s">
        <v>583</v>
      </c>
      <c r="Q1386">
        <v>1</v>
      </c>
      <c r="X1386">
        <v>44.7</v>
      </c>
      <c r="Y1386">
        <v>0</v>
      </c>
      <c r="Z1386">
        <v>0</v>
      </c>
      <c r="AA1386">
        <v>0</v>
      </c>
      <c r="AB1386">
        <v>272.45</v>
      </c>
      <c r="AC1386">
        <v>0</v>
      </c>
      <c r="AD1386">
        <v>1</v>
      </c>
      <c r="AE1386">
        <v>1</v>
      </c>
      <c r="AF1386" t="s">
        <v>3</v>
      </c>
      <c r="AG1386">
        <v>44.7</v>
      </c>
      <c r="AH1386">
        <v>2</v>
      </c>
      <c r="AI1386">
        <v>35812456</v>
      </c>
      <c r="AJ1386">
        <v>1404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</row>
    <row r="1387" spans="1:44">
      <c r="A1387">
        <f>ROW(Source!A1301)</f>
        <v>1301</v>
      </c>
      <c r="B1387">
        <v>35812470</v>
      </c>
      <c r="C1387">
        <v>35812455</v>
      </c>
      <c r="D1387">
        <v>121548</v>
      </c>
      <c r="E1387">
        <v>1</v>
      </c>
      <c r="F1387">
        <v>1</v>
      </c>
      <c r="G1387">
        <v>1</v>
      </c>
      <c r="H1387">
        <v>1</v>
      </c>
      <c r="I1387" t="s">
        <v>34</v>
      </c>
      <c r="J1387" t="s">
        <v>3</v>
      </c>
      <c r="K1387" t="s">
        <v>584</v>
      </c>
      <c r="L1387">
        <v>608254</v>
      </c>
      <c r="N1387">
        <v>1013</v>
      </c>
      <c r="O1387" t="s">
        <v>585</v>
      </c>
      <c r="P1387" t="s">
        <v>585</v>
      </c>
      <c r="Q1387">
        <v>1</v>
      </c>
      <c r="X1387">
        <v>0.14000000000000001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1</v>
      </c>
      <c r="AE1387">
        <v>2</v>
      </c>
      <c r="AF1387" t="s">
        <v>3</v>
      </c>
      <c r="AG1387">
        <v>0.14000000000000001</v>
      </c>
      <c r="AH1387">
        <v>2</v>
      </c>
      <c r="AI1387">
        <v>35812457</v>
      </c>
      <c r="AJ1387">
        <v>1405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</row>
    <row r="1388" spans="1:44">
      <c r="A1388">
        <f>ROW(Source!A1301)</f>
        <v>1301</v>
      </c>
      <c r="B1388">
        <v>35812471</v>
      </c>
      <c r="C1388">
        <v>35812455</v>
      </c>
      <c r="D1388">
        <v>29172479</v>
      </c>
      <c r="E1388">
        <v>1</v>
      </c>
      <c r="F1388">
        <v>1</v>
      </c>
      <c r="G1388">
        <v>1</v>
      </c>
      <c r="H1388">
        <v>2</v>
      </c>
      <c r="I1388" t="s">
        <v>861</v>
      </c>
      <c r="J1388" t="s">
        <v>862</v>
      </c>
      <c r="K1388" t="s">
        <v>863</v>
      </c>
      <c r="L1388">
        <v>1368</v>
      </c>
      <c r="N1388">
        <v>1011</v>
      </c>
      <c r="O1388" t="s">
        <v>589</v>
      </c>
      <c r="P1388" t="s">
        <v>589</v>
      </c>
      <c r="Q1388">
        <v>1</v>
      </c>
      <c r="X1388">
        <v>0.14000000000000001</v>
      </c>
      <c r="Y1388">
        <v>0</v>
      </c>
      <c r="Z1388">
        <v>99.89</v>
      </c>
      <c r="AA1388">
        <v>10.06</v>
      </c>
      <c r="AB1388">
        <v>0</v>
      </c>
      <c r="AC1388">
        <v>0</v>
      </c>
      <c r="AD1388">
        <v>1</v>
      </c>
      <c r="AE1388">
        <v>0</v>
      </c>
      <c r="AF1388" t="s">
        <v>3</v>
      </c>
      <c r="AG1388">
        <v>0.14000000000000001</v>
      </c>
      <c r="AH1388">
        <v>2</v>
      </c>
      <c r="AI1388">
        <v>35812458</v>
      </c>
      <c r="AJ1388">
        <v>1406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</row>
    <row r="1389" spans="1:44">
      <c r="A1389">
        <f>ROW(Source!A1301)</f>
        <v>1301</v>
      </c>
      <c r="B1389">
        <v>35812472</v>
      </c>
      <c r="C1389">
        <v>35812455</v>
      </c>
      <c r="D1389">
        <v>29174591</v>
      </c>
      <c r="E1389">
        <v>1</v>
      </c>
      <c r="F1389">
        <v>1</v>
      </c>
      <c r="G1389">
        <v>1</v>
      </c>
      <c r="H1389">
        <v>2</v>
      </c>
      <c r="I1389" t="s">
        <v>612</v>
      </c>
      <c r="J1389" t="s">
        <v>642</v>
      </c>
      <c r="K1389" t="s">
        <v>614</v>
      </c>
      <c r="L1389">
        <v>1368</v>
      </c>
      <c r="N1389">
        <v>1011</v>
      </c>
      <c r="O1389" t="s">
        <v>589</v>
      </c>
      <c r="P1389" t="s">
        <v>589</v>
      </c>
      <c r="Q1389">
        <v>1</v>
      </c>
      <c r="X1389">
        <v>0.45</v>
      </c>
      <c r="Y1389">
        <v>0</v>
      </c>
      <c r="Z1389">
        <v>0.95</v>
      </c>
      <c r="AA1389">
        <v>0</v>
      </c>
      <c r="AB1389">
        <v>0</v>
      </c>
      <c r="AC1389">
        <v>0</v>
      </c>
      <c r="AD1389">
        <v>1</v>
      </c>
      <c r="AE1389">
        <v>0</v>
      </c>
      <c r="AF1389" t="s">
        <v>3</v>
      </c>
      <c r="AG1389">
        <v>0.45</v>
      </c>
      <c r="AH1389">
        <v>2</v>
      </c>
      <c r="AI1389">
        <v>35812459</v>
      </c>
      <c r="AJ1389">
        <v>1407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>
        <f>ROW(Source!A1301)</f>
        <v>1301</v>
      </c>
      <c r="B1390">
        <v>35812473</v>
      </c>
      <c r="C1390">
        <v>35812455</v>
      </c>
      <c r="D1390">
        <v>29174913</v>
      </c>
      <c r="E1390">
        <v>1</v>
      </c>
      <c r="F1390">
        <v>1</v>
      </c>
      <c r="G1390">
        <v>1</v>
      </c>
      <c r="H1390">
        <v>2</v>
      </c>
      <c r="I1390" t="s">
        <v>601</v>
      </c>
      <c r="J1390" t="s">
        <v>602</v>
      </c>
      <c r="K1390" t="s">
        <v>603</v>
      </c>
      <c r="L1390">
        <v>1368</v>
      </c>
      <c r="N1390">
        <v>1011</v>
      </c>
      <c r="O1390" t="s">
        <v>589</v>
      </c>
      <c r="P1390" t="s">
        <v>589</v>
      </c>
      <c r="Q1390">
        <v>1</v>
      </c>
      <c r="X1390">
        <v>0.48</v>
      </c>
      <c r="Y1390">
        <v>0</v>
      </c>
      <c r="Z1390">
        <v>87.17</v>
      </c>
      <c r="AA1390">
        <v>11.6</v>
      </c>
      <c r="AB1390">
        <v>0</v>
      </c>
      <c r="AC1390">
        <v>0</v>
      </c>
      <c r="AD1390">
        <v>1</v>
      </c>
      <c r="AE1390">
        <v>0</v>
      </c>
      <c r="AF1390" t="s">
        <v>3</v>
      </c>
      <c r="AG1390">
        <v>0.48</v>
      </c>
      <c r="AH1390">
        <v>2</v>
      </c>
      <c r="AI1390">
        <v>35812460</v>
      </c>
      <c r="AJ1390">
        <v>1408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</row>
    <row r="1391" spans="1:44">
      <c r="A1391">
        <f>ROW(Source!A1301)</f>
        <v>1301</v>
      </c>
      <c r="B1391">
        <v>35812474</v>
      </c>
      <c r="C1391">
        <v>35812455</v>
      </c>
      <c r="D1391">
        <v>29114340</v>
      </c>
      <c r="E1391">
        <v>1</v>
      </c>
      <c r="F1391">
        <v>1</v>
      </c>
      <c r="G1391">
        <v>1</v>
      </c>
      <c r="H1391">
        <v>3</v>
      </c>
      <c r="I1391" t="s">
        <v>864</v>
      </c>
      <c r="J1391" t="s">
        <v>865</v>
      </c>
      <c r="K1391" t="s">
        <v>866</v>
      </c>
      <c r="L1391">
        <v>1348</v>
      </c>
      <c r="N1391">
        <v>1009</v>
      </c>
      <c r="O1391" t="s">
        <v>29</v>
      </c>
      <c r="P1391" t="s">
        <v>29</v>
      </c>
      <c r="Q1391">
        <v>1000</v>
      </c>
      <c r="X1391">
        <v>1.6000000000000001E-3</v>
      </c>
      <c r="Y1391">
        <v>8475</v>
      </c>
      <c r="Z1391">
        <v>0</v>
      </c>
      <c r="AA1391">
        <v>0</v>
      </c>
      <c r="AB1391">
        <v>0</v>
      </c>
      <c r="AC1391">
        <v>0</v>
      </c>
      <c r="AD1391">
        <v>1</v>
      </c>
      <c r="AE1391">
        <v>0</v>
      </c>
      <c r="AF1391" t="s">
        <v>3</v>
      </c>
      <c r="AG1391">
        <v>1.6000000000000001E-3</v>
      </c>
      <c r="AH1391">
        <v>2</v>
      </c>
      <c r="AI1391">
        <v>35812461</v>
      </c>
      <c r="AJ1391">
        <v>1409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>
        <f>ROW(Source!A1301)</f>
        <v>1301</v>
      </c>
      <c r="B1392">
        <v>35812475</v>
      </c>
      <c r="C1392">
        <v>35812455</v>
      </c>
      <c r="D1392">
        <v>29109162</v>
      </c>
      <c r="E1392">
        <v>1</v>
      </c>
      <c r="F1392">
        <v>1</v>
      </c>
      <c r="G1392">
        <v>1</v>
      </c>
      <c r="H1392">
        <v>3</v>
      </c>
      <c r="I1392" t="s">
        <v>645</v>
      </c>
      <c r="J1392" t="s">
        <v>646</v>
      </c>
      <c r="K1392" t="s">
        <v>647</v>
      </c>
      <c r="L1392">
        <v>1327</v>
      </c>
      <c r="N1392">
        <v>1005</v>
      </c>
      <c r="O1392" t="s">
        <v>165</v>
      </c>
      <c r="P1392" t="s">
        <v>165</v>
      </c>
      <c r="Q1392">
        <v>1</v>
      </c>
      <c r="X1392">
        <v>23</v>
      </c>
      <c r="Y1392">
        <v>5.71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 t="s">
        <v>3</v>
      </c>
      <c r="AG1392">
        <v>23</v>
      </c>
      <c r="AH1392">
        <v>2</v>
      </c>
      <c r="AI1392">
        <v>35812462</v>
      </c>
      <c r="AJ1392">
        <v>1410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</row>
    <row r="1393" spans="1:44">
      <c r="A1393">
        <f>ROW(Source!A1301)</f>
        <v>1301</v>
      </c>
      <c r="B1393">
        <v>35812476</v>
      </c>
      <c r="C1393">
        <v>35812455</v>
      </c>
      <c r="D1393">
        <v>29107615</v>
      </c>
      <c r="E1393">
        <v>1</v>
      </c>
      <c r="F1393">
        <v>1</v>
      </c>
      <c r="G1393">
        <v>1</v>
      </c>
      <c r="H1393">
        <v>3</v>
      </c>
      <c r="I1393" t="s">
        <v>867</v>
      </c>
      <c r="J1393" t="s">
        <v>868</v>
      </c>
      <c r="K1393" t="s">
        <v>869</v>
      </c>
      <c r="L1393">
        <v>1348</v>
      </c>
      <c r="N1393">
        <v>1009</v>
      </c>
      <c r="O1393" t="s">
        <v>29</v>
      </c>
      <c r="P1393" t="s">
        <v>29</v>
      </c>
      <c r="Q1393">
        <v>1000</v>
      </c>
      <c r="X1393">
        <v>3.3999999999999998E-3</v>
      </c>
      <c r="Y1393">
        <v>19100</v>
      </c>
      <c r="Z1393">
        <v>0</v>
      </c>
      <c r="AA1393">
        <v>0</v>
      </c>
      <c r="AB1393">
        <v>0</v>
      </c>
      <c r="AC1393">
        <v>0</v>
      </c>
      <c r="AD1393">
        <v>1</v>
      </c>
      <c r="AE1393">
        <v>0</v>
      </c>
      <c r="AF1393" t="s">
        <v>3</v>
      </c>
      <c r="AG1393">
        <v>3.3999999999999998E-3</v>
      </c>
      <c r="AH1393">
        <v>2</v>
      </c>
      <c r="AI1393">
        <v>35812463</v>
      </c>
      <c r="AJ1393">
        <v>1411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</row>
    <row r="1394" spans="1:44">
      <c r="A1394">
        <f>ROW(Source!A1301)</f>
        <v>1301</v>
      </c>
      <c r="B1394">
        <v>35812477</v>
      </c>
      <c r="C1394">
        <v>35812455</v>
      </c>
      <c r="D1394">
        <v>29115662</v>
      </c>
      <c r="E1394">
        <v>1</v>
      </c>
      <c r="F1394">
        <v>1</v>
      </c>
      <c r="G1394">
        <v>1</v>
      </c>
      <c r="H1394">
        <v>3</v>
      </c>
      <c r="I1394" t="s">
        <v>870</v>
      </c>
      <c r="J1394" t="s">
        <v>871</v>
      </c>
      <c r="K1394" t="s">
        <v>872</v>
      </c>
      <c r="L1394">
        <v>1339</v>
      </c>
      <c r="N1394">
        <v>1007</v>
      </c>
      <c r="O1394" t="s">
        <v>638</v>
      </c>
      <c r="P1394" t="s">
        <v>638</v>
      </c>
      <c r="Q1394">
        <v>1</v>
      </c>
      <c r="X1394">
        <v>0.24</v>
      </c>
      <c r="Y1394">
        <v>1045</v>
      </c>
      <c r="Z1394">
        <v>0</v>
      </c>
      <c r="AA1394">
        <v>0</v>
      </c>
      <c r="AB1394">
        <v>0</v>
      </c>
      <c r="AC1394">
        <v>0</v>
      </c>
      <c r="AD1394">
        <v>1</v>
      </c>
      <c r="AE1394">
        <v>0</v>
      </c>
      <c r="AF1394" t="s">
        <v>3</v>
      </c>
      <c r="AG1394">
        <v>0.24</v>
      </c>
      <c r="AH1394">
        <v>2</v>
      </c>
      <c r="AI1394">
        <v>35812464</v>
      </c>
      <c r="AJ1394">
        <v>1412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>
        <f>ROW(Source!A1301)</f>
        <v>1301</v>
      </c>
      <c r="B1395">
        <v>35812478</v>
      </c>
      <c r="C1395">
        <v>35812455</v>
      </c>
      <c r="D1395">
        <v>29131086</v>
      </c>
      <c r="E1395">
        <v>1</v>
      </c>
      <c r="F1395">
        <v>1</v>
      </c>
      <c r="G1395">
        <v>1</v>
      </c>
      <c r="H1395">
        <v>3</v>
      </c>
      <c r="I1395" t="s">
        <v>648</v>
      </c>
      <c r="J1395" t="s">
        <v>649</v>
      </c>
      <c r="K1395" t="s">
        <v>650</v>
      </c>
      <c r="L1395">
        <v>1339</v>
      </c>
      <c r="N1395">
        <v>1007</v>
      </c>
      <c r="O1395" t="s">
        <v>638</v>
      </c>
      <c r="P1395" t="s">
        <v>638</v>
      </c>
      <c r="Q1395">
        <v>1</v>
      </c>
      <c r="X1395">
        <v>1.18</v>
      </c>
      <c r="Y1395">
        <v>1970.01</v>
      </c>
      <c r="Z1395">
        <v>0</v>
      </c>
      <c r="AA1395">
        <v>0</v>
      </c>
      <c r="AB1395">
        <v>0</v>
      </c>
      <c r="AC1395">
        <v>0</v>
      </c>
      <c r="AD1395">
        <v>1</v>
      </c>
      <c r="AE1395">
        <v>0</v>
      </c>
      <c r="AF1395" t="s">
        <v>3</v>
      </c>
      <c r="AG1395">
        <v>1.18</v>
      </c>
      <c r="AH1395">
        <v>2</v>
      </c>
      <c r="AI1395">
        <v>35812465</v>
      </c>
      <c r="AJ1395">
        <v>1413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</row>
    <row r="1396" spans="1:44">
      <c r="A1396">
        <f>ROW(Source!A1301)</f>
        <v>1301</v>
      </c>
      <c r="B1396">
        <v>35812479</v>
      </c>
      <c r="C1396">
        <v>35812455</v>
      </c>
      <c r="D1396">
        <v>29145153</v>
      </c>
      <c r="E1396">
        <v>1</v>
      </c>
      <c r="F1396">
        <v>1</v>
      </c>
      <c r="G1396">
        <v>1</v>
      </c>
      <c r="H1396">
        <v>3</v>
      </c>
      <c r="I1396" t="s">
        <v>873</v>
      </c>
      <c r="J1396" t="s">
        <v>874</v>
      </c>
      <c r="K1396" t="s">
        <v>875</v>
      </c>
      <c r="L1396">
        <v>1339</v>
      </c>
      <c r="N1396">
        <v>1007</v>
      </c>
      <c r="O1396" t="s">
        <v>638</v>
      </c>
      <c r="P1396" t="s">
        <v>638</v>
      </c>
      <c r="Q1396">
        <v>1</v>
      </c>
      <c r="X1396">
        <v>0.28000000000000003</v>
      </c>
      <c r="Y1396">
        <v>426.15</v>
      </c>
      <c r="Z1396">
        <v>0</v>
      </c>
      <c r="AA1396">
        <v>0</v>
      </c>
      <c r="AB1396">
        <v>0</v>
      </c>
      <c r="AC1396">
        <v>0</v>
      </c>
      <c r="AD1396">
        <v>1</v>
      </c>
      <c r="AE1396">
        <v>0</v>
      </c>
      <c r="AF1396" t="s">
        <v>3</v>
      </c>
      <c r="AG1396">
        <v>0.28000000000000003</v>
      </c>
      <c r="AH1396">
        <v>2</v>
      </c>
      <c r="AI1396">
        <v>35812466</v>
      </c>
      <c r="AJ1396">
        <v>1414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>
        <f>ROW(Source!A1301)</f>
        <v>1301</v>
      </c>
      <c r="B1397">
        <v>35812480</v>
      </c>
      <c r="C1397">
        <v>35812455</v>
      </c>
      <c r="D1397">
        <v>29148832</v>
      </c>
      <c r="E1397">
        <v>1</v>
      </c>
      <c r="F1397">
        <v>1</v>
      </c>
      <c r="G1397">
        <v>1</v>
      </c>
      <c r="H1397">
        <v>3</v>
      </c>
      <c r="I1397" t="s">
        <v>876</v>
      </c>
      <c r="J1397" t="s">
        <v>877</v>
      </c>
      <c r="K1397" t="s">
        <v>878</v>
      </c>
      <c r="L1397">
        <v>1356</v>
      </c>
      <c r="N1397">
        <v>1010</v>
      </c>
      <c r="O1397" t="s">
        <v>253</v>
      </c>
      <c r="P1397" t="s">
        <v>253</v>
      </c>
      <c r="Q1397">
        <v>1000</v>
      </c>
      <c r="X1397">
        <v>0.51</v>
      </c>
      <c r="Y1397">
        <v>1752.59</v>
      </c>
      <c r="Z1397">
        <v>0</v>
      </c>
      <c r="AA1397">
        <v>0</v>
      </c>
      <c r="AB1397">
        <v>0</v>
      </c>
      <c r="AC1397">
        <v>0</v>
      </c>
      <c r="AD1397">
        <v>1</v>
      </c>
      <c r="AE1397">
        <v>0</v>
      </c>
      <c r="AF1397" t="s">
        <v>3</v>
      </c>
      <c r="AG1397">
        <v>0.51</v>
      </c>
      <c r="AH1397">
        <v>2</v>
      </c>
      <c r="AI1397">
        <v>35812467</v>
      </c>
      <c r="AJ1397">
        <v>1415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>
        <f>ROW(Source!A1301)</f>
        <v>1301</v>
      </c>
      <c r="B1398">
        <v>35812481</v>
      </c>
      <c r="C1398">
        <v>35812455</v>
      </c>
      <c r="D1398">
        <v>29150040</v>
      </c>
      <c r="E1398">
        <v>1</v>
      </c>
      <c r="F1398">
        <v>1</v>
      </c>
      <c r="G1398">
        <v>1</v>
      </c>
      <c r="H1398">
        <v>3</v>
      </c>
      <c r="I1398" t="s">
        <v>757</v>
      </c>
      <c r="J1398" t="s">
        <v>879</v>
      </c>
      <c r="K1398" t="s">
        <v>759</v>
      </c>
      <c r="L1398">
        <v>1339</v>
      </c>
      <c r="N1398">
        <v>1007</v>
      </c>
      <c r="O1398" t="s">
        <v>638</v>
      </c>
      <c r="P1398" t="s">
        <v>638</v>
      </c>
      <c r="Q1398">
        <v>1</v>
      </c>
      <c r="X1398">
        <v>7.0000000000000007E-2</v>
      </c>
      <c r="Y1398">
        <v>2.44</v>
      </c>
      <c r="Z1398">
        <v>0</v>
      </c>
      <c r="AA1398">
        <v>0</v>
      </c>
      <c r="AB1398">
        <v>0</v>
      </c>
      <c r="AC1398">
        <v>0</v>
      </c>
      <c r="AD1398">
        <v>1</v>
      </c>
      <c r="AE1398">
        <v>0</v>
      </c>
      <c r="AF1398" t="s">
        <v>3</v>
      </c>
      <c r="AG1398">
        <v>7.0000000000000007E-2</v>
      </c>
      <c r="AH1398">
        <v>2</v>
      </c>
      <c r="AI1398">
        <v>35812468</v>
      </c>
      <c r="AJ1398">
        <v>1416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</row>
    <row r="1399" spans="1:44">
      <c r="A1399">
        <f>ROW(Source!A1302)</f>
        <v>1302</v>
      </c>
      <c r="B1399">
        <v>35812491</v>
      </c>
      <c r="C1399">
        <v>35812482</v>
      </c>
      <c r="D1399">
        <v>18407150</v>
      </c>
      <c r="E1399">
        <v>1</v>
      </c>
      <c r="F1399">
        <v>1</v>
      </c>
      <c r="G1399">
        <v>1</v>
      </c>
      <c r="H1399">
        <v>1</v>
      </c>
      <c r="I1399" t="s">
        <v>599</v>
      </c>
      <c r="J1399" t="s">
        <v>3</v>
      </c>
      <c r="K1399" t="s">
        <v>600</v>
      </c>
      <c r="L1399">
        <v>1369</v>
      </c>
      <c r="N1399">
        <v>1013</v>
      </c>
      <c r="O1399" t="s">
        <v>583</v>
      </c>
      <c r="P1399" t="s">
        <v>583</v>
      </c>
      <c r="Q1399">
        <v>1</v>
      </c>
      <c r="X1399">
        <v>60.72</v>
      </c>
      <c r="Y1399">
        <v>0</v>
      </c>
      <c r="Z1399">
        <v>0</v>
      </c>
      <c r="AA1399">
        <v>0</v>
      </c>
      <c r="AB1399">
        <v>272.45</v>
      </c>
      <c r="AC1399">
        <v>0</v>
      </c>
      <c r="AD1399">
        <v>1</v>
      </c>
      <c r="AE1399">
        <v>1</v>
      </c>
      <c r="AF1399" t="s">
        <v>3</v>
      </c>
      <c r="AG1399">
        <v>60.72</v>
      </c>
      <c r="AH1399">
        <v>2</v>
      </c>
      <c r="AI1399">
        <v>35812483</v>
      </c>
      <c r="AJ1399">
        <v>1417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>
        <f>ROW(Source!A1302)</f>
        <v>1302</v>
      </c>
      <c r="B1400">
        <v>35812492</v>
      </c>
      <c r="C1400">
        <v>35812482</v>
      </c>
      <c r="D1400">
        <v>121548</v>
      </c>
      <c r="E1400">
        <v>1</v>
      </c>
      <c r="F1400">
        <v>1</v>
      </c>
      <c r="G1400">
        <v>1</v>
      </c>
      <c r="H1400">
        <v>1</v>
      </c>
      <c r="I1400" t="s">
        <v>34</v>
      </c>
      <c r="J1400" t="s">
        <v>3</v>
      </c>
      <c r="K1400" t="s">
        <v>584</v>
      </c>
      <c r="L1400">
        <v>608254</v>
      </c>
      <c r="N1400">
        <v>1013</v>
      </c>
      <c r="O1400" t="s">
        <v>585</v>
      </c>
      <c r="P1400" t="s">
        <v>585</v>
      </c>
      <c r="Q1400">
        <v>1</v>
      </c>
      <c r="X1400">
        <v>0.57999999999999996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1</v>
      </c>
      <c r="AE1400">
        <v>2</v>
      </c>
      <c r="AF1400" t="s">
        <v>3</v>
      </c>
      <c r="AG1400">
        <v>0.57999999999999996</v>
      </c>
      <c r="AH1400">
        <v>2</v>
      </c>
      <c r="AI1400">
        <v>35812484</v>
      </c>
      <c r="AJ1400">
        <v>1418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</row>
    <row r="1401" spans="1:44">
      <c r="A1401">
        <f>ROW(Source!A1302)</f>
        <v>1302</v>
      </c>
      <c r="B1401">
        <v>35812493</v>
      </c>
      <c r="C1401">
        <v>35812482</v>
      </c>
      <c r="D1401">
        <v>29172556</v>
      </c>
      <c r="E1401">
        <v>1</v>
      </c>
      <c r="F1401">
        <v>1</v>
      </c>
      <c r="G1401">
        <v>1</v>
      </c>
      <c r="H1401">
        <v>2</v>
      </c>
      <c r="I1401" t="s">
        <v>586</v>
      </c>
      <c r="J1401" t="s">
        <v>590</v>
      </c>
      <c r="K1401" t="s">
        <v>588</v>
      </c>
      <c r="L1401">
        <v>1368</v>
      </c>
      <c r="N1401">
        <v>1011</v>
      </c>
      <c r="O1401" t="s">
        <v>589</v>
      </c>
      <c r="P1401" t="s">
        <v>589</v>
      </c>
      <c r="Q1401">
        <v>1</v>
      </c>
      <c r="X1401">
        <v>0.57999999999999996</v>
      </c>
      <c r="Y1401">
        <v>0</v>
      </c>
      <c r="Z1401">
        <v>31.26</v>
      </c>
      <c r="AA1401">
        <v>13.5</v>
      </c>
      <c r="AB1401">
        <v>0</v>
      </c>
      <c r="AC1401">
        <v>0</v>
      </c>
      <c r="AD1401">
        <v>1</v>
      </c>
      <c r="AE1401">
        <v>0</v>
      </c>
      <c r="AF1401" t="s">
        <v>3</v>
      </c>
      <c r="AG1401">
        <v>0.57999999999999996</v>
      </c>
      <c r="AH1401">
        <v>2</v>
      </c>
      <c r="AI1401">
        <v>35812485</v>
      </c>
      <c r="AJ1401">
        <v>1419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</row>
    <row r="1402" spans="1:44">
      <c r="A1402">
        <f>ROW(Source!A1302)</f>
        <v>1302</v>
      </c>
      <c r="B1402">
        <v>35812494</v>
      </c>
      <c r="C1402">
        <v>35812482</v>
      </c>
      <c r="D1402">
        <v>29174591</v>
      </c>
      <c r="E1402">
        <v>1</v>
      </c>
      <c r="F1402">
        <v>1</v>
      </c>
      <c r="G1402">
        <v>1</v>
      </c>
      <c r="H1402">
        <v>2</v>
      </c>
      <c r="I1402" t="s">
        <v>612</v>
      </c>
      <c r="J1402" t="s">
        <v>642</v>
      </c>
      <c r="K1402" t="s">
        <v>614</v>
      </c>
      <c r="L1402">
        <v>1368</v>
      </c>
      <c r="N1402">
        <v>1011</v>
      </c>
      <c r="O1402" t="s">
        <v>589</v>
      </c>
      <c r="P1402" t="s">
        <v>589</v>
      </c>
      <c r="Q1402">
        <v>1</v>
      </c>
      <c r="X1402">
        <v>0.82</v>
      </c>
      <c r="Y1402">
        <v>0</v>
      </c>
      <c r="Z1402">
        <v>0.95</v>
      </c>
      <c r="AA1402">
        <v>0</v>
      </c>
      <c r="AB1402">
        <v>0</v>
      </c>
      <c r="AC1402">
        <v>0</v>
      </c>
      <c r="AD1402">
        <v>1</v>
      </c>
      <c r="AE1402">
        <v>0</v>
      </c>
      <c r="AF1402" t="s">
        <v>3</v>
      </c>
      <c r="AG1402">
        <v>0.82</v>
      </c>
      <c r="AH1402">
        <v>2</v>
      </c>
      <c r="AI1402">
        <v>35812486</v>
      </c>
      <c r="AJ1402">
        <v>1420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>
        <f>ROW(Source!A1302)</f>
        <v>1302</v>
      </c>
      <c r="B1403">
        <v>35812495</v>
      </c>
      <c r="C1403">
        <v>35812482</v>
      </c>
      <c r="D1403">
        <v>29174661</v>
      </c>
      <c r="E1403">
        <v>1</v>
      </c>
      <c r="F1403">
        <v>1</v>
      </c>
      <c r="G1403">
        <v>1</v>
      </c>
      <c r="H1403">
        <v>2</v>
      </c>
      <c r="I1403" t="s">
        <v>651</v>
      </c>
      <c r="J1403" t="s">
        <v>652</v>
      </c>
      <c r="K1403" t="s">
        <v>653</v>
      </c>
      <c r="L1403">
        <v>1368</v>
      </c>
      <c r="N1403">
        <v>1011</v>
      </c>
      <c r="O1403" t="s">
        <v>589</v>
      </c>
      <c r="P1403" t="s">
        <v>589</v>
      </c>
      <c r="Q1403">
        <v>1</v>
      </c>
      <c r="X1403">
        <v>2.7</v>
      </c>
      <c r="Y1403">
        <v>0</v>
      </c>
      <c r="Z1403">
        <v>2.09</v>
      </c>
      <c r="AA1403">
        <v>0</v>
      </c>
      <c r="AB1403">
        <v>0</v>
      </c>
      <c r="AC1403">
        <v>0</v>
      </c>
      <c r="AD1403">
        <v>1</v>
      </c>
      <c r="AE1403">
        <v>0</v>
      </c>
      <c r="AF1403" t="s">
        <v>3</v>
      </c>
      <c r="AG1403">
        <v>2.7</v>
      </c>
      <c r="AH1403">
        <v>2</v>
      </c>
      <c r="AI1403">
        <v>35812487</v>
      </c>
      <c r="AJ1403">
        <v>1421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>
        <f>ROW(Source!A1302)</f>
        <v>1302</v>
      </c>
      <c r="B1404">
        <v>35812496</v>
      </c>
      <c r="C1404">
        <v>35812482</v>
      </c>
      <c r="D1404">
        <v>29174913</v>
      </c>
      <c r="E1404">
        <v>1</v>
      </c>
      <c r="F1404">
        <v>1</v>
      </c>
      <c r="G1404">
        <v>1</v>
      </c>
      <c r="H1404">
        <v>2</v>
      </c>
      <c r="I1404" t="s">
        <v>601</v>
      </c>
      <c r="J1404" t="s">
        <v>602</v>
      </c>
      <c r="K1404" t="s">
        <v>603</v>
      </c>
      <c r="L1404">
        <v>1368</v>
      </c>
      <c r="N1404">
        <v>1011</v>
      </c>
      <c r="O1404" t="s">
        <v>589</v>
      </c>
      <c r="P1404" t="s">
        <v>589</v>
      </c>
      <c r="Q1404">
        <v>1</v>
      </c>
      <c r="X1404">
        <v>0.84</v>
      </c>
      <c r="Y1404">
        <v>0</v>
      </c>
      <c r="Z1404">
        <v>87.17</v>
      </c>
      <c r="AA1404">
        <v>11.6</v>
      </c>
      <c r="AB1404">
        <v>0</v>
      </c>
      <c r="AC1404">
        <v>0</v>
      </c>
      <c r="AD1404">
        <v>1</v>
      </c>
      <c r="AE1404">
        <v>0</v>
      </c>
      <c r="AF1404" t="s">
        <v>3</v>
      </c>
      <c r="AG1404">
        <v>0.84</v>
      </c>
      <c r="AH1404">
        <v>2</v>
      </c>
      <c r="AI1404">
        <v>35812488</v>
      </c>
      <c r="AJ1404">
        <v>1422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</row>
    <row r="1405" spans="1:44">
      <c r="A1405">
        <f>ROW(Source!A1302)</f>
        <v>1302</v>
      </c>
      <c r="B1405">
        <v>35812497</v>
      </c>
      <c r="C1405">
        <v>35812482</v>
      </c>
      <c r="D1405">
        <v>29114332</v>
      </c>
      <c r="E1405">
        <v>1</v>
      </c>
      <c r="F1405">
        <v>1</v>
      </c>
      <c r="G1405">
        <v>1</v>
      </c>
      <c r="H1405">
        <v>3</v>
      </c>
      <c r="I1405" t="s">
        <v>628</v>
      </c>
      <c r="J1405" t="s">
        <v>654</v>
      </c>
      <c r="K1405" t="s">
        <v>630</v>
      </c>
      <c r="L1405">
        <v>1348</v>
      </c>
      <c r="N1405">
        <v>1009</v>
      </c>
      <c r="O1405" t="s">
        <v>29</v>
      </c>
      <c r="P1405" t="s">
        <v>29</v>
      </c>
      <c r="Q1405">
        <v>1000</v>
      </c>
      <c r="X1405">
        <v>1.23E-2</v>
      </c>
      <c r="Y1405">
        <v>11978</v>
      </c>
      <c r="Z1405">
        <v>0</v>
      </c>
      <c r="AA1405">
        <v>0</v>
      </c>
      <c r="AB1405">
        <v>0</v>
      </c>
      <c r="AC1405">
        <v>0</v>
      </c>
      <c r="AD1405">
        <v>1</v>
      </c>
      <c r="AE1405">
        <v>0</v>
      </c>
      <c r="AF1405" t="s">
        <v>3</v>
      </c>
      <c r="AG1405">
        <v>1.23E-2</v>
      </c>
      <c r="AH1405">
        <v>2</v>
      </c>
      <c r="AI1405">
        <v>35812489</v>
      </c>
      <c r="AJ1405">
        <v>1423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>
        <f>ROW(Source!A1302)</f>
        <v>1302</v>
      </c>
      <c r="B1406">
        <v>35812498</v>
      </c>
      <c r="C1406">
        <v>35812482</v>
      </c>
      <c r="D1406">
        <v>29130788</v>
      </c>
      <c r="E1406">
        <v>1</v>
      </c>
      <c r="F1406">
        <v>1</v>
      </c>
      <c r="G1406">
        <v>1</v>
      </c>
      <c r="H1406">
        <v>3</v>
      </c>
      <c r="I1406" t="s">
        <v>655</v>
      </c>
      <c r="J1406" t="s">
        <v>656</v>
      </c>
      <c r="K1406" t="s">
        <v>657</v>
      </c>
      <c r="L1406">
        <v>1339</v>
      </c>
      <c r="N1406">
        <v>1007</v>
      </c>
      <c r="O1406" t="s">
        <v>638</v>
      </c>
      <c r="P1406" t="s">
        <v>638</v>
      </c>
      <c r="Q1406">
        <v>1</v>
      </c>
      <c r="X1406">
        <v>2.88</v>
      </c>
      <c r="Y1406">
        <v>2156.0100000000002</v>
      </c>
      <c r="Z1406">
        <v>0</v>
      </c>
      <c r="AA1406">
        <v>0</v>
      </c>
      <c r="AB1406">
        <v>0</v>
      </c>
      <c r="AC1406">
        <v>0</v>
      </c>
      <c r="AD1406">
        <v>1</v>
      </c>
      <c r="AE1406">
        <v>0</v>
      </c>
      <c r="AF1406" t="s">
        <v>3</v>
      </c>
      <c r="AG1406">
        <v>2.88</v>
      </c>
      <c r="AH1406">
        <v>2</v>
      </c>
      <c r="AI1406">
        <v>35812490</v>
      </c>
      <c r="AJ1406">
        <v>1424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</row>
    <row r="1407" spans="1:44">
      <c r="A1407">
        <f>ROW(Source!A1303)</f>
        <v>1303</v>
      </c>
      <c r="B1407">
        <v>35812507</v>
      </c>
      <c r="C1407">
        <v>35812499</v>
      </c>
      <c r="D1407">
        <v>18408291</v>
      </c>
      <c r="E1407">
        <v>1</v>
      </c>
      <c r="F1407">
        <v>1</v>
      </c>
      <c r="G1407">
        <v>1</v>
      </c>
      <c r="H1407">
        <v>1</v>
      </c>
      <c r="I1407" t="s">
        <v>658</v>
      </c>
      <c r="J1407" t="s">
        <v>3</v>
      </c>
      <c r="K1407" t="s">
        <v>659</v>
      </c>
      <c r="L1407">
        <v>1369</v>
      </c>
      <c r="N1407">
        <v>1013</v>
      </c>
      <c r="O1407" t="s">
        <v>583</v>
      </c>
      <c r="P1407" t="s">
        <v>583</v>
      </c>
      <c r="Q1407">
        <v>1</v>
      </c>
      <c r="X1407">
        <v>31.26</v>
      </c>
      <c r="Y1407">
        <v>0</v>
      </c>
      <c r="Z1407">
        <v>0</v>
      </c>
      <c r="AA1407">
        <v>0</v>
      </c>
      <c r="AB1407">
        <v>8.17</v>
      </c>
      <c r="AC1407">
        <v>0</v>
      </c>
      <c r="AD1407">
        <v>1</v>
      </c>
      <c r="AE1407">
        <v>1</v>
      </c>
      <c r="AF1407" t="s">
        <v>144</v>
      </c>
      <c r="AG1407">
        <v>35.948999999999998</v>
      </c>
      <c r="AH1407">
        <v>2</v>
      </c>
      <c r="AI1407">
        <v>35812500</v>
      </c>
      <c r="AJ1407">
        <v>1425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>
        <f>ROW(Source!A1303)</f>
        <v>1303</v>
      </c>
      <c r="B1408">
        <v>35812508</v>
      </c>
      <c r="C1408">
        <v>35812499</v>
      </c>
      <c r="D1408">
        <v>121548</v>
      </c>
      <c r="E1408">
        <v>1</v>
      </c>
      <c r="F1408">
        <v>1</v>
      </c>
      <c r="G1408">
        <v>1</v>
      </c>
      <c r="H1408">
        <v>1</v>
      </c>
      <c r="I1408" t="s">
        <v>34</v>
      </c>
      <c r="J1408" t="s">
        <v>3</v>
      </c>
      <c r="K1408" t="s">
        <v>584</v>
      </c>
      <c r="L1408">
        <v>608254</v>
      </c>
      <c r="N1408">
        <v>1013</v>
      </c>
      <c r="O1408" t="s">
        <v>585</v>
      </c>
      <c r="P1408" t="s">
        <v>585</v>
      </c>
      <c r="Q1408">
        <v>1</v>
      </c>
      <c r="X1408">
        <v>6.7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2</v>
      </c>
      <c r="AF1408" t="s">
        <v>143</v>
      </c>
      <c r="AG1408">
        <v>8.375</v>
      </c>
      <c r="AH1408">
        <v>2</v>
      </c>
      <c r="AI1408">
        <v>35812501</v>
      </c>
      <c r="AJ1408">
        <v>1426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>
        <f>ROW(Source!A1303)</f>
        <v>1303</v>
      </c>
      <c r="B1409">
        <v>35812509</v>
      </c>
      <c r="C1409">
        <v>35812499</v>
      </c>
      <c r="D1409">
        <v>29172710</v>
      </c>
      <c r="E1409">
        <v>1</v>
      </c>
      <c r="F1409">
        <v>1</v>
      </c>
      <c r="G1409">
        <v>1</v>
      </c>
      <c r="H1409">
        <v>2</v>
      </c>
      <c r="I1409" t="s">
        <v>593</v>
      </c>
      <c r="J1409" t="s">
        <v>594</v>
      </c>
      <c r="K1409" t="s">
        <v>595</v>
      </c>
      <c r="L1409">
        <v>1368</v>
      </c>
      <c r="N1409">
        <v>1011</v>
      </c>
      <c r="O1409" t="s">
        <v>589</v>
      </c>
      <c r="P1409" t="s">
        <v>589</v>
      </c>
      <c r="Q1409">
        <v>1</v>
      </c>
      <c r="X1409">
        <v>6.7</v>
      </c>
      <c r="Y1409">
        <v>0</v>
      </c>
      <c r="Z1409">
        <v>46.56</v>
      </c>
      <c r="AA1409">
        <v>10.06</v>
      </c>
      <c r="AB1409">
        <v>0</v>
      </c>
      <c r="AC1409">
        <v>0</v>
      </c>
      <c r="AD1409">
        <v>1</v>
      </c>
      <c r="AE1409">
        <v>0</v>
      </c>
      <c r="AF1409" t="s">
        <v>143</v>
      </c>
      <c r="AG1409">
        <v>8.375</v>
      </c>
      <c r="AH1409">
        <v>2</v>
      </c>
      <c r="AI1409">
        <v>35812502</v>
      </c>
      <c r="AJ1409">
        <v>1427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</row>
    <row r="1410" spans="1:44">
      <c r="A1410">
        <f>ROW(Source!A1303)</f>
        <v>1303</v>
      </c>
      <c r="B1410">
        <v>35812510</v>
      </c>
      <c r="C1410">
        <v>35812499</v>
      </c>
      <c r="D1410">
        <v>29173472</v>
      </c>
      <c r="E1410">
        <v>1</v>
      </c>
      <c r="F1410">
        <v>1</v>
      </c>
      <c r="G1410">
        <v>1</v>
      </c>
      <c r="H1410">
        <v>2</v>
      </c>
      <c r="I1410" t="s">
        <v>660</v>
      </c>
      <c r="J1410" t="s">
        <v>661</v>
      </c>
      <c r="K1410" t="s">
        <v>662</v>
      </c>
      <c r="L1410">
        <v>1368</v>
      </c>
      <c r="N1410">
        <v>1011</v>
      </c>
      <c r="O1410" t="s">
        <v>589</v>
      </c>
      <c r="P1410" t="s">
        <v>589</v>
      </c>
      <c r="Q1410">
        <v>1</v>
      </c>
      <c r="X1410">
        <v>11</v>
      </c>
      <c r="Y1410">
        <v>0</v>
      </c>
      <c r="Z1410">
        <v>3</v>
      </c>
      <c r="AA1410">
        <v>0</v>
      </c>
      <c r="AB1410">
        <v>0</v>
      </c>
      <c r="AC1410">
        <v>0</v>
      </c>
      <c r="AD1410">
        <v>1</v>
      </c>
      <c r="AE1410">
        <v>0</v>
      </c>
      <c r="AF1410" t="s">
        <v>143</v>
      </c>
      <c r="AG1410">
        <v>13.75</v>
      </c>
      <c r="AH1410">
        <v>2</v>
      </c>
      <c r="AI1410">
        <v>35812503</v>
      </c>
      <c r="AJ1410">
        <v>1428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</row>
    <row r="1411" spans="1:44">
      <c r="A1411">
        <f>ROW(Source!A1303)</f>
        <v>1303</v>
      </c>
      <c r="B1411">
        <v>35812511</v>
      </c>
      <c r="C1411">
        <v>35812499</v>
      </c>
      <c r="D1411">
        <v>29174913</v>
      </c>
      <c r="E1411">
        <v>1</v>
      </c>
      <c r="F1411">
        <v>1</v>
      </c>
      <c r="G1411">
        <v>1</v>
      </c>
      <c r="H1411">
        <v>2</v>
      </c>
      <c r="I1411" t="s">
        <v>601</v>
      </c>
      <c r="J1411" t="s">
        <v>602</v>
      </c>
      <c r="K1411" t="s">
        <v>603</v>
      </c>
      <c r="L1411">
        <v>1368</v>
      </c>
      <c r="N1411">
        <v>1011</v>
      </c>
      <c r="O1411" t="s">
        <v>589</v>
      </c>
      <c r="P1411" t="s">
        <v>589</v>
      </c>
      <c r="Q1411">
        <v>1</v>
      </c>
      <c r="X1411">
        <v>0.35</v>
      </c>
      <c r="Y1411">
        <v>0</v>
      </c>
      <c r="Z1411">
        <v>87.17</v>
      </c>
      <c r="AA1411">
        <v>11.6</v>
      </c>
      <c r="AB1411">
        <v>0</v>
      </c>
      <c r="AC1411">
        <v>0</v>
      </c>
      <c r="AD1411">
        <v>1</v>
      </c>
      <c r="AE1411">
        <v>0</v>
      </c>
      <c r="AF1411" t="s">
        <v>143</v>
      </c>
      <c r="AG1411">
        <v>0.4375</v>
      </c>
      <c r="AH1411">
        <v>2</v>
      </c>
      <c r="AI1411">
        <v>35812504</v>
      </c>
      <c r="AJ1411">
        <v>1429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</row>
    <row r="1412" spans="1:44">
      <c r="A1412">
        <f>ROW(Source!A1303)</f>
        <v>1303</v>
      </c>
      <c r="B1412">
        <v>35812512</v>
      </c>
      <c r="C1412">
        <v>35812499</v>
      </c>
      <c r="D1412">
        <v>29114687</v>
      </c>
      <c r="E1412">
        <v>1</v>
      </c>
      <c r="F1412">
        <v>1</v>
      </c>
      <c r="G1412">
        <v>1</v>
      </c>
      <c r="H1412">
        <v>3</v>
      </c>
      <c r="I1412" t="s">
        <v>663</v>
      </c>
      <c r="J1412" t="s">
        <v>664</v>
      </c>
      <c r="K1412" t="s">
        <v>665</v>
      </c>
      <c r="L1412">
        <v>1348</v>
      </c>
      <c r="N1412">
        <v>1009</v>
      </c>
      <c r="O1412" t="s">
        <v>29</v>
      </c>
      <c r="P1412" t="s">
        <v>29</v>
      </c>
      <c r="Q1412">
        <v>1000</v>
      </c>
      <c r="X1412">
        <v>1.8E-3</v>
      </c>
      <c r="Y1412">
        <v>16974</v>
      </c>
      <c r="Z1412">
        <v>0</v>
      </c>
      <c r="AA1412">
        <v>0</v>
      </c>
      <c r="AB1412">
        <v>0</v>
      </c>
      <c r="AC1412">
        <v>0</v>
      </c>
      <c r="AD1412">
        <v>1</v>
      </c>
      <c r="AE1412">
        <v>0</v>
      </c>
      <c r="AF1412" t="s">
        <v>3</v>
      </c>
      <c r="AG1412">
        <v>1.8E-3</v>
      </c>
      <c r="AH1412">
        <v>2</v>
      </c>
      <c r="AI1412">
        <v>35812505</v>
      </c>
      <c r="AJ1412">
        <v>1430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</row>
    <row r="1413" spans="1:44">
      <c r="A1413">
        <f>ROW(Source!A1303)</f>
        <v>1303</v>
      </c>
      <c r="B1413">
        <v>35812513</v>
      </c>
      <c r="C1413">
        <v>35812499</v>
      </c>
      <c r="D1413">
        <v>29115292</v>
      </c>
      <c r="E1413">
        <v>1</v>
      </c>
      <c r="F1413">
        <v>1</v>
      </c>
      <c r="G1413">
        <v>1</v>
      </c>
      <c r="H1413">
        <v>3</v>
      </c>
      <c r="I1413" t="s">
        <v>666</v>
      </c>
      <c r="J1413" t="s">
        <v>667</v>
      </c>
      <c r="K1413" t="s">
        <v>668</v>
      </c>
      <c r="L1413">
        <v>1339</v>
      </c>
      <c r="N1413">
        <v>1007</v>
      </c>
      <c r="O1413" t="s">
        <v>638</v>
      </c>
      <c r="P1413" t="s">
        <v>638</v>
      </c>
      <c r="Q1413">
        <v>1</v>
      </c>
      <c r="X1413">
        <v>1.24</v>
      </c>
      <c r="Y1413">
        <v>4478.33</v>
      </c>
      <c r="Z1413">
        <v>0</v>
      </c>
      <c r="AA1413">
        <v>0</v>
      </c>
      <c r="AB1413">
        <v>0</v>
      </c>
      <c r="AC1413">
        <v>0</v>
      </c>
      <c r="AD1413">
        <v>1</v>
      </c>
      <c r="AE1413">
        <v>0</v>
      </c>
      <c r="AF1413" t="s">
        <v>3</v>
      </c>
      <c r="AG1413">
        <v>1.24</v>
      </c>
      <c r="AH1413">
        <v>2</v>
      </c>
      <c r="AI1413">
        <v>35812506</v>
      </c>
      <c r="AJ1413">
        <v>1431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>
        <f>ROW(Source!A1304)</f>
        <v>1304</v>
      </c>
      <c r="B1414">
        <v>35812523</v>
      </c>
      <c r="C1414">
        <v>35812514</v>
      </c>
      <c r="D1414">
        <v>18410542</v>
      </c>
      <c r="E1414">
        <v>1</v>
      </c>
      <c r="F1414">
        <v>1</v>
      </c>
      <c r="G1414">
        <v>1</v>
      </c>
      <c r="H1414">
        <v>1</v>
      </c>
      <c r="I1414" t="s">
        <v>880</v>
      </c>
      <c r="J1414" t="s">
        <v>3</v>
      </c>
      <c r="K1414" t="s">
        <v>881</v>
      </c>
      <c r="L1414">
        <v>1369</v>
      </c>
      <c r="N1414">
        <v>1013</v>
      </c>
      <c r="O1414" t="s">
        <v>583</v>
      </c>
      <c r="P1414" t="s">
        <v>583</v>
      </c>
      <c r="Q1414">
        <v>1</v>
      </c>
      <c r="X1414">
        <v>31.41</v>
      </c>
      <c r="Y1414">
        <v>0</v>
      </c>
      <c r="Z1414">
        <v>0</v>
      </c>
      <c r="AA1414">
        <v>0</v>
      </c>
      <c r="AB1414">
        <v>8.31</v>
      </c>
      <c r="AC1414">
        <v>0</v>
      </c>
      <c r="AD1414">
        <v>1</v>
      </c>
      <c r="AE1414">
        <v>1</v>
      </c>
      <c r="AF1414" t="s">
        <v>144</v>
      </c>
      <c r="AG1414">
        <v>36.121499999999997</v>
      </c>
      <c r="AH1414">
        <v>2</v>
      </c>
      <c r="AI1414">
        <v>35812516</v>
      </c>
      <c r="AJ1414">
        <v>1432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</row>
    <row r="1415" spans="1:44">
      <c r="A1415">
        <f>ROW(Source!A1304)</f>
        <v>1304</v>
      </c>
      <c r="B1415">
        <v>35812524</v>
      </c>
      <c r="C1415">
        <v>35812514</v>
      </c>
      <c r="D1415">
        <v>121548</v>
      </c>
      <c r="E1415">
        <v>1</v>
      </c>
      <c r="F1415">
        <v>1</v>
      </c>
      <c r="G1415">
        <v>1</v>
      </c>
      <c r="H1415">
        <v>1</v>
      </c>
      <c r="I1415" t="s">
        <v>34</v>
      </c>
      <c r="J1415" t="s">
        <v>3</v>
      </c>
      <c r="K1415" t="s">
        <v>584</v>
      </c>
      <c r="L1415">
        <v>608254</v>
      </c>
      <c r="N1415">
        <v>1013</v>
      </c>
      <c r="O1415" t="s">
        <v>585</v>
      </c>
      <c r="P1415" t="s">
        <v>585</v>
      </c>
      <c r="Q1415">
        <v>1</v>
      </c>
      <c r="X1415">
        <v>0.34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1</v>
      </c>
      <c r="AE1415">
        <v>2</v>
      </c>
      <c r="AF1415" t="s">
        <v>143</v>
      </c>
      <c r="AG1415">
        <v>0.42500000000000004</v>
      </c>
      <c r="AH1415">
        <v>2</v>
      </c>
      <c r="AI1415">
        <v>35812517</v>
      </c>
      <c r="AJ1415">
        <v>1433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>
        <f>ROW(Source!A1304)</f>
        <v>1304</v>
      </c>
      <c r="B1416">
        <v>35812525</v>
      </c>
      <c r="C1416">
        <v>35812514</v>
      </c>
      <c r="D1416">
        <v>29172556</v>
      </c>
      <c r="E1416">
        <v>1</v>
      </c>
      <c r="F1416">
        <v>1</v>
      </c>
      <c r="G1416">
        <v>1</v>
      </c>
      <c r="H1416">
        <v>2</v>
      </c>
      <c r="I1416" t="s">
        <v>586</v>
      </c>
      <c r="J1416" t="s">
        <v>590</v>
      </c>
      <c r="K1416" t="s">
        <v>588</v>
      </c>
      <c r="L1416">
        <v>1368</v>
      </c>
      <c r="N1416">
        <v>1011</v>
      </c>
      <c r="O1416" t="s">
        <v>589</v>
      </c>
      <c r="P1416" t="s">
        <v>589</v>
      </c>
      <c r="Q1416">
        <v>1</v>
      </c>
      <c r="X1416">
        <v>0.34</v>
      </c>
      <c r="Y1416">
        <v>0</v>
      </c>
      <c r="Z1416">
        <v>31.26</v>
      </c>
      <c r="AA1416">
        <v>13.5</v>
      </c>
      <c r="AB1416">
        <v>0</v>
      </c>
      <c r="AC1416">
        <v>0</v>
      </c>
      <c r="AD1416">
        <v>1</v>
      </c>
      <c r="AE1416">
        <v>0</v>
      </c>
      <c r="AF1416" t="s">
        <v>143</v>
      </c>
      <c r="AG1416">
        <v>0.42500000000000004</v>
      </c>
      <c r="AH1416">
        <v>2</v>
      </c>
      <c r="AI1416">
        <v>35812518</v>
      </c>
      <c r="AJ1416">
        <v>1434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>
        <f>ROW(Source!A1304)</f>
        <v>1304</v>
      </c>
      <c r="B1417">
        <v>35812526</v>
      </c>
      <c r="C1417">
        <v>35812514</v>
      </c>
      <c r="D1417">
        <v>29174663</v>
      </c>
      <c r="E1417">
        <v>1</v>
      </c>
      <c r="F1417">
        <v>1</v>
      </c>
      <c r="G1417">
        <v>1</v>
      </c>
      <c r="H1417">
        <v>2</v>
      </c>
      <c r="I1417" t="s">
        <v>882</v>
      </c>
      <c r="J1417" t="s">
        <v>883</v>
      </c>
      <c r="K1417" t="s">
        <v>884</v>
      </c>
      <c r="L1417">
        <v>1368</v>
      </c>
      <c r="N1417">
        <v>1011</v>
      </c>
      <c r="O1417" t="s">
        <v>589</v>
      </c>
      <c r="P1417" t="s">
        <v>589</v>
      </c>
      <c r="Q1417">
        <v>1</v>
      </c>
      <c r="X1417">
        <v>5.3</v>
      </c>
      <c r="Y1417">
        <v>0</v>
      </c>
      <c r="Z1417">
        <v>3.4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 t="s">
        <v>143</v>
      </c>
      <c r="AG1417">
        <v>6.625</v>
      </c>
      <c r="AH1417">
        <v>2</v>
      </c>
      <c r="AI1417">
        <v>35812519</v>
      </c>
      <c r="AJ1417">
        <v>1435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</row>
    <row r="1418" spans="1:44">
      <c r="A1418">
        <f>ROW(Source!A1304)</f>
        <v>1304</v>
      </c>
      <c r="B1418">
        <v>35812527</v>
      </c>
      <c r="C1418">
        <v>35812514</v>
      </c>
      <c r="D1418">
        <v>29174913</v>
      </c>
      <c r="E1418">
        <v>1</v>
      </c>
      <c r="F1418">
        <v>1</v>
      </c>
      <c r="G1418">
        <v>1</v>
      </c>
      <c r="H1418">
        <v>2</v>
      </c>
      <c r="I1418" t="s">
        <v>601</v>
      </c>
      <c r="J1418" t="s">
        <v>602</v>
      </c>
      <c r="K1418" t="s">
        <v>603</v>
      </c>
      <c r="L1418">
        <v>1368</v>
      </c>
      <c r="N1418">
        <v>1011</v>
      </c>
      <c r="O1418" t="s">
        <v>589</v>
      </c>
      <c r="P1418" t="s">
        <v>589</v>
      </c>
      <c r="Q1418">
        <v>1</v>
      </c>
      <c r="X1418">
        <v>0.48</v>
      </c>
      <c r="Y1418">
        <v>0</v>
      </c>
      <c r="Z1418">
        <v>87.17</v>
      </c>
      <c r="AA1418">
        <v>11.6</v>
      </c>
      <c r="AB1418">
        <v>0</v>
      </c>
      <c r="AC1418">
        <v>0</v>
      </c>
      <c r="AD1418">
        <v>1</v>
      </c>
      <c r="AE1418">
        <v>0</v>
      </c>
      <c r="AF1418" t="s">
        <v>143</v>
      </c>
      <c r="AG1418">
        <v>0.6</v>
      </c>
      <c r="AH1418">
        <v>2</v>
      </c>
      <c r="AI1418">
        <v>35812520</v>
      </c>
      <c r="AJ1418">
        <v>1436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>
        <f>ROW(Source!A1304)</f>
        <v>1304</v>
      </c>
      <c r="B1419">
        <v>35812528</v>
      </c>
      <c r="C1419">
        <v>35812514</v>
      </c>
      <c r="D1419">
        <v>29110876</v>
      </c>
      <c r="E1419">
        <v>1</v>
      </c>
      <c r="F1419">
        <v>1</v>
      </c>
      <c r="G1419">
        <v>1</v>
      </c>
      <c r="H1419">
        <v>3</v>
      </c>
      <c r="I1419" t="s">
        <v>324</v>
      </c>
      <c r="J1419" t="s">
        <v>326</v>
      </c>
      <c r="K1419" t="s">
        <v>325</v>
      </c>
      <c r="L1419">
        <v>1327</v>
      </c>
      <c r="N1419">
        <v>1005</v>
      </c>
      <c r="O1419" t="s">
        <v>165</v>
      </c>
      <c r="P1419" t="s">
        <v>165</v>
      </c>
      <c r="Q1419">
        <v>1</v>
      </c>
      <c r="X1419">
        <v>102</v>
      </c>
      <c r="Y1419">
        <v>67.8</v>
      </c>
      <c r="Z1419">
        <v>0</v>
      </c>
      <c r="AA1419">
        <v>0</v>
      </c>
      <c r="AB1419">
        <v>0</v>
      </c>
      <c r="AC1419">
        <v>0</v>
      </c>
      <c r="AD1419">
        <v>1</v>
      </c>
      <c r="AE1419">
        <v>0</v>
      </c>
      <c r="AF1419" t="s">
        <v>3</v>
      </c>
      <c r="AG1419">
        <v>102</v>
      </c>
      <c r="AH1419">
        <v>2</v>
      </c>
      <c r="AI1419">
        <v>35812521</v>
      </c>
      <c r="AJ1419">
        <v>1437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>
        <f>ROW(Source!A1304)</f>
        <v>1304</v>
      </c>
      <c r="B1420">
        <v>35812529</v>
      </c>
      <c r="C1420">
        <v>35812514</v>
      </c>
      <c r="D1420">
        <v>29110762</v>
      </c>
      <c r="E1420">
        <v>1</v>
      </c>
      <c r="F1420">
        <v>1</v>
      </c>
      <c r="G1420">
        <v>1</v>
      </c>
      <c r="H1420">
        <v>3</v>
      </c>
      <c r="I1420" t="s">
        <v>676</v>
      </c>
      <c r="J1420" t="s">
        <v>885</v>
      </c>
      <c r="K1420" t="s">
        <v>678</v>
      </c>
      <c r="L1420">
        <v>1308</v>
      </c>
      <c r="N1420">
        <v>1003</v>
      </c>
      <c r="O1420" t="s">
        <v>68</v>
      </c>
      <c r="P1420" t="s">
        <v>68</v>
      </c>
      <c r="Q1420">
        <v>100</v>
      </c>
      <c r="X1420">
        <v>0.68</v>
      </c>
      <c r="Y1420">
        <v>99.4</v>
      </c>
      <c r="Z1420">
        <v>0</v>
      </c>
      <c r="AA1420">
        <v>0</v>
      </c>
      <c r="AB1420">
        <v>0</v>
      </c>
      <c r="AC1420">
        <v>0</v>
      </c>
      <c r="AD1420">
        <v>1</v>
      </c>
      <c r="AE1420">
        <v>0</v>
      </c>
      <c r="AF1420" t="s">
        <v>3</v>
      </c>
      <c r="AG1420">
        <v>0.68</v>
      </c>
      <c r="AH1420">
        <v>2</v>
      </c>
      <c r="AI1420">
        <v>35812522</v>
      </c>
      <c r="AJ1420">
        <v>1438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</row>
    <row r="1421" spans="1:44">
      <c r="A1421">
        <f>ROW(Source!A1307)</f>
        <v>1307</v>
      </c>
      <c r="B1421">
        <v>35812545</v>
      </c>
      <c r="C1421">
        <v>35812532</v>
      </c>
      <c r="D1421">
        <v>18413230</v>
      </c>
      <c r="E1421">
        <v>1</v>
      </c>
      <c r="F1421">
        <v>1</v>
      </c>
      <c r="G1421">
        <v>1</v>
      </c>
      <c r="H1421">
        <v>1</v>
      </c>
      <c r="I1421" t="s">
        <v>610</v>
      </c>
      <c r="J1421" t="s">
        <v>3</v>
      </c>
      <c r="K1421" t="s">
        <v>611</v>
      </c>
      <c r="L1421">
        <v>1369</v>
      </c>
      <c r="N1421">
        <v>1013</v>
      </c>
      <c r="O1421" t="s">
        <v>583</v>
      </c>
      <c r="P1421" t="s">
        <v>583</v>
      </c>
      <c r="Q1421">
        <v>1</v>
      </c>
      <c r="X1421">
        <v>6.66</v>
      </c>
      <c r="Y1421">
        <v>0</v>
      </c>
      <c r="Z1421">
        <v>0</v>
      </c>
      <c r="AA1421">
        <v>0</v>
      </c>
      <c r="AB1421">
        <v>9.18</v>
      </c>
      <c r="AC1421">
        <v>0</v>
      </c>
      <c r="AD1421">
        <v>1</v>
      </c>
      <c r="AE1421">
        <v>1</v>
      </c>
      <c r="AF1421" t="s">
        <v>144</v>
      </c>
      <c r="AG1421">
        <v>7.6589999999999998</v>
      </c>
      <c r="AH1421">
        <v>2</v>
      </c>
      <c r="AI1421">
        <v>35812533</v>
      </c>
      <c r="AJ1421">
        <v>1440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>
        <f>ROW(Source!A1307)</f>
        <v>1307</v>
      </c>
      <c r="B1422">
        <v>35812546</v>
      </c>
      <c r="C1422">
        <v>35812532</v>
      </c>
      <c r="D1422">
        <v>29173472</v>
      </c>
      <c r="E1422">
        <v>1</v>
      </c>
      <c r="F1422">
        <v>1</v>
      </c>
      <c r="G1422">
        <v>1</v>
      </c>
      <c r="H1422">
        <v>2</v>
      </c>
      <c r="I1422" t="s">
        <v>660</v>
      </c>
      <c r="J1422" t="s">
        <v>661</v>
      </c>
      <c r="K1422" t="s">
        <v>662</v>
      </c>
      <c r="L1422">
        <v>1368</v>
      </c>
      <c r="N1422">
        <v>1011</v>
      </c>
      <c r="O1422" t="s">
        <v>589</v>
      </c>
      <c r="P1422" t="s">
        <v>589</v>
      </c>
      <c r="Q1422">
        <v>1</v>
      </c>
      <c r="X1422">
        <v>2.0099999999999998</v>
      </c>
      <c r="Y1422">
        <v>0</v>
      </c>
      <c r="Z1422">
        <v>3</v>
      </c>
      <c r="AA1422">
        <v>0</v>
      </c>
      <c r="AB1422">
        <v>0</v>
      </c>
      <c r="AC1422">
        <v>0</v>
      </c>
      <c r="AD1422">
        <v>1</v>
      </c>
      <c r="AE1422">
        <v>0</v>
      </c>
      <c r="AF1422" t="s">
        <v>143</v>
      </c>
      <c r="AG1422">
        <v>2.5124999999999997</v>
      </c>
      <c r="AH1422">
        <v>2</v>
      </c>
      <c r="AI1422">
        <v>35812534</v>
      </c>
      <c r="AJ1422">
        <v>1441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</row>
    <row r="1423" spans="1:44">
      <c r="A1423">
        <f>ROW(Source!A1307)</f>
        <v>1307</v>
      </c>
      <c r="B1423">
        <v>35812547</v>
      </c>
      <c r="C1423">
        <v>35812532</v>
      </c>
      <c r="D1423">
        <v>29174500</v>
      </c>
      <c r="E1423">
        <v>1</v>
      </c>
      <c r="F1423">
        <v>1</v>
      </c>
      <c r="G1423">
        <v>1</v>
      </c>
      <c r="H1423">
        <v>2</v>
      </c>
      <c r="I1423" t="s">
        <v>682</v>
      </c>
      <c r="J1423" t="s">
        <v>683</v>
      </c>
      <c r="K1423" t="s">
        <v>684</v>
      </c>
      <c r="L1423">
        <v>1368</v>
      </c>
      <c r="N1423">
        <v>1011</v>
      </c>
      <c r="O1423" t="s">
        <v>589</v>
      </c>
      <c r="P1423" t="s">
        <v>589</v>
      </c>
      <c r="Q1423">
        <v>1</v>
      </c>
      <c r="X1423">
        <v>1.33</v>
      </c>
      <c r="Y1423">
        <v>0</v>
      </c>
      <c r="Z1423">
        <v>1.95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 t="s">
        <v>143</v>
      </c>
      <c r="AG1423">
        <v>1.6625000000000001</v>
      </c>
      <c r="AH1423">
        <v>2</v>
      </c>
      <c r="AI1423">
        <v>35812535</v>
      </c>
      <c r="AJ1423">
        <v>1442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>
        <f>ROW(Source!A1307)</f>
        <v>1307</v>
      </c>
      <c r="B1424">
        <v>35812548</v>
      </c>
      <c r="C1424">
        <v>35812532</v>
      </c>
      <c r="D1424">
        <v>29174913</v>
      </c>
      <c r="E1424">
        <v>1</v>
      </c>
      <c r="F1424">
        <v>1</v>
      </c>
      <c r="G1424">
        <v>1</v>
      </c>
      <c r="H1424">
        <v>2</v>
      </c>
      <c r="I1424" t="s">
        <v>601</v>
      </c>
      <c r="J1424" t="s">
        <v>602</v>
      </c>
      <c r="K1424" t="s">
        <v>603</v>
      </c>
      <c r="L1424">
        <v>1368</v>
      </c>
      <c r="N1424">
        <v>1011</v>
      </c>
      <c r="O1424" t="s">
        <v>589</v>
      </c>
      <c r="P1424" t="s">
        <v>589</v>
      </c>
      <c r="Q1424">
        <v>1</v>
      </c>
      <c r="X1424">
        <v>0.03</v>
      </c>
      <c r="Y1424">
        <v>0</v>
      </c>
      <c r="Z1424">
        <v>87.17</v>
      </c>
      <c r="AA1424">
        <v>11.6</v>
      </c>
      <c r="AB1424">
        <v>0</v>
      </c>
      <c r="AC1424">
        <v>0</v>
      </c>
      <c r="AD1424">
        <v>1</v>
      </c>
      <c r="AE1424">
        <v>0</v>
      </c>
      <c r="AF1424" t="s">
        <v>143</v>
      </c>
      <c r="AG1424">
        <v>3.7499999999999999E-2</v>
      </c>
      <c r="AH1424">
        <v>2</v>
      </c>
      <c r="AI1424">
        <v>35812536</v>
      </c>
      <c r="AJ1424">
        <v>1443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</row>
    <row r="1425" spans="1:44">
      <c r="A1425">
        <f>ROW(Source!A1307)</f>
        <v>1307</v>
      </c>
      <c r="B1425">
        <v>35812549</v>
      </c>
      <c r="C1425">
        <v>35812532</v>
      </c>
      <c r="D1425">
        <v>29114471</v>
      </c>
      <c r="E1425">
        <v>1</v>
      </c>
      <c r="F1425">
        <v>1</v>
      </c>
      <c r="G1425">
        <v>1</v>
      </c>
      <c r="H1425">
        <v>3</v>
      </c>
      <c r="I1425" t="s">
        <v>685</v>
      </c>
      <c r="J1425" t="s">
        <v>686</v>
      </c>
      <c r="K1425" t="s">
        <v>687</v>
      </c>
      <c r="L1425">
        <v>1358</v>
      </c>
      <c r="N1425">
        <v>1010</v>
      </c>
      <c r="O1425" t="s">
        <v>498</v>
      </c>
      <c r="P1425" t="s">
        <v>498</v>
      </c>
      <c r="Q1425">
        <v>10</v>
      </c>
      <c r="X1425">
        <v>26.3</v>
      </c>
      <c r="Y1425">
        <v>1.6</v>
      </c>
      <c r="Z1425">
        <v>0</v>
      </c>
      <c r="AA1425">
        <v>0</v>
      </c>
      <c r="AB1425">
        <v>0</v>
      </c>
      <c r="AC1425">
        <v>0</v>
      </c>
      <c r="AD1425">
        <v>1</v>
      </c>
      <c r="AE1425">
        <v>0</v>
      </c>
      <c r="AF1425" t="s">
        <v>3</v>
      </c>
      <c r="AG1425">
        <v>26.3</v>
      </c>
      <c r="AH1425">
        <v>2</v>
      </c>
      <c r="AI1425">
        <v>35812537</v>
      </c>
      <c r="AJ1425">
        <v>1444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</row>
    <row r="1426" spans="1:44">
      <c r="A1426">
        <f>ROW(Source!A1307)</f>
        <v>1307</v>
      </c>
      <c r="B1426">
        <v>35812550</v>
      </c>
      <c r="C1426">
        <v>35812532</v>
      </c>
      <c r="D1426">
        <v>29114305</v>
      </c>
      <c r="E1426">
        <v>1</v>
      </c>
      <c r="F1426">
        <v>1</v>
      </c>
      <c r="G1426">
        <v>1</v>
      </c>
      <c r="H1426">
        <v>3</v>
      </c>
      <c r="I1426" t="s">
        <v>688</v>
      </c>
      <c r="J1426" t="s">
        <v>689</v>
      </c>
      <c r="K1426" t="s">
        <v>690</v>
      </c>
      <c r="L1426">
        <v>1354</v>
      </c>
      <c r="N1426">
        <v>1010</v>
      </c>
      <c r="O1426" t="s">
        <v>258</v>
      </c>
      <c r="P1426" t="s">
        <v>258</v>
      </c>
      <c r="Q1426">
        <v>1</v>
      </c>
      <c r="X1426">
        <v>263</v>
      </c>
      <c r="Y1426">
        <v>0.12</v>
      </c>
      <c r="Z1426">
        <v>0</v>
      </c>
      <c r="AA1426">
        <v>0</v>
      </c>
      <c r="AB1426">
        <v>0</v>
      </c>
      <c r="AC1426">
        <v>0</v>
      </c>
      <c r="AD1426">
        <v>1</v>
      </c>
      <c r="AE1426">
        <v>0</v>
      </c>
      <c r="AF1426" t="s">
        <v>3</v>
      </c>
      <c r="AG1426">
        <v>263</v>
      </c>
      <c r="AH1426">
        <v>2</v>
      </c>
      <c r="AI1426">
        <v>35812538</v>
      </c>
      <c r="AJ1426">
        <v>1445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</row>
    <row r="1427" spans="1:44">
      <c r="A1427">
        <f>ROW(Source!A1307)</f>
        <v>1307</v>
      </c>
      <c r="B1427">
        <v>35812551</v>
      </c>
      <c r="C1427">
        <v>35812532</v>
      </c>
      <c r="D1427">
        <v>29111012</v>
      </c>
      <c r="E1427">
        <v>1</v>
      </c>
      <c r="F1427">
        <v>1</v>
      </c>
      <c r="G1427">
        <v>1</v>
      </c>
      <c r="H1427">
        <v>3</v>
      </c>
      <c r="I1427" t="s">
        <v>691</v>
      </c>
      <c r="J1427" t="s">
        <v>692</v>
      </c>
      <c r="K1427" t="s">
        <v>693</v>
      </c>
      <c r="L1427">
        <v>1354</v>
      </c>
      <c r="N1427">
        <v>1010</v>
      </c>
      <c r="O1427" t="s">
        <v>258</v>
      </c>
      <c r="P1427" t="s">
        <v>258</v>
      </c>
      <c r="Q1427">
        <v>1</v>
      </c>
      <c r="X1427">
        <v>7</v>
      </c>
      <c r="Y1427">
        <v>1.29</v>
      </c>
      <c r="Z1427">
        <v>0</v>
      </c>
      <c r="AA1427">
        <v>0</v>
      </c>
      <c r="AB1427">
        <v>0</v>
      </c>
      <c r="AC1427">
        <v>0</v>
      </c>
      <c r="AD1427">
        <v>1</v>
      </c>
      <c r="AE1427">
        <v>0</v>
      </c>
      <c r="AF1427" t="s">
        <v>3</v>
      </c>
      <c r="AG1427">
        <v>7</v>
      </c>
      <c r="AH1427">
        <v>2</v>
      </c>
      <c r="AI1427">
        <v>35812539</v>
      </c>
      <c r="AJ1427">
        <v>1446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>
        <f>ROW(Source!A1307)</f>
        <v>1307</v>
      </c>
      <c r="B1428">
        <v>35812552</v>
      </c>
      <c r="C1428">
        <v>35812532</v>
      </c>
      <c r="D1428">
        <v>29111013</v>
      </c>
      <c r="E1428">
        <v>1</v>
      </c>
      <c r="F1428">
        <v>1</v>
      </c>
      <c r="G1428">
        <v>1</v>
      </c>
      <c r="H1428">
        <v>3</v>
      </c>
      <c r="I1428" t="s">
        <v>694</v>
      </c>
      <c r="J1428" t="s">
        <v>695</v>
      </c>
      <c r="K1428" t="s">
        <v>696</v>
      </c>
      <c r="L1428">
        <v>1354</v>
      </c>
      <c r="N1428">
        <v>1010</v>
      </c>
      <c r="O1428" t="s">
        <v>258</v>
      </c>
      <c r="P1428" t="s">
        <v>258</v>
      </c>
      <c r="Q1428">
        <v>1</v>
      </c>
      <c r="X1428">
        <v>7</v>
      </c>
      <c r="Y1428">
        <v>1.29</v>
      </c>
      <c r="Z1428">
        <v>0</v>
      </c>
      <c r="AA1428">
        <v>0</v>
      </c>
      <c r="AB1428">
        <v>0</v>
      </c>
      <c r="AC1428">
        <v>0</v>
      </c>
      <c r="AD1428">
        <v>1</v>
      </c>
      <c r="AE1428">
        <v>0</v>
      </c>
      <c r="AF1428" t="s">
        <v>3</v>
      </c>
      <c r="AG1428">
        <v>7</v>
      </c>
      <c r="AH1428">
        <v>2</v>
      </c>
      <c r="AI1428">
        <v>35812540</v>
      </c>
      <c r="AJ1428">
        <v>1447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</row>
    <row r="1429" spans="1:44">
      <c r="A1429">
        <f>ROW(Source!A1307)</f>
        <v>1307</v>
      </c>
      <c r="B1429">
        <v>35812553</v>
      </c>
      <c r="C1429">
        <v>35812532</v>
      </c>
      <c r="D1429">
        <v>29111016</v>
      </c>
      <c r="E1429">
        <v>1</v>
      </c>
      <c r="F1429">
        <v>1</v>
      </c>
      <c r="G1429">
        <v>1</v>
      </c>
      <c r="H1429">
        <v>3</v>
      </c>
      <c r="I1429" t="s">
        <v>697</v>
      </c>
      <c r="J1429" t="s">
        <v>698</v>
      </c>
      <c r="K1429" t="s">
        <v>699</v>
      </c>
      <c r="L1429">
        <v>1354</v>
      </c>
      <c r="N1429">
        <v>1010</v>
      </c>
      <c r="O1429" t="s">
        <v>258</v>
      </c>
      <c r="P1429" t="s">
        <v>258</v>
      </c>
      <c r="Q1429">
        <v>1</v>
      </c>
      <c r="X1429">
        <v>40</v>
      </c>
      <c r="Y1429">
        <v>1.29</v>
      </c>
      <c r="Z1429">
        <v>0</v>
      </c>
      <c r="AA1429">
        <v>0</v>
      </c>
      <c r="AB1429">
        <v>0</v>
      </c>
      <c r="AC1429">
        <v>0</v>
      </c>
      <c r="AD1429">
        <v>1</v>
      </c>
      <c r="AE1429">
        <v>0</v>
      </c>
      <c r="AF1429" t="s">
        <v>3</v>
      </c>
      <c r="AG1429">
        <v>40</v>
      </c>
      <c r="AH1429">
        <v>2</v>
      </c>
      <c r="AI1429">
        <v>35812541</v>
      </c>
      <c r="AJ1429">
        <v>1448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</row>
    <row r="1430" spans="1:44">
      <c r="A1430">
        <f>ROW(Source!A1307)</f>
        <v>1307</v>
      </c>
      <c r="B1430">
        <v>35812554</v>
      </c>
      <c r="C1430">
        <v>35812532</v>
      </c>
      <c r="D1430">
        <v>29111019</v>
      </c>
      <c r="E1430">
        <v>1</v>
      </c>
      <c r="F1430">
        <v>1</v>
      </c>
      <c r="G1430">
        <v>1</v>
      </c>
      <c r="H1430">
        <v>3</v>
      </c>
      <c r="I1430" t="s">
        <v>700</v>
      </c>
      <c r="J1430" t="s">
        <v>701</v>
      </c>
      <c r="K1430" t="s">
        <v>702</v>
      </c>
      <c r="L1430">
        <v>1354</v>
      </c>
      <c r="N1430">
        <v>1010</v>
      </c>
      <c r="O1430" t="s">
        <v>258</v>
      </c>
      <c r="P1430" t="s">
        <v>258</v>
      </c>
      <c r="Q1430">
        <v>1</v>
      </c>
      <c r="X1430">
        <v>8</v>
      </c>
      <c r="Y1430">
        <v>0.63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 t="s">
        <v>3</v>
      </c>
      <c r="AG1430">
        <v>8</v>
      </c>
      <c r="AH1430">
        <v>2</v>
      </c>
      <c r="AI1430">
        <v>35812542</v>
      </c>
      <c r="AJ1430">
        <v>1449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>
        <f>ROW(Source!A1307)</f>
        <v>1307</v>
      </c>
      <c r="B1431">
        <v>35812555</v>
      </c>
      <c r="C1431">
        <v>35812532</v>
      </c>
      <c r="D1431">
        <v>29111018</v>
      </c>
      <c r="E1431">
        <v>1</v>
      </c>
      <c r="F1431">
        <v>1</v>
      </c>
      <c r="G1431">
        <v>1</v>
      </c>
      <c r="H1431">
        <v>3</v>
      </c>
      <c r="I1431" t="s">
        <v>703</v>
      </c>
      <c r="J1431" t="s">
        <v>704</v>
      </c>
      <c r="K1431" t="s">
        <v>705</v>
      </c>
      <c r="L1431">
        <v>1354</v>
      </c>
      <c r="N1431">
        <v>1010</v>
      </c>
      <c r="O1431" t="s">
        <v>258</v>
      </c>
      <c r="P1431" t="s">
        <v>258</v>
      </c>
      <c r="Q1431">
        <v>1</v>
      </c>
      <c r="X1431">
        <v>8</v>
      </c>
      <c r="Y1431">
        <v>0.63</v>
      </c>
      <c r="Z1431">
        <v>0</v>
      </c>
      <c r="AA1431">
        <v>0</v>
      </c>
      <c r="AB1431">
        <v>0</v>
      </c>
      <c r="AC1431">
        <v>0</v>
      </c>
      <c r="AD1431">
        <v>1</v>
      </c>
      <c r="AE1431">
        <v>0</v>
      </c>
      <c r="AF1431" t="s">
        <v>3</v>
      </c>
      <c r="AG1431">
        <v>8</v>
      </c>
      <c r="AH1431">
        <v>2</v>
      </c>
      <c r="AI1431">
        <v>35812543</v>
      </c>
      <c r="AJ1431">
        <v>1450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>
        <f>ROW(Source!A1307)</f>
        <v>1307</v>
      </c>
      <c r="B1432">
        <v>35812556</v>
      </c>
      <c r="C1432">
        <v>35812532</v>
      </c>
      <c r="D1432">
        <v>29110997</v>
      </c>
      <c r="E1432">
        <v>1</v>
      </c>
      <c r="F1432">
        <v>1</v>
      </c>
      <c r="G1432">
        <v>1</v>
      </c>
      <c r="H1432">
        <v>3</v>
      </c>
      <c r="I1432" t="s">
        <v>706</v>
      </c>
      <c r="J1432" t="s">
        <v>707</v>
      </c>
      <c r="K1432" t="s">
        <v>708</v>
      </c>
      <c r="L1432">
        <v>1301</v>
      </c>
      <c r="N1432">
        <v>1003</v>
      </c>
      <c r="O1432" t="s">
        <v>151</v>
      </c>
      <c r="P1432" t="s">
        <v>151</v>
      </c>
      <c r="Q1432">
        <v>1</v>
      </c>
      <c r="X1432">
        <v>101</v>
      </c>
      <c r="Y1432">
        <v>12.3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 t="s">
        <v>3</v>
      </c>
      <c r="AG1432">
        <v>101</v>
      </c>
      <c r="AH1432">
        <v>2</v>
      </c>
      <c r="AI1432">
        <v>35812544</v>
      </c>
      <c r="AJ1432">
        <v>1451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</row>
    <row r="1433" spans="1:44">
      <c r="A1433">
        <f>ROW(Source!A1308)</f>
        <v>1308</v>
      </c>
      <c r="B1433">
        <v>35812577</v>
      </c>
      <c r="C1433">
        <v>35812557</v>
      </c>
      <c r="D1433">
        <v>18409850</v>
      </c>
      <c r="E1433">
        <v>1</v>
      </c>
      <c r="F1433">
        <v>1</v>
      </c>
      <c r="G1433">
        <v>1</v>
      </c>
      <c r="H1433">
        <v>1</v>
      </c>
      <c r="I1433" t="s">
        <v>709</v>
      </c>
      <c r="J1433" t="s">
        <v>3</v>
      </c>
      <c r="K1433" t="s">
        <v>710</v>
      </c>
      <c r="L1433">
        <v>1369</v>
      </c>
      <c r="N1433">
        <v>1013</v>
      </c>
      <c r="O1433" t="s">
        <v>583</v>
      </c>
      <c r="P1433" t="s">
        <v>583</v>
      </c>
      <c r="Q1433">
        <v>1</v>
      </c>
      <c r="X1433">
        <v>89</v>
      </c>
      <c r="Y1433">
        <v>0</v>
      </c>
      <c r="Z1433">
        <v>0</v>
      </c>
      <c r="AA1433">
        <v>0</v>
      </c>
      <c r="AB1433">
        <v>9.07</v>
      </c>
      <c r="AC1433">
        <v>0</v>
      </c>
      <c r="AD1433">
        <v>1</v>
      </c>
      <c r="AE1433">
        <v>1</v>
      </c>
      <c r="AF1433" t="s">
        <v>144</v>
      </c>
      <c r="AG1433">
        <v>102.35</v>
      </c>
      <c r="AH1433">
        <v>2</v>
      </c>
      <c r="AI1433">
        <v>35812558</v>
      </c>
      <c r="AJ1433">
        <v>1452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</row>
    <row r="1434" spans="1:44">
      <c r="A1434">
        <f>ROW(Source!A1308)</f>
        <v>1308</v>
      </c>
      <c r="B1434">
        <v>35812578</v>
      </c>
      <c r="C1434">
        <v>35812557</v>
      </c>
      <c r="D1434">
        <v>29173472</v>
      </c>
      <c r="E1434">
        <v>1</v>
      </c>
      <c r="F1434">
        <v>1</v>
      </c>
      <c r="G1434">
        <v>1</v>
      </c>
      <c r="H1434">
        <v>2</v>
      </c>
      <c r="I1434" t="s">
        <v>660</v>
      </c>
      <c r="J1434" t="s">
        <v>661</v>
      </c>
      <c r="K1434" t="s">
        <v>662</v>
      </c>
      <c r="L1434">
        <v>1368</v>
      </c>
      <c r="N1434">
        <v>1011</v>
      </c>
      <c r="O1434" t="s">
        <v>589</v>
      </c>
      <c r="P1434" t="s">
        <v>589</v>
      </c>
      <c r="Q1434">
        <v>1</v>
      </c>
      <c r="X1434">
        <v>2.16</v>
      </c>
      <c r="Y1434">
        <v>0</v>
      </c>
      <c r="Z1434">
        <v>3</v>
      </c>
      <c r="AA1434">
        <v>0</v>
      </c>
      <c r="AB1434">
        <v>0</v>
      </c>
      <c r="AC1434">
        <v>0</v>
      </c>
      <c r="AD1434">
        <v>1</v>
      </c>
      <c r="AE1434">
        <v>0</v>
      </c>
      <c r="AF1434" t="s">
        <v>143</v>
      </c>
      <c r="AG1434">
        <v>2.7</v>
      </c>
      <c r="AH1434">
        <v>2</v>
      </c>
      <c r="AI1434">
        <v>35812559</v>
      </c>
      <c r="AJ1434">
        <v>1453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</row>
    <row r="1435" spans="1:44">
      <c r="A1435">
        <f>ROW(Source!A1308)</f>
        <v>1308</v>
      </c>
      <c r="B1435">
        <v>35812579</v>
      </c>
      <c r="C1435">
        <v>35812557</v>
      </c>
      <c r="D1435">
        <v>29174538</v>
      </c>
      <c r="E1435">
        <v>1</v>
      </c>
      <c r="F1435">
        <v>1</v>
      </c>
      <c r="G1435">
        <v>1</v>
      </c>
      <c r="H1435">
        <v>2</v>
      </c>
      <c r="I1435" t="s">
        <v>712</v>
      </c>
      <c r="J1435" t="s">
        <v>820</v>
      </c>
      <c r="K1435" t="s">
        <v>714</v>
      </c>
      <c r="L1435">
        <v>1368</v>
      </c>
      <c r="N1435">
        <v>1011</v>
      </c>
      <c r="O1435" t="s">
        <v>589</v>
      </c>
      <c r="P1435" t="s">
        <v>589</v>
      </c>
      <c r="Q1435">
        <v>1</v>
      </c>
      <c r="X1435">
        <v>0.47</v>
      </c>
      <c r="Y1435">
        <v>0</v>
      </c>
      <c r="Z1435">
        <v>33.590000000000003</v>
      </c>
      <c r="AA1435">
        <v>0</v>
      </c>
      <c r="AB1435">
        <v>0</v>
      </c>
      <c r="AC1435">
        <v>0</v>
      </c>
      <c r="AD1435">
        <v>1</v>
      </c>
      <c r="AE1435">
        <v>0</v>
      </c>
      <c r="AF1435" t="s">
        <v>143</v>
      </c>
      <c r="AG1435">
        <v>0.58749999999999991</v>
      </c>
      <c r="AH1435">
        <v>2</v>
      </c>
      <c r="AI1435">
        <v>35812560</v>
      </c>
      <c r="AJ1435">
        <v>1454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</row>
    <row r="1436" spans="1:44">
      <c r="A1436">
        <f>ROW(Source!A1308)</f>
        <v>1308</v>
      </c>
      <c r="B1436">
        <v>35812580</v>
      </c>
      <c r="C1436">
        <v>35812557</v>
      </c>
      <c r="D1436">
        <v>29174580</v>
      </c>
      <c r="E1436">
        <v>1</v>
      </c>
      <c r="F1436">
        <v>1</v>
      </c>
      <c r="G1436">
        <v>1</v>
      </c>
      <c r="H1436">
        <v>2</v>
      </c>
      <c r="I1436" t="s">
        <v>715</v>
      </c>
      <c r="J1436" t="s">
        <v>821</v>
      </c>
      <c r="K1436" t="s">
        <v>717</v>
      </c>
      <c r="L1436">
        <v>1368</v>
      </c>
      <c r="N1436">
        <v>1011</v>
      </c>
      <c r="O1436" t="s">
        <v>589</v>
      </c>
      <c r="P1436" t="s">
        <v>589</v>
      </c>
      <c r="Q1436">
        <v>1</v>
      </c>
      <c r="X1436">
        <v>0.53</v>
      </c>
      <c r="Y1436">
        <v>0</v>
      </c>
      <c r="Z1436">
        <v>2.08</v>
      </c>
      <c r="AA1436">
        <v>0</v>
      </c>
      <c r="AB1436">
        <v>0</v>
      </c>
      <c r="AC1436">
        <v>0</v>
      </c>
      <c r="AD1436">
        <v>1</v>
      </c>
      <c r="AE1436">
        <v>0</v>
      </c>
      <c r="AF1436" t="s">
        <v>143</v>
      </c>
      <c r="AG1436">
        <v>0.66250000000000009</v>
      </c>
      <c r="AH1436">
        <v>2</v>
      </c>
      <c r="AI1436">
        <v>35812561</v>
      </c>
      <c r="AJ1436">
        <v>1455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</row>
    <row r="1437" spans="1:44">
      <c r="A1437">
        <f>ROW(Source!A1308)</f>
        <v>1308</v>
      </c>
      <c r="B1437">
        <v>35812581</v>
      </c>
      <c r="C1437">
        <v>35812557</v>
      </c>
      <c r="D1437">
        <v>29108656</v>
      </c>
      <c r="E1437">
        <v>1</v>
      </c>
      <c r="F1437">
        <v>1</v>
      </c>
      <c r="G1437">
        <v>1</v>
      </c>
      <c r="H1437">
        <v>3</v>
      </c>
      <c r="I1437" t="s">
        <v>850</v>
      </c>
      <c r="J1437" t="s">
        <v>886</v>
      </c>
      <c r="K1437" t="s">
        <v>852</v>
      </c>
      <c r="L1437">
        <v>1354</v>
      </c>
      <c r="N1437">
        <v>1010</v>
      </c>
      <c r="O1437" t="s">
        <v>258</v>
      </c>
      <c r="P1437" t="s">
        <v>258</v>
      </c>
      <c r="Q1437">
        <v>1</v>
      </c>
      <c r="X1437">
        <v>7</v>
      </c>
      <c r="Y1437">
        <v>13.87</v>
      </c>
      <c r="Z1437">
        <v>0</v>
      </c>
      <c r="AA1437">
        <v>0</v>
      </c>
      <c r="AB1437">
        <v>0</v>
      </c>
      <c r="AC1437">
        <v>0</v>
      </c>
      <c r="AD1437">
        <v>1</v>
      </c>
      <c r="AE1437">
        <v>0</v>
      </c>
      <c r="AF1437" t="s">
        <v>3</v>
      </c>
      <c r="AG1437">
        <v>7</v>
      </c>
      <c r="AH1437">
        <v>2</v>
      </c>
      <c r="AI1437">
        <v>35812562</v>
      </c>
      <c r="AJ1437">
        <v>1456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>
        <f>ROW(Source!A1308)</f>
        <v>1308</v>
      </c>
      <c r="B1438">
        <v>35812582</v>
      </c>
      <c r="C1438">
        <v>35812557</v>
      </c>
      <c r="D1438">
        <v>29109354</v>
      </c>
      <c r="E1438">
        <v>1</v>
      </c>
      <c r="F1438">
        <v>1</v>
      </c>
      <c r="G1438">
        <v>1</v>
      </c>
      <c r="H1438">
        <v>3</v>
      </c>
      <c r="I1438" t="s">
        <v>718</v>
      </c>
      <c r="J1438" t="s">
        <v>822</v>
      </c>
      <c r="K1438" t="s">
        <v>720</v>
      </c>
      <c r="L1438">
        <v>1346</v>
      </c>
      <c r="N1438">
        <v>1009</v>
      </c>
      <c r="O1438" t="s">
        <v>170</v>
      </c>
      <c r="P1438" t="s">
        <v>170</v>
      </c>
      <c r="Q1438">
        <v>1</v>
      </c>
      <c r="X1438">
        <v>10</v>
      </c>
      <c r="Y1438">
        <v>46.72</v>
      </c>
      <c r="Z1438">
        <v>0</v>
      </c>
      <c r="AA1438">
        <v>0</v>
      </c>
      <c r="AB1438">
        <v>0</v>
      </c>
      <c r="AC1438">
        <v>0</v>
      </c>
      <c r="AD1438">
        <v>1</v>
      </c>
      <c r="AE1438">
        <v>0</v>
      </c>
      <c r="AF1438" t="s">
        <v>3</v>
      </c>
      <c r="AG1438">
        <v>10</v>
      </c>
      <c r="AH1438">
        <v>2</v>
      </c>
      <c r="AI1438">
        <v>35812563</v>
      </c>
      <c r="AJ1438">
        <v>1457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</row>
    <row r="1439" spans="1:44">
      <c r="A1439">
        <f>ROW(Source!A1308)</f>
        <v>1308</v>
      </c>
      <c r="B1439">
        <v>35812583</v>
      </c>
      <c r="C1439">
        <v>35812557</v>
      </c>
      <c r="D1439">
        <v>29109414</v>
      </c>
      <c r="E1439">
        <v>1</v>
      </c>
      <c r="F1439">
        <v>1</v>
      </c>
      <c r="G1439">
        <v>1</v>
      </c>
      <c r="H1439">
        <v>3</v>
      </c>
      <c r="I1439" t="s">
        <v>721</v>
      </c>
      <c r="J1439" t="s">
        <v>887</v>
      </c>
      <c r="K1439" t="s">
        <v>723</v>
      </c>
      <c r="L1439">
        <v>1346</v>
      </c>
      <c r="N1439">
        <v>1009</v>
      </c>
      <c r="O1439" t="s">
        <v>170</v>
      </c>
      <c r="P1439" t="s">
        <v>170</v>
      </c>
      <c r="Q1439">
        <v>1</v>
      </c>
      <c r="X1439">
        <v>119</v>
      </c>
      <c r="Y1439">
        <v>1.58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 t="s">
        <v>3</v>
      </c>
      <c r="AG1439">
        <v>119</v>
      </c>
      <c r="AH1439">
        <v>2</v>
      </c>
      <c r="AI1439">
        <v>35812564</v>
      </c>
      <c r="AJ1439">
        <v>1458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>
        <f>ROW(Source!A1308)</f>
        <v>1308</v>
      </c>
      <c r="B1440">
        <v>35812584</v>
      </c>
      <c r="C1440">
        <v>35812557</v>
      </c>
      <c r="D1440">
        <v>29109781</v>
      </c>
      <c r="E1440">
        <v>1</v>
      </c>
      <c r="F1440">
        <v>1</v>
      </c>
      <c r="G1440">
        <v>1</v>
      </c>
      <c r="H1440">
        <v>3</v>
      </c>
      <c r="I1440" t="s">
        <v>724</v>
      </c>
      <c r="J1440" t="s">
        <v>823</v>
      </c>
      <c r="K1440" t="s">
        <v>726</v>
      </c>
      <c r="L1440">
        <v>1346</v>
      </c>
      <c r="N1440">
        <v>1009</v>
      </c>
      <c r="O1440" t="s">
        <v>170</v>
      </c>
      <c r="P1440" t="s">
        <v>170</v>
      </c>
      <c r="Q1440">
        <v>1</v>
      </c>
      <c r="X1440">
        <v>9</v>
      </c>
      <c r="Y1440">
        <v>11.12</v>
      </c>
      <c r="Z1440">
        <v>0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 t="s">
        <v>3</v>
      </c>
      <c r="AG1440">
        <v>9</v>
      </c>
      <c r="AH1440">
        <v>2</v>
      </c>
      <c r="AI1440">
        <v>35812565</v>
      </c>
      <c r="AJ1440">
        <v>1459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</row>
    <row r="1441" spans="1:44">
      <c r="A1441">
        <f>ROW(Source!A1308)</f>
        <v>1308</v>
      </c>
      <c r="B1441">
        <v>35812585</v>
      </c>
      <c r="C1441">
        <v>35812557</v>
      </c>
      <c r="D1441">
        <v>29109782</v>
      </c>
      <c r="E1441">
        <v>1</v>
      </c>
      <c r="F1441">
        <v>1</v>
      </c>
      <c r="G1441">
        <v>1</v>
      </c>
      <c r="H1441">
        <v>3</v>
      </c>
      <c r="I1441" t="s">
        <v>727</v>
      </c>
      <c r="J1441" t="s">
        <v>824</v>
      </c>
      <c r="K1441" t="s">
        <v>729</v>
      </c>
      <c r="L1441">
        <v>1346</v>
      </c>
      <c r="N1441">
        <v>1009</v>
      </c>
      <c r="O1441" t="s">
        <v>170</v>
      </c>
      <c r="P1441" t="s">
        <v>170</v>
      </c>
      <c r="Q1441">
        <v>1</v>
      </c>
      <c r="X1441">
        <v>85</v>
      </c>
      <c r="Y1441">
        <v>4.3600000000000003</v>
      </c>
      <c r="Z1441">
        <v>0</v>
      </c>
      <c r="AA1441">
        <v>0</v>
      </c>
      <c r="AB1441">
        <v>0</v>
      </c>
      <c r="AC1441">
        <v>0</v>
      </c>
      <c r="AD1441">
        <v>1</v>
      </c>
      <c r="AE1441">
        <v>0</v>
      </c>
      <c r="AF1441" t="s">
        <v>3</v>
      </c>
      <c r="AG1441">
        <v>85</v>
      </c>
      <c r="AH1441">
        <v>2</v>
      </c>
      <c r="AI1441">
        <v>35812566</v>
      </c>
      <c r="AJ1441">
        <v>1460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>
        <f>ROW(Source!A1308)</f>
        <v>1308</v>
      </c>
      <c r="B1442">
        <v>35812586</v>
      </c>
      <c r="C1442">
        <v>35812557</v>
      </c>
      <c r="D1442">
        <v>29110699</v>
      </c>
      <c r="E1442">
        <v>1</v>
      </c>
      <c r="F1442">
        <v>1</v>
      </c>
      <c r="G1442">
        <v>1</v>
      </c>
      <c r="H1442">
        <v>3</v>
      </c>
      <c r="I1442" t="s">
        <v>730</v>
      </c>
      <c r="J1442" t="s">
        <v>825</v>
      </c>
      <c r="K1442" t="s">
        <v>732</v>
      </c>
      <c r="L1442">
        <v>1301</v>
      </c>
      <c r="N1442">
        <v>1003</v>
      </c>
      <c r="O1442" t="s">
        <v>151</v>
      </c>
      <c r="P1442" t="s">
        <v>151</v>
      </c>
      <c r="Q1442">
        <v>1</v>
      </c>
      <c r="X1442">
        <v>120</v>
      </c>
      <c r="Y1442">
        <v>0.17</v>
      </c>
      <c r="Z1442">
        <v>0</v>
      </c>
      <c r="AA1442">
        <v>0</v>
      </c>
      <c r="AB1442">
        <v>0</v>
      </c>
      <c r="AC1442">
        <v>0</v>
      </c>
      <c r="AD1442">
        <v>1</v>
      </c>
      <c r="AE1442">
        <v>0</v>
      </c>
      <c r="AF1442" t="s">
        <v>3</v>
      </c>
      <c r="AG1442">
        <v>120</v>
      </c>
      <c r="AH1442">
        <v>2</v>
      </c>
      <c r="AI1442">
        <v>35812567</v>
      </c>
      <c r="AJ1442">
        <v>1461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>
        <f>ROW(Source!A1308)</f>
        <v>1308</v>
      </c>
      <c r="B1443">
        <v>35812587</v>
      </c>
      <c r="C1443">
        <v>35812557</v>
      </c>
      <c r="D1443">
        <v>29110797</v>
      </c>
      <c r="E1443">
        <v>1</v>
      </c>
      <c r="F1443">
        <v>1</v>
      </c>
      <c r="G1443">
        <v>1</v>
      </c>
      <c r="H1443">
        <v>3</v>
      </c>
      <c r="I1443" t="s">
        <v>733</v>
      </c>
      <c r="J1443" t="s">
        <v>826</v>
      </c>
      <c r="K1443" t="s">
        <v>735</v>
      </c>
      <c r="L1443">
        <v>1301</v>
      </c>
      <c r="N1443">
        <v>1003</v>
      </c>
      <c r="O1443" t="s">
        <v>151</v>
      </c>
      <c r="P1443" t="s">
        <v>151</v>
      </c>
      <c r="Q1443">
        <v>1</v>
      </c>
      <c r="X1443">
        <v>82</v>
      </c>
      <c r="Y1443">
        <v>1.74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 t="s">
        <v>3</v>
      </c>
      <c r="AG1443">
        <v>82</v>
      </c>
      <c r="AH1443">
        <v>2</v>
      </c>
      <c r="AI1443">
        <v>35812568</v>
      </c>
      <c r="AJ1443">
        <v>1462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>
        <f>ROW(Source!A1308)</f>
        <v>1308</v>
      </c>
      <c r="B1444">
        <v>35812588</v>
      </c>
      <c r="C1444">
        <v>35812557</v>
      </c>
      <c r="D1444">
        <v>29110815</v>
      </c>
      <c r="E1444">
        <v>1</v>
      </c>
      <c r="F1444">
        <v>1</v>
      </c>
      <c r="G1444">
        <v>1</v>
      </c>
      <c r="H1444">
        <v>3</v>
      </c>
      <c r="I1444" t="s">
        <v>736</v>
      </c>
      <c r="J1444" t="s">
        <v>888</v>
      </c>
      <c r="K1444" t="s">
        <v>738</v>
      </c>
      <c r="L1444">
        <v>1301</v>
      </c>
      <c r="N1444">
        <v>1003</v>
      </c>
      <c r="O1444" t="s">
        <v>151</v>
      </c>
      <c r="P1444" t="s">
        <v>151</v>
      </c>
      <c r="Q1444">
        <v>1</v>
      </c>
      <c r="X1444">
        <v>116</v>
      </c>
      <c r="Y1444">
        <v>0.85</v>
      </c>
      <c r="Z1444">
        <v>0</v>
      </c>
      <c r="AA1444">
        <v>0</v>
      </c>
      <c r="AB1444">
        <v>0</v>
      </c>
      <c r="AC1444">
        <v>0</v>
      </c>
      <c r="AD1444">
        <v>1</v>
      </c>
      <c r="AE1444">
        <v>0</v>
      </c>
      <c r="AF1444" t="s">
        <v>3</v>
      </c>
      <c r="AG1444">
        <v>116</v>
      </c>
      <c r="AH1444">
        <v>2</v>
      </c>
      <c r="AI1444">
        <v>35812569</v>
      </c>
      <c r="AJ1444">
        <v>1463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</row>
    <row r="1445" spans="1:44">
      <c r="A1445">
        <f>ROW(Source!A1308)</f>
        <v>1308</v>
      </c>
      <c r="B1445">
        <v>35812589</v>
      </c>
      <c r="C1445">
        <v>35812557</v>
      </c>
      <c r="D1445">
        <v>29111455</v>
      </c>
      <c r="E1445">
        <v>1</v>
      </c>
      <c r="F1445">
        <v>1</v>
      </c>
      <c r="G1445">
        <v>1</v>
      </c>
      <c r="H1445">
        <v>3</v>
      </c>
      <c r="I1445" t="s">
        <v>219</v>
      </c>
      <c r="J1445" t="s">
        <v>275</v>
      </c>
      <c r="K1445" t="s">
        <v>220</v>
      </c>
      <c r="L1445">
        <v>1327</v>
      </c>
      <c r="N1445">
        <v>1005</v>
      </c>
      <c r="O1445" t="s">
        <v>165</v>
      </c>
      <c r="P1445" t="s">
        <v>165</v>
      </c>
      <c r="Q1445">
        <v>1</v>
      </c>
      <c r="X1445">
        <v>212</v>
      </c>
      <c r="Y1445">
        <v>15.06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 t="s">
        <v>3</v>
      </c>
      <c r="AG1445">
        <v>212</v>
      </c>
      <c r="AH1445">
        <v>2</v>
      </c>
      <c r="AI1445">
        <v>35812570</v>
      </c>
      <c r="AJ1445">
        <v>1464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>
        <f>ROW(Source!A1308)</f>
        <v>1308</v>
      </c>
      <c r="B1446">
        <v>35812590</v>
      </c>
      <c r="C1446">
        <v>35812557</v>
      </c>
      <c r="D1446">
        <v>29114733</v>
      </c>
      <c r="E1446">
        <v>1</v>
      </c>
      <c r="F1446">
        <v>1</v>
      </c>
      <c r="G1446">
        <v>1</v>
      </c>
      <c r="H1446">
        <v>3</v>
      </c>
      <c r="I1446" t="s">
        <v>739</v>
      </c>
      <c r="J1446" t="s">
        <v>830</v>
      </c>
      <c r="K1446" t="s">
        <v>741</v>
      </c>
      <c r="L1446">
        <v>1354</v>
      </c>
      <c r="N1446">
        <v>1010</v>
      </c>
      <c r="O1446" t="s">
        <v>258</v>
      </c>
      <c r="P1446" t="s">
        <v>258</v>
      </c>
      <c r="Q1446">
        <v>1</v>
      </c>
      <c r="X1446">
        <v>735</v>
      </c>
      <c r="Y1446">
        <v>0.02</v>
      </c>
      <c r="Z1446">
        <v>0</v>
      </c>
      <c r="AA1446">
        <v>0</v>
      </c>
      <c r="AB1446">
        <v>0</v>
      </c>
      <c r="AC1446">
        <v>0</v>
      </c>
      <c r="AD1446">
        <v>1</v>
      </c>
      <c r="AE1446">
        <v>0</v>
      </c>
      <c r="AF1446" t="s">
        <v>3</v>
      </c>
      <c r="AG1446">
        <v>735</v>
      </c>
      <c r="AH1446">
        <v>2</v>
      </c>
      <c r="AI1446">
        <v>35812571</v>
      </c>
      <c r="AJ1446">
        <v>1465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>
        <f>ROW(Source!A1308)</f>
        <v>1308</v>
      </c>
      <c r="B1447">
        <v>35812591</v>
      </c>
      <c r="C1447">
        <v>35812557</v>
      </c>
      <c r="D1447">
        <v>29114734</v>
      </c>
      <c r="E1447">
        <v>1</v>
      </c>
      <c r="F1447">
        <v>1</v>
      </c>
      <c r="G1447">
        <v>1</v>
      </c>
      <c r="H1447">
        <v>3</v>
      </c>
      <c r="I1447" t="s">
        <v>742</v>
      </c>
      <c r="J1447" t="s">
        <v>889</v>
      </c>
      <c r="K1447" t="s">
        <v>744</v>
      </c>
      <c r="L1447">
        <v>1354</v>
      </c>
      <c r="N1447">
        <v>1010</v>
      </c>
      <c r="O1447" t="s">
        <v>258</v>
      </c>
      <c r="P1447" t="s">
        <v>258</v>
      </c>
      <c r="Q1447">
        <v>1</v>
      </c>
      <c r="X1447">
        <v>1855</v>
      </c>
      <c r="Y1447">
        <v>0.03</v>
      </c>
      <c r="Z1447">
        <v>0</v>
      </c>
      <c r="AA1447">
        <v>0</v>
      </c>
      <c r="AB1447">
        <v>0</v>
      </c>
      <c r="AC1447">
        <v>0</v>
      </c>
      <c r="AD1447">
        <v>1</v>
      </c>
      <c r="AE1447">
        <v>0</v>
      </c>
      <c r="AF1447" t="s">
        <v>3</v>
      </c>
      <c r="AG1447">
        <v>1855</v>
      </c>
      <c r="AH1447">
        <v>2</v>
      </c>
      <c r="AI1447">
        <v>35812572</v>
      </c>
      <c r="AJ1447">
        <v>1466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</row>
    <row r="1448" spans="1:44">
      <c r="A1448">
        <f>ROW(Source!A1308)</f>
        <v>1308</v>
      </c>
      <c r="B1448">
        <v>35812592</v>
      </c>
      <c r="C1448">
        <v>35812557</v>
      </c>
      <c r="D1448">
        <v>29114482</v>
      </c>
      <c r="E1448">
        <v>1</v>
      </c>
      <c r="F1448">
        <v>1</v>
      </c>
      <c r="G1448">
        <v>1</v>
      </c>
      <c r="H1448">
        <v>3</v>
      </c>
      <c r="I1448" t="s">
        <v>745</v>
      </c>
      <c r="J1448" t="s">
        <v>890</v>
      </c>
      <c r="K1448" t="s">
        <v>747</v>
      </c>
      <c r="L1448">
        <v>1354</v>
      </c>
      <c r="N1448">
        <v>1010</v>
      </c>
      <c r="O1448" t="s">
        <v>258</v>
      </c>
      <c r="P1448" t="s">
        <v>258</v>
      </c>
      <c r="Q1448">
        <v>1</v>
      </c>
      <c r="X1448">
        <v>153</v>
      </c>
      <c r="Y1448">
        <v>7.0000000000000007E-2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 t="s">
        <v>3</v>
      </c>
      <c r="AG1448">
        <v>153</v>
      </c>
      <c r="AH1448">
        <v>2</v>
      </c>
      <c r="AI1448">
        <v>35812573</v>
      </c>
      <c r="AJ1448">
        <v>1467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>
        <f>ROW(Source!A1308)</f>
        <v>1308</v>
      </c>
      <c r="B1449">
        <v>35812593</v>
      </c>
      <c r="C1449">
        <v>35812557</v>
      </c>
      <c r="D1449">
        <v>29129584</v>
      </c>
      <c r="E1449">
        <v>1</v>
      </c>
      <c r="F1449">
        <v>1</v>
      </c>
      <c r="G1449">
        <v>1</v>
      </c>
      <c r="H1449">
        <v>3</v>
      </c>
      <c r="I1449" t="s">
        <v>748</v>
      </c>
      <c r="J1449" t="s">
        <v>891</v>
      </c>
      <c r="K1449" t="s">
        <v>750</v>
      </c>
      <c r="L1449">
        <v>1301</v>
      </c>
      <c r="N1449">
        <v>1003</v>
      </c>
      <c r="O1449" t="s">
        <v>151</v>
      </c>
      <c r="P1449" t="s">
        <v>151</v>
      </c>
      <c r="Q1449">
        <v>1</v>
      </c>
      <c r="X1449">
        <v>88</v>
      </c>
      <c r="Y1449">
        <v>7.22</v>
      </c>
      <c r="Z1449">
        <v>0</v>
      </c>
      <c r="AA1449">
        <v>0</v>
      </c>
      <c r="AB1449">
        <v>0</v>
      </c>
      <c r="AC1449">
        <v>0</v>
      </c>
      <c r="AD1449">
        <v>1</v>
      </c>
      <c r="AE1449">
        <v>0</v>
      </c>
      <c r="AF1449" t="s">
        <v>3</v>
      </c>
      <c r="AG1449">
        <v>88</v>
      </c>
      <c r="AH1449">
        <v>2</v>
      </c>
      <c r="AI1449">
        <v>35812574</v>
      </c>
      <c r="AJ1449">
        <v>1468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</row>
    <row r="1450" spans="1:44">
      <c r="A1450">
        <f>ROW(Source!A1308)</f>
        <v>1308</v>
      </c>
      <c r="B1450">
        <v>35812594</v>
      </c>
      <c r="C1450">
        <v>35812557</v>
      </c>
      <c r="D1450">
        <v>29129619</v>
      </c>
      <c r="E1450">
        <v>1</v>
      </c>
      <c r="F1450">
        <v>1</v>
      </c>
      <c r="G1450">
        <v>1</v>
      </c>
      <c r="H1450">
        <v>3</v>
      </c>
      <c r="I1450" t="s">
        <v>751</v>
      </c>
      <c r="J1450" t="s">
        <v>892</v>
      </c>
      <c r="K1450" t="s">
        <v>753</v>
      </c>
      <c r="L1450">
        <v>1301</v>
      </c>
      <c r="N1450">
        <v>1003</v>
      </c>
      <c r="O1450" t="s">
        <v>151</v>
      </c>
      <c r="P1450" t="s">
        <v>151</v>
      </c>
      <c r="Q1450">
        <v>1</v>
      </c>
      <c r="X1450">
        <v>225</v>
      </c>
      <c r="Y1450">
        <v>8.44</v>
      </c>
      <c r="Z1450">
        <v>0</v>
      </c>
      <c r="AA1450">
        <v>0</v>
      </c>
      <c r="AB1450">
        <v>0</v>
      </c>
      <c r="AC1450">
        <v>0</v>
      </c>
      <c r="AD1450">
        <v>1</v>
      </c>
      <c r="AE1450">
        <v>0</v>
      </c>
      <c r="AF1450" t="s">
        <v>3</v>
      </c>
      <c r="AG1450">
        <v>225</v>
      </c>
      <c r="AH1450">
        <v>2</v>
      </c>
      <c r="AI1450">
        <v>35812575</v>
      </c>
      <c r="AJ1450">
        <v>1469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</row>
    <row r="1451" spans="1:44">
      <c r="A1451">
        <f>ROW(Source!A1308)</f>
        <v>1308</v>
      </c>
      <c r="B1451">
        <v>35812595</v>
      </c>
      <c r="C1451">
        <v>35812557</v>
      </c>
      <c r="D1451">
        <v>29129634</v>
      </c>
      <c r="E1451">
        <v>1</v>
      </c>
      <c r="F1451">
        <v>1</v>
      </c>
      <c r="G1451">
        <v>1</v>
      </c>
      <c r="H1451">
        <v>3</v>
      </c>
      <c r="I1451" t="s">
        <v>853</v>
      </c>
      <c r="J1451" t="s">
        <v>893</v>
      </c>
      <c r="K1451" t="s">
        <v>855</v>
      </c>
      <c r="L1451">
        <v>1301</v>
      </c>
      <c r="N1451">
        <v>1003</v>
      </c>
      <c r="O1451" t="s">
        <v>151</v>
      </c>
      <c r="P1451" t="s">
        <v>151</v>
      </c>
      <c r="Q1451">
        <v>1</v>
      </c>
      <c r="X1451">
        <v>46</v>
      </c>
      <c r="Y1451">
        <v>3.32</v>
      </c>
      <c r="Z1451">
        <v>0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 t="s">
        <v>3</v>
      </c>
      <c r="AG1451">
        <v>46</v>
      </c>
      <c r="AH1451">
        <v>2</v>
      </c>
      <c r="AI1451">
        <v>35812576</v>
      </c>
      <c r="AJ1451">
        <v>1470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</row>
    <row r="1452" spans="1:44">
      <c r="A1452">
        <f>ROW(Source!A1309)</f>
        <v>1309</v>
      </c>
      <c r="B1452">
        <v>35812615</v>
      </c>
      <c r="C1452">
        <v>35812596</v>
      </c>
      <c r="D1452">
        <v>18409850</v>
      </c>
      <c r="E1452">
        <v>1</v>
      </c>
      <c r="F1452">
        <v>1</v>
      </c>
      <c r="G1452">
        <v>1</v>
      </c>
      <c r="H1452">
        <v>1</v>
      </c>
      <c r="I1452" t="s">
        <v>709</v>
      </c>
      <c r="J1452" t="s">
        <v>3</v>
      </c>
      <c r="K1452" t="s">
        <v>710</v>
      </c>
      <c r="L1452">
        <v>1369</v>
      </c>
      <c r="N1452">
        <v>1013</v>
      </c>
      <c r="O1452" t="s">
        <v>583</v>
      </c>
      <c r="P1452" t="s">
        <v>583</v>
      </c>
      <c r="Q1452">
        <v>1</v>
      </c>
      <c r="X1452">
        <v>84</v>
      </c>
      <c r="Y1452">
        <v>0</v>
      </c>
      <c r="Z1452">
        <v>0</v>
      </c>
      <c r="AA1452">
        <v>0</v>
      </c>
      <c r="AB1452">
        <v>9.07</v>
      </c>
      <c r="AC1452">
        <v>0</v>
      </c>
      <c r="AD1452">
        <v>1</v>
      </c>
      <c r="AE1452">
        <v>1</v>
      </c>
      <c r="AF1452" t="s">
        <v>144</v>
      </c>
      <c r="AG1452">
        <v>96.6</v>
      </c>
      <c r="AH1452">
        <v>2</v>
      </c>
      <c r="AI1452">
        <v>35812597</v>
      </c>
      <c r="AJ1452">
        <v>1471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</row>
    <row r="1453" spans="1:44">
      <c r="A1453">
        <f>ROW(Source!A1309)</f>
        <v>1309</v>
      </c>
      <c r="B1453">
        <v>35812616</v>
      </c>
      <c r="C1453">
        <v>35812596</v>
      </c>
      <c r="D1453">
        <v>29173472</v>
      </c>
      <c r="E1453">
        <v>1</v>
      </c>
      <c r="F1453">
        <v>1</v>
      </c>
      <c r="G1453">
        <v>1</v>
      </c>
      <c r="H1453">
        <v>2</v>
      </c>
      <c r="I1453" t="s">
        <v>660</v>
      </c>
      <c r="J1453" t="s">
        <v>661</v>
      </c>
      <c r="K1453" t="s">
        <v>662</v>
      </c>
      <c r="L1453">
        <v>1368</v>
      </c>
      <c r="N1453">
        <v>1011</v>
      </c>
      <c r="O1453" t="s">
        <v>589</v>
      </c>
      <c r="P1453" t="s">
        <v>589</v>
      </c>
      <c r="Q1453">
        <v>1</v>
      </c>
      <c r="X1453">
        <v>2.2000000000000002</v>
      </c>
      <c r="Y1453">
        <v>0</v>
      </c>
      <c r="Z1453">
        <v>3</v>
      </c>
      <c r="AA1453">
        <v>0</v>
      </c>
      <c r="AB1453">
        <v>0</v>
      </c>
      <c r="AC1453">
        <v>0</v>
      </c>
      <c r="AD1453">
        <v>1</v>
      </c>
      <c r="AE1453">
        <v>0</v>
      </c>
      <c r="AF1453" t="s">
        <v>143</v>
      </c>
      <c r="AG1453">
        <v>2.75</v>
      </c>
      <c r="AH1453">
        <v>2</v>
      </c>
      <c r="AI1453">
        <v>35812598</v>
      </c>
      <c r="AJ1453">
        <v>1472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>
        <f>ROW(Source!A1309)</f>
        <v>1309</v>
      </c>
      <c r="B1454">
        <v>35812617</v>
      </c>
      <c r="C1454">
        <v>35812596</v>
      </c>
      <c r="D1454">
        <v>29174538</v>
      </c>
      <c r="E1454">
        <v>1</v>
      </c>
      <c r="F1454">
        <v>1</v>
      </c>
      <c r="G1454">
        <v>1</v>
      </c>
      <c r="H1454">
        <v>2</v>
      </c>
      <c r="I1454" t="s">
        <v>712</v>
      </c>
      <c r="J1454" t="s">
        <v>820</v>
      </c>
      <c r="K1454" t="s">
        <v>714</v>
      </c>
      <c r="L1454">
        <v>1368</v>
      </c>
      <c r="N1454">
        <v>1011</v>
      </c>
      <c r="O1454" t="s">
        <v>589</v>
      </c>
      <c r="P1454" t="s">
        <v>589</v>
      </c>
      <c r="Q1454">
        <v>1</v>
      </c>
      <c r="X1454">
        <v>0.17</v>
      </c>
      <c r="Y1454">
        <v>0</v>
      </c>
      <c r="Z1454">
        <v>33.590000000000003</v>
      </c>
      <c r="AA1454">
        <v>0</v>
      </c>
      <c r="AB1454">
        <v>0</v>
      </c>
      <c r="AC1454">
        <v>0</v>
      </c>
      <c r="AD1454">
        <v>1</v>
      </c>
      <c r="AE1454">
        <v>0</v>
      </c>
      <c r="AF1454" t="s">
        <v>143</v>
      </c>
      <c r="AG1454">
        <v>0.21250000000000002</v>
      </c>
      <c r="AH1454">
        <v>2</v>
      </c>
      <c r="AI1454">
        <v>35812599</v>
      </c>
      <c r="AJ1454">
        <v>1473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</row>
    <row r="1455" spans="1:44">
      <c r="A1455">
        <f>ROW(Source!A1309)</f>
        <v>1309</v>
      </c>
      <c r="B1455">
        <v>35812618</v>
      </c>
      <c r="C1455">
        <v>35812596</v>
      </c>
      <c r="D1455">
        <v>29174580</v>
      </c>
      <c r="E1455">
        <v>1</v>
      </c>
      <c r="F1455">
        <v>1</v>
      </c>
      <c r="G1455">
        <v>1</v>
      </c>
      <c r="H1455">
        <v>2</v>
      </c>
      <c r="I1455" t="s">
        <v>715</v>
      </c>
      <c r="J1455" t="s">
        <v>821</v>
      </c>
      <c r="K1455" t="s">
        <v>717</v>
      </c>
      <c r="L1455">
        <v>1368</v>
      </c>
      <c r="N1455">
        <v>1011</v>
      </c>
      <c r="O1455" t="s">
        <v>589</v>
      </c>
      <c r="P1455" t="s">
        <v>589</v>
      </c>
      <c r="Q1455">
        <v>1</v>
      </c>
      <c r="X1455">
        <v>0.87</v>
      </c>
      <c r="Y1455">
        <v>0</v>
      </c>
      <c r="Z1455">
        <v>2.08</v>
      </c>
      <c r="AA1455">
        <v>0</v>
      </c>
      <c r="AB1455">
        <v>0</v>
      </c>
      <c r="AC1455">
        <v>0</v>
      </c>
      <c r="AD1455">
        <v>1</v>
      </c>
      <c r="AE1455">
        <v>0</v>
      </c>
      <c r="AF1455" t="s">
        <v>143</v>
      </c>
      <c r="AG1455">
        <v>1.0874999999999999</v>
      </c>
      <c r="AH1455">
        <v>2</v>
      </c>
      <c r="AI1455">
        <v>35812600</v>
      </c>
      <c r="AJ1455">
        <v>1474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</row>
    <row r="1456" spans="1:44">
      <c r="A1456">
        <f>ROW(Source!A1309)</f>
        <v>1309</v>
      </c>
      <c r="B1456">
        <v>35812619</v>
      </c>
      <c r="C1456">
        <v>35812596</v>
      </c>
      <c r="D1456">
        <v>29109354</v>
      </c>
      <c r="E1456">
        <v>1</v>
      </c>
      <c r="F1456">
        <v>1</v>
      </c>
      <c r="G1456">
        <v>1</v>
      </c>
      <c r="H1456">
        <v>3</v>
      </c>
      <c r="I1456" t="s">
        <v>718</v>
      </c>
      <c r="J1456" t="s">
        <v>822</v>
      </c>
      <c r="K1456" t="s">
        <v>720</v>
      </c>
      <c r="L1456">
        <v>1346</v>
      </c>
      <c r="N1456">
        <v>1009</v>
      </c>
      <c r="O1456" t="s">
        <v>170</v>
      </c>
      <c r="P1456" t="s">
        <v>170</v>
      </c>
      <c r="Q1456">
        <v>1</v>
      </c>
      <c r="X1456">
        <v>10</v>
      </c>
      <c r="Y1456">
        <v>46.72</v>
      </c>
      <c r="Z1456">
        <v>0</v>
      </c>
      <c r="AA1456">
        <v>0</v>
      </c>
      <c r="AB1456">
        <v>0</v>
      </c>
      <c r="AC1456">
        <v>0</v>
      </c>
      <c r="AD1456">
        <v>1</v>
      </c>
      <c r="AE1456">
        <v>0</v>
      </c>
      <c r="AF1456" t="s">
        <v>3</v>
      </c>
      <c r="AG1456">
        <v>10</v>
      </c>
      <c r="AH1456">
        <v>2</v>
      </c>
      <c r="AI1456">
        <v>35812601</v>
      </c>
      <c r="AJ1456">
        <v>1475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>
        <f>ROW(Source!A1309)</f>
        <v>1309</v>
      </c>
      <c r="B1457">
        <v>35812620</v>
      </c>
      <c r="C1457">
        <v>35812596</v>
      </c>
      <c r="D1457">
        <v>29109414</v>
      </c>
      <c r="E1457">
        <v>1</v>
      </c>
      <c r="F1457">
        <v>1</v>
      </c>
      <c r="G1457">
        <v>1</v>
      </c>
      <c r="H1457">
        <v>3</v>
      </c>
      <c r="I1457" t="s">
        <v>721</v>
      </c>
      <c r="J1457" t="s">
        <v>887</v>
      </c>
      <c r="K1457" t="s">
        <v>723</v>
      </c>
      <c r="L1457">
        <v>1346</v>
      </c>
      <c r="N1457">
        <v>1009</v>
      </c>
      <c r="O1457" t="s">
        <v>170</v>
      </c>
      <c r="P1457" t="s">
        <v>170</v>
      </c>
      <c r="Q1457">
        <v>1</v>
      </c>
      <c r="X1457">
        <v>137</v>
      </c>
      <c r="Y1457">
        <v>1.58</v>
      </c>
      <c r="Z1457">
        <v>0</v>
      </c>
      <c r="AA1457">
        <v>0</v>
      </c>
      <c r="AB1457">
        <v>0</v>
      </c>
      <c r="AC1457">
        <v>0</v>
      </c>
      <c r="AD1457">
        <v>1</v>
      </c>
      <c r="AE1457">
        <v>0</v>
      </c>
      <c r="AF1457" t="s">
        <v>3</v>
      </c>
      <c r="AG1457">
        <v>137</v>
      </c>
      <c r="AH1457">
        <v>2</v>
      </c>
      <c r="AI1457">
        <v>35812602</v>
      </c>
      <c r="AJ1457">
        <v>1476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>
        <f>ROW(Source!A1309)</f>
        <v>1309</v>
      </c>
      <c r="B1458">
        <v>35812621</v>
      </c>
      <c r="C1458">
        <v>35812596</v>
      </c>
      <c r="D1458">
        <v>29109781</v>
      </c>
      <c r="E1458">
        <v>1</v>
      </c>
      <c r="F1458">
        <v>1</v>
      </c>
      <c r="G1458">
        <v>1</v>
      </c>
      <c r="H1458">
        <v>3</v>
      </c>
      <c r="I1458" t="s">
        <v>724</v>
      </c>
      <c r="J1458" t="s">
        <v>823</v>
      </c>
      <c r="K1458" t="s">
        <v>726</v>
      </c>
      <c r="L1458">
        <v>1346</v>
      </c>
      <c r="N1458">
        <v>1009</v>
      </c>
      <c r="O1458" t="s">
        <v>170</v>
      </c>
      <c r="P1458" t="s">
        <v>170</v>
      </c>
      <c r="Q1458">
        <v>1</v>
      </c>
      <c r="X1458">
        <v>10</v>
      </c>
      <c r="Y1458">
        <v>11.12</v>
      </c>
      <c r="Z1458">
        <v>0</v>
      </c>
      <c r="AA1458">
        <v>0</v>
      </c>
      <c r="AB1458">
        <v>0</v>
      </c>
      <c r="AC1458">
        <v>0</v>
      </c>
      <c r="AD1458">
        <v>1</v>
      </c>
      <c r="AE1458">
        <v>0</v>
      </c>
      <c r="AF1458" t="s">
        <v>3</v>
      </c>
      <c r="AG1458">
        <v>10</v>
      </c>
      <c r="AH1458">
        <v>2</v>
      </c>
      <c r="AI1458">
        <v>35812603</v>
      </c>
      <c r="AJ1458">
        <v>1477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</row>
    <row r="1459" spans="1:44">
      <c r="A1459">
        <f>ROW(Source!A1309)</f>
        <v>1309</v>
      </c>
      <c r="B1459">
        <v>35812622</v>
      </c>
      <c r="C1459">
        <v>35812596</v>
      </c>
      <c r="D1459">
        <v>29109782</v>
      </c>
      <c r="E1459">
        <v>1</v>
      </c>
      <c r="F1459">
        <v>1</v>
      </c>
      <c r="G1459">
        <v>1</v>
      </c>
      <c r="H1459">
        <v>3</v>
      </c>
      <c r="I1459" t="s">
        <v>727</v>
      </c>
      <c r="J1459" t="s">
        <v>824</v>
      </c>
      <c r="K1459" t="s">
        <v>729</v>
      </c>
      <c r="L1459">
        <v>1346</v>
      </c>
      <c r="N1459">
        <v>1009</v>
      </c>
      <c r="O1459" t="s">
        <v>170</v>
      </c>
      <c r="P1459" t="s">
        <v>170</v>
      </c>
      <c r="Q1459">
        <v>1</v>
      </c>
      <c r="X1459">
        <v>69</v>
      </c>
      <c r="Y1459">
        <v>4.3600000000000003</v>
      </c>
      <c r="Z1459">
        <v>0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 t="s">
        <v>3</v>
      </c>
      <c r="AG1459">
        <v>69</v>
      </c>
      <c r="AH1459">
        <v>2</v>
      </c>
      <c r="AI1459">
        <v>35812604</v>
      </c>
      <c r="AJ1459">
        <v>1478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</row>
    <row r="1460" spans="1:44">
      <c r="A1460">
        <f>ROW(Source!A1309)</f>
        <v>1309</v>
      </c>
      <c r="B1460">
        <v>35812623</v>
      </c>
      <c r="C1460">
        <v>35812596</v>
      </c>
      <c r="D1460">
        <v>29110699</v>
      </c>
      <c r="E1460">
        <v>1</v>
      </c>
      <c r="F1460">
        <v>1</v>
      </c>
      <c r="G1460">
        <v>1</v>
      </c>
      <c r="H1460">
        <v>3</v>
      </c>
      <c r="I1460" t="s">
        <v>730</v>
      </c>
      <c r="J1460" t="s">
        <v>825</v>
      </c>
      <c r="K1460" t="s">
        <v>732</v>
      </c>
      <c r="L1460">
        <v>1301</v>
      </c>
      <c r="N1460">
        <v>1003</v>
      </c>
      <c r="O1460" t="s">
        <v>151</v>
      </c>
      <c r="P1460" t="s">
        <v>151</v>
      </c>
      <c r="Q1460">
        <v>1</v>
      </c>
      <c r="X1460">
        <v>118</v>
      </c>
      <c r="Y1460">
        <v>0.17</v>
      </c>
      <c r="Z1460">
        <v>0</v>
      </c>
      <c r="AA1460">
        <v>0</v>
      </c>
      <c r="AB1460">
        <v>0</v>
      </c>
      <c r="AC1460">
        <v>0</v>
      </c>
      <c r="AD1460">
        <v>1</v>
      </c>
      <c r="AE1460">
        <v>0</v>
      </c>
      <c r="AF1460" t="s">
        <v>3</v>
      </c>
      <c r="AG1460">
        <v>118</v>
      </c>
      <c r="AH1460">
        <v>2</v>
      </c>
      <c r="AI1460">
        <v>35812605</v>
      </c>
      <c r="AJ1460">
        <v>1479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>
        <f>ROW(Source!A1309)</f>
        <v>1309</v>
      </c>
      <c r="B1461">
        <v>35812624</v>
      </c>
      <c r="C1461">
        <v>35812596</v>
      </c>
      <c r="D1461">
        <v>29110797</v>
      </c>
      <c r="E1461">
        <v>1</v>
      </c>
      <c r="F1461">
        <v>1</v>
      </c>
      <c r="G1461">
        <v>1</v>
      </c>
      <c r="H1461">
        <v>3</v>
      </c>
      <c r="I1461" t="s">
        <v>733</v>
      </c>
      <c r="J1461" t="s">
        <v>826</v>
      </c>
      <c r="K1461" t="s">
        <v>735</v>
      </c>
      <c r="L1461">
        <v>1301</v>
      </c>
      <c r="N1461">
        <v>1003</v>
      </c>
      <c r="O1461" t="s">
        <v>151</v>
      </c>
      <c r="P1461" t="s">
        <v>151</v>
      </c>
      <c r="Q1461">
        <v>1</v>
      </c>
      <c r="X1461">
        <v>80</v>
      </c>
      <c r="Y1461">
        <v>1.74</v>
      </c>
      <c r="Z1461">
        <v>0</v>
      </c>
      <c r="AA1461">
        <v>0</v>
      </c>
      <c r="AB1461">
        <v>0</v>
      </c>
      <c r="AC1461">
        <v>0</v>
      </c>
      <c r="AD1461">
        <v>1</v>
      </c>
      <c r="AE1461">
        <v>0</v>
      </c>
      <c r="AF1461" t="s">
        <v>3</v>
      </c>
      <c r="AG1461">
        <v>80</v>
      </c>
      <c r="AH1461">
        <v>2</v>
      </c>
      <c r="AI1461">
        <v>35812606</v>
      </c>
      <c r="AJ1461">
        <v>1480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>
        <f>ROW(Source!A1309)</f>
        <v>1309</v>
      </c>
      <c r="B1462">
        <v>35812625</v>
      </c>
      <c r="C1462">
        <v>35812596</v>
      </c>
      <c r="D1462">
        <v>29110815</v>
      </c>
      <c r="E1462">
        <v>1</v>
      </c>
      <c r="F1462">
        <v>1</v>
      </c>
      <c r="G1462">
        <v>1</v>
      </c>
      <c r="H1462">
        <v>3</v>
      </c>
      <c r="I1462" t="s">
        <v>736</v>
      </c>
      <c r="J1462" t="s">
        <v>888</v>
      </c>
      <c r="K1462" t="s">
        <v>738</v>
      </c>
      <c r="L1462">
        <v>1301</v>
      </c>
      <c r="N1462">
        <v>1003</v>
      </c>
      <c r="O1462" t="s">
        <v>151</v>
      </c>
      <c r="P1462" t="s">
        <v>151</v>
      </c>
      <c r="Q1462">
        <v>1</v>
      </c>
      <c r="X1462">
        <v>117</v>
      </c>
      <c r="Y1462">
        <v>0.85</v>
      </c>
      <c r="Z1462">
        <v>0</v>
      </c>
      <c r="AA1462">
        <v>0</v>
      </c>
      <c r="AB1462">
        <v>0</v>
      </c>
      <c r="AC1462">
        <v>0</v>
      </c>
      <c r="AD1462">
        <v>1</v>
      </c>
      <c r="AE1462">
        <v>0</v>
      </c>
      <c r="AF1462" t="s">
        <v>3</v>
      </c>
      <c r="AG1462">
        <v>117</v>
      </c>
      <c r="AH1462">
        <v>2</v>
      </c>
      <c r="AI1462">
        <v>35812607</v>
      </c>
      <c r="AJ1462">
        <v>1481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</row>
    <row r="1463" spans="1:44">
      <c r="A1463">
        <f>ROW(Source!A1309)</f>
        <v>1309</v>
      </c>
      <c r="B1463">
        <v>35812626</v>
      </c>
      <c r="C1463">
        <v>35812596</v>
      </c>
      <c r="D1463">
        <v>29111455</v>
      </c>
      <c r="E1463">
        <v>1</v>
      </c>
      <c r="F1463">
        <v>1</v>
      </c>
      <c r="G1463">
        <v>1</v>
      </c>
      <c r="H1463">
        <v>3</v>
      </c>
      <c r="I1463" t="s">
        <v>219</v>
      </c>
      <c r="J1463" t="s">
        <v>275</v>
      </c>
      <c r="K1463" t="s">
        <v>220</v>
      </c>
      <c r="L1463">
        <v>1327</v>
      </c>
      <c r="N1463">
        <v>1005</v>
      </c>
      <c r="O1463" t="s">
        <v>165</v>
      </c>
      <c r="P1463" t="s">
        <v>165</v>
      </c>
      <c r="Q1463">
        <v>1</v>
      </c>
      <c r="X1463">
        <v>225</v>
      </c>
      <c r="Y1463">
        <v>15.06</v>
      </c>
      <c r="Z1463">
        <v>0</v>
      </c>
      <c r="AA1463">
        <v>0</v>
      </c>
      <c r="AB1463">
        <v>0</v>
      </c>
      <c r="AC1463">
        <v>0</v>
      </c>
      <c r="AD1463">
        <v>1</v>
      </c>
      <c r="AE1463">
        <v>0</v>
      </c>
      <c r="AF1463" t="s">
        <v>3</v>
      </c>
      <c r="AG1463">
        <v>225</v>
      </c>
      <c r="AH1463">
        <v>2</v>
      </c>
      <c r="AI1463">
        <v>35812608</v>
      </c>
      <c r="AJ1463">
        <v>1482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</row>
    <row r="1464" spans="1:44">
      <c r="A1464">
        <f>ROW(Source!A1309)</f>
        <v>1309</v>
      </c>
      <c r="B1464">
        <v>35812627</v>
      </c>
      <c r="C1464">
        <v>35812596</v>
      </c>
      <c r="D1464">
        <v>29114733</v>
      </c>
      <c r="E1464">
        <v>1</v>
      </c>
      <c r="F1464">
        <v>1</v>
      </c>
      <c r="G1464">
        <v>1</v>
      </c>
      <c r="H1464">
        <v>3</v>
      </c>
      <c r="I1464" t="s">
        <v>739</v>
      </c>
      <c r="J1464" t="s">
        <v>830</v>
      </c>
      <c r="K1464" t="s">
        <v>741</v>
      </c>
      <c r="L1464">
        <v>1354</v>
      </c>
      <c r="N1464">
        <v>1010</v>
      </c>
      <c r="O1464" t="s">
        <v>258</v>
      </c>
      <c r="P1464" t="s">
        <v>258</v>
      </c>
      <c r="Q1464">
        <v>1</v>
      </c>
      <c r="X1464">
        <v>790</v>
      </c>
      <c r="Y1464">
        <v>0.02</v>
      </c>
      <c r="Z1464">
        <v>0</v>
      </c>
      <c r="AA1464">
        <v>0</v>
      </c>
      <c r="AB1464">
        <v>0</v>
      </c>
      <c r="AC1464">
        <v>0</v>
      </c>
      <c r="AD1464">
        <v>1</v>
      </c>
      <c r="AE1464">
        <v>0</v>
      </c>
      <c r="AF1464" t="s">
        <v>3</v>
      </c>
      <c r="AG1464">
        <v>790</v>
      </c>
      <c r="AH1464">
        <v>2</v>
      </c>
      <c r="AI1464">
        <v>35812609</v>
      </c>
      <c r="AJ1464">
        <v>1483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>
        <f>ROW(Source!A1309)</f>
        <v>1309</v>
      </c>
      <c r="B1465">
        <v>35812628</v>
      </c>
      <c r="C1465">
        <v>35812596</v>
      </c>
      <c r="D1465">
        <v>29114734</v>
      </c>
      <c r="E1465">
        <v>1</v>
      </c>
      <c r="F1465">
        <v>1</v>
      </c>
      <c r="G1465">
        <v>1</v>
      </c>
      <c r="H1465">
        <v>3</v>
      </c>
      <c r="I1465" t="s">
        <v>742</v>
      </c>
      <c r="J1465" t="s">
        <v>889</v>
      </c>
      <c r="K1465" t="s">
        <v>744</v>
      </c>
      <c r="L1465">
        <v>1354</v>
      </c>
      <c r="N1465">
        <v>1010</v>
      </c>
      <c r="O1465" t="s">
        <v>258</v>
      </c>
      <c r="P1465" t="s">
        <v>258</v>
      </c>
      <c r="Q1465">
        <v>1</v>
      </c>
      <c r="X1465">
        <v>1844</v>
      </c>
      <c r="Y1465">
        <v>0.03</v>
      </c>
      <c r="Z1465">
        <v>0</v>
      </c>
      <c r="AA1465">
        <v>0</v>
      </c>
      <c r="AB1465">
        <v>0</v>
      </c>
      <c r="AC1465">
        <v>0</v>
      </c>
      <c r="AD1465">
        <v>1</v>
      </c>
      <c r="AE1465">
        <v>0</v>
      </c>
      <c r="AF1465" t="s">
        <v>3</v>
      </c>
      <c r="AG1465">
        <v>1844</v>
      </c>
      <c r="AH1465">
        <v>2</v>
      </c>
      <c r="AI1465">
        <v>35812610</v>
      </c>
      <c r="AJ1465">
        <v>1484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</row>
    <row r="1466" spans="1:44">
      <c r="A1466">
        <f>ROW(Source!A1309)</f>
        <v>1309</v>
      </c>
      <c r="B1466">
        <v>35812629</v>
      </c>
      <c r="C1466">
        <v>35812596</v>
      </c>
      <c r="D1466">
        <v>29114482</v>
      </c>
      <c r="E1466">
        <v>1</v>
      </c>
      <c r="F1466">
        <v>1</v>
      </c>
      <c r="G1466">
        <v>1</v>
      </c>
      <c r="H1466">
        <v>3</v>
      </c>
      <c r="I1466" t="s">
        <v>745</v>
      </c>
      <c r="J1466" t="s">
        <v>890</v>
      </c>
      <c r="K1466" t="s">
        <v>747</v>
      </c>
      <c r="L1466">
        <v>1354</v>
      </c>
      <c r="N1466">
        <v>1010</v>
      </c>
      <c r="O1466" t="s">
        <v>258</v>
      </c>
      <c r="P1466" t="s">
        <v>258</v>
      </c>
      <c r="Q1466">
        <v>1</v>
      </c>
      <c r="X1466">
        <v>149</v>
      </c>
      <c r="Y1466">
        <v>7.0000000000000007E-2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 t="s">
        <v>3</v>
      </c>
      <c r="AG1466">
        <v>149</v>
      </c>
      <c r="AH1466">
        <v>2</v>
      </c>
      <c r="AI1466">
        <v>35812611</v>
      </c>
      <c r="AJ1466">
        <v>1485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>
        <f>ROW(Source!A1309)</f>
        <v>1309</v>
      </c>
      <c r="B1467">
        <v>35812630</v>
      </c>
      <c r="C1467">
        <v>35812596</v>
      </c>
      <c r="D1467">
        <v>29129584</v>
      </c>
      <c r="E1467">
        <v>1</v>
      </c>
      <c r="F1467">
        <v>1</v>
      </c>
      <c r="G1467">
        <v>1</v>
      </c>
      <c r="H1467">
        <v>3</v>
      </c>
      <c r="I1467" t="s">
        <v>748</v>
      </c>
      <c r="J1467" t="s">
        <v>891</v>
      </c>
      <c r="K1467" t="s">
        <v>750</v>
      </c>
      <c r="L1467">
        <v>1301</v>
      </c>
      <c r="N1467">
        <v>1003</v>
      </c>
      <c r="O1467" t="s">
        <v>151</v>
      </c>
      <c r="P1467" t="s">
        <v>151</v>
      </c>
      <c r="Q1467">
        <v>1</v>
      </c>
      <c r="X1467">
        <v>86</v>
      </c>
      <c r="Y1467">
        <v>7.22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 t="s">
        <v>3</v>
      </c>
      <c r="AG1467">
        <v>86</v>
      </c>
      <c r="AH1467">
        <v>2</v>
      </c>
      <c r="AI1467">
        <v>35812612</v>
      </c>
      <c r="AJ1467">
        <v>1486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</row>
    <row r="1468" spans="1:44">
      <c r="A1468">
        <f>ROW(Source!A1309)</f>
        <v>1309</v>
      </c>
      <c r="B1468">
        <v>35812631</v>
      </c>
      <c r="C1468">
        <v>35812596</v>
      </c>
      <c r="D1468">
        <v>29129619</v>
      </c>
      <c r="E1468">
        <v>1</v>
      </c>
      <c r="F1468">
        <v>1</v>
      </c>
      <c r="G1468">
        <v>1</v>
      </c>
      <c r="H1468">
        <v>3</v>
      </c>
      <c r="I1468" t="s">
        <v>751</v>
      </c>
      <c r="J1468" t="s">
        <v>892</v>
      </c>
      <c r="K1468" t="s">
        <v>753</v>
      </c>
      <c r="L1468">
        <v>1301</v>
      </c>
      <c r="N1468">
        <v>1003</v>
      </c>
      <c r="O1468" t="s">
        <v>151</v>
      </c>
      <c r="P1468" t="s">
        <v>151</v>
      </c>
      <c r="Q1468">
        <v>1</v>
      </c>
      <c r="X1468">
        <v>234</v>
      </c>
      <c r="Y1468">
        <v>8.44</v>
      </c>
      <c r="Z1468">
        <v>0</v>
      </c>
      <c r="AA1468">
        <v>0</v>
      </c>
      <c r="AB1468">
        <v>0</v>
      </c>
      <c r="AC1468">
        <v>0</v>
      </c>
      <c r="AD1468">
        <v>1</v>
      </c>
      <c r="AE1468">
        <v>0</v>
      </c>
      <c r="AF1468" t="s">
        <v>3</v>
      </c>
      <c r="AG1468">
        <v>234</v>
      </c>
      <c r="AH1468">
        <v>2</v>
      </c>
      <c r="AI1468">
        <v>35812613</v>
      </c>
      <c r="AJ1468">
        <v>1487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>
        <f>ROW(Source!A1309)</f>
        <v>1309</v>
      </c>
      <c r="B1469">
        <v>35812632</v>
      </c>
      <c r="C1469">
        <v>35812596</v>
      </c>
      <c r="D1469">
        <v>29129715</v>
      </c>
      <c r="E1469">
        <v>1</v>
      </c>
      <c r="F1469">
        <v>1</v>
      </c>
      <c r="G1469">
        <v>1</v>
      </c>
      <c r="H1469">
        <v>3</v>
      </c>
      <c r="I1469" t="s">
        <v>754</v>
      </c>
      <c r="J1469" t="s">
        <v>894</v>
      </c>
      <c r="K1469" t="s">
        <v>756</v>
      </c>
      <c r="L1469">
        <v>1301</v>
      </c>
      <c r="N1469">
        <v>1003</v>
      </c>
      <c r="O1469" t="s">
        <v>151</v>
      </c>
      <c r="P1469" t="s">
        <v>151</v>
      </c>
      <c r="Q1469">
        <v>1</v>
      </c>
      <c r="X1469">
        <v>37</v>
      </c>
      <c r="Y1469">
        <v>6.33</v>
      </c>
      <c r="Z1469">
        <v>0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 t="s">
        <v>3</v>
      </c>
      <c r="AG1469">
        <v>37</v>
      </c>
      <c r="AH1469">
        <v>2</v>
      </c>
      <c r="AI1469">
        <v>35812614</v>
      </c>
      <c r="AJ1469">
        <v>1488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</row>
    <row r="1470" spans="1:44">
      <c r="A1470">
        <f>ROW(Source!A1310)</f>
        <v>1310</v>
      </c>
      <c r="B1470">
        <v>35812641</v>
      </c>
      <c r="C1470">
        <v>35812633</v>
      </c>
      <c r="D1470">
        <v>18410244</v>
      </c>
      <c r="E1470">
        <v>1</v>
      </c>
      <c r="F1470">
        <v>1</v>
      </c>
      <c r="G1470">
        <v>1</v>
      </c>
      <c r="H1470">
        <v>1</v>
      </c>
      <c r="I1470" t="s">
        <v>791</v>
      </c>
      <c r="J1470" t="s">
        <v>3</v>
      </c>
      <c r="K1470" t="s">
        <v>792</v>
      </c>
      <c r="L1470">
        <v>1369</v>
      </c>
      <c r="N1470">
        <v>1013</v>
      </c>
      <c r="O1470" t="s">
        <v>583</v>
      </c>
      <c r="P1470" t="s">
        <v>583</v>
      </c>
      <c r="Q1470">
        <v>1</v>
      </c>
      <c r="X1470">
        <v>55.94</v>
      </c>
      <c r="Y1470">
        <v>0</v>
      </c>
      <c r="Z1470">
        <v>0</v>
      </c>
      <c r="AA1470">
        <v>0</v>
      </c>
      <c r="AB1470">
        <v>9.2899999999999991</v>
      </c>
      <c r="AC1470">
        <v>0</v>
      </c>
      <c r="AD1470">
        <v>1</v>
      </c>
      <c r="AE1470">
        <v>1</v>
      </c>
      <c r="AF1470" t="s">
        <v>144</v>
      </c>
      <c r="AG1470">
        <v>64.330999999999989</v>
      </c>
      <c r="AH1470">
        <v>2</v>
      </c>
      <c r="AI1470">
        <v>35812634</v>
      </c>
      <c r="AJ1470">
        <v>1489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</row>
    <row r="1471" spans="1:44">
      <c r="A1471">
        <f>ROW(Source!A1310)</f>
        <v>1310</v>
      </c>
      <c r="B1471">
        <v>35812642</v>
      </c>
      <c r="C1471">
        <v>35812633</v>
      </c>
      <c r="D1471">
        <v>121548</v>
      </c>
      <c r="E1471">
        <v>1</v>
      </c>
      <c r="F1471">
        <v>1</v>
      </c>
      <c r="G1471">
        <v>1</v>
      </c>
      <c r="H1471">
        <v>1</v>
      </c>
      <c r="I1471" t="s">
        <v>34</v>
      </c>
      <c r="J1471" t="s">
        <v>3</v>
      </c>
      <c r="K1471" t="s">
        <v>584</v>
      </c>
      <c r="L1471">
        <v>608254</v>
      </c>
      <c r="N1471">
        <v>1013</v>
      </c>
      <c r="O1471" t="s">
        <v>585</v>
      </c>
      <c r="P1471" t="s">
        <v>585</v>
      </c>
      <c r="Q1471">
        <v>1</v>
      </c>
      <c r="X1471">
        <v>0.01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2</v>
      </c>
      <c r="AF1471" t="s">
        <v>143</v>
      </c>
      <c r="AG1471">
        <v>1.2500000000000001E-2</v>
      </c>
      <c r="AH1471">
        <v>2</v>
      </c>
      <c r="AI1471">
        <v>35812635</v>
      </c>
      <c r="AJ1471">
        <v>1490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>
        <f>ROW(Source!A1310)</f>
        <v>1310</v>
      </c>
      <c r="B1472">
        <v>35812643</v>
      </c>
      <c r="C1472">
        <v>35812633</v>
      </c>
      <c r="D1472">
        <v>29172556</v>
      </c>
      <c r="E1472">
        <v>1</v>
      </c>
      <c r="F1472">
        <v>1</v>
      </c>
      <c r="G1472">
        <v>1</v>
      </c>
      <c r="H1472">
        <v>2</v>
      </c>
      <c r="I1472" t="s">
        <v>586</v>
      </c>
      <c r="J1472" t="s">
        <v>590</v>
      </c>
      <c r="K1472" t="s">
        <v>588</v>
      </c>
      <c r="L1472">
        <v>1368</v>
      </c>
      <c r="N1472">
        <v>1011</v>
      </c>
      <c r="O1472" t="s">
        <v>589</v>
      </c>
      <c r="P1472" t="s">
        <v>589</v>
      </c>
      <c r="Q1472">
        <v>1</v>
      </c>
      <c r="X1472">
        <v>0.01</v>
      </c>
      <c r="Y1472">
        <v>0</v>
      </c>
      <c r="Z1472">
        <v>31.26</v>
      </c>
      <c r="AA1472">
        <v>13.5</v>
      </c>
      <c r="AB1472">
        <v>0</v>
      </c>
      <c r="AC1472">
        <v>0</v>
      </c>
      <c r="AD1472">
        <v>1</v>
      </c>
      <c r="AE1472">
        <v>0</v>
      </c>
      <c r="AF1472" t="s">
        <v>143</v>
      </c>
      <c r="AG1472">
        <v>1.2500000000000001E-2</v>
      </c>
      <c r="AH1472">
        <v>2</v>
      </c>
      <c r="AI1472">
        <v>35812636</v>
      </c>
      <c r="AJ1472">
        <v>1491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</row>
    <row r="1473" spans="1:44">
      <c r="A1473">
        <f>ROW(Source!A1310)</f>
        <v>1310</v>
      </c>
      <c r="B1473">
        <v>35812644</v>
      </c>
      <c r="C1473">
        <v>35812633</v>
      </c>
      <c r="D1473">
        <v>29174913</v>
      </c>
      <c r="E1473">
        <v>1</v>
      </c>
      <c r="F1473">
        <v>1</v>
      </c>
      <c r="G1473">
        <v>1</v>
      </c>
      <c r="H1473">
        <v>2</v>
      </c>
      <c r="I1473" t="s">
        <v>601</v>
      </c>
      <c r="J1473" t="s">
        <v>602</v>
      </c>
      <c r="K1473" t="s">
        <v>603</v>
      </c>
      <c r="L1473">
        <v>1368</v>
      </c>
      <c r="N1473">
        <v>1011</v>
      </c>
      <c r="O1473" t="s">
        <v>589</v>
      </c>
      <c r="P1473" t="s">
        <v>589</v>
      </c>
      <c r="Q1473">
        <v>1</v>
      </c>
      <c r="X1473">
        <v>0.01</v>
      </c>
      <c r="Y1473">
        <v>0</v>
      </c>
      <c r="Z1473">
        <v>87.17</v>
      </c>
      <c r="AA1473">
        <v>11.6</v>
      </c>
      <c r="AB1473">
        <v>0</v>
      </c>
      <c r="AC1473">
        <v>0</v>
      </c>
      <c r="AD1473">
        <v>1</v>
      </c>
      <c r="AE1473">
        <v>0</v>
      </c>
      <c r="AF1473" t="s">
        <v>143</v>
      </c>
      <c r="AG1473">
        <v>1.2500000000000001E-2</v>
      </c>
      <c r="AH1473">
        <v>2</v>
      </c>
      <c r="AI1473">
        <v>35812637</v>
      </c>
      <c r="AJ1473">
        <v>1492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</row>
    <row r="1474" spans="1:44">
      <c r="A1474">
        <f>ROW(Source!A1310)</f>
        <v>1310</v>
      </c>
      <c r="B1474">
        <v>35812645</v>
      </c>
      <c r="C1474">
        <v>35812633</v>
      </c>
      <c r="D1474">
        <v>29109386</v>
      </c>
      <c r="E1474">
        <v>1</v>
      </c>
      <c r="F1474">
        <v>1</v>
      </c>
      <c r="G1474">
        <v>1</v>
      </c>
      <c r="H1474">
        <v>3</v>
      </c>
      <c r="I1474" t="s">
        <v>793</v>
      </c>
      <c r="J1474" t="s">
        <v>794</v>
      </c>
      <c r="K1474" t="s">
        <v>795</v>
      </c>
      <c r="L1474">
        <v>1348</v>
      </c>
      <c r="N1474">
        <v>1009</v>
      </c>
      <c r="O1474" t="s">
        <v>29</v>
      </c>
      <c r="P1474" t="s">
        <v>29</v>
      </c>
      <c r="Q1474">
        <v>1000</v>
      </c>
      <c r="X1474">
        <v>3.4099999999999998E-2</v>
      </c>
      <c r="Y1474">
        <v>11300.01</v>
      </c>
      <c r="Z1474">
        <v>0</v>
      </c>
      <c r="AA1474">
        <v>0</v>
      </c>
      <c r="AB1474">
        <v>0</v>
      </c>
      <c r="AC1474">
        <v>0</v>
      </c>
      <c r="AD1474">
        <v>1</v>
      </c>
      <c r="AE1474">
        <v>0</v>
      </c>
      <c r="AF1474" t="s">
        <v>3</v>
      </c>
      <c r="AG1474">
        <v>3.4099999999999998E-2</v>
      </c>
      <c r="AH1474">
        <v>2</v>
      </c>
      <c r="AI1474">
        <v>35812638</v>
      </c>
      <c r="AJ1474">
        <v>1493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</row>
    <row r="1475" spans="1:44">
      <c r="A1475">
        <f>ROW(Source!A1310)</f>
        <v>1310</v>
      </c>
      <c r="B1475">
        <v>35812646</v>
      </c>
      <c r="C1475">
        <v>35812633</v>
      </c>
      <c r="D1475">
        <v>29107800</v>
      </c>
      <c r="E1475">
        <v>1</v>
      </c>
      <c r="F1475">
        <v>1</v>
      </c>
      <c r="G1475">
        <v>1</v>
      </c>
      <c r="H1475">
        <v>3</v>
      </c>
      <c r="I1475" t="s">
        <v>616</v>
      </c>
      <c r="J1475" t="s">
        <v>643</v>
      </c>
      <c r="K1475" t="s">
        <v>618</v>
      </c>
      <c r="L1475">
        <v>1346</v>
      </c>
      <c r="N1475">
        <v>1009</v>
      </c>
      <c r="O1475" t="s">
        <v>170</v>
      </c>
      <c r="P1475" t="s">
        <v>170</v>
      </c>
      <c r="Q1475">
        <v>1</v>
      </c>
      <c r="X1475">
        <v>0.01</v>
      </c>
      <c r="Y1475">
        <v>1.81</v>
      </c>
      <c r="Z1475">
        <v>0</v>
      </c>
      <c r="AA1475">
        <v>0</v>
      </c>
      <c r="AB1475">
        <v>0</v>
      </c>
      <c r="AC1475">
        <v>0</v>
      </c>
      <c r="AD1475">
        <v>1</v>
      </c>
      <c r="AE1475">
        <v>0</v>
      </c>
      <c r="AF1475" t="s">
        <v>3</v>
      </c>
      <c r="AG1475">
        <v>0.01</v>
      </c>
      <c r="AH1475">
        <v>2</v>
      </c>
      <c r="AI1475">
        <v>35812639</v>
      </c>
      <c r="AJ1475">
        <v>1494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>
        <f>ROW(Source!A1310)</f>
        <v>1310</v>
      </c>
      <c r="B1476">
        <v>35812647</v>
      </c>
      <c r="C1476">
        <v>35812633</v>
      </c>
      <c r="D1476">
        <v>29109603</v>
      </c>
      <c r="E1476">
        <v>1</v>
      </c>
      <c r="F1476">
        <v>1</v>
      </c>
      <c r="G1476">
        <v>1</v>
      </c>
      <c r="H1476">
        <v>3</v>
      </c>
      <c r="I1476" t="s">
        <v>796</v>
      </c>
      <c r="J1476" t="s">
        <v>797</v>
      </c>
      <c r="K1476" t="s">
        <v>798</v>
      </c>
      <c r="L1476">
        <v>1327</v>
      </c>
      <c r="N1476">
        <v>1005</v>
      </c>
      <c r="O1476" t="s">
        <v>165</v>
      </c>
      <c r="P1476" t="s">
        <v>165</v>
      </c>
      <c r="Q1476">
        <v>1</v>
      </c>
      <c r="X1476">
        <v>112</v>
      </c>
      <c r="Y1476">
        <v>55.16</v>
      </c>
      <c r="Z1476">
        <v>0</v>
      </c>
      <c r="AA1476">
        <v>0</v>
      </c>
      <c r="AB1476">
        <v>0</v>
      </c>
      <c r="AC1476">
        <v>0</v>
      </c>
      <c r="AD1476">
        <v>1</v>
      </c>
      <c r="AE1476">
        <v>0</v>
      </c>
      <c r="AF1476" t="s">
        <v>3</v>
      </c>
      <c r="AG1476">
        <v>112</v>
      </c>
      <c r="AH1476">
        <v>2</v>
      </c>
      <c r="AI1476">
        <v>35812640</v>
      </c>
      <c r="AJ1476">
        <v>1495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>
        <f>ROW(Source!A1311)</f>
        <v>1311</v>
      </c>
      <c r="B1477">
        <v>35812661</v>
      </c>
      <c r="C1477">
        <v>35812648</v>
      </c>
      <c r="D1477">
        <v>29364679</v>
      </c>
      <c r="E1477">
        <v>1</v>
      </c>
      <c r="F1477">
        <v>1</v>
      </c>
      <c r="G1477">
        <v>1</v>
      </c>
      <c r="H1477">
        <v>1</v>
      </c>
      <c r="I1477" t="s">
        <v>799</v>
      </c>
      <c r="J1477" t="s">
        <v>3</v>
      </c>
      <c r="K1477" t="s">
        <v>800</v>
      </c>
      <c r="L1477">
        <v>1369</v>
      </c>
      <c r="N1477">
        <v>1013</v>
      </c>
      <c r="O1477" t="s">
        <v>583</v>
      </c>
      <c r="P1477" t="s">
        <v>583</v>
      </c>
      <c r="Q1477">
        <v>1</v>
      </c>
      <c r="X1477">
        <v>30.48</v>
      </c>
      <c r="Y1477">
        <v>0</v>
      </c>
      <c r="Z1477">
        <v>0</v>
      </c>
      <c r="AA1477">
        <v>0</v>
      </c>
      <c r="AB1477">
        <v>9.92</v>
      </c>
      <c r="AC1477">
        <v>0</v>
      </c>
      <c r="AD1477">
        <v>1</v>
      </c>
      <c r="AE1477">
        <v>1</v>
      </c>
      <c r="AF1477" t="s">
        <v>3</v>
      </c>
      <c r="AG1477">
        <v>30.48</v>
      </c>
      <c r="AH1477">
        <v>2</v>
      </c>
      <c r="AI1477">
        <v>35812650</v>
      </c>
      <c r="AJ1477">
        <v>1496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>
        <f>ROW(Source!A1311)</f>
        <v>1311</v>
      </c>
      <c r="B1478">
        <v>35812662</v>
      </c>
      <c r="C1478">
        <v>35812648</v>
      </c>
      <c r="D1478">
        <v>121548</v>
      </c>
      <c r="E1478">
        <v>1</v>
      </c>
      <c r="F1478">
        <v>1</v>
      </c>
      <c r="G1478">
        <v>1</v>
      </c>
      <c r="H1478">
        <v>1</v>
      </c>
      <c r="I1478" t="s">
        <v>34</v>
      </c>
      <c r="J1478" t="s">
        <v>3</v>
      </c>
      <c r="K1478" t="s">
        <v>584</v>
      </c>
      <c r="L1478">
        <v>608254</v>
      </c>
      <c r="N1478">
        <v>1013</v>
      </c>
      <c r="O1478" t="s">
        <v>585</v>
      </c>
      <c r="P1478" t="s">
        <v>585</v>
      </c>
      <c r="Q1478">
        <v>1</v>
      </c>
      <c r="X1478">
        <v>0.03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1</v>
      </c>
      <c r="AE1478">
        <v>2</v>
      </c>
      <c r="AF1478" t="s">
        <v>3</v>
      </c>
      <c r="AG1478">
        <v>0.03</v>
      </c>
      <c r="AH1478">
        <v>2</v>
      </c>
      <c r="AI1478">
        <v>35812651</v>
      </c>
      <c r="AJ1478">
        <v>1497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</row>
    <row r="1479" spans="1:44">
      <c r="A1479">
        <f>ROW(Source!A1311)</f>
        <v>1311</v>
      </c>
      <c r="B1479">
        <v>35812663</v>
      </c>
      <c r="C1479">
        <v>35812648</v>
      </c>
      <c r="D1479">
        <v>29172362</v>
      </c>
      <c r="E1479">
        <v>1</v>
      </c>
      <c r="F1479">
        <v>1</v>
      </c>
      <c r="G1479">
        <v>1</v>
      </c>
      <c r="H1479">
        <v>2</v>
      </c>
      <c r="I1479" t="s">
        <v>801</v>
      </c>
      <c r="J1479" t="s">
        <v>802</v>
      </c>
      <c r="K1479" t="s">
        <v>803</v>
      </c>
      <c r="L1479">
        <v>1368</v>
      </c>
      <c r="N1479">
        <v>1011</v>
      </c>
      <c r="O1479" t="s">
        <v>589</v>
      </c>
      <c r="P1479" t="s">
        <v>589</v>
      </c>
      <c r="Q1479">
        <v>1</v>
      </c>
      <c r="X1479">
        <v>0.03</v>
      </c>
      <c r="Y1479">
        <v>0</v>
      </c>
      <c r="Z1479">
        <v>134.65</v>
      </c>
      <c r="AA1479">
        <v>13.5</v>
      </c>
      <c r="AB1479">
        <v>0</v>
      </c>
      <c r="AC1479">
        <v>0</v>
      </c>
      <c r="AD1479">
        <v>1</v>
      </c>
      <c r="AE1479">
        <v>0</v>
      </c>
      <c r="AF1479" t="s">
        <v>3</v>
      </c>
      <c r="AG1479">
        <v>0.03</v>
      </c>
      <c r="AH1479">
        <v>2</v>
      </c>
      <c r="AI1479">
        <v>35812652</v>
      </c>
      <c r="AJ1479">
        <v>1498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</row>
    <row r="1480" spans="1:44">
      <c r="A1480">
        <f>ROW(Source!A1311)</f>
        <v>1311</v>
      </c>
      <c r="B1480">
        <v>35812664</v>
      </c>
      <c r="C1480">
        <v>35812648</v>
      </c>
      <c r="D1480">
        <v>29174913</v>
      </c>
      <c r="E1480">
        <v>1</v>
      </c>
      <c r="F1480">
        <v>1</v>
      </c>
      <c r="G1480">
        <v>1</v>
      </c>
      <c r="H1480">
        <v>2</v>
      </c>
      <c r="I1480" t="s">
        <v>601</v>
      </c>
      <c r="J1480" t="s">
        <v>602</v>
      </c>
      <c r="K1480" t="s">
        <v>603</v>
      </c>
      <c r="L1480">
        <v>1368</v>
      </c>
      <c r="N1480">
        <v>1011</v>
      </c>
      <c r="O1480" t="s">
        <v>589</v>
      </c>
      <c r="P1480" t="s">
        <v>589</v>
      </c>
      <c r="Q1480">
        <v>1</v>
      </c>
      <c r="X1480">
        <v>0.02</v>
      </c>
      <c r="Y1480">
        <v>0</v>
      </c>
      <c r="Z1480">
        <v>87.17</v>
      </c>
      <c r="AA1480">
        <v>11.6</v>
      </c>
      <c r="AB1480">
        <v>0</v>
      </c>
      <c r="AC1480">
        <v>0</v>
      </c>
      <c r="AD1480">
        <v>1</v>
      </c>
      <c r="AE1480">
        <v>0</v>
      </c>
      <c r="AF1480" t="s">
        <v>3</v>
      </c>
      <c r="AG1480">
        <v>0.02</v>
      </c>
      <c r="AH1480">
        <v>2</v>
      </c>
      <c r="AI1480">
        <v>35812653</v>
      </c>
      <c r="AJ1480">
        <v>1499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>
        <f>ROW(Source!A1311)</f>
        <v>1311</v>
      </c>
      <c r="B1481">
        <v>35812665</v>
      </c>
      <c r="C1481">
        <v>35812648</v>
      </c>
      <c r="D1481">
        <v>29114246</v>
      </c>
      <c r="E1481">
        <v>1</v>
      </c>
      <c r="F1481">
        <v>1</v>
      </c>
      <c r="G1481">
        <v>1</v>
      </c>
      <c r="H1481">
        <v>3</v>
      </c>
      <c r="I1481" t="s">
        <v>804</v>
      </c>
      <c r="J1481" t="s">
        <v>805</v>
      </c>
      <c r="K1481" t="s">
        <v>806</v>
      </c>
      <c r="L1481">
        <v>1346</v>
      </c>
      <c r="N1481">
        <v>1009</v>
      </c>
      <c r="O1481" t="s">
        <v>170</v>
      </c>
      <c r="P1481" t="s">
        <v>170</v>
      </c>
      <c r="Q1481">
        <v>1</v>
      </c>
      <c r="X1481">
        <v>1.5</v>
      </c>
      <c r="Y1481">
        <v>9.0399999999999991</v>
      </c>
      <c r="Z1481">
        <v>0</v>
      </c>
      <c r="AA1481">
        <v>0</v>
      </c>
      <c r="AB1481">
        <v>0</v>
      </c>
      <c r="AC1481">
        <v>0</v>
      </c>
      <c r="AD1481">
        <v>1</v>
      </c>
      <c r="AE1481">
        <v>0</v>
      </c>
      <c r="AF1481" t="s">
        <v>3</v>
      </c>
      <c r="AG1481">
        <v>1.5</v>
      </c>
      <c r="AH1481">
        <v>2</v>
      </c>
      <c r="AI1481">
        <v>35812654</v>
      </c>
      <c r="AJ1481">
        <v>1500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</row>
    <row r="1482" spans="1:44">
      <c r="A1482">
        <f>ROW(Source!A1311)</f>
        <v>1311</v>
      </c>
      <c r="B1482">
        <v>35812666</v>
      </c>
      <c r="C1482">
        <v>35812648</v>
      </c>
      <c r="D1482">
        <v>29110838</v>
      </c>
      <c r="E1482">
        <v>1</v>
      </c>
      <c r="F1482">
        <v>1</v>
      </c>
      <c r="G1482">
        <v>1</v>
      </c>
      <c r="H1482">
        <v>3</v>
      </c>
      <c r="I1482" t="s">
        <v>807</v>
      </c>
      <c r="J1482" t="s">
        <v>808</v>
      </c>
      <c r="K1482" t="s">
        <v>809</v>
      </c>
      <c r="L1482">
        <v>1346</v>
      </c>
      <c r="N1482">
        <v>1009</v>
      </c>
      <c r="O1482" t="s">
        <v>170</v>
      </c>
      <c r="P1482" t="s">
        <v>170</v>
      </c>
      <c r="Q1482">
        <v>1</v>
      </c>
      <c r="X1482">
        <v>0.42</v>
      </c>
      <c r="Y1482">
        <v>30.5</v>
      </c>
      <c r="Z1482">
        <v>0</v>
      </c>
      <c r="AA1482">
        <v>0</v>
      </c>
      <c r="AB1482">
        <v>0</v>
      </c>
      <c r="AC1482">
        <v>0</v>
      </c>
      <c r="AD1482">
        <v>1</v>
      </c>
      <c r="AE1482">
        <v>0</v>
      </c>
      <c r="AF1482" t="s">
        <v>3</v>
      </c>
      <c r="AG1482">
        <v>0.42</v>
      </c>
      <c r="AH1482">
        <v>2</v>
      </c>
      <c r="AI1482">
        <v>35812655</v>
      </c>
      <c r="AJ1482">
        <v>1501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>
        <f>ROW(Source!A1311)</f>
        <v>1311</v>
      </c>
      <c r="B1483">
        <v>35812667</v>
      </c>
      <c r="C1483">
        <v>35812648</v>
      </c>
      <c r="D1483">
        <v>29149204</v>
      </c>
      <c r="E1483">
        <v>1</v>
      </c>
      <c r="F1483">
        <v>1</v>
      </c>
      <c r="G1483">
        <v>1</v>
      </c>
      <c r="H1483">
        <v>3</v>
      </c>
      <c r="I1483" t="s">
        <v>810</v>
      </c>
      <c r="J1483" t="s">
        <v>811</v>
      </c>
      <c r="K1483" t="s">
        <v>812</v>
      </c>
      <c r="L1483">
        <v>1348</v>
      </c>
      <c r="N1483">
        <v>1009</v>
      </c>
      <c r="O1483" t="s">
        <v>29</v>
      </c>
      <c r="P1483" t="s">
        <v>29</v>
      </c>
      <c r="Q1483">
        <v>1000</v>
      </c>
      <c r="X1483">
        <v>3.15E-3</v>
      </c>
      <c r="Y1483">
        <v>729.98</v>
      </c>
      <c r="Z1483">
        <v>0</v>
      </c>
      <c r="AA1483">
        <v>0</v>
      </c>
      <c r="AB1483">
        <v>0</v>
      </c>
      <c r="AC1483">
        <v>0</v>
      </c>
      <c r="AD1483">
        <v>1</v>
      </c>
      <c r="AE1483">
        <v>0</v>
      </c>
      <c r="AF1483" t="s">
        <v>3</v>
      </c>
      <c r="AG1483">
        <v>3.15E-3</v>
      </c>
      <c r="AH1483">
        <v>2</v>
      </c>
      <c r="AI1483">
        <v>35812656</v>
      </c>
      <c r="AJ1483">
        <v>1502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</row>
    <row r="1484" spans="1:44">
      <c r="A1484">
        <f>ROW(Source!A1311)</f>
        <v>1311</v>
      </c>
      <c r="B1484">
        <v>35812668</v>
      </c>
      <c r="C1484">
        <v>35812648</v>
      </c>
      <c r="D1484">
        <v>29170678</v>
      </c>
      <c r="E1484">
        <v>1</v>
      </c>
      <c r="F1484">
        <v>1</v>
      </c>
      <c r="G1484">
        <v>1</v>
      </c>
      <c r="H1484">
        <v>3</v>
      </c>
      <c r="I1484" t="s">
        <v>813</v>
      </c>
      <c r="J1484" t="s">
        <v>814</v>
      </c>
      <c r="K1484" t="s">
        <v>815</v>
      </c>
      <c r="L1484">
        <v>1354</v>
      </c>
      <c r="N1484">
        <v>1010</v>
      </c>
      <c r="O1484" t="s">
        <v>258</v>
      </c>
      <c r="P1484" t="s">
        <v>258</v>
      </c>
      <c r="Q1484">
        <v>1</v>
      </c>
      <c r="X1484">
        <v>102</v>
      </c>
      <c r="Y1484">
        <v>0.28000000000000003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 t="s">
        <v>3</v>
      </c>
      <c r="AG1484">
        <v>102</v>
      </c>
      <c r="AH1484">
        <v>2</v>
      </c>
      <c r="AI1484">
        <v>35812659</v>
      </c>
      <c r="AJ1484">
        <v>1506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</row>
    <row r="1485" spans="1:44">
      <c r="A1485">
        <f>ROW(Source!A1311)</f>
        <v>1311</v>
      </c>
      <c r="B1485">
        <v>35812669</v>
      </c>
      <c r="C1485">
        <v>35812648</v>
      </c>
      <c r="D1485">
        <v>29171808</v>
      </c>
      <c r="E1485">
        <v>1</v>
      </c>
      <c r="F1485">
        <v>1</v>
      </c>
      <c r="G1485">
        <v>1</v>
      </c>
      <c r="H1485">
        <v>3</v>
      </c>
      <c r="I1485" t="s">
        <v>816</v>
      </c>
      <c r="J1485" t="s">
        <v>817</v>
      </c>
      <c r="K1485" t="s">
        <v>818</v>
      </c>
      <c r="L1485">
        <v>1374</v>
      </c>
      <c r="N1485">
        <v>1013</v>
      </c>
      <c r="O1485" t="s">
        <v>819</v>
      </c>
      <c r="P1485" t="s">
        <v>819</v>
      </c>
      <c r="Q1485">
        <v>1</v>
      </c>
      <c r="X1485">
        <v>6.05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 t="s">
        <v>3</v>
      </c>
      <c r="AG1485">
        <v>6.05</v>
      </c>
      <c r="AH1485">
        <v>2</v>
      </c>
      <c r="AI1485">
        <v>35812660</v>
      </c>
      <c r="AJ1485">
        <v>1507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</row>
    <row r="1486" spans="1:44">
      <c r="A1486">
        <f>ROW(Source!A1315)</f>
        <v>1315</v>
      </c>
      <c r="B1486">
        <v>35812683</v>
      </c>
      <c r="C1486">
        <v>35812673</v>
      </c>
      <c r="D1486">
        <v>29364679</v>
      </c>
      <c r="E1486">
        <v>1</v>
      </c>
      <c r="F1486">
        <v>1</v>
      </c>
      <c r="G1486">
        <v>1</v>
      </c>
      <c r="H1486">
        <v>1</v>
      </c>
      <c r="I1486" t="s">
        <v>799</v>
      </c>
      <c r="J1486" t="s">
        <v>3</v>
      </c>
      <c r="K1486" t="s">
        <v>800</v>
      </c>
      <c r="L1486">
        <v>1369</v>
      </c>
      <c r="N1486">
        <v>1013</v>
      </c>
      <c r="O1486" t="s">
        <v>583</v>
      </c>
      <c r="P1486" t="s">
        <v>583</v>
      </c>
      <c r="Q1486">
        <v>1</v>
      </c>
      <c r="X1486">
        <v>26.24</v>
      </c>
      <c r="Y1486">
        <v>0</v>
      </c>
      <c r="Z1486">
        <v>0</v>
      </c>
      <c r="AA1486">
        <v>0</v>
      </c>
      <c r="AB1486">
        <v>9.92</v>
      </c>
      <c r="AC1486">
        <v>0</v>
      </c>
      <c r="AD1486">
        <v>1</v>
      </c>
      <c r="AE1486">
        <v>1</v>
      </c>
      <c r="AF1486" t="s">
        <v>3</v>
      </c>
      <c r="AG1486">
        <v>26.24</v>
      </c>
      <c r="AH1486">
        <v>2</v>
      </c>
      <c r="AI1486">
        <v>35812675</v>
      </c>
      <c r="AJ1486">
        <v>1508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>
        <f>ROW(Source!A1315)</f>
        <v>1315</v>
      </c>
      <c r="B1487">
        <v>35812684</v>
      </c>
      <c r="C1487">
        <v>35812673</v>
      </c>
      <c r="D1487">
        <v>121548</v>
      </c>
      <c r="E1487">
        <v>1</v>
      </c>
      <c r="F1487">
        <v>1</v>
      </c>
      <c r="G1487">
        <v>1</v>
      </c>
      <c r="H1487">
        <v>1</v>
      </c>
      <c r="I1487" t="s">
        <v>34</v>
      </c>
      <c r="J1487" t="s">
        <v>3</v>
      </c>
      <c r="K1487" t="s">
        <v>584</v>
      </c>
      <c r="L1487">
        <v>608254</v>
      </c>
      <c r="N1487">
        <v>1013</v>
      </c>
      <c r="O1487" t="s">
        <v>585</v>
      </c>
      <c r="P1487" t="s">
        <v>585</v>
      </c>
      <c r="Q1487">
        <v>1</v>
      </c>
      <c r="X1487">
        <v>0.03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</v>
      </c>
      <c r="AE1487">
        <v>2</v>
      </c>
      <c r="AF1487" t="s">
        <v>3</v>
      </c>
      <c r="AG1487">
        <v>0.03</v>
      </c>
      <c r="AH1487">
        <v>2</v>
      </c>
      <c r="AI1487">
        <v>35812676</v>
      </c>
      <c r="AJ1487">
        <v>1509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</row>
    <row r="1488" spans="1:44">
      <c r="A1488">
        <f>ROW(Source!A1315)</f>
        <v>1315</v>
      </c>
      <c r="B1488">
        <v>35812685</v>
      </c>
      <c r="C1488">
        <v>35812673</v>
      </c>
      <c r="D1488">
        <v>29172362</v>
      </c>
      <c r="E1488">
        <v>1</v>
      </c>
      <c r="F1488">
        <v>1</v>
      </c>
      <c r="G1488">
        <v>1</v>
      </c>
      <c r="H1488">
        <v>2</v>
      </c>
      <c r="I1488" t="s">
        <v>801</v>
      </c>
      <c r="J1488" t="s">
        <v>802</v>
      </c>
      <c r="K1488" t="s">
        <v>803</v>
      </c>
      <c r="L1488">
        <v>1368</v>
      </c>
      <c r="N1488">
        <v>1011</v>
      </c>
      <c r="O1488" t="s">
        <v>589</v>
      </c>
      <c r="P1488" t="s">
        <v>589</v>
      </c>
      <c r="Q1488">
        <v>1</v>
      </c>
      <c r="X1488">
        <v>0.03</v>
      </c>
      <c r="Y1488">
        <v>0</v>
      </c>
      <c r="Z1488">
        <v>134.65</v>
      </c>
      <c r="AA1488">
        <v>13.5</v>
      </c>
      <c r="AB1488">
        <v>0</v>
      </c>
      <c r="AC1488">
        <v>0</v>
      </c>
      <c r="AD1488">
        <v>1</v>
      </c>
      <c r="AE1488">
        <v>0</v>
      </c>
      <c r="AF1488" t="s">
        <v>3</v>
      </c>
      <c r="AG1488">
        <v>0.03</v>
      </c>
      <c r="AH1488">
        <v>2</v>
      </c>
      <c r="AI1488">
        <v>35812677</v>
      </c>
      <c r="AJ1488">
        <v>1510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</row>
    <row r="1489" spans="1:44">
      <c r="A1489">
        <f>ROW(Source!A1315)</f>
        <v>1315</v>
      </c>
      <c r="B1489">
        <v>35812686</v>
      </c>
      <c r="C1489">
        <v>35812673</v>
      </c>
      <c r="D1489">
        <v>29174913</v>
      </c>
      <c r="E1489">
        <v>1</v>
      </c>
      <c r="F1489">
        <v>1</v>
      </c>
      <c r="G1489">
        <v>1</v>
      </c>
      <c r="H1489">
        <v>2</v>
      </c>
      <c r="I1489" t="s">
        <v>601</v>
      </c>
      <c r="J1489" t="s">
        <v>602</v>
      </c>
      <c r="K1489" t="s">
        <v>603</v>
      </c>
      <c r="L1489">
        <v>1368</v>
      </c>
      <c r="N1489">
        <v>1011</v>
      </c>
      <c r="O1489" t="s">
        <v>589</v>
      </c>
      <c r="P1489" t="s">
        <v>589</v>
      </c>
      <c r="Q1489">
        <v>1</v>
      </c>
      <c r="X1489">
        <v>0.02</v>
      </c>
      <c r="Y1489">
        <v>0</v>
      </c>
      <c r="Z1489">
        <v>87.17</v>
      </c>
      <c r="AA1489">
        <v>11.6</v>
      </c>
      <c r="AB1489">
        <v>0</v>
      </c>
      <c r="AC1489">
        <v>0</v>
      </c>
      <c r="AD1489">
        <v>1</v>
      </c>
      <c r="AE1489">
        <v>0</v>
      </c>
      <c r="AF1489" t="s">
        <v>3</v>
      </c>
      <c r="AG1489">
        <v>0.02</v>
      </c>
      <c r="AH1489">
        <v>2</v>
      </c>
      <c r="AI1489">
        <v>35812678</v>
      </c>
      <c r="AJ1489">
        <v>1511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</row>
    <row r="1490" spans="1:44">
      <c r="A1490">
        <f>ROW(Source!A1315)</f>
        <v>1315</v>
      </c>
      <c r="B1490">
        <v>35812687</v>
      </c>
      <c r="C1490">
        <v>35812673</v>
      </c>
      <c r="D1490">
        <v>29149204</v>
      </c>
      <c r="E1490">
        <v>1</v>
      </c>
      <c r="F1490">
        <v>1</v>
      </c>
      <c r="G1490">
        <v>1</v>
      </c>
      <c r="H1490">
        <v>3</v>
      </c>
      <c r="I1490" t="s">
        <v>810</v>
      </c>
      <c r="J1490" t="s">
        <v>811</v>
      </c>
      <c r="K1490" t="s">
        <v>812</v>
      </c>
      <c r="L1490">
        <v>1348</v>
      </c>
      <c r="N1490">
        <v>1009</v>
      </c>
      <c r="O1490" t="s">
        <v>29</v>
      </c>
      <c r="P1490" t="s">
        <v>29</v>
      </c>
      <c r="Q1490">
        <v>1000</v>
      </c>
      <c r="X1490">
        <v>3.15E-3</v>
      </c>
      <c r="Y1490">
        <v>729.98</v>
      </c>
      <c r="Z1490">
        <v>0</v>
      </c>
      <c r="AA1490">
        <v>0</v>
      </c>
      <c r="AB1490">
        <v>0</v>
      </c>
      <c r="AC1490">
        <v>0</v>
      </c>
      <c r="AD1490">
        <v>1</v>
      </c>
      <c r="AE1490">
        <v>0</v>
      </c>
      <c r="AF1490" t="s">
        <v>3</v>
      </c>
      <c r="AG1490">
        <v>3.15E-3</v>
      </c>
      <c r="AH1490">
        <v>2</v>
      </c>
      <c r="AI1490">
        <v>35812679</v>
      </c>
      <c r="AJ1490">
        <v>1512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>
        <f>ROW(Source!A1315)</f>
        <v>1315</v>
      </c>
      <c r="B1491">
        <v>35812688</v>
      </c>
      <c r="C1491">
        <v>35812673</v>
      </c>
      <c r="D1491">
        <v>29170678</v>
      </c>
      <c r="E1491">
        <v>1</v>
      </c>
      <c r="F1491">
        <v>1</v>
      </c>
      <c r="G1491">
        <v>1</v>
      </c>
      <c r="H1491">
        <v>3</v>
      </c>
      <c r="I1491" t="s">
        <v>813</v>
      </c>
      <c r="J1491" t="s">
        <v>814</v>
      </c>
      <c r="K1491" t="s">
        <v>815</v>
      </c>
      <c r="L1491">
        <v>1354</v>
      </c>
      <c r="N1491">
        <v>1010</v>
      </c>
      <c r="O1491" t="s">
        <v>258</v>
      </c>
      <c r="P1491" t="s">
        <v>258</v>
      </c>
      <c r="Q1491">
        <v>1</v>
      </c>
      <c r="X1491">
        <v>102</v>
      </c>
      <c r="Y1491">
        <v>0.28000000000000003</v>
      </c>
      <c r="Z1491">
        <v>0</v>
      </c>
      <c r="AA1491">
        <v>0</v>
      </c>
      <c r="AB1491">
        <v>0</v>
      </c>
      <c r="AC1491">
        <v>0</v>
      </c>
      <c r="AD1491">
        <v>1</v>
      </c>
      <c r="AE1491">
        <v>0</v>
      </c>
      <c r="AF1491" t="s">
        <v>3</v>
      </c>
      <c r="AG1491">
        <v>102</v>
      </c>
      <c r="AH1491">
        <v>2</v>
      </c>
      <c r="AI1491">
        <v>35812680</v>
      </c>
      <c r="AJ1491">
        <v>1514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</row>
    <row r="1492" spans="1:44">
      <c r="A1492">
        <f>ROW(Source!A1315)</f>
        <v>1315</v>
      </c>
      <c r="B1492">
        <v>35812689</v>
      </c>
      <c r="C1492">
        <v>35812673</v>
      </c>
      <c r="D1492">
        <v>29171808</v>
      </c>
      <c r="E1492">
        <v>1</v>
      </c>
      <c r="F1492">
        <v>1</v>
      </c>
      <c r="G1492">
        <v>1</v>
      </c>
      <c r="H1492">
        <v>3</v>
      </c>
      <c r="I1492" t="s">
        <v>816</v>
      </c>
      <c r="J1492" t="s">
        <v>817</v>
      </c>
      <c r="K1492" t="s">
        <v>818</v>
      </c>
      <c r="L1492">
        <v>1374</v>
      </c>
      <c r="N1492">
        <v>1013</v>
      </c>
      <c r="O1492" t="s">
        <v>819</v>
      </c>
      <c r="P1492" t="s">
        <v>819</v>
      </c>
      <c r="Q1492">
        <v>1</v>
      </c>
      <c r="X1492">
        <v>5.21</v>
      </c>
      <c r="Y1492">
        <v>1</v>
      </c>
      <c r="Z1492">
        <v>0</v>
      </c>
      <c r="AA1492">
        <v>0</v>
      </c>
      <c r="AB1492">
        <v>0</v>
      </c>
      <c r="AC1492">
        <v>0</v>
      </c>
      <c r="AD1492">
        <v>1</v>
      </c>
      <c r="AE1492">
        <v>0</v>
      </c>
      <c r="AF1492" t="s">
        <v>3</v>
      </c>
      <c r="AG1492">
        <v>5.21</v>
      </c>
      <c r="AH1492">
        <v>2</v>
      </c>
      <c r="AI1492">
        <v>35812682</v>
      </c>
      <c r="AJ1492">
        <v>1516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</row>
    <row r="1493" spans="1:44">
      <c r="A1493">
        <f>ROW(Source!A1318)</f>
        <v>1318</v>
      </c>
      <c r="B1493">
        <v>35812698</v>
      </c>
      <c r="C1493">
        <v>35812692</v>
      </c>
      <c r="D1493">
        <v>18442760</v>
      </c>
      <c r="E1493">
        <v>1</v>
      </c>
      <c r="F1493">
        <v>1</v>
      </c>
      <c r="G1493">
        <v>1</v>
      </c>
      <c r="H1493">
        <v>1</v>
      </c>
      <c r="I1493" t="s">
        <v>895</v>
      </c>
      <c r="J1493" t="s">
        <v>3</v>
      </c>
      <c r="K1493" t="s">
        <v>896</v>
      </c>
      <c r="L1493">
        <v>1369</v>
      </c>
      <c r="N1493">
        <v>1013</v>
      </c>
      <c r="O1493" t="s">
        <v>583</v>
      </c>
      <c r="P1493" t="s">
        <v>583</v>
      </c>
      <c r="Q1493">
        <v>1</v>
      </c>
      <c r="X1493">
        <v>26.04</v>
      </c>
      <c r="Y1493">
        <v>0</v>
      </c>
      <c r="Z1493">
        <v>0</v>
      </c>
      <c r="AA1493">
        <v>0</v>
      </c>
      <c r="AB1493">
        <v>354.22</v>
      </c>
      <c r="AC1493">
        <v>0</v>
      </c>
      <c r="AD1493">
        <v>1</v>
      </c>
      <c r="AE1493">
        <v>1</v>
      </c>
      <c r="AF1493" t="s">
        <v>3</v>
      </c>
      <c r="AG1493">
        <v>26.04</v>
      </c>
      <c r="AH1493">
        <v>2</v>
      </c>
      <c r="AI1493">
        <v>35812693</v>
      </c>
      <c r="AJ1493">
        <v>1517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>
        <f>ROW(Source!A1318)</f>
        <v>1318</v>
      </c>
      <c r="B1494">
        <v>35812699</v>
      </c>
      <c r="C1494">
        <v>35812692</v>
      </c>
      <c r="D1494">
        <v>29173472</v>
      </c>
      <c r="E1494">
        <v>1</v>
      </c>
      <c r="F1494">
        <v>1</v>
      </c>
      <c r="G1494">
        <v>1</v>
      </c>
      <c r="H1494">
        <v>2</v>
      </c>
      <c r="I1494" t="s">
        <v>660</v>
      </c>
      <c r="J1494" t="s">
        <v>661</v>
      </c>
      <c r="K1494" t="s">
        <v>662</v>
      </c>
      <c r="L1494">
        <v>1368</v>
      </c>
      <c r="N1494">
        <v>1011</v>
      </c>
      <c r="O1494" t="s">
        <v>589</v>
      </c>
      <c r="P1494" t="s">
        <v>589</v>
      </c>
      <c r="Q1494">
        <v>1</v>
      </c>
      <c r="X1494">
        <v>7.3</v>
      </c>
      <c r="Y1494">
        <v>0</v>
      </c>
      <c r="Z1494">
        <v>3</v>
      </c>
      <c r="AA1494">
        <v>0</v>
      </c>
      <c r="AB1494">
        <v>0</v>
      </c>
      <c r="AC1494">
        <v>0</v>
      </c>
      <c r="AD1494">
        <v>1</v>
      </c>
      <c r="AE1494">
        <v>0</v>
      </c>
      <c r="AF1494" t="s">
        <v>3</v>
      </c>
      <c r="AG1494">
        <v>7.3</v>
      </c>
      <c r="AH1494">
        <v>2</v>
      </c>
      <c r="AI1494">
        <v>35812694</v>
      </c>
      <c r="AJ1494">
        <v>1518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</row>
    <row r="1495" spans="1:44">
      <c r="A1495">
        <f>ROW(Source!A1318)</f>
        <v>1318</v>
      </c>
      <c r="B1495">
        <v>35812700</v>
      </c>
      <c r="C1495">
        <v>35812692</v>
      </c>
      <c r="D1495">
        <v>29174580</v>
      </c>
      <c r="E1495">
        <v>1</v>
      </c>
      <c r="F1495">
        <v>1</v>
      </c>
      <c r="G1495">
        <v>1</v>
      </c>
      <c r="H1495">
        <v>2</v>
      </c>
      <c r="I1495" t="s">
        <v>715</v>
      </c>
      <c r="J1495" t="s">
        <v>821</v>
      </c>
      <c r="K1495" t="s">
        <v>717</v>
      </c>
      <c r="L1495">
        <v>1368</v>
      </c>
      <c r="N1495">
        <v>1011</v>
      </c>
      <c r="O1495" t="s">
        <v>589</v>
      </c>
      <c r="P1495" t="s">
        <v>589</v>
      </c>
      <c r="Q1495">
        <v>1</v>
      </c>
      <c r="X1495">
        <v>7.3</v>
      </c>
      <c r="Y1495">
        <v>0</v>
      </c>
      <c r="Z1495">
        <v>2.08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 t="s">
        <v>3</v>
      </c>
      <c r="AG1495">
        <v>7.3</v>
      </c>
      <c r="AH1495">
        <v>2</v>
      </c>
      <c r="AI1495">
        <v>35812695</v>
      </c>
      <c r="AJ1495">
        <v>1519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</row>
    <row r="1496" spans="1:44">
      <c r="A1496">
        <f>ROW(Source!A1318)</f>
        <v>1318</v>
      </c>
      <c r="B1496">
        <v>35812701</v>
      </c>
      <c r="C1496">
        <v>35812692</v>
      </c>
      <c r="D1496">
        <v>29174613</v>
      </c>
      <c r="E1496">
        <v>1</v>
      </c>
      <c r="F1496">
        <v>1</v>
      </c>
      <c r="G1496">
        <v>1</v>
      </c>
      <c r="H1496">
        <v>2</v>
      </c>
      <c r="I1496" t="s">
        <v>897</v>
      </c>
      <c r="J1496" t="s">
        <v>898</v>
      </c>
      <c r="K1496" t="s">
        <v>899</v>
      </c>
      <c r="L1496">
        <v>1368</v>
      </c>
      <c r="N1496">
        <v>1011</v>
      </c>
      <c r="O1496" t="s">
        <v>589</v>
      </c>
      <c r="P1496" t="s">
        <v>589</v>
      </c>
      <c r="Q1496">
        <v>1</v>
      </c>
      <c r="X1496">
        <v>1.46</v>
      </c>
      <c r="Y1496">
        <v>0</v>
      </c>
      <c r="Z1496">
        <v>0.14000000000000001</v>
      </c>
      <c r="AA1496">
        <v>0</v>
      </c>
      <c r="AB1496">
        <v>0</v>
      </c>
      <c r="AC1496">
        <v>0</v>
      </c>
      <c r="AD1496">
        <v>1</v>
      </c>
      <c r="AE1496">
        <v>0</v>
      </c>
      <c r="AF1496" t="s">
        <v>3</v>
      </c>
      <c r="AG1496">
        <v>1.46</v>
      </c>
      <c r="AH1496">
        <v>2</v>
      </c>
      <c r="AI1496">
        <v>35812696</v>
      </c>
      <c r="AJ1496">
        <v>1520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</row>
    <row r="1497" spans="1:44">
      <c r="A1497">
        <f>ROW(Source!A1318)</f>
        <v>1318</v>
      </c>
      <c r="B1497">
        <v>35812702</v>
      </c>
      <c r="C1497">
        <v>35812692</v>
      </c>
      <c r="D1497">
        <v>29174913</v>
      </c>
      <c r="E1497">
        <v>1</v>
      </c>
      <c r="F1497">
        <v>1</v>
      </c>
      <c r="G1497">
        <v>1</v>
      </c>
      <c r="H1497">
        <v>2</v>
      </c>
      <c r="I1497" t="s">
        <v>601</v>
      </c>
      <c r="J1497" t="s">
        <v>602</v>
      </c>
      <c r="K1497" t="s">
        <v>603</v>
      </c>
      <c r="L1497">
        <v>1368</v>
      </c>
      <c r="N1497">
        <v>1011</v>
      </c>
      <c r="O1497" t="s">
        <v>589</v>
      </c>
      <c r="P1497" t="s">
        <v>589</v>
      </c>
      <c r="Q1497">
        <v>1</v>
      </c>
      <c r="X1497">
        <v>0.14000000000000001</v>
      </c>
      <c r="Y1497">
        <v>0</v>
      </c>
      <c r="Z1497">
        <v>87.17</v>
      </c>
      <c r="AA1497">
        <v>11.6</v>
      </c>
      <c r="AB1497">
        <v>0</v>
      </c>
      <c r="AC1497">
        <v>0</v>
      </c>
      <c r="AD1497">
        <v>1</v>
      </c>
      <c r="AE1497">
        <v>0</v>
      </c>
      <c r="AF1497" t="s">
        <v>3</v>
      </c>
      <c r="AG1497">
        <v>0.14000000000000001</v>
      </c>
      <c r="AH1497">
        <v>2</v>
      </c>
      <c r="AI1497">
        <v>35812697</v>
      </c>
      <c r="AJ1497">
        <v>1521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>
        <f>ROW(Source!A1318)</f>
        <v>1318</v>
      </c>
      <c r="B1498">
        <v>35812703</v>
      </c>
      <c r="C1498">
        <v>35812692</v>
      </c>
      <c r="D1498">
        <v>29114699</v>
      </c>
      <c r="E1498">
        <v>1</v>
      </c>
      <c r="F1498">
        <v>1</v>
      </c>
      <c r="G1498">
        <v>1</v>
      </c>
      <c r="H1498">
        <v>3</v>
      </c>
      <c r="I1498" t="s">
        <v>380</v>
      </c>
      <c r="J1498" t="s">
        <v>382</v>
      </c>
      <c r="K1498" t="s">
        <v>381</v>
      </c>
      <c r="L1498">
        <v>1354</v>
      </c>
      <c r="N1498">
        <v>1010</v>
      </c>
      <c r="O1498" t="s">
        <v>258</v>
      </c>
      <c r="P1498" t="s">
        <v>258</v>
      </c>
      <c r="Q1498">
        <v>1</v>
      </c>
      <c r="X1498">
        <v>0</v>
      </c>
      <c r="Y1498">
        <v>0.05</v>
      </c>
      <c r="Z1498">
        <v>0</v>
      </c>
      <c r="AA1498">
        <v>0</v>
      </c>
      <c r="AB1498">
        <v>0</v>
      </c>
      <c r="AC1498">
        <v>1</v>
      </c>
      <c r="AD1498">
        <v>0</v>
      </c>
      <c r="AE1498">
        <v>0</v>
      </c>
      <c r="AF1498" t="s">
        <v>3</v>
      </c>
      <c r="AG1498">
        <v>0</v>
      </c>
      <c r="AH1498">
        <v>3</v>
      </c>
      <c r="AI1498">
        <v>-1</v>
      </c>
      <c r="AJ1498" t="s">
        <v>3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</row>
    <row r="1499" spans="1:44">
      <c r="A1499">
        <f>ROW(Source!A1318)</f>
        <v>1318</v>
      </c>
      <c r="B1499">
        <v>35812704</v>
      </c>
      <c r="C1499">
        <v>35812692</v>
      </c>
      <c r="D1499">
        <v>29114469</v>
      </c>
      <c r="E1499">
        <v>1</v>
      </c>
      <c r="F1499">
        <v>1</v>
      </c>
      <c r="G1499">
        <v>1</v>
      </c>
      <c r="H1499">
        <v>3</v>
      </c>
      <c r="I1499" t="s">
        <v>1098</v>
      </c>
      <c r="J1499" t="s">
        <v>1099</v>
      </c>
      <c r="K1499" t="s">
        <v>1100</v>
      </c>
      <c r="L1499">
        <v>1358</v>
      </c>
      <c r="N1499">
        <v>1010</v>
      </c>
      <c r="O1499" t="s">
        <v>498</v>
      </c>
      <c r="P1499" t="s">
        <v>498</v>
      </c>
      <c r="Q1499">
        <v>10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</v>
      </c>
      <c r="AD1499">
        <v>0</v>
      </c>
      <c r="AE1499">
        <v>0</v>
      </c>
      <c r="AF1499" t="s">
        <v>3</v>
      </c>
      <c r="AG1499">
        <v>0</v>
      </c>
      <c r="AH1499">
        <v>3</v>
      </c>
      <c r="AI1499">
        <v>-1</v>
      </c>
      <c r="AJ1499" t="s">
        <v>3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</row>
    <row r="1500" spans="1:44">
      <c r="A1500">
        <f>ROW(Source!A1318)</f>
        <v>1318</v>
      </c>
      <c r="B1500">
        <v>35812705</v>
      </c>
      <c r="C1500">
        <v>35812692</v>
      </c>
      <c r="D1500">
        <v>29129603</v>
      </c>
      <c r="E1500">
        <v>1</v>
      </c>
      <c r="F1500">
        <v>1</v>
      </c>
      <c r="G1500">
        <v>1</v>
      </c>
      <c r="H1500">
        <v>3</v>
      </c>
      <c r="I1500" t="s">
        <v>1101</v>
      </c>
      <c r="J1500" t="s">
        <v>1102</v>
      </c>
      <c r="K1500" t="s">
        <v>1103</v>
      </c>
      <c r="L1500">
        <v>1301</v>
      </c>
      <c r="N1500">
        <v>1003</v>
      </c>
      <c r="O1500" t="s">
        <v>151</v>
      </c>
      <c r="P1500" t="s">
        <v>151</v>
      </c>
      <c r="Q1500">
        <v>1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</v>
      </c>
      <c r="AD1500">
        <v>0</v>
      </c>
      <c r="AE1500">
        <v>0</v>
      </c>
      <c r="AF1500" t="s">
        <v>3</v>
      </c>
      <c r="AG1500">
        <v>0</v>
      </c>
      <c r="AH1500">
        <v>3</v>
      </c>
      <c r="AI1500">
        <v>-1</v>
      </c>
      <c r="AJ1500" t="s">
        <v>3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>
      <c r="A1501">
        <f>ROW(Source!A1318)</f>
        <v>1318</v>
      </c>
      <c r="B1501">
        <v>35812706</v>
      </c>
      <c r="C1501">
        <v>35812692</v>
      </c>
      <c r="D1501">
        <v>29129518</v>
      </c>
      <c r="E1501">
        <v>1</v>
      </c>
      <c r="F1501">
        <v>1</v>
      </c>
      <c r="G1501">
        <v>1</v>
      </c>
      <c r="H1501">
        <v>3</v>
      </c>
      <c r="I1501" t="s">
        <v>1104</v>
      </c>
      <c r="J1501" t="s">
        <v>1105</v>
      </c>
      <c r="K1501" t="s">
        <v>1106</v>
      </c>
      <c r="L1501">
        <v>1301</v>
      </c>
      <c r="N1501">
        <v>1003</v>
      </c>
      <c r="O1501" t="s">
        <v>151</v>
      </c>
      <c r="P1501" t="s">
        <v>151</v>
      </c>
      <c r="Q1501">
        <v>1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</v>
      </c>
      <c r="AD1501">
        <v>0</v>
      </c>
      <c r="AE1501">
        <v>0</v>
      </c>
      <c r="AF1501" t="s">
        <v>3</v>
      </c>
      <c r="AG1501">
        <v>0</v>
      </c>
      <c r="AH1501">
        <v>3</v>
      </c>
      <c r="AI1501">
        <v>-1</v>
      </c>
      <c r="AJ1501" t="s">
        <v>3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>
        <f>ROW(Source!A1318)</f>
        <v>1318</v>
      </c>
      <c r="B1502">
        <v>35812707</v>
      </c>
      <c r="C1502">
        <v>35812692</v>
      </c>
      <c r="D1502">
        <v>29129521</v>
      </c>
      <c r="E1502">
        <v>1</v>
      </c>
      <c r="F1502">
        <v>1</v>
      </c>
      <c r="G1502">
        <v>1</v>
      </c>
      <c r="H1502">
        <v>3</v>
      </c>
      <c r="I1502" t="s">
        <v>1107</v>
      </c>
      <c r="J1502" t="s">
        <v>1108</v>
      </c>
      <c r="K1502" t="s">
        <v>1109</v>
      </c>
      <c r="L1502">
        <v>1327</v>
      </c>
      <c r="N1502">
        <v>1005</v>
      </c>
      <c r="O1502" t="s">
        <v>165</v>
      </c>
      <c r="P1502" t="s">
        <v>165</v>
      </c>
      <c r="Q1502">
        <v>1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</v>
      </c>
      <c r="AD1502">
        <v>0</v>
      </c>
      <c r="AE1502">
        <v>0</v>
      </c>
      <c r="AF1502" t="s">
        <v>3</v>
      </c>
      <c r="AG1502">
        <v>0</v>
      </c>
      <c r="AH1502">
        <v>3</v>
      </c>
      <c r="AI1502">
        <v>-1</v>
      </c>
      <c r="AJ1502" t="s">
        <v>3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>
      <c r="A1503">
        <f>ROW(Source!A1323)</f>
        <v>1323</v>
      </c>
      <c r="B1503">
        <v>35812714</v>
      </c>
      <c r="C1503">
        <v>35812712</v>
      </c>
      <c r="D1503">
        <v>18442760</v>
      </c>
      <c r="E1503">
        <v>1</v>
      </c>
      <c r="F1503">
        <v>1</v>
      </c>
      <c r="G1503">
        <v>1</v>
      </c>
      <c r="H1503">
        <v>1</v>
      </c>
      <c r="I1503" t="s">
        <v>895</v>
      </c>
      <c r="J1503" t="s">
        <v>3</v>
      </c>
      <c r="K1503" t="s">
        <v>896</v>
      </c>
      <c r="L1503">
        <v>1369</v>
      </c>
      <c r="N1503">
        <v>1013</v>
      </c>
      <c r="O1503" t="s">
        <v>583</v>
      </c>
      <c r="P1503" t="s">
        <v>583</v>
      </c>
      <c r="Q1503">
        <v>1</v>
      </c>
      <c r="X1503">
        <v>36.53</v>
      </c>
      <c r="Y1503">
        <v>0</v>
      </c>
      <c r="Z1503">
        <v>0</v>
      </c>
      <c r="AA1503">
        <v>0</v>
      </c>
      <c r="AB1503">
        <v>354.22</v>
      </c>
      <c r="AC1503">
        <v>0</v>
      </c>
      <c r="AD1503">
        <v>1</v>
      </c>
      <c r="AE1503">
        <v>1</v>
      </c>
      <c r="AF1503" t="s">
        <v>3</v>
      </c>
      <c r="AG1503">
        <v>36.53</v>
      </c>
      <c r="AH1503">
        <v>2</v>
      </c>
      <c r="AI1503">
        <v>35812713</v>
      </c>
      <c r="AJ1503">
        <v>1522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</row>
    <row r="1504" spans="1:44">
      <c r="A1504">
        <f>ROW(Source!A1323)</f>
        <v>1323</v>
      </c>
      <c r="B1504">
        <v>35812715</v>
      </c>
      <c r="C1504">
        <v>35812712</v>
      </c>
      <c r="D1504">
        <v>29109376</v>
      </c>
      <c r="E1504">
        <v>1</v>
      </c>
      <c r="F1504">
        <v>1</v>
      </c>
      <c r="G1504">
        <v>1</v>
      </c>
      <c r="H1504">
        <v>3</v>
      </c>
      <c r="I1504" t="s">
        <v>1110</v>
      </c>
      <c r="J1504" t="s">
        <v>1111</v>
      </c>
      <c r="K1504" t="s">
        <v>1112</v>
      </c>
      <c r="L1504">
        <v>1346</v>
      </c>
      <c r="N1504">
        <v>1009</v>
      </c>
      <c r="O1504" t="s">
        <v>170</v>
      </c>
      <c r="P1504" t="s">
        <v>170</v>
      </c>
      <c r="Q1504">
        <v>1</v>
      </c>
      <c r="X1504">
        <v>0</v>
      </c>
      <c r="Y1504">
        <v>4894.54</v>
      </c>
      <c r="Z1504">
        <v>0</v>
      </c>
      <c r="AA1504">
        <v>0</v>
      </c>
      <c r="AB1504">
        <v>0</v>
      </c>
      <c r="AC1504">
        <v>1</v>
      </c>
      <c r="AD1504">
        <v>0</v>
      </c>
      <c r="AE1504">
        <v>0</v>
      </c>
      <c r="AF1504" t="s">
        <v>3</v>
      </c>
      <c r="AG1504">
        <v>0</v>
      </c>
      <c r="AH1504">
        <v>3</v>
      </c>
      <c r="AI1504">
        <v>-1</v>
      </c>
      <c r="AJ1504" t="s">
        <v>3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</row>
    <row r="1505" spans="1:44">
      <c r="A1505">
        <f>ROW(Source!A1323)</f>
        <v>1323</v>
      </c>
      <c r="B1505">
        <v>35812716</v>
      </c>
      <c r="C1505">
        <v>35812712</v>
      </c>
      <c r="D1505">
        <v>29109730</v>
      </c>
      <c r="E1505">
        <v>1</v>
      </c>
      <c r="F1505">
        <v>1</v>
      </c>
      <c r="G1505">
        <v>1</v>
      </c>
      <c r="H1505">
        <v>3</v>
      </c>
      <c r="I1505" t="s">
        <v>1113</v>
      </c>
      <c r="J1505" t="s">
        <v>1114</v>
      </c>
      <c r="K1505" t="s">
        <v>1115</v>
      </c>
      <c r="L1505">
        <v>1327</v>
      </c>
      <c r="N1505">
        <v>1005</v>
      </c>
      <c r="O1505" t="s">
        <v>165</v>
      </c>
      <c r="P1505" t="s">
        <v>165</v>
      </c>
      <c r="Q1505">
        <v>1</v>
      </c>
      <c r="X1505">
        <v>0</v>
      </c>
      <c r="Y1505">
        <v>37.299999999999997</v>
      </c>
      <c r="Z1505">
        <v>0</v>
      </c>
      <c r="AA1505">
        <v>0</v>
      </c>
      <c r="AB1505">
        <v>0</v>
      </c>
      <c r="AC1505">
        <v>1</v>
      </c>
      <c r="AD1505">
        <v>0</v>
      </c>
      <c r="AE1505">
        <v>0</v>
      </c>
      <c r="AF1505" t="s">
        <v>3</v>
      </c>
      <c r="AG1505">
        <v>0</v>
      </c>
      <c r="AH1505">
        <v>3</v>
      </c>
      <c r="AI1505">
        <v>-1</v>
      </c>
      <c r="AJ1505" t="s">
        <v>3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</row>
    <row r="1506" spans="1:44">
      <c r="A1506">
        <f>ROW(Source!A1324)</f>
        <v>1324</v>
      </c>
      <c r="B1506">
        <v>35812724</v>
      </c>
      <c r="C1506">
        <v>35812717</v>
      </c>
      <c r="D1506">
        <v>29364679</v>
      </c>
      <c r="E1506">
        <v>1</v>
      </c>
      <c r="F1506">
        <v>1</v>
      </c>
      <c r="G1506">
        <v>1</v>
      </c>
      <c r="H1506">
        <v>1</v>
      </c>
      <c r="I1506" t="s">
        <v>799</v>
      </c>
      <c r="J1506" t="s">
        <v>3</v>
      </c>
      <c r="K1506" t="s">
        <v>800</v>
      </c>
      <c r="L1506">
        <v>1369</v>
      </c>
      <c r="N1506">
        <v>1013</v>
      </c>
      <c r="O1506" t="s">
        <v>583</v>
      </c>
      <c r="P1506" t="s">
        <v>583</v>
      </c>
      <c r="Q1506">
        <v>1</v>
      </c>
      <c r="X1506">
        <v>94.4</v>
      </c>
      <c r="Y1506">
        <v>0</v>
      </c>
      <c r="Z1506">
        <v>0</v>
      </c>
      <c r="AA1506">
        <v>0</v>
      </c>
      <c r="AB1506">
        <v>316.85000000000002</v>
      </c>
      <c r="AC1506">
        <v>0</v>
      </c>
      <c r="AD1506">
        <v>1</v>
      </c>
      <c r="AE1506">
        <v>1</v>
      </c>
      <c r="AF1506" t="s">
        <v>3</v>
      </c>
      <c r="AG1506">
        <v>94.4</v>
      </c>
      <c r="AH1506">
        <v>2</v>
      </c>
      <c r="AI1506">
        <v>35812718</v>
      </c>
      <c r="AJ1506">
        <v>1523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>
      <c r="A1507">
        <f>ROW(Source!A1324)</f>
        <v>1324</v>
      </c>
      <c r="B1507">
        <v>35812725</v>
      </c>
      <c r="C1507">
        <v>35812717</v>
      </c>
      <c r="D1507">
        <v>121548</v>
      </c>
      <c r="E1507">
        <v>1</v>
      </c>
      <c r="F1507">
        <v>1</v>
      </c>
      <c r="G1507">
        <v>1</v>
      </c>
      <c r="H1507">
        <v>1</v>
      </c>
      <c r="I1507" t="s">
        <v>34</v>
      </c>
      <c r="J1507" t="s">
        <v>3</v>
      </c>
      <c r="K1507" t="s">
        <v>584</v>
      </c>
      <c r="L1507">
        <v>608254</v>
      </c>
      <c r="N1507">
        <v>1013</v>
      </c>
      <c r="O1507" t="s">
        <v>585</v>
      </c>
      <c r="P1507" t="s">
        <v>585</v>
      </c>
      <c r="Q1507">
        <v>1</v>
      </c>
      <c r="X1507">
        <v>0.2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1</v>
      </c>
      <c r="AE1507">
        <v>2</v>
      </c>
      <c r="AF1507" t="s">
        <v>3</v>
      </c>
      <c r="AG1507">
        <v>0.2</v>
      </c>
      <c r="AH1507">
        <v>2</v>
      </c>
      <c r="AI1507">
        <v>35812719</v>
      </c>
      <c r="AJ1507">
        <v>1524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>
      <c r="A1508">
        <f>ROW(Source!A1324)</f>
        <v>1324</v>
      </c>
      <c r="B1508">
        <v>35812726</v>
      </c>
      <c r="C1508">
        <v>35812717</v>
      </c>
      <c r="D1508">
        <v>29172362</v>
      </c>
      <c r="E1508">
        <v>1</v>
      </c>
      <c r="F1508">
        <v>1</v>
      </c>
      <c r="G1508">
        <v>1</v>
      </c>
      <c r="H1508">
        <v>2</v>
      </c>
      <c r="I1508" t="s">
        <v>801</v>
      </c>
      <c r="J1508" t="s">
        <v>802</v>
      </c>
      <c r="K1508" t="s">
        <v>803</v>
      </c>
      <c r="L1508">
        <v>1368</v>
      </c>
      <c r="N1508">
        <v>1011</v>
      </c>
      <c r="O1508" t="s">
        <v>589</v>
      </c>
      <c r="P1508" t="s">
        <v>589</v>
      </c>
      <c r="Q1508">
        <v>1</v>
      </c>
      <c r="X1508">
        <v>0.2</v>
      </c>
      <c r="Y1508">
        <v>0</v>
      </c>
      <c r="Z1508">
        <v>134.65</v>
      </c>
      <c r="AA1508">
        <v>13.5</v>
      </c>
      <c r="AB1508">
        <v>0</v>
      </c>
      <c r="AC1508">
        <v>0</v>
      </c>
      <c r="AD1508">
        <v>1</v>
      </c>
      <c r="AE1508">
        <v>0</v>
      </c>
      <c r="AF1508" t="s">
        <v>3</v>
      </c>
      <c r="AG1508">
        <v>0.2</v>
      </c>
      <c r="AH1508">
        <v>2</v>
      </c>
      <c r="AI1508">
        <v>35812720</v>
      </c>
      <c r="AJ1508">
        <v>1525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>
      <c r="A1509">
        <f>ROW(Source!A1324)</f>
        <v>1324</v>
      </c>
      <c r="B1509">
        <v>35812727</v>
      </c>
      <c r="C1509">
        <v>35812717</v>
      </c>
      <c r="D1509">
        <v>29174913</v>
      </c>
      <c r="E1509">
        <v>1</v>
      </c>
      <c r="F1509">
        <v>1</v>
      </c>
      <c r="G1509">
        <v>1</v>
      </c>
      <c r="H1509">
        <v>2</v>
      </c>
      <c r="I1509" t="s">
        <v>601</v>
      </c>
      <c r="J1509" t="s">
        <v>602</v>
      </c>
      <c r="K1509" t="s">
        <v>603</v>
      </c>
      <c r="L1509">
        <v>1368</v>
      </c>
      <c r="N1509">
        <v>1011</v>
      </c>
      <c r="O1509" t="s">
        <v>589</v>
      </c>
      <c r="P1509" t="s">
        <v>589</v>
      </c>
      <c r="Q1509">
        <v>1</v>
      </c>
      <c r="X1509">
        <v>0.2</v>
      </c>
      <c r="Y1509">
        <v>0</v>
      </c>
      <c r="Z1509">
        <v>87.17</v>
      </c>
      <c r="AA1509">
        <v>11.6</v>
      </c>
      <c r="AB1509">
        <v>0</v>
      </c>
      <c r="AC1509">
        <v>0</v>
      </c>
      <c r="AD1509">
        <v>1</v>
      </c>
      <c r="AE1509">
        <v>0</v>
      </c>
      <c r="AF1509" t="s">
        <v>3</v>
      </c>
      <c r="AG1509">
        <v>0.2</v>
      </c>
      <c r="AH1509">
        <v>2</v>
      </c>
      <c r="AI1509">
        <v>35812721</v>
      </c>
      <c r="AJ1509">
        <v>1526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</row>
    <row r="1510" spans="1:44">
      <c r="A1510">
        <f>ROW(Source!A1324)</f>
        <v>1324</v>
      </c>
      <c r="B1510">
        <v>35812728</v>
      </c>
      <c r="C1510">
        <v>35812717</v>
      </c>
      <c r="D1510">
        <v>29164111</v>
      </c>
      <c r="E1510">
        <v>1</v>
      </c>
      <c r="F1510">
        <v>1</v>
      </c>
      <c r="G1510">
        <v>1</v>
      </c>
      <c r="H1510">
        <v>3</v>
      </c>
      <c r="I1510" t="s">
        <v>847</v>
      </c>
      <c r="J1510" t="s">
        <v>900</v>
      </c>
      <c r="K1510" t="s">
        <v>849</v>
      </c>
      <c r="L1510">
        <v>1355</v>
      </c>
      <c r="N1510">
        <v>1010</v>
      </c>
      <c r="O1510" t="s">
        <v>61</v>
      </c>
      <c r="P1510" t="s">
        <v>61</v>
      </c>
      <c r="Q1510">
        <v>100</v>
      </c>
      <c r="X1510">
        <v>1.02</v>
      </c>
      <c r="Y1510">
        <v>100</v>
      </c>
      <c r="Z1510">
        <v>0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 t="s">
        <v>3</v>
      </c>
      <c r="AG1510">
        <v>1.02</v>
      </c>
      <c r="AH1510">
        <v>2</v>
      </c>
      <c r="AI1510">
        <v>35812722</v>
      </c>
      <c r="AJ1510">
        <v>1527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</row>
    <row r="1511" spans="1:44">
      <c r="A1511">
        <f>ROW(Source!A1324)</f>
        <v>1324</v>
      </c>
      <c r="B1511">
        <v>35812729</v>
      </c>
      <c r="C1511">
        <v>35812717</v>
      </c>
      <c r="D1511">
        <v>29171808</v>
      </c>
      <c r="E1511">
        <v>1</v>
      </c>
      <c r="F1511">
        <v>1</v>
      </c>
      <c r="G1511">
        <v>1</v>
      </c>
      <c r="H1511">
        <v>3</v>
      </c>
      <c r="I1511" t="s">
        <v>816</v>
      </c>
      <c r="J1511" t="s">
        <v>817</v>
      </c>
      <c r="K1511" t="s">
        <v>818</v>
      </c>
      <c r="L1511">
        <v>1374</v>
      </c>
      <c r="N1511">
        <v>1013</v>
      </c>
      <c r="O1511" t="s">
        <v>819</v>
      </c>
      <c r="P1511" t="s">
        <v>819</v>
      </c>
      <c r="Q1511">
        <v>1</v>
      </c>
      <c r="X1511">
        <v>18.73</v>
      </c>
      <c r="Y1511">
        <v>1</v>
      </c>
      <c r="Z1511">
        <v>0</v>
      </c>
      <c r="AA1511">
        <v>0</v>
      </c>
      <c r="AB1511">
        <v>0</v>
      </c>
      <c r="AC1511">
        <v>0</v>
      </c>
      <c r="AD1511">
        <v>1</v>
      </c>
      <c r="AE1511">
        <v>0</v>
      </c>
      <c r="AF1511" t="s">
        <v>3</v>
      </c>
      <c r="AG1511">
        <v>18.73</v>
      </c>
      <c r="AH1511">
        <v>2</v>
      </c>
      <c r="AI1511">
        <v>35812723</v>
      </c>
      <c r="AJ1511">
        <v>1528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</row>
    <row r="1512" spans="1:44">
      <c r="A1512">
        <f>ROW(Source!A1398)</f>
        <v>1398</v>
      </c>
      <c r="B1512">
        <v>35812735</v>
      </c>
      <c r="C1512">
        <v>35812730</v>
      </c>
      <c r="D1512">
        <v>18406804</v>
      </c>
      <c r="E1512">
        <v>1</v>
      </c>
      <c r="F1512">
        <v>1</v>
      </c>
      <c r="G1512">
        <v>1</v>
      </c>
      <c r="H1512">
        <v>1</v>
      </c>
      <c r="I1512" t="s">
        <v>581</v>
      </c>
      <c r="J1512" t="s">
        <v>3</v>
      </c>
      <c r="K1512" t="s">
        <v>582</v>
      </c>
      <c r="L1512">
        <v>1369</v>
      </c>
      <c r="N1512">
        <v>1013</v>
      </c>
      <c r="O1512" t="s">
        <v>583</v>
      </c>
      <c r="P1512" t="s">
        <v>583</v>
      </c>
      <c r="Q1512">
        <v>1</v>
      </c>
      <c r="X1512">
        <v>11.39</v>
      </c>
      <c r="Y1512">
        <v>0</v>
      </c>
      <c r="Z1512">
        <v>0</v>
      </c>
      <c r="AA1512">
        <v>0</v>
      </c>
      <c r="AB1512">
        <v>249.14</v>
      </c>
      <c r="AC1512">
        <v>0</v>
      </c>
      <c r="AD1512">
        <v>1</v>
      </c>
      <c r="AE1512">
        <v>1</v>
      </c>
      <c r="AF1512" t="s">
        <v>3</v>
      </c>
      <c r="AG1512">
        <v>11.39</v>
      </c>
      <c r="AH1512">
        <v>2</v>
      </c>
      <c r="AI1512">
        <v>35812731</v>
      </c>
      <c r="AJ1512">
        <v>1529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>
        <f>ROW(Source!A1398)</f>
        <v>1398</v>
      </c>
      <c r="B1513">
        <v>35812736</v>
      </c>
      <c r="C1513">
        <v>35812730</v>
      </c>
      <c r="D1513">
        <v>121548</v>
      </c>
      <c r="E1513">
        <v>1</v>
      </c>
      <c r="F1513">
        <v>1</v>
      </c>
      <c r="G1513">
        <v>1</v>
      </c>
      <c r="H1513">
        <v>1</v>
      </c>
      <c r="I1513" t="s">
        <v>34</v>
      </c>
      <c r="J1513" t="s">
        <v>3</v>
      </c>
      <c r="K1513" t="s">
        <v>584</v>
      </c>
      <c r="L1513">
        <v>608254</v>
      </c>
      <c r="N1513">
        <v>1013</v>
      </c>
      <c r="O1513" t="s">
        <v>585</v>
      </c>
      <c r="P1513" t="s">
        <v>585</v>
      </c>
      <c r="Q1513">
        <v>1</v>
      </c>
      <c r="X1513">
        <v>0.13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1</v>
      </c>
      <c r="AE1513">
        <v>2</v>
      </c>
      <c r="AF1513" t="s">
        <v>3</v>
      </c>
      <c r="AG1513">
        <v>0.13</v>
      </c>
      <c r="AH1513">
        <v>2</v>
      </c>
      <c r="AI1513">
        <v>35812732</v>
      </c>
      <c r="AJ1513">
        <v>1530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</row>
    <row r="1514" spans="1:44">
      <c r="A1514">
        <f>ROW(Source!A1398)</f>
        <v>1398</v>
      </c>
      <c r="B1514">
        <v>35812737</v>
      </c>
      <c r="C1514">
        <v>35812730</v>
      </c>
      <c r="D1514">
        <v>29172556</v>
      </c>
      <c r="E1514">
        <v>1</v>
      </c>
      <c r="F1514">
        <v>1</v>
      </c>
      <c r="G1514">
        <v>1</v>
      </c>
      <c r="H1514">
        <v>2</v>
      </c>
      <c r="I1514" t="s">
        <v>586</v>
      </c>
      <c r="J1514" t="s">
        <v>590</v>
      </c>
      <c r="K1514" t="s">
        <v>588</v>
      </c>
      <c r="L1514">
        <v>1368</v>
      </c>
      <c r="N1514">
        <v>1011</v>
      </c>
      <c r="O1514" t="s">
        <v>589</v>
      </c>
      <c r="P1514" t="s">
        <v>589</v>
      </c>
      <c r="Q1514">
        <v>1</v>
      </c>
      <c r="X1514">
        <v>0.13</v>
      </c>
      <c r="Y1514">
        <v>0</v>
      </c>
      <c r="Z1514">
        <v>31.26</v>
      </c>
      <c r="AA1514">
        <v>13.5</v>
      </c>
      <c r="AB1514">
        <v>0</v>
      </c>
      <c r="AC1514">
        <v>0</v>
      </c>
      <c r="AD1514">
        <v>1</v>
      </c>
      <c r="AE1514">
        <v>0</v>
      </c>
      <c r="AF1514" t="s">
        <v>3</v>
      </c>
      <c r="AG1514">
        <v>0.13</v>
      </c>
      <c r="AH1514">
        <v>2</v>
      </c>
      <c r="AI1514">
        <v>35812733</v>
      </c>
      <c r="AJ1514">
        <v>1531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</row>
    <row r="1515" spans="1:44">
      <c r="A1515">
        <f>ROW(Source!A1398)</f>
        <v>1398</v>
      </c>
      <c r="B1515">
        <v>35812738</v>
      </c>
      <c r="C1515">
        <v>35812730</v>
      </c>
      <c r="D1515">
        <v>29164349</v>
      </c>
      <c r="E1515">
        <v>1</v>
      </c>
      <c r="F1515">
        <v>1</v>
      </c>
      <c r="G1515">
        <v>1</v>
      </c>
      <c r="H1515">
        <v>3</v>
      </c>
      <c r="I1515" t="s">
        <v>27</v>
      </c>
      <c r="J1515" t="s">
        <v>30</v>
      </c>
      <c r="K1515" t="s">
        <v>28</v>
      </c>
      <c r="L1515">
        <v>1348</v>
      </c>
      <c r="N1515">
        <v>1009</v>
      </c>
      <c r="O1515" t="s">
        <v>29</v>
      </c>
      <c r="P1515" t="s">
        <v>29</v>
      </c>
      <c r="Q1515">
        <v>1000</v>
      </c>
      <c r="X1515">
        <v>0.47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 t="s">
        <v>3</v>
      </c>
      <c r="AG1515">
        <v>0.47</v>
      </c>
      <c r="AH1515">
        <v>2</v>
      </c>
      <c r="AI1515">
        <v>35812734</v>
      </c>
      <c r="AJ1515">
        <v>1532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</row>
    <row r="1516" spans="1:44">
      <c r="A1516">
        <f>ROW(Source!A1400)</f>
        <v>1400</v>
      </c>
      <c r="B1516">
        <v>35812743</v>
      </c>
      <c r="C1516">
        <v>35812740</v>
      </c>
      <c r="D1516">
        <v>18406804</v>
      </c>
      <c r="E1516">
        <v>1</v>
      </c>
      <c r="F1516">
        <v>1</v>
      </c>
      <c r="G1516">
        <v>1</v>
      </c>
      <c r="H1516">
        <v>1</v>
      </c>
      <c r="I1516" t="s">
        <v>581</v>
      </c>
      <c r="J1516" t="s">
        <v>3</v>
      </c>
      <c r="K1516" t="s">
        <v>582</v>
      </c>
      <c r="L1516">
        <v>1369</v>
      </c>
      <c r="N1516">
        <v>1013</v>
      </c>
      <c r="O1516" t="s">
        <v>583</v>
      </c>
      <c r="P1516" t="s">
        <v>583</v>
      </c>
      <c r="Q1516">
        <v>1</v>
      </c>
      <c r="X1516">
        <v>7.67</v>
      </c>
      <c r="Y1516">
        <v>0</v>
      </c>
      <c r="Z1516">
        <v>0</v>
      </c>
      <c r="AA1516">
        <v>0</v>
      </c>
      <c r="AB1516">
        <v>249.14</v>
      </c>
      <c r="AC1516">
        <v>0</v>
      </c>
      <c r="AD1516">
        <v>1</v>
      </c>
      <c r="AE1516">
        <v>1</v>
      </c>
      <c r="AF1516" t="s">
        <v>3</v>
      </c>
      <c r="AG1516">
        <v>7.67</v>
      </c>
      <c r="AH1516">
        <v>2</v>
      </c>
      <c r="AI1516">
        <v>35812741</v>
      </c>
      <c r="AJ1516">
        <v>1533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</row>
    <row r="1517" spans="1:44">
      <c r="A1517">
        <f>ROW(Source!A1400)</f>
        <v>1400</v>
      </c>
      <c r="B1517">
        <v>35812744</v>
      </c>
      <c r="C1517">
        <v>35812740</v>
      </c>
      <c r="D1517">
        <v>29164349</v>
      </c>
      <c r="E1517">
        <v>1</v>
      </c>
      <c r="F1517">
        <v>1</v>
      </c>
      <c r="G1517">
        <v>1</v>
      </c>
      <c r="H1517">
        <v>3</v>
      </c>
      <c r="I1517" t="s">
        <v>27</v>
      </c>
      <c r="J1517" t="s">
        <v>30</v>
      </c>
      <c r="K1517" t="s">
        <v>28</v>
      </c>
      <c r="L1517">
        <v>1348</v>
      </c>
      <c r="N1517">
        <v>1009</v>
      </c>
      <c r="O1517" t="s">
        <v>29</v>
      </c>
      <c r="P1517" t="s">
        <v>29</v>
      </c>
      <c r="Q1517">
        <v>1000</v>
      </c>
      <c r="X1517">
        <v>0.7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 t="s">
        <v>3</v>
      </c>
      <c r="AG1517">
        <v>0.7</v>
      </c>
      <c r="AH1517">
        <v>2</v>
      </c>
      <c r="AI1517">
        <v>35812742</v>
      </c>
      <c r="AJ1517">
        <v>1534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</row>
    <row r="1518" spans="1:44">
      <c r="A1518">
        <f>ROW(Source!A1402)</f>
        <v>1402</v>
      </c>
      <c r="B1518">
        <v>35812752</v>
      </c>
      <c r="C1518">
        <v>35812746</v>
      </c>
      <c r="D1518">
        <v>18408066</v>
      </c>
      <c r="E1518">
        <v>1</v>
      </c>
      <c r="F1518">
        <v>1</v>
      </c>
      <c r="G1518">
        <v>1</v>
      </c>
      <c r="H1518">
        <v>1</v>
      </c>
      <c r="I1518" t="s">
        <v>591</v>
      </c>
      <c r="J1518" t="s">
        <v>3</v>
      </c>
      <c r="K1518" t="s">
        <v>592</v>
      </c>
      <c r="L1518">
        <v>1369</v>
      </c>
      <c r="N1518">
        <v>1013</v>
      </c>
      <c r="O1518" t="s">
        <v>583</v>
      </c>
      <c r="P1518" t="s">
        <v>583</v>
      </c>
      <c r="Q1518">
        <v>1</v>
      </c>
      <c r="X1518">
        <v>179.3</v>
      </c>
      <c r="Y1518">
        <v>0</v>
      </c>
      <c r="Z1518">
        <v>0</v>
      </c>
      <c r="AA1518">
        <v>0</v>
      </c>
      <c r="AB1518">
        <v>256.16000000000003</v>
      </c>
      <c r="AC1518">
        <v>0</v>
      </c>
      <c r="AD1518">
        <v>1</v>
      </c>
      <c r="AE1518">
        <v>1</v>
      </c>
      <c r="AF1518" t="s">
        <v>3</v>
      </c>
      <c r="AG1518">
        <v>179.3</v>
      </c>
      <c r="AH1518">
        <v>2</v>
      </c>
      <c r="AI1518">
        <v>35812747</v>
      </c>
      <c r="AJ1518">
        <v>1535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</row>
    <row r="1519" spans="1:44">
      <c r="A1519">
        <f>ROW(Source!A1402)</f>
        <v>1402</v>
      </c>
      <c r="B1519">
        <v>35812753</v>
      </c>
      <c r="C1519">
        <v>35812746</v>
      </c>
      <c r="D1519">
        <v>121548</v>
      </c>
      <c r="E1519">
        <v>1</v>
      </c>
      <c r="F1519">
        <v>1</v>
      </c>
      <c r="G1519">
        <v>1</v>
      </c>
      <c r="H1519">
        <v>1</v>
      </c>
      <c r="I1519" t="s">
        <v>34</v>
      </c>
      <c r="J1519" t="s">
        <v>3</v>
      </c>
      <c r="K1519" t="s">
        <v>584</v>
      </c>
      <c r="L1519">
        <v>608254</v>
      </c>
      <c r="N1519">
        <v>1013</v>
      </c>
      <c r="O1519" t="s">
        <v>585</v>
      </c>
      <c r="P1519" t="s">
        <v>585</v>
      </c>
      <c r="Q1519">
        <v>1</v>
      </c>
      <c r="X1519">
        <v>3.97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1</v>
      </c>
      <c r="AE1519">
        <v>2</v>
      </c>
      <c r="AF1519" t="s">
        <v>3</v>
      </c>
      <c r="AG1519">
        <v>3.97</v>
      </c>
      <c r="AH1519">
        <v>2</v>
      </c>
      <c r="AI1519">
        <v>35812748</v>
      </c>
      <c r="AJ1519">
        <v>1536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</row>
    <row r="1520" spans="1:44">
      <c r="A1520">
        <f>ROW(Source!A1402)</f>
        <v>1402</v>
      </c>
      <c r="B1520">
        <v>35812754</v>
      </c>
      <c r="C1520">
        <v>35812746</v>
      </c>
      <c r="D1520">
        <v>29172710</v>
      </c>
      <c r="E1520">
        <v>1</v>
      </c>
      <c r="F1520">
        <v>1</v>
      </c>
      <c r="G1520">
        <v>1</v>
      </c>
      <c r="H1520">
        <v>2</v>
      </c>
      <c r="I1520" t="s">
        <v>593</v>
      </c>
      <c r="J1520" t="s">
        <v>594</v>
      </c>
      <c r="K1520" t="s">
        <v>595</v>
      </c>
      <c r="L1520">
        <v>1368</v>
      </c>
      <c r="N1520">
        <v>1011</v>
      </c>
      <c r="O1520" t="s">
        <v>589</v>
      </c>
      <c r="P1520" t="s">
        <v>589</v>
      </c>
      <c r="Q1520">
        <v>1</v>
      </c>
      <c r="X1520">
        <v>3.97</v>
      </c>
      <c r="Y1520">
        <v>0</v>
      </c>
      <c r="Z1520">
        <v>46.56</v>
      </c>
      <c r="AA1520">
        <v>10.06</v>
      </c>
      <c r="AB1520">
        <v>0</v>
      </c>
      <c r="AC1520">
        <v>0</v>
      </c>
      <c r="AD1520">
        <v>1</v>
      </c>
      <c r="AE1520">
        <v>0</v>
      </c>
      <c r="AF1520" t="s">
        <v>3</v>
      </c>
      <c r="AG1520">
        <v>3.97</v>
      </c>
      <c r="AH1520">
        <v>2</v>
      </c>
      <c r="AI1520">
        <v>35812749</v>
      </c>
      <c r="AJ1520">
        <v>1537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</row>
    <row r="1521" spans="1:44">
      <c r="A1521">
        <f>ROW(Source!A1402)</f>
        <v>1402</v>
      </c>
      <c r="B1521">
        <v>35812755</v>
      </c>
      <c r="C1521">
        <v>35812746</v>
      </c>
      <c r="D1521">
        <v>29174533</v>
      </c>
      <c r="E1521">
        <v>1</v>
      </c>
      <c r="F1521">
        <v>1</v>
      </c>
      <c r="G1521">
        <v>1</v>
      </c>
      <c r="H1521">
        <v>2</v>
      </c>
      <c r="I1521" t="s">
        <v>596</v>
      </c>
      <c r="J1521" t="s">
        <v>597</v>
      </c>
      <c r="K1521" t="s">
        <v>598</v>
      </c>
      <c r="L1521">
        <v>1368</v>
      </c>
      <c r="N1521">
        <v>1011</v>
      </c>
      <c r="O1521" t="s">
        <v>589</v>
      </c>
      <c r="P1521" t="s">
        <v>589</v>
      </c>
      <c r="Q1521">
        <v>1</v>
      </c>
      <c r="X1521">
        <v>7.93</v>
      </c>
      <c r="Y1521">
        <v>0</v>
      </c>
      <c r="Z1521">
        <v>1.53</v>
      </c>
      <c r="AA1521">
        <v>0</v>
      </c>
      <c r="AB1521">
        <v>0</v>
      </c>
      <c r="AC1521">
        <v>0</v>
      </c>
      <c r="AD1521">
        <v>1</v>
      </c>
      <c r="AE1521">
        <v>0</v>
      </c>
      <c r="AF1521" t="s">
        <v>3</v>
      </c>
      <c r="AG1521">
        <v>7.93</v>
      </c>
      <c r="AH1521">
        <v>2</v>
      </c>
      <c r="AI1521">
        <v>35812750</v>
      </c>
      <c r="AJ1521">
        <v>1538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>
      <c r="A1522">
        <f>ROW(Source!A1402)</f>
        <v>1402</v>
      </c>
      <c r="B1522">
        <v>35812756</v>
      </c>
      <c r="C1522">
        <v>35812746</v>
      </c>
      <c r="D1522">
        <v>29164349</v>
      </c>
      <c r="E1522">
        <v>1</v>
      </c>
      <c r="F1522">
        <v>1</v>
      </c>
      <c r="G1522">
        <v>1</v>
      </c>
      <c r="H1522">
        <v>3</v>
      </c>
      <c r="I1522" t="s">
        <v>27</v>
      </c>
      <c r="J1522" t="s">
        <v>30</v>
      </c>
      <c r="K1522" t="s">
        <v>28</v>
      </c>
      <c r="L1522">
        <v>1348</v>
      </c>
      <c r="N1522">
        <v>1009</v>
      </c>
      <c r="O1522" t="s">
        <v>29</v>
      </c>
      <c r="P1522" t="s">
        <v>29</v>
      </c>
      <c r="Q1522">
        <v>1000</v>
      </c>
      <c r="X1522">
        <v>10.5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 t="s">
        <v>3</v>
      </c>
      <c r="AG1522">
        <v>10.5</v>
      </c>
      <c r="AH1522">
        <v>2</v>
      </c>
      <c r="AI1522">
        <v>35812751</v>
      </c>
      <c r="AJ1522">
        <v>1539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</row>
    <row r="1523" spans="1:44">
      <c r="A1523">
        <f>ROW(Source!A1441)</f>
        <v>1441</v>
      </c>
      <c r="B1523">
        <v>35812761</v>
      </c>
      <c r="C1523">
        <v>35812758</v>
      </c>
      <c r="D1523">
        <v>18406804</v>
      </c>
      <c r="E1523">
        <v>1</v>
      </c>
      <c r="F1523">
        <v>1</v>
      </c>
      <c r="G1523">
        <v>1</v>
      </c>
      <c r="H1523">
        <v>1</v>
      </c>
      <c r="I1523" t="s">
        <v>581</v>
      </c>
      <c r="J1523" t="s">
        <v>3</v>
      </c>
      <c r="K1523" t="s">
        <v>582</v>
      </c>
      <c r="L1523">
        <v>1369</v>
      </c>
      <c r="N1523">
        <v>1013</v>
      </c>
      <c r="O1523" t="s">
        <v>583</v>
      </c>
      <c r="P1523" t="s">
        <v>583</v>
      </c>
      <c r="Q1523">
        <v>1</v>
      </c>
      <c r="X1523">
        <v>7.67</v>
      </c>
      <c r="Y1523">
        <v>0</v>
      </c>
      <c r="Z1523">
        <v>0</v>
      </c>
      <c r="AA1523">
        <v>0</v>
      </c>
      <c r="AB1523">
        <v>249.14</v>
      </c>
      <c r="AC1523">
        <v>0</v>
      </c>
      <c r="AD1523">
        <v>1</v>
      </c>
      <c r="AE1523">
        <v>1</v>
      </c>
      <c r="AF1523" t="s">
        <v>3</v>
      </c>
      <c r="AG1523">
        <v>7.67</v>
      </c>
      <c r="AH1523">
        <v>2</v>
      </c>
      <c r="AI1523">
        <v>35812759</v>
      </c>
      <c r="AJ1523">
        <v>1540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</row>
    <row r="1524" spans="1:44">
      <c r="A1524">
        <f>ROW(Source!A1441)</f>
        <v>1441</v>
      </c>
      <c r="B1524">
        <v>35812762</v>
      </c>
      <c r="C1524">
        <v>35812758</v>
      </c>
      <c r="D1524">
        <v>29164349</v>
      </c>
      <c r="E1524">
        <v>1</v>
      </c>
      <c r="F1524">
        <v>1</v>
      </c>
      <c r="G1524">
        <v>1</v>
      </c>
      <c r="H1524">
        <v>3</v>
      </c>
      <c r="I1524" t="s">
        <v>27</v>
      </c>
      <c r="J1524" t="s">
        <v>30</v>
      </c>
      <c r="K1524" t="s">
        <v>28</v>
      </c>
      <c r="L1524">
        <v>1348</v>
      </c>
      <c r="N1524">
        <v>1009</v>
      </c>
      <c r="O1524" t="s">
        <v>29</v>
      </c>
      <c r="P1524" t="s">
        <v>29</v>
      </c>
      <c r="Q1524">
        <v>1000</v>
      </c>
      <c r="X1524">
        <v>0.7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 t="s">
        <v>3</v>
      </c>
      <c r="AG1524">
        <v>0.7</v>
      </c>
      <c r="AH1524">
        <v>2</v>
      </c>
      <c r="AI1524">
        <v>35812760</v>
      </c>
      <c r="AJ1524">
        <v>1541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</row>
    <row r="1525" spans="1:44">
      <c r="A1525">
        <f>ROW(Source!A1443)</f>
        <v>1443</v>
      </c>
      <c r="B1525">
        <v>35812778</v>
      </c>
      <c r="C1525">
        <v>35812764</v>
      </c>
      <c r="D1525">
        <v>18407150</v>
      </c>
      <c r="E1525">
        <v>1</v>
      </c>
      <c r="F1525">
        <v>1</v>
      </c>
      <c r="G1525">
        <v>1</v>
      </c>
      <c r="H1525">
        <v>1</v>
      </c>
      <c r="I1525" t="s">
        <v>599</v>
      </c>
      <c r="J1525" t="s">
        <v>3</v>
      </c>
      <c r="K1525" t="s">
        <v>600</v>
      </c>
      <c r="L1525">
        <v>1369</v>
      </c>
      <c r="N1525">
        <v>1013</v>
      </c>
      <c r="O1525" t="s">
        <v>583</v>
      </c>
      <c r="P1525" t="s">
        <v>583</v>
      </c>
      <c r="Q1525">
        <v>1</v>
      </c>
      <c r="X1525">
        <v>44.7</v>
      </c>
      <c r="Y1525">
        <v>0</v>
      </c>
      <c r="Z1525">
        <v>0</v>
      </c>
      <c r="AA1525">
        <v>0</v>
      </c>
      <c r="AB1525">
        <v>272.45</v>
      </c>
      <c r="AC1525">
        <v>0</v>
      </c>
      <c r="AD1525">
        <v>1</v>
      </c>
      <c r="AE1525">
        <v>1</v>
      </c>
      <c r="AF1525" t="s">
        <v>3</v>
      </c>
      <c r="AG1525">
        <v>44.7</v>
      </c>
      <c r="AH1525">
        <v>2</v>
      </c>
      <c r="AI1525">
        <v>35812765</v>
      </c>
      <c r="AJ1525">
        <v>1542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>
        <f>ROW(Source!A1443)</f>
        <v>1443</v>
      </c>
      <c r="B1526">
        <v>35812779</v>
      </c>
      <c r="C1526">
        <v>35812764</v>
      </c>
      <c r="D1526">
        <v>121548</v>
      </c>
      <c r="E1526">
        <v>1</v>
      </c>
      <c r="F1526">
        <v>1</v>
      </c>
      <c r="G1526">
        <v>1</v>
      </c>
      <c r="H1526">
        <v>1</v>
      </c>
      <c r="I1526" t="s">
        <v>34</v>
      </c>
      <c r="J1526" t="s">
        <v>3</v>
      </c>
      <c r="K1526" t="s">
        <v>584</v>
      </c>
      <c r="L1526">
        <v>608254</v>
      </c>
      <c r="N1526">
        <v>1013</v>
      </c>
      <c r="O1526" t="s">
        <v>585</v>
      </c>
      <c r="P1526" t="s">
        <v>585</v>
      </c>
      <c r="Q1526">
        <v>1</v>
      </c>
      <c r="X1526">
        <v>0.14000000000000001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1</v>
      </c>
      <c r="AE1526">
        <v>2</v>
      </c>
      <c r="AF1526" t="s">
        <v>3</v>
      </c>
      <c r="AG1526">
        <v>0.14000000000000001</v>
      </c>
      <c r="AH1526">
        <v>2</v>
      </c>
      <c r="AI1526">
        <v>35812766</v>
      </c>
      <c r="AJ1526">
        <v>1543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</row>
    <row r="1527" spans="1:44">
      <c r="A1527">
        <f>ROW(Source!A1443)</f>
        <v>1443</v>
      </c>
      <c r="B1527">
        <v>35812780</v>
      </c>
      <c r="C1527">
        <v>35812764</v>
      </c>
      <c r="D1527">
        <v>29172479</v>
      </c>
      <c r="E1527">
        <v>1</v>
      </c>
      <c r="F1527">
        <v>1</v>
      </c>
      <c r="G1527">
        <v>1</v>
      </c>
      <c r="H1527">
        <v>2</v>
      </c>
      <c r="I1527" t="s">
        <v>861</v>
      </c>
      <c r="J1527" t="s">
        <v>862</v>
      </c>
      <c r="K1527" t="s">
        <v>863</v>
      </c>
      <c r="L1527">
        <v>1368</v>
      </c>
      <c r="N1527">
        <v>1011</v>
      </c>
      <c r="O1527" t="s">
        <v>589</v>
      </c>
      <c r="P1527" t="s">
        <v>589</v>
      </c>
      <c r="Q1527">
        <v>1</v>
      </c>
      <c r="X1527">
        <v>0.14000000000000001</v>
      </c>
      <c r="Y1527">
        <v>0</v>
      </c>
      <c r="Z1527">
        <v>99.89</v>
      </c>
      <c r="AA1527">
        <v>10.06</v>
      </c>
      <c r="AB1527">
        <v>0</v>
      </c>
      <c r="AC1527">
        <v>0</v>
      </c>
      <c r="AD1527">
        <v>1</v>
      </c>
      <c r="AE1527">
        <v>0</v>
      </c>
      <c r="AF1527" t="s">
        <v>3</v>
      </c>
      <c r="AG1527">
        <v>0.14000000000000001</v>
      </c>
      <c r="AH1527">
        <v>2</v>
      </c>
      <c r="AI1527">
        <v>35812767</v>
      </c>
      <c r="AJ1527">
        <v>1544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>
      <c r="A1528">
        <f>ROW(Source!A1443)</f>
        <v>1443</v>
      </c>
      <c r="B1528">
        <v>35812781</v>
      </c>
      <c r="C1528">
        <v>35812764</v>
      </c>
      <c r="D1528">
        <v>29174591</v>
      </c>
      <c r="E1528">
        <v>1</v>
      </c>
      <c r="F1528">
        <v>1</v>
      </c>
      <c r="G1528">
        <v>1</v>
      </c>
      <c r="H1528">
        <v>2</v>
      </c>
      <c r="I1528" t="s">
        <v>612</v>
      </c>
      <c r="J1528" t="s">
        <v>642</v>
      </c>
      <c r="K1528" t="s">
        <v>614</v>
      </c>
      <c r="L1528">
        <v>1368</v>
      </c>
      <c r="N1528">
        <v>1011</v>
      </c>
      <c r="O1528" t="s">
        <v>589</v>
      </c>
      <c r="P1528" t="s">
        <v>589</v>
      </c>
      <c r="Q1528">
        <v>1</v>
      </c>
      <c r="X1528">
        <v>0.45</v>
      </c>
      <c r="Y1528">
        <v>0</v>
      </c>
      <c r="Z1528">
        <v>0.95</v>
      </c>
      <c r="AA1528">
        <v>0</v>
      </c>
      <c r="AB1528">
        <v>0</v>
      </c>
      <c r="AC1528">
        <v>0</v>
      </c>
      <c r="AD1528">
        <v>1</v>
      </c>
      <c r="AE1528">
        <v>0</v>
      </c>
      <c r="AF1528" t="s">
        <v>3</v>
      </c>
      <c r="AG1528">
        <v>0.45</v>
      </c>
      <c r="AH1528">
        <v>2</v>
      </c>
      <c r="AI1528">
        <v>35812768</v>
      </c>
      <c r="AJ1528">
        <v>1545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</row>
    <row r="1529" spans="1:44">
      <c r="A1529">
        <f>ROW(Source!A1443)</f>
        <v>1443</v>
      </c>
      <c r="B1529">
        <v>35812782</v>
      </c>
      <c r="C1529">
        <v>35812764</v>
      </c>
      <c r="D1529">
        <v>29174913</v>
      </c>
      <c r="E1529">
        <v>1</v>
      </c>
      <c r="F1529">
        <v>1</v>
      </c>
      <c r="G1529">
        <v>1</v>
      </c>
      <c r="H1529">
        <v>2</v>
      </c>
      <c r="I1529" t="s">
        <v>601</v>
      </c>
      <c r="J1529" t="s">
        <v>602</v>
      </c>
      <c r="K1529" t="s">
        <v>603</v>
      </c>
      <c r="L1529">
        <v>1368</v>
      </c>
      <c r="N1529">
        <v>1011</v>
      </c>
      <c r="O1529" t="s">
        <v>589</v>
      </c>
      <c r="P1529" t="s">
        <v>589</v>
      </c>
      <c r="Q1529">
        <v>1</v>
      </c>
      <c r="X1529">
        <v>0.48</v>
      </c>
      <c r="Y1529">
        <v>0</v>
      </c>
      <c r="Z1529">
        <v>87.17</v>
      </c>
      <c r="AA1529">
        <v>11.6</v>
      </c>
      <c r="AB1529">
        <v>0</v>
      </c>
      <c r="AC1529">
        <v>0</v>
      </c>
      <c r="AD1529">
        <v>1</v>
      </c>
      <c r="AE1529">
        <v>0</v>
      </c>
      <c r="AF1529" t="s">
        <v>3</v>
      </c>
      <c r="AG1529">
        <v>0.48</v>
      </c>
      <c r="AH1529">
        <v>2</v>
      </c>
      <c r="AI1529">
        <v>35812769</v>
      </c>
      <c r="AJ1529">
        <v>1546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>
      <c r="A1530">
        <f>ROW(Source!A1443)</f>
        <v>1443</v>
      </c>
      <c r="B1530">
        <v>35812783</v>
      </c>
      <c r="C1530">
        <v>35812764</v>
      </c>
      <c r="D1530">
        <v>29114340</v>
      </c>
      <c r="E1530">
        <v>1</v>
      </c>
      <c r="F1530">
        <v>1</v>
      </c>
      <c r="G1530">
        <v>1</v>
      </c>
      <c r="H1530">
        <v>3</v>
      </c>
      <c r="I1530" t="s">
        <v>864</v>
      </c>
      <c r="J1530" t="s">
        <v>865</v>
      </c>
      <c r="K1530" t="s">
        <v>866</v>
      </c>
      <c r="L1530">
        <v>1348</v>
      </c>
      <c r="N1530">
        <v>1009</v>
      </c>
      <c r="O1530" t="s">
        <v>29</v>
      </c>
      <c r="P1530" t="s">
        <v>29</v>
      </c>
      <c r="Q1530">
        <v>1000</v>
      </c>
      <c r="X1530">
        <v>1.6000000000000001E-3</v>
      </c>
      <c r="Y1530">
        <v>8475</v>
      </c>
      <c r="Z1530">
        <v>0</v>
      </c>
      <c r="AA1530">
        <v>0</v>
      </c>
      <c r="AB1530">
        <v>0</v>
      </c>
      <c r="AC1530">
        <v>0</v>
      </c>
      <c r="AD1530">
        <v>1</v>
      </c>
      <c r="AE1530">
        <v>0</v>
      </c>
      <c r="AF1530" t="s">
        <v>3</v>
      </c>
      <c r="AG1530">
        <v>1.6000000000000001E-3</v>
      </c>
      <c r="AH1530">
        <v>2</v>
      </c>
      <c r="AI1530">
        <v>35812770</v>
      </c>
      <c r="AJ1530">
        <v>1547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</row>
    <row r="1531" spans="1:44">
      <c r="A1531">
        <f>ROW(Source!A1443)</f>
        <v>1443</v>
      </c>
      <c r="B1531">
        <v>35812784</v>
      </c>
      <c r="C1531">
        <v>35812764</v>
      </c>
      <c r="D1531">
        <v>29109162</v>
      </c>
      <c r="E1531">
        <v>1</v>
      </c>
      <c r="F1531">
        <v>1</v>
      </c>
      <c r="G1531">
        <v>1</v>
      </c>
      <c r="H1531">
        <v>3</v>
      </c>
      <c r="I1531" t="s">
        <v>645</v>
      </c>
      <c r="J1531" t="s">
        <v>646</v>
      </c>
      <c r="K1531" t="s">
        <v>647</v>
      </c>
      <c r="L1531">
        <v>1327</v>
      </c>
      <c r="N1531">
        <v>1005</v>
      </c>
      <c r="O1531" t="s">
        <v>165</v>
      </c>
      <c r="P1531" t="s">
        <v>165</v>
      </c>
      <c r="Q1531">
        <v>1</v>
      </c>
      <c r="X1531">
        <v>23</v>
      </c>
      <c r="Y1531">
        <v>5.71</v>
      </c>
      <c r="Z1531">
        <v>0</v>
      </c>
      <c r="AA1531">
        <v>0</v>
      </c>
      <c r="AB1531">
        <v>0</v>
      </c>
      <c r="AC1531">
        <v>0</v>
      </c>
      <c r="AD1531">
        <v>1</v>
      </c>
      <c r="AE1531">
        <v>0</v>
      </c>
      <c r="AF1531" t="s">
        <v>3</v>
      </c>
      <c r="AG1531">
        <v>23</v>
      </c>
      <c r="AH1531">
        <v>2</v>
      </c>
      <c r="AI1531">
        <v>35812771</v>
      </c>
      <c r="AJ1531">
        <v>1548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</row>
    <row r="1532" spans="1:44">
      <c r="A1532">
        <f>ROW(Source!A1443)</f>
        <v>1443</v>
      </c>
      <c r="B1532">
        <v>35812785</v>
      </c>
      <c r="C1532">
        <v>35812764</v>
      </c>
      <c r="D1532">
        <v>29107615</v>
      </c>
      <c r="E1532">
        <v>1</v>
      </c>
      <c r="F1532">
        <v>1</v>
      </c>
      <c r="G1532">
        <v>1</v>
      </c>
      <c r="H1532">
        <v>3</v>
      </c>
      <c r="I1532" t="s">
        <v>867</v>
      </c>
      <c r="J1532" t="s">
        <v>868</v>
      </c>
      <c r="K1532" t="s">
        <v>869</v>
      </c>
      <c r="L1532">
        <v>1348</v>
      </c>
      <c r="N1532">
        <v>1009</v>
      </c>
      <c r="O1532" t="s">
        <v>29</v>
      </c>
      <c r="P1532" t="s">
        <v>29</v>
      </c>
      <c r="Q1532">
        <v>1000</v>
      </c>
      <c r="X1532">
        <v>3.3999999999999998E-3</v>
      </c>
      <c r="Y1532">
        <v>19100</v>
      </c>
      <c r="Z1532">
        <v>0</v>
      </c>
      <c r="AA1532">
        <v>0</v>
      </c>
      <c r="AB1532">
        <v>0</v>
      </c>
      <c r="AC1532">
        <v>0</v>
      </c>
      <c r="AD1532">
        <v>1</v>
      </c>
      <c r="AE1532">
        <v>0</v>
      </c>
      <c r="AF1532" t="s">
        <v>3</v>
      </c>
      <c r="AG1532">
        <v>3.3999999999999998E-3</v>
      </c>
      <c r="AH1532">
        <v>2</v>
      </c>
      <c r="AI1532">
        <v>35812772</v>
      </c>
      <c r="AJ1532">
        <v>1549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</row>
    <row r="1533" spans="1:44">
      <c r="A1533">
        <f>ROW(Source!A1443)</f>
        <v>1443</v>
      </c>
      <c r="B1533">
        <v>35812786</v>
      </c>
      <c r="C1533">
        <v>35812764</v>
      </c>
      <c r="D1533">
        <v>29115662</v>
      </c>
      <c r="E1533">
        <v>1</v>
      </c>
      <c r="F1533">
        <v>1</v>
      </c>
      <c r="G1533">
        <v>1</v>
      </c>
      <c r="H1533">
        <v>3</v>
      </c>
      <c r="I1533" t="s">
        <v>870</v>
      </c>
      <c r="J1533" t="s">
        <v>871</v>
      </c>
      <c r="K1533" t="s">
        <v>872</v>
      </c>
      <c r="L1533">
        <v>1339</v>
      </c>
      <c r="N1533">
        <v>1007</v>
      </c>
      <c r="O1533" t="s">
        <v>638</v>
      </c>
      <c r="P1533" t="s">
        <v>638</v>
      </c>
      <c r="Q1533">
        <v>1</v>
      </c>
      <c r="X1533">
        <v>0.24</v>
      </c>
      <c r="Y1533">
        <v>1045</v>
      </c>
      <c r="Z1533">
        <v>0</v>
      </c>
      <c r="AA1533">
        <v>0</v>
      </c>
      <c r="AB1533">
        <v>0</v>
      </c>
      <c r="AC1533">
        <v>0</v>
      </c>
      <c r="AD1533">
        <v>1</v>
      </c>
      <c r="AE1533">
        <v>0</v>
      </c>
      <c r="AF1533" t="s">
        <v>3</v>
      </c>
      <c r="AG1533">
        <v>0.24</v>
      </c>
      <c r="AH1533">
        <v>2</v>
      </c>
      <c r="AI1533">
        <v>35812773</v>
      </c>
      <c r="AJ1533">
        <v>1550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>
        <f>ROW(Source!A1443)</f>
        <v>1443</v>
      </c>
      <c r="B1534">
        <v>35812787</v>
      </c>
      <c r="C1534">
        <v>35812764</v>
      </c>
      <c r="D1534">
        <v>29131086</v>
      </c>
      <c r="E1534">
        <v>1</v>
      </c>
      <c r="F1534">
        <v>1</v>
      </c>
      <c r="G1534">
        <v>1</v>
      </c>
      <c r="H1534">
        <v>3</v>
      </c>
      <c r="I1534" t="s">
        <v>648</v>
      </c>
      <c r="J1534" t="s">
        <v>649</v>
      </c>
      <c r="K1534" t="s">
        <v>650</v>
      </c>
      <c r="L1534">
        <v>1339</v>
      </c>
      <c r="N1534">
        <v>1007</v>
      </c>
      <c r="O1534" t="s">
        <v>638</v>
      </c>
      <c r="P1534" t="s">
        <v>638</v>
      </c>
      <c r="Q1534">
        <v>1</v>
      </c>
      <c r="X1534">
        <v>1.18</v>
      </c>
      <c r="Y1534">
        <v>1970.01</v>
      </c>
      <c r="Z1534">
        <v>0</v>
      </c>
      <c r="AA1534">
        <v>0</v>
      </c>
      <c r="AB1534">
        <v>0</v>
      </c>
      <c r="AC1534">
        <v>0</v>
      </c>
      <c r="AD1534">
        <v>1</v>
      </c>
      <c r="AE1534">
        <v>0</v>
      </c>
      <c r="AF1534" t="s">
        <v>3</v>
      </c>
      <c r="AG1534">
        <v>1.18</v>
      </c>
      <c r="AH1534">
        <v>2</v>
      </c>
      <c r="AI1534">
        <v>35812774</v>
      </c>
      <c r="AJ1534">
        <v>1551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</row>
    <row r="1535" spans="1:44">
      <c r="A1535">
        <f>ROW(Source!A1443)</f>
        <v>1443</v>
      </c>
      <c r="B1535">
        <v>35812788</v>
      </c>
      <c r="C1535">
        <v>35812764</v>
      </c>
      <c r="D1535">
        <v>29145153</v>
      </c>
      <c r="E1535">
        <v>1</v>
      </c>
      <c r="F1535">
        <v>1</v>
      </c>
      <c r="G1535">
        <v>1</v>
      </c>
      <c r="H1535">
        <v>3</v>
      </c>
      <c r="I1535" t="s">
        <v>873</v>
      </c>
      <c r="J1535" t="s">
        <v>874</v>
      </c>
      <c r="K1535" t="s">
        <v>875</v>
      </c>
      <c r="L1535">
        <v>1339</v>
      </c>
      <c r="N1535">
        <v>1007</v>
      </c>
      <c r="O1535" t="s">
        <v>638</v>
      </c>
      <c r="P1535" t="s">
        <v>638</v>
      </c>
      <c r="Q1535">
        <v>1</v>
      </c>
      <c r="X1535">
        <v>0.28000000000000003</v>
      </c>
      <c r="Y1535">
        <v>426.15</v>
      </c>
      <c r="Z1535">
        <v>0</v>
      </c>
      <c r="AA1535">
        <v>0</v>
      </c>
      <c r="AB1535">
        <v>0</v>
      </c>
      <c r="AC1535">
        <v>0</v>
      </c>
      <c r="AD1535">
        <v>1</v>
      </c>
      <c r="AE1535">
        <v>0</v>
      </c>
      <c r="AF1535" t="s">
        <v>3</v>
      </c>
      <c r="AG1535">
        <v>0.28000000000000003</v>
      </c>
      <c r="AH1535">
        <v>2</v>
      </c>
      <c r="AI1535">
        <v>35812775</v>
      </c>
      <c r="AJ1535">
        <v>1552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>
      <c r="A1536">
        <f>ROW(Source!A1443)</f>
        <v>1443</v>
      </c>
      <c r="B1536">
        <v>35812789</v>
      </c>
      <c r="C1536">
        <v>35812764</v>
      </c>
      <c r="D1536">
        <v>29148832</v>
      </c>
      <c r="E1536">
        <v>1</v>
      </c>
      <c r="F1536">
        <v>1</v>
      </c>
      <c r="G1536">
        <v>1</v>
      </c>
      <c r="H1536">
        <v>3</v>
      </c>
      <c r="I1536" t="s">
        <v>876</v>
      </c>
      <c r="J1536" t="s">
        <v>877</v>
      </c>
      <c r="K1536" t="s">
        <v>878</v>
      </c>
      <c r="L1536">
        <v>1356</v>
      </c>
      <c r="N1536">
        <v>1010</v>
      </c>
      <c r="O1536" t="s">
        <v>253</v>
      </c>
      <c r="P1536" t="s">
        <v>253</v>
      </c>
      <c r="Q1536">
        <v>1000</v>
      </c>
      <c r="X1536">
        <v>0.51</v>
      </c>
      <c r="Y1536">
        <v>1752.59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 t="s">
        <v>3</v>
      </c>
      <c r="AG1536">
        <v>0.51</v>
      </c>
      <c r="AH1536">
        <v>2</v>
      </c>
      <c r="AI1536">
        <v>35812776</v>
      </c>
      <c r="AJ1536">
        <v>1553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</row>
    <row r="1537" spans="1:44">
      <c r="A1537">
        <f>ROW(Source!A1443)</f>
        <v>1443</v>
      </c>
      <c r="B1537">
        <v>35812790</v>
      </c>
      <c r="C1537">
        <v>35812764</v>
      </c>
      <c r="D1537">
        <v>29150040</v>
      </c>
      <c r="E1537">
        <v>1</v>
      </c>
      <c r="F1537">
        <v>1</v>
      </c>
      <c r="G1537">
        <v>1</v>
      </c>
      <c r="H1537">
        <v>3</v>
      </c>
      <c r="I1537" t="s">
        <v>757</v>
      </c>
      <c r="J1537" t="s">
        <v>879</v>
      </c>
      <c r="K1537" t="s">
        <v>759</v>
      </c>
      <c r="L1537">
        <v>1339</v>
      </c>
      <c r="N1537">
        <v>1007</v>
      </c>
      <c r="O1537" t="s">
        <v>638</v>
      </c>
      <c r="P1537" t="s">
        <v>638</v>
      </c>
      <c r="Q1537">
        <v>1</v>
      </c>
      <c r="X1537">
        <v>7.0000000000000007E-2</v>
      </c>
      <c r="Y1537">
        <v>2.44</v>
      </c>
      <c r="Z1537">
        <v>0</v>
      </c>
      <c r="AA1537">
        <v>0</v>
      </c>
      <c r="AB1537">
        <v>0</v>
      </c>
      <c r="AC1537">
        <v>0</v>
      </c>
      <c r="AD1537">
        <v>1</v>
      </c>
      <c r="AE1537">
        <v>0</v>
      </c>
      <c r="AF1537" t="s">
        <v>3</v>
      </c>
      <c r="AG1537">
        <v>7.0000000000000007E-2</v>
      </c>
      <c r="AH1537">
        <v>2</v>
      </c>
      <c r="AI1537">
        <v>35812777</v>
      </c>
      <c r="AJ1537">
        <v>1554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>
      <c r="A1538">
        <f>ROW(Source!A1444)</f>
        <v>1444</v>
      </c>
      <c r="B1538">
        <v>35812800</v>
      </c>
      <c r="C1538">
        <v>35812791</v>
      </c>
      <c r="D1538">
        <v>18407150</v>
      </c>
      <c r="E1538">
        <v>1</v>
      </c>
      <c r="F1538">
        <v>1</v>
      </c>
      <c r="G1538">
        <v>1</v>
      </c>
      <c r="H1538">
        <v>1</v>
      </c>
      <c r="I1538" t="s">
        <v>599</v>
      </c>
      <c r="J1538" t="s">
        <v>3</v>
      </c>
      <c r="K1538" t="s">
        <v>600</v>
      </c>
      <c r="L1538">
        <v>1369</v>
      </c>
      <c r="N1538">
        <v>1013</v>
      </c>
      <c r="O1538" t="s">
        <v>583</v>
      </c>
      <c r="P1538" t="s">
        <v>583</v>
      </c>
      <c r="Q1538">
        <v>1</v>
      </c>
      <c r="X1538">
        <v>60.72</v>
      </c>
      <c r="Y1538">
        <v>0</v>
      </c>
      <c r="Z1538">
        <v>0</v>
      </c>
      <c r="AA1538">
        <v>0</v>
      </c>
      <c r="AB1538">
        <v>272.45</v>
      </c>
      <c r="AC1538">
        <v>0</v>
      </c>
      <c r="AD1538">
        <v>1</v>
      </c>
      <c r="AE1538">
        <v>1</v>
      </c>
      <c r="AF1538" t="s">
        <v>3</v>
      </c>
      <c r="AG1538">
        <v>60.72</v>
      </c>
      <c r="AH1538">
        <v>2</v>
      </c>
      <c r="AI1538">
        <v>35812792</v>
      </c>
      <c r="AJ1538">
        <v>1555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</row>
    <row r="1539" spans="1:44">
      <c r="A1539">
        <f>ROW(Source!A1444)</f>
        <v>1444</v>
      </c>
      <c r="B1539">
        <v>35812801</v>
      </c>
      <c r="C1539">
        <v>35812791</v>
      </c>
      <c r="D1539">
        <v>121548</v>
      </c>
      <c r="E1539">
        <v>1</v>
      </c>
      <c r="F1539">
        <v>1</v>
      </c>
      <c r="G1539">
        <v>1</v>
      </c>
      <c r="H1539">
        <v>1</v>
      </c>
      <c r="I1539" t="s">
        <v>34</v>
      </c>
      <c r="J1539" t="s">
        <v>3</v>
      </c>
      <c r="K1539" t="s">
        <v>584</v>
      </c>
      <c r="L1539">
        <v>608254</v>
      </c>
      <c r="N1539">
        <v>1013</v>
      </c>
      <c r="O1539" t="s">
        <v>585</v>
      </c>
      <c r="P1539" t="s">
        <v>585</v>
      </c>
      <c r="Q1539">
        <v>1</v>
      </c>
      <c r="X1539">
        <v>0.57999999999999996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1</v>
      </c>
      <c r="AE1539">
        <v>2</v>
      </c>
      <c r="AF1539" t="s">
        <v>3</v>
      </c>
      <c r="AG1539">
        <v>0.57999999999999996</v>
      </c>
      <c r="AH1539">
        <v>2</v>
      </c>
      <c r="AI1539">
        <v>35812793</v>
      </c>
      <c r="AJ1539">
        <v>1556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</row>
    <row r="1540" spans="1:44">
      <c r="A1540">
        <f>ROW(Source!A1444)</f>
        <v>1444</v>
      </c>
      <c r="B1540">
        <v>35812802</v>
      </c>
      <c r="C1540">
        <v>35812791</v>
      </c>
      <c r="D1540">
        <v>29172556</v>
      </c>
      <c r="E1540">
        <v>1</v>
      </c>
      <c r="F1540">
        <v>1</v>
      </c>
      <c r="G1540">
        <v>1</v>
      </c>
      <c r="H1540">
        <v>2</v>
      </c>
      <c r="I1540" t="s">
        <v>586</v>
      </c>
      <c r="J1540" t="s">
        <v>590</v>
      </c>
      <c r="K1540" t="s">
        <v>588</v>
      </c>
      <c r="L1540">
        <v>1368</v>
      </c>
      <c r="N1540">
        <v>1011</v>
      </c>
      <c r="O1540" t="s">
        <v>589</v>
      </c>
      <c r="P1540" t="s">
        <v>589</v>
      </c>
      <c r="Q1540">
        <v>1</v>
      </c>
      <c r="X1540">
        <v>0.57999999999999996</v>
      </c>
      <c r="Y1540">
        <v>0</v>
      </c>
      <c r="Z1540">
        <v>31.26</v>
      </c>
      <c r="AA1540">
        <v>13.5</v>
      </c>
      <c r="AB1540">
        <v>0</v>
      </c>
      <c r="AC1540">
        <v>0</v>
      </c>
      <c r="AD1540">
        <v>1</v>
      </c>
      <c r="AE1540">
        <v>0</v>
      </c>
      <c r="AF1540" t="s">
        <v>3</v>
      </c>
      <c r="AG1540">
        <v>0.57999999999999996</v>
      </c>
      <c r="AH1540">
        <v>2</v>
      </c>
      <c r="AI1540">
        <v>35812794</v>
      </c>
      <c r="AJ1540">
        <v>1557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</row>
    <row r="1541" spans="1:44">
      <c r="A1541">
        <f>ROW(Source!A1444)</f>
        <v>1444</v>
      </c>
      <c r="B1541">
        <v>35812803</v>
      </c>
      <c r="C1541">
        <v>35812791</v>
      </c>
      <c r="D1541">
        <v>29174591</v>
      </c>
      <c r="E1541">
        <v>1</v>
      </c>
      <c r="F1541">
        <v>1</v>
      </c>
      <c r="G1541">
        <v>1</v>
      </c>
      <c r="H1541">
        <v>2</v>
      </c>
      <c r="I1541" t="s">
        <v>612</v>
      </c>
      <c r="J1541" t="s">
        <v>642</v>
      </c>
      <c r="K1541" t="s">
        <v>614</v>
      </c>
      <c r="L1541">
        <v>1368</v>
      </c>
      <c r="N1541">
        <v>1011</v>
      </c>
      <c r="O1541" t="s">
        <v>589</v>
      </c>
      <c r="P1541" t="s">
        <v>589</v>
      </c>
      <c r="Q1541">
        <v>1</v>
      </c>
      <c r="X1541">
        <v>0.82</v>
      </c>
      <c r="Y1541">
        <v>0</v>
      </c>
      <c r="Z1541">
        <v>0.95</v>
      </c>
      <c r="AA1541">
        <v>0</v>
      </c>
      <c r="AB1541">
        <v>0</v>
      </c>
      <c r="AC1541">
        <v>0</v>
      </c>
      <c r="AD1541">
        <v>1</v>
      </c>
      <c r="AE1541">
        <v>0</v>
      </c>
      <c r="AF1541" t="s">
        <v>3</v>
      </c>
      <c r="AG1541">
        <v>0.82</v>
      </c>
      <c r="AH1541">
        <v>2</v>
      </c>
      <c r="AI1541">
        <v>35812795</v>
      </c>
      <c r="AJ1541">
        <v>1558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</row>
    <row r="1542" spans="1:44">
      <c r="A1542">
        <f>ROW(Source!A1444)</f>
        <v>1444</v>
      </c>
      <c r="B1542">
        <v>35812804</v>
      </c>
      <c r="C1542">
        <v>35812791</v>
      </c>
      <c r="D1542">
        <v>29174661</v>
      </c>
      <c r="E1542">
        <v>1</v>
      </c>
      <c r="F1542">
        <v>1</v>
      </c>
      <c r="G1542">
        <v>1</v>
      </c>
      <c r="H1542">
        <v>2</v>
      </c>
      <c r="I1542" t="s">
        <v>651</v>
      </c>
      <c r="J1542" t="s">
        <v>652</v>
      </c>
      <c r="K1542" t="s">
        <v>653</v>
      </c>
      <c r="L1542">
        <v>1368</v>
      </c>
      <c r="N1542">
        <v>1011</v>
      </c>
      <c r="O1542" t="s">
        <v>589</v>
      </c>
      <c r="P1542" t="s">
        <v>589</v>
      </c>
      <c r="Q1542">
        <v>1</v>
      </c>
      <c r="X1542">
        <v>2.7</v>
      </c>
      <c r="Y1542">
        <v>0</v>
      </c>
      <c r="Z1542">
        <v>2.09</v>
      </c>
      <c r="AA1542">
        <v>0</v>
      </c>
      <c r="AB1542">
        <v>0</v>
      </c>
      <c r="AC1542">
        <v>0</v>
      </c>
      <c r="AD1542">
        <v>1</v>
      </c>
      <c r="AE1542">
        <v>0</v>
      </c>
      <c r="AF1542" t="s">
        <v>3</v>
      </c>
      <c r="AG1542">
        <v>2.7</v>
      </c>
      <c r="AH1542">
        <v>2</v>
      </c>
      <c r="AI1542">
        <v>35812796</v>
      </c>
      <c r="AJ1542">
        <v>1559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>
        <f>ROW(Source!A1444)</f>
        <v>1444</v>
      </c>
      <c r="B1543">
        <v>35812805</v>
      </c>
      <c r="C1543">
        <v>35812791</v>
      </c>
      <c r="D1543">
        <v>29174913</v>
      </c>
      <c r="E1543">
        <v>1</v>
      </c>
      <c r="F1543">
        <v>1</v>
      </c>
      <c r="G1543">
        <v>1</v>
      </c>
      <c r="H1543">
        <v>2</v>
      </c>
      <c r="I1543" t="s">
        <v>601</v>
      </c>
      <c r="J1543" t="s">
        <v>602</v>
      </c>
      <c r="K1543" t="s">
        <v>603</v>
      </c>
      <c r="L1543">
        <v>1368</v>
      </c>
      <c r="N1543">
        <v>1011</v>
      </c>
      <c r="O1543" t="s">
        <v>589</v>
      </c>
      <c r="P1543" t="s">
        <v>589</v>
      </c>
      <c r="Q1543">
        <v>1</v>
      </c>
      <c r="X1543">
        <v>0.84</v>
      </c>
      <c r="Y1543">
        <v>0</v>
      </c>
      <c r="Z1543">
        <v>87.17</v>
      </c>
      <c r="AA1543">
        <v>11.6</v>
      </c>
      <c r="AB1543">
        <v>0</v>
      </c>
      <c r="AC1543">
        <v>0</v>
      </c>
      <c r="AD1543">
        <v>1</v>
      </c>
      <c r="AE1543">
        <v>0</v>
      </c>
      <c r="AF1543" t="s">
        <v>3</v>
      </c>
      <c r="AG1543">
        <v>0.84</v>
      </c>
      <c r="AH1543">
        <v>2</v>
      </c>
      <c r="AI1543">
        <v>35812797</v>
      </c>
      <c r="AJ1543">
        <v>1560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</row>
    <row r="1544" spans="1:44">
      <c r="A1544">
        <f>ROW(Source!A1444)</f>
        <v>1444</v>
      </c>
      <c r="B1544">
        <v>35812806</v>
      </c>
      <c r="C1544">
        <v>35812791</v>
      </c>
      <c r="D1544">
        <v>29114332</v>
      </c>
      <c r="E1544">
        <v>1</v>
      </c>
      <c r="F1544">
        <v>1</v>
      </c>
      <c r="G1544">
        <v>1</v>
      </c>
      <c r="H1544">
        <v>3</v>
      </c>
      <c r="I1544" t="s">
        <v>628</v>
      </c>
      <c r="J1544" t="s">
        <v>654</v>
      </c>
      <c r="K1544" t="s">
        <v>630</v>
      </c>
      <c r="L1544">
        <v>1348</v>
      </c>
      <c r="N1544">
        <v>1009</v>
      </c>
      <c r="O1544" t="s">
        <v>29</v>
      </c>
      <c r="P1544" t="s">
        <v>29</v>
      </c>
      <c r="Q1544">
        <v>1000</v>
      </c>
      <c r="X1544">
        <v>1.23E-2</v>
      </c>
      <c r="Y1544">
        <v>11978</v>
      </c>
      <c r="Z1544">
        <v>0</v>
      </c>
      <c r="AA1544">
        <v>0</v>
      </c>
      <c r="AB1544">
        <v>0</v>
      </c>
      <c r="AC1544">
        <v>0</v>
      </c>
      <c r="AD1544">
        <v>1</v>
      </c>
      <c r="AE1544">
        <v>0</v>
      </c>
      <c r="AF1544" t="s">
        <v>3</v>
      </c>
      <c r="AG1544">
        <v>1.23E-2</v>
      </c>
      <c r="AH1544">
        <v>2</v>
      </c>
      <c r="AI1544">
        <v>35812798</v>
      </c>
      <c r="AJ1544">
        <v>1561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</row>
    <row r="1545" spans="1:44">
      <c r="A1545">
        <f>ROW(Source!A1444)</f>
        <v>1444</v>
      </c>
      <c r="B1545">
        <v>35812807</v>
      </c>
      <c r="C1545">
        <v>35812791</v>
      </c>
      <c r="D1545">
        <v>29130788</v>
      </c>
      <c r="E1545">
        <v>1</v>
      </c>
      <c r="F1545">
        <v>1</v>
      </c>
      <c r="G1545">
        <v>1</v>
      </c>
      <c r="H1545">
        <v>3</v>
      </c>
      <c r="I1545" t="s">
        <v>655</v>
      </c>
      <c r="J1545" t="s">
        <v>656</v>
      </c>
      <c r="K1545" t="s">
        <v>657</v>
      </c>
      <c r="L1545">
        <v>1339</v>
      </c>
      <c r="N1545">
        <v>1007</v>
      </c>
      <c r="O1545" t="s">
        <v>638</v>
      </c>
      <c r="P1545" t="s">
        <v>638</v>
      </c>
      <c r="Q1545">
        <v>1</v>
      </c>
      <c r="X1545">
        <v>2.88</v>
      </c>
      <c r="Y1545">
        <v>2156.0100000000002</v>
      </c>
      <c r="Z1545">
        <v>0</v>
      </c>
      <c r="AA1545">
        <v>0</v>
      </c>
      <c r="AB1545">
        <v>0</v>
      </c>
      <c r="AC1545">
        <v>0</v>
      </c>
      <c r="AD1545">
        <v>1</v>
      </c>
      <c r="AE1545">
        <v>0</v>
      </c>
      <c r="AF1545" t="s">
        <v>3</v>
      </c>
      <c r="AG1545">
        <v>2.88</v>
      </c>
      <c r="AH1545">
        <v>2</v>
      </c>
      <c r="AI1545">
        <v>35812799</v>
      </c>
      <c r="AJ1545">
        <v>1562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>
        <f>ROW(Source!A1445)</f>
        <v>1445</v>
      </c>
      <c r="B1546">
        <v>35812816</v>
      </c>
      <c r="C1546">
        <v>35812808</v>
      </c>
      <c r="D1546">
        <v>18408291</v>
      </c>
      <c r="E1546">
        <v>1</v>
      </c>
      <c r="F1546">
        <v>1</v>
      </c>
      <c r="G1546">
        <v>1</v>
      </c>
      <c r="H1546">
        <v>1</v>
      </c>
      <c r="I1546" t="s">
        <v>658</v>
      </c>
      <c r="J1546" t="s">
        <v>3</v>
      </c>
      <c r="K1546" t="s">
        <v>659</v>
      </c>
      <c r="L1546">
        <v>1369</v>
      </c>
      <c r="N1546">
        <v>1013</v>
      </c>
      <c r="O1546" t="s">
        <v>583</v>
      </c>
      <c r="P1546" t="s">
        <v>583</v>
      </c>
      <c r="Q1546">
        <v>1</v>
      </c>
      <c r="X1546">
        <v>31.26</v>
      </c>
      <c r="Y1546">
        <v>0</v>
      </c>
      <c r="Z1546">
        <v>0</v>
      </c>
      <c r="AA1546">
        <v>0</v>
      </c>
      <c r="AB1546">
        <v>260.95999999999998</v>
      </c>
      <c r="AC1546">
        <v>0</v>
      </c>
      <c r="AD1546">
        <v>1</v>
      </c>
      <c r="AE1546">
        <v>1</v>
      </c>
      <c r="AF1546" t="s">
        <v>3</v>
      </c>
      <c r="AG1546">
        <v>31.26</v>
      </c>
      <c r="AH1546">
        <v>2</v>
      </c>
      <c r="AI1546">
        <v>35812809</v>
      </c>
      <c r="AJ1546">
        <v>1563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</row>
    <row r="1547" spans="1:44">
      <c r="A1547">
        <f>ROW(Source!A1445)</f>
        <v>1445</v>
      </c>
      <c r="B1547">
        <v>35812817</v>
      </c>
      <c r="C1547">
        <v>35812808</v>
      </c>
      <c r="D1547">
        <v>121548</v>
      </c>
      <c r="E1547">
        <v>1</v>
      </c>
      <c r="F1547">
        <v>1</v>
      </c>
      <c r="G1547">
        <v>1</v>
      </c>
      <c r="H1547">
        <v>1</v>
      </c>
      <c r="I1547" t="s">
        <v>34</v>
      </c>
      <c r="J1547" t="s">
        <v>3</v>
      </c>
      <c r="K1547" t="s">
        <v>584</v>
      </c>
      <c r="L1547">
        <v>608254</v>
      </c>
      <c r="N1547">
        <v>1013</v>
      </c>
      <c r="O1547" t="s">
        <v>585</v>
      </c>
      <c r="P1547" t="s">
        <v>585</v>
      </c>
      <c r="Q1547">
        <v>1</v>
      </c>
      <c r="X1547">
        <v>6.7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1</v>
      </c>
      <c r="AE1547">
        <v>2</v>
      </c>
      <c r="AF1547" t="s">
        <v>3</v>
      </c>
      <c r="AG1547">
        <v>6.7</v>
      </c>
      <c r="AH1547">
        <v>2</v>
      </c>
      <c r="AI1547">
        <v>35812810</v>
      </c>
      <c r="AJ1547">
        <v>1564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>
      <c r="A1548">
        <f>ROW(Source!A1445)</f>
        <v>1445</v>
      </c>
      <c r="B1548">
        <v>35812818</v>
      </c>
      <c r="C1548">
        <v>35812808</v>
      </c>
      <c r="D1548">
        <v>29172710</v>
      </c>
      <c r="E1548">
        <v>1</v>
      </c>
      <c r="F1548">
        <v>1</v>
      </c>
      <c r="G1548">
        <v>1</v>
      </c>
      <c r="H1548">
        <v>2</v>
      </c>
      <c r="I1548" t="s">
        <v>593</v>
      </c>
      <c r="J1548" t="s">
        <v>594</v>
      </c>
      <c r="K1548" t="s">
        <v>595</v>
      </c>
      <c r="L1548">
        <v>1368</v>
      </c>
      <c r="N1548">
        <v>1011</v>
      </c>
      <c r="O1548" t="s">
        <v>589</v>
      </c>
      <c r="P1548" t="s">
        <v>589</v>
      </c>
      <c r="Q1548">
        <v>1</v>
      </c>
      <c r="X1548">
        <v>6.7</v>
      </c>
      <c r="Y1548">
        <v>0</v>
      </c>
      <c r="Z1548">
        <v>46.56</v>
      </c>
      <c r="AA1548">
        <v>10.06</v>
      </c>
      <c r="AB1548">
        <v>0</v>
      </c>
      <c r="AC1548">
        <v>0</v>
      </c>
      <c r="AD1548">
        <v>1</v>
      </c>
      <c r="AE1548">
        <v>0</v>
      </c>
      <c r="AF1548" t="s">
        <v>3</v>
      </c>
      <c r="AG1548">
        <v>6.7</v>
      </c>
      <c r="AH1548">
        <v>2</v>
      </c>
      <c r="AI1548">
        <v>35812811</v>
      </c>
      <c r="AJ1548">
        <v>1565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</row>
    <row r="1549" spans="1:44">
      <c r="A1549">
        <f>ROW(Source!A1445)</f>
        <v>1445</v>
      </c>
      <c r="B1549">
        <v>35812819</v>
      </c>
      <c r="C1549">
        <v>35812808</v>
      </c>
      <c r="D1549">
        <v>29173472</v>
      </c>
      <c r="E1549">
        <v>1</v>
      </c>
      <c r="F1549">
        <v>1</v>
      </c>
      <c r="G1549">
        <v>1</v>
      </c>
      <c r="H1549">
        <v>2</v>
      </c>
      <c r="I1549" t="s">
        <v>660</v>
      </c>
      <c r="J1549" t="s">
        <v>661</v>
      </c>
      <c r="K1549" t="s">
        <v>662</v>
      </c>
      <c r="L1549">
        <v>1368</v>
      </c>
      <c r="N1549">
        <v>1011</v>
      </c>
      <c r="O1549" t="s">
        <v>589</v>
      </c>
      <c r="P1549" t="s">
        <v>589</v>
      </c>
      <c r="Q1549">
        <v>1</v>
      </c>
      <c r="X1549">
        <v>11</v>
      </c>
      <c r="Y1549">
        <v>0</v>
      </c>
      <c r="Z1549">
        <v>3</v>
      </c>
      <c r="AA1549">
        <v>0</v>
      </c>
      <c r="AB1549">
        <v>0</v>
      </c>
      <c r="AC1549">
        <v>0</v>
      </c>
      <c r="AD1549">
        <v>1</v>
      </c>
      <c r="AE1549">
        <v>0</v>
      </c>
      <c r="AF1549" t="s">
        <v>3</v>
      </c>
      <c r="AG1549">
        <v>11</v>
      </c>
      <c r="AH1549">
        <v>2</v>
      </c>
      <c r="AI1549">
        <v>35812812</v>
      </c>
      <c r="AJ1549">
        <v>1566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>
      <c r="A1550">
        <f>ROW(Source!A1445)</f>
        <v>1445</v>
      </c>
      <c r="B1550">
        <v>35812820</v>
      </c>
      <c r="C1550">
        <v>35812808</v>
      </c>
      <c r="D1550">
        <v>29174913</v>
      </c>
      <c r="E1550">
        <v>1</v>
      </c>
      <c r="F1550">
        <v>1</v>
      </c>
      <c r="G1550">
        <v>1</v>
      </c>
      <c r="H1550">
        <v>2</v>
      </c>
      <c r="I1550" t="s">
        <v>601</v>
      </c>
      <c r="J1550" t="s">
        <v>602</v>
      </c>
      <c r="K1550" t="s">
        <v>603</v>
      </c>
      <c r="L1550">
        <v>1368</v>
      </c>
      <c r="N1550">
        <v>1011</v>
      </c>
      <c r="O1550" t="s">
        <v>589</v>
      </c>
      <c r="P1550" t="s">
        <v>589</v>
      </c>
      <c r="Q1550">
        <v>1</v>
      </c>
      <c r="X1550">
        <v>0.35</v>
      </c>
      <c r="Y1550">
        <v>0</v>
      </c>
      <c r="Z1550">
        <v>87.17</v>
      </c>
      <c r="AA1550">
        <v>11.6</v>
      </c>
      <c r="AB1550">
        <v>0</v>
      </c>
      <c r="AC1550">
        <v>0</v>
      </c>
      <c r="AD1550">
        <v>1</v>
      </c>
      <c r="AE1550">
        <v>0</v>
      </c>
      <c r="AF1550" t="s">
        <v>3</v>
      </c>
      <c r="AG1550">
        <v>0.35</v>
      </c>
      <c r="AH1550">
        <v>2</v>
      </c>
      <c r="AI1550">
        <v>35812813</v>
      </c>
      <c r="AJ1550">
        <v>1567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</row>
    <row r="1551" spans="1:44">
      <c r="A1551">
        <f>ROW(Source!A1445)</f>
        <v>1445</v>
      </c>
      <c r="B1551">
        <v>35812821</v>
      </c>
      <c r="C1551">
        <v>35812808</v>
      </c>
      <c r="D1551">
        <v>29114687</v>
      </c>
      <c r="E1551">
        <v>1</v>
      </c>
      <c r="F1551">
        <v>1</v>
      </c>
      <c r="G1551">
        <v>1</v>
      </c>
      <c r="H1551">
        <v>3</v>
      </c>
      <c r="I1551" t="s">
        <v>663</v>
      </c>
      <c r="J1551" t="s">
        <v>664</v>
      </c>
      <c r="K1551" t="s">
        <v>665</v>
      </c>
      <c r="L1551">
        <v>1348</v>
      </c>
      <c r="N1551">
        <v>1009</v>
      </c>
      <c r="O1551" t="s">
        <v>29</v>
      </c>
      <c r="P1551" t="s">
        <v>29</v>
      </c>
      <c r="Q1551">
        <v>1000</v>
      </c>
      <c r="X1551">
        <v>1.8E-3</v>
      </c>
      <c r="Y1551">
        <v>16974</v>
      </c>
      <c r="Z1551">
        <v>0</v>
      </c>
      <c r="AA1551">
        <v>0</v>
      </c>
      <c r="AB1551">
        <v>0</v>
      </c>
      <c r="AC1551">
        <v>0</v>
      </c>
      <c r="AD1551">
        <v>1</v>
      </c>
      <c r="AE1551">
        <v>0</v>
      </c>
      <c r="AF1551" t="s">
        <v>3</v>
      </c>
      <c r="AG1551">
        <v>1.8E-3</v>
      </c>
      <c r="AH1551">
        <v>2</v>
      </c>
      <c r="AI1551">
        <v>35812814</v>
      </c>
      <c r="AJ1551">
        <v>1568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>
        <f>ROW(Source!A1445)</f>
        <v>1445</v>
      </c>
      <c r="B1552">
        <v>35812822</v>
      </c>
      <c r="C1552">
        <v>35812808</v>
      </c>
      <c r="D1552">
        <v>29115292</v>
      </c>
      <c r="E1552">
        <v>1</v>
      </c>
      <c r="F1552">
        <v>1</v>
      </c>
      <c r="G1552">
        <v>1</v>
      </c>
      <c r="H1552">
        <v>3</v>
      </c>
      <c r="I1552" t="s">
        <v>666</v>
      </c>
      <c r="J1552" t="s">
        <v>667</v>
      </c>
      <c r="K1552" t="s">
        <v>668</v>
      </c>
      <c r="L1552">
        <v>1339</v>
      </c>
      <c r="N1552">
        <v>1007</v>
      </c>
      <c r="O1552" t="s">
        <v>638</v>
      </c>
      <c r="P1552" t="s">
        <v>638</v>
      </c>
      <c r="Q1552">
        <v>1</v>
      </c>
      <c r="X1552">
        <v>1.24</v>
      </c>
      <c r="Y1552">
        <v>4478.33</v>
      </c>
      <c r="Z1552">
        <v>0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 t="s">
        <v>3</v>
      </c>
      <c r="AG1552">
        <v>1.24</v>
      </c>
      <c r="AH1552">
        <v>2</v>
      </c>
      <c r="AI1552">
        <v>35812815</v>
      </c>
      <c r="AJ1552">
        <v>1569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</row>
    <row r="1553" spans="1:44">
      <c r="A1553">
        <f>ROW(Source!A1446)</f>
        <v>1446</v>
      </c>
      <c r="B1553">
        <v>35812832</v>
      </c>
      <c r="C1553">
        <v>35812823</v>
      </c>
      <c r="D1553">
        <v>18410572</v>
      </c>
      <c r="E1553">
        <v>1</v>
      </c>
      <c r="F1553">
        <v>1</v>
      </c>
      <c r="G1553">
        <v>1</v>
      </c>
      <c r="H1553">
        <v>1</v>
      </c>
      <c r="I1553" t="s">
        <v>856</v>
      </c>
      <c r="J1553" t="s">
        <v>3</v>
      </c>
      <c r="K1553" t="s">
        <v>857</v>
      </c>
      <c r="L1553">
        <v>1369</v>
      </c>
      <c r="N1553">
        <v>1013</v>
      </c>
      <c r="O1553" t="s">
        <v>583</v>
      </c>
      <c r="P1553" t="s">
        <v>583</v>
      </c>
      <c r="Q1553">
        <v>1</v>
      </c>
      <c r="X1553">
        <v>73.14</v>
      </c>
      <c r="Y1553">
        <v>0</v>
      </c>
      <c r="Z1553">
        <v>0</v>
      </c>
      <c r="AA1553">
        <v>0</v>
      </c>
      <c r="AB1553">
        <v>8.74</v>
      </c>
      <c r="AC1553">
        <v>0</v>
      </c>
      <c r="AD1553">
        <v>1</v>
      </c>
      <c r="AE1553">
        <v>1</v>
      </c>
      <c r="AF1553" t="s">
        <v>310</v>
      </c>
      <c r="AG1553">
        <v>84.11099999999999</v>
      </c>
      <c r="AH1553">
        <v>2</v>
      </c>
      <c r="AI1553">
        <v>35812824</v>
      </c>
      <c r="AJ1553">
        <v>1570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</row>
    <row r="1554" spans="1:44">
      <c r="A1554">
        <f>ROW(Source!A1446)</f>
        <v>1446</v>
      </c>
      <c r="B1554">
        <v>35812833</v>
      </c>
      <c r="C1554">
        <v>35812823</v>
      </c>
      <c r="D1554">
        <v>121548</v>
      </c>
      <c r="E1554">
        <v>1</v>
      </c>
      <c r="F1554">
        <v>1</v>
      </c>
      <c r="G1554">
        <v>1</v>
      </c>
      <c r="H1554">
        <v>1</v>
      </c>
      <c r="I1554" t="s">
        <v>34</v>
      </c>
      <c r="J1554" t="s">
        <v>3</v>
      </c>
      <c r="K1554" t="s">
        <v>584</v>
      </c>
      <c r="L1554">
        <v>608254</v>
      </c>
      <c r="N1554">
        <v>1013</v>
      </c>
      <c r="O1554" t="s">
        <v>585</v>
      </c>
      <c r="P1554" t="s">
        <v>585</v>
      </c>
      <c r="Q1554">
        <v>1</v>
      </c>
      <c r="X1554">
        <v>1.37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</v>
      </c>
      <c r="AE1554">
        <v>2</v>
      </c>
      <c r="AF1554" t="s">
        <v>143</v>
      </c>
      <c r="AG1554">
        <v>1.7125000000000001</v>
      </c>
      <c r="AH1554">
        <v>2</v>
      </c>
      <c r="AI1554">
        <v>35812825</v>
      </c>
      <c r="AJ1554">
        <v>1571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>
      <c r="A1555">
        <f>ROW(Source!A1446)</f>
        <v>1446</v>
      </c>
      <c r="B1555">
        <v>35812834</v>
      </c>
      <c r="C1555">
        <v>35812823</v>
      </c>
      <c r="D1555">
        <v>29172379</v>
      </c>
      <c r="E1555">
        <v>1</v>
      </c>
      <c r="F1555">
        <v>1</v>
      </c>
      <c r="G1555">
        <v>1</v>
      </c>
      <c r="H1555">
        <v>2</v>
      </c>
      <c r="I1555" t="s">
        <v>858</v>
      </c>
      <c r="J1555" t="s">
        <v>859</v>
      </c>
      <c r="K1555" t="s">
        <v>860</v>
      </c>
      <c r="L1555">
        <v>1368</v>
      </c>
      <c r="N1555">
        <v>1011</v>
      </c>
      <c r="O1555" t="s">
        <v>589</v>
      </c>
      <c r="P1555" t="s">
        <v>589</v>
      </c>
      <c r="Q1555">
        <v>1</v>
      </c>
      <c r="X1555">
        <v>1.37</v>
      </c>
      <c r="Y1555">
        <v>0</v>
      </c>
      <c r="Z1555">
        <v>112</v>
      </c>
      <c r="AA1555">
        <v>13.5</v>
      </c>
      <c r="AB1555">
        <v>0</v>
      </c>
      <c r="AC1555">
        <v>0</v>
      </c>
      <c r="AD1555">
        <v>1</v>
      </c>
      <c r="AE1555">
        <v>0</v>
      </c>
      <c r="AF1555" t="s">
        <v>143</v>
      </c>
      <c r="AG1555">
        <v>1.7125000000000001</v>
      </c>
      <c r="AH1555">
        <v>2</v>
      </c>
      <c r="AI1555">
        <v>35812826</v>
      </c>
      <c r="AJ1555">
        <v>1572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</row>
    <row r="1556" spans="1:44">
      <c r="A1556">
        <f>ROW(Source!A1446)</f>
        <v>1446</v>
      </c>
      <c r="B1556">
        <v>35812835</v>
      </c>
      <c r="C1556">
        <v>35812823</v>
      </c>
      <c r="D1556">
        <v>29174913</v>
      </c>
      <c r="E1556">
        <v>1</v>
      </c>
      <c r="F1556">
        <v>1</v>
      </c>
      <c r="G1556">
        <v>1</v>
      </c>
      <c r="H1556">
        <v>2</v>
      </c>
      <c r="I1556" t="s">
        <v>601</v>
      </c>
      <c r="J1556" t="s">
        <v>602</v>
      </c>
      <c r="K1556" t="s">
        <v>603</v>
      </c>
      <c r="L1556">
        <v>1368</v>
      </c>
      <c r="N1556">
        <v>1011</v>
      </c>
      <c r="O1556" t="s">
        <v>589</v>
      </c>
      <c r="P1556" t="s">
        <v>589</v>
      </c>
      <c r="Q1556">
        <v>1</v>
      </c>
      <c r="X1556">
        <v>2.06</v>
      </c>
      <c r="Y1556">
        <v>0</v>
      </c>
      <c r="Z1556">
        <v>87.17</v>
      </c>
      <c r="AA1556">
        <v>11.6</v>
      </c>
      <c r="AB1556">
        <v>0</v>
      </c>
      <c r="AC1556">
        <v>0</v>
      </c>
      <c r="AD1556">
        <v>1</v>
      </c>
      <c r="AE1556">
        <v>0</v>
      </c>
      <c r="AF1556" t="s">
        <v>143</v>
      </c>
      <c r="AG1556">
        <v>2.5750000000000002</v>
      </c>
      <c r="AH1556">
        <v>2</v>
      </c>
      <c r="AI1556">
        <v>35812827</v>
      </c>
      <c r="AJ1556">
        <v>1573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</row>
    <row r="1557" spans="1:44">
      <c r="A1557">
        <f>ROW(Source!A1446)</f>
        <v>1446</v>
      </c>
      <c r="B1557">
        <v>35812836</v>
      </c>
      <c r="C1557">
        <v>35812823</v>
      </c>
      <c r="D1557">
        <v>29114332</v>
      </c>
      <c r="E1557">
        <v>1</v>
      </c>
      <c r="F1557">
        <v>1</v>
      </c>
      <c r="G1557">
        <v>1</v>
      </c>
      <c r="H1557">
        <v>3</v>
      </c>
      <c r="I1557" t="s">
        <v>628</v>
      </c>
      <c r="J1557" t="s">
        <v>654</v>
      </c>
      <c r="K1557" t="s">
        <v>630</v>
      </c>
      <c r="L1557">
        <v>1348</v>
      </c>
      <c r="N1557">
        <v>1009</v>
      </c>
      <c r="O1557" t="s">
        <v>29</v>
      </c>
      <c r="P1557" t="s">
        <v>29</v>
      </c>
      <c r="Q1557">
        <v>1000</v>
      </c>
      <c r="X1557">
        <v>3.3999999999999998E-3</v>
      </c>
      <c r="Y1557">
        <v>11978</v>
      </c>
      <c r="Z1557">
        <v>0</v>
      </c>
      <c r="AA1557">
        <v>0</v>
      </c>
      <c r="AB1557">
        <v>0</v>
      </c>
      <c r="AC1557">
        <v>0</v>
      </c>
      <c r="AD1557">
        <v>1</v>
      </c>
      <c r="AE1557">
        <v>0</v>
      </c>
      <c r="AF1557" t="s">
        <v>3</v>
      </c>
      <c r="AG1557">
        <v>3.3999999999999998E-3</v>
      </c>
      <c r="AH1557">
        <v>2</v>
      </c>
      <c r="AI1557">
        <v>35812829</v>
      </c>
      <c r="AJ1557">
        <v>1575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>
      <c r="A1558">
        <f>ROW(Source!A1446)</f>
        <v>1446</v>
      </c>
      <c r="B1558">
        <v>35812837</v>
      </c>
      <c r="C1558">
        <v>35812823</v>
      </c>
      <c r="D1558">
        <v>29114830</v>
      </c>
      <c r="E1558">
        <v>1</v>
      </c>
      <c r="F1558">
        <v>1</v>
      </c>
      <c r="G1558">
        <v>1</v>
      </c>
      <c r="H1558">
        <v>3</v>
      </c>
      <c r="I1558" t="s">
        <v>1084</v>
      </c>
      <c r="J1558" t="s">
        <v>1097</v>
      </c>
      <c r="K1558" t="s">
        <v>1086</v>
      </c>
      <c r="L1558">
        <v>1035</v>
      </c>
      <c r="N1558">
        <v>1013</v>
      </c>
      <c r="O1558" t="s">
        <v>178</v>
      </c>
      <c r="P1558" t="s">
        <v>178</v>
      </c>
      <c r="Q1558">
        <v>1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</v>
      </c>
      <c r="AD1558">
        <v>0</v>
      </c>
      <c r="AE1558">
        <v>0</v>
      </c>
      <c r="AF1558" t="s">
        <v>3</v>
      </c>
      <c r="AG1558">
        <v>0</v>
      </c>
      <c r="AH1558">
        <v>3</v>
      </c>
      <c r="AI1558">
        <v>-1</v>
      </c>
      <c r="AJ1558" t="s">
        <v>3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</row>
    <row r="1559" spans="1:44">
      <c r="A1559">
        <f>ROW(Source!A1446)</f>
        <v>1446</v>
      </c>
      <c r="B1559">
        <v>35812838</v>
      </c>
      <c r="C1559">
        <v>35812823</v>
      </c>
      <c r="D1559">
        <v>29130561</v>
      </c>
      <c r="E1559">
        <v>1</v>
      </c>
      <c r="F1559">
        <v>1</v>
      </c>
      <c r="G1559">
        <v>1</v>
      </c>
      <c r="H1559">
        <v>3</v>
      </c>
      <c r="I1559" t="s">
        <v>185</v>
      </c>
      <c r="J1559" t="s">
        <v>317</v>
      </c>
      <c r="K1559" t="s">
        <v>186</v>
      </c>
      <c r="L1559">
        <v>1327</v>
      </c>
      <c r="N1559">
        <v>1005</v>
      </c>
      <c r="O1559" t="s">
        <v>165</v>
      </c>
      <c r="P1559" t="s">
        <v>165</v>
      </c>
      <c r="Q1559">
        <v>1</v>
      </c>
      <c r="X1559">
        <v>100</v>
      </c>
      <c r="Y1559">
        <v>207</v>
      </c>
      <c r="Z1559">
        <v>0</v>
      </c>
      <c r="AA1559">
        <v>0</v>
      </c>
      <c r="AB1559">
        <v>0</v>
      </c>
      <c r="AC1559">
        <v>0</v>
      </c>
      <c r="AD1559">
        <v>1</v>
      </c>
      <c r="AE1559">
        <v>0</v>
      </c>
      <c r="AF1559" t="s">
        <v>3</v>
      </c>
      <c r="AG1559">
        <v>100</v>
      </c>
      <c r="AH1559">
        <v>2</v>
      </c>
      <c r="AI1559">
        <v>35812830</v>
      </c>
      <c r="AJ1559">
        <v>1576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</row>
    <row r="1560" spans="1:44">
      <c r="A1560">
        <f>ROW(Source!A1450)</f>
        <v>1450</v>
      </c>
      <c r="B1560">
        <v>35812845</v>
      </c>
      <c r="C1560">
        <v>35812842</v>
      </c>
      <c r="D1560">
        <v>18411117</v>
      </c>
      <c r="E1560">
        <v>1</v>
      </c>
      <c r="F1560">
        <v>1</v>
      </c>
      <c r="G1560">
        <v>1</v>
      </c>
      <c r="H1560">
        <v>1</v>
      </c>
      <c r="I1560" t="s">
        <v>901</v>
      </c>
      <c r="J1560" t="s">
        <v>3</v>
      </c>
      <c r="K1560" t="s">
        <v>902</v>
      </c>
      <c r="L1560">
        <v>1369</v>
      </c>
      <c r="N1560">
        <v>1013</v>
      </c>
      <c r="O1560" t="s">
        <v>583</v>
      </c>
      <c r="P1560" t="s">
        <v>583</v>
      </c>
      <c r="Q1560">
        <v>1</v>
      </c>
      <c r="X1560">
        <v>8.3800000000000008</v>
      </c>
      <c r="Y1560">
        <v>0</v>
      </c>
      <c r="Z1560">
        <v>0</v>
      </c>
      <c r="AA1560">
        <v>0</v>
      </c>
      <c r="AB1560">
        <v>307.27</v>
      </c>
      <c r="AC1560">
        <v>0</v>
      </c>
      <c r="AD1560">
        <v>1</v>
      </c>
      <c r="AE1560">
        <v>1</v>
      </c>
      <c r="AF1560" t="s">
        <v>3</v>
      </c>
      <c r="AG1560">
        <v>8.3800000000000008</v>
      </c>
      <c r="AH1560">
        <v>2</v>
      </c>
      <c r="AI1560">
        <v>35812843</v>
      </c>
      <c r="AJ1560">
        <v>1578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</row>
    <row r="1561" spans="1:44">
      <c r="A1561">
        <f>ROW(Source!A1450)</f>
        <v>1450</v>
      </c>
      <c r="B1561">
        <v>35812846</v>
      </c>
      <c r="C1561">
        <v>35812842</v>
      </c>
      <c r="D1561">
        <v>29110424</v>
      </c>
      <c r="E1561">
        <v>1</v>
      </c>
      <c r="F1561">
        <v>1</v>
      </c>
      <c r="G1561">
        <v>1</v>
      </c>
      <c r="H1561">
        <v>3</v>
      </c>
      <c r="I1561" t="s">
        <v>369</v>
      </c>
      <c r="J1561" t="s">
        <v>371</v>
      </c>
      <c r="K1561" t="s">
        <v>370</v>
      </c>
      <c r="L1561">
        <v>1348</v>
      </c>
      <c r="N1561">
        <v>1009</v>
      </c>
      <c r="O1561" t="s">
        <v>29</v>
      </c>
      <c r="P1561" t="s">
        <v>29</v>
      </c>
      <c r="Q1561">
        <v>1000</v>
      </c>
      <c r="X1561">
        <v>1.6E-2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 t="s">
        <v>3</v>
      </c>
      <c r="AG1561">
        <v>1.6E-2</v>
      </c>
      <c r="AH1561">
        <v>2</v>
      </c>
      <c r="AI1561">
        <v>35812844</v>
      </c>
      <c r="AJ1561">
        <v>1579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</row>
    <row r="1562" spans="1:44">
      <c r="A1562">
        <f>ROW(Source!A1525)</f>
        <v>1525</v>
      </c>
      <c r="B1562">
        <v>35812851</v>
      </c>
      <c r="C1562">
        <v>35812848</v>
      </c>
      <c r="D1562">
        <v>18406804</v>
      </c>
      <c r="E1562">
        <v>1</v>
      </c>
      <c r="F1562">
        <v>1</v>
      </c>
      <c r="G1562">
        <v>1</v>
      </c>
      <c r="H1562">
        <v>1</v>
      </c>
      <c r="I1562" t="s">
        <v>581</v>
      </c>
      <c r="J1562" t="s">
        <v>3</v>
      </c>
      <c r="K1562" t="s">
        <v>582</v>
      </c>
      <c r="L1562">
        <v>1369</v>
      </c>
      <c r="N1562">
        <v>1013</v>
      </c>
      <c r="O1562" t="s">
        <v>583</v>
      </c>
      <c r="P1562" t="s">
        <v>583</v>
      </c>
      <c r="Q1562">
        <v>1</v>
      </c>
      <c r="X1562">
        <v>7.67</v>
      </c>
      <c r="Y1562">
        <v>0</v>
      </c>
      <c r="Z1562">
        <v>0</v>
      </c>
      <c r="AA1562">
        <v>0</v>
      </c>
      <c r="AB1562">
        <v>249.14</v>
      </c>
      <c r="AC1562">
        <v>0</v>
      </c>
      <c r="AD1562">
        <v>1</v>
      </c>
      <c r="AE1562">
        <v>1</v>
      </c>
      <c r="AF1562" t="s">
        <v>3</v>
      </c>
      <c r="AG1562">
        <v>7.67</v>
      </c>
      <c r="AH1562">
        <v>2</v>
      </c>
      <c r="AI1562">
        <v>35812849</v>
      </c>
      <c r="AJ1562">
        <v>1580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</row>
    <row r="1563" spans="1:44">
      <c r="A1563">
        <f>ROW(Source!A1525)</f>
        <v>1525</v>
      </c>
      <c r="B1563">
        <v>35812852</v>
      </c>
      <c r="C1563">
        <v>35812848</v>
      </c>
      <c r="D1563">
        <v>29164349</v>
      </c>
      <c r="E1563">
        <v>1</v>
      </c>
      <c r="F1563">
        <v>1</v>
      </c>
      <c r="G1563">
        <v>1</v>
      </c>
      <c r="H1563">
        <v>3</v>
      </c>
      <c r="I1563" t="s">
        <v>27</v>
      </c>
      <c r="J1563" t="s">
        <v>30</v>
      </c>
      <c r="K1563" t="s">
        <v>28</v>
      </c>
      <c r="L1563">
        <v>1348</v>
      </c>
      <c r="N1563">
        <v>1009</v>
      </c>
      <c r="O1563" t="s">
        <v>29</v>
      </c>
      <c r="P1563" t="s">
        <v>29</v>
      </c>
      <c r="Q1563">
        <v>1000</v>
      </c>
      <c r="X1563">
        <v>0.7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 t="s">
        <v>3</v>
      </c>
      <c r="AG1563">
        <v>0.7</v>
      </c>
      <c r="AH1563">
        <v>2</v>
      </c>
      <c r="AI1563">
        <v>35812850</v>
      </c>
      <c r="AJ1563">
        <v>1581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</row>
    <row r="1564" spans="1:44">
      <c r="A1564">
        <f>ROW(Source!A1527)</f>
        <v>1527</v>
      </c>
      <c r="B1564">
        <v>35812859</v>
      </c>
      <c r="C1564">
        <v>35812854</v>
      </c>
      <c r="D1564">
        <v>18406804</v>
      </c>
      <c r="E1564">
        <v>1</v>
      </c>
      <c r="F1564">
        <v>1</v>
      </c>
      <c r="G1564">
        <v>1</v>
      </c>
      <c r="H1564">
        <v>1</v>
      </c>
      <c r="I1564" t="s">
        <v>581</v>
      </c>
      <c r="J1564" t="s">
        <v>3</v>
      </c>
      <c r="K1564" t="s">
        <v>582</v>
      </c>
      <c r="L1564">
        <v>1369</v>
      </c>
      <c r="N1564">
        <v>1013</v>
      </c>
      <c r="O1564" t="s">
        <v>583</v>
      </c>
      <c r="P1564" t="s">
        <v>583</v>
      </c>
      <c r="Q1564">
        <v>1</v>
      </c>
      <c r="X1564">
        <v>11.39</v>
      </c>
      <c r="Y1564">
        <v>0</v>
      </c>
      <c r="Z1564">
        <v>0</v>
      </c>
      <c r="AA1564">
        <v>0</v>
      </c>
      <c r="AB1564">
        <v>7.8</v>
      </c>
      <c r="AC1564">
        <v>0</v>
      </c>
      <c r="AD1564">
        <v>1</v>
      </c>
      <c r="AE1564">
        <v>1</v>
      </c>
      <c r="AF1564" t="s">
        <v>3</v>
      </c>
      <c r="AG1564">
        <v>11.39</v>
      </c>
      <c r="AH1564">
        <v>2</v>
      </c>
      <c r="AI1564">
        <v>35812855</v>
      </c>
      <c r="AJ1564">
        <v>1582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>
      <c r="A1565">
        <f>ROW(Source!A1527)</f>
        <v>1527</v>
      </c>
      <c r="B1565">
        <v>35812860</v>
      </c>
      <c r="C1565">
        <v>35812854</v>
      </c>
      <c r="D1565">
        <v>121548</v>
      </c>
      <c r="E1565">
        <v>1</v>
      </c>
      <c r="F1565">
        <v>1</v>
      </c>
      <c r="G1565">
        <v>1</v>
      </c>
      <c r="H1565">
        <v>1</v>
      </c>
      <c r="I1565" t="s">
        <v>34</v>
      </c>
      <c r="J1565" t="s">
        <v>3</v>
      </c>
      <c r="K1565" t="s">
        <v>584</v>
      </c>
      <c r="L1565">
        <v>608254</v>
      </c>
      <c r="N1565">
        <v>1013</v>
      </c>
      <c r="O1565" t="s">
        <v>585</v>
      </c>
      <c r="P1565" t="s">
        <v>585</v>
      </c>
      <c r="Q1565">
        <v>1</v>
      </c>
      <c r="X1565">
        <v>0.13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2</v>
      </c>
      <c r="AF1565" t="s">
        <v>3</v>
      </c>
      <c r="AG1565">
        <v>0.13</v>
      </c>
      <c r="AH1565">
        <v>2</v>
      </c>
      <c r="AI1565">
        <v>35812856</v>
      </c>
      <c r="AJ1565">
        <v>1583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</row>
    <row r="1566" spans="1:44">
      <c r="A1566">
        <f>ROW(Source!A1527)</f>
        <v>1527</v>
      </c>
      <c r="B1566">
        <v>35812861</v>
      </c>
      <c r="C1566">
        <v>35812854</v>
      </c>
      <c r="D1566">
        <v>29172556</v>
      </c>
      <c r="E1566">
        <v>1</v>
      </c>
      <c r="F1566">
        <v>1</v>
      </c>
      <c r="G1566">
        <v>1</v>
      </c>
      <c r="H1566">
        <v>2</v>
      </c>
      <c r="I1566" t="s">
        <v>586</v>
      </c>
      <c r="J1566" t="s">
        <v>590</v>
      </c>
      <c r="K1566" t="s">
        <v>588</v>
      </c>
      <c r="L1566">
        <v>1368</v>
      </c>
      <c r="N1566">
        <v>1011</v>
      </c>
      <c r="O1566" t="s">
        <v>589</v>
      </c>
      <c r="P1566" t="s">
        <v>589</v>
      </c>
      <c r="Q1566">
        <v>1</v>
      </c>
      <c r="X1566">
        <v>0.13</v>
      </c>
      <c r="Y1566">
        <v>0</v>
      </c>
      <c r="Z1566">
        <v>31.26</v>
      </c>
      <c r="AA1566">
        <v>13.5</v>
      </c>
      <c r="AB1566">
        <v>0</v>
      </c>
      <c r="AC1566">
        <v>0</v>
      </c>
      <c r="AD1566">
        <v>1</v>
      </c>
      <c r="AE1566">
        <v>0</v>
      </c>
      <c r="AF1566" t="s">
        <v>3</v>
      </c>
      <c r="AG1566">
        <v>0.13</v>
      </c>
      <c r="AH1566">
        <v>2</v>
      </c>
      <c r="AI1566">
        <v>35812857</v>
      </c>
      <c r="AJ1566">
        <v>1584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>
        <f>ROW(Source!A1527)</f>
        <v>1527</v>
      </c>
      <c r="B1567">
        <v>35812862</v>
      </c>
      <c r="C1567">
        <v>35812854</v>
      </c>
      <c r="D1567">
        <v>29164349</v>
      </c>
      <c r="E1567">
        <v>1</v>
      </c>
      <c r="F1567">
        <v>1</v>
      </c>
      <c r="G1567">
        <v>1</v>
      </c>
      <c r="H1567">
        <v>3</v>
      </c>
      <c r="I1567" t="s">
        <v>27</v>
      </c>
      <c r="J1567" t="s">
        <v>30</v>
      </c>
      <c r="K1567" t="s">
        <v>28</v>
      </c>
      <c r="L1567">
        <v>1348</v>
      </c>
      <c r="N1567">
        <v>1009</v>
      </c>
      <c r="O1567" t="s">
        <v>29</v>
      </c>
      <c r="P1567" t="s">
        <v>29</v>
      </c>
      <c r="Q1567">
        <v>1000</v>
      </c>
      <c r="X1567">
        <v>0.47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 t="s">
        <v>3</v>
      </c>
      <c r="AG1567">
        <v>0.47</v>
      </c>
      <c r="AH1567">
        <v>2</v>
      </c>
      <c r="AI1567">
        <v>35812858</v>
      </c>
      <c r="AJ1567">
        <v>1585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</row>
    <row r="1568" spans="1:44">
      <c r="A1568">
        <f>ROW(Source!A1529)</f>
        <v>1529</v>
      </c>
      <c r="B1568">
        <v>35812867</v>
      </c>
      <c r="C1568">
        <v>35812864</v>
      </c>
      <c r="D1568">
        <v>18406804</v>
      </c>
      <c r="E1568">
        <v>1</v>
      </c>
      <c r="F1568">
        <v>1</v>
      </c>
      <c r="G1568">
        <v>1</v>
      </c>
      <c r="H1568">
        <v>1</v>
      </c>
      <c r="I1568" t="s">
        <v>581</v>
      </c>
      <c r="J1568" t="s">
        <v>3</v>
      </c>
      <c r="K1568" t="s">
        <v>582</v>
      </c>
      <c r="L1568">
        <v>1369</v>
      </c>
      <c r="N1568">
        <v>1013</v>
      </c>
      <c r="O1568" t="s">
        <v>583</v>
      </c>
      <c r="P1568" t="s">
        <v>583</v>
      </c>
      <c r="Q1568">
        <v>1</v>
      </c>
      <c r="X1568">
        <v>3.77</v>
      </c>
      <c r="Y1568">
        <v>0</v>
      </c>
      <c r="Z1568">
        <v>0</v>
      </c>
      <c r="AA1568">
        <v>0</v>
      </c>
      <c r="AB1568">
        <v>7.8</v>
      </c>
      <c r="AC1568">
        <v>0</v>
      </c>
      <c r="AD1568">
        <v>1</v>
      </c>
      <c r="AE1568">
        <v>1</v>
      </c>
      <c r="AF1568" t="s">
        <v>3</v>
      </c>
      <c r="AG1568">
        <v>3.77</v>
      </c>
      <c r="AH1568">
        <v>2</v>
      </c>
      <c r="AI1568">
        <v>35812865</v>
      </c>
      <c r="AJ1568">
        <v>1586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>
      <c r="A1569">
        <f>ROW(Source!A1529)</f>
        <v>1529</v>
      </c>
      <c r="B1569">
        <v>35812868</v>
      </c>
      <c r="C1569">
        <v>35812864</v>
      </c>
      <c r="D1569">
        <v>29164349</v>
      </c>
      <c r="E1569">
        <v>1</v>
      </c>
      <c r="F1569">
        <v>1</v>
      </c>
      <c r="G1569">
        <v>1</v>
      </c>
      <c r="H1569">
        <v>3</v>
      </c>
      <c r="I1569" t="s">
        <v>27</v>
      </c>
      <c r="J1569" t="s">
        <v>30</v>
      </c>
      <c r="K1569" t="s">
        <v>28</v>
      </c>
      <c r="L1569">
        <v>1348</v>
      </c>
      <c r="N1569">
        <v>1009</v>
      </c>
      <c r="O1569" t="s">
        <v>29</v>
      </c>
      <c r="P1569" t="s">
        <v>29</v>
      </c>
      <c r="Q1569">
        <v>1000</v>
      </c>
      <c r="X1569">
        <v>0.11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 t="s">
        <v>3</v>
      </c>
      <c r="AG1569">
        <v>0.11</v>
      </c>
      <c r="AH1569">
        <v>2</v>
      </c>
      <c r="AI1569">
        <v>35812866</v>
      </c>
      <c r="AJ1569">
        <v>1587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</row>
    <row r="1570" spans="1:44">
      <c r="A1570">
        <f>ROW(Source!A1531)</f>
        <v>1531</v>
      </c>
      <c r="B1570">
        <v>35812872</v>
      </c>
      <c r="C1570">
        <v>35812870</v>
      </c>
      <c r="D1570">
        <v>18406804</v>
      </c>
      <c r="E1570">
        <v>1</v>
      </c>
      <c r="F1570">
        <v>1</v>
      </c>
      <c r="G1570">
        <v>1</v>
      </c>
      <c r="H1570">
        <v>1</v>
      </c>
      <c r="I1570" t="s">
        <v>581</v>
      </c>
      <c r="J1570" t="s">
        <v>3</v>
      </c>
      <c r="K1570" t="s">
        <v>582</v>
      </c>
      <c r="L1570">
        <v>1369</v>
      </c>
      <c r="N1570">
        <v>1013</v>
      </c>
      <c r="O1570" t="s">
        <v>583</v>
      </c>
      <c r="P1570" t="s">
        <v>583</v>
      </c>
      <c r="Q1570">
        <v>1</v>
      </c>
      <c r="X1570">
        <v>5.84</v>
      </c>
      <c r="Y1570">
        <v>0</v>
      </c>
      <c r="Z1570">
        <v>0</v>
      </c>
      <c r="AA1570">
        <v>0</v>
      </c>
      <c r="AB1570">
        <v>7.8</v>
      </c>
      <c r="AC1570">
        <v>0</v>
      </c>
      <c r="AD1570">
        <v>1</v>
      </c>
      <c r="AE1570">
        <v>1</v>
      </c>
      <c r="AF1570" t="s">
        <v>3</v>
      </c>
      <c r="AG1570">
        <v>5.84</v>
      </c>
      <c r="AH1570">
        <v>2</v>
      </c>
      <c r="AI1570">
        <v>35812871</v>
      </c>
      <c r="AJ1570">
        <v>1588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>
        <f>ROW(Source!A1532)</f>
        <v>1532</v>
      </c>
      <c r="B1571">
        <v>35812877</v>
      </c>
      <c r="C1571">
        <v>35812873</v>
      </c>
      <c r="D1571">
        <v>18406804</v>
      </c>
      <c r="E1571">
        <v>1</v>
      </c>
      <c r="F1571">
        <v>1</v>
      </c>
      <c r="G1571">
        <v>1</v>
      </c>
      <c r="H1571">
        <v>1</v>
      </c>
      <c r="I1571" t="s">
        <v>581</v>
      </c>
      <c r="J1571" t="s">
        <v>3</v>
      </c>
      <c r="K1571" t="s">
        <v>582</v>
      </c>
      <c r="L1571">
        <v>1369</v>
      </c>
      <c r="N1571">
        <v>1013</v>
      </c>
      <c r="O1571" t="s">
        <v>583</v>
      </c>
      <c r="P1571" t="s">
        <v>583</v>
      </c>
      <c r="Q1571">
        <v>1</v>
      </c>
      <c r="X1571">
        <v>9.64</v>
      </c>
      <c r="Y1571">
        <v>0</v>
      </c>
      <c r="Z1571">
        <v>0</v>
      </c>
      <c r="AA1571">
        <v>0</v>
      </c>
      <c r="AB1571">
        <v>249.14</v>
      </c>
      <c r="AC1571">
        <v>0</v>
      </c>
      <c r="AD1571">
        <v>1</v>
      </c>
      <c r="AE1571">
        <v>1</v>
      </c>
      <c r="AF1571" t="s">
        <v>3</v>
      </c>
      <c r="AG1571">
        <v>9.64</v>
      </c>
      <c r="AH1571">
        <v>2</v>
      </c>
      <c r="AI1571">
        <v>35812874</v>
      </c>
      <c r="AJ1571">
        <v>1589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</row>
    <row r="1572" spans="1:44">
      <c r="A1572">
        <f>ROW(Source!A1532)</f>
        <v>1532</v>
      </c>
      <c r="B1572">
        <v>35812878</v>
      </c>
      <c r="C1572">
        <v>35812873</v>
      </c>
      <c r="D1572">
        <v>121548</v>
      </c>
      <c r="E1572">
        <v>1</v>
      </c>
      <c r="F1572">
        <v>1</v>
      </c>
      <c r="G1572">
        <v>1</v>
      </c>
      <c r="H1572">
        <v>1</v>
      </c>
      <c r="I1572" t="s">
        <v>34</v>
      </c>
      <c r="J1572" t="s">
        <v>3</v>
      </c>
      <c r="K1572" t="s">
        <v>584</v>
      </c>
      <c r="L1572">
        <v>608254</v>
      </c>
      <c r="N1572">
        <v>1013</v>
      </c>
      <c r="O1572" t="s">
        <v>585</v>
      </c>
      <c r="P1572" t="s">
        <v>585</v>
      </c>
      <c r="Q1572">
        <v>1</v>
      </c>
      <c r="X1572">
        <v>0.01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2</v>
      </c>
      <c r="AF1572" t="s">
        <v>3</v>
      </c>
      <c r="AG1572">
        <v>0.01</v>
      </c>
      <c r="AH1572">
        <v>2</v>
      </c>
      <c r="AI1572">
        <v>35812875</v>
      </c>
      <c r="AJ1572">
        <v>1590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</row>
    <row r="1573" spans="1:44">
      <c r="A1573">
        <f>ROW(Source!A1532)</f>
        <v>1532</v>
      </c>
      <c r="B1573">
        <v>35812879</v>
      </c>
      <c r="C1573">
        <v>35812873</v>
      </c>
      <c r="D1573">
        <v>29172556</v>
      </c>
      <c r="E1573">
        <v>1</v>
      </c>
      <c r="F1573">
        <v>1</v>
      </c>
      <c r="G1573">
        <v>1</v>
      </c>
      <c r="H1573">
        <v>2</v>
      </c>
      <c r="I1573" t="s">
        <v>586</v>
      </c>
      <c r="J1573" t="s">
        <v>590</v>
      </c>
      <c r="K1573" t="s">
        <v>588</v>
      </c>
      <c r="L1573">
        <v>1368</v>
      </c>
      <c r="N1573">
        <v>1011</v>
      </c>
      <c r="O1573" t="s">
        <v>589</v>
      </c>
      <c r="P1573" t="s">
        <v>589</v>
      </c>
      <c r="Q1573">
        <v>1</v>
      </c>
      <c r="X1573">
        <v>0.01</v>
      </c>
      <c r="Y1573">
        <v>0</v>
      </c>
      <c r="Z1573">
        <v>31.26</v>
      </c>
      <c r="AA1573">
        <v>13.5</v>
      </c>
      <c r="AB1573">
        <v>0</v>
      </c>
      <c r="AC1573">
        <v>0</v>
      </c>
      <c r="AD1573">
        <v>1</v>
      </c>
      <c r="AE1573">
        <v>0</v>
      </c>
      <c r="AF1573" t="s">
        <v>3</v>
      </c>
      <c r="AG1573">
        <v>0.01</v>
      </c>
      <c r="AH1573">
        <v>2</v>
      </c>
      <c r="AI1573">
        <v>35812876</v>
      </c>
      <c r="AJ1573">
        <v>1591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</row>
    <row r="1574" spans="1:44">
      <c r="A1574">
        <f>ROW(Source!A1533)</f>
        <v>1533</v>
      </c>
      <c r="B1574">
        <v>35812884</v>
      </c>
      <c r="C1574">
        <v>35812880</v>
      </c>
      <c r="D1574">
        <v>18408066</v>
      </c>
      <c r="E1574">
        <v>1</v>
      </c>
      <c r="F1574">
        <v>1</v>
      </c>
      <c r="G1574">
        <v>1</v>
      </c>
      <c r="H1574">
        <v>1</v>
      </c>
      <c r="I1574" t="s">
        <v>591</v>
      </c>
      <c r="J1574" t="s">
        <v>3</v>
      </c>
      <c r="K1574" t="s">
        <v>592</v>
      </c>
      <c r="L1574">
        <v>1369</v>
      </c>
      <c r="N1574">
        <v>1013</v>
      </c>
      <c r="O1574" t="s">
        <v>583</v>
      </c>
      <c r="P1574" t="s">
        <v>583</v>
      </c>
      <c r="Q1574">
        <v>1</v>
      </c>
      <c r="X1574">
        <v>17.89</v>
      </c>
      <c r="Y1574">
        <v>0</v>
      </c>
      <c r="Z1574">
        <v>0</v>
      </c>
      <c r="AA1574">
        <v>0</v>
      </c>
      <c r="AB1574">
        <v>256.16000000000003</v>
      </c>
      <c r="AC1574">
        <v>0</v>
      </c>
      <c r="AD1574">
        <v>1</v>
      </c>
      <c r="AE1574">
        <v>1</v>
      </c>
      <c r="AF1574" t="s">
        <v>3</v>
      </c>
      <c r="AG1574">
        <v>17.89</v>
      </c>
      <c r="AH1574">
        <v>2</v>
      </c>
      <c r="AI1574">
        <v>35812881</v>
      </c>
      <c r="AJ1574">
        <v>1592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</row>
    <row r="1575" spans="1:44">
      <c r="A1575">
        <f>ROW(Source!A1533)</f>
        <v>1533</v>
      </c>
      <c r="B1575">
        <v>35812885</v>
      </c>
      <c r="C1575">
        <v>35812880</v>
      </c>
      <c r="D1575">
        <v>121548</v>
      </c>
      <c r="E1575">
        <v>1</v>
      </c>
      <c r="F1575">
        <v>1</v>
      </c>
      <c r="G1575">
        <v>1</v>
      </c>
      <c r="H1575">
        <v>1</v>
      </c>
      <c r="I1575" t="s">
        <v>34</v>
      </c>
      <c r="J1575" t="s">
        <v>3</v>
      </c>
      <c r="K1575" t="s">
        <v>584</v>
      </c>
      <c r="L1575">
        <v>608254</v>
      </c>
      <c r="N1575">
        <v>1013</v>
      </c>
      <c r="O1575" t="s">
        <v>585</v>
      </c>
      <c r="P1575" t="s">
        <v>585</v>
      </c>
      <c r="Q1575">
        <v>1</v>
      </c>
      <c r="X1575">
        <v>0.08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2</v>
      </c>
      <c r="AF1575" t="s">
        <v>3</v>
      </c>
      <c r="AG1575">
        <v>0.08</v>
      </c>
      <c r="AH1575">
        <v>2</v>
      </c>
      <c r="AI1575">
        <v>35812882</v>
      </c>
      <c r="AJ1575">
        <v>1593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</row>
    <row r="1576" spans="1:44">
      <c r="A1576">
        <f>ROW(Source!A1533)</f>
        <v>1533</v>
      </c>
      <c r="B1576">
        <v>35812886</v>
      </c>
      <c r="C1576">
        <v>35812880</v>
      </c>
      <c r="D1576">
        <v>29172556</v>
      </c>
      <c r="E1576">
        <v>1</v>
      </c>
      <c r="F1576">
        <v>1</v>
      </c>
      <c r="G1576">
        <v>1</v>
      </c>
      <c r="H1576">
        <v>2</v>
      </c>
      <c r="I1576" t="s">
        <v>586</v>
      </c>
      <c r="J1576" t="s">
        <v>590</v>
      </c>
      <c r="K1576" t="s">
        <v>588</v>
      </c>
      <c r="L1576">
        <v>1368</v>
      </c>
      <c r="N1576">
        <v>1011</v>
      </c>
      <c r="O1576" t="s">
        <v>589</v>
      </c>
      <c r="P1576" t="s">
        <v>589</v>
      </c>
      <c r="Q1576">
        <v>1</v>
      </c>
      <c r="X1576">
        <v>0.08</v>
      </c>
      <c r="Y1576">
        <v>0</v>
      </c>
      <c r="Z1576">
        <v>31.26</v>
      </c>
      <c r="AA1576">
        <v>13.5</v>
      </c>
      <c r="AB1576">
        <v>0</v>
      </c>
      <c r="AC1576">
        <v>0</v>
      </c>
      <c r="AD1576">
        <v>1</v>
      </c>
      <c r="AE1576">
        <v>0</v>
      </c>
      <c r="AF1576" t="s">
        <v>3</v>
      </c>
      <c r="AG1576">
        <v>0.08</v>
      </c>
      <c r="AH1576">
        <v>2</v>
      </c>
      <c r="AI1576">
        <v>35812883</v>
      </c>
      <c r="AJ1576">
        <v>1594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</row>
    <row r="1577" spans="1:44">
      <c r="A1577">
        <f>ROW(Source!A1534)</f>
        <v>1534</v>
      </c>
      <c r="B1577">
        <v>35812893</v>
      </c>
      <c r="C1577">
        <v>35812887</v>
      </c>
      <c r="D1577">
        <v>18408066</v>
      </c>
      <c r="E1577">
        <v>1</v>
      </c>
      <c r="F1577">
        <v>1</v>
      </c>
      <c r="G1577">
        <v>1</v>
      </c>
      <c r="H1577">
        <v>1</v>
      </c>
      <c r="I1577" t="s">
        <v>591</v>
      </c>
      <c r="J1577" t="s">
        <v>3</v>
      </c>
      <c r="K1577" t="s">
        <v>592</v>
      </c>
      <c r="L1577">
        <v>1369</v>
      </c>
      <c r="N1577">
        <v>1013</v>
      </c>
      <c r="O1577" t="s">
        <v>583</v>
      </c>
      <c r="P1577" t="s">
        <v>583</v>
      </c>
      <c r="Q1577">
        <v>1</v>
      </c>
      <c r="X1577">
        <v>179.3</v>
      </c>
      <c r="Y1577">
        <v>0</v>
      </c>
      <c r="Z1577">
        <v>0</v>
      </c>
      <c r="AA1577">
        <v>0</v>
      </c>
      <c r="AB1577">
        <v>256.16000000000003</v>
      </c>
      <c r="AC1577">
        <v>0</v>
      </c>
      <c r="AD1577">
        <v>1</v>
      </c>
      <c r="AE1577">
        <v>1</v>
      </c>
      <c r="AF1577" t="s">
        <v>3</v>
      </c>
      <c r="AG1577">
        <v>179.3</v>
      </c>
      <c r="AH1577">
        <v>2</v>
      </c>
      <c r="AI1577">
        <v>35812888</v>
      </c>
      <c r="AJ1577">
        <v>1595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</row>
    <row r="1578" spans="1:44">
      <c r="A1578">
        <f>ROW(Source!A1534)</f>
        <v>1534</v>
      </c>
      <c r="B1578">
        <v>35812894</v>
      </c>
      <c r="C1578">
        <v>35812887</v>
      </c>
      <c r="D1578">
        <v>121548</v>
      </c>
      <c r="E1578">
        <v>1</v>
      </c>
      <c r="F1578">
        <v>1</v>
      </c>
      <c r="G1578">
        <v>1</v>
      </c>
      <c r="H1578">
        <v>1</v>
      </c>
      <c r="I1578" t="s">
        <v>34</v>
      </c>
      <c r="J1578" t="s">
        <v>3</v>
      </c>
      <c r="K1578" t="s">
        <v>584</v>
      </c>
      <c r="L1578">
        <v>608254</v>
      </c>
      <c r="N1578">
        <v>1013</v>
      </c>
      <c r="O1578" t="s">
        <v>585</v>
      </c>
      <c r="P1578" t="s">
        <v>585</v>
      </c>
      <c r="Q1578">
        <v>1</v>
      </c>
      <c r="X1578">
        <v>3.97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</v>
      </c>
      <c r="AE1578">
        <v>2</v>
      </c>
      <c r="AF1578" t="s">
        <v>3</v>
      </c>
      <c r="AG1578">
        <v>3.97</v>
      </c>
      <c r="AH1578">
        <v>2</v>
      </c>
      <c r="AI1578">
        <v>35812889</v>
      </c>
      <c r="AJ1578">
        <v>1596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</row>
    <row r="1579" spans="1:44">
      <c r="A1579">
        <f>ROW(Source!A1534)</f>
        <v>1534</v>
      </c>
      <c r="B1579">
        <v>35812895</v>
      </c>
      <c r="C1579">
        <v>35812887</v>
      </c>
      <c r="D1579">
        <v>29172710</v>
      </c>
      <c r="E1579">
        <v>1</v>
      </c>
      <c r="F1579">
        <v>1</v>
      </c>
      <c r="G1579">
        <v>1</v>
      </c>
      <c r="H1579">
        <v>2</v>
      </c>
      <c r="I1579" t="s">
        <v>593</v>
      </c>
      <c r="J1579" t="s">
        <v>594</v>
      </c>
      <c r="K1579" t="s">
        <v>595</v>
      </c>
      <c r="L1579">
        <v>1368</v>
      </c>
      <c r="N1579">
        <v>1011</v>
      </c>
      <c r="O1579" t="s">
        <v>589</v>
      </c>
      <c r="P1579" t="s">
        <v>589</v>
      </c>
      <c r="Q1579">
        <v>1</v>
      </c>
      <c r="X1579">
        <v>3.97</v>
      </c>
      <c r="Y1579">
        <v>0</v>
      </c>
      <c r="Z1579">
        <v>46.56</v>
      </c>
      <c r="AA1579">
        <v>10.06</v>
      </c>
      <c r="AB1579">
        <v>0</v>
      </c>
      <c r="AC1579">
        <v>0</v>
      </c>
      <c r="AD1579">
        <v>1</v>
      </c>
      <c r="AE1579">
        <v>0</v>
      </c>
      <c r="AF1579" t="s">
        <v>3</v>
      </c>
      <c r="AG1579">
        <v>3.97</v>
      </c>
      <c r="AH1579">
        <v>2</v>
      </c>
      <c r="AI1579">
        <v>35812890</v>
      </c>
      <c r="AJ1579">
        <v>1597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>
        <f>ROW(Source!A1534)</f>
        <v>1534</v>
      </c>
      <c r="B1580">
        <v>35812896</v>
      </c>
      <c r="C1580">
        <v>35812887</v>
      </c>
      <c r="D1580">
        <v>29174533</v>
      </c>
      <c r="E1580">
        <v>1</v>
      </c>
      <c r="F1580">
        <v>1</v>
      </c>
      <c r="G1580">
        <v>1</v>
      </c>
      <c r="H1580">
        <v>2</v>
      </c>
      <c r="I1580" t="s">
        <v>596</v>
      </c>
      <c r="J1580" t="s">
        <v>597</v>
      </c>
      <c r="K1580" t="s">
        <v>598</v>
      </c>
      <c r="L1580">
        <v>1368</v>
      </c>
      <c r="N1580">
        <v>1011</v>
      </c>
      <c r="O1580" t="s">
        <v>589</v>
      </c>
      <c r="P1580" t="s">
        <v>589</v>
      </c>
      <c r="Q1580">
        <v>1</v>
      </c>
      <c r="X1580">
        <v>7.93</v>
      </c>
      <c r="Y1580">
        <v>0</v>
      </c>
      <c r="Z1580">
        <v>1.53</v>
      </c>
      <c r="AA1580">
        <v>0</v>
      </c>
      <c r="AB1580">
        <v>0</v>
      </c>
      <c r="AC1580">
        <v>0</v>
      </c>
      <c r="AD1580">
        <v>1</v>
      </c>
      <c r="AE1580">
        <v>0</v>
      </c>
      <c r="AF1580" t="s">
        <v>3</v>
      </c>
      <c r="AG1580">
        <v>7.93</v>
      </c>
      <c r="AH1580">
        <v>2</v>
      </c>
      <c r="AI1580">
        <v>35812891</v>
      </c>
      <c r="AJ1580">
        <v>1598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</row>
    <row r="1581" spans="1:44">
      <c r="A1581">
        <f>ROW(Source!A1534)</f>
        <v>1534</v>
      </c>
      <c r="B1581">
        <v>35812897</v>
      </c>
      <c r="C1581">
        <v>35812887</v>
      </c>
      <c r="D1581">
        <v>29164349</v>
      </c>
      <c r="E1581">
        <v>1</v>
      </c>
      <c r="F1581">
        <v>1</v>
      </c>
      <c r="G1581">
        <v>1</v>
      </c>
      <c r="H1581">
        <v>3</v>
      </c>
      <c r="I1581" t="s">
        <v>27</v>
      </c>
      <c r="J1581" t="s">
        <v>30</v>
      </c>
      <c r="K1581" t="s">
        <v>28</v>
      </c>
      <c r="L1581">
        <v>1348</v>
      </c>
      <c r="N1581">
        <v>1009</v>
      </c>
      <c r="O1581" t="s">
        <v>29</v>
      </c>
      <c r="P1581" t="s">
        <v>29</v>
      </c>
      <c r="Q1581">
        <v>1000</v>
      </c>
      <c r="X1581">
        <v>10.5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 t="s">
        <v>3</v>
      </c>
      <c r="AG1581">
        <v>10.5</v>
      </c>
      <c r="AH1581">
        <v>2</v>
      </c>
      <c r="AI1581">
        <v>35812892</v>
      </c>
      <c r="AJ1581">
        <v>1599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</row>
    <row r="1582" spans="1:44">
      <c r="A1582">
        <f>ROW(Source!A1573)</f>
        <v>1573</v>
      </c>
      <c r="B1582">
        <v>35812908</v>
      </c>
      <c r="C1582">
        <v>35812899</v>
      </c>
      <c r="D1582">
        <v>18410572</v>
      </c>
      <c r="E1582">
        <v>1</v>
      </c>
      <c r="F1582">
        <v>1</v>
      </c>
      <c r="G1582">
        <v>1</v>
      </c>
      <c r="H1582">
        <v>1</v>
      </c>
      <c r="I1582" t="s">
        <v>856</v>
      </c>
      <c r="J1582" t="s">
        <v>3</v>
      </c>
      <c r="K1582" t="s">
        <v>857</v>
      </c>
      <c r="L1582">
        <v>1369</v>
      </c>
      <c r="N1582">
        <v>1013</v>
      </c>
      <c r="O1582" t="s">
        <v>583</v>
      </c>
      <c r="P1582" t="s">
        <v>583</v>
      </c>
      <c r="Q1582">
        <v>1</v>
      </c>
      <c r="X1582">
        <v>73.14</v>
      </c>
      <c r="Y1582">
        <v>0</v>
      </c>
      <c r="Z1582">
        <v>0</v>
      </c>
      <c r="AA1582">
        <v>0</v>
      </c>
      <c r="AB1582">
        <v>8.74</v>
      </c>
      <c r="AC1582">
        <v>0</v>
      </c>
      <c r="AD1582">
        <v>1</v>
      </c>
      <c r="AE1582">
        <v>1</v>
      </c>
      <c r="AF1582" t="s">
        <v>310</v>
      </c>
      <c r="AG1582">
        <v>84.11099999999999</v>
      </c>
      <c r="AH1582">
        <v>2</v>
      </c>
      <c r="AI1582">
        <v>35812900</v>
      </c>
      <c r="AJ1582">
        <v>1600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</row>
    <row r="1583" spans="1:44">
      <c r="A1583">
        <f>ROW(Source!A1573)</f>
        <v>1573</v>
      </c>
      <c r="B1583">
        <v>35812909</v>
      </c>
      <c r="C1583">
        <v>35812899</v>
      </c>
      <c r="D1583">
        <v>121548</v>
      </c>
      <c r="E1583">
        <v>1</v>
      </c>
      <c r="F1583">
        <v>1</v>
      </c>
      <c r="G1583">
        <v>1</v>
      </c>
      <c r="H1583">
        <v>1</v>
      </c>
      <c r="I1583" t="s">
        <v>34</v>
      </c>
      <c r="J1583" t="s">
        <v>3</v>
      </c>
      <c r="K1583" t="s">
        <v>584</v>
      </c>
      <c r="L1583">
        <v>608254</v>
      </c>
      <c r="N1583">
        <v>1013</v>
      </c>
      <c r="O1583" t="s">
        <v>585</v>
      </c>
      <c r="P1583" t="s">
        <v>585</v>
      </c>
      <c r="Q1583">
        <v>1</v>
      </c>
      <c r="X1583">
        <v>1.37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1</v>
      </c>
      <c r="AE1583">
        <v>2</v>
      </c>
      <c r="AF1583" t="s">
        <v>143</v>
      </c>
      <c r="AG1583">
        <v>1.7125000000000001</v>
      </c>
      <c r="AH1583">
        <v>2</v>
      </c>
      <c r="AI1583">
        <v>35812901</v>
      </c>
      <c r="AJ1583">
        <v>1601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</row>
    <row r="1584" spans="1:44">
      <c r="A1584">
        <f>ROW(Source!A1573)</f>
        <v>1573</v>
      </c>
      <c r="B1584">
        <v>35812910</v>
      </c>
      <c r="C1584">
        <v>35812899</v>
      </c>
      <c r="D1584">
        <v>29172379</v>
      </c>
      <c r="E1584">
        <v>1</v>
      </c>
      <c r="F1584">
        <v>1</v>
      </c>
      <c r="G1584">
        <v>1</v>
      </c>
      <c r="H1584">
        <v>2</v>
      </c>
      <c r="I1584" t="s">
        <v>858</v>
      </c>
      <c r="J1584" t="s">
        <v>859</v>
      </c>
      <c r="K1584" t="s">
        <v>860</v>
      </c>
      <c r="L1584">
        <v>1368</v>
      </c>
      <c r="N1584">
        <v>1011</v>
      </c>
      <c r="O1584" t="s">
        <v>589</v>
      </c>
      <c r="P1584" t="s">
        <v>589</v>
      </c>
      <c r="Q1584">
        <v>1</v>
      </c>
      <c r="X1584">
        <v>1.37</v>
      </c>
      <c r="Y1584">
        <v>0</v>
      </c>
      <c r="Z1584">
        <v>112</v>
      </c>
      <c r="AA1584">
        <v>13.5</v>
      </c>
      <c r="AB1584">
        <v>0</v>
      </c>
      <c r="AC1584">
        <v>0</v>
      </c>
      <c r="AD1584">
        <v>1</v>
      </c>
      <c r="AE1584">
        <v>0</v>
      </c>
      <c r="AF1584" t="s">
        <v>143</v>
      </c>
      <c r="AG1584">
        <v>1.7125000000000001</v>
      </c>
      <c r="AH1584">
        <v>2</v>
      </c>
      <c r="AI1584">
        <v>35812902</v>
      </c>
      <c r="AJ1584">
        <v>1602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</row>
    <row r="1585" spans="1:44">
      <c r="A1585">
        <f>ROW(Source!A1573)</f>
        <v>1573</v>
      </c>
      <c r="B1585">
        <v>35812911</v>
      </c>
      <c r="C1585">
        <v>35812899</v>
      </c>
      <c r="D1585">
        <v>29174913</v>
      </c>
      <c r="E1585">
        <v>1</v>
      </c>
      <c r="F1585">
        <v>1</v>
      </c>
      <c r="G1585">
        <v>1</v>
      </c>
      <c r="H1585">
        <v>2</v>
      </c>
      <c r="I1585" t="s">
        <v>601</v>
      </c>
      <c r="J1585" t="s">
        <v>602</v>
      </c>
      <c r="K1585" t="s">
        <v>603</v>
      </c>
      <c r="L1585">
        <v>1368</v>
      </c>
      <c r="N1585">
        <v>1011</v>
      </c>
      <c r="O1585" t="s">
        <v>589</v>
      </c>
      <c r="P1585" t="s">
        <v>589</v>
      </c>
      <c r="Q1585">
        <v>1</v>
      </c>
      <c r="X1585">
        <v>2.06</v>
      </c>
      <c r="Y1585">
        <v>0</v>
      </c>
      <c r="Z1585">
        <v>87.17</v>
      </c>
      <c r="AA1585">
        <v>11.6</v>
      </c>
      <c r="AB1585">
        <v>0</v>
      </c>
      <c r="AC1585">
        <v>0</v>
      </c>
      <c r="AD1585">
        <v>1</v>
      </c>
      <c r="AE1585">
        <v>0</v>
      </c>
      <c r="AF1585" t="s">
        <v>143</v>
      </c>
      <c r="AG1585">
        <v>2.5750000000000002</v>
      </c>
      <c r="AH1585">
        <v>2</v>
      </c>
      <c r="AI1585">
        <v>35812903</v>
      </c>
      <c r="AJ1585">
        <v>1603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</row>
    <row r="1586" spans="1:44">
      <c r="A1586">
        <f>ROW(Source!A1573)</f>
        <v>1573</v>
      </c>
      <c r="B1586">
        <v>35812912</v>
      </c>
      <c r="C1586">
        <v>35812899</v>
      </c>
      <c r="D1586">
        <v>29114332</v>
      </c>
      <c r="E1586">
        <v>1</v>
      </c>
      <c r="F1586">
        <v>1</v>
      </c>
      <c r="G1586">
        <v>1</v>
      </c>
      <c r="H1586">
        <v>3</v>
      </c>
      <c r="I1586" t="s">
        <v>628</v>
      </c>
      <c r="J1586" t="s">
        <v>654</v>
      </c>
      <c r="K1586" t="s">
        <v>630</v>
      </c>
      <c r="L1586">
        <v>1348</v>
      </c>
      <c r="N1586">
        <v>1009</v>
      </c>
      <c r="O1586" t="s">
        <v>29</v>
      </c>
      <c r="P1586" t="s">
        <v>29</v>
      </c>
      <c r="Q1586">
        <v>1000</v>
      </c>
      <c r="X1586">
        <v>3.3999999999999998E-3</v>
      </c>
      <c r="Y1586">
        <v>11978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0</v>
      </c>
      <c r="AF1586" t="s">
        <v>3</v>
      </c>
      <c r="AG1586">
        <v>3.3999999999999998E-3</v>
      </c>
      <c r="AH1586">
        <v>2</v>
      </c>
      <c r="AI1586">
        <v>35812905</v>
      </c>
      <c r="AJ1586">
        <v>1605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>
        <f>ROW(Source!A1573)</f>
        <v>1573</v>
      </c>
      <c r="B1587">
        <v>35812913</v>
      </c>
      <c r="C1587">
        <v>35812899</v>
      </c>
      <c r="D1587">
        <v>29114830</v>
      </c>
      <c r="E1587">
        <v>1</v>
      </c>
      <c r="F1587">
        <v>1</v>
      </c>
      <c r="G1587">
        <v>1</v>
      </c>
      <c r="H1587">
        <v>3</v>
      </c>
      <c r="I1587" t="s">
        <v>1084</v>
      </c>
      <c r="J1587" t="s">
        <v>1097</v>
      </c>
      <c r="K1587" t="s">
        <v>1086</v>
      </c>
      <c r="L1587">
        <v>1035</v>
      </c>
      <c r="N1587">
        <v>1013</v>
      </c>
      <c r="O1587" t="s">
        <v>178</v>
      </c>
      <c r="P1587" t="s">
        <v>178</v>
      </c>
      <c r="Q1587">
        <v>1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</v>
      </c>
      <c r="AD1587">
        <v>0</v>
      </c>
      <c r="AE1587">
        <v>0</v>
      </c>
      <c r="AF1587" t="s">
        <v>3</v>
      </c>
      <c r="AG1587">
        <v>0</v>
      </c>
      <c r="AH1587">
        <v>3</v>
      </c>
      <c r="AI1587">
        <v>-1</v>
      </c>
      <c r="AJ1587" t="s">
        <v>3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>
      <c r="A1588">
        <f>ROW(Source!A1573)</f>
        <v>1573</v>
      </c>
      <c r="B1588">
        <v>35812914</v>
      </c>
      <c r="C1588">
        <v>35812899</v>
      </c>
      <c r="D1588">
        <v>29130561</v>
      </c>
      <c r="E1588">
        <v>1</v>
      </c>
      <c r="F1588">
        <v>1</v>
      </c>
      <c r="G1588">
        <v>1</v>
      </c>
      <c r="H1588">
        <v>3</v>
      </c>
      <c r="I1588" t="s">
        <v>185</v>
      </c>
      <c r="J1588" t="s">
        <v>317</v>
      </c>
      <c r="K1588" t="s">
        <v>186</v>
      </c>
      <c r="L1588">
        <v>1327</v>
      </c>
      <c r="N1588">
        <v>1005</v>
      </c>
      <c r="O1588" t="s">
        <v>165</v>
      </c>
      <c r="P1588" t="s">
        <v>165</v>
      </c>
      <c r="Q1588">
        <v>1</v>
      </c>
      <c r="X1588">
        <v>100</v>
      </c>
      <c r="Y1588">
        <v>207</v>
      </c>
      <c r="Z1588">
        <v>0</v>
      </c>
      <c r="AA1588">
        <v>0</v>
      </c>
      <c r="AB1588">
        <v>0</v>
      </c>
      <c r="AC1588">
        <v>0</v>
      </c>
      <c r="AD1588">
        <v>1</v>
      </c>
      <c r="AE1588">
        <v>0</v>
      </c>
      <c r="AF1588" t="s">
        <v>3</v>
      </c>
      <c r="AG1588">
        <v>100</v>
      </c>
      <c r="AH1588">
        <v>2</v>
      </c>
      <c r="AI1588">
        <v>35812906</v>
      </c>
      <c r="AJ1588">
        <v>1606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</row>
    <row r="1589" spans="1:44">
      <c r="A1589">
        <f>ROW(Source!A1577)</f>
        <v>1577</v>
      </c>
      <c r="B1589">
        <v>35812932</v>
      </c>
      <c r="C1589">
        <v>35812918</v>
      </c>
      <c r="D1589">
        <v>18407150</v>
      </c>
      <c r="E1589">
        <v>1</v>
      </c>
      <c r="F1589">
        <v>1</v>
      </c>
      <c r="G1589">
        <v>1</v>
      </c>
      <c r="H1589">
        <v>1</v>
      </c>
      <c r="I1589" t="s">
        <v>599</v>
      </c>
      <c r="J1589" t="s">
        <v>3</v>
      </c>
      <c r="K1589" t="s">
        <v>600</v>
      </c>
      <c r="L1589">
        <v>1369</v>
      </c>
      <c r="N1589">
        <v>1013</v>
      </c>
      <c r="O1589" t="s">
        <v>583</v>
      </c>
      <c r="P1589" t="s">
        <v>583</v>
      </c>
      <c r="Q1589">
        <v>1</v>
      </c>
      <c r="X1589">
        <v>44.7</v>
      </c>
      <c r="Y1589">
        <v>0</v>
      </c>
      <c r="Z1589">
        <v>0</v>
      </c>
      <c r="AA1589">
        <v>0</v>
      </c>
      <c r="AB1589">
        <v>272.45</v>
      </c>
      <c r="AC1589">
        <v>0</v>
      </c>
      <c r="AD1589">
        <v>1</v>
      </c>
      <c r="AE1589">
        <v>1</v>
      </c>
      <c r="AF1589" t="s">
        <v>3</v>
      </c>
      <c r="AG1589">
        <v>44.7</v>
      </c>
      <c r="AH1589">
        <v>2</v>
      </c>
      <c r="AI1589">
        <v>35812919</v>
      </c>
      <c r="AJ1589">
        <v>1608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</row>
    <row r="1590" spans="1:44">
      <c r="A1590">
        <f>ROW(Source!A1577)</f>
        <v>1577</v>
      </c>
      <c r="B1590">
        <v>35812933</v>
      </c>
      <c r="C1590">
        <v>35812918</v>
      </c>
      <c r="D1590">
        <v>121548</v>
      </c>
      <c r="E1590">
        <v>1</v>
      </c>
      <c r="F1590">
        <v>1</v>
      </c>
      <c r="G1590">
        <v>1</v>
      </c>
      <c r="H1590">
        <v>1</v>
      </c>
      <c r="I1590" t="s">
        <v>34</v>
      </c>
      <c r="J1590" t="s">
        <v>3</v>
      </c>
      <c r="K1590" t="s">
        <v>584</v>
      </c>
      <c r="L1590">
        <v>608254</v>
      </c>
      <c r="N1590">
        <v>1013</v>
      </c>
      <c r="O1590" t="s">
        <v>585</v>
      </c>
      <c r="P1590" t="s">
        <v>585</v>
      </c>
      <c r="Q1590">
        <v>1</v>
      </c>
      <c r="X1590">
        <v>0.14000000000000001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1</v>
      </c>
      <c r="AE1590">
        <v>2</v>
      </c>
      <c r="AF1590" t="s">
        <v>3</v>
      </c>
      <c r="AG1590">
        <v>0.14000000000000001</v>
      </c>
      <c r="AH1590">
        <v>2</v>
      </c>
      <c r="AI1590">
        <v>35812920</v>
      </c>
      <c r="AJ1590">
        <v>1609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>
      <c r="A1591">
        <f>ROW(Source!A1577)</f>
        <v>1577</v>
      </c>
      <c r="B1591">
        <v>35812934</v>
      </c>
      <c r="C1591">
        <v>35812918</v>
      </c>
      <c r="D1591">
        <v>29172479</v>
      </c>
      <c r="E1591">
        <v>1</v>
      </c>
      <c r="F1591">
        <v>1</v>
      </c>
      <c r="G1591">
        <v>1</v>
      </c>
      <c r="H1591">
        <v>2</v>
      </c>
      <c r="I1591" t="s">
        <v>861</v>
      </c>
      <c r="J1591" t="s">
        <v>862</v>
      </c>
      <c r="K1591" t="s">
        <v>863</v>
      </c>
      <c r="L1591">
        <v>1368</v>
      </c>
      <c r="N1591">
        <v>1011</v>
      </c>
      <c r="O1591" t="s">
        <v>589</v>
      </c>
      <c r="P1591" t="s">
        <v>589</v>
      </c>
      <c r="Q1591">
        <v>1</v>
      </c>
      <c r="X1591">
        <v>0.14000000000000001</v>
      </c>
      <c r="Y1591">
        <v>0</v>
      </c>
      <c r="Z1591">
        <v>99.89</v>
      </c>
      <c r="AA1591">
        <v>10.06</v>
      </c>
      <c r="AB1591">
        <v>0</v>
      </c>
      <c r="AC1591">
        <v>0</v>
      </c>
      <c r="AD1591">
        <v>1</v>
      </c>
      <c r="AE1591">
        <v>0</v>
      </c>
      <c r="AF1591" t="s">
        <v>3</v>
      </c>
      <c r="AG1591">
        <v>0.14000000000000001</v>
      </c>
      <c r="AH1591">
        <v>2</v>
      </c>
      <c r="AI1591">
        <v>35812921</v>
      </c>
      <c r="AJ1591">
        <v>1610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</row>
    <row r="1592" spans="1:44">
      <c r="A1592">
        <f>ROW(Source!A1577)</f>
        <v>1577</v>
      </c>
      <c r="B1592">
        <v>35812935</v>
      </c>
      <c r="C1592">
        <v>35812918</v>
      </c>
      <c r="D1592">
        <v>29174591</v>
      </c>
      <c r="E1592">
        <v>1</v>
      </c>
      <c r="F1592">
        <v>1</v>
      </c>
      <c r="G1592">
        <v>1</v>
      </c>
      <c r="H1592">
        <v>2</v>
      </c>
      <c r="I1592" t="s">
        <v>612</v>
      </c>
      <c r="J1592" t="s">
        <v>642</v>
      </c>
      <c r="K1592" t="s">
        <v>614</v>
      </c>
      <c r="L1592">
        <v>1368</v>
      </c>
      <c r="N1592">
        <v>1011</v>
      </c>
      <c r="O1592" t="s">
        <v>589</v>
      </c>
      <c r="P1592" t="s">
        <v>589</v>
      </c>
      <c r="Q1592">
        <v>1</v>
      </c>
      <c r="X1592">
        <v>0.45</v>
      </c>
      <c r="Y1592">
        <v>0</v>
      </c>
      <c r="Z1592">
        <v>0.95</v>
      </c>
      <c r="AA1592">
        <v>0</v>
      </c>
      <c r="AB1592">
        <v>0</v>
      </c>
      <c r="AC1592">
        <v>0</v>
      </c>
      <c r="AD1592">
        <v>1</v>
      </c>
      <c r="AE1592">
        <v>0</v>
      </c>
      <c r="AF1592" t="s">
        <v>3</v>
      </c>
      <c r="AG1592">
        <v>0.45</v>
      </c>
      <c r="AH1592">
        <v>2</v>
      </c>
      <c r="AI1592">
        <v>35812922</v>
      </c>
      <c r="AJ1592">
        <v>1611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>
      <c r="A1593">
        <f>ROW(Source!A1577)</f>
        <v>1577</v>
      </c>
      <c r="B1593">
        <v>35812936</v>
      </c>
      <c r="C1593">
        <v>35812918</v>
      </c>
      <c r="D1593">
        <v>29174913</v>
      </c>
      <c r="E1593">
        <v>1</v>
      </c>
      <c r="F1593">
        <v>1</v>
      </c>
      <c r="G1593">
        <v>1</v>
      </c>
      <c r="H1593">
        <v>2</v>
      </c>
      <c r="I1593" t="s">
        <v>601</v>
      </c>
      <c r="J1593" t="s">
        <v>602</v>
      </c>
      <c r="K1593" t="s">
        <v>603</v>
      </c>
      <c r="L1593">
        <v>1368</v>
      </c>
      <c r="N1593">
        <v>1011</v>
      </c>
      <c r="O1593" t="s">
        <v>589</v>
      </c>
      <c r="P1593" t="s">
        <v>589</v>
      </c>
      <c r="Q1593">
        <v>1</v>
      </c>
      <c r="X1593">
        <v>0.48</v>
      </c>
      <c r="Y1593">
        <v>0</v>
      </c>
      <c r="Z1593">
        <v>87.17</v>
      </c>
      <c r="AA1593">
        <v>11.6</v>
      </c>
      <c r="AB1593">
        <v>0</v>
      </c>
      <c r="AC1593">
        <v>0</v>
      </c>
      <c r="AD1593">
        <v>1</v>
      </c>
      <c r="AE1593">
        <v>0</v>
      </c>
      <c r="AF1593" t="s">
        <v>3</v>
      </c>
      <c r="AG1593">
        <v>0.48</v>
      </c>
      <c r="AH1593">
        <v>2</v>
      </c>
      <c r="AI1593">
        <v>35812923</v>
      </c>
      <c r="AJ1593">
        <v>1612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</row>
    <row r="1594" spans="1:44">
      <c r="A1594">
        <f>ROW(Source!A1577)</f>
        <v>1577</v>
      </c>
      <c r="B1594">
        <v>35812937</v>
      </c>
      <c r="C1594">
        <v>35812918</v>
      </c>
      <c r="D1594">
        <v>29114340</v>
      </c>
      <c r="E1594">
        <v>1</v>
      </c>
      <c r="F1594">
        <v>1</v>
      </c>
      <c r="G1594">
        <v>1</v>
      </c>
      <c r="H1594">
        <v>3</v>
      </c>
      <c r="I1594" t="s">
        <v>864</v>
      </c>
      <c r="J1594" t="s">
        <v>865</v>
      </c>
      <c r="K1594" t="s">
        <v>866</v>
      </c>
      <c r="L1594">
        <v>1348</v>
      </c>
      <c r="N1594">
        <v>1009</v>
      </c>
      <c r="O1594" t="s">
        <v>29</v>
      </c>
      <c r="P1594" t="s">
        <v>29</v>
      </c>
      <c r="Q1594">
        <v>1000</v>
      </c>
      <c r="X1594">
        <v>1.6000000000000001E-3</v>
      </c>
      <c r="Y1594">
        <v>8475</v>
      </c>
      <c r="Z1594">
        <v>0</v>
      </c>
      <c r="AA1594">
        <v>0</v>
      </c>
      <c r="AB1594">
        <v>0</v>
      </c>
      <c r="AC1594">
        <v>0</v>
      </c>
      <c r="AD1594">
        <v>1</v>
      </c>
      <c r="AE1594">
        <v>0</v>
      </c>
      <c r="AF1594" t="s">
        <v>3</v>
      </c>
      <c r="AG1594">
        <v>1.6000000000000001E-3</v>
      </c>
      <c r="AH1594">
        <v>2</v>
      </c>
      <c r="AI1594">
        <v>35812924</v>
      </c>
      <c r="AJ1594">
        <v>1613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</row>
    <row r="1595" spans="1:44">
      <c r="A1595">
        <f>ROW(Source!A1577)</f>
        <v>1577</v>
      </c>
      <c r="B1595">
        <v>35812938</v>
      </c>
      <c r="C1595">
        <v>35812918</v>
      </c>
      <c r="D1595">
        <v>29109162</v>
      </c>
      <c r="E1595">
        <v>1</v>
      </c>
      <c r="F1595">
        <v>1</v>
      </c>
      <c r="G1595">
        <v>1</v>
      </c>
      <c r="H1595">
        <v>3</v>
      </c>
      <c r="I1595" t="s">
        <v>645</v>
      </c>
      <c r="J1595" t="s">
        <v>646</v>
      </c>
      <c r="K1595" t="s">
        <v>647</v>
      </c>
      <c r="L1595">
        <v>1327</v>
      </c>
      <c r="N1595">
        <v>1005</v>
      </c>
      <c r="O1595" t="s">
        <v>165</v>
      </c>
      <c r="P1595" t="s">
        <v>165</v>
      </c>
      <c r="Q1595">
        <v>1</v>
      </c>
      <c r="X1595">
        <v>23</v>
      </c>
      <c r="Y1595">
        <v>5.71</v>
      </c>
      <c r="Z1595">
        <v>0</v>
      </c>
      <c r="AA1595">
        <v>0</v>
      </c>
      <c r="AB1595">
        <v>0</v>
      </c>
      <c r="AC1595">
        <v>0</v>
      </c>
      <c r="AD1595">
        <v>1</v>
      </c>
      <c r="AE1595">
        <v>0</v>
      </c>
      <c r="AF1595" t="s">
        <v>3</v>
      </c>
      <c r="AG1595">
        <v>23</v>
      </c>
      <c r="AH1595">
        <v>2</v>
      </c>
      <c r="AI1595">
        <v>35812925</v>
      </c>
      <c r="AJ1595">
        <v>1614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>
        <f>ROW(Source!A1577)</f>
        <v>1577</v>
      </c>
      <c r="B1596">
        <v>35812939</v>
      </c>
      <c r="C1596">
        <v>35812918</v>
      </c>
      <c r="D1596">
        <v>29107615</v>
      </c>
      <c r="E1596">
        <v>1</v>
      </c>
      <c r="F1596">
        <v>1</v>
      </c>
      <c r="G1596">
        <v>1</v>
      </c>
      <c r="H1596">
        <v>3</v>
      </c>
      <c r="I1596" t="s">
        <v>867</v>
      </c>
      <c r="J1596" t="s">
        <v>868</v>
      </c>
      <c r="K1596" t="s">
        <v>869</v>
      </c>
      <c r="L1596">
        <v>1348</v>
      </c>
      <c r="N1596">
        <v>1009</v>
      </c>
      <c r="O1596" t="s">
        <v>29</v>
      </c>
      <c r="P1596" t="s">
        <v>29</v>
      </c>
      <c r="Q1596">
        <v>1000</v>
      </c>
      <c r="X1596">
        <v>3.3999999999999998E-3</v>
      </c>
      <c r="Y1596">
        <v>19100</v>
      </c>
      <c r="Z1596">
        <v>0</v>
      </c>
      <c r="AA1596">
        <v>0</v>
      </c>
      <c r="AB1596">
        <v>0</v>
      </c>
      <c r="AC1596">
        <v>0</v>
      </c>
      <c r="AD1596">
        <v>1</v>
      </c>
      <c r="AE1596">
        <v>0</v>
      </c>
      <c r="AF1596" t="s">
        <v>3</v>
      </c>
      <c r="AG1596">
        <v>3.3999999999999998E-3</v>
      </c>
      <c r="AH1596">
        <v>2</v>
      </c>
      <c r="AI1596">
        <v>35812926</v>
      </c>
      <c r="AJ1596">
        <v>1615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</row>
    <row r="1597" spans="1:44">
      <c r="A1597">
        <f>ROW(Source!A1577)</f>
        <v>1577</v>
      </c>
      <c r="B1597">
        <v>35812940</v>
      </c>
      <c r="C1597">
        <v>35812918</v>
      </c>
      <c r="D1597">
        <v>29115662</v>
      </c>
      <c r="E1597">
        <v>1</v>
      </c>
      <c r="F1597">
        <v>1</v>
      </c>
      <c r="G1597">
        <v>1</v>
      </c>
      <c r="H1597">
        <v>3</v>
      </c>
      <c r="I1597" t="s">
        <v>870</v>
      </c>
      <c r="J1597" t="s">
        <v>871</v>
      </c>
      <c r="K1597" t="s">
        <v>872</v>
      </c>
      <c r="L1597">
        <v>1339</v>
      </c>
      <c r="N1597">
        <v>1007</v>
      </c>
      <c r="O1597" t="s">
        <v>638</v>
      </c>
      <c r="P1597" t="s">
        <v>638</v>
      </c>
      <c r="Q1597">
        <v>1</v>
      </c>
      <c r="X1597">
        <v>0.24</v>
      </c>
      <c r="Y1597">
        <v>1045</v>
      </c>
      <c r="Z1597">
        <v>0</v>
      </c>
      <c r="AA1597">
        <v>0</v>
      </c>
      <c r="AB1597">
        <v>0</v>
      </c>
      <c r="AC1597">
        <v>0</v>
      </c>
      <c r="AD1597">
        <v>1</v>
      </c>
      <c r="AE1597">
        <v>0</v>
      </c>
      <c r="AF1597" t="s">
        <v>3</v>
      </c>
      <c r="AG1597">
        <v>0.24</v>
      </c>
      <c r="AH1597">
        <v>2</v>
      </c>
      <c r="AI1597">
        <v>35812927</v>
      </c>
      <c r="AJ1597">
        <v>1616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>
      <c r="A1598">
        <f>ROW(Source!A1577)</f>
        <v>1577</v>
      </c>
      <c r="B1598">
        <v>35812941</v>
      </c>
      <c r="C1598">
        <v>35812918</v>
      </c>
      <c r="D1598">
        <v>29131086</v>
      </c>
      <c r="E1598">
        <v>1</v>
      </c>
      <c r="F1598">
        <v>1</v>
      </c>
      <c r="G1598">
        <v>1</v>
      </c>
      <c r="H1598">
        <v>3</v>
      </c>
      <c r="I1598" t="s">
        <v>648</v>
      </c>
      <c r="J1598" t="s">
        <v>649</v>
      </c>
      <c r="K1598" t="s">
        <v>650</v>
      </c>
      <c r="L1598">
        <v>1339</v>
      </c>
      <c r="N1598">
        <v>1007</v>
      </c>
      <c r="O1598" t="s">
        <v>638</v>
      </c>
      <c r="P1598" t="s">
        <v>638</v>
      </c>
      <c r="Q1598">
        <v>1</v>
      </c>
      <c r="X1598">
        <v>1.18</v>
      </c>
      <c r="Y1598">
        <v>1970.01</v>
      </c>
      <c r="Z1598">
        <v>0</v>
      </c>
      <c r="AA1598">
        <v>0</v>
      </c>
      <c r="AB1598">
        <v>0</v>
      </c>
      <c r="AC1598">
        <v>0</v>
      </c>
      <c r="AD1598">
        <v>1</v>
      </c>
      <c r="AE1598">
        <v>0</v>
      </c>
      <c r="AF1598" t="s">
        <v>3</v>
      </c>
      <c r="AG1598">
        <v>1.18</v>
      </c>
      <c r="AH1598">
        <v>2</v>
      </c>
      <c r="AI1598">
        <v>35812928</v>
      </c>
      <c r="AJ1598">
        <v>1617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</row>
    <row r="1599" spans="1:44">
      <c r="A1599">
        <f>ROW(Source!A1577)</f>
        <v>1577</v>
      </c>
      <c r="B1599">
        <v>35812942</v>
      </c>
      <c r="C1599">
        <v>35812918</v>
      </c>
      <c r="D1599">
        <v>29145153</v>
      </c>
      <c r="E1599">
        <v>1</v>
      </c>
      <c r="F1599">
        <v>1</v>
      </c>
      <c r="G1599">
        <v>1</v>
      </c>
      <c r="H1599">
        <v>3</v>
      </c>
      <c r="I1599" t="s">
        <v>873</v>
      </c>
      <c r="J1599" t="s">
        <v>874</v>
      </c>
      <c r="K1599" t="s">
        <v>875</v>
      </c>
      <c r="L1599">
        <v>1339</v>
      </c>
      <c r="N1599">
        <v>1007</v>
      </c>
      <c r="O1599" t="s">
        <v>638</v>
      </c>
      <c r="P1599" t="s">
        <v>638</v>
      </c>
      <c r="Q1599">
        <v>1</v>
      </c>
      <c r="X1599">
        <v>0.28000000000000003</v>
      </c>
      <c r="Y1599">
        <v>426.15</v>
      </c>
      <c r="Z1599">
        <v>0</v>
      </c>
      <c r="AA1599">
        <v>0</v>
      </c>
      <c r="AB1599">
        <v>0</v>
      </c>
      <c r="AC1599">
        <v>0</v>
      </c>
      <c r="AD1599">
        <v>1</v>
      </c>
      <c r="AE1599">
        <v>0</v>
      </c>
      <c r="AF1599" t="s">
        <v>3</v>
      </c>
      <c r="AG1599">
        <v>0.28000000000000003</v>
      </c>
      <c r="AH1599">
        <v>2</v>
      </c>
      <c r="AI1599">
        <v>35812929</v>
      </c>
      <c r="AJ1599">
        <v>1618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>
      <c r="A1600">
        <f>ROW(Source!A1577)</f>
        <v>1577</v>
      </c>
      <c r="B1600">
        <v>35812943</v>
      </c>
      <c r="C1600">
        <v>35812918</v>
      </c>
      <c r="D1600">
        <v>29148832</v>
      </c>
      <c r="E1600">
        <v>1</v>
      </c>
      <c r="F1600">
        <v>1</v>
      </c>
      <c r="G1600">
        <v>1</v>
      </c>
      <c r="H1600">
        <v>3</v>
      </c>
      <c r="I1600" t="s">
        <v>876</v>
      </c>
      <c r="J1600" t="s">
        <v>877</v>
      </c>
      <c r="K1600" t="s">
        <v>878</v>
      </c>
      <c r="L1600">
        <v>1356</v>
      </c>
      <c r="N1600">
        <v>1010</v>
      </c>
      <c r="O1600" t="s">
        <v>253</v>
      </c>
      <c r="P1600" t="s">
        <v>253</v>
      </c>
      <c r="Q1600">
        <v>1000</v>
      </c>
      <c r="X1600">
        <v>0.51</v>
      </c>
      <c r="Y1600">
        <v>1752.59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 t="s">
        <v>3</v>
      </c>
      <c r="AG1600">
        <v>0.51</v>
      </c>
      <c r="AH1600">
        <v>2</v>
      </c>
      <c r="AI1600">
        <v>35812930</v>
      </c>
      <c r="AJ1600">
        <v>1619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</row>
    <row r="1601" spans="1:44">
      <c r="A1601">
        <f>ROW(Source!A1577)</f>
        <v>1577</v>
      </c>
      <c r="B1601">
        <v>35812944</v>
      </c>
      <c r="C1601">
        <v>35812918</v>
      </c>
      <c r="D1601">
        <v>29150040</v>
      </c>
      <c r="E1601">
        <v>1</v>
      </c>
      <c r="F1601">
        <v>1</v>
      </c>
      <c r="G1601">
        <v>1</v>
      </c>
      <c r="H1601">
        <v>3</v>
      </c>
      <c r="I1601" t="s">
        <v>757</v>
      </c>
      <c r="J1601" t="s">
        <v>879</v>
      </c>
      <c r="K1601" t="s">
        <v>759</v>
      </c>
      <c r="L1601">
        <v>1339</v>
      </c>
      <c r="N1601">
        <v>1007</v>
      </c>
      <c r="O1601" t="s">
        <v>638</v>
      </c>
      <c r="P1601" t="s">
        <v>638</v>
      </c>
      <c r="Q1601">
        <v>1</v>
      </c>
      <c r="X1601">
        <v>7.0000000000000007E-2</v>
      </c>
      <c r="Y1601">
        <v>2.44</v>
      </c>
      <c r="Z1601">
        <v>0</v>
      </c>
      <c r="AA1601">
        <v>0</v>
      </c>
      <c r="AB1601">
        <v>0</v>
      </c>
      <c r="AC1601">
        <v>0</v>
      </c>
      <c r="AD1601">
        <v>1</v>
      </c>
      <c r="AE1601">
        <v>0</v>
      </c>
      <c r="AF1601" t="s">
        <v>3</v>
      </c>
      <c r="AG1601">
        <v>7.0000000000000007E-2</v>
      </c>
      <c r="AH1601">
        <v>2</v>
      </c>
      <c r="AI1601">
        <v>35812931</v>
      </c>
      <c r="AJ1601">
        <v>1620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</row>
    <row r="1602" spans="1:44">
      <c r="A1602">
        <f>ROW(Source!A1578)</f>
        <v>1578</v>
      </c>
      <c r="B1602">
        <v>35812954</v>
      </c>
      <c r="C1602">
        <v>35812945</v>
      </c>
      <c r="D1602">
        <v>18407150</v>
      </c>
      <c r="E1602">
        <v>1</v>
      </c>
      <c r="F1602">
        <v>1</v>
      </c>
      <c r="G1602">
        <v>1</v>
      </c>
      <c r="H1602">
        <v>1</v>
      </c>
      <c r="I1602" t="s">
        <v>599</v>
      </c>
      <c r="J1602" t="s">
        <v>3</v>
      </c>
      <c r="K1602" t="s">
        <v>600</v>
      </c>
      <c r="L1602">
        <v>1369</v>
      </c>
      <c r="N1602">
        <v>1013</v>
      </c>
      <c r="O1602" t="s">
        <v>583</v>
      </c>
      <c r="P1602" t="s">
        <v>583</v>
      </c>
      <c r="Q1602">
        <v>1</v>
      </c>
      <c r="X1602">
        <v>60.72</v>
      </c>
      <c r="Y1602">
        <v>0</v>
      </c>
      <c r="Z1602">
        <v>0</v>
      </c>
      <c r="AA1602">
        <v>0</v>
      </c>
      <c r="AB1602">
        <v>272.45</v>
      </c>
      <c r="AC1602">
        <v>0</v>
      </c>
      <c r="AD1602">
        <v>1</v>
      </c>
      <c r="AE1602">
        <v>1</v>
      </c>
      <c r="AF1602" t="s">
        <v>3</v>
      </c>
      <c r="AG1602">
        <v>60.72</v>
      </c>
      <c r="AH1602">
        <v>2</v>
      </c>
      <c r="AI1602">
        <v>35812946</v>
      </c>
      <c r="AJ1602">
        <v>1621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>
      <c r="A1603">
        <f>ROW(Source!A1578)</f>
        <v>1578</v>
      </c>
      <c r="B1603">
        <v>35812955</v>
      </c>
      <c r="C1603">
        <v>35812945</v>
      </c>
      <c r="D1603">
        <v>121548</v>
      </c>
      <c r="E1603">
        <v>1</v>
      </c>
      <c r="F1603">
        <v>1</v>
      </c>
      <c r="G1603">
        <v>1</v>
      </c>
      <c r="H1603">
        <v>1</v>
      </c>
      <c r="I1603" t="s">
        <v>34</v>
      </c>
      <c r="J1603" t="s">
        <v>3</v>
      </c>
      <c r="K1603" t="s">
        <v>584</v>
      </c>
      <c r="L1603">
        <v>608254</v>
      </c>
      <c r="N1603">
        <v>1013</v>
      </c>
      <c r="O1603" t="s">
        <v>585</v>
      </c>
      <c r="P1603" t="s">
        <v>585</v>
      </c>
      <c r="Q1603">
        <v>1</v>
      </c>
      <c r="X1603">
        <v>0.57999999999999996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1</v>
      </c>
      <c r="AE1603">
        <v>2</v>
      </c>
      <c r="AF1603" t="s">
        <v>3</v>
      </c>
      <c r="AG1603">
        <v>0.57999999999999996</v>
      </c>
      <c r="AH1603">
        <v>2</v>
      </c>
      <c r="AI1603">
        <v>35812947</v>
      </c>
      <c r="AJ1603">
        <v>1622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>
      <c r="A1604">
        <f>ROW(Source!A1578)</f>
        <v>1578</v>
      </c>
      <c r="B1604">
        <v>35812956</v>
      </c>
      <c r="C1604">
        <v>35812945</v>
      </c>
      <c r="D1604">
        <v>29172556</v>
      </c>
      <c r="E1604">
        <v>1</v>
      </c>
      <c r="F1604">
        <v>1</v>
      </c>
      <c r="G1604">
        <v>1</v>
      </c>
      <c r="H1604">
        <v>2</v>
      </c>
      <c r="I1604" t="s">
        <v>586</v>
      </c>
      <c r="J1604" t="s">
        <v>590</v>
      </c>
      <c r="K1604" t="s">
        <v>588</v>
      </c>
      <c r="L1604">
        <v>1368</v>
      </c>
      <c r="N1604">
        <v>1011</v>
      </c>
      <c r="O1604" t="s">
        <v>589</v>
      </c>
      <c r="P1604" t="s">
        <v>589</v>
      </c>
      <c r="Q1604">
        <v>1</v>
      </c>
      <c r="X1604">
        <v>0.57999999999999996</v>
      </c>
      <c r="Y1604">
        <v>0</v>
      </c>
      <c r="Z1604">
        <v>31.26</v>
      </c>
      <c r="AA1604">
        <v>13.5</v>
      </c>
      <c r="AB1604">
        <v>0</v>
      </c>
      <c r="AC1604">
        <v>0</v>
      </c>
      <c r="AD1604">
        <v>1</v>
      </c>
      <c r="AE1604">
        <v>0</v>
      </c>
      <c r="AF1604" t="s">
        <v>3</v>
      </c>
      <c r="AG1604">
        <v>0.57999999999999996</v>
      </c>
      <c r="AH1604">
        <v>2</v>
      </c>
      <c r="AI1604">
        <v>35812948</v>
      </c>
      <c r="AJ1604">
        <v>1623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>
      <c r="A1605">
        <f>ROW(Source!A1578)</f>
        <v>1578</v>
      </c>
      <c r="B1605">
        <v>35812957</v>
      </c>
      <c r="C1605">
        <v>35812945</v>
      </c>
      <c r="D1605">
        <v>29174591</v>
      </c>
      <c r="E1605">
        <v>1</v>
      </c>
      <c r="F1605">
        <v>1</v>
      </c>
      <c r="G1605">
        <v>1</v>
      </c>
      <c r="H1605">
        <v>2</v>
      </c>
      <c r="I1605" t="s">
        <v>612</v>
      </c>
      <c r="J1605" t="s">
        <v>642</v>
      </c>
      <c r="K1605" t="s">
        <v>614</v>
      </c>
      <c r="L1605">
        <v>1368</v>
      </c>
      <c r="N1605">
        <v>1011</v>
      </c>
      <c r="O1605" t="s">
        <v>589</v>
      </c>
      <c r="P1605" t="s">
        <v>589</v>
      </c>
      <c r="Q1605">
        <v>1</v>
      </c>
      <c r="X1605">
        <v>0.82</v>
      </c>
      <c r="Y1605">
        <v>0</v>
      </c>
      <c r="Z1605">
        <v>0.95</v>
      </c>
      <c r="AA1605">
        <v>0</v>
      </c>
      <c r="AB1605">
        <v>0</v>
      </c>
      <c r="AC1605">
        <v>0</v>
      </c>
      <c r="AD1605">
        <v>1</v>
      </c>
      <c r="AE1605">
        <v>0</v>
      </c>
      <c r="AF1605" t="s">
        <v>3</v>
      </c>
      <c r="AG1605">
        <v>0.82</v>
      </c>
      <c r="AH1605">
        <v>2</v>
      </c>
      <c r="AI1605">
        <v>35812949</v>
      </c>
      <c r="AJ1605">
        <v>1624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>
      <c r="A1606">
        <f>ROW(Source!A1578)</f>
        <v>1578</v>
      </c>
      <c r="B1606">
        <v>35812958</v>
      </c>
      <c r="C1606">
        <v>35812945</v>
      </c>
      <c r="D1606">
        <v>29174661</v>
      </c>
      <c r="E1606">
        <v>1</v>
      </c>
      <c r="F1606">
        <v>1</v>
      </c>
      <c r="G1606">
        <v>1</v>
      </c>
      <c r="H1606">
        <v>2</v>
      </c>
      <c r="I1606" t="s">
        <v>651</v>
      </c>
      <c r="J1606" t="s">
        <v>652</v>
      </c>
      <c r="K1606" t="s">
        <v>653</v>
      </c>
      <c r="L1606">
        <v>1368</v>
      </c>
      <c r="N1606">
        <v>1011</v>
      </c>
      <c r="O1606" t="s">
        <v>589</v>
      </c>
      <c r="P1606" t="s">
        <v>589</v>
      </c>
      <c r="Q1606">
        <v>1</v>
      </c>
      <c r="X1606">
        <v>2.7</v>
      </c>
      <c r="Y1606">
        <v>0</v>
      </c>
      <c r="Z1606">
        <v>2.09</v>
      </c>
      <c r="AA1606">
        <v>0</v>
      </c>
      <c r="AB1606">
        <v>0</v>
      </c>
      <c r="AC1606">
        <v>0</v>
      </c>
      <c r="AD1606">
        <v>1</v>
      </c>
      <c r="AE1606">
        <v>0</v>
      </c>
      <c r="AF1606" t="s">
        <v>3</v>
      </c>
      <c r="AG1606">
        <v>2.7</v>
      </c>
      <c r="AH1606">
        <v>2</v>
      </c>
      <c r="AI1606">
        <v>35812950</v>
      </c>
      <c r="AJ1606">
        <v>1625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>
      <c r="A1607">
        <f>ROW(Source!A1578)</f>
        <v>1578</v>
      </c>
      <c r="B1607">
        <v>35812959</v>
      </c>
      <c r="C1607">
        <v>35812945</v>
      </c>
      <c r="D1607">
        <v>29174913</v>
      </c>
      <c r="E1607">
        <v>1</v>
      </c>
      <c r="F1607">
        <v>1</v>
      </c>
      <c r="G1607">
        <v>1</v>
      </c>
      <c r="H1607">
        <v>2</v>
      </c>
      <c r="I1607" t="s">
        <v>601</v>
      </c>
      <c r="J1607" t="s">
        <v>602</v>
      </c>
      <c r="K1607" t="s">
        <v>603</v>
      </c>
      <c r="L1607">
        <v>1368</v>
      </c>
      <c r="N1607">
        <v>1011</v>
      </c>
      <c r="O1607" t="s">
        <v>589</v>
      </c>
      <c r="P1607" t="s">
        <v>589</v>
      </c>
      <c r="Q1607">
        <v>1</v>
      </c>
      <c r="X1607">
        <v>0.84</v>
      </c>
      <c r="Y1607">
        <v>0</v>
      </c>
      <c r="Z1607">
        <v>87.17</v>
      </c>
      <c r="AA1607">
        <v>11.6</v>
      </c>
      <c r="AB1607">
        <v>0</v>
      </c>
      <c r="AC1607">
        <v>0</v>
      </c>
      <c r="AD1607">
        <v>1</v>
      </c>
      <c r="AE1607">
        <v>0</v>
      </c>
      <c r="AF1607" t="s">
        <v>3</v>
      </c>
      <c r="AG1607">
        <v>0.84</v>
      </c>
      <c r="AH1607">
        <v>2</v>
      </c>
      <c r="AI1607">
        <v>35812951</v>
      </c>
      <c r="AJ1607">
        <v>1626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>
      <c r="A1608">
        <f>ROW(Source!A1578)</f>
        <v>1578</v>
      </c>
      <c r="B1608">
        <v>35812960</v>
      </c>
      <c r="C1608">
        <v>35812945</v>
      </c>
      <c r="D1608">
        <v>29114332</v>
      </c>
      <c r="E1608">
        <v>1</v>
      </c>
      <c r="F1608">
        <v>1</v>
      </c>
      <c r="G1608">
        <v>1</v>
      </c>
      <c r="H1608">
        <v>3</v>
      </c>
      <c r="I1608" t="s">
        <v>628</v>
      </c>
      <c r="J1608" t="s">
        <v>654</v>
      </c>
      <c r="K1608" t="s">
        <v>630</v>
      </c>
      <c r="L1608">
        <v>1348</v>
      </c>
      <c r="N1608">
        <v>1009</v>
      </c>
      <c r="O1608" t="s">
        <v>29</v>
      </c>
      <c r="P1608" t="s">
        <v>29</v>
      </c>
      <c r="Q1608">
        <v>1000</v>
      </c>
      <c r="X1608">
        <v>1.23E-2</v>
      </c>
      <c r="Y1608">
        <v>11978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 t="s">
        <v>3</v>
      </c>
      <c r="AG1608">
        <v>1.23E-2</v>
      </c>
      <c r="AH1608">
        <v>2</v>
      </c>
      <c r="AI1608">
        <v>35812952</v>
      </c>
      <c r="AJ1608">
        <v>1627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>
        <f>ROW(Source!A1578)</f>
        <v>1578</v>
      </c>
      <c r="B1609">
        <v>35812961</v>
      </c>
      <c r="C1609">
        <v>35812945</v>
      </c>
      <c r="D1609">
        <v>29130788</v>
      </c>
      <c r="E1609">
        <v>1</v>
      </c>
      <c r="F1609">
        <v>1</v>
      </c>
      <c r="G1609">
        <v>1</v>
      </c>
      <c r="H1609">
        <v>3</v>
      </c>
      <c r="I1609" t="s">
        <v>655</v>
      </c>
      <c r="J1609" t="s">
        <v>656</v>
      </c>
      <c r="K1609" t="s">
        <v>657</v>
      </c>
      <c r="L1609">
        <v>1339</v>
      </c>
      <c r="N1609">
        <v>1007</v>
      </c>
      <c r="O1609" t="s">
        <v>638</v>
      </c>
      <c r="P1609" t="s">
        <v>638</v>
      </c>
      <c r="Q1609">
        <v>1</v>
      </c>
      <c r="X1609">
        <v>2.88</v>
      </c>
      <c r="Y1609">
        <v>2156.0100000000002</v>
      </c>
      <c r="Z1609">
        <v>0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 t="s">
        <v>3</v>
      </c>
      <c r="AG1609">
        <v>2.88</v>
      </c>
      <c r="AH1609">
        <v>2</v>
      </c>
      <c r="AI1609">
        <v>35812953</v>
      </c>
      <c r="AJ1609">
        <v>1628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>
      <c r="A1610">
        <f>ROW(Source!A1579)</f>
        <v>1579</v>
      </c>
      <c r="B1610">
        <v>35812970</v>
      </c>
      <c r="C1610">
        <v>35812962</v>
      </c>
      <c r="D1610">
        <v>18408291</v>
      </c>
      <c r="E1610">
        <v>1</v>
      </c>
      <c r="F1610">
        <v>1</v>
      </c>
      <c r="G1610">
        <v>1</v>
      </c>
      <c r="H1610">
        <v>1</v>
      </c>
      <c r="I1610" t="s">
        <v>658</v>
      </c>
      <c r="J1610" t="s">
        <v>3</v>
      </c>
      <c r="K1610" t="s">
        <v>659</v>
      </c>
      <c r="L1610">
        <v>1369</v>
      </c>
      <c r="N1610">
        <v>1013</v>
      </c>
      <c r="O1610" t="s">
        <v>583</v>
      </c>
      <c r="P1610" t="s">
        <v>583</v>
      </c>
      <c r="Q1610">
        <v>1</v>
      </c>
      <c r="X1610">
        <v>31.26</v>
      </c>
      <c r="Y1610">
        <v>0</v>
      </c>
      <c r="Z1610">
        <v>0</v>
      </c>
      <c r="AA1610">
        <v>0</v>
      </c>
      <c r="AB1610">
        <v>8.17</v>
      </c>
      <c r="AC1610">
        <v>0</v>
      </c>
      <c r="AD1610">
        <v>1</v>
      </c>
      <c r="AE1610">
        <v>1</v>
      </c>
      <c r="AF1610" t="s">
        <v>144</v>
      </c>
      <c r="AG1610">
        <v>35.948999999999998</v>
      </c>
      <c r="AH1610">
        <v>2</v>
      </c>
      <c r="AI1610">
        <v>35812963</v>
      </c>
      <c r="AJ1610">
        <v>1629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>
      <c r="A1611">
        <f>ROW(Source!A1579)</f>
        <v>1579</v>
      </c>
      <c r="B1611">
        <v>35812971</v>
      </c>
      <c r="C1611">
        <v>35812962</v>
      </c>
      <c r="D1611">
        <v>121548</v>
      </c>
      <c r="E1611">
        <v>1</v>
      </c>
      <c r="F1611">
        <v>1</v>
      </c>
      <c r="G1611">
        <v>1</v>
      </c>
      <c r="H1611">
        <v>1</v>
      </c>
      <c r="I1611" t="s">
        <v>34</v>
      </c>
      <c r="J1611" t="s">
        <v>3</v>
      </c>
      <c r="K1611" t="s">
        <v>584</v>
      </c>
      <c r="L1611">
        <v>608254</v>
      </c>
      <c r="N1611">
        <v>1013</v>
      </c>
      <c r="O1611" t="s">
        <v>585</v>
      </c>
      <c r="P1611" t="s">
        <v>585</v>
      </c>
      <c r="Q1611">
        <v>1</v>
      </c>
      <c r="X1611">
        <v>6.7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1</v>
      </c>
      <c r="AE1611">
        <v>2</v>
      </c>
      <c r="AF1611" t="s">
        <v>143</v>
      </c>
      <c r="AG1611">
        <v>8.375</v>
      </c>
      <c r="AH1611">
        <v>2</v>
      </c>
      <c r="AI1611">
        <v>35812964</v>
      </c>
      <c r="AJ1611">
        <v>1630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</row>
    <row r="1612" spans="1:44">
      <c r="A1612">
        <f>ROW(Source!A1579)</f>
        <v>1579</v>
      </c>
      <c r="B1612">
        <v>35812972</v>
      </c>
      <c r="C1612">
        <v>35812962</v>
      </c>
      <c r="D1612">
        <v>29172710</v>
      </c>
      <c r="E1612">
        <v>1</v>
      </c>
      <c r="F1612">
        <v>1</v>
      </c>
      <c r="G1612">
        <v>1</v>
      </c>
      <c r="H1612">
        <v>2</v>
      </c>
      <c r="I1612" t="s">
        <v>593</v>
      </c>
      <c r="J1612" t="s">
        <v>594</v>
      </c>
      <c r="K1612" t="s">
        <v>595</v>
      </c>
      <c r="L1612">
        <v>1368</v>
      </c>
      <c r="N1612">
        <v>1011</v>
      </c>
      <c r="O1612" t="s">
        <v>589</v>
      </c>
      <c r="P1612" t="s">
        <v>589</v>
      </c>
      <c r="Q1612">
        <v>1</v>
      </c>
      <c r="X1612">
        <v>6.7</v>
      </c>
      <c r="Y1612">
        <v>0</v>
      </c>
      <c r="Z1612">
        <v>46.56</v>
      </c>
      <c r="AA1612">
        <v>10.06</v>
      </c>
      <c r="AB1612">
        <v>0</v>
      </c>
      <c r="AC1612">
        <v>0</v>
      </c>
      <c r="AD1612">
        <v>1</v>
      </c>
      <c r="AE1612">
        <v>0</v>
      </c>
      <c r="AF1612" t="s">
        <v>143</v>
      </c>
      <c r="AG1612">
        <v>8.375</v>
      </c>
      <c r="AH1612">
        <v>2</v>
      </c>
      <c r="AI1612">
        <v>35812965</v>
      </c>
      <c r="AJ1612">
        <v>1631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</row>
    <row r="1613" spans="1:44">
      <c r="A1613">
        <f>ROW(Source!A1579)</f>
        <v>1579</v>
      </c>
      <c r="B1613">
        <v>35812973</v>
      </c>
      <c r="C1613">
        <v>35812962</v>
      </c>
      <c r="D1613">
        <v>29173472</v>
      </c>
      <c r="E1613">
        <v>1</v>
      </c>
      <c r="F1613">
        <v>1</v>
      </c>
      <c r="G1613">
        <v>1</v>
      </c>
      <c r="H1613">
        <v>2</v>
      </c>
      <c r="I1613" t="s">
        <v>660</v>
      </c>
      <c r="J1613" t="s">
        <v>661</v>
      </c>
      <c r="K1613" t="s">
        <v>662</v>
      </c>
      <c r="L1613">
        <v>1368</v>
      </c>
      <c r="N1613">
        <v>1011</v>
      </c>
      <c r="O1613" t="s">
        <v>589</v>
      </c>
      <c r="P1613" t="s">
        <v>589</v>
      </c>
      <c r="Q1613">
        <v>1</v>
      </c>
      <c r="X1613">
        <v>11</v>
      </c>
      <c r="Y1613">
        <v>0</v>
      </c>
      <c r="Z1613">
        <v>3</v>
      </c>
      <c r="AA1613">
        <v>0</v>
      </c>
      <c r="AB1613">
        <v>0</v>
      </c>
      <c r="AC1613">
        <v>0</v>
      </c>
      <c r="AD1613">
        <v>1</v>
      </c>
      <c r="AE1613">
        <v>0</v>
      </c>
      <c r="AF1613" t="s">
        <v>143</v>
      </c>
      <c r="AG1613">
        <v>13.75</v>
      </c>
      <c r="AH1613">
        <v>2</v>
      </c>
      <c r="AI1613">
        <v>35812966</v>
      </c>
      <c r="AJ1613">
        <v>1632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</row>
    <row r="1614" spans="1:44">
      <c r="A1614">
        <f>ROW(Source!A1579)</f>
        <v>1579</v>
      </c>
      <c r="B1614">
        <v>35812974</v>
      </c>
      <c r="C1614">
        <v>35812962</v>
      </c>
      <c r="D1614">
        <v>29174913</v>
      </c>
      <c r="E1614">
        <v>1</v>
      </c>
      <c r="F1614">
        <v>1</v>
      </c>
      <c r="G1614">
        <v>1</v>
      </c>
      <c r="H1614">
        <v>2</v>
      </c>
      <c r="I1614" t="s">
        <v>601</v>
      </c>
      <c r="J1614" t="s">
        <v>602</v>
      </c>
      <c r="K1614" t="s">
        <v>603</v>
      </c>
      <c r="L1614">
        <v>1368</v>
      </c>
      <c r="N1614">
        <v>1011</v>
      </c>
      <c r="O1614" t="s">
        <v>589</v>
      </c>
      <c r="P1614" t="s">
        <v>589</v>
      </c>
      <c r="Q1614">
        <v>1</v>
      </c>
      <c r="X1614">
        <v>0.35</v>
      </c>
      <c r="Y1614">
        <v>0</v>
      </c>
      <c r="Z1614">
        <v>87.17</v>
      </c>
      <c r="AA1614">
        <v>11.6</v>
      </c>
      <c r="AB1614">
        <v>0</v>
      </c>
      <c r="AC1614">
        <v>0</v>
      </c>
      <c r="AD1614">
        <v>1</v>
      </c>
      <c r="AE1614">
        <v>0</v>
      </c>
      <c r="AF1614" t="s">
        <v>143</v>
      </c>
      <c r="AG1614">
        <v>0.4375</v>
      </c>
      <c r="AH1614">
        <v>2</v>
      </c>
      <c r="AI1614">
        <v>35812967</v>
      </c>
      <c r="AJ1614">
        <v>1633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>
      <c r="A1615">
        <f>ROW(Source!A1579)</f>
        <v>1579</v>
      </c>
      <c r="B1615">
        <v>35812975</v>
      </c>
      <c r="C1615">
        <v>35812962</v>
      </c>
      <c r="D1615">
        <v>29114687</v>
      </c>
      <c r="E1615">
        <v>1</v>
      </c>
      <c r="F1615">
        <v>1</v>
      </c>
      <c r="G1615">
        <v>1</v>
      </c>
      <c r="H1615">
        <v>3</v>
      </c>
      <c r="I1615" t="s">
        <v>663</v>
      </c>
      <c r="J1615" t="s">
        <v>664</v>
      </c>
      <c r="K1615" t="s">
        <v>665</v>
      </c>
      <c r="L1615">
        <v>1348</v>
      </c>
      <c r="N1615">
        <v>1009</v>
      </c>
      <c r="O1615" t="s">
        <v>29</v>
      </c>
      <c r="P1615" t="s">
        <v>29</v>
      </c>
      <c r="Q1615">
        <v>1000</v>
      </c>
      <c r="X1615">
        <v>1.8E-3</v>
      </c>
      <c r="Y1615">
        <v>16974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 t="s">
        <v>3</v>
      </c>
      <c r="AG1615">
        <v>1.8E-3</v>
      </c>
      <c r="AH1615">
        <v>2</v>
      </c>
      <c r="AI1615">
        <v>35812968</v>
      </c>
      <c r="AJ1615">
        <v>1634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</row>
    <row r="1616" spans="1:44">
      <c r="A1616">
        <f>ROW(Source!A1579)</f>
        <v>1579</v>
      </c>
      <c r="B1616">
        <v>35812976</v>
      </c>
      <c r="C1616">
        <v>35812962</v>
      </c>
      <c r="D1616">
        <v>29115292</v>
      </c>
      <c r="E1616">
        <v>1</v>
      </c>
      <c r="F1616">
        <v>1</v>
      </c>
      <c r="G1616">
        <v>1</v>
      </c>
      <c r="H1616">
        <v>3</v>
      </c>
      <c r="I1616" t="s">
        <v>666</v>
      </c>
      <c r="J1616" t="s">
        <v>667</v>
      </c>
      <c r="K1616" t="s">
        <v>668</v>
      </c>
      <c r="L1616">
        <v>1339</v>
      </c>
      <c r="N1616">
        <v>1007</v>
      </c>
      <c r="O1616" t="s">
        <v>638</v>
      </c>
      <c r="P1616" t="s">
        <v>638</v>
      </c>
      <c r="Q1616">
        <v>1</v>
      </c>
      <c r="X1616">
        <v>1.24</v>
      </c>
      <c r="Y1616">
        <v>4478.33</v>
      </c>
      <c r="Z1616">
        <v>0</v>
      </c>
      <c r="AA1616">
        <v>0</v>
      </c>
      <c r="AB1616">
        <v>0</v>
      </c>
      <c r="AC1616">
        <v>0</v>
      </c>
      <c r="AD1616">
        <v>1</v>
      </c>
      <c r="AE1616">
        <v>0</v>
      </c>
      <c r="AF1616" t="s">
        <v>3</v>
      </c>
      <c r="AG1616">
        <v>1.24</v>
      </c>
      <c r="AH1616">
        <v>2</v>
      </c>
      <c r="AI1616">
        <v>35812969</v>
      </c>
      <c r="AJ1616">
        <v>1635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>
      <c r="A1617">
        <f>ROW(Source!A1580)</f>
        <v>1580</v>
      </c>
      <c r="B1617">
        <v>35812986</v>
      </c>
      <c r="C1617">
        <v>35812977</v>
      </c>
      <c r="D1617">
        <v>18410542</v>
      </c>
      <c r="E1617">
        <v>1</v>
      </c>
      <c r="F1617">
        <v>1</v>
      </c>
      <c r="G1617">
        <v>1</v>
      </c>
      <c r="H1617">
        <v>1</v>
      </c>
      <c r="I1617" t="s">
        <v>880</v>
      </c>
      <c r="J1617" t="s">
        <v>3</v>
      </c>
      <c r="K1617" t="s">
        <v>881</v>
      </c>
      <c r="L1617">
        <v>1369</v>
      </c>
      <c r="N1617">
        <v>1013</v>
      </c>
      <c r="O1617" t="s">
        <v>583</v>
      </c>
      <c r="P1617" t="s">
        <v>583</v>
      </c>
      <c r="Q1617">
        <v>1</v>
      </c>
      <c r="X1617">
        <v>31.41</v>
      </c>
      <c r="Y1617">
        <v>0</v>
      </c>
      <c r="Z1617">
        <v>0</v>
      </c>
      <c r="AA1617">
        <v>0</v>
      </c>
      <c r="AB1617">
        <v>8.31</v>
      </c>
      <c r="AC1617">
        <v>0</v>
      </c>
      <c r="AD1617">
        <v>1</v>
      </c>
      <c r="AE1617">
        <v>1</v>
      </c>
      <c r="AF1617" t="s">
        <v>144</v>
      </c>
      <c r="AG1617">
        <v>36.121499999999997</v>
      </c>
      <c r="AH1617">
        <v>2</v>
      </c>
      <c r="AI1617">
        <v>35812979</v>
      </c>
      <c r="AJ1617">
        <v>1636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</row>
    <row r="1618" spans="1:44">
      <c r="A1618">
        <f>ROW(Source!A1580)</f>
        <v>1580</v>
      </c>
      <c r="B1618">
        <v>35812987</v>
      </c>
      <c r="C1618">
        <v>35812977</v>
      </c>
      <c r="D1618">
        <v>121548</v>
      </c>
      <c r="E1618">
        <v>1</v>
      </c>
      <c r="F1618">
        <v>1</v>
      </c>
      <c r="G1618">
        <v>1</v>
      </c>
      <c r="H1618">
        <v>1</v>
      </c>
      <c r="I1618" t="s">
        <v>34</v>
      </c>
      <c r="J1618" t="s">
        <v>3</v>
      </c>
      <c r="K1618" t="s">
        <v>584</v>
      </c>
      <c r="L1618">
        <v>608254</v>
      </c>
      <c r="N1618">
        <v>1013</v>
      </c>
      <c r="O1618" t="s">
        <v>585</v>
      </c>
      <c r="P1618" t="s">
        <v>585</v>
      </c>
      <c r="Q1618">
        <v>1</v>
      </c>
      <c r="X1618">
        <v>0.34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2</v>
      </c>
      <c r="AF1618" t="s">
        <v>143</v>
      </c>
      <c r="AG1618">
        <v>0.42500000000000004</v>
      </c>
      <c r="AH1618">
        <v>2</v>
      </c>
      <c r="AI1618">
        <v>35812980</v>
      </c>
      <c r="AJ1618">
        <v>1637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>
      <c r="A1619">
        <f>ROW(Source!A1580)</f>
        <v>1580</v>
      </c>
      <c r="B1619">
        <v>35812988</v>
      </c>
      <c r="C1619">
        <v>35812977</v>
      </c>
      <c r="D1619">
        <v>29172556</v>
      </c>
      <c r="E1619">
        <v>1</v>
      </c>
      <c r="F1619">
        <v>1</v>
      </c>
      <c r="G1619">
        <v>1</v>
      </c>
      <c r="H1619">
        <v>2</v>
      </c>
      <c r="I1619" t="s">
        <v>586</v>
      </c>
      <c r="J1619" t="s">
        <v>590</v>
      </c>
      <c r="K1619" t="s">
        <v>588</v>
      </c>
      <c r="L1619">
        <v>1368</v>
      </c>
      <c r="N1619">
        <v>1011</v>
      </c>
      <c r="O1619" t="s">
        <v>589</v>
      </c>
      <c r="P1619" t="s">
        <v>589</v>
      </c>
      <c r="Q1619">
        <v>1</v>
      </c>
      <c r="X1619">
        <v>0.34</v>
      </c>
      <c r="Y1619">
        <v>0</v>
      </c>
      <c r="Z1619">
        <v>31.26</v>
      </c>
      <c r="AA1619">
        <v>13.5</v>
      </c>
      <c r="AB1619">
        <v>0</v>
      </c>
      <c r="AC1619">
        <v>0</v>
      </c>
      <c r="AD1619">
        <v>1</v>
      </c>
      <c r="AE1619">
        <v>0</v>
      </c>
      <c r="AF1619" t="s">
        <v>143</v>
      </c>
      <c r="AG1619">
        <v>0.42500000000000004</v>
      </c>
      <c r="AH1619">
        <v>2</v>
      </c>
      <c r="AI1619">
        <v>35812981</v>
      </c>
      <c r="AJ1619">
        <v>1638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</row>
    <row r="1620" spans="1:44">
      <c r="A1620">
        <f>ROW(Source!A1580)</f>
        <v>1580</v>
      </c>
      <c r="B1620">
        <v>35812989</v>
      </c>
      <c r="C1620">
        <v>35812977</v>
      </c>
      <c r="D1620">
        <v>29174663</v>
      </c>
      <c r="E1620">
        <v>1</v>
      </c>
      <c r="F1620">
        <v>1</v>
      </c>
      <c r="G1620">
        <v>1</v>
      </c>
      <c r="H1620">
        <v>2</v>
      </c>
      <c r="I1620" t="s">
        <v>882</v>
      </c>
      <c r="J1620" t="s">
        <v>883</v>
      </c>
      <c r="K1620" t="s">
        <v>884</v>
      </c>
      <c r="L1620">
        <v>1368</v>
      </c>
      <c r="N1620">
        <v>1011</v>
      </c>
      <c r="O1620" t="s">
        <v>589</v>
      </c>
      <c r="P1620" t="s">
        <v>589</v>
      </c>
      <c r="Q1620">
        <v>1</v>
      </c>
      <c r="X1620">
        <v>5.3</v>
      </c>
      <c r="Y1620">
        <v>0</v>
      </c>
      <c r="Z1620">
        <v>3.4</v>
      </c>
      <c r="AA1620">
        <v>0</v>
      </c>
      <c r="AB1620">
        <v>0</v>
      </c>
      <c r="AC1620">
        <v>0</v>
      </c>
      <c r="AD1620">
        <v>1</v>
      </c>
      <c r="AE1620">
        <v>0</v>
      </c>
      <c r="AF1620" t="s">
        <v>143</v>
      </c>
      <c r="AG1620">
        <v>6.625</v>
      </c>
      <c r="AH1620">
        <v>2</v>
      </c>
      <c r="AI1620">
        <v>35812982</v>
      </c>
      <c r="AJ1620">
        <v>1639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>
        <f>ROW(Source!A1580)</f>
        <v>1580</v>
      </c>
      <c r="B1621">
        <v>35812990</v>
      </c>
      <c r="C1621">
        <v>35812977</v>
      </c>
      <c r="D1621">
        <v>29174913</v>
      </c>
      <c r="E1621">
        <v>1</v>
      </c>
      <c r="F1621">
        <v>1</v>
      </c>
      <c r="G1621">
        <v>1</v>
      </c>
      <c r="H1621">
        <v>2</v>
      </c>
      <c r="I1621" t="s">
        <v>601</v>
      </c>
      <c r="J1621" t="s">
        <v>602</v>
      </c>
      <c r="K1621" t="s">
        <v>603</v>
      </c>
      <c r="L1621">
        <v>1368</v>
      </c>
      <c r="N1621">
        <v>1011</v>
      </c>
      <c r="O1621" t="s">
        <v>589</v>
      </c>
      <c r="P1621" t="s">
        <v>589</v>
      </c>
      <c r="Q1621">
        <v>1</v>
      </c>
      <c r="X1621">
        <v>0.48</v>
      </c>
      <c r="Y1621">
        <v>0</v>
      </c>
      <c r="Z1621">
        <v>87.17</v>
      </c>
      <c r="AA1621">
        <v>11.6</v>
      </c>
      <c r="AB1621">
        <v>0</v>
      </c>
      <c r="AC1621">
        <v>0</v>
      </c>
      <c r="AD1621">
        <v>1</v>
      </c>
      <c r="AE1621">
        <v>0</v>
      </c>
      <c r="AF1621" t="s">
        <v>143</v>
      </c>
      <c r="AG1621">
        <v>0.6</v>
      </c>
      <c r="AH1621">
        <v>2</v>
      </c>
      <c r="AI1621">
        <v>35812983</v>
      </c>
      <c r="AJ1621">
        <v>1640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</row>
    <row r="1622" spans="1:44">
      <c r="A1622">
        <f>ROW(Source!A1580)</f>
        <v>1580</v>
      </c>
      <c r="B1622">
        <v>35812991</v>
      </c>
      <c r="C1622">
        <v>35812977</v>
      </c>
      <c r="D1622">
        <v>29110876</v>
      </c>
      <c r="E1622">
        <v>1</v>
      </c>
      <c r="F1622">
        <v>1</v>
      </c>
      <c r="G1622">
        <v>1</v>
      </c>
      <c r="H1622">
        <v>3</v>
      </c>
      <c r="I1622" t="s">
        <v>324</v>
      </c>
      <c r="J1622" t="s">
        <v>326</v>
      </c>
      <c r="K1622" t="s">
        <v>325</v>
      </c>
      <c r="L1622">
        <v>1327</v>
      </c>
      <c r="N1622">
        <v>1005</v>
      </c>
      <c r="O1622" t="s">
        <v>165</v>
      </c>
      <c r="P1622" t="s">
        <v>165</v>
      </c>
      <c r="Q1622">
        <v>1</v>
      </c>
      <c r="X1622">
        <v>102</v>
      </c>
      <c r="Y1622">
        <v>67.8</v>
      </c>
      <c r="Z1622">
        <v>0</v>
      </c>
      <c r="AA1622">
        <v>0</v>
      </c>
      <c r="AB1622">
        <v>0</v>
      </c>
      <c r="AC1622">
        <v>0</v>
      </c>
      <c r="AD1622">
        <v>1</v>
      </c>
      <c r="AE1622">
        <v>0</v>
      </c>
      <c r="AF1622" t="s">
        <v>3</v>
      </c>
      <c r="AG1622">
        <v>102</v>
      </c>
      <c r="AH1622">
        <v>2</v>
      </c>
      <c r="AI1622">
        <v>35812984</v>
      </c>
      <c r="AJ1622">
        <v>1641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>
      <c r="A1623">
        <f>ROW(Source!A1580)</f>
        <v>1580</v>
      </c>
      <c r="B1623">
        <v>35812992</v>
      </c>
      <c r="C1623">
        <v>35812977</v>
      </c>
      <c r="D1623">
        <v>29110762</v>
      </c>
      <c r="E1623">
        <v>1</v>
      </c>
      <c r="F1623">
        <v>1</v>
      </c>
      <c r="G1623">
        <v>1</v>
      </c>
      <c r="H1623">
        <v>3</v>
      </c>
      <c r="I1623" t="s">
        <v>676</v>
      </c>
      <c r="J1623" t="s">
        <v>885</v>
      </c>
      <c r="K1623" t="s">
        <v>678</v>
      </c>
      <c r="L1623">
        <v>1308</v>
      </c>
      <c r="N1623">
        <v>1003</v>
      </c>
      <c r="O1623" t="s">
        <v>68</v>
      </c>
      <c r="P1623" t="s">
        <v>68</v>
      </c>
      <c r="Q1623">
        <v>100</v>
      </c>
      <c r="X1623">
        <v>0.68</v>
      </c>
      <c r="Y1623">
        <v>99.4</v>
      </c>
      <c r="Z1623">
        <v>0</v>
      </c>
      <c r="AA1623">
        <v>0</v>
      </c>
      <c r="AB1623">
        <v>0</v>
      </c>
      <c r="AC1623">
        <v>0</v>
      </c>
      <c r="AD1623">
        <v>1</v>
      </c>
      <c r="AE1623">
        <v>0</v>
      </c>
      <c r="AF1623" t="s">
        <v>3</v>
      </c>
      <c r="AG1623">
        <v>0.68</v>
      </c>
      <c r="AH1623">
        <v>2</v>
      </c>
      <c r="AI1623">
        <v>35812985</v>
      </c>
      <c r="AJ1623">
        <v>1642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</row>
    <row r="1624" spans="1:44">
      <c r="A1624">
        <f>ROW(Source!A1583)</f>
        <v>1583</v>
      </c>
      <c r="B1624">
        <v>35813008</v>
      </c>
      <c r="C1624">
        <v>35812995</v>
      </c>
      <c r="D1624">
        <v>18413230</v>
      </c>
      <c r="E1624">
        <v>1</v>
      </c>
      <c r="F1624">
        <v>1</v>
      </c>
      <c r="G1624">
        <v>1</v>
      </c>
      <c r="H1624">
        <v>1</v>
      </c>
      <c r="I1624" t="s">
        <v>610</v>
      </c>
      <c r="J1624" t="s">
        <v>3</v>
      </c>
      <c r="K1624" t="s">
        <v>611</v>
      </c>
      <c r="L1624">
        <v>1369</v>
      </c>
      <c r="N1624">
        <v>1013</v>
      </c>
      <c r="O1624" t="s">
        <v>583</v>
      </c>
      <c r="P1624" t="s">
        <v>583</v>
      </c>
      <c r="Q1624">
        <v>1</v>
      </c>
      <c r="X1624">
        <v>6.66</v>
      </c>
      <c r="Y1624">
        <v>0</v>
      </c>
      <c r="Z1624">
        <v>0</v>
      </c>
      <c r="AA1624">
        <v>0</v>
      </c>
      <c r="AB1624">
        <v>9.18</v>
      </c>
      <c r="AC1624">
        <v>0</v>
      </c>
      <c r="AD1624">
        <v>1</v>
      </c>
      <c r="AE1624">
        <v>1</v>
      </c>
      <c r="AF1624" t="s">
        <v>144</v>
      </c>
      <c r="AG1624">
        <v>7.6589999999999998</v>
      </c>
      <c r="AH1624">
        <v>2</v>
      </c>
      <c r="AI1624">
        <v>35812996</v>
      </c>
      <c r="AJ1624">
        <v>1644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</row>
    <row r="1625" spans="1:44">
      <c r="A1625">
        <f>ROW(Source!A1583)</f>
        <v>1583</v>
      </c>
      <c r="B1625">
        <v>35813009</v>
      </c>
      <c r="C1625">
        <v>35812995</v>
      </c>
      <c r="D1625">
        <v>29173472</v>
      </c>
      <c r="E1625">
        <v>1</v>
      </c>
      <c r="F1625">
        <v>1</v>
      </c>
      <c r="G1625">
        <v>1</v>
      </c>
      <c r="H1625">
        <v>2</v>
      </c>
      <c r="I1625" t="s">
        <v>660</v>
      </c>
      <c r="J1625" t="s">
        <v>661</v>
      </c>
      <c r="K1625" t="s">
        <v>662</v>
      </c>
      <c r="L1625">
        <v>1368</v>
      </c>
      <c r="N1625">
        <v>1011</v>
      </c>
      <c r="O1625" t="s">
        <v>589</v>
      </c>
      <c r="P1625" t="s">
        <v>589</v>
      </c>
      <c r="Q1625">
        <v>1</v>
      </c>
      <c r="X1625">
        <v>2.0099999999999998</v>
      </c>
      <c r="Y1625">
        <v>0</v>
      </c>
      <c r="Z1625">
        <v>3</v>
      </c>
      <c r="AA1625">
        <v>0</v>
      </c>
      <c r="AB1625">
        <v>0</v>
      </c>
      <c r="AC1625">
        <v>0</v>
      </c>
      <c r="AD1625">
        <v>1</v>
      </c>
      <c r="AE1625">
        <v>0</v>
      </c>
      <c r="AF1625" t="s">
        <v>143</v>
      </c>
      <c r="AG1625">
        <v>2.5124999999999997</v>
      </c>
      <c r="AH1625">
        <v>2</v>
      </c>
      <c r="AI1625">
        <v>35812997</v>
      </c>
      <c r="AJ1625">
        <v>1645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>
      <c r="A1626">
        <f>ROW(Source!A1583)</f>
        <v>1583</v>
      </c>
      <c r="B1626">
        <v>35813010</v>
      </c>
      <c r="C1626">
        <v>35812995</v>
      </c>
      <c r="D1626">
        <v>29174500</v>
      </c>
      <c r="E1626">
        <v>1</v>
      </c>
      <c r="F1626">
        <v>1</v>
      </c>
      <c r="G1626">
        <v>1</v>
      </c>
      <c r="H1626">
        <v>2</v>
      </c>
      <c r="I1626" t="s">
        <v>682</v>
      </c>
      <c r="J1626" t="s">
        <v>683</v>
      </c>
      <c r="K1626" t="s">
        <v>684</v>
      </c>
      <c r="L1626">
        <v>1368</v>
      </c>
      <c r="N1626">
        <v>1011</v>
      </c>
      <c r="O1626" t="s">
        <v>589</v>
      </c>
      <c r="P1626" t="s">
        <v>589</v>
      </c>
      <c r="Q1626">
        <v>1</v>
      </c>
      <c r="X1626">
        <v>1.33</v>
      </c>
      <c r="Y1626">
        <v>0</v>
      </c>
      <c r="Z1626">
        <v>1.95</v>
      </c>
      <c r="AA1626">
        <v>0</v>
      </c>
      <c r="AB1626">
        <v>0</v>
      </c>
      <c r="AC1626">
        <v>0</v>
      </c>
      <c r="AD1626">
        <v>1</v>
      </c>
      <c r="AE1626">
        <v>0</v>
      </c>
      <c r="AF1626" t="s">
        <v>143</v>
      </c>
      <c r="AG1626">
        <v>1.6625000000000001</v>
      </c>
      <c r="AH1626">
        <v>2</v>
      </c>
      <c r="AI1626">
        <v>35812998</v>
      </c>
      <c r="AJ1626">
        <v>1646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</row>
    <row r="1627" spans="1:44">
      <c r="A1627">
        <f>ROW(Source!A1583)</f>
        <v>1583</v>
      </c>
      <c r="B1627">
        <v>35813011</v>
      </c>
      <c r="C1627">
        <v>35812995</v>
      </c>
      <c r="D1627">
        <v>29174913</v>
      </c>
      <c r="E1627">
        <v>1</v>
      </c>
      <c r="F1627">
        <v>1</v>
      </c>
      <c r="G1627">
        <v>1</v>
      </c>
      <c r="H1627">
        <v>2</v>
      </c>
      <c r="I1627" t="s">
        <v>601</v>
      </c>
      <c r="J1627" t="s">
        <v>602</v>
      </c>
      <c r="K1627" t="s">
        <v>603</v>
      </c>
      <c r="L1627">
        <v>1368</v>
      </c>
      <c r="N1627">
        <v>1011</v>
      </c>
      <c r="O1627" t="s">
        <v>589</v>
      </c>
      <c r="P1627" t="s">
        <v>589</v>
      </c>
      <c r="Q1627">
        <v>1</v>
      </c>
      <c r="X1627">
        <v>0.03</v>
      </c>
      <c r="Y1627">
        <v>0</v>
      </c>
      <c r="Z1627">
        <v>87.17</v>
      </c>
      <c r="AA1627">
        <v>11.6</v>
      </c>
      <c r="AB1627">
        <v>0</v>
      </c>
      <c r="AC1627">
        <v>0</v>
      </c>
      <c r="AD1627">
        <v>1</v>
      </c>
      <c r="AE1627">
        <v>0</v>
      </c>
      <c r="AF1627" t="s">
        <v>143</v>
      </c>
      <c r="AG1627">
        <v>3.7499999999999999E-2</v>
      </c>
      <c r="AH1627">
        <v>2</v>
      </c>
      <c r="AI1627">
        <v>35812999</v>
      </c>
      <c r="AJ1627">
        <v>1647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>
        <f>ROW(Source!A1583)</f>
        <v>1583</v>
      </c>
      <c r="B1628">
        <v>35813012</v>
      </c>
      <c r="C1628">
        <v>35812995</v>
      </c>
      <c r="D1628">
        <v>29114471</v>
      </c>
      <c r="E1628">
        <v>1</v>
      </c>
      <c r="F1628">
        <v>1</v>
      </c>
      <c r="G1628">
        <v>1</v>
      </c>
      <c r="H1628">
        <v>3</v>
      </c>
      <c r="I1628" t="s">
        <v>685</v>
      </c>
      <c r="J1628" t="s">
        <v>686</v>
      </c>
      <c r="K1628" t="s">
        <v>687</v>
      </c>
      <c r="L1628">
        <v>1358</v>
      </c>
      <c r="N1628">
        <v>1010</v>
      </c>
      <c r="O1628" t="s">
        <v>498</v>
      </c>
      <c r="P1628" t="s">
        <v>498</v>
      </c>
      <c r="Q1628">
        <v>10</v>
      </c>
      <c r="X1628">
        <v>26.3</v>
      </c>
      <c r="Y1628">
        <v>1.6</v>
      </c>
      <c r="Z1628">
        <v>0</v>
      </c>
      <c r="AA1628">
        <v>0</v>
      </c>
      <c r="AB1628">
        <v>0</v>
      </c>
      <c r="AC1628">
        <v>0</v>
      </c>
      <c r="AD1628">
        <v>1</v>
      </c>
      <c r="AE1628">
        <v>0</v>
      </c>
      <c r="AF1628" t="s">
        <v>3</v>
      </c>
      <c r="AG1628">
        <v>26.3</v>
      </c>
      <c r="AH1628">
        <v>2</v>
      </c>
      <c r="AI1628">
        <v>35813000</v>
      </c>
      <c r="AJ1628">
        <v>1648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</row>
    <row r="1629" spans="1:44">
      <c r="A1629">
        <f>ROW(Source!A1583)</f>
        <v>1583</v>
      </c>
      <c r="B1629">
        <v>35813013</v>
      </c>
      <c r="C1629">
        <v>35812995</v>
      </c>
      <c r="D1629">
        <v>29114305</v>
      </c>
      <c r="E1629">
        <v>1</v>
      </c>
      <c r="F1629">
        <v>1</v>
      </c>
      <c r="G1629">
        <v>1</v>
      </c>
      <c r="H1629">
        <v>3</v>
      </c>
      <c r="I1629" t="s">
        <v>688</v>
      </c>
      <c r="J1629" t="s">
        <v>689</v>
      </c>
      <c r="K1629" t="s">
        <v>690</v>
      </c>
      <c r="L1629">
        <v>1354</v>
      </c>
      <c r="N1629">
        <v>1010</v>
      </c>
      <c r="O1629" t="s">
        <v>258</v>
      </c>
      <c r="P1629" t="s">
        <v>258</v>
      </c>
      <c r="Q1629">
        <v>1</v>
      </c>
      <c r="X1629">
        <v>263</v>
      </c>
      <c r="Y1629">
        <v>0.12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 t="s">
        <v>3</v>
      </c>
      <c r="AG1629">
        <v>263</v>
      </c>
      <c r="AH1629">
        <v>2</v>
      </c>
      <c r="AI1629">
        <v>35813001</v>
      </c>
      <c r="AJ1629">
        <v>1649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</row>
    <row r="1630" spans="1:44">
      <c r="A1630">
        <f>ROW(Source!A1583)</f>
        <v>1583</v>
      </c>
      <c r="B1630">
        <v>35813014</v>
      </c>
      <c r="C1630">
        <v>35812995</v>
      </c>
      <c r="D1630">
        <v>29111012</v>
      </c>
      <c r="E1630">
        <v>1</v>
      </c>
      <c r="F1630">
        <v>1</v>
      </c>
      <c r="G1630">
        <v>1</v>
      </c>
      <c r="H1630">
        <v>3</v>
      </c>
      <c r="I1630" t="s">
        <v>691</v>
      </c>
      <c r="J1630" t="s">
        <v>692</v>
      </c>
      <c r="K1630" t="s">
        <v>693</v>
      </c>
      <c r="L1630">
        <v>1354</v>
      </c>
      <c r="N1630">
        <v>1010</v>
      </c>
      <c r="O1630" t="s">
        <v>258</v>
      </c>
      <c r="P1630" t="s">
        <v>258</v>
      </c>
      <c r="Q1630">
        <v>1</v>
      </c>
      <c r="X1630">
        <v>7</v>
      </c>
      <c r="Y1630">
        <v>1.29</v>
      </c>
      <c r="Z1630">
        <v>0</v>
      </c>
      <c r="AA1630">
        <v>0</v>
      </c>
      <c r="AB1630">
        <v>0</v>
      </c>
      <c r="AC1630">
        <v>0</v>
      </c>
      <c r="AD1630">
        <v>1</v>
      </c>
      <c r="AE1630">
        <v>0</v>
      </c>
      <c r="AF1630" t="s">
        <v>3</v>
      </c>
      <c r="AG1630">
        <v>7</v>
      </c>
      <c r="AH1630">
        <v>2</v>
      </c>
      <c r="AI1630">
        <v>35813002</v>
      </c>
      <c r="AJ1630">
        <v>1650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>
        <f>ROW(Source!A1583)</f>
        <v>1583</v>
      </c>
      <c r="B1631">
        <v>35813015</v>
      </c>
      <c r="C1631">
        <v>35812995</v>
      </c>
      <c r="D1631">
        <v>29111013</v>
      </c>
      <c r="E1631">
        <v>1</v>
      </c>
      <c r="F1631">
        <v>1</v>
      </c>
      <c r="G1631">
        <v>1</v>
      </c>
      <c r="H1631">
        <v>3</v>
      </c>
      <c r="I1631" t="s">
        <v>694</v>
      </c>
      <c r="J1631" t="s">
        <v>695</v>
      </c>
      <c r="K1631" t="s">
        <v>696</v>
      </c>
      <c r="L1631">
        <v>1354</v>
      </c>
      <c r="N1631">
        <v>1010</v>
      </c>
      <c r="O1631" t="s">
        <v>258</v>
      </c>
      <c r="P1631" t="s">
        <v>258</v>
      </c>
      <c r="Q1631">
        <v>1</v>
      </c>
      <c r="X1631">
        <v>7</v>
      </c>
      <c r="Y1631">
        <v>1.29</v>
      </c>
      <c r="Z1631">
        <v>0</v>
      </c>
      <c r="AA1631">
        <v>0</v>
      </c>
      <c r="AB1631">
        <v>0</v>
      </c>
      <c r="AC1631">
        <v>0</v>
      </c>
      <c r="AD1631">
        <v>1</v>
      </c>
      <c r="AE1631">
        <v>0</v>
      </c>
      <c r="AF1631" t="s">
        <v>3</v>
      </c>
      <c r="AG1631">
        <v>7</v>
      </c>
      <c r="AH1631">
        <v>2</v>
      </c>
      <c r="AI1631">
        <v>35813003</v>
      </c>
      <c r="AJ1631">
        <v>1651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>
        <f>ROW(Source!A1583)</f>
        <v>1583</v>
      </c>
      <c r="B1632">
        <v>35813016</v>
      </c>
      <c r="C1632">
        <v>35812995</v>
      </c>
      <c r="D1632">
        <v>29111016</v>
      </c>
      <c r="E1632">
        <v>1</v>
      </c>
      <c r="F1632">
        <v>1</v>
      </c>
      <c r="G1632">
        <v>1</v>
      </c>
      <c r="H1632">
        <v>3</v>
      </c>
      <c r="I1632" t="s">
        <v>697</v>
      </c>
      <c r="J1632" t="s">
        <v>698</v>
      </c>
      <c r="K1632" t="s">
        <v>699</v>
      </c>
      <c r="L1632">
        <v>1354</v>
      </c>
      <c r="N1632">
        <v>1010</v>
      </c>
      <c r="O1632" t="s">
        <v>258</v>
      </c>
      <c r="P1632" t="s">
        <v>258</v>
      </c>
      <c r="Q1632">
        <v>1</v>
      </c>
      <c r="X1632">
        <v>40</v>
      </c>
      <c r="Y1632">
        <v>1.29</v>
      </c>
      <c r="Z1632">
        <v>0</v>
      </c>
      <c r="AA1632">
        <v>0</v>
      </c>
      <c r="AB1632">
        <v>0</v>
      </c>
      <c r="AC1632">
        <v>0</v>
      </c>
      <c r="AD1632">
        <v>1</v>
      </c>
      <c r="AE1632">
        <v>0</v>
      </c>
      <c r="AF1632" t="s">
        <v>3</v>
      </c>
      <c r="AG1632">
        <v>40</v>
      </c>
      <c r="AH1632">
        <v>2</v>
      </c>
      <c r="AI1632">
        <v>35813004</v>
      </c>
      <c r="AJ1632">
        <v>1652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>
        <f>ROW(Source!A1583)</f>
        <v>1583</v>
      </c>
      <c r="B1633">
        <v>35813017</v>
      </c>
      <c r="C1633">
        <v>35812995</v>
      </c>
      <c r="D1633">
        <v>29111019</v>
      </c>
      <c r="E1633">
        <v>1</v>
      </c>
      <c r="F1633">
        <v>1</v>
      </c>
      <c r="G1633">
        <v>1</v>
      </c>
      <c r="H1633">
        <v>3</v>
      </c>
      <c r="I1633" t="s">
        <v>700</v>
      </c>
      <c r="J1633" t="s">
        <v>701</v>
      </c>
      <c r="K1633" t="s">
        <v>702</v>
      </c>
      <c r="L1633">
        <v>1354</v>
      </c>
      <c r="N1633">
        <v>1010</v>
      </c>
      <c r="O1633" t="s">
        <v>258</v>
      </c>
      <c r="P1633" t="s">
        <v>258</v>
      </c>
      <c r="Q1633">
        <v>1</v>
      </c>
      <c r="X1633">
        <v>8</v>
      </c>
      <c r="Y1633">
        <v>0.63</v>
      </c>
      <c r="Z1633">
        <v>0</v>
      </c>
      <c r="AA1633">
        <v>0</v>
      </c>
      <c r="AB1633">
        <v>0</v>
      </c>
      <c r="AC1633">
        <v>0</v>
      </c>
      <c r="AD1633">
        <v>1</v>
      </c>
      <c r="AE1633">
        <v>0</v>
      </c>
      <c r="AF1633" t="s">
        <v>3</v>
      </c>
      <c r="AG1633">
        <v>8</v>
      </c>
      <c r="AH1633">
        <v>2</v>
      </c>
      <c r="AI1633">
        <v>35813005</v>
      </c>
      <c r="AJ1633">
        <v>1653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</row>
    <row r="1634" spans="1:44">
      <c r="A1634">
        <f>ROW(Source!A1583)</f>
        <v>1583</v>
      </c>
      <c r="B1634">
        <v>35813018</v>
      </c>
      <c r="C1634">
        <v>35812995</v>
      </c>
      <c r="D1634">
        <v>29111018</v>
      </c>
      <c r="E1634">
        <v>1</v>
      </c>
      <c r="F1634">
        <v>1</v>
      </c>
      <c r="G1634">
        <v>1</v>
      </c>
      <c r="H1634">
        <v>3</v>
      </c>
      <c r="I1634" t="s">
        <v>703</v>
      </c>
      <c r="J1634" t="s">
        <v>704</v>
      </c>
      <c r="K1634" t="s">
        <v>705</v>
      </c>
      <c r="L1634">
        <v>1354</v>
      </c>
      <c r="N1634">
        <v>1010</v>
      </c>
      <c r="O1634" t="s">
        <v>258</v>
      </c>
      <c r="P1634" t="s">
        <v>258</v>
      </c>
      <c r="Q1634">
        <v>1</v>
      </c>
      <c r="X1634">
        <v>8</v>
      </c>
      <c r="Y1634">
        <v>0.63</v>
      </c>
      <c r="Z1634">
        <v>0</v>
      </c>
      <c r="AA1634">
        <v>0</v>
      </c>
      <c r="AB1634">
        <v>0</v>
      </c>
      <c r="AC1634">
        <v>0</v>
      </c>
      <c r="AD1634">
        <v>1</v>
      </c>
      <c r="AE1634">
        <v>0</v>
      </c>
      <c r="AF1634" t="s">
        <v>3</v>
      </c>
      <c r="AG1634">
        <v>8</v>
      </c>
      <c r="AH1634">
        <v>2</v>
      </c>
      <c r="AI1634">
        <v>35813006</v>
      </c>
      <c r="AJ1634">
        <v>1654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</row>
    <row r="1635" spans="1:44">
      <c r="A1635">
        <f>ROW(Source!A1583)</f>
        <v>1583</v>
      </c>
      <c r="B1635">
        <v>35813019</v>
      </c>
      <c r="C1635">
        <v>35812995</v>
      </c>
      <c r="D1635">
        <v>29110997</v>
      </c>
      <c r="E1635">
        <v>1</v>
      </c>
      <c r="F1635">
        <v>1</v>
      </c>
      <c r="G1635">
        <v>1</v>
      </c>
      <c r="H1635">
        <v>3</v>
      </c>
      <c r="I1635" t="s">
        <v>706</v>
      </c>
      <c r="J1635" t="s">
        <v>707</v>
      </c>
      <c r="K1635" t="s">
        <v>708</v>
      </c>
      <c r="L1635">
        <v>1301</v>
      </c>
      <c r="N1635">
        <v>1003</v>
      </c>
      <c r="O1635" t="s">
        <v>151</v>
      </c>
      <c r="P1635" t="s">
        <v>151</v>
      </c>
      <c r="Q1635">
        <v>1</v>
      </c>
      <c r="X1635">
        <v>101</v>
      </c>
      <c r="Y1635">
        <v>12.3</v>
      </c>
      <c r="Z1635">
        <v>0</v>
      </c>
      <c r="AA1635">
        <v>0</v>
      </c>
      <c r="AB1635">
        <v>0</v>
      </c>
      <c r="AC1635">
        <v>0</v>
      </c>
      <c r="AD1635">
        <v>1</v>
      </c>
      <c r="AE1635">
        <v>0</v>
      </c>
      <c r="AF1635" t="s">
        <v>3</v>
      </c>
      <c r="AG1635">
        <v>101</v>
      </c>
      <c r="AH1635">
        <v>2</v>
      </c>
      <c r="AI1635">
        <v>35813007</v>
      </c>
      <c r="AJ1635">
        <v>1655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</row>
    <row r="1636" spans="1:44">
      <c r="A1636">
        <f>ROW(Source!A1584)</f>
        <v>1584</v>
      </c>
      <c r="B1636">
        <v>35813040</v>
      </c>
      <c r="C1636">
        <v>35813020</v>
      </c>
      <c r="D1636">
        <v>18409850</v>
      </c>
      <c r="E1636">
        <v>1</v>
      </c>
      <c r="F1636">
        <v>1</v>
      </c>
      <c r="G1636">
        <v>1</v>
      </c>
      <c r="H1636">
        <v>1</v>
      </c>
      <c r="I1636" t="s">
        <v>709</v>
      </c>
      <c r="J1636" t="s">
        <v>3</v>
      </c>
      <c r="K1636" t="s">
        <v>710</v>
      </c>
      <c r="L1636">
        <v>1369</v>
      </c>
      <c r="N1636">
        <v>1013</v>
      </c>
      <c r="O1636" t="s">
        <v>583</v>
      </c>
      <c r="P1636" t="s">
        <v>583</v>
      </c>
      <c r="Q1636">
        <v>1</v>
      </c>
      <c r="X1636">
        <v>89</v>
      </c>
      <c r="Y1636">
        <v>0</v>
      </c>
      <c r="Z1636">
        <v>0</v>
      </c>
      <c r="AA1636">
        <v>0</v>
      </c>
      <c r="AB1636">
        <v>9.07</v>
      </c>
      <c r="AC1636">
        <v>0</v>
      </c>
      <c r="AD1636">
        <v>1</v>
      </c>
      <c r="AE1636">
        <v>1</v>
      </c>
      <c r="AF1636" t="s">
        <v>144</v>
      </c>
      <c r="AG1636">
        <v>102.35</v>
      </c>
      <c r="AH1636">
        <v>2</v>
      </c>
      <c r="AI1636">
        <v>35813021</v>
      </c>
      <c r="AJ1636">
        <v>1656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>
      <c r="A1637">
        <f>ROW(Source!A1584)</f>
        <v>1584</v>
      </c>
      <c r="B1637">
        <v>35813041</v>
      </c>
      <c r="C1637">
        <v>35813020</v>
      </c>
      <c r="D1637">
        <v>29173472</v>
      </c>
      <c r="E1637">
        <v>1</v>
      </c>
      <c r="F1637">
        <v>1</v>
      </c>
      <c r="G1637">
        <v>1</v>
      </c>
      <c r="H1637">
        <v>2</v>
      </c>
      <c r="I1637" t="s">
        <v>660</v>
      </c>
      <c r="J1637" t="s">
        <v>661</v>
      </c>
      <c r="K1637" t="s">
        <v>662</v>
      </c>
      <c r="L1637">
        <v>1368</v>
      </c>
      <c r="N1637">
        <v>1011</v>
      </c>
      <c r="O1637" t="s">
        <v>589</v>
      </c>
      <c r="P1637" t="s">
        <v>589</v>
      </c>
      <c r="Q1637">
        <v>1</v>
      </c>
      <c r="X1637">
        <v>2.16</v>
      </c>
      <c r="Y1637">
        <v>0</v>
      </c>
      <c r="Z1637">
        <v>3</v>
      </c>
      <c r="AA1637">
        <v>0</v>
      </c>
      <c r="AB1637">
        <v>0</v>
      </c>
      <c r="AC1637">
        <v>0</v>
      </c>
      <c r="AD1637">
        <v>1</v>
      </c>
      <c r="AE1637">
        <v>0</v>
      </c>
      <c r="AF1637" t="s">
        <v>143</v>
      </c>
      <c r="AG1637">
        <v>2.7</v>
      </c>
      <c r="AH1637">
        <v>2</v>
      </c>
      <c r="AI1637">
        <v>35813022</v>
      </c>
      <c r="AJ1637">
        <v>1657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</row>
    <row r="1638" spans="1:44">
      <c r="A1638">
        <f>ROW(Source!A1584)</f>
        <v>1584</v>
      </c>
      <c r="B1638">
        <v>35813042</v>
      </c>
      <c r="C1638">
        <v>35813020</v>
      </c>
      <c r="D1638">
        <v>29174538</v>
      </c>
      <c r="E1638">
        <v>1</v>
      </c>
      <c r="F1638">
        <v>1</v>
      </c>
      <c r="G1638">
        <v>1</v>
      </c>
      <c r="H1638">
        <v>2</v>
      </c>
      <c r="I1638" t="s">
        <v>712</v>
      </c>
      <c r="J1638" t="s">
        <v>820</v>
      </c>
      <c r="K1638" t="s">
        <v>714</v>
      </c>
      <c r="L1638">
        <v>1368</v>
      </c>
      <c r="N1638">
        <v>1011</v>
      </c>
      <c r="O1638" t="s">
        <v>589</v>
      </c>
      <c r="P1638" t="s">
        <v>589</v>
      </c>
      <c r="Q1638">
        <v>1</v>
      </c>
      <c r="X1638">
        <v>0.47</v>
      </c>
      <c r="Y1638">
        <v>0</v>
      </c>
      <c r="Z1638">
        <v>33.590000000000003</v>
      </c>
      <c r="AA1638">
        <v>0</v>
      </c>
      <c r="AB1638">
        <v>0</v>
      </c>
      <c r="AC1638">
        <v>0</v>
      </c>
      <c r="AD1638">
        <v>1</v>
      </c>
      <c r="AE1638">
        <v>0</v>
      </c>
      <c r="AF1638" t="s">
        <v>143</v>
      </c>
      <c r="AG1638">
        <v>0.58749999999999991</v>
      </c>
      <c r="AH1638">
        <v>2</v>
      </c>
      <c r="AI1638">
        <v>35813023</v>
      </c>
      <c r="AJ1638">
        <v>1658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</row>
    <row r="1639" spans="1:44">
      <c r="A1639">
        <f>ROW(Source!A1584)</f>
        <v>1584</v>
      </c>
      <c r="B1639">
        <v>35813043</v>
      </c>
      <c r="C1639">
        <v>35813020</v>
      </c>
      <c r="D1639">
        <v>29174580</v>
      </c>
      <c r="E1639">
        <v>1</v>
      </c>
      <c r="F1639">
        <v>1</v>
      </c>
      <c r="G1639">
        <v>1</v>
      </c>
      <c r="H1639">
        <v>2</v>
      </c>
      <c r="I1639" t="s">
        <v>715</v>
      </c>
      <c r="J1639" t="s">
        <v>821</v>
      </c>
      <c r="K1639" t="s">
        <v>717</v>
      </c>
      <c r="L1639">
        <v>1368</v>
      </c>
      <c r="N1639">
        <v>1011</v>
      </c>
      <c r="O1639" t="s">
        <v>589</v>
      </c>
      <c r="P1639" t="s">
        <v>589</v>
      </c>
      <c r="Q1639">
        <v>1</v>
      </c>
      <c r="X1639">
        <v>0.53</v>
      </c>
      <c r="Y1639">
        <v>0</v>
      </c>
      <c r="Z1639">
        <v>2.08</v>
      </c>
      <c r="AA1639">
        <v>0</v>
      </c>
      <c r="AB1639">
        <v>0</v>
      </c>
      <c r="AC1639">
        <v>0</v>
      </c>
      <c r="AD1639">
        <v>1</v>
      </c>
      <c r="AE1639">
        <v>0</v>
      </c>
      <c r="AF1639" t="s">
        <v>143</v>
      </c>
      <c r="AG1639">
        <v>0.66250000000000009</v>
      </c>
      <c r="AH1639">
        <v>2</v>
      </c>
      <c r="AI1639">
        <v>35813024</v>
      </c>
      <c r="AJ1639">
        <v>1659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>
      <c r="A1640">
        <f>ROW(Source!A1584)</f>
        <v>1584</v>
      </c>
      <c r="B1640">
        <v>35813044</v>
      </c>
      <c r="C1640">
        <v>35813020</v>
      </c>
      <c r="D1640">
        <v>29108656</v>
      </c>
      <c r="E1640">
        <v>1</v>
      </c>
      <c r="F1640">
        <v>1</v>
      </c>
      <c r="G1640">
        <v>1</v>
      </c>
      <c r="H1640">
        <v>3</v>
      </c>
      <c r="I1640" t="s">
        <v>850</v>
      </c>
      <c r="J1640" t="s">
        <v>886</v>
      </c>
      <c r="K1640" t="s">
        <v>852</v>
      </c>
      <c r="L1640">
        <v>1354</v>
      </c>
      <c r="N1640">
        <v>1010</v>
      </c>
      <c r="O1640" t="s">
        <v>258</v>
      </c>
      <c r="P1640" t="s">
        <v>258</v>
      </c>
      <c r="Q1640">
        <v>1</v>
      </c>
      <c r="X1640">
        <v>7</v>
      </c>
      <c r="Y1640">
        <v>13.87</v>
      </c>
      <c r="Z1640">
        <v>0</v>
      </c>
      <c r="AA1640">
        <v>0</v>
      </c>
      <c r="AB1640">
        <v>0</v>
      </c>
      <c r="AC1640">
        <v>0</v>
      </c>
      <c r="AD1640">
        <v>1</v>
      </c>
      <c r="AE1640">
        <v>0</v>
      </c>
      <c r="AF1640" t="s">
        <v>3</v>
      </c>
      <c r="AG1640">
        <v>7</v>
      </c>
      <c r="AH1640">
        <v>2</v>
      </c>
      <c r="AI1640">
        <v>35813025</v>
      </c>
      <c r="AJ1640">
        <v>1660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</row>
    <row r="1641" spans="1:44">
      <c r="A1641">
        <f>ROW(Source!A1584)</f>
        <v>1584</v>
      </c>
      <c r="B1641">
        <v>35813045</v>
      </c>
      <c r="C1641">
        <v>35813020</v>
      </c>
      <c r="D1641">
        <v>29109354</v>
      </c>
      <c r="E1641">
        <v>1</v>
      </c>
      <c r="F1641">
        <v>1</v>
      </c>
      <c r="G1641">
        <v>1</v>
      </c>
      <c r="H1641">
        <v>3</v>
      </c>
      <c r="I1641" t="s">
        <v>718</v>
      </c>
      <c r="J1641" t="s">
        <v>822</v>
      </c>
      <c r="K1641" t="s">
        <v>720</v>
      </c>
      <c r="L1641">
        <v>1346</v>
      </c>
      <c r="N1641">
        <v>1009</v>
      </c>
      <c r="O1641" t="s">
        <v>170</v>
      </c>
      <c r="P1641" t="s">
        <v>170</v>
      </c>
      <c r="Q1641">
        <v>1</v>
      </c>
      <c r="X1641">
        <v>10</v>
      </c>
      <c r="Y1641">
        <v>46.72</v>
      </c>
      <c r="Z1641">
        <v>0</v>
      </c>
      <c r="AA1641">
        <v>0</v>
      </c>
      <c r="AB1641">
        <v>0</v>
      </c>
      <c r="AC1641">
        <v>0</v>
      </c>
      <c r="AD1641">
        <v>1</v>
      </c>
      <c r="AE1641">
        <v>0</v>
      </c>
      <c r="AF1641" t="s">
        <v>3</v>
      </c>
      <c r="AG1641">
        <v>10</v>
      </c>
      <c r="AH1641">
        <v>2</v>
      </c>
      <c r="AI1641">
        <v>35813026</v>
      </c>
      <c r="AJ1641">
        <v>1661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>
      <c r="A1642">
        <f>ROW(Source!A1584)</f>
        <v>1584</v>
      </c>
      <c r="B1642">
        <v>35813046</v>
      </c>
      <c r="C1642">
        <v>35813020</v>
      </c>
      <c r="D1642">
        <v>29109414</v>
      </c>
      <c r="E1642">
        <v>1</v>
      </c>
      <c r="F1642">
        <v>1</v>
      </c>
      <c r="G1642">
        <v>1</v>
      </c>
      <c r="H1642">
        <v>3</v>
      </c>
      <c r="I1642" t="s">
        <v>721</v>
      </c>
      <c r="J1642" t="s">
        <v>887</v>
      </c>
      <c r="K1642" t="s">
        <v>723</v>
      </c>
      <c r="L1642">
        <v>1346</v>
      </c>
      <c r="N1642">
        <v>1009</v>
      </c>
      <c r="O1642" t="s">
        <v>170</v>
      </c>
      <c r="P1642" t="s">
        <v>170</v>
      </c>
      <c r="Q1642">
        <v>1</v>
      </c>
      <c r="X1642">
        <v>119</v>
      </c>
      <c r="Y1642">
        <v>1.58</v>
      </c>
      <c r="Z1642">
        <v>0</v>
      </c>
      <c r="AA1642">
        <v>0</v>
      </c>
      <c r="AB1642">
        <v>0</v>
      </c>
      <c r="AC1642">
        <v>0</v>
      </c>
      <c r="AD1642">
        <v>1</v>
      </c>
      <c r="AE1642">
        <v>0</v>
      </c>
      <c r="AF1642" t="s">
        <v>3</v>
      </c>
      <c r="AG1642">
        <v>119</v>
      </c>
      <c r="AH1642">
        <v>2</v>
      </c>
      <c r="AI1642">
        <v>35813027</v>
      </c>
      <c r="AJ1642">
        <v>1662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</row>
    <row r="1643" spans="1:44">
      <c r="A1643">
        <f>ROW(Source!A1584)</f>
        <v>1584</v>
      </c>
      <c r="B1643">
        <v>35813047</v>
      </c>
      <c r="C1643">
        <v>35813020</v>
      </c>
      <c r="D1643">
        <v>29109781</v>
      </c>
      <c r="E1643">
        <v>1</v>
      </c>
      <c r="F1643">
        <v>1</v>
      </c>
      <c r="G1643">
        <v>1</v>
      </c>
      <c r="H1643">
        <v>3</v>
      </c>
      <c r="I1643" t="s">
        <v>724</v>
      </c>
      <c r="J1643" t="s">
        <v>823</v>
      </c>
      <c r="K1643" t="s">
        <v>726</v>
      </c>
      <c r="L1643">
        <v>1346</v>
      </c>
      <c r="N1643">
        <v>1009</v>
      </c>
      <c r="O1643" t="s">
        <v>170</v>
      </c>
      <c r="P1643" t="s">
        <v>170</v>
      </c>
      <c r="Q1643">
        <v>1</v>
      </c>
      <c r="X1643">
        <v>9</v>
      </c>
      <c r="Y1643">
        <v>11.12</v>
      </c>
      <c r="Z1643">
        <v>0</v>
      </c>
      <c r="AA1643">
        <v>0</v>
      </c>
      <c r="AB1643">
        <v>0</v>
      </c>
      <c r="AC1643">
        <v>0</v>
      </c>
      <c r="AD1643">
        <v>1</v>
      </c>
      <c r="AE1643">
        <v>0</v>
      </c>
      <c r="AF1643" t="s">
        <v>3</v>
      </c>
      <c r="AG1643">
        <v>9</v>
      </c>
      <c r="AH1643">
        <v>2</v>
      </c>
      <c r="AI1643">
        <v>35813028</v>
      </c>
      <c r="AJ1643">
        <v>1663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</row>
    <row r="1644" spans="1:44">
      <c r="A1644">
        <f>ROW(Source!A1584)</f>
        <v>1584</v>
      </c>
      <c r="B1644">
        <v>35813048</v>
      </c>
      <c r="C1644">
        <v>35813020</v>
      </c>
      <c r="D1644">
        <v>29109782</v>
      </c>
      <c r="E1644">
        <v>1</v>
      </c>
      <c r="F1644">
        <v>1</v>
      </c>
      <c r="G1644">
        <v>1</v>
      </c>
      <c r="H1644">
        <v>3</v>
      </c>
      <c r="I1644" t="s">
        <v>727</v>
      </c>
      <c r="J1644" t="s">
        <v>824</v>
      </c>
      <c r="K1644" t="s">
        <v>729</v>
      </c>
      <c r="L1644">
        <v>1346</v>
      </c>
      <c r="N1644">
        <v>1009</v>
      </c>
      <c r="O1644" t="s">
        <v>170</v>
      </c>
      <c r="P1644" t="s">
        <v>170</v>
      </c>
      <c r="Q1644">
        <v>1</v>
      </c>
      <c r="X1644">
        <v>85</v>
      </c>
      <c r="Y1644">
        <v>4.3600000000000003</v>
      </c>
      <c r="Z1644">
        <v>0</v>
      </c>
      <c r="AA1644">
        <v>0</v>
      </c>
      <c r="AB1644">
        <v>0</v>
      </c>
      <c r="AC1644">
        <v>0</v>
      </c>
      <c r="AD1644">
        <v>1</v>
      </c>
      <c r="AE1644">
        <v>0</v>
      </c>
      <c r="AF1644" t="s">
        <v>3</v>
      </c>
      <c r="AG1644">
        <v>85</v>
      </c>
      <c r="AH1644">
        <v>2</v>
      </c>
      <c r="AI1644">
        <v>35813029</v>
      </c>
      <c r="AJ1644">
        <v>1664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>
        <f>ROW(Source!A1584)</f>
        <v>1584</v>
      </c>
      <c r="B1645">
        <v>35813049</v>
      </c>
      <c r="C1645">
        <v>35813020</v>
      </c>
      <c r="D1645">
        <v>29110699</v>
      </c>
      <c r="E1645">
        <v>1</v>
      </c>
      <c r="F1645">
        <v>1</v>
      </c>
      <c r="G1645">
        <v>1</v>
      </c>
      <c r="H1645">
        <v>3</v>
      </c>
      <c r="I1645" t="s">
        <v>730</v>
      </c>
      <c r="J1645" t="s">
        <v>825</v>
      </c>
      <c r="K1645" t="s">
        <v>732</v>
      </c>
      <c r="L1645">
        <v>1301</v>
      </c>
      <c r="N1645">
        <v>1003</v>
      </c>
      <c r="O1645" t="s">
        <v>151</v>
      </c>
      <c r="P1645" t="s">
        <v>151</v>
      </c>
      <c r="Q1645">
        <v>1</v>
      </c>
      <c r="X1645">
        <v>120</v>
      </c>
      <c r="Y1645">
        <v>0.17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0</v>
      </c>
      <c r="AF1645" t="s">
        <v>3</v>
      </c>
      <c r="AG1645">
        <v>120</v>
      </c>
      <c r="AH1645">
        <v>2</v>
      </c>
      <c r="AI1645">
        <v>35813030</v>
      </c>
      <c r="AJ1645">
        <v>1665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</row>
    <row r="1646" spans="1:44">
      <c r="A1646">
        <f>ROW(Source!A1584)</f>
        <v>1584</v>
      </c>
      <c r="B1646">
        <v>35813050</v>
      </c>
      <c r="C1646">
        <v>35813020</v>
      </c>
      <c r="D1646">
        <v>29110797</v>
      </c>
      <c r="E1646">
        <v>1</v>
      </c>
      <c r="F1646">
        <v>1</v>
      </c>
      <c r="G1646">
        <v>1</v>
      </c>
      <c r="H1646">
        <v>3</v>
      </c>
      <c r="I1646" t="s">
        <v>733</v>
      </c>
      <c r="J1646" t="s">
        <v>826</v>
      </c>
      <c r="K1646" t="s">
        <v>735</v>
      </c>
      <c r="L1646">
        <v>1301</v>
      </c>
      <c r="N1646">
        <v>1003</v>
      </c>
      <c r="O1646" t="s">
        <v>151</v>
      </c>
      <c r="P1646" t="s">
        <v>151</v>
      </c>
      <c r="Q1646">
        <v>1</v>
      </c>
      <c r="X1646">
        <v>82</v>
      </c>
      <c r="Y1646">
        <v>1.74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0</v>
      </c>
      <c r="AF1646" t="s">
        <v>3</v>
      </c>
      <c r="AG1646">
        <v>82</v>
      </c>
      <c r="AH1646">
        <v>2</v>
      </c>
      <c r="AI1646">
        <v>35813031</v>
      </c>
      <c r="AJ1646">
        <v>1666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>
      <c r="A1647">
        <f>ROW(Source!A1584)</f>
        <v>1584</v>
      </c>
      <c r="B1647">
        <v>35813051</v>
      </c>
      <c r="C1647">
        <v>35813020</v>
      </c>
      <c r="D1647">
        <v>29110815</v>
      </c>
      <c r="E1647">
        <v>1</v>
      </c>
      <c r="F1647">
        <v>1</v>
      </c>
      <c r="G1647">
        <v>1</v>
      </c>
      <c r="H1647">
        <v>3</v>
      </c>
      <c r="I1647" t="s">
        <v>736</v>
      </c>
      <c r="J1647" t="s">
        <v>888</v>
      </c>
      <c r="K1647" t="s">
        <v>738</v>
      </c>
      <c r="L1647">
        <v>1301</v>
      </c>
      <c r="N1647">
        <v>1003</v>
      </c>
      <c r="O1647" t="s">
        <v>151</v>
      </c>
      <c r="P1647" t="s">
        <v>151</v>
      </c>
      <c r="Q1647">
        <v>1</v>
      </c>
      <c r="X1647">
        <v>116</v>
      </c>
      <c r="Y1647">
        <v>0.85</v>
      </c>
      <c r="Z1647">
        <v>0</v>
      </c>
      <c r="AA1647">
        <v>0</v>
      </c>
      <c r="AB1647">
        <v>0</v>
      </c>
      <c r="AC1647">
        <v>0</v>
      </c>
      <c r="AD1647">
        <v>1</v>
      </c>
      <c r="AE1647">
        <v>0</v>
      </c>
      <c r="AF1647" t="s">
        <v>3</v>
      </c>
      <c r="AG1647">
        <v>116</v>
      </c>
      <c r="AH1647">
        <v>2</v>
      </c>
      <c r="AI1647">
        <v>35813032</v>
      </c>
      <c r="AJ1647">
        <v>1667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</row>
    <row r="1648" spans="1:44">
      <c r="A1648">
        <f>ROW(Source!A1584)</f>
        <v>1584</v>
      </c>
      <c r="B1648">
        <v>35813052</v>
      </c>
      <c r="C1648">
        <v>35813020</v>
      </c>
      <c r="D1648">
        <v>29111455</v>
      </c>
      <c r="E1648">
        <v>1</v>
      </c>
      <c r="F1648">
        <v>1</v>
      </c>
      <c r="G1648">
        <v>1</v>
      </c>
      <c r="H1648">
        <v>3</v>
      </c>
      <c r="I1648" t="s">
        <v>219</v>
      </c>
      <c r="J1648" t="s">
        <v>275</v>
      </c>
      <c r="K1648" t="s">
        <v>220</v>
      </c>
      <c r="L1648">
        <v>1327</v>
      </c>
      <c r="N1648">
        <v>1005</v>
      </c>
      <c r="O1648" t="s">
        <v>165</v>
      </c>
      <c r="P1648" t="s">
        <v>165</v>
      </c>
      <c r="Q1648">
        <v>1</v>
      </c>
      <c r="X1648">
        <v>212</v>
      </c>
      <c r="Y1648">
        <v>15.06</v>
      </c>
      <c r="Z1648">
        <v>0</v>
      </c>
      <c r="AA1648">
        <v>0</v>
      </c>
      <c r="AB1648">
        <v>0</v>
      </c>
      <c r="AC1648">
        <v>0</v>
      </c>
      <c r="AD1648">
        <v>1</v>
      </c>
      <c r="AE1648">
        <v>0</v>
      </c>
      <c r="AF1648" t="s">
        <v>3</v>
      </c>
      <c r="AG1648">
        <v>212</v>
      </c>
      <c r="AH1648">
        <v>2</v>
      </c>
      <c r="AI1648">
        <v>35813033</v>
      </c>
      <c r="AJ1648">
        <v>1668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</row>
    <row r="1649" spans="1:44">
      <c r="A1649">
        <f>ROW(Source!A1584)</f>
        <v>1584</v>
      </c>
      <c r="B1649">
        <v>35813053</v>
      </c>
      <c r="C1649">
        <v>35813020</v>
      </c>
      <c r="D1649">
        <v>29114733</v>
      </c>
      <c r="E1649">
        <v>1</v>
      </c>
      <c r="F1649">
        <v>1</v>
      </c>
      <c r="G1649">
        <v>1</v>
      </c>
      <c r="H1649">
        <v>3</v>
      </c>
      <c r="I1649" t="s">
        <v>739</v>
      </c>
      <c r="J1649" t="s">
        <v>830</v>
      </c>
      <c r="K1649" t="s">
        <v>741</v>
      </c>
      <c r="L1649">
        <v>1354</v>
      </c>
      <c r="N1649">
        <v>1010</v>
      </c>
      <c r="O1649" t="s">
        <v>258</v>
      </c>
      <c r="P1649" t="s">
        <v>258</v>
      </c>
      <c r="Q1649">
        <v>1</v>
      </c>
      <c r="X1649">
        <v>735</v>
      </c>
      <c r="Y1649">
        <v>0.02</v>
      </c>
      <c r="Z1649">
        <v>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 t="s">
        <v>3</v>
      </c>
      <c r="AG1649">
        <v>735</v>
      </c>
      <c r="AH1649">
        <v>2</v>
      </c>
      <c r="AI1649">
        <v>35813034</v>
      </c>
      <c r="AJ1649">
        <v>1669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>
        <f>ROW(Source!A1584)</f>
        <v>1584</v>
      </c>
      <c r="B1650">
        <v>35813054</v>
      </c>
      <c r="C1650">
        <v>35813020</v>
      </c>
      <c r="D1650">
        <v>29114734</v>
      </c>
      <c r="E1650">
        <v>1</v>
      </c>
      <c r="F1650">
        <v>1</v>
      </c>
      <c r="G1650">
        <v>1</v>
      </c>
      <c r="H1650">
        <v>3</v>
      </c>
      <c r="I1650" t="s">
        <v>742</v>
      </c>
      <c r="J1650" t="s">
        <v>889</v>
      </c>
      <c r="K1650" t="s">
        <v>744</v>
      </c>
      <c r="L1650">
        <v>1354</v>
      </c>
      <c r="N1650">
        <v>1010</v>
      </c>
      <c r="O1650" t="s">
        <v>258</v>
      </c>
      <c r="P1650" t="s">
        <v>258</v>
      </c>
      <c r="Q1650">
        <v>1</v>
      </c>
      <c r="X1650">
        <v>1855</v>
      </c>
      <c r="Y1650">
        <v>0.03</v>
      </c>
      <c r="Z1650">
        <v>0</v>
      </c>
      <c r="AA1650">
        <v>0</v>
      </c>
      <c r="AB1650">
        <v>0</v>
      </c>
      <c r="AC1650">
        <v>0</v>
      </c>
      <c r="AD1650">
        <v>1</v>
      </c>
      <c r="AE1650">
        <v>0</v>
      </c>
      <c r="AF1650" t="s">
        <v>3</v>
      </c>
      <c r="AG1650">
        <v>1855</v>
      </c>
      <c r="AH1650">
        <v>2</v>
      </c>
      <c r="AI1650">
        <v>35813035</v>
      </c>
      <c r="AJ1650">
        <v>1670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>
      <c r="A1651">
        <f>ROW(Source!A1584)</f>
        <v>1584</v>
      </c>
      <c r="B1651">
        <v>35813055</v>
      </c>
      <c r="C1651">
        <v>35813020</v>
      </c>
      <c r="D1651">
        <v>29114482</v>
      </c>
      <c r="E1651">
        <v>1</v>
      </c>
      <c r="F1651">
        <v>1</v>
      </c>
      <c r="G1651">
        <v>1</v>
      </c>
      <c r="H1651">
        <v>3</v>
      </c>
      <c r="I1651" t="s">
        <v>745</v>
      </c>
      <c r="J1651" t="s">
        <v>890</v>
      </c>
      <c r="K1651" t="s">
        <v>747</v>
      </c>
      <c r="L1651">
        <v>1354</v>
      </c>
      <c r="N1651">
        <v>1010</v>
      </c>
      <c r="O1651" t="s">
        <v>258</v>
      </c>
      <c r="P1651" t="s">
        <v>258</v>
      </c>
      <c r="Q1651">
        <v>1</v>
      </c>
      <c r="X1651">
        <v>153</v>
      </c>
      <c r="Y1651">
        <v>7.0000000000000007E-2</v>
      </c>
      <c r="Z1651">
        <v>0</v>
      </c>
      <c r="AA1651">
        <v>0</v>
      </c>
      <c r="AB1651">
        <v>0</v>
      </c>
      <c r="AC1651">
        <v>0</v>
      </c>
      <c r="AD1651">
        <v>1</v>
      </c>
      <c r="AE1651">
        <v>0</v>
      </c>
      <c r="AF1651" t="s">
        <v>3</v>
      </c>
      <c r="AG1651">
        <v>153</v>
      </c>
      <c r="AH1651">
        <v>2</v>
      </c>
      <c r="AI1651">
        <v>35813036</v>
      </c>
      <c r="AJ1651">
        <v>1671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>
      <c r="A1652">
        <f>ROW(Source!A1584)</f>
        <v>1584</v>
      </c>
      <c r="B1652">
        <v>35813056</v>
      </c>
      <c r="C1652">
        <v>35813020</v>
      </c>
      <c r="D1652">
        <v>29129584</v>
      </c>
      <c r="E1652">
        <v>1</v>
      </c>
      <c r="F1652">
        <v>1</v>
      </c>
      <c r="G1652">
        <v>1</v>
      </c>
      <c r="H1652">
        <v>3</v>
      </c>
      <c r="I1652" t="s">
        <v>748</v>
      </c>
      <c r="J1652" t="s">
        <v>891</v>
      </c>
      <c r="K1652" t="s">
        <v>750</v>
      </c>
      <c r="L1652">
        <v>1301</v>
      </c>
      <c r="N1652">
        <v>1003</v>
      </c>
      <c r="O1652" t="s">
        <v>151</v>
      </c>
      <c r="P1652" t="s">
        <v>151</v>
      </c>
      <c r="Q1652">
        <v>1</v>
      </c>
      <c r="X1652">
        <v>88</v>
      </c>
      <c r="Y1652">
        <v>7.22</v>
      </c>
      <c r="Z1652">
        <v>0</v>
      </c>
      <c r="AA1652">
        <v>0</v>
      </c>
      <c r="AB1652">
        <v>0</v>
      </c>
      <c r="AC1652">
        <v>0</v>
      </c>
      <c r="AD1652">
        <v>1</v>
      </c>
      <c r="AE1652">
        <v>0</v>
      </c>
      <c r="AF1652" t="s">
        <v>3</v>
      </c>
      <c r="AG1652">
        <v>88</v>
      </c>
      <c r="AH1652">
        <v>2</v>
      </c>
      <c r="AI1652">
        <v>35813037</v>
      </c>
      <c r="AJ1652">
        <v>1672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</row>
    <row r="1653" spans="1:44">
      <c r="A1653">
        <f>ROW(Source!A1584)</f>
        <v>1584</v>
      </c>
      <c r="B1653">
        <v>35813057</v>
      </c>
      <c r="C1653">
        <v>35813020</v>
      </c>
      <c r="D1653">
        <v>29129619</v>
      </c>
      <c r="E1653">
        <v>1</v>
      </c>
      <c r="F1653">
        <v>1</v>
      </c>
      <c r="G1653">
        <v>1</v>
      </c>
      <c r="H1653">
        <v>3</v>
      </c>
      <c r="I1653" t="s">
        <v>751</v>
      </c>
      <c r="J1653" t="s">
        <v>892</v>
      </c>
      <c r="K1653" t="s">
        <v>753</v>
      </c>
      <c r="L1653">
        <v>1301</v>
      </c>
      <c r="N1653">
        <v>1003</v>
      </c>
      <c r="O1653" t="s">
        <v>151</v>
      </c>
      <c r="P1653" t="s">
        <v>151</v>
      </c>
      <c r="Q1653">
        <v>1</v>
      </c>
      <c r="X1653">
        <v>225</v>
      </c>
      <c r="Y1653">
        <v>8.44</v>
      </c>
      <c r="Z1653">
        <v>0</v>
      </c>
      <c r="AA1653">
        <v>0</v>
      </c>
      <c r="AB1653">
        <v>0</v>
      </c>
      <c r="AC1653">
        <v>0</v>
      </c>
      <c r="AD1653">
        <v>1</v>
      </c>
      <c r="AE1653">
        <v>0</v>
      </c>
      <c r="AF1653" t="s">
        <v>3</v>
      </c>
      <c r="AG1653">
        <v>225</v>
      </c>
      <c r="AH1653">
        <v>2</v>
      </c>
      <c r="AI1653">
        <v>35813038</v>
      </c>
      <c r="AJ1653">
        <v>1673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</row>
    <row r="1654" spans="1:44">
      <c r="A1654">
        <f>ROW(Source!A1584)</f>
        <v>1584</v>
      </c>
      <c r="B1654">
        <v>35813058</v>
      </c>
      <c r="C1654">
        <v>35813020</v>
      </c>
      <c r="D1654">
        <v>29129634</v>
      </c>
      <c r="E1654">
        <v>1</v>
      </c>
      <c r="F1654">
        <v>1</v>
      </c>
      <c r="G1654">
        <v>1</v>
      </c>
      <c r="H1654">
        <v>3</v>
      </c>
      <c r="I1654" t="s">
        <v>853</v>
      </c>
      <c r="J1654" t="s">
        <v>893</v>
      </c>
      <c r="K1654" t="s">
        <v>855</v>
      </c>
      <c r="L1654">
        <v>1301</v>
      </c>
      <c r="N1654">
        <v>1003</v>
      </c>
      <c r="O1654" t="s">
        <v>151</v>
      </c>
      <c r="P1654" t="s">
        <v>151</v>
      </c>
      <c r="Q1654">
        <v>1</v>
      </c>
      <c r="X1654">
        <v>46</v>
      </c>
      <c r="Y1654">
        <v>3.32</v>
      </c>
      <c r="Z1654">
        <v>0</v>
      </c>
      <c r="AA1654">
        <v>0</v>
      </c>
      <c r="AB1654">
        <v>0</v>
      </c>
      <c r="AC1654">
        <v>0</v>
      </c>
      <c r="AD1654">
        <v>1</v>
      </c>
      <c r="AE1654">
        <v>0</v>
      </c>
      <c r="AF1654" t="s">
        <v>3</v>
      </c>
      <c r="AG1654">
        <v>46</v>
      </c>
      <c r="AH1654">
        <v>2</v>
      </c>
      <c r="AI1654">
        <v>35813039</v>
      </c>
      <c r="AJ1654">
        <v>1674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>
      <c r="A1655">
        <f>ROW(Source!A1585)</f>
        <v>1585</v>
      </c>
      <c r="B1655">
        <v>35813078</v>
      </c>
      <c r="C1655">
        <v>35813059</v>
      </c>
      <c r="D1655">
        <v>18409850</v>
      </c>
      <c r="E1655">
        <v>1</v>
      </c>
      <c r="F1655">
        <v>1</v>
      </c>
      <c r="G1655">
        <v>1</v>
      </c>
      <c r="H1655">
        <v>1</v>
      </c>
      <c r="I1655" t="s">
        <v>709</v>
      </c>
      <c r="J1655" t="s">
        <v>3</v>
      </c>
      <c r="K1655" t="s">
        <v>710</v>
      </c>
      <c r="L1655">
        <v>1369</v>
      </c>
      <c r="N1655">
        <v>1013</v>
      </c>
      <c r="O1655" t="s">
        <v>583</v>
      </c>
      <c r="P1655" t="s">
        <v>583</v>
      </c>
      <c r="Q1655">
        <v>1</v>
      </c>
      <c r="X1655">
        <v>84</v>
      </c>
      <c r="Y1655">
        <v>0</v>
      </c>
      <c r="Z1655">
        <v>0</v>
      </c>
      <c r="AA1655">
        <v>0</v>
      </c>
      <c r="AB1655">
        <v>9.07</v>
      </c>
      <c r="AC1655">
        <v>0</v>
      </c>
      <c r="AD1655">
        <v>1</v>
      </c>
      <c r="AE1655">
        <v>1</v>
      </c>
      <c r="AF1655" t="s">
        <v>144</v>
      </c>
      <c r="AG1655">
        <v>96.6</v>
      </c>
      <c r="AH1655">
        <v>2</v>
      </c>
      <c r="AI1655">
        <v>35813060</v>
      </c>
      <c r="AJ1655">
        <v>1675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</row>
    <row r="1656" spans="1:44">
      <c r="A1656">
        <f>ROW(Source!A1585)</f>
        <v>1585</v>
      </c>
      <c r="B1656">
        <v>35813079</v>
      </c>
      <c r="C1656">
        <v>35813059</v>
      </c>
      <c r="D1656">
        <v>29173472</v>
      </c>
      <c r="E1656">
        <v>1</v>
      </c>
      <c r="F1656">
        <v>1</v>
      </c>
      <c r="G1656">
        <v>1</v>
      </c>
      <c r="H1656">
        <v>2</v>
      </c>
      <c r="I1656" t="s">
        <v>660</v>
      </c>
      <c r="J1656" t="s">
        <v>661</v>
      </c>
      <c r="K1656" t="s">
        <v>662</v>
      </c>
      <c r="L1656">
        <v>1368</v>
      </c>
      <c r="N1656">
        <v>1011</v>
      </c>
      <c r="O1656" t="s">
        <v>589</v>
      </c>
      <c r="P1656" t="s">
        <v>589</v>
      </c>
      <c r="Q1656">
        <v>1</v>
      </c>
      <c r="X1656">
        <v>2.2000000000000002</v>
      </c>
      <c r="Y1656">
        <v>0</v>
      </c>
      <c r="Z1656">
        <v>3</v>
      </c>
      <c r="AA1656">
        <v>0</v>
      </c>
      <c r="AB1656">
        <v>0</v>
      </c>
      <c r="AC1656">
        <v>0</v>
      </c>
      <c r="AD1656">
        <v>1</v>
      </c>
      <c r="AE1656">
        <v>0</v>
      </c>
      <c r="AF1656" t="s">
        <v>143</v>
      </c>
      <c r="AG1656">
        <v>2.75</v>
      </c>
      <c r="AH1656">
        <v>2</v>
      </c>
      <c r="AI1656">
        <v>35813061</v>
      </c>
      <c r="AJ1656">
        <v>1676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</row>
    <row r="1657" spans="1:44">
      <c r="A1657">
        <f>ROW(Source!A1585)</f>
        <v>1585</v>
      </c>
      <c r="B1657">
        <v>35813080</v>
      </c>
      <c r="C1657">
        <v>35813059</v>
      </c>
      <c r="D1657">
        <v>29174538</v>
      </c>
      <c r="E1657">
        <v>1</v>
      </c>
      <c r="F1657">
        <v>1</v>
      </c>
      <c r="G1657">
        <v>1</v>
      </c>
      <c r="H1657">
        <v>2</v>
      </c>
      <c r="I1657" t="s">
        <v>712</v>
      </c>
      <c r="J1657" t="s">
        <v>820</v>
      </c>
      <c r="K1657" t="s">
        <v>714</v>
      </c>
      <c r="L1657">
        <v>1368</v>
      </c>
      <c r="N1657">
        <v>1011</v>
      </c>
      <c r="O1657" t="s">
        <v>589</v>
      </c>
      <c r="P1657" t="s">
        <v>589</v>
      </c>
      <c r="Q1657">
        <v>1</v>
      </c>
      <c r="X1657">
        <v>0.17</v>
      </c>
      <c r="Y1657">
        <v>0</v>
      </c>
      <c r="Z1657">
        <v>33.590000000000003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 t="s">
        <v>143</v>
      </c>
      <c r="AG1657">
        <v>0.21250000000000002</v>
      </c>
      <c r="AH1657">
        <v>2</v>
      </c>
      <c r="AI1657">
        <v>35813062</v>
      </c>
      <c r="AJ1657">
        <v>1677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>
      <c r="A1658">
        <f>ROW(Source!A1585)</f>
        <v>1585</v>
      </c>
      <c r="B1658">
        <v>35813081</v>
      </c>
      <c r="C1658">
        <v>35813059</v>
      </c>
      <c r="D1658">
        <v>29174580</v>
      </c>
      <c r="E1658">
        <v>1</v>
      </c>
      <c r="F1658">
        <v>1</v>
      </c>
      <c r="G1658">
        <v>1</v>
      </c>
      <c r="H1658">
        <v>2</v>
      </c>
      <c r="I1658" t="s">
        <v>715</v>
      </c>
      <c r="J1658" t="s">
        <v>821</v>
      </c>
      <c r="K1658" t="s">
        <v>717</v>
      </c>
      <c r="L1658">
        <v>1368</v>
      </c>
      <c r="N1658">
        <v>1011</v>
      </c>
      <c r="O1658" t="s">
        <v>589</v>
      </c>
      <c r="P1658" t="s">
        <v>589</v>
      </c>
      <c r="Q1658">
        <v>1</v>
      </c>
      <c r="X1658">
        <v>0.87</v>
      </c>
      <c r="Y1658">
        <v>0</v>
      </c>
      <c r="Z1658">
        <v>2.08</v>
      </c>
      <c r="AA1658">
        <v>0</v>
      </c>
      <c r="AB1658">
        <v>0</v>
      </c>
      <c r="AC1658">
        <v>0</v>
      </c>
      <c r="AD1658">
        <v>1</v>
      </c>
      <c r="AE1658">
        <v>0</v>
      </c>
      <c r="AF1658" t="s">
        <v>143</v>
      </c>
      <c r="AG1658">
        <v>1.0874999999999999</v>
      </c>
      <c r="AH1658">
        <v>2</v>
      </c>
      <c r="AI1658">
        <v>35813063</v>
      </c>
      <c r="AJ1658">
        <v>1678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</row>
    <row r="1659" spans="1:44">
      <c r="A1659">
        <f>ROW(Source!A1585)</f>
        <v>1585</v>
      </c>
      <c r="B1659">
        <v>35813082</v>
      </c>
      <c r="C1659">
        <v>35813059</v>
      </c>
      <c r="D1659">
        <v>29109354</v>
      </c>
      <c r="E1659">
        <v>1</v>
      </c>
      <c r="F1659">
        <v>1</v>
      </c>
      <c r="G1659">
        <v>1</v>
      </c>
      <c r="H1659">
        <v>3</v>
      </c>
      <c r="I1659" t="s">
        <v>718</v>
      </c>
      <c r="J1659" t="s">
        <v>822</v>
      </c>
      <c r="K1659" t="s">
        <v>720</v>
      </c>
      <c r="L1659">
        <v>1346</v>
      </c>
      <c r="N1659">
        <v>1009</v>
      </c>
      <c r="O1659" t="s">
        <v>170</v>
      </c>
      <c r="P1659" t="s">
        <v>170</v>
      </c>
      <c r="Q1659">
        <v>1</v>
      </c>
      <c r="X1659">
        <v>10</v>
      </c>
      <c r="Y1659">
        <v>46.72</v>
      </c>
      <c r="Z1659">
        <v>0</v>
      </c>
      <c r="AA1659">
        <v>0</v>
      </c>
      <c r="AB1659">
        <v>0</v>
      </c>
      <c r="AC1659">
        <v>0</v>
      </c>
      <c r="AD1659">
        <v>1</v>
      </c>
      <c r="AE1659">
        <v>0</v>
      </c>
      <c r="AF1659" t="s">
        <v>3</v>
      </c>
      <c r="AG1659">
        <v>10</v>
      </c>
      <c r="AH1659">
        <v>2</v>
      </c>
      <c r="AI1659">
        <v>35813064</v>
      </c>
      <c r="AJ1659">
        <v>1679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</row>
    <row r="1660" spans="1:44">
      <c r="A1660">
        <f>ROW(Source!A1585)</f>
        <v>1585</v>
      </c>
      <c r="B1660">
        <v>35813083</v>
      </c>
      <c r="C1660">
        <v>35813059</v>
      </c>
      <c r="D1660">
        <v>29109414</v>
      </c>
      <c r="E1660">
        <v>1</v>
      </c>
      <c r="F1660">
        <v>1</v>
      </c>
      <c r="G1660">
        <v>1</v>
      </c>
      <c r="H1660">
        <v>3</v>
      </c>
      <c r="I1660" t="s">
        <v>721</v>
      </c>
      <c r="J1660" t="s">
        <v>887</v>
      </c>
      <c r="K1660" t="s">
        <v>723</v>
      </c>
      <c r="L1660">
        <v>1346</v>
      </c>
      <c r="N1660">
        <v>1009</v>
      </c>
      <c r="O1660" t="s">
        <v>170</v>
      </c>
      <c r="P1660" t="s">
        <v>170</v>
      </c>
      <c r="Q1660">
        <v>1</v>
      </c>
      <c r="X1660">
        <v>137</v>
      </c>
      <c r="Y1660">
        <v>1.58</v>
      </c>
      <c r="Z1660">
        <v>0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 t="s">
        <v>3</v>
      </c>
      <c r="AG1660">
        <v>137</v>
      </c>
      <c r="AH1660">
        <v>2</v>
      </c>
      <c r="AI1660">
        <v>35813065</v>
      </c>
      <c r="AJ1660">
        <v>1680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</row>
    <row r="1661" spans="1:44">
      <c r="A1661">
        <f>ROW(Source!A1585)</f>
        <v>1585</v>
      </c>
      <c r="B1661">
        <v>35813084</v>
      </c>
      <c r="C1661">
        <v>35813059</v>
      </c>
      <c r="D1661">
        <v>29109781</v>
      </c>
      <c r="E1661">
        <v>1</v>
      </c>
      <c r="F1661">
        <v>1</v>
      </c>
      <c r="G1661">
        <v>1</v>
      </c>
      <c r="H1661">
        <v>3</v>
      </c>
      <c r="I1661" t="s">
        <v>724</v>
      </c>
      <c r="J1661" t="s">
        <v>823</v>
      </c>
      <c r="K1661" t="s">
        <v>726</v>
      </c>
      <c r="L1661">
        <v>1346</v>
      </c>
      <c r="N1661">
        <v>1009</v>
      </c>
      <c r="O1661" t="s">
        <v>170</v>
      </c>
      <c r="P1661" t="s">
        <v>170</v>
      </c>
      <c r="Q1661">
        <v>1</v>
      </c>
      <c r="X1661">
        <v>10</v>
      </c>
      <c r="Y1661">
        <v>11.12</v>
      </c>
      <c r="Z1661">
        <v>0</v>
      </c>
      <c r="AA1661">
        <v>0</v>
      </c>
      <c r="AB1661">
        <v>0</v>
      </c>
      <c r="AC1661">
        <v>0</v>
      </c>
      <c r="AD1661">
        <v>1</v>
      </c>
      <c r="AE1661">
        <v>0</v>
      </c>
      <c r="AF1661" t="s">
        <v>3</v>
      </c>
      <c r="AG1661">
        <v>10</v>
      </c>
      <c r="AH1661">
        <v>2</v>
      </c>
      <c r="AI1661">
        <v>35813066</v>
      </c>
      <c r="AJ1661">
        <v>1681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</row>
    <row r="1662" spans="1:44">
      <c r="A1662">
        <f>ROW(Source!A1585)</f>
        <v>1585</v>
      </c>
      <c r="B1662">
        <v>35813085</v>
      </c>
      <c r="C1662">
        <v>35813059</v>
      </c>
      <c r="D1662">
        <v>29109782</v>
      </c>
      <c r="E1662">
        <v>1</v>
      </c>
      <c r="F1662">
        <v>1</v>
      </c>
      <c r="G1662">
        <v>1</v>
      </c>
      <c r="H1662">
        <v>3</v>
      </c>
      <c r="I1662" t="s">
        <v>727</v>
      </c>
      <c r="J1662" t="s">
        <v>824</v>
      </c>
      <c r="K1662" t="s">
        <v>729</v>
      </c>
      <c r="L1662">
        <v>1346</v>
      </c>
      <c r="N1662">
        <v>1009</v>
      </c>
      <c r="O1662" t="s">
        <v>170</v>
      </c>
      <c r="P1662" t="s">
        <v>170</v>
      </c>
      <c r="Q1662">
        <v>1</v>
      </c>
      <c r="X1662">
        <v>69</v>
      </c>
      <c r="Y1662">
        <v>4.3600000000000003</v>
      </c>
      <c r="Z1662">
        <v>0</v>
      </c>
      <c r="AA1662">
        <v>0</v>
      </c>
      <c r="AB1662">
        <v>0</v>
      </c>
      <c r="AC1662">
        <v>0</v>
      </c>
      <c r="AD1662">
        <v>1</v>
      </c>
      <c r="AE1662">
        <v>0</v>
      </c>
      <c r="AF1662" t="s">
        <v>3</v>
      </c>
      <c r="AG1662">
        <v>69</v>
      </c>
      <c r="AH1662">
        <v>2</v>
      </c>
      <c r="AI1662">
        <v>35813067</v>
      </c>
      <c r="AJ1662">
        <v>1682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>
      <c r="A1663">
        <f>ROW(Source!A1585)</f>
        <v>1585</v>
      </c>
      <c r="B1663">
        <v>35813086</v>
      </c>
      <c r="C1663">
        <v>35813059</v>
      </c>
      <c r="D1663">
        <v>29110699</v>
      </c>
      <c r="E1663">
        <v>1</v>
      </c>
      <c r="F1663">
        <v>1</v>
      </c>
      <c r="G1663">
        <v>1</v>
      </c>
      <c r="H1663">
        <v>3</v>
      </c>
      <c r="I1663" t="s">
        <v>730</v>
      </c>
      <c r="J1663" t="s">
        <v>825</v>
      </c>
      <c r="K1663" t="s">
        <v>732</v>
      </c>
      <c r="L1663">
        <v>1301</v>
      </c>
      <c r="N1663">
        <v>1003</v>
      </c>
      <c r="O1663" t="s">
        <v>151</v>
      </c>
      <c r="P1663" t="s">
        <v>151</v>
      </c>
      <c r="Q1663">
        <v>1</v>
      </c>
      <c r="X1663">
        <v>118</v>
      </c>
      <c r="Y1663">
        <v>0.17</v>
      </c>
      <c r="Z1663">
        <v>0</v>
      </c>
      <c r="AA1663">
        <v>0</v>
      </c>
      <c r="AB1663">
        <v>0</v>
      </c>
      <c r="AC1663">
        <v>0</v>
      </c>
      <c r="AD1663">
        <v>1</v>
      </c>
      <c r="AE1663">
        <v>0</v>
      </c>
      <c r="AF1663" t="s">
        <v>3</v>
      </c>
      <c r="AG1663">
        <v>118</v>
      </c>
      <c r="AH1663">
        <v>2</v>
      </c>
      <c r="AI1663">
        <v>35813068</v>
      </c>
      <c r="AJ1663">
        <v>1683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>
      <c r="A1664">
        <f>ROW(Source!A1585)</f>
        <v>1585</v>
      </c>
      <c r="B1664">
        <v>35813087</v>
      </c>
      <c r="C1664">
        <v>35813059</v>
      </c>
      <c r="D1664">
        <v>29110797</v>
      </c>
      <c r="E1664">
        <v>1</v>
      </c>
      <c r="F1664">
        <v>1</v>
      </c>
      <c r="G1664">
        <v>1</v>
      </c>
      <c r="H1664">
        <v>3</v>
      </c>
      <c r="I1664" t="s">
        <v>733</v>
      </c>
      <c r="J1664" t="s">
        <v>826</v>
      </c>
      <c r="K1664" t="s">
        <v>735</v>
      </c>
      <c r="L1664">
        <v>1301</v>
      </c>
      <c r="N1664">
        <v>1003</v>
      </c>
      <c r="O1664" t="s">
        <v>151</v>
      </c>
      <c r="P1664" t="s">
        <v>151</v>
      </c>
      <c r="Q1664">
        <v>1</v>
      </c>
      <c r="X1664">
        <v>80</v>
      </c>
      <c r="Y1664">
        <v>1.74</v>
      </c>
      <c r="Z1664">
        <v>0</v>
      </c>
      <c r="AA1664">
        <v>0</v>
      </c>
      <c r="AB1664">
        <v>0</v>
      </c>
      <c r="AC1664">
        <v>0</v>
      </c>
      <c r="AD1664">
        <v>1</v>
      </c>
      <c r="AE1664">
        <v>0</v>
      </c>
      <c r="AF1664" t="s">
        <v>3</v>
      </c>
      <c r="AG1664">
        <v>80</v>
      </c>
      <c r="AH1664">
        <v>2</v>
      </c>
      <c r="AI1664">
        <v>35813069</v>
      </c>
      <c r="AJ1664">
        <v>1684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</row>
    <row r="1665" spans="1:44">
      <c r="A1665">
        <f>ROW(Source!A1585)</f>
        <v>1585</v>
      </c>
      <c r="B1665">
        <v>35813088</v>
      </c>
      <c r="C1665">
        <v>35813059</v>
      </c>
      <c r="D1665">
        <v>29110815</v>
      </c>
      <c r="E1665">
        <v>1</v>
      </c>
      <c r="F1665">
        <v>1</v>
      </c>
      <c r="G1665">
        <v>1</v>
      </c>
      <c r="H1665">
        <v>3</v>
      </c>
      <c r="I1665" t="s">
        <v>736</v>
      </c>
      <c r="J1665" t="s">
        <v>888</v>
      </c>
      <c r="K1665" t="s">
        <v>738</v>
      </c>
      <c r="L1665">
        <v>1301</v>
      </c>
      <c r="N1665">
        <v>1003</v>
      </c>
      <c r="O1665" t="s">
        <v>151</v>
      </c>
      <c r="P1665" t="s">
        <v>151</v>
      </c>
      <c r="Q1665">
        <v>1</v>
      </c>
      <c r="X1665">
        <v>117</v>
      </c>
      <c r="Y1665">
        <v>0.85</v>
      </c>
      <c r="Z1665">
        <v>0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 t="s">
        <v>3</v>
      </c>
      <c r="AG1665">
        <v>117</v>
      </c>
      <c r="AH1665">
        <v>2</v>
      </c>
      <c r="AI1665">
        <v>35813070</v>
      </c>
      <c r="AJ1665">
        <v>1685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>
      <c r="A1666">
        <f>ROW(Source!A1585)</f>
        <v>1585</v>
      </c>
      <c r="B1666">
        <v>35813089</v>
      </c>
      <c r="C1666">
        <v>35813059</v>
      </c>
      <c r="D1666">
        <v>29111455</v>
      </c>
      <c r="E1666">
        <v>1</v>
      </c>
      <c r="F1666">
        <v>1</v>
      </c>
      <c r="G1666">
        <v>1</v>
      </c>
      <c r="H1666">
        <v>3</v>
      </c>
      <c r="I1666" t="s">
        <v>219</v>
      </c>
      <c r="J1666" t="s">
        <v>275</v>
      </c>
      <c r="K1666" t="s">
        <v>220</v>
      </c>
      <c r="L1666">
        <v>1327</v>
      </c>
      <c r="N1666">
        <v>1005</v>
      </c>
      <c r="O1666" t="s">
        <v>165</v>
      </c>
      <c r="P1666" t="s">
        <v>165</v>
      </c>
      <c r="Q1666">
        <v>1</v>
      </c>
      <c r="X1666">
        <v>225</v>
      </c>
      <c r="Y1666">
        <v>15.06</v>
      </c>
      <c r="Z1666">
        <v>0</v>
      </c>
      <c r="AA1666">
        <v>0</v>
      </c>
      <c r="AB1666">
        <v>0</v>
      </c>
      <c r="AC1666">
        <v>0</v>
      </c>
      <c r="AD1666">
        <v>1</v>
      </c>
      <c r="AE1666">
        <v>0</v>
      </c>
      <c r="AF1666" t="s">
        <v>3</v>
      </c>
      <c r="AG1666">
        <v>225</v>
      </c>
      <c r="AH1666">
        <v>2</v>
      </c>
      <c r="AI1666">
        <v>35813071</v>
      </c>
      <c r="AJ1666">
        <v>1686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</row>
    <row r="1667" spans="1:44">
      <c r="A1667">
        <f>ROW(Source!A1585)</f>
        <v>1585</v>
      </c>
      <c r="B1667">
        <v>35813090</v>
      </c>
      <c r="C1667">
        <v>35813059</v>
      </c>
      <c r="D1667">
        <v>29114733</v>
      </c>
      <c r="E1667">
        <v>1</v>
      </c>
      <c r="F1667">
        <v>1</v>
      </c>
      <c r="G1667">
        <v>1</v>
      </c>
      <c r="H1667">
        <v>3</v>
      </c>
      <c r="I1667" t="s">
        <v>739</v>
      </c>
      <c r="J1667" t="s">
        <v>830</v>
      </c>
      <c r="K1667" t="s">
        <v>741</v>
      </c>
      <c r="L1667">
        <v>1354</v>
      </c>
      <c r="N1667">
        <v>1010</v>
      </c>
      <c r="O1667" t="s">
        <v>258</v>
      </c>
      <c r="P1667" t="s">
        <v>258</v>
      </c>
      <c r="Q1667">
        <v>1</v>
      </c>
      <c r="X1667">
        <v>790</v>
      </c>
      <c r="Y1667">
        <v>0.02</v>
      </c>
      <c r="Z1667">
        <v>0</v>
      </c>
      <c r="AA1667">
        <v>0</v>
      </c>
      <c r="AB1667">
        <v>0</v>
      </c>
      <c r="AC1667">
        <v>0</v>
      </c>
      <c r="AD1667">
        <v>1</v>
      </c>
      <c r="AE1667">
        <v>0</v>
      </c>
      <c r="AF1667" t="s">
        <v>3</v>
      </c>
      <c r="AG1667">
        <v>790</v>
      </c>
      <c r="AH1667">
        <v>2</v>
      </c>
      <c r="AI1667">
        <v>35813072</v>
      </c>
      <c r="AJ1667">
        <v>1687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</row>
    <row r="1668" spans="1:44">
      <c r="A1668">
        <f>ROW(Source!A1585)</f>
        <v>1585</v>
      </c>
      <c r="B1668">
        <v>35813091</v>
      </c>
      <c r="C1668">
        <v>35813059</v>
      </c>
      <c r="D1668">
        <v>29114734</v>
      </c>
      <c r="E1668">
        <v>1</v>
      </c>
      <c r="F1668">
        <v>1</v>
      </c>
      <c r="G1668">
        <v>1</v>
      </c>
      <c r="H1668">
        <v>3</v>
      </c>
      <c r="I1668" t="s">
        <v>742</v>
      </c>
      <c r="J1668" t="s">
        <v>889</v>
      </c>
      <c r="K1668" t="s">
        <v>744</v>
      </c>
      <c r="L1668">
        <v>1354</v>
      </c>
      <c r="N1668">
        <v>1010</v>
      </c>
      <c r="O1668" t="s">
        <v>258</v>
      </c>
      <c r="P1668" t="s">
        <v>258</v>
      </c>
      <c r="Q1668">
        <v>1</v>
      </c>
      <c r="X1668">
        <v>1844</v>
      </c>
      <c r="Y1668">
        <v>0.03</v>
      </c>
      <c r="Z1668">
        <v>0</v>
      </c>
      <c r="AA1668">
        <v>0</v>
      </c>
      <c r="AB1668">
        <v>0</v>
      </c>
      <c r="AC1668">
        <v>0</v>
      </c>
      <c r="AD1668">
        <v>1</v>
      </c>
      <c r="AE1668">
        <v>0</v>
      </c>
      <c r="AF1668" t="s">
        <v>3</v>
      </c>
      <c r="AG1668">
        <v>1844</v>
      </c>
      <c r="AH1668">
        <v>2</v>
      </c>
      <c r="AI1668">
        <v>35813073</v>
      </c>
      <c r="AJ1668">
        <v>1688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</row>
    <row r="1669" spans="1:44">
      <c r="A1669">
        <f>ROW(Source!A1585)</f>
        <v>1585</v>
      </c>
      <c r="B1669">
        <v>35813092</v>
      </c>
      <c r="C1669">
        <v>35813059</v>
      </c>
      <c r="D1669">
        <v>29114482</v>
      </c>
      <c r="E1669">
        <v>1</v>
      </c>
      <c r="F1669">
        <v>1</v>
      </c>
      <c r="G1669">
        <v>1</v>
      </c>
      <c r="H1669">
        <v>3</v>
      </c>
      <c r="I1669" t="s">
        <v>745</v>
      </c>
      <c r="J1669" t="s">
        <v>890</v>
      </c>
      <c r="K1669" t="s">
        <v>747</v>
      </c>
      <c r="L1669">
        <v>1354</v>
      </c>
      <c r="N1669">
        <v>1010</v>
      </c>
      <c r="O1669" t="s">
        <v>258</v>
      </c>
      <c r="P1669" t="s">
        <v>258</v>
      </c>
      <c r="Q1669">
        <v>1</v>
      </c>
      <c r="X1669">
        <v>149</v>
      </c>
      <c r="Y1669">
        <v>7.0000000000000007E-2</v>
      </c>
      <c r="Z1669">
        <v>0</v>
      </c>
      <c r="AA1669">
        <v>0</v>
      </c>
      <c r="AB1669">
        <v>0</v>
      </c>
      <c r="AC1669">
        <v>0</v>
      </c>
      <c r="AD1669">
        <v>1</v>
      </c>
      <c r="AE1669">
        <v>0</v>
      </c>
      <c r="AF1669" t="s">
        <v>3</v>
      </c>
      <c r="AG1669">
        <v>149</v>
      </c>
      <c r="AH1669">
        <v>2</v>
      </c>
      <c r="AI1669">
        <v>35813074</v>
      </c>
      <c r="AJ1669">
        <v>1689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</row>
    <row r="1670" spans="1:44">
      <c r="A1670">
        <f>ROW(Source!A1585)</f>
        <v>1585</v>
      </c>
      <c r="B1670">
        <v>35813093</v>
      </c>
      <c r="C1670">
        <v>35813059</v>
      </c>
      <c r="D1670">
        <v>29129584</v>
      </c>
      <c r="E1670">
        <v>1</v>
      </c>
      <c r="F1670">
        <v>1</v>
      </c>
      <c r="G1670">
        <v>1</v>
      </c>
      <c r="H1670">
        <v>3</v>
      </c>
      <c r="I1670" t="s">
        <v>748</v>
      </c>
      <c r="J1670" t="s">
        <v>891</v>
      </c>
      <c r="K1670" t="s">
        <v>750</v>
      </c>
      <c r="L1670">
        <v>1301</v>
      </c>
      <c r="N1670">
        <v>1003</v>
      </c>
      <c r="O1670" t="s">
        <v>151</v>
      </c>
      <c r="P1670" t="s">
        <v>151</v>
      </c>
      <c r="Q1670">
        <v>1</v>
      </c>
      <c r="X1670">
        <v>86</v>
      </c>
      <c r="Y1670">
        <v>7.22</v>
      </c>
      <c r="Z1670">
        <v>0</v>
      </c>
      <c r="AA1670">
        <v>0</v>
      </c>
      <c r="AB1670">
        <v>0</v>
      </c>
      <c r="AC1670">
        <v>0</v>
      </c>
      <c r="AD1670">
        <v>1</v>
      </c>
      <c r="AE1670">
        <v>0</v>
      </c>
      <c r="AF1670" t="s">
        <v>3</v>
      </c>
      <c r="AG1670">
        <v>86</v>
      </c>
      <c r="AH1670">
        <v>2</v>
      </c>
      <c r="AI1670">
        <v>35813075</v>
      </c>
      <c r="AJ1670">
        <v>1690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>
      <c r="A1671">
        <f>ROW(Source!A1585)</f>
        <v>1585</v>
      </c>
      <c r="B1671">
        <v>35813094</v>
      </c>
      <c r="C1671">
        <v>35813059</v>
      </c>
      <c r="D1671">
        <v>29129619</v>
      </c>
      <c r="E1671">
        <v>1</v>
      </c>
      <c r="F1671">
        <v>1</v>
      </c>
      <c r="G1671">
        <v>1</v>
      </c>
      <c r="H1671">
        <v>3</v>
      </c>
      <c r="I1671" t="s">
        <v>751</v>
      </c>
      <c r="J1671" t="s">
        <v>892</v>
      </c>
      <c r="K1671" t="s">
        <v>753</v>
      </c>
      <c r="L1671">
        <v>1301</v>
      </c>
      <c r="N1671">
        <v>1003</v>
      </c>
      <c r="O1671" t="s">
        <v>151</v>
      </c>
      <c r="P1671" t="s">
        <v>151</v>
      </c>
      <c r="Q1671">
        <v>1</v>
      </c>
      <c r="X1671">
        <v>234</v>
      </c>
      <c r="Y1671">
        <v>8.44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0</v>
      </c>
      <c r="AF1671" t="s">
        <v>3</v>
      </c>
      <c r="AG1671">
        <v>234</v>
      </c>
      <c r="AH1671">
        <v>2</v>
      </c>
      <c r="AI1671">
        <v>35813076</v>
      </c>
      <c r="AJ1671">
        <v>1691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</row>
    <row r="1672" spans="1:44">
      <c r="A1672">
        <f>ROW(Source!A1585)</f>
        <v>1585</v>
      </c>
      <c r="B1672">
        <v>35813095</v>
      </c>
      <c r="C1672">
        <v>35813059</v>
      </c>
      <c r="D1672">
        <v>29129715</v>
      </c>
      <c r="E1672">
        <v>1</v>
      </c>
      <c r="F1672">
        <v>1</v>
      </c>
      <c r="G1672">
        <v>1</v>
      </c>
      <c r="H1672">
        <v>3</v>
      </c>
      <c r="I1672" t="s">
        <v>754</v>
      </c>
      <c r="J1672" t="s">
        <v>894</v>
      </c>
      <c r="K1672" t="s">
        <v>756</v>
      </c>
      <c r="L1672">
        <v>1301</v>
      </c>
      <c r="N1672">
        <v>1003</v>
      </c>
      <c r="O1672" t="s">
        <v>151</v>
      </c>
      <c r="P1672" t="s">
        <v>151</v>
      </c>
      <c r="Q1672">
        <v>1</v>
      </c>
      <c r="X1672">
        <v>37</v>
      </c>
      <c r="Y1672">
        <v>6.33</v>
      </c>
      <c r="Z1672">
        <v>0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 t="s">
        <v>3</v>
      </c>
      <c r="AG1672">
        <v>37</v>
      </c>
      <c r="AH1672">
        <v>2</v>
      </c>
      <c r="AI1672">
        <v>35813077</v>
      </c>
      <c r="AJ1672">
        <v>1692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>
      <c r="A1673">
        <f>ROW(Source!A1586)</f>
        <v>1586</v>
      </c>
      <c r="B1673">
        <v>35813104</v>
      </c>
      <c r="C1673">
        <v>35813096</v>
      </c>
      <c r="D1673">
        <v>18410244</v>
      </c>
      <c r="E1673">
        <v>1</v>
      </c>
      <c r="F1673">
        <v>1</v>
      </c>
      <c r="G1673">
        <v>1</v>
      </c>
      <c r="H1673">
        <v>1</v>
      </c>
      <c r="I1673" t="s">
        <v>791</v>
      </c>
      <c r="J1673" t="s">
        <v>3</v>
      </c>
      <c r="K1673" t="s">
        <v>792</v>
      </c>
      <c r="L1673">
        <v>1369</v>
      </c>
      <c r="N1673">
        <v>1013</v>
      </c>
      <c r="O1673" t="s">
        <v>583</v>
      </c>
      <c r="P1673" t="s">
        <v>583</v>
      </c>
      <c r="Q1673">
        <v>1</v>
      </c>
      <c r="X1673">
        <v>55.94</v>
      </c>
      <c r="Y1673">
        <v>0</v>
      </c>
      <c r="Z1673">
        <v>0</v>
      </c>
      <c r="AA1673">
        <v>0</v>
      </c>
      <c r="AB1673">
        <v>9.2899999999999991</v>
      </c>
      <c r="AC1673">
        <v>0</v>
      </c>
      <c r="AD1673">
        <v>1</v>
      </c>
      <c r="AE1673">
        <v>1</v>
      </c>
      <c r="AF1673" t="s">
        <v>144</v>
      </c>
      <c r="AG1673">
        <v>64.330999999999989</v>
      </c>
      <c r="AH1673">
        <v>2</v>
      </c>
      <c r="AI1673">
        <v>35813097</v>
      </c>
      <c r="AJ1673">
        <v>1693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</row>
    <row r="1674" spans="1:44">
      <c r="A1674">
        <f>ROW(Source!A1586)</f>
        <v>1586</v>
      </c>
      <c r="B1674">
        <v>35813105</v>
      </c>
      <c r="C1674">
        <v>35813096</v>
      </c>
      <c r="D1674">
        <v>121548</v>
      </c>
      <c r="E1674">
        <v>1</v>
      </c>
      <c r="F1674">
        <v>1</v>
      </c>
      <c r="G1674">
        <v>1</v>
      </c>
      <c r="H1674">
        <v>1</v>
      </c>
      <c r="I1674" t="s">
        <v>34</v>
      </c>
      <c r="J1674" t="s">
        <v>3</v>
      </c>
      <c r="K1674" t="s">
        <v>584</v>
      </c>
      <c r="L1674">
        <v>608254</v>
      </c>
      <c r="N1674">
        <v>1013</v>
      </c>
      <c r="O1674" t="s">
        <v>585</v>
      </c>
      <c r="P1674" t="s">
        <v>585</v>
      </c>
      <c r="Q1674">
        <v>1</v>
      </c>
      <c r="X1674">
        <v>0.01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1</v>
      </c>
      <c r="AE1674">
        <v>2</v>
      </c>
      <c r="AF1674" t="s">
        <v>143</v>
      </c>
      <c r="AG1674">
        <v>1.2500000000000001E-2</v>
      </c>
      <c r="AH1674">
        <v>2</v>
      </c>
      <c r="AI1674">
        <v>35813098</v>
      </c>
      <c r="AJ1674">
        <v>1694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</row>
    <row r="1675" spans="1:44">
      <c r="A1675">
        <f>ROW(Source!A1586)</f>
        <v>1586</v>
      </c>
      <c r="B1675">
        <v>35813106</v>
      </c>
      <c r="C1675">
        <v>35813096</v>
      </c>
      <c r="D1675">
        <v>29172556</v>
      </c>
      <c r="E1675">
        <v>1</v>
      </c>
      <c r="F1675">
        <v>1</v>
      </c>
      <c r="G1675">
        <v>1</v>
      </c>
      <c r="H1675">
        <v>2</v>
      </c>
      <c r="I1675" t="s">
        <v>586</v>
      </c>
      <c r="J1675" t="s">
        <v>590</v>
      </c>
      <c r="K1675" t="s">
        <v>588</v>
      </c>
      <c r="L1675">
        <v>1368</v>
      </c>
      <c r="N1675">
        <v>1011</v>
      </c>
      <c r="O1675" t="s">
        <v>589</v>
      </c>
      <c r="P1675" t="s">
        <v>589</v>
      </c>
      <c r="Q1675">
        <v>1</v>
      </c>
      <c r="X1675">
        <v>0.01</v>
      </c>
      <c r="Y1675">
        <v>0</v>
      </c>
      <c r="Z1675">
        <v>31.26</v>
      </c>
      <c r="AA1675">
        <v>13.5</v>
      </c>
      <c r="AB1675">
        <v>0</v>
      </c>
      <c r="AC1675">
        <v>0</v>
      </c>
      <c r="AD1675">
        <v>1</v>
      </c>
      <c r="AE1675">
        <v>0</v>
      </c>
      <c r="AF1675" t="s">
        <v>143</v>
      </c>
      <c r="AG1675">
        <v>1.2500000000000001E-2</v>
      </c>
      <c r="AH1675">
        <v>2</v>
      </c>
      <c r="AI1675">
        <v>35813099</v>
      </c>
      <c r="AJ1675">
        <v>1695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>
      <c r="A1676">
        <f>ROW(Source!A1586)</f>
        <v>1586</v>
      </c>
      <c r="B1676">
        <v>35813107</v>
      </c>
      <c r="C1676">
        <v>35813096</v>
      </c>
      <c r="D1676">
        <v>29174913</v>
      </c>
      <c r="E1676">
        <v>1</v>
      </c>
      <c r="F1676">
        <v>1</v>
      </c>
      <c r="G1676">
        <v>1</v>
      </c>
      <c r="H1676">
        <v>2</v>
      </c>
      <c r="I1676" t="s">
        <v>601</v>
      </c>
      <c r="J1676" t="s">
        <v>602</v>
      </c>
      <c r="K1676" t="s">
        <v>603</v>
      </c>
      <c r="L1676">
        <v>1368</v>
      </c>
      <c r="N1676">
        <v>1011</v>
      </c>
      <c r="O1676" t="s">
        <v>589</v>
      </c>
      <c r="P1676" t="s">
        <v>589</v>
      </c>
      <c r="Q1676">
        <v>1</v>
      </c>
      <c r="X1676">
        <v>0.01</v>
      </c>
      <c r="Y1676">
        <v>0</v>
      </c>
      <c r="Z1676">
        <v>87.17</v>
      </c>
      <c r="AA1676">
        <v>11.6</v>
      </c>
      <c r="AB1676">
        <v>0</v>
      </c>
      <c r="AC1676">
        <v>0</v>
      </c>
      <c r="AD1676">
        <v>1</v>
      </c>
      <c r="AE1676">
        <v>0</v>
      </c>
      <c r="AF1676" t="s">
        <v>143</v>
      </c>
      <c r="AG1676">
        <v>1.2500000000000001E-2</v>
      </c>
      <c r="AH1676">
        <v>2</v>
      </c>
      <c r="AI1676">
        <v>35813100</v>
      </c>
      <c r="AJ1676">
        <v>1696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>
        <f>ROW(Source!A1586)</f>
        <v>1586</v>
      </c>
      <c r="B1677">
        <v>35813108</v>
      </c>
      <c r="C1677">
        <v>35813096</v>
      </c>
      <c r="D1677">
        <v>29109386</v>
      </c>
      <c r="E1677">
        <v>1</v>
      </c>
      <c r="F1677">
        <v>1</v>
      </c>
      <c r="G1677">
        <v>1</v>
      </c>
      <c r="H1677">
        <v>3</v>
      </c>
      <c r="I1677" t="s">
        <v>793</v>
      </c>
      <c r="J1677" t="s">
        <v>794</v>
      </c>
      <c r="K1677" t="s">
        <v>795</v>
      </c>
      <c r="L1677">
        <v>1348</v>
      </c>
      <c r="N1677">
        <v>1009</v>
      </c>
      <c r="O1677" t="s">
        <v>29</v>
      </c>
      <c r="P1677" t="s">
        <v>29</v>
      </c>
      <c r="Q1677">
        <v>1000</v>
      </c>
      <c r="X1677">
        <v>3.4099999999999998E-2</v>
      </c>
      <c r="Y1677">
        <v>11300.01</v>
      </c>
      <c r="Z1677">
        <v>0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 t="s">
        <v>3</v>
      </c>
      <c r="AG1677">
        <v>3.4099999999999998E-2</v>
      </c>
      <c r="AH1677">
        <v>2</v>
      </c>
      <c r="AI1677">
        <v>35813101</v>
      </c>
      <c r="AJ1677">
        <v>1697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</row>
    <row r="1678" spans="1:44">
      <c r="A1678">
        <f>ROW(Source!A1586)</f>
        <v>1586</v>
      </c>
      <c r="B1678">
        <v>35813109</v>
      </c>
      <c r="C1678">
        <v>35813096</v>
      </c>
      <c r="D1678">
        <v>29107800</v>
      </c>
      <c r="E1678">
        <v>1</v>
      </c>
      <c r="F1678">
        <v>1</v>
      </c>
      <c r="G1678">
        <v>1</v>
      </c>
      <c r="H1678">
        <v>3</v>
      </c>
      <c r="I1678" t="s">
        <v>616</v>
      </c>
      <c r="J1678" t="s">
        <v>643</v>
      </c>
      <c r="K1678" t="s">
        <v>618</v>
      </c>
      <c r="L1678">
        <v>1346</v>
      </c>
      <c r="N1678">
        <v>1009</v>
      </c>
      <c r="O1678" t="s">
        <v>170</v>
      </c>
      <c r="P1678" t="s">
        <v>170</v>
      </c>
      <c r="Q1678">
        <v>1</v>
      </c>
      <c r="X1678">
        <v>0.01</v>
      </c>
      <c r="Y1678">
        <v>1.81</v>
      </c>
      <c r="Z1678">
        <v>0</v>
      </c>
      <c r="AA1678">
        <v>0</v>
      </c>
      <c r="AB1678">
        <v>0</v>
      </c>
      <c r="AC1678">
        <v>0</v>
      </c>
      <c r="AD1678">
        <v>1</v>
      </c>
      <c r="AE1678">
        <v>0</v>
      </c>
      <c r="AF1678" t="s">
        <v>3</v>
      </c>
      <c r="AG1678">
        <v>0.01</v>
      </c>
      <c r="AH1678">
        <v>2</v>
      </c>
      <c r="AI1678">
        <v>35813102</v>
      </c>
      <c r="AJ1678">
        <v>1698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>
      <c r="A1679">
        <f>ROW(Source!A1586)</f>
        <v>1586</v>
      </c>
      <c r="B1679">
        <v>35813110</v>
      </c>
      <c r="C1679">
        <v>35813096</v>
      </c>
      <c r="D1679">
        <v>29109603</v>
      </c>
      <c r="E1679">
        <v>1</v>
      </c>
      <c r="F1679">
        <v>1</v>
      </c>
      <c r="G1679">
        <v>1</v>
      </c>
      <c r="H1679">
        <v>3</v>
      </c>
      <c r="I1679" t="s">
        <v>796</v>
      </c>
      <c r="J1679" t="s">
        <v>797</v>
      </c>
      <c r="K1679" t="s">
        <v>798</v>
      </c>
      <c r="L1679">
        <v>1327</v>
      </c>
      <c r="N1679">
        <v>1005</v>
      </c>
      <c r="O1679" t="s">
        <v>165</v>
      </c>
      <c r="P1679" t="s">
        <v>165</v>
      </c>
      <c r="Q1679">
        <v>1</v>
      </c>
      <c r="X1679">
        <v>112</v>
      </c>
      <c r="Y1679">
        <v>55.16</v>
      </c>
      <c r="Z1679">
        <v>0</v>
      </c>
      <c r="AA1679">
        <v>0</v>
      </c>
      <c r="AB1679">
        <v>0</v>
      </c>
      <c r="AC1679">
        <v>0</v>
      </c>
      <c r="AD1679">
        <v>1</v>
      </c>
      <c r="AE1679">
        <v>0</v>
      </c>
      <c r="AF1679" t="s">
        <v>3</v>
      </c>
      <c r="AG1679">
        <v>112</v>
      </c>
      <c r="AH1679">
        <v>2</v>
      </c>
      <c r="AI1679">
        <v>35813103</v>
      </c>
      <c r="AJ1679">
        <v>1699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>
      <c r="A1680">
        <f>ROW(Source!A1587)</f>
        <v>1587</v>
      </c>
      <c r="B1680">
        <v>35813124</v>
      </c>
      <c r="C1680">
        <v>35813111</v>
      </c>
      <c r="D1680">
        <v>29364679</v>
      </c>
      <c r="E1680">
        <v>1</v>
      </c>
      <c r="F1680">
        <v>1</v>
      </c>
      <c r="G1680">
        <v>1</v>
      </c>
      <c r="H1680">
        <v>1</v>
      </c>
      <c r="I1680" t="s">
        <v>799</v>
      </c>
      <c r="J1680" t="s">
        <v>3</v>
      </c>
      <c r="K1680" t="s">
        <v>800</v>
      </c>
      <c r="L1680">
        <v>1369</v>
      </c>
      <c r="N1680">
        <v>1013</v>
      </c>
      <c r="O1680" t="s">
        <v>583</v>
      </c>
      <c r="P1680" t="s">
        <v>583</v>
      </c>
      <c r="Q1680">
        <v>1</v>
      </c>
      <c r="X1680">
        <v>30.48</v>
      </c>
      <c r="Y1680">
        <v>0</v>
      </c>
      <c r="Z1680">
        <v>0</v>
      </c>
      <c r="AA1680">
        <v>0</v>
      </c>
      <c r="AB1680">
        <v>9.92</v>
      </c>
      <c r="AC1680">
        <v>0</v>
      </c>
      <c r="AD1680">
        <v>1</v>
      </c>
      <c r="AE1680">
        <v>1</v>
      </c>
      <c r="AF1680" t="s">
        <v>3</v>
      </c>
      <c r="AG1680">
        <v>30.48</v>
      </c>
      <c r="AH1680">
        <v>2</v>
      </c>
      <c r="AI1680">
        <v>35813113</v>
      </c>
      <c r="AJ1680">
        <v>1700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</row>
    <row r="1681" spans="1:44">
      <c r="A1681">
        <f>ROW(Source!A1587)</f>
        <v>1587</v>
      </c>
      <c r="B1681">
        <v>35813125</v>
      </c>
      <c r="C1681">
        <v>35813111</v>
      </c>
      <c r="D1681">
        <v>121548</v>
      </c>
      <c r="E1681">
        <v>1</v>
      </c>
      <c r="F1681">
        <v>1</v>
      </c>
      <c r="G1681">
        <v>1</v>
      </c>
      <c r="H1681">
        <v>1</v>
      </c>
      <c r="I1681" t="s">
        <v>34</v>
      </c>
      <c r="J1681" t="s">
        <v>3</v>
      </c>
      <c r="K1681" t="s">
        <v>584</v>
      </c>
      <c r="L1681">
        <v>608254</v>
      </c>
      <c r="N1681">
        <v>1013</v>
      </c>
      <c r="O1681" t="s">
        <v>585</v>
      </c>
      <c r="P1681" t="s">
        <v>585</v>
      </c>
      <c r="Q1681">
        <v>1</v>
      </c>
      <c r="X1681">
        <v>0.03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1</v>
      </c>
      <c r="AE1681">
        <v>2</v>
      </c>
      <c r="AF1681" t="s">
        <v>3</v>
      </c>
      <c r="AG1681">
        <v>0.03</v>
      </c>
      <c r="AH1681">
        <v>2</v>
      </c>
      <c r="AI1681">
        <v>35813114</v>
      </c>
      <c r="AJ1681">
        <v>1701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</row>
    <row r="1682" spans="1:44">
      <c r="A1682">
        <f>ROW(Source!A1587)</f>
        <v>1587</v>
      </c>
      <c r="B1682">
        <v>35813126</v>
      </c>
      <c r="C1682">
        <v>35813111</v>
      </c>
      <c r="D1682">
        <v>29172362</v>
      </c>
      <c r="E1682">
        <v>1</v>
      </c>
      <c r="F1682">
        <v>1</v>
      </c>
      <c r="G1682">
        <v>1</v>
      </c>
      <c r="H1682">
        <v>2</v>
      </c>
      <c r="I1682" t="s">
        <v>801</v>
      </c>
      <c r="J1682" t="s">
        <v>802</v>
      </c>
      <c r="K1682" t="s">
        <v>803</v>
      </c>
      <c r="L1682">
        <v>1368</v>
      </c>
      <c r="N1682">
        <v>1011</v>
      </c>
      <c r="O1682" t="s">
        <v>589</v>
      </c>
      <c r="P1682" t="s">
        <v>589</v>
      </c>
      <c r="Q1682">
        <v>1</v>
      </c>
      <c r="X1682">
        <v>0.03</v>
      </c>
      <c r="Y1682">
        <v>0</v>
      </c>
      <c r="Z1682">
        <v>134.65</v>
      </c>
      <c r="AA1682">
        <v>13.5</v>
      </c>
      <c r="AB1682">
        <v>0</v>
      </c>
      <c r="AC1682">
        <v>0</v>
      </c>
      <c r="AD1682">
        <v>1</v>
      </c>
      <c r="AE1682">
        <v>0</v>
      </c>
      <c r="AF1682" t="s">
        <v>3</v>
      </c>
      <c r="AG1682">
        <v>0.03</v>
      </c>
      <c r="AH1682">
        <v>2</v>
      </c>
      <c r="AI1682">
        <v>35813115</v>
      </c>
      <c r="AJ1682">
        <v>1702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>
      <c r="A1683">
        <f>ROW(Source!A1587)</f>
        <v>1587</v>
      </c>
      <c r="B1683">
        <v>35813127</v>
      </c>
      <c r="C1683">
        <v>35813111</v>
      </c>
      <c r="D1683">
        <v>29174913</v>
      </c>
      <c r="E1683">
        <v>1</v>
      </c>
      <c r="F1683">
        <v>1</v>
      </c>
      <c r="G1683">
        <v>1</v>
      </c>
      <c r="H1683">
        <v>2</v>
      </c>
      <c r="I1683" t="s">
        <v>601</v>
      </c>
      <c r="J1683" t="s">
        <v>602</v>
      </c>
      <c r="K1683" t="s">
        <v>603</v>
      </c>
      <c r="L1683">
        <v>1368</v>
      </c>
      <c r="N1683">
        <v>1011</v>
      </c>
      <c r="O1683" t="s">
        <v>589</v>
      </c>
      <c r="P1683" t="s">
        <v>589</v>
      </c>
      <c r="Q1683">
        <v>1</v>
      </c>
      <c r="X1683">
        <v>0.02</v>
      </c>
      <c r="Y1683">
        <v>0</v>
      </c>
      <c r="Z1683">
        <v>87.17</v>
      </c>
      <c r="AA1683">
        <v>11.6</v>
      </c>
      <c r="AB1683">
        <v>0</v>
      </c>
      <c r="AC1683">
        <v>0</v>
      </c>
      <c r="AD1683">
        <v>1</v>
      </c>
      <c r="AE1683">
        <v>0</v>
      </c>
      <c r="AF1683" t="s">
        <v>3</v>
      </c>
      <c r="AG1683">
        <v>0.02</v>
      </c>
      <c r="AH1683">
        <v>2</v>
      </c>
      <c r="AI1683">
        <v>35813116</v>
      </c>
      <c r="AJ1683">
        <v>1703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>
        <f>ROW(Source!A1587)</f>
        <v>1587</v>
      </c>
      <c r="B1684">
        <v>35813128</v>
      </c>
      <c r="C1684">
        <v>35813111</v>
      </c>
      <c r="D1684">
        <v>29114246</v>
      </c>
      <c r="E1684">
        <v>1</v>
      </c>
      <c r="F1684">
        <v>1</v>
      </c>
      <c r="G1684">
        <v>1</v>
      </c>
      <c r="H1684">
        <v>3</v>
      </c>
      <c r="I1684" t="s">
        <v>804</v>
      </c>
      <c r="J1684" t="s">
        <v>805</v>
      </c>
      <c r="K1684" t="s">
        <v>806</v>
      </c>
      <c r="L1684">
        <v>1346</v>
      </c>
      <c r="N1684">
        <v>1009</v>
      </c>
      <c r="O1684" t="s">
        <v>170</v>
      </c>
      <c r="P1684" t="s">
        <v>170</v>
      </c>
      <c r="Q1684">
        <v>1</v>
      </c>
      <c r="X1684">
        <v>1.5</v>
      </c>
      <c r="Y1684">
        <v>9.0399999999999991</v>
      </c>
      <c r="Z1684">
        <v>0</v>
      </c>
      <c r="AA1684">
        <v>0</v>
      </c>
      <c r="AB1684">
        <v>0</v>
      </c>
      <c r="AC1684">
        <v>0</v>
      </c>
      <c r="AD1684">
        <v>1</v>
      </c>
      <c r="AE1684">
        <v>0</v>
      </c>
      <c r="AF1684" t="s">
        <v>3</v>
      </c>
      <c r="AG1684">
        <v>1.5</v>
      </c>
      <c r="AH1684">
        <v>2</v>
      </c>
      <c r="AI1684">
        <v>35813117</v>
      </c>
      <c r="AJ1684">
        <v>1704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</row>
    <row r="1685" spans="1:44">
      <c r="A1685">
        <f>ROW(Source!A1587)</f>
        <v>1587</v>
      </c>
      <c r="B1685">
        <v>35813129</v>
      </c>
      <c r="C1685">
        <v>35813111</v>
      </c>
      <c r="D1685">
        <v>29110838</v>
      </c>
      <c r="E1685">
        <v>1</v>
      </c>
      <c r="F1685">
        <v>1</v>
      </c>
      <c r="G1685">
        <v>1</v>
      </c>
      <c r="H1685">
        <v>3</v>
      </c>
      <c r="I1685" t="s">
        <v>807</v>
      </c>
      <c r="J1685" t="s">
        <v>808</v>
      </c>
      <c r="K1685" t="s">
        <v>809</v>
      </c>
      <c r="L1685">
        <v>1346</v>
      </c>
      <c r="N1685">
        <v>1009</v>
      </c>
      <c r="O1685" t="s">
        <v>170</v>
      </c>
      <c r="P1685" t="s">
        <v>170</v>
      </c>
      <c r="Q1685">
        <v>1</v>
      </c>
      <c r="X1685">
        <v>0.42</v>
      </c>
      <c r="Y1685">
        <v>30.5</v>
      </c>
      <c r="Z1685">
        <v>0</v>
      </c>
      <c r="AA1685">
        <v>0</v>
      </c>
      <c r="AB1685">
        <v>0</v>
      </c>
      <c r="AC1685">
        <v>0</v>
      </c>
      <c r="AD1685">
        <v>1</v>
      </c>
      <c r="AE1685">
        <v>0</v>
      </c>
      <c r="AF1685" t="s">
        <v>3</v>
      </c>
      <c r="AG1685">
        <v>0.42</v>
      </c>
      <c r="AH1685">
        <v>2</v>
      </c>
      <c r="AI1685">
        <v>35813118</v>
      </c>
      <c r="AJ1685">
        <v>1705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</row>
    <row r="1686" spans="1:44">
      <c r="A1686">
        <f>ROW(Source!A1587)</f>
        <v>1587</v>
      </c>
      <c r="B1686">
        <v>35813130</v>
      </c>
      <c r="C1686">
        <v>35813111</v>
      </c>
      <c r="D1686">
        <v>29149204</v>
      </c>
      <c r="E1686">
        <v>1</v>
      </c>
      <c r="F1686">
        <v>1</v>
      </c>
      <c r="G1686">
        <v>1</v>
      </c>
      <c r="H1686">
        <v>3</v>
      </c>
      <c r="I1686" t="s">
        <v>810</v>
      </c>
      <c r="J1686" t="s">
        <v>811</v>
      </c>
      <c r="K1686" t="s">
        <v>812</v>
      </c>
      <c r="L1686">
        <v>1348</v>
      </c>
      <c r="N1686">
        <v>1009</v>
      </c>
      <c r="O1686" t="s">
        <v>29</v>
      </c>
      <c r="P1686" t="s">
        <v>29</v>
      </c>
      <c r="Q1686">
        <v>1000</v>
      </c>
      <c r="X1686">
        <v>3.15E-3</v>
      </c>
      <c r="Y1686">
        <v>729.98</v>
      </c>
      <c r="Z1686">
        <v>0</v>
      </c>
      <c r="AA1686">
        <v>0</v>
      </c>
      <c r="AB1686">
        <v>0</v>
      </c>
      <c r="AC1686">
        <v>0</v>
      </c>
      <c r="AD1686">
        <v>1</v>
      </c>
      <c r="AE1686">
        <v>0</v>
      </c>
      <c r="AF1686" t="s">
        <v>3</v>
      </c>
      <c r="AG1686">
        <v>3.15E-3</v>
      </c>
      <c r="AH1686">
        <v>2</v>
      </c>
      <c r="AI1686">
        <v>35813119</v>
      </c>
      <c r="AJ1686">
        <v>1706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</row>
    <row r="1687" spans="1:44">
      <c r="A1687">
        <f>ROW(Source!A1587)</f>
        <v>1587</v>
      </c>
      <c r="B1687">
        <v>35813131</v>
      </c>
      <c r="C1687">
        <v>35813111</v>
      </c>
      <c r="D1687">
        <v>29170678</v>
      </c>
      <c r="E1687">
        <v>1</v>
      </c>
      <c r="F1687">
        <v>1</v>
      </c>
      <c r="G1687">
        <v>1</v>
      </c>
      <c r="H1687">
        <v>3</v>
      </c>
      <c r="I1687" t="s">
        <v>813</v>
      </c>
      <c r="J1687" t="s">
        <v>814</v>
      </c>
      <c r="K1687" t="s">
        <v>815</v>
      </c>
      <c r="L1687">
        <v>1354</v>
      </c>
      <c r="N1687">
        <v>1010</v>
      </c>
      <c r="O1687" t="s">
        <v>258</v>
      </c>
      <c r="P1687" t="s">
        <v>258</v>
      </c>
      <c r="Q1687">
        <v>1</v>
      </c>
      <c r="X1687">
        <v>102</v>
      </c>
      <c r="Y1687">
        <v>0.28000000000000003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 t="s">
        <v>3</v>
      </c>
      <c r="AG1687">
        <v>102</v>
      </c>
      <c r="AH1687">
        <v>2</v>
      </c>
      <c r="AI1687">
        <v>35813122</v>
      </c>
      <c r="AJ1687">
        <v>1710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>
      <c r="A1688">
        <f>ROW(Source!A1587)</f>
        <v>1587</v>
      </c>
      <c r="B1688">
        <v>35813132</v>
      </c>
      <c r="C1688">
        <v>35813111</v>
      </c>
      <c r="D1688">
        <v>29171808</v>
      </c>
      <c r="E1688">
        <v>1</v>
      </c>
      <c r="F1688">
        <v>1</v>
      </c>
      <c r="G1688">
        <v>1</v>
      </c>
      <c r="H1688">
        <v>3</v>
      </c>
      <c r="I1688" t="s">
        <v>816</v>
      </c>
      <c r="J1688" t="s">
        <v>817</v>
      </c>
      <c r="K1688" t="s">
        <v>818</v>
      </c>
      <c r="L1688">
        <v>1374</v>
      </c>
      <c r="N1688">
        <v>1013</v>
      </c>
      <c r="O1688" t="s">
        <v>819</v>
      </c>
      <c r="P1688" t="s">
        <v>819</v>
      </c>
      <c r="Q1688">
        <v>1</v>
      </c>
      <c r="X1688">
        <v>6.05</v>
      </c>
      <c r="Y1688">
        <v>1</v>
      </c>
      <c r="Z1688">
        <v>0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 t="s">
        <v>3</v>
      </c>
      <c r="AG1688">
        <v>6.05</v>
      </c>
      <c r="AH1688">
        <v>2</v>
      </c>
      <c r="AI1688">
        <v>35813123</v>
      </c>
      <c r="AJ1688">
        <v>1711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</row>
    <row r="1689" spans="1:44">
      <c r="A1689">
        <f>ROW(Source!A1591)</f>
        <v>1591</v>
      </c>
      <c r="B1689">
        <v>35813146</v>
      </c>
      <c r="C1689">
        <v>35813136</v>
      </c>
      <c r="D1689">
        <v>29364679</v>
      </c>
      <c r="E1689">
        <v>1</v>
      </c>
      <c r="F1689">
        <v>1</v>
      </c>
      <c r="G1689">
        <v>1</v>
      </c>
      <c r="H1689">
        <v>1</v>
      </c>
      <c r="I1689" t="s">
        <v>799</v>
      </c>
      <c r="J1689" t="s">
        <v>3</v>
      </c>
      <c r="K1689" t="s">
        <v>800</v>
      </c>
      <c r="L1689">
        <v>1369</v>
      </c>
      <c r="N1689">
        <v>1013</v>
      </c>
      <c r="O1689" t="s">
        <v>583</v>
      </c>
      <c r="P1689" t="s">
        <v>583</v>
      </c>
      <c r="Q1689">
        <v>1</v>
      </c>
      <c r="X1689">
        <v>26.24</v>
      </c>
      <c r="Y1689">
        <v>0</v>
      </c>
      <c r="Z1689">
        <v>0</v>
      </c>
      <c r="AA1689">
        <v>0</v>
      </c>
      <c r="AB1689">
        <v>9.92</v>
      </c>
      <c r="AC1689">
        <v>0</v>
      </c>
      <c r="AD1689">
        <v>1</v>
      </c>
      <c r="AE1689">
        <v>1</v>
      </c>
      <c r="AF1689" t="s">
        <v>3</v>
      </c>
      <c r="AG1689">
        <v>26.24</v>
      </c>
      <c r="AH1689">
        <v>2</v>
      </c>
      <c r="AI1689">
        <v>35813138</v>
      </c>
      <c r="AJ1689">
        <v>1712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</row>
    <row r="1690" spans="1:44">
      <c r="A1690">
        <f>ROW(Source!A1591)</f>
        <v>1591</v>
      </c>
      <c r="B1690">
        <v>35813147</v>
      </c>
      <c r="C1690">
        <v>35813136</v>
      </c>
      <c r="D1690">
        <v>121548</v>
      </c>
      <c r="E1690">
        <v>1</v>
      </c>
      <c r="F1690">
        <v>1</v>
      </c>
      <c r="G1690">
        <v>1</v>
      </c>
      <c r="H1690">
        <v>1</v>
      </c>
      <c r="I1690" t="s">
        <v>34</v>
      </c>
      <c r="J1690" t="s">
        <v>3</v>
      </c>
      <c r="K1690" t="s">
        <v>584</v>
      </c>
      <c r="L1690">
        <v>608254</v>
      </c>
      <c r="N1690">
        <v>1013</v>
      </c>
      <c r="O1690" t="s">
        <v>585</v>
      </c>
      <c r="P1690" t="s">
        <v>585</v>
      </c>
      <c r="Q1690">
        <v>1</v>
      </c>
      <c r="X1690">
        <v>0.03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2</v>
      </c>
      <c r="AF1690" t="s">
        <v>3</v>
      </c>
      <c r="AG1690">
        <v>0.03</v>
      </c>
      <c r="AH1690">
        <v>2</v>
      </c>
      <c r="AI1690">
        <v>35813139</v>
      </c>
      <c r="AJ1690">
        <v>1713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>
      <c r="A1691">
        <f>ROW(Source!A1591)</f>
        <v>1591</v>
      </c>
      <c r="B1691">
        <v>35813148</v>
      </c>
      <c r="C1691">
        <v>35813136</v>
      </c>
      <c r="D1691">
        <v>29172362</v>
      </c>
      <c r="E1691">
        <v>1</v>
      </c>
      <c r="F1691">
        <v>1</v>
      </c>
      <c r="G1691">
        <v>1</v>
      </c>
      <c r="H1691">
        <v>2</v>
      </c>
      <c r="I1691" t="s">
        <v>801</v>
      </c>
      <c r="J1691" t="s">
        <v>802</v>
      </c>
      <c r="K1691" t="s">
        <v>803</v>
      </c>
      <c r="L1691">
        <v>1368</v>
      </c>
      <c r="N1691">
        <v>1011</v>
      </c>
      <c r="O1691" t="s">
        <v>589</v>
      </c>
      <c r="P1691" t="s">
        <v>589</v>
      </c>
      <c r="Q1691">
        <v>1</v>
      </c>
      <c r="X1691">
        <v>0.03</v>
      </c>
      <c r="Y1691">
        <v>0</v>
      </c>
      <c r="Z1691">
        <v>134.65</v>
      </c>
      <c r="AA1691">
        <v>13.5</v>
      </c>
      <c r="AB1691">
        <v>0</v>
      </c>
      <c r="AC1691">
        <v>0</v>
      </c>
      <c r="AD1691">
        <v>1</v>
      </c>
      <c r="AE1691">
        <v>0</v>
      </c>
      <c r="AF1691" t="s">
        <v>3</v>
      </c>
      <c r="AG1691">
        <v>0.03</v>
      </c>
      <c r="AH1691">
        <v>2</v>
      </c>
      <c r="AI1691">
        <v>35813140</v>
      </c>
      <c r="AJ1691">
        <v>1714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</row>
    <row r="1692" spans="1:44">
      <c r="A1692">
        <f>ROW(Source!A1591)</f>
        <v>1591</v>
      </c>
      <c r="B1692">
        <v>35813149</v>
      </c>
      <c r="C1692">
        <v>35813136</v>
      </c>
      <c r="D1692">
        <v>29174913</v>
      </c>
      <c r="E1692">
        <v>1</v>
      </c>
      <c r="F1692">
        <v>1</v>
      </c>
      <c r="G1692">
        <v>1</v>
      </c>
      <c r="H1692">
        <v>2</v>
      </c>
      <c r="I1692" t="s">
        <v>601</v>
      </c>
      <c r="J1692" t="s">
        <v>602</v>
      </c>
      <c r="K1692" t="s">
        <v>603</v>
      </c>
      <c r="L1692">
        <v>1368</v>
      </c>
      <c r="N1692">
        <v>1011</v>
      </c>
      <c r="O1692" t="s">
        <v>589</v>
      </c>
      <c r="P1692" t="s">
        <v>589</v>
      </c>
      <c r="Q1692">
        <v>1</v>
      </c>
      <c r="X1692">
        <v>0.02</v>
      </c>
      <c r="Y1692">
        <v>0</v>
      </c>
      <c r="Z1692">
        <v>87.17</v>
      </c>
      <c r="AA1692">
        <v>11.6</v>
      </c>
      <c r="AB1692">
        <v>0</v>
      </c>
      <c r="AC1692">
        <v>0</v>
      </c>
      <c r="AD1692">
        <v>1</v>
      </c>
      <c r="AE1692">
        <v>0</v>
      </c>
      <c r="AF1692" t="s">
        <v>3</v>
      </c>
      <c r="AG1692">
        <v>0.02</v>
      </c>
      <c r="AH1692">
        <v>2</v>
      </c>
      <c r="AI1692">
        <v>35813141</v>
      </c>
      <c r="AJ1692">
        <v>1715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</row>
    <row r="1693" spans="1:44">
      <c r="A1693">
        <f>ROW(Source!A1591)</f>
        <v>1591</v>
      </c>
      <c r="B1693">
        <v>35813150</v>
      </c>
      <c r="C1693">
        <v>35813136</v>
      </c>
      <c r="D1693">
        <v>29149204</v>
      </c>
      <c r="E1693">
        <v>1</v>
      </c>
      <c r="F1693">
        <v>1</v>
      </c>
      <c r="G1693">
        <v>1</v>
      </c>
      <c r="H1693">
        <v>3</v>
      </c>
      <c r="I1693" t="s">
        <v>810</v>
      </c>
      <c r="J1693" t="s">
        <v>811</v>
      </c>
      <c r="K1693" t="s">
        <v>812</v>
      </c>
      <c r="L1693">
        <v>1348</v>
      </c>
      <c r="N1693">
        <v>1009</v>
      </c>
      <c r="O1693" t="s">
        <v>29</v>
      </c>
      <c r="P1693" t="s">
        <v>29</v>
      </c>
      <c r="Q1693">
        <v>1000</v>
      </c>
      <c r="X1693">
        <v>3.15E-3</v>
      </c>
      <c r="Y1693">
        <v>729.98</v>
      </c>
      <c r="Z1693">
        <v>0</v>
      </c>
      <c r="AA1693">
        <v>0</v>
      </c>
      <c r="AB1693">
        <v>0</v>
      </c>
      <c r="AC1693">
        <v>0</v>
      </c>
      <c r="AD1693">
        <v>1</v>
      </c>
      <c r="AE1693">
        <v>0</v>
      </c>
      <c r="AF1693" t="s">
        <v>3</v>
      </c>
      <c r="AG1693">
        <v>3.15E-3</v>
      </c>
      <c r="AH1693">
        <v>2</v>
      </c>
      <c r="AI1693">
        <v>35813142</v>
      </c>
      <c r="AJ1693">
        <v>1716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>
      <c r="A1694">
        <f>ROW(Source!A1591)</f>
        <v>1591</v>
      </c>
      <c r="B1694">
        <v>35813151</v>
      </c>
      <c r="C1694">
        <v>35813136</v>
      </c>
      <c r="D1694">
        <v>29170678</v>
      </c>
      <c r="E1694">
        <v>1</v>
      </c>
      <c r="F1694">
        <v>1</v>
      </c>
      <c r="G1694">
        <v>1</v>
      </c>
      <c r="H1694">
        <v>3</v>
      </c>
      <c r="I1694" t="s">
        <v>813</v>
      </c>
      <c r="J1694" t="s">
        <v>814</v>
      </c>
      <c r="K1694" t="s">
        <v>815</v>
      </c>
      <c r="L1694">
        <v>1354</v>
      </c>
      <c r="N1694">
        <v>1010</v>
      </c>
      <c r="O1694" t="s">
        <v>258</v>
      </c>
      <c r="P1694" t="s">
        <v>258</v>
      </c>
      <c r="Q1694">
        <v>1</v>
      </c>
      <c r="X1694">
        <v>102</v>
      </c>
      <c r="Y1694">
        <v>0.28000000000000003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 t="s">
        <v>3</v>
      </c>
      <c r="AG1694">
        <v>102</v>
      </c>
      <c r="AH1694">
        <v>2</v>
      </c>
      <c r="AI1694">
        <v>35813143</v>
      </c>
      <c r="AJ1694">
        <v>1718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</row>
    <row r="1695" spans="1:44">
      <c r="A1695">
        <f>ROW(Source!A1591)</f>
        <v>1591</v>
      </c>
      <c r="B1695">
        <v>35813152</v>
      </c>
      <c r="C1695">
        <v>35813136</v>
      </c>
      <c r="D1695">
        <v>29171808</v>
      </c>
      <c r="E1695">
        <v>1</v>
      </c>
      <c r="F1695">
        <v>1</v>
      </c>
      <c r="G1695">
        <v>1</v>
      </c>
      <c r="H1695">
        <v>3</v>
      </c>
      <c r="I1695" t="s">
        <v>816</v>
      </c>
      <c r="J1695" t="s">
        <v>817</v>
      </c>
      <c r="K1695" t="s">
        <v>818</v>
      </c>
      <c r="L1695">
        <v>1374</v>
      </c>
      <c r="N1695">
        <v>1013</v>
      </c>
      <c r="O1695" t="s">
        <v>819</v>
      </c>
      <c r="P1695" t="s">
        <v>819</v>
      </c>
      <c r="Q1695">
        <v>1</v>
      </c>
      <c r="X1695">
        <v>5.21</v>
      </c>
      <c r="Y1695">
        <v>1</v>
      </c>
      <c r="Z1695">
        <v>0</v>
      </c>
      <c r="AA1695">
        <v>0</v>
      </c>
      <c r="AB1695">
        <v>0</v>
      </c>
      <c r="AC1695">
        <v>0</v>
      </c>
      <c r="AD1695">
        <v>1</v>
      </c>
      <c r="AE1695">
        <v>0</v>
      </c>
      <c r="AF1695" t="s">
        <v>3</v>
      </c>
      <c r="AG1695">
        <v>5.21</v>
      </c>
      <c r="AH1695">
        <v>2</v>
      </c>
      <c r="AI1695">
        <v>35813145</v>
      </c>
      <c r="AJ1695">
        <v>1720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</row>
    <row r="1696" spans="1:44">
      <c r="A1696">
        <f>ROW(Source!A1594)</f>
        <v>1594</v>
      </c>
      <c r="B1696">
        <v>35813161</v>
      </c>
      <c r="C1696">
        <v>35813155</v>
      </c>
      <c r="D1696">
        <v>18442760</v>
      </c>
      <c r="E1696">
        <v>1</v>
      </c>
      <c r="F1696">
        <v>1</v>
      </c>
      <c r="G1696">
        <v>1</v>
      </c>
      <c r="H1696">
        <v>1</v>
      </c>
      <c r="I1696" t="s">
        <v>895</v>
      </c>
      <c r="J1696" t="s">
        <v>3</v>
      </c>
      <c r="K1696" t="s">
        <v>896</v>
      </c>
      <c r="L1696">
        <v>1369</v>
      </c>
      <c r="N1696">
        <v>1013</v>
      </c>
      <c r="O1696" t="s">
        <v>583</v>
      </c>
      <c r="P1696" t="s">
        <v>583</v>
      </c>
      <c r="Q1696">
        <v>1</v>
      </c>
      <c r="X1696">
        <v>26.04</v>
      </c>
      <c r="Y1696">
        <v>0</v>
      </c>
      <c r="Z1696">
        <v>0</v>
      </c>
      <c r="AA1696">
        <v>0</v>
      </c>
      <c r="AB1696">
        <v>354.22</v>
      </c>
      <c r="AC1696">
        <v>0</v>
      </c>
      <c r="AD1696">
        <v>1</v>
      </c>
      <c r="AE1696">
        <v>1</v>
      </c>
      <c r="AF1696" t="s">
        <v>3</v>
      </c>
      <c r="AG1696">
        <v>26.04</v>
      </c>
      <c r="AH1696">
        <v>2</v>
      </c>
      <c r="AI1696">
        <v>35813156</v>
      </c>
      <c r="AJ1696">
        <v>1721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</row>
    <row r="1697" spans="1:44">
      <c r="A1697">
        <f>ROW(Source!A1594)</f>
        <v>1594</v>
      </c>
      <c r="B1697">
        <v>35813162</v>
      </c>
      <c r="C1697">
        <v>35813155</v>
      </c>
      <c r="D1697">
        <v>29173472</v>
      </c>
      <c r="E1697">
        <v>1</v>
      </c>
      <c r="F1697">
        <v>1</v>
      </c>
      <c r="G1697">
        <v>1</v>
      </c>
      <c r="H1697">
        <v>2</v>
      </c>
      <c r="I1697" t="s">
        <v>660</v>
      </c>
      <c r="J1697" t="s">
        <v>661</v>
      </c>
      <c r="K1697" t="s">
        <v>662</v>
      </c>
      <c r="L1697">
        <v>1368</v>
      </c>
      <c r="N1697">
        <v>1011</v>
      </c>
      <c r="O1697" t="s">
        <v>589</v>
      </c>
      <c r="P1697" t="s">
        <v>589</v>
      </c>
      <c r="Q1697">
        <v>1</v>
      </c>
      <c r="X1697">
        <v>7.3</v>
      </c>
      <c r="Y1697">
        <v>0</v>
      </c>
      <c r="Z1697">
        <v>3</v>
      </c>
      <c r="AA1697">
        <v>0</v>
      </c>
      <c r="AB1697">
        <v>0</v>
      </c>
      <c r="AC1697">
        <v>0</v>
      </c>
      <c r="AD1697">
        <v>1</v>
      </c>
      <c r="AE1697">
        <v>0</v>
      </c>
      <c r="AF1697" t="s">
        <v>3</v>
      </c>
      <c r="AG1697">
        <v>7.3</v>
      </c>
      <c r="AH1697">
        <v>2</v>
      </c>
      <c r="AI1697">
        <v>35813157</v>
      </c>
      <c r="AJ1697">
        <v>1722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>
        <f>ROW(Source!A1594)</f>
        <v>1594</v>
      </c>
      <c r="B1698">
        <v>35813163</v>
      </c>
      <c r="C1698">
        <v>35813155</v>
      </c>
      <c r="D1698">
        <v>29174580</v>
      </c>
      <c r="E1698">
        <v>1</v>
      </c>
      <c r="F1698">
        <v>1</v>
      </c>
      <c r="G1698">
        <v>1</v>
      </c>
      <c r="H1698">
        <v>2</v>
      </c>
      <c r="I1698" t="s">
        <v>715</v>
      </c>
      <c r="J1698" t="s">
        <v>821</v>
      </c>
      <c r="K1698" t="s">
        <v>717</v>
      </c>
      <c r="L1698">
        <v>1368</v>
      </c>
      <c r="N1698">
        <v>1011</v>
      </c>
      <c r="O1698" t="s">
        <v>589</v>
      </c>
      <c r="P1698" t="s">
        <v>589</v>
      </c>
      <c r="Q1698">
        <v>1</v>
      </c>
      <c r="X1698">
        <v>7.3</v>
      </c>
      <c r="Y1698">
        <v>0</v>
      </c>
      <c r="Z1698">
        <v>2.08</v>
      </c>
      <c r="AA1698">
        <v>0</v>
      </c>
      <c r="AB1698">
        <v>0</v>
      </c>
      <c r="AC1698">
        <v>0</v>
      </c>
      <c r="AD1698">
        <v>1</v>
      </c>
      <c r="AE1698">
        <v>0</v>
      </c>
      <c r="AF1698" t="s">
        <v>3</v>
      </c>
      <c r="AG1698">
        <v>7.3</v>
      </c>
      <c r="AH1698">
        <v>2</v>
      </c>
      <c r="AI1698">
        <v>35813158</v>
      </c>
      <c r="AJ1698">
        <v>1723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</row>
    <row r="1699" spans="1:44">
      <c r="A1699">
        <f>ROW(Source!A1594)</f>
        <v>1594</v>
      </c>
      <c r="B1699">
        <v>35813164</v>
      </c>
      <c r="C1699">
        <v>35813155</v>
      </c>
      <c r="D1699">
        <v>29174613</v>
      </c>
      <c r="E1699">
        <v>1</v>
      </c>
      <c r="F1699">
        <v>1</v>
      </c>
      <c r="G1699">
        <v>1</v>
      </c>
      <c r="H1699">
        <v>2</v>
      </c>
      <c r="I1699" t="s">
        <v>897</v>
      </c>
      <c r="J1699" t="s">
        <v>898</v>
      </c>
      <c r="K1699" t="s">
        <v>899</v>
      </c>
      <c r="L1699">
        <v>1368</v>
      </c>
      <c r="N1699">
        <v>1011</v>
      </c>
      <c r="O1699" t="s">
        <v>589</v>
      </c>
      <c r="P1699" t="s">
        <v>589</v>
      </c>
      <c r="Q1699">
        <v>1</v>
      </c>
      <c r="X1699">
        <v>1.46</v>
      </c>
      <c r="Y1699">
        <v>0</v>
      </c>
      <c r="Z1699">
        <v>0.14000000000000001</v>
      </c>
      <c r="AA1699">
        <v>0</v>
      </c>
      <c r="AB1699">
        <v>0</v>
      </c>
      <c r="AC1699">
        <v>0</v>
      </c>
      <c r="AD1699">
        <v>1</v>
      </c>
      <c r="AE1699">
        <v>0</v>
      </c>
      <c r="AF1699" t="s">
        <v>3</v>
      </c>
      <c r="AG1699">
        <v>1.46</v>
      </c>
      <c r="AH1699">
        <v>2</v>
      </c>
      <c r="AI1699">
        <v>35813159</v>
      </c>
      <c r="AJ1699">
        <v>1724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</row>
    <row r="1700" spans="1:44">
      <c r="A1700">
        <f>ROW(Source!A1594)</f>
        <v>1594</v>
      </c>
      <c r="B1700">
        <v>35813165</v>
      </c>
      <c r="C1700">
        <v>35813155</v>
      </c>
      <c r="D1700">
        <v>29174913</v>
      </c>
      <c r="E1700">
        <v>1</v>
      </c>
      <c r="F1700">
        <v>1</v>
      </c>
      <c r="G1700">
        <v>1</v>
      </c>
      <c r="H1700">
        <v>2</v>
      </c>
      <c r="I1700" t="s">
        <v>601</v>
      </c>
      <c r="J1700" t="s">
        <v>602</v>
      </c>
      <c r="K1700" t="s">
        <v>603</v>
      </c>
      <c r="L1700">
        <v>1368</v>
      </c>
      <c r="N1700">
        <v>1011</v>
      </c>
      <c r="O1700" t="s">
        <v>589</v>
      </c>
      <c r="P1700" t="s">
        <v>589</v>
      </c>
      <c r="Q1700">
        <v>1</v>
      </c>
      <c r="X1700">
        <v>0.14000000000000001</v>
      </c>
      <c r="Y1700">
        <v>0</v>
      </c>
      <c r="Z1700">
        <v>87.17</v>
      </c>
      <c r="AA1700">
        <v>11.6</v>
      </c>
      <c r="AB1700">
        <v>0</v>
      </c>
      <c r="AC1700">
        <v>0</v>
      </c>
      <c r="AD1700">
        <v>1</v>
      </c>
      <c r="AE1700">
        <v>0</v>
      </c>
      <c r="AF1700" t="s">
        <v>3</v>
      </c>
      <c r="AG1700">
        <v>0.14000000000000001</v>
      </c>
      <c r="AH1700">
        <v>2</v>
      </c>
      <c r="AI1700">
        <v>35813160</v>
      </c>
      <c r="AJ1700">
        <v>1725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>
      <c r="A1701">
        <f>ROW(Source!A1594)</f>
        <v>1594</v>
      </c>
      <c r="B1701">
        <v>35813166</v>
      </c>
      <c r="C1701">
        <v>35813155</v>
      </c>
      <c r="D1701">
        <v>29114699</v>
      </c>
      <c r="E1701">
        <v>1</v>
      </c>
      <c r="F1701">
        <v>1</v>
      </c>
      <c r="G1701">
        <v>1</v>
      </c>
      <c r="H1701">
        <v>3</v>
      </c>
      <c r="I1701" t="s">
        <v>380</v>
      </c>
      <c r="J1701" t="s">
        <v>382</v>
      </c>
      <c r="K1701" t="s">
        <v>381</v>
      </c>
      <c r="L1701">
        <v>1354</v>
      </c>
      <c r="N1701">
        <v>1010</v>
      </c>
      <c r="O1701" t="s">
        <v>258</v>
      </c>
      <c r="P1701" t="s">
        <v>258</v>
      </c>
      <c r="Q1701">
        <v>1</v>
      </c>
      <c r="X1701">
        <v>0</v>
      </c>
      <c r="Y1701">
        <v>0.05</v>
      </c>
      <c r="Z1701">
        <v>0</v>
      </c>
      <c r="AA1701">
        <v>0</v>
      </c>
      <c r="AB1701">
        <v>0</v>
      </c>
      <c r="AC1701">
        <v>1</v>
      </c>
      <c r="AD1701">
        <v>0</v>
      </c>
      <c r="AE1701">
        <v>0</v>
      </c>
      <c r="AF1701" t="s">
        <v>3</v>
      </c>
      <c r="AG1701">
        <v>0</v>
      </c>
      <c r="AH1701">
        <v>3</v>
      </c>
      <c r="AI1701">
        <v>-1</v>
      </c>
      <c r="AJ1701" t="s">
        <v>3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>
      <c r="A1702">
        <f>ROW(Source!A1594)</f>
        <v>1594</v>
      </c>
      <c r="B1702">
        <v>35813167</v>
      </c>
      <c r="C1702">
        <v>35813155</v>
      </c>
      <c r="D1702">
        <v>29114469</v>
      </c>
      <c r="E1702">
        <v>1</v>
      </c>
      <c r="F1702">
        <v>1</v>
      </c>
      <c r="G1702">
        <v>1</v>
      </c>
      <c r="H1702">
        <v>3</v>
      </c>
      <c r="I1702" t="s">
        <v>1098</v>
      </c>
      <c r="J1702" t="s">
        <v>1099</v>
      </c>
      <c r="K1702" t="s">
        <v>1100</v>
      </c>
      <c r="L1702">
        <v>1358</v>
      </c>
      <c r="N1702">
        <v>1010</v>
      </c>
      <c r="O1702" t="s">
        <v>498</v>
      </c>
      <c r="P1702" t="s">
        <v>498</v>
      </c>
      <c r="Q1702">
        <v>10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</v>
      </c>
      <c r="AD1702">
        <v>0</v>
      </c>
      <c r="AE1702">
        <v>0</v>
      </c>
      <c r="AF1702" t="s">
        <v>3</v>
      </c>
      <c r="AG1702">
        <v>0</v>
      </c>
      <c r="AH1702">
        <v>3</v>
      </c>
      <c r="AI1702">
        <v>-1</v>
      </c>
      <c r="AJ1702" t="s">
        <v>3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</row>
    <row r="1703" spans="1:44">
      <c r="A1703">
        <f>ROW(Source!A1594)</f>
        <v>1594</v>
      </c>
      <c r="B1703">
        <v>35813168</v>
      </c>
      <c r="C1703">
        <v>35813155</v>
      </c>
      <c r="D1703">
        <v>29129603</v>
      </c>
      <c r="E1703">
        <v>1</v>
      </c>
      <c r="F1703">
        <v>1</v>
      </c>
      <c r="G1703">
        <v>1</v>
      </c>
      <c r="H1703">
        <v>3</v>
      </c>
      <c r="I1703" t="s">
        <v>1101</v>
      </c>
      <c r="J1703" t="s">
        <v>1102</v>
      </c>
      <c r="K1703" t="s">
        <v>1103</v>
      </c>
      <c r="L1703">
        <v>1301</v>
      </c>
      <c r="N1703">
        <v>1003</v>
      </c>
      <c r="O1703" t="s">
        <v>151</v>
      </c>
      <c r="P1703" t="s">
        <v>151</v>
      </c>
      <c r="Q1703">
        <v>1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</v>
      </c>
      <c r="AD1703">
        <v>0</v>
      </c>
      <c r="AE1703">
        <v>0</v>
      </c>
      <c r="AF1703" t="s">
        <v>3</v>
      </c>
      <c r="AG1703">
        <v>0</v>
      </c>
      <c r="AH1703">
        <v>3</v>
      </c>
      <c r="AI1703">
        <v>-1</v>
      </c>
      <c r="AJ1703" t="s">
        <v>3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>
        <f>ROW(Source!A1594)</f>
        <v>1594</v>
      </c>
      <c r="B1704">
        <v>35813169</v>
      </c>
      <c r="C1704">
        <v>35813155</v>
      </c>
      <c r="D1704">
        <v>29129518</v>
      </c>
      <c r="E1704">
        <v>1</v>
      </c>
      <c r="F1704">
        <v>1</v>
      </c>
      <c r="G1704">
        <v>1</v>
      </c>
      <c r="H1704">
        <v>3</v>
      </c>
      <c r="I1704" t="s">
        <v>1104</v>
      </c>
      <c r="J1704" t="s">
        <v>1105</v>
      </c>
      <c r="K1704" t="s">
        <v>1106</v>
      </c>
      <c r="L1704">
        <v>1301</v>
      </c>
      <c r="N1704">
        <v>1003</v>
      </c>
      <c r="O1704" t="s">
        <v>151</v>
      </c>
      <c r="P1704" t="s">
        <v>151</v>
      </c>
      <c r="Q1704">
        <v>1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</v>
      </c>
      <c r="AD1704">
        <v>0</v>
      </c>
      <c r="AE1704">
        <v>0</v>
      </c>
      <c r="AF1704" t="s">
        <v>3</v>
      </c>
      <c r="AG1704">
        <v>0</v>
      </c>
      <c r="AH1704">
        <v>3</v>
      </c>
      <c r="AI1704">
        <v>-1</v>
      </c>
      <c r="AJ1704" t="s">
        <v>3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>
      <c r="A1705">
        <f>ROW(Source!A1594)</f>
        <v>1594</v>
      </c>
      <c r="B1705">
        <v>35813170</v>
      </c>
      <c r="C1705">
        <v>35813155</v>
      </c>
      <c r="D1705">
        <v>29129521</v>
      </c>
      <c r="E1705">
        <v>1</v>
      </c>
      <c r="F1705">
        <v>1</v>
      </c>
      <c r="G1705">
        <v>1</v>
      </c>
      <c r="H1705">
        <v>3</v>
      </c>
      <c r="I1705" t="s">
        <v>1107</v>
      </c>
      <c r="J1705" t="s">
        <v>1108</v>
      </c>
      <c r="K1705" t="s">
        <v>1109</v>
      </c>
      <c r="L1705">
        <v>1327</v>
      </c>
      <c r="N1705">
        <v>1005</v>
      </c>
      <c r="O1705" t="s">
        <v>165</v>
      </c>
      <c r="P1705" t="s">
        <v>165</v>
      </c>
      <c r="Q1705">
        <v>1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</v>
      </c>
      <c r="AD1705">
        <v>0</v>
      </c>
      <c r="AE1705">
        <v>0</v>
      </c>
      <c r="AF1705" t="s">
        <v>3</v>
      </c>
      <c r="AG1705">
        <v>0</v>
      </c>
      <c r="AH1705">
        <v>3</v>
      </c>
      <c r="AI1705">
        <v>-1</v>
      </c>
      <c r="AJ1705" t="s">
        <v>3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>
      <c r="A1706">
        <f>ROW(Source!A1599)</f>
        <v>1599</v>
      </c>
      <c r="B1706">
        <v>35813177</v>
      </c>
      <c r="C1706">
        <v>35813175</v>
      </c>
      <c r="D1706">
        <v>18442760</v>
      </c>
      <c r="E1706">
        <v>1</v>
      </c>
      <c r="F1706">
        <v>1</v>
      </c>
      <c r="G1706">
        <v>1</v>
      </c>
      <c r="H1706">
        <v>1</v>
      </c>
      <c r="I1706" t="s">
        <v>895</v>
      </c>
      <c r="J1706" t="s">
        <v>3</v>
      </c>
      <c r="K1706" t="s">
        <v>896</v>
      </c>
      <c r="L1706">
        <v>1369</v>
      </c>
      <c r="N1706">
        <v>1013</v>
      </c>
      <c r="O1706" t="s">
        <v>583</v>
      </c>
      <c r="P1706" t="s">
        <v>583</v>
      </c>
      <c r="Q1706">
        <v>1</v>
      </c>
      <c r="X1706">
        <v>36.53</v>
      </c>
      <c r="Y1706">
        <v>0</v>
      </c>
      <c r="Z1706">
        <v>0</v>
      </c>
      <c r="AA1706">
        <v>0</v>
      </c>
      <c r="AB1706">
        <v>354.22</v>
      </c>
      <c r="AC1706">
        <v>0</v>
      </c>
      <c r="AD1706">
        <v>1</v>
      </c>
      <c r="AE1706">
        <v>1</v>
      </c>
      <c r="AF1706" t="s">
        <v>3</v>
      </c>
      <c r="AG1706">
        <v>36.53</v>
      </c>
      <c r="AH1706">
        <v>2</v>
      </c>
      <c r="AI1706">
        <v>35813176</v>
      </c>
      <c r="AJ1706">
        <v>1726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</row>
    <row r="1707" spans="1:44">
      <c r="A1707">
        <f>ROW(Source!A1599)</f>
        <v>1599</v>
      </c>
      <c r="B1707">
        <v>35813178</v>
      </c>
      <c r="C1707">
        <v>35813175</v>
      </c>
      <c r="D1707">
        <v>29109376</v>
      </c>
      <c r="E1707">
        <v>1</v>
      </c>
      <c r="F1707">
        <v>1</v>
      </c>
      <c r="G1707">
        <v>1</v>
      </c>
      <c r="H1707">
        <v>3</v>
      </c>
      <c r="I1707" t="s">
        <v>1110</v>
      </c>
      <c r="J1707" t="s">
        <v>1111</v>
      </c>
      <c r="K1707" t="s">
        <v>1112</v>
      </c>
      <c r="L1707">
        <v>1346</v>
      </c>
      <c r="N1707">
        <v>1009</v>
      </c>
      <c r="O1707" t="s">
        <v>170</v>
      </c>
      <c r="P1707" t="s">
        <v>170</v>
      </c>
      <c r="Q1707">
        <v>1</v>
      </c>
      <c r="X1707">
        <v>0</v>
      </c>
      <c r="Y1707">
        <v>4894.54</v>
      </c>
      <c r="Z1707">
        <v>0</v>
      </c>
      <c r="AA1707">
        <v>0</v>
      </c>
      <c r="AB1707">
        <v>0</v>
      </c>
      <c r="AC1707">
        <v>1</v>
      </c>
      <c r="AD1707">
        <v>0</v>
      </c>
      <c r="AE1707">
        <v>0</v>
      </c>
      <c r="AF1707" t="s">
        <v>3</v>
      </c>
      <c r="AG1707">
        <v>0</v>
      </c>
      <c r="AH1707">
        <v>3</v>
      </c>
      <c r="AI1707">
        <v>-1</v>
      </c>
      <c r="AJ1707" t="s">
        <v>3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>
      <c r="A1708">
        <f>ROW(Source!A1599)</f>
        <v>1599</v>
      </c>
      <c r="B1708">
        <v>35813179</v>
      </c>
      <c r="C1708">
        <v>35813175</v>
      </c>
      <c r="D1708">
        <v>29109730</v>
      </c>
      <c r="E1708">
        <v>1</v>
      </c>
      <c r="F1708">
        <v>1</v>
      </c>
      <c r="G1708">
        <v>1</v>
      </c>
      <c r="H1708">
        <v>3</v>
      </c>
      <c r="I1708" t="s">
        <v>1113</v>
      </c>
      <c r="J1708" t="s">
        <v>1114</v>
      </c>
      <c r="K1708" t="s">
        <v>1115</v>
      </c>
      <c r="L1708">
        <v>1327</v>
      </c>
      <c r="N1708">
        <v>1005</v>
      </c>
      <c r="O1708" t="s">
        <v>165</v>
      </c>
      <c r="P1708" t="s">
        <v>165</v>
      </c>
      <c r="Q1708">
        <v>1</v>
      </c>
      <c r="X1708">
        <v>0</v>
      </c>
      <c r="Y1708">
        <v>37.299999999999997</v>
      </c>
      <c r="Z1708">
        <v>0</v>
      </c>
      <c r="AA1708">
        <v>0</v>
      </c>
      <c r="AB1708">
        <v>0</v>
      </c>
      <c r="AC1708">
        <v>1</v>
      </c>
      <c r="AD1708">
        <v>0</v>
      </c>
      <c r="AE1708">
        <v>0</v>
      </c>
      <c r="AF1708" t="s">
        <v>3</v>
      </c>
      <c r="AG1708">
        <v>0</v>
      </c>
      <c r="AH1708">
        <v>3</v>
      </c>
      <c r="AI1708">
        <v>-1</v>
      </c>
      <c r="AJ1708" t="s">
        <v>3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>
      <c r="A1709">
        <f>ROW(Source!A1600)</f>
        <v>1600</v>
      </c>
      <c r="B1709">
        <v>35813187</v>
      </c>
      <c r="C1709">
        <v>35813180</v>
      </c>
      <c r="D1709">
        <v>29364679</v>
      </c>
      <c r="E1709">
        <v>1</v>
      </c>
      <c r="F1709">
        <v>1</v>
      </c>
      <c r="G1709">
        <v>1</v>
      </c>
      <c r="H1709">
        <v>1</v>
      </c>
      <c r="I1709" t="s">
        <v>799</v>
      </c>
      <c r="J1709" t="s">
        <v>3</v>
      </c>
      <c r="K1709" t="s">
        <v>800</v>
      </c>
      <c r="L1709">
        <v>1369</v>
      </c>
      <c r="N1709">
        <v>1013</v>
      </c>
      <c r="O1709" t="s">
        <v>583</v>
      </c>
      <c r="P1709" t="s">
        <v>583</v>
      </c>
      <c r="Q1709">
        <v>1</v>
      </c>
      <c r="X1709">
        <v>94.4</v>
      </c>
      <c r="Y1709">
        <v>0</v>
      </c>
      <c r="Z1709">
        <v>0</v>
      </c>
      <c r="AA1709">
        <v>0</v>
      </c>
      <c r="AB1709">
        <v>316.85000000000002</v>
      </c>
      <c r="AC1709">
        <v>0</v>
      </c>
      <c r="AD1709">
        <v>1</v>
      </c>
      <c r="AE1709">
        <v>1</v>
      </c>
      <c r="AF1709" t="s">
        <v>3</v>
      </c>
      <c r="AG1709">
        <v>94.4</v>
      </c>
      <c r="AH1709">
        <v>2</v>
      </c>
      <c r="AI1709">
        <v>35813181</v>
      </c>
      <c r="AJ1709">
        <v>1727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</row>
    <row r="1710" spans="1:44">
      <c r="A1710">
        <f>ROW(Source!A1600)</f>
        <v>1600</v>
      </c>
      <c r="B1710">
        <v>35813188</v>
      </c>
      <c r="C1710">
        <v>35813180</v>
      </c>
      <c r="D1710">
        <v>121548</v>
      </c>
      <c r="E1710">
        <v>1</v>
      </c>
      <c r="F1710">
        <v>1</v>
      </c>
      <c r="G1710">
        <v>1</v>
      </c>
      <c r="H1710">
        <v>1</v>
      </c>
      <c r="I1710" t="s">
        <v>34</v>
      </c>
      <c r="J1710" t="s">
        <v>3</v>
      </c>
      <c r="K1710" t="s">
        <v>584</v>
      </c>
      <c r="L1710">
        <v>608254</v>
      </c>
      <c r="N1710">
        <v>1013</v>
      </c>
      <c r="O1710" t="s">
        <v>585</v>
      </c>
      <c r="P1710" t="s">
        <v>585</v>
      </c>
      <c r="Q1710">
        <v>1</v>
      </c>
      <c r="X1710">
        <v>0.2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1</v>
      </c>
      <c r="AE1710">
        <v>2</v>
      </c>
      <c r="AF1710" t="s">
        <v>3</v>
      </c>
      <c r="AG1710">
        <v>0.2</v>
      </c>
      <c r="AH1710">
        <v>2</v>
      </c>
      <c r="AI1710">
        <v>35813182</v>
      </c>
      <c r="AJ1710">
        <v>1728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</row>
    <row r="1711" spans="1:44">
      <c r="A1711">
        <f>ROW(Source!A1600)</f>
        <v>1600</v>
      </c>
      <c r="B1711">
        <v>35813189</v>
      </c>
      <c r="C1711">
        <v>35813180</v>
      </c>
      <c r="D1711">
        <v>29172362</v>
      </c>
      <c r="E1711">
        <v>1</v>
      </c>
      <c r="F1711">
        <v>1</v>
      </c>
      <c r="G1711">
        <v>1</v>
      </c>
      <c r="H1711">
        <v>2</v>
      </c>
      <c r="I1711" t="s">
        <v>801</v>
      </c>
      <c r="J1711" t="s">
        <v>802</v>
      </c>
      <c r="K1711" t="s">
        <v>803</v>
      </c>
      <c r="L1711">
        <v>1368</v>
      </c>
      <c r="N1711">
        <v>1011</v>
      </c>
      <c r="O1711" t="s">
        <v>589</v>
      </c>
      <c r="P1711" t="s">
        <v>589</v>
      </c>
      <c r="Q1711">
        <v>1</v>
      </c>
      <c r="X1711">
        <v>0.2</v>
      </c>
      <c r="Y1711">
        <v>0</v>
      </c>
      <c r="Z1711">
        <v>134.65</v>
      </c>
      <c r="AA1711">
        <v>13.5</v>
      </c>
      <c r="AB1711">
        <v>0</v>
      </c>
      <c r="AC1711">
        <v>0</v>
      </c>
      <c r="AD1711">
        <v>1</v>
      </c>
      <c r="AE1711">
        <v>0</v>
      </c>
      <c r="AF1711" t="s">
        <v>3</v>
      </c>
      <c r="AG1711">
        <v>0.2</v>
      </c>
      <c r="AH1711">
        <v>2</v>
      </c>
      <c r="AI1711">
        <v>35813183</v>
      </c>
      <c r="AJ1711">
        <v>1729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</row>
    <row r="1712" spans="1:44">
      <c r="A1712">
        <f>ROW(Source!A1600)</f>
        <v>1600</v>
      </c>
      <c r="B1712">
        <v>35813190</v>
      </c>
      <c r="C1712">
        <v>35813180</v>
      </c>
      <c r="D1712">
        <v>29174913</v>
      </c>
      <c r="E1712">
        <v>1</v>
      </c>
      <c r="F1712">
        <v>1</v>
      </c>
      <c r="G1712">
        <v>1</v>
      </c>
      <c r="H1712">
        <v>2</v>
      </c>
      <c r="I1712" t="s">
        <v>601</v>
      </c>
      <c r="J1712" t="s">
        <v>602</v>
      </c>
      <c r="K1712" t="s">
        <v>603</v>
      </c>
      <c r="L1712">
        <v>1368</v>
      </c>
      <c r="N1712">
        <v>1011</v>
      </c>
      <c r="O1712" t="s">
        <v>589</v>
      </c>
      <c r="P1712" t="s">
        <v>589</v>
      </c>
      <c r="Q1712">
        <v>1</v>
      </c>
      <c r="X1712">
        <v>0.2</v>
      </c>
      <c r="Y1712">
        <v>0</v>
      </c>
      <c r="Z1712">
        <v>87.17</v>
      </c>
      <c r="AA1712">
        <v>11.6</v>
      </c>
      <c r="AB1712">
        <v>0</v>
      </c>
      <c r="AC1712">
        <v>0</v>
      </c>
      <c r="AD1712">
        <v>1</v>
      </c>
      <c r="AE1712">
        <v>0</v>
      </c>
      <c r="AF1712" t="s">
        <v>3</v>
      </c>
      <c r="AG1712">
        <v>0.2</v>
      </c>
      <c r="AH1712">
        <v>2</v>
      </c>
      <c r="AI1712">
        <v>35813184</v>
      </c>
      <c r="AJ1712">
        <v>1730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>
      <c r="A1713">
        <f>ROW(Source!A1600)</f>
        <v>1600</v>
      </c>
      <c r="B1713">
        <v>35813191</v>
      </c>
      <c r="C1713">
        <v>35813180</v>
      </c>
      <c r="D1713">
        <v>29164111</v>
      </c>
      <c r="E1713">
        <v>1</v>
      </c>
      <c r="F1713">
        <v>1</v>
      </c>
      <c r="G1713">
        <v>1</v>
      </c>
      <c r="H1713">
        <v>3</v>
      </c>
      <c r="I1713" t="s">
        <v>847</v>
      </c>
      <c r="J1713" t="s">
        <v>900</v>
      </c>
      <c r="K1713" t="s">
        <v>849</v>
      </c>
      <c r="L1713">
        <v>1355</v>
      </c>
      <c r="N1713">
        <v>1010</v>
      </c>
      <c r="O1713" t="s">
        <v>61</v>
      </c>
      <c r="P1713" t="s">
        <v>61</v>
      </c>
      <c r="Q1713">
        <v>100</v>
      </c>
      <c r="X1713">
        <v>1.02</v>
      </c>
      <c r="Y1713">
        <v>100</v>
      </c>
      <c r="Z1713">
        <v>0</v>
      </c>
      <c r="AA1713">
        <v>0</v>
      </c>
      <c r="AB1713">
        <v>0</v>
      </c>
      <c r="AC1713">
        <v>0</v>
      </c>
      <c r="AD1713">
        <v>1</v>
      </c>
      <c r="AE1713">
        <v>0</v>
      </c>
      <c r="AF1713" t="s">
        <v>3</v>
      </c>
      <c r="AG1713">
        <v>1.02</v>
      </c>
      <c r="AH1713">
        <v>2</v>
      </c>
      <c r="AI1713">
        <v>35813185</v>
      </c>
      <c r="AJ1713">
        <v>1731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</row>
    <row r="1714" spans="1:44">
      <c r="A1714">
        <f>ROW(Source!A1600)</f>
        <v>1600</v>
      </c>
      <c r="B1714">
        <v>35813192</v>
      </c>
      <c r="C1714">
        <v>35813180</v>
      </c>
      <c r="D1714">
        <v>29171808</v>
      </c>
      <c r="E1714">
        <v>1</v>
      </c>
      <c r="F1714">
        <v>1</v>
      </c>
      <c r="G1714">
        <v>1</v>
      </c>
      <c r="H1714">
        <v>3</v>
      </c>
      <c r="I1714" t="s">
        <v>816</v>
      </c>
      <c r="J1714" t="s">
        <v>817</v>
      </c>
      <c r="K1714" t="s">
        <v>818</v>
      </c>
      <c r="L1714">
        <v>1374</v>
      </c>
      <c r="N1714">
        <v>1013</v>
      </c>
      <c r="O1714" t="s">
        <v>819</v>
      </c>
      <c r="P1714" t="s">
        <v>819</v>
      </c>
      <c r="Q1714">
        <v>1</v>
      </c>
      <c r="X1714">
        <v>18.73</v>
      </c>
      <c r="Y1714">
        <v>1</v>
      </c>
      <c r="Z1714">
        <v>0</v>
      </c>
      <c r="AA1714">
        <v>0</v>
      </c>
      <c r="AB1714">
        <v>0</v>
      </c>
      <c r="AC1714">
        <v>0</v>
      </c>
      <c r="AD1714">
        <v>1</v>
      </c>
      <c r="AE1714">
        <v>0</v>
      </c>
      <c r="AF1714" t="s">
        <v>3</v>
      </c>
      <c r="AG1714">
        <v>18.73</v>
      </c>
      <c r="AH1714">
        <v>2</v>
      </c>
      <c r="AI1714">
        <v>35813186</v>
      </c>
      <c r="AJ1714">
        <v>1732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</row>
    <row r="1715" spans="1:44">
      <c r="A1715">
        <f>ROW(Source!A1674)</f>
        <v>1674</v>
      </c>
      <c r="B1715">
        <v>35813196</v>
      </c>
      <c r="C1715">
        <v>35813193</v>
      </c>
      <c r="D1715">
        <v>18406804</v>
      </c>
      <c r="E1715">
        <v>1</v>
      </c>
      <c r="F1715">
        <v>1</v>
      </c>
      <c r="G1715">
        <v>1</v>
      </c>
      <c r="H1715">
        <v>1</v>
      </c>
      <c r="I1715" t="s">
        <v>581</v>
      </c>
      <c r="J1715" t="s">
        <v>3</v>
      </c>
      <c r="K1715" t="s">
        <v>582</v>
      </c>
      <c r="L1715">
        <v>1369</v>
      </c>
      <c r="N1715">
        <v>1013</v>
      </c>
      <c r="O1715" t="s">
        <v>583</v>
      </c>
      <c r="P1715" t="s">
        <v>583</v>
      </c>
      <c r="Q1715">
        <v>1</v>
      </c>
      <c r="X1715">
        <v>7.67</v>
      </c>
      <c r="Y1715">
        <v>0</v>
      </c>
      <c r="Z1715">
        <v>0</v>
      </c>
      <c r="AA1715">
        <v>0</v>
      </c>
      <c r="AB1715">
        <v>249.14</v>
      </c>
      <c r="AC1715">
        <v>0</v>
      </c>
      <c r="AD1715">
        <v>1</v>
      </c>
      <c r="AE1715">
        <v>1</v>
      </c>
      <c r="AF1715" t="s">
        <v>3</v>
      </c>
      <c r="AG1715">
        <v>7.67</v>
      </c>
      <c r="AH1715">
        <v>2</v>
      </c>
      <c r="AI1715">
        <v>35813194</v>
      </c>
      <c r="AJ1715">
        <v>1733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</row>
    <row r="1716" spans="1:44">
      <c r="A1716">
        <f>ROW(Source!A1674)</f>
        <v>1674</v>
      </c>
      <c r="B1716">
        <v>35813197</v>
      </c>
      <c r="C1716">
        <v>35813193</v>
      </c>
      <c r="D1716">
        <v>29164349</v>
      </c>
      <c r="E1716">
        <v>1</v>
      </c>
      <c r="F1716">
        <v>1</v>
      </c>
      <c r="G1716">
        <v>1</v>
      </c>
      <c r="H1716">
        <v>3</v>
      </c>
      <c r="I1716" t="s">
        <v>27</v>
      </c>
      <c r="J1716" t="s">
        <v>30</v>
      </c>
      <c r="K1716" t="s">
        <v>28</v>
      </c>
      <c r="L1716">
        <v>1348</v>
      </c>
      <c r="N1716">
        <v>1009</v>
      </c>
      <c r="O1716" t="s">
        <v>29</v>
      </c>
      <c r="P1716" t="s">
        <v>29</v>
      </c>
      <c r="Q1716">
        <v>1000</v>
      </c>
      <c r="X1716">
        <v>0.7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 t="s">
        <v>3</v>
      </c>
      <c r="AG1716">
        <v>0.7</v>
      </c>
      <c r="AH1716">
        <v>2</v>
      </c>
      <c r="AI1716">
        <v>35813195</v>
      </c>
      <c r="AJ1716">
        <v>1734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</row>
    <row r="1717" spans="1:44">
      <c r="A1717">
        <f>ROW(Source!A1676)</f>
        <v>1676</v>
      </c>
      <c r="B1717">
        <v>35813204</v>
      </c>
      <c r="C1717">
        <v>35813199</v>
      </c>
      <c r="D1717">
        <v>18406804</v>
      </c>
      <c r="E1717">
        <v>1</v>
      </c>
      <c r="F1717">
        <v>1</v>
      </c>
      <c r="G1717">
        <v>1</v>
      </c>
      <c r="H1717">
        <v>1</v>
      </c>
      <c r="I1717" t="s">
        <v>581</v>
      </c>
      <c r="J1717" t="s">
        <v>3</v>
      </c>
      <c r="K1717" t="s">
        <v>582</v>
      </c>
      <c r="L1717">
        <v>1369</v>
      </c>
      <c r="N1717">
        <v>1013</v>
      </c>
      <c r="O1717" t="s">
        <v>583</v>
      </c>
      <c r="P1717" t="s">
        <v>583</v>
      </c>
      <c r="Q1717">
        <v>1</v>
      </c>
      <c r="X1717">
        <v>11.39</v>
      </c>
      <c r="Y1717">
        <v>0</v>
      </c>
      <c r="Z1717">
        <v>0</v>
      </c>
      <c r="AA1717">
        <v>0</v>
      </c>
      <c r="AB1717">
        <v>7.8</v>
      </c>
      <c r="AC1717">
        <v>0</v>
      </c>
      <c r="AD1717">
        <v>1</v>
      </c>
      <c r="AE1717">
        <v>1</v>
      </c>
      <c r="AF1717" t="s">
        <v>3</v>
      </c>
      <c r="AG1717">
        <v>11.39</v>
      </c>
      <c r="AH1717">
        <v>2</v>
      </c>
      <c r="AI1717">
        <v>35813200</v>
      </c>
      <c r="AJ1717">
        <v>1735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</row>
    <row r="1718" spans="1:44">
      <c r="A1718">
        <f>ROW(Source!A1676)</f>
        <v>1676</v>
      </c>
      <c r="B1718">
        <v>35813205</v>
      </c>
      <c r="C1718">
        <v>35813199</v>
      </c>
      <c r="D1718">
        <v>121548</v>
      </c>
      <c r="E1718">
        <v>1</v>
      </c>
      <c r="F1718">
        <v>1</v>
      </c>
      <c r="G1718">
        <v>1</v>
      </c>
      <c r="H1718">
        <v>1</v>
      </c>
      <c r="I1718" t="s">
        <v>34</v>
      </c>
      <c r="J1718" t="s">
        <v>3</v>
      </c>
      <c r="K1718" t="s">
        <v>584</v>
      </c>
      <c r="L1718">
        <v>608254</v>
      </c>
      <c r="N1718">
        <v>1013</v>
      </c>
      <c r="O1718" t="s">
        <v>585</v>
      </c>
      <c r="P1718" t="s">
        <v>585</v>
      </c>
      <c r="Q1718">
        <v>1</v>
      </c>
      <c r="X1718">
        <v>0.13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1</v>
      </c>
      <c r="AE1718">
        <v>2</v>
      </c>
      <c r="AF1718" t="s">
        <v>3</v>
      </c>
      <c r="AG1718">
        <v>0.13</v>
      </c>
      <c r="AH1718">
        <v>2</v>
      </c>
      <c r="AI1718">
        <v>35813201</v>
      </c>
      <c r="AJ1718">
        <v>1736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>
        <f>ROW(Source!A1676)</f>
        <v>1676</v>
      </c>
      <c r="B1719">
        <v>35813206</v>
      </c>
      <c r="C1719">
        <v>35813199</v>
      </c>
      <c r="D1719">
        <v>29172556</v>
      </c>
      <c r="E1719">
        <v>1</v>
      </c>
      <c r="F1719">
        <v>1</v>
      </c>
      <c r="G1719">
        <v>1</v>
      </c>
      <c r="H1719">
        <v>2</v>
      </c>
      <c r="I1719" t="s">
        <v>586</v>
      </c>
      <c r="J1719" t="s">
        <v>590</v>
      </c>
      <c r="K1719" t="s">
        <v>588</v>
      </c>
      <c r="L1719">
        <v>1368</v>
      </c>
      <c r="N1719">
        <v>1011</v>
      </c>
      <c r="O1719" t="s">
        <v>589</v>
      </c>
      <c r="P1719" t="s">
        <v>589</v>
      </c>
      <c r="Q1719">
        <v>1</v>
      </c>
      <c r="X1719">
        <v>0.13</v>
      </c>
      <c r="Y1719">
        <v>0</v>
      </c>
      <c r="Z1719">
        <v>31.26</v>
      </c>
      <c r="AA1719">
        <v>13.5</v>
      </c>
      <c r="AB1719">
        <v>0</v>
      </c>
      <c r="AC1719">
        <v>0</v>
      </c>
      <c r="AD1719">
        <v>1</v>
      </c>
      <c r="AE1719">
        <v>0</v>
      </c>
      <c r="AF1719" t="s">
        <v>3</v>
      </c>
      <c r="AG1719">
        <v>0.13</v>
      </c>
      <c r="AH1719">
        <v>2</v>
      </c>
      <c r="AI1719">
        <v>35813202</v>
      </c>
      <c r="AJ1719">
        <v>1737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>
      <c r="A1720">
        <f>ROW(Source!A1676)</f>
        <v>1676</v>
      </c>
      <c r="B1720">
        <v>35813207</v>
      </c>
      <c r="C1720">
        <v>35813199</v>
      </c>
      <c r="D1720">
        <v>29164349</v>
      </c>
      <c r="E1720">
        <v>1</v>
      </c>
      <c r="F1720">
        <v>1</v>
      </c>
      <c r="G1720">
        <v>1</v>
      </c>
      <c r="H1720">
        <v>3</v>
      </c>
      <c r="I1720" t="s">
        <v>27</v>
      </c>
      <c r="J1720" t="s">
        <v>30</v>
      </c>
      <c r="K1720" t="s">
        <v>28</v>
      </c>
      <c r="L1720">
        <v>1348</v>
      </c>
      <c r="N1720">
        <v>1009</v>
      </c>
      <c r="O1720" t="s">
        <v>29</v>
      </c>
      <c r="P1720" t="s">
        <v>29</v>
      </c>
      <c r="Q1720">
        <v>1000</v>
      </c>
      <c r="X1720">
        <v>0.47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 t="s">
        <v>3</v>
      </c>
      <c r="AG1720">
        <v>0.47</v>
      </c>
      <c r="AH1720">
        <v>2</v>
      </c>
      <c r="AI1720">
        <v>35813203</v>
      </c>
      <c r="AJ1720">
        <v>1738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>
        <f>ROW(Source!A1678)</f>
        <v>1678</v>
      </c>
      <c r="B1721">
        <v>35813212</v>
      </c>
      <c r="C1721">
        <v>35813209</v>
      </c>
      <c r="D1721">
        <v>18406804</v>
      </c>
      <c r="E1721">
        <v>1</v>
      </c>
      <c r="F1721">
        <v>1</v>
      </c>
      <c r="G1721">
        <v>1</v>
      </c>
      <c r="H1721">
        <v>1</v>
      </c>
      <c r="I1721" t="s">
        <v>581</v>
      </c>
      <c r="J1721" t="s">
        <v>3</v>
      </c>
      <c r="K1721" t="s">
        <v>582</v>
      </c>
      <c r="L1721">
        <v>1369</v>
      </c>
      <c r="N1721">
        <v>1013</v>
      </c>
      <c r="O1721" t="s">
        <v>583</v>
      </c>
      <c r="P1721" t="s">
        <v>583</v>
      </c>
      <c r="Q1721">
        <v>1</v>
      </c>
      <c r="X1721">
        <v>3.77</v>
      </c>
      <c r="Y1721">
        <v>0</v>
      </c>
      <c r="Z1721">
        <v>0</v>
      </c>
      <c r="AA1721">
        <v>0</v>
      </c>
      <c r="AB1721">
        <v>7.8</v>
      </c>
      <c r="AC1721">
        <v>0</v>
      </c>
      <c r="AD1721">
        <v>1</v>
      </c>
      <c r="AE1721">
        <v>1</v>
      </c>
      <c r="AF1721" t="s">
        <v>3</v>
      </c>
      <c r="AG1721">
        <v>3.77</v>
      </c>
      <c r="AH1721">
        <v>2</v>
      </c>
      <c r="AI1721">
        <v>35813210</v>
      </c>
      <c r="AJ1721">
        <v>1739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</row>
    <row r="1722" spans="1:44">
      <c r="A1722">
        <f>ROW(Source!A1678)</f>
        <v>1678</v>
      </c>
      <c r="B1722">
        <v>35813213</v>
      </c>
      <c r="C1722">
        <v>35813209</v>
      </c>
      <c r="D1722">
        <v>29164349</v>
      </c>
      <c r="E1722">
        <v>1</v>
      </c>
      <c r="F1722">
        <v>1</v>
      </c>
      <c r="G1722">
        <v>1</v>
      </c>
      <c r="H1722">
        <v>3</v>
      </c>
      <c r="I1722" t="s">
        <v>27</v>
      </c>
      <c r="J1722" t="s">
        <v>30</v>
      </c>
      <c r="K1722" t="s">
        <v>28</v>
      </c>
      <c r="L1722">
        <v>1348</v>
      </c>
      <c r="N1722">
        <v>1009</v>
      </c>
      <c r="O1722" t="s">
        <v>29</v>
      </c>
      <c r="P1722" t="s">
        <v>29</v>
      </c>
      <c r="Q1722">
        <v>1000</v>
      </c>
      <c r="X1722">
        <v>0.11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 t="s">
        <v>3</v>
      </c>
      <c r="AG1722">
        <v>0.11</v>
      </c>
      <c r="AH1722">
        <v>2</v>
      </c>
      <c r="AI1722">
        <v>35813211</v>
      </c>
      <c r="AJ1722">
        <v>1740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>
        <f>ROW(Source!A1680)</f>
        <v>1680</v>
      </c>
      <c r="B1723">
        <v>35813217</v>
      </c>
      <c r="C1723">
        <v>35813215</v>
      </c>
      <c r="D1723">
        <v>18406804</v>
      </c>
      <c r="E1723">
        <v>1</v>
      </c>
      <c r="F1723">
        <v>1</v>
      </c>
      <c r="G1723">
        <v>1</v>
      </c>
      <c r="H1723">
        <v>1</v>
      </c>
      <c r="I1723" t="s">
        <v>581</v>
      </c>
      <c r="J1723" t="s">
        <v>3</v>
      </c>
      <c r="K1723" t="s">
        <v>582</v>
      </c>
      <c r="L1723">
        <v>1369</v>
      </c>
      <c r="N1723">
        <v>1013</v>
      </c>
      <c r="O1723" t="s">
        <v>583</v>
      </c>
      <c r="P1723" t="s">
        <v>583</v>
      </c>
      <c r="Q1723">
        <v>1</v>
      </c>
      <c r="X1723">
        <v>5.84</v>
      </c>
      <c r="Y1723">
        <v>0</v>
      </c>
      <c r="Z1723">
        <v>0</v>
      </c>
      <c r="AA1723">
        <v>0</v>
      </c>
      <c r="AB1723">
        <v>7.8</v>
      </c>
      <c r="AC1723">
        <v>0</v>
      </c>
      <c r="AD1723">
        <v>1</v>
      </c>
      <c r="AE1723">
        <v>1</v>
      </c>
      <c r="AF1723" t="s">
        <v>3</v>
      </c>
      <c r="AG1723">
        <v>5.84</v>
      </c>
      <c r="AH1723">
        <v>2</v>
      </c>
      <c r="AI1723">
        <v>35813216</v>
      </c>
      <c r="AJ1723">
        <v>1741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>
        <f>ROW(Source!A1681)</f>
        <v>1681</v>
      </c>
      <c r="B1724">
        <v>35813222</v>
      </c>
      <c r="C1724">
        <v>35813218</v>
      </c>
      <c r="D1724">
        <v>18406804</v>
      </c>
      <c r="E1724">
        <v>1</v>
      </c>
      <c r="F1724">
        <v>1</v>
      </c>
      <c r="G1724">
        <v>1</v>
      </c>
      <c r="H1724">
        <v>1</v>
      </c>
      <c r="I1724" t="s">
        <v>581</v>
      </c>
      <c r="J1724" t="s">
        <v>3</v>
      </c>
      <c r="K1724" t="s">
        <v>582</v>
      </c>
      <c r="L1724">
        <v>1369</v>
      </c>
      <c r="N1724">
        <v>1013</v>
      </c>
      <c r="O1724" t="s">
        <v>583</v>
      </c>
      <c r="P1724" t="s">
        <v>583</v>
      </c>
      <c r="Q1724">
        <v>1</v>
      </c>
      <c r="X1724">
        <v>9.64</v>
      </c>
      <c r="Y1724">
        <v>0</v>
      </c>
      <c r="Z1724">
        <v>0</v>
      </c>
      <c r="AA1724">
        <v>0</v>
      </c>
      <c r="AB1724">
        <v>249.14</v>
      </c>
      <c r="AC1724">
        <v>0</v>
      </c>
      <c r="AD1724">
        <v>1</v>
      </c>
      <c r="AE1724">
        <v>1</v>
      </c>
      <c r="AF1724" t="s">
        <v>3</v>
      </c>
      <c r="AG1724">
        <v>9.64</v>
      </c>
      <c r="AH1724">
        <v>2</v>
      </c>
      <c r="AI1724">
        <v>35813219</v>
      </c>
      <c r="AJ1724">
        <v>1742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</row>
    <row r="1725" spans="1:44">
      <c r="A1725">
        <f>ROW(Source!A1681)</f>
        <v>1681</v>
      </c>
      <c r="B1725">
        <v>35813223</v>
      </c>
      <c r="C1725">
        <v>35813218</v>
      </c>
      <c r="D1725">
        <v>121548</v>
      </c>
      <c r="E1725">
        <v>1</v>
      </c>
      <c r="F1725">
        <v>1</v>
      </c>
      <c r="G1725">
        <v>1</v>
      </c>
      <c r="H1725">
        <v>1</v>
      </c>
      <c r="I1725" t="s">
        <v>34</v>
      </c>
      <c r="J1725" t="s">
        <v>3</v>
      </c>
      <c r="K1725" t="s">
        <v>584</v>
      </c>
      <c r="L1725">
        <v>608254</v>
      </c>
      <c r="N1725">
        <v>1013</v>
      </c>
      <c r="O1725" t="s">
        <v>585</v>
      </c>
      <c r="P1725" t="s">
        <v>585</v>
      </c>
      <c r="Q1725">
        <v>1</v>
      </c>
      <c r="X1725">
        <v>0.01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2</v>
      </c>
      <c r="AF1725" t="s">
        <v>3</v>
      </c>
      <c r="AG1725">
        <v>0.01</v>
      </c>
      <c r="AH1725">
        <v>2</v>
      </c>
      <c r="AI1725">
        <v>35813220</v>
      </c>
      <c r="AJ1725">
        <v>1743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</row>
    <row r="1726" spans="1:44">
      <c r="A1726">
        <f>ROW(Source!A1681)</f>
        <v>1681</v>
      </c>
      <c r="B1726">
        <v>35813224</v>
      </c>
      <c r="C1726">
        <v>35813218</v>
      </c>
      <c r="D1726">
        <v>29172556</v>
      </c>
      <c r="E1726">
        <v>1</v>
      </c>
      <c r="F1726">
        <v>1</v>
      </c>
      <c r="G1726">
        <v>1</v>
      </c>
      <c r="H1726">
        <v>2</v>
      </c>
      <c r="I1726" t="s">
        <v>586</v>
      </c>
      <c r="J1726" t="s">
        <v>590</v>
      </c>
      <c r="K1726" t="s">
        <v>588</v>
      </c>
      <c r="L1726">
        <v>1368</v>
      </c>
      <c r="N1726">
        <v>1011</v>
      </c>
      <c r="O1726" t="s">
        <v>589</v>
      </c>
      <c r="P1726" t="s">
        <v>589</v>
      </c>
      <c r="Q1726">
        <v>1</v>
      </c>
      <c r="X1726">
        <v>0.01</v>
      </c>
      <c r="Y1726">
        <v>0</v>
      </c>
      <c r="Z1726">
        <v>31.26</v>
      </c>
      <c r="AA1726">
        <v>13.5</v>
      </c>
      <c r="AB1726">
        <v>0</v>
      </c>
      <c r="AC1726">
        <v>0</v>
      </c>
      <c r="AD1726">
        <v>1</v>
      </c>
      <c r="AE1726">
        <v>0</v>
      </c>
      <c r="AF1726" t="s">
        <v>3</v>
      </c>
      <c r="AG1726">
        <v>0.01</v>
      </c>
      <c r="AH1726">
        <v>2</v>
      </c>
      <c r="AI1726">
        <v>35813221</v>
      </c>
      <c r="AJ1726">
        <v>1744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>
      <c r="A1727">
        <f>ROW(Source!A1682)</f>
        <v>1682</v>
      </c>
      <c r="B1727">
        <v>35813229</v>
      </c>
      <c r="C1727">
        <v>35813225</v>
      </c>
      <c r="D1727">
        <v>18408066</v>
      </c>
      <c r="E1727">
        <v>1</v>
      </c>
      <c r="F1727">
        <v>1</v>
      </c>
      <c r="G1727">
        <v>1</v>
      </c>
      <c r="H1727">
        <v>1</v>
      </c>
      <c r="I1727" t="s">
        <v>591</v>
      </c>
      <c r="J1727" t="s">
        <v>3</v>
      </c>
      <c r="K1727" t="s">
        <v>592</v>
      </c>
      <c r="L1727">
        <v>1369</v>
      </c>
      <c r="N1727">
        <v>1013</v>
      </c>
      <c r="O1727" t="s">
        <v>583</v>
      </c>
      <c r="P1727" t="s">
        <v>583</v>
      </c>
      <c r="Q1727">
        <v>1</v>
      </c>
      <c r="X1727">
        <v>17.89</v>
      </c>
      <c r="Y1727">
        <v>0</v>
      </c>
      <c r="Z1727">
        <v>0</v>
      </c>
      <c r="AA1727">
        <v>0</v>
      </c>
      <c r="AB1727">
        <v>256.16000000000003</v>
      </c>
      <c r="AC1727">
        <v>0</v>
      </c>
      <c r="AD1727">
        <v>1</v>
      </c>
      <c r="AE1727">
        <v>1</v>
      </c>
      <c r="AF1727" t="s">
        <v>3</v>
      </c>
      <c r="AG1727">
        <v>17.89</v>
      </c>
      <c r="AH1727">
        <v>2</v>
      </c>
      <c r="AI1727">
        <v>35813226</v>
      </c>
      <c r="AJ1727">
        <v>1745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>
      <c r="A1728">
        <f>ROW(Source!A1682)</f>
        <v>1682</v>
      </c>
      <c r="B1728">
        <v>35813230</v>
      </c>
      <c r="C1728">
        <v>35813225</v>
      </c>
      <c r="D1728">
        <v>121548</v>
      </c>
      <c r="E1728">
        <v>1</v>
      </c>
      <c r="F1728">
        <v>1</v>
      </c>
      <c r="G1728">
        <v>1</v>
      </c>
      <c r="H1728">
        <v>1</v>
      </c>
      <c r="I1728" t="s">
        <v>34</v>
      </c>
      <c r="J1728" t="s">
        <v>3</v>
      </c>
      <c r="K1728" t="s">
        <v>584</v>
      </c>
      <c r="L1728">
        <v>608254</v>
      </c>
      <c r="N1728">
        <v>1013</v>
      </c>
      <c r="O1728" t="s">
        <v>585</v>
      </c>
      <c r="P1728" t="s">
        <v>585</v>
      </c>
      <c r="Q1728">
        <v>1</v>
      </c>
      <c r="X1728">
        <v>0.08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1</v>
      </c>
      <c r="AE1728">
        <v>2</v>
      </c>
      <c r="AF1728" t="s">
        <v>3</v>
      </c>
      <c r="AG1728">
        <v>0.08</v>
      </c>
      <c r="AH1728">
        <v>2</v>
      </c>
      <c r="AI1728">
        <v>35813227</v>
      </c>
      <c r="AJ1728">
        <v>1746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>
      <c r="A1729">
        <f>ROW(Source!A1682)</f>
        <v>1682</v>
      </c>
      <c r="B1729">
        <v>35813231</v>
      </c>
      <c r="C1729">
        <v>35813225</v>
      </c>
      <c r="D1729">
        <v>29172556</v>
      </c>
      <c r="E1729">
        <v>1</v>
      </c>
      <c r="F1729">
        <v>1</v>
      </c>
      <c r="G1729">
        <v>1</v>
      </c>
      <c r="H1729">
        <v>2</v>
      </c>
      <c r="I1729" t="s">
        <v>586</v>
      </c>
      <c r="J1729" t="s">
        <v>590</v>
      </c>
      <c r="K1729" t="s">
        <v>588</v>
      </c>
      <c r="L1729">
        <v>1368</v>
      </c>
      <c r="N1729">
        <v>1011</v>
      </c>
      <c r="O1729" t="s">
        <v>589</v>
      </c>
      <c r="P1729" t="s">
        <v>589</v>
      </c>
      <c r="Q1729">
        <v>1</v>
      </c>
      <c r="X1729">
        <v>0.08</v>
      </c>
      <c r="Y1729">
        <v>0</v>
      </c>
      <c r="Z1729">
        <v>31.26</v>
      </c>
      <c r="AA1729">
        <v>13.5</v>
      </c>
      <c r="AB1729">
        <v>0</v>
      </c>
      <c r="AC1729">
        <v>0</v>
      </c>
      <c r="AD1729">
        <v>1</v>
      </c>
      <c r="AE1729">
        <v>0</v>
      </c>
      <c r="AF1729" t="s">
        <v>3</v>
      </c>
      <c r="AG1729">
        <v>0.08</v>
      </c>
      <c r="AH1729">
        <v>2</v>
      </c>
      <c r="AI1729">
        <v>35813228</v>
      </c>
      <c r="AJ1729">
        <v>1747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>
        <f>ROW(Source!A1683)</f>
        <v>1683</v>
      </c>
      <c r="B1730">
        <v>35813238</v>
      </c>
      <c r="C1730">
        <v>35813232</v>
      </c>
      <c r="D1730">
        <v>18408066</v>
      </c>
      <c r="E1730">
        <v>1</v>
      </c>
      <c r="F1730">
        <v>1</v>
      </c>
      <c r="G1730">
        <v>1</v>
      </c>
      <c r="H1730">
        <v>1</v>
      </c>
      <c r="I1730" t="s">
        <v>591</v>
      </c>
      <c r="J1730" t="s">
        <v>3</v>
      </c>
      <c r="K1730" t="s">
        <v>592</v>
      </c>
      <c r="L1730">
        <v>1369</v>
      </c>
      <c r="N1730">
        <v>1013</v>
      </c>
      <c r="O1730" t="s">
        <v>583</v>
      </c>
      <c r="P1730" t="s">
        <v>583</v>
      </c>
      <c r="Q1730">
        <v>1</v>
      </c>
      <c r="X1730">
        <v>179.3</v>
      </c>
      <c r="Y1730">
        <v>0</v>
      </c>
      <c r="Z1730">
        <v>0</v>
      </c>
      <c r="AA1730">
        <v>0</v>
      </c>
      <c r="AB1730">
        <v>256.16000000000003</v>
      </c>
      <c r="AC1730">
        <v>0</v>
      </c>
      <c r="AD1730">
        <v>1</v>
      </c>
      <c r="AE1730">
        <v>1</v>
      </c>
      <c r="AF1730" t="s">
        <v>3</v>
      </c>
      <c r="AG1730">
        <v>179.3</v>
      </c>
      <c r="AH1730">
        <v>2</v>
      </c>
      <c r="AI1730">
        <v>35813233</v>
      </c>
      <c r="AJ1730">
        <v>1748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</row>
    <row r="1731" spans="1:44">
      <c r="A1731">
        <f>ROW(Source!A1683)</f>
        <v>1683</v>
      </c>
      <c r="B1731">
        <v>35813239</v>
      </c>
      <c r="C1731">
        <v>35813232</v>
      </c>
      <c r="D1731">
        <v>121548</v>
      </c>
      <c r="E1731">
        <v>1</v>
      </c>
      <c r="F1731">
        <v>1</v>
      </c>
      <c r="G1731">
        <v>1</v>
      </c>
      <c r="H1731">
        <v>1</v>
      </c>
      <c r="I1731" t="s">
        <v>34</v>
      </c>
      <c r="J1731" t="s">
        <v>3</v>
      </c>
      <c r="K1731" t="s">
        <v>584</v>
      </c>
      <c r="L1731">
        <v>608254</v>
      </c>
      <c r="N1731">
        <v>1013</v>
      </c>
      <c r="O1731" t="s">
        <v>585</v>
      </c>
      <c r="P1731" t="s">
        <v>585</v>
      </c>
      <c r="Q1731">
        <v>1</v>
      </c>
      <c r="X1731">
        <v>3.97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1</v>
      </c>
      <c r="AE1731">
        <v>2</v>
      </c>
      <c r="AF1731" t="s">
        <v>3</v>
      </c>
      <c r="AG1731">
        <v>3.97</v>
      </c>
      <c r="AH1731">
        <v>2</v>
      </c>
      <c r="AI1731">
        <v>35813234</v>
      </c>
      <c r="AJ1731">
        <v>1749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>
      <c r="A1732">
        <f>ROW(Source!A1683)</f>
        <v>1683</v>
      </c>
      <c r="B1732">
        <v>35813240</v>
      </c>
      <c r="C1732">
        <v>35813232</v>
      </c>
      <c r="D1732">
        <v>29172710</v>
      </c>
      <c r="E1732">
        <v>1</v>
      </c>
      <c r="F1732">
        <v>1</v>
      </c>
      <c r="G1732">
        <v>1</v>
      </c>
      <c r="H1732">
        <v>2</v>
      </c>
      <c r="I1732" t="s">
        <v>593</v>
      </c>
      <c r="J1732" t="s">
        <v>594</v>
      </c>
      <c r="K1732" t="s">
        <v>595</v>
      </c>
      <c r="L1732">
        <v>1368</v>
      </c>
      <c r="N1732">
        <v>1011</v>
      </c>
      <c r="O1732" t="s">
        <v>589</v>
      </c>
      <c r="P1732" t="s">
        <v>589</v>
      </c>
      <c r="Q1732">
        <v>1</v>
      </c>
      <c r="X1732">
        <v>3.97</v>
      </c>
      <c r="Y1732">
        <v>0</v>
      </c>
      <c r="Z1732">
        <v>46.56</v>
      </c>
      <c r="AA1732">
        <v>10.06</v>
      </c>
      <c r="AB1732">
        <v>0</v>
      </c>
      <c r="AC1732">
        <v>0</v>
      </c>
      <c r="AD1732">
        <v>1</v>
      </c>
      <c r="AE1732">
        <v>0</v>
      </c>
      <c r="AF1732" t="s">
        <v>3</v>
      </c>
      <c r="AG1732">
        <v>3.97</v>
      </c>
      <c r="AH1732">
        <v>2</v>
      </c>
      <c r="AI1732">
        <v>35813235</v>
      </c>
      <c r="AJ1732">
        <v>1750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</row>
    <row r="1733" spans="1:44">
      <c r="A1733">
        <f>ROW(Source!A1683)</f>
        <v>1683</v>
      </c>
      <c r="B1733">
        <v>35813241</v>
      </c>
      <c r="C1733">
        <v>35813232</v>
      </c>
      <c r="D1733">
        <v>29174533</v>
      </c>
      <c r="E1733">
        <v>1</v>
      </c>
      <c r="F1733">
        <v>1</v>
      </c>
      <c r="G1733">
        <v>1</v>
      </c>
      <c r="H1733">
        <v>2</v>
      </c>
      <c r="I1733" t="s">
        <v>596</v>
      </c>
      <c r="J1733" t="s">
        <v>597</v>
      </c>
      <c r="K1733" t="s">
        <v>598</v>
      </c>
      <c r="L1733">
        <v>1368</v>
      </c>
      <c r="N1733">
        <v>1011</v>
      </c>
      <c r="O1733" t="s">
        <v>589</v>
      </c>
      <c r="P1733" t="s">
        <v>589</v>
      </c>
      <c r="Q1733">
        <v>1</v>
      </c>
      <c r="X1733">
        <v>7.93</v>
      </c>
      <c r="Y1733">
        <v>0</v>
      </c>
      <c r="Z1733">
        <v>1.53</v>
      </c>
      <c r="AA1733">
        <v>0</v>
      </c>
      <c r="AB1733">
        <v>0</v>
      </c>
      <c r="AC1733">
        <v>0</v>
      </c>
      <c r="AD1733">
        <v>1</v>
      </c>
      <c r="AE1733">
        <v>0</v>
      </c>
      <c r="AF1733" t="s">
        <v>3</v>
      </c>
      <c r="AG1733">
        <v>7.93</v>
      </c>
      <c r="AH1733">
        <v>2</v>
      </c>
      <c r="AI1733">
        <v>35813236</v>
      </c>
      <c r="AJ1733">
        <v>1751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</row>
    <row r="1734" spans="1:44">
      <c r="A1734">
        <f>ROW(Source!A1683)</f>
        <v>1683</v>
      </c>
      <c r="B1734">
        <v>35813242</v>
      </c>
      <c r="C1734">
        <v>35813232</v>
      </c>
      <c r="D1734">
        <v>29164349</v>
      </c>
      <c r="E1734">
        <v>1</v>
      </c>
      <c r="F1734">
        <v>1</v>
      </c>
      <c r="G1734">
        <v>1</v>
      </c>
      <c r="H1734">
        <v>3</v>
      </c>
      <c r="I1734" t="s">
        <v>27</v>
      </c>
      <c r="J1734" t="s">
        <v>30</v>
      </c>
      <c r="K1734" t="s">
        <v>28</v>
      </c>
      <c r="L1734">
        <v>1348</v>
      </c>
      <c r="N1734">
        <v>1009</v>
      </c>
      <c r="O1734" t="s">
        <v>29</v>
      </c>
      <c r="P1734" t="s">
        <v>29</v>
      </c>
      <c r="Q1734">
        <v>1000</v>
      </c>
      <c r="X1734">
        <v>10.5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 t="s">
        <v>3</v>
      </c>
      <c r="AG1734">
        <v>10.5</v>
      </c>
      <c r="AH1734">
        <v>2</v>
      </c>
      <c r="AI1734">
        <v>35813237</v>
      </c>
      <c r="AJ1734">
        <v>1752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>
        <f>ROW(Source!A1722)</f>
        <v>1722</v>
      </c>
      <c r="B1735">
        <v>35813253</v>
      </c>
      <c r="C1735">
        <v>35813244</v>
      </c>
      <c r="D1735">
        <v>18410572</v>
      </c>
      <c r="E1735">
        <v>1</v>
      </c>
      <c r="F1735">
        <v>1</v>
      </c>
      <c r="G1735">
        <v>1</v>
      </c>
      <c r="H1735">
        <v>1</v>
      </c>
      <c r="I1735" t="s">
        <v>856</v>
      </c>
      <c r="J1735" t="s">
        <v>3</v>
      </c>
      <c r="K1735" t="s">
        <v>857</v>
      </c>
      <c r="L1735">
        <v>1369</v>
      </c>
      <c r="N1735">
        <v>1013</v>
      </c>
      <c r="O1735" t="s">
        <v>583</v>
      </c>
      <c r="P1735" t="s">
        <v>583</v>
      </c>
      <c r="Q1735">
        <v>1</v>
      </c>
      <c r="X1735">
        <v>73.14</v>
      </c>
      <c r="Y1735">
        <v>0</v>
      </c>
      <c r="Z1735">
        <v>0</v>
      </c>
      <c r="AA1735">
        <v>0</v>
      </c>
      <c r="AB1735">
        <v>8.74</v>
      </c>
      <c r="AC1735">
        <v>0</v>
      </c>
      <c r="AD1735">
        <v>1</v>
      </c>
      <c r="AE1735">
        <v>1</v>
      </c>
      <c r="AF1735" t="s">
        <v>310</v>
      </c>
      <c r="AG1735">
        <v>84.11099999999999</v>
      </c>
      <c r="AH1735">
        <v>2</v>
      </c>
      <c r="AI1735">
        <v>35813245</v>
      </c>
      <c r="AJ1735">
        <v>1753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</row>
    <row r="1736" spans="1:44">
      <c r="A1736">
        <f>ROW(Source!A1722)</f>
        <v>1722</v>
      </c>
      <c r="B1736">
        <v>35813254</v>
      </c>
      <c r="C1736">
        <v>35813244</v>
      </c>
      <c r="D1736">
        <v>121548</v>
      </c>
      <c r="E1736">
        <v>1</v>
      </c>
      <c r="F1736">
        <v>1</v>
      </c>
      <c r="G1736">
        <v>1</v>
      </c>
      <c r="H1736">
        <v>1</v>
      </c>
      <c r="I1736" t="s">
        <v>34</v>
      </c>
      <c r="J1736" t="s">
        <v>3</v>
      </c>
      <c r="K1736" t="s">
        <v>584</v>
      </c>
      <c r="L1736">
        <v>608254</v>
      </c>
      <c r="N1736">
        <v>1013</v>
      </c>
      <c r="O1736" t="s">
        <v>585</v>
      </c>
      <c r="P1736" t="s">
        <v>585</v>
      </c>
      <c r="Q1736">
        <v>1</v>
      </c>
      <c r="X1736">
        <v>1.37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1</v>
      </c>
      <c r="AE1736">
        <v>2</v>
      </c>
      <c r="AF1736" t="s">
        <v>143</v>
      </c>
      <c r="AG1736">
        <v>1.7125000000000001</v>
      </c>
      <c r="AH1736">
        <v>2</v>
      </c>
      <c r="AI1736">
        <v>35813246</v>
      </c>
      <c r="AJ1736">
        <v>1754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</row>
    <row r="1737" spans="1:44">
      <c r="A1737">
        <f>ROW(Source!A1722)</f>
        <v>1722</v>
      </c>
      <c r="B1737">
        <v>35813255</v>
      </c>
      <c r="C1737">
        <v>35813244</v>
      </c>
      <c r="D1737">
        <v>29172379</v>
      </c>
      <c r="E1737">
        <v>1</v>
      </c>
      <c r="F1737">
        <v>1</v>
      </c>
      <c r="G1737">
        <v>1</v>
      </c>
      <c r="H1737">
        <v>2</v>
      </c>
      <c r="I1737" t="s">
        <v>858</v>
      </c>
      <c r="J1737" t="s">
        <v>859</v>
      </c>
      <c r="K1737" t="s">
        <v>860</v>
      </c>
      <c r="L1737">
        <v>1368</v>
      </c>
      <c r="N1737">
        <v>1011</v>
      </c>
      <c r="O1737" t="s">
        <v>589</v>
      </c>
      <c r="P1737" t="s">
        <v>589</v>
      </c>
      <c r="Q1737">
        <v>1</v>
      </c>
      <c r="X1737">
        <v>1.37</v>
      </c>
      <c r="Y1737">
        <v>0</v>
      </c>
      <c r="Z1737">
        <v>112</v>
      </c>
      <c r="AA1737">
        <v>13.5</v>
      </c>
      <c r="AB1737">
        <v>0</v>
      </c>
      <c r="AC1737">
        <v>0</v>
      </c>
      <c r="AD1737">
        <v>1</v>
      </c>
      <c r="AE1737">
        <v>0</v>
      </c>
      <c r="AF1737" t="s">
        <v>143</v>
      </c>
      <c r="AG1737">
        <v>1.7125000000000001</v>
      </c>
      <c r="AH1737">
        <v>2</v>
      </c>
      <c r="AI1737">
        <v>35813247</v>
      </c>
      <c r="AJ1737">
        <v>1755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</row>
    <row r="1738" spans="1:44">
      <c r="A1738">
        <f>ROW(Source!A1722)</f>
        <v>1722</v>
      </c>
      <c r="B1738">
        <v>35813256</v>
      </c>
      <c r="C1738">
        <v>35813244</v>
      </c>
      <c r="D1738">
        <v>29174913</v>
      </c>
      <c r="E1738">
        <v>1</v>
      </c>
      <c r="F1738">
        <v>1</v>
      </c>
      <c r="G1738">
        <v>1</v>
      </c>
      <c r="H1738">
        <v>2</v>
      </c>
      <c r="I1738" t="s">
        <v>601</v>
      </c>
      <c r="J1738" t="s">
        <v>602</v>
      </c>
      <c r="K1738" t="s">
        <v>603</v>
      </c>
      <c r="L1738">
        <v>1368</v>
      </c>
      <c r="N1738">
        <v>1011</v>
      </c>
      <c r="O1738" t="s">
        <v>589</v>
      </c>
      <c r="P1738" t="s">
        <v>589</v>
      </c>
      <c r="Q1738">
        <v>1</v>
      </c>
      <c r="X1738">
        <v>2.06</v>
      </c>
      <c r="Y1738">
        <v>0</v>
      </c>
      <c r="Z1738">
        <v>87.17</v>
      </c>
      <c r="AA1738">
        <v>11.6</v>
      </c>
      <c r="AB1738">
        <v>0</v>
      </c>
      <c r="AC1738">
        <v>0</v>
      </c>
      <c r="AD1738">
        <v>1</v>
      </c>
      <c r="AE1738">
        <v>0</v>
      </c>
      <c r="AF1738" t="s">
        <v>143</v>
      </c>
      <c r="AG1738">
        <v>2.5750000000000002</v>
      </c>
      <c r="AH1738">
        <v>2</v>
      </c>
      <c r="AI1738">
        <v>35813248</v>
      </c>
      <c r="AJ1738">
        <v>1756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>
        <f>ROW(Source!A1722)</f>
        <v>1722</v>
      </c>
      <c r="B1739">
        <v>35813257</v>
      </c>
      <c r="C1739">
        <v>35813244</v>
      </c>
      <c r="D1739">
        <v>29114332</v>
      </c>
      <c r="E1739">
        <v>1</v>
      </c>
      <c r="F1739">
        <v>1</v>
      </c>
      <c r="G1739">
        <v>1</v>
      </c>
      <c r="H1739">
        <v>3</v>
      </c>
      <c r="I1739" t="s">
        <v>628</v>
      </c>
      <c r="J1739" t="s">
        <v>654</v>
      </c>
      <c r="K1739" t="s">
        <v>630</v>
      </c>
      <c r="L1739">
        <v>1348</v>
      </c>
      <c r="N1739">
        <v>1009</v>
      </c>
      <c r="O1739" t="s">
        <v>29</v>
      </c>
      <c r="P1739" t="s">
        <v>29</v>
      </c>
      <c r="Q1739">
        <v>1000</v>
      </c>
      <c r="X1739">
        <v>3.3999999999999998E-3</v>
      </c>
      <c r="Y1739">
        <v>11978</v>
      </c>
      <c r="Z1739">
        <v>0</v>
      </c>
      <c r="AA1739">
        <v>0</v>
      </c>
      <c r="AB1739">
        <v>0</v>
      </c>
      <c r="AC1739">
        <v>0</v>
      </c>
      <c r="AD1739">
        <v>1</v>
      </c>
      <c r="AE1739">
        <v>0</v>
      </c>
      <c r="AF1739" t="s">
        <v>3</v>
      </c>
      <c r="AG1739">
        <v>3.3999999999999998E-3</v>
      </c>
      <c r="AH1739">
        <v>2</v>
      </c>
      <c r="AI1739">
        <v>35813250</v>
      </c>
      <c r="AJ1739">
        <v>1758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</row>
    <row r="1740" spans="1:44">
      <c r="A1740">
        <f>ROW(Source!A1722)</f>
        <v>1722</v>
      </c>
      <c r="B1740">
        <v>35813258</v>
      </c>
      <c r="C1740">
        <v>35813244</v>
      </c>
      <c r="D1740">
        <v>29114830</v>
      </c>
      <c r="E1740">
        <v>1</v>
      </c>
      <c r="F1740">
        <v>1</v>
      </c>
      <c r="G1740">
        <v>1</v>
      </c>
      <c r="H1740">
        <v>3</v>
      </c>
      <c r="I1740" t="s">
        <v>1084</v>
      </c>
      <c r="J1740" t="s">
        <v>1097</v>
      </c>
      <c r="K1740" t="s">
        <v>1086</v>
      </c>
      <c r="L1740">
        <v>1035</v>
      </c>
      <c r="N1740">
        <v>1013</v>
      </c>
      <c r="O1740" t="s">
        <v>178</v>
      </c>
      <c r="P1740" t="s">
        <v>178</v>
      </c>
      <c r="Q1740">
        <v>1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</v>
      </c>
      <c r="AD1740">
        <v>0</v>
      </c>
      <c r="AE1740">
        <v>0</v>
      </c>
      <c r="AF1740" t="s">
        <v>3</v>
      </c>
      <c r="AG1740">
        <v>0</v>
      </c>
      <c r="AH1740">
        <v>3</v>
      </c>
      <c r="AI1740">
        <v>-1</v>
      </c>
      <c r="AJ1740" t="s">
        <v>3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>
      <c r="A1741">
        <f>ROW(Source!A1722)</f>
        <v>1722</v>
      </c>
      <c r="B1741">
        <v>35813259</v>
      </c>
      <c r="C1741">
        <v>35813244</v>
      </c>
      <c r="D1741">
        <v>29130561</v>
      </c>
      <c r="E1741">
        <v>1</v>
      </c>
      <c r="F1741">
        <v>1</v>
      </c>
      <c r="G1741">
        <v>1</v>
      </c>
      <c r="H1741">
        <v>3</v>
      </c>
      <c r="I1741" t="s">
        <v>185</v>
      </c>
      <c r="J1741" t="s">
        <v>317</v>
      </c>
      <c r="K1741" t="s">
        <v>186</v>
      </c>
      <c r="L1741">
        <v>1327</v>
      </c>
      <c r="N1741">
        <v>1005</v>
      </c>
      <c r="O1741" t="s">
        <v>165</v>
      </c>
      <c r="P1741" t="s">
        <v>165</v>
      </c>
      <c r="Q1741">
        <v>1</v>
      </c>
      <c r="X1741">
        <v>100</v>
      </c>
      <c r="Y1741">
        <v>207</v>
      </c>
      <c r="Z1741">
        <v>0</v>
      </c>
      <c r="AA1741">
        <v>0</v>
      </c>
      <c r="AB1741">
        <v>0</v>
      </c>
      <c r="AC1741">
        <v>0</v>
      </c>
      <c r="AD1741">
        <v>1</v>
      </c>
      <c r="AE1741">
        <v>0</v>
      </c>
      <c r="AF1741" t="s">
        <v>3</v>
      </c>
      <c r="AG1741">
        <v>100</v>
      </c>
      <c r="AH1741">
        <v>2</v>
      </c>
      <c r="AI1741">
        <v>35813251</v>
      </c>
      <c r="AJ1741">
        <v>1759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>
      <c r="A1742">
        <f>ROW(Source!A1726)</f>
        <v>1726</v>
      </c>
      <c r="B1742">
        <v>35813277</v>
      </c>
      <c r="C1742">
        <v>35813263</v>
      </c>
      <c r="D1742">
        <v>18407150</v>
      </c>
      <c r="E1742">
        <v>1</v>
      </c>
      <c r="F1742">
        <v>1</v>
      </c>
      <c r="G1742">
        <v>1</v>
      </c>
      <c r="H1742">
        <v>1</v>
      </c>
      <c r="I1742" t="s">
        <v>599</v>
      </c>
      <c r="J1742" t="s">
        <v>3</v>
      </c>
      <c r="K1742" t="s">
        <v>600</v>
      </c>
      <c r="L1742">
        <v>1369</v>
      </c>
      <c r="N1742">
        <v>1013</v>
      </c>
      <c r="O1742" t="s">
        <v>583</v>
      </c>
      <c r="P1742" t="s">
        <v>583</v>
      </c>
      <c r="Q1742">
        <v>1</v>
      </c>
      <c r="X1742">
        <v>44.7</v>
      </c>
      <c r="Y1742">
        <v>0</v>
      </c>
      <c r="Z1742">
        <v>0</v>
      </c>
      <c r="AA1742">
        <v>0</v>
      </c>
      <c r="AB1742">
        <v>272.45</v>
      </c>
      <c r="AC1742">
        <v>0</v>
      </c>
      <c r="AD1742">
        <v>1</v>
      </c>
      <c r="AE1742">
        <v>1</v>
      </c>
      <c r="AF1742" t="s">
        <v>3</v>
      </c>
      <c r="AG1742">
        <v>44.7</v>
      </c>
      <c r="AH1742">
        <v>2</v>
      </c>
      <c r="AI1742">
        <v>35813264</v>
      </c>
      <c r="AJ1742">
        <v>1761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>
      <c r="A1743">
        <f>ROW(Source!A1726)</f>
        <v>1726</v>
      </c>
      <c r="B1743">
        <v>35813278</v>
      </c>
      <c r="C1743">
        <v>35813263</v>
      </c>
      <c r="D1743">
        <v>121548</v>
      </c>
      <c r="E1743">
        <v>1</v>
      </c>
      <c r="F1743">
        <v>1</v>
      </c>
      <c r="G1743">
        <v>1</v>
      </c>
      <c r="H1743">
        <v>1</v>
      </c>
      <c r="I1743" t="s">
        <v>34</v>
      </c>
      <c r="J1743" t="s">
        <v>3</v>
      </c>
      <c r="K1743" t="s">
        <v>584</v>
      </c>
      <c r="L1743">
        <v>608254</v>
      </c>
      <c r="N1743">
        <v>1013</v>
      </c>
      <c r="O1743" t="s">
        <v>585</v>
      </c>
      <c r="P1743" t="s">
        <v>585</v>
      </c>
      <c r="Q1743">
        <v>1</v>
      </c>
      <c r="X1743">
        <v>0.14000000000000001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1</v>
      </c>
      <c r="AE1743">
        <v>2</v>
      </c>
      <c r="AF1743" t="s">
        <v>3</v>
      </c>
      <c r="AG1743">
        <v>0.14000000000000001</v>
      </c>
      <c r="AH1743">
        <v>2</v>
      </c>
      <c r="AI1743">
        <v>35813265</v>
      </c>
      <c r="AJ1743">
        <v>1762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>
      <c r="A1744">
        <f>ROW(Source!A1726)</f>
        <v>1726</v>
      </c>
      <c r="B1744">
        <v>35813279</v>
      </c>
      <c r="C1744">
        <v>35813263</v>
      </c>
      <c r="D1744">
        <v>29172479</v>
      </c>
      <c r="E1744">
        <v>1</v>
      </c>
      <c r="F1744">
        <v>1</v>
      </c>
      <c r="G1744">
        <v>1</v>
      </c>
      <c r="H1744">
        <v>2</v>
      </c>
      <c r="I1744" t="s">
        <v>861</v>
      </c>
      <c r="J1744" t="s">
        <v>862</v>
      </c>
      <c r="K1744" t="s">
        <v>863</v>
      </c>
      <c r="L1744">
        <v>1368</v>
      </c>
      <c r="N1744">
        <v>1011</v>
      </c>
      <c r="O1744" t="s">
        <v>589</v>
      </c>
      <c r="P1744" t="s">
        <v>589</v>
      </c>
      <c r="Q1744">
        <v>1</v>
      </c>
      <c r="X1744">
        <v>0.14000000000000001</v>
      </c>
      <c r="Y1744">
        <v>0</v>
      </c>
      <c r="Z1744">
        <v>99.89</v>
      </c>
      <c r="AA1744">
        <v>10.06</v>
      </c>
      <c r="AB1744">
        <v>0</v>
      </c>
      <c r="AC1744">
        <v>0</v>
      </c>
      <c r="AD1744">
        <v>1</v>
      </c>
      <c r="AE1744">
        <v>0</v>
      </c>
      <c r="AF1744" t="s">
        <v>3</v>
      </c>
      <c r="AG1744">
        <v>0.14000000000000001</v>
      </c>
      <c r="AH1744">
        <v>2</v>
      </c>
      <c r="AI1744">
        <v>35813266</v>
      </c>
      <c r="AJ1744">
        <v>1763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>
      <c r="A1745">
        <f>ROW(Source!A1726)</f>
        <v>1726</v>
      </c>
      <c r="B1745">
        <v>35813280</v>
      </c>
      <c r="C1745">
        <v>35813263</v>
      </c>
      <c r="D1745">
        <v>29174591</v>
      </c>
      <c r="E1745">
        <v>1</v>
      </c>
      <c r="F1745">
        <v>1</v>
      </c>
      <c r="G1745">
        <v>1</v>
      </c>
      <c r="H1745">
        <v>2</v>
      </c>
      <c r="I1745" t="s">
        <v>612</v>
      </c>
      <c r="J1745" t="s">
        <v>642</v>
      </c>
      <c r="K1745" t="s">
        <v>614</v>
      </c>
      <c r="L1745">
        <v>1368</v>
      </c>
      <c r="N1745">
        <v>1011</v>
      </c>
      <c r="O1745" t="s">
        <v>589</v>
      </c>
      <c r="P1745" t="s">
        <v>589</v>
      </c>
      <c r="Q1745">
        <v>1</v>
      </c>
      <c r="X1745">
        <v>0.45</v>
      </c>
      <c r="Y1745">
        <v>0</v>
      </c>
      <c r="Z1745">
        <v>0.95</v>
      </c>
      <c r="AA1745">
        <v>0</v>
      </c>
      <c r="AB1745">
        <v>0</v>
      </c>
      <c r="AC1745">
        <v>0</v>
      </c>
      <c r="AD1745">
        <v>1</v>
      </c>
      <c r="AE1745">
        <v>0</v>
      </c>
      <c r="AF1745" t="s">
        <v>3</v>
      </c>
      <c r="AG1745">
        <v>0.45</v>
      </c>
      <c r="AH1745">
        <v>2</v>
      </c>
      <c r="AI1745">
        <v>35813267</v>
      </c>
      <c r="AJ1745">
        <v>1764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</row>
    <row r="1746" spans="1:44">
      <c r="A1746">
        <f>ROW(Source!A1726)</f>
        <v>1726</v>
      </c>
      <c r="B1746">
        <v>35813281</v>
      </c>
      <c r="C1746">
        <v>35813263</v>
      </c>
      <c r="D1746">
        <v>29174913</v>
      </c>
      <c r="E1746">
        <v>1</v>
      </c>
      <c r="F1746">
        <v>1</v>
      </c>
      <c r="G1746">
        <v>1</v>
      </c>
      <c r="H1746">
        <v>2</v>
      </c>
      <c r="I1746" t="s">
        <v>601</v>
      </c>
      <c r="J1746" t="s">
        <v>602</v>
      </c>
      <c r="K1746" t="s">
        <v>603</v>
      </c>
      <c r="L1746">
        <v>1368</v>
      </c>
      <c r="N1746">
        <v>1011</v>
      </c>
      <c r="O1746" t="s">
        <v>589</v>
      </c>
      <c r="P1746" t="s">
        <v>589</v>
      </c>
      <c r="Q1746">
        <v>1</v>
      </c>
      <c r="X1746">
        <v>0.48</v>
      </c>
      <c r="Y1746">
        <v>0</v>
      </c>
      <c r="Z1746">
        <v>87.17</v>
      </c>
      <c r="AA1746">
        <v>11.6</v>
      </c>
      <c r="AB1746">
        <v>0</v>
      </c>
      <c r="AC1746">
        <v>0</v>
      </c>
      <c r="AD1746">
        <v>1</v>
      </c>
      <c r="AE1746">
        <v>0</v>
      </c>
      <c r="AF1746" t="s">
        <v>3</v>
      </c>
      <c r="AG1746">
        <v>0.48</v>
      </c>
      <c r="AH1746">
        <v>2</v>
      </c>
      <c r="AI1746">
        <v>35813268</v>
      </c>
      <c r="AJ1746">
        <v>1765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</row>
    <row r="1747" spans="1:44">
      <c r="A1747">
        <f>ROW(Source!A1726)</f>
        <v>1726</v>
      </c>
      <c r="B1747">
        <v>35813282</v>
      </c>
      <c r="C1747">
        <v>35813263</v>
      </c>
      <c r="D1747">
        <v>29114340</v>
      </c>
      <c r="E1747">
        <v>1</v>
      </c>
      <c r="F1747">
        <v>1</v>
      </c>
      <c r="G1747">
        <v>1</v>
      </c>
      <c r="H1747">
        <v>3</v>
      </c>
      <c r="I1747" t="s">
        <v>864</v>
      </c>
      <c r="J1747" t="s">
        <v>865</v>
      </c>
      <c r="K1747" t="s">
        <v>866</v>
      </c>
      <c r="L1747">
        <v>1348</v>
      </c>
      <c r="N1747">
        <v>1009</v>
      </c>
      <c r="O1747" t="s">
        <v>29</v>
      </c>
      <c r="P1747" t="s">
        <v>29</v>
      </c>
      <c r="Q1747">
        <v>1000</v>
      </c>
      <c r="X1747">
        <v>1.6000000000000001E-3</v>
      </c>
      <c r="Y1747">
        <v>8475</v>
      </c>
      <c r="Z1747">
        <v>0</v>
      </c>
      <c r="AA1747">
        <v>0</v>
      </c>
      <c r="AB1747">
        <v>0</v>
      </c>
      <c r="AC1747">
        <v>0</v>
      </c>
      <c r="AD1747">
        <v>1</v>
      </c>
      <c r="AE1747">
        <v>0</v>
      </c>
      <c r="AF1747" t="s">
        <v>3</v>
      </c>
      <c r="AG1747">
        <v>1.6000000000000001E-3</v>
      </c>
      <c r="AH1747">
        <v>2</v>
      </c>
      <c r="AI1747">
        <v>35813269</v>
      </c>
      <c r="AJ1747">
        <v>1766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>
        <f>ROW(Source!A1726)</f>
        <v>1726</v>
      </c>
      <c r="B1748">
        <v>35813283</v>
      </c>
      <c r="C1748">
        <v>35813263</v>
      </c>
      <c r="D1748">
        <v>29109162</v>
      </c>
      <c r="E1748">
        <v>1</v>
      </c>
      <c r="F1748">
        <v>1</v>
      </c>
      <c r="G1748">
        <v>1</v>
      </c>
      <c r="H1748">
        <v>3</v>
      </c>
      <c r="I1748" t="s">
        <v>645</v>
      </c>
      <c r="J1748" t="s">
        <v>646</v>
      </c>
      <c r="K1748" t="s">
        <v>647</v>
      </c>
      <c r="L1748">
        <v>1327</v>
      </c>
      <c r="N1748">
        <v>1005</v>
      </c>
      <c r="O1748" t="s">
        <v>165</v>
      </c>
      <c r="P1748" t="s">
        <v>165</v>
      </c>
      <c r="Q1748">
        <v>1</v>
      </c>
      <c r="X1748">
        <v>23</v>
      </c>
      <c r="Y1748">
        <v>5.71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0</v>
      </c>
      <c r="AF1748" t="s">
        <v>3</v>
      </c>
      <c r="AG1748">
        <v>23</v>
      </c>
      <c r="AH1748">
        <v>2</v>
      </c>
      <c r="AI1748">
        <v>35813270</v>
      </c>
      <c r="AJ1748">
        <v>1767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</row>
    <row r="1749" spans="1:44">
      <c r="A1749">
        <f>ROW(Source!A1726)</f>
        <v>1726</v>
      </c>
      <c r="B1749">
        <v>35813284</v>
      </c>
      <c r="C1749">
        <v>35813263</v>
      </c>
      <c r="D1749">
        <v>29107615</v>
      </c>
      <c r="E1749">
        <v>1</v>
      </c>
      <c r="F1749">
        <v>1</v>
      </c>
      <c r="G1749">
        <v>1</v>
      </c>
      <c r="H1749">
        <v>3</v>
      </c>
      <c r="I1749" t="s">
        <v>867</v>
      </c>
      <c r="J1749" t="s">
        <v>868</v>
      </c>
      <c r="K1749" t="s">
        <v>869</v>
      </c>
      <c r="L1749">
        <v>1348</v>
      </c>
      <c r="N1749">
        <v>1009</v>
      </c>
      <c r="O1749" t="s">
        <v>29</v>
      </c>
      <c r="P1749" t="s">
        <v>29</v>
      </c>
      <c r="Q1749">
        <v>1000</v>
      </c>
      <c r="X1749">
        <v>3.3999999999999998E-3</v>
      </c>
      <c r="Y1749">
        <v>19100</v>
      </c>
      <c r="Z1749">
        <v>0</v>
      </c>
      <c r="AA1749">
        <v>0</v>
      </c>
      <c r="AB1749">
        <v>0</v>
      </c>
      <c r="AC1749">
        <v>0</v>
      </c>
      <c r="AD1749">
        <v>1</v>
      </c>
      <c r="AE1749">
        <v>0</v>
      </c>
      <c r="AF1749" t="s">
        <v>3</v>
      </c>
      <c r="AG1749">
        <v>3.3999999999999998E-3</v>
      </c>
      <c r="AH1749">
        <v>2</v>
      </c>
      <c r="AI1749">
        <v>35813271</v>
      </c>
      <c r="AJ1749">
        <v>1768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>
        <f>ROW(Source!A1726)</f>
        <v>1726</v>
      </c>
      <c r="B1750">
        <v>35813285</v>
      </c>
      <c r="C1750">
        <v>35813263</v>
      </c>
      <c r="D1750">
        <v>29115662</v>
      </c>
      <c r="E1750">
        <v>1</v>
      </c>
      <c r="F1750">
        <v>1</v>
      </c>
      <c r="G1750">
        <v>1</v>
      </c>
      <c r="H1750">
        <v>3</v>
      </c>
      <c r="I1750" t="s">
        <v>870</v>
      </c>
      <c r="J1750" t="s">
        <v>871</v>
      </c>
      <c r="K1750" t="s">
        <v>872</v>
      </c>
      <c r="L1750">
        <v>1339</v>
      </c>
      <c r="N1750">
        <v>1007</v>
      </c>
      <c r="O1750" t="s">
        <v>638</v>
      </c>
      <c r="P1750" t="s">
        <v>638</v>
      </c>
      <c r="Q1750">
        <v>1</v>
      </c>
      <c r="X1750">
        <v>0.24</v>
      </c>
      <c r="Y1750">
        <v>1045</v>
      </c>
      <c r="Z1750">
        <v>0</v>
      </c>
      <c r="AA1750">
        <v>0</v>
      </c>
      <c r="AB1750">
        <v>0</v>
      </c>
      <c r="AC1750">
        <v>0</v>
      </c>
      <c r="AD1750">
        <v>1</v>
      </c>
      <c r="AE1750">
        <v>0</v>
      </c>
      <c r="AF1750" t="s">
        <v>3</v>
      </c>
      <c r="AG1750">
        <v>0.24</v>
      </c>
      <c r="AH1750">
        <v>2</v>
      </c>
      <c r="AI1750">
        <v>35813272</v>
      </c>
      <c r="AJ1750">
        <v>1769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</row>
    <row r="1751" spans="1:44">
      <c r="A1751">
        <f>ROW(Source!A1726)</f>
        <v>1726</v>
      </c>
      <c r="B1751">
        <v>35813286</v>
      </c>
      <c r="C1751">
        <v>35813263</v>
      </c>
      <c r="D1751">
        <v>29131086</v>
      </c>
      <c r="E1751">
        <v>1</v>
      </c>
      <c r="F1751">
        <v>1</v>
      </c>
      <c r="G1751">
        <v>1</v>
      </c>
      <c r="H1751">
        <v>3</v>
      </c>
      <c r="I1751" t="s">
        <v>648</v>
      </c>
      <c r="J1751" t="s">
        <v>649</v>
      </c>
      <c r="K1751" t="s">
        <v>650</v>
      </c>
      <c r="L1751">
        <v>1339</v>
      </c>
      <c r="N1751">
        <v>1007</v>
      </c>
      <c r="O1751" t="s">
        <v>638</v>
      </c>
      <c r="P1751" t="s">
        <v>638</v>
      </c>
      <c r="Q1751">
        <v>1</v>
      </c>
      <c r="X1751">
        <v>1.18</v>
      </c>
      <c r="Y1751">
        <v>1970.01</v>
      </c>
      <c r="Z1751">
        <v>0</v>
      </c>
      <c r="AA1751">
        <v>0</v>
      </c>
      <c r="AB1751">
        <v>0</v>
      </c>
      <c r="AC1751">
        <v>0</v>
      </c>
      <c r="AD1751">
        <v>1</v>
      </c>
      <c r="AE1751">
        <v>0</v>
      </c>
      <c r="AF1751" t="s">
        <v>3</v>
      </c>
      <c r="AG1751">
        <v>1.18</v>
      </c>
      <c r="AH1751">
        <v>2</v>
      </c>
      <c r="AI1751">
        <v>35813273</v>
      </c>
      <c r="AJ1751">
        <v>1770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>
        <f>ROW(Source!A1726)</f>
        <v>1726</v>
      </c>
      <c r="B1752">
        <v>35813287</v>
      </c>
      <c r="C1752">
        <v>35813263</v>
      </c>
      <c r="D1752">
        <v>29145153</v>
      </c>
      <c r="E1752">
        <v>1</v>
      </c>
      <c r="F1752">
        <v>1</v>
      </c>
      <c r="G1752">
        <v>1</v>
      </c>
      <c r="H1752">
        <v>3</v>
      </c>
      <c r="I1752" t="s">
        <v>873</v>
      </c>
      <c r="J1752" t="s">
        <v>874</v>
      </c>
      <c r="K1752" t="s">
        <v>875</v>
      </c>
      <c r="L1752">
        <v>1339</v>
      </c>
      <c r="N1752">
        <v>1007</v>
      </c>
      <c r="O1752" t="s">
        <v>638</v>
      </c>
      <c r="P1752" t="s">
        <v>638</v>
      </c>
      <c r="Q1752">
        <v>1</v>
      </c>
      <c r="X1752">
        <v>0.28000000000000003</v>
      </c>
      <c r="Y1752">
        <v>426.15</v>
      </c>
      <c r="Z1752">
        <v>0</v>
      </c>
      <c r="AA1752">
        <v>0</v>
      </c>
      <c r="AB1752">
        <v>0</v>
      </c>
      <c r="AC1752">
        <v>0</v>
      </c>
      <c r="AD1752">
        <v>1</v>
      </c>
      <c r="AE1752">
        <v>0</v>
      </c>
      <c r="AF1752" t="s">
        <v>3</v>
      </c>
      <c r="AG1752">
        <v>0.28000000000000003</v>
      </c>
      <c r="AH1752">
        <v>2</v>
      </c>
      <c r="AI1752">
        <v>35813274</v>
      </c>
      <c r="AJ1752">
        <v>1771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</row>
    <row r="1753" spans="1:44">
      <c r="A1753">
        <f>ROW(Source!A1726)</f>
        <v>1726</v>
      </c>
      <c r="B1753">
        <v>35813288</v>
      </c>
      <c r="C1753">
        <v>35813263</v>
      </c>
      <c r="D1753">
        <v>29148832</v>
      </c>
      <c r="E1753">
        <v>1</v>
      </c>
      <c r="F1753">
        <v>1</v>
      </c>
      <c r="G1753">
        <v>1</v>
      </c>
      <c r="H1753">
        <v>3</v>
      </c>
      <c r="I1753" t="s">
        <v>876</v>
      </c>
      <c r="J1753" t="s">
        <v>877</v>
      </c>
      <c r="K1753" t="s">
        <v>878</v>
      </c>
      <c r="L1753">
        <v>1356</v>
      </c>
      <c r="N1753">
        <v>1010</v>
      </c>
      <c r="O1753" t="s">
        <v>253</v>
      </c>
      <c r="P1753" t="s">
        <v>253</v>
      </c>
      <c r="Q1753">
        <v>1000</v>
      </c>
      <c r="X1753">
        <v>0.51</v>
      </c>
      <c r="Y1753">
        <v>1752.59</v>
      </c>
      <c r="Z1753">
        <v>0</v>
      </c>
      <c r="AA1753">
        <v>0</v>
      </c>
      <c r="AB1753">
        <v>0</v>
      </c>
      <c r="AC1753">
        <v>0</v>
      </c>
      <c r="AD1753">
        <v>1</v>
      </c>
      <c r="AE1753">
        <v>0</v>
      </c>
      <c r="AF1753" t="s">
        <v>3</v>
      </c>
      <c r="AG1753">
        <v>0.51</v>
      </c>
      <c r="AH1753">
        <v>2</v>
      </c>
      <c r="AI1753">
        <v>35813275</v>
      </c>
      <c r="AJ1753">
        <v>1772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>
      <c r="A1754">
        <f>ROW(Source!A1726)</f>
        <v>1726</v>
      </c>
      <c r="B1754">
        <v>35813289</v>
      </c>
      <c r="C1754">
        <v>35813263</v>
      </c>
      <c r="D1754">
        <v>29150040</v>
      </c>
      <c r="E1754">
        <v>1</v>
      </c>
      <c r="F1754">
        <v>1</v>
      </c>
      <c r="G1754">
        <v>1</v>
      </c>
      <c r="H1754">
        <v>3</v>
      </c>
      <c r="I1754" t="s">
        <v>757</v>
      </c>
      <c r="J1754" t="s">
        <v>879</v>
      </c>
      <c r="K1754" t="s">
        <v>759</v>
      </c>
      <c r="L1754">
        <v>1339</v>
      </c>
      <c r="N1754">
        <v>1007</v>
      </c>
      <c r="O1754" t="s">
        <v>638</v>
      </c>
      <c r="P1754" t="s">
        <v>638</v>
      </c>
      <c r="Q1754">
        <v>1</v>
      </c>
      <c r="X1754">
        <v>7.0000000000000007E-2</v>
      </c>
      <c r="Y1754">
        <v>2.44</v>
      </c>
      <c r="Z1754">
        <v>0</v>
      </c>
      <c r="AA1754">
        <v>0</v>
      </c>
      <c r="AB1754">
        <v>0</v>
      </c>
      <c r="AC1754">
        <v>0</v>
      </c>
      <c r="AD1754">
        <v>1</v>
      </c>
      <c r="AE1754">
        <v>0</v>
      </c>
      <c r="AF1754" t="s">
        <v>3</v>
      </c>
      <c r="AG1754">
        <v>7.0000000000000007E-2</v>
      </c>
      <c r="AH1754">
        <v>2</v>
      </c>
      <c r="AI1754">
        <v>35813276</v>
      </c>
      <c r="AJ1754">
        <v>1773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</row>
    <row r="1755" spans="1:44">
      <c r="A1755">
        <f>ROW(Source!A1727)</f>
        <v>1727</v>
      </c>
      <c r="B1755">
        <v>35813299</v>
      </c>
      <c r="C1755">
        <v>35813290</v>
      </c>
      <c r="D1755">
        <v>18407150</v>
      </c>
      <c r="E1755">
        <v>1</v>
      </c>
      <c r="F1755">
        <v>1</v>
      </c>
      <c r="G1755">
        <v>1</v>
      </c>
      <c r="H1755">
        <v>1</v>
      </c>
      <c r="I1755" t="s">
        <v>599</v>
      </c>
      <c r="J1755" t="s">
        <v>3</v>
      </c>
      <c r="K1755" t="s">
        <v>600</v>
      </c>
      <c r="L1755">
        <v>1369</v>
      </c>
      <c r="N1755">
        <v>1013</v>
      </c>
      <c r="O1755" t="s">
        <v>583</v>
      </c>
      <c r="P1755" t="s">
        <v>583</v>
      </c>
      <c r="Q1755">
        <v>1</v>
      </c>
      <c r="X1755">
        <v>60.72</v>
      </c>
      <c r="Y1755">
        <v>0</v>
      </c>
      <c r="Z1755">
        <v>0</v>
      </c>
      <c r="AA1755">
        <v>0</v>
      </c>
      <c r="AB1755">
        <v>272.45</v>
      </c>
      <c r="AC1755">
        <v>0</v>
      </c>
      <c r="AD1755">
        <v>1</v>
      </c>
      <c r="AE1755">
        <v>1</v>
      </c>
      <c r="AF1755" t="s">
        <v>3</v>
      </c>
      <c r="AG1755">
        <v>60.72</v>
      </c>
      <c r="AH1755">
        <v>2</v>
      </c>
      <c r="AI1755">
        <v>35813291</v>
      </c>
      <c r="AJ1755">
        <v>1774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</row>
    <row r="1756" spans="1:44">
      <c r="A1756">
        <f>ROW(Source!A1727)</f>
        <v>1727</v>
      </c>
      <c r="B1756">
        <v>35813300</v>
      </c>
      <c r="C1756">
        <v>35813290</v>
      </c>
      <c r="D1756">
        <v>121548</v>
      </c>
      <c r="E1756">
        <v>1</v>
      </c>
      <c r="F1756">
        <v>1</v>
      </c>
      <c r="G1756">
        <v>1</v>
      </c>
      <c r="H1756">
        <v>1</v>
      </c>
      <c r="I1756" t="s">
        <v>34</v>
      </c>
      <c r="J1756" t="s">
        <v>3</v>
      </c>
      <c r="K1756" t="s">
        <v>584</v>
      </c>
      <c r="L1756">
        <v>608254</v>
      </c>
      <c r="N1756">
        <v>1013</v>
      </c>
      <c r="O1756" t="s">
        <v>585</v>
      </c>
      <c r="P1756" t="s">
        <v>585</v>
      </c>
      <c r="Q1756">
        <v>1</v>
      </c>
      <c r="X1756">
        <v>0.57999999999999996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1</v>
      </c>
      <c r="AE1756">
        <v>2</v>
      </c>
      <c r="AF1756" t="s">
        <v>3</v>
      </c>
      <c r="AG1756">
        <v>0.57999999999999996</v>
      </c>
      <c r="AH1756">
        <v>2</v>
      </c>
      <c r="AI1756">
        <v>35813292</v>
      </c>
      <c r="AJ1756">
        <v>1775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</row>
    <row r="1757" spans="1:44">
      <c r="A1757">
        <f>ROW(Source!A1727)</f>
        <v>1727</v>
      </c>
      <c r="B1757">
        <v>35813301</v>
      </c>
      <c r="C1757">
        <v>35813290</v>
      </c>
      <c r="D1757">
        <v>29172556</v>
      </c>
      <c r="E1757">
        <v>1</v>
      </c>
      <c r="F1757">
        <v>1</v>
      </c>
      <c r="G1757">
        <v>1</v>
      </c>
      <c r="H1757">
        <v>2</v>
      </c>
      <c r="I1757" t="s">
        <v>586</v>
      </c>
      <c r="J1757" t="s">
        <v>590</v>
      </c>
      <c r="K1757" t="s">
        <v>588</v>
      </c>
      <c r="L1757">
        <v>1368</v>
      </c>
      <c r="N1757">
        <v>1011</v>
      </c>
      <c r="O1757" t="s">
        <v>589</v>
      </c>
      <c r="P1757" t="s">
        <v>589</v>
      </c>
      <c r="Q1757">
        <v>1</v>
      </c>
      <c r="X1757">
        <v>0.57999999999999996</v>
      </c>
      <c r="Y1757">
        <v>0</v>
      </c>
      <c r="Z1757">
        <v>31.26</v>
      </c>
      <c r="AA1757">
        <v>13.5</v>
      </c>
      <c r="AB1757">
        <v>0</v>
      </c>
      <c r="AC1757">
        <v>0</v>
      </c>
      <c r="AD1757">
        <v>1</v>
      </c>
      <c r="AE1757">
        <v>0</v>
      </c>
      <c r="AF1757" t="s">
        <v>3</v>
      </c>
      <c r="AG1757">
        <v>0.57999999999999996</v>
      </c>
      <c r="AH1757">
        <v>2</v>
      </c>
      <c r="AI1757">
        <v>35813293</v>
      </c>
      <c r="AJ1757">
        <v>1776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>
        <f>ROW(Source!A1727)</f>
        <v>1727</v>
      </c>
      <c r="B1758">
        <v>35813302</v>
      </c>
      <c r="C1758">
        <v>35813290</v>
      </c>
      <c r="D1758">
        <v>29174591</v>
      </c>
      <c r="E1758">
        <v>1</v>
      </c>
      <c r="F1758">
        <v>1</v>
      </c>
      <c r="G1758">
        <v>1</v>
      </c>
      <c r="H1758">
        <v>2</v>
      </c>
      <c r="I1758" t="s">
        <v>612</v>
      </c>
      <c r="J1758" t="s">
        <v>642</v>
      </c>
      <c r="K1758" t="s">
        <v>614</v>
      </c>
      <c r="L1758">
        <v>1368</v>
      </c>
      <c r="N1758">
        <v>1011</v>
      </c>
      <c r="O1758" t="s">
        <v>589</v>
      </c>
      <c r="P1758" t="s">
        <v>589</v>
      </c>
      <c r="Q1758">
        <v>1</v>
      </c>
      <c r="X1758">
        <v>0.82</v>
      </c>
      <c r="Y1758">
        <v>0</v>
      </c>
      <c r="Z1758">
        <v>0.95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 t="s">
        <v>3</v>
      </c>
      <c r="AG1758">
        <v>0.82</v>
      </c>
      <c r="AH1758">
        <v>2</v>
      </c>
      <c r="AI1758">
        <v>35813294</v>
      </c>
      <c r="AJ1758">
        <v>1777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</row>
    <row r="1759" spans="1:44">
      <c r="A1759">
        <f>ROW(Source!A1727)</f>
        <v>1727</v>
      </c>
      <c r="B1759">
        <v>35813303</v>
      </c>
      <c r="C1759">
        <v>35813290</v>
      </c>
      <c r="D1759">
        <v>29174661</v>
      </c>
      <c r="E1759">
        <v>1</v>
      </c>
      <c r="F1759">
        <v>1</v>
      </c>
      <c r="G1759">
        <v>1</v>
      </c>
      <c r="H1759">
        <v>2</v>
      </c>
      <c r="I1759" t="s">
        <v>651</v>
      </c>
      <c r="J1759" t="s">
        <v>652</v>
      </c>
      <c r="K1759" t="s">
        <v>653</v>
      </c>
      <c r="L1759">
        <v>1368</v>
      </c>
      <c r="N1759">
        <v>1011</v>
      </c>
      <c r="O1759" t="s">
        <v>589</v>
      </c>
      <c r="P1759" t="s">
        <v>589</v>
      </c>
      <c r="Q1759">
        <v>1</v>
      </c>
      <c r="X1759">
        <v>2.7</v>
      </c>
      <c r="Y1759">
        <v>0</v>
      </c>
      <c r="Z1759">
        <v>2.09</v>
      </c>
      <c r="AA1759">
        <v>0</v>
      </c>
      <c r="AB1759">
        <v>0</v>
      </c>
      <c r="AC1759">
        <v>0</v>
      </c>
      <c r="AD1759">
        <v>1</v>
      </c>
      <c r="AE1759">
        <v>0</v>
      </c>
      <c r="AF1759" t="s">
        <v>3</v>
      </c>
      <c r="AG1759">
        <v>2.7</v>
      </c>
      <c r="AH1759">
        <v>2</v>
      </c>
      <c r="AI1759">
        <v>35813295</v>
      </c>
      <c r="AJ1759">
        <v>1778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>
        <f>ROW(Source!A1727)</f>
        <v>1727</v>
      </c>
      <c r="B1760">
        <v>35813304</v>
      </c>
      <c r="C1760">
        <v>35813290</v>
      </c>
      <c r="D1760">
        <v>29174913</v>
      </c>
      <c r="E1760">
        <v>1</v>
      </c>
      <c r="F1760">
        <v>1</v>
      </c>
      <c r="G1760">
        <v>1</v>
      </c>
      <c r="H1760">
        <v>2</v>
      </c>
      <c r="I1760" t="s">
        <v>601</v>
      </c>
      <c r="J1760" t="s">
        <v>602</v>
      </c>
      <c r="K1760" t="s">
        <v>603</v>
      </c>
      <c r="L1760">
        <v>1368</v>
      </c>
      <c r="N1760">
        <v>1011</v>
      </c>
      <c r="O1760" t="s">
        <v>589</v>
      </c>
      <c r="P1760" t="s">
        <v>589</v>
      </c>
      <c r="Q1760">
        <v>1</v>
      </c>
      <c r="X1760">
        <v>0.84</v>
      </c>
      <c r="Y1760">
        <v>0</v>
      </c>
      <c r="Z1760">
        <v>87.17</v>
      </c>
      <c r="AA1760">
        <v>11.6</v>
      </c>
      <c r="AB1760">
        <v>0</v>
      </c>
      <c r="AC1760">
        <v>0</v>
      </c>
      <c r="AD1760">
        <v>1</v>
      </c>
      <c r="AE1760">
        <v>0</v>
      </c>
      <c r="AF1760" t="s">
        <v>3</v>
      </c>
      <c r="AG1760">
        <v>0.84</v>
      </c>
      <c r="AH1760">
        <v>2</v>
      </c>
      <c r="AI1760">
        <v>35813296</v>
      </c>
      <c r="AJ1760">
        <v>1779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</row>
    <row r="1761" spans="1:44">
      <c r="A1761">
        <f>ROW(Source!A1727)</f>
        <v>1727</v>
      </c>
      <c r="B1761">
        <v>35813305</v>
      </c>
      <c r="C1761">
        <v>35813290</v>
      </c>
      <c r="D1761">
        <v>29114332</v>
      </c>
      <c r="E1761">
        <v>1</v>
      </c>
      <c r="F1761">
        <v>1</v>
      </c>
      <c r="G1761">
        <v>1</v>
      </c>
      <c r="H1761">
        <v>3</v>
      </c>
      <c r="I1761" t="s">
        <v>628</v>
      </c>
      <c r="J1761" t="s">
        <v>654</v>
      </c>
      <c r="K1761" t="s">
        <v>630</v>
      </c>
      <c r="L1761">
        <v>1348</v>
      </c>
      <c r="N1761">
        <v>1009</v>
      </c>
      <c r="O1761" t="s">
        <v>29</v>
      </c>
      <c r="P1761" t="s">
        <v>29</v>
      </c>
      <c r="Q1761">
        <v>1000</v>
      </c>
      <c r="X1761">
        <v>1.23E-2</v>
      </c>
      <c r="Y1761">
        <v>11978</v>
      </c>
      <c r="Z1761">
        <v>0</v>
      </c>
      <c r="AA1761">
        <v>0</v>
      </c>
      <c r="AB1761">
        <v>0</v>
      </c>
      <c r="AC1761">
        <v>0</v>
      </c>
      <c r="AD1761">
        <v>1</v>
      </c>
      <c r="AE1761">
        <v>0</v>
      </c>
      <c r="AF1761" t="s">
        <v>3</v>
      </c>
      <c r="AG1761">
        <v>1.23E-2</v>
      </c>
      <c r="AH1761">
        <v>2</v>
      </c>
      <c r="AI1761">
        <v>35813297</v>
      </c>
      <c r="AJ1761">
        <v>1780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>
        <f>ROW(Source!A1727)</f>
        <v>1727</v>
      </c>
      <c r="B1762">
        <v>35813306</v>
      </c>
      <c r="C1762">
        <v>35813290</v>
      </c>
      <c r="D1762">
        <v>29130788</v>
      </c>
      <c r="E1762">
        <v>1</v>
      </c>
      <c r="F1762">
        <v>1</v>
      </c>
      <c r="G1762">
        <v>1</v>
      </c>
      <c r="H1762">
        <v>3</v>
      </c>
      <c r="I1762" t="s">
        <v>655</v>
      </c>
      <c r="J1762" t="s">
        <v>656</v>
      </c>
      <c r="K1762" t="s">
        <v>657</v>
      </c>
      <c r="L1762">
        <v>1339</v>
      </c>
      <c r="N1762">
        <v>1007</v>
      </c>
      <c r="O1762" t="s">
        <v>638</v>
      </c>
      <c r="P1762" t="s">
        <v>638</v>
      </c>
      <c r="Q1762">
        <v>1</v>
      </c>
      <c r="X1762">
        <v>2.88</v>
      </c>
      <c r="Y1762">
        <v>2156.0100000000002</v>
      </c>
      <c r="Z1762">
        <v>0</v>
      </c>
      <c r="AA1762">
        <v>0</v>
      </c>
      <c r="AB1762">
        <v>0</v>
      </c>
      <c r="AC1762">
        <v>0</v>
      </c>
      <c r="AD1762">
        <v>1</v>
      </c>
      <c r="AE1762">
        <v>0</v>
      </c>
      <c r="AF1762" t="s">
        <v>3</v>
      </c>
      <c r="AG1762">
        <v>2.88</v>
      </c>
      <c r="AH1762">
        <v>2</v>
      </c>
      <c r="AI1762">
        <v>35813298</v>
      </c>
      <c r="AJ1762">
        <v>1781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</row>
    <row r="1763" spans="1:44">
      <c r="A1763">
        <f>ROW(Source!A1728)</f>
        <v>1728</v>
      </c>
      <c r="B1763">
        <v>35813315</v>
      </c>
      <c r="C1763">
        <v>35813307</v>
      </c>
      <c r="D1763">
        <v>18408291</v>
      </c>
      <c r="E1763">
        <v>1</v>
      </c>
      <c r="F1763">
        <v>1</v>
      </c>
      <c r="G1763">
        <v>1</v>
      </c>
      <c r="H1763">
        <v>1</v>
      </c>
      <c r="I1763" t="s">
        <v>658</v>
      </c>
      <c r="J1763" t="s">
        <v>3</v>
      </c>
      <c r="K1763" t="s">
        <v>659</v>
      </c>
      <c r="L1763">
        <v>1369</v>
      </c>
      <c r="N1763">
        <v>1013</v>
      </c>
      <c r="O1763" t="s">
        <v>583</v>
      </c>
      <c r="P1763" t="s">
        <v>583</v>
      </c>
      <c r="Q1763">
        <v>1</v>
      </c>
      <c r="X1763">
        <v>31.26</v>
      </c>
      <c r="Y1763">
        <v>0</v>
      </c>
      <c r="Z1763">
        <v>0</v>
      </c>
      <c r="AA1763">
        <v>0</v>
      </c>
      <c r="AB1763">
        <v>8.17</v>
      </c>
      <c r="AC1763">
        <v>0</v>
      </c>
      <c r="AD1763">
        <v>1</v>
      </c>
      <c r="AE1763">
        <v>1</v>
      </c>
      <c r="AF1763" t="s">
        <v>144</v>
      </c>
      <c r="AG1763">
        <v>35.948999999999998</v>
      </c>
      <c r="AH1763">
        <v>2</v>
      </c>
      <c r="AI1763">
        <v>35813308</v>
      </c>
      <c r="AJ1763">
        <v>1782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>
      <c r="A1764">
        <f>ROW(Source!A1728)</f>
        <v>1728</v>
      </c>
      <c r="B1764">
        <v>35813316</v>
      </c>
      <c r="C1764">
        <v>35813307</v>
      </c>
      <c r="D1764">
        <v>121548</v>
      </c>
      <c r="E1764">
        <v>1</v>
      </c>
      <c r="F1764">
        <v>1</v>
      </c>
      <c r="G1764">
        <v>1</v>
      </c>
      <c r="H1764">
        <v>1</v>
      </c>
      <c r="I1764" t="s">
        <v>34</v>
      </c>
      <c r="J1764" t="s">
        <v>3</v>
      </c>
      <c r="K1764" t="s">
        <v>584</v>
      </c>
      <c r="L1764">
        <v>608254</v>
      </c>
      <c r="N1764">
        <v>1013</v>
      </c>
      <c r="O1764" t="s">
        <v>585</v>
      </c>
      <c r="P1764" t="s">
        <v>585</v>
      </c>
      <c r="Q1764">
        <v>1</v>
      </c>
      <c r="X1764">
        <v>6.7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1</v>
      </c>
      <c r="AE1764">
        <v>2</v>
      </c>
      <c r="AF1764" t="s">
        <v>143</v>
      </c>
      <c r="AG1764">
        <v>8.375</v>
      </c>
      <c r="AH1764">
        <v>2</v>
      </c>
      <c r="AI1764">
        <v>35813309</v>
      </c>
      <c r="AJ1764">
        <v>1783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</row>
    <row r="1765" spans="1:44">
      <c r="A1765">
        <f>ROW(Source!A1728)</f>
        <v>1728</v>
      </c>
      <c r="B1765">
        <v>35813317</v>
      </c>
      <c r="C1765">
        <v>35813307</v>
      </c>
      <c r="D1765">
        <v>29172710</v>
      </c>
      <c r="E1765">
        <v>1</v>
      </c>
      <c r="F1765">
        <v>1</v>
      </c>
      <c r="G1765">
        <v>1</v>
      </c>
      <c r="H1765">
        <v>2</v>
      </c>
      <c r="I1765" t="s">
        <v>593</v>
      </c>
      <c r="J1765" t="s">
        <v>594</v>
      </c>
      <c r="K1765" t="s">
        <v>595</v>
      </c>
      <c r="L1765">
        <v>1368</v>
      </c>
      <c r="N1765">
        <v>1011</v>
      </c>
      <c r="O1765" t="s">
        <v>589</v>
      </c>
      <c r="P1765" t="s">
        <v>589</v>
      </c>
      <c r="Q1765">
        <v>1</v>
      </c>
      <c r="X1765">
        <v>6.7</v>
      </c>
      <c r="Y1765">
        <v>0</v>
      </c>
      <c r="Z1765">
        <v>46.56</v>
      </c>
      <c r="AA1765">
        <v>10.06</v>
      </c>
      <c r="AB1765">
        <v>0</v>
      </c>
      <c r="AC1765">
        <v>0</v>
      </c>
      <c r="AD1765">
        <v>1</v>
      </c>
      <c r="AE1765">
        <v>0</v>
      </c>
      <c r="AF1765" t="s">
        <v>143</v>
      </c>
      <c r="AG1765">
        <v>8.375</v>
      </c>
      <c r="AH1765">
        <v>2</v>
      </c>
      <c r="AI1765">
        <v>35813310</v>
      </c>
      <c r="AJ1765">
        <v>1784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</row>
    <row r="1766" spans="1:44">
      <c r="A1766">
        <f>ROW(Source!A1728)</f>
        <v>1728</v>
      </c>
      <c r="B1766">
        <v>35813318</v>
      </c>
      <c r="C1766">
        <v>35813307</v>
      </c>
      <c r="D1766">
        <v>29173472</v>
      </c>
      <c r="E1766">
        <v>1</v>
      </c>
      <c r="F1766">
        <v>1</v>
      </c>
      <c r="G1766">
        <v>1</v>
      </c>
      <c r="H1766">
        <v>2</v>
      </c>
      <c r="I1766" t="s">
        <v>660</v>
      </c>
      <c r="J1766" t="s">
        <v>661</v>
      </c>
      <c r="K1766" t="s">
        <v>662</v>
      </c>
      <c r="L1766">
        <v>1368</v>
      </c>
      <c r="N1766">
        <v>1011</v>
      </c>
      <c r="O1766" t="s">
        <v>589</v>
      </c>
      <c r="P1766" t="s">
        <v>589</v>
      </c>
      <c r="Q1766">
        <v>1</v>
      </c>
      <c r="X1766">
        <v>11</v>
      </c>
      <c r="Y1766">
        <v>0</v>
      </c>
      <c r="Z1766">
        <v>3</v>
      </c>
      <c r="AA1766">
        <v>0</v>
      </c>
      <c r="AB1766">
        <v>0</v>
      </c>
      <c r="AC1766">
        <v>0</v>
      </c>
      <c r="AD1766">
        <v>1</v>
      </c>
      <c r="AE1766">
        <v>0</v>
      </c>
      <c r="AF1766" t="s">
        <v>143</v>
      </c>
      <c r="AG1766">
        <v>13.75</v>
      </c>
      <c r="AH1766">
        <v>2</v>
      </c>
      <c r="AI1766">
        <v>35813311</v>
      </c>
      <c r="AJ1766">
        <v>1785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</row>
    <row r="1767" spans="1:44">
      <c r="A1767">
        <f>ROW(Source!A1728)</f>
        <v>1728</v>
      </c>
      <c r="B1767">
        <v>35813319</v>
      </c>
      <c r="C1767">
        <v>35813307</v>
      </c>
      <c r="D1767">
        <v>29174913</v>
      </c>
      <c r="E1767">
        <v>1</v>
      </c>
      <c r="F1767">
        <v>1</v>
      </c>
      <c r="G1767">
        <v>1</v>
      </c>
      <c r="H1767">
        <v>2</v>
      </c>
      <c r="I1767" t="s">
        <v>601</v>
      </c>
      <c r="J1767" t="s">
        <v>602</v>
      </c>
      <c r="K1767" t="s">
        <v>603</v>
      </c>
      <c r="L1767">
        <v>1368</v>
      </c>
      <c r="N1767">
        <v>1011</v>
      </c>
      <c r="O1767" t="s">
        <v>589</v>
      </c>
      <c r="P1767" t="s">
        <v>589</v>
      </c>
      <c r="Q1767">
        <v>1</v>
      </c>
      <c r="X1767">
        <v>0.35</v>
      </c>
      <c r="Y1767">
        <v>0</v>
      </c>
      <c r="Z1767">
        <v>87.17</v>
      </c>
      <c r="AA1767">
        <v>11.6</v>
      </c>
      <c r="AB1767">
        <v>0</v>
      </c>
      <c r="AC1767">
        <v>0</v>
      </c>
      <c r="AD1767">
        <v>1</v>
      </c>
      <c r="AE1767">
        <v>0</v>
      </c>
      <c r="AF1767" t="s">
        <v>143</v>
      </c>
      <c r="AG1767">
        <v>0.4375</v>
      </c>
      <c r="AH1767">
        <v>2</v>
      </c>
      <c r="AI1767">
        <v>35813312</v>
      </c>
      <c r="AJ1767">
        <v>1786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</row>
    <row r="1768" spans="1:44">
      <c r="A1768">
        <f>ROW(Source!A1728)</f>
        <v>1728</v>
      </c>
      <c r="B1768">
        <v>35813320</v>
      </c>
      <c r="C1768">
        <v>35813307</v>
      </c>
      <c r="D1768">
        <v>29114687</v>
      </c>
      <c r="E1768">
        <v>1</v>
      </c>
      <c r="F1768">
        <v>1</v>
      </c>
      <c r="G1768">
        <v>1</v>
      </c>
      <c r="H1768">
        <v>3</v>
      </c>
      <c r="I1768" t="s">
        <v>663</v>
      </c>
      <c r="J1768" t="s">
        <v>664</v>
      </c>
      <c r="K1768" t="s">
        <v>665</v>
      </c>
      <c r="L1768">
        <v>1348</v>
      </c>
      <c r="N1768">
        <v>1009</v>
      </c>
      <c r="O1768" t="s">
        <v>29</v>
      </c>
      <c r="P1768" t="s">
        <v>29</v>
      </c>
      <c r="Q1768">
        <v>1000</v>
      </c>
      <c r="X1768">
        <v>1.8E-3</v>
      </c>
      <c r="Y1768">
        <v>16974</v>
      </c>
      <c r="Z1768">
        <v>0</v>
      </c>
      <c r="AA1768">
        <v>0</v>
      </c>
      <c r="AB1768">
        <v>0</v>
      </c>
      <c r="AC1768">
        <v>0</v>
      </c>
      <c r="AD1768">
        <v>1</v>
      </c>
      <c r="AE1768">
        <v>0</v>
      </c>
      <c r="AF1768" t="s">
        <v>3</v>
      </c>
      <c r="AG1768">
        <v>1.8E-3</v>
      </c>
      <c r="AH1768">
        <v>2</v>
      </c>
      <c r="AI1768">
        <v>35813313</v>
      </c>
      <c r="AJ1768">
        <v>1787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>
        <f>ROW(Source!A1728)</f>
        <v>1728</v>
      </c>
      <c r="B1769">
        <v>35813321</v>
      </c>
      <c r="C1769">
        <v>35813307</v>
      </c>
      <c r="D1769">
        <v>29115292</v>
      </c>
      <c r="E1769">
        <v>1</v>
      </c>
      <c r="F1769">
        <v>1</v>
      </c>
      <c r="G1769">
        <v>1</v>
      </c>
      <c r="H1769">
        <v>3</v>
      </c>
      <c r="I1769" t="s">
        <v>666</v>
      </c>
      <c r="J1769" t="s">
        <v>667</v>
      </c>
      <c r="K1769" t="s">
        <v>668</v>
      </c>
      <c r="L1769">
        <v>1339</v>
      </c>
      <c r="N1769">
        <v>1007</v>
      </c>
      <c r="O1769" t="s">
        <v>638</v>
      </c>
      <c r="P1769" t="s">
        <v>638</v>
      </c>
      <c r="Q1769">
        <v>1</v>
      </c>
      <c r="X1769">
        <v>1.24</v>
      </c>
      <c r="Y1769">
        <v>4478.33</v>
      </c>
      <c r="Z1769">
        <v>0</v>
      </c>
      <c r="AA1769">
        <v>0</v>
      </c>
      <c r="AB1769">
        <v>0</v>
      </c>
      <c r="AC1769">
        <v>0</v>
      </c>
      <c r="AD1769">
        <v>1</v>
      </c>
      <c r="AE1769">
        <v>0</v>
      </c>
      <c r="AF1769" t="s">
        <v>3</v>
      </c>
      <c r="AG1769">
        <v>1.24</v>
      </c>
      <c r="AH1769">
        <v>2</v>
      </c>
      <c r="AI1769">
        <v>35813314</v>
      </c>
      <c r="AJ1769">
        <v>1788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>
      <c r="A1770">
        <f>ROW(Source!A1729)</f>
        <v>1729</v>
      </c>
      <c r="B1770">
        <v>35813331</v>
      </c>
      <c r="C1770">
        <v>35813322</v>
      </c>
      <c r="D1770">
        <v>18410542</v>
      </c>
      <c r="E1770">
        <v>1</v>
      </c>
      <c r="F1770">
        <v>1</v>
      </c>
      <c r="G1770">
        <v>1</v>
      </c>
      <c r="H1770">
        <v>1</v>
      </c>
      <c r="I1770" t="s">
        <v>880</v>
      </c>
      <c r="J1770" t="s">
        <v>3</v>
      </c>
      <c r="K1770" t="s">
        <v>881</v>
      </c>
      <c r="L1770">
        <v>1369</v>
      </c>
      <c r="N1770">
        <v>1013</v>
      </c>
      <c r="O1770" t="s">
        <v>583</v>
      </c>
      <c r="P1770" t="s">
        <v>583</v>
      </c>
      <c r="Q1770">
        <v>1</v>
      </c>
      <c r="X1770">
        <v>31.41</v>
      </c>
      <c r="Y1770">
        <v>0</v>
      </c>
      <c r="Z1770">
        <v>0</v>
      </c>
      <c r="AA1770">
        <v>0</v>
      </c>
      <c r="AB1770">
        <v>8.31</v>
      </c>
      <c r="AC1770">
        <v>0</v>
      </c>
      <c r="AD1770">
        <v>1</v>
      </c>
      <c r="AE1770">
        <v>1</v>
      </c>
      <c r="AF1770" t="s">
        <v>144</v>
      </c>
      <c r="AG1770">
        <v>36.121499999999997</v>
      </c>
      <c r="AH1770">
        <v>2</v>
      </c>
      <c r="AI1770">
        <v>35813324</v>
      </c>
      <c r="AJ1770">
        <v>1789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>
      <c r="A1771">
        <f>ROW(Source!A1729)</f>
        <v>1729</v>
      </c>
      <c r="B1771">
        <v>35813332</v>
      </c>
      <c r="C1771">
        <v>35813322</v>
      </c>
      <c r="D1771">
        <v>121548</v>
      </c>
      <c r="E1771">
        <v>1</v>
      </c>
      <c r="F1771">
        <v>1</v>
      </c>
      <c r="G1771">
        <v>1</v>
      </c>
      <c r="H1771">
        <v>1</v>
      </c>
      <c r="I1771" t="s">
        <v>34</v>
      </c>
      <c r="J1771" t="s">
        <v>3</v>
      </c>
      <c r="K1771" t="s">
        <v>584</v>
      </c>
      <c r="L1771">
        <v>608254</v>
      </c>
      <c r="N1771">
        <v>1013</v>
      </c>
      <c r="O1771" t="s">
        <v>585</v>
      </c>
      <c r="P1771" t="s">
        <v>585</v>
      </c>
      <c r="Q1771">
        <v>1</v>
      </c>
      <c r="X1771">
        <v>0.34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1</v>
      </c>
      <c r="AE1771">
        <v>2</v>
      </c>
      <c r="AF1771" t="s">
        <v>143</v>
      </c>
      <c r="AG1771">
        <v>0.42500000000000004</v>
      </c>
      <c r="AH1771">
        <v>2</v>
      </c>
      <c r="AI1771">
        <v>35813325</v>
      </c>
      <c r="AJ1771">
        <v>1790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</row>
    <row r="1772" spans="1:44">
      <c r="A1772">
        <f>ROW(Source!A1729)</f>
        <v>1729</v>
      </c>
      <c r="B1772">
        <v>35813333</v>
      </c>
      <c r="C1772">
        <v>35813322</v>
      </c>
      <c r="D1772">
        <v>29172556</v>
      </c>
      <c r="E1772">
        <v>1</v>
      </c>
      <c r="F1772">
        <v>1</v>
      </c>
      <c r="G1772">
        <v>1</v>
      </c>
      <c r="H1772">
        <v>2</v>
      </c>
      <c r="I1772" t="s">
        <v>586</v>
      </c>
      <c r="J1772" t="s">
        <v>590</v>
      </c>
      <c r="K1772" t="s">
        <v>588</v>
      </c>
      <c r="L1772">
        <v>1368</v>
      </c>
      <c r="N1772">
        <v>1011</v>
      </c>
      <c r="O1772" t="s">
        <v>589</v>
      </c>
      <c r="P1772" t="s">
        <v>589</v>
      </c>
      <c r="Q1772">
        <v>1</v>
      </c>
      <c r="X1772">
        <v>0.34</v>
      </c>
      <c r="Y1772">
        <v>0</v>
      </c>
      <c r="Z1772">
        <v>31.26</v>
      </c>
      <c r="AA1772">
        <v>13.5</v>
      </c>
      <c r="AB1772">
        <v>0</v>
      </c>
      <c r="AC1772">
        <v>0</v>
      </c>
      <c r="AD1772">
        <v>1</v>
      </c>
      <c r="AE1772">
        <v>0</v>
      </c>
      <c r="AF1772" t="s">
        <v>143</v>
      </c>
      <c r="AG1772">
        <v>0.42500000000000004</v>
      </c>
      <c r="AH1772">
        <v>2</v>
      </c>
      <c r="AI1772">
        <v>35813326</v>
      </c>
      <c r="AJ1772">
        <v>1791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>
      <c r="A1773">
        <f>ROW(Source!A1729)</f>
        <v>1729</v>
      </c>
      <c r="B1773">
        <v>35813334</v>
      </c>
      <c r="C1773">
        <v>35813322</v>
      </c>
      <c r="D1773">
        <v>29174663</v>
      </c>
      <c r="E1773">
        <v>1</v>
      </c>
      <c r="F1773">
        <v>1</v>
      </c>
      <c r="G1773">
        <v>1</v>
      </c>
      <c r="H1773">
        <v>2</v>
      </c>
      <c r="I1773" t="s">
        <v>882</v>
      </c>
      <c r="J1773" t="s">
        <v>883</v>
      </c>
      <c r="K1773" t="s">
        <v>884</v>
      </c>
      <c r="L1773">
        <v>1368</v>
      </c>
      <c r="N1773">
        <v>1011</v>
      </c>
      <c r="O1773" t="s">
        <v>589</v>
      </c>
      <c r="P1773" t="s">
        <v>589</v>
      </c>
      <c r="Q1773">
        <v>1</v>
      </c>
      <c r="X1773">
        <v>5.3</v>
      </c>
      <c r="Y1773">
        <v>0</v>
      </c>
      <c r="Z1773">
        <v>3.4</v>
      </c>
      <c r="AA1773">
        <v>0</v>
      </c>
      <c r="AB1773">
        <v>0</v>
      </c>
      <c r="AC1773">
        <v>0</v>
      </c>
      <c r="AD1773">
        <v>1</v>
      </c>
      <c r="AE1773">
        <v>0</v>
      </c>
      <c r="AF1773" t="s">
        <v>143</v>
      </c>
      <c r="AG1773">
        <v>6.625</v>
      </c>
      <c r="AH1773">
        <v>2</v>
      </c>
      <c r="AI1773">
        <v>35813327</v>
      </c>
      <c r="AJ1773">
        <v>1792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</row>
    <row r="1774" spans="1:44">
      <c r="A1774">
        <f>ROW(Source!A1729)</f>
        <v>1729</v>
      </c>
      <c r="B1774">
        <v>35813335</v>
      </c>
      <c r="C1774">
        <v>35813322</v>
      </c>
      <c r="D1774">
        <v>29174913</v>
      </c>
      <c r="E1774">
        <v>1</v>
      </c>
      <c r="F1774">
        <v>1</v>
      </c>
      <c r="G1774">
        <v>1</v>
      </c>
      <c r="H1774">
        <v>2</v>
      </c>
      <c r="I1774" t="s">
        <v>601</v>
      </c>
      <c r="J1774" t="s">
        <v>602</v>
      </c>
      <c r="K1774" t="s">
        <v>603</v>
      </c>
      <c r="L1774">
        <v>1368</v>
      </c>
      <c r="N1774">
        <v>1011</v>
      </c>
      <c r="O1774" t="s">
        <v>589</v>
      </c>
      <c r="P1774" t="s">
        <v>589</v>
      </c>
      <c r="Q1774">
        <v>1</v>
      </c>
      <c r="X1774">
        <v>0.48</v>
      </c>
      <c r="Y1774">
        <v>0</v>
      </c>
      <c r="Z1774">
        <v>87.17</v>
      </c>
      <c r="AA1774">
        <v>11.6</v>
      </c>
      <c r="AB1774">
        <v>0</v>
      </c>
      <c r="AC1774">
        <v>0</v>
      </c>
      <c r="AD1774">
        <v>1</v>
      </c>
      <c r="AE1774">
        <v>0</v>
      </c>
      <c r="AF1774" t="s">
        <v>143</v>
      </c>
      <c r="AG1774">
        <v>0.6</v>
      </c>
      <c r="AH1774">
        <v>2</v>
      </c>
      <c r="AI1774">
        <v>35813328</v>
      </c>
      <c r="AJ1774">
        <v>1793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</row>
    <row r="1775" spans="1:44">
      <c r="A1775">
        <f>ROW(Source!A1729)</f>
        <v>1729</v>
      </c>
      <c r="B1775">
        <v>35813336</v>
      </c>
      <c r="C1775">
        <v>35813322</v>
      </c>
      <c r="D1775">
        <v>29110876</v>
      </c>
      <c r="E1775">
        <v>1</v>
      </c>
      <c r="F1775">
        <v>1</v>
      </c>
      <c r="G1775">
        <v>1</v>
      </c>
      <c r="H1775">
        <v>3</v>
      </c>
      <c r="I1775" t="s">
        <v>324</v>
      </c>
      <c r="J1775" t="s">
        <v>326</v>
      </c>
      <c r="K1775" t="s">
        <v>325</v>
      </c>
      <c r="L1775">
        <v>1327</v>
      </c>
      <c r="N1775">
        <v>1005</v>
      </c>
      <c r="O1775" t="s">
        <v>165</v>
      </c>
      <c r="P1775" t="s">
        <v>165</v>
      </c>
      <c r="Q1775">
        <v>1</v>
      </c>
      <c r="X1775">
        <v>102</v>
      </c>
      <c r="Y1775">
        <v>67.8</v>
      </c>
      <c r="Z1775">
        <v>0</v>
      </c>
      <c r="AA1775">
        <v>0</v>
      </c>
      <c r="AB1775">
        <v>0</v>
      </c>
      <c r="AC1775">
        <v>0</v>
      </c>
      <c r="AD1775">
        <v>1</v>
      </c>
      <c r="AE1775">
        <v>0</v>
      </c>
      <c r="AF1775" t="s">
        <v>3</v>
      </c>
      <c r="AG1775">
        <v>102</v>
      </c>
      <c r="AH1775">
        <v>2</v>
      </c>
      <c r="AI1775">
        <v>35813329</v>
      </c>
      <c r="AJ1775">
        <v>1794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>
      <c r="A1776">
        <f>ROW(Source!A1729)</f>
        <v>1729</v>
      </c>
      <c r="B1776">
        <v>35813337</v>
      </c>
      <c r="C1776">
        <v>35813322</v>
      </c>
      <c r="D1776">
        <v>29110762</v>
      </c>
      <c r="E1776">
        <v>1</v>
      </c>
      <c r="F1776">
        <v>1</v>
      </c>
      <c r="G1776">
        <v>1</v>
      </c>
      <c r="H1776">
        <v>3</v>
      </c>
      <c r="I1776" t="s">
        <v>676</v>
      </c>
      <c r="J1776" t="s">
        <v>885</v>
      </c>
      <c r="K1776" t="s">
        <v>678</v>
      </c>
      <c r="L1776">
        <v>1308</v>
      </c>
      <c r="N1776">
        <v>1003</v>
      </c>
      <c r="O1776" t="s">
        <v>68</v>
      </c>
      <c r="P1776" t="s">
        <v>68</v>
      </c>
      <c r="Q1776">
        <v>100</v>
      </c>
      <c r="X1776">
        <v>0.68</v>
      </c>
      <c r="Y1776">
        <v>99.4</v>
      </c>
      <c r="Z1776">
        <v>0</v>
      </c>
      <c r="AA1776">
        <v>0</v>
      </c>
      <c r="AB1776">
        <v>0</v>
      </c>
      <c r="AC1776">
        <v>0</v>
      </c>
      <c r="AD1776">
        <v>1</v>
      </c>
      <c r="AE1776">
        <v>0</v>
      </c>
      <c r="AF1776" t="s">
        <v>3</v>
      </c>
      <c r="AG1776">
        <v>0.68</v>
      </c>
      <c r="AH1776">
        <v>2</v>
      </c>
      <c r="AI1776">
        <v>35813330</v>
      </c>
      <c r="AJ1776">
        <v>1795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>
      <c r="A1777">
        <f>ROW(Source!A1732)</f>
        <v>1732</v>
      </c>
      <c r="B1777">
        <v>35813353</v>
      </c>
      <c r="C1777">
        <v>35813340</v>
      </c>
      <c r="D1777">
        <v>18413230</v>
      </c>
      <c r="E1777">
        <v>1</v>
      </c>
      <c r="F1777">
        <v>1</v>
      </c>
      <c r="G1777">
        <v>1</v>
      </c>
      <c r="H1777">
        <v>1</v>
      </c>
      <c r="I1777" t="s">
        <v>610</v>
      </c>
      <c r="J1777" t="s">
        <v>3</v>
      </c>
      <c r="K1777" t="s">
        <v>611</v>
      </c>
      <c r="L1777">
        <v>1369</v>
      </c>
      <c r="N1777">
        <v>1013</v>
      </c>
      <c r="O1777" t="s">
        <v>583</v>
      </c>
      <c r="P1777" t="s">
        <v>583</v>
      </c>
      <c r="Q1777">
        <v>1</v>
      </c>
      <c r="X1777">
        <v>6.66</v>
      </c>
      <c r="Y1777">
        <v>0</v>
      </c>
      <c r="Z1777">
        <v>0</v>
      </c>
      <c r="AA1777">
        <v>0</v>
      </c>
      <c r="AB1777">
        <v>9.18</v>
      </c>
      <c r="AC1777">
        <v>0</v>
      </c>
      <c r="AD1777">
        <v>1</v>
      </c>
      <c r="AE1777">
        <v>1</v>
      </c>
      <c r="AF1777" t="s">
        <v>144</v>
      </c>
      <c r="AG1777">
        <v>7.6589999999999998</v>
      </c>
      <c r="AH1777">
        <v>2</v>
      </c>
      <c r="AI1777">
        <v>35813341</v>
      </c>
      <c r="AJ1777">
        <v>1797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</row>
    <row r="1778" spans="1:44">
      <c r="A1778">
        <f>ROW(Source!A1732)</f>
        <v>1732</v>
      </c>
      <c r="B1778">
        <v>35813354</v>
      </c>
      <c r="C1778">
        <v>35813340</v>
      </c>
      <c r="D1778">
        <v>29173472</v>
      </c>
      <c r="E1778">
        <v>1</v>
      </c>
      <c r="F1778">
        <v>1</v>
      </c>
      <c r="G1778">
        <v>1</v>
      </c>
      <c r="H1778">
        <v>2</v>
      </c>
      <c r="I1778" t="s">
        <v>660</v>
      </c>
      <c r="J1778" t="s">
        <v>661</v>
      </c>
      <c r="K1778" t="s">
        <v>662</v>
      </c>
      <c r="L1778">
        <v>1368</v>
      </c>
      <c r="N1778">
        <v>1011</v>
      </c>
      <c r="O1778" t="s">
        <v>589</v>
      </c>
      <c r="P1778" t="s">
        <v>589</v>
      </c>
      <c r="Q1778">
        <v>1</v>
      </c>
      <c r="X1778">
        <v>2.0099999999999998</v>
      </c>
      <c r="Y1778">
        <v>0</v>
      </c>
      <c r="Z1778">
        <v>3</v>
      </c>
      <c r="AA1778">
        <v>0</v>
      </c>
      <c r="AB1778">
        <v>0</v>
      </c>
      <c r="AC1778">
        <v>0</v>
      </c>
      <c r="AD1778">
        <v>1</v>
      </c>
      <c r="AE1778">
        <v>0</v>
      </c>
      <c r="AF1778" t="s">
        <v>143</v>
      </c>
      <c r="AG1778">
        <v>2.5124999999999997</v>
      </c>
      <c r="AH1778">
        <v>2</v>
      </c>
      <c r="AI1778">
        <v>35813342</v>
      </c>
      <c r="AJ1778">
        <v>1798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</row>
    <row r="1779" spans="1:44">
      <c r="A1779">
        <f>ROW(Source!A1732)</f>
        <v>1732</v>
      </c>
      <c r="B1779">
        <v>35813355</v>
      </c>
      <c r="C1779">
        <v>35813340</v>
      </c>
      <c r="D1779">
        <v>29174500</v>
      </c>
      <c r="E1779">
        <v>1</v>
      </c>
      <c r="F1779">
        <v>1</v>
      </c>
      <c r="G1779">
        <v>1</v>
      </c>
      <c r="H1779">
        <v>2</v>
      </c>
      <c r="I1779" t="s">
        <v>682</v>
      </c>
      <c r="J1779" t="s">
        <v>683</v>
      </c>
      <c r="K1779" t="s">
        <v>684</v>
      </c>
      <c r="L1779">
        <v>1368</v>
      </c>
      <c r="N1779">
        <v>1011</v>
      </c>
      <c r="O1779" t="s">
        <v>589</v>
      </c>
      <c r="P1779" t="s">
        <v>589</v>
      </c>
      <c r="Q1779">
        <v>1</v>
      </c>
      <c r="X1779">
        <v>1.33</v>
      </c>
      <c r="Y1779">
        <v>0</v>
      </c>
      <c r="Z1779">
        <v>1.95</v>
      </c>
      <c r="AA1779">
        <v>0</v>
      </c>
      <c r="AB1779">
        <v>0</v>
      </c>
      <c r="AC1779">
        <v>0</v>
      </c>
      <c r="AD1779">
        <v>1</v>
      </c>
      <c r="AE1779">
        <v>0</v>
      </c>
      <c r="AF1779" t="s">
        <v>143</v>
      </c>
      <c r="AG1779">
        <v>1.6625000000000001</v>
      </c>
      <c r="AH1779">
        <v>2</v>
      </c>
      <c r="AI1779">
        <v>35813343</v>
      </c>
      <c r="AJ1779">
        <v>1799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>
      <c r="A1780">
        <f>ROW(Source!A1732)</f>
        <v>1732</v>
      </c>
      <c r="B1780">
        <v>35813356</v>
      </c>
      <c r="C1780">
        <v>35813340</v>
      </c>
      <c r="D1780">
        <v>29174913</v>
      </c>
      <c r="E1780">
        <v>1</v>
      </c>
      <c r="F1780">
        <v>1</v>
      </c>
      <c r="G1780">
        <v>1</v>
      </c>
      <c r="H1780">
        <v>2</v>
      </c>
      <c r="I1780" t="s">
        <v>601</v>
      </c>
      <c r="J1780" t="s">
        <v>602</v>
      </c>
      <c r="K1780" t="s">
        <v>603</v>
      </c>
      <c r="L1780">
        <v>1368</v>
      </c>
      <c r="N1780">
        <v>1011</v>
      </c>
      <c r="O1780" t="s">
        <v>589</v>
      </c>
      <c r="P1780" t="s">
        <v>589</v>
      </c>
      <c r="Q1780">
        <v>1</v>
      </c>
      <c r="X1780">
        <v>0.03</v>
      </c>
      <c r="Y1780">
        <v>0</v>
      </c>
      <c r="Z1780">
        <v>87.17</v>
      </c>
      <c r="AA1780">
        <v>11.6</v>
      </c>
      <c r="AB1780">
        <v>0</v>
      </c>
      <c r="AC1780">
        <v>0</v>
      </c>
      <c r="AD1780">
        <v>1</v>
      </c>
      <c r="AE1780">
        <v>0</v>
      </c>
      <c r="AF1780" t="s">
        <v>143</v>
      </c>
      <c r="AG1780">
        <v>3.7499999999999999E-2</v>
      </c>
      <c r="AH1780">
        <v>2</v>
      </c>
      <c r="AI1780">
        <v>35813344</v>
      </c>
      <c r="AJ1780">
        <v>1800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>
      <c r="A1781">
        <f>ROW(Source!A1732)</f>
        <v>1732</v>
      </c>
      <c r="B1781">
        <v>35813357</v>
      </c>
      <c r="C1781">
        <v>35813340</v>
      </c>
      <c r="D1781">
        <v>29114471</v>
      </c>
      <c r="E1781">
        <v>1</v>
      </c>
      <c r="F1781">
        <v>1</v>
      </c>
      <c r="G1781">
        <v>1</v>
      </c>
      <c r="H1781">
        <v>3</v>
      </c>
      <c r="I1781" t="s">
        <v>685</v>
      </c>
      <c r="J1781" t="s">
        <v>686</v>
      </c>
      <c r="K1781" t="s">
        <v>687</v>
      </c>
      <c r="L1781">
        <v>1358</v>
      </c>
      <c r="N1781">
        <v>1010</v>
      </c>
      <c r="O1781" t="s">
        <v>498</v>
      </c>
      <c r="P1781" t="s">
        <v>498</v>
      </c>
      <c r="Q1781">
        <v>10</v>
      </c>
      <c r="X1781">
        <v>26.3</v>
      </c>
      <c r="Y1781">
        <v>1.6</v>
      </c>
      <c r="Z1781">
        <v>0</v>
      </c>
      <c r="AA1781">
        <v>0</v>
      </c>
      <c r="AB1781">
        <v>0</v>
      </c>
      <c r="AC1781">
        <v>0</v>
      </c>
      <c r="AD1781">
        <v>1</v>
      </c>
      <c r="AE1781">
        <v>0</v>
      </c>
      <c r="AF1781" t="s">
        <v>3</v>
      </c>
      <c r="AG1781">
        <v>26.3</v>
      </c>
      <c r="AH1781">
        <v>2</v>
      </c>
      <c r="AI1781">
        <v>35813345</v>
      </c>
      <c r="AJ1781">
        <v>1801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</row>
    <row r="1782" spans="1:44">
      <c r="A1782">
        <f>ROW(Source!A1732)</f>
        <v>1732</v>
      </c>
      <c r="B1782">
        <v>35813358</v>
      </c>
      <c r="C1782">
        <v>35813340</v>
      </c>
      <c r="D1782">
        <v>29114305</v>
      </c>
      <c r="E1782">
        <v>1</v>
      </c>
      <c r="F1782">
        <v>1</v>
      </c>
      <c r="G1782">
        <v>1</v>
      </c>
      <c r="H1782">
        <v>3</v>
      </c>
      <c r="I1782" t="s">
        <v>688</v>
      </c>
      <c r="J1782" t="s">
        <v>689</v>
      </c>
      <c r="K1782" t="s">
        <v>690</v>
      </c>
      <c r="L1782">
        <v>1354</v>
      </c>
      <c r="N1782">
        <v>1010</v>
      </c>
      <c r="O1782" t="s">
        <v>258</v>
      </c>
      <c r="P1782" t="s">
        <v>258</v>
      </c>
      <c r="Q1782">
        <v>1</v>
      </c>
      <c r="X1782">
        <v>263</v>
      </c>
      <c r="Y1782">
        <v>0.12</v>
      </c>
      <c r="Z1782">
        <v>0</v>
      </c>
      <c r="AA1782">
        <v>0</v>
      </c>
      <c r="AB1782">
        <v>0</v>
      </c>
      <c r="AC1782">
        <v>0</v>
      </c>
      <c r="AD1782">
        <v>1</v>
      </c>
      <c r="AE1782">
        <v>0</v>
      </c>
      <c r="AF1782" t="s">
        <v>3</v>
      </c>
      <c r="AG1782">
        <v>263</v>
      </c>
      <c r="AH1782">
        <v>2</v>
      </c>
      <c r="AI1782">
        <v>35813346</v>
      </c>
      <c r="AJ1782">
        <v>1802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>
      <c r="A1783">
        <f>ROW(Source!A1732)</f>
        <v>1732</v>
      </c>
      <c r="B1783">
        <v>35813359</v>
      </c>
      <c r="C1783">
        <v>35813340</v>
      </c>
      <c r="D1783">
        <v>29111012</v>
      </c>
      <c r="E1783">
        <v>1</v>
      </c>
      <c r="F1783">
        <v>1</v>
      </c>
      <c r="G1783">
        <v>1</v>
      </c>
      <c r="H1783">
        <v>3</v>
      </c>
      <c r="I1783" t="s">
        <v>691</v>
      </c>
      <c r="J1783" t="s">
        <v>692</v>
      </c>
      <c r="K1783" t="s">
        <v>693</v>
      </c>
      <c r="L1783">
        <v>1354</v>
      </c>
      <c r="N1783">
        <v>1010</v>
      </c>
      <c r="O1783" t="s">
        <v>258</v>
      </c>
      <c r="P1783" t="s">
        <v>258</v>
      </c>
      <c r="Q1783">
        <v>1</v>
      </c>
      <c r="X1783">
        <v>7</v>
      </c>
      <c r="Y1783">
        <v>1.29</v>
      </c>
      <c r="Z1783">
        <v>0</v>
      </c>
      <c r="AA1783">
        <v>0</v>
      </c>
      <c r="AB1783">
        <v>0</v>
      </c>
      <c r="AC1783">
        <v>0</v>
      </c>
      <c r="AD1783">
        <v>1</v>
      </c>
      <c r="AE1783">
        <v>0</v>
      </c>
      <c r="AF1783" t="s">
        <v>3</v>
      </c>
      <c r="AG1783">
        <v>7</v>
      </c>
      <c r="AH1783">
        <v>2</v>
      </c>
      <c r="AI1783">
        <v>35813347</v>
      </c>
      <c r="AJ1783">
        <v>1803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</row>
    <row r="1784" spans="1:44">
      <c r="A1784">
        <f>ROW(Source!A1732)</f>
        <v>1732</v>
      </c>
      <c r="B1784">
        <v>35813360</v>
      </c>
      <c r="C1784">
        <v>35813340</v>
      </c>
      <c r="D1784">
        <v>29111013</v>
      </c>
      <c r="E1784">
        <v>1</v>
      </c>
      <c r="F1784">
        <v>1</v>
      </c>
      <c r="G1784">
        <v>1</v>
      </c>
      <c r="H1784">
        <v>3</v>
      </c>
      <c r="I1784" t="s">
        <v>694</v>
      </c>
      <c r="J1784" t="s">
        <v>695</v>
      </c>
      <c r="K1784" t="s">
        <v>696</v>
      </c>
      <c r="L1784">
        <v>1354</v>
      </c>
      <c r="N1784">
        <v>1010</v>
      </c>
      <c r="O1784" t="s">
        <v>258</v>
      </c>
      <c r="P1784" t="s">
        <v>258</v>
      </c>
      <c r="Q1784">
        <v>1</v>
      </c>
      <c r="X1784">
        <v>7</v>
      </c>
      <c r="Y1784">
        <v>1.29</v>
      </c>
      <c r="Z1784">
        <v>0</v>
      </c>
      <c r="AA1784">
        <v>0</v>
      </c>
      <c r="AB1784">
        <v>0</v>
      </c>
      <c r="AC1784">
        <v>0</v>
      </c>
      <c r="AD1784">
        <v>1</v>
      </c>
      <c r="AE1784">
        <v>0</v>
      </c>
      <c r="AF1784" t="s">
        <v>3</v>
      </c>
      <c r="AG1784">
        <v>7</v>
      </c>
      <c r="AH1784">
        <v>2</v>
      </c>
      <c r="AI1784">
        <v>35813348</v>
      </c>
      <c r="AJ1784">
        <v>1804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>
      <c r="A1785">
        <f>ROW(Source!A1732)</f>
        <v>1732</v>
      </c>
      <c r="B1785">
        <v>35813361</v>
      </c>
      <c r="C1785">
        <v>35813340</v>
      </c>
      <c r="D1785">
        <v>29111016</v>
      </c>
      <c r="E1785">
        <v>1</v>
      </c>
      <c r="F1785">
        <v>1</v>
      </c>
      <c r="G1785">
        <v>1</v>
      </c>
      <c r="H1785">
        <v>3</v>
      </c>
      <c r="I1785" t="s">
        <v>697</v>
      </c>
      <c r="J1785" t="s">
        <v>698</v>
      </c>
      <c r="K1785" t="s">
        <v>699</v>
      </c>
      <c r="L1785">
        <v>1354</v>
      </c>
      <c r="N1785">
        <v>1010</v>
      </c>
      <c r="O1785" t="s">
        <v>258</v>
      </c>
      <c r="P1785" t="s">
        <v>258</v>
      </c>
      <c r="Q1785">
        <v>1</v>
      </c>
      <c r="X1785">
        <v>40</v>
      </c>
      <c r="Y1785">
        <v>1.29</v>
      </c>
      <c r="Z1785">
        <v>0</v>
      </c>
      <c r="AA1785">
        <v>0</v>
      </c>
      <c r="AB1785">
        <v>0</v>
      </c>
      <c r="AC1785">
        <v>0</v>
      </c>
      <c r="AD1785">
        <v>1</v>
      </c>
      <c r="AE1785">
        <v>0</v>
      </c>
      <c r="AF1785" t="s">
        <v>3</v>
      </c>
      <c r="AG1785">
        <v>40</v>
      </c>
      <c r="AH1785">
        <v>2</v>
      </c>
      <c r="AI1785">
        <v>35813349</v>
      </c>
      <c r="AJ1785">
        <v>1805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>
      <c r="A1786">
        <f>ROW(Source!A1732)</f>
        <v>1732</v>
      </c>
      <c r="B1786">
        <v>35813362</v>
      </c>
      <c r="C1786">
        <v>35813340</v>
      </c>
      <c r="D1786">
        <v>29111019</v>
      </c>
      <c r="E1786">
        <v>1</v>
      </c>
      <c r="F1786">
        <v>1</v>
      </c>
      <c r="G1786">
        <v>1</v>
      </c>
      <c r="H1786">
        <v>3</v>
      </c>
      <c r="I1786" t="s">
        <v>700</v>
      </c>
      <c r="J1786" t="s">
        <v>701</v>
      </c>
      <c r="K1786" t="s">
        <v>702</v>
      </c>
      <c r="L1786">
        <v>1354</v>
      </c>
      <c r="N1786">
        <v>1010</v>
      </c>
      <c r="O1786" t="s">
        <v>258</v>
      </c>
      <c r="P1786" t="s">
        <v>258</v>
      </c>
      <c r="Q1786">
        <v>1</v>
      </c>
      <c r="X1786">
        <v>8</v>
      </c>
      <c r="Y1786">
        <v>0.63</v>
      </c>
      <c r="Z1786">
        <v>0</v>
      </c>
      <c r="AA1786">
        <v>0</v>
      </c>
      <c r="AB1786">
        <v>0</v>
      </c>
      <c r="AC1786">
        <v>0</v>
      </c>
      <c r="AD1786">
        <v>1</v>
      </c>
      <c r="AE1786">
        <v>0</v>
      </c>
      <c r="AF1786" t="s">
        <v>3</v>
      </c>
      <c r="AG1786">
        <v>8</v>
      </c>
      <c r="AH1786">
        <v>2</v>
      </c>
      <c r="AI1786">
        <v>35813350</v>
      </c>
      <c r="AJ1786">
        <v>1806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</row>
    <row r="1787" spans="1:44">
      <c r="A1787">
        <f>ROW(Source!A1732)</f>
        <v>1732</v>
      </c>
      <c r="B1787">
        <v>35813363</v>
      </c>
      <c r="C1787">
        <v>35813340</v>
      </c>
      <c r="D1787">
        <v>29111018</v>
      </c>
      <c r="E1787">
        <v>1</v>
      </c>
      <c r="F1787">
        <v>1</v>
      </c>
      <c r="G1787">
        <v>1</v>
      </c>
      <c r="H1787">
        <v>3</v>
      </c>
      <c r="I1787" t="s">
        <v>703</v>
      </c>
      <c r="J1787" t="s">
        <v>704</v>
      </c>
      <c r="K1787" t="s">
        <v>705</v>
      </c>
      <c r="L1787">
        <v>1354</v>
      </c>
      <c r="N1787">
        <v>1010</v>
      </c>
      <c r="O1787" t="s">
        <v>258</v>
      </c>
      <c r="P1787" t="s">
        <v>258</v>
      </c>
      <c r="Q1787">
        <v>1</v>
      </c>
      <c r="X1787">
        <v>8</v>
      </c>
      <c r="Y1787">
        <v>0.63</v>
      </c>
      <c r="Z1787">
        <v>0</v>
      </c>
      <c r="AA1787">
        <v>0</v>
      </c>
      <c r="AB1787">
        <v>0</v>
      </c>
      <c r="AC1787">
        <v>0</v>
      </c>
      <c r="AD1787">
        <v>1</v>
      </c>
      <c r="AE1787">
        <v>0</v>
      </c>
      <c r="AF1787" t="s">
        <v>3</v>
      </c>
      <c r="AG1787">
        <v>8</v>
      </c>
      <c r="AH1787">
        <v>2</v>
      </c>
      <c r="AI1787">
        <v>35813351</v>
      </c>
      <c r="AJ1787">
        <v>1807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</row>
    <row r="1788" spans="1:44">
      <c r="A1788">
        <f>ROW(Source!A1732)</f>
        <v>1732</v>
      </c>
      <c r="B1788">
        <v>35813364</v>
      </c>
      <c r="C1788">
        <v>35813340</v>
      </c>
      <c r="D1788">
        <v>29110997</v>
      </c>
      <c r="E1788">
        <v>1</v>
      </c>
      <c r="F1788">
        <v>1</v>
      </c>
      <c r="G1788">
        <v>1</v>
      </c>
      <c r="H1788">
        <v>3</v>
      </c>
      <c r="I1788" t="s">
        <v>706</v>
      </c>
      <c r="J1788" t="s">
        <v>707</v>
      </c>
      <c r="K1788" t="s">
        <v>708</v>
      </c>
      <c r="L1788">
        <v>1301</v>
      </c>
      <c r="N1788">
        <v>1003</v>
      </c>
      <c r="O1788" t="s">
        <v>151</v>
      </c>
      <c r="P1788" t="s">
        <v>151</v>
      </c>
      <c r="Q1788">
        <v>1</v>
      </c>
      <c r="X1788">
        <v>101</v>
      </c>
      <c r="Y1788">
        <v>12.3</v>
      </c>
      <c r="Z1788">
        <v>0</v>
      </c>
      <c r="AA1788">
        <v>0</v>
      </c>
      <c r="AB1788">
        <v>0</v>
      </c>
      <c r="AC1788">
        <v>0</v>
      </c>
      <c r="AD1788">
        <v>1</v>
      </c>
      <c r="AE1788">
        <v>0</v>
      </c>
      <c r="AF1788" t="s">
        <v>3</v>
      </c>
      <c r="AG1788">
        <v>101</v>
      </c>
      <c r="AH1788">
        <v>2</v>
      </c>
      <c r="AI1788">
        <v>35813352</v>
      </c>
      <c r="AJ1788">
        <v>1808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>
      <c r="A1789">
        <f>ROW(Source!A1733)</f>
        <v>1733</v>
      </c>
      <c r="B1789">
        <v>35813385</v>
      </c>
      <c r="C1789">
        <v>35813365</v>
      </c>
      <c r="D1789">
        <v>18409850</v>
      </c>
      <c r="E1789">
        <v>1</v>
      </c>
      <c r="F1789">
        <v>1</v>
      </c>
      <c r="G1789">
        <v>1</v>
      </c>
      <c r="H1789">
        <v>1</v>
      </c>
      <c r="I1789" t="s">
        <v>709</v>
      </c>
      <c r="J1789" t="s">
        <v>3</v>
      </c>
      <c r="K1789" t="s">
        <v>710</v>
      </c>
      <c r="L1789">
        <v>1369</v>
      </c>
      <c r="N1789">
        <v>1013</v>
      </c>
      <c r="O1789" t="s">
        <v>583</v>
      </c>
      <c r="P1789" t="s">
        <v>583</v>
      </c>
      <c r="Q1789">
        <v>1</v>
      </c>
      <c r="X1789">
        <v>89</v>
      </c>
      <c r="Y1789">
        <v>0</v>
      </c>
      <c r="Z1789">
        <v>0</v>
      </c>
      <c r="AA1789">
        <v>0</v>
      </c>
      <c r="AB1789">
        <v>9.07</v>
      </c>
      <c r="AC1789">
        <v>0</v>
      </c>
      <c r="AD1789">
        <v>1</v>
      </c>
      <c r="AE1789">
        <v>1</v>
      </c>
      <c r="AF1789" t="s">
        <v>144</v>
      </c>
      <c r="AG1789">
        <v>102.35</v>
      </c>
      <c r="AH1789">
        <v>2</v>
      </c>
      <c r="AI1789">
        <v>35813366</v>
      </c>
      <c r="AJ1789">
        <v>1809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>
      <c r="A1790">
        <f>ROW(Source!A1733)</f>
        <v>1733</v>
      </c>
      <c r="B1790">
        <v>35813386</v>
      </c>
      <c r="C1790">
        <v>35813365</v>
      </c>
      <c r="D1790">
        <v>29173472</v>
      </c>
      <c r="E1790">
        <v>1</v>
      </c>
      <c r="F1790">
        <v>1</v>
      </c>
      <c r="G1790">
        <v>1</v>
      </c>
      <c r="H1790">
        <v>2</v>
      </c>
      <c r="I1790" t="s">
        <v>660</v>
      </c>
      <c r="J1790" t="s">
        <v>661</v>
      </c>
      <c r="K1790" t="s">
        <v>662</v>
      </c>
      <c r="L1790">
        <v>1368</v>
      </c>
      <c r="N1790">
        <v>1011</v>
      </c>
      <c r="O1790" t="s">
        <v>589</v>
      </c>
      <c r="P1790" t="s">
        <v>589</v>
      </c>
      <c r="Q1790">
        <v>1</v>
      </c>
      <c r="X1790">
        <v>2.16</v>
      </c>
      <c r="Y1790">
        <v>0</v>
      </c>
      <c r="Z1790">
        <v>3</v>
      </c>
      <c r="AA1790">
        <v>0</v>
      </c>
      <c r="AB1790">
        <v>0</v>
      </c>
      <c r="AC1790">
        <v>0</v>
      </c>
      <c r="AD1790">
        <v>1</v>
      </c>
      <c r="AE1790">
        <v>0</v>
      </c>
      <c r="AF1790" t="s">
        <v>143</v>
      </c>
      <c r="AG1790">
        <v>2.7</v>
      </c>
      <c r="AH1790">
        <v>2</v>
      </c>
      <c r="AI1790">
        <v>35813367</v>
      </c>
      <c r="AJ1790">
        <v>1810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</row>
    <row r="1791" spans="1:44">
      <c r="A1791">
        <f>ROW(Source!A1733)</f>
        <v>1733</v>
      </c>
      <c r="B1791">
        <v>35813387</v>
      </c>
      <c r="C1791">
        <v>35813365</v>
      </c>
      <c r="D1791">
        <v>29174538</v>
      </c>
      <c r="E1791">
        <v>1</v>
      </c>
      <c r="F1791">
        <v>1</v>
      </c>
      <c r="G1791">
        <v>1</v>
      </c>
      <c r="H1791">
        <v>2</v>
      </c>
      <c r="I1791" t="s">
        <v>712</v>
      </c>
      <c r="J1791" t="s">
        <v>820</v>
      </c>
      <c r="K1791" t="s">
        <v>714</v>
      </c>
      <c r="L1791">
        <v>1368</v>
      </c>
      <c r="N1791">
        <v>1011</v>
      </c>
      <c r="O1791" t="s">
        <v>589</v>
      </c>
      <c r="P1791" t="s">
        <v>589</v>
      </c>
      <c r="Q1791">
        <v>1</v>
      </c>
      <c r="X1791">
        <v>0.47</v>
      </c>
      <c r="Y1791">
        <v>0</v>
      </c>
      <c r="Z1791">
        <v>33.590000000000003</v>
      </c>
      <c r="AA1791">
        <v>0</v>
      </c>
      <c r="AB1791">
        <v>0</v>
      </c>
      <c r="AC1791">
        <v>0</v>
      </c>
      <c r="AD1791">
        <v>1</v>
      </c>
      <c r="AE1791">
        <v>0</v>
      </c>
      <c r="AF1791" t="s">
        <v>143</v>
      </c>
      <c r="AG1791">
        <v>0.58749999999999991</v>
      </c>
      <c r="AH1791">
        <v>2</v>
      </c>
      <c r="AI1791">
        <v>35813368</v>
      </c>
      <c r="AJ1791">
        <v>1811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>
        <f>ROW(Source!A1733)</f>
        <v>1733</v>
      </c>
      <c r="B1792">
        <v>35813388</v>
      </c>
      <c r="C1792">
        <v>35813365</v>
      </c>
      <c r="D1792">
        <v>29174580</v>
      </c>
      <c r="E1792">
        <v>1</v>
      </c>
      <c r="F1792">
        <v>1</v>
      </c>
      <c r="G1792">
        <v>1</v>
      </c>
      <c r="H1792">
        <v>2</v>
      </c>
      <c r="I1792" t="s">
        <v>715</v>
      </c>
      <c r="J1792" t="s">
        <v>821</v>
      </c>
      <c r="K1792" t="s">
        <v>717</v>
      </c>
      <c r="L1792">
        <v>1368</v>
      </c>
      <c r="N1792">
        <v>1011</v>
      </c>
      <c r="O1792" t="s">
        <v>589</v>
      </c>
      <c r="P1792" t="s">
        <v>589</v>
      </c>
      <c r="Q1792">
        <v>1</v>
      </c>
      <c r="X1792">
        <v>0.53</v>
      </c>
      <c r="Y1792">
        <v>0</v>
      </c>
      <c r="Z1792">
        <v>2.08</v>
      </c>
      <c r="AA1792">
        <v>0</v>
      </c>
      <c r="AB1792">
        <v>0</v>
      </c>
      <c r="AC1792">
        <v>0</v>
      </c>
      <c r="AD1792">
        <v>1</v>
      </c>
      <c r="AE1792">
        <v>0</v>
      </c>
      <c r="AF1792" t="s">
        <v>143</v>
      </c>
      <c r="AG1792">
        <v>0.66250000000000009</v>
      </c>
      <c r="AH1792">
        <v>2</v>
      </c>
      <c r="AI1792">
        <v>35813369</v>
      </c>
      <c r="AJ1792">
        <v>1812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>
      <c r="A1793">
        <f>ROW(Source!A1733)</f>
        <v>1733</v>
      </c>
      <c r="B1793">
        <v>35813389</v>
      </c>
      <c r="C1793">
        <v>35813365</v>
      </c>
      <c r="D1793">
        <v>29108656</v>
      </c>
      <c r="E1793">
        <v>1</v>
      </c>
      <c r="F1793">
        <v>1</v>
      </c>
      <c r="G1793">
        <v>1</v>
      </c>
      <c r="H1793">
        <v>3</v>
      </c>
      <c r="I1793" t="s">
        <v>850</v>
      </c>
      <c r="J1793" t="s">
        <v>886</v>
      </c>
      <c r="K1793" t="s">
        <v>852</v>
      </c>
      <c r="L1793">
        <v>1354</v>
      </c>
      <c r="N1793">
        <v>1010</v>
      </c>
      <c r="O1793" t="s">
        <v>258</v>
      </c>
      <c r="P1793" t="s">
        <v>258</v>
      </c>
      <c r="Q1793">
        <v>1</v>
      </c>
      <c r="X1793">
        <v>7</v>
      </c>
      <c r="Y1793">
        <v>13.87</v>
      </c>
      <c r="Z1793">
        <v>0</v>
      </c>
      <c r="AA1793">
        <v>0</v>
      </c>
      <c r="AB1793">
        <v>0</v>
      </c>
      <c r="AC1793">
        <v>0</v>
      </c>
      <c r="AD1793">
        <v>1</v>
      </c>
      <c r="AE1793">
        <v>0</v>
      </c>
      <c r="AF1793" t="s">
        <v>3</v>
      </c>
      <c r="AG1793">
        <v>7</v>
      </c>
      <c r="AH1793">
        <v>2</v>
      </c>
      <c r="AI1793">
        <v>35813370</v>
      </c>
      <c r="AJ1793">
        <v>1813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</row>
    <row r="1794" spans="1:44">
      <c r="A1794">
        <f>ROW(Source!A1733)</f>
        <v>1733</v>
      </c>
      <c r="B1794">
        <v>35813390</v>
      </c>
      <c r="C1794">
        <v>35813365</v>
      </c>
      <c r="D1794">
        <v>29109354</v>
      </c>
      <c r="E1794">
        <v>1</v>
      </c>
      <c r="F1794">
        <v>1</v>
      </c>
      <c r="G1794">
        <v>1</v>
      </c>
      <c r="H1794">
        <v>3</v>
      </c>
      <c r="I1794" t="s">
        <v>718</v>
      </c>
      <c r="J1794" t="s">
        <v>822</v>
      </c>
      <c r="K1794" t="s">
        <v>720</v>
      </c>
      <c r="L1794">
        <v>1346</v>
      </c>
      <c r="N1794">
        <v>1009</v>
      </c>
      <c r="O1794" t="s">
        <v>170</v>
      </c>
      <c r="P1794" t="s">
        <v>170</v>
      </c>
      <c r="Q1794">
        <v>1</v>
      </c>
      <c r="X1794">
        <v>10</v>
      </c>
      <c r="Y1794">
        <v>46.72</v>
      </c>
      <c r="Z1794">
        <v>0</v>
      </c>
      <c r="AA1794">
        <v>0</v>
      </c>
      <c r="AB1794">
        <v>0</v>
      </c>
      <c r="AC1794">
        <v>0</v>
      </c>
      <c r="AD1794">
        <v>1</v>
      </c>
      <c r="AE1794">
        <v>0</v>
      </c>
      <c r="AF1794" t="s">
        <v>3</v>
      </c>
      <c r="AG1794">
        <v>10</v>
      </c>
      <c r="AH1794">
        <v>2</v>
      </c>
      <c r="AI1794">
        <v>35813371</v>
      </c>
      <c r="AJ1794">
        <v>1814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>
      <c r="A1795">
        <f>ROW(Source!A1733)</f>
        <v>1733</v>
      </c>
      <c r="B1795">
        <v>35813391</v>
      </c>
      <c r="C1795">
        <v>35813365</v>
      </c>
      <c r="D1795">
        <v>29109414</v>
      </c>
      <c r="E1795">
        <v>1</v>
      </c>
      <c r="F1795">
        <v>1</v>
      </c>
      <c r="G1795">
        <v>1</v>
      </c>
      <c r="H1795">
        <v>3</v>
      </c>
      <c r="I1795" t="s">
        <v>721</v>
      </c>
      <c r="J1795" t="s">
        <v>887</v>
      </c>
      <c r="K1795" t="s">
        <v>723</v>
      </c>
      <c r="L1795">
        <v>1346</v>
      </c>
      <c r="N1795">
        <v>1009</v>
      </c>
      <c r="O1795" t="s">
        <v>170</v>
      </c>
      <c r="P1795" t="s">
        <v>170</v>
      </c>
      <c r="Q1795">
        <v>1</v>
      </c>
      <c r="X1795">
        <v>119</v>
      </c>
      <c r="Y1795">
        <v>1.58</v>
      </c>
      <c r="Z1795">
        <v>0</v>
      </c>
      <c r="AA1795">
        <v>0</v>
      </c>
      <c r="AB1795">
        <v>0</v>
      </c>
      <c r="AC1795">
        <v>0</v>
      </c>
      <c r="AD1795">
        <v>1</v>
      </c>
      <c r="AE1795">
        <v>0</v>
      </c>
      <c r="AF1795" t="s">
        <v>3</v>
      </c>
      <c r="AG1795">
        <v>119</v>
      </c>
      <c r="AH1795">
        <v>2</v>
      </c>
      <c r="AI1795">
        <v>35813372</v>
      </c>
      <c r="AJ1795">
        <v>1815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</row>
    <row r="1796" spans="1:44">
      <c r="A1796">
        <f>ROW(Source!A1733)</f>
        <v>1733</v>
      </c>
      <c r="B1796">
        <v>35813392</v>
      </c>
      <c r="C1796">
        <v>35813365</v>
      </c>
      <c r="D1796">
        <v>29109781</v>
      </c>
      <c r="E1796">
        <v>1</v>
      </c>
      <c r="F1796">
        <v>1</v>
      </c>
      <c r="G1796">
        <v>1</v>
      </c>
      <c r="H1796">
        <v>3</v>
      </c>
      <c r="I1796" t="s">
        <v>724</v>
      </c>
      <c r="J1796" t="s">
        <v>823</v>
      </c>
      <c r="K1796" t="s">
        <v>726</v>
      </c>
      <c r="L1796">
        <v>1346</v>
      </c>
      <c r="N1796">
        <v>1009</v>
      </c>
      <c r="O1796" t="s">
        <v>170</v>
      </c>
      <c r="P1796" t="s">
        <v>170</v>
      </c>
      <c r="Q1796">
        <v>1</v>
      </c>
      <c r="X1796">
        <v>9</v>
      </c>
      <c r="Y1796">
        <v>11.12</v>
      </c>
      <c r="Z1796">
        <v>0</v>
      </c>
      <c r="AA1796">
        <v>0</v>
      </c>
      <c r="AB1796">
        <v>0</v>
      </c>
      <c r="AC1796">
        <v>0</v>
      </c>
      <c r="AD1796">
        <v>1</v>
      </c>
      <c r="AE1796">
        <v>0</v>
      </c>
      <c r="AF1796" t="s">
        <v>3</v>
      </c>
      <c r="AG1796">
        <v>9</v>
      </c>
      <c r="AH1796">
        <v>2</v>
      </c>
      <c r="AI1796">
        <v>35813373</v>
      </c>
      <c r="AJ1796">
        <v>1816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</row>
    <row r="1797" spans="1:44">
      <c r="A1797">
        <f>ROW(Source!A1733)</f>
        <v>1733</v>
      </c>
      <c r="B1797">
        <v>35813393</v>
      </c>
      <c r="C1797">
        <v>35813365</v>
      </c>
      <c r="D1797">
        <v>29109782</v>
      </c>
      <c r="E1797">
        <v>1</v>
      </c>
      <c r="F1797">
        <v>1</v>
      </c>
      <c r="G1797">
        <v>1</v>
      </c>
      <c r="H1797">
        <v>3</v>
      </c>
      <c r="I1797" t="s">
        <v>727</v>
      </c>
      <c r="J1797" t="s">
        <v>824</v>
      </c>
      <c r="K1797" t="s">
        <v>729</v>
      </c>
      <c r="L1797">
        <v>1346</v>
      </c>
      <c r="N1797">
        <v>1009</v>
      </c>
      <c r="O1797" t="s">
        <v>170</v>
      </c>
      <c r="P1797" t="s">
        <v>170</v>
      </c>
      <c r="Q1797">
        <v>1</v>
      </c>
      <c r="X1797">
        <v>85</v>
      </c>
      <c r="Y1797">
        <v>4.3600000000000003</v>
      </c>
      <c r="Z1797">
        <v>0</v>
      </c>
      <c r="AA1797">
        <v>0</v>
      </c>
      <c r="AB1797">
        <v>0</v>
      </c>
      <c r="AC1797">
        <v>0</v>
      </c>
      <c r="AD1797">
        <v>1</v>
      </c>
      <c r="AE1797">
        <v>0</v>
      </c>
      <c r="AF1797" t="s">
        <v>3</v>
      </c>
      <c r="AG1797">
        <v>85</v>
      </c>
      <c r="AH1797">
        <v>2</v>
      </c>
      <c r="AI1797">
        <v>35813374</v>
      </c>
      <c r="AJ1797">
        <v>1817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</row>
    <row r="1798" spans="1:44">
      <c r="A1798">
        <f>ROW(Source!A1733)</f>
        <v>1733</v>
      </c>
      <c r="B1798">
        <v>35813394</v>
      </c>
      <c r="C1798">
        <v>35813365</v>
      </c>
      <c r="D1798">
        <v>29110699</v>
      </c>
      <c r="E1798">
        <v>1</v>
      </c>
      <c r="F1798">
        <v>1</v>
      </c>
      <c r="G1798">
        <v>1</v>
      </c>
      <c r="H1798">
        <v>3</v>
      </c>
      <c r="I1798" t="s">
        <v>730</v>
      </c>
      <c r="J1798" t="s">
        <v>825</v>
      </c>
      <c r="K1798" t="s">
        <v>732</v>
      </c>
      <c r="L1798">
        <v>1301</v>
      </c>
      <c r="N1798">
        <v>1003</v>
      </c>
      <c r="O1798" t="s">
        <v>151</v>
      </c>
      <c r="P1798" t="s">
        <v>151</v>
      </c>
      <c r="Q1798">
        <v>1</v>
      </c>
      <c r="X1798">
        <v>120</v>
      </c>
      <c r="Y1798">
        <v>0.17</v>
      </c>
      <c r="Z1798">
        <v>0</v>
      </c>
      <c r="AA1798">
        <v>0</v>
      </c>
      <c r="AB1798">
        <v>0</v>
      </c>
      <c r="AC1798">
        <v>0</v>
      </c>
      <c r="AD1798">
        <v>1</v>
      </c>
      <c r="AE1798">
        <v>0</v>
      </c>
      <c r="AF1798" t="s">
        <v>3</v>
      </c>
      <c r="AG1798">
        <v>120</v>
      </c>
      <c r="AH1798">
        <v>2</v>
      </c>
      <c r="AI1798">
        <v>35813375</v>
      </c>
      <c r="AJ1798">
        <v>1818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>
      <c r="A1799">
        <f>ROW(Source!A1733)</f>
        <v>1733</v>
      </c>
      <c r="B1799">
        <v>35813395</v>
      </c>
      <c r="C1799">
        <v>35813365</v>
      </c>
      <c r="D1799">
        <v>29110797</v>
      </c>
      <c r="E1799">
        <v>1</v>
      </c>
      <c r="F1799">
        <v>1</v>
      </c>
      <c r="G1799">
        <v>1</v>
      </c>
      <c r="H1799">
        <v>3</v>
      </c>
      <c r="I1799" t="s">
        <v>733</v>
      </c>
      <c r="J1799" t="s">
        <v>826</v>
      </c>
      <c r="K1799" t="s">
        <v>735</v>
      </c>
      <c r="L1799">
        <v>1301</v>
      </c>
      <c r="N1799">
        <v>1003</v>
      </c>
      <c r="O1799" t="s">
        <v>151</v>
      </c>
      <c r="P1799" t="s">
        <v>151</v>
      </c>
      <c r="Q1799">
        <v>1</v>
      </c>
      <c r="X1799">
        <v>82</v>
      </c>
      <c r="Y1799">
        <v>1.74</v>
      </c>
      <c r="Z1799">
        <v>0</v>
      </c>
      <c r="AA1799">
        <v>0</v>
      </c>
      <c r="AB1799">
        <v>0</v>
      </c>
      <c r="AC1799">
        <v>0</v>
      </c>
      <c r="AD1799">
        <v>1</v>
      </c>
      <c r="AE1799">
        <v>0</v>
      </c>
      <c r="AF1799" t="s">
        <v>3</v>
      </c>
      <c r="AG1799">
        <v>82</v>
      </c>
      <c r="AH1799">
        <v>2</v>
      </c>
      <c r="AI1799">
        <v>35813376</v>
      </c>
      <c r="AJ1799">
        <v>1819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</row>
    <row r="1800" spans="1:44">
      <c r="A1800">
        <f>ROW(Source!A1733)</f>
        <v>1733</v>
      </c>
      <c r="B1800">
        <v>35813396</v>
      </c>
      <c r="C1800">
        <v>35813365</v>
      </c>
      <c r="D1800">
        <v>29110815</v>
      </c>
      <c r="E1800">
        <v>1</v>
      </c>
      <c r="F1800">
        <v>1</v>
      </c>
      <c r="G1800">
        <v>1</v>
      </c>
      <c r="H1800">
        <v>3</v>
      </c>
      <c r="I1800" t="s">
        <v>736</v>
      </c>
      <c r="J1800" t="s">
        <v>888</v>
      </c>
      <c r="K1800" t="s">
        <v>738</v>
      </c>
      <c r="L1800">
        <v>1301</v>
      </c>
      <c r="N1800">
        <v>1003</v>
      </c>
      <c r="O1800" t="s">
        <v>151</v>
      </c>
      <c r="P1800" t="s">
        <v>151</v>
      </c>
      <c r="Q1800">
        <v>1</v>
      </c>
      <c r="X1800">
        <v>116</v>
      </c>
      <c r="Y1800">
        <v>0.85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 t="s">
        <v>3</v>
      </c>
      <c r="AG1800">
        <v>116</v>
      </c>
      <c r="AH1800">
        <v>2</v>
      </c>
      <c r="AI1800">
        <v>35813377</v>
      </c>
      <c r="AJ1800">
        <v>1820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>
      <c r="A1801">
        <f>ROW(Source!A1733)</f>
        <v>1733</v>
      </c>
      <c r="B1801">
        <v>35813397</v>
      </c>
      <c r="C1801">
        <v>35813365</v>
      </c>
      <c r="D1801">
        <v>29111455</v>
      </c>
      <c r="E1801">
        <v>1</v>
      </c>
      <c r="F1801">
        <v>1</v>
      </c>
      <c r="G1801">
        <v>1</v>
      </c>
      <c r="H1801">
        <v>3</v>
      </c>
      <c r="I1801" t="s">
        <v>219</v>
      </c>
      <c r="J1801" t="s">
        <v>275</v>
      </c>
      <c r="K1801" t="s">
        <v>220</v>
      </c>
      <c r="L1801">
        <v>1327</v>
      </c>
      <c r="N1801">
        <v>1005</v>
      </c>
      <c r="O1801" t="s">
        <v>165</v>
      </c>
      <c r="P1801" t="s">
        <v>165</v>
      </c>
      <c r="Q1801">
        <v>1</v>
      </c>
      <c r="X1801">
        <v>212</v>
      </c>
      <c r="Y1801">
        <v>15.06</v>
      </c>
      <c r="Z1801">
        <v>0</v>
      </c>
      <c r="AA1801">
        <v>0</v>
      </c>
      <c r="AB1801">
        <v>0</v>
      </c>
      <c r="AC1801">
        <v>0</v>
      </c>
      <c r="AD1801">
        <v>1</v>
      </c>
      <c r="AE1801">
        <v>0</v>
      </c>
      <c r="AF1801" t="s">
        <v>3</v>
      </c>
      <c r="AG1801">
        <v>212</v>
      </c>
      <c r="AH1801">
        <v>2</v>
      </c>
      <c r="AI1801">
        <v>35813378</v>
      </c>
      <c r="AJ1801">
        <v>1821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</row>
    <row r="1802" spans="1:44">
      <c r="A1802">
        <f>ROW(Source!A1733)</f>
        <v>1733</v>
      </c>
      <c r="B1802">
        <v>35813398</v>
      </c>
      <c r="C1802">
        <v>35813365</v>
      </c>
      <c r="D1802">
        <v>29114733</v>
      </c>
      <c r="E1802">
        <v>1</v>
      </c>
      <c r="F1802">
        <v>1</v>
      </c>
      <c r="G1802">
        <v>1</v>
      </c>
      <c r="H1802">
        <v>3</v>
      </c>
      <c r="I1802" t="s">
        <v>739</v>
      </c>
      <c r="J1802" t="s">
        <v>830</v>
      </c>
      <c r="K1802" t="s">
        <v>741</v>
      </c>
      <c r="L1802">
        <v>1354</v>
      </c>
      <c r="N1802">
        <v>1010</v>
      </c>
      <c r="O1802" t="s">
        <v>258</v>
      </c>
      <c r="P1802" t="s">
        <v>258</v>
      </c>
      <c r="Q1802">
        <v>1</v>
      </c>
      <c r="X1802">
        <v>735</v>
      </c>
      <c r="Y1802">
        <v>0.02</v>
      </c>
      <c r="Z1802">
        <v>0</v>
      </c>
      <c r="AA1802">
        <v>0</v>
      </c>
      <c r="AB1802">
        <v>0</v>
      </c>
      <c r="AC1802">
        <v>0</v>
      </c>
      <c r="AD1802">
        <v>1</v>
      </c>
      <c r="AE1802">
        <v>0</v>
      </c>
      <c r="AF1802" t="s">
        <v>3</v>
      </c>
      <c r="AG1802">
        <v>735</v>
      </c>
      <c r="AH1802">
        <v>2</v>
      </c>
      <c r="AI1802">
        <v>35813379</v>
      </c>
      <c r="AJ1802">
        <v>1822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</row>
    <row r="1803" spans="1:44">
      <c r="A1803">
        <f>ROW(Source!A1733)</f>
        <v>1733</v>
      </c>
      <c r="B1803">
        <v>35813399</v>
      </c>
      <c r="C1803">
        <v>35813365</v>
      </c>
      <c r="D1803">
        <v>29114734</v>
      </c>
      <c r="E1803">
        <v>1</v>
      </c>
      <c r="F1803">
        <v>1</v>
      </c>
      <c r="G1803">
        <v>1</v>
      </c>
      <c r="H1803">
        <v>3</v>
      </c>
      <c r="I1803" t="s">
        <v>742</v>
      </c>
      <c r="J1803" t="s">
        <v>889</v>
      </c>
      <c r="K1803" t="s">
        <v>744</v>
      </c>
      <c r="L1803">
        <v>1354</v>
      </c>
      <c r="N1803">
        <v>1010</v>
      </c>
      <c r="O1803" t="s">
        <v>258</v>
      </c>
      <c r="P1803" t="s">
        <v>258</v>
      </c>
      <c r="Q1803">
        <v>1</v>
      </c>
      <c r="X1803">
        <v>1855</v>
      </c>
      <c r="Y1803">
        <v>0.03</v>
      </c>
      <c r="Z1803">
        <v>0</v>
      </c>
      <c r="AA1803">
        <v>0</v>
      </c>
      <c r="AB1803">
        <v>0</v>
      </c>
      <c r="AC1803">
        <v>0</v>
      </c>
      <c r="AD1803">
        <v>1</v>
      </c>
      <c r="AE1803">
        <v>0</v>
      </c>
      <c r="AF1803" t="s">
        <v>3</v>
      </c>
      <c r="AG1803">
        <v>1855</v>
      </c>
      <c r="AH1803">
        <v>2</v>
      </c>
      <c r="AI1803">
        <v>35813380</v>
      </c>
      <c r="AJ1803">
        <v>1823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</row>
    <row r="1804" spans="1:44">
      <c r="A1804">
        <f>ROW(Source!A1733)</f>
        <v>1733</v>
      </c>
      <c r="B1804">
        <v>35813400</v>
      </c>
      <c r="C1804">
        <v>35813365</v>
      </c>
      <c r="D1804">
        <v>29114482</v>
      </c>
      <c r="E1804">
        <v>1</v>
      </c>
      <c r="F1804">
        <v>1</v>
      </c>
      <c r="G1804">
        <v>1</v>
      </c>
      <c r="H1804">
        <v>3</v>
      </c>
      <c r="I1804" t="s">
        <v>745</v>
      </c>
      <c r="J1804" t="s">
        <v>890</v>
      </c>
      <c r="K1804" t="s">
        <v>747</v>
      </c>
      <c r="L1804">
        <v>1354</v>
      </c>
      <c r="N1804">
        <v>1010</v>
      </c>
      <c r="O1804" t="s">
        <v>258</v>
      </c>
      <c r="P1804" t="s">
        <v>258</v>
      </c>
      <c r="Q1804">
        <v>1</v>
      </c>
      <c r="X1804">
        <v>153</v>
      </c>
      <c r="Y1804">
        <v>7.0000000000000007E-2</v>
      </c>
      <c r="Z1804">
        <v>0</v>
      </c>
      <c r="AA1804">
        <v>0</v>
      </c>
      <c r="AB1804">
        <v>0</v>
      </c>
      <c r="AC1804">
        <v>0</v>
      </c>
      <c r="AD1804">
        <v>1</v>
      </c>
      <c r="AE1804">
        <v>0</v>
      </c>
      <c r="AF1804" t="s">
        <v>3</v>
      </c>
      <c r="AG1804">
        <v>153</v>
      </c>
      <c r="AH1804">
        <v>2</v>
      </c>
      <c r="AI1804">
        <v>35813381</v>
      </c>
      <c r="AJ1804">
        <v>1824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>
      <c r="A1805">
        <f>ROW(Source!A1733)</f>
        <v>1733</v>
      </c>
      <c r="B1805">
        <v>35813401</v>
      </c>
      <c r="C1805">
        <v>35813365</v>
      </c>
      <c r="D1805">
        <v>29129584</v>
      </c>
      <c r="E1805">
        <v>1</v>
      </c>
      <c r="F1805">
        <v>1</v>
      </c>
      <c r="G1805">
        <v>1</v>
      </c>
      <c r="H1805">
        <v>3</v>
      </c>
      <c r="I1805" t="s">
        <v>748</v>
      </c>
      <c r="J1805" t="s">
        <v>891</v>
      </c>
      <c r="K1805" t="s">
        <v>750</v>
      </c>
      <c r="L1805">
        <v>1301</v>
      </c>
      <c r="N1805">
        <v>1003</v>
      </c>
      <c r="O1805" t="s">
        <v>151</v>
      </c>
      <c r="P1805" t="s">
        <v>151</v>
      </c>
      <c r="Q1805">
        <v>1</v>
      </c>
      <c r="X1805">
        <v>88</v>
      </c>
      <c r="Y1805">
        <v>7.22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0</v>
      </c>
      <c r="AF1805" t="s">
        <v>3</v>
      </c>
      <c r="AG1805">
        <v>88</v>
      </c>
      <c r="AH1805">
        <v>2</v>
      </c>
      <c r="AI1805">
        <v>35813382</v>
      </c>
      <c r="AJ1805">
        <v>1825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</row>
    <row r="1806" spans="1:44">
      <c r="A1806">
        <f>ROW(Source!A1733)</f>
        <v>1733</v>
      </c>
      <c r="B1806">
        <v>35813402</v>
      </c>
      <c r="C1806">
        <v>35813365</v>
      </c>
      <c r="D1806">
        <v>29129619</v>
      </c>
      <c r="E1806">
        <v>1</v>
      </c>
      <c r="F1806">
        <v>1</v>
      </c>
      <c r="G1806">
        <v>1</v>
      </c>
      <c r="H1806">
        <v>3</v>
      </c>
      <c r="I1806" t="s">
        <v>751</v>
      </c>
      <c r="J1806" t="s">
        <v>892</v>
      </c>
      <c r="K1806" t="s">
        <v>753</v>
      </c>
      <c r="L1806">
        <v>1301</v>
      </c>
      <c r="N1806">
        <v>1003</v>
      </c>
      <c r="O1806" t="s">
        <v>151</v>
      </c>
      <c r="P1806" t="s">
        <v>151</v>
      </c>
      <c r="Q1806">
        <v>1</v>
      </c>
      <c r="X1806">
        <v>225</v>
      </c>
      <c r="Y1806">
        <v>8.44</v>
      </c>
      <c r="Z1806">
        <v>0</v>
      </c>
      <c r="AA1806">
        <v>0</v>
      </c>
      <c r="AB1806">
        <v>0</v>
      </c>
      <c r="AC1806">
        <v>0</v>
      </c>
      <c r="AD1806">
        <v>1</v>
      </c>
      <c r="AE1806">
        <v>0</v>
      </c>
      <c r="AF1806" t="s">
        <v>3</v>
      </c>
      <c r="AG1806">
        <v>225</v>
      </c>
      <c r="AH1806">
        <v>2</v>
      </c>
      <c r="AI1806">
        <v>35813383</v>
      </c>
      <c r="AJ1806">
        <v>1826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>
      <c r="A1807">
        <f>ROW(Source!A1733)</f>
        <v>1733</v>
      </c>
      <c r="B1807">
        <v>35813403</v>
      </c>
      <c r="C1807">
        <v>35813365</v>
      </c>
      <c r="D1807">
        <v>29129634</v>
      </c>
      <c r="E1807">
        <v>1</v>
      </c>
      <c r="F1807">
        <v>1</v>
      </c>
      <c r="G1807">
        <v>1</v>
      </c>
      <c r="H1807">
        <v>3</v>
      </c>
      <c r="I1807" t="s">
        <v>853</v>
      </c>
      <c r="J1807" t="s">
        <v>893</v>
      </c>
      <c r="K1807" t="s">
        <v>855</v>
      </c>
      <c r="L1807">
        <v>1301</v>
      </c>
      <c r="N1807">
        <v>1003</v>
      </c>
      <c r="O1807" t="s">
        <v>151</v>
      </c>
      <c r="P1807" t="s">
        <v>151</v>
      </c>
      <c r="Q1807">
        <v>1</v>
      </c>
      <c r="X1807">
        <v>46</v>
      </c>
      <c r="Y1807">
        <v>3.32</v>
      </c>
      <c r="Z1807">
        <v>0</v>
      </c>
      <c r="AA1807">
        <v>0</v>
      </c>
      <c r="AB1807">
        <v>0</v>
      </c>
      <c r="AC1807">
        <v>0</v>
      </c>
      <c r="AD1807">
        <v>1</v>
      </c>
      <c r="AE1807">
        <v>0</v>
      </c>
      <c r="AF1807" t="s">
        <v>3</v>
      </c>
      <c r="AG1807">
        <v>46</v>
      </c>
      <c r="AH1807">
        <v>2</v>
      </c>
      <c r="AI1807">
        <v>35813384</v>
      </c>
      <c r="AJ1807">
        <v>1827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>
      <c r="A1808">
        <f>ROW(Source!A1734)</f>
        <v>1734</v>
      </c>
      <c r="B1808">
        <v>35813423</v>
      </c>
      <c r="C1808">
        <v>35813404</v>
      </c>
      <c r="D1808">
        <v>18409850</v>
      </c>
      <c r="E1808">
        <v>1</v>
      </c>
      <c r="F1808">
        <v>1</v>
      </c>
      <c r="G1808">
        <v>1</v>
      </c>
      <c r="H1808">
        <v>1</v>
      </c>
      <c r="I1808" t="s">
        <v>709</v>
      </c>
      <c r="J1808" t="s">
        <v>3</v>
      </c>
      <c r="K1808" t="s">
        <v>710</v>
      </c>
      <c r="L1808">
        <v>1369</v>
      </c>
      <c r="N1808">
        <v>1013</v>
      </c>
      <c r="O1808" t="s">
        <v>583</v>
      </c>
      <c r="P1808" t="s">
        <v>583</v>
      </c>
      <c r="Q1808">
        <v>1</v>
      </c>
      <c r="X1808">
        <v>84</v>
      </c>
      <c r="Y1808">
        <v>0</v>
      </c>
      <c r="Z1808">
        <v>0</v>
      </c>
      <c r="AA1808">
        <v>0</v>
      </c>
      <c r="AB1808">
        <v>9.07</v>
      </c>
      <c r="AC1808">
        <v>0</v>
      </c>
      <c r="AD1808">
        <v>1</v>
      </c>
      <c r="AE1808">
        <v>1</v>
      </c>
      <c r="AF1808" t="s">
        <v>144</v>
      </c>
      <c r="AG1808">
        <v>96.6</v>
      </c>
      <c r="AH1808">
        <v>2</v>
      </c>
      <c r="AI1808">
        <v>35813405</v>
      </c>
      <c r="AJ1808">
        <v>1828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</row>
    <row r="1809" spans="1:44">
      <c r="A1809">
        <f>ROW(Source!A1734)</f>
        <v>1734</v>
      </c>
      <c r="B1809">
        <v>35813424</v>
      </c>
      <c r="C1809">
        <v>35813404</v>
      </c>
      <c r="D1809">
        <v>29173472</v>
      </c>
      <c r="E1809">
        <v>1</v>
      </c>
      <c r="F1809">
        <v>1</v>
      </c>
      <c r="G1809">
        <v>1</v>
      </c>
      <c r="H1809">
        <v>2</v>
      </c>
      <c r="I1809" t="s">
        <v>660</v>
      </c>
      <c r="J1809" t="s">
        <v>661</v>
      </c>
      <c r="K1809" t="s">
        <v>662</v>
      </c>
      <c r="L1809">
        <v>1368</v>
      </c>
      <c r="N1809">
        <v>1011</v>
      </c>
      <c r="O1809" t="s">
        <v>589</v>
      </c>
      <c r="P1809" t="s">
        <v>589</v>
      </c>
      <c r="Q1809">
        <v>1</v>
      </c>
      <c r="X1809">
        <v>2.2000000000000002</v>
      </c>
      <c r="Y1809">
        <v>0</v>
      </c>
      <c r="Z1809">
        <v>3</v>
      </c>
      <c r="AA1809">
        <v>0</v>
      </c>
      <c r="AB1809">
        <v>0</v>
      </c>
      <c r="AC1809">
        <v>0</v>
      </c>
      <c r="AD1809">
        <v>1</v>
      </c>
      <c r="AE1809">
        <v>0</v>
      </c>
      <c r="AF1809" t="s">
        <v>143</v>
      </c>
      <c r="AG1809">
        <v>2.75</v>
      </c>
      <c r="AH1809">
        <v>2</v>
      </c>
      <c r="AI1809">
        <v>35813406</v>
      </c>
      <c r="AJ1809">
        <v>1829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>
      <c r="A1810">
        <f>ROW(Source!A1734)</f>
        <v>1734</v>
      </c>
      <c r="B1810">
        <v>35813425</v>
      </c>
      <c r="C1810">
        <v>35813404</v>
      </c>
      <c r="D1810">
        <v>29174538</v>
      </c>
      <c r="E1810">
        <v>1</v>
      </c>
      <c r="F1810">
        <v>1</v>
      </c>
      <c r="G1810">
        <v>1</v>
      </c>
      <c r="H1810">
        <v>2</v>
      </c>
      <c r="I1810" t="s">
        <v>712</v>
      </c>
      <c r="J1810" t="s">
        <v>820</v>
      </c>
      <c r="K1810" t="s">
        <v>714</v>
      </c>
      <c r="L1810">
        <v>1368</v>
      </c>
      <c r="N1810">
        <v>1011</v>
      </c>
      <c r="O1810" t="s">
        <v>589</v>
      </c>
      <c r="P1810" t="s">
        <v>589</v>
      </c>
      <c r="Q1810">
        <v>1</v>
      </c>
      <c r="X1810">
        <v>0.17</v>
      </c>
      <c r="Y1810">
        <v>0</v>
      </c>
      <c r="Z1810">
        <v>33.590000000000003</v>
      </c>
      <c r="AA1810">
        <v>0</v>
      </c>
      <c r="AB1810">
        <v>0</v>
      </c>
      <c r="AC1810">
        <v>0</v>
      </c>
      <c r="AD1810">
        <v>1</v>
      </c>
      <c r="AE1810">
        <v>0</v>
      </c>
      <c r="AF1810" t="s">
        <v>143</v>
      </c>
      <c r="AG1810">
        <v>0.21250000000000002</v>
      </c>
      <c r="AH1810">
        <v>2</v>
      </c>
      <c r="AI1810">
        <v>35813407</v>
      </c>
      <c r="AJ1810">
        <v>1830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</row>
    <row r="1811" spans="1:44">
      <c r="A1811">
        <f>ROW(Source!A1734)</f>
        <v>1734</v>
      </c>
      <c r="B1811">
        <v>35813426</v>
      </c>
      <c r="C1811">
        <v>35813404</v>
      </c>
      <c r="D1811">
        <v>29174580</v>
      </c>
      <c r="E1811">
        <v>1</v>
      </c>
      <c r="F1811">
        <v>1</v>
      </c>
      <c r="G1811">
        <v>1</v>
      </c>
      <c r="H1811">
        <v>2</v>
      </c>
      <c r="I1811" t="s">
        <v>715</v>
      </c>
      <c r="J1811" t="s">
        <v>821</v>
      </c>
      <c r="K1811" t="s">
        <v>717</v>
      </c>
      <c r="L1811">
        <v>1368</v>
      </c>
      <c r="N1811">
        <v>1011</v>
      </c>
      <c r="O1811" t="s">
        <v>589</v>
      </c>
      <c r="P1811" t="s">
        <v>589</v>
      </c>
      <c r="Q1811">
        <v>1</v>
      </c>
      <c r="X1811">
        <v>0.87</v>
      </c>
      <c r="Y1811">
        <v>0</v>
      </c>
      <c r="Z1811">
        <v>2.08</v>
      </c>
      <c r="AA1811">
        <v>0</v>
      </c>
      <c r="AB1811">
        <v>0</v>
      </c>
      <c r="AC1811">
        <v>0</v>
      </c>
      <c r="AD1811">
        <v>1</v>
      </c>
      <c r="AE1811">
        <v>0</v>
      </c>
      <c r="AF1811" t="s">
        <v>143</v>
      </c>
      <c r="AG1811">
        <v>1.0874999999999999</v>
      </c>
      <c r="AH1811">
        <v>2</v>
      </c>
      <c r="AI1811">
        <v>35813408</v>
      </c>
      <c r="AJ1811">
        <v>1831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</row>
    <row r="1812" spans="1:44">
      <c r="A1812">
        <f>ROW(Source!A1734)</f>
        <v>1734</v>
      </c>
      <c r="B1812">
        <v>35813427</v>
      </c>
      <c r="C1812">
        <v>35813404</v>
      </c>
      <c r="D1812">
        <v>29109354</v>
      </c>
      <c r="E1812">
        <v>1</v>
      </c>
      <c r="F1812">
        <v>1</v>
      </c>
      <c r="G1812">
        <v>1</v>
      </c>
      <c r="H1812">
        <v>3</v>
      </c>
      <c r="I1812" t="s">
        <v>718</v>
      </c>
      <c r="J1812" t="s">
        <v>822</v>
      </c>
      <c r="K1812" t="s">
        <v>720</v>
      </c>
      <c r="L1812">
        <v>1346</v>
      </c>
      <c r="N1812">
        <v>1009</v>
      </c>
      <c r="O1812" t="s">
        <v>170</v>
      </c>
      <c r="P1812" t="s">
        <v>170</v>
      </c>
      <c r="Q1812">
        <v>1</v>
      </c>
      <c r="X1812">
        <v>10</v>
      </c>
      <c r="Y1812">
        <v>46.72</v>
      </c>
      <c r="Z1812">
        <v>0</v>
      </c>
      <c r="AA1812">
        <v>0</v>
      </c>
      <c r="AB1812">
        <v>0</v>
      </c>
      <c r="AC1812">
        <v>0</v>
      </c>
      <c r="AD1812">
        <v>1</v>
      </c>
      <c r="AE1812">
        <v>0</v>
      </c>
      <c r="AF1812" t="s">
        <v>3</v>
      </c>
      <c r="AG1812">
        <v>10</v>
      </c>
      <c r="AH1812">
        <v>2</v>
      </c>
      <c r="AI1812">
        <v>35813409</v>
      </c>
      <c r="AJ1812">
        <v>1832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</row>
    <row r="1813" spans="1:44">
      <c r="A1813">
        <f>ROW(Source!A1734)</f>
        <v>1734</v>
      </c>
      <c r="B1813">
        <v>35813428</v>
      </c>
      <c r="C1813">
        <v>35813404</v>
      </c>
      <c r="D1813">
        <v>29109414</v>
      </c>
      <c r="E1813">
        <v>1</v>
      </c>
      <c r="F1813">
        <v>1</v>
      </c>
      <c r="G1813">
        <v>1</v>
      </c>
      <c r="H1813">
        <v>3</v>
      </c>
      <c r="I1813" t="s">
        <v>721</v>
      </c>
      <c r="J1813" t="s">
        <v>887</v>
      </c>
      <c r="K1813" t="s">
        <v>723</v>
      </c>
      <c r="L1813">
        <v>1346</v>
      </c>
      <c r="N1813">
        <v>1009</v>
      </c>
      <c r="O1813" t="s">
        <v>170</v>
      </c>
      <c r="P1813" t="s">
        <v>170</v>
      </c>
      <c r="Q1813">
        <v>1</v>
      </c>
      <c r="X1813">
        <v>137</v>
      </c>
      <c r="Y1813">
        <v>1.58</v>
      </c>
      <c r="Z1813">
        <v>0</v>
      </c>
      <c r="AA1813">
        <v>0</v>
      </c>
      <c r="AB1813">
        <v>0</v>
      </c>
      <c r="AC1813">
        <v>0</v>
      </c>
      <c r="AD1813">
        <v>1</v>
      </c>
      <c r="AE1813">
        <v>0</v>
      </c>
      <c r="AF1813" t="s">
        <v>3</v>
      </c>
      <c r="AG1813">
        <v>137</v>
      </c>
      <c r="AH1813">
        <v>2</v>
      </c>
      <c r="AI1813">
        <v>35813410</v>
      </c>
      <c r="AJ1813">
        <v>1833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</row>
    <row r="1814" spans="1:44">
      <c r="A1814">
        <f>ROW(Source!A1734)</f>
        <v>1734</v>
      </c>
      <c r="B1814">
        <v>35813429</v>
      </c>
      <c r="C1814">
        <v>35813404</v>
      </c>
      <c r="D1814">
        <v>29109781</v>
      </c>
      <c r="E1814">
        <v>1</v>
      </c>
      <c r="F1814">
        <v>1</v>
      </c>
      <c r="G1814">
        <v>1</v>
      </c>
      <c r="H1814">
        <v>3</v>
      </c>
      <c r="I1814" t="s">
        <v>724</v>
      </c>
      <c r="J1814" t="s">
        <v>823</v>
      </c>
      <c r="K1814" t="s">
        <v>726</v>
      </c>
      <c r="L1814">
        <v>1346</v>
      </c>
      <c r="N1814">
        <v>1009</v>
      </c>
      <c r="O1814" t="s">
        <v>170</v>
      </c>
      <c r="P1814" t="s">
        <v>170</v>
      </c>
      <c r="Q1814">
        <v>1</v>
      </c>
      <c r="X1814">
        <v>10</v>
      </c>
      <c r="Y1814">
        <v>11.12</v>
      </c>
      <c r="Z1814">
        <v>0</v>
      </c>
      <c r="AA1814">
        <v>0</v>
      </c>
      <c r="AB1814">
        <v>0</v>
      </c>
      <c r="AC1814">
        <v>0</v>
      </c>
      <c r="AD1814">
        <v>1</v>
      </c>
      <c r="AE1814">
        <v>0</v>
      </c>
      <c r="AF1814" t="s">
        <v>3</v>
      </c>
      <c r="AG1814">
        <v>10</v>
      </c>
      <c r="AH1814">
        <v>2</v>
      </c>
      <c r="AI1814">
        <v>35813411</v>
      </c>
      <c r="AJ1814">
        <v>1834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</row>
    <row r="1815" spans="1:44">
      <c r="A1815">
        <f>ROW(Source!A1734)</f>
        <v>1734</v>
      </c>
      <c r="B1815">
        <v>35813430</v>
      </c>
      <c r="C1815">
        <v>35813404</v>
      </c>
      <c r="D1815">
        <v>29109782</v>
      </c>
      <c r="E1815">
        <v>1</v>
      </c>
      <c r="F1815">
        <v>1</v>
      </c>
      <c r="G1815">
        <v>1</v>
      </c>
      <c r="H1815">
        <v>3</v>
      </c>
      <c r="I1815" t="s">
        <v>727</v>
      </c>
      <c r="J1815" t="s">
        <v>824</v>
      </c>
      <c r="K1815" t="s">
        <v>729</v>
      </c>
      <c r="L1815">
        <v>1346</v>
      </c>
      <c r="N1815">
        <v>1009</v>
      </c>
      <c r="O1815" t="s">
        <v>170</v>
      </c>
      <c r="P1815" t="s">
        <v>170</v>
      </c>
      <c r="Q1815">
        <v>1</v>
      </c>
      <c r="X1815">
        <v>69</v>
      </c>
      <c r="Y1815">
        <v>4.3600000000000003</v>
      </c>
      <c r="Z1815">
        <v>0</v>
      </c>
      <c r="AA1815">
        <v>0</v>
      </c>
      <c r="AB1815">
        <v>0</v>
      </c>
      <c r="AC1815">
        <v>0</v>
      </c>
      <c r="AD1815">
        <v>1</v>
      </c>
      <c r="AE1815">
        <v>0</v>
      </c>
      <c r="AF1815" t="s">
        <v>3</v>
      </c>
      <c r="AG1815">
        <v>69</v>
      </c>
      <c r="AH1815">
        <v>2</v>
      </c>
      <c r="AI1815">
        <v>35813412</v>
      </c>
      <c r="AJ1815">
        <v>1835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</row>
    <row r="1816" spans="1:44">
      <c r="A1816">
        <f>ROW(Source!A1734)</f>
        <v>1734</v>
      </c>
      <c r="B1816">
        <v>35813431</v>
      </c>
      <c r="C1816">
        <v>35813404</v>
      </c>
      <c r="D1816">
        <v>29110699</v>
      </c>
      <c r="E1816">
        <v>1</v>
      </c>
      <c r="F1816">
        <v>1</v>
      </c>
      <c r="G1816">
        <v>1</v>
      </c>
      <c r="H1816">
        <v>3</v>
      </c>
      <c r="I1816" t="s">
        <v>730</v>
      </c>
      <c r="J1816" t="s">
        <v>825</v>
      </c>
      <c r="K1816" t="s">
        <v>732</v>
      </c>
      <c r="L1816">
        <v>1301</v>
      </c>
      <c r="N1816">
        <v>1003</v>
      </c>
      <c r="O1816" t="s">
        <v>151</v>
      </c>
      <c r="P1816" t="s">
        <v>151</v>
      </c>
      <c r="Q1816">
        <v>1</v>
      </c>
      <c r="X1816">
        <v>118</v>
      </c>
      <c r="Y1816">
        <v>0.17</v>
      </c>
      <c r="Z1816">
        <v>0</v>
      </c>
      <c r="AA1816">
        <v>0</v>
      </c>
      <c r="AB1816">
        <v>0</v>
      </c>
      <c r="AC1816">
        <v>0</v>
      </c>
      <c r="AD1816">
        <v>1</v>
      </c>
      <c r="AE1816">
        <v>0</v>
      </c>
      <c r="AF1816" t="s">
        <v>3</v>
      </c>
      <c r="AG1816">
        <v>118</v>
      </c>
      <c r="AH1816">
        <v>2</v>
      </c>
      <c r="AI1816">
        <v>35813413</v>
      </c>
      <c r="AJ1816">
        <v>1836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>
        <f>ROW(Source!A1734)</f>
        <v>1734</v>
      </c>
      <c r="B1817">
        <v>35813432</v>
      </c>
      <c r="C1817">
        <v>35813404</v>
      </c>
      <c r="D1817">
        <v>29110797</v>
      </c>
      <c r="E1817">
        <v>1</v>
      </c>
      <c r="F1817">
        <v>1</v>
      </c>
      <c r="G1817">
        <v>1</v>
      </c>
      <c r="H1817">
        <v>3</v>
      </c>
      <c r="I1817" t="s">
        <v>733</v>
      </c>
      <c r="J1817" t="s">
        <v>826</v>
      </c>
      <c r="K1817" t="s">
        <v>735</v>
      </c>
      <c r="L1817">
        <v>1301</v>
      </c>
      <c r="N1817">
        <v>1003</v>
      </c>
      <c r="O1817" t="s">
        <v>151</v>
      </c>
      <c r="P1817" t="s">
        <v>151</v>
      </c>
      <c r="Q1817">
        <v>1</v>
      </c>
      <c r="X1817">
        <v>80</v>
      </c>
      <c r="Y1817">
        <v>1.74</v>
      </c>
      <c r="Z1817">
        <v>0</v>
      </c>
      <c r="AA1817">
        <v>0</v>
      </c>
      <c r="AB1817">
        <v>0</v>
      </c>
      <c r="AC1817">
        <v>0</v>
      </c>
      <c r="AD1817">
        <v>1</v>
      </c>
      <c r="AE1817">
        <v>0</v>
      </c>
      <c r="AF1817" t="s">
        <v>3</v>
      </c>
      <c r="AG1817">
        <v>80</v>
      </c>
      <c r="AH1817">
        <v>2</v>
      </c>
      <c r="AI1817">
        <v>35813414</v>
      </c>
      <c r="AJ1817">
        <v>1837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</row>
    <row r="1818" spans="1:44">
      <c r="A1818">
        <f>ROW(Source!A1734)</f>
        <v>1734</v>
      </c>
      <c r="B1818">
        <v>35813433</v>
      </c>
      <c r="C1818">
        <v>35813404</v>
      </c>
      <c r="D1818">
        <v>29110815</v>
      </c>
      <c r="E1818">
        <v>1</v>
      </c>
      <c r="F1818">
        <v>1</v>
      </c>
      <c r="G1818">
        <v>1</v>
      </c>
      <c r="H1818">
        <v>3</v>
      </c>
      <c r="I1818" t="s">
        <v>736</v>
      </c>
      <c r="J1818" t="s">
        <v>888</v>
      </c>
      <c r="K1818" t="s">
        <v>738</v>
      </c>
      <c r="L1818">
        <v>1301</v>
      </c>
      <c r="N1818">
        <v>1003</v>
      </c>
      <c r="O1818" t="s">
        <v>151</v>
      </c>
      <c r="P1818" t="s">
        <v>151</v>
      </c>
      <c r="Q1818">
        <v>1</v>
      </c>
      <c r="X1818">
        <v>117</v>
      </c>
      <c r="Y1818">
        <v>0.85</v>
      </c>
      <c r="Z1818">
        <v>0</v>
      </c>
      <c r="AA1818">
        <v>0</v>
      </c>
      <c r="AB1818">
        <v>0</v>
      </c>
      <c r="AC1818">
        <v>0</v>
      </c>
      <c r="AD1818">
        <v>1</v>
      </c>
      <c r="AE1818">
        <v>0</v>
      </c>
      <c r="AF1818" t="s">
        <v>3</v>
      </c>
      <c r="AG1818">
        <v>117</v>
      </c>
      <c r="AH1818">
        <v>2</v>
      </c>
      <c r="AI1818">
        <v>35813415</v>
      </c>
      <c r="AJ1818">
        <v>1838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</row>
    <row r="1819" spans="1:44">
      <c r="A1819">
        <f>ROW(Source!A1734)</f>
        <v>1734</v>
      </c>
      <c r="B1819">
        <v>35813434</v>
      </c>
      <c r="C1819">
        <v>35813404</v>
      </c>
      <c r="D1819">
        <v>29111455</v>
      </c>
      <c r="E1819">
        <v>1</v>
      </c>
      <c r="F1819">
        <v>1</v>
      </c>
      <c r="G1819">
        <v>1</v>
      </c>
      <c r="H1819">
        <v>3</v>
      </c>
      <c r="I1819" t="s">
        <v>219</v>
      </c>
      <c r="J1819" t="s">
        <v>275</v>
      </c>
      <c r="K1819" t="s">
        <v>220</v>
      </c>
      <c r="L1819">
        <v>1327</v>
      </c>
      <c r="N1819">
        <v>1005</v>
      </c>
      <c r="O1819" t="s">
        <v>165</v>
      </c>
      <c r="P1819" t="s">
        <v>165</v>
      </c>
      <c r="Q1819">
        <v>1</v>
      </c>
      <c r="X1819">
        <v>225</v>
      </c>
      <c r="Y1819">
        <v>15.06</v>
      </c>
      <c r="Z1819">
        <v>0</v>
      </c>
      <c r="AA1819">
        <v>0</v>
      </c>
      <c r="AB1819">
        <v>0</v>
      </c>
      <c r="AC1819">
        <v>0</v>
      </c>
      <c r="AD1819">
        <v>1</v>
      </c>
      <c r="AE1819">
        <v>0</v>
      </c>
      <c r="AF1819" t="s">
        <v>3</v>
      </c>
      <c r="AG1819">
        <v>225</v>
      </c>
      <c r="AH1819">
        <v>2</v>
      </c>
      <c r="AI1819">
        <v>35813416</v>
      </c>
      <c r="AJ1819">
        <v>1839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>
      <c r="A1820">
        <f>ROW(Source!A1734)</f>
        <v>1734</v>
      </c>
      <c r="B1820">
        <v>35813435</v>
      </c>
      <c r="C1820">
        <v>35813404</v>
      </c>
      <c r="D1820">
        <v>29114733</v>
      </c>
      <c r="E1820">
        <v>1</v>
      </c>
      <c r="F1820">
        <v>1</v>
      </c>
      <c r="G1820">
        <v>1</v>
      </c>
      <c r="H1820">
        <v>3</v>
      </c>
      <c r="I1820" t="s">
        <v>739</v>
      </c>
      <c r="J1820" t="s">
        <v>830</v>
      </c>
      <c r="K1820" t="s">
        <v>741</v>
      </c>
      <c r="L1820">
        <v>1354</v>
      </c>
      <c r="N1820">
        <v>1010</v>
      </c>
      <c r="O1820" t="s">
        <v>258</v>
      </c>
      <c r="P1820" t="s">
        <v>258</v>
      </c>
      <c r="Q1820">
        <v>1</v>
      </c>
      <c r="X1820">
        <v>790</v>
      </c>
      <c r="Y1820">
        <v>0.02</v>
      </c>
      <c r="Z1820">
        <v>0</v>
      </c>
      <c r="AA1820">
        <v>0</v>
      </c>
      <c r="AB1820">
        <v>0</v>
      </c>
      <c r="AC1820">
        <v>0</v>
      </c>
      <c r="AD1820">
        <v>1</v>
      </c>
      <c r="AE1820">
        <v>0</v>
      </c>
      <c r="AF1820" t="s">
        <v>3</v>
      </c>
      <c r="AG1820">
        <v>790</v>
      </c>
      <c r="AH1820">
        <v>2</v>
      </c>
      <c r="AI1820">
        <v>35813417</v>
      </c>
      <c r="AJ1820">
        <v>1840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</row>
    <row r="1821" spans="1:44">
      <c r="A1821">
        <f>ROW(Source!A1734)</f>
        <v>1734</v>
      </c>
      <c r="B1821">
        <v>35813436</v>
      </c>
      <c r="C1821">
        <v>35813404</v>
      </c>
      <c r="D1821">
        <v>29114734</v>
      </c>
      <c r="E1821">
        <v>1</v>
      </c>
      <c r="F1821">
        <v>1</v>
      </c>
      <c r="G1821">
        <v>1</v>
      </c>
      <c r="H1821">
        <v>3</v>
      </c>
      <c r="I1821" t="s">
        <v>742</v>
      </c>
      <c r="J1821" t="s">
        <v>889</v>
      </c>
      <c r="K1821" t="s">
        <v>744</v>
      </c>
      <c r="L1821">
        <v>1354</v>
      </c>
      <c r="N1821">
        <v>1010</v>
      </c>
      <c r="O1821" t="s">
        <v>258</v>
      </c>
      <c r="P1821" t="s">
        <v>258</v>
      </c>
      <c r="Q1821">
        <v>1</v>
      </c>
      <c r="X1821">
        <v>1844</v>
      </c>
      <c r="Y1821">
        <v>0.03</v>
      </c>
      <c r="Z1821">
        <v>0</v>
      </c>
      <c r="AA1821">
        <v>0</v>
      </c>
      <c r="AB1821">
        <v>0</v>
      </c>
      <c r="AC1821">
        <v>0</v>
      </c>
      <c r="AD1821">
        <v>1</v>
      </c>
      <c r="AE1821">
        <v>0</v>
      </c>
      <c r="AF1821" t="s">
        <v>3</v>
      </c>
      <c r="AG1821">
        <v>1844</v>
      </c>
      <c r="AH1821">
        <v>2</v>
      </c>
      <c r="AI1821">
        <v>35813418</v>
      </c>
      <c r="AJ1821">
        <v>1841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>
        <f>ROW(Source!A1734)</f>
        <v>1734</v>
      </c>
      <c r="B1822">
        <v>35813437</v>
      </c>
      <c r="C1822">
        <v>35813404</v>
      </c>
      <c r="D1822">
        <v>29114482</v>
      </c>
      <c r="E1822">
        <v>1</v>
      </c>
      <c r="F1822">
        <v>1</v>
      </c>
      <c r="G1822">
        <v>1</v>
      </c>
      <c r="H1822">
        <v>3</v>
      </c>
      <c r="I1822" t="s">
        <v>745</v>
      </c>
      <c r="J1822" t="s">
        <v>890</v>
      </c>
      <c r="K1822" t="s">
        <v>747</v>
      </c>
      <c r="L1822">
        <v>1354</v>
      </c>
      <c r="N1822">
        <v>1010</v>
      </c>
      <c r="O1822" t="s">
        <v>258</v>
      </c>
      <c r="P1822" t="s">
        <v>258</v>
      </c>
      <c r="Q1822">
        <v>1</v>
      </c>
      <c r="X1822">
        <v>149</v>
      </c>
      <c r="Y1822">
        <v>7.0000000000000007E-2</v>
      </c>
      <c r="Z1822">
        <v>0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 t="s">
        <v>3</v>
      </c>
      <c r="AG1822">
        <v>149</v>
      </c>
      <c r="AH1822">
        <v>2</v>
      </c>
      <c r="AI1822">
        <v>35813419</v>
      </c>
      <c r="AJ1822">
        <v>1842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</row>
    <row r="1823" spans="1:44">
      <c r="A1823">
        <f>ROW(Source!A1734)</f>
        <v>1734</v>
      </c>
      <c r="B1823">
        <v>35813438</v>
      </c>
      <c r="C1823">
        <v>35813404</v>
      </c>
      <c r="D1823">
        <v>29129584</v>
      </c>
      <c r="E1823">
        <v>1</v>
      </c>
      <c r="F1823">
        <v>1</v>
      </c>
      <c r="G1823">
        <v>1</v>
      </c>
      <c r="H1823">
        <v>3</v>
      </c>
      <c r="I1823" t="s">
        <v>748</v>
      </c>
      <c r="J1823" t="s">
        <v>891</v>
      </c>
      <c r="K1823" t="s">
        <v>750</v>
      </c>
      <c r="L1823">
        <v>1301</v>
      </c>
      <c r="N1823">
        <v>1003</v>
      </c>
      <c r="O1823" t="s">
        <v>151</v>
      </c>
      <c r="P1823" t="s">
        <v>151</v>
      </c>
      <c r="Q1823">
        <v>1</v>
      </c>
      <c r="X1823">
        <v>86</v>
      </c>
      <c r="Y1823">
        <v>7.22</v>
      </c>
      <c r="Z1823">
        <v>0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 t="s">
        <v>3</v>
      </c>
      <c r="AG1823">
        <v>86</v>
      </c>
      <c r="AH1823">
        <v>2</v>
      </c>
      <c r="AI1823">
        <v>35813420</v>
      </c>
      <c r="AJ1823">
        <v>1843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</row>
    <row r="1824" spans="1:44">
      <c r="A1824">
        <f>ROW(Source!A1734)</f>
        <v>1734</v>
      </c>
      <c r="B1824">
        <v>35813439</v>
      </c>
      <c r="C1824">
        <v>35813404</v>
      </c>
      <c r="D1824">
        <v>29129619</v>
      </c>
      <c r="E1824">
        <v>1</v>
      </c>
      <c r="F1824">
        <v>1</v>
      </c>
      <c r="G1824">
        <v>1</v>
      </c>
      <c r="H1824">
        <v>3</v>
      </c>
      <c r="I1824" t="s">
        <v>751</v>
      </c>
      <c r="J1824" t="s">
        <v>892</v>
      </c>
      <c r="K1824" t="s">
        <v>753</v>
      </c>
      <c r="L1824">
        <v>1301</v>
      </c>
      <c r="N1824">
        <v>1003</v>
      </c>
      <c r="O1824" t="s">
        <v>151</v>
      </c>
      <c r="P1824" t="s">
        <v>151</v>
      </c>
      <c r="Q1824">
        <v>1</v>
      </c>
      <c r="X1824">
        <v>234</v>
      </c>
      <c r="Y1824">
        <v>8.44</v>
      </c>
      <c r="Z1824">
        <v>0</v>
      </c>
      <c r="AA1824">
        <v>0</v>
      </c>
      <c r="AB1824">
        <v>0</v>
      </c>
      <c r="AC1824">
        <v>0</v>
      </c>
      <c r="AD1824">
        <v>1</v>
      </c>
      <c r="AE1824">
        <v>0</v>
      </c>
      <c r="AF1824" t="s">
        <v>3</v>
      </c>
      <c r="AG1824">
        <v>234</v>
      </c>
      <c r="AH1824">
        <v>2</v>
      </c>
      <c r="AI1824">
        <v>35813421</v>
      </c>
      <c r="AJ1824">
        <v>1844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</row>
    <row r="1825" spans="1:44">
      <c r="A1825">
        <f>ROW(Source!A1734)</f>
        <v>1734</v>
      </c>
      <c r="B1825">
        <v>35813440</v>
      </c>
      <c r="C1825">
        <v>35813404</v>
      </c>
      <c r="D1825">
        <v>29129715</v>
      </c>
      <c r="E1825">
        <v>1</v>
      </c>
      <c r="F1825">
        <v>1</v>
      </c>
      <c r="G1825">
        <v>1</v>
      </c>
      <c r="H1825">
        <v>3</v>
      </c>
      <c r="I1825" t="s">
        <v>754</v>
      </c>
      <c r="J1825" t="s">
        <v>894</v>
      </c>
      <c r="K1825" t="s">
        <v>756</v>
      </c>
      <c r="L1825">
        <v>1301</v>
      </c>
      <c r="N1825">
        <v>1003</v>
      </c>
      <c r="O1825" t="s">
        <v>151</v>
      </c>
      <c r="P1825" t="s">
        <v>151</v>
      </c>
      <c r="Q1825">
        <v>1</v>
      </c>
      <c r="X1825">
        <v>37</v>
      </c>
      <c r="Y1825">
        <v>6.33</v>
      </c>
      <c r="Z1825">
        <v>0</v>
      </c>
      <c r="AA1825">
        <v>0</v>
      </c>
      <c r="AB1825">
        <v>0</v>
      </c>
      <c r="AC1825">
        <v>0</v>
      </c>
      <c r="AD1825">
        <v>1</v>
      </c>
      <c r="AE1825">
        <v>0</v>
      </c>
      <c r="AF1825" t="s">
        <v>3</v>
      </c>
      <c r="AG1825">
        <v>37</v>
      </c>
      <c r="AH1825">
        <v>2</v>
      </c>
      <c r="AI1825">
        <v>35813422</v>
      </c>
      <c r="AJ1825">
        <v>1845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</row>
    <row r="1826" spans="1:44">
      <c r="A1826">
        <f>ROW(Source!A1735)</f>
        <v>1735</v>
      </c>
      <c r="B1826">
        <v>35813449</v>
      </c>
      <c r="C1826">
        <v>35813441</v>
      </c>
      <c r="D1826">
        <v>18410244</v>
      </c>
      <c r="E1826">
        <v>1</v>
      </c>
      <c r="F1826">
        <v>1</v>
      </c>
      <c r="G1826">
        <v>1</v>
      </c>
      <c r="H1826">
        <v>1</v>
      </c>
      <c r="I1826" t="s">
        <v>791</v>
      </c>
      <c r="J1826" t="s">
        <v>3</v>
      </c>
      <c r="K1826" t="s">
        <v>792</v>
      </c>
      <c r="L1826">
        <v>1369</v>
      </c>
      <c r="N1826">
        <v>1013</v>
      </c>
      <c r="O1826" t="s">
        <v>583</v>
      </c>
      <c r="P1826" t="s">
        <v>583</v>
      </c>
      <c r="Q1826">
        <v>1</v>
      </c>
      <c r="X1826">
        <v>55.94</v>
      </c>
      <c r="Y1826">
        <v>0</v>
      </c>
      <c r="Z1826">
        <v>0</v>
      </c>
      <c r="AA1826">
        <v>0</v>
      </c>
      <c r="AB1826">
        <v>9.2899999999999991</v>
      </c>
      <c r="AC1826">
        <v>0</v>
      </c>
      <c r="AD1826">
        <v>1</v>
      </c>
      <c r="AE1826">
        <v>1</v>
      </c>
      <c r="AF1826" t="s">
        <v>144</v>
      </c>
      <c r="AG1826">
        <v>64.330999999999989</v>
      </c>
      <c r="AH1826">
        <v>2</v>
      </c>
      <c r="AI1826">
        <v>35813442</v>
      </c>
      <c r="AJ1826">
        <v>1846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>
      <c r="A1827">
        <f>ROW(Source!A1735)</f>
        <v>1735</v>
      </c>
      <c r="B1827">
        <v>35813450</v>
      </c>
      <c r="C1827">
        <v>35813441</v>
      </c>
      <c r="D1827">
        <v>121548</v>
      </c>
      <c r="E1827">
        <v>1</v>
      </c>
      <c r="F1827">
        <v>1</v>
      </c>
      <c r="G1827">
        <v>1</v>
      </c>
      <c r="H1827">
        <v>1</v>
      </c>
      <c r="I1827" t="s">
        <v>34</v>
      </c>
      <c r="J1827" t="s">
        <v>3</v>
      </c>
      <c r="K1827" t="s">
        <v>584</v>
      </c>
      <c r="L1827">
        <v>608254</v>
      </c>
      <c r="N1827">
        <v>1013</v>
      </c>
      <c r="O1827" t="s">
        <v>585</v>
      </c>
      <c r="P1827" t="s">
        <v>585</v>
      </c>
      <c r="Q1827">
        <v>1</v>
      </c>
      <c r="X1827">
        <v>0.01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1</v>
      </c>
      <c r="AE1827">
        <v>2</v>
      </c>
      <c r="AF1827" t="s">
        <v>143</v>
      </c>
      <c r="AG1827">
        <v>1.2500000000000001E-2</v>
      </c>
      <c r="AH1827">
        <v>2</v>
      </c>
      <c r="AI1827">
        <v>35813443</v>
      </c>
      <c r="AJ1827">
        <v>1847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</row>
    <row r="1828" spans="1:44">
      <c r="A1828">
        <f>ROW(Source!A1735)</f>
        <v>1735</v>
      </c>
      <c r="B1828">
        <v>35813451</v>
      </c>
      <c r="C1828">
        <v>35813441</v>
      </c>
      <c r="D1828">
        <v>29172556</v>
      </c>
      <c r="E1828">
        <v>1</v>
      </c>
      <c r="F1828">
        <v>1</v>
      </c>
      <c r="G1828">
        <v>1</v>
      </c>
      <c r="H1828">
        <v>2</v>
      </c>
      <c r="I1828" t="s">
        <v>586</v>
      </c>
      <c r="J1828" t="s">
        <v>590</v>
      </c>
      <c r="K1828" t="s">
        <v>588</v>
      </c>
      <c r="L1828">
        <v>1368</v>
      </c>
      <c r="N1828">
        <v>1011</v>
      </c>
      <c r="O1828" t="s">
        <v>589</v>
      </c>
      <c r="P1828" t="s">
        <v>589</v>
      </c>
      <c r="Q1828">
        <v>1</v>
      </c>
      <c r="X1828">
        <v>0.01</v>
      </c>
      <c r="Y1828">
        <v>0</v>
      </c>
      <c r="Z1828">
        <v>31.26</v>
      </c>
      <c r="AA1828">
        <v>13.5</v>
      </c>
      <c r="AB1828">
        <v>0</v>
      </c>
      <c r="AC1828">
        <v>0</v>
      </c>
      <c r="AD1828">
        <v>1</v>
      </c>
      <c r="AE1828">
        <v>0</v>
      </c>
      <c r="AF1828" t="s">
        <v>143</v>
      </c>
      <c r="AG1828">
        <v>1.2500000000000001E-2</v>
      </c>
      <c r="AH1828">
        <v>2</v>
      </c>
      <c r="AI1828">
        <v>35813444</v>
      </c>
      <c r="AJ1828">
        <v>1848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>
      <c r="A1829">
        <f>ROW(Source!A1735)</f>
        <v>1735</v>
      </c>
      <c r="B1829">
        <v>35813452</v>
      </c>
      <c r="C1829">
        <v>35813441</v>
      </c>
      <c r="D1829">
        <v>29174913</v>
      </c>
      <c r="E1829">
        <v>1</v>
      </c>
      <c r="F1829">
        <v>1</v>
      </c>
      <c r="G1829">
        <v>1</v>
      </c>
      <c r="H1829">
        <v>2</v>
      </c>
      <c r="I1829" t="s">
        <v>601</v>
      </c>
      <c r="J1829" t="s">
        <v>602</v>
      </c>
      <c r="K1829" t="s">
        <v>603</v>
      </c>
      <c r="L1829">
        <v>1368</v>
      </c>
      <c r="N1829">
        <v>1011</v>
      </c>
      <c r="O1829" t="s">
        <v>589</v>
      </c>
      <c r="P1829" t="s">
        <v>589</v>
      </c>
      <c r="Q1829">
        <v>1</v>
      </c>
      <c r="X1829">
        <v>0.01</v>
      </c>
      <c r="Y1829">
        <v>0</v>
      </c>
      <c r="Z1829">
        <v>87.17</v>
      </c>
      <c r="AA1829">
        <v>11.6</v>
      </c>
      <c r="AB1829">
        <v>0</v>
      </c>
      <c r="AC1829">
        <v>0</v>
      </c>
      <c r="AD1829">
        <v>1</v>
      </c>
      <c r="AE1829">
        <v>0</v>
      </c>
      <c r="AF1829" t="s">
        <v>143</v>
      </c>
      <c r="AG1829">
        <v>1.2500000000000001E-2</v>
      </c>
      <c r="AH1829">
        <v>2</v>
      </c>
      <c r="AI1829">
        <v>35813445</v>
      </c>
      <c r="AJ1829">
        <v>1849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</row>
    <row r="1830" spans="1:44">
      <c r="A1830">
        <f>ROW(Source!A1735)</f>
        <v>1735</v>
      </c>
      <c r="B1830">
        <v>35813453</v>
      </c>
      <c r="C1830">
        <v>35813441</v>
      </c>
      <c r="D1830">
        <v>29109386</v>
      </c>
      <c r="E1830">
        <v>1</v>
      </c>
      <c r="F1830">
        <v>1</v>
      </c>
      <c r="G1830">
        <v>1</v>
      </c>
      <c r="H1830">
        <v>3</v>
      </c>
      <c r="I1830" t="s">
        <v>793</v>
      </c>
      <c r="J1830" t="s">
        <v>794</v>
      </c>
      <c r="K1830" t="s">
        <v>795</v>
      </c>
      <c r="L1830">
        <v>1348</v>
      </c>
      <c r="N1830">
        <v>1009</v>
      </c>
      <c r="O1830" t="s">
        <v>29</v>
      </c>
      <c r="P1830" t="s">
        <v>29</v>
      </c>
      <c r="Q1830">
        <v>1000</v>
      </c>
      <c r="X1830">
        <v>3.4099999999999998E-2</v>
      </c>
      <c r="Y1830">
        <v>11300.01</v>
      </c>
      <c r="Z1830">
        <v>0</v>
      </c>
      <c r="AA1830">
        <v>0</v>
      </c>
      <c r="AB1830">
        <v>0</v>
      </c>
      <c r="AC1830">
        <v>0</v>
      </c>
      <c r="AD1830">
        <v>1</v>
      </c>
      <c r="AE1830">
        <v>0</v>
      </c>
      <c r="AF1830" t="s">
        <v>3</v>
      </c>
      <c r="AG1830">
        <v>3.4099999999999998E-2</v>
      </c>
      <c r="AH1830">
        <v>2</v>
      </c>
      <c r="AI1830">
        <v>35813446</v>
      </c>
      <c r="AJ1830">
        <v>1850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</row>
    <row r="1831" spans="1:44">
      <c r="A1831">
        <f>ROW(Source!A1735)</f>
        <v>1735</v>
      </c>
      <c r="B1831">
        <v>35813454</v>
      </c>
      <c r="C1831">
        <v>35813441</v>
      </c>
      <c r="D1831">
        <v>29107800</v>
      </c>
      <c r="E1831">
        <v>1</v>
      </c>
      <c r="F1831">
        <v>1</v>
      </c>
      <c r="G1831">
        <v>1</v>
      </c>
      <c r="H1831">
        <v>3</v>
      </c>
      <c r="I1831" t="s">
        <v>616</v>
      </c>
      <c r="J1831" t="s">
        <v>643</v>
      </c>
      <c r="K1831" t="s">
        <v>618</v>
      </c>
      <c r="L1831">
        <v>1346</v>
      </c>
      <c r="N1831">
        <v>1009</v>
      </c>
      <c r="O1831" t="s">
        <v>170</v>
      </c>
      <c r="P1831" t="s">
        <v>170</v>
      </c>
      <c r="Q1831">
        <v>1</v>
      </c>
      <c r="X1831">
        <v>0.01</v>
      </c>
      <c r="Y1831">
        <v>1.81</v>
      </c>
      <c r="Z1831">
        <v>0</v>
      </c>
      <c r="AA1831">
        <v>0</v>
      </c>
      <c r="AB1831">
        <v>0</v>
      </c>
      <c r="AC1831">
        <v>0</v>
      </c>
      <c r="AD1831">
        <v>1</v>
      </c>
      <c r="AE1831">
        <v>0</v>
      </c>
      <c r="AF1831" t="s">
        <v>3</v>
      </c>
      <c r="AG1831">
        <v>0.01</v>
      </c>
      <c r="AH1831">
        <v>2</v>
      </c>
      <c r="AI1831">
        <v>35813447</v>
      </c>
      <c r="AJ1831">
        <v>1851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</row>
    <row r="1832" spans="1:44">
      <c r="A1832">
        <f>ROW(Source!A1735)</f>
        <v>1735</v>
      </c>
      <c r="B1832">
        <v>35813455</v>
      </c>
      <c r="C1832">
        <v>35813441</v>
      </c>
      <c r="D1832">
        <v>29109603</v>
      </c>
      <c r="E1832">
        <v>1</v>
      </c>
      <c r="F1832">
        <v>1</v>
      </c>
      <c r="G1832">
        <v>1</v>
      </c>
      <c r="H1832">
        <v>3</v>
      </c>
      <c r="I1832" t="s">
        <v>796</v>
      </c>
      <c r="J1832" t="s">
        <v>797</v>
      </c>
      <c r="K1832" t="s">
        <v>798</v>
      </c>
      <c r="L1832">
        <v>1327</v>
      </c>
      <c r="N1832">
        <v>1005</v>
      </c>
      <c r="O1832" t="s">
        <v>165</v>
      </c>
      <c r="P1832" t="s">
        <v>165</v>
      </c>
      <c r="Q1832">
        <v>1</v>
      </c>
      <c r="X1832">
        <v>112</v>
      </c>
      <c r="Y1832">
        <v>55.16</v>
      </c>
      <c r="Z1832">
        <v>0</v>
      </c>
      <c r="AA1832">
        <v>0</v>
      </c>
      <c r="AB1832">
        <v>0</v>
      </c>
      <c r="AC1832">
        <v>0</v>
      </c>
      <c r="AD1832">
        <v>1</v>
      </c>
      <c r="AE1832">
        <v>0</v>
      </c>
      <c r="AF1832" t="s">
        <v>3</v>
      </c>
      <c r="AG1832">
        <v>112</v>
      </c>
      <c r="AH1832">
        <v>2</v>
      </c>
      <c r="AI1832">
        <v>35813448</v>
      </c>
      <c r="AJ1832">
        <v>1852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>
        <f>ROW(Source!A1736)</f>
        <v>1736</v>
      </c>
      <c r="B1833">
        <v>35813469</v>
      </c>
      <c r="C1833">
        <v>35813456</v>
      </c>
      <c r="D1833">
        <v>29364679</v>
      </c>
      <c r="E1833">
        <v>1</v>
      </c>
      <c r="F1833">
        <v>1</v>
      </c>
      <c r="G1833">
        <v>1</v>
      </c>
      <c r="H1833">
        <v>1</v>
      </c>
      <c r="I1833" t="s">
        <v>799</v>
      </c>
      <c r="J1833" t="s">
        <v>3</v>
      </c>
      <c r="K1833" t="s">
        <v>800</v>
      </c>
      <c r="L1833">
        <v>1369</v>
      </c>
      <c r="N1833">
        <v>1013</v>
      </c>
      <c r="O1833" t="s">
        <v>583</v>
      </c>
      <c r="P1833" t="s">
        <v>583</v>
      </c>
      <c r="Q1833">
        <v>1</v>
      </c>
      <c r="X1833">
        <v>30.48</v>
      </c>
      <c r="Y1833">
        <v>0</v>
      </c>
      <c r="Z1833">
        <v>0</v>
      </c>
      <c r="AA1833">
        <v>0</v>
      </c>
      <c r="AB1833">
        <v>9.92</v>
      </c>
      <c r="AC1833">
        <v>0</v>
      </c>
      <c r="AD1833">
        <v>1</v>
      </c>
      <c r="AE1833">
        <v>1</v>
      </c>
      <c r="AF1833" t="s">
        <v>3</v>
      </c>
      <c r="AG1833">
        <v>30.48</v>
      </c>
      <c r="AH1833">
        <v>2</v>
      </c>
      <c r="AI1833">
        <v>35813458</v>
      </c>
      <c r="AJ1833">
        <v>1853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</row>
    <row r="1834" spans="1:44">
      <c r="A1834">
        <f>ROW(Source!A1736)</f>
        <v>1736</v>
      </c>
      <c r="B1834">
        <v>35813470</v>
      </c>
      <c r="C1834">
        <v>35813456</v>
      </c>
      <c r="D1834">
        <v>121548</v>
      </c>
      <c r="E1834">
        <v>1</v>
      </c>
      <c r="F1834">
        <v>1</v>
      </c>
      <c r="G1834">
        <v>1</v>
      </c>
      <c r="H1834">
        <v>1</v>
      </c>
      <c r="I1834" t="s">
        <v>34</v>
      </c>
      <c r="J1834" t="s">
        <v>3</v>
      </c>
      <c r="K1834" t="s">
        <v>584</v>
      </c>
      <c r="L1834">
        <v>608254</v>
      </c>
      <c r="N1834">
        <v>1013</v>
      </c>
      <c r="O1834" t="s">
        <v>585</v>
      </c>
      <c r="P1834" t="s">
        <v>585</v>
      </c>
      <c r="Q1834">
        <v>1</v>
      </c>
      <c r="X1834">
        <v>0.03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1</v>
      </c>
      <c r="AE1834">
        <v>2</v>
      </c>
      <c r="AF1834" t="s">
        <v>3</v>
      </c>
      <c r="AG1834">
        <v>0.03</v>
      </c>
      <c r="AH1834">
        <v>2</v>
      </c>
      <c r="AI1834">
        <v>35813459</v>
      </c>
      <c r="AJ1834">
        <v>1854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>
      <c r="A1835">
        <f>ROW(Source!A1736)</f>
        <v>1736</v>
      </c>
      <c r="B1835">
        <v>35813471</v>
      </c>
      <c r="C1835">
        <v>35813456</v>
      </c>
      <c r="D1835">
        <v>29172362</v>
      </c>
      <c r="E1835">
        <v>1</v>
      </c>
      <c r="F1835">
        <v>1</v>
      </c>
      <c r="G1835">
        <v>1</v>
      </c>
      <c r="H1835">
        <v>2</v>
      </c>
      <c r="I1835" t="s">
        <v>801</v>
      </c>
      <c r="J1835" t="s">
        <v>802</v>
      </c>
      <c r="K1835" t="s">
        <v>803</v>
      </c>
      <c r="L1835">
        <v>1368</v>
      </c>
      <c r="N1835">
        <v>1011</v>
      </c>
      <c r="O1835" t="s">
        <v>589</v>
      </c>
      <c r="P1835" t="s">
        <v>589</v>
      </c>
      <c r="Q1835">
        <v>1</v>
      </c>
      <c r="X1835">
        <v>0.03</v>
      </c>
      <c r="Y1835">
        <v>0</v>
      </c>
      <c r="Z1835">
        <v>134.65</v>
      </c>
      <c r="AA1835">
        <v>13.5</v>
      </c>
      <c r="AB1835">
        <v>0</v>
      </c>
      <c r="AC1835">
        <v>0</v>
      </c>
      <c r="AD1835">
        <v>1</v>
      </c>
      <c r="AE1835">
        <v>0</v>
      </c>
      <c r="AF1835" t="s">
        <v>3</v>
      </c>
      <c r="AG1835">
        <v>0.03</v>
      </c>
      <c r="AH1835">
        <v>2</v>
      </c>
      <c r="AI1835">
        <v>35813460</v>
      </c>
      <c r="AJ1835">
        <v>1855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>
      <c r="A1836">
        <f>ROW(Source!A1736)</f>
        <v>1736</v>
      </c>
      <c r="B1836">
        <v>35813472</v>
      </c>
      <c r="C1836">
        <v>35813456</v>
      </c>
      <c r="D1836">
        <v>29174913</v>
      </c>
      <c r="E1836">
        <v>1</v>
      </c>
      <c r="F1836">
        <v>1</v>
      </c>
      <c r="G1836">
        <v>1</v>
      </c>
      <c r="H1836">
        <v>2</v>
      </c>
      <c r="I1836" t="s">
        <v>601</v>
      </c>
      <c r="J1836" t="s">
        <v>602</v>
      </c>
      <c r="K1836" t="s">
        <v>603</v>
      </c>
      <c r="L1836">
        <v>1368</v>
      </c>
      <c r="N1836">
        <v>1011</v>
      </c>
      <c r="O1836" t="s">
        <v>589</v>
      </c>
      <c r="P1836" t="s">
        <v>589</v>
      </c>
      <c r="Q1836">
        <v>1</v>
      </c>
      <c r="X1836">
        <v>0.02</v>
      </c>
      <c r="Y1836">
        <v>0</v>
      </c>
      <c r="Z1836">
        <v>87.17</v>
      </c>
      <c r="AA1836">
        <v>11.6</v>
      </c>
      <c r="AB1836">
        <v>0</v>
      </c>
      <c r="AC1836">
        <v>0</v>
      </c>
      <c r="AD1836">
        <v>1</v>
      </c>
      <c r="AE1836">
        <v>0</v>
      </c>
      <c r="AF1836" t="s">
        <v>3</v>
      </c>
      <c r="AG1836">
        <v>0.02</v>
      </c>
      <c r="AH1836">
        <v>2</v>
      </c>
      <c r="AI1836">
        <v>35813461</v>
      </c>
      <c r="AJ1836">
        <v>1856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</row>
    <row r="1837" spans="1:44">
      <c r="A1837">
        <f>ROW(Source!A1736)</f>
        <v>1736</v>
      </c>
      <c r="B1837">
        <v>35813473</v>
      </c>
      <c r="C1837">
        <v>35813456</v>
      </c>
      <c r="D1837">
        <v>29114246</v>
      </c>
      <c r="E1837">
        <v>1</v>
      </c>
      <c r="F1837">
        <v>1</v>
      </c>
      <c r="G1837">
        <v>1</v>
      </c>
      <c r="H1837">
        <v>3</v>
      </c>
      <c r="I1837" t="s">
        <v>804</v>
      </c>
      <c r="J1837" t="s">
        <v>805</v>
      </c>
      <c r="K1837" t="s">
        <v>806</v>
      </c>
      <c r="L1837">
        <v>1346</v>
      </c>
      <c r="N1837">
        <v>1009</v>
      </c>
      <c r="O1837" t="s">
        <v>170</v>
      </c>
      <c r="P1837" t="s">
        <v>170</v>
      </c>
      <c r="Q1837">
        <v>1</v>
      </c>
      <c r="X1837">
        <v>1.5</v>
      </c>
      <c r="Y1837">
        <v>9.0399999999999991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 t="s">
        <v>3</v>
      </c>
      <c r="AG1837">
        <v>1.5</v>
      </c>
      <c r="AH1837">
        <v>2</v>
      </c>
      <c r="AI1837">
        <v>35813462</v>
      </c>
      <c r="AJ1837">
        <v>1857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>
      <c r="A1838">
        <f>ROW(Source!A1736)</f>
        <v>1736</v>
      </c>
      <c r="B1838">
        <v>35813474</v>
      </c>
      <c r="C1838">
        <v>35813456</v>
      </c>
      <c r="D1838">
        <v>29110838</v>
      </c>
      <c r="E1838">
        <v>1</v>
      </c>
      <c r="F1838">
        <v>1</v>
      </c>
      <c r="G1838">
        <v>1</v>
      </c>
      <c r="H1838">
        <v>3</v>
      </c>
      <c r="I1838" t="s">
        <v>807</v>
      </c>
      <c r="J1838" t="s">
        <v>808</v>
      </c>
      <c r="K1838" t="s">
        <v>809</v>
      </c>
      <c r="L1838">
        <v>1346</v>
      </c>
      <c r="N1838">
        <v>1009</v>
      </c>
      <c r="O1838" t="s">
        <v>170</v>
      </c>
      <c r="P1838" t="s">
        <v>170</v>
      </c>
      <c r="Q1838">
        <v>1</v>
      </c>
      <c r="X1838">
        <v>0.42</v>
      </c>
      <c r="Y1838">
        <v>30.5</v>
      </c>
      <c r="Z1838">
        <v>0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 t="s">
        <v>3</v>
      </c>
      <c r="AG1838">
        <v>0.42</v>
      </c>
      <c r="AH1838">
        <v>2</v>
      </c>
      <c r="AI1838">
        <v>35813463</v>
      </c>
      <c r="AJ1838">
        <v>1858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</row>
    <row r="1839" spans="1:44">
      <c r="A1839">
        <f>ROW(Source!A1736)</f>
        <v>1736</v>
      </c>
      <c r="B1839">
        <v>35813475</v>
      </c>
      <c r="C1839">
        <v>35813456</v>
      </c>
      <c r="D1839">
        <v>29149204</v>
      </c>
      <c r="E1839">
        <v>1</v>
      </c>
      <c r="F1839">
        <v>1</v>
      </c>
      <c r="G1839">
        <v>1</v>
      </c>
      <c r="H1839">
        <v>3</v>
      </c>
      <c r="I1839" t="s">
        <v>810</v>
      </c>
      <c r="J1839" t="s">
        <v>811</v>
      </c>
      <c r="K1839" t="s">
        <v>812</v>
      </c>
      <c r="L1839">
        <v>1348</v>
      </c>
      <c r="N1839">
        <v>1009</v>
      </c>
      <c r="O1839" t="s">
        <v>29</v>
      </c>
      <c r="P1839" t="s">
        <v>29</v>
      </c>
      <c r="Q1839">
        <v>1000</v>
      </c>
      <c r="X1839">
        <v>3.15E-3</v>
      </c>
      <c r="Y1839">
        <v>729.98</v>
      </c>
      <c r="Z1839">
        <v>0</v>
      </c>
      <c r="AA1839">
        <v>0</v>
      </c>
      <c r="AB1839">
        <v>0</v>
      </c>
      <c r="AC1839">
        <v>0</v>
      </c>
      <c r="AD1839">
        <v>1</v>
      </c>
      <c r="AE1839">
        <v>0</v>
      </c>
      <c r="AF1839" t="s">
        <v>3</v>
      </c>
      <c r="AG1839">
        <v>3.15E-3</v>
      </c>
      <c r="AH1839">
        <v>2</v>
      </c>
      <c r="AI1839">
        <v>35813464</v>
      </c>
      <c r="AJ1839">
        <v>1859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</row>
    <row r="1840" spans="1:44">
      <c r="A1840">
        <f>ROW(Source!A1736)</f>
        <v>1736</v>
      </c>
      <c r="B1840">
        <v>35813476</v>
      </c>
      <c r="C1840">
        <v>35813456</v>
      </c>
      <c r="D1840">
        <v>29170678</v>
      </c>
      <c r="E1840">
        <v>1</v>
      </c>
      <c r="F1840">
        <v>1</v>
      </c>
      <c r="G1840">
        <v>1</v>
      </c>
      <c r="H1840">
        <v>3</v>
      </c>
      <c r="I1840" t="s">
        <v>813</v>
      </c>
      <c r="J1840" t="s">
        <v>814</v>
      </c>
      <c r="K1840" t="s">
        <v>815</v>
      </c>
      <c r="L1840">
        <v>1354</v>
      </c>
      <c r="N1840">
        <v>1010</v>
      </c>
      <c r="O1840" t="s">
        <v>258</v>
      </c>
      <c r="P1840" t="s">
        <v>258</v>
      </c>
      <c r="Q1840">
        <v>1</v>
      </c>
      <c r="X1840">
        <v>102</v>
      </c>
      <c r="Y1840">
        <v>0.28000000000000003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 t="s">
        <v>3</v>
      </c>
      <c r="AG1840">
        <v>102</v>
      </c>
      <c r="AH1840">
        <v>2</v>
      </c>
      <c r="AI1840">
        <v>35813467</v>
      </c>
      <c r="AJ1840">
        <v>1863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</row>
    <row r="1841" spans="1:44">
      <c r="A1841">
        <f>ROW(Source!A1736)</f>
        <v>1736</v>
      </c>
      <c r="B1841">
        <v>35813477</v>
      </c>
      <c r="C1841">
        <v>35813456</v>
      </c>
      <c r="D1841">
        <v>29171808</v>
      </c>
      <c r="E1841">
        <v>1</v>
      </c>
      <c r="F1841">
        <v>1</v>
      </c>
      <c r="G1841">
        <v>1</v>
      </c>
      <c r="H1841">
        <v>3</v>
      </c>
      <c r="I1841" t="s">
        <v>816</v>
      </c>
      <c r="J1841" t="s">
        <v>817</v>
      </c>
      <c r="K1841" t="s">
        <v>818</v>
      </c>
      <c r="L1841">
        <v>1374</v>
      </c>
      <c r="N1841">
        <v>1013</v>
      </c>
      <c r="O1841" t="s">
        <v>819</v>
      </c>
      <c r="P1841" t="s">
        <v>819</v>
      </c>
      <c r="Q1841">
        <v>1</v>
      </c>
      <c r="X1841">
        <v>6.05</v>
      </c>
      <c r="Y1841">
        <v>1</v>
      </c>
      <c r="Z1841">
        <v>0</v>
      </c>
      <c r="AA1841">
        <v>0</v>
      </c>
      <c r="AB1841">
        <v>0</v>
      </c>
      <c r="AC1841">
        <v>0</v>
      </c>
      <c r="AD1841">
        <v>1</v>
      </c>
      <c r="AE1841">
        <v>0</v>
      </c>
      <c r="AF1841" t="s">
        <v>3</v>
      </c>
      <c r="AG1841">
        <v>6.05</v>
      </c>
      <c r="AH1841">
        <v>2</v>
      </c>
      <c r="AI1841">
        <v>35813468</v>
      </c>
      <c r="AJ1841">
        <v>1864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</row>
    <row r="1842" spans="1:44">
      <c r="A1842">
        <f>ROW(Source!A1740)</f>
        <v>1740</v>
      </c>
      <c r="B1842">
        <v>35813491</v>
      </c>
      <c r="C1842">
        <v>35813481</v>
      </c>
      <c r="D1842">
        <v>29364679</v>
      </c>
      <c r="E1842">
        <v>1</v>
      </c>
      <c r="F1842">
        <v>1</v>
      </c>
      <c r="G1842">
        <v>1</v>
      </c>
      <c r="H1842">
        <v>1</v>
      </c>
      <c r="I1842" t="s">
        <v>799</v>
      </c>
      <c r="J1842" t="s">
        <v>3</v>
      </c>
      <c r="K1842" t="s">
        <v>800</v>
      </c>
      <c r="L1842">
        <v>1369</v>
      </c>
      <c r="N1842">
        <v>1013</v>
      </c>
      <c r="O1842" t="s">
        <v>583</v>
      </c>
      <c r="P1842" t="s">
        <v>583</v>
      </c>
      <c r="Q1842">
        <v>1</v>
      </c>
      <c r="X1842">
        <v>26.24</v>
      </c>
      <c r="Y1842">
        <v>0</v>
      </c>
      <c r="Z1842">
        <v>0</v>
      </c>
      <c r="AA1842">
        <v>0</v>
      </c>
      <c r="AB1842">
        <v>9.92</v>
      </c>
      <c r="AC1842">
        <v>0</v>
      </c>
      <c r="AD1842">
        <v>1</v>
      </c>
      <c r="AE1842">
        <v>1</v>
      </c>
      <c r="AF1842" t="s">
        <v>3</v>
      </c>
      <c r="AG1842">
        <v>26.24</v>
      </c>
      <c r="AH1842">
        <v>2</v>
      </c>
      <c r="AI1842">
        <v>35813483</v>
      </c>
      <c r="AJ1842">
        <v>1865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</row>
    <row r="1843" spans="1:44">
      <c r="A1843">
        <f>ROW(Source!A1740)</f>
        <v>1740</v>
      </c>
      <c r="B1843">
        <v>35813492</v>
      </c>
      <c r="C1843">
        <v>35813481</v>
      </c>
      <c r="D1843">
        <v>121548</v>
      </c>
      <c r="E1843">
        <v>1</v>
      </c>
      <c r="F1843">
        <v>1</v>
      </c>
      <c r="G1843">
        <v>1</v>
      </c>
      <c r="H1843">
        <v>1</v>
      </c>
      <c r="I1843" t="s">
        <v>34</v>
      </c>
      <c r="J1843" t="s">
        <v>3</v>
      </c>
      <c r="K1843" t="s">
        <v>584</v>
      </c>
      <c r="L1843">
        <v>608254</v>
      </c>
      <c r="N1843">
        <v>1013</v>
      </c>
      <c r="O1843" t="s">
        <v>585</v>
      </c>
      <c r="P1843" t="s">
        <v>585</v>
      </c>
      <c r="Q1843">
        <v>1</v>
      </c>
      <c r="X1843">
        <v>0.03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1</v>
      </c>
      <c r="AE1843">
        <v>2</v>
      </c>
      <c r="AF1843" t="s">
        <v>3</v>
      </c>
      <c r="AG1843">
        <v>0.03</v>
      </c>
      <c r="AH1843">
        <v>2</v>
      </c>
      <c r="AI1843">
        <v>35813484</v>
      </c>
      <c r="AJ1843">
        <v>1866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</row>
    <row r="1844" spans="1:44">
      <c r="A1844">
        <f>ROW(Source!A1740)</f>
        <v>1740</v>
      </c>
      <c r="B1844">
        <v>35813493</v>
      </c>
      <c r="C1844">
        <v>35813481</v>
      </c>
      <c r="D1844">
        <v>29172362</v>
      </c>
      <c r="E1844">
        <v>1</v>
      </c>
      <c r="F1844">
        <v>1</v>
      </c>
      <c r="G1844">
        <v>1</v>
      </c>
      <c r="H1844">
        <v>2</v>
      </c>
      <c r="I1844" t="s">
        <v>801</v>
      </c>
      <c r="J1844" t="s">
        <v>802</v>
      </c>
      <c r="K1844" t="s">
        <v>803</v>
      </c>
      <c r="L1844">
        <v>1368</v>
      </c>
      <c r="N1844">
        <v>1011</v>
      </c>
      <c r="O1844" t="s">
        <v>589</v>
      </c>
      <c r="P1844" t="s">
        <v>589</v>
      </c>
      <c r="Q1844">
        <v>1</v>
      </c>
      <c r="X1844">
        <v>0.03</v>
      </c>
      <c r="Y1844">
        <v>0</v>
      </c>
      <c r="Z1844">
        <v>134.65</v>
      </c>
      <c r="AA1844">
        <v>13.5</v>
      </c>
      <c r="AB1844">
        <v>0</v>
      </c>
      <c r="AC1844">
        <v>0</v>
      </c>
      <c r="AD1844">
        <v>1</v>
      </c>
      <c r="AE1844">
        <v>0</v>
      </c>
      <c r="AF1844" t="s">
        <v>3</v>
      </c>
      <c r="AG1844">
        <v>0.03</v>
      </c>
      <c r="AH1844">
        <v>2</v>
      </c>
      <c r="AI1844">
        <v>35813485</v>
      </c>
      <c r="AJ1844">
        <v>1867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>
      <c r="A1845">
        <f>ROW(Source!A1740)</f>
        <v>1740</v>
      </c>
      <c r="B1845">
        <v>35813494</v>
      </c>
      <c r="C1845">
        <v>35813481</v>
      </c>
      <c r="D1845">
        <v>29174913</v>
      </c>
      <c r="E1845">
        <v>1</v>
      </c>
      <c r="F1845">
        <v>1</v>
      </c>
      <c r="G1845">
        <v>1</v>
      </c>
      <c r="H1845">
        <v>2</v>
      </c>
      <c r="I1845" t="s">
        <v>601</v>
      </c>
      <c r="J1845" t="s">
        <v>602</v>
      </c>
      <c r="K1845" t="s">
        <v>603</v>
      </c>
      <c r="L1845">
        <v>1368</v>
      </c>
      <c r="N1845">
        <v>1011</v>
      </c>
      <c r="O1845" t="s">
        <v>589</v>
      </c>
      <c r="P1845" t="s">
        <v>589</v>
      </c>
      <c r="Q1845">
        <v>1</v>
      </c>
      <c r="X1845">
        <v>0.02</v>
      </c>
      <c r="Y1845">
        <v>0</v>
      </c>
      <c r="Z1845">
        <v>87.17</v>
      </c>
      <c r="AA1845">
        <v>11.6</v>
      </c>
      <c r="AB1845">
        <v>0</v>
      </c>
      <c r="AC1845">
        <v>0</v>
      </c>
      <c r="AD1845">
        <v>1</v>
      </c>
      <c r="AE1845">
        <v>0</v>
      </c>
      <c r="AF1845" t="s">
        <v>3</v>
      </c>
      <c r="AG1845">
        <v>0.02</v>
      </c>
      <c r="AH1845">
        <v>2</v>
      </c>
      <c r="AI1845">
        <v>35813486</v>
      </c>
      <c r="AJ1845">
        <v>1868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>
      <c r="A1846">
        <f>ROW(Source!A1740)</f>
        <v>1740</v>
      </c>
      <c r="B1846">
        <v>35813495</v>
      </c>
      <c r="C1846">
        <v>35813481</v>
      </c>
      <c r="D1846">
        <v>29149204</v>
      </c>
      <c r="E1846">
        <v>1</v>
      </c>
      <c r="F1846">
        <v>1</v>
      </c>
      <c r="G1846">
        <v>1</v>
      </c>
      <c r="H1846">
        <v>3</v>
      </c>
      <c r="I1846" t="s">
        <v>810</v>
      </c>
      <c r="J1846" t="s">
        <v>811</v>
      </c>
      <c r="K1846" t="s">
        <v>812</v>
      </c>
      <c r="L1846">
        <v>1348</v>
      </c>
      <c r="N1846">
        <v>1009</v>
      </c>
      <c r="O1846" t="s">
        <v>29</v>
      </c>
      <c r="P1846" t="s">
        <v>29</v>
      </c>
      <c r="Q1846">
        <v>1000</v>
      </c>
      <c r="X1846">
        <v>3.15E-3</v>
      </c>
      <c r="Y1846">
        <v>729.98</v>
      </c>
      <c r="Z1846">
        <v>0</v>
      </c>
      <c r="AA1846">
        <v>0</v>
      </c>
      <c r="AB1846">
        <v>0</v>
      </c>
      <c r="AC1846">
        <v>0</v>
      </c>
      <c r="AD1846">
        <v>1</v>
      </c>
      <c r="AE1846">
        <v>0</v>
      </c>
      <c r="AF1846" t="s">
        <v>3</v>
      </c>
      <c r="AG1846">
        <v>3.15E-3</v>
      </c>
      <c r="AH1846">
        <v>2</v>
      </c>
      <c r="AI1846">
        <v>35813487</v>
      </c>
      <c r="AJ1846">
        <v>1869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</row>
    <row r="1847" spans="1:44">
      <c r="A1847">
        <f>ROW(Source!A1740)</f>
        <v>1740</v>
      </c>
      <c r="B1847">
        <v>35813496</v>
      </c>
      <c r="C1847">
        <v>35813481</v>
      </c>
      <c r="D1847">
        <v>29170678</v>
      </c>
      <c r="E1847">
        <v>1</v>
      </c>
      <c r="F1847">
        <v>1</v>
      </c>
      <c r="G1847">
        <v>1</v>
      </c>
      <c r="H1847">
        <v>3</v>
      </c>
      <c r="I1847" t="s">
        <v>813</v>
      </c>
      <c r="J1847" t="s">
        <v>814</v>
      </c>
      <c r="K1847" t="s">
        <v>815</v>
      </c>
      <c r="L1847">
        <v>1354</v>
      </c>
      <c r="N1847">
        <v>1010</v>
      </c>
      <c r="O1847" t="s">
        <v>258</v>
      </c>
      <c r="P1847" t="s">
        <v>258</v>
      </c>
      <c r="Q1847">
        <v>1</v>
      </c>
      <c r="X1847">
        <v>102</v>
      </c>
      <c r="Y1847">
        <v>0.28000000000000003</v>
      </c>
      <c r="Z1847">
        <v>0</v>
      </c>
      <c r="AA1847">
        <v>0</v>
      </c>
      <c r="AB1847">
        <v>0</v>
      </c>
      <c r="AC1847">
        <v>0</v>
      </c>
      <c r="AD1847">
        <v>1</v>
      </c>
      <c r="AE1847">
        <v>0</v>
      </c>
      <c r="AF1847" t="s">
        <v>3</v>
      </c>
      <c r="AG1847">
        <v>102</v>
      </c>
      <c r="AH1847">
        <v>2</v>
      </c>
      <c r="AI1847">
        <v>35813488</v>
      </c>
      <c r="AJ1847">
        <v>1871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>
        <f>ROW(Source!A1740)</f>
        <v>1740</v>
      </c>
      <c r="B1848">
        <v>35813497</v>
      </c>
      <c r="C1848">
        <v>35813481</v>
      </c>
      <c r="D1848">
        <v>29171808</v>
      </c>
      <c r="E1848">
        <v>1</v>
      </c>
      <c r="F1848">
        <v>1</v>
      </c>
      <c r="G1848">
        <v>1</v>
      </c>
      <c r="H1848">
        <v>3</v>
      </c>
      <c r="I1848" t="s">
        <v>816</v>
      </c>
      <c r="J1848" t="s">
        <v>817</v>
      </c>
      <c r="K1848" t="s">
        <v>818</v>
      </c>
      <c r="L1848">
        <v>1374</v>
      </c>
      <c r="N1848">
        <v>1013</v>
      </c>
      <c r="O1848" t="s">
        <v>819</v>
      </c>
      <c r="P1848" t="s">
        <v>819</v>
      </c>
      <c r="Q1848">
        <v>1</v>
      </c>
      <c r="X1848">
        <v>5.21</v>
      </c>
      <c r="Y1848">
        <v>1</v>
      </c>
      <c r="Z1848">
        <v>0</v>
      </c>
      <c r="AA1848">
        <v>0</v>
      </c>
      <c r="AB1848">
        <v>0</v>
      </c>
      <c r="AC1848">
        <v>0</v>
      </c>
      <c r="AD1848">
        <v>1</v>
      </c>
      <c r="AE1848">
        <v>0</v>
      </c>
      <c r="AF1848" t="s">
        <v>3</v>
      </c>
      <c r="AG1848">
        <v>5.21</v>
      </c>
      <c r="AH1848">
        <v>2</v>
      </c>
      <c r="AI1848">
        <v>35813490</v>
      </c>
      <c r="AJ1848">
        <v>1873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>
      <c r="A1849">
        <f>ROW(Source!A1743)</f>
        <v>1743</v>
      </c>
      <c r="B1849">
        <v>35813506</v>
      </c>
      <c r="C1849">
        <v>35813500</v>
      </c>
      <c r="D1849">
        <v>18442760</v>
      </c>
      <c r="E1849">
        <v>1</v>
      </c>
      <c r="F1849">
        <v>1</v>
      </c>
      <c r="G1849">
        <v>1</v>
      </c>
      <c r="H1849">
        <v>1</v>
      </c>
      <c r="I1849" t="s">
        <v>895</v>
      </c>
      <c r="J1849" t="s">
        <v>3</v>
      </c>
      <c r="K1849" t="s">
        <v>896</v>
      </c>
      <c r="L1849">
        <v>1369</v>
      </c>
      <c r="N1849">
        <v>1013</v>
      </c>
      <c r="O1849" t="s">
        <v>583</v>
      </c>
      <c r="P1849" t="s">
        <v>583</v>
      </c>
      <c r="Q1849">
        <v>1</v>
      </c>
      <c r="X1849">
        <v>26.04</v>
      </c>
      <c r="Y1849">
        <v>0</v>
      </c>
      <c r="Z1849">
        <v>0</v>
      </c>
      <c r="AA1849">
        <v>0</v>
      </c>
      <c r="AB1849">
        <v>354.22</v>
      </c>
      <c r="AC1849">
        <v>0</v>
      </c>
      <c r="AD1849">
        <v>1</v>
      </c>
      <c r="AE1849">
        <v>1</v>
      </c>
      <c r="AF1849" t="s">
        <v>3</v>
      </c>
      <c r="AG1849">
        <v>26.04</v>
      </c>
      <c r="AH1849">
        <v>2</v>
      </c>
      <c r="AI1849">
        <v>35813501</v>
      </c>
      <c r="AJ1849">
        <v>1874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</row>
    <row r="1850" spans="1:44">
      <c r="A1850">
        <f>ROW(Source!A1743)</f>
        <v>1743</v>
      </c>
      <c r="B1850">
        <v>35813507</v>
      </c>
      <c r="C1850">
        <v>35813500</v>
      </c>
      <c r="D1850">
        <v>29173472</v>
      </c>
      <c r="E1850">
        <v>1</v>
      </c>
      <c r="F1850">
        <v>1</v>
      </c>
      <c r="G1850">
        <v>1</v>
      </c>
      <c r="H1850">
        <v>2</v>
      </c>
      <c r="I1850" t="s">
        <v>660</v>
      </c>
      <c r="J1850" t="s">
        <v>661</v>
      </c>
      <c r="K1850" t="s">
        <v>662</v>
      </c>
      <c r="L1850">
        <v>1368</v>
      </c>
      <c r="N1850">
        <v>1011</v>
      </c>
      <c r="O1850" t="s">
        <v>589</v>
      </c>
      <c r="P1850" t="s">
        <v>589</v>
      </c>
      <c r="Q1850">
        <v>1</v>
      </c>
      <c r="X1850">
        <v>7.3</v>
      </c>
      <c r="Y1850">
        <v>0</v>
      </c>
      <c r="Z1850">
        <v>3</v>
      </c>
      <c r="AA1850">
        <v>0</v>
      </c>
      <c r="AB1850">
        <v>0</v>
      </c>
      <c r="AC1850">
        <v>0</v>
      </c>
      <c r="AD1850">
        <v>1</v>
      </c>
      <c r="AE1850">
        <v>0</v>
      </c>
      <c r="AF1850" t="s">
        <v>3</v>
      </c>
      <c r="AG1850">
        <v>7.3</v>
      </c>
      <c r="AH1850">
        <v>2</v>
      </c>
      <c r="AI1850">
        <v>35813502</v>
      </c>
      <c r="AJ1850">
        <v>1875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</row>
    <row r="1851" spans="1:44">
      <c r="A1851">
        <f>ROW(Source!A1743)</f>
        <v>1743</v>
      </c>
      <c r="B1851">
        <v>35813508</v>
      </c>
      <c r="C1851">
        <v>35813500</v>
      </c>
      <c r="D1851">
        <v>29174580</v>
      </c>
      <c r="E1851">
        <v>1</v>
      </c>
      <c r="F1851">
        <v>1</v>
      </c>
      <c r="G1851">
        <v>1</v>
      </c>
      <c r="H1851">
        <v>2</v>
      </c>
      <c r="I1851" t="s">
        <v>715</v>
      </c>
      <c r="J1851" t="s">
        <v>821</v>
      </c>
      <c r="K1851" t="s">
        <v>717</v>
      </c>
      <c r="L1851">
        <v>1368</v>
      </c>
      <c r="N1851">
        <v>1011</v>
      </c>
      <c r="O1851" t="s">
        <v>589</v>
      </c>
      <c r="P1851" t="s">
        <v>589</v>
      </c>
      <c r="Q1851">
        <v>1</v>
      </c>
      <c r="X1851">
        <v>7.3</v>
      </c>
      <c r="Y1851">
        <v>0</v>
      </c>
      <c r="Z1851">
        <v>2.08</v>
      </c>
      <c r="AA1851">
        <v>0</v>
      </c>
      <c r="AB1851">
        <v>0</v>
      </c>
      <c r="AC1851">
        <v>0</v>
      </c>
      <c r="AD1851">
        <v>1</v>
      </c>
      <c r="AE1851">
        <v>0</v>
      </c>
      <c r="AF1851" t="s">
        <v>3</v>
      </c>
      <c r="AG1851">
        <v>7.3</v>
      </c>
      <c r="AH1851">
        <v>2</v>
      </c>
      <c r="AI1851">
        <v>35813503</v>
      </c>
      <c r="AJ1851">
        <v>1876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</row>
    <row r="1852" spans="1:44">
      <c r="A1852">
        <f>ROW(Source!A1743)</f>
        <v>1743</v>
      </c>
      <c r="B1852">
        <v>35813509</v>
      </c>
      <c r="C1852">
        <v>35813500</v>
      </c>
      <c r="D1852">
        <v>29174613</v>
      </c>
      <c r="E1852">
        <v>1</v>
      </c>
      <c r="F1852">
        <v>1</v>
      </c>
      <c r="G1852">
        <v>1</v>
      </c>
      <c r="H1852">
        <v>2</v>
      </c>
      <c r="I1852" t="s">
        <v>897</v>
      </c>
      <c r="J1852" t="s">
        <v>898</v>
      </c>
      <c r="K1852" t="s">
        <v>899</v>
      </c>
      <c r="L1852">
        <v>1368</v>
      </c>
      <c r="N1852">
        <v>1011</v>
      </c>
      <c r="O1852" t="s">
        <v>589</v>
      </c>
      <c r="P1852" t="s">
        <v>589</v>
      </c>
      <c r="Q1852">
        <v>1</v>
      </c>
      <c r="X1852">
        <v>1.46</v>
      </c>
      <c r="Y1852">
        <v>0</v>
      </c>
      <c r="Z1852">
        <v>0.14000000000000001</v>
      </c>
      <c r="AA1852">
        <v>0</v>
      </c>
      <c r="AB1852">
        <v>0</v>
      </c>
      <c r="AC1852">
        <v>0</v>
      </c>
      <c r="AD1852">
        <v>1</v>
      </c>
      <c r="AE1852">
        <v>0</v>
      </c>
      <c r="AF1852" t="s">
        <v>3</v>
      </c>
      <c r="AG1852">
        <v>1.46</v>
      </c>
      <c r="AH1852">
        <v>2</v>
      </c>
      <c r="AI1852">
        <v>35813504</v>
      </c>
      <c r="AJ1852">
        <v>1877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>
      <c r="A1853">
        <f>ROW(Source!A1743)</f>
        <v>1743</v>
      </c>
      <c r="B1853">
        <v>35813510</v>
      </c>
      <c r="C1853">
        <v>35813500</v>
      </c>
      <c r="D1853">
        <v>29174913</v>
      </c>
      <c r="E1853">
        <v>1</v>
      </c>
      <c r="F1853">
        <v>1</v>
      </c>
      <c r="G1853">
        <v>1</v>
      </c>
      <c r="H1853">
        <v>2</v>
      </c>
      <c r="I1853" t="s">
        <v>601</v>
      </c>
      <c r="J1853" t="s">
        <v>602</v>
      </c>
      <c r="K1853" t="s">
        <v>603</v>
      </c>
      <c r="L1853">
        <v>1368</v>
      </c>
      <c r="N1853">
        <v>1011</v>
      </c>
      <c r="O1853" t="s">
        <v>589</v>
      </c>
      <c r="P1853" t="s">
        <v>589</v>
      </c>
      <c r="Q1853">
        <v>1</v>
      </c>
      <c r="X1853">
        <v>0.14000000000000001</v>
      </c>
      <c r="Y1853">
        <v>0</v>
      </c>
      <c r="Z1853">
        <v>87.17</v>
      </c>
      <c r="AA1853">
        <v>11.6</v>
      </c>
      <c r="AB1853">
        <v>0</v>
      </c>
      <c r="AC1853">
        <v>0</v>
      </c>
      <c r="AD1853">
        <v>1</v>
      </c>
      <c r="AE1853">
        <v>0</v>
      </c>
      <c r="AF1853" t="s">
        <v>3</v>
      </c>
      <c r="AG1853">
        <v>0.14000000000000001</v>
      </c>
      <c r="AH1853">
        <v>2</v>
      </c>
      <c r="AI1853">
        <v>35813505</v>
      </c>
      <c r="AJ1853">
        <v>1878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>
        <f>ROW(Source!A1743)</f>
        <v>1743</v>
      </c>
      <c r="B1854">
        <v>35813511</v>
      </c>
      <c r="C1854">
        <v>35813500</v>
      </c>
      <c r="D1854">
        <v>29114699</v>
      </c>
      <c r="E1854">
        <v>1</v>
      </c>
      <c r="F1854">
        <v>1</v>
      </c>
      <c r="G1854">
        <v>1</v>
      </c>
      <c r="H1854">
        <v>3</v>
      </c>
      <c r="I1854" t="s">
        <v>380</v>
      </c>
      <c r="J1854" t="s">
        <v>382</v>
      </c>
      <c r="K1854" t="s">
        <v>381</v>
      </c>
      <c r="L1854">
        <v>1354</v>
      </c>
      <c r="N1854">
        <v>1010</v>
      </c>
      <c r="O1854" t="s">
        <v>258</v>
      </c>
      <c r="P1854" t="s">
        <v>258</v>
      </c>
      <c r="Q1854">
        <v>1</v>
      </c>
      <c r="X1854">
        <v>0</v>
      </c>
      <c r="Y1854">
        <v>0.05</v>
      </c>
      <c r="Z1854">
        <v>0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 t="s">
        <v>3</v>
      </c>
      <c r="AG1854">
        <v>0</v>
      </c>
      <c r="AH1854">
        <v>3</v>
      </c>
      <c r="AI1854">
        <v>-1</v>
      </c>
      <c r="AJ1854" t="s">
        <v>3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>
      <c r="A1855">
        <f>ROW(Source!A1743)</f>
        <v>1743</v>
      </c>
      <c r="B1855">
        <v>35813512</v>
      </c>
      <c r="C1855">
        <v>35813500</v>
      </c>
      <c r="D1855">
        <v>29114469</v>
      </c>
      <c r="E1855">
        <v>1</v>
      </c>
      <c r="F1855">
        <v>1</v>
      </c>
      <c r="G1855">
        <v>1</v>
      </c>
      <c r="H1855">
        <v>3</v>
      </c>
      <c r="I1855" t="s">
        <v>1098</v>
      </c>
      <c r="J1855" t="s">
        <v>1099</v>
      </c>
      <c r="K1855" t="s">
        <v>1100</v>
      </c>
      <c r="L1855">
        <v>1358</v>
      </c>
      <c r="N1855">
        <v>1010</v>
      </c>
      <c r="O1855" t="s">
        <v>498</v>
      </c>
      <c r="P1855" t="s">
        <v>498</v>
      </c>
      <c r="Q1855">
        <v>10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</v>
      </c>
      <c r="AD1855">
        <v>0</v>
      </c>
      <c r="AE1855">
        <v>0</v>
      </c>
      <c r="AF1855" t="s">
        <v>3</v>
      </c>
      <c r="AG1855">
        <v>0</v>
      </c>
      <c r="AH1855">
        <v>3</v>
      </c>
      <c r="AI1855">
        <v>-1</v>
      </c>
      <c r="AJ1855" t="s">
        <v>3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>
        <f>ROW(Source!A1743)</f>
        <v>1743</v>
      </c>
      <c r="B1856">
        <v>35813513</v>
      </c>
      <c r="C1856">
        <v>35813500</v>
      </c>
      <c r="D1856">
        <v>29129603</v>
      </c>
      <c r="E1856">
        <v>1</v>
      </c>
      <c r="F1856">
        <v>1</v>
      </c>
      <c r="G1856">
        <v>1</v>
      </c>
      <c r="H1856">
        <v>3</v>
      </c>
      <c r="I1856" t="s">
        <v>1101</v>
      </c>
      <c r="J1856" t="s">
        <v>1102</v>
      </c>
      <c r="K1856" t="s">
        <v>1103</v>
      </c>
      <c r="L1856">
        <v>1301</v>
      </c>
      <c r="N1856">
        <v>1003</v>
      </c>
      <c r="O1856" t="s">
        <v>151</v>
      </c>
      <c r="P1856" t="s">
        <v>151</v>
      </c>
      <c r="Q1856">
        <v>1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</v>
      </c>
      <c r="AD1856">
        <v>0</v>
      </c>
      <c r="AE1856">
        <v>0</v>
      </c>
      <c r="AF1856" t="s">
        <v>3</v>
      </c>
      <c r="AG1856">
        <v>0</v>
      </c>
      <c r="AH1856">
        <v>3</v>
      </c>
      <c r="AI1856">
        <v>-1</v>
      </c>
      <c r="AJ1856" t="s">
        <v>3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>
      <c r="A1857">
        <f>ROW(Source!A1743)</f>
        <v>1743</v>
      </c>
      <c r="B1857">
        <v>35813514</v>
      </c>
      <c r="C1857">
        <v>35813500</v>
      </c>
      <c r="D1857">
        <v>29129518</v>
      </c>
      <c r="E1857">
        <v>1</v>
      </c>
      <c r="F1857">
        <v>1</v>
      </c>
      <c r="G1857">
        <v>1</v>
      </c>
      <c r="H1857">
        <v>3</v>
      </c>
      <c r="I1857" t="s">
        <v>1104</v>
      </c>
      <c r="J1857" t="s">
        <v>1105</v>
      </c>
      <c r="K1857" t="s">
        <v>1106</v>
      </c>
      <c r="L1857">
        <v>1301</v>
      </c>
      <c r="N1857">
        <v>1003</v>
      </c>
      <c r="O1857" t="s">
        <v>151</v>
      </c>
      <c r="P1857" t="s">
        <v>151</v>
      </c>
      <c r="Q1857">
        <v>1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 t="s">
        <v>3</v>
      </c>
      <c r="AG1857">
        <v>0</v>
      </c>
      <c r="AH1857">
        <v>3</v>
      </c>
      <c r="AI1857">
        <v>-1</v>
      </c>
      <c r="AJ1857" t="s">
        <v>3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</row>
    <row r="1858" spans="1:44">
      <c r="A1858">
        <f>ROW(Source!A1743)</f>
        <v>1743</v>
      </c>
      <c r="B1858">
        <v>35813515</v>
      </c>
      <c r="C1858">
        <v>35813500</v>
      </c>
      <c r="D1858">
        <v>29129521</v>
      </c>
      <c r="E1858">
        <v>1</v>
      </c>
      <c r="F1858">
        <v>1</v>
      </c>
      <c r="G1858">
        <v>1</v>
      </c>
      <c r="H1858">
        <v>3</v>
      </c>
      <c r="I1858" t="s">
        <v>1107</v>
      </c>
      <c r="J1858" t="s">
        <v>1108</v>
      </c>
      <c r="K1858" t="s">
        <v>1109</v>
      </c>
      <c r="L1858">
        <v>1327</v>
      </c>
      <c r="N1858">
        <v>1005</v>
      </c>
      <c r="O1858" t="s">
        <v>165</v>
      </c>
      <c r="P1858" t="s">
        <v>165</v>
      </c>
      <c r="Q1858">
        <v>1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</v>
      </c>
      <c r="AD1858">
        <v>0</v>
      </c>
      <c r="AE1858">
        <v>0</v>
      </c>
      <c r="AF1858" t="s">
        <v>3</v>
      </c>
      <c r="AG1858">
        <v>0</v>
      </c>
      <c r="AH1858">
        <v>3</v>
      </c>
      <c r="AI1858">
        <v>-1</v>
      </c>
      <c r="AJ1858" t="s">
        <v>3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</row>
    <row r="1859" spans="1:44">
      <c r="A1859">
        <f>ROW(Source!A1748)</f>
        <v>1748</v>
      </c>
      <c r="B1859">
        <v>35813522</v>
      </c>
      <c r="C1859">
        <v>35813520</v>
      </c>
      <c r="D1859">
        <v>18442760</v>
      </c>
      <c r="E1859">
        <v>1</v>
      </c>
      <c r="F1859">
        <v>1</v>
      </c>
      <c r="G1859">
        <v>1</v>
      </c>
      <c r="H1859">
        <v>1</v>
      </c>
      <c r="I1859" t="s">
        <v>895</v>
      </c>
      <c r="J1859" t="s">
        <v>3</v>
      </c>
      <c r="K1859" t="s">
        <v>896</v>
      </c>
      <c r="L1859">
        <v>1369</v>
      </c>
      <c r="N1859">
        <v>1013</v>
      </c>
      <c r="O1859" t="s">
        <v>583</v>
      </c>
      <c r="P1859" t="s">
        <v>583</v>
      </c>
      <c r="Q1859">
        <v>1</v>
      </c>
      <c r="X1859">
        <v>36.53</v>
      </c>
      <c r="Y1859">
        <v>0</v>
      </c>
      <c r="Z1859">
        <v>0</v>
      </c>
      <c r="AA1859">
        <v>0</v>
      </c>
      <c r="AB1859">
        <v>354.22</v>
      </c>
      <c r="AC1859">
        <v>0</v>
      </c>
      <c r="AD1859">
        <v>1</v>
      </c>
      <c r="AE1859">
        <v>1</v>
      </c>
      <c r="AF1859" t="s">
        <v>3</v>
      </c>
      <c r="AG1859">
        <v>36.53</v>
      </c>
      <c r="AH1859">
        <v>2</v>
      </c>
      <c r="AI1859">
        <v>35813521</v>
      </c>
      <c r="AJ1859">
        <v>1879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>
        <f>ROW(Source!A1748)</f>
        <v>1748</v>
      </c>
      <c r="B1860">
        <v>35813523</v>
      </c>
      <c r="C1860">
        <v>35813520</v>
      </c>
      <c r="D1860">
        <v>29109376</v>
      </c>
      <c r="E1860">
        <v>1</v>
      </c>
      <c r="F1860">
        <v>1</v>
      </c>
      <c r="G1860">
        <v>1</v>
      </c>
      <c r="H1860">
        <v>3</v>
      </c>
      <c r="I1860" t="s">
        <v>1110</v>
      </c>
      <c r="J1860" t="s">
        <v>1111</v>
      </c>
      <c r="K1860" t="s">
        <v>1112</v>
      </c>
      <c r="L1860">
        <v>1346</v>
      </c>
      <c r="N1860">
        <v>1009</v>
      </c>
      <c r="O1860" t="s">
        <v>170</v>
      </c>
      <c r="P1860" t="s">
        <v>170</v>
      </c>
      <c r="Q1860">
        <v>1</v>
      </c>
      <c r="X1860">
        <v>0</v>
      </c>
      <c r="Y1860">
        <v>4894.54</v>
      </c>
      <c r="Z1860">
        <v>0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 t="s">
        <v>3</v>
      </c>
      <c r="AG1860">
        <v>0</v>
      </c>
      <c r="AH1860">
        <v>3</v>
      </c>
      <c r="AI1860">
        <v>-1</v>
      </c>
      <c r="AJ1860" t="s">
        <v>3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>
        <f>ROW(Source!A1748)</f>
        <v>1748</v>
      </c>
      <c r="B1861">
        <v>35813524</v>
      </c>
      <c r="C1861">
        <v>35813520</v>
      </c>
      <c r="D1861">
        <v>29109730</v>
      </c>
      <c r="E1861">
        <v>1</v>
      </c>
      <c r="F1861">
        <v>1</v>
      </c>
      <c r="G1861">
        <v>1</v>
      </c>
      <c r="H1861">
        <v>3</v>
      </c>
      <c r="I1861" t="s">
        <v>1113</v>
      </c>
      <c r="J1861" t="s">
        <v>1114</v>
      </c>
      <c r="K1861" t="s">
        <v>1115</v>
      </c>
      <c r="L1861">
        <v>1327</v>
      </c>
      <c r="N1861">
        <v>1005</v>
      </c>
      <c r="O1861" t="s">
        <v>165</v>
      </c>
      <c r="P1861" t="s">
        <v>165</v>
      </c>
      <c r="Q1861">
        <v>1</v>
      </c>
      <c r="X1861">
        <v>0</v>
      </c>
      <c r="Y1861">
        <v>37.299999999999997</v>
      </c>
      <c r="Z1861">
        <v>0</v>
      </c>
      <c r="AA1861">
        <v>0</v>
      </c>
      <c r="AB1861">
        <v>0</v>
      </c>
      <c r="AC1861">
        <v>1</v>
      </c>
      <c r="AD1861">
        <v>0</v>
      </c>
      <c r="AE1861">
        <v>0</v>
      </c>
      <c r="AF1861" t="s">
        <v>3</v>
      </c>
      <c r="AG1861">
        <v>0</v>
      </c>
      <c r="AH1861">
        <v>3</v>
      </c>
      <c r="AI1861">
        <v>-1</v>
      </c>
      <c r="AJ1861" t="s">
        <v>3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>
      <c r="A1862">
        <f>ROW(Source!A1749)</f>
        <v>1749</v>
      </c>
      <c r="B1862">
        <v>35813532</v>
      </c>
      <c r="C1862">
        <v>35813525</v>
      </c>
      <c r="D1862">
        <v>29364679</v>
      </c>
      <c r="E1862">
        <v>1</v>
      </c>
      <c r="F1862">
        <v>1</v>
      </c>
      <c r="G1862">
        <v>1</v>
      </c>
      <c r="H1862">
        <v>1</v>
      </c>
      <c r="I1862" t="s">
        <v>799</v>
      </c>
      <c r="J1862" t="s">
        <v>3</v>
      </c>
      <c r="K1862" t="s">
        <v>800</v>
      </c>
      <c r="L1862">
        <v>1369</v>
      </c>
      <c r="N1862">
        <v>1013</v>
      </c>
      <c r="O1862" t="s">
        <v>583</v>
      </c>
      <c r="P1862" t="s">
        <v>583</v>
      </c>
      <c r="Q1862">
        <v>1</v>
      </c>
      <c r="X1862">
        <v>94.4</v>
      </c>
      <c r="Y1862">
        <v>0</v>
      </c>
      <c r="Z1862">
        <v>0</v>
      </c>
      <c r="AA1862">
        <v>0</v>
      </c>
      <c r="AB1862">
        <v>316.85000000000002</v>
      </c>
      <c r="AC1862">
        <v>0</v>
      </c>
      <c r="AD1862">
        <v>1</v>
      </c>
      <c r="AE1862">
        <v>1</v>
      </c>
      <c r="AF1862" t="s">
        <v>3</v>
      </c>
      <c r="AG1862">
        <v>94.4</v>
      </c>
      <c r="AH1862">
        <v>2</v>
      </c>
      <c r="AI1862">
        <v>35813526</v>
      </c>
      <c r="AJ1862">
        <v>1880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</row>
    <row r="1863" spans="1:44">
      <c r="A1863">
        <f>ROW(Source!A1749)</f>
        <v>1749</v>
      </c>
      <c r="B1863">
        <v>35813533</v>
      </c>
      <c r="C1863">
        <v>35813525</v>
      </c>
      <c r="D1863">
        <v>121548</v>
      </c>
      <c r="E1863">
        <v>1</v>
      </c>
      <c r="F1863">
        <v>1</v>
      </c>
      <c r="G1863">
        <v>1</v>
      </c>
      <c r="H1863">
        <v>1</v>
      </c>
      <c r="I1863" t="s">
        <v>34</v>
      </c>
      <c r="J1863" t="s">
        <v>3</v>
      </c>
      <c r="K1863" t="s">
        <v>584</v>
      </c>
      <c r="L1863">
        <v>608254</v>
      </c>
      <c r="N1863">
        <v>1013</v>
      </c>
      <c r="O1863" t="s">
        <v>585</v>
      </c>
      <c r="P1863" t="s">
        <v>585</v>
      </c>
      <c r="Q1863">
        <v>1</v>
      </c>
      <c r="X1863">
        <v>0.2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1</v>
      </c>
      <c r="AE1863">
        <v>2</v>
      </c>
      <c r="AF1863" t="s">
        <v>3</v>
      </c>
      <c r="AG1863">
        <v>0.2</v>
      </c>
      <c r="AH1863">
        <v>2</v>
      </c>
      <c r="AI1863">
        <v>35813527</v>
      </c>
      <c r="AJ1863">
        <v>1881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</row>
    <row r="1864" spans="1:44">
      <c r="A1864">
        <f>ROW(Source!A1749)</f>
        <v>1749</v>
      </c>
      <c r="B1864">
        <v>35813534</v>
      </c>
      <c r="C1864">
        <v>35813525</v>
      </c>
      <c r="D1864">
        <v>29172362</v>
      </c>
      <c r="E1864">
        <v>1</v>
      </c>
      <c r="F1864">
        <v>1</v>
      </c>
      <c r="G1864">
        <v>1</v>
      </c>
      <c r="H1864">
        <v>2</v>
      </c>
      <c r="I1864" t="s">
        <v>801</v>
      </c>
      <c r="J1864" t="s">
        <v>802</v>
      </c>
      <c r="K1864" t="s">
        <v>803</v>
      </c>
      <c r="L1864">
        <v>1368</v>
      </c>
      <c r="N1864">
        <v>1011</v>
      </c>
      <c r="O1864" t="s">
        <v>589</v>
      </c>
      <c r="P1864" t="s">
        <v>589</v>
      </c>
      <c r="Q1864">
        <v>1</v>
      </c>
      <c r="X1864">
        <v>0.2</v>
      </c>
      <c r="Y1864">
        <v>0</v>
      </c>
      <c r="Z1864">
        <v>134.65</v>
      </c>
      <c r="AA1864">
        <v>13.5</v>
      </c>
      <c r="AB1864">
        <v>0</v>
      </c>
      <c r="AC1864">
        <v>0</v>
      </c>
      <c r="AD1864">
        <v>1</v>
      </c>
      <c r="AE1864">
        <v>0</v>
      </c>
      <c r="AF1864" t="s">
        <v>3</v>
      </c>
      <c r="AG1864">
        <v>0.2</v>
      </c>
      <c r="AH1864">
        <v>2</v>
      </c>
      <c r="AI1864">
        <v>35813528</v>
      </c>
      <c r="AJ1864">
        <v>1882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</row>
    <row r="1865" spans="1:44">
      <c r="A1865">
        <f>ROW(Source!A1749)</f>
        <v>1749</v>
      </c>
      <c r="B1865">
        <v>35813535</v>
      </c>
      <c r="C1865">
        <v>35813525</v>
      </c>
      <c r="D1865">
        <v>29174913</v>
      </c>
      <c r="E1865">
        <v>1</v>
      </c>
      <c r="F1865">
        <v>1</v>
      </c>
      <c r="G1865">
        <v>1</v>
      </c>
      <c r="H1865">
        <v>2</v>
      </c>
      <c r="I1865" t="s">
        <v>601</v>
      </c>
      <c r="J1865" t="s">
        <v>602</v>
      </c>
      <c r="K1865" t="s">
        <v>603</v>
      </c>
      <c r="L1865">
        <v>1368</v>
      </c>
      <c r="N1865">
        <v>1011</v>
      </c>
      <c r="O1865" t="s">
        <v>589</v>
      </c>
      <c r="P1865" t="s">
        <v>589</v>
      </c>
      <c r="Q1865">
        <v>1</v>
      </c>
      <c r="X1865">
        <v>0.2</v>
      </c>
      <c r="Y1865">
        <v>0</v>
      </c>
      <c r="Z1865">
        <v>87.17</v>
      </c>
      <c r="AA1865">
        <v>11.6</v>
      </c>
      <c r="AB1865">
        <v>0</v>
      </c>
      <c r="AC1865">
        <v>0</v>
      </c>
      <c r="AD1865">
        <v>1</v>
      </c>
      <c r="AE1865">
        <v>0</v>
      </c>
      <c r="AF1865" t="s">
        <v>3</v>
      </c>
      <c r="AG1865">
        <v>0.2</v>
      </c>
      <c r="AH1865">
        <v>2</v>
      </c>
      <c r="AI1865">
        <v>35813529</v>
      </c>
      <c r="AJ1865">
        <v>1883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>
        <f>ROW(Source!A1749)</f>
        <v>1749</v>
      </c>
      <c r="B1866">
        <v>35813536</v>
      </c>
      <c r="C1866">
        <v>35813525</v>
      </c>
      <c r="D1866">
        <v>29164111</v>
      </c>
      <c r="E1866">
        <v>1</v>
      </c>
      <c r="F1866">
        <v>1</v>
      </c>
      <c r="G1866">
        <v>1</v>
      </c>
      <c r="H1866">
        <v>3</v>
      </c>
      <c r="I1866" t="s">
        <v>847</v>
      </c>
      <c r="J1866" t="s">
        <v>900</v>
      </c>
      <c r="K1866" t="s">
        <v>849</v>
      </c>
      <c r="L1866">
        <v>1355</v>
      </c>
      <c r="N1866">
        <v>1010</v>
      </c>
      <c r="O1866" t="s">
        <v>61</v>
      </c>
      <c r="P1866" t="s">
        <v>61</v>
      </c>
      <c r="Q1866">
        <v>100</v>
      </c>
      <c r="X1866">
        <v>1.02</v>
      </c>
      <c r="Y1866">
        <v>100</v>
      </c>
      <c r="Z1866">
        <v>0</v>
      </c>
      <c r="AA1866">
        <v>0</v>
      </c>
      <c r="AB1866">
        <v>0</v>
      </c>
      <c r="AC1866">
        <v>0</v>
      </c>
      <c r="AD1866">
        <v>1</v>
      </c>
      <c r="AE1866">
        <v>0</v>
      </c>
      <c r="AF1866" t="s">
        <v>3</v>
      </c>
      <c r="AG1866">
        <v>1.02</v>
      </c>
      <c r="AH1866">
        <v>2</v>
      </c>
      <c r="AI1866">
        <v>35813530</v>
      </c>
      <c r="AJ1866">
        <v>1884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>
      <c r="A1867">
        <f>ROW(Source!A1749)</f>
        <v>1749</v>
      </c>
      <c r="B1867">
        <v>35813537</v>
      </c>
      <c r="C1867">
        <v>35813525</v>
      </c>
      <c r="D1867">
        <v>29171808</v>
      </c>
      <c r="E1867">
        <v>1</v>
      </c>
      <c r="F1867">
        <v>1</v>
      </c>
      <c r="G1867">
        <v>1</v>
      </c>
      <c r="H1867">
        <v>3</v>
      </c>
      <c r="I1867" t="s">
        <v>816</v>
      </c>
      <c r="J1867" t="s">
        <v>817</v>
      </c>
      <c r="K1867" t="s">
        <v>818</v>
      </c>
      <c r="L1867">
        <v>1374</v>
      </c>
      <c r="N1867">
        <v>1013</v>
      </c>
      <c r="O1867" t="s">
        <v>819</v>
      </c>
      <c r="P1867" t="s">
        <v>819</v>
      </c>
      <c r="Q1867">
        <v>1</v>
      </c>
      <c r="X1867">
        <v>18.73</v>
      </c>
      <c r="Y1867">
        <v>1</v>
      </c>
      <c r="Z1867">
        <v>0</v>
      </c>
      <c r="AA1867">
        <v>0</v>
      </c>
      <c r="AB1867">
        <v>0</v>
      </c>
      <c r="AC1867">
        <v>0</v>
      </c>
      <c r="AD1867">
        <v>1</v>
      </c>
      <c r="AE1867">
        <v>0</v>
      </c>
      <c r="AF1867" t="s">
        <v>3</v>
      </c>
      <c r="AG1867">
        <v>18.73</v>
      </c>
      <c r="AH1867">
        <v>2</v>
      </c>
      <c r="AI1867">
        <v>35813531</v>
      </c>
      <c r="AJ1867">
        <v>1885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>
        <f>ROW(Source!A1823)</f>
        <v>1823</v>
      </c>
      <c r="B1868">
        <v>35813541</v>
      </c>
      <c r="C1868">
        <v>35813538</v>
      </c>
      <c r="D1868">
        <v>18406804</v>
      </c>
      <c r="E1868">
        <v>1</v>
      </c>
      <c r="F1868">
        <v>1</v>
      </c>
      <c r="G1868">
        <v>1</v>
      </c>
      <c r="H1868">
        <v>1</v>
      </c>
      <c r="I1868" t="s">
        <v>581</v>
      </c>
      <c r="J1868" t="s">
        <v>3</v>
      </c>
      <c r="K1868" t="s">
        <v>582</v>
      </c>
      <c r="L1868">
        <v>1369</v>
      </c>
      <c r="N1868">
        <v>1013</v>
      </c>
      <c r="O1868" t="s">
        <v>583</v>
      </c>
      <c r="P1868" t="s">
        <v>583</v>
      </c>
      <c r="Q1868">
        <v>1</v>
      </c>
      <c r="X1868">
        <v>7.67</v>
      </c>
      <c r="Y1868">
        <v>0</v>
      </c>
      <c r="Z1868">
        <v>0</v>
      </c>
      <c r="AA1868">
        <v>0</v>
      </c>
      <c r="AB1868">
        <v>249.14</v>
      </c>
      <c r="AC1868">
        <v>0</v>
      </c>
      <c r="AD1868">
        <v>1</v>
      </c>
      <c r="AE1868">
        <v>1</v>
      </c>
      <c r="AF1868" t="s">
        <v>3</v>
      </c>
      <c r="AG1868">
        <v>7.67</v>
      </c>
      <c r="AH1868">
        <v>2</v>
      </c>
      <c r="AI1868">
        <v>35813539</v>
      </c>
      <c r="AJ1868">
        <v>1886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</row>
    <row r="1869" spans="1:44">
      <c r="A1869">
        <f>ROW(Source!A1823)</f>
        <v>1823</v>
      </c>
      <c r="B1869">
        <v>35813542</v>
      </c>
      <c r="C1869">
        <v>35813538</v>
      </c>
      <c r="D1869">
        <v>29164349</v>
      </c>
      <c r="E1869">
        <v>1</v>
      </c>
      <c r="F1869">
        <v>1</v>
      </c>
      <c r="G1869">
        <v>1</v>
      </c>
      <c r="H1869">
        <v>3</v>
      </c>
      <c r="I1869" t="s">
        <v>27</v>
      </c>
      <c r="J1869" t="s">
        <v>30</v>
      </c>
      <c r="K1869" t="s">
        <v>28</v>
      </c>
      <c r="L1869">
        <v>1348</v>
      </c>
      <c r="N1869">
        <v>1009</v>
      </c>
      <c r="O1869" t="s">
        <v>29</v>
      </c>
      <c r="P1869" t="s">
        <v>29</v>
      </c>
      <c r="Q1869">
        <v>1000</v>
      </c>
      <c r="X1869">
        <v>0.7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 t="s">
        <v>3</v>
      </c>
      <c r="AG1869">
        <v>0.7</v>
      </c>
      <c r="AH1869">
        <v>2</v>
      </c>
      <c r="AI1869">
        <v>35813540</v>
      </c>
      <c r="AJ1869">
        <v>1887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>
      <c r="A1870">
        <f>ROW(Source!A1825)</f>
        <v>1825</v>
      </c>
      <c r="B1870">
        <v>35813549</v>
      </c>
      <c r="C1870">
        <v>35813544</v>
      </c>
      <c r="D1870">
        <v>18406804</v>
      </c>
      <c r="E1870">
        <v>1</v>
      </c>
      <c r="F1870">
        <v>1</v>
      </c>
      <c r="G1870">
        <v>1</v>
      </c>
      <c r="H1870">
        <v>1</v>
      </c>
      <c r="I1870" t="s">
        <v>581</v>
      </c>
      <c r="J1870" t="s">
        <v>3</v>
      </c>
      <c r="K1870" t="s">
        <v>582</v>
      </c>
      <c r="L1870">
        <v>1369</v>
      </c>
      <c r="N1870">
        <v>1013</v>
      </c>
      <c r="O1870" t="s">
        <v>583</v>
      </c>
      <c r="P1870" t="s">
        <v>583</v>
      </c>
      <c r="Q1870">
        <v>1</v>
      </c>
      <c r="X1870">
        <v>11.39</v>
      </c>
      <c r="Y1870">
        <v>0</v>
      </c>
      <c r="Z1870">
        <v>0</v>
      </c>
      <c r="AA1870">
        <v>0</v>
      </c>
      <c r="AB1870">
        <v>7.8</v>
      </c>
      <c r="AC1870">
        <v>0</v>
      </c>
      <c r="AD1870">
        <v>1</v>
      </c>
      <c r="AE1870">
        <v>1</v>
      </c>
      <c r="AF1870" t="s">
        <v>3</v>
      </c>
      <c r="AG1870">
        <v>11.39</v>
      </c>
      <c r="AH1870">
        <v>2</v>
      </c>
      <c r="AI1870">
        <v>35813545</v>
      </c>
      <c r="AJ1870">
        <v>1888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</row>
    <row r="1871" spans="1:44">
      <c r="A1871">
        <f>ROW(Source!A1825)</f>
        <v>1825</v>
      </c>
      <c r="B1871">
        <v>35813550</v>
      </c>
      <c r="C1871">
        <v>35813544</v>
      </c>
      <c r="D1871">
        <v>121548</v>
      </c>
      <c r="E1871">
        <v>1</v>
      </c>
      <c r="F1871">
        <v>1</v>
      </c>
      <c r="G1871">
        <v>1</v>
      </c>
      <c r="H1871">
        <v>1</v>
      </c>
      <c r="I1871" t="s">
        <v>34</v>
      </c>
      <c r="J1871" t="s">
        <v>3</v>
      </c>
      <c r="K1871" t="s">
        <v>584</v>
      </c>
      <c r="L1871">
        <v>608254</v>
      </c>
      <c r="N1871">
        <v>1013</v>
      </c>
      <c r="O1871" t="s">
        <v>585</v>
      </c>
      <c r="P1871" t="s">
        <v>585</v>
      </c>
      <c r="Q1871">
        <v>1</v>
      </c>
      <c r="X1871">
        <v>0.13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1</v>
      </c>
      <c r="AE1871">
        <v>2</v>
      </c>
      <c r="AF1871" t="s">
        <v>3</v>
      </c>
      <c r="AG1871">
        <v>0.13</v>
      </c>
      <c r="AH1871">
        <v>2</v>
      </c>
      <c r="AI1871">
        <v>35813546</v>
      </c>
      <c r="AJ1871">
        <v>1889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>
        <f>ROW(Source!A1825)</f>
        <v>1825</v>
      </c>
      <c r="B1872">
        <v>35813551</v>
      </c>
      <c r="C1872">
        <v>35813544</v>
      </c>
      <c r="D1872">
        <v>29172556</v>
      </c>
      <c r="E1872">
        <v>1</v>
      </c>
      <c r="F1872">
        <v>1</v>
      </c>
      <c r="G1872">
        <v>1</v>
      </c>
      <c r="H1872">
        <v>2</v>
      </c>
      <c r="I1872" t="s">
        <v>586</v>
      </c>
      <c r="J1872" t="s">
        <v>590</v>
      </c>
      <c r="K1872" t="s">
        <v>588</v>
      </c>
      <c r="L1872">
        <v>1368</v>
      </c>
      <c r="N1872">
        <v>1011</v>
      </c>
      <c r="O1872" t="s">
        <v>589</v>
      </c>
      <c r="P1872" t="s">
        <v>589</v>
      </c>
      <c r="Q1872">
        <v>1</v>
      </c>
      <c r="X1872">
        <v>0.13</v>
      </c>
      <c r="Y1872">
        <v>0</v>
      </c>
      <c r="Z1872">
        <v>31.26</v>
      </c>
      <c r="AA1872">
        <v>13.5</v>
      </c>
      <c r="AB1872">
        <v>0</v>
      </c>
      <c r="AC1872">
        <v>0</v>
      </c>
      <c r="AD1872">
        <v>1</v>
      </c>
      <c r="AE1872">
        <v>0</v>
      </c>
      <c r="AF1872" t="s">
        <v>3</v>
      </c>
      <c r="AG1872">
        <v>0.13</v>
      </c>
      <c r="AH1872">
        <v>2</v>
      </c>
      <c r="AI1872">
        <v>35813547</v>
      </c>
      <c r="AJ1872">
        <v>1890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</row>
    <row r="1873" spans="1:44">
      <c r="A1873">
        <f>ROW(Source!A1825)</f>
        <v>1825</v>
      </c>
      <c r="B1873">
        <v>35813552</v>
      </c>
      <c r="C1873">
        <v>35813544</v>
      </c>
      <c r="D1873">
        <v>29164349</v>
      </c>
      <c r="E1873">
        <v>1</v>
      </c>
      <c r="F1873">
        <v>1</v>
      </c>
      <c r="G1873">
        <v>1</v>
      </c>
      <c r="H1873">
        <v>3</v>
      </c>
      <c r="I1873" t="s">
        <v>27</v>
      </c>
      <c r="J1873" t="s">
        <v>30</v>
      </c>
      <c r="K1873" t="s">
        <v>28</v>
      </c>
      <c r="L1873">
        <v>1348</v>
      </c>
      <c r="N1873">
        <v>1009</v>
      </c>
      <c r="O1873" t="s">
        <v>29</v>
      </c>
      <c r="P1873" t="s">
        <v>29</v>
      </c>
      <c r="Q1873">
        <v>1000</v>
      </c>
      <c r="X1873">
        <v>0.47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 t="s">
        <v>3</v>
      </c>
      <c r="AG1873">
        <v>0.47</v>
      </c>
      <c r="AH1873">
        <v>2</v>
      </c>
      <c r="AI1873">
        <v>35813548</v>
      </c>
      <c r="AJ1873">
        <v>1891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</row>
    <row r="1874" spans="1:44">
      <c r="A1874">
        <f>ROW(Source!A1827)</f>
        <v>1827</v>
      </c>
      <c r="B1874">
        <v>35813557</v>
      </c>
      <c r="C1874">
        <v>35813554</v>
      </c>
      <c r="D1874">
        <v>18406804</v>
      </c>
      <c r="E1874">
        <v>1</v>
      </c>
      <c r="F1874">
        <v>1</v>
      </c>
      <c r="G1874">
        <v>1</v>
      </c>
      <c r="H1874">
        <v>1</v>
      </c>
      <c r="I1874" t="s">
        <v>581</v>
      </c>
      <c r="J1874" t="s">
        <v>3</v>
      </c>
      <c r="K1874" t="s">
        <v>582</v>
      </c>
      <c r="L1874">
        <v>1369</v>
      </c>
      <c r="N1874">
        <v>1013</v>
      </c>
      <c r="O1874" t="s">
        <v>583</v>
      </c>
      <c r="P1874" t="s">
        <v>583</v>
      </c>
      <c r="Q1874">
        <v>1</v>
      </c>
      <c r="X1874">
        <v>3.77</v>
      </c>
      <c r="Y1874">
        <v>0</v>
      </c>
      <c r="Z1874">
        <v>0</v>
      </c>
      <c r="AA1874">
        <v>0</v>
      </c>
      <c r="AB1874">
        <v>7.8</v>
      </c>
      <c r="AC1874">
        <v>0</v>
      </c>
      <c r="AD1874">
        <v>1</v>
      </c>
      <c r="AE1874">
        <v>1</v>
      </c>
      <c r="AF1874" t="s">
        <v>3</v>
      </c>
      <c r="AG1874">
        <v>3.77</v>
      </c>
      <c r="AH1874">
        <v>2</v>
      </c>
      <c r="AI1874">
        <v>35813555</v>
      </c>
      <c r="AJ1874">
        <v>1892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>
      <c r="A1875">
        <f>ROW(Source!A1827)</f>
        <v>1827</v>
      </c>
      <c r="B1875">
        <v>35813558</v>
      </c>
      <c r="C1875">
        <v>35813554</v>
      </c>
      <c r="D1875">
        <v>29164349</v>
      </c>
      <c r="E1875">
        <v>1</v>
      </c>
      <c r="F1875">
        <v>1</v>
      </c>
      <c r="G1875">
        <v>1</v>
      </c>
      <c r="H1875">
        <v>3</v>
      </c>
      <c r="I1875" t="s">
        <v>27</v>
      </c>
      <c r="J1875" t="s">
        <v>30</v>
      </c>
      <c r="K1875" t="s">
        <v>28</v>
      </c>
      <c r="L1875">
        <v>1348</v>
      </c>
      <c r="N1875">
        <v>1009</v>
      </c>
      <c r="O1875" t="s">
        <v>29</v>
      </c>
      <c r="P1875" t="s">
        <v>29</v>
      </c>
      <c r="Q1875">
        <v>1000</v>
      </c>
      <c r="X1875">
        <v>0.11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 t="s">
        <v>3</v>
      </c>
      <c r="AG1875">
        <v>0.11</v>
      </c>
      <c r="AH1875">
        <v>2</v>
      </c>
      <c r="AI1875">
        <v>35813556</v>
      </c>
      <c r="AJ1875">
        <v>1893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</row>
    <row r="1876" spans="1:44">
      <c r="A1876">
        <f>ROW(Source!A1829)</f>
        <v>1829</v>
      </c>
      <c r="B1876">
        <v>35813562</v>
      </c>
      <c r="C1876">
        <v>35813560</v>
      </c>
      <c r="D1876">
        <v>18406804</v>
      </c>
      <c r="E1876">
        <v>1</v>
      </c>
      <c r="F1876">
        <v>1</v>
      </c>
      <c r="G1876">
        <v>1</v>
      </c>
      <c r="H1876">
        <v>1</v>
      </c>
      <c r="I1876" t="s">
        <v>581</v>
      </c>
      <c r="J1876" t="s">
        <v>3</v>
      </c>
      <c r="K1876" t="s">
        <v>582</v>
      </c>
      <c r="L1876">
        <v>1369</v>
      </c>
      <c r="N1876">
        <v>1013</v>
      </c>
      <c r="O1876" t="s">
        <v>583</v>
      </c>
      <c r="P1876" t="s">
        <v>583</v>
      </c>
      <c r="Q1876">
        <v>1</v>
      </c>
      <c r="X1876">
        <v>5.84</v>
      </c>
      <c r="Y1876">
        <v>0</v>
      </c>
      <c r="Z1876">
        <v>0</v>
      </c>
      <c r="AA1876">
        <v>0</v>
      </c>
      <c r="AB1876">
        <v>7.8</v>
      </c>
      <c r="AC1876">
        <v>0</v>
      </c>
      <c r="AD1876">
        <v>1</v>
      </c>
      <c r="AE1876">
        <v>1</v>
      </c>
      <c r="AF1876" t="s">
        <v>3</v>
      </c>
      <c r="AG1876">
        <v>5.84</v>
      </c>
      <c r="AH1876">
        <v>2</v>
      </c>
      <c r="AI1876">
        <v>35813561</v>
      </c>
      <c r="AJ1876">
        <v>1894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</row>
    <row r="1877" spans="1:44">
      <c r="A1877">
        <f>ROW(Source!A1830)</f>
        <v>1830</v>
      </c>
      <c r="B1877">
        <v>35813567</v>
      </c>
      <c r="C1877">
        <v>35813563</v>
      </c>
      <c r="D1877">
        <v>18406804</v>
      </c>
      <c r="E1877">
        <v>1</v>
      </c>
      <c r="F1877">
        <v>1</v>
      </c>
      <c r="G1877">
        <v>1</v>
      </c>
      <c r="H1877">
        <v>1</v>
      </c>
      <c r="I1877" t="s">
        <v>581</v>
      </c>
      <c r="J1877" t="s">
        <v>3</v>
      </c>
      <c r="K1877" t="s">
        <v>582</v>
      </c>
      <c r="L1877">
        <v>1369</v>
      </c>
      <c r="N1877">
        <v>1013</v>
      </c>
      <c r="O1877" t="s">
        <v>583</v>
      </c>
      <c r="P1877" t="s">
        <v>583</v>
      </c>
      <c r="Q1877">
        <v>1</v>
      </c>
      <c r="X1877">
        <v>9.64</v>
      </c>
      <c r="Y1877">
        <v>0</v>
      </c>
      <c r="Z1877">
        <v>0</v>
      </c>
      <c r="AA1877">
        <v>0</v>
      </c>
      <c r="AB1877">
        <v>249.14</v>
      </c>
      <c r="AC1877">
        <v>0</v>
      </c>
      <c r="AD1877">
        <v>1</v>
      </c>
      <c r="AE1877">
        <v>1</v>
      </c>
      <c r="AF1877" t="s">
        <v>3</v>
      </c>
      <c r="AG1877">
        <v>9.64</v>
      </c>
      <c r="AH1877">
        <v>2</v>
      </c>
      <c r="AI1877">
        <v>35813564</v>
      </c>
      <c r="AJ1877">
        <v>1895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</row>
    <row r="1878" spans="1:44">
      <c r="A1878">
        <f>ROW(Source!A1830)</f>
        <v>1830</v>
      </c>
      <c r="B1878">
        <v>35813568</v>
      </c>
      <c r="C1878">
        <v>35813563</v>
      </c>
      <c r="D1878">
        <v>121548</v>
      </c>
      <c r="E1878">
        <v>1</v>
      </c>
      <c r="F1878">
        <v>1</v>
      </c>
      <c r="G1878">
        <v>1</v>
      </c>
      <c r="H1878">
        <v>1</v>
      </c>
      <c r="I1878" t="s">
        <v>34</v>
      </c>
      <c r="J1878" t="s">
        <v>3</v>
      </c>
      <c r="K1878" t="s">
        <v>584</v>
      </c>
      <c r="L1878">
        <v>608254</v>
      </c>
      <c r="N1878">
        <v>1013</v>
      </c>
      <c r="O1878" t="s">
        <v>585</v>
      </c>
      <c r="P1878" t="s">
        <v>585</v>
      </c>
      <c r="Q1878">
        <v>1</v>
      </c>
      <c r="X1878">
        <v>0.01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1</v>
      </c>
      <c r="AE1878">
        <v>2</v>
      </c>
      <c r="AF1878" t="s">
        <v>3</v>
      </c>
      <c r="AG1878">
        <v>0.01</v>
      </c>
      <c r="AH1878">
        <v>2</v>
      </c>
      <c r="AI1878">
        <v>35813565</v>
      </c>
      <c r="AJ1878">
        <v>1896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</row>
    <row r="1879" spans="1:44">
      <c r="A1879">
        <f>ROW(Source!A1830)</f>
        <v>1830</v>
      </c>
      <c r="B1879">
        <v>35813569</v>
      </c>
      <c r="C1879">
        <v>35813563</v>
      </c>
      <c r="D1879">
        <v>29172556</v>
      </c>
      <c r="E1879">
        <v>1</v>
      </c>
      <c r="F1879">
        <v>1</v>
      </c>
      <c r="G1879">
        <v>1</v>
      </c>
      <c r="H1879">
        <v>2</v>
      </c>
      <c r="I1879" t="s">
        <v>586</v>
      </c>
      <c r="J1879" t="s">
        <v>590</v>
      </c>
      <c r="K1879" t="s">
        <v>588</v>
      </c>
      <c r="L1879">
        <v>1368</v>
      </c>
      <c r="N1879">
        <v>1011</v>
      </c>
      <c r="O1879" t="s">
        <v>589</v>
      </c>
      <c r="P1879" t="s">
        <v>589</v>
      </c>
      <c r="Q1879">
        <v>1</v>
      </c>
      <c r="X1879">
        <v>0.01</v>
      </c>
      <c r="Y1879">
        <v>0</v>
      </c>
      <c r="Z1879">
        <v>31.26</v>
      </c>
      <c r="AA1879">
        <v>13.5</v>
      </c>
      <c r="AB1879">
        <v>0</v>
      </c>
      <c r="AC1879">
        <v>0</v>
      </c>
      <c r="AD1879">
        <v>1</v>
      </c>
      <c r="AE1879">
        <v>0</v>
      </c>
      <c r="AF1879" t="s">
        <v>3</v>
      </c>
      <c r="AG1879">
        <v>0.01</v>
      </c>
      <c r="AH1879">
        <v>2</v>
      </c>
      <c r="AI1879">
        <v>35813566</v>
      </c>
      <c r="AJ1879">
        <v>1897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</row>
    <row r="1880" spans="1:44">
      <c r="A1880">
        <f>ROW(Source!A1831)</f>
        <v>1831</v>
      </c>
      <c r="B1880">
        <v>35813574</v>
      </c>
      <c r="C1880">
        <v>35813570</v>
      </c>
      <c r="D1880">
        <v>18408066</v>
      </c>
      <c r="E1880">
        <v>1</v>
      </c>
      <c r="F1880">
        <v>1</v>
      </c>
      <c r="G1880">
        <v>1</v>
      </c>
      <c r="H1880">
        <v>1</v>
      </c>
      <c r="I1880" t="s">
        <v>591</v>
      </c>
      <c r="J1880" t="s">
        <v>3</v>
      </c>
      <c r="K1880" t="s">
        <v>592</v>
      </c>
      <c r="L1880">
        <v>1369</v>
      </c>
      <c r="N1880">
        <v>1013</v>
      </c>
      <c r="O1880" t="s">
        <v>583</v>
      </c>
      <c r="P1880" t="s">
        <v>583</v>
      </c>
      <c r="Q1880">
        <v>1</v>
      </c>
      <c r="X1880">
        <v>17.89</v>
      </c>
      <c r="Y1880">
        <v>0</v>
      </c>
      <c r="Z1880">
        <v>0</v>
      </c>
      <c r="AA1880">
        <v>0</v>
      </c>
      <c r="AB1880">
        <v>256.16000000000003</v>
      </c>
      <c r="AC1880">
        <v>0</v>
      </c>
      <c r="AD1880">
        <v>1</v>
      </c>
      <c r="AE1880">
        <v>1</v>
      </c>
      <c r="AF1880" t="s">
        <v>3</v>
      </c>
      <c r="AG1880">
        <v>17.89</v>
      </c>
      <c r="AH1880">
        <v>2</v>
      </c>
      <c r="AI1880">
        <v>35813571</v>
      </c>
      <c r="AJ1880">
        <v>1898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</row>
    <row r="1881" spans="1:44">
      <c r="A1881">
        <f>ROW(Source!A1831)</f>
        <v>1831</v>
      </c>
      <c r="B1881">
        <v>35813575</v>
      </c>
      <c r="C1881">
        <v>35813570</v>
      </c>
      <c r="D1881">
        <v>121548</v>
      </c>
      <c r="E1881">
        <v>1</v>
      </c>
      <c r="F1881">
        <v>1</v>
      </c>
      <c r="G1881">
        <v>1</v>
      </c>
      <c r="H1881">
        <v>1</v>
      </c>
      <c r="I1881" t="s">
        <v>34</v>
      </c>
      <c r="J1881" t="s">
        <v>3</v>
      </c>
      <c r="K1881" t="s">
        <v>584</v>
      </c>
      <c r="L1881">
        <v>608254</v>
      </c>
      <c r="N1881">
        <v>1013</v>
      </c>
      <c r="O1881" t="s">
        <v>585</v>
      </c>
      <c r="P1881" t="s">
        <v>585</v>
      </c>
      <c r="Q1881">
        <v>1</v>
      </c>
      <c r="X1881">
        <v>0.08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1</v>
      </c>
      <c r="AE1881">
        <v>2</v>
      </c>
      <c r="AF1881" t="s">
        <v>3</v>
      </c>
      <c r="AG1881">
        <v>0.08</v>
      </c>
      <c r="AH1881">
        <v>2</v>
      </c>
      <c r="AI1881">
        <v>35813572</v>
      </c>
      <c r="AJ1881">
        <v>1899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</row>
    <row r="1882" spans="1:44">
      <c r="A1882">
        <f>ROW(Source!A1831)</f>
        <v>1831</v>
      </c>
      <c r="B1882">
        <v>35813576</v>
      </c>
      <c r="C1882">
        <v>35813570</v>
      </c>
      <c r="D1882">
        <v>29172556</v>
      </c>
      <c r="E1882">
        <v>1</v>
      </c>
      <c r="F1882">
        <v>1</v>
      </c>
      <c r="G1882">
        <v>1</v>
      </c>
      <c r="H1882">
        <v>2</v>
      </c>
      <c r="I1882" t="s">
        <v>586</v>
      </c>
      <c r="J1882" t="s">
        <v>590</v>
      </c>
      <c r="K1882" t="s">
        <v>588</v>
      </c>
      <c r="L1882">
        <v>1368</v>
      </c>
      <c r="N1882">
        <v>1011</v>
      </c>
      <c r="O1882" t="s">
        <v>589</v>
      </c>
      <c r="P1882" t="s">
        <v>589</v>
      </c>
      <c r="Q1882">
        <v>1</v>
      </c>
      <c r="X1882">
        <v>0.08</v>
      </c>
      <c r="Y1882">
        <v>0</v>
      </c>
      <c r="Z1882">
        <v>31.26</v>
      </c>
      <c r="AA1882">
        <v>13.5</v>
      </c>
      <c r="AB1882">
        <v>0</v>
      </c>
      <c r="AC1882">
        <v>0</v>
      </c>
      <c r="AD1882">
        <v>1</v>
      </c>
      <c r="AE1882">
        <v>0</v>
      </c>
      <c r="AF1882" t="s">
        <v>3</v>
      </c>
      <c r="AG1882">
        <v>0.08</v>
      </c>
      <c r="AH1882">
        <v>2</v>
      </c>
      <c r="AI1882">
        <v>35813573</v>
      </c>
      <c r="AJ1882">
        <v>1900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>
      <c r="A1883">
        <f>ROW(Source!A1832)</f>
        <v>1832</v>
      </c>
      <c r="B1883">
        <v>35813583</v>
      </c>
      <c r="C1883">
        <v>35813577</v>
      </c>
      <c r="D1883">
        <v>18408066</v>
      </c>
      <c r="E1883">
        <v>1</v>
      </c>
      <c r="F1883">
        <v>1</v>
      </c>
      <c r="G1883">
        <v>1</v>
      </c>
      <c r="H1883">
        <v>1</v>
      </c>
      <c r="I1883" t="s">
        <v>591</v>
      </c>
      <c r="J1883" t="s">
        <v>3</v>
      </c>
      <c r="K1883" t="s">
        <v>592</v>
      </c>
      <c r="L1883">
        <v>1369</v>
      </c>
      <c r="N1883">
        <v>1013</v>
      </c>
      <c r="O1883" t="s">
        <v>583</v>
      </c>
      <c r="P1883" t="s">
        <v>583</v>
      </c>
      <c r="Q1883">
        <v>1</v>
      </c>
      <c r="X1883">
        <v>179.3</v>
      </c>
      <c r="Y1883">
        <v>0</v>
      </c>
      <c r="Z1883">
        <v>0</v>
      </c>
      <c r="AA1883">
        <v>0</v>
      </c>
      <c r="AB1883">
        <v>256.16000000000003</v>
      </c>
      <c r="AC1883">
        <v>0</v>
      </c>
      <c r="AD1883">
        <v>1</v>
      </c>
      <c r="AE1883">
        <v>1</v>
      </c>
      <c r="AF1883" t="s">
        <v>3</v>
      </c>
      <c r="AG1883">
        <v>179.3</v>
      </c>
      <c r="AH1883">
        <v>2</v>
      </c>
      <c r="AI1883">
        <v>35813578</v>
      </c>
      <c r="AJ1883">
        <v>1901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</row>
    <row r="1884" spans="1:44">
      <c r="A1884">
        <f>ROW(Source!A1832)</f>
        <v>1832</v>
      </c>
      <c r="B1884">
        <v>35813584</v>
      </c>
      <c r="C1884">
        <v>35813577</v>
      </c>
      <c r="D1884">
        <v>121548</v>
      </c>
      <c r="E1884">
        <v>1</v>
      </c>
      <c r="F1884">
        <v>1</v>
      </c>
      <c r="G1884">
        <v>1</v>
      </c>
      <c r="H1884">
        <v>1</v>
      </c>
      <c r="I1884" t="s">
        <v>34</v>
      </c>
      <c r="J1884" t="s">
        <v>3</v>
      </c>
      <c r="K1884" t="s">
        <v>584</v>
      </c>
      <c r="L1884">
        <v>608254</v>
      </c>
      <c r="N1884">
        <v>1013</v>
      </c>
      <c r="O1884" t="s">
        <v>585</v>
      </c>
      <c r="P1884" t="s">
        <v>585</v>
      </c>
      <c r="Q1884">
        <v>1</v>
      </c>
      <c r="X1884">
        <v>3.97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2</v>
      </c>
      <c r="AF1884" t="s">
        <v>3</v>
      </c>
      <c r="AG1884">
        <v>3.97</v>
      </c>
      <c r="AH1884">
        <v>2</v>
      </c>
      <c r="AI1884">
        <v>35813579</v>
      </c>
      <c r="AJ1884">
        <v>1902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>
      <c r="A1885">
        <f>ROW(Source!A1832)</f>
        <v>1832</v>
      </c>
      <c r="B1885">
        <v>35813585</v>
      </c>
      <c r="C1885">
        <v>35813577</v>
      </c>
      <c r="D1885">
        <v>29172710</v>
      </c>
      <c r="E1885">
        <v>1</v>
      </c>
      <c r="F1885">
        <v>1</v>
      </c>
      <c r="G1885">
        <v>1</v>
      </c>
      <c r="H1885">
        <v>2</v>
      </c>
      <c r="I1885" t="s">
        <v>593</v>
      </c>
      <c r="J1885" t="s">
        <v>594</v>
      </c>
      <c r="K1885" t="s">
        <v>595</v>
      </c>
      <c r="L1885">
        <v>1368</v>
      </c>
      <c r="N1885">
        <v>1011</v>
      </c>
      <c r="O1885" t="s">
        <v>589</v>
      </c>
      <c r="P1885" t="s">
        <v>589</v>
      </c>
      <c r="Q1885">
        <v>1</v>
      </c>
      <c r="X1885">
        <v>3.97</v>
      </c>
      <c r="Y1885">
        <v>0</v>
      </c>
      <c r="Z1885">
        <v>46.56</v>
      </c>
      <c r="AA1885">
        <v>10.06</v>
      </c>
      <c r="AB1885">
        <v>0</v>
      </c>
      <c r="AC1885">
        <v>0</v>
      </c>
      <c r="AD1885">
        <v>1</v>
      </c>
      <c r="AE1885">
        <v>0</v>
      </c>
      <c r="AF1885" t="s">
        <v>3</v>
      </c>
      <c r="AG1885">
        <v>3.97</v>
      </c>
      <c r="AH1885">
        <v>2</v>
      </c>
      <c r="AI1885">
        <v>35813580</v>
      </c>
      <c r="AJ1885">
        <v>1903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</row>
    <row r="1886" spans="1:44">
      <c r="A1886">
        <f>ROW(Source!A1832)</f>
        <v>1832</v>
      </c>
      <c r="B1886">
        <v>35813586</v>
      </c>
      <c r="C1886">
        <v>35813577</v>
      </c>
      <c r="D1886">
        <v>29174533</v>
      </c>
      <c r="E1886">
        <v>1</v>
      </c>
      <c r="F1886">
        <v>1</v>
      </c>
      <c r="G1886">
        <v>1</v>
      </c>
      <c r="H1886">
        <v>2</v>
      </c>
      <c r="I1886" t="s">
        <v>596</v>
      </c>
      <c r="J1886" t="s">
        <v>597</v>
      </c>
      <c r="K1886" t="s">
        <v>598</v>
      </c>
      <c r="L1886">
        <v>1368</v>
      </c>
      <c r="N1886">
        <v>1011</v>
      </c>
      <c r="O1886" t="s">
        <v>589</v>
      </c>
      <c r="P1886" t="s">
        <v>589</v>
      </c>
      <c r="Q1886">
        <v>1</v>
      </c>
      <c r="X1886">
        <v>7.93</v>
      </c>
      <c r="Y1886">
        <v>0</v>
      </c>
      <c r="Z1886">
        <v>1.53</v>
      </c>
      <c r="AA1886">
        <v>0</v>
      </c>
      <c r="AB1886">
        <v>0</v>
      </c>
      <c r="AC1886">
        <v>0</v>
      </c>
      <c r="AD1886">
        <v>1</v>
      </c>
      <c r="AE1886">
        <v>0</v>
      </c>
      <c r="AF1886" t="s">
        <v>3</v>
      </c>
      <c r="AG1886">
        <v>7.93</v>
      </c>
      <c r="AH1886">
        <v>2</v>
      </c>
      <c r="AI1886">
        <v>35813581</v>
      </c>
      <c r="AJ1886">
        <v>1904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>
      <c r="A1887">
        <f>ROW(Source!A1832)</f>
        <v>1832</v>
      </c>
      <c r="B1887">
        <v>35813587</v>
      </c>
      <c r="C1887">
        <v>35813577</v>
      </c>
      <c r="D1887">
        <v>29164349</v>
      </c>
      <c r="E1887">
        <v>1</v>
      </c>
      <c r="F1887">
        <v>1</v>
      </c>
      <c r="G1887">
        <v>1</v>
      </c>
      <c r="H1887">
        <v>3</v>
      </c>
      <c r="I1887" t="s">
        <v>27</v>
      </c>
      <c r="J1887" t="s">
        <v>30</v>
      </c>
      <c r="K1887" t="s">
        <v>28</v>
      </c>
      <c r="L1887">
        <v>1348</v>
      </c>
      <c r="N1887">
        <v>1009</v>
      </c>
      <c r="O1887" t="s">
        <v>29</v>
      </c>
      <c r="P1887" t="s">
        <v>29</v>
      </c>
      <c r="Q1887">
        <v>1000</v>
      </c>
      <c r="X1887">
        <v>10.5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 t="s">
        <v>3</v>
      </c>
      <c r="AG1887">
        <v>10.5</v>
      </c>
      <c r="AH1887">
        <v>2</v>
      </c>
      <c r="AI1887">
        <v>35813582</v>
      </c>
      <c r="AJ1887">
        <v>1905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</row>
    <row r="1888" spans="1:44">
      <c r="A1888">
        <f>ROW(Source!A1871)</f>
        <v>1871</v>
      </c>
      <c r="B1888">
        <v>35813598</v>
      </c>
      <c r="C1888">
        <v>35813589</v>
      </c>
      <c r="D1888">
        <v>18410572</v>
      </c>
      <c r="E1888">
        <v>1</v>
      </c>
      <c r="F1888">
        <v>1</v>
      </c>
      <c r="G1888">
        <v>1</v>
      </c>
      <c r="H1888">
        <v>1</v>
      </c>
      <c r="I1888" t="s">
        <v>856</v>
      </c>
      <c r="J1888" t="s">
        <v>3</v>
      </c>
      <c r="K1888" t="s">
        <v>857</v>
      </c>
      <c r="L1888">
        <v>1369</v>
      </c>
      <c r="N1888">
        <v>1013</v>
      </c>
      <c r="O1888" t="s">
        <v>583</v>
      </c>
      <c r="P1888" t="s">
        <v>583</v>
      </c>
      <c r="Q1888">
        <v>1</v>
      </c>
      <c r="X1888">
        <v>73.14</v>
      </c>
      <c r="Y1888">
        <v>0</v>
      </c>
      <c r="Z1888">
        <v>0</v>
      </c>
      <c r="AA1888">
        <v>0</v>
      </c>
      <c r="AB1888">
        <v>8.74</v>
      </c>
      <c r="AC1888">
        <v>0</v>
      </c>
      <c r="AD1888">
        <v>1</v>
      </c>
      <c r="AE1888">
        <v>1</v>
      </c>
      <c r="AF1888" t="s">
        <v>310</v>
      </c>
      <c r="AG1888">
        <v>84.11099999999999</v>
      </c>
      <c r="AH1888">
        <v>2</v>
      </c>
      <c r="AI1888">
        <v>35813590</v>
      </c>
      <c r="AJ1888">
        <v>1906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>
      <c r="A1889">
        <f>ROW(Source!A1871)</f>
        <v>1871</v>
      </c>
      <c r="B1889">
        <v>35813599</v>
      </c>
      <c r="C1889">
        <v>35813589</v>
      </c>
      <c r="D1889">
        <v>121548</v>
      </c>
      <c r="E1889">
        <v>1</v>
      </c>
      <c r="F1889">
        <v>1</v>
      </c>
      <c r="G1889">
        <v>1</v>
      </c>
      <c r="H1889">
        <v>1</v>
      </c>
      <c r="I1889" t="s">
        <v>34</v>
      </c>
      <c r="J1889" t="s">
        <v>3</v>
      </c>
      <c r="K1889" t="s">
        <v>584</v>
      </c>
      <c r="L1889">
        <v>608254</v>
      </c>
      <c r="N1889">
        <v>1013</v>
      </c>
      <c r="O1889" t="s">
        <v>585</v>
      </c>
      <c r="P1889" t="s">
        <v>585</v>
      </c>
      <c r="Q1889">
        <v>1</v>
      </c>
      <c r="X1889">
        <v>1.37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1</v>
      </c>
      <c r="AE1889">
        <v>2</v>
      </c>
      <c r="AF1889" t="s">
        <v>143</v>
      </c>
      <c r="AG1889">
        <v>1.7125000000000001</v>
      </c>
      <c r="AH1889">
        <v>2</v>
      </c>
      <c r="AI1889">
        <v>35813591</v>
      </c>
      <c r="AJ1889">
        <v>1907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>
      <c r="A1890">
        <f>ROW(Source!A1871)</f>
        <v>1871</v>
      </c>
      <c r="B1890">
        <v>35813600</v>
      </c>
      <c r="C1890">
        <v>35813589</v>
      </c>
      <c r="D1890">
        <v>29172379</v>
      </c>
      <c r="E1890">
        <v>1</v>
      </c>
      <c r="F1890">
        <v>1</v>
      </c>
      <c r="G1890">
        <v>1</v>
      </c>
      <c r="H1890">
        <v>2</v>
      </c>
      <c r="I1890" t="s">
        <v>858</v>
      </c>
      <c r="J1890" t="s">
        <v>859</v>
      </c>
      <c r="K1890" t="s">
        <v>860</v>
      </c>
      <c r="L1890">
        <v>1368</v>
      </c>
      <c r="N1890">
        <v>1011</v>
      </c>
      <c r="O1890" t="s">
        <v>589</v>
      </c>
      <c r="P1890" t="s">
        <v>589</v>
      </c>
      <c r="Q1890">
        <v>1</v>
      </c>
      <c r="X1890">
        <v>1.37</v>
      </c>
      <c r="Y1890">
        <v>0</v>
      </c>
      <c r="Z1890">
        <v>112</v>
      </c>
      <c r="AA1890">
        <v>13.5</v>
      </c>
      <c r="AB1890">
        <v>0</v>
      </c>
      <c r="AC1890">
        <v>0</v>
      </c>
      <c r="AD1890">
        <v>1</v>
      </c>
      <c r="AE1890">
        <v>0</v>
      </c>
      <c r="AF1890" t="s">
        <v>143</v>
      </c>
      <c r="AG1890">
        <v>1.7125000000000001</v>
      </c>
      <c r="AH1890">
        <v>2</v>
      </c>
      <c r="AI1890">
        <v>35813592</v>
      </c>
      <c r="AJ1890">
        <v>1908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</row>
    <row r="1891" spans="1:44">
      <c r="A1891">
        <f>ROW(Source!A1871)</f>
        <v>1871</v>
      </c>
      <c r="B1891">
        <v>35813601</v>
      </c>
      <c r="C1891">
        <v>35813589</v>
      </c>
      <c r="D1891">
        <v>29174913</v>
      </c>
      <c r="E1891">
        <v>1</v>
      </c>
      <c r="F1891">
        <v>1</v>
      </c>
      <c r="G1891">
        <v>1</v>
      </c>
      <c r="H1891">
        <v>2</v>
      </c>
      <c r="I1891" t="s">
        <v>601</v>
      </c>
      <c r="J1891" t="s">
        <v>602</v>
      </c>
      <c r="K1891" t="s">
        <v>603</v>
      </c>
      <c r="L1891">
        <v>1368</v>
      </c>
      <c r="N1891">
        <v>1011</v>
      </c>
      <c r="O1891" t="s">
        <v>589</v>
      </c>
      <c r="P1891" t="s">
        <v>589</v>
      </c>
      <c r="Q1891">
        <v>1</v>
      </c>
      <c r="X1891">
        <v>2.06</v>
      </c>
      <c r="Y1891">
        <v>0</v>
      </c>
      <c r="Z1891">
        <v>87.17</v>
      </c>
      <c r="AA1891">
        <v>11.6</v>
      </c>
      <c r="AB1891">
        <v>0</v>
      </c>
      <c r="AC1891">
        <v>0</v>
      </c>
      <c r="AD1891">
        <v>1</v>
      </c>
      <c r="AE1891">
        <v>0</v>
      </c>
      <c r="AF1891" t="s">
        <v>143</v>
      </c>
      <c r="AG1891">
        <v>2.5750000000000002</v>
      </c>
      <c r="AH1891">
        <v>2</v>
      </c>
      <c r="AI1891">
        <v>35813593</v>
      </c>
      <c r="AJ1891">
        <v>1909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>
        <f>ROW(Source!A1871)</f>
        <v>1871</v>
      </c>
      <c r="B1892">
        <v>35813602</v>
      </c>
      <c r="C1892">
        <v>35813589</v>
      </c>
      <c r="D1892">
        <v>29114332</v>
      </c>
      <c r="E1892">
        <v>1</v>
      </c>
      <c r="F1892">
        <v>1</v>
      </c>
      <c r="G1892">
        <v>1</v>
      </c>
      <c r="H1892">
        <v>3</v>
      </c>
      <c r="I1892" t="s">
        <v>628</v>
      </c>
      <c r="J1892" t="s">
        <v>654</v>
      </c>
      <c r="K1892" t="s">
        <v>630</v>
      </c>
      <c r="L1892">
        <v>1348</v>
      </c>
      <c r="N1892">
        <v>1009</v>
      </c>
      <c r="O1892" t="s">
        <v>29</v>
      </c>
      <c r="P1892" t="s">
        <v>29</v>
      </c>
      <c r="Q1892">
        <v>1000</v>
      </c>
      <c r="X1892">
        <v>3.3999999999999998E-3</v>
      </c>
      <c r="Y1892">
        <v>11978</v>
      </c>
      <c r="Z1892">
        <v>0</v>
      </c>
      <c r="AA1892">
        <v>0</v>
      </c>
      <c r="AB1892">
        <v>0</v>
      </c>
      <c r="AC1892">
        <v>0</v>
      </c>
      <c r="AD1892">
        <v>1</v>
      </c>
      <c r="AE1892">
        <v>0</v>
      </c>
      <c r="AF1892" t="s">
        <v>3</v>
      </c>
      <c r="AG1892">
        <v>3.3999999999999998E-3</v>
      </c>
      <c r="AH1892">
        <v>2</v>
      </c>
      <c r="AI1892">
        <v>35813595</v>
      </c>
      <c r="AJ1892">
        <v>1911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>
      <c r="A1893">
        <f>ROW(Source!A1871)</f>
        <v>1871</v>
      </c>
      <c r="B1893">
        <v>35813603</v>
      </c>
      <c r="C1893">
        <v>35813589</v>
      </c>
      <c r="D1893">
        <v>29114830</v>
      </c>
      <c r="E1893">
        <v>1</v>
      </c>
      <c r="F1893">
        <v>1</v>
      </c>
      <c r="G1893">
        <v>1</v>
      </c>
      <c r="H1893">
        <v>3</v>
      </c>
      <c r="I1893" t="s">
        <v>1084</v>
      </c>
      <c r="J1893" t="s">
        <v>1097</v>
      </c>
      <c r="K1893" t="s">
        <v>1086</v>
      </c>
      <c r="L1893">
        <v>1035</v>
      </c>
      <c r="N1893">
        <v>1013</v>
      </c>
      <c r="O1893" t="s">
        <v>178</v>
      </c>
      <c r="P1893" t="s">
        <v>178</v>
      </c>
      <c r="Q1893">
        <v>1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</v>
      </c>
      <c r="AD1893">
        <v>0</v>
      </c>
      <c r="AE1893">
        <v>0</v>
      </c>
      <c r="AF1893" t="s">
        <v>3</v>
      </c>
      <c r="AG1893">
        <v>0</v>
      </c>
      <c r="AH1893">
        <v>3</v>
      </c>
      <c r="AI1893">
        <v>-1</v>
      </c>
      <c r="AJ1893" t="s">
        <v>3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>
      <c r="A1894">
        <f>ROW(Source!A1871)</f>
        <v>1871</v>
      </c>
      <c r="B1894">
        <v>35813604</v>
      </c>
      <c r="C1894">
        <v>35813589</v>
      </c>
      <c r="D1894">
        <v>29130561</v>
      </c>
      <c r="E1894">
        <v>1</v>
      </c>
      <c r="F1894">
        <v>1</v>
      </c>
      <c r="G1894">
        <v>1</v>
      </c>
      <c r="H1894">
        <v>3</v>
      </c>
      <c r="I1894" t="s">
        <v>185</v>
      </c>
      <c r="J1894" t="s">
        <v>317</v>
      </c>
      <c r="K1894" t="s">
        <v>186</v>
      </c>
      <c r="L1894">
        <v>1327</v>
      </c>
      <c r="N1894">
        <v>1005</v>
      </c>
      <c r="O1894" t="s">
        <v>165</v>
      </c>
      <c r="P1894" t="s">
        <v>165</v>
      </c>
      <c r="Q1894">
        <v>1</v>
      </c>
      <c r="X1894">
        <v>100</v>
      </c>
      <c r="Y1894">
        <v>207</v>
      </c>
      <c r="Z1894">
        <v>0</v>
      </c>
      <c r="AA1894">
        <v>0</v>
      </c>
      <c r="AB1894">
        <v>0</v>
      </c>
      <c r="AC1894">
        <v>0</v>
      </c>
      <c r="AD1894">
        <v>1</v>
      </c>
      <c r="AE1894">
        <v>0</v>
      </c>
      <c r="AF1894" t="s">
        <v>3</v>
      </c>
      <c r="AG1894">
        <v>100</v>
      </c>
      <c r="AH1894">
        <v>2</v>
      </c>
      <c r="AI1894">
        <v>35813596</v>
      </c>
      <c r="AJ1894">
        <v>1912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>
        <f>ROW(Source!A1875)</f>
        <v>1875</v>
      </c>
      <c r="B1895">
        <v>35813616</v>
      </c>
      <c r="C1895">
        <v>35813608</v>
      </c>
      <c r="D1895">
        <v>18408291</v>
      </c>
      <c r="E1895">
        <v>1</v>
      </c>
      <c r="F1895">
        <v>1</v>
      </c>
      <c r="G1895">
        <v>1</v>
      </c>
      <c r="H1895">
        <v>1</v>
      </c>
      <c r="I1895" t="s">
        <v>658</v>
      </c>
      <c r="J1895" t="s">
        <v>3</v>
      </c>
      <c r="K1895" t="s">
        <v>659</v>
      </c>
      <c r="L1895">
        <v>1369</v>
      </c>
      <c r="N1895">
        <v>1013</v>
      </c>
      <c r="O1895" t="s">
        <v>583</v>
      </c>
      <c r="P1895" t="s">
        <v>583</v>
      </c>
      <c r="Q1895">
        <v>1</v>
      </c>
      <c r="X1895">
        <v>31.26</v>
      </c>
      <c r="Y1895">
        <v>0</v>
      </c>
      <c r="Z1895">
        <v>0</v>
      </c>
      <c r="AA1895">
        <v>0</v>
      </c>
      <c r="AB1895">
        <v>8.17</v>
      </c>
      <c r="AC1895">
        <v>0</v>
      </c>
      <c r="AD1895">
        <v>1</v>
      </c>
      <c r="AE1895">
        <v>1</v>
      </c>
      <c r="AF1895" t="s">
        <v>144</v>
      </c>
      <c r="AG1895">
        <v>35.948999999999998</v>
      </c>
      <c r="AH1895">
        <v>2</v>
      </c>
      <c r="AI1895">
        <v>35813609</v>
      </c>
      <c r="AJ1895">
        <v>1914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</row>
    <row r="1896" spans="1:44">
      <c r="A1896">
        <f>ROW(Source!A1875)</f>
        <v>1875</v>
      </c>
      <c r="B1896">
        <v>35813617</v>
      </c>
      <c r="C1896">
        <v>35813608</v>
      </c>
      <c r="D1896">
        <v>121548</v>
      </c>
      <c r="E1896">
        <v>1</v>
      </c>
      <c r="F1896">
        <v>1</v>
      </c>
      <c r="G1896">
        <v>1</v>
      </c>
      <c r="H1896">
        <v>1</v>
      </c>
      <c r="I1896" t="s">
        <v>34</v>
      </c>
      <c r="J1896" t="s">
        <v>3</v>
      </c>
      <c r="K1896" t="s">
        <v>584</v>
      </c>
      <c r="L1896">
        <v>608254</v>
      </c>
      <c r="N1896">
        <v>1013</v>
      </c>
      <c r="O1896" t="s">
        <v>585</v>
      </c>
      <c r="P1896" t="s">
        <v>585</v>
      </c>
      <c r="Q1896">
        <v>1</v>
      </c>
      <c r="X1896">
        <v>6.7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1</v>
      </c>
      <c r="AE1896">
        <v>2</v>
      </c>
      <c r="AF1896" t="s">
        <v>143</v>
      </c>
      <c r="AG1896">
        <v>8.375</v>
      </c>
      <c r="AH1896">
        <v>2</v>
      </c>
      <c r="AI1896">
        <v>35813610</v>
      </c>
      <c r="AJ1896">
        <v>1915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>
      <c r="A1897">
        <f>ROW(Source!A1875)</f>
        <v>1875</v>
      </c>
      <c r="B1897">
        <v>35813618</v>
      </c>
      <c r="C1897">
        <v>35813608</v>
      </c>
      <c r="D1897">
        <v>29172710</v>
      </c>
      <c r="E1897">
        <v>1</v>
      </c>
      <c r="F1897">
        <v>1</v>
      </c>
      <c r="G1897">
        <v>1</v>
      </c>
      <c r="H1897">
        <v>2</v>
      </c>
      <c r="I1897" t="s">
        <v>593</v>
      </c>
      <c r="J1897" t="s">
        <v>594</v>
      </c>
      <c r="K1897" t="s">
        <v>595</v>
      </c>
      <c r="L1897">
        <v>1368</v>
      </c>
      <c r="N1897">
        <v>1011</v>
      </c>
      <c r="O1897" t="s">
        <v>589</v>
      </c>
      <c r="P1897" t="s">
        <v>589</v>
      </c>
      <c r="Q1897">
        <v>1</v>
      </c>
      <c r="X1897">
        <v>6.7</v>
      </c>
      <c r="Y1897">
        <v>0</v>
      </c>
      <c r="Z1897">
        <v>46.56</v>
      </c>
      <c r="AA1897">
        <v>10.06</v>
      </c>
      <c r="AB1897">
        <v>0</v>
      </c>
      <c r="AC1897">
        <v>0</v>
      </c>
      <c r="AD1897">
        <v>1</v>
      </c>
      <c r="AE1897">
        <v>0</v>
      </c>
      <c r="AF1897" t="s">
        <v>143</v>
      </c>
      <c r="AG1897">
        <v>8.375</v>
      </c>
      <c r="AH1897">
        <v>2</v>
      </c>
      <c r="AI1897">
        <v>35813611</v>
      </c>
      <c r="AJ1897">
        <v>1916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</row>
    <row r="1898" spans="1:44">
      <c r="A1898">
        <f>ROW(Source!A1875)</f>
        <v>1875</v>
      </c>
      <c r="B1898">
        <v>35813619</v>
      </c>
      <c r="C1898">
        <v>35813608</v>
      </c>
      <c r="D1898">
        <v>29173472</v>
      </c>
      <c r="E1898">
        <v>1</v>
      </c>
      <c r="F1898">
        <v>1</v>
      </c>
      <c r="G1898">
        <v>1</v>
      </c>
      <c r="H1898">
        <v>2</v>
      </c>
      <c r="I1898" t="s">
        <v>660</v>
      </c>
      <c r="J1898" t="s">
        <v>661</v>
      </c>
      <c r="K1898" t="s">
        <v>662</v>
      </c>
      <c r="L1898">
        <v>1368</v>
      </c>
      <c r="N1898">
        <v>1011</v>
      </c>
      <c r="O1898" t="s">
        <v>589</v>
      </c>
      <c r="P1898" t="s">
        <v>589</v>
      </c>
      <c r="Q1898">
        <v>1</v>
      </c>
      <c r="X1898">
        <v>11</v>
      </c>
      <c r="Y1898">
        <v>0</v>
      </c>
      <c r="Z1898">
        <v>3</v>
      </c>
      <c r="AA1898">
        <v>0</v>
      </c>
      <c r="AB1898">
        <v>0</v>
      </c>
      <c r="AC1898">
        <v>0</v>
      </c>
      <c r="AD1898">
        <v>1</v>
      </c>
      <c r="AE1898">
        <v>0</v>
      </c>
      <c r="AF1898" t="s">
        <v>143</v>
      </c>
      <c r="AG1898">
        <v>13.75</v>
      </c>
      <c r="AH1898">
        <v>2</v>
      </c>
      <c r="AI1898">
        <v>35813612</v>
      </c>
      <c r="AJ1898">
        <v>1917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</row>
    <row r="1899" spans="1:44">
      <c r="A1899">
        <f>ROW(Source!A1875)</f>
        <v>1875</v>
      </c>
      <c r="B1899">
        <v>35813620</v>
      </c>
      <c r="C1899">
        <v>35813608</v>
      </c>
      <c r="D1899">
        <v>29174913</v>
      </c>
      <c r="E1899">
        <v>1</v>
      </c>
      <c r="F1899">
        <v>1</v>
      </c>
      <c r="G1899">
        <v>1</v>
      </c>
      <c r="H1899">
        <v>2</v>
      </c>
      <c r="I1899" t="s">
        <v>601</v>
      </c>
      <c r="J1899" t="s">
        <v>602</v>
      </c>
      <c r="K1899" t="s">
        <v>603</v>
      </c>
      <c r="L1899">
        <v>1368</v>
      </c>
      <c r="N1899">
        <v>1011</v>
      </c>
      <c r="O1899" t="s">
        <v>589</v>
      </c>
      <c r="P1899" t="s">
        <v>589</v>
      </c>
      <c r="Q1899">
        <v>1</v>
      </c>
      <c r="X1899">
        <v>0.35</v>
      </c>
      <c r="Y1899">
        <v>0</v>
      </c>
      <c r="Z1899">
        <v>87.17</v>
      </c>
      <c r="AA1899">
        <v>11.6</v>
      </c>
      <c r="AB1899">
        <v>0</v>
      </c>
      <c r="AC1899">
        <v>0</v>
      </c>
      <c r="AD1899">
        <v>1</v>
      </c>
      <c r="AE1899">
        <v>0</v>
      </c>
      <c r="AF1899" t="s">
        <v>143</v>
      </c>
      <c r="AG1899">
        <v>0.4375</v>
      </c>
      <c r="AH1899">
        <v>2</v>
      </c>
      <c r="AI1899">
        <v>35813613</v>
      </c>
      <c r="AJ1899">
        <v>1918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</row>
    <row r="1900" spans="1:44">
      <c r="A1900">
        <f>ROW(Source!A1875)</f>
        <v>1875</v>
      </c>
      <c r="B1900">
        <v>35813621</v>
      </c>
      <c r="C1900">
        <v>35813608</v>
      </c>
      <c r="D1900">
        <v>29114687</v>
      </c>
      <c r="E1900">
        <v>1</v>
      </c>
      <c r="F1900">
        <v>1</v>
      </c>
      <c r="G1900">
        <v>1</v>
      </c>
      <c r="H1900">
        <v>3</v>
      </c>
      <c r="I1900" t="s">
        <v>663</v>
      </c>
      <c r="J1900" t="s">
        <v>664</v>
      </c>
      <c r="K1900" t="s">
        <v>665</v>
      </c>
      <c r="L1900">
        <v>1348</v>
      </c>
      <c r="N1900">
        <v>1009</v>
      </c>
      <c r="O1900" t="s">
        <v>29</v>
      </c>
      <c r="P1900" t="s">
        <v>29</v>
      </c>
      <c r="Q1900">
        <v>1000</v>
      </c>
      <c r="X1900">
        <v>1.8E-3</v>
      </c>
      <c r="Y1900">
        <v>16974</v>
      </c>
      <c r="Z1900">
        <v>0</v>
      </c>
      <c r="AA1900">
        <v>0</v>
      </c>
      <c r="AB1900">
        <v>0</v>
      </c>
      <c r="AC1900">
        <v>0</v>
      </c>
      <c r="AD1900">
        <v>1</v>
      </c>
      <c r="AE1900">
        <v>0</v>
      </c>
      <c r="AF1900" t="s">
        <v>3</v>
      </c>
      <c r="AG1900">
        <v>1.8E-3</v>
      </c>
      <c r="AH1900">
        <v>2</v>
      </c>
      <c r="AI1900">
        <v>35813614</v>
      </c>
      <c r="AJ1900">
        <v>1919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</row>
    <row r="1901" spans="1:44">
      <c r="A1901">
        <f>ROW(Source!A1875)</f>
        <v>1875</v>
      </c>
      <c r="B1901">
        <v>35813622</v>
      </c>
      <c r="C1901">
        <v>35813608</v>
      </c>
      <c r="D1901">
        <v>29115292</v>
      </c>
      <c r="E1901">
        <v>1</v>
      </c>
      <c r="F1901">
        <v>1</v>
      </c>
      <c r="G1901">
        <v>1</v>
      </c>
      <c r="H1901">
        <v>3</v>
      </c>
      <c r="I1901" t="s">
        <v>666</v>
      </c>
      <c r="J1901" t="s">
        <v>667</v>
      </c>
      <c r="K1901" t="s">
        <v>668</v>
      </c>
      <c r="L1901">
        <v>1339</v>
      </c>
      <c r="N1901">
        <v>1007</v>
      </c>
      <c r="O1901" t="s">
        <v>638</v>
      </c>
      <c r="P1901" t="s">
        <v>638</v>
      </c>
      <c r="Q1901">
        <v>1</v>
      </c>
      <c r="X1901">
        <v>1.24</v>
      </c>
      <c r="Y1901">
        <v>4478.33</v>
      </c>
      <c r="Z1901">
        <v>0</v>
      </c>
      <c r="AA1901">
        <v>0</v>
      </c>
      <c r="AB1901">
        <v>0</v>
      </c>
      <c r="AC1901">
        <v>0</v>
      </c>
      <c r="AD1901">
        <v>1</v>
      </c>
      <c r="AE1901">
        <v>0</v>
      </c>
      <c r="AF1901" t="s">
        <v>3</v>
      </c>
      <c r="AG1901">
        <v>1.24</v>
      </c>
      <c r="AH1901">
        <v>2</v>
      </c>
      <c r="AI1901">
        <v>35813615</v>
      </c>
      <c r="AJ1901">
        <v>1920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</row>
    <row r="1902" spans="1:44">
      <c r="A1902">
        <f>ROW(Source!A1876)</f>
        <v>1876</v>
      </c>
      <c r="B1902">
        <v>35813632</v>
      </c>
      <c r="C1902">
        <v>35813623</v>
      </c>
      <c r="D1902">
        <v>18410542</v>
      </c>
      <c r="E1902">
        <v>1</v>
      </c>
      <c r="F1902">
        <v>1</v>
      </c>
      <c r="G1902">
        <v>1</v>
      </c>
      <c r="H1902">
        <v>1</v>
      </c>
      <c r="I1902" t="s">
        <v>880</v>
      </c>
      <c r="J1902" t="s">
        <v>3</v>
      </c>
      <c r="K1902" t="s">
        <v>881</v>
      </c>
      <c r="L1902">
        <v>1369</v>
      </c>
      <c r="N1902">
        <v>1013</v>
      </c>
      <c r="O1902" t="s">
        <v>583</v>
      </c>
      <c r="P1902" t="s">
        <v>583</v>
      </c>
      <c r="Q1902">
        <v>1</v>
      </c>
      <c r="X1902">
        <v>31.41</v>
      </c>
      <c r="Y1902">
        <v>0</v>
      </c>
      <c r="Z1902">
        <v>0</v>
      </c>
      <c r="AA1902">
        <v>0</v>
      </c>
      <c r="AB1902">
        <v>8.31</v>
      </c>
      <c r="AC1902">
        <v>0</v>
      </c>
      <c r="AD1902">
        <v>1</v>
      </c>
      <c r="AE1902">
        <v>1</v>
      </c>
      <c r="AF1902" t="s">
        <v>144</v>
      </c>
      <c r="AG1902">
        <v>36.121499999999997</v>
      </c>
      <c r="AH1902">
        <v>2</v>
      </c>
      <c r="AI1902">
        <v>35813625</v>
      </c>
      <c r="AJ1902">
        <v>1921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>
      <c r="A1903">
        <f>ROW(Source!A1876)</f>
        <v>1876</v>
      </c>
      <c r="B1903">
        <v>35813633</v>
      </c>
      <c r="C1903">
        <v>35813623</v>
      </c>
      <c r="D1903">
        <v>121548</v>
      </c>
      <c r="E1903">
        <v>1</v>
      </c>
      <c r="F1903">
        <v>1</v>
      </c>
      <c r="G1903">
        <v>1</v>
      </c>
      <c r="H1903">
        <v>1</v>
      </c>
      <c r="I1903" t="s">
        <v>34</v>
      </c>
      <c r="J1903" t="s">
        <v>3</v>
      </c>
      <c r="K1903" t="s">
        <v>584</v>
      </c>
      <c r="L1903">
        <v>608254</v>
      </c>
      <c r="N1903">
        <v>1013</v>
      </c>
      <c r="O1903" t="s">
        <v>585</v>
      </c>
      <c r="P1903" t="s">
        <v>585</v>
      </c>
      <c r="Q1903">
        <v>1</v>
      </c>
      <c r="X1903">
        <v>0.34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</v>
      </c>
      <c r="AE1903">
        <v>2</v>
      </c>
      <c r="AF1903" t="s">
        <v>143</v>
      </c>
      <c r="AG1903">
        <v>0.42500000000000004</v>
      </c>
      <c r="AH1903">
        <v>2</v>
      </c>
      <c r="AI1903">
        <v>35813626</v>
      </c>
      <c r="AJ1903">
        <v>1922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</row>
    <row r="1904" spans="1:44">
      <c r="A1904">
        <f>ROW(Source!A1876)</f>
        <v>1876</v>
      </c>
      <c r="B1904">
        <v>35813634</v>
      </c>
      <c r="C1904">
        <v>35813623</v>
      </c>
      <c r="D1904">
        <v>29172556</v>
      </c>
      <c r="E1904">
        <v>1</v>
      </c>
      <c r="F1904">
        <v>1</v>
      </c>
      <c r="G1904">
        <v>1</v>
      </c>
      <c r="H1904">
        <v>2</v>
      </c>
      <c r="I1904" t="s">
        <v>586</v>
      </c>
      <c r="J1904" t="s">
        <v>590</v>
      </c>
      <c r="K1904" t="s">
        <v>588</v>
      </c>
      <c r="L1904">
        <v>1368</v>
      </c>
      <c r="N1904">
        <v>1011</v>
      </c>
      <c r="O1904" t="s">
        <v>589</v>
      </c>
      <c r="P1904" t="s">
        <v>589</v>
      </c>
      <c r="Q1904">
        <v>1</v>
      </c>
      <c r="X1904">
        <v>0.34</v>
      </c>
      <c r="Y1904">
        <v>0</v>
      </c>
      <c r="Z1904">
        <v>31.26</v>
      </c>
      <c r="AA1904">
        <v>13.5</v>
      </c>
      <c r="AB1904">
        <v>0</v>
      </c>
      <c r="AC1904">
        <v>0</v>
      </c>
      <c r="AD1904">
        <v>1</v>
      </c>
      <c r="AE1904">
        <v>0</v>
      </c>
      <c r="AF1904" t="s">
        <v>143</v>
      </c>
      <c r="AG1904">
        <v>0.42500000000000004</v>
      </c>
      <c r="AH1904">
        <v>2</v>
      </c>
      <c r="AI1904">
        <v>35813627</v>
      </c>
      <c r="AJ1904">
        <v>1923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>
      <c r="A1905">
        <f>ROW(Source!A1876)</f>
        <v>1876</v>
      </c>
      <c r="B1905">
        <v>35813635</v>
      </c>
      <c r="C1905">
        <v>35813623</v>
      </c>
      <c r="D1905">
        <v>29174663</v>
      </c>
      <c r="E1905">
        <v>1</v>
      </c>
      <c r="F1905">
        <v>1</v>
      </c>
      <c r="G1905">
        <v>1</v>
      </c>
      <c r="H1905">
        <v>2</v>
      </c>
      <c r="I1905" t="s">
        <v>882</v>
      </c>
      <c r="J1905" t="s">
        <v>883</v>
      </c>
      <c r="K1905" t="s">
        <v>884</v>
      </c>
      <c r="L1905">
        <v>1368</v>
      </c>
      <c r="N1905">
        <v>1011</v>
      </c>
      <c r="O1905" t="s">
        <v>589</v>
      </c>
      <c r="P1905" t="s">
        <v>589</v>
      </c>
      <c r="Q1905">
        <v>1</v>
      </c>
      <c r="X1905">
        <v>5.3</v>
      </c>
      <c r="Y1905">
        <v>0</v>
      </c>
      <c r="Z1905">
        <v>3.4</v>
      </c>
      <c r="AA1905">
        <v>0</v>
      </c>
      <c r="AB1905">
        <v>0</v>
      </c>
      <c r="AC1905">
        <v>0</v>
      </c>
      <c r="AD1905">
        <v>1</v>
      </c>
      <c r="AE1905">
        <v>0</v>
      </c>
      <c r="AF1905" t="s">
        <v>143</v>
      </c>
      <c r="AG1905">
        <v>6.625</v>
      </c>
      <c r="AH1905">
        <v>2</v>
      </c>
      <c r="AI1905">
        <v>35813628</v>
      </c>
      <c r="AJ1905">
        <v>1924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>
      <c r="A1906">
        <f>ROW(Source!A1876)</f>
        <v>1876</v>
      </c>
      <c r="B1906">
        <v>35813636</v>
      </c>
      <c r="C1906">
        <v>35813623</v>
      </c>
      <c r="D1906">
        <v>29174913</v>
      </c>
      <c r="E1906">
        <v>1</v>
      </c>
      <c r="F1906">
        <v>1</v>
      </c>
      <c r="G1906">
        <v>1</v>
      </c>
      <c r="H1906">
        <v>2</v>
      </c>
      <c r="I1906" t="s">
        <v>601</v>
      </c>
      <c r="J1906" t="s">
        <v>602</v>
      </c>
      <c r="K1906" t="s">
        <v>603</v>
      </c>
      <c r="L1906">
        <v>1368</v>
      </c>
      <c r="N1906">
        <v>1011</v>
      </c>
      <c r="O1906" t="s">
        <v>589</v>
      </c>
      <c r="P1906" t="s">
        <v>589</v>
      </c>
      <c r="Q1906">
        <v>1</v>
      </c>
      <c r="X1906">
        <v>0.48</v>
      </c>
      <c r="Y1906">
        <v>0</v>
      </c>
      <c r="Z1906">
        <v>87.17</v>
      </c>
      <c r="AA1906">
        <v>11.6</v>
      </c>
      <c r="AB1906">
        <v>0</v>
      </c>
      <c r="AC1906">
        <v>0</v>
      </c>
      <c r="AD1906">
        <v>1</v>
      </c>
      <c r="AE1906">
        <v>0</v>
      </c>
      <c r="AF1906" t="s">
        <v>143</v>
      </c>
      <c r="AG1906">
        <v>0.6</v>
      </c>
      <c r="AH1906">
        <v>2</v>
      </c>
      <c r="AI1906">
        <v>35813629</v>
      </c>
      <c r="AJ1906">
        <v>1925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</row>
    <row r="1907" spans="1:44">
      <c r="A1907">
        <f>ROW(Source!A1876)</f>
        <v>1876</v>
      </c>
      <c r="B1907">
        <v>35813637</v>
      </c>
      <c r="C1907">
        <v>35813623</v>
      </c>
      <c r="D1907">
        <v>29110876</v>
      </c>
      <c r="E1907">
        <v>1</v>
      </c>
      <c r="F1907">
        <v>1</v>
      </c>
      <c r="G1907">
        <v>1</v>
      </c>
      <c r="H1907">
        <v>3</v>
      </c>
      <c r="I1907" t="s">
        <v>324</v>
      </c>
      <c r="J1907" t="s">
        <v>326</v>
      </c>
      <c r="K1907" t="s">
        <v>325</v>
      </c>
      <c r="L1907">
        <v>1327</v>
      </c>
      <c r="N1907">
        <v>1005</v>
      </c>
      <c r="O1907" t="s">
        <v>165</v>
      </c>
      <c r="P1907" t="s">
        <v>165</v>
      </c>
      <c r="Q1907">
        <v>1</v>
      </c>
      <c r="X1907">
        <v>102</v>
      </c>
      <c r="Y1907">
        <v>67.8</v>
      </c>
      <c r="Z1907">
        <v>0</v>
      </c>
      <c r="AA1907">
        <v>0</v>
      </c>
      <c r="AB1907">
        <v>0</v>
      </c>
      <c r="AC1907">
        <v>0</v>
      </c>
      <c r="AD1907">
        <v>1</v>
      </c>
      <c r="AE1907">
        <v>0</v>
      </c>
      <c r="AF1907" t="s">
        <v>3</v>
      </c>
      <c r="AG1907">
        <v>102</v>
      </c>
      <c r="AH1907">
        <v>2</v>
      </c>
      <c r="AI1907">
        <v>35813630</v>
      </c>
      <c r="AJ1907">
        <v>1926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>
      <c r="A1908">
        <f>ROW(Source!A1876)</f>
        <v>1876</v>
      </c>
      <c r="B1908">
        <v>35813638</v>
      </c>
      <c r="C1908">
        <v>35813623</v>
      </c>
      <c r="D1908">
        <v>29110762</v>
      </c>
      <c r="E1908">
        <v>1</v>
      </c>
      <c r="F1908">
        <v>1</v>
      </c>
      <c r="G1908">
        <v>1</v>
      </c>
      <c r="H1908">
        <v>3</v>
      </c>
      <c r="I1908" t="s">
        <v>676</v>
      </c>
      <c r="J1908" t="s">
        <v>885</v>
      </c>
      <c r="K1908" t="s">
        <v>678</v>
      </c>
      <c r="L1908">
        <v>1308</v>
      </c>
      <c r="N1908">
        <v>1003</v>
      </c>
      <c r="O1908" t="s">
        <v>68</v>
      </c>
      <c r="P1908" t="s">
        <v>68</v>
      </c>
      <c r="Q1908">
        <v>100</v>
      </c>
      <c r="X1908">
        <v>0.68</v>
      </c>
      <c r="Y1908">
        <v>99.4</v>
      </c>
      <c r="Z1908">
        <v>0</v>
      </c>
      <c r="AA1908">
        <v>0</v>
      </c>
      <c r="AB1908">
        <v>0</v>
      </c>
      <c r="AC1908">
        <v>0</v>
      </c>
      <c r="AD1908">
        <v>1</v>
      </c>
      <c r="AE1908">
        <v>0</v>
      </c>
      <c r="AF1908" t="s">
        <v>3</v>
      </c>
      <c r="AG1908">
        <v>0.68</v>
      </c>
      <c r="AH1908">
        <v>2</v>
      </c>
      <c r="AI1908">
        <v>35813631</v>
      </c>
      <c r="AJ1908">
        <v>1927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>
      <c r="A1909">
        <f>ROW(Source!A1879)</f>
        <v>1879</v>
      </c>
      <c r="B1909">
        <v>35813654</v>
      </c>
      <c r="C1909">
        <v>35813641</v>
      </c>
      <c r="D1909">
        <v>18413230</v>
      </c>
      <c r="E1909">
        <v>1</v>
      </c>
      <c r="F1909">
        <v>1</v>
      </c>
      <c r="G1909">
        <v>1</v>
      </c>
      <c r="H1909">
        <v>1</v>
      </c>
      <c r="I1909" t="s">
        <v>610</v>
      </c>
      <c r="J1909" t="s">
        <v>3</v>
      </c>
      <c r="K1909" t="s">
        <v>611</v>
      </c>
      <c r="L1909">
        <v>1369</v>
      </c>
      <c r="N1909">
        <v>1013</v>
      </c>
      <c r="O1909" t="s">
        <v>583</v>
      </c>
      <c r="P1909" t="s">
        <v>583</v>
      </c>
      <c r="Q1909">
        <v>1</v>
      </c>
      <c r="X1909">
        <v>6.66</v>
      </c>
      <c r="Y1909">
        <v>0</v>
      </c>
      <c r="Z1909">
        <v>0</v>
      </c>
      <c r="AA1909">
        <v>0</v>
      </c>
      <c r="AB1909">
        <v>9.18</v>
      </c>
      <c r="AC1909">
        <v>0</v>
      </c>
      <c r="AD1909">
        <v>1</v>
      </c>
      <c r="AE1909">
        <v>1</v>
      </c>
      <c r="AF1909" t="s">
        <v>144</v>
      </c>
      <c r="AG1909">
        <v>7.6589999999999998</v>
      </c>
      <c r="AH1909">
        <v>2</v>
      </c>
      <c r="AI1909">
        <v>35813642</v>
      </c>
      <c r="AJ1909">
        <v>1929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</row>
    <row r="1910" spans="1:44">
      <c r="A1910">
        <f>ROW(Source!A1879)</f>
        <v>1879</v>
      </c>
      <c r="B1910">
        <v>35813655</v>
      </c>
      <c r="C1910">
        <v>35813641</v>
      </c>
      <c r="D1910">
        <v>29173472</v>
      </c>
      <c r="E1910">
        <v>1</v>
      </c>
      <c r="F1910">
        <v>1</v>
      </c>
      <c r="G1910">
        <v>1</v>
      </c>
      <c r="H1910">
        <v>2</v>
      </c>
      <c r="I1910" t="s">
        <v>660</v>
      </c>
      <c r="J1910" t="s">
        <v>661</v>
      </c>
      <c r="K1910" t="s">
        <v>662</v>
      </c>
      <c r="L1910">
        <v>1368</v>
      </c>
      <c r="N1910">
        <v>1011</v>
      </c>
      <c r="O1910" t="s">
        <v>589</v>
      </c>
      <c r="P1910" t="s">
        <v>589</v>
      </c>
      <c r="Q1910">
        <v>1</v>
      </c>
      <c r="X1910">
        <v>2.0099999999999998</v>
      </c>
      <c r="Y1910">
        <v>0</v>
      </c>
      <c r="Z1910">
        <v>3</v>
      </c>
      <c r="AA1910">
        <v>0</v>
      </c>
      <c r="AB1910">
        <v>0</v>
      </c>
      <c r="AC1910">
        <v>0</v>
      </c>
      <c r="AD1910">
        <v>1</v>
      </c>
      <c r="AE1910">
        <v>0</v>
      </c>
      <c r="AF1910" t="s">
        <v>143</v>
      </c>
      <c r="AG1910">
        <v>2.5124999999999997</v>
      </c>
      <c r="AH1910">
        <v>2</v>
      </c>
      <c r="AI1910">
        <v>35813643</v>
      </c>
      <c r="AJ1910">
        <v>1930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>
      <c r="A1911">
        <f>ROW(Source!A1879)</f>
        <v>1879</v>
      </c>
      <c r="B1911">
        <v>35813656</v>
      </c>
      <c r="C1911">
        <v>35813641</v>
      </c>
      <c r="D1911">
        <v>29174500</v>
      </c>
      <c r="E1911">
        <v>1</v>
      </c>
      <c r="F1911">
        <v>1</v>
      </c>
      <c r="G1911">
        <v>1</v>
      </c>
      <c r="H1911">
        <v>2</v>
      </c>
      <c r="I1911" t="s">
        <v>682</v>
      </c>
      <c r="J1911" t="s">
        <v>683</v>
      </c>
      <c r="K1911" t="s">
        <v>684</v>
      </c>
      <c r="L1911">
        <v>1368</v>
      </c>
      <c r="N1911">
        <v>1011</v>
      </c>
      <c r="O1911" t="s">
        <v>589</v>
      </c>
      <c r="P1911" t="s">
        <v>589</v>
      </c>
      <c r="Q1911">
        <v>1</v>
      </c>
      <c r="X1911">
        <v>1.33</v>
      </c>
      <c r="Y1911">
        <v>0</v>
      </c>
      <c r="Z1911">
        <v>1.95</v>
      </c>
      <c r="AA1911">
        <v>0</v>
      </c>
      <c r="AB1911">
        <v>0</v>
      </c>
      <c r="AC1911">
        <v>0</v>
      </c>
      <c r="AD1911">
        <v>1</v>
      </c>
      <c r="AE1911">
        <v>0</v>
      </c>
      <c r="AF1911" t="s">
        <v>143</v>
      </c>
      <c r="AG1911">
        <v>1.6625000000000001</v>
      </c>
      <c r="AH1911">
        <v>2</v>
      </c>
      <c r="AI1911">
        <v>35813644</v>
      </c>
      <c r="AJ1911">
        <v>1931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</row>
    <row r="1912" spans="1:44">
      <c r="A1912">
        <f>ROW(Source!A1879)</f>
        <v>1879</v>
      </c>
      <c r="B1912">
        <v>35813657</v>
      </c>
      <c r="C1912">
        <v>35813641</v>
      </c>
      <c r="D1912">
        <v>29174913</v>
      </c>
      <c r="E1912">
        <v>1</v>
      </c>
      <c r="F1912">
        <v>1</v>
      </c>
      <c r="G1912">
        <v>1</v>
      </c>
      <c r="H1912">
        <v>2</v>
      </c>
      <c r="I1912" t="s">
        <v>601</v>
      </c>
      <c r="J1912" t="s">
        <v>602</v>
      </c>
      <c r="K1912" t="s">
        <v>603</v>
      </c>
      <c r="L1912">
        <v>1368</v>
      </c>
      <c r="N1912">
        <v>1011</v>
      </c>
      <c r="O1912" t="s">
        <v>589</v>
      </c>
      <c r="P1912" t="s">
        <v>589</v>
      </c>
      <c r="Q1912">
        <v>1</v>
      </c>
      <c r="X1912">
        <v>0.03</v>
      </c>
      <c r="Y1912">
        <v>0</v>
      </c>
      <c r="Z1912">
        <v>87.17</v>
      </c>
      <c r="AA1912">
        <v>11.6</v>
      </c>
      <c r="AB1912">
        <v>0</v>
      </c>
      <c r="AC1912">
        <v>0</v>
      </c>
      <c r="AD1912">
        <v>1</v>
      </c>
      <c r="AE1912">
        <v>0</v>
      </c>
      <c r="AF1912" t="s">
        <v>143</v>
      </c>
      <c r="AG1912">
        <v>3.7499999999999999E-2</v>
      </c>
      <c r="AH1912">
        <v>2</v>
      </c>
      <c r="AI1912">
        <v>35813645</v>
      </c>
      <c r="AJ1912">
        <v>1932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</row>
    <row r="1913" spans="1:44">
      <c r="A1913">
        <f>ROW(Source!A1879)</f>
        <v>1879</v>
      </c>
      <c r="B1913">
        <v>35813658</v>
      </c>
      <c r="C1913">
        <v>35813641</v>
      </c>
      <c r="D1913">
        <v>29114471</v>
      </c>
      <c r="E1913">
        <v>1</v>
      </c>
      <c r="F1913">
        <v>1</v>
      </c>
      <c r="G1913">
        <v>1</v>
      </c>
      <c r="H1913">
        <v>3</v>
      </c>
      <c r="I1913" t="s">
        <v>685</v>
      </c>
      <c r="J1913" t="s">
        <v>686</v>
      </c>
      <c r="K1913" t="s">
        <v>687</v>
      </c>
      <c r="L1913">
        <v>1358</v>
      </c>
      <c r="N1913">
        <v>1010</v>
      </c>
      <c r="O1913" t="s">
        <v>498</v>
      </c>
      <c r="P1913" t="s">
        <v>498</v>
      </c>
      <c r="Q1913">
        <v>10</v>
      </c>
      <c r="X1913">
        <v>26.3</v>
      </c>
      <c r="Y1913">
        <v>1.6</v>
      </c>
      <c r="Z1913">
        <v>0</v>
      </c>
      <c r="AA1913">
        <v>0</v>
      </c>
      <c r="AB1913">
        <v>0</v>
      </c>
      <c r="AC1913">
        <v>0</v>
      </c>
      <c r="AD1913">
        <v>1</v>
      </c>
      <c r="AE1913">
        <v>0</v>
      </c>
      <c r="AF1913" t="s">
        <v>3</v>
      </c>
      <c r="AG1913">
        <v>26.3</v>
      </c>
      <c r="AH1913">
        <v>2</v>
      </c>
      <c r="AI1913">
        <v>35813646</v>
      </c>
      <c r="AJ1913">
        <v>1933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</row>
    <row r="1914" spans="1:44">
      <c r="A1914">
        <f>ROW(Source!A1879)</f>
        <v>1879</v>
      </c>
      <c r="B1914">
        <v>35813659</v>
      </c>
      <c r="C1914">
        <v>35813641</v>
      </c>
      <c r="D1914">
        <v>29114305</v>
      </c>
      <c r="E1914">
        <v>1</v>
      </c>
      <c r="F1914">
        <v>1</v>
      </c>
      <c r="G1914">
        <v>1</v>
      </c>
      <c r="H1914">
        <v>3</v>
      </c>
      <c r="I1914" t="s">
        <v>688</v>
      </c>
      <c r="J1914" t="s">
        <v>689</v>
      </c>
      <c r="K1914" t="s">
        <v>690</v>
      </c>
      <c r="L1914">
        <v>1354</v>
      </c>
      <c r="N1914">
        <v>1010</v>
      </c>
      <c r="O1914" t="s">
        <v>258</v>
      </c>
      <c r="P1914" t="s">
        <v>258</v>
      </c>
      <c r="Q1914">
        <v>1</v>
      </c>
      <c r="X1914">
        <v>263</v>
      </c>
      <c r="Y1914">
        <v>0.12</v>
      </c>
      <c r="Z1914">
        <v>0</v>
      </c>
      <c r="AA1914">
        <v>0</v>
      </c>
      <c r="AB1914">
        <v>0</v>
      </c>
      <c r="AC1914">
        <v>0</v>
      </c>
      <c r="AD1914">
        <v>1</v>
      </c>
      <c r="AE1914">
        <v>0</v>
      </c>
      <c r="AF1914" t="s">
        <v>3</v>
      </c>
      <c r="AG1914">
        <v>263</v>
      </c>
      <c r="AH1914">
        <v>2</v>
      </c>
      <c r="AI1914">
        <v>35813647</v>
      </c>
      <c r="AJ1914">
        <v>1934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>
      <c r="A1915">
        <f>ROW(Source!A1879)</f>
        <v>1879</v>
      </c>
      <c r="B1915">
        <v>35813660</v>
      </c>
      <c r="C1915">
        <v>35813641</v>
      </c>
      <c r="D1915">
        <v>29111012</v>
      </c>
      <c r="E1915">
        <v>1</v>
      </c>
      <c r="F1915">
        <v>1</v>
      </c>
      <c r="G1915">
        <v>1</v>
      </c>
      <c r="H1915">
        <v>3</v>
      </c>
      <c r="I1915" t="s">
        <v>691</v>
      </c>
      <c r="J1915" t="s">
        <v>692</v>
      </c>
      <c r="K1915" t="s">
        <v>693</v>
      </c>
      <c r="L1915">
        <v>1354</v>
      </c>
      <c r="N1915">
        <v>1010</v>
      </c>
      <c r="O1915" t="s">
        <v>258</v>
      </c>
      <c r="P1915" t="s">
        <v>258</v>
      </c>
      <c r="Q1915">
        <v>1</v>
      </c>
      <c r="X1915">
        <v>7</v>
      </c>
      <c r="Y1915">
        <v>1.29</v>
      </c>
      <c r="Z1915">
        <v>0</v>
      </c>
      <c r="AA1915">
        <v>0</v>
      </c>
      <c r="AB1915">
        <v>0</v>
      </c>
      <c r="AC1915">
        <v>0</v>
      </c>
      <c r="AD1915">
        <v>1</v>
      </c>
      <c r="AE1915">
        <v>0</v>
      </c>
      <c r="AF1915" t="s">
        <v>3</v>
      </c>
      <c r="AG1915">
        <v>7</v>
      </c>
      <c r="AH1915">
        <v>2</v>
      </c>
      <c r="AI1915">
        <v>35813648</v>
      </c>
      <c r="AJ1915">
        <v>1935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</row>
    <row r="1916" spans="1:44">
      <c r="A1916">
        <f>ROW(Source!A1879)</f>
        <v>1879</v>
      </c>
      <c r="B1916">
        <v>35813661</v>
      </c>
      <c r="C1916">
        <v>35813641</v>
      </c>
      <c r="D1916">
        <v>29111013</v>
      </c>
      <c r="E1916">
        <v>1</v>
      </c>
      <c r="F1916">
        <v>1</v>
      </c>
      <c r="G1916">
        <v>1</v>
      </c>
      <c r="H1916">
        <v>3</v>
      </c>
      <c r="I1916" t="s">
        <v>694</v>
      </c>
      <c r="J1916" t="s">
        <v>695</v>
      </c>
      <c r="K1916" t="s">
        <v>696</v>
      </c>
      <c r="L1916">
        <v>1354</v>
      </c>
      <c r="N1916">
        <v>1010</v>
      </c>
      <c r="O1916" t="s">
        <v>258</v>
      </c>
      <c r="P1916" t="s">
        <v>258</v>
      </c>
      <c r="Q1916">
        <v>1</v>
      </c>
      <c r="X1916">
        <v>7</v>
      </c>
      <c r="Y1916">
        <v>1.29</v>
      </c>
      <c r="Z1916">
        <v>0</v>
      </c>
      <c r="AA1916">
        <v>0</v>
      </c>
      <c r="AB1916">
        <v>0</v>
      </c>
      <c r="AC1916">
        <v>0</v>
      </c>
      <c r="AD1916">
        <v>1</v>
      </c>
      <c r="AE1916">
        <v>0</v>
      </c>
      <c r="AF1916" t="s">
        <v>3</v>
      </c>
      <c r="AG1916">
        <v>7</v>
      </c>
      <c r="AH1916">
        <v>2</v>
      </c>
      <c r="AI1916">
        <v>35813649</v>
      </c>
      <c r="AJ1916">
        <v>1936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>
      <c r="A1917">
        <f>ROW(Source!A1879)</f>
        <v>1879</v>
      </c>
      <c r="B1917">
        <v>35813662</v>
      </c>
      <c r="C1917">
        <v>35813641</v>
      </c>
      <c r="D1917">
        <v>29111016</v>
      </c>
      <c r="E1917">
        <v>1</v>
      </c>
      <c r="F1917">
        <v>1</v>
      </c>
      <c r="G1917">
        <v>1</v>
      </c>
      <c r="H1917">
        <v>3</v>
      </c>
      <c r="I1917" t="s">
        <v>697</v>
      </c>
      <c r="J1917" t="s">
        <v>698</v>
      </c>
      <c r="K1917" t="s">
        <v>699</v>
      </c>
      <c r="L1917">
        <v>1354</v>
      </c>
      <c r="N1917">
        <v>1010</v>
      </c>
      <c r="O1917" t="s">
        <v>258</v>
      </c>
      <c r="P1917" t="s">
        <v>258</v>
      </c>
      <c r="Q1917">
        <v>1</v>
      </c>
      <c r="X1917">
        <v>40</v>
      </c>
      <c r="Y1917">
        <v>1.29</v>
      </c>
      <c r="Z1917">
        <v>0</v>
      </c>
      <c r="AA1917">
        <v>0</v>
      </c>
      <c r="AB1917">
        <v>0</v>
      </c>
      <c r="AC1917">
        <v>0</v>
      </c>
      <c r="AD1917">
        <v>1</v>
      </c>
      <c r="AE1917">
        <v>0</v>
      </c>
      <c r="AF1917" t="s">
        <v>3</v>
      </c>
      <c r="AG1917">
        <v>40</v>
      </c>
      <c r="AH1917">
        <v>2</v>
      </c>
      <c r="AI1917">
        <v>35813650</v>
      </c>
      <c r="AJ1917">
        <v>1937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</row>
    <row r="1918" spans="1:44">
      <c r="A1918">
        <f>ROW(Source!A1879)</f>
        <v>1879</v>
      </c>
      <c r="B1918">
        <v>35813663</v>
      </c>
      <c r="C1918">
        <v>35813641</v>
      </c>
      <c r="D1918">
        <v>29111019</v>
      </c>
      <c r="E1918">
        <v>1</v>
      </c>
      <c r="F1918">
        <v>1</v>
      </c>
      <c r="G1918">
        <v>1</v>
      </c>
      <c r="H1918">
        <v>3</v>
      </c>
      <c r="I1918" t="s">
        <v>700</v>
      </c>
      <c r="J1918" t="s">
        <v>701</v>
      </c>
      <c r="K1918" t="s">
        <v>702</v>
      </c>
      <c r="L1918">
        <v>1354</v>
      </c>
      <c r="N1918">
        <v>1010</v>
      </c>
      <c r="O1918" t="s">
        <v>258</v>
      </c>
      <c r="P1918" t="s">
        <v>258</v>
      </c>
      <c r="Q1918">
        <v>1</v>
      </c>
      <c r="X1918">
        <v>8</v>
      </c>
      <c r="Y1918">
        <v>0.63</v>
      </c>
      <c r="Z1918">
        <v>0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 t="s">
        <v>3</v>
      </c>
      <c r="AG1918">
        <v>8</v>
      </c>
      <c r="AH1918">
        <v>2</v>
      </c>
      <c r="AI1918">
        <v>35813651</v>
      </c>
      <c r="AJ1918">
        <v>1938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>
      <c r="A1919">
        <f>ROW(Source!A1879)</f>
        <v>1879</v>
      </c>
      <c r="B1919">
        <v>35813664</v>
      </c>
      <c r="C1919">
        <v>35813641</v>
      </c>
      <c r="D1919">
        <v>29111018</v>
      </c>
      <c r="E1919">
        <v>1</v>
      </c>
      <c r="F1919">
        <v>1</v>
      </c>
      <c r="G1919">
        <v>1</v>
      </c>
      <c r="H1919">
        <v>3</v>
      </c>
      <c r="I1919" t="s">
        <v>703</v>
      </c>
      <c r="J1919" t="s">
        <v>704</v>
      </c>
      <c r="K1919" t="s">
        <v>705</v>
      </c>
      <c r="L1919">
        <v>1354</v>
      </c>
      <c r="N1919">
        <v>1010</v>
      </c>
      <c r="O1919" t="s">
        <v>258</v>
      </c>
      <c r="P1919" t="s">
        <v>258</v>
      </c>
      <c r="Q1919">
        <v>1</v>
      </c>
      <c r="X1919">
        <v>8</v>
      </c>
      <c r="Y1919">
        <v>0.63</v>
      </c>
      <c r="Z1919">
        <v>0</v>
      </c>
      <c r="AA1919">
        <v>0</v>
      </c>
      <c r="AB1919">
        <v>0</v>
      </c>
      <c r="AC1919">
        <v>0</v>
      </c>
      <c r="AD1919">
        <v>1</v>
      </c>
      <c r="AE1919">
        <v>0</v>
      </c>
      <c r="AF1919" t="s">
        <v>3</v>
      </c>
      <c r="AG1919">
        <v>8</v>
      </c>
      <c r="AH1919">
        <v>2</v>
      </c>
      <c r="AI1919">
        <v>35813652</v>
      </c>
      <c r="AJ1919">
        <v>1939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</row>
    <row r="1920" spans="1:44">
      <c r="A1920">
        <f>ROW(Source!A1879)</f>
        <v>1879</v>
      </c>
      <c r="B1920">
        <v>35813665</v>
      </c>
      <c r="C1920">
        <v>35813641</v>
      </c>
      <c r="D1920">
        <v>29110997</v>
      </c>
      <c r="E1920">
        <v>1</v>
      </c>
      <c r="F1920">
        <v>1</v>
      </c>
      <c r="G1920">
        <v>1</v>
      </c>
      <c r="H1920">
        <v>3</v>
      </c>
      <c r="I1920" t="s">
        <v>706</v>
      </c>
      <c r="J1920" t="s">
        <v>707</v>
      </c>
      <c r="K1920" t="s">
        <v>708</v>
      </c>
      <c r="L1920">
        <v>1301</v>
      </c>
      <c r="N1920">
        <v>1003</v>
      </c>
      <c r="O1920" t="s">
        <v>151</v>
      </c>
      <c r="P1920" t="s">
        <v>151</v>
      </c>
      <c r="Q1920">
        <v>1</v>
      </c>
      <c r="X1920">
        <v>101</v>
      </c>
      <c r="Y1920">
        <v>12.3</v>
      </c>
      <c r="Z1920">
        <v>0</v>
      </c>
      <c r="AA1920">
        <v>0</v>
      </c>
      <c r="AB1920">
        <v>0</v>
      </c>
      <c r="AC1920">
        <v>0</v>
      </c>
      <c r="AD1920">
        <v>1</v>
      </c>
      <c r="AE1920">
        <v>0</v>
      </c>
      <c r="AF1920" t="s">
        <v>3</v>
      </c>
      <c r="AG1920">
        <v>101</v>
      </c>
      <c r="AH1920">
        <v>2</v>
      </c>
      <c r="AI1920">
        <v>35813653</v>
      </c>
      <c r="AJ1920">
        <v>1940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</row>
    <row r="1921" spans="1:44">
      <c r="A1921">
        <f>ROW(Source!A1880)</f>
        <v>1880</v>
      </c>
      <c r="B1921">
        <v>35813686</v>
      </c>
      <c r="C1921">
        <v>35813666</v>
      </c>
      <c r="D1921">
        <v>18409850</v>
      </c>
      <c r="E1921">
        <v>1</v>
      </c>
      <c r="F1921">
        <v>1</v>
      </c>
      <c r="G1921">
        <v>1</v>
      </c>
      <c r="H1921">
        <v>1</v>
      </c>
      <c r="I1921" t="s">
        <v>709</v>
      </c>
      <c r="J1921" t="s">
        <v>3</v>
      </c>
      <c r="K1921" t="s">
        <v>710</v>
      </c>
      <c r="L1921">
        <v>1369</v>
      </c>
      <c r="N1921">
        <v>1013</v>
      </c>
      <c r="O1921" t="s">
        <v>583</v>
      </c>
      <c r="P1921" t="s">
        <v>583</v>
      </c>
      <c r="Q1921">
        <v>1</v>
      </c>
      <c r="X1921">
        <v>89</v>
      </c>
      <c r="Y1921">
        <v>0</v>
      </c>
      <c r="Z1921">
        <v>0</v>
      </c>
      <c r="AA1921">
        <v>0</v>
      </c>
      <c r="AB1921">
        <v>9.07</v>
      </c>
      <c r="AC1921">
        <v>0</v>
      </c>
      <c r="AD1921">
        <v>1</v>
      </c>
      <c r="AE1921">
        <v>1</v>
      </c>
      <c r="AF1921" t="s">
        <v>144</v>
      </c>
      <c r="AG1921">
        <v>102.35</v>
      </c>
      <c r="AH1921">
        <v>2</v>
      </c>
      <c r="AI1921">
        <v>35813667</v>
      </c>
      <c r="AJ1921">
        <v>1941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>
      <c r="A1922">
        <f>ROW(Source!A1880)</f>
        <v>1880</v>
      </c>
      <c r="B1922">
        <v>35813687</v>
      </c>
      <c r="C1922">
        <v>35813666</v>
      </c>
      <c r="D1922">
        <v>29173472</v>
      </c>
      <c r="E1922">
        <v>1</v>
      </c>
      <c r="F1922">
        <v>1</v>
      </c>
      <c r="G1922">
        <v>1</v>
      </c>
      <c r="H1922">
        <v>2</v>
      </c>
      <c r="I1922" t="s">
        <v>660</v>
      </c>
      <c r="J1922" t="s">
        <v>661</v>
      </c>
      <c r="K1922" t="s">
        <v>662</v>
      </c>
      <c r="L1922">
        <v>1368</v>
      </c>
      <c r="N1922">
        <v>1011</v>
      </c>
      <c r="O1922" t="s">
        <v>589</v>
      </c>
      <c r="P1922" t="s">
        <v>589</v>
      </c>
      <c r="Q1922">
        <v>1</v>
      </c>
      <c r="X1922">
        <v>2.16</v>
      </c>
      <c r="Y1922">
        <v>0</v>
      </c>
      <c r="Z1922">
        <v>3</v>
      </c>
      <c r="AA1922">
        <v>0</v>
      </c>
      <c r="AB1922">
        <v>0</v>
      </c>
      <c r="AC1922">
        <v>0</v>
      </c>
      <c r="AD1922">
        <v>1</v>
      </c>
      <c r="AE1922">
        <v>0</v>
      </c>
      <c r="AF1922" t="s">
        <v>143</v>
      </c>
      <c r="AG1922">
        <v>2.7</v>
      </c>
      <c r="AH1922">
        <v>2</v>
      </c>
      <c r="AI1922">
        <v>35813668</v>
      </c>
      <c r="AJ1922">
        <v>1942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</row>
    <row r="1923" spans="1:44">
      <c r="A1923">
        <f>ROW(Source!A1880)</f>
        <v>1880</v>
      </c>
      <c r="B1923">
        <v>35813688</v>
      </c>
      <c r="C1923">
        <v>35813666</v>
      </c>
      <c r="D1923">
        <v>29174538</v>
      </c>
      <c r="E1923">
        <v>1</v>
      </c>
      <c r="F1923">
        <v>1</v>
      </c>
      <c r="G1923">
        <v>1</v>
      </c>
      <c r="H1923">
        <v>2</v>
      </c>
      <c r="I1923" t="s">
        <v>712</v>
      </c>
      <c r="J1923" t="s">
        <v>820</v>
      </c>
      <c r="K1923" t="s">
        <v>714</v>
      </c>
      <c r="L1923">
        <v>1368</v>
      </c>
      <c r="N1923">
        <v>1011</v>
      </c>
      <c r="O1923" t="s">
        <v>589</v>
      </c>
      <c r="P1923" t="s">
        <v>589</v>
      </c>
      <c r="Q1923">
        <v>1</v>
      </c>
      <c r="X1923">
        <v>0.47</v>
      </c>
      <c r="Y1923">
        <v>0</v>
      </c>
      <c r="Z1923">
        <v>33.590000000000003</v>
      </c>
      <c r="AA1923">
        <v>0</v>
      </c>
      <c r="AB1923">
        <v>0</v>
      </c>
      <c r="AC1923">
        <v>0</v>
      </c>
      <c r="AD1923">
        <v>1</v>
      </c>
      <c r="AE1923">
        <v>0</v>
      </c>
      <c r="AF1923" t="s">
        <v>143</v>
      </c>
      <c r="AG1923">
        <v>0.58749999999999991</v>
      </c>
      <c r="AH1923">
        <v>2</v>
      </c>
      <c r="AI1923">
        <v>35813669</v>
      </c>
      <c r="AJ1923">
        <v>1943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</row>
    <row r="1924" spans="1:44">
      <c r="A1924">
        <f>ROW(Source!A1880)</f>
        <v>1880</v>
      </c>
      <c r="B1924">
        <v>35813689</v>
      </c>
      <c r="C1924">
        <v>35813666</v>
      </c>
      <c r="D1924">
        <v>29174580</v>
      </c>
      <c r="E1924">
        <v>1</v>
      </c>
      <c r="F1924">
        <v>1</v>
      </c>
      <c r="G1924">
        <v>1</v>
      </c>
      <c r="H1924">
        <v>2</v>
      </c>
      <c r="I1924" t="s">
        <v>715</v>
      </c>
      <c r="J1924" t="s">
        <v>821</v>
      </c>
      <c r="K1924" t="s">
        <v>717</v>
      </c>
      <c r="L1924">
        <v>1368</v>
      </c>
      <c r="N1924">
        <v>1011</v>
      </c>
      <c r="O1924" t="s">
        <v>589</v>
      </c>
      <c r="P1924" t="s">
        <v>589</v>
      </c>
      <c r="Q1924">
        <v>1</v>
      </c>
      <c r="X1924">
        <v>0.53</v>
      </c>
      <c r="Y1924">
        <v>0</v>
      </c>
      <c r="Z1924">
        <v>2.08</v>
      </c>
      <c r="AA1924">
        <v>0</v>
      </c>
      <c r="AB1924">
        <v>0</v>
      </c>
      <c r="AC1924">
        <v>0</v>
      </c>
      <c r="AD1924">
        <v>1</v>
      </c>
      <c r="AE1924">
        <v>0</v>
      </c>
      <c r="AF1924" t="s">
        <v>143</v>
      </c>
      <c r="AG1924">
        <v>0.66250000000000009</v>
      </c>
      <c r="AH1924">
        <v>2</v>
      </c>
      <c r="AI1924">
        <v>35813670</v>
      </c>
      <c r="AJ1924">
        <v>1944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>
      <c r="A1925">
        <f>ROW(Source!A1880)</f>
        <v>1880</v>
      </c>
      <c r="B1925">
        <v>35813690</v>
      </c>
      <c r="C1925">
        <v>35813666</v>
      </c>
      <c r="D1925">
        <v>29108656</v>
      </c>
      <c r="E1925">
        <v>1</v>
      </c>
      <c r="F1925">
        <v>1</v>
      </c>
      <c r="G1925">
        <v>1</v>
      </c>
      <c r="H1925">
        <v>3</v>
      </c>
      <c r="I1925" t="s">
        <v>850</v>
      </c>
      <c r="J1925" t="s">
        <v>886</v>
      </c>
      <c r="K1925" t="s">
        <v>852</v>
      </c>
      <c r="L1925">
        <v>1354</v>
      </c>
      <c r="N1925">
        <v>1010</v>
      </c>
      <c r="O1925" t="s">
        <v>258</v>
      </c>
      <c r="P1925" t="s">
        <v>258</v>
      </c>
      <c r="Q1925">
        <v>1</v>
      </c>
      <c r="X1925">
        <v>7</v>
      </c>
      <c r="Y1925">
        <v>13.87</v>
      </c>
      <c r="Z1925">
        <v>0</v>
      </c>
      <c r="AA1925">
        <v>0</v>
      </c>
      <c r="AB1925">
        <v>0</v>
      </c>
      <c r="AC1925">
        <v>0</v>
      </c>
      <c r="AD1925">
        <v>1</v>
      </c>
      <c r="AE1925">
        <v>0</v>
      </c>
      <c r="AF1925" t="s">
        <v>3</v>
      </c>
      <c r="AG1925">
        <v>7</v>
      </c>
      <c r="AH1925">
        <v>2</v>
      </c>
      <c r="AI1925">
        <v>35813671</v>
      </c>
      <c r="AJ1925">
        <v>1945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>
      <c r="A1926">
        <f>ROW(Source!A1880)</f>
        <v>1880</v>
      </c>
      <c r="B1926">
        <v>35813691</v>
      </c>
      <c r="C1926">
        <v>35813666</v>
      </c>
      <c r="D1926">
        <v>29109354</v>
      </c>
      <c r="E1926">
        <v>1</v>
      </c>
      <c r="F1926">
        <v>1</v>
      </c>
      <c r="G1926">
        <v>1</v>
      </c>
      <c r="H1926">
        <v>3</v>
      </c>
      <c r="I1926" t="s">
        <v>718</v>
      </c>
      <c r="J1926" t="s">
        <v>822</v>
      </c>
      <c r="K1926" t="s">
        <v>720</v>
      </c>
      <c r="L1926">
        <v>1346</v>
      </c>
      <c r="N1926">
        <v>1009</v>
      </c>
      <c r="O1926" t="s">
        <v>170</v>
      </c>
      <c r="P1926" t="s">
        <v>170</v>
      </c>
      <c r="Q1926">
        <v>1</v>
      </c>
      <c r="X1926">
        <v>10</v>
      </c>
      <c r="Y1926">
        <v>46.72</v>
      </c>
      <c r="Z1926">
        <v>0</v>
      </c>
      <c r="AA1926">
        <v>0</v>
      </c>
      <c r="AB1926">
        <v>0</v>
      </c>
      <c r="AC1926">
        <v>0</v>
      </c>
      <c r="AD1926">
        <v>1</v>
      </c>
      <c r="AE1926">
        <v>0</v>
      </c>
      <c r="AF1926" t="s">
        <v>3</v>
      </c>
      <c r="AG1926">
        <v>10</v>
      </c>
      <c r="AH1926">
        <v>2</v>
      </c>
      <c r="AI1926">
        <v>35813672</v>
      </c>
      <c r="AJ1926">
        <v>1946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>
      <c r="A1927">
        <f>ROW(Source!A1880)</f>
        <v>1880</v>
      </c>
      <c r="B1927">
        <v>35813692</v>
      </c>
      <c r="C1927">
        <v>35813666</v>
      </c>
      <c r="D1927">
        <v>29109414</v>
      </c>
      <c r="E1927">
        <v>1</v>
      </c>
      <c r="F1927">
        <v>1</v>
      </c>
      <c r="G1927">
        <v>1</v>
      </c>
      <c r="H1927">
        <v>3</v>
      </c>
      <c r="I1927" t="s">
        <v>721</v>
      </c>
      <c r="J1927" t="s">
        <v>887</v>
      </c>
      <c r="K1927" t="s">
        <v>723</v>
      </c>
      <c r="L1927">
        <v>1346</v>
      </c>
      <c r="N1927">
        <v>1009</v>
      </c>
      <c r="O1927" t="s">
        <v>170</v>
      </c>
      <c r="P1927" t="s">
        <v>170</v>
      </c>
      <c r="Q1927">
        <v>1</v>
      </c>
      <c r="X1927">
        <v>119</v>
      </c>
      <c r="Y1927">
        <v>1.58</v>
      </c>
      <c r="Z1927">
        <v>0</v>
      </c>
      <c r="AA1927">
        <v>0</v>
      </c>
      <c r="AB1927">
        <v>0</v>
      </c>
      <c r="AC1927">
        <v>0</v>
      </c>
      <c r="AD1927">
        <v>1</v>
      </c>
      <c r="AE1927">
        <v>0</v>
      </c>
      <c r="AF1927" t="s">
        <v>3</v>
      </c>
      <c r="AG1927">
        <v>119</v>
      </c>
      <c r="AH1927">
        <v>2</v>
      </c>
      <c r="AI1927">
        <v>35813673</v>
      </c>
      <c r="AJ1927">
        <v>1947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</row>
    <row r="1928" spans="1:44">
      <c r="A1928">
        <f>ROW(Source!A1880)</f>
        <v>1880</v>
      </c>
      <c r="B1928">
        <v>35813693</v>
      </c>
      <c r="C1928">
        <v>35813666</v>
      </c>
      <c r="D1928">
        <v>29109781</v>
      </c>
      <c r="E1928">
        <v>1</v>
      </c>
      <c r="F1928">
        <v>1</v>
      </c>
      <c r="G1928">
        <v>1</v>
      </c>
      <c r="H1928">
        <v>3</v>
      </c>
      <c r="I1928" t="s">
        <v>724</v>
      </c>
      <c r="J1928" t="s">
        <v>823</v>
      </c>
      <c r="K1928" t="s">
        <v>726</v>
      </c>
      <c r="L1928">
        <v>1346</v>
      </c>
      <c r="N1928">
        <v>1009</v>
      </c>
      <c r="O1928" t="s">
        <v>170</v>
      </c>
      <c r="P1928" t="s">
        <v>170</v>
      </c>
      <c r="Q1928">
        <v>1</v>
      </c>
      <c r="X1928">
        <v>9</v>
      </c>
      <c r="Y1928">
        <v>11.12</v>
      </c>
      <c r="Z1928">
        <v>0</v>
      </c>
      <c r="AA1928">
        <v>0</v>
      </c>
      <c r="AB1928">
        <v>0</v>
      </c>
      <c r="AC1928">
        <v>0</v>
      </c>
      <c r="AD1928">
        <v>1</v>
      </c>
      <c r="AE1928">
        <v>0</v>
      </c>
      <c r="AF1928" t="s">
        <v>3</v>
      </c>
      <c r="AG1928">
        <v>9</v>
      </c>
      <c r="AH1928">
        <v>2</v>
      </c>
      <c r="AI1928">
        <v>35813674</v>
      </c>
      <c r="AJ1928">
        <v>1948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>
        <f>ROW(Source!A1880)</f>
        <v>1880</v>
      </c>
      <c r="B1929">
        <v>35813694</v>
      </c>
      <c r="C1929">
        <v>35813666</v>
      </c>
      <c r="D1929">
        <v>29109782</v>
      </c>
      <c r="E1929">
        <v>1</v>
      </c>
      <c r="F1929">
        <v>1</v>
      </c>
      <c r="G1929">
        <v>1</v>
      </c>
      <c r="H1929">
        <v>3</v>
      </c>
      <c r="I1929" t="s">
        <v>727</v>
      </c>
      <c r="J1929" t="s">
        <v>824</v>
      </c>
      <c r="K1929" t="s">
        <v>729</v>
      </c>
      <c r="L1929">
        <v>1346</v>
      </c>
      <c r="N1929">
        <v>1009</v>
      </c>
      <c r="O1929" t="s">
        <v>170</v>
      </c>
      <c r="P1929" t="s">
        <v>170</v>
      </c>
      <c r="Q1929">
        <v>1</v>
      </c>
      <c r="X1929">
        <v>85</v>
      </c>
      <c r="Y1929">
        <v>4.3600000000000003</v>
      </c>
      <c r="Z1929">
        <v>0</v>
      </c>
      <c r="AA1929">
        <v>0</v>
      </c>
      <c r="AB1929">
        <v>0</v>
      </c>
      <c r="AC1929">
        <v>0</v>
      </c>
      <c r="AD1929">
        <v>1</v>
      </c>
      <c r="AE1929">
        <v>0</v>
      </c>
      <c r="AF1929" t="s">
        <v>3</v>
      </c>
      <c r="AG1929">
        <v>85</v>
      </c>
      <c r="AH1929">
        <v>2</v>
      </c>
      <c r="AI1929">
        <v>35813675</v>
      </c>
      <c r="AJ1929">
        <v>1949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</row>
    <row r="1930" spans="1:44">
      <c r="A1930">
        <f>ROW(Source!A1880)</f>
        <v>1880</v>
      </c>
      <c r="B1930">
        <v>35813695</v>
      </c>
      <c r="C1930">
        <v>35813666</v>
      </c>
      <c r="D1930">
        <v>29110699</v>
      </c>
      <c r="E1930">
        <v>1</v>
      </c>
      <c r="F1930">
        <v>1</v>
      </c>
      <c r="G1930">
        <v>1</v>
      </c>
      <c r="H1930">
        <v>3</v>
      </c>
      <c r="I1930" t="s">
        <v>730</v>
      </c>
      <c r="J1930" t="s">
        <v>825</v>
      </c>
      <c r="K1930" t="s">
        <v>732</v>
      </c>
      <c r="L1930">
        <v>1301</v>
      </c>
      <c r="N1930">
        <v>1003</v>
      </c>
      <c r="O1930" t="s">
        <v>151</v>
      </c>
      <c r="P1930" t="s">
        <v>151</v>
      </c>
      <c r="Q1930">
        <v>1</v>
      </c>
      <c r="X1930">
        <v>120</v>
      </c>
      <c r="Y1930">
        <v>0.17</v>
      </c>
      <c r="Z1930">
        <v>0</v>
      </c>
      <c r="AA1930">
        <v>0</v>
      </c>
      <c r="AB1930">
        <v>0</v>
      </c>
      <c r="AC1930">
        <v>0</v>
      </c>
      <c r="AD1930">
        <v>1</v>
      </c>
      <c r="AE1930">
        <v>0</v>
      </c>
      <c r="AF1930" t="s">
        <v>3</v>
      </c>
      <c r="AG1930">
        <v>120</v>
      </c>
      <c r="AH1930">
        <v>2</v>
      </c>
      <c r="AI1930">
        <v>35813676</v>
      </c>
      <c r="AJ1930">
        <v>1950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</row>
    <row r="1931" spans="1:44">
      <c r="A1931">
        <f>ROW(Source!A1880)</f>
        <v>1880</v>
      </c>
      <c r="B1931">
        <v>35813696</v>
      </c>
      <c r="C1931">
        <v>35813666</v>
      </c>
      <c r="D1931">
        <v>29110797</v>
      </c>
      <c r="E1931">
        <v>1</v>
      </c>
      <c r="F1931">
        <v>1</v>
      </c>
      <c r="G1931">
        <v>1</v>
      </c>
      <c r="H1931">
        <v>3</v>
      </c>
      <c r="I1931" t="s">
        <v>733</v>
      </c>
      <c r="J1931" t="s">
        <v>826</v>
      </c>
      <c r="K1931" t="s">
        <v>735</v>
      </c>
      <c r="L1931">
        <v>1301</v>
      </c>
      <c r="N1931">
        <v>1003</v>
      </c>
      <c r="O1931" t="s">
        <v>151</v>
      </c>
      <c r="P1931" t="s">
        <v>151</v>
      </c>
      <c r="Q1931">
        <v>1</v>
      </c>
      <c r="X1931">
        <v>82</v>
      </c>
      <c r="Y1931">
        <v>1.74</v>
      </c>
      <c r="Z1931">
        <v>0</v>
      </c>
      <c r="AA1931">
        <v>0</v>
      </c>
      <c r="AB1931">
        <v>0</v>
      </c>
      <c r="AC1931">
        <v>0</v>
      </c>
      <c r="AD1931">
        <v>1</v>
      </c>
      <c r="AE1931">
        <v>0</v>
      </c>
      <c r="AF1931" t="s">
        <v>3</v>
      </c>
      <c r="AG1931">
        <v>82</v>
      </c>
      <c r="AH1931">
        <v>2</v>
      </c>
      <c r="AI1931">
        <v>35813677</v>
      </c>
      <c r="AJ1931">
        <v>1951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>
      <c r="A1932">
        <f>ROW(Source!A1880)</f>
        <v>1880</v>
      </c>
      <c r="B1932">
        <v>35813697</v>
      </c>
      <c r="C1932">
        <v>35813666</v>
      </c>
      <c r="D1932">
        <v>29110815</v>
      </c>
      <c r="E1932">
        <v>1</v>
      </c>
      <c r="F1932">
        <v>1</v>
      </c>
      <c r="G1932">
        <v>1</v>
      </c>
      <c r="H1932">
        <v>3</v>
      </c>
      <c r="I1932" t="s">
        <v>736</v>
      </c>
      <c r="J1932" t="s">
        <v>888</v>
      </c>
      <c r="K1932" t="s">
        <v>738</v>
      </c>
      <c r="L1932">
        <v>1301</v>
      </c>
      <c r="N1932">
        <v>1003</v>
      </c>
      <c r="O1932" t="s">
        <v>151</v>
      </c>
      <c r="P1932" t="s">
        <v>151</v>
      </c>
      <c r="Q1932">
        <v>1</v>
      </c>
      <c r="X1932">
        <v>116</v>
      </c>
      <c r="Y1932">
        <v>0.85</v>
      </c>
      <c r="Z1932">
        <v>0</v>
      </c>
      <c r="AA1932">
        <v>0</v>
      </c>
      <c r="AB1932">
        <v>0</v>
      </c>
      <c r="AC1932">
        <v>0</v>
      </c>
      <c r="AD1932">
        <v>1</v>
      </c>
      <c r="AE1932">
        <v>0</v>
      </c>
      <c r="AF1932" t="s">
        <v>3</v>
      </c>
      <c r="AG1932">
        <v>116</v>
      </c>
      <c r="AH1932">
        <v>2</v>
      </c>
      <c r="AI1932">
        <v>35813678</v>
      </c>
      <c r="AJ1932">
        <v>1952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</row>
    <row r="1933" spans="1:44">
      <c r="A1933">
        <f>ROW(Source!A1880)</f>
        <v>1880</v>
      </c>
      <c r="B1933">
        <v>35813698</v>
      </c>
      <c r="C1933">
        <v>35813666</v>
      </c>
      <c r="D1933">
        <v>29111455</v>
      </c>
      <c r="E1933">
        <v>1</v>
      </c>
      <c r="F1933">
        <v>1</v>
      </c>
      <c r="G1933">
        <v>1</v>
      </c>
      <c r="H1933">
        <v>3</v>
      </c>
      <c r="I1933" t="s">
        <v>219</v>
      </c>
      <c r="J1933" t="s">
        <v>275</v>
      </c>
      <c r="K1933" t="s">
        <v>220</v>
      </c>
      <c r="L1933">
        <v>1327</v>
      </c>
      <c r="N1933">
        <v>1005</v>
      </c>
      <c r="O1933" t="s">
        <v>165</v>
      </c>
      <c r="P1933" t="s">
        <v>165</v>
      </c>
      <c r="Q1933">
        <v>1</v>
      </c>
      <c r="X1933">
        <v>212</v>
      </c>
      <c r="Y1933">
        <v>15.06</v>
      </c>
      <c r="Z1933">
        <v>0</v>
      </c>
      <c r="AA1933">
        <v>0</v>
      </c>
      <c r="AB1933">
        <v>0</v>
      </c>
      <c r="AC1933">
        <v>0</v>
      </c>
      <c r="AD1933">
        <v>1</v>
      </c>
      <c r="AE1933">
        <v>0</v>
      </c>
      <c r="AF1933" t="s">
        <v>3</v>
      </c>
      <c r="AG1933">
        <v>212</v>
      </c>
      <c r="AH1933">
        <v>2</v>
      </c>
      <c r="AI1933">
        <v>35813679</v>
      </c>
      <c r="AJ1933">
        <v>1953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</row>
    <row r="1934" spans="1:44">
      <c r="A1934">
        <f>ROW(Source!A1880)</f>
        <v>1880</v>
      </c>
      <c r="B1934">
        <v>35813699</v>
      </c>
      <c r="C1934">
        <v>35813666</v>
      </c>
      <c r="D1934">
        <v>29114733</v>
      </c>
      <c r="E1934">
        <v>1</v>
      </c>
      <c r="F1934">
        <v>1</v>
      </c>
      <c r="G1934">
        <v>1</v>
      </c>
      <c r="H1934">
        <v>3</v>
      </c>
      <c r="I1934" t="s">
        <v>739</v>
      </c>
      <c r="J1934" t="s">
        <v>830</v>
      </c>
      <c r="K1934" t="s">
        <v>741</v>
      </c>
      <c r="L1934">
        <v>1354</v>
      </c>
      <c r="N1934">
        <v>1010</v>
      </c>
      <c r="O1934" t="s">
        <v>258</v>
      </c>
      <c r="P1934" t="s">
        <v>258</v>
      </c>
      <c r="Q1934">
        <v>1</v>
      </c>
      <c r="X1934">
        <v>735</v>
      </c>
      <c r="Y1934">
        <v>0.02</v>
      </c>
      <c r="Z1934">
        <v>0</v>
      </c>
      <c r="AA1934">
        <v>0</v>
      </c>
      <c r="AB1934">
        <v>0</v>
      </c>
      <c r="AC1934">
        <v>0</v>
      </c>
      <c r="AD1934">
        <v>1</v>
      </c>
      <c r="AE1934">
        <v>0</v>
      </c>
      <c r="AF1934" t="s">
        <v>3</v>
      </c>
      <c r="AG1934">
        <v>735</v>
      </c>
      <c r="AH1934">
        <v>2</v>
      </c>
      <c r="AI1934">
        <v>35813680</v>
      </c>
      <c r="AJ1934">
        <v>1954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</row>
    <row r="1935" spans="1:44">
      <c r="A1935">
        <f>ROW(Source!A1880)</f>
        <v>1880</v>
      </c>
      <c r="B1935">
        <v>35813700</v>
      </c>
      <c r="C1935">
        <v>35813666</v>
      </c>
      <c r="D1935">
        <v>29114734</v>
      </c>
      <c r="E1935">
        <v>1</v>
      </c>
      <c r="F1935">
        <v>1</v>
      </c>
      <c r="G1935">
        <v>1</v>
      </c>
      <c r="H1935">
        <v>3</v>
      </c>
      <c r="I1935" t="s">
        <v>742</v>
      </c>
      <c r="J1935" t="s">
        <v>889</v>
      </c>
      <c r="K1935" t="s">
        <v>744</v>
      </c>
      <c r="L1935">
        <v>1354</v>
      </c>
      <c r="N1935">
        <v>1010</v>
      </c>
      <c r="O1935" t="s">
        <v>258</v>
      </c>
      <c r="P1935" t="s">
        <v>258</v>
      </c>
      <c r="Q1935">
        <v>1</v>
      </c>
      <c r="X1935">
        <v>1855</v>
      </c>
      <c r="Y1935">
        <v>0.03</v>
      </c>
      <c r="Z1935">
        <v>0</v>
      </c>
      <c r="AA1935">
        <v>0</v>
      </c>
      <c r="AB1935">
        <v>0</v>
      </c>
      <c r="AC1935">
        <v>0</v>
      </c>
      <c r="AD1935">
        <v>1</v>
      </c>
      <c r="AE1935">
        <v>0</v>
      </c>
      <c r="AF1935" t="s">
        <v>3</v>
      </c>
      <c r="AG1935">
        <v>1855</v>
      </c>
      <c r="AH1935">
        <v>2</v>
      </c>
      <c r="AI1935">
        <v>35813681</v>
      </c>
      <c r="AJ1935">
        <v>1955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>
      <c r="A1936">
        <f>ROW(Source!A1880)</f>
        <v>1880</v>
      </c>
      <c r="B1936">
        <v>35813701</v>
      </c>
      <c r="C1936">
        <v>35813666</v>
      </c>
      <c r="D1936">
        <v>29114482</v>
      </c>
      <c r="E1936">
        <v>1</v>
      </c>
      <c r="F1936">
        <v>1</v>
      </c>
      <c r="G1936">
        <v>1</v>
      </c>
      <c r="H1936">
        <v>3</v>
      </c>
      <c r="I1936" t="s">
        <v>745</v>
      </c>
      <c r="J1936" t="s">
        <v>890</v>
      </c>
      <c r="K1936" t="s">
        <v>747</v>
      </c>
      <c r="L1936">
        <v>1354</v>
      </c>
      <c r="N1936">
        <v>1010</v>
      </c>
      <c r="O1936" t="s">
        <v>258</v>
      </c>
      <c r="P1936" t="s">
        <v>258</v>
      </c>
      <c r="Q1936">
        <v>1</v>
      </c>
      <c r="X1936">
        <v>153</v>
      </c>
      <c r="Y1936">
        <v>7.0000000000000007E-2</v>
      </c>
      <c r="Z1936">
        <v>0</v>
      </c>
      <c r="AA1936">
        <v>0</v>
      </c>
      <c r="AB1936">
        <v>0</v>
      </c>
      <c r="AC1936">
        <v>0</v>
      </c>
      <c r="AD1936">
        <v>1</v>
      </c>
      <c r="AE1936">
        <v>0</v>
      </c>
      <c r="AF1936" t="s">
        <v>3</v>
      </c>
      <c r="AG1936">
        <v>153</v>
      </c>
      <c r="AH1936">
        <v>2</v>
      </c>
      <c r="AI1936">
        <v>35813682</v>
      </c>
      <c r="AJ1936">
        <v>1956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</row>
    <row r="1937" spans="1:44">
      <c r="A1937">
        <f>ROW(Source!A1880)</f>
        <v>1880</v>
      </c>
      <c r="B1937">
        <v>35813702</v>
      </c>
      <c r="C1937">
        <v>35813666</v>
      </c>
      <c r="D1937">
        <v>29129584</v>
      </c>
      <c r="E1937">
        <v>1</v>
      </c>
      <c r="F1937">
        <v>1</v>
      </c>
      <c r="G1937">
        <v>1</v>
      </c>
      <c r="H1937">
        <v>3</v>
      </c>
      <c r="I1937" t="s">
        <v>748</v>
      </c>
      <c r="J1937" t="s">
        <v>891</v>
      </c>
      <c r="K1937" t="s">
        <v>750</v>
      </c>
      <c r="L1937">
        <v>1301</v>
      </c>
      <c r="N1937">
        <v>1003</v>
      </c>
      <c r="O1937" t="s">
        <v>151</v>
      </c>
      <c r="P1937" t="s">
        <v>151</v>
      </c>
      <c r="Q1937">
        <v>1</v>
      </c>
      <c r="X1937">
        <v>88</v>
      </c>
      <c r="Y1937">
        <v>7.22</v>
      </c>
      <c r="Z1937">
        <v>0</v>
      </c>
      <c r="AA1937">
        <v>0</v>
      </c>
      <c r="AB1937">
        <v>0</v>
      </c>
      <c r="AC1937">
        <v>0</v>
      </c>
      <c r="AD1937">
        <v>1</v>
      </c>
      <c r="AE1937">
        <v>0</v>
      </c>
      <c r="AF1937" t="s">
        <v>3</v>
      </c>
      <c r="AG1937">
        <v>88</v>
      </c>
      <c r="AH1937">
        <v>2</v>
      </c>
      <c r="AI1937">
        <v>35813683</v>
      </c>
      <c r="AJ1937">
        <v>1957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</row>
    <row r="1938" spans="1:44">
      <c r="A1938">
        <f>ROW(Source!A1880)</f>
        <v>1880</v>
      </c>
      <c r="B1938">
        <v>35813703</v>
      </c>
      <c r="C1938">
        <v>35813666</v>
      </c>
      <c r="D1938">
        <v>29129619</v>
      </c>
      <c r="E1938">
        <v>1</v>
      </c>
      <c r="F1938">
        <v>1</v>
      </c>
      <c r="G1938">
        <v>1</v>
      </c>
      <c r="H1938">
        <v>3</v>
      </c>
      <c r="I1938" t="s">
        <v>751</v>
      </c>
      <c r="J1938" t="s">
        <v>892</v>
      </c>
      <c r="K1938" t="s">
        <v>753</v>
      </c>
      <c r="L1938">
        <v>1301</v>
      </c>
      <c r="N1938">
        <v>1003</v>
      </c>
      <c r="O1938" t="s">
        <v>151</v>
      </c>
      <c r="P1938" t="s">
        <v>151</v>
      </c>
      <c r="Q1938">
        <v>1</v>
      </c>
      <c r="X1938">
        <v>225</v>
      </c>
      <c r="Y1938">
        <v>8.44</v>
      </c>
      <c r="Z1938">
        <v>0</v>
      </c>
      <c r="AA1938">
        <v>0</v>
      </c>
      <c r="AB1938">
        <v>0</v>
      </c>
      <c r="AC1938">
        <v>0</v>
      </c>
      <c r="AD1938">
        <v>1</v>
      </c>
      <c r="AE1938">
        <v>0</v>
      </c>
      <c r="AF1938" t="s">
        <v>3</v>
      </c>
      <c r="AG1938">
        <v>225</v>
      </c>
      <c r="AH1938">
        <v>2</v>
      </c>
      <c r="AI1938">
        <v>35813684</v>
      </c>
      <c r="AJ1938">
        <v>1958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</row>
    <row r="1939" spans="1:44">
      <c r="A1939">
        <f>ROW(Source!A1880)</f>
        <v>1880</v>
      </c>
      <c r="B1939">
        <v>35813704</v>
      </c>
      <c r="C1939">
        <v>35813666</v>
      </c>
      <c r="D1939">
        <v>29129634</v>
      </c>
      <c r="E1939">
        <v>1</v>
      </c>
      <c r="F1939">
        <v>1</v>
      </c>
      <c r="G1939">
        <v>1</v>
      </c>
      <c r="H1939">
        <v>3</v>
      </c>
      <c r="I1939" t="s">
        <v>853</v>
      </c>
      <c r="J1939" t="s">
        <v>893</v>
      </c>
      <c r="K1939" t="s">
        <v>855</v>
      </c>
      <c r="L1939">
        <v>1301</v>
      </c>
      <c r="N1939">
        <v>1003</v>
      </c>
      <c r="O1939" t="s">
        <v>151</v>
      </c>
      <c r="P1939" t="s">
        <v>151</v>
      </c>
      <c r="Q1939">
        <v>1</v>
      </c>
      <c r="X1939">
        <v>46</v>
      </c>
      <c r="Y1939">
        <v>3.32</v>
      </c>
      <c r="Z1939">
        <v>0</v>
      </c>
      <c r="AA1939">
        <v>0</v>
      </c>
      <c r="AB1939">
        <v>0</v>
      </c>
      <c r="AC1939">
        <v>0</v>
      </c>
      <c r="AD1939">
        <v>1</v>
      </c>
      <c r="AE1939">
        <v>0</v>
      </c>
      <c r="AF1939" t="s">
        <v>3</v>
      </c>
      <c r="AG1939">
        <v>46</v>
      </c>
      <c r="AH1939">
        <v>2</v>
      </c>
      <c r="AI1939">
        <v>35813685</v>
      </c>
      <c r="AJ1939">
        <v>1959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</row>
    <row r="1940" spans="1:44">
      <c r="A1940">
        <f>ROW(Source!A1881)</f>
        <v>1881</v>
      </c>
      <c r="B1940">
        <v>35813724</v>
      </c>
      <c r="C1940">
        <v>35813705</v>
      </c>
      <c r="D1940">
        <v>18409850</v>
      </c>
      <c r="E1940">
        <v>1</v>
      </c>
      <c r="F1940">
        <v>1</v>
      </c>
      <c r="G1940">
        <v>1</v>
      </c>
      <c r="H1940">
        <v>1</v>
      </c>
      <c r="I1940" t="s">
        <v>709</v>
      </c>
      <c r="J1940" t="s">
        <v>3</v>
      </c>
      <c r="K1940" t="s">
        <v>710</v>
      </c>
      <c r="L1940">
        <v>1369</v>
      </c>
      <c r="N1940">
        <v>1013</v>
      </c>
      <c r="O1940" t="s">
        <v>583</v>
      </c>
      <c r="P1940" t="s">
        <v>583</v>
      </c>
      <c r="Q1940">
        <v>1</v>
      </c>
      <c r="X1940">
        <v>84</v>
      </c>
      <c r="Y1940">
        <v>0</v>
      </c>
      <c r="Z1940">
        <v>0</v>
      </c>
      <c r="AA1940">
        <v>0</v>
      </c>
      <c r="AB1940">
        <v>9.07</v>
      </c>
      <c r="AC1940">
        <v>0</v>
      </c>
      <c r="AD1940">
        <v>1</v>
      </c>
      <c r="AE1940">
        <v>1</v>
      </c>
      <c r="AF1940" t="s">
        <v>144</v>
      </c>
      <c r="AG1940">
        <v>96.6</v>
      </c>
      <c r="AH1940">
        <v>2</v>
      </c>
      <c r="AI1940">
        <v>35813706</v>
      </c>
      <c r="AJ1940">
        <v>1960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>
      <c r="A1941">
        <f>ROW(Source!A1881)</f>
        <v>1881</v>
      </c>
      <c r="B1941">
        <v>35813725</v>
      </c>
      <c r="C1941">
        <v>35813705</v>
      </c>
      <c r="D1941">
        <v>29173472</v>
      </c>
      <c r="E1941">
        <v>1</v>
      </c>
      <c r="F1941">
        <v>1</v>
      </c>
      <c r="G1941">
        <v>1</v>
      </c>
      <c r="H1941">
        <v>2</v>
      </c>
      <c r="I1941" t="s">
        <v>660</v>
      </c>
      <c r="J1941" t="s">
        <v>661</v>
      </c>
      <c r="K1941" t="s">
        <v>662</v>
      </c>
      <c r="L1941">
        <v>1368</v>
      </c>
      <c r="N1941">
        <v>1011</v>
      </c>
      <c r="O1941" t="s">
        <v>589</v>
      </c>
      <c r="P1941" t="s">
        <v>589</v>
      </c>
      <c r="Q1941">
        <v>1</v>
      </c>
      <c r="X1941">
        <v>2.2000000000000002</v>
      </c>
      <c r="Y1941">
        <v>0</v>
      </c>
      <c r="Z1941">
        <v>3</v>
      </c>
      <c r="AA1941">
        <v>0</v>
      </c>
      <c r="AB1941">
        <v>0</v>
      </c>
      <c r="AC1941">
        <v>0</v>
      </c>
      <c r="AD1941">
        <v>1</v>
      </c>
      <c r="AE1941">
        <v>0</v>
      </c>
      <c r="AF1941" t="s">
        <v>143</v>
      </c>
      <c r="AG1941">
        <v>2.75</v>
      </c>
      <c r="AH1941">
        <v>2</v>
      </c>
      <c r="AI1941">
        <v>35813707</v>
      </c>
      <c r="AJ1941">
        <v>1961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>
        <f>ROW(Source!A1881)</f>
        <v>1881</v>
      </c>
      <c r="B1942">
        <v>35813726</v>
      </c>
      <c r="C1942">
        <v>35813705</v>
      </c>
      <c r="D1942">
        <v>29174538</v>
      </c>
      <c r="E1942">
        <v>1</v>
      </c>
      <c r="F1942">
        <v>1</v>
      </c>
      <c r="G1942">
        <v>1</v>
      </c>
      <c r="H1942">
        <v>2</v>
      </c>
      <c r="I1942" t="s">
        <v>712</v>
      </c>
      <c r="J1942" t="s">
        <v>820</v>
      </c>
      <c r="K1942" t="s">
        <v>714</v>
      </c>
      <c r="L1942">
        <v>1368</v>
      </c>
      <c r="N1942">
        <v>1011</v>
      </c>
      <c r="O1942" t="s">
        <v>589</v>
      </c>
      <c r="P1942" t="s">
        <v>589</v>
      </c>
      <c r="Q1942">
        <v>1</v>
      </c>
      <c r="X1942">
        <v>0.17</v>
      </c>
      <c r="Y1942">
        <v>0</v>
      </c>
      <c r="Z1942">
        <v>33.590000000000003</v>
      </c>
      <c r="AA1942">
        <v>0</v>
      </c>
      <c r="AB1942">
        <v>0</v>
      </c>
      <c r="AC1942">
        <v>0</v>
      </c>
      <c r="AD1942">
        <v>1</v>
      </c>
      <c r="AE1942">
        <v>0</v>
      </c>
      <c r="AF1942" t="s">
        <v>143</v>
      </c>
      <c r="AG1942">
        <v>0.21250000000000002</v>
      </c>
      <c r="AH1942">
        <v>2</v>
      </c>
      <c r="AI1942">
        <v>35813708</v>
      </c>
      <c r="AJ1942">
        <v>1962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</row>
    <row r="1943" spans="1:44">
      <c r="A1943">
        <f>ROW(Source!A1881)</f>
        <v>1881</v>
      </c>
      <c r="B1943">
        <v>35813727</v>
      </c>
      <c r="C1943">
        <v>35813705</v>
      </c>
      <c r="D1943">
        <v>29174580</v>
      </c>
      <c r="E1943">
        <v>1</v>
      </c>
      <c r="F1943">
        <v>1</v>
      </c>
      <c r="G1943">
        <v>1</v>
      </c>
      <c r="H1943">
        <v>2</v>
      </c>
      <c r="I1943" t="s">
        <v>715</v>
      </c>
      <c r="J1943" t="s">
        <v>821</v>
      </c>
      <c r="K1943" t="s">
        <v>717</v>
      </c>
      <c r="L1943">
        <v>1368</v>
      </c>
      <c r="N1943">
        <v>1011</v>
      </c>
      <c r="O1943" t="s">
        <v>589</v>
      </c>
      <c r="P1943" t="s">
        <v>589</v>
      </c>
      <c r="Q1943">
        <v>1</v>
      </c>
      <c r="X1943">
        <v>0.87</v>
      </c>
      <c r="Y1943">
        <v>0</v>
      </c>
      <c r="Z1943">
        <v>2.08</v>
      </c>
      <c r="AA1943">
        <v>0</v>
      </c>
      <c r="AB1943">
        <v>0</v>
      </c>
      <c r="AC1943">
        <v>0</v>
      </c>
      <c r="AD1943">
        <v>1</v>
      </c>
      <c r="AE1943">
        <v>0</v>
      </c>
      <c r="AF1943" t="s">
        <v>143</v>
      </c>
      <c r="AG1943">
        <v>1.0874999999999999</v>
      </c>
      <c r="AH1943">
        <v>2</v>
      </c>
      <c r="AI1943">
        <v>35813709</v>
      </c>
      <c r="AJ1943">
        <v>1963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</row>
    <row r="1944" spans="1:44">
      <c r="A1944">
        <f>ROW(Source!A1881)</f>
        <v>1881</v>
      </c>
      <c r="B1944">
        <v>35813728</v>
      </c>
      <c r="C1944">
        <v>35813705</v>
      </c>
      <c r="D1944">
        <v>29109354</v>
      </c>
      <c r="E1944">
        <v>1</v>
      </c>
      <c r="F1944">
        <v>1</v>
      </c>
      <c r="G1944">
        <v>1</v>
      </c>
      <c r="H1944">
        <v>3</v>
      </c>
      <c r="I1944" t="s">
        <v>718</v>
      </c>
      <c r="J1944" t="s">
        <v>822</v>
      </c>
      <c r="K1944" t="s">
        <v>720</v>
      </c>
      <c r="L1944">
        <v>1346</v>
      </c>
      <c r="N1944">
        <v>1009</v>
      </c>
      <c r="O1944" t="s">
        <v>170</v>
      </c>
      <c r="P1944" t="s">
        <v>170</v>
      </c>
      <c r="Q1944">
        <v>1</v>
      </c>
      <c r="X1944">
        <v>10</v>
      </c>
      <c r="Y1944">
        <v>46.72</v>
      </c>
      <c r="Z1944">
        <v>0</v>
      </c>
      <c r="AA1944">
        <v>0</v>
      </c>
      <c r="AB1944">
        <v>0</v>
      </c>
      <c r="AC1944">
        <v>0</v>
      </c>
      <c r="AD1944">
        <v>1</v>
      </c>
      <c r="AE1944">
        <v>0</v>
      </c>
      <c r="AF1944" t="s">
        <v>3</v>
      </c>
      <c r="AG1944">
        <v>10</v>
      </c>
      <c r="AH1944">
        <v>2</v>
      </c>
      <c r="AI1944">
        <v>35813710</v>
      </c>
      <c r="AJ1944">
        <v>1964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</row>
    <row r="1945" spans="1:44">
      <c r="A1945">
        <f>ROW(Source!A1881)</f>
        <v>1881</v>
      </c>
      <c r="B1945">
        <v>35813729</v>
      </c>
      <c r="C1945">
        <v>35813705</v>
      </c>
      <c r="D1945">
        <v>29109414</v>
      </c>
      <c r="E1945">
        <v>1</v>
      </c>
      <c r="F1945">
        <v>1</v>
      </c>
      <c r="G1945">
        <v>1</v>
      </c>
      <c r="H1945">
        <v>3</v>
      </c>
      <c r="I1945" t="s">
        <v>721</v>
      </c>
      <c r="J1945" t="s">
        <v>887</v>
      </c>
      <c r="K1945" t="s">
        <v>723</v>
      </c>
      <c r="L1945">
        <v>1346</v>
      </c>
      <c r="N1945">
        <v>1009</v>
      </c>
      <c r="O1945" t="s">
        <v>170</v>
      </c>
      <c r="P1945" t="s">
        <v>170</v>
      </c>
      <c r="Q1945">
        <v>1</v>
      </c>
      <c r="X1945">
        <v>137</v>
      </c>
      <c r="Y1945">
        <v>1.58</v>
      </c>
      <c r="Z1945">
        <v>0</v>
      </c>
      <c r="AA1945">
        <v>0</v>
      </c>
      <c r="AB1945">
        <v>0</v>
      </c>
      <c r="AC1945">
        <v>0</v>
      </c>
      <c r="AD1945">
        <v>1</v>
      </c>
      <c r="AE1945">
        <v>0</v>
      </c>
      <c r="AF1945" t="s">
        <v>3</v>
      </c>
      <c r="AG1945">
        <v>137</v>
      </c>
      <c r="AH1945">
        <v>2</v>
      </c>
      <c r="AI1945">
        <v>35813711</v>
      </c>
      <c r="AJ1945">
        <v>1965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>
      <c r="A1946">
        <f>ROW(Source!A1881)</f>
        <v>1881</v>
      </c>
      <c r="B1946">
        <v>35813730</v>
      </c>
      <c r="C1946">
        <v>35813705</v>
      </c>
      <c r="D1946">
        <v>29109781</v>
      </c>
      <c r="E1946">
        <v>1</v>
      </c>
      <c r="F1946">
        <v>1</v>
      </c>
      <c r="G1946">
        <v>1</v>
      </c>
      <c r="H1946">
        <v>3</v>
      </c>
      <c r="I1946" t="s">
        <v>724</v>
      </c>
      <c r="J1946" t="s">
        <v>823</v>
      </c>
      <c r="K1946" t="s">
        <v>726</v>
      </c>
      <c r="L1946">
        <v>1346</v>
      </c>
      <c r="N1946">
        <v>1009</v>
      </c>
      <c r="O1946" t="s">
        <v>170</v>
      </c>
      <c r="P1946" t="s">
        <v>170</v>
      </c>
      <c r="Q1946">
        <v>1</v>
      </c>
      <c r="X1946">
        <v>10</v>
      </c>
      <c r="Y1946">
        <v>11.12</v>
      </c>
      <c r="Z1946">
        <v>0</v>
      </c>
      <c r="AA1946">
        <v>0</v>
      </c>
      <c r="AB1946">
        <v>0</v>
      </c>
      <c r="AC1946">
        <v>0</v>
      </c>
      <c r="AD1946">
        <v>1</v>
      </c>
      <c r="AE1946">
        <v>0</v>
      </c>
      <c r="AF1946" t="s">
        <v>3</v>
      </c>
      <c r="AG1946">
        <v>10</v>
      </c>
      <c r="AH1946">
        <v>2</v>
      </c>
      <c r="AI1946">
        <v>35813712</v>
      </c>
      <c r="AJ1946">
        <v>1966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</row>
    <row r="1947" spans="1:44">
      <c r="A1947">
        <f>ROW(Source!A1881)</f>
        <v>1881</v>
      </c>
      <c r="B1947">
        <v>35813731</v>
      </c>
      <c r="C1947">
        <v>35813705</v>
      </c>
      <c r="D1947">
        <v>29109782</v>
      </c>
      <c r="E1947">
        <v>1</v>
      </c>
      <c r="F1947">
        <v>1</v>
      </c>
      <c r="G1947">
        <v>1</v>
      </c>
      <c r="H1947">
        <v>3</v>
      </c>
      <c r="I1947" t="s">
        <v>727</v>
      </c>
      <c r="J1947" t="s">
        <v>824</v>
      </c>
      <c r="K1947" t="s">
        <v>729</v>
      </c>
      <c r="L1947">
        <v>1346</v>
      </c>
      <c r="N1947">
        <v>1009</v>
      </c>
      <c r="O1947" t="s">
        <v>170</v>
      </c>
      <c r="P1947" t="s">
        <v>170</v>
      </c>
      <c r="Q1947">
        <v>1</v>
      </c>
      <c r="X1947">
        <v>69</v>
      </c>
      <c r="Y1947">
        <v>4.3600000000000003</v>
      </c>
      <c r="Z1947">
        <v>0</v>
      </c>
      <c r="AA1947">
        <v>0</v>
      </c>
      <c r="AB1947">
        <v>0</v>
      </c>
      <c r="AC1947">
        <v>0</v>
      </c>
      <c r="AD1947">
        <v>1</v>
      </c>
      <c r="AE1947">
        <v>0</v>
      </c>
      <c r="AF1947" t="s">
        <v>3</v>
      </c>
      <c r="AG1947">
        <v>69</v>
      </c>
      <c r="AH1947">
        <v>2</v>
      </c>
      <c r="AI1947">
        <v>35813713</v>
      </c>
      <c r="AJ1947">
        <v>1967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>
      <c r="A1948">
        <f>ROW(Source!A1881)</f>
        <v>1881</v>
      </c>
      <c r="B1948">
        <v>35813732</v>
      </c>
      <c r="C1948">
        <v>35813705</v>
      </c>
      <c r="D1948">
        <v>29110699</v>
      </c>
      <c r="E1948">
        <v>1</v>
      </c>
      <c r="F1948">
        <v>1</v>
      </c>
      <c r="G1948">
        <v>1</v>
      </c>
      <c r="H1948">
        <v>3</v>
      </c>
      <c r="I1948" t="s">
        <v>730</v>
      </c>
      <c r="J1948" t="s">
        <v>825</v>
      </c>
      <c r="K1948" t="s">
        <v>732</v>
      </c>
      <c r="L1948">
        <v>1301</v>
      </c>
      <c r="N1948">
        <v>1003</v>
      </c>
      <c r="O1948" t="s">
        <v>151</v>
      </c>
      <c r="P1948" t="s">
        <v>151</v>
      </c>
      <c r="Q1948">
        <v>1</v>
      </c>
      <c r="X1948">
        <v>118</v>
      </c>
      <c r="Y1948">
        <v>0.17</v>
      </c>
      <c r="Z1948">
        <v>0</v>
      </c>
      <c r="AA1948">
        <v>0</v>
      </c>
      <c r="AB1948">
        <v>0</v>
      </c>
      <c r="AC1948">
        <v>0</v>
      </c>
      <c r="AD1948">
        <v>1</v>
      </c>
      <c r="AE1948">
        <v>0</v>
      </c>
      <c r="AF1948" t="s">
        <v>3</v>
      </c>
      <c r="AG1948">
        <v>118</v>
      </c>
      <c r="AH1948">
        <v>2</v>
      </c>
      <c r="AI1948">
        <v>35813714</v>
      </c>
      <c r="AJ1948">
        <v>1968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>
      <c r="A1949">
        <f>ROW(Source!A1881)</f>
        <v>1881</v>
      </c>
      <c r="B1949">
        <v>35813733</v>
      </c>
      <c r="C1949">
        <v>35813705</v>
      </c>
      <c r="D1949">
        <v>29110797</v>
      </c>
      <c r="E1949">
        <v>1</v>
      </c>
      <c r="F1949">
        <v>1</v>
      </c>
      <c r="G1949">
        <v>1</v>
      </c>
      <c r="H1949">
        <v>3</v>
      </c>
      <c r="I1949" t="s">
        <v>733</v>
      </c>
      <c r="J1949" t="s">
        <v>826</v>
      </c>
      <c r="K1949" t="s">
        <v>735</v>
      </c>
      <c r="L1949">
        <v>1301</v>
      </c>
      <c r="N1949">
        <v>1003</v>
      </c>
      <c r="O1949" t="s">
        <v>151</v>
      </c>
      <c r="P1949" t="s">
        <v>151</v>
      </c>
      <c r="Q1949">
        <v>1</v>
      </c>
      <c r="X1949">
        <v>80</v>
      </c>
      <c r="Y1949">
        <v>1.74</v>
      </c>
      <c r="Z1949">
        <v>0</v>
      </c>
      <c r="AA1949">
        <v>0</v>
      </c>
      <c r="AB1949">
        <v>0</v>
      </c>
      <c r="AC1949">
        <v>0</v>
      </c>
      <c r="AD1949">
        <v>1</v>
      </c>
      <c r="AE1949">
        <v>0</v>
      </c>
      <c r="AF1949" t="s">
        <v>3</v>
      </c>
      <c r="AG1949">
        <v>80</v>
      </c>
      <c r="AH1949">
        <v>2</v>
      </c>
      <c r="AI1949">
        <v>35813715</v>
      </c>
      <c r="AJ1949">
        <v>1969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>
      <c r="A1950">
        <f>ROW(Source!A1881)</f>
        <v>1881</v>
      </c>
      <c r="B1950">
        <v>35813734</v>
      </c>
      <c r="C1950">
        <v>35813705</v>
      </c>
      <c r="D1950">
        <v>29110815</v>
      </c>
      <c r="E1950">
        <v>1</v>
      </c>
      <c r="F1950">
        <v>1</v>
      </c>
      <c r="G1950">
        <v>1</v>
      </c>
      <c r="H1950">
        <v>3</v>
      </c>
      <c r="I1950" t="s">
        <v>736</v>
      </c>
      <c r="J1950" t="s">
        <v>888</v>
      </c>
      <c r="K1950" t="s">
        <v>738</v>
      </c>
      <c r="L1950">
        <v>1301</v>
      </c>
      <c r="N1950">
        <v>1003</v>
      </c>
      <c r="O1950" t="s">
        <v>151</v>
      </c>
      <c r="P1950" t="s">
        <v>151</v>
      </c>
      <c r="Q1950">
        <v>1</v>
      </c>
      <c r="X1950">
        <v>117</v>
      </c>
      <c r="Y1950">
        <v>0.85</v>
      </c>
      <c r="Z1950">
        <v>0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 t="s">
        <v>3</v>
      </c>
      <c r="AG1950">
        <v>117</v>
      </c>
      <c r="AH1950">
        <v>2</v>
      </c>
      <c r="AI1950">
        <v>35813716</v>
      </c>
      <c r="AJ1950">
        <v>1970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</row>
    <row r="1951" spans="1:44">
      <c r="A1951">
        <f>ROW(Source!A1881)</f>
        <v>1881</v>
      </c>
      <c r="B1951">
        <v>35813735</v>
      </c>
      <c r="C1951">
        <v>35813705</v>
      </c>
      <c r="D1951">
        <v>29111455</v>
      </c>
      <c r="E1951">
        <v>1</v>
      </c>
      <c r="F1951">
        <v>1</v>
      </c>
      <c r="G1951">
        <v>1</v>
      </c>
      <c r="H1951">
        <v>3</v>
      </c>
      <c r="I1951" t="s">
        <v>219</v>
      </c>
      <c r="J1951" t="s">
        <v>275</v>
      </c>
      <c r="K1951" t="s">
        <v>220</v>
      </c>
      <c r="L1951">
        <v>1327</v>
      </c>
      <c r="N1951">
        <v>1005</v>
      </c>
      <c r="O1951" t="s">
        <v>165</v>
      </c>
      <c r="P1951" t="s">
        <v>165</v>
      </c>
      <c r="Q1951">
        <v>1</v>
      </c>
      <c r="X1951">
        <v>225</v>
      </c>
      <c r="Y1951">
        <v>15.06</v>
      </c>
      <c r="Z1951">
        <v>0</v>
      </c>
      <c r="AA1951">
        <v>0</v>
      </c>
      <c r="AB1951">
        <v>0</v>
      </c>
      <c r="AC1951">
        <v>0</v>
      </c>
      <c r="AD1951">
        <v>1</v>
      </c>
      <c r="AE1951">
        <v>0</v>
      </c>
      <c r="AF1951" t="s">
        <v>3</v>
      </c>
      <c r="AG1951">
        <v>225</v>
      </c>
      <c r="AH1951">
        <v>2</v>
      </c>
      <c r="AI1951">
        <v>35813717</v>
      </c>
      <c r="AJ1951">
        <v>1971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>
      <c r="A1952">
        <f>ROW(Source!A1881)</f>
        <v>1881</v>
      </c>
      <c r="B1952">
        <v>35813736</v>
      </c>
      <c r="C1952">
        <v>35813705</v>
      </c>
      <c r="D1952">
        <v>29114733</v>
      </c>
      <c r="E1952">
        <v>1</v>
      </c>
      <c r="F1952">
        <v>1</v>
      </c>
      <c r="G1952">
        <v>1</v>
      </c>
      <c r="H1952">
        <v>3</v>
      </c>
      <c r="I1952" t="s">
        <v>739</v>
      </c>
      <c r="J1952" t="s">
        <v>830</v>
      </c>
      <c r="K1952" t="s">
        <v>741</v>
      </c>
      <c r="L1952">
        <v>1354</v>
      </c>
      <c r="N1952">
        <v>1010</v>
      </c>
      <c r="O1952" t="s">
        <v>258</v>
      </c>
      <c r="P1952" t="s">
        <v>258</v>
      </c>
      <c r="Q1952">
        <v>1</v>
      </c>
      <c r="X1952">
        <v>790</v>
      </c>
      <c r="Y1952">
        <v>0.02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 t="s">
        <v>3</v>
      </c>
      <c r="AG1952">
        <v>790</v>
      </c>
      <c r="AH1952">
        <v>2</v>
      </c>
      <c r="AI1952">
        <v>35813718</v>
      </c>
      <c r="AJ1952">
        <v>1972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</row>
    <row r="1953" spans="1:44">
      <c r="A1953">
        <f>ROW(Source!A1881)</f>
        <v>1881</v>
      </c>
      <c r="B1953">
        <v>35813737</v>
      </c>
      <c r="C1953">
        <v>35813705</v>
      </c>
      <c r="D1953">
        <v>29114734</v>
      </c>
      <c r="E1953">
        <v>1</v>
      </c>
      <c r="F1953">
        <v>1</v>
      </c>
      <c r="G1953">
        <v>1</v>
      </c>
      <c r="H1953">
        <v>3</v>
      </c>
      <c r="I1953" t="s">
        <v>742</v>
      </c>
      <c r="J1953" t="s">
        <v>889</v>
      </c>
      <c r="K1953" t="s">
        <v>744</v>
      </c>
      <c r="L1953">
        <v>1354</v>
      </c>
      <c r="N1953">
        <v>1010</v>
      </c>
      <c r="O1953" t="s">
        <v>258</v>
      </c>
      <c r="P1953" t="s">
        <v>258</v>
      </c>
      <c r="Q1953">
        <v>1</v>
      </c>
      <c r="X1953">
        <v>1844</v>
      </c>
      <c r="Y1953">
        <v>0.03</v>
      </c>
      <c r="Z1953">
        <v>0</v>
      </c>
      <c r="AA1953">
        <v>0</v>
      </c>
      <c r="AB1953">
        <v>0</v>
      </c>
      <c r="AC1953">
        <v>0</v>
      </c>
      <c r="AD1953">
        <v>1</v>
      </c>
      <c r="AE1953">
        <v>0</v>
      </c>
      <c r="AF1953" t="s">
        <v>3</v>
      </c>
      <c r="AG1953">
        <v>1844</v>
      </c>
      <c r="AH1953">
        <v>2</v>
      </c>
      <c r="AI1953">
        <v>35813719</v>
      </c>
      <c r="AJ1953">
        <v>1973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>
        <f>ROW(Source!A1881)</f>
        <v>1881</v>
      </c>
      <c r="B1954">
        <v>35813738</v>
      </c>
      <c r="C1954">
        <v>35813705</v>
      </c>
      <c r="D1954">
        <v>29114482</v>
      </c>
      <c r="E1954">
        <v>1</v>
      </c>
      <c r="F1954">
        <v>1</v>
      </c>
      <c r="G1954">
        <v>1</v>
      </c>
      <c r="H1954">
        <v>3</v>
      </c>
      <c r="I1954" t="s">
        <v>745</v>
      </c>
      <c r="J1954" t="s">
        <v>890</v>
      </c>
      <c r="K1954" t="s">
        <v>747</v>
      </c>
      <c r="L1954">
        <v>1354</v>
      </c>
      <c r="N1954">
        <v>1010</v>
      </c>
      <c r="O1954" t="s">
        <v>258</v>
      </c>
      <c r="P1954" t="s">
        <v>258</v>
      </c>
      <c r="Q1954">
        <v>1</v>
      </c>
      <c r="X1954">
        <v>149</v>
      </c>
      <c r="Y1954">
        <v>7.0000000000000007E-2</v>
      </c>
      <c r="Z1954">
        <v>0</v>
      </c>
      <c r="AA1954">
        <v>0</v>
      </c>
      <c r="AB1954">
        <v>0</v>
      </c>
      <c r="AC1954">
        <v>0</v>
      </c>
      <c r="AD1954">
        <v>1</v>
      </c>
      <c r="AE1954">
        <v>0</v>
      </c>
      <c r="AF1954" t="s">
        <v>3</v>
      </c>
      <c r="AG1954">
        <v>149</v>
      </c>
      <c r="AH1954">
        <v>2</v>
      </c>
      <c r="AI1954">
        <v>35813720</v>
      </c>
      <c r="AJ1954">
        <v>1974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>
      <c r="A1955">
        <f>ROW(Source!A1881)</f>
        <v>1881</v>
      </c>
      <c r="B1955">
        <v>35813739</v>
      </c>
      <c r="C1955">
        <v>35813705</v>
      </c>
      <c r="D1955">
        <v>29129584</v>
      </c>
      <c r="E1955">
        <v>1</v>
      </c>
      <c r="F1955">
        <v>1</v>
      </c>
      <c r="G1955">
        <v>1</v>
      </c>
      <c r="H1955">
        <v>3</v>
      </c>
      <c r="I1955" t="s">
        <v>748</v>
      </c>
      <c r="J1955" t="s">
        <v>891</v>
      </c>
      <c r="K1955" t="s">
        <v>750</v>
      </c>
      <c r="L1955">
        <v>1301</v>
      </c>
      <c r="N1955">
        <v>1003</v>
      </c>
      <c r="O1955" t="s">
        <v>151</v>
      </c>
      <c r="P1955" t="s">
        <v>151</v>
      </c>
      <c r="Q1955">
        <v>1</v>
      </c>
      <c r="X1955">
        <v>86</v>
      </c>
      <c r="Y1955">
        <v>7.22</v>
      </c>
      <c r="Z1955">
        <v>0</v>
      </c>
      <c r="AA1955">
        <v>0</v>
      </c>
      <c r="AB1955">
        <v>0</v>
      </c>
      <c r="AC1955">
        <v>0</v>
      </c>
      <c r="AD1955">
        <v>1</v>
      </c>
      <c r="AE1955">
        <v>0</v>
      </c>
      <c r="AF1955" t="s">
        <v>3</v>
      </c>
      <c r="AG1955">
        <v>86</v>
      </c>
      <c r="AH1955">
        <v>2</v>
      </c>
      <c r="AI1955">
        <v>35813721</v>
      </c>
      <c r="AJ1955">
        <v>1975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</row>
    <row r="1956" spans="1:44">
      <c r="A1956">
        <f>ROW(Source!A1881)</f>
        <v>1881</v>
      </c>
      <c r="B1956">
        <v>35813740</v>
      </c>
      <c r="C1956">
        <v>35813705</v>
      </c>
      <c r="D1956">
        <v>29129619</v>
      </c>
      <c r="E1956">
        <v>1</v>
      </c>
      <c r="F1956">
        <v>1</v>
      </c>
      <c r="G1956">
        <v>1</v>
      </c>
      <c r="H1956">
        <v>3</v>
      </c>
      <c r="I1956" t="s">
        <v>751</v>
      </c>
      <c r="J1956" t="s">
        <v>892</v>
      </c>
      <c r="K1956" t="s">
        <v>753</v>
      </c>
      <c r="L1956">
        <v>1301</v>
      </c>
      <c r="N1956">
        <v>1003</v>
      </c>
      <c r="O1956" t="s">
        <v>151</v>
      </c>
      <c r="P1956" t="s">
        <v>151</v>
      </c>
      <c r="Q1956">
        <v>1</v>
      </c>
      <c r="X1956">
        <v>234</v>
      </c>
      <c r="Y1956">
        <v>8.44</v>
      </c>
      <c r="Z1956">
        <v>0</v>
      </c>
      <c r="AA1956">
        <v>0</v>
      </c>
      <c r="AB1956">
        <v>0</v>
      </c>
      <c r="AC1956">
        <v>0</v>
      </c>
      <c r="AD1956">
        <v>1</v>
      </c>
      <c r="AE1956">
        <v>0</v>
      </c>
      <c r="AF1956" t="s">
        <v>3</v>
      </c>
      <c r="AG1956">
        <v>234</v>
      </c>
      <c r="AH1956">
        <v>2</v>
      </c>
      <c r="AI1956">
        <v>35813722</v>
      </c>
      <c r="AJ1956">
        <v>1976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>
      <c r="A1957">
        <f>ROW(Source!A1881)</f>
        <v>1881</v>
      </c>
      <c r="B1957">
        <v>35813741</v>
      </c>
      <c r="C1957">
        <v>35813705</v>
      </c>
      <c r="D1957">
        <v>29129715</v>
      </c>
      <c r="E1957">
        <v>1</v>
      </c>
      <c r="F1957">
        <v>1</v>
      </c>
      <c r="G1957">
        <v>1</v>
      </c>
      <c r="H1957">
        <v>3</v>
      </c>
      <c r="I1957" t="s">
        <v>754</v>
      </c>
      <c r="J1957" t="s">
        <v>894</v>
      </c>
      <c r="K1957" t="s">
        <v>756</v>
      </c>
      <c r="L1957">
        <v>1301</v>
      </c>
      <c r="N1957">
        <v>1003</v>
      </c>
      <c r="O1957" t="s">
        <v>151</v>
      </c>
      <c r="P1957" t="s">
        <v>151</v>
      </c>
      <c r="Q1957">
        <v>1</v>
      </c>
      <c r="X1957">
        <v>37</v>
      </c>
      <c r="Y1957">
        <v>6.33</v>
      </c>
      <c r="Z1957">
        <v>0</v>
      </c>
      <c r="AA1957">
        <v>0</v>
      </c>
      <c r="AB1957">
        <v>0</v>
      </c>
      <c r="AC1957">
        <v>0</v>
      </c>
      <c r="AD1957">
        <v>1</v>
      </c>
      <c r="AE1957">
        <v>0</v>
      </c>
      <c r="AF1957" t="s">
        <v>3</v>
      </c>
      <c r="AG1957">
        <v>37</v>
      </c>
      <c r="AH1957">
        <v>2</v>
      </c>
      <c r="AI1957">
        <v>35813723</v>
      </c>
      <c r="AJ1957">
        <v>1977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>
      <c r="A1958">
        <f>ROW(Source!A1882)</f>
        <v>1882</v>
      </c>
      <c r="B1958">
        <v>35813750</v>
      </c>
      <c r="C1958">
        <v>35813742</v>
      </c>
      <c r="D1958">
        <v>18410244</v>
      </c>
      <c r="E1958">
        <v>1</v>
      </c>
      <c r="F1958">
        <v>1</v>
      </c>
      <c r="G1958">
        <v>1</v>
      </c>
      <c r="H1958">
        <v>1</v>
      </c>
      <c r="I1958" t="s">
        <v>791</v>
      </c>
      <c r="J1958" t="s">
        <v>3</v>
      </c>
      <c r="K1958" t="s">
        <v>792</v>
      </c>
      <c r="L1958">
        <v>1369</v>
      </c>
      <c r="N1958">
        <v>1013</v>
      </c>
      <c r="O1958" t="s">
        <v>583</v>
      </c>
      <c r="P1958" t="s">
        <v>583</v>
      </c>
      <c r="Q1958">
        <v>1</v>
      </c>
      <c r="X1958">
        <v>55.94</v>
      </c>
      <c r="Y1958">
        <v>0</v>
      </c>
      <c r="Z1958">
        <v>0</v>
      </c>
      <c r="AA1958">
        <v>0</v>
      </c>
      <c r="AB1958">
        <v>9.2899999999999991</v>
      </c>
      <c r="AC1958">
        <v>0</v>
      </c>
      <c r="AD1958">
        <v>1</v>
      </c>
      <c r="AE1958">
        <v>1</v>
      </c>
      <c r="AF1958" t="s">
        <v>144</v>
      </c>
      <c r="AG1958">
        <v>64.330999999999989</v>
      </c>
      <c r="AH1958">
        <v>2</v>
      </c>
      <c r="AI1958">
        <v>35813743</v>
      </c>
      <c r="AJ1958">
        <v>1978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>
      <c r="A1959">
        <f>ROW(Source!A1882)</f>
        <v>1882</v>
      </c>
      <c r="B1959">
        <v>35813751</v>
      </c>
      <c r="C1959">
        <v>35813742</v>
      </c>
      <c r="D1959">
        <v>121548</v>
      </c>
      <c r="E1959">
        <v>1</v>
      </c>
      <c r="F1959">
        <v>1</v>
      </c>
      <c r="G1959">
        <v>1</v>
      </c>
      <c r="H1959">
        <v>1</v>
      </c>
      <c r="I1959" t="s">
        <v>34</v>
      </c>
      <c r="J1959" t="s">
        <v>3</v>
      </c>
      <c r="K1959" t="s">
        <v>584</v>
      </c>
      <c r="L1959">
        <v>608254</v>
      </c>
      <c r="N1959">
        <v>1013</v>
      </c>
      <c r="O1959" t="s">
        <v>585</v>
      </c>
      <c r="P1959" t="s">
        <v>585</v>
      </c>
      <c r="Q1959">
        <v>1</v>
      </c>
      <c r="X1959">
        <v>0.01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1</v>
      </c>
      <c r="AE1959">
        <v>2</v>
      </c>
      <c r="AF1959" t="s">
        <v>143</v>
      </c>
      <c r="AG1959">
        <v>1.2500000000000001E-2</v>
      </c>
      <c r="AH1959">
        <v>2</v>
      </c>
      <c r="AI1959">
        <v>35813744</v>
      </c>
      <c r="AJ1959">
        <v>1979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</row>
    <row r="1960" spans="1:44">
      <c r="A1960">
        <f>ROW(Source!A1882)</f>
        <v>1882</v>
      </c>
      <c r="B1960">
        <v>35813752</v>
      </c>
      <c r="C1960">
        <v>35813742</v>
      </c>
      <c r="D1960">
        <v>29172556</v>
      </c>
      <c r="E1960">
        <v>1</v>
      </c>
      <c r="F1960">
        <v>1</v>
      </c>
      <c r="G1960">
        <v>1</v>
      </c>
      <c r="H1960">
        <v>2</v>
      </c>
      <c r="I1960" t="s">
        <v>586</v>
      </c>
      <c r="J1960" t="s">
        <v>590</v>
      </c>
      <c r="K1960" t="s">
        <v>588</v>
      </c>
      <c r="L1960">
        <v>1368</v>
      </c>
      <c r="N1960">
        <v>1011</v>
      </c>
      <c r="O1960" t="s">
        <v>589</v>
      </c>
      <c r="P1960" t="s">
        <v>589</v>
      </c>
      <c r="Q1960">
        <v>1</v>
      </c>
      <c r="X1960">
        <v>0.01</v>
      </c>
      <c r="Y1960">
        <v>0</v>
      </c>
      <c r="Z1960">
        <v>31.26</v>
      </c>
      <c r="AA1960">
        <v>13.5</v>
      </c>
      <c r="AB1960">
        <v>0</v>
      </c>
      <c r="AC1960">
        <v>0</v>
      </c>
      <c r="AD1960">
        <v>1</v>
      </c>
      <c r="AE1960">
        <v>0</v>
      </c>
      <c r="AF1960" t="s">
        <v>143</v>
      </c>
      <c r="AG1960">
        <v>1.2500000000000001E-2</v>
      </c>
      <c r="AH1960">
        <v>2</v>
      </c>
      <c r="AI1960">
        <v>35813745</v>
      </c>
      <c r="AJ1960">
        <v>1980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</row>
    <row r="1961" spans="1:44">
      <c r="A1961">
        <f>ROW(Source!A1882)</f>
        <v>1882</v>
      </c>
      <c r="B1961">
        <v>35813753</v>
      </c>
      <c r="C1961">
        <v>35813742</v>
      </c>
      <c r="D1961">
        <v>29174913</v>
      </c>
      <c r="E1961">
        <v>1</v>
      </c>
      <c r="F1961">
        <v>1</v>
      </c>
      <c r="G1961">
        <v>1</v>
      </c>
      <c r="H1961">
        <v>2</v>
      </c>
      <c r="I1961" t="s">
        <v>601</v>
      </c>
      <c r="J1961" t="s">
        <v>602</v>
      </c>
      <c r="K1961" t="s">
        <v>603</v>
      </c>
      <c r="L1961">
        <v>1368</v>
      </c>
      <c r="N1961">
        <v>1011</v>
      </c>
      <c r="O1961" t="s">
        <v>589</v>
      </c>
      <c r="P1961" t="s">
        <v>589</v>
      </c>
      <c r="Q1961">
        <v>1</v>
      </c>
      <c r="X1961">
        <v>0.01</v>
      </c>
      <c r="Y1961">
        <v>0</v>
      </c>
      <c r="Z1961">
        <v>87.17</v>
      </c>
      <c r="AA1961">
        <v>11.6</v>
      </c>
      <c r="AB1961">
        <v>0</v>
      </c>
      <c r="AC1961">
        <v>0</v>
      </c>
      <c r="AD1961">
        <v>1</v>
      </c>
      <c r="AE1961">
        <v>0</v>
      </c>
      <c r="AF1961" t="s">
        <v>143</v>
      </c>
      <c r="AG1961">
        <v>1.2500000000000001E-2</v>
      </c>
      <c r="AH1961">
        <v>2</v>
      </c>
      <c r="AI1961">
        <v>35813746</v>
      </c>
      <c r="AJ1961">
        <v>1981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</row>
    <row r="1962" spans="1:44">
      <c r="A1962">
        <f>ROW(Source!A1882)</f>
        <v>1882</v>
      </c>
      <c r="B1962">
        <v>35813754</v>
      </c>
      <c r="C1962">
        <v>35813742</v>
      </c>
      <c r="D1962">
        <v>29109386</v>
      </c>
      <c r="E1962">
        <v>1</v>
      </c>
      <c r="F1962">
        <v>1</v>
      </c>
      <c r="G1962">
        <v>1</v>
      </c>
      <c r="H1962">
        <v>3</v>
      </c>
      <c r="I1962" t="s">
        <v>793</v>
      </c>
      <c r="J1962" t="s">
        <v>794</v>
      </c>
      <c r="K1962" t="s">
        <v>795</v>
      </c>
      <c r="L1962">
        <v>1348</v>
      </c>
      <c r="N1962">
        <v>1009</v>
      </c>
      <c r="O1962" t="s">
        <v>29</v>
      </c>
      <c r="P1962" t="s">
        <v>29</v>
      </c>
      <c r="Q1962">
        <v>1000</v>
      </c>
      <c r="X1962">
        <v>3.4099999999999998E-2</v>
      </c>
      <c r="Y1962">
        <v>11300.01</v>
      </c>
      <c r="Z1962">
        <v>0</v>
      </c>
      <c r="AA1962">
        <v>0</v>
      </c>
      <c r="AB1962">
        <v>0</v>
      </c>
      <c r="AC1962">
        <v>0</v>
      </c>
      <c r="AD1962">
        <v>1</v>
      </c>
      <c r="AE1962">
        <v>0</v>
      </c>
      <c r="AF1962" t="s">
        <v>3</v>
      </c>
      <c r="AG1962">
        <v>3.4099999999999998E-2</v>
      </c>
      <c r="AH1962">
        <v>2</v>
      </c>
      <c r="AI1962">
        <v>35813747</v>
      </c>
      <c r="AJ1962">
        <v>1982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</row>
    <row r="1963" spans="1:44">
      <c r="A1963">
        <f>ROW(Source!A1882)</f>
        <v>1882</v>
      </c>
      <c r="B1963">
        <v>35813755</v>
      </c>
      <c r="C1963">
        <v>35813742</v>
      </c>
      <c r="D1963">
        <v>29107800</v>
      </c>
      <c r="E1963">
        <v>1</v>
      </c>
      <c r="F1963">
        <v>1</v>
      </c>
      <c r="G1963">
        <v>1</v>
      </c>
      <c r="H1963">
        <v>3</v>
      </c>
      <c r="I1963" t="s">
        <v>616</v>
      </c>
      <c r="J1963" t="s">
        <v>643</v>
      </c>
      <c r="K1963" t="s">
        <v>618</v>
      </c>
      <c r="L1963">
        <v>1346</v>
      </c>
      <c r="N1963">
        <v>1009</v>
      </c>
      <c r="O1963" t="s">
        <v>170</v>
      </c>
      <c r="P1963" t="s">
        <v>170</v>
      </c>
      <c r="Q1963">
        <v>1</v>
      </c>
      <c r="X1963">
        <v>0.01</v>
      </c>
      <c r="Y1963">
        <v>1.81</v>
      </c>
      <c r="Z1963">
        <v>0</v>
      </c>
      <c r="AA1963">
        <v>0</v>
      </c>
      <c r="AB1963">
        <v>0</v>
      </c>
      <c r="AC1963">
        <v>0</v>
      </c>
      <c r="AD1963">
        <v>1</v>
      </c>
      <c r="AE1963">
        <v>0</v>
      </c>
      <c r="AF1963" t="s">
        <v>3</v>
      </c>
      <c r="AG1963">
        <v>0.01</v>
      </c>
      <c r="AH1963">
        <v>2</v>
      </c>
      <c r="AI1963">
        <v>35813748</v>
      </c>
      <c r="AJ1963">
        <v>1983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>
      <c r="A1964">
        <f>ROW(Source!A1882)</f>
        <v>1882</v>
      </c>
      <c r="B1964">
        <v>35813756</v>
      </c>
      <c r="C1964">
        <v>35813742</v>
      </c>
      <c r="D1964">
        <v>29109603</v>
      </c>
      <c r="E1964">
        <v>1</v>
      </c>
      <c r="F1964">
        <v>1</v>
      </c>
      <c r="G1964">
        <v>1</v>
      </c>
      <c r="H1964">
        <v>3</v>
      </c>
      <c r="I1964" t="s">
        <v>796</v>
      </c>
      <c r="J1964" t="s">
        <v>797</v>
      </c>
      <c r="K1964" t="s">
        <v>798</v>
      </c>
      <c r="L1964">
        <v>1327</v>
      </c>
      <c r="N1964">
        <v>1005</v>
      </c>
      <c r="O1964" t="s">
        <v>165</v>
      </c>
      <c r="P1964" t="s">
        <v>165</v>
      </c>
      <c r="Q1964">
        <v>1</v>
      </c>
      <c r="X1964">
        <v>112</v>
      </c>
      <c r="Y1964">
        <v>55.16</v>
      </c>
      <c r="Z1964">
        <v>0</v>
      </c>
      <c r="AA1964">
        <v>0</v>
      </c>
      <c r="AB1964">
        <v>0</v>
      </c>
      <c r="AC1964">
        <v>0</v>
      </c>
      <c r="AD1964">
        <v>1</v>
      </c>
      <c r="AE1964">
        <v>0</v>
      </c>
      <c r="AF1964" t="s">
        <v>3</v>
      </c>
      <c r="AG1964">
        <v>112</v>
      </c>
      <c r="AH1964">
        <v>2</v>
      </c>
      <c r="AI1964">
        <v>35813749</v>
      </c>
      <c r="AJ1964">
        <v>1984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</row>
    <row r="1965" spans="1:44">
      <c r="A1965">
        <f>ROW(Source!A1883)</f>
        <v>1883</v>
      </c>
      <c r="B1965">
        <v>35813770</v>
      </c>
      <c r="C1965">
        <v>35813757</v>
      </c>
      <c r="D1965">
        <v>29364679</v>
      </c>
      <c r="E1965">
        <v>1</v>
      </c>
      <c r="F1965">
        <v>1</v>
      </c>
      <c r="G1965">
        <v>1</v>
      </c>
      <c r="H1965">
        <v>1</v>
      </c>
      <c r="I1965" t="s">
        <v>799</v>
      </c>
      <c r="J1965" t="s">
        <v>3</v>
      </c>
      <c r="K1965" t="s">
        <v>800</v>
      </c>
      <c r="L1965">
        <v>1369</v>
      </c>
      <c r="N1965">
        <v>1013</v>
      </c>
      <c r="O1965" t="s">
        <v>583</v>
      </c>
      <c r="P1965" t="s">
        <v>583</v>
      </c>
      <c r="Q1965">
        <v>1</v>
      </c>
      <c r="X1965">
        <v>30.48</v>
      </c>
      <c r="Y1965">
        <v>0</v>
      </c>
      <c r="Z1965">
        <v>0</v>
      </c>
      <c r="AA1965">
        <v>0</v>
      </c>
      <c r="AB1965">
        <v>9.92</v>
      </c>
      <c r="AC1965">
        <v>0</v>
      </c>
      <c r="AD1965">
        <v>1</v>
      </c>
      <c r="AE1965">
        <v>1</v>
      </c>
      <c r="AF1965" t="s">
        <v>3</v>
      </c>
      <c r="AG1965">
        <v>30.48</v>
      </c>
      <c r="AH1965">
        <v>2</v>
      </c>
      <c r="AI1965">
        <v>35813759</v>
      </c>
      <c r="AJ1965">
        <v>1985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>
      <c r="A1966">
        <f>ROW(Source!A1883)</f>
        <v>1883</v>
      </c>
      <c r="B1966">
        <v>35813771</v>
      </c>
      <c r="C1966">
        <v>35813757</v>
      </c>
      <c r="D1966">
        <v>121548</v>
      </c>
      <c r="E1966">
        <v>1</v>
      </c>
      <c r="F1966">
        <v>1</v>
      </c>
      <c r="G1966">
        <v>1</v>
      </c>
      <c r="H1966">
        <v>1</v>
      </c>
      <c r="I1966" t="s">
        <v>34</v>
      </c>
      <c r="J1966" t="s">
        <v>3</v>
      </c>
      <c r="K1966" t="s">
        <v>584</v>
      </c>
      <c r="L1966">
        <v>608254</v>
      </c>
      <c r="N1966">
        <v>1013</v>
      </c>
      <c r="O1966" t="s">
        <v>585</v>
      </c>
      <c r="P1966" t="s">
        <v>585</v>
      </c>
      <c r="Q1966">
        <v>1</v>
      </c>
      <c r="X1966">
        <v>0.03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1</v>
      </c>
      <c r="AE1966">
        <v>2</v>
      </c>
      <c r="AF1966" t="s">
        <v>3</v>
      </c>
      <c r="AG1966">
        <v>0.03</v>
      </c>
      <c r="AH1966">
        <v>2</v>
      </c>
      <c r="AI1966">
        <v>35813760</v>
      </c>
      <c r="AJ1966">
        <v>1986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>
      <c r="A1967">
        <f>ROW(Source!A1883)</f>
        <v>1883</v>
      </c>
      <c r="B1967">
        <v>35813772</v>
      </c>
      <c r="C1967">
        <v>35813757</v>
      </c>
      <c r="D1967">
        <v>29172362</v>
      </c>
      <c r="E1967">
        <v>1</v>
      </c>
      <c r="F1967">
        <v>1</v>
      </c>
      <c r="G1967">
        <v>1</v>
      </c>
      <c r="H1967">
        <v>2</v>
      </c>
      <c r="I1967" t="s">
        <v>801</v>
      </c>
      <c r="J1967" t="s">
        <v>802</v>
      </c>
      <c r="K1967" t="s">
        <v>803</v>
      </c>
      <c r="L1967">
        <v>1368</v>
      </c>
      <c r="N1967">
        <v>1011</v>
      </c>
      <c r="O1967" t="s">
        <v>589</v>
      </c>
      <c r="P1967" t="s">
        <v>589</v>
      </c>
      <c r="Q1967">
        <v>1</v>
      </c>
      <c r="X1967">
        <v>0.03</v>
      </c>
      <c r="Y1967">
        <v>0</v>
      </c>
      <c r="Z1967">
        <v>134.65</v>
      </c>
      <c r="AA1967">
        <v>13.5</v>
      </c>
      <c r="AB1967">
        <v>0</v>
      </c>
      <c r="AC1967">
        <v>0</v>
      </c>
      <c r="AD1967">
        <v>1</v>
      </c>
      <c r="AE1967">
        <v>0</v>
      </c>
      <c r="AF1967" t="s">
        <v>3</v>
      </c>
      <c r="AG1967">
        <v>0.03</v>
      </c>
      <c r="AH1967">
        <v>2</v>
      </c>
      <c r="AI1967">
        <v>35813761</v>
      </c>
      <c r="AJ1967">
        <v>1987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>
        <f>ROW(Source!A1883)</f>
        <v>1883</v>
      </c>
      <c r="B1968">
        <v>35813773</v>
      </c>
      <c r="C1968">
        <v>35813757</v>
      </c>
      <c r="D1968">
        <v>29174913</v>
      </c>
      <c r="E1968">
        <v>1</v>
      </c>
      <c r="F1968">
        <v>1</v>
      </c>
      <c r="G1968">
        <v>1</v>
      </c>
      <c r="H1968">
        <v>2</v>
      </c>
      <c r="I1968" t="s">
        <v>601</v>
      </c>
      <c r="J1968" t="s">
        <v>602</v>
      </c>
      <c r="K1968" t="s">
        <v>603</v>
      </c>
      <c r="L1968">
        <v>1368</v>
      </c>
      <c r="N1968">
        <v>1011</v>
      </c>
      <c r="O1968" t="s">
        <v>589</v>
      </c>
      <c r="P1968" t="s">
        <v>589</v>
      </c>
      <c r="Q1968">
        <v>1</v>
      </c>
      <c r="X1968">
        <v>0.02</v>
      </c>
      <c r="Y1968">
        <v>0</v>
      </c>
      <c r="Z1968">
        <v>87.17</v>
      </c>
      <c r="AA1968">
        <v>11.6</v>
      </c>
      <c r="AB1968">
        <v>0</v>
      </c>
      <c r="AC1968">
        <v>0</v>
      </c>
      <c r="AD1968">
        <v>1</v>
      </c>
      <c r="AE1968">
        <v>0</v>
      </c>
      <c r="AF1968" t="s">
        <v>3</v>
      </c>
      <c r="AG1968">
        <v>0.02</v>
      </c>
      <c r="AH1968">
        <v>2</v>
      </c>
      <c r="AI1968">
        <v>35813762</v>
      </c>
      <c r="AJ1968">
        <v>1988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</row>
    <row r="1969" spans="1:44">
      <c r="A1969">
        <f>ROW(Source!A1883)</f>
        <v>1883</v>
      </c>
      <c r="B1969">
        <v>35813774</v>
      </c>
      <c r="C1969">
        <v>35813757</v>
      </c>
      <c r="D1969">
        <v>29114246</v>
      </c>
      <c r="E1969">
        <v>1</v>
      </c>
      <c r="F1969">
        <v>1</v>
      </c>
      <c r="G1969">
        <v>1</v>
      </c>
      <c r="H1969">
        <v>3</v>
      </c>
      <c r="I1969" t="s">
        <v>804</v>
      </c>
      <c r="J1969" t="s">
        <v>805</v>
      </c>
      <c r="K1969" t="s">
        <v>806</v>
      </c>
      <c r="L1969">
        <v>1346</v>
      </c>
      <c r="N1969">
        <v>1009</v>
      </c>
      <c r="O1969" t="s">
        <v>170</v>
      </c>
      <c r="P1969" t="s">
        <v>170</v>
      </c>
      <c r="Q1969">
        <v>1</v>
      </c>
      <c r="X1969">
        <v>1.5</v>
      </c>
      <c r="Y1969">
        <v>9.0399999999999991</v>
      </c>
      <c r="Z1969">
        <v>0</v>
      </c>
      <c r="AA1969">
        <v>0</v>
      </c>
      <c r="AB1969">
        <v>0</v>
      </c>
      <c r="AC1969">
        <v>0</v>
      </c>
      <c r="AD1969">
        <v>1</v>
      </c>
      <c r="AE1969">
        <v>0</v>
      </c>
      <c r="AF1969" t="s">
        <v>3</v>
      </c>
      <c r="AG1969">
        <v>1.5</v>
      </c>
      <c r="AH1969">
        <v>2</v>
      </c>
      <c r="AI1969">
        <v>35813763</v>
      </c>
      <c r="AJ1969">
        <v>1989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</row>
    <row r="1970" spans="1:44">
      <c r="A1970">
        <f>ROW(Source!A1883)</f>
        <v>1883</v>
      </c>
      <c r="B1970">
        <v>35813775</v>
      </c>
      <c r="C1970">
        <v>35813757</v>
      </c>
      <c r="D1970">
        <v>29110838</v>
      </c>
      <c r="E1970">
        <v>1</v>
      </c>
      <c r="F1970">
        <v>1</v>
      </c>
      <c r="G1970">
        <v>1</v>
      </c>
      <c r="H1970">
        <v>3</v>
      </c>
      <c r="I1970" t="s">
        <v>807</v>
      </c>
      <c r="J1970" t="s">
        <v>808</v>
      </c>
      <c r="K1970" t="s">
        <v>809</v>
      </c>
      <c r="L1970">
        <v>1346</v>
      </c>
      <c r="N1970">
        <v>1009</v>
      </c>
      <c r="O1970" t="s">
        <v>170</v>
      </c>
      <c r="P1970" t="s">
        <v>170</v>
      </c>
      <c r="Q1970">
        <v>1</v>
      </c>
      <c r="X1970">
        <v>0.42</v>
      </c>
      <c r="Y1970">
        <v>30.5</v>
      </c>
      <c r="Z1970">
        <v>0</v>
      </c>
      <c r="AA1970">
        <v>0</v>
      </c>
      <c r="AB1970">
        <v>0</v>
      </c>
      <c r="AC1970">
        <v>0</v>
      </c>
      <c r="AD1970">
        <v>1</v>
      </c>
      <c r="AE1970">
        <v>0</v>
      </c>
      <c r="AF1970" t="s">
        <v>3</v>
      </c>
      <c r="AG1970">
        <v>0.42</v>
      </c>
      <c r="AH1970">
        <v>2</v>
      </c>
      <c r="AI1970">
        <v>35813764</v>
      </c>
      <c r="AJ1970">
        <v>1990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>
      <c r="A1971">
        <f>ROW(Source!A1883)</f>
        <v>1883</v>
      </c>
      <c r="B1971">
        <v>35813776</v>
      </c>
      <c r="C1971">
        <v>35813757</v>
      </c>
      <c r="D1971">
        <v>29149204</v>
      </c>
      <c r="E1971">
        <v>1</v>
      </c>
      <c r="F1971">
        <v>1</v>
      </c>
      <c r="G1971">
        <v>1</v>
      </c>
      <c r="H1971">
        <v>3</v>
      </c>
      <c r="I1971" t="s">
        <v>810</v>
      </c>
      <c r="J1971" t="s">
        <v>811</v>
      </c>
      <c r="K1971" t="s">
        <v>812</v>
      </c>
      <c r="L1971">
        <v>1348</v>
      </c>
      <c r="N1971">
        <v>1009</v>
      </c>
      <c r="O1971" t="s">
        <v>29</v>
      </c>
      <c r="P1971" t="s">
        <v>29</v>
      </c>
      <c r="Q1971">
        <v>1000</v>
      </c>
      <c r="X1971">
        <v>3.15E-3</v>
      </c>
      <c r="Y1971">
        <v>729.98</v>
      </c>
      <c r="Z1971">
        <v>0</v>
      </c>
      <c r="AA1971">
        <v>0</v>
      </c>
      <c r="AB1971">
        <v>0</v>
      </c>
      <c r="AC1971">
        <v>0</v>
      </c>
      <c r="AD1971">
        <v>1</v>
      </c>
      <c r="AE1971">
        <v>0</v>
      </c>
      <c r="AF1971" t="s">
        <v>3</v>
      </c>
      <c r="AG1971">
        <v>3.15E-3</v>
      </c>
      <c r="AH1971">
        <v>2</v>
      </c>
      <c r="AI1971">
        <v>35813765</v>
      </c>
      <c r="AJ1971">
        <v>1991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>
        <f>ROW(Source!A1883)</f>
        <v>1883</v>
      </c>
      <c r="B1972">
        <v>35813777</v>
      </c>
      <c r="C1972">
        <v>35813757</v>
      </c>
      <c r="D1972">
        <v>29170678</v>
      </c>
      <c r="E1972">
        <v>1</v>
      </c>
      <c r="F1972">
        <v>1</v>
      </c>
      <c r="G1972">
        <v>1</v>
      </c>
      <c r="H1972">
        <v>3</v>
      </c>
      <c r="I1972" t="s">
        <v>813</v>
      </c>
      <c r="J1972" t="s">
        <v>814</v>
      </c>
      <c r="K1972" t="s">
        <v>815</v>
      </c>
      <c r="L1972">
        <v>1354</v>
      </c>
      <c r="N1972">
        <v>1010</v>
      </c>
      <c r="O1972" t="s">
        <v>258</v>
      </c>
      <c r="P1972" t="s">
        <v>258</v>
      </c>
      <c r="Q1972">
        <v>1</v>
      </c>
      <c r="X1972">
        <v>102</v>
      </c>
      <c r="Y1972">
        <v>0.28000000000000003</v>
      </c>
      <c r="Z1972">
        <v>0</v>
      </c>
      <c r="AA1972">
        <v>0</v>
      </c>
      <c r="AB1972">
        <v>0</v>
      </c>
      <c r="AC1972">
        <v>0</v>
      </c>
      <c r="AD1972">
        <v>1</v>
      </c>
      <c r="AE1972">
        <v>0</v>
      </c>
      <c r="AF1972" t="s">
        <v>3</v>
      </c>
      <c r="AG1972">
        <v>102</v>
      </c>
      <c r="AH1972">
        <v>2</v>
      </c>
      <c r="AI1972">
        <v>35813768</v>
      </c>
      <c r="AJ1972">
        <v>1995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>
        <f>ROW(Source!A1883)</f>
        <v>1883</v>
      </c>
      <c r="B1973">
        <v>35813778</v>
      </c>
      <c r="C1973">
        <v>35813757</v>
      </c>
      <c r="D1973">
        <v>29171808</v>
      </c>
      <c r="E1973">
        <v>1</v>
      </c>
      <c r="F1973">
        <v>1</v>
      </c>
      <c r="G1973">
        <v>1</v>
      </c>
      <c r="H1973">
        <v>3</v>
      </c>
      <c r="I1973" t="s">
        <v>816</v>
      </c>
      <c r="J1973" t="s">
        <v>817</v>
      </c>
      <c r="K1973" t="s">
        <v>818</v>
      </c>
      <c r="L1973">
        <v>1374</v>
      </c>
      <c r="N1973">
        <v>1013</v>
      </c>
      <c r="O1973" t="s">
        <v>819</v>
      </c>
      <c r="P1973" t="s">
        <v>819</v>
      </c>
      <c r="Q1973">
        <v>1</v>
      </c>
      <c r="X1973">
        <v>6.05</v>
      </c>
      <c r="Y1973">
        <v>1</v>
      </c>
      <c r="Z1973">
        <v>0</v>
      </c>
      <c r="AA1973">
        <v>0</v>
      </c>
      <c r="AB1973">
        <v>0</v>
      </c>
      <c r="AC1973">
        <v>0</v>
      </c>
      <c r="AD1973">
        <v>1</v>
      </c>
      <c r="AE1973">
        <v>0</v>
      </c>
      <c r="AF1973" t="s">
        <v>3</v>
      </c>
      <c r="AG1973">
        <v>6.05</v>
      </c>
      <c r="AH1973">
        <v>2</v>
      </c>
      <c r="AI1973">
        <v>35813769</v>
      </c>
      <c r="AJ1973">
        <v>1996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</row>
    <row r="1974" spans="1:44">
      <c r="A1974">
        <f>ROW(Source!A1887)</f>
        <v>1887</v>
      </c>
      <c r="B1974">
        <v>35813792</v>
      </c>
      <c r="C1974">
        <v>35813782</v>
      </c>
      <c r="D1974">
        <v>29364679</v>
      </c>
      <c r="E1974">
        <v>1</v>
      </c>
      <c r="F1974">
        <v>1</v>
      </c>
      <c r="G1974">
        <v>1</v>
      </c>
      <c r="H1974">
        <v>1</v>
      </c>
      <c r="I1974" t="s">
        <v>799</v>
      </c>
      <c r="J1974" t="s">
        <v>3</v>
      </c>
      <c r="K1974" t="s">
        <v>800</v>
      </c>
      <c r="L1974">
        <v>1369</v>
      </c>
      <c r="N1974">
        <v>1013</v>
      </c>
      <c r="O1974" t="s">
        <v>583</v>
      </c>
      <c r="P1974" t="s">
        <v>583</v>
      </c>
      <c r="Q1974">
        <v>1</v>
      </c>
      <c r="X1974">
        <v>26.24</v>
      </c>
      <c r="Y1974">
        <v>0</v>
      </c>
      <c r="Z1974">
        <v>0</v>
      </c>
      <c r="AA1974">
        <v>0</v>
      </c>
      <c r="AB1974">
        <v>9.92</v>
      </c>
      <c r="AC1974">
        <v>0</v>
      </c>
      <c r="AD1974">
        <v>1</v>
      </c>
      <c r="AE1974">
        <v>1</v>
      </c>
      <c r="AF1974" t="s">
        <v>3</v>
      </c>
      <c r="AG1974">
        <v>26.24</v>
      </c>
      <c r="AH1974">
        <v>2</v>
      </c>
      <c r="AI1974">
        <v>35813784</v>
      </c>
      <c r="AJ1974">
        <v>1997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</row>
    <row r="1975" spans="1:44">
      <c r="A1975">
        <f>ROW(Source!A1887)</f>
        <v>1887</v>
      </c>
      <c r="B1975">
        <v>35813793</v>
      </c>
      <c r="C1975">
        <v>35813782</v>
      </c>
      <c r="D1975">
        <v>121548</v>
      </c>
      <c r="E1975">
        <v>1</v>
      </c>
      <c r="F1975">
        <v>1</v>
      </c>
      <c r="G1975">
        <v>1</v>
      </c>
      <c r="H1975">
        <v>1</v>
      </c>
      <c r="I1975" t="s">
        <v>34</v>
      </c>
      <c r="J1975" t="s">
        <v>3</v>
      </c>
      <c r="K1975" t="s">
        <v>584</v>
      </c>
      <c r="L1975">
        <v>608254</v>
      </c>
      <c r="N1975">
        <v>1013</v>
      </c>
      <c r="O1975" t="s">
        <v>585</v>
      </c>
      <c r="P1975" t="s">
        <v>585</v>
      </c>
      <c r="Q1975">
        <v>1</v>
      </c>
      <c r="X1975">
        <v>0.03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1</v>
      </c>
      <c r="AE1975">
        <v>2</v>
      </c>
      <c r="AF1975" t="s">
        <v>3</v>
      </c>
      <c r="AG1975">
        <v>0.03</v>
      </c>
      <c r="AH1975">
        <v>2</v>
      </c>
      <c r="AI1975">
        <v>35813785</v>
      </c>
      <c r="AJ1975">
        <v>1998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>
      <c r="A1976">
        <f>ROW(Source!A1887)</f>
        <v>1887</v>
      </c>
      <c r="B1976">
        <v>35813794</v>
      </c>
      <c r="C1976">
        <v>35813782</v>
      </c>
      <c r="D1976">
        <v>29172362</v>
      </c>
      <c r="E1976">
        <v>1</v>
      </c>
      <c r="F1976">
        <v>1</v>
      </c>
      <c r="G1976">
        <v>1</v>
      </c>
      <c r="H1976">
        <v>2</v>
      </c>
      <c r="I1976" t="s">
        <v>801</v>
      </c>
      <c r="J1976" t="s">
        <v>802</v>
      </c>
      <c r="K1976" t="s">
        <v>803</v>
      </c>
      <c r="L1976">
        <v>1368</v>
      </c>
      <c r="N1976">
        <v>1011</v>
      </c>
      <c r="O1976" t="s">
        <v>589</v>
      </c>
      <c r="P1976" t="s">
        <v>589</v>
      </c>
      <c r="Q1976">
        <v>1</v>
      </c>
      <c r="X1976">
        <v>0.03</v>
      </c>
      <c r="Y1976">
        <v>0</v>
      </c>
      <c r="Z1976">
        <v>134.65</v>
      </c>
      <c r="AA1976">
        <v>13.5</v>
      </c>
      <c r="AB1976">
        <v>0</v>
      </c>
      <c r="AC1976">
        <v>0</v>
      </c>
      <c r="AD1976">
        <v>1</v>
      </c>
      <c r="AE1976">
        <v>0</v>
      </c>
      <c r="AF1976" t="s">
        <v>3</v>
      </c>
      <c r="AG1976">
        <v>0.03</v>
      </c>
      <c r="AH1976">
        <v>2</v>
      </c>
      <c r="AI1976">
        <v>35813786</v>
      </c>
      <c r="AJ1976">
        <v>1999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</row>
    <row r="1977" spans="1:44">
      <c r="A1977">
        <f>ROW(Source!A1887)</f>
        <v>1887</v>
      </c>
      <c r="B1977">
        <v>35813795</v>
      </c>
      <c r="C1977">
        <v>35813782</v>
      </c>
      <c r="D1977">
        <v>29174913</v>
      </c>
      <c r="E1977">
        <v>1</v>
      </c>
      <c r="F1977">
        <v>1</v>
      </c>
      <c r="G1977">
        <v>1</v>
      </c>
      <c r="H1977">
        <v>2</v>
      </c>
      <c r="I1977" t="s">
        <v>601</v>
      </c>
      <c r="J1977" t="s">
        <v>602</v>
      </c>
      <c r="K1977" t="s">
        <v>603</v>
      </c>
      <c r="L1977">
        <v>1368</v>
      </c>
      <c r="N1977">
        <v>1011</v>
      </c>
      <c r="O1977" t="s">
        <v>589</v>
      </c>
      <c r="P1977" t="s">
        <v>589</v>
      </c>
      <c r="Q1977">
        <v>1</v>
      </c>
      <c r="X1977">
        <v>0.02</v>
      </c>
      <c r="Y1977">
        <v>0</v>
      </c>
      <c r="Z1977">
        <v>87.17</v>
      </c>
      <c r="AA1977">
        <v>11.6</v>
      </c>
      <c r="AB1977">
        <v>0</v>
      </c>
      <c r="AC1977">
        <v>0</v>
      </c>
      <c r="AD1977">
        <v>1</v>
      </c>
      <c r="AE1977">
        <v>0</v>
      </c>
      <c r="AF1977" t="s">
        <v>3</v>
      </c>
      <c r="AG1977">
        <v>0.02</v>
      </c>
      <c r="AH1977">
        <v>2</v>
      </c>
      <c r="AI1977">
        <v>35813787</v>
      </c>
      <c r="AJ1977">
        <v>2000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</row>
    <row r="1978" spans="1:44">
      <c r="A1978">
        <f>ROW(Source!A1887)</f>
        <v>1887</v>
      </c>
      <c r="B1978">
        <v>35813796</v>
      </c>
      <c r="C1978">
        <v>35813782</v>
      </c>
      <c r="D1978">
        <v>29149204</v>
      </c>
      <c r="E1978">
        <v>1</v>
      </c>
      <c r="F1978">
        <v>1</v>
      </c>
      <c r="G1978">
        <v>1</v>
      </c>
      <c r="H1978">
        <v>3</v>
      </c>
      <c r="I1978" t="s">
        <v>810</v>
      </c>
      <c r="J1978" t="s">
        <v>811</v>
      </c>
      <c r="K1978" t="s">
        <v>812</v>
      </c>
      <c r="L1978">
        <v>1348</v>
      </c>
      <c r="N1978">
        <v>1009</v>
      </c>
      <c r="O1978" t="s">
        <v>29</v>
      </c>
      <c r="P1978" t="s">
        <v>29</v>
      </c>
      <c r="Q1978">
        <v>1000</v>
      </c>
      <c r="X1978">
        <v>3.15E-3</v>
      </c>
      <c r="Y1978">
        <v>729.98</v>
      </c>
      <c r="Z1978">
        <v>0</v>
      </c>
      <c r="AA1978">
        <v>0</v>
      </c>
      <c r="AB1978">
        <v>0</v>
      </c>
      <c r="AC1978">
        <v>0</v>
      </c>
      <c r="AD1978">
        <v>1</v>
      </c>
      <c r="AE1978">
        <v>0</v>
      </c>
      <c r="AF1978" t="s">
        <v>3</v>
      </c>
      <c r="AG1978">
        <v>3.15E-3</v>
      </c>
      <c r="AH1978">
        <v>2</v>
      </c>
      <c r="AI1978">
        <v>35813788</v>
      </c>
      <c r="AJ1978">
        <v>2001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>
      <c r="A1979">
        <f>ROW(Source!A1887)</f>
        <v>1887</v>
      </c>
      <c r="B1979">
        <v>35813797</v>
      </c>
      <c r="C1979">
        <v>35813782</v>
      </c>
      <c r="D1979">
        <v>29170678</v>
      </c>
      <c r="E1979">
        <v>1</v>
      </c>
      <c r="F1979">
        <v>1</v>
      </c>
      <c r="G1979">
        <v>1</v>
      </c>
      <c r="H1979">
        <v>3</v>
      </c>
      <c r="I1979" t="s">
        <v>813</v>
      </c>
      <c r="J1979" t="s">
        <v>814</v>
      </c>
      <c r="K1979" t="s">
        <v>815</v>
      </c>
      <c r="L1979">
        <v>1354</v>
      </c>
      <c r="N1979">
        <v>1010</v>
      </c>
      <c r="O1979" t="s">
        <v>258</v>
      </c>
      <c r="P1979" t="s">
        <v>258</v>
      </c>
      <c r="Q1979">
        <v>1</v>
      </c>
      <c r="X1979">
        <v>102</v>
      </c>
      <c r="Y1979">
        <v>0.28000000000000003</v>
      </c>
      <c r="Z1979">
        <v>0</v>
      </c>
      <c r="AA1979">
        <v>0</v>
      </c>
      <c r="AB1979">
        <v>0</v>
      </c>
      <c r="AC1979">
        <v>0</v>
      </c>
      <c r="AD1979">
        <v>1</v>
      </c>
      <c r="AE1979">
        <v>0</v>
      </c>
      <c r="AF1979" t="s">
        <v>3</v>
      </c>
      <c r="AG1979">
        <v>102</v>
      </c>
      <c r="AH1979">
        <v>2</v>
      </c>
      <c r="AI1979">
        <v>35813789</v>
      </c>
      <c r="AJ1979">
        <v>2003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>
      <c r="A1980">
        <f>ROW(Source!A1887)</f>
        <v>1887</v>
      </c>
      <c r="B1980">
        <v>35813798</v>
      </c>
      <c r="C1980">
        <v>35813782</v>
      </c>
      <c r="D1980">
        <v>29171808</v>
      </c>
      <c r="E1980">
        <v>1</v>
      </c>
      <c r="F1980">
        <v>1</v>
      </c>
      <c r="G1980">
        <v>1</v>
      </c>
      <c r="H1980">
        <v>3</v>
      </c>
      <c r="I1980" t="s">
        <v>816</v>
      </c>
      <c r="J1980" t="s">
        <v>817</v>
      </c>
      <c r="K1980" t="s">
        <v>818</v>
      </c>
      <c r="L1980">
        <v>1374</v>
      </c>
      <c r="N1980">
        <v>1013</v>
      </c>
      <c r="O1980" t="s">
        <v>819</v>
      </c>
      <c r="P1980" t="s">
        <v>819</v>
      </c>
      <c r="Q1980">
        <v>1</v>
      </c>
      <c r="X1980">
        <v>5.21</v>
      </c>
      <c r="Y1980">
        <v>1</v>
      </c>
      <c r="Z1980">
        <v>0</v>
      </c>
      <c r="AA1980">
        <v>0</v>
      </c>
      <c r="AB1980">
        <v>0</v>
      </c>
      <c r="AC1980">
        <v>0</v>
      </c>
      <c r="AD1980">
        <v>1</v>
      </c>
      <c r="AE1980">
        <v>0</v>
      </c>
      <c r="AF1980" t="s">
        <v>3</v>
      </c>
      <c r="AG1980">
        <v>5.21</v>
      </c>
      <c r="AH1980">
        <v>2</v>
      </c>
      <c r="AI1980">
        <v>35813791</v>
      </c>
      <c r="AJ1980">
        <v>2005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>
      <c r="A1981">
        <f>ROW(Source!A1890)</f>
        <v>1890</v>
      </c>
      <c r="B1981">
        <v>35813807</v>
      </c>
      <c r="C1981">
        <v>35813801</v>
      </c>
      <c r="D1981">
        <v>18442760</v>
      </c>
      <c r="E1981">
        <v>1</v>
      </c>
      <c r="F1981">
        <v>1</v>
      </c>
      <c r="G1981">
        <v>1</v>
      </c>
      <c r="H1981">
        <v>1</v>
      </c>
      <c r="I1981" t="s">
        <v>895</v>
      </c>
      <c r="J1981" t="s">
        <v>3</v>
      </c>
      <c r="K1981" t="s">
        <v>896</v>
      </c>
      <c r="L1981">
        <v>1369</v>
      </c>
      <c r="N1981">
        <v>1013</v>
      </c>
      <c r="O1981" t="s">
        <v>583</v>
      </c>
      <c r="P1981" t="s">
        <v>583</v>
      </c>
      <c r="Q1981">
        <v>1</v>
      </c>
      <c r="X1981">
        <v>26.04</v>
      </c>
      <c r="Y1981">
        <v>0</v>
      </c>
      <c r="Z1981">
        <v>0</v>
      </c>
      <c r="AA1981">
        <v>0</v>
      </c>
      <c r="AB1981">
        <v>354.22</v>
      </c>
      <c r="AC1981">
        <v>0</v>
      </c>
      <c r="AD1981">
        <v>1</v>
      </c>
      <c r="AE1981">
        <v>1</v>
      </c>
      <c r="AF1981" t="s">
        <v>3</v>
      </c>
      <c r="AG1981">
        <v>26.04</v>
      </c>
      <c r="AH1981">
        <v>2</v>
      </c>
      <c r="AI1981">
        <v>35813802</v>
      </c>
      <c r="AJ1981">
        <v>2006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</row>
    <row r="1982" spans="1:44">
      <c r="A1982">
        <f>ROW(Source!A1890)</f>
        <v>1890</v>
      </c>
      <c r="B1982">
        <v>35813808</v>
      </c>
      <c r="C1982">
        <v>35813801</v>
      </c>
      <c r="D1982">
        <v>29173472</v>
      </c>
      <c r="E1982">
        <v>1</v>
      </c>
      <c r="F1982">
        <v>1</v>
      </c>
      <c r="G1982">
        <v>1</v>
      </c>
      <c r="H1982">
        <v>2</v>
      </c>
      <c r="I1982" t="s">
        <v>660</v>
      </c>
      <c r="J1982" t="s">
        <v>661</v>
      </c>
      <c r="K1982" t="s">
        <v>662</v>
      </c>
      <c r="L1982">
        <v>1368</v>
      </c>
      <c r="N1982">
        <v>1011</v>
      </c>
      <c r="O1982" t="s">
        <v>589</v>
      </c>
      <c r="P1982" t="s">
        <v>589</v>
      </c>
      <c r="Q1982">
        <v>1</v>
      </c>
      <c r="X1982">
        <v>7.3</v>
      </c>
      <c r="Y1982">
        <v>0</v>
      </c>
      <c r="Z1982">
        <v>3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 t="s">
        <v>3</v>
      </c>
      <c r="AG1982">
        <v>7.3</v>
      </c>
      <c r="AH1982">
        <v>2</v>
      </c>
      <c r="AI1982">
        <v>35813803</v>
      </c>
      <c r="AJ1982">
        <v>2007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</row>
    <row r="1983" spans="1:44">
      <c r="A1983">
        <f>ROW(Source!A1890)</f>
        <v>1890</v>
      </c>
      <c r="B1983">
        <v>35813809</v>
      </c>
      <c r="C1983">
        <v>35813801</v>
      </c>
      <c r="D1983">
        <v>29174580</v>
      </c>
      <c r="E1983">
        <v>1</v>
      </c>
      <c r="F1983">
        <v>1</v>
      </c>
      <c r="G1983">
        <v>1</v>
      </c>
      <c r="H1983">
        <v>2</v>
      </c>
      <c r="I1983" t="s">
        <v>715</v>
      </c>
      <c r="J1983" t="s">
        <v>821</v>
      </c>
      <c r="K1983" t="s">
        <v>717</v>
      </c>
      <c r="L1983">
        <v>1368</v>
      </c>
      <c r="N1983">
        <v>1011</v>
      </c>
      <c r="O1983" t="s">
        <v>589</v>
      </c>
      <c r="P1983" t="s">
        <v>589</v>
      </c>
      <c r="Q1983">
        <v>1</v>
      </c>
      <c r="X1983">
        <v>7.3</v>
      </c>
      <c r="Y1983">
        <v>0</v>
      </c>
      <c r="Z1983">
        <v>2.08</v>
      </c>
      <c r="AA1983">
        <v>0</v>
      </c>
      <c r="AB1983">
        <v>0</v>
      </c>
      <c r="AC1983">
        <v>0</v>
      </c>
      <c r="AD1983">
        <v>1</v>
      </c>
      <c r="AE1983">
        <v>0</v>
      </c>
      <c r="AF1983" t="s">
        <v>3</v>
      </c>
      <c r="AG1983">
        <v>7.3</v>
      </c>
      <c r="AH1983">
        <v>2</v>
      </c>
      <c r="AI1983">
        <v>35813804</v>
      </c>
      <c r="AJ1983">
        <v>2008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</row>
    <row r="1984" spans="1:44">
      <c r="A1984">
        <f>ROW(Source!A1890)</f>
        <v>1890</v>
      </c>
      <c r="B1984">
        <v>35813810</v>
      </c>
      <c r="C1984">
        <v>35813801</v>
      </c>
      <c r="D1984">
        <v>29174613</v>
      </c>
      <c r="E1984">
        <v>1</v>
      </c>
      <c r="F1984">
        <v>1</v>
      </c>
      <c r="G1984">
        <v>1</v>
      </c>
      <c r="H1984">
        <v>2</v>
      </c>
      <c r="I1984" t="s">
        <v>897</v>
      </c>
      <c r="J1984" t="s">
        <v>898</v>
      </c>
      <c r="K1984" t="s">
        <v>899</v>
      </c>
      <c r="L1984">
        <v>1368</v>
      </c>
      <c r="N1984">
        <v>1011</v>
      </c>
      <c r="O1984" t="s">
        <v>589</v>
      </c>
      <c r="P1984" t="s">
        <v>589</v>
      </c>
      <c r="Q1984">
        <v>1</v>
      </c>
      <c r="X1984">
        <v>1.46</v>
      </c>
      <c r="Y1984">
        <v>0</v>
      </c>
      <c r="Z1984">
        <v>0.14000000000000001</v>
      </c>
      <c r="AA1984">
        <v>0</v>
      </c>
      <c r="AB1984">
        <v>0</v>
      </c>
      <c r="AC1984">
        <v>0</v>
      </c>
      <c r="AD1984">
        <v>1</v>
      </c>
      <c r="AE1984">
        <v>0</v>
      </c>
      <c r="AF1984" t="s">
        <v>3</v>
      </c>
      <c r="AG1984">
        <v>1.46</v>
      </c>
      <c r="AH1984">
        <v>2</v>
      </c>
      <c r="AI1984">
        <v>35813805</v>
      </c>
      <c r="AJ1984">
        <v>2009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>
      <c r="A1985">
        <f>ROW(Source!A1890)</f>
        <v>1890</v>
      </c>
      <c r="B1985">
        <v>35813811</v>
      </c>
      <c r="C1985">
        <v>35813801</v>
      </c>
      <c r="D1985">
        <v>29174913</v>
      </c>
      <c r="E1985">
        <v>1</v>
      </c>
      <c r="F1985">
        <v>1</v>
      </c>
      <c r="G1985">
        <v>1</v>
      </c>
      <c r="H1985">
        <v>2</v>
      </c>
      <c r="I1985" t="s">
        <v>601</v>
      </c>
      <c r="J1985" t="s">
        <v>602</v>
      </c>
      <c r="K1985" t="s">
        <v>603</v>
      </c>
      <c r="L1985">
        <v>1368</v>
      </c>
      <c r="N1985">
        <v>1011</v>
      </c>
      <c r="O1985" t="s">
        <v>589</v>
      </c>
      <c r="P1985" t="s">
        <v>589</v>
      </c>
      <c r="Q1985">
        <v>1</v>
      </c>
      <c r="X1985">
        <v>0.14000000000000001</v>
      </c>
      <c r="Y1985">
        <v>0</v>
      </c>
      <c r="Z1985">
        <v>87.17</v>
      </c>
      <c r="AA1985">
        <v>11.6</v>
      </c>
      <c r="AB1985">
        <v>0</v>
      </c>
      <c r="AC1985">
        <v>0</v>
      </c>
      <c r="AD1985">
        <v>1</v>
      </c>
      <c r="AE1985">
        <v>0</v>
      </c>
      <c r="AF1985" t="s">
        <v>3</v>
      </c>
      <c r="AG1985">
        <v>0.14000000000000001</v>
      </c>
      <c r="AH1985">
        <v>2</v>
      </c>
      <c r="AI1985">
        <v>35813806</v>
      </c>
      <c r="AJ1985">
        <v>2010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</row>
    <row r="1986" spans="1:44">
      <c r="A1986">
        <f>ROW(Source!A1890)</f>
        <v>1890</v>
      </c>
      <c r="B1986">
        <v>35813812</v>
      </c>
      <c r="C1986">
        <v>35813801</v>
      </c>
      <c r="D1986">
        <v>29114699</v>
      </c>
      <c r="E1986">
        <v>1</v>
      </c>
      <c r="F1986">
        <v>1</v>
      </c>
      <c r="G1986">
        <v>1</v>
      </c>
      <c r="H1986">
        <v>3</v>
      </c>
      <c r="I1986" t="s">
        <v>380</v>
      </c>
      <c r="J1986" t="s">
        <v>382</v>
      </c>
      <c r="K1986" t="s">
        <v>381</v>
      </c>
      <c r="L1986">
        <v>1354</v>
      </c>
      <c r="N1986">
        <v>1010</v>
      </c>
      <c r="O1986" t="s">
        <v>258</v>
      </c>
      <c r="P1986" t="s">
        <v>258</v>
      </c>
      <c r="Q1986">
        <v>1</v>
      </c>
      <c r="X1986">
        <v>0</v>
      </c>
      <c r="Y1986">
        <v>0.05</v>
      </c>
      <c r="Z1986">
        <v>0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 t="s">
        <v>3</v>
      </c>
      <c r="AG1986">
        <v>0</v>
      </c>
      <c r="AH1986">
        <v>3</v>
      </c>
      <c r="AI1986">
        <v>-1</v>
      </c>
      <c r="AJ1986" t="s">
        <v>3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>
        <f>ROW(Source!A1890)</f>
        <v>1890</v>
      </c>
      <c r="B1987">
        <v>35813813</v>
      </c>
      <c r="C1987">
        <v>35813801</v>
      </c>
      <c r="D1987">
        <v>29114469</v>
      </c>
      <c r="E1987">
        <v>1</v>
      </c>
      <c r="F1987">
        <v>1</v>
      </c>
      <c r="G1987">
        <v>1</v>
      </c>
      <c r="H1987">
        <v>3</v>
      </c>
      <c r="I1987" t="s">
        <v>1098</v>
      </c>
      <c r="J1987" t="s">
        <v>1099</v>
      </c>
      <c r="K1987" t="s">
        <v>1100</v>
      </c>
      <c r="L1987">
        <v>1358</v>
      </c>
      <c r="N1987">
        <v>1010</v>
      </c>
      <c r="O1987" t="s">
        <v>498</v>
      </c>
      <c r="P1987" t="s">
        <v>498</v>
      </c>
      <c r="Q1987">
        <v>10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</v>
      </c>
      <c r="AD1987">
        <v>0</v>
      </c>
      <c r="AE1987">
        <v>0</v>
      </c>
      <c r="AF1987" t="s">
        <v>3</v>
      </c>
      <c r="AG1987">
        <v>0</v>
      </c>
      <c r="AH1987">
        <v>3</v>
      </c>
      <c r="AI1987">
        <v>-1</v>
      </c>
      <c r="AJ1987" t="s">
        <v>3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>
        <f>ROW(Source!A1890)</f>
        <v>1890</v>
      </c>
      <c r="B1988">
        <v>35813814</v>
      </c>
      <c r="C1988">
        <v>35813801</v>
      </c>
      <c r="D1988">
        <v>29129603</v>
      </c>
      <c r="E1988">
        <v>1</v>
      </c>
      <c r="F1988">
        <v>1</v>
      </c>
      <c r="G1988">
        <v>1</v>
      </c>
      <c r="H1988">
        <v>3</v>
      </c>
      <c r="I1988" t="s">
        <v>1101</v>
      </c>
      <c r="J1988" t="s">
        <v>1102</v>
      </c>
      <c r="K1988" t="s">
        <v>1103</v>
      </c>
      <c r="L1988">
        <v>1301</v>
      </c>
      <c r="N1988">
        <v>1003</v>
      </c>
      <c r="O1988" t="s">
        <v>151</v>
      </c>
      <c r="P1988" t="s">
        <v>151</v>
      </c>
      <c r="Q1988">
        <v>1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</v>
      </c>
      <c r="AD1988">
        <v>0</v>
      </c>
      <c r="AE1988">
        <v>0</v>
      </c>
      <c r="AF1988" t="s">
        <v>3</v>
      </c>
      <c r="AG1988">
        <v>0</v>
      </c>
      <c r="AH1988">
        <v>3</v>
      </c>
      <c r="AI1988">
        <v>-1</v>
      </c>
      <c r="AJ1988" t="s">
        <v>3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</row>
    <row r="1989" spans="1:44">
      <c r="A1989">
        <f>ROW(Source!A1890)</f>
        <v>1890</v>
      </c>
      <c r="B1989">
        <v>35813815</v>
      </c>
      <c r="C1989">
        <v>35813801</v>
      </c>
      <c r="D1989">
        <v>29129518</v>
      </c>
      <c r="E1989">
        <v>1</v>
      </c>
      <c r="F1989">
        <v>1</v>
      </c>
      <c r="G1989">
        <v>1</v>
      </c>
      <c r="H1989">
        <v>3</v>
      </c>
      <c r="I1989" t="s">
        <v>1104</v>
      </c>
      <c r="J1989" t="s">
        <v>1105</v>
      </c>
      <c r="K1989" t="s">
        <v>1106</v>
      </c>
      <c r="L1989">
        <v>1301</v>
      </c>
      <c r="N1989">
        <v>1003</v>
      </c>
      <c r="O1989" t="s">
        <v>151</v>
      </c>
      <c r="P1989" t="s">
        <v>151</v>
      </c>
      <c r="Q1989">
        <v>1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</v>
      </c>
      <c r="AD1989">
        <v>0</v>
      </c>
      <c r="AE1989">
        <v>0</v>
      </c>
      <c r="AF1989" t="s">
        <v>3</v>
      </c>
      <c r="AG1989">
        <v>0</v>
      </c>
      <c r="AH1989">
        <v>3</v>
      </c>
      <c r="AI1989">
        <v>-1</v>
      </c>
      <c r="AJ1989" t="s">
        <v>3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</row>
    <row r="1990" spans="1:44">
      <c r="A1990">
        <f>ROW(Source!A1890)</f>
        <v>1890</v>
      </c>
      <c r="B1990">
        <v>35813816</v>
      </c>
      <c r="C1990">
        <v>35813801</v>
      </c>
      <c r="D1990">
        <v>29129521</v>
      </c>
      <c r="E1990">
        <v>1</v>
      </c>
      <c r="F1990">
        <v>1</v>
      </c>
      <c r="G1990">
        <v>1</v>
      </c>
      <c r="H1990">
        <v>3</v>
      </c>
      <c r="I1990" t="s">
        <v>1107</v>
      </c>
      <c r="J1990" t="s">
        <v>1108</v>
      </c>
      <c r="K1990" t="s">
        <v>1109</v>
      </c>
      <c r="L1990">
        <v>1327</v>
      </c>
      <c r="N1990">
        <v>1005</v>
      </c>
      <c r="O1990" t="s">
        <v>165</v>
      </c>
      <c r="P1990" t="s">
        <v>165</v>
      </c>
      <c r="Q1990">
        <v>1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</v>
      </c>
      <c r="AD1990">
        <v>0</v>
      </c>
      <c r="AE1990">
        <v>0</v>
      </c>
      <c r="AF1990" t="s">
        <v>3</v>
      </c>
      <c r="AG1990">
        <v>0</v>
      </c>
      <c r="AH1990">
        <v>3</v>
      </c>
      <c r="AI1990">
        <v>-1</v>
      </c>
      <c r="AJ1990" t="s">
        <v>3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</row>
    <row r="1991" spans="1:44">
      <c r="A1991">
        <f>ROW(Source!A1895)</f>
        <v>1895</v>
      </c>
      <c r="B1991">
        <v>35813823</v>
      </c>
      <c r="C1991">
        <v>35813821</v>
      </c>
      <c r="D1991">
        <v>18442760</v>
      </c>
      <c r="E1991">
        <v>1</v>
      </c>
      <c r="F1991">
        <v>1</v>
      </c>
      <c r="G1991">
        <v>1</v>
      </c>
      <c r="H1991">
        <v>1</v>
      </c>
      <c r="I1991" t="s">
        <v>895</v>
      </c>
      <c r="J1991" t="s">
        <v>3</v>
      </c>
      <c r="K1991" t="s">
        <v>896</v>
      </c>
      <c r="L1991">
        <v>1369</v>
      </c>
      <c r="N1991">
        <v>1013</v>
      </c>
      <c r="O1991" t="s">
        <v>583</v>
      </c>
      <c r="P1991" t="s">
        <v>583</v>
      </c>
      <c r="Q1991">
        <v>1</v>
      </c>
      <c r="X1991">
        <v>36.53</v>
      </c>
      <c r="Y1991">
        <v>0</v>
      </c>
      <c r="Z1991">
        <v>0</v>
      </c>
      <c r="AA1991">
        <v>0</v>
      </c>
      <c r="AB1991">
        <v>354.22</v>
      </c>
      <c r="AC1991">
        <v>0</v>
      </c>
      <c r="AD1991">
        <v>1</v>
      </c>
      <c r="AE1991">
        <v>1</v>
      </c>
      <c r="AF1991" t="s">
        <v>3</v>
      </c>
      <c r="AG1991">
        <v>36.53</v>
      </c>
      <c r="AH1991">
        <v>2</v>
      </c>
      <c r="AI1991">
        <v>35813822</v>
      </c>
      <c r="AJ1991">
        <v>2011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</row>
    <row r="1992" spans="1:44">
      <c r="A1992">
        <f>ROW(Source!A1895)</f>
        <v>1895</v>
      </c>
      <c r="B1992">
        <v>35813824</v>
      </c>
      <c r="C1992">
        <v>35813821</v>
      </c>
      <c r="D1992">
        <v>29109376</v>
      </c>
      <c r="E1992">
        <v>1</v>
      </c>
      <c r="F1992">
        <v>1</v>
      </c>
      <c r="G1992">
        <v>1</v>
      </c>
      <c r="H1992">
        <v>3</v>
      </c>
      <c r="I1992" t="s">
        <v>1110</v>
      </c>
      <c r="J1992" t="s">
        <v>1111</v>
      </c>
      <c r="K1992" t="s">
        <v>1112</v>
      </c>
      <c r="L1992">
        <v>1346</v>
      </c>
      <c r="N1992">
        <v>1009</v>
      </c>
      <c r="O1992" t="s">
        <v>170</v>
      </c>
      <c r="P1992" t="s">
        <v>170</v>
      </c>
      <c r="Q1992">
        <v>1</v>
      </c>
      <c r="X1992">
        <v>0</v>
      </c>
      <c r="Y1992">
        <v>4894.54</v>
      </c>
      <c r="Z1992">
        <v>0</v>
      </c>
      <c r="AA1992">
        <v>0</v>
      </c>
      <c r="AB1992">
        <v>0</v>
      </c>
      <c r="AC1992">
        <v>1</v>
      </c>
      <c r="AD1992">
        <v>0</v>
      </c>
      <c r="AE1992">
        <v>0</v>
      </c>
      <c r="AF1992" t="s">
        <v>3</v>
      </c>
      <c r="AG1992">
        <v>0</v>
      </c>
      <c r="AH1992">
        <v>3</v>
      </c>
      <c r="AI1992">
        <v>-1</v>
      </c>
      <c r="AJ1992" t="s">
        <v>3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</row>
    <row r="1993" spans="1:44">
      <c r="A1993">
        <f>ROW(Source!A1895)</f>
        <v>1895</v>
      </c>
      <c r="B1993">
        <v>35813825</v>
      </c>
      <c r="C1993">
        <v>35813821</v>
      </c>
      <c r="D1993">
        <v>29109730</v>
      </c>
      <c r="E1993">
        <v>1</v>
      </c>
      <c r="F1993">
        <v>1</v>
      </c>
      <c r="G1993">
        <v>1</v>
      </c>
      <c r="H1993">
        <v>3</v>
      </c>
      <c r="I1993" t="s">
        <v>1113</v>
      </c>
      <c r="J1993" t="s">
        <v>1114</v>
      </c>
      <c r="K1993" t="s">
        <v>1115</v>
      </c>
      <c r="L1993">
        <v>1327</v>
      </c>
      <c r="N1993">
        <v>1005</v>
      </c>
      <c r="O1993" t="s">
        <v>165</v>
      </c>
      <c r="P1993" t="s">
        <v>165</v>
      </c>
      <c r="Q1993">
        <v>1</v>
      </c>
      <c r="X1993">
        <v>0</v>
      </c>
      <c r="Y1993">
        <v>37.299999999999997</v>
      </c>
      <c r="Z1993">
        <v>0</v>
      </c>
      <c r="AA1993">
        <v>0</v>
      </c>
      <c r="AB1993">
        <v>0</v>
      </c>
      <c r="AC1993">
        <v>1</v>
      </c>
      <c r="AD1993">
        <v>0</v>
      </c>
      <c r="AE1993">
        <v>0</v>
      </c>
      <c r="AF1993" t="s">
        <v>3</v>
      </c>
      <c r="AG1993">
        <v>0</v>
      </c>
      <c r="AH1993">
        <v>3</v>
      </c>
      <c r="AI1993">
        <v>-1</v>
      </c>
      <c r="AJ1993" t="s">
        <v>3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</row>
    <row r="1994" spans="1:44">
      <c r="A1994">
        <f>ROW(Source!A1896)</f>
        <v>1896</v>
      </c>
      <c r="B1994">
        <v>35813833</v>
      </c>
      <c r="C1994">
        <v>35813826</v>
      </c>
      <c r="D1994">
        <v>29364679</v>
      </c>
      <c r="E1994">
        <v>1</v>
      </c>
      <c r="F1994">
        <v>1</v>
      </c>
      <c r="G1994">
        <v>1</v>
      </c>
      <c r="H1994">
        <v>1</v>
      </c>
      <c r="I1994" t="s">
        <v>799</v>
      </c>
      <c r="J1994" t="s">
        <v>3</v>
      </c>
      <c r="K1994" t="s">
        <v>800</v>
      </c>
      <c r="L1994">
        <v>1369</v>
      </c>
      <c r="N1994">
        <v>1013</v>
      </c>
      <c r="O1994" t="s">
        <v>583</v>
      </c>
      <c r="P1994" t="s">
        <v>583</v>
      </c>
      <c r="Q1994">
        <v>1</v>
      </c>
      <c r="X1994">
        <v>94.4</v>
      </c>
      <c r="Y1994">
        <v>0</v>
      </c>
      <c r="Z1994">
        <v>0</v>
      </c>
      <c r="AA1994">
        <v>0</v>
      </c>
      <c r="AB1994">
        <v>316.85000000000002</v>
      </c>
      <c r="AC1994">
        <v>0</v>
      </c>
      <c r="AD1994">
        <v>1</v>
      </c>
      <c r="AE1994">
        <v>1</v>
      </c>
      <c r="AF1994" t="s">
        <v>3</v>
      </c>
      <c r="AG1994">
        <v>94.4</v>
      </c>
      <c r="AH1994">
        <v>2</v>
      </c>
      <c r="AI1994">
        <v>35813827</v>
      </c>
      <c r="AJ1994">
        <v>2012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>
        <f>ROW(Source!A1896)</f>
        <v>1896</v>
      </c>
      <c r="B1995">
        <v>35813834</v>
      </c>
      <c r="C1995">
        <v>35813826</v>
      </c>
      <c r="D1995">
        <v>121548</v>
      </c>
      <c r="E1995">
        <v>1</v>
      </c>
      <c r="F1995">
        <v>1</v>
      </c>
      <c r="G1995">
        <v>1</v>
      </c>
      <c r="H1995">
        <v>1</v>
      </c>
      <c r="I1995" t="s">
        <v>34</v>
      </c>
      <c r="J1995" t="s">
        <v>3</v>
      </c>
      <c r="K1995" t="s">
        <v>584</v>
      </c>
      <c r="L1995">
        <v>608254</v>
      </c>
      <c r="N1995">
        <v>1013</v>
      </c>
      <c r="O1995" t="s">
        <v>585</v>
      </c>
      <c r="P1995" t="s">
        <v>585</v>
      </c>
      <c r="Q1995">
        <v>1</v>
      </c>
      <c r="X1995">
        <v>0.2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1</v>
      </c>
      <c r="AE1995">
        <v>2</v>
      </c>
      <c r="AF1995" t="s">
        <v>3</v>
      </c>
      <c r="AG1995">
        <v>0.2</v>
      </c>
      <c r="AH1995">
        <v>2</v>
      </c>
      <c r="AI1995">
        <v>35813828</v>
      </c>
      <c r="AJ1995">
        <v>2013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</row>
    <row r="1996" spans="1:44">
      <c r="A1996">
        <f>ROW(Source!A1896)</f>
        <v>1896</v>
      </c>
      <c r="B1996">
        <v>35813835</v>
      </c>
      <c r="C1996">
        <v>35813826</v>
      </c>
      <c r="D1996">
        <v>29172362</v>
      </c>
      <c r="E1996">
        <v>1</v>
      </c>
      <c r="F1996">
        <v>1</v>
      </c>
      <c r="G1996">
        <v>1</v>
      </c>
      <c r="H1996">
        <v>2</v>
      </c>
      <c r="I1996" t="s">
        <v>801</v>
      </c>
      <c r="J1996" t="s">
        <v>802</v>
      </c>
      <c r="K1996" t="s">
        <v>803</v>
      </c>
      <c r="L1996">
        <v>1368</v>
      </c>
      <c r="N1996">
        <v>1011</v>
      </c>
      <c r="O1996" t="s">
        <v>589</v>
      </c>
      <c r="P1996" t="s">
        <v>589</v>
      </c>
      <c r="Q1996">
        <v>1</v>
      </c>
      <c r="X1996">
        <v>0.2</v>
      </c>
      <c r="Y1996">
        <v>0</v>
      </c>
      <c r="Z1996">
        <v>134.65</v>
      </c>
      <c r="AA1996">
        <v>13.5</v>
      </c>
      <c r="AB1996">
        <v>0</v>
      </c>
      <c r="AC1996">
        <v>0</v>
      </c>
      <c r="AD1996">
        <v>1</v>
      </c>
      <c r="AE1996">
        <v>0</v>
      </c>
      <c r="AF1996" t="s">
        <v>3</v>
      </c>
      <c r="AG1996">
        <v>0.2</v>
      </c>
      <c r="AH1996">
        <v>2</v>
      </c>
      <c r="AI1996">
        <v>35813829</v>
      </c>
      <c r="AJ1996">
        <v>2014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</row>
    <row r="1997" spans="1:44">
      <c r="A1997">
        <f>ROW(Source!A1896)</f>
        <v>1896</v>
      </c>
      <c r="B1997">
        <v>35813836</v>
      </c>
      <c r="C1997">
        <v>35813826</v>
      </c>
      <c r="D1997">
        <v>29174913</v>
      </c>
      <c r="E1997">
        <v>1</v>
      </c>
      <c r="F1997">
        <v>1</v>
      </c>
      <c r="G1997">
        <v>1</v>
      </c>
      <c r="H1997">
        <v>2</v>
      </c>
      <c r="I1997" t="s">
        <v>601</v>
      </c>
      <c r="J1997" t="s">
        <v>602</v>
      </c>
      <c r="K1997" t="s">
        <v>603</v>
      </c>
      <c r="L1997">
        <v>1368</v>
      </c>
      <c r="N1997">
        <v>1011</v>
      </c>
      <c r="O1997" t="s">
        <v>589</v>
      </c>
      <c r="P1997" t="s">
        <v>589</v>
      </c>
      <c r="Q1997">
        <v>1</v>
      </c>
      <c r="X1997">
        <v>0.2</v>
      </c>
      <c r="Y1997">
        <v>0</v>
      </c>
      <c r="Z1997">
        <v>87.17</v>
      </c>
      <c r="AA1997">
        <v>11.6</v>
      </c>
      <c r="AB1997">
        <v>0</v>
      </c>
      <c r="AC1997">
        <v>0</v>
      </c>
      <c r="AD1997">
        <v>1</v>
      </c>
      <c r="AE1997">
        <v>0</v>
      </c>
      <c r="AF1997" t="s">
        <v>3</v>
      </c>
      <c r="AG1997">
        <v>0.2</v>
      </c>
      <c r="AH1997">
        <v>2</v>
      </c>
      <c r="AI1997">
        <v>35813830</v>
      </c>
      <c r="AJ1997">
        <v>2015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>
        <f>ROW(Source!A1896)</f>
        <v>1896</v>
      </c>
      <c r="B1998">
        <v>35813837</v>
      </c>
      <c r="C1998">
        <v>35813826</v>
      </c>
      <c r="D1998">
        <v>29164111</v>
      </c>
      <c r="E1998">
        <v>1</v>
      </c>
      <c r="F1998">
        <v>1</v>
      </c>
      <c r="G1998">
        <v>1</v>
      </c>
      <c r="H1998">
        <v>3</v>
      </c>
      <c r="I1998" t="s">
        <v>847</v>
      </c>
      <c r="J1998" t="s">
        <v>900</v>
      </c>
      <c r="K1998" t="s">
        <v>849</v>
      </c>
      <c r="L1998">
        <v>1355</v>
      </c>
      <c r="N1998">
        <v>1010</v>
      </c>
      <c r="O1998" t="s">
        <v>61</v>
      </c>
      <c r="P1998" t="s">
        <v>61</v>
      </c>
      <c r="Q1998">
        <v>100</v>
      </c>
      <c r="X1998">
        <v>1.02</v>
      </c>
      <c r="Y1998">
        <v>100</v>
      </c>
      <c r="Z1998">
        <v>0</v>
      </c>
      <c r="AA1998">
        <v>0</v>
      </c>
      <c r="AB1998">
        <v>0</v>
      </c>
      <c r="AC1998">
        <v>0</v>
      </c>
      <c r="AD1998">
        <v>1</v>
      </c>
      <c r="AE1998">
        <v>0</v>
      </c>
      <c r="AF1998" t="s">
        <v>3</v>
      </c>
      <c r="AG1998">
        <v>1.02</v>
      </c>
      <c r="AH1998">
        <v>2</v>
      </c>
      <c r="AI1998">
        <v>35813831</v>
      </c>
      <c r="AJ1998">
        <v>2016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</row>
    <row r="1999" spans="1:44">
      <c r="A1999">
        <f>ROW(Source!A1896)</f>
        <v>1896</v>
      </c>
      <c r="B1999">
        <v>35813838</v>
      </c>
      <c r="C1999">
        <v>35813826</v>
      </c>
      <c r="D1999">
        <v>29171808</v>
      </c>
      <c r="E1999">
        <v>1</v>
      </c>
      <c r="F1999">
        <v>1</v>
      </c>
      <c r="G1999">
        <v>1</v>
      </c>
      <c r="H1999">
        <v>3</v>
      </c>
      <c r="I1999" t="s">
        <v>816</v>
      </c>
      <c r="J1999" t="s">
        <v>817</v>
      </c>
      <c r="K1999" t="s">
        <v>818</v>
      </c>
      <c r="L1999">
        <v>1374</v>
      </c>
      <c r="N1999">
        <v>1013</v>
      </c>
      <c r="O1999" t="s">
        <v>819</v>
      </c>
      <c r="P1999" t="s">
        <v>819</v>
      </c>
      <c r="Q1999">
        <v>1</v>
      </c>
      <c r="X1999">
        <v>18.73</v>
      </c>
      <c r="Y1999">
        <v>1</v>
      </c>
      <c r="Z1999">
        <v>0</v>
      </c>
      <c r="AA1999">
        <v>0</v>
      </c>
      <c r="AB1999">
        <v>0</v>
      </c>
      <c r="AC1999">
        <v>0</v>
      </c>
      <c r="AD1999">
        <v>1</v>
      </c>
      <c r="AE1999">
        <v>0</v>
      </c>
      <c r="AF1999" t="s">
        <v>3</v>
      </c>
      <c r="AG1999">
        <v>18.73</v>
      </c>
      <c r="AH1999">
        <v>2</v>
      </c>
      <c r="AI1999">
        <v>35813832</v>
      </c>
      <c r="AJ1999">
        <v>2017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>
      <c r="A2000">
        <f>ROW(Source!A1970)</f>
        <v>1970</v>
      </c>
      <c r="B2000">
        <v>35813842</v>
      </c>
      <c r="C2000">
        <v>35813839</v>
      </c>
      <c r="D2000">
        <v>18406804</v>
      </c>
      <c r="E2000">
        <v>1</v>
      </c>
      <c r="F2000">
        <v>1</v>
      </c>
      <c r="G2000">
        <v>1</v>
      </c>
      <c r="H2000">
        <v>1</v>
      </c>
      <c r="I2000" t="s">
        <v>581</v>
      </c>
      <c r="J2000" t="s">
        <v>3</v>
      </c>
      <c r="K2000" t="s">
        <v>582</v>
      </c>
      <c r="L2000">
        <v>1369</v>
      </c>
      <c r="N2000">
        <v>1013</v>
      </c>
      <c r="O2000" t="s">
        <v>583</v>
      </c>
      <c r="P2000" t="s">
        <v>583</v>
      </c>
      <c r="Q2000">
        <v>1</v>
      </c>
      <c r="X2000">
        <v>7.67</v>
      </c>
      <c r="Y2000">
        <v>0</v>
      </c>
      <c r="Z2000">
        <v>0</v>
      </c>
      <c r="AA2000">
        <v>0</v>
      </c>
      <c r="AB2000">
        <v>249.14</v>
      </c>
      <c r="AC2000">
        <v>0</v>
      </c>
      <c r="AD2000">
        <v>1</v>
      </c>
      <c r="AE2000">
        <v>1</v>
      </c>
      <c r="AF2000" t="s">
        <v>3</v>
      </c>
      <c r="AG2000">
        <v>7.67</v>
      </c>
      <c r="AH2000">
        <v>2</v>
      </c>
      <c r="AI2000">
        <v>35813840</v>
      </c>
      <c r="AJ2000">
        <v>2018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>
      <c r="A2001">
        <f>ROW(Source!A1970)</f>
        <v>1970</v>
      </c>
      <c r="B2001">
        <v>35813843</v>
      </c>
      <c r="C2001">
        <v>35813839</v>
      </c>
      <c r="D2001">
        <v>29164349</v>
      </c>
      <c r="E2001">
        <v>1</v>
      </c>
      <c r="F2001">
        <v>1</v>
      </c>
      <c r="G2001">
        <v>1</v>
      </c>
      <c r="H2001">
        <v>3</v>
      </c>
      <c r="I2001" t="s">
        <v>27</v>
      </c>
      <c r="J2001" t="s">
        <v>30</v>
      </c>
      <c r="K2001" t="s">
        <v>28</v>
      </c>
      <c r="L2001">
        <v>1348</v>
      </c>
      <c r="N2001">
        <v>1009</v>
      </c>
      <c r="O2001" t="s">
        <v>29</v>
      </c>
      <c r="P2001" t="s">
        <v>29</v>
      </c>
      <c r="Q2001">
        <v>1000</v>
      </c>
      <c r="X2001">
        <v>0.7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 t="s">
        <v>3</v>
      </c>
      <c r="AG2001">
        <v>0.7</v>
      </c>
      <c r="AH2001">
        <v>2</v>
      </c>
      <c r="AI2001">
        <v>35813841</v>
      </c>
      <c r="AJ2001">
        <v>2019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>
      <c r="A2002">
        <f>ROW(Source!A1972)</f>
        <v>1972</v>
      </c>
      <c r="B2002">
        <v>35813850</v>
      </c>
      <c r="C2002">
        <v>35813845</v>
      </c>
      <c r="D2002">
        <v>18406804</v>
      </c>
      <c r="E2002">
        <v>1</v>
      </c>
      <c r="F2002">
        <v>1</v>
      </c>
      <c r="G2002">
        <v>1</v>
      </c>
      <c r="H2002">
        <v>1</v>
      </c>
      <c r="I2002" t="s">
        <v>581</v>
      </c>
      <c r="J2002" t="s">
        <v>3</v>
      </c>
      <c r="K2002" t="s">
        <v>582</v>
      </c>
      <c r="L2002">
        <v>1369</v>
      </c>
      <c r="N2002">
        <v>1013</v>
      </c>
      <c r="O2002" t="s">
        <v>583</v>
      </c>
      <c r="P2002" t="s">
        <v>583</v>
      </c>
      <c r="Q2002">
        <v>1</v>
      </c>
      <c r="X2002">
        <v>11.39</v>
      </c>
      <c r="Y2002">
        <v>0</v>
      </c>
      <c r="Z2002">
        <v>0</v>
      </c>
      <c r="AA2002">
        <v>0</v>
      </c>
      <c r="AB2002">
        <v>7.8</v>
      </c>
      <c r="AC2002">
        <v>0</v>
      </c>
      <c r="AD2002">
        <v>1</v>
      </c>
      <c r="AE2002">
        <v>1</v>
      </c>
      <c r="AF2002" t="s">
        <v>3</v>
      </c>
      <c r="AG2002">
        <v>11.39</v>
      </c>
      <c r="AH2002">
        <v>2</v>
      </c>
      <c r="AI2002">
        <v>35813846</v>
      </c>
      <c r="AJ2002">
        <v>2020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</row>
    <row r="2003" spans="1:44">
      <c r="A2003">
        <f>ROW(Source!A1972)</f>
        <v>1972</v>
      </c>
      <c r="B2003">
        <v>35813851</v>
      </c>
      <c r="C2003">
        <v>35813845</v>
      </c>
      <c r="D2003">
        <v>121548</v>
      </c>
      <c r="E2003">
        <v>1</v>
      </c>
      <c r="F2003">
        <v>1</v>
      </c>
      <c r="G2003">
        <v>1</v>
      </c>
      <c r="H2003">
        <v>1</v>
      </c>
      <c r="I2003" t="s">
        <v>34</v>
      </c>
      <c r="J2003" t="s">
        <v>3</v>
      </c>
      <c r="K2003" t="s">
        <v>584</v>
      </c>
      <c r="L2003">
        <v>608254</v>
      </c>
      <c r="N2003">
        <v>1013</v>
      </c>
      <c r="O2003" t="s">
        <v>585</v>
      </c>
      <c r="P2003" t="s">
        <v>585</v>
      </c>
      <c r="Q2003">
        <v>1</v>
      </c>
      <c r="X2003">
        <v>0.13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1</v>
      </c>
      <c r="AE2003">
        <v>2</v>
      </c>
      <c r="AF2003" t="s">
        <v>3</v>
      </c>
      <c r="AG2003">
        <v>0.13</v>
      </c>
      <c r="AH2003">
        <v>2</v>
      </c>
      <c r="AI2003">
        <v>35813847</v>
      </c>
      <c r="AJ2003">
        <v>2021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>
      <c r="A2004">
        <f>ROW(Source!A1972)</f>
        <v>1972</v>
      </c>
      <c r="B2004">
        <v>35813852</v>
      </c>
      <c r="C2004">
        <v>35813845</v>
      </c>
      <c r="D2004">
        <v>29172556</v>
      </c>
      <c r="E2004">
        <v>1</v>
      </c>
      <c r="F2004">
        <v>1</v>
      </c>
      <c r="G2004">
        <v>1</v>
      </c>
      <c r="H2004">
        <v>2</v>
      </c>
      <c r="I2004" t="s">
        <v>586</v>
      </c>
      <c r="J2004" t="s">
        <v>590</v>
      </c>
      <c r="K2004" t="s">
        <v>588</v>
      </c>
      <c r="L2004">
        <v>1368</v>
      </c>
      <c r="N2004">
        <v>1011</v>
      </c>
      <c r="O2004" t="s">
        <v>589</v>
      </c>
      <c r="P2004" t="s">
        <v>589</v>
      </c>
      <c r="Q2004">
        <v>1</v>
      </c>
      <c r="X2004">
        <v>0.13</v>
      </c>
      <c r="Y2004">
        <v>0</v>
      </c>
      <c r="Z2004">
        <v>31.26</v>
      </c>
      <c r="AA2004">
        <v>13.5</v>
      </c>
      <c r="AB2004">
        <v>0</v>
      </c>
      <c r="AC2004">
        <v>0</v>
      </c>
      <c r="AD2004">
        <v>1</v>
      </c>
      <c r="AE2004">
        <v>0</v>
      </c>
      <c r="AF2004" t="s">
        <v>3</v>
      </c>
      <c r="AG2004">
        <v>0.13</v>
      </c>
      <c r="AH2004">
        <v>2</v>
      </c>
      <c r="AI2004">
        <v>35813848</v>
      </c>
      <c r="AJ2004">
        <v>2022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</row>
    <row r="2005" spans="1:44">
      <c r="A2005">
        <f>ROW(Source!A1972)</f>
        <v>1972</v>
      </c>
      <c r="B2005">
        <v>35813853</v>
      </c>
      <c r="C2005">
        <v>35813845</v>
      </c>
      <c r="D2005">
        <v>29164349</v>
      </c>
      <c r="E2005">
        <v>1</v>
      </c>
      <c r="F2005">
        <v>1</v>
      </c>
      <c r="G2005">
        <v>1</v>
      </c>
      <c r="H2005">
        <v>3</v>
      </c>
      <c r="I2005" t="s">
        <v>27</v>
      </c>
      <c r="J2005" t="s">
        <v>30</v>
      </c>
      <c r="K2005" t="s">
        <v>28</v>
      </c>
      <c r="L2005">
        <v>1348</v>
      </c>
      <c r="N2005">
        <v>1009</v>
      </c>
      <c r="O2005" t="s">
        <v>29</v>
      </c>
      <c r="P2005" t="s">
        <v>29</v>
      </c>
      <c r="Q2005">
        <v>1000</v>
      </c>
      <c r="X2005">
        <v>0.47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 t="s">
        <v>3</v>
      </c>
      <c r="AG2005">
        <v>0.47</v>
      </c>
      <c r="AH2005">
        <v>2</v>
      </c>
      <c r="AI2005">
        <v>35813849</v>
      </c>
      <c r="AJ2005">
        <v>2023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</row>
    <row r="2006" spans="1:44">
      <c r="A2006">
        <f>ROW(Source!A1974)</f>
        <v>1974</v>
      </c>
      <c r="B2006">
        <v>35813858</v>
      </c>
      <c r="C2006">
        <v>35813855</v>
      </c>
      <c r="D2006">
        <v>18406804</v>
      </c>
      <c r="E2006">
        <v>1</v>
      </c>
      <c r="F2006">
        <v>1</v>
      </c>
      <c r="G2006">
        <v>1</v>
      </c>
      <c r="H2006">
        <v>1</v>
      </c>
      <c r="I2006" t="s">
        <v>581</v>
      </c>
      <c r="J2006" t="s">
        <v>3</v>
      </c>
      <c r="K2006" t="s">
        <v>582</v>
      </c>
      <c r="L2006">
        <v>1369</v>
      </c>
      <c r="N2006">
        <v>1013</v>
      </c>
      <c r="O2006" t="s">
        <v>583</v>
      </c>
      <c r="P2006" t="s">
        <v>583</v>
      </c>
      <c r="Q2006">
        <v>1</v>
      </c>
      <c r="X2006">
        <v>3.77</v>
      </c>
      <c r="Y2006">
        <v>0</v>
      </c>
      <c r="Z2006">
        <v>0</v>
      </c>
      <c r="AA2006">
        <v>0</v>
      </c>
      <c r="AB2006">
        <v>7.8</v>
      </c>
      <c r="AC2006">
        <v>0</v>
      </c>
      <c r="AD2006">
        <v>1</v>
      </c>
      <c r="AE2006">
        <v>1</v>
      </c>
      <c r="AF2006" t="s">
        <v>3</v>
      </c>
      <c r="AG2006">
        <v>3.77</v>
      </c>
      <c r="AH2006">
        <v>2</v>
      </c>
      <c r="AI2006">
        <v>35813856</v>
      </c>
      <c r="AJ2006">
        <v>2024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</row>
    <row r="2007" spans="1:44">
      <c r="A2007">
        <f>ROW(Source!A1974)</f>
        <v>1974</v>
      </c>
      <c r="B2007">
        <v>35813859</v>
      </c>
      <c r="C2007">
        <v>35813855</v>
      </c>
      <c r="D2007">
        <v>29164349</v>
      </c>
      <c r="E2007">
        <v>1</v>
      </c>
      <c r="F2007">
        <v>1</v>
      </c>
      <c r="G2007">
        <v>1</v>
      </c>
      <c r="H2007">
        <v>3</v>
      </c>
      <c r="I2007" t="s">
        <v>27</v>
      </c>
      <c r="J2007" t="s">
        <v>30</v>
      </c>
      <c r="K2007" t="s">
        <v>28</v>
      </c>
      <c r="L2007">
        <v>1348</v>
      </c>
      <c r="N2007">
        <v>1009</v>
      </c>
      <c r="O2007" t="s">
        <v>29</v>
      </c>
      <c r="P2007" t="s">
        <v>29</v>
      </c>
      <c r="Q2007">
        <v>1000</v>
      </c>
      <c r="X2007">
        <v>0.11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 t="s">
        <v>3</v>
      </c>
      <c r="AG2007">
        <v>0.11</v>
      </c>
      <c r="AH2007">
        <v>2</v>
      </c>
      <c r="AI2007">
        <v>35813857</v>
      </c>
      <c r="AJ2007">
        <v>2025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</row>
    <row r="2008" spans="1:44">
      <c r="A2008">
        <f>ROW(Source!A1976)</f>
        <v>1976</v>
      </c>
      <c r="B2008">
        <v>35813863</v>
      </c>
      <c r="C2008">
        <v>35813861</v>
      </c>
      <c r="D2008">
        <v>18406804</v>
      </c>
      <c r="E2008">
        <v>1</v>
      </c>
      <c r="F2008">
        <v>1</v>
      </c>
      <c r="G2008">
        <v>1</v>
      </c>
      <c r="H2008">
        <v>1</v>
      </c>
      <c r="I2008" t="s">
        <v>581</v>
      </c>
      <c r="J2008" t="s">
        <v>3</v>
      </c>
      <c r="K2008" t="s">
        <v>582</v>
      </c>
      <c r="L2008">
        <v>1369</v>
      </c>
      <c r="N2008">
        <v>1013</v>
      </c>
      <c r="O2008" t="s">
        <v>583</v>
      </c>
      <c r="P2008" t="s">
        <v>583</v>
      </c>
      <c r="Q2008">
        <v>1</v>
      </c>
      <c r="X2008">
        <v>5.84</v>
      </c>
      <c r="Y2008">
        <v>0</v>
      </c>
      <c r="Z2008">
        <v>0</v>
      </c>
      <c r="AA2008">
        <v>0</v>
      </c>
      <c r="AB2008">
        <v>7.8</v>
      </c>
      <c r="AC2008">
        <v>0</v>
      </c>
      <c r="AD2008">
        <v>1</v>
      </c>
      <c r="AE2008">
        <v>1</v>
      </c>
      <c r="AF2008" t="s">
        <v>3</v>
      </c>
      <c r="AG2008">
        <v>5.84</v>
      </c>
      <c r="AH2008">
        <v>2</v>
      </c>
      <c r="AI2008">
        <v>35813862</v>
      </c>
      <c r="AJ2008">
        <v>2026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</row>
    <row r="2009" spans="1:44">
      <c r="A2009">
        <f>ROW(Source!A1977)</f>
        <v>1977</v>
      </c>
      <c r="B2009">
        <v>35813870</v>
      </c>
      <c r="C2009">
        <v>35813864</v>
      </c>
      <c r="D2009">
        <v>18408066</v>
      </c>
      <c r="E2009">
        <v>1</v>
      </c>
      <c r="F2009">
        <v>1</v>
      </c>
      <c r="G2009">
        <v>1</v>
      </c>
      <c r="H2009">
        <v>1</v>
      </c>
      <c r="I2009" t="s">
        <v>591</v>
      </c>
      <c r="J2009" t="s">
        <v>3</v>
      </c>
      <c r="K2009" t="s">
        <v>592</v>
      </c>
      <c r="L2009">
        <v>1369</v>
      </c>
      <c r="N2009">
        <v>1013</v>
      </c>
      <c r="O2009" t="s">
        <v>583</v>
      </c>
      <c r="P2009" t="s">
        <v>583</v>
      </c>
      <c r="Q2009">
        <v>1</v>
      </c>
      <c r="X2009">
        <v>179.3</v>
      </c>
      <c r="Y2009">
        <v>0</v>
      </c>
      <c r="Z2009">
        <v>0</v>
      </c>
      <c r="AA2009">
        <v>0</v>
      </c>
      <c r="AB2009">
        <v>256.16000000000003</v>
      </c>
      <c r="AC2009">
        <v>0</v>
      </c>
      <c r="AD2009">
        <v>1</v>
      </c>
      <c r="AE2009">
        <v>1</v>
      </c>
      <c r="AF2009" t="s">
        <v>3</v>
      </c>
      <c r="AG2009">
        <v>179.3</v>
      </c>
      <c r="AH2009">
        <v>2</v>
      </c>
      <c r="AI2009">
        <v>35813865</v>
      </c>
      <c r="AJ2009">
        <v>2027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>
      <c r="A2010">
        <f>ROW(Source!A1977)</f>
        <v>1977</v>
      </c>
      <c r="B2010">
        <v>35813871</v>
      </c>
      <c r="C2010">
        <v>35813864</v>
      </c>
      <c r="D2010">
        <v>121548</v>
      </c>
      <c r="E2010">
        <v>1</v>
      </c>
      <c r="F2010">
        <v>1</v>
      </c>
      <c r="G2010">
        <v>1</v>
      </c>
      <c r="H2010">
        <v>1</v>
      </c>
      <c r="I2010" t="s">
        <v>34</v>
      </c>
      <c r="J2010" t="s">
        <v>3</v>
      </c>
      <c r="K2010" t="s">
        <v>584</v>
      </c>
      <c r="L2010">
        <v>608254</v>
      </c>
      <c r="N2010">
        <v>1013</v>
      </c>
      <c r="O2010" t="s">
        <v>585</v>
      </c>
      <c r="P2010" t="s">
        <v>585</v>
      </c>
      <c r="Q2010">
        <v>1</v>
      </c>
      <c r="X2010">
        <v>3.97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1</v>
      </c>
      <c r="AE2010">
        <v>2</v>
      </c>
      <c r="AF2010" t="s">
        <v>3</v>
      </c>
      <c r="AG2010">
        <v>3.97</v>
      </c>
      <c r="AH2010">
        <v>2</v>
      </c>
      <c r="AI2010">
        <v>35813866</v>
      </c>
      <c r="AJ2010">
        <v>2028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>
      <c r="A2011">
        <f>ROW(Source!A1977)</f>
        <v>1977</v>
      </c>
      <c r="B2011">
        <v>35813872</v>
      </c>
      <c r="C2011">
        <v>35813864</v>
      </c>
      <c r="D2011">
        <v>29172710</v>
      </c>
      <c r="E2011">
        <v>1</v>
      </c>
      <c r="F2011">
        <v>1</v>
      </c>
      <c r="G2011">
        <v>1</v>
      </c>
      <c r="H2011">
        <v>2</v>
      </c>
      <c r="I2011" t="s">
        <v>593</v>
      </c>
      <c r="J2011" t="s">
        <v>594</v>
      </c>
      <c r="K2011" t="s">
        <v>595</v>
      </c>
      <c r="L2011">
        <v>1368</v>
      </c>
      <c r="N2011">
        <v>1011</v>
      </c>
      <c r="O2011" t="s">
        <v>589</v>
      </c>
      <c r="P2011" t="s">
        <v>589</v>
      </c>
      <c r="Q2011">
        <v>1</v>
      </c>
      <c r="X2011">
        <v>3.97</v>
      </c>
      <c r="Y2011">
        <v>0</v>
      </c>
      <c r="Z2011">
        <v>46.56</v>
      </c>
      <c r="AA2011">
        <v>10.06</v>
      </c>
      <c r="AB2011">
        <v>0</v>
      </c>
      <c r="AC2011">
        <v>0</v>
      </c>
      <c r="AD2011">
        <v>1</v>
      </c>
      <c r="AE2011">
        <v>0</v>
      </c>
      <c r="AF2011" t="s">
        <v>3</v>
      </c>
      <c r="AG2011">
        <v>3.97</v>
      </c>
      <c r="AH2011">
        <v>2</v>
      </c>
      <c r="AI2011">
        <v>35813867</v>
      </c>
      <c r="AJ2011">
        <v>2029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>
        <f>ROW(Source!A1977)</f>
        <v>1977</v>
      </c>
      <c r="B2012">
        <v>35813873</v>
      </c>
      <c r="C2012">
        <v>35813864</v>
      </c>
      <c r="D2012">
        <v>29174533</v>
      </c>
      <c r="E2012">
        <v>1</v>
      </c>
      <c r="F2012">
        <v>1</v>
      </c>
      <c r="G2012">
        <v>1</v>
      </c>
      <c r="H2012">
        <v>2</v>
      </c>
      <c r="I2012" t="s">
        <v>596</v>
      </c>
      <c r="J2012" t="s">
        <v>597</v>
      </c>
      <c r="K2012" t="s">
        <v>598</v>
      </c>
      <c r="L2012">
        <v>1368</v>
      </c>
      <c r="N2012">
        <v>1011</v>
      </c>
      <c r="O2012" t="s">
        <v>589</v>
      </c>
      <c r="P2012" t="s">
        <v>589</v>
      </c>
      <c r="Q2012">
        <v>1</v>
      </c>
      <c r="X2012">
        <v>7.93</v>
      </c>
      <c r="Y2012">
        <v>0</v>
      </c>
      <c r="Z2012">
        <v>1.53</v>
      </c>
      <c r="AA2012">
        <v>0</v>
      </c>
      <c r="AB2012">
        <v>0</v>
      </c>
      <c r="AC2012">
        <v>0</v>
      </c>
      <c r="AD2012">
        <v>1</v>
      </c>
      <c r="AE2012">
        <v>0</v>
      </c>
      <c r="AF2012" t="s">
        <v>3</v>
      </c>
      <c r="AG2012">
        <v>7.93</v>
      </c>
      <c r="AH2012">
        <v>2</v>
      </c>
      <c r="AI2012">
        <v>35813868</v>
      </c>
      <c r="AJ2012">
        <v>2030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</row>
    <row r="2013" spans="1:44">
      <c r="A2013">
        <f>ROW(Source!A1977)</f>
        <v>1977</v>
      </c>
      <c r="B2013">
        <v>35813874</v>
      </c>
      <c r="C2013">
        <v>35813864</v>
      </c>
      <c r="D2013">
        <v>29164349</v>
      </c>
      <c r="E2013">
        <v>1</v>
      </c>
      <c r="F2013">
        <v>1</v>
      </c>
      <c r="G2013">
        <v>1</v>
      </c>
      <c r="H2013">
        <v>3</v>
      </c>
      <c r="I2013" t="s">
        <v>27</v>
      </c>
      <c r="J2013" t="s">
        <v>30</v>
      </c>
      <c r="K2013" t="s">
        <v>28</v>
      </c>
      <c r="L2013">
        <v>1348</v>
      </c>
      <c r="N2013">
        <v>1009</v>
      </c>
      <c r="O2013" t="s">
        <v>29</v>
      </c>
      <c r="P2013" t="s">
        <v>29</v>
      </c>
      <c r="Q2013">
        <v>1000</v>
      </c>
      <c r="X2013">
        <v>10.5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 t="s">
        <v>3</v>
      </c>
      <c r="AG2013">
        <v>10.5</v>
      </c>
      <c r="AH2013">
        <v>2</v>
      </c>
      <c r="AI2013">
        <v>35813869</v>
      </c>
      <c r="AJ2013">
        <v>2031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>
        <f>ROW(Source!A2016)</f>
        <v>2016</v>
      </c>
      <c r="B2014">
        <v>35813885</v>
      </c>
      <c r="C2014">
        <v>35813876</v>
      </c>
      <c r="D2014">
        <v>18410572</v>
      </c>
      <c r="E2014">
        <v>1</v>
      </c>
      <c r="F2014">
        <v>1</v>
      </c>
      <c r="G2014">
        <v>1</v>
      </c>
      <c r="H2014">
        <v>1</v>
      </c>
      <c r="I2014" t="s">
        <v>856</v>
      </c>
      <c r="J2014" t="s">
        <v>3</v>
      </c>
      <c r="K2014" t="s">
        <v>857</v>
      </c>
      <c r="L2014">
        <v>1369</v>
      </c>
      <c r="N2014">
        <v>1013</v>
      </c>
      <c r="O2014" t="s">
        <v>583</v>
      </c>
      <c r="P2014" t="s">
        <v>583</v>
      </c>
      <c r="Q2014">
        <v>1</v>
      </c>
      <c r="X2014">
        <v>73.14</v>
      </c>
      <c r="Y2014">
        <v>0</v>
      </c>
      <c r="Z2014">
        <v>0</v>
      </c>
      <c r="AA2014">
        <v>0</v>
      </c>
      <c r="AB2014">
        <v>8.74</v>
      </c>
      <c r="AC2014">
        <v>0</v>
      </c>
      <c r="AD2014">
        <v>1</v>
      </c>
      <c r="AE2014">
        <v>1</v>
      </c>
      <c r="AF2014" t="s">
        <v>310</v>
      </c>
      <c r="AG2014">
        <v>84.11099999999999</v>
      </c>
      <c r="AH2014">
        <v>2</v>
      </c>
      <c r="AI2014">
        <v>35813877</v>
      </c>
      <c r="AJ2014">
        <v>2032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>
      <c r="A2015">
        <f>ROW(Source!A2016)</f>
        <v>2016</v>
      </c>
      <c r="B2015">
        <v>35813886</v>
      </c>
      <c r="C2015">
        <v>35813876</v>
      </c>
      <c r="D2015">
        <v>121548</v>
      </c>
      <c r="E2015">
        <v>1</v>
      </c>
      <c r="F2015">
        <v>1</v>
      </c>
      <c r="G2015">
        <v>1</v>
      </c>
      <c r="H2015">
        <v>1</v>
      </c>
      <c r="I2015" t="s">
        <v>34</v>
      </c>
      <c r="J2015" t="s">
        <v>3</v>
      </c>
      <c r="K2015" t="s">
        <v>584</v>
      </c>
      <c r="L2015">
        <v>608254</v>
      </c>
      <c r="N2015">
        <v>1013</v>
      </c>
      <c r="O2015" t="s">
        <v>585</v>
      </c>
      <c r="P2015" t="s">
        <v>585</v>
      </c>
      <c r="Q2015">
        <v>1</v>
      </c>
      <c r="X2015">
        <v>1.37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1</v>
      </c>
      <c r="AE2015">
        <v>2</v>
      </c>
      <c r="AF2015" t="s">
        <v>143</v>
      </c>
      <c r="AG2015">
        <v>1.7125000000000001</v>
      </c>
      <c r="AH2015">
        <v>2</v>
      </c>
      <c r="AI2015">
        <v>35813878</v>
      </c>
      <c r="AJ2015">
        <v>2033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</row>
    <row r="2016" spans="1:44">
      <c r="A2016">
        <f>ROW(Source!A2016)</f>
        <v>2016</v>
      </c>
      <c r="B2016">
        <v>35813887</v>
      </c>
      <c r="C2016">
        <v>35813876</v>
      </c>
      <c r="D2016">
        <v>29172379</v>
      </c>
      <c r="E2016">
        <v>1</v>
      </c>
      <c r="F2016">
        <v>1</v>
      </c>
      <c r="G2016">
        <v>1</v>
      </c>
      <c r="H2016">
        <v>2</v>
      </c>
      <c r="I2016" t="s">
        <v>858</v>
      </c>
      <c r="J2016" t="s">
        <v>859</v>
      </c>
      <c r="K2016" t="s">
        <v>860</v>
      </c>
      <c r="L2016">
        <v>1368</v>
      </c>
      <c r="N2016">
        <v>1011</v>
      </c>
      <c r="O2016" t="s">
        <v>589</v>
      </c>
      <c r="P2016" t="s">
        <v>589</v>
      </c>
      <c r="Q2016">
        <v>1</v>
      </c>
      <c r="X2016">
        <v>1.37</v>
      </c>
      <c r="Y2016">
        <v>0</v>
      </c>
      <c r="Z2016">
        <v>112</v>
      </c>
      <c r="AA2016">
        <v>13.5</v>
      </c>
      <c r="AB2016">
        <v>0</v>
      </c>
      <c r="AC2016">
        <v>0</v>
      </c>
      <c r="AD2016">
        <v>1</v>
      </c>
      <c r="AE2016">
        <v>0</v>
      </c>
      <c r="AF2016" t="s">
        <v>143</v>
      </c>
      <c r="AG2016">
        <v>1.7125000000000001</v>
      </c>
      <c r="AH2016">
        <v>2</v>
      </c>
      <c r="AI2016">
        <v>35813879</v>
      </c>
      <c r="AJ2016">
        <v>2034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>
      <c r="A2017">
        <f>ROW(Source!A2016)</f>
        <v>2016</v>
      </c>
      <c r="B2017">
        <v>35813888</v>
      </c>
      <c r="C2017">
        <v>35813876</v>
      </c>
      <c r="D2017">
        <v>29174913</v>
      </c>
      <c r="E2017">
        <v>1</v>
      </c>
      <c r="F2017">
        <v>1</v>
      </c>
      <c r="G2017">
        <v>1</v>
      </c>
      <c r="H2017">
        <v>2</v>
      </c>
      <c r="I2017" t="s">
        <v>601</v>
      </c>
      <c r="J2017" t="s">
        <v>602</v>
      </c>
      <c r="K2017" t="s">
        <v>603</v>
      </c>
      <c r="L2017">
        <v>1368</v>
      </c>
      <c r="N2017">
        <v>1011</v>
      </c>
      <c r="O2017" t="s">
        <v>589</v>
      </c>
      <c r="P2017" t="s">
        <v>589</v>
      </c>
      <c r="Q2017">
        <v>1</v>
      </c>
      <c r="X2017">
        <v>2.06</v>
      </c>
      <c r="Y2017">
        <v>0</v>
      </c>
      <c r="Z2017">
        <v>87.17</v>
      </c>
      <c r="AA2017">
        <v>11.6</v>
      </c>
      <c r="AB2017">
        <v>0</v>
      </c>
      <c r="AC2017">
        <v>0</v>
      </c>
      <c r="AD2017">
        <v>1</v>
      </c>
      <c r="AE2017">
        <v>0</v>
      </c>
      <c r="AF2017" t="s">
        <v>143</v>
      </c>
      <c r="AG2017">
        <v>2.5750000000000002</v>
      </c>
      <c r="AH2017">
        <v>2</v>
      </c>
      <c r="AI2017">
        <v>35813880</v>
      </c>
      <c r="AJ2017">
        <v>2035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>
      <c r="A2018">
        <f>ROW(Source!A2016)</f>
        <v>2016</v>
      </c>
      <c r="B2018">
        <v>35813889</v>
      </c>
      <c r="C2018">
        <v>35813876</v>
      </c>
      <c r="D2018">
        <v>29114332</v>
      </c>
      <c r="E2018">
        <v>1</v>
      </c>
      <c r="F2018">
        <v>1</v>
      </c>
      <c r="G2018">
        <v>1</v>
      </c>
      <c r="H2018">
        <v>3</v>
      </c>
      <c r="I2018" t="s">
        <v>628</v>
      </c>
      <c r="J2018" t="s">
        <v>654</v>
      </c>
      <c r="K2018" t="s">
        <v>630</v>
      </c>
      <c r="L2018">
        <v>1348</v>
      </c>
      <c r="N2018">
        <v>1009</v>
      </c>
      <c r="O2018" t="s">
        <v>29</v>
      </c>
      <c r="P2018" t="s">
        <v>29</v>
      </c>
      <c r="Q2018">
        <v>1000</v>
      </c>
      <c r="X2018">
        <v>3.3999999999999998E-3</v>
      </c>
      <c r="Y2018">
        <v>11978</v>
      </c>
      <c r="Z2018">
        <v>0</v>
      </c>
      <c r="AA2018">
        <v>0</v>
      </c>
      <c r="AB2018">
        <v>0</v>
      </c>
      <c r="AC2018">
        <v>0</v>
      </c>
      <c r="AD2018">
        <v>1</v>
      </c>
      <c r="AE2018">
        <v>0</v>
      </c>
      <c r="AF2018" t="s">
        <v>3</v>
      </c>
      <c r="AG2018">
        <v>3.3999999999999998E-3</v>
      </c>
      <c r="AH2018">
        <v>2</v>
      </c>
      <c r="AI2018">
        <v>35813882</v>
      </c>
      <c r="AJ2018">
        <v>2037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>
      <c r="A2019">
        <f>ROW(Source!A2016)</f>
        <v>2016</v>
      </c>
      <c r="B2019">
        <v>35813890</v>
      </c>
      <c r="C2019">
        <v>35813876</v>
      </c>
      <c r="D2019">
        <v>29114830</v>
      </c>
      <c r="E2019">
        <v>1</v>
      </c>
      <c r="F2019">
        <v>1</v>
      </c>
      <c r="G2019">
        <v>1</v>
      </c>
      <c r="H2019">
        <v>3</v>
      </c>
      <c r="I2019" t="s">
        <v>1084</v>
      </c>
      <c r="J2019" t="s">
        <v>1097</v>
      </c>
      <c r="K2019" t="s">
        <v>1086</v>
      </c>
      <c r="L2019">
        <v>1035</v>
      </c>
      <c r="N2019">
        <v>1013</v>
      </c>
      <c r="O2019" t="s">
        <v>178</v>
      </c>
      <c r="P2019" t="s">
        <v>178</v>
      </c>
      <c r="Q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</v>
      </c>
      <c r="AD2019">
        <v>0</v>
      </c>
      <c r="AE2019">
        <v>0</v>
      </c>
      <c r="AF2019" t="s">
        <v>3</v>
      </c>
      <c r="AG2019">
        <v>0</v>
      </c>
      <c r="AH2019">
        <v>3</v>
      </c>
      <c r="AI2019">
        <v>-1</v>
      </c>
      <c r="AJ2019" t="s">
        <v>3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</row>
    <row r="2020" spans="1:44">
      <c r="A2020">
        <f>ROW(Source!A2016)</f>
        <v>2016</v>
      </c>
      <c r="B2020">
        <v>35813891</v>
      </c>
      <c r="C2020">
        <v>35813876</v>
      </c>
      <c r="D2020">
        <v>29130561</v>
      </c>
      <c r="E2020">
        <v>1</v>
      </c>
      <c r="F2020">
        <v>1</v>
      </c>
      <c r="G2020">
        <v>1</v>
      </c>
      <c r="H2020">
        <v>3</v>
      </c>
      <c r="I2020" t="s">
        <v>185</v>
      </c>
      <c r="J2020" t="s">
        <v>317</v>
      </c>
      <c r="K2020" t="s">
        <v>186</v>
      </c>
      <c r="L2020">
        <v>1327</v>
      </c>
      <c r="N2020">
        <v>1005</v>
      </c>
      <c r="O2020" t="s">
        <v>165</v>
      </c>
      <c r="P2020" t="s">
        <v>165</v>
      </c>
      <c r="Q2020">
        <v>1</v>
      </c>
      <c r="X2020">
        <v>100</v>
      </c>
      <c r="Y2020">
        <v>207</v>
      </c>
      <c r="Z2020">
        <v>0</v>
      </c>
      <c r="AA2020">
        <v>0</v>
      </c>
      <c r="AB2020">
        <v>0</v>
      </c>
      <c r="AC2020">
        <v>0</v>
      </c>
      <c r="AD2020">
        <v>1</v>
      </c>
      <c r="AE2020">
        <v>0</v>
      </c>
      <c r="AF2020" t="s">
        <v>3</v>
      </c>
      <c r="AG2020">
        <v>100</v>
      </c>
      <c r="AH2020">
        <v>2</v>
      </c>
      <c r="AI2020">
        <v>35813883</v>
      </c>
      <c r="AJ2020">
        <v>2038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>
      <c r="A2021">
        <f>ROW(Source!A2020)</f>
        <v>2020</v>
      </c>
      <c r="B2021">
        <v>35813909</v>
      </c>
      <c r="C2021">
        <v>35813895</v>
      </c>
      <c r="D2021">
        <v>18407150</v>
      </c>
      <c r="E2021">
        <v>1</v>
      </c>
      <c r="F2021">
        <v>1</v>
      </c>
      <c r="G2021">
        <v>1</v>
      </c>
      <c r="H2021">
        <v>1</v>
      </c>
      <c r="I2021" t="s">
        <v>599</v>
      </c>
      <c r="J2021" t="s">
        <v>3</v>
      </c>
      <c r="K2021" t="s">
        <v>600</v>
      </c>
      <c r="L2021">
        <v>1369</v>
      </c>
      <c r="N2021">
        <v>1013</v>
      </c>
      <c r="O2021" t="s">
        <v>583</v>
      </c>
      <c r="P2021" t="s">
        <v>583</v>
      </c>
      <c r="Q2021">
        <v>1</v>
      </c>
      <c r="X2021">
        <v>44.7</v>
      </c>
      <c r="Y2021">
        <v>0</v>
      </c>
      <c r="Z2021">
        <v>0</v>
      </c>
      <c r="AA2021">
        <v>0</v>
      </c>
      <c r="AB2021">
        <v>272.45</v>
      </c>
      <c r="AC2021">
        <v>0</v>
      </c>
      <c r="AD2021">
        <v>1</v>
      </c>
      <c r="AE2021">
        <v>1</v>
      </c>
      <c r="AF2021" t="s">
        <v>3</v>
      </c>
      <c r="AG2021">
        <v>44.7</v>
      </c>
      <c r="AH2021">
        <v>2</v>
      </c>
      <c r="AI2021">
        <v>35813896</v>
      </c>
      <c r="AJ2021">
        <v>2040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</row>
    <row r="2022" spans="1:44">
      <c r="A2022">
        <f>ROW(Source!A2020)</f>
        <v>2020</v>
      </c>
      <c r="B2022">
        <v>35813910</v>
      </c>
      <c r="C2022">
        <v>35813895</v>
      </c>
      <c r="D2022">
        <v>121548</v>
      </c>
      <c r="E2022">
        <v>1</v>
      </c>
      <c r="F2022">
        <v>1</v>
      </c>
      <c r="G2022">
        <v>1</v>
      </c>
      <c r="H2022">
        <v>1</v>
      </c>
      <c r="I2022" t="s">
        <v>34</v>
      </c>
      <c r="J2022" t="s">
        <v>3</v>
      </c>
      <c r="K2022" t="s">
        <v>584</v>
      </c>
      <c r="L2022">
        <v>608254</v>
      </c>
      <c r="N2022">
        <v>1013</v>
      </c>
      <c r="O2022" t="s">
        <v>585</v>
      </c>
      <c r="P2022" t="s">
        <v>585</v>
      </c>
      <c r="Q2022">
        <v>1</v>
      </c>
      <c r="X2022">
        <v>0.14000000000000001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1</v>
      </c>
      <c r="AE2022">
        <v>2</v>
      </c>
      <c r="AF2022" t="s">
        <v>3</v>
      </c>
      <c r="AG2022">
        <v>0.14000000000000001</v>
      </c>
      <c r="AH2022">
        <v>2</v>
      </c>
      <c r="AI2022">
        <v>35813897</v>
      </c>
      <c r="AJ2022">
        <v>2041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</row>
    <row r="2023" spans="1:44">
      <c r="A2023">
        <f>ROW(Source!A2020)</f>
        <v>2020</v>
      </c>
      <c r="B2023">
        <v>35813911</v>
      </c>
      <c r="C2023">
        <v>35813895</v>
      </c>
      <c r="D2023">
        <v>29172479</v>
      </c>
      <c r="E2023">
        <v>1</v>
      </c>
      <c r="F2023">
        <v>1</v>
      </c>
      <c r="G2023">
        <v>1</v>
      </c>
      <c r="H2023">
        <v>2</v>
      </c>
      <c r="I2023" t="s">
        <v>861</v>
      </c>
      <c r="J2023" t="s">
        <v>862</v>
      </c>
      <c r="K2023" t="s">
        <v>863</v>
      </c>
      <c r="L2023">
        <v>1368</v>
      </c>
      <c r="N2023">
        <v>1011</v>
      </c>
      <c r="O2023" t="s">
        <v>589</v>
      </c>
      <c r="P2023" t="s">
        <v>589</v>
      </c>
      <c r="Q2023">
        <v>1</v>
      </c>
      <c r="X2023">
        <v>0.14000000000000001</v>
      </c>
      <c r="Y2023">
        <v>0</v>
      </c>
      <c r="Z2023">
        <v>99.89</v>
      </c>
      <c r="AA2023">
        <v>10.06</v>
      </c>
      <c r="AB2023">
        <v>0</v>
      </c>
      <c r="AC2023">
        <v>0</v>
      </c>
      <c r="AD2023">
        <v>1</v>
      </c>
      <c r="AE2023">
        <v>0</v>
      </c>
      <c r="AF2023" t="s">
        <v>3</v>
      </c>
      <c r="AG2023">
        <v>0.14000000000000001</v>
      </c>
      <c r="AH2023">
        <v>2</v>
      </c>
      <c r="AI2023">
        <v>35813898</v>
      </c>
      <c r="AJ2023">
        <v>2042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>
      <c r="A2024">
        <f>ROW(Source!A2020)</f>
        <v>2020</v>
      </c>
      <c r="B2024">
        <v>35813912</v>
      </c>
      <c r="C2024">
        <v>35813895</v>
      </c>
      <c r="D2024">
        <v>29174591</v>
      </c>
      <c r="E2024">
        <v>1</v>
      </c>
      <c r="F2024">
        <v>1</v>
      </c>
      <c r="G2024">
        <v>1</v>
      </c>
      <c r="H2024">
        <v>2</v>
      </c>
      <c r="I2024" t="s">
        <v>612</v>
      </c>
      <c r="J2024" t="s">
        <v>642</v>
      </c>
      <c r="K2024" t="s">
        <v>614</v>
      </c>
      <c r="L2024">
        <v>1368</v>
      </c>
      <c r="N2024">
        <v>1011</v>
      </c>
      <c r="O2024" t="s">
        <v>589</v>
      </c>
      <c r="P2024" t="s">
        <v>589</v>
      </c>
      <c r="Q2024">
        <v>1</v>
      </c>
      <c r="X2024">
        <v>0.45</v>
      </c>
      <c r="Y2024">
        <v>0</v>
      </c>
      <c r="Z2024">
        <v>0.95</v>
      </c>
      <c r="AA2024">
        <v>0</v>
      </c>
      <c r="AB2024">
        <v>0</v>
      </c>
      <c r="AC2024">
        <v>0</v>
      </c>
      <c r="AD2024">
        <v>1</v>
      </c>
      <c r="AE2024">
        <v>0</v>
      </c>
      <c r="AF2024" t="s">
        <v>3</v>
      </c>
      <c r="AG2024">
        <v>0.45</v>
      </c>
      <c r="AH2024">
        <v>2</v>
      </c>
      <c r="AI2024">
        <v>35813899</v>
      </c>
      <c r="AJ2024">
        <v>2043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</row>
    <row r="2025" spans="1:44">
      <c r="A2025">
        <f>ROW(Source!A2020)</f>
        <v>2020</v>
      </c>
      <c r="B2025">
        <v>35813913</v>
      </c>
      <c r="C2025">
        <v>35813895</v>
      </c>
      <c r="D2025">
        <v>29174913</v>
      </c>
      <c r="E2025">
        <v>1</v>
      </c>
      <c r="F2025">
        <v>1</v>
      </c>
      <c r="G2025">
        <v>1</v>
      </c>
      <c r="H2025">
        <v>2</v>
      </c>
      <c r="I2025" t="s">
        <v>601</v>
      </c>
      <c r="J2025" t="s">
        <v>602</v>
      </c>
      <c r="K2025" t="s">
        <v>603</v>
      </c>
      <c r="L2025">
        <v>1368</v>
      </c>
      <c r="N2025">
        <v>1011</v>
      </c>
      <c r="O2025" t="s">
        <v>589</v>
      </c>
      <c r="P2025" t="s">
        <v>589</v>
      </c>
      <c r="Q2025">
        <v>1</v>
      </c>
      <c r="X2025">
        <v>0.48</v>
      </c>
      <c r="Y2025">
        <v>0</v>
      </c>
      <c r="Z2025">
        <v>87.17</v>
      </c>
      <c r="AA2025">
        <v>11.6</v>
      </c>
      <c r="AB2025">
        <v>0</v>
      </c>
      <c r="AC2025">
        <v>0</v>
      </c>
      <c r="AD2025">
        <v>1</v>
      </c>
      <c r="AE2025">
        <v>0</v>
      </c>
      <c r="AF2025" t="s">
        <v>3</v>
      </c>
      <c r="AG2025">
        <v>0.48</v>
      </c>
      <c r="AH2025">
        <v>2</v>
      </c>
      <c r="AI2025">
        <v>35813900</v>
      </c>
      <c r="AJ2025">
        <v>2044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</row>
    <row r="2026" spans="1:44">
      <c r="A2026">
        <f>ROW(Source!A2020)</f>
        <v>2020</v>
      </c>
      <c r="B2026">
        <v>35813914</v>
      </c>
      <c r="C2026">
        <v>35813895</v>
      </c>
      <c r="D2026">
        <v>29114340</v>
      </c>
      <c r="E2026">
        <v>1</v>
      </c>
      <c r="F2026">
        <v>1</v>
      </c>
      <c r="G2026">
        <v>1</v>
      </c>
      <c r="H2026">
        <v>3</v>
      </c>
      <c r="I2026" t="s">
        <v>864</v>
      </c>
      <c r="J2026" t="s">
        <v>865</v>
      </c>
      <c r="K2026" t="s">
        <v>866</v>
      </c>
      <c r="L2026">
        <v>1348</v>
      </c>
      <c r="N2026">
        <v>1009</v>
      </c>
      <c r="O2026" t="s">
        <v>29</v>
      </c>
      <c r="P2026" t="s">
        <v>29</v>
      </c>
      <c r="Q2026">
        <v>1000</v>
      </c>
      <c r="X2026">
        <v>1.6000000000000001E-3</v>
      </c>
      <c r="Y2026">
        <v>8475</v>
      </c>
      <c r="Z2026">
        <v>0</v>
      </c>
      <c r="AA2026">
        <v>0</v>
      </c>
      <c r="AB2026">
        <v>0</v>
      </c>
      <c r="AC2026">
        <v>0</v>
      </c>
      <c r="AD2026">
        <v>1</v>
      </c>
      <c r="AE2026">
        <v>0</v>
      </c>
      <c r="AF2026" t="s">
        <v>3</v>
      </c>
      <c r="AG2026">
        <v>1.6000000000000001E-3</v>
      </c>
      <c r="AH2026">
        <v>2</v>
      </c>
      <c r="AI2026">
        <v>35813901</v>
      </c>
      <c r="AJ2026">
        <v>2045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</row>
    <row r="2027" spans="1:44">
      <c r="A2027">
        <f>ROW(Source!A2020)</f>
        <v>2020</v>
      </c>
      <c r="B2027">
        <v>35813915</v>
      </c>
      <c r="C2027">
        <v>35813895</v>
      </c>
      <c r="D2027">
        <v>29109162</v>
      </c>
      <c r="E2027">
        <v>1</v>
      </c>
      <c r="F2027">
        <v>1</v>
      </c>
      <c r="G2027">
        <v>1</v>
      </c>
      <c r="H2027">
        <v>3</v>
      </c>
      <c r="I2027" t="s">
        <v>645</v>
      </c>
      <c r="J2027" t="s">
        <v>646</v>
      </c>
      <c r="K2027" t="s">
        <v>647</v>
      </c>
      <c r="L2027">
        <v>1327</v>
      </c>
      <c r="N2027">
        <v>1005</v>
      </c>
      <c r="O2027" t="s">
        <v>165</v>
      </c>
      <c r="P2027" t="s">
        <v>165</v>
      </c>
      <c r="Q2027">
        <v>1</v>
      </c>
      <c r="X2027">
        <v>23</v>
      </c>
      <c r="Y2027">
        <v>5.71</v>
      </c>
      <c r="Z2027">
        <v>0</v>
      </c>
      <c r="AA2027">
        <v>0</v>
      </c>
      <c r="AB2027">
        <v>0</v>
      </c>
      <c r="AC2027">
        <v>0</v>
      </c>
      <c r="AD2027">
        <v>1</v>
      </c>
      <c r="AE2027">
        <v>0</v>
      </c>
      <c r="AF2027" t="s">
        <v>3</v>
      </c>
      <c r="AG2027">
        <v>23</v>
      </c>
      <c r="AH2027">
        <v>2</v>
      </c>
      <c r="AI2027">
        <v>35813902</v>
      </c>
      <c r="AJ2027">
        <v>2046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>
      <c r="A2028">
        <f>ROW(Source!A2020)</f>
        <v>2020</v>
      </c>
      <c r="B2028">
        <v>35813916</v>
      </c>
      <c r="C2028">
        <v>35813895</v>
      </c>
      <c r="D2028">
        <v>29107615</v>
      </c>
      <c r="E2028">
        <v>1</v>
      </c>
      <c r="F2028">
        <v>1</v>
      </c>
      <c r="G2028">
        <v>1</v>
      </c>
      <c r="H2028">
        <v>3</v>
      </c>
      <c r="I2028" t="s">
        <v>867</v>
      </c>
      <c r="J2028" t="s">
        <v>868</v>
      </c>
      <c r="K2028" t="s">
        <v>869</v>
      </c>
      <c r="L2028">
        <v>1348</v>
      </c>
      <c r="N2028">
        <v>1009</v>
      </c>
      <c r="O2028" t="s">
        <v>29</v>
      </c>
      <c r="P2028" t="s">
        <v>29</v>
      </c>
      <c r="Q2028">
        <v>1000</v>
      </c>
      <c r="X2028">
        <v>3.3999999999999998E-3</v>
      </c>
      <c r="Y2028">
        <v>19100</v>
      </c>
      <c r="Z2028">
        <v>0</v>
      </c>
      <c r="AA2028">
        <v>0</v>
      </c>
      <c r="AB2028">
        <v>0</v>
      </c>
      <c r="AC2028">
        <v>0</v>
      </c>
      <c r="AD2028">
        <v>1</v>
      </c>
      <c r="AE2028">
        <v>0</v>
      </c>
      <c r="AF2028" t="s">
        <v>3</v>
      </c>
      <c r="AG2028">
        <v>3.3999999999999998E-3</v>
      </c>
      <c r="AH2028">
        <v>2</v>
      </c>
      <c r="AI2028">
        <v>35813903</v>
      </c>
      <c r="AJ2028">
        <v>2047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</row>
    <row r="2029" spans="1:44">
      <c r="A2029">
        <f>ROW(Source!A2020)</f>
        <v>2020</v>
      </c>
      <c r="B2029">
        <v>35813917</v>
      </c>
      <c r="C2029">
        <v>35813895</v>
      </c>
      <c r="D2029">
        <v>29115662</v>
      </c>
      <c r="E2029">
        <v>1</v>
      </c>
      <c r="F2029">
        <v>1</v>
      </c>
      <c r="G2029">
        <v>1</v>
      </c>
      <c r="H2029">
        <v>3</v>
      </c>
      <c r="I2029" t="s">
        <v>870</v>
      </c>
      <c r="J2029" t="s">
        <v>871</v>
      </c>
      <c r="K2029" t="s">
        <v>872</v>
      </c>
      <c r="L2029">
        <v>1339</v>
      </c>
      <c r="N2029">
        <v>1007</v>
      </c>
      <c r="O2029" t="s">
        <v>638</v>
      </c>
      <c r="P2029" t="s">
        <v>638</v>
      </c>
      <c r="Q2029">
        <v>1</v>
      </c>
      <c r="X2029">
        <v>0.24</v>
      </c>
      <c r="Y2029">
        <v>1045</v>
      </c>
      <c r="Z2029">
        <v>0</v>
      </c>
      <c r="AA2029">
        <v>0</v>
      </c>
      <c r="AB2029">
        <v>0</v>
      </c>
      <c r="AC2029">
        <v>0</v>
      </c>
      <c r="AD2029">
        <v>1</v>
      </c>
      <c r="AE2029">
        <v>0</v>
      </c>
      <c r="AF2029" t="s">
        <v>3</v>
      </c>
      <c r="AG2029">
        <v>0.24</v>
      </c>
      <c r="AH2029">
        <v>2</v>
      </c>
      <c r="AI2029">
        <v>35813904</v>
      </c>
      <c r="AJ2029">
        <v>2048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</row>
    <row r="2030" spans="1:44">
      <c r="A2030">
        <f>ROW(Source!A2020)</f>
        <v>2020</v>
      </c>
      <c r="B2030">
        <v>35813918</v>
      </c>
      <c r="C2030">
        <v>35813895</v>
      </c>
      <c r="D2030">
        <v>29131086</v>
      </c>
      <c r="E2030">
        <v>1</v>
      </c>
      <c r="F2030">
        <v>1</v>
      </c>
      <c r="G2030">
        <v>1</v>
      </c>
      <c r="H2030">
        <v>3</v>
      </c>
      <c r="I2030" t="s">
        <v>648</v>
      </c>
      <c r="J2030" t="s">
        <v>649</v>
      </c>
      <c r="K2030" t="s">
        <v>650</v>
      </c>
      <c r="L2030">
        <v>1339</v>
      </c>
      <c r="N2030">
        <v>1007</v>
      </c>
      <c r="O2030" t="s">
        <v>638</v>
      </c>
      <c r="P2030" t="s">
        <v>638</v>
      </c>
      <c r="Q2030">
        <v>1</v>
      </c>
      <c r="X2030">
        <v>1.18</v>
      </c>
      <c r="Y2030">
        <v>1970.01</v>
      </c>
      <c r="Z2030">
        <v>0</v>
      </c>
      <c r="AA2030">
        <v>0</v>
      </c>
      <c r="AB2030">
        <v>0</v>
      </c>
      <c r="AC2030">
        <v>0</v>
      </c>
      <c r="AD2030">
        <v>1</v>
      </c>
      <c r="AE2030">
        <v>0</v>
      </c>
      <c r="AF2030" t="s">
        <v>3</v>
      </c>
      <c r="AG2030">
        <v>1.18</v>
      </c>
      <c r="AH2030">
        <v>2</v>
      </c>
      <c r="AI2030">
        <v>35813905</v>
      </c>
      <c r="AJ2030">
        <v>2049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>
        <f>ROW(Source!A2020)</f>
        <v>2020</v>
      </c>
      <c r="B2031">
        <v>35813919</v>
      </c>
      <c r="C2031">
        <v>35813895</v>
      </c>
      <c r="D2031">
        <v>29145153</v>
      </c>
      <c r="E2031">
        <v>1</v>
      </c>
      <c r="F2031">
        <v>1</v>
      </c>
      <c r="G2031">
        <v>1</v>
      </c>
      <c r="H2031">
        <v>3</v>
      </c>
      <c r="I2031" t="s">
        <v>873</v>
      </c>
      <c r="J2031" t="s">
        <v>874</v>
      </c>
      <c r="K2031" t="s">
        <v>875</v>
      </c>
      <c r="L2031">
        <v>1339</v>
      </c>
      <c r="N2031">
        <v>1007</v>
      </c>
      <c r="O2031" t="s">
        <v>638</v>
      </c>
      <c r="P2031" t="s">
        <v>638</v>
      </c>
      <c r="Q2031">
        <v>1</v>
      </c>
      <c r="X2031">
        <v>0.28000000000000003</v>
      </c>
      <c r="Y2031">
        <v>426.15</v>
      </c>
      <c r="Z2031">
        <v>0</v>
      </c>
      <c r="AA2031">
        <v>0</v>
      </c>
      <c r="AB2031">
        <v>0</v>
      </c>
      <c r="AC2031">
        <v>0</v>
      </c>
      <c r="AD2031">
        <v>1</v>
      </c>
      <c r="AE2031">
        <v>0</v>
      </c>
      <c r="AF2031" t="s">
        <v>3</v>
      </c>
      <c r="AG2031">
        <v>0.28000000000000003</v>
      </c>
      <c r="AH2031">
        <v>2</v>
      </c>
      <c r="AI2031">
        <v>35813906</v>
      </c>
      <c r="AJ2031">
        <v>2050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</row>
    <row r="2032" spans="1:44">
      <c r="A2032">
        <f>ROW(Source!A2020)</f>
        <v>2020</v>
      </c>
      <c r="B2032">
        <v>35813920</v>
      </c>
      <c r="C2032">
        <v>35813895</v>
      </c>
      <c r="D2032">
        <v>29148832</v>
      </c>
      <c r="E2032">
        <v>1</v>
      </c>
      <c r="F2032">
        <v>1</v>
      </c>
      <c r="G2032">
        <v>1</v>
      </c>
      <c r="H2032">
        <v>3</v>
      </c>
      <c r="I2032" t="s">
        <v>876</v>
      </c>
      <c r="J2032" t="s">
        <v>877</v>
      </c>
      <c r="K2032" t="s">
        <v>878</v>
      </c>
      <c r="L2032">
        <v>1356</v>
      </c>
      <c r="N2032">
        <v>1010</v>
      </c>
      <c r="O2032" t="s">
        <v>253</v>
      </c>
      <c r="P2032" t="s">
        <v>253</v>
      </c>
      <c r="Q2032">
        <v>1000</v>
      </c>
      <c r="X2032">
        <v>0.51</v>
      </c>
      <c r="Y2032">
        <v>1752.59</v>
      </c>
      <c r="Z2032">
        <v>0</v>
      </c>
      <c r="AA2032">
        <v>0</v>
      </c>
      <c r="AB2032">
        <v>0</v>
      </c>
      <c r="AC2032">
        <v>0</v>
      </c>
      <c r="AD2032">
        <v>1</v>
      </c>
      <c r="AE2032">
        <v>0</v>
      </c>
      <c r="AF2032" t="s">
        <v>3</v>
      </c>
      <c r="AG2032">
        <v>0.51</v>
      </c>
      <c r="AH2032">
        <v>2</v>
      </c>
      <c r="AI2032">
        <v>35813907</v>
      </c>
      <c r="AJ2032">
        <v>2051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>
      <c r="A2033">
        <f>ROW(Source!A2020)</f>
        <v>2020</v>
      </c>
      <c r="B2033">
        <v>35813921</v>
      </c>
      <c r="C2033">
        <v>35813895</v>
      </c>
      <c r="D2033">
        <v>29150040</v>
      </c>
      <c r="E2033">
        <v>1</v>
      </c>
      <c r="F2033">
        <v>1</v>
      </c>
      <c r="G2033">
        <v>1</v>
      </c>
      <c r="H2033">
        <v>3</v>
      </c>
      <c r="I2033" t="s">
        <v>757</v>
      </c>
      <c r="J2033" t="s">
        <v>879</v>
      </c>
      <c r="K2033" t="s">
        <v>759</v>
      </c>
      <c r="L2033">
        <v>1339</v>
      </c>
      <c r="N2033">
        <v>1007</v>
      </c>
      <c r="O2033" t="s">
        <v>638</v>
      </c>
      <c r="P2033" t="s">
        <v>638</v>
      </c>
      <c r="Q2033">
        <v>1</v>
      </c>
      <c r="X2033">
        <v>7.0000000000000007E-2</v>
      </c>
      <c r="Y2033">
        <v>2.44</v>
      </c>
      <c r="Z2033">
        <v>0</v>
      </c>
      <c r="AA2033">
        <v>0</v>
      </c>
      <c r="AB2033">
        <v>0</v>
      </c>
      <c r="AC2033">
        <v>0</v>
      </c>
      <c r="AD2033">
        <v>1</v>
      </c>
      <c r="AE2033">
        <v>0</v>
      </c>
      <c r="AF2033" t="s">
        <v>3</v>
      </c>
      <c r="AG2033">
        <v>7.0000000000000007E-2</v>
      </c>
      <c r="AH2033">
        <v>2</v>
      </c>
      <c r="AI2033">
        <v>35813908</v>
      </c>
      <c r="AJ2033">
        <v>2052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>
      <c r="A2034">
        <f>ROW(Source!A2021)</f>
        <v>2021</v>
      </c>
      <c r="B2034">
        <v>35813931</v>
      </c>
      <c r="C2034">
        <v>35813922</v>
      </c>
      <c r="D2034">
        <v>18407150</v>
      </c>
      <c r="E2034">
        <v>1</v>
      </c>
      <c r="F2034">
        <v>1</v>
      </c>
      <c r="G2034">
        <v>1</v>
      </c>
      <c r="H2034">
        <v>1</v>
      </c>
      <c r="I2034" t="s">
        <v>599</v>
      </c>
      <c r="J2034" t="s">
        <v>3</v>
      </c>
      <c r="K2034" t="s">
        <v>600</v>
      </c>
      <c r="L2034">
        <v>1369</v>
      </c>
      <c r="N2034">
        <v>1013</v>
      </c>
      <c r="O2034" t="s">
        <v>583</v>
      </c>
      <c r="P2034" t="s">
        <v>583</v>
      </c>
      <c r="Q2034">
        <v>1</v>
      </c>
      <c r="X2034">
        <v>60.72</v>
      </c>
      <c r="Y2034">
        <v>0</v>
      </c>
      <c r="Z2034">
        <v>0</v>
      </c>
      <c r="AA2034">
        <v>0</v>
      </c>
      <c r="AB2034">
        <v>272.45</v>
      </c>
      <c r="AC2034">
        <v>0</v>
      </c>
      <c r="AD2034">
        <v>1</v>
      </c>
      <c r="AE2034">
        <v>1</v>
      </c>
      <c r="AF2034" t="s">
        <v>3</v>
      </c>
      <c r="AG2034">
        <v>60.72</v>
      </c>
      <c r="AH2034">
        <v>2</v>
      </c>
      <c r="AI2034">
        <v>35813923</v>
      </c>
      <c r="AJ2034">
        <v>2053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</row>
    <row r="2035" spans="1:44">
      <c r="A2035">
        <f>ROW(Source!A2021)</f>
        <v>2021</v>
      </c>
      <c r="B2035">
        <v>35813932</v>
      </c>
      <c r="C2035">
        <v>35813922</v>
      </c>
      <c r="D2035">
        <v>121548</v>
      </c>
      <c r="E2035">
        <v>1</v>
      </c>
      <c r="F2035">
        <v>1</v>
      </c>
      <c r="G2035">
        <v>1</v>
      </c>
      <c r="H2035">
        <v>1</v>
      </c>
      <c r="I2035" t="s">
        <v>34</v>
      </c>
      <c r="J2035" t="s">
        <v>3</v>
      </c>
      <c r="K2035" t="s">
        <v>584</v>
      </c>
      <c r="L2035">
        <v>608254</v>
      </c>
      <c r="N2035">
        <v>1013</v>
      </c>
      <c r="O2035" t="s">
        <v>585</v>
      </c>
      <c r="P2035" t="s">
        <v>585</v>
      </c>
      <c r="Q2035">
        <v>1</v>
      </c>
      <c r="X2035">
        <v>0.57999999999999996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1</v>
      </c>
      <c r="AE2035">
        <v>2</v>
      </c>
      <c r="AF2035" t="s">
        <v>3</v>
      </c>
      <c r="AG2035">
        <v>0.57999999999999996</v>
      </c>
      <c r="AH2035">
        <v>2</v>
      </c>
      <c r="AI2035">
        <v>35813924</v>
      </c>
      <c r="AJ2035">
        <v>2054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>
      <c r="A2036">
        <f>ROW(Source!A2021)</f>
        <v>2021</v>
      </c>
      <c r="B2036">
        <v>35813933</v>
      </c>
      <c r="C2036">
        <v>35813922</v>
      </c>
      <c r="D2036">
        <v>29172556</v>
      </c>
      <c r="E2036">
        <v>1</v>
      </c>
      <c r="F2036">
        <v>1</v>
      </c>
      <c r="G2036">
        <v>1</v>
      </c>
      <c r="H2036">
        <v>2</v>
      </c>
      <c r="I2036" t="s">
        <v>586</v>
      </c>
      <c r="J2036" t="s">
        <v>590</v>
      </c>
      <c r="K2036" t="s">
        <v>588</v>
      </c>
      <c r="L2036">
        <v>1368</v>
      </c>
      <c r="N2036">
        <v>1011</v>
      </c>
      <c r="O2036" t="s">
        <v>589</v>
      </c>
      <c r="P2036" t="s">
        <v>589</v>
      </c>
      <c r="Q2036">
        <v>1</v>
      </c>
      <c r="X2036">
        <v>0.57999999999999996</v>
      </c>
      <c r="Y2036">
        <v>0</v>
      </c>
      <c r="Z2036">
        <v>31.26</v>
      </c>
      <c r="AA2036">
        <v>13.5</v>
      </c>
      <c r="AB2036">
        <v>0</v>
      </c>
      <c r="AC2036">
        <v>0</v>
      </c>
      <c r="AD2036">
        <v>1</v>
      </c>
      <c r="AE2036">
        <v>0</v>
      </c>
      <c r="AF2036" t="s">
        <v>3</v>
      </c>
      <c r="AG2036">
        <v>0.57999999999999996</v>
      </c>
      <c r="AH2036">
        <v>2</v>
      </c>
      <c r="AI2036">
        <v>35813925</v>
      </c>
      <c r="AJ2036">
        <v>2055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</row>
    <row r="2037" spans="1:44">
      <c r="A2037">
        <f>ROW(Source!A2021)</f>
        <v>2021</v>
      </c>
      <c r="B2037">
        <v>35813934</v>
      </c>
      <c r="C2037">
        <v>35813922</v>
      </c>
      <c r="D2037">
        <v>29174591</v>
      </c>
      <c r="E2037">
        <v>1</v>
      </c>
      <c r="F2037">
        <v>1</v>
      </c>
      <c r="G2037">
        <v>1</v>
      </c>
      <c r="H2037">
        <v>2</v>
      </c>
      <c r="I2037" t="s">
        <v>612</v>
      </c>
      <c r="J2037" t="s">
        <v>642</v>
      </c>
      <c r="K2037" t="s">
        <v>614</v>
      </c>
      <c r="L2037">
        <v>1368</v>
      </c>
      <c r="N2037">
        <v>1011</v>
      </c>
      <c r="O2037" t="s">
        <v>589</v>
      </c>
      <c r="P2037" t="s">
        <v>589</v>
      </c>
      <c r="Q2037">
        <v>1</v>
      </c>
      <c r="X2037">
        <v>0.82</v>
      </c>
      <c r="Y2037">
        <v>0</v>
      </c>
      <c r="Z2037">
        <v>0.95</v>
      </c>
      <c r="AA2037">
        <v>0</v>
      </c>
      <c r="AB2037">
        <v>0</v>
      </c>
      <c r="AC2037">
        <v>0</v>
      </c>
      <c r="AD2037">
        <v>1</v>
      </c>
      <c r="AE2037">
        <v>0</v>
      </c>
      <c r="AF2037" t="s">
        <v>3</v>
      </c>
      <c r="AG2037">
        <v>0.82</v>
      </c>
      <c r="AH2037">
        <v>2</v>
      </c>
      <c r="AI2037">
        <v>35813926</v>
      </c>
      <c r="AJ2037">
        <v>2056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>
      <c r="A2038">
        <f>ROW(Source!A2021)</f>
        <v>2021</v>
      </c>
      <c r="B2038">
        <v>35813935</v>
      </c>
      <c r="C2038">
        <v>35813922</v>
      </c>
      <c r="D2038">
        <v>29174661</v>
      </c>
      <c r="E2038">
        <v>1</v>
      </c>
      <c r="F2038">
        <v>1</v>
      </c>
      <c r="G2038">
        <v>1</v>
      </c>
      <c r="H2038">
        <v>2</v>
      </c>
      <c r="I2038" t="s">
        <v>651</v>
      </c>
      <c r="J2038" t="s">
        <v>652</v>
      </c>
      <c r="K2038" t="s">
        <v>653</v>
      </c>
      <c r="L2038">
        <v>1368</v>
      </c>
      <c r="N2038">
        <v>1011</v>
      </c>
      <c r="O2038" t="s">
        <v>589</v>
      </c>
      <c r="P2038" t="s">
        <v>589</v>
      </c>
      <c r="Q2038">
        <v>1</v>
      </c>
      <c r="X2038">
        <v>2.7</v>
      </c>
      <c r="Y2038">
        <v>0</v>
      </c>
      <c r="Z2038">
        <v>2.09</v>
      </c>
      <c r="AA2038">
        <v>0</v>
      </c>
      <c r="AB2038">
        <v>0</v>
      </c>
      <c r="AC2038">
        <v>0</v>
      </c>
      <c r="AD2038">
        <v>1</v>
      </c>
      <c r="AE2038">
        <v>0</v>
      </c>
      <c r="AF2038" t="s">
        <v>3</v>
      </c>
      <c r="AG2038">
        <v>2.7</v>
      </c>
      <c r="AH2038">
        <v>2</v>
      </c>
      <c r="AI2038">
        <v>35813927</v>
      </c>
      <c r="AJ2038">
        <v>2057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>
      <c r="A2039">
        <f>ROW(Source!A2021)</f>
        <v>2021</v>
      </c>
      <c r="B2039">
        <v>35813936</v>
      </c>
      <c r="C2039">
        <v>35813922</v>
      </c>
      <c r="D2039">
        <v>29174913</v>
      </c>
      <c r="E2039">
        <v>1</v>
      </c>
      <c r="F2039">
        <v>1</v>
      </c>
      <c r="G2039">
        <v>1</v>
      </c>
      <c r="H2039">
        <v>2</v>
      </c>
      <c r="I2039" t="s">
        <v>601</v>
      </c>
      <c r="J2039" t="s">
        <v>602</v>
      </c>
      <c r="K2039" t="s">
        <v>603</v>
      </c>
      <c r="L2039">
        <v>1368</v>
      </c>
      <c r="N2039">
        <v>1011</v>
      </c>
      <c r="O2039" t="s">
        <v>589</v>
      </c>
      <c r="P2039" t="s">
        <v>589</v>
      </c>
      <c r="Q2039">
        <v>1</v>
      </c>
      <c r="X2039">
        <v>0.84</v>
      </c>
      <c r="Y2039">
        <v>0</v>
      </c>
      <c r="Z2039">
        <v>87.17</v>
      </c>
      <c r="AA2039">
        <v>11.6</v>
      </c>
      <c r="AB2039">
        <v>0</v>
      </c>
      <c r="AC2039">
        <v>0</v>
      </c>
      <c r="AD2039">
        <v>1</v>
      </c>
      <c r="AE2039">
        <v>0</v>
      </c>
      <c r="AF2039" t="s">
        <v>3</v>
      </c>
      <c r="AG2039">
        <v>0.84</v>
      </c>
      <c r="AH2039">
        <v>2</v>
      </c>
      <c r="AI2039">
        <v>35813928</v>
      </c>
      <c r="AJ2039">
        <v>2058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>
        <f>ROW(Source!A2021)</f>
        <v>2021</v>
      </c>
      <c r="B2040">
        <v>35813937</v>
      </c>
      <c r="C2040">
        <v>35813922</v>
      </c>
      <c r="D2040">
        <v>29114332</v>
      </c>
      <c r="E2040">
        <v>1</v>
      </c>
      <c r="F2040">
        <v>1</v>
      </c>
      <c r="G2040">
        <v>1</v>
      </c>
      <c r="H2040">
        <v>3</v>
      </c>
      <c r="I2040" t="s">
        <v>628</v>
      </c>
      <c r="J2040" t="s">
        <v>654</v>
      </c>
      <c r="K2040" t="s">
        <v>630</v>
      </c>
      <c r="L2040">
        <v>1348</v>
      </c>
      <c r="N2040">
        <v>1009</v>
      </c>
      <c r="O2040" t="s">
        <v>29</v>
      </c>
      <c r="P2040" t="s">
        <v>29</v>
      </c>
      <c r="Q2040">
        <v>1000</v>
      </c>
      <c r="X2040">
        <v>1.23E-2</v>
      </c>
      <c r="Y2040">
        <v>11978</v>
      </c>
      <c r="Z2040">
        <v>0</v>
      </c>
      <c r="AA2040">
        <v>0</v>
      </c>
      <c r="AB2040">
        <v>0</v>
      </c>
      <c r="AC2040">
        <v>0</v>
      </c>
      <c r="AD2040">
        <v>1</v>
      </c>
      <c r="AE2040">
        <v>0</v>
      </c>
      <c r="AF2040" t="s">
        <v>3</v>
      </c>
      <c r="AG2040">
        <v>1.23E-2</v>
      </c>
      <c r="AH2040">
        <v>2</v>
      </c>
      <c r="AI2040">
        <v>35813929</v>
      </c>
      <c r="AJ2040">
        <v>2059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>
      <c r="A2041">
        <f>ROW(Source!A2021)</f>
        <v>2021</v>
      </c>
      <c r="B2041">
        <v>35813938</v>
      </c>
      <c r="C2041">
        <v>35813922</v>
      </c>
      <c r="D2041">
        <v>29130788</v>
      </c>
      <c r="E2041">
        <v>1</v>
      </c>
      <c r="F2041">
        <v>1</v>
      </c>
      <c r="G2041">
        <v>1</v>
      </c>
      <c r="H2041">
        <v>3</v>
      </c>
      <c r="I2041" t="s">
        <v>655</v>
      </c>
      <c r="J2041" t="s">
        <v>656</v>
      </c>
      <c r="K2041" t="s">
        <v>657</v>
      </c>
      <c r="L2041">
        <v>1339</v>
      </c>
      <c r="N2041">
        <v>1007</v>
      </c>
      <c r="O2041" t="s">
        <v>638</v>
      </c>
      <c r="P2041" t="s">
        <v>638</v>
      </c>
      <c r="Q2041">
        <v>1</v>
      </c>
      <c r="X2041">
        <v>2.88</v>
      </c>
      <c r="Y2041">
        <v>2156.0100000000002</v>
      </c>
      <c r="Z2041">
        <v>0</v>
      </c>
      <c r="AA2041">
        <v>0</v>
      </c>
      <c r="AB2041">
        <v>0</v>
      </c>
      <c r="AC2041">
        <v>0</v>
      </c>
      <c r="AD2041">
        <v>1</v>
      </c>
      <c r="AE2041">
        <v>0</v>
      </c>
      <c r="AF2041" t="s">
        <v>3</v>
      </c>
      <c r="AG2041">
        <v>2.88</v>
      </c>
      <c r="AH2041">
        <v>2</v>
      </c>
      <c r="AI2041">
        <v>35813930</v>
      </c>
      <c r="AJ2041">
        <v>2060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</row>
    <row r="2042" spans="1:44">
      <c r="A2042">
        <f>ROW(Source!A2022)</f>
        <v>2022</v>
      </c>
      <c r="B2042">
        <v>35813947</v>
      </c>
      <c r="C2042">
        <v>35813939</v>
      </c>
      <c r="D2042">
        <v>18408291</v>
      </c>
      <c r="E2042">
        <v>1</v>
      </c>
      <c r="F2042">
        <v>1</v>
      </c>
      <c r="G2042">
        <v>1</v>
      </c>
      <c r="H2042">
        <v>1</v>
      </c>
      <c r="I2042" t="s">
        <v>658</v>
      </c>
      <c r="J2042" t="s">
        <v>3</v>
      </c>
      <c r="K2042" t="s">
        <v>659</v>
      </c>
      <c r="L2042">
        <v>1369</v>
      </c>
      <c r="N2042">
        <v>1013</v>
      </c>
      <c r="O2042" t="s">
        <v>583</v>
      </c>
      <c r="P2042" t="s">
        <v>583</v>
      </c>
      <c r="Q2042">
        <v>1</v>
      </c>
      <c r="X2042">
        <v>31.26</v>
      </c>
      <c r="Y2042">
        <v>0</v>
      </c>
      <c r="Z2042">
        <v>0</v>
      </c>
      <c r="AA2042">
        <v>0</v>
      </c>
      <c r="AB2042">
        <v>8.17</v>
      </c>
      <c r="AC2042">
        <v>0</v>
      </c>
      <c r="AD2042">
        <v>1</v>
      </c>
      <c r="AE2042">
        <v>1</v>
      </c>
      <c r="AF2042" t="s">
        <v>144</v>
      </c>
      <c r="AG2042">
        <v>35.948999999999998</v>
      </c>
      <c r="AH2042">
        <v>2</v>
      </c>
      <c r="AI2042">
        <v>35813940</v>
      </c>
      <c r="AJ2042">
        <v>2061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>
      <c r="A2043">
        <f>ROW(Source!A2022)</f>
        <v>2022</v>
      </c>
      <c r="B2043">
        <v>35813948</v>
      </c>
      <c r="C2043">
        <v>35813939</v>
      </c>
      <c r="D2043">
        <v>121548</v>
      </c>
      <c r="E2043">
        <v>1</v>
      </c>
      <c r="F2043">
        <v>1</v>
      </c>
      <c r="G2043">
        <v>1</v>
      </c>
      <c r="H2043">
        <v>1</v>
      </c>
      <c r="I2043" t="s">
        <v>34</v>
      </c>
      <c r="J2043" t="s">
        <v>3</v>
      </c>
      <c r="K2043" t="s">
        <v>584</v>
      </c>
      <c r="L2043">
        <v>608254</v>
      </c>
      <c r="N2043">
        <v>1013</v>
      </c>
      <c r="O2043" t="s">
        <v>585</v>
      </c>
      <c r="P2043" t="s">
        <v>585</v>
      </c>
      <c r="Q2043">
        <v>1</v>
      </c>
      <c r="X2043">
        <v>6.7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1</v>
      </c>
      <c r="AE2043">
        <v>2</v>
      </c>
      <c r="AF2043" t="s">
        <v>143</v>
      </c>
      <c r="AG2043">
        <v>8.375</v>
      </c>
      <c r="AH2043">
        <v>2</v>
      </c>
      <c r="AI2043">
        <v>35813941</v>
      </c>
      <c r="AJ2043">
        <v>2062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</row>
    <row r="2044" spans="1:44">
      <c r="A2044">
        <f>ROW(Source!A2022)</f>
        <v>2022</v>
      </c>
      <c r="B2044">
        <v>35813949</v>
      </c>
      <c r="C2044">
        <v>35813939</v>
      </c>
      <c r="D2044">
        <v>29172710</v>
      </c>
      <c r="E2044">
        <v>1</v>
      </c>
      <c r="F2044">
        <v>1</v>
      </c>
      <c r="G2044">
        <v>1</v>
      </c>
      <c r="H2044">
        <v>2</v>
      </c>
      <c r="I2044" t="s">
        <v>593</v>
      </c>
      <c r="J2044" t="s">
        <v>594</v>
      </c>
      <c r="K2044" t="s">
        <v>595</v>
      </c>
      <c r="L2044">
        <v>1368</v>
      </c>
      <c r="N2044">
        <v>1011</v>
      </c>
      <c r="O2044" t="s">
        <v>589</v>
      </c>
      <c r="P2044" t="s">
        <v>589</v>
      </c>
      <c r="Q2044">
        <v>1</v>
      </c>
      <c r="X2044">
        <v>6.7</v>
      </c>
      <c r="Y2044">
        <v>0</v>
      </c>
      <c r="Z2044">
        <v>46.56</v>
      </c>
      <c r="AA2044">
        <v>10.06</v>
      </c>
      <c r="AB2044">
        <v>0</v>
      </c>
      <c r="AC2044">
        <v>0</v>
      </c>
      <c r="AD2044">
        <v>1</v>
      </c>
      <c r="AE2044">
        <v>0</v>
      </c>
      <c r="AF2044" t="s">
        <v>143</v>
      </c>
      <c r="AG2044">
        <v>8.375</v>
      </c>
      <c r="AH2044">
        <v>2</v>
      </c>
      <c r="AI2044">
        <v>35813942</v>
      </c>
      <c r="AJ2044">
        <v>2063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>
      <c r="A2045">
        <f>ROW(Source!A2022)</f>
        <v>2022</v>
      </c>
      <c r="B2045">
        <v>35813950</v>
      </c>
      <c r="C2045">
        <v>35813939</v>
      </c>
      <c r="D2045">
        <v>29173472</v>
      </c>
      <c r="E2045">
        <v>1</v>
      </c>
      <c r="F2045">
        <v>1</v>
      </c>
      <c r="G2045">
        <v>1</v>
      </c>
      <c r="H2045">
        <v>2</v>
      </c>
      <c r="I2045" t="s">
        <v>660</v>
      </c>
      <c r="J2045" t="s">
        <v>661</v>
      </c>
      <c r="K2045" t="s">
        <v>662</v>
      </c>
      <c r="L2045">
        <v>1368</v>
      </c>
      <c r="N2045">
        <v>1011</v>
      </c>
      <c r="O2045" t="s">
        <v>589</v>
      </c>
      <c r="P2045" t="s">
        <v>589</v>
      </c>
      <c r="Q2045">
        <v>1</v>
      </c>
      <c r="X2045">
        <v>11</v>
      </c>
      <c r="Y2045">
        <v>0</v>
      </c>
      <c r="Z2045">
        <v>3</v>
      </c>
      <c r="AA2045">
        <v>0</v>
      </c>
      <c r="AB2045">
        <v>0</v>
      </c>
      <c r="AC2045">
        <v>0</v>
      </c>
      <c r="AD2045">
        <v>1</v>
      </c>
      <c r="AE2045">
        <v>0</v>
      </c>
      <c r="AF2045" t="s">
        <v>143</v>
      </c>
      <c r="AG2045">
        <v>13.75</v>
      </c>
      <c r="AH2045">
        <v>2</v>
      </c>
      <c r="AI2045">
        <v>35813943</v>
      </c>
      <c r="AJ2045">
        <v>2064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>
      <c r="A2046">
        <f>ROW(Source!A2022)</f>
        <v>2022</v>
      </c>
      <c r="B2046">
        <v>35813951</v>
      </c>
      <c r="C2046">
        <v>35813939</v>
      </c>
      <c r="D2046">
        <v>29174913</v>
      </c>
      <c r="E2046">
        <v>1</v>
      </c>
      <c r="F2046">
        <v>1</v>
      </c>
      <c r="G2046">
        <v>1</v>
      </c>
      <c r="H2046">
        <v>2</v>
      </c>
      <c r="I2046" t="s">
        <v>601</v>
      </c>
      <c r="J2046" t="s">
        <v>602</v>
      </c>
      <c r="K2046" t="s">
        <v>603</v>
      </c>
      <c r="L2046">
        <v>1368</v>
      </c>
      <c r="N2046">
        <v>1011</v>
      </c>
      <c r="O2046" t="s">
        <v>589</v>
      </c>
      <c r="P2046" t="s">
        <v>589</v>
      </c>
      <c r="Q2046">
        <v>1</v>
      </c>
      <c r="X2046">
        <v>0.35</v>
      </c>
      <c r="Y2046">
        <v>0</v>
      </c>
      <c r="Z2046">
        <v>87.17</v>
      </c>
      <c r="AA2046">
        <v>11.6</v>
      </c>
      <c r="AB2046">
        <v>0</v>
      </c>
      <c r="AC2046">
        <v>0</v>
      </c>
      <c r="AD2046">
        <v>1</v>
      </c>
      <c r="AE2046">
        <v>0</v>
      </c>
      <c r="AF2046" t="s">
        <v>143</v>
      </c>
      <c r="AG2046">
        <v>0.4375</v>
      </c>
      <c r="AH2046">
        <v>2</v>
      </c>
      <c r="AI2046">
        <v>35813944</v>
      </c>
      <c r="AJ2046">
        <v>2065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</row>
    <row r="2047" spans="1:44">
      <c r="A2047">
        <f>ROW(Source!A2022)</f>
        <v>2022</v>
      </c>
      <c r="B2047">
        <v>35813952</v>
      </c>
      <c r="C2047">
        <v>35813939</v>
      </c>
      <c r="D2047">
        <v>29114687</v>
      </c>
      <c r="E2047">
        <v>1</v>
      </c>
      <c r="F2047">
        <v>1</v>
      </c>
      <c r="G2047">
        <v>1</v>
      </c>
      <c r="H2047">
        <v>3</v>
      </c>
      <c r="I2047" t="s">
        <v>663</v>
      </c>
      <c r="J2047" t="s">
        <v>664</v>
      </c>
      <c r="K2047" t="s">
        <v>665</v>
      </c>
      <c r="L2047">
        <v>1348</v>
      </c>
      <c r="N2047">
        <v>1009</v>
      </c>
      <c r="O2047" t="s">
        <v>29</v>
      </c>
      <c r="P2047" t="s">
        <v>29</v>
      </c>
      <c r="Q2047">
        <v>1000</v>
      </c>
      <c r="X2047">
        <v>1.8E-3</v>
      </c>
      <c r="Y2047">
        <v>16974</v>
      </c>
      <c r="Z2047">
        <v>0</v>
      </c>
      <c r="AA2047">
        <v>0</v>
      </c>
      <c r="AB2047">
        <v>0</v>
      </c>
      <c r="AC2047">
        <v>0</v>
      </c>
      <c r="AD2047">
        <v>1</v>
      </c>
      <c r="AE2047">
        <v>0</v>
      </c>
      <c r="AF2047" t="s">
        <v>3</v>
      </c>
      <c r="AG2047">
        <v>1.8E-3</v>
      </c>
      <c r="AH2047">
        <v>2</v>
      </c>
      <c r="AI2047">
        <v>35813945</v>
      </c>
      <c r="AJ2047">
        <v>2066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</row>
    <row r="2048" spans="1:44">
      <c r="A2048">
        <f>ROW(Source!A2022)</f>
        <v>2022</v>
      </c>
      <c r="B2048">
        <v>35813953</v>
      </c>
      <c r="C2048">
        <v>35813939</v>
      </c>
      <c r="D2048">
        <v>29115292</v>
      </c>
      <c r="E2048">
        <v>1</v>
      </c>
      <c r="F2048">
        <v>1</v>
      </c>
      <c r="G2048">
        <v>1</v>
      </c>
      <c r="H2048">
        <v>3</v>
      </c>
      <c r="I2048" t="s">
        <v>666</v>
      </c>
      <c r="J2048" t="s">
        <v>667</v>
      </c>
      <c r="K2048" t="s">
        <v>668</v>
      </c>
      <c r="L2048">
        <v>1339</v>
      </c>
      <c r="N2048">
        <v>1007</v>
      </c>
      <c r="O2048" t="s">
        <v>638</v>
      </c>
      <c r="P2048" t="s">
        <v>638</v>
      </c>
      <c r="Q2048">
        <v>1</v>
      </c>
      <c r="X2048">
        <v>1.24</v>
      </c>
      <c r="Y2048">
        <v>4478.33</v>
      </c>
      <c r="Z2048">
        <v>0</v>
      </c>
      <c r="AA2048">
        <v>0</v>
      </c>
      <c r="AB2048">
        <v>0</v>
      </c>
      <c r="AC2048">
        <v>0</v>
      </c>
      <c r="AD2048">
        <v>1</v>
      </c>
      <c r="AE2048">
        <v>0</v>
      </c>
      <c r="AF2048" t="s">
        <v>3</v>
      </c>
      <c r="AG2048">
        <v>1.24</v>
      </c>
      <c r="AH2048">
        <v>2</v>
      </c>
      <c r="AI2048">
        <v>35813946</v>
      </c>
      <c r="AJ2048">
        <v>2067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</row>
    <row r="2049" spans="1:44">
      <c r="A2049">
        <f>ROW(Source!A2023)</f>
        <v>2023</v>
      </c>
      <c r="B2049">
        <v>35813963</v>
      </c>
      <c r="C2049">
        <v>35813954</v>
      </c>
      <c r="D2049">
        <v>18410542</v>
      </c>
      <c r="E2049">
        <v>1</v>
      </c>
      <c r="F2049">
        <v>1</v>
      </c>
      <c r="G2049">
        <v>1</v>
      </c>
      <c r="H2049">
        <v>1</v>
      </c>
      <c r="I2049" t="s">
        <v>880</v>
      </c>
      <c r="J2049" t="s">
        <v>3</v>
      </c>
      <c r="K2049" t="s">
        <v>881</v>
      </c>
      <c r="L2049">
        <v>1369</v>
      </c>
      <c r="N2049">
        <v>1013</v>
      </c>
      <c r="O2049" t="s">
        <v>583</v>
      </c>
      <c r="P2049" t="s">
        <v>583</v>
      </c>
      <c r="Q2049">
        <v>1</v>
      </c>
      <c r="X2049">
        <v>31.41</v>
      </c>
      <c r="Y2049">
        <v>0</v>
      </c>
      <c r="Z2049">
        <v>0</v>
      </c>
      <c r="AA2049">
        <v>0</v>
      </c>
      <c r="AB2049">
        <v>8.31</v>
      </c>
      <c r="AC2049">
        <v>0</v>
      </c>
      <c r="AD2049">
        <v>1</v>
      </c>
      <c r="AE2049">
        <v>1</v>
      </c>
      <c r="AF2049" t="s">
        <v>144</v>
      </c>
      <c r="AG2049">
        <v>36.121499999999997</v>
      </c>
      <c r="AH2049">
        <v>2</v>
      </c>
      <c r="AI2049">
        <v>35813956</v>
      </c>
      <c r="AJ2049">
        <v>2068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</row>
    <row r="2050" spans="1:44">
      <c r="A2050">
        <f>ROW(Source!A2023)</f>
        <v>2023</v>
      </c>
      <c r="B2050">
        <v>35813964</v>
      </c>
      <c r="C2050">
        <v>35813954</v>
      </c>
      <c r="D2050">
        <v>121548</v>
      </c>
      <c r="E2050">
        <v>1</v>
      </c>
      <c r="F2050">
        <v>1</v>
      </c>
      <c r="G2050">
        <v>1</v>
      </c>
      <c r="H2050">
        <v>1</v>
      </c>
      <c r="I2050" t="s">
        <v>34</v>
      </c>
      <c r="J2050" t="s">
        <v>3</v>
      </c>
      <c r="K2050" t="s">
        <v>584</v>
      </c>
      <c r="L2050">
        <v>608254</v>
      </c>
      <c r="N2050">
        <v>1013</v>
      </c>
      <c r="O2050" t="s">
        <v>585</v>
      </c>
      <c r="P2050" t="s">
        <v>585</v>
      </c>
      <c r="Q2050">
        <v>1</v>
      </c>
      <c r="X2050">
        <v>0.34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2</v>
      </c>
      <c r="AF2050" t="s">
        <v>143</v>
      </c>
      <c r="AG2050">
        <v>0.42500000000000004</v>
      </c>
      <c r="AH2050">
        <v>2</v>
      </c>
      <c r="AI2050">
        <v>35813957</v>
      </c>
      <c r="AJ2050">
        <v>2069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>
      <c r="A2051">
        <f>ROW(Source!A2023)</f>
        <v>2023</v>
      </c>
      <c r="B2051">
        <v>35813965</v>
      </c>
      <c r="C2051">
        <v>35813954</v>
      </c>
      <c r="D2051">
        <v>29172556</v>
      </c>
      <c r="E2051">
        <v>1</v>
      </c>
      <c r="F2051">
        <v>1</v>
      </c>
      <c r="G2051">
        <v>1</v>
      </c>
      <c r="H2051">
        <v>2</v>
      </c>
      <c r="I2051" t="s">
        <v>586</v>
      </c>
      <c r="J2051" t="s">
        <v>590</v>
      </c>
      <c r="K2051" t="s">
        <v>588</v>
      </c>
      <c r="L2051">
        <v>1368</v>
      </c>
      <c r="N2051">
        <v>1011</v>
      </c>
      <c r="O2051" t="s">
        <v>589</v>
      </c>
      <c r="P2051" t="s">
        <v>589</v>
      </c>
      <c r="Q2051">
        <v>1</v>
      </c>
      <c r="X2051">
        <v>0.34</v>
      </c>
      <c r="Y2051">
        <v>0</v>
      </c>
      <c r="Z2051">
        <v>31.26</v>
      </c>
      <c r="AA2051">
        <v>13.5</v>
      </c>
      <c r="AB2051">
        <v>0</v>
      </c>
      <c r="AC2051">
        <v>0</v>
      </c>
      <c r="AD2051">
        <v>1</v>
      </c>
      <c r="AE2051">
        <v>0</v>
      </c>
      <c r="AF2051" t="s">
        <v>143</v>
      </c>
      <c r="AG2051">
        <v>0.42500000000000004</v>
      </c>
      <c r="AH2051">
        <v>2</v>
      </c>
      <c r="AI2051">
        <v>35813958</v>
      </c>
      <c r="AJ2051">
        <v>2070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</row>
    <row r="2052" spans="1:44">
      <c r="A2052">
        <f>ROW(Source!A2023)</f>
        <v>2023</v>
      </c>
      <c r="B2052">
        <v>35813966</v>
      </c>
      <c r="C2052">
        <v>35813954</v>
      </c>
      <c r="D2052">
        <v>29174663</v>
      </c>
      <c r="E2052">
        <v>1</v>
      </c>
      <c r="F2052">
        <v>1</v>
      </c>
      <c r="G2052">
        <v>1</v>
      </c>
      <c r="H2052">
        <v>2</v>
      </c>
      <c r="I2052" t="s">
        <v>882</v>
      </c>
      <c r="J2052" t="s">
        <v>883</v>
      </c>
      <c r="K2052" t="s">
        <v>884</v>
      </c>
      <c r="L2052">
        <v>1368</v>
      </c>
      <c r="N2052">
        <v>1011</v>
      </c>
      <c r="O2052" t="s">
        <v>589</v>
      </c>
      <c r="P2052" t="s">
        <v>589</v>
      </c>
      <c r="Q2052">
        <v>1</v>
      </c>
      <c r="X2052">
        <v>5.3</v>
      </c>
      <c r="Y2052">
        <v>0</v>
      </c>
      <c r="Z2052">
        <v>3.4</v>
      </c>
      <c r="AA2052">
        <v>0</v>
      </c>
      <c r="AB2052">
        <v>0</v>
      </c>
      <c r="AC2052">
        <v>0</v>
      </c>
      <c r="AD2052">
        <v>1</v>
      </c>
      <c r="AE2052">
        <v>0</v>
      </c>
      <c r="AF2052" t="s">
        <v>143</v>
      </c>
      <c r="AG2052">
        <v>6.625</v>
      </c>
      <c r="AH2052">
        <v>2</v>
      </c>
      <c r="AI2052">
        <v>35813959</v>
      </c>
      <c r="AJ2052">
        <v>2071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>
      <c r="A2053">
        <f>ROW(Source!A2023)</f>
        <v>2023</v>
      </c>
      <c r="B2053">
        <v>35813967</v>
      </c>
      <c r="C2053">
        <v>35813954</v>
      </c>
      <c r="D2053">
        <v>29174913</v>
      </c>
      <c r="E2053">
        <v>1</v>
      </c>
      <c r="F2053">
        <v>1</v>
      </c>
      <c r="G2053">
        <v>1</v>
      </c>
      <c r="H2053">
        <v>2</v>
      </c>
      <c r="I2053" t="s">
        <v>601</v>
      </c>
      <c r="J2053" t="s">
        <v>602</v>
      </c>
      <c r="K2053" t="s">
        <v>603</v>
      </c>
      <c r="L2053">
        <v>1368</v>
      </c>
      <c r="N2053">
        <v>1011</v>
      </c>
      <c r="O2053" t="s">
        <v>589</v>
      </c>
      <c r="P2053" t="s">
        <v>589</v>
      </c>
      <c r="Q2053">
        <v>1</v>
      </c>
      <c r="X2053">
        <v>0.48</v>
      </c>
      <c r="Y2053">
        <v>0</v>
      </c>
      <c r="Z2053">
        <v>87.17</v>
      </c>
      <c r="AA2053">
        <v>11.6</v>
      </c>
      <c r="AB2053">
        <v>0</v>
      </c>
      <c r="AC2053">
        <v>0</v>
      </c>
      <c r="AD2053">
        <v>1</v>
      </c>
      <c r="AE2053">
        <v>0</v>
      </c>
      <c r="AF2053" t="s">
        <v>143</v>
      </c>
      <c r="AG2053">
        <v>0.6</v>
      </c>
      <c r="AH2053">
        <v>2</v>
      </c>
      <c r="AI2053">
        <v>35813960</v>
      </c>
      <c r="AJ2053">
        <v>2072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>
      <c r="A2054">
        <f>ROW(Source!A2023)</f>
        <v>2023</v>
      </c>
      <c r="B2054">
        <v>35813968</v>
      </c>
      <c r="C2054">
        <v>35813954</v>
      </c>
      <c r="D2054">
        <v>29110876</v>
      </c>
      <c r="E2054">
        <v>1</v>
      </c>
      <c r="F2054">
        <v>1</v>
      </c>
      <c r="G2054">
        <v>1</v>
      </c>
      <c r="H2054">
        <v>3</v>
      </c>
      <c r="I2054" t="s">
        <v>324</v>
      </c>
      <c r="J2054" t="s">
        <v>326</v>
      </c>
      <c r="K2054" t="s">
        <v>325</v>
      </c>
      <c r="L2054">
        <v>1327</v>
      </c>
      <c r="N2054">
        <v>1005</v>
      </c>
      <c r="O2054" t="s">
        <v>165</v>
      </c>
      <c r="P2054" t="s">
        <v>165</v>
      </c>
      <c r="Q2054">
        <v>1</v>
      </c>
      <c r="X2054">
        <v>102</v>
      </c>
      <c r="Y2054">
        <v>67.8</v>
      </c>
      <c r="Z2054">
        <v>0</v>
      </c>
      <c r="AA2054">
        <v>0</v>
      </c>
      <c r="AB2054">
        <v>0</v>
      </c>
      <c r="AC2054">
        <v>0</v>
      </c>
      <c r="AD2054">
        <v>1</v>
      </c>
      <c r="AE2054">
        <v>0</v>
      </c>
      <c r="AF2054" t="s">
        <v>3</v>
      </c>
      <c r="AG2054">
        <v>102</v>
      </c>
      <c r="AH2054">
        <v>2</v>
      </c>
      <c r="AI2054">
        <v>35813961</v>
      </c>
      <c r="AJ2054">
        <v>2073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</row>
    <row r="2055" spans="1:44">
      <c r="A2055">
        <f>ROW(Source!A2023)</f>
        <v>2023</v>
      </c>
      <c r="B2055">
        <v>35813969</v>
      </c>
      <c r="C2055">
        <v>35813954</v>
      </c>
      <c r="D2055">
        <v>29110762</v>
      </c>
      <c r="E2055">
        <v>1</v>
      </c>
      <c r="F2055">
        <v>1</v>
      </c>
      <c r="G2055">
        <v>1</v>
      </c>
      <c r="H2055">
        <v>3</v>
      </c>
      <c r="I2055" t="s">
        <v>676</v>
      </c>
      <c r="J2055" t="s">
        <v>885</v>
      </c>
      <c r="K2055" t="s">
        <v>678</v>
      </c>
      <c r="L2055">
        <v>1308</v>
      </c>
      <c r="N2055">
        <v>1003</v>
      </c>
      <c r="O2055" t="s">
        <v>68</v>
      </c>
      <c r="P2055" t="s">
        <v>68</v>
      </c>
      <c r="Q2055">
        <v>100</v>
      </c>
      <c r="X2055">
        <v>0.68</v>
      </c>
      <c r="Y2055">
        <v>99.4</v>
      </c>
      <c r="Z2055">
        <v>0</v>
      </c>
      <c r="AA2055">
        <v>0</v>
      </c>
      <c r="AB2055">
        <v>0</v>
      </c>
      <c r="AC2055">
        <v>0</v>
      </c>
      <c r="AD2055">
        <v>1</v>
      </c>
      <c r="AE2055">
        <v>0</v>
      </c>
      <c r="AF2055" t="s">
        <v>3</v>
      </c>
      <c r="AG2055">
        <v>0.68</v>
      </c>
      <c r="AH2055">
        <v>2</v>
      </c>
      <c r="AI2055">
        <v>35813962</v>
      </c>
      <c r="AJ2055">
        <v>2074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</row>
    <row r="2056" spans="1:44">
      <c r="A2056">
        <f>ROW(Source!A2026)</f>
        <v>2026</v>
      </c>
      <c r="B2056">
        <v>35813985</v>
      </c>
      <c r="C2056">
        <v>35813972</v>
      </c>
      <c r="D2056">
        <v>18413230</v>
      </c>
      <c r="E2056">
        <v>1</v>
      </c>
      <c r="F2056">
        <v>1</v>
      </c>
      <c r="G2056">
        <v>1</v>
      </c>
      <c r="H2056">
        <v>1</v>
      </c>
      <c r="I2056" t="s">
        <v>610</v>
      </c>
      <c r="J2056" t="s">
        <v>3</v>
      </c>
      <c r="K2056" t="s">
        <v>611</v>
      </c>
      <c r="L2056">
        <v>1369</v>
      </c>
      <c r="N2056">
        <v>1013</v>
      </c>
      <c r="O2056" t="s">
        <v>583</v>
      </c>
      <c r="P2056" t="s">
        <v>583</v>
      </c>
      <c r="Q2056">
        <v>1</v>
      </c>
      <c r="X2056">
        <v>6.66</v>
      </c>
      <c r="Y2056">
        <v>0</v>
      </c>
      <c r="Z2056">
        <v>0</v>
      </c>
      <c r="AA2056">
        <v>0</v>
      </c>
      <c r="AB2056">
        <v>9.18</v>
      </c>
      <c r="AC2056">
        <v>0</v>
      </c>
      <c r="AD2056">
        <v>1</v>
      </c>
      <c r="AE2056">
        <v>1</v>
      </c>
      <c r="AF2056" t="s">
        <v>144</v>
      </c>
      <c r="AG2056">
        <v>7.6589999999999998</v>
      </c>
      <c r="AH2056">
        <v>2</v>
      </c>
      <c r="AI2056">
        <v>35813973</v>
      </c>
      <c r="AJ2056">
        <v>2076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>
      <c r="A2057">
        <f>ROW(Source!A2026)</f>
        <v>2026</v>
      </c>
      <c r="B2057">
        <v>35813986</v>
      </c>
      <c r="C2057">
        <v>35813972</v>
      </c>
      <c r="D2057">
        <v>29173472</v>
      </c>
      <c r="E2057">
        <v>1</v>
      </c>
      <c r="F2057">
        <v>1</v>
      </c>
      <c r="G2057">
        <v>1</v>
      </c>
      <c r="H2057">
        <v>2</v>
      </c>
      <c r="I2057" t="s">
        <v>660</v>
      </c>
      <c r="J2057" t="s">
        <v>661</v>
      </c>
      <c r="K2057" t="s">
        <v>662</v>
      </c>
      <c r="L2057">
        <v>1368</v>
      </c>
      <c r="N2057">
        <v>1011</v>
      </c>
      <c r="O2057" t="s">
        <v>589</v>
      </c>
      <c r="P2057" t="s">
        <v>589</v>
      </c>
      <c r="Q2057">
        <v>1</v>
      </c>
      <c r="X2057">
        <v>2.0099999999999998</v>
      </c>
      <c r="Y2057">
        <v>0</v>
      </c>
      <c r="Z2057">
        <v>3</v>
      </c>
      <c r="AA2057">
        <v>0</v>
      </c>
      <c r="AB2057">
        <v>0</v>
      </c>
      <c r="AC2057">
        <v>0</v>
      </c>
      <c r="AD2057">
        <v>1</v>
      </c>
      <c r="AE2057">
        <v>0</v>
      </c>
      <c r="AF2057" t="s">
        <v>143</v>
      </c>
      <c r="AG2057">
        <v>2.5124999999999997</v>
      </c>
      <c r="AH2057">
        <v>2</v>
      </c>
      <c r="AI2057">
        <v>35813974</v>
      </c>
      <c r="AJ2057">
        <v>2077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>
      <c r="A2058">
        <f>ROW(Source!A2026)</f>
        <v>2026</v>
      </c>
      <c r="B2058">
        <v>35813987</v>
      </c>
      <c r="C2058">
        <v>35813972</v>
      </c>
      <c r="D2058">
        <v>29174500</v>
      </c>
      <c r="E2058">
        <v>1</v>
      </c>
      <c r="F2058">
        <v>1</v>
      </c>
      <c r="G2058">
        <v>1</v>
      </c>
      <c r="H2058">
        <v>2</v>
      </c>
      <c r="I2058" t="s">
        <v>682</v>
      </c>
      <c r="J2058" t="s">
        <v>683</v>
      </c>
      <c r="K2058" t="s">
        <v>684</v>
      </c>
      <c r="L2058">
        <v>1368</v>
      </c>
      <c r="N2058">
        <v>1011</v>
      </c>
      <c r="O2058" t="s">
        <v>589</v>
      </c>
      <c r="P2058" t="s">
        <v>589</v>
      </c>
      <c r="Q2058">
        <v>1</v>
      </c>
      <c r="X2058">
        <v>1.33</v>
      </c>
      <c r="Y2058">
        <v>0</v>
      </c>
      <c r="Z2058">
        <v>1.95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 t="s">
        <v>143</v>
      </c>
      <c r="AG2058">
        <v>1.6625000000000001</v>
      </c>
      <c r="AH2058">
        <v>2</v>
      </c>
      <c r="AI2058">
        <v>35813975</v>
      </c>
      <c r="AJ2058">
        <v>2078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</row>
    <row r="2059" spans="1:44">
      <c r="A2059">
        <f>ROW(Source!A2026)</f>
        <v>2026</v>
      </c>
      <c r="B2059">
        <v>35813988</v>
      </c>
      <c r="C2059">
        <v>35813972</v>
      </c>
      <c r="D2059">
        <v>29174913</v>
      </c>
      <c r="E2059">
        <v>1</v>
      </c>
      <c r="F2059">
        <v>1</v>
      </c>
      <c r="G2059">
        <v>1</v>
      </c>
      <c r="H2059">
        <v>2</v>
      </c>
      <c r="I2059" t="s">
        <v>601</v>
      </c>
      <c r="J2059" t="s">
        <v>602</v>
      </c>
      <c r="K2059" t="s">
        <v>603</v>
      </c>
      <c r="L2059">
        <v>1368</v>
      </c>
      <c r="N2059">
        <v>1011</v>
      </c>
      <c r="O2059" t="s">
        <v>589</v>
      </c>
      <c r="P2059" t="s">
        <v>589</v>
      </c>
      <c r="Q2059">
        <v>1</v>
      </c>
      <c r="X2059">
        <v>0.03</v>
      </c>
      <c r="Y2059">
        <v>0</v>
      </c>
      <c r="Z2059">
        <v>87.17</v>
      </c>
      <c r="AA2059">
        <v>11.6</v>
      </c>
      <c r="AB2059">
        <v>0</v>
      </c>
      <c r="AC2059">
        <v>0</v>
      </c>
      <c r="AD2059">
        <v>1</v>
      </c>
      <c r="AE2059">
        <v>0</v>
      </c>
      <c r="AF2059" t="s">
        <v>143</v>
      </c>
      <c r="AG2059">
        <v>3.7499999999999999E-2</v>
      </c>
      <c r="AH2059">
        <v>2</v>
      </c>
      <c r="AI2059">
        <v>35813976</v>
      </c>
      <c r="AJ2059">
        <v>2079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>
      <c r="A2060">
        <f>ROW(Source!A2026)</f>
        <v>2026</v>
      </c>
      <c r="B2060">
        <v>35813989</v>
      </c>
      <c r="C2060">
        <v>35813972</v>
      </c>
      <c r="D2060">
        <v>29114471</v>
      </c>
      <c r="E2060">
        <v>1</v>
      </c>
      <c r="F2060">
        <v>1</v>
      </c>
      <c r="G2060">
        <v>1</v>
      </c>
      <c r="H2060">
        <v>3</v>
      </c>
      <c r="I2060" t="s">
        <v>685</v>
      </c>
      <c r="J2060" t="s">
        <v>686</v>
      </c>
      <c r="K2060" t="s">
        <v>687</v>
      </c>
      <c r="L2060">
        <v>1358</v>
      </c>
      <c r="N2060">
        <v>1010</v>
      </c>
      <c r="O2060" t="s">
        <v>498</v>
      </c>
      <c r="P2060" t="s">
        <v>498</v>
      </c>
      <c r="Q2060">
        <v>10</v>
      </c>
      <c r="X2060">
        <v>26.3</v>
      </c>
      <c r="Y2060">
        <v>1.6</v>
      </c>
      <c r="Z2060">
        <v>0</v>
      </c>
      <c r="AA2060">
        <v>0</v>
      </c>
      <c r="AB2060">
        <v>0</v>
      </c>
      <c r="AC2060">
        <v>0</v>
      </c>
      <c r="AD2060">
        <v>1</v>
      </c>
      <c r="AE2060">
        <v>0</v>
      </c>
      <c r="AF2060" t="s">
        <v>3</v>
      </c>
      <c r="AG2060">
        <v>26.3</v>
      </c>
      <c r="AH2060">
        <v>2</v>
      </c>
      <c r="AI2060">
        <v>35813977</v>
      </c>
      <c r="AJ2060">
        <v>2080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</row>
    <row r="2061" spans="1:44">
      <c r="A2061">
        <f>ROW(Source!A2026)</f>
        <v>2026</v>
      </c>
      <c r="B2061">
        <v>35813990</v>
      </c>
      <c r="C2061">
        <v>35813972</v>
      </c>
      <c r="D2061">
        <v>29114305</v>
      </c>
      <c r="E2061">
        <v>1</v>
      </c>
      <c r="F2061">
        <v>1</v>
      </c>
      <c r="G2061">
        <v>1</v>
      </c>
      <c r="H2061">
        <v>3</v>
      </c>
      <c r="I2061" t="s">
        <v>688</v>
      </c>
      <c r="J2061" t="s">
        <v>689</v>
      </c>
      <c r="K2061" t="s">
        <v>690</v>
      </c>
      <c r="L2061">
        <v>1354</v>
      </c>
      <c r="N2061">
        <v>1010</v>
      </c>
      <c r="O2061" t="s">
        <v>258</v>
      </c>
      <c r="P2061" t="s">
        <v>258</v>
      </c>
      <c r="Q2061">
        <v>1</v>
      </c>
      <c r="X2061">
        <v>263</v>
      </c>
      <c r="Y2061">
        <v>0.12</v>
      </c>
      <c r="Z2061">
        <v>0</v>
      </c>
      <c r="AA2061">
        <v>0</v>
      </c>
      <c r="AB2061">
        <v>0</v>
      </c>
      <c r="AC2061">
        <v>0</v>
      </c>
      <c r="AD2061">
        <v>1</v>
      </c>
      <c r="AE2061">
        <v>0</v>
      </c>
      <c r="AF2061" t="s">
        <v>3</v>
      </c>
      <c r="AG2061">
        <v>263</v>
      </c>
      <c r="AH2061">
        <v>2</v>
      </c>
      <c r="AI2061">
        <v>35813978</v>
      </c>
      <c r="AJ2061">
        <v>2081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</row>
    <row r="2062" spans="1:44">
      <c r="A2062">
        <f>ROW(Source!A2026)</f>
        <v>2026</v>
      </c>
      <c r="B2062">
        <v>35813991</v>
      </c>
      <c r="C2062">
        <v>35813972</v>
      </c>
      <c r="D2062">
        <v>29111012</v>
      </c>
      <c r="E2062">
        <v>1</v>
      </c>
      <c r="F2062">
        <v>1</v>
      </c>
      <c r="G2062">
        <v>1</v>
      </c>
      <c r="H2062">
        <v>3</v>
      </c>
      <c r="I2062" t="s">
        <v>691</v>
      </c>
      <c r="J2062" t="s">
        <v>692</v>
      </c>
      <c r="K2062" t="s">
        <v>693</v>
      </c>
      <c r="L2062">
        <v>1354</v>
      </c>
      <c r="N2062">
        <v>1010</v>
      </c>
      <c r="O2062" t="s">
        <v>258</v>
      </c>
      <c r="P2062" t="s">
        <v>258</v>
      </c>
      <c r="Q2062">
        <v>1</v>
      </c>
      <c r="X2062">
        <v>7</v>
      </c>
      <c r="Y2062">
        <v>1.29</v>
      </c>
      <c r="Z2062">
        <v>0</v>
      </c>
      <c r="AA2062">
        <v>0</v>
      </c>
      <c r="AB2062">
        <v>0</v>
      </c>
      <c r="AC2062">
        <v>0</v>
      </c>
      <c r="AD2062">
        <v>1</v>
      </c>
      <c r="AE2062">
        <v>0</v>
      </c>
      <c r="AF2062" t="s">
        <v>3</v>
      </c>
      <c r="AG2062">
        <v>7</v>
      </c>
      <c r="AH2062">
        <v>2</v>
      </c>
      <c r="AI2062">
        <v>35813979</v>
      </c>
      <c r="AJ2062">
        <v>2082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</row>
    <row r="2063" spans="1:44">
      <c r="A2063">
        <f>ROW(Source!A2026)</f>
        <v>2026</v>
      </c>
      <c r="B2063">
        <v>35813992</v>
      </c>
      <c r="C2063">
        <v>35813972</v>
      </c>
      <c r="D2063">
        <v>29111013</v>
      </c>
      <c r="E2063">
        <v>1</v>
      </c>
      <c r="F2063">
        <v>1</v>
      </c>
      <c r="G2063">
        <v>1</v>
      </c>
      <c r="H2063">
        <v>3</v>
      </c>
      <c r="I2063" t="s">
        <v>694</v>
      </c>
      <c r="J2063" t="s">
        <v>695</v>
      </c>
      <c r="K2063" t="s">
        <v>696</v>
      </c>
      <c r="L2063">
        <v>1354</v>
      </c>
      <c r="N2063">
        <v>1010</v>
      </c>
      <c r="O2063" t="s">
        <v>258</v>
      </c>
      <c r="P2063" t="s">
        <v>258</v>
      </c>
      <c r="Q2063">
        <v>1</v>
      </c>
      <c r="X2063">
        <v>7</v>
      </c>
      <c r="Y2063">
        <v>1.29</v>
      </c>
      <c r="Z2063">
        <v>0</v>
      </c>
      <c r="AA2063">
        <v>0</v>
      </c>
      <c r="AB2063">
        <v>0</v>
      </c>
      <c r="AC2063">
        <v>0</v>
      </c>
      <c r="AD2063">
        <v>1</v>
      </c>
      <c r="AE2063">
        <v>0</v>
      </c>
      <c r="AF2063" t="s">
        <v>3</v>
      </c>
      <c r="AG2063">
        <v>7</v>
      </c>
      <c r="AH2063">
        <v>2</v>
      </c>
      <c r="AI2063">
        <v>35813980</v>
      </c>
      <c r="AJ2063">
        <v>2083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</row>
    <row r="2064" spans="1:44">
      <c r="A2064">
        <f>ROW(Source!A2026)</f>
        <v>2026</v>
      </c>
      <c r="B2064">
        <v>35813993</v>
      </c>
      <c r="C2064">
        <v>35813972</v>
      </c>
      <c r="D2064">
        <v>29111016</v>
      </c>
      <c r="E2064">
        <v>1</v>
      </c>
      <c r="F2064">
        <v>1</v>
      </c>
      <c r="G2064">
        <v>1</v>
      </c>
      <c r="H2064">
        <v>3</v>
      </c>
      <c r="I2064" t="s">
        <v>697</v>
      </c>
      <c r="J2064" t="s">
        <v>698</v>
      </c>
      <c r="K2064" t="s">
        <v>699</v>
      </c>
      <c r="L2064">
        <v>1354</v>
      </c>
      <c r="N2064">
        <v>1010</v>
      </c>
      <c r="O2064" t="s">
        <v>258</v>
      </c>
      <c r="P2064" t="s">
        <v>258</v>
      </c>
      <c r="Q2064">
        <v>1</v>
      </c>
      <c r="X2064">
        <v>40</v>
      </c>
      <c r="Y2064">
        <v>1.29</v>
      </c>
      <c r="Z2064">
        <v>0</v>
      </c>
      <c r="AA2064">
        <v>0</v>
      </c>
      <c r="AB2064">
        <v>0</v>
      </c>
      <c r="AC2064">
        <v>0</v>
      </c>
      <c r="AD2064">
        <v>1</v>
      </c>
      <c r="AE2064">
        <v>0</v>
      </c>
      <c r="AF2064" t="s">
        <v>3</v>
      </c>
      <c r="AG2064">
        <v>40</v>
      </c>
      <c r="AH2064">
        <v>2</v>
      </c>
      <c r="AI2064">
        <v>35813981</v>
      </c>
      <c r="AJ2064">
        <v>2084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</row>
    <row r="2065" spans="1:44">
      <c r="A2065">
        <f>ROW(Source!A2026)</f>
        <v>2026</v>
      </c>
      <c r="B2065">
        <v>35813994</v>
      </c>
      <c r="C2065">
        <v>35813972</v>
      </c>
      <c r="D2065">
        <v>29111019</v>
      </c>
      <c r="E2065">
        <v>1</v>
      </c>
      <c r="F2065">
        <v>1</v>
      </c>
      <c r="G2065">
        <v>1</v>
      </c>
      <c r="H2065">
        <v>3</v>
      </c>
      <c r="I2065" t="s">
        <v>700</v>
      </c>
      <c r="J2065" t="s">
        <v>701</v>
      </c>
      <c r="K2065" t="s">
        <v>702</v>
      </c>
      <c r="L2065">
        <v>1354</v>
      </c>
      <c r="N2065">
        <v>1010</v>
      </c>
      <c r="O2065" t="s">
        <v>258</v>
      </c>
      <c r="P2065" t="s">
        <v>258</v>
      </c>
      <c r="Q2065">
        <v>1</v>
      </c>
      <c r="X2065">
        <v>8</v>
      </c>
      <c r="Y2065">
        <v>0.63</v>
      </c>
      <c r="Z2065">
        <v>0</v>
      </c>
      <c r="AA2065">
        <v>0</v>
      </c>
      <c r="AB2065">
        <v>0</v>
      </c>
      <c r="AC2065">
        <v>0</v>
      </c>
      <c r="AD2065">
        <v>1</v>
      </c>
      <c r="AE2065">
        <v>0</v>
      </c>
      <c r="AF2065" t="s">
        <v>3</v>
      </c>
      <c r="AG2065">
        <v>8</v>
      </c>
      <c r="AH2065">
        <v>2</v>
      </c>
      <c r="AI2065">
        <v>35813982</v>
      </c>
      <c r="AJ2065">
        <v>2085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>
      <c r="A2066">
        <f>ROW(Source!A2026)</f>
        <v>2026</v>
      </c>
      <c r="B2066">
        <v>35813995</v>
      </c>
      <c r="C2066">
        <v>35813972</v>
      </c>
      <c r="D2066">
        <v>29111018</v>
      </c>
      <c r="E2066">
        <v>1</v>
      </c>
      <c r="F2066">
        <v>1</v>
      </c>
      <c r="G2066">
        <v>1</v>
      </c>
      <c r="H2066">
        <v>3</v>
      </c>
      <c r="I2066" t="s">
        <v>703</v>
      </c>
      <c r="J2066" t="s">
        <v>704</v>
      </c>
      <c r="K2066" t="s">
        <v>705</v>
      </c>
      <c r="L2066">
        <v>1354</v>
      </c>
      <c r="N2066">
        <v>1010</v>
      </c>
      <c r="O2066" t="s">
        <v>258</v>
      </c>
      <c r="P2066" t="s">
        <v>258</v>
      </c>
      <c r="Q2066">
        <v>1</v>
      </c>
      <c r="X2066">
        <v>8</v>
      </c>
      <c r="Y2066">
        <v>0.63</v>
      </c>
      <c r="Z2066">
        <v>0</v>
      </c>
      <c r="AA2066">
        <v>0</v>
      </c>
      <c r="AB2066">
        <v>0</v>
      </c>
      <c r="AC2066">
        <v>0</v>
      </c>
      <c r="AD2066">
        <v>1</v>
      </c>
      <c r="AE2066">
        <v>0</v>
      </c>
      <c r="AF2066" t="s">
        <v>3</v>
      </c>
      <c r="AG2066">
        <v>8</v>
      </c>
      <c r="AH2066">
        <v>2</v>
      </c>
      <c r="AI2066">
        <v>35813983</v>
      </c>
      <c r="AJ2066">
        <v>2086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</row>
    <row r="2067" spans="1:44">
      <c r="A2067">
        <f>ROW(Source!A2026)</f>
        <v>2026</v>
      </c>
      <c r="B2067">
        <v>35813996</v>
      </c>
      <c r="C2067">
        <v>35813972</v>
      </c>
      <c r="D2067">
        <v>29110997</v>
      </c>
      <c r="E2067">
        <v>1</v>
      </c>
      <c r="F2067">
        <v>1</v>
      </c>
      <c r="G2067">
        <v>1</v>
      </c>
      <c r="H2067">
        <v>3</v>
      </c>
      <c r="I2067" t="s">
        <v>706</v>
      </c>
      <c r="J2067" t="s">
        <v>707</v>
      </c>
      <c r="K2067" t="s">
        <v>708</v>
      </c>
      <c r="L2067">
        <v>1301</v>
      </c>
      <c r="N2067">
        <v>1003</v>
      </c>
      <c r="O2067" t="s">
        <v>151</v>
      </c>
      <c r="P2067" t="s">
        <v>151</v>
      </c>
      <c r="Q2067">
        <v>1</v>
      </c>
      <c r="X2067">
        <v>101</v>
      </c>
      <c r="Y2067">
        <v>12.3</v>
      </c>
      <c r="Z2067">
        <v>0</v>
      </c>
      <c r="AA2067">
        <v>0</v>
      </c>
      <c r="AB2067">
        <v>0</v>
      </c>
      <c r="AC2067">
        <v>0</v>
      </c>
      <c r="AD2067">
        <v>1</v>
      </c>
      <c r="AE2067">
        <v>0</v>
      </c>
      <c r="AF2067" t="s">
        <v>3</v>
      </c>
      <c r="AG2067">
        <v>101</v>
      </c>
      <c r="AH2067">
        <v>2</v>
      </c>
      <c r="AI2067">
        <v>35813984</v>
      </c>
      <c r="AJ2067">
        <v>2087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>
      <c r="A2068">
        <f>ROW(Source!A2027)</f>
        <v>2027</v>
      </c>
      <c r="B2068">
        <v>35814017</v>
      </c>
      <c r="C2068">
        <v>35813997</v>
      </c>
      <c r="D2068">
        <v>18409850</v>
      </c>
      <c r="E2068">
        <v>1</v>
      </c>
      <c r="F2068">
        <v>1</v>
      </c>
      <c r="G2068">
        <v>1</v>
      </c>
      <c r="H2068">
        <v>1</v>
      </c>
      <c r="I2068" t="s">
        <v>709</v>
      </c>
      <c r="J2068" t="s">
        <v>3</v>
      </c>
      <c r="K2068" t="s">
        <v>710</v>
      </c>
      <c r="L2068">
        <v>1369</v>
      </c>
      <c r="N2068">
        <v>1013</v>
      </c>
      <c r="O2068" t="s">
        <v>583</v>
      </c>
      <c r="P2068" t="s">
        <v>583</v>
      </c>
      <c r="Q2068">
        <v>1</v>
      </c>
      <c r="X2068">
        <v>89</v>
      </c>
      <c r="Y2068">
        <v>0</v>
      </c>
      <c r="Z2068">
        <v>0</v>
      </c>
      <c r="AA2068">
        <v>0</v>
      </c>
      <c r="AB2068">
        <v>9.07</v>
      </c>
      <c r="AC2068">
        <v>0</v>
      </c>
      <c r="AD2068">
        <v>1</v>
      </c>
      <c r="AE2068">
        <v>1</v>
      </c>
      <c r="AF2068" t="s">
        <v>144</v>
      </c>
      <c r="AG2068">
        <v>102.35</v>
      </c>
      <c r="AH2068">
        <v>2</v>
      </c>
      <c r="AI2068">
        <v>35813998</v>
      </c>
      <c r="AJ2068">
        <v>2088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</row>
    <row r="2069" spans="1:44">
      <c r="A2069">
        <f>ROW(Source!A2027)</f>
        <v>2027</v>
      </c>
      <c r="B2069">
        <v>35814018</v>
      </c>
      <c r="C2069">
        <v>35813997</v>
      </c>
      <c r="D2069">
        <v>29173472</v>
      </c>
      <c r="E2069">
        <v>1</v>
      </c>
      <c r="F2069">
        <v>1</v>
      </c>
      <c r="G2069">
        <v>1</v>
      </c>
      <c r="H2069">
        <v>2</v>
      </c>
      <c r="I2069" t="s">
        <v>660</v>
      </c>
      <c r="J2069" t="s">
        <v>661</v>
      </c>
      <c r="K2069" t="s">
        <v>662</v>
      </c>
      <c r="L2069">
        <v>1368</v>
      </c>
      <c r="N2069">
        <v>1011</v>
      </c>
      <c r="O2069" t="s">
        <v>589</v>
      </c>
      <c r="P2069" t="s">
        <v>589</v>
      </c>
      <c r="Q2069">
        <v>1</v>
      </c>
      <c r="X2069">
        <v>2.16</v>
      </c>
      <c r="Y2069">
        <v>0</v>
      </c>
      <c r="Z2069">
        <v>3</v>
      </c>
      <c r="AA2069">
        <v>0</v>
      </c>
      <c r="AB2069">
        <v>0</v>
      </c>
      <c r="AC2069">
        <v>0</v>
      </c>
      <c r="AD2069">
        <v>1</v>
      </c>
      <c r="AE2069">
        <v>0</v>
      </c>
      <c r="AF2069" t="s">
        <v>143</v>
      </c>
      <c r="AG2069">
        <v>2.7</v>
      </c>
      <c r="AH2069">
        <v>2</v>
      </c>
      <c r="AI2069">
        <v>35813999</v>
      </c>
      <c r="AJ2069">
        <v>2089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>
      <c r="A2070">
        <f>ROW(Source!A2027)</f>
        <v>2027</v>
      </c>
      <c r="B2070">
        <v>35814019</v>
      </c>
      <c r="C2070">
        <v>35813997</v>
      </c>
      <c r="D2070">
        <v>29174538</v>
      </c>
      <c r="E2070">
        <v>1</v>
      </c>
      <c r="F2070">
        <v>1</v>
      </c>
      <c r="G2070">
        <v>1</v>
      </c>
      <c r="H2070">
        <v>2</v>
      </c>
      <c r="I2070" t="s">
        <v>712</v>
      </c>
      <c r="J2070" t="s">
        <v>820</v>
      </c>
      <c r="K2070" t="s">
        <v>714</v>
      </c>
      <c r="L2070">
        <v>1368</v>
      </c>
      <c r="N2070">
        <v>1011</v>
      </c>
      <c r="O2070" t="s">
        <v>589</v>
      </c>
      <c r="P2070" t="s">
        <v>589</v>
      </c>
      <c r="Q2070">
        <v>1</v>
      </c>
      <c r="X2070">
        <v>0.47</v>
      </c>
      <c r="Y2070">
        <v>0</v>
      </c>
      <c r="Z2070">
        <v>33.590000000000003</v>
      </c>
      <c r="AA2070">
        <v>0</v>
      </c>
      <c r="AB2070">
        <v>0</v>
      </c>
      <c r="AC2070">
        <v>0</v>
      </c>
      <c r="AD2070">
        <v>1</v>
      </c>
      <c r="AE2070">
        <v>0</v>
      </c>
      <c r="AF2070" t="s">
        <v>143</v>
      </c>
      <c r="AG2070">
        <v>0.58749999999999991</v>
      </c>
      <c r="AH2070">
        <v>2</v>
      </c>
      <c r="AI2070">
        <v>35814000</v>
      </c>
      <c r="AJ2070">
        <v>2090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</row>
    <row r="2071" spans="1:44">
      <c r="A2071">
        <f>ROW(Source!A2027)</f>
        <v>2027</v>
      </c>
      <c r="B2071">
        <v>35814020</v>
      </c>
      <c r="C2071">
        <v>35813997</v>
      </c>
      <c r="D2071">
        <v>29174580</v>
      </c>
      <c r="E2071">
        <v>1</v>
      </c>
      <c r="F2071">
        <v>1</v>
      </c>
      <c r="G2071">
        <v>1</v>
      </c>
      <c r="H2071">
        <v>2</v>
      </c>
      <c r="I2071" t="s">
        <v>715</v>
      </c>
      <c r="J2071" t="s">
        <v>821</v>
      </c>
      <c r="K2071" t="s">
        <v>717</v>
      </c>
      <c r="L2071">
        <v>1368</v>
      </c>
      <c r="N2071">
        <v>1011</v>
      </c>
      <c r="O2071" t="s">
        <v>589</v>
      </c>
      <c r="P2071" t="s">
        <v>589</v>
      </c>
      <c r="Q2071">
        <v>1</v>
      </c>
      <c r="X2071">
        <v>0.53</v>
      </c>
      <c r="Y2071">
        <v>0</v>
      </c>
      <c r="Z2071">
        <v>2.08</v>
      </c>
      <c r="AA2071">
        <v>0</v>
      </c>
      <c r="AB2071">
        <v>0</v>
      </c>
      <c r="AC2071">
        <v>0</v>
      </c>
      <c r="AD2071">
        <v>1</v>
      </c>
      <c r="AE2071">
        <v>0</v>
      </c>
      <c r="AF2071" t="s">
        <v>143</v>
      </c>
      <c r="AG2071">
        <v>0.66250000000000009</v>
      </c>
      <c r="AH2071">
        <v>2</v>
      </c>
      <c r="AI2071">
        <v>35814001</v>
      </c>
      <c r="AJ2071">
        <v>2091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>
      <c r="A2072">
        <f>ROW(Source!A2027)</f>
        <v>2027</v>
      </c>
      <c r="B2072">
        <v>35814021</v>
      </c>
      <c r="C2072">
        <v>35813997</v>
      </c>
      <c r="D2072">
        <v>29108656</v>
      </c>
      <c r="E2072">
        <v>1</v>
      </c>
      <c r="F2072">
        <v>1</v>
      </c>
      <c r="G2072">
        <v>1</v>
      </c>
      <c r="H2072">
        <v>3</v>
      </c>
      <c r="I2072" t="s">
        <v>850</v>
      </c>
      <c r="J2072" t="s">
        <v>886</v>
      </c>
      <c r="K2072" t="s">
        <v>852</v>
      </c>
      <c r="L2072">
        <v>1354</v>
      </c>
      <c r="N2072">
        <v>1010</v>
      </c>
      <c r="O2072" t="s">
        <v>258</v>
      </c>
      <c r="P2072" t="s">
        <v>258</v>
      </c>
      <c r="Q2072">
        <v>1</v>
      </c>
      <c r="X2072">
        <v>7</v>
      </c>
      <c r="Y2072">
        <v>13.87</v>
      </c>
      <c r="Z2072">
        <v>0</v>
      </c>
      <c r="AA2072">
        <v>0</v>
      </c>
      <c r="AB2072">
        <v>0</v>
      </c>
      <c r="AC2072">
        <v>0</v>
      </c>
      <c r="AD2072">
        <v>1</v>
      </c>
      <c r="AE2072">
        <v>0</v>
      </c>
      <c r="AF2072" t="s">
        <v>3</v>
      </c>
      <c r="AG2072">
        <v>7</v>
      </c>
      <c r="AH2072">
        <v>2</v>
      </c>
      <c r="AI2072">
        <v>35814002</v>
      </c>
      <c r="AJ2072">
        <v>2092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</row>
    <row r="2073" spans="1:44">
      <c r="A2073">
        <f>ROW(Source!A2027)</f>
        <v>2027</v>
      </c>
      <c r="B2073">
        <v>35814022</v>
      </c>
      <c r="C2073">
        <v>35813997</v>
      </c>
      <c r="D2073">
        <v>29109354</v>
      </c>
      <c r="E2073">
        <v>1</v>
      </c>
      <c r="F2073">
        <v>1</v>
      </c>
      <c r="G2073">
        <v>1</v>
      </c>
      <c r="H2073">
        <v>3</v>
      </c>
      <c r="I2073" t="s">
        <v>718</v>
      </c>
      <c r="J2073" t="s">
        <v>822</v>
      </c>
      <c r="K2073" t="s">
        <v>720</v>
      </c>
      <c r="L2073">
        <v>1346</v>
      </c>
      <c r="N2073">
        <v>1009</v>
      </c>
      <c r="O2073" t="s">
        <v>170</v>
      </c>
      <c r="P2073" t="s">
        <v>170</v>
      </c>
      <c r="Q2073">
        <v>1</v>
      </c>
      <c r="X2073">
        <v>10</v>
      </c>
      <c r="Y2073">
        <v>46.72</v>
      </c>
      <c r="Z2073">
        <v>0</v>
      </c>
      <c r="AA2073">
        <v>0</v>
      </c>
      <c r="AB2073">
        <v>0</v>
      </c>
      <c r="AC2073">
        <v>0</v>
      </c>
      <c r="AD2073">
        <v>1</v>
      </c>
      <c r="AE2073">
        <v>0</v>
      </c>
      <c r="AF2073" t="s">
        <v>3</v>
      </c>
      <c r="AG2073">
        <v>10</v>
      </c>
      <c r="AH2073">
        <v>2</v>
      </c>
      <c r="AI2073">
        <v>35814003</v>
      </c>
      <c r="AJ2073">
        <v>2093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>
      <c r="A2074">
        <f>ROW(Source!A2027)</f>
        <v>2027</v>
      </c>
      <c r="B2074">
        <v>35814023</v>
      </c>
      <c r="C2074">
        <v>35813997</v>
      </c>
      <c r="D2074">
        <v>29109414</v>
      </c>
      <c r="E2074">
        <v>1</v>
      </c>
      <c r="F2074">
        <v>1</v>
      </c>
      <c r="G2074">
        <v>1</v>
      </c>
      <c r="H2074">
        <v>3</v>
      </c>
      <c r="I2074" t="s">
        <v>721</v>
      </c>
      <c r="J2074" t="s">
        <v>887</v>
      </c>
      <c r="K2074" t="s">
        <v>723</v>
      </c>
      <c r="L2074">
        <v>1346</v>
      </c>
      <c r="N2074">
        <v>1009</v>
      </c>
      <c r="O2074" t="s">
        <v>170</v>
      </c>
      <c r="P2074" t="s">
        <v>170</v>
      </c>
      <c r="Q2074">
        <v>1</v>
      </c>
      <c r="X2074">
        <v>119</v>
      </c>
      <c r="Y2074">
        <v>1.58</v>
      </c>
      <c r="Z2074">
        <v>0</v>
      </c>
      <c r="AA2074">
        <v>0</v>
      </c>
      <c r="AB2074">
        <v>0</v>
      </c>
      <c r="AC2074">
        <v>0</v>
      </c>
      <c r="AD2074">
        <v>1</v>
      </c>
      <c r="AE2074">
        <v>0</v>
      </c>
      <c r="AF2074" t="s">
        <v>3</v>
      </c>
      <c r="AG2074">
        <v>119</v>
      </c>
      <c r="AH2074">
        <v>2</v>
      </c>
      <c r="AI2074">
        <v>35814004</v>
      </c>
      <c r="AJ2074">
        <v>2094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</row>
    <row r="2075" spans="1:44">
      <c r="A2075">
        <f>ROW(Source!A2027)</f>
        <v>2027</v>
      </c>
      <c r="B2075">
        <v>35814024</v>
      </c>
      <c r="C2075">
        <v>35813997</v>
      </c>
      <c r="D2075">
        <v>29109781</v>
      </c>
      <c r="E2075">
        <v>1</v>
      </c>
      <c r="F2075">
        <v>1</v>
      </c>
      <c r="G2075">
        <v>1</v>
      </c>
      <c r="H2075">
        <v>3</v>
      </c>
      <c r="I2075" t="s">
        <v>724</v>
      </c>
      <c r="J2075" t="s">
        <v>823</v>
      </c>
      <c r="K2075" t="s">
        <v>726</v>
      </c>
      <c r="L2075">
        <v>1346</v>
      </c>
      <c r="N2075">
        <v>1009</v>
      </c>
      <c r="O2075" t="s">
        <v>170</v>
      </c>
      <c r="P2075" t="s">
        <v>170</v>
      </c>
      <c r="Q2075">
        <v>1</v>
      </c>
      <c r="X2075">
        <v>9</v>
      </c>
      <c r="Y2075">
        <v>11.12</v>
      </c>
      <c r="Z2075">
        <v>0</v>
      </c>
      <c r="AA2075">
        <v>0</v>
      </c>
      <c r="AB2075">
        <v>0</v>
      </c>
      <c r="AC2075">
        <v>0</v>
      </c>
      <c r="AD2075">
        <v>1</v>
      </c>
      <c r="AE2075">
        <v>0</v>
      </c>
      <c r="AF2075" t="s">
        <v>3</v>
      </c>
      <c r="AG2075">
        <v>9</v>
      </c>
      <c r="AH2075">
        <v>2</v>
      </c>
      <c r="AI2075">
        <v>35814005</v>
      </c>
      <c r="AJ2075">
        <v>2095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>
      <c r="A2076">
        <f>ROW(Source!A2027)</f>
        <v>2027</v>
      </c>
      <c r="B2076">
        <v>35814025</v>
      </c>
      <c r="C2076">
        <v>35813997</v>
      </c>
      <c r="D2076">
        <v>29109782</v>
      </c>
      <c r="E2076">
        <v>1</v>
      </c>
      <c r="F2076">
        <v>1</v>
      </c>
      <c r="G2076">
        <v>1</v>
      </c>
      <c r="H2076">
        <v>3</v>
      </c>
      <c r="I2076" t="s">
        <v>727</v>
      </c>
      <c r="J2076" t="s">
        <v>824</v>
      </c>
      <c r="K2076" t="s">
        <v>729</v>
      </c>
      <c r="L2076">
        <v>1346</v>
      </c>
      <c r="N2076">
        <v>1009</v>
      </c>
      <c r="O2076" t="s">
        <v>170</v>
      </c>
      <c r="P2076" t="s">
        <v>170</v>
      </c>
      <c r="Q2076">
        <v>1</v>
      </c>
      <c r="X2076">
        <v>85</v>
      </c>
      <c r="Y2076">
        <v>4.3600000000000003</v>
      </c>
      <c r="Z2076">
        <v>0</v>
      </c>
      <c r="AA2076">
        <v>0</v>
      </c>
      <c r="AB2076">
        <v>0</v>
      </c>
      <c r="AC2076">
        <v>0</v>
      </c>
      <c r="AD2076">
        <v>1</v>
      </c>
      <c r="AE2076">
        <v>0</v>
      </c>
      <c r="AF2076" t="s">
        <v>3</v>
      </c>
      <c r="AG2076">
        <v>85</v>
      </c>
      <c r="AH2076">
        <v>2</v>
      </c>
      <c r="AI2076">
        <v>35814006</v>
      </c>
      <c r="AJ2076">
        <v>2096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</row>
    <row r="2077" spans="1:44">
      <c r="A2077">
        <f>ROW(Source!A2027)</f>
        <v>2027</v>
      </c>
      <c r="B2077">
        <v>35814026</v>
      </c>
      <c r="C2077">
        <v>35813997</v>
      </c>
      <c r="D2077">
        <v>29110699</v>
      </c>
      <c r="E2077">
        <v>1</v>
      </c>
      <c r="F2077">
        <v>1</v>
      </c>
      <c r="G2077">
        <v>1</v>
      </c>
      <c r="H2077">
        <v>3</v>
      </c>
      <c r="I2077" t="s">
        <v>730</v>
      </c>
      <c r="J2077" t="s">
        <v>825</v>
      </c>
      <c r="K2077" t="s">
        <v>732</v>
      </c>
      <c r="L2077">
        <v>1301</v>
      </c>
      <c r="N2077">
        <v>1003</v>
      </c>
      <c r="O2077" t="s">
        <v>151</v>
      </c>
      <c r="P2077" t="s">
        <v>151</v>
      </c>
      <c r="Q2077">
        <v>1</v>
      </c>
      <c r="X2077">
        <v>120</v>
      </c>
      <c r="Y2077">
        <v>0.17</v>
      </c>
      <c r="Z2077">
        <v>0</v>
      </c>
      <c r="AA2077">
        <v>0</v>
      </c>
      <c r="AB2077">
        <v>0</v>
      </c>
      <c r="AC2077">
        <v>0</v>
      </c>
      <c r="AD2077">
        <v>1</v>
      </c>
      <c r="AE2077">
        <v>0</v>
      </c>
      <c r="AF2077" t="s">
        <v>3</v>
      </c>
      <c r="AG2077">
        <v>120</v>
      </c>
      <c r="AH2077">
        <v>2</v>
      </c>
      <c r="AI2077">
        <v>35814007</v>
      </c>
      <c r="AJ2077">
        <v>2097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</row>
    <row r="2078" spans="1:44">
      <c r="A2078">
        <f>ROW(Source!A2027)</f>
        <v>2027</v>
      </c>
      <c r="B2078">
        <v>35814027</v>
      </c>
      <c r="C2078">
        <v>35813997</v>
      </c>
      <c r="D2078">
        <v>29110797</v>
      </c>
      <c r="E2078">
        <v>1</v>
      </c>
      <c r="F2078">
        <v>1</v>
      </c>
      <c r="G2078">
        <v>1</v>
      </c>
      <c r="H2078">
        <v>3</v>
      </c>
      <c r="I2078" t="s">
        <v>733</v>
      </c>
      <c r="J2078" t="s">
        <v>826</v>
      </c>
      <c r="K2078" t="s">
        <v>735</v>
      </c>
      <c r="L2078">
        <v>1301</v>
      </c>
      <c r="N2078">
        <v>1003</v>
      </c>
      <c r="O2078" t="s">
        <v>151</v>
      </c>
      <c r="P2078" t="s">
        <v>151</v>
      </c>
      <c r="Q2078">
        <v>1</v>
      </c>
      <c r="X2078">
        <v>82</v>
      </c>
      <c r="Y2078">
        <v>1.74</v>
      </c>
      <c r="Z2078">
        <v>0</v>
      </c>
      <c r="AA2078">
        <v>0</v>
      </c>
      <c r="AB2078">
        <v>0</v>
      </c>
      <c r="AC2078">
        <v>0</v>
      </c>
      <c r="AD2078">
        <v>1</v>
      </c>
      <c r="AE2078">
        <v>0</v>
      </c>
      <c r="AF2078" t="s">
        <v>3</v>
      </c>
      <c r="AG2078">
        <v>82</v>
      </c>
      <c r="AH2078">
        <v>2</v>
      </c>
      <c r="AI2078">
        <v>35814008</v>
      </c>
      <c r="AJ2078">
        <v>2098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</row>
    <row r="2079" spans="1:44">
      <c r="A2079">
        <f>ROW(Source!A2027)</f>
        <v>2027</v>
      </c>
      <c r="B2079">
        <v>35814028</v>
      </c>
      <c r="C2079">
        <v>35813997</v>
      </c>
      <c r="D2079">
        <v>29110815</v>
      </c>
      <c r="E2079">
        <v>1</v>
      </c>
      <c r="F2079">
        <v>1</v>
      </c>
      <c r="G2079">
        <v>1</v>
      </c>
      <c r="H2079">
        <v>3</v>
      </c>
      <c r="I2079" t="s">
        <v>736</v>
      </c>
      <c r="J2079" t="s">
        <v>888</v>
      </c>
      <c r="K2079" t="s">
        <v>738</v>
      </c>
      <c r="L2079">
        <v>1301</v>
      </c>
      <c r="N2079">
        <v>1003</v>
      </c>
      <c r="O2079" t="s">
        <v>151</v>
      </c>
      <c r="P2079" t="s">
        <v>151</v>
      </c>
      <c r="Q2079">
        <v>1</v>
      </c>
      <c r="X2079">
        <v>116</v>
      </c>
      <c r="Y2079">
        <v>0.85</v>
      </c>
      <c r="Z2079">
        <v>0</v>
      </c>
      <c r="AA2079">
        <v>0</v>
      </c>
      <c r="AB2079">
        <v>0</v>
      </c>
      <c r="AC2079">
        <v>0</v>
      </c>
      <c r="AD2079">
        <v>1</v>
      </c>
      <c r="AE2079">
        <v>0</v>
      </c>
      <c r="AF2079" t="s">
        <v>3</v>
      </c>
      <c r="AG2079">
        <v>116</v>
      </c>
      <c r="AH2079">
        <v>2</v>
      </c>
      <c r="AI2079">
        <v>35814009</v>
      </c>
      <c r="AJ2079">
        <v>2099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</row>
    <row r="2080" spans="1:44">
      <c r="A2080">
        <f>ROW(Source!A2027)</f>
        <v>2027</v>
      </c>
      <c r="B2080">
        <v>35814029</v>
      </c>
      <c r="C2080">
        <v>35813997</v>
      </c>
      <c r="D2080">
        <v>29111455</v>
      </c>
      <c r="E2080">
        <v>1</v>
      </c>
      <c r="F2080">
        <v>1</v>
      </c>
      <c r="G2080">
        <v>1</v>
      </c>
      <c r="H2080">
        <v>3</v>
      </c>
      <c r="I2080" t="s">
        <v>219</v>
      </c>
      <c r="J2080" t="s">
        <v>275</v>
      </c>
      <c r="K2080" t="s">
        <v>220</v>
      </c>
      <c r="L2080">
        <v>1327</v>
      </c>
      <c r="N2080">
        <v>1005</v>
      </c>
      <c r="O2080" t="s">
        <v>165</v>
      </c>
      <c r="P2080" t="s">
        <v>165</v>
      </c>
      <c r="Q2080">
        <v>1</v>
      </c>
      <c r="X2080">
        <v>212</v>
      </c>
      <c r="Y2080">
        <v>15.06</v>
      </c>
      <c r="Z2080">
        <v>0</v>
      </c>
      <c r="AA2080">
        <v>0</v>
      </c>
      <c r="AB2080">
        <v>0</v>
      </c>
      <c r="AC2080">
        <v>0</v>
      </c>
      <c r="AD2080">
        <v>1</v>
      </c>
      <c r="AE2080">
        <v>0</v>
      </c>
      <c r="AF2080" t="s">
        <v>3</v>
      </c>
      <c r="AG2080">
        <v>212</v>
      </c>
      <c r="AH2080">
        <v>2</v>
      </c>
      <c r="AI2080">
        <v>35814010</v>
      </c>
      <c r="AJ2080">
        <v>2100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</row>
    <row r="2081" spans="1:44">
      <c r="A2081">
        <f>ROW(Source!A2027)</f>
        <v>2027</v>
      </c>
      <c r="B2081">
        <v>35814030</v>
      </c>
      <c r="C2081">
        <v>35813997</v>
      </c>
      <c r="D2081">
        <v>29114733</v>
      </c>
      <c r="E2081">
        <v>1</v>
      </c>
      <c r="F2081">
        <v>1</v>
      </c>
      <c r="G2081">
        <v>1</v>
      </c>
      <c r="H2081">
        <v>3</v>
      </c>
      <c r="I2081" t="s">
        <v>739</v>
      </c>
      <c r="J2081" t="s">
        <v>830</v>
      </c>
      <c r="K2081" t="s">
        <v>741</v>
      </c>
      <c r="L2081">
        <v>1354</v>
      </c>
      <c r="N2081">
        <v>1010</v>
      </c>
      <c r="O2081" t="s">
        <v>258</v>
      </c>
      <c r="P2081" t="s">
        <v>258</v>
      </c>
      <c r="Q2081">
        <v>1</v>
      </c>
      <c r="X2081">
        <v>735</v>
      </c>
      <c r="Y2081">
        <v>0.02</v>
      </c>
      <c r="Z2081">
        <v>0</v>
      </c>
      <c r="AA2081">
        <v>0</v>
      </c>
      <c r="AB2081">
        <v>0</v>
      </c>
      <c r="AC2081">
        <v>0</v>
      </c>
      <c r="AD2081">
        <v>1</v>
      </c>
      <c r="AE2081">
        <v>0</v>
      </c>
      <c r="AF2081" t="s">
        <v>3</v>
      </c>
      <c r="AG2081">
        <v>735</v>
      </c>
      <c r="AH2081">
        <v>2</v>
      </c>
      <c r="AI2081">
        <v>35814011</v>
      </c>
      <c r="AJ2081">
        <v>2101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>
      <c r="A2082">
        <f>ROW(Source!A2027)</f>
        <v>2027</v>
      </c>
      <c r="B2082">
        <v>35814031</v>
      </c>
      <c r="C2082">
        <v>35813997</v>
      </c>
      <c r="D2082">
        <v>29114734</v>
      </c>
      <c r="E2082">
        <v>1</v>
      </c>
      <c r="F2082">
        <v>1</v>
      </c>
      <c r="G2082">
        <v>1</v>
      </c>
      <c r="H2082">
        <v>3</v>
      </c>
      <c r="I2082" t="s">
        <v>742</v>
      </c>
      <c r="J2082" t="s">
        <v>889</v>
      </c>
      <c r="K2082" t="s">
        <v>744</v>
      </c>
      <c r="L2082">
        <v>1354</v>
      </c>
      <c r="N2082">
        <v>1010</v>
      </c>
      <c r="O2082" t="s">
        <v>258</v>
      </c>
      <c r="P2082" t="s">
        <v>258</v>
      </c>
      <c r="Q2082">
        <v>1</v>
      </c>
      <c r="X2082">
        <v>1855</v>
      </c>
      <c r="Y2082">
        <v>0.03</v>
      </c>
      <c r="Z2082">
        <v>0</v>
      </c>
      <c r="AA2082">
        <v>0</v>
      </c>
      <c r="AB2082">
        <v>0</v>
      </c>
      <c r="AC2082">
        <v>0</v>
      </c>
      <c r="AD2082">
        <v>1</v>
      </c>
      <c r="AE2082">
        <v>0</v>
      </c>
      <c r="AF2082" t="s">
        <v>3</v>
      </c>
      <c r="AG2082">
        <v>1855</v>
      </c>
      <c r="AH2082">
        <v>2</v>
      </c>
      <c r="AI2082">
        <v>35814012</v>
      </c>
      <c r="AJ2082">
        <v>2102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</row>
    <row r="2083" spans="1:44">
      <c r="A2083">
        <f>ROW(Source!A2027)</f>
        <v>2027</v>
      </c>
      <c r="B2083">
        <v>35814032</v>
      </c>
      <c r="C2083">
        <v>35813997</v>
      </c>
      <c r="D2083">
        <v>29114482</v>
      </c>
      <c r="E2083">
        <v>1</v>
      </c>
      <c r="F2083">
        <v>1</v>
      </c>
      <c r="G2083">
        <v>1</v>
      </c>
      <c r="H2083">
        <v>3</v>
      </c>
      <c r="I2083" t="s">
        <v>745</v>
      </c>
      <c r="J2083" t="s">
        <v>890</v>
      </c>
      <c r="K2083" t="s">
        <v>747</v>
      </c>
      <c r="L2083">
        <v>1354</v>
      </c>
      <c r="N2083">
        <v>1010</v>
      </c>
      <c r="O2083" t="s">
        <v>258</v>
      </c>
      <c r="P2083" t="s">
        <v>258</v>
      </c>
      <c r="Q2083">
        <v>1</v>
      </c>
      <c r="X2083">
        <v>153</v>
      </c>
      <c r="Y2083">
        <v>7.0000000000000007E-2</v>
      </c>
      <c r="Z2083">
        <v>0</v>
      </c>
      <c r="AA2083">
        <v>0</v>
      </c>
      <c r="AB2083">
        <v>0</v>
      </c>
      <c r="AC2083">
        <v>0</v>
      </c>
      <c r="AD2083">
        <v>1</v>
      </c>
      <c r="AE2083">
        <v>0</v>
      </c>
      <c r="AF2083" t="s">
        <v>3</v>
      </c>
      <c r="AG2083">
        <v>153</v>
      </c>
      <c r="AH2083">
        <v>2</v>
      </c>
      <c r="AI2083">
        <v>35814013</v>
      </c>
      <c r="AJ2083">
        <v>2103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>
      <c r="A2084">
        <f>ROW(Source!A2027)</f>
        <v>2027</v>
      </c>
      <c r="B2084">
        <v>35814033</v>
      </c>
      <c r="C2084">
        <v>35813997</v>
      </c>
      <c r="D2084">
        <v>29129584</v>
      </c>
      <c r="E2084">
        <v>1</v>
      </c>
      <c r="F2084">
        <v>1</v>
      </c>
      <c r="G2084">
        <v>1</v>
      </c>
      <c r="H2084">
        <v>3</v>
      </c>
      <c r="I2084" t="s">
        <v>748</v>
      </c>
      <c r="J2084" t="s">
        <v>891</v>
      </c>
      <c r="K2084" t="s">
        <v>750</v>
      </c>
      <c r="L2084">
        <v>1301</v>
      </c>
      <c r="N2084">
        <v>1003</v>
      </c>
      <c r="O2084" t="s">
        <v>151</v>
      </c>
      <c r="P2084" t="s">
        <v>151</v>
      </c>
      <c r="Q2084">
        <v>1</v>
      </c>
      <c r="X2084">
        <v>88</v>
      </c>
      <c r="Y2084">
        <v>7.22</v>
      </c>
      <c r="Z2084">
        <v>0</v>
      </c>
      <c r="AA2084">
        <v>0</v>
      </c>
      <c r="AB2084">
        <v>0</v>
      </c>
      <c r="AC2084">
        <v>0</v>
      </c>
      <c r="AD2084">
        <v>1</v>
      </c>
      <c r="AE2084">
        <v>0</v>
      </c>
      <c r="AF2084" t="s">
        <v>3</v>
      </c>
      <c r="AG2084">
        <v>88</v>
      </c>
      <c r="AH2084">
        <v>2</v>
      </c>
      <c r="AI2084">
        <v>35814014</v>
      </c>
      <c r="AJ2084">
        <v>2104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</row>
    <row r="2085" spans="1:44">
      <c r="A2085">
        <f>ROW(Source!A2027)</f>
        <v>2027</v>
      </c>
      <c r="B2085">
        <v>35814034</v>
      </c>
      <c r="C2085">
        <v>35813997</v>
      </c>
      <c r="D2085">
        <v>29129619</v>
      </c>
      <c r="E2085">
        <v>1</v>
      </c>
      <c r="F2085">
        <v>1</v>
      </c>
      <c r="G2085">
        <v>1</v>
      </c>
      <c r="H2085">
        <v>3</v>
      </c>
      <c r="I2085" t="s">
        <v>751</v>
      </c>
      <c r="J2085" t="s">
        <v>892</v>
      </c>
      <c r="K2085" t="s">
        <v>753</v>
      </c>
      <c r="L2085">
        <v>1301</v>
      </c>
      <c r="N2085">
        <v>1003</v>
      </c>
      <c r="O2085" t="s">
        <v>151</v>
      </c>
      <c r="P2085" t="s">
        <v>151</v>
      </c>
      <c r="Q2085">
        <v>1</v>
      </c>
      <c r="X2085">
        <v>225</v>
      </c>
      <c r="Y2085">
        <v>8.44</v>
      </c>
      <c r="Z2085">
        <v>0</v>
      </c>
      <c r="AA2085">
        <v>0</v>
      </c>
      <c r="AB2085">
        <v>0</v>
      </c>
      <c r="AC2085">
        <v>0</v>
      </c>
      <c r="AD2085">
        <v>1</v>
      </c>
      <c r="AE2085">
        <v>0</v>
      </c>
      <c r="AF2085" t="s">
        <v>3</v>
      </c>
      <c r="AG2085">
        <v>225</v>
      </c>
      <c r="AH2085">
        <v>2</v>
      </c>
      <c r="AI2085">
        <v>35814015</v>
      </c>
      <c r="AJ2085">
        <v>2105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</row>
    <row r="2086" spans="1:44">
      <c r="A2086">
        <f>ROW(Source!A2027)</f>
        <v>2027</v>
      </c>
      <c r="B2086">
        <v>35814035</v>
      </c>
      <c r="C2086">
        <v>35813997</v>
      </c>
      <c r="D2086">
        <v>29129634</v>
      </c>
      <c r="E2086">
        <v>1</v>
      </c>
      <c r="F2086">
        <v>1</v>
      </c>
      <c r="G2086">
        <v>1</v>
      </c>
      <c r="H2086">
        <v>3</v>
      </c>
      <c r="I2086" t="s">
        <v>853</v>
      </c>
      <c r="J2086" t="s">
        <v>893</v>
      </c>
      <c r="K2086" t="s">
        <v>855</v>
      </c>
      <c r="L2086">
        <v>1301</v>
      </c>
      <c r="N2086">
        <v>1003</v>
      </c>
      <c r="O2086" t="s">
        <v>151</v>
      </c>
      <c r="P2086" t="s">
        <v>151</v>
      </c>
      <c r="Q2086">
        <v>1</v>
      </c>
      <c r="X2086">
        <v>46</v>
      </c>
      <c r="Y2086">
        <v>3.32</v>
      </c>
      <c r="Z2086">
        <v>0</v>
      </c>
      <c r="AA2086">
        <v>0</v>
      </c>
      <c r="AB2086">
        <v>0</v>
      </c>
      <c r="AC2086">
        <v>0</v>
      </c>
      <c r="AD2086">
        <v>1</v>
      </c>
      <c r="AE2086">
        <v>0</v>
      </c>
      <c r="AF2086" t="s">
        <v>3</v>
      </c>
      <c r="AG2086">
        <v>46</v>
      </c>
      <c r="AH2086">
        <v>2</v>
      </c>
      <c r="AI2086">
        <v>35814016</v>
      </c>
      <c r="AJ2086">
        <v>2106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</row>
    <row r="2087" spans="1:44">
      <c r="A2087">
        <f>ROW(Source!A2028)</f>
        <v>2028</v>
      </c>
      <c r="B2087">
        <v>35814055</v>
      </c>
      <c r="C2087">
        <v>35814036</v>
      </c>
      <c r="D2087">
        <v>18409850</v>
      </c>
      <c r="E2087">
        <v>1</v>
      </c>
      <c r="F2087">
        <v>1</v>
      </c>
      <c r="G2087">
        <v>1</v>
      </c>
      <c r="H2087">
        <v>1</v>
      </c>
      <c r="I2087" t="s">
        <v>709</v>
      </c>
      <c r="J2087" t="s">
        <v>3</v>
      </c>
      <c r="K2087" t="s">
        <v>710</v>
      </c>
      <c r="L2087">
        <v>1369</v>
      </c>
      <c r="N2087">
        <v>1013</v>
      </c>
      <c r="O2087" t="s">
        <v>583</v>
      </c>
      <c r="P2087" t="s">
        <v>583</v>
      </c>
      <c r="Q2087">
        <v>1</v>
      </c>
      <c r="X2087">
        <v>84</v>
      </c>
      <c r="Y2087">
        <v>0</v>
      </c>
      <c r="Z2087">
        <v>0</v>
      </c>
      <c r="AA2087">
        <v>0</v>
      </c>
      <c r="AB2087">
        <v>9.07</v>
      </c>
      <c r="AC2087">
        <v>0</v>
      </c>
      <c r="AD2087">
        <v>1</v>
      </c>
      <c r="AE2087">
        <v>1</v>
      </c>
      <c r="AF2087" t="s">
        <v>144</v>
      </c>
      <c r="AG2087">
        <v>96.6</v>
      </c>
      <c r="AH2087">
        <v>2</v>
      </c>
      <c r="AI2087">
        <v>35814037</v>
      </c>
      <c r="AJ2087">
        <v>2107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>
      <c r="A2088">
        <f>ROW(Source!A2028)</f>
        <v>2028</v>
      </c>
      <c r="B2088">
        <v>35814056</v>
      </c>
      <c r="C2088">
        <v>35814036</v>
      </c>
      <c r="D2088">
        <v>29173472</v>
      </c>
      <c r="E2088">
        <v>1</v>
      </c>
      <c r="F2088">
        <v>1</v>
      </c>
      <c r="G2088">
        <v>1</v>
      </c>
      <c r="H2088">
        <v>2</v>
      </c>
      <c r="I2088" t="s">
        <v>660</v>
      </c>
      <c r="J2088" t="s">
        <v>661</v>
      </c>
      <c r="K2088" t="s">
        <v>662</v>
      </c>
      <c r="L2088">
        <v>1368</v>
      </c>
      <c r="N2088">
        <v>1011</v>
      </c>
      <c r="O2088" t="s">
        <v>589</v>
      </c>
      <c r="P2088" t="s">
        <v>589</v>
      </c>
      <c r="Q2088">
        <v>1</v>
      </c>
      <c r="X2088">
        <v>2.2000000000000002</v>
      </c>
      <c r="Y2088">
        <v>0</v>
      </c>
      <c r="Z2088">
        <v>3</v>
      </c>
      <c r="AA2088">
        <v>0</v>
      </c>
      <c r="AB2088">
        <v>0</v>
      </c>
      <c r="AC2088">
        <v>0</v>
      </c>
      <c r="AD2088">
        <v>1</v>
      </c>
      <c r="AE2088">
        <v>0</v>
      </c>
      <c r="AF2088" t="s">
        <v>143</v>
      </c>
      <c r="AG2088">
        <v>2.75</v>
      </c>
      <c r="AH2088">
        <v>2</v>
      </c>
      <c r="AI2088">
        <v>35814038</v>
      </c>
      <c r="AJ2088">
        <v>2108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</row>
    <row r="2089" spans="1:44">
      <c r="A2089">
        <f>ROW(Source!A2028)</f>
        <v>2028</v>
      </c>
      <c r="B2089">
        <v>35814057</v>
      </c>
      <c r="C2089">
        <v>35814036</v>
      </c>
      <c r="D2089">
        <v>29174538</v>
      </c>
      <c r="E2089">
        <v>1</v>
      </c>
      <c r="F2089">
        <v>1</v>
      </c>
      <c r="G2089">
        <v>1</v>
      </c>
      <c r="H2089">
        <v>2</v>
      </c>
      <c r="I2089" t="s">
        <v>712</v>
      </c>
      <c r="J2089" t="s">
        <v>820</v>
      </c>
      <c r="K2089" t="s">
        <v>714</v>
      </c>
      <c r="L2089">
        <v>1368</v>
      </c>
      <c r="N2089">
        <v>1011</v>
      </c>
      <c r="O2089" t="s">
        <v>589</v>
      </c>
      <c r="P2089" t="s">
        <v>589</v>
      </c>
      <c r="Q2089">
        <v>1</v>
      </c>
      <c r="X2089">
        <v>0.17</v>
      </c>
      <c r="Y2089">
        <v>0</v>
      </c>
      <c r="Z2089">
        <v>33.590000000000003</v>
      </c>
      <c r="AA2089">
        <v>0</v>
      </c>
      <c r="AB2089">
        <v>0</v>
      </c>
      <c r="AC2089">
        <v>0</v>
      </c>
      <c r="AD2089">
        <v>1</v>
      </c>
      <c r="AE2089">
        <v>0</v>
      </c>
      <c r="AF2089" t="s">
        <v>143</v>
      </c>
      <c r="AG2089">
        <v>0.21250000000000002</v>
      </c>
      <c r="AH2089">
        <v>2</v>
      </c>
      <c r="AI2089">
        <v>35814039</v>
      </c>
      <c r="AJ2089">
        <v>2109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</row>
    <row r="2090" spans="1:44">
      <c r="A2090">
        <f>ROW(Source!A2028)</f>
        <v>2028</v>
      </c>
      <c r="B2090">
        <v>35814058</v>
      </c>
      <c r="C2090">
        <v>35814036</v>
      </c>
      <c r="D2090">
        <v>29174580</v>
      </c>
      <c r="E2090">
        <v>1</v>
      </c>
      <c r="F2090">
        <v>1</v>
      </c>
      <c r="G2090">
        <v>1</v>
      </c>
      <c r="H2090">
        <v>2</v>
      </c>
      <c r="I2090" t="s">
        <v>715</v>
      </c>
      <c r="J2090" t="s">
        <v>821</v>
      </c>
      <c r="K2090" t="s">
        <v>717</v>
      </c>
      <c r="L2090">
        <v>1368</v>
      </c>
      <c r="N2090">
        <v>1011</v>
      </c>
      <c r="O2090" t="s">
        <v>589</v>
      </c>
      <c r="P2090" t="s">
        <v>589</v>
      </c>
      <c r="Q2090">
        <v>1</v>
      </c>
      <c r="X2090">
        <v>0.87</v>
      </c>
      <c r="Y2090">
        <v>0</v>
      </c>
      <c r="Z2090">
        <v>2.08</v>
      </c>
      <c r="AA2090">
        <v>0</v>
      </c>
      <c r="AB2090">
        <v>0</v>
      </c>
      <c r="AC2090">
        <v>0</v>
      </c>
      <c r="AD2090">
        <v>1</v>
      </c>
      <c r="AE2090">
        <v>0</v>
      </c>
      <c r="AF2090" t="s">
        <v>143</v>
      </c>
      <c r="AG2090">
        <v>1.0874999999999999</v>
      </c>
      <c r="AH2090">
        <v>2</v>
      </c>
      <c r="AI2090">
        <v>35814040</v>
      </c>
      <c r="AJ2090">
        <v>2110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</row>
    <row r="2091" spans="1:44">
      <c r="A2091">
        <f>ROW(Source!A2028)</f>
        <v>2028</v>
      </c>
      <c r="B2091">
        <v>35814059</v>
      </c>
      <c r="C2091">
        <v>35814036</v>
      </c>
      <c r="D2091">
        <v>29109354</v>
      </c>
      <c r="E2091">
        <v>1</v>
      </c>
      <c r="F2091">
        <v>1</v>
      </c>
      <c r="G2091">
        <v>1</v>
      </c>
      <c r="H2091">
        <v>3</v>
      </c>
      <c r="I2091" t="s">
        <v>718</v>
      </c>
      <c r="J2091" t="s">
        <v>822</v>
      </c>
      <c r="K2091" t="s">
        <v>720</v>
      </c>
      <c r="L2091">
        <v>1346</v>
      </c>
      <c r="N2091">
        <v>1009</v>
      </c>
      <c r="O2091" t="s">
        <v>170</v>
      </c>
      <c r="P2091" t="s">
        <v>170</v>
      </c>
      <c r="Q2091">
        <v>1</v>
      </c>
      <c r="X2091">
        <v>10</v>
      </c>
      <c r="Y2091">
        <v>46.72</v>
      </c>
      <c r="Z2091">
        <v>0</v>
      </c>
      <c r="AA2091">
        <v>0</v>
      </c>
      <c r="AB2091">
        <v>0</v>
      </c>
      <c r="AC2091">
        <v>0</v>
      </c>
      <c r="AD2091">
        <v>1</v>
      </c>
      <c r="AE2091">
        <v>0</v>
      </c>
      <c r="AF2091" t="s">
        <v>3</v>
      </c>
      <c r="AG2091">
        <v>10</v>
      </c>
      <c r="AH2091">
        <v>2</v>
      </c>
      <c r="AI2091">
        <v>35814041</v>
      </c>
      <c r="AJ2091">
        <v>2111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</row>
    <row r="2092" spans="1:44">
      <c r="A2092">
        <f>ROW(Source!A2028)</f>
        <v>2028</v>
      </c>
      <c r="B2092">
        <v>35814060</v>
      </c>
      <c r="C2092">
        <v>35814036</v>
      </c>
      <c r="D2092">
        <v>29109414</v>
      </c>
      <c r="E2092">
        <v>1</v>
      </c>
      <c r="F2092">
        <v>1</v>
      </c>
      <c r="G2092">
        <v>1</v>
      </c>
      <c r="H2092">
        <v>3</v>
      </c>
      <c r="I2092" t="s">
        <v>721</v>
      </c>
      <c r="J2092" t="s">
        <v>887</v>
      </c>
      <c r="K2092" t="s">
        <v>723</v>
      </c>
      <c r="L2092">
        <v>1346</v>
      </c>
      <c r="N2092">
        <v>1009</v>
      </c>
      <c r="O2092" t="s">
        <v>170</v>
      </c>
      <c r="P2092" t="s">
        <v>170</v>
      </c>
      <c r="Q2092">
        <v>1</v>
      </c>
      <c r="X2092">
        <v>137</v>
      </c>
      <c r="Y2092">
        <v>1.58</v>
      </c>
      <c r="Z2092">
        <v>0</v>
      </c>
      <c r="AA2092">
        <v>0</v>
      </c>
      <c r="AB2092">
        <v>0</v>
      </c>
      <c r="AC2092">
        <v>0</v>
      </c>
      <c r="AD2092">
        <v>1</v>
      </c>
      <c r="AE2092">
        <v>0</v>
      </c>
      <c r="AF2092" t="s">
        <v>3</v>
      </c>
      <c r="AG2092">
        <v>137</v>
      </c>
      <c r="AH2092">
        <v>2</v>
      </c>
      <c r="AI2092">
        <v>35814042</v>
      </c>
      <c r="AJ2092">
        <v>2112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>
        <f>ROW(Source!A2028)</f>
        <v>2028</v>
      </c>
      <c r="B2093">
        <v>35814061</v>
      </c>
      <c r="C2093">
        <v>35814036</v>
      </c>
      <c r="D2093">
        <v>29109781</v>
      </c>
      <c r="E2093">
        <v>1</v>
      </c>
      <c r="F2093">
        <v>1</v>
      </c>
      <c r="G2093">
        <v>1</v>
      </c>
      <c r="H2093">
        <v>3</v>
      </c>
      <c r="I2093" t="s">
        <v>724</v>
      </c>
      <c r="J2093" t="s">
        <v>823</v>
      </c>
      <c r="K2093" t="s">
        <v>726</v>
      </c>
      <c r="L2093">
        <v>1346</v>
      </c>
      <c r="N2093">
        <v>1009</v>
      </c>
      <c r="O2093" t="s">
        <v>170</v>
      </c>
      <c r="P2093" t="s">
        <v>170</v>
      </c>
      <c r="Q2093">
        <v>1</v>
      </c>
      <c r="X2093">
        <v>10</v>
      </c>
      <c r="Y2093">
        <v>11.12</v>
      </c>
      <c r="Z2093">
        <v>0</v>
      </c>
      <c r="AA2093">
        <v>0</v>
      </c>
      <c r="AB2093">
        <v>0</v>
      </c>
      <c r="AC2093">
        <v>0</v>
      </c>
      <c r="AD2093">
        <v>1</v>
      </c>
      <c r="AE2093">
        <v>0</v>
      </c>
      <c r="AF2093" t="s">
        <v>3</v>
      </c>
      <c r="AG2093">
        <v>10</v>
      </c>
      <c r="AH2093">
        <v>2</v>
      </c>
      <c r="AI2093">
        <v>35814043</v>
      </c>
      <c r="AJ2093">
        <v>2113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>
        <f>ROW(Source!A2028)</f>
        <v>2028</v>
      </c>
      <c r="B2094">
        <v>35814062</v>
      </c>
      <c r="C2094">
        <v>35814036</v>
      </c>
      <c r="D2094">
        <v>29109782</v>
      </c>
      <c r="E2094">
        <v>1</v>
      </c>
      <c r="F2094">
        <v>1</v>
      </c>
      <c r="G2094">
        <v>1</v>
      </c>
      <c r="H2094">
        <v>3</v>
      </c>
      <c r="I2094" t="s">
        <v>727</v>
      </c>
      <c r="J2094" t="s">
        <v>824</v>
      </c>
      <c r="K2094" t="s">
        <v>729</v>
      </c>
      <c r="L2094">
        <v>1346</v>
      </c>
      <c r="N2094">
        <v>1009</v>
      </c>
      <c r="O2094" t="s">
        <v>170</v>
      </c>
      <c r="P2094" t="s">
        <v>170</v>
      </c>
      <c r="Q2094">
        <v>1</v>
      </c>
      <c r="X2094">
        <v>69</v>
      </c>
      <c r="Y2094">
        <v>4.3600000000000003</v>
      </c>
      <c r="Z2094">
        <v>0</v>
      </c>
      <c r="AA2094">
        <v>0</v>
      </c>
      <c r="AB2094">
        <v>0</v>
      </c>
      <c r="AC2094">
        <v>0</v>
      </c>
      <c r="AD2094">
        <v>1</v>
      </c>
      <c r="AE2094">
        <v>0</v>
      </c>
      <c r="AF2094" t="s">
        <v>3</v>
      </c>
      <c r="AG2094">
        <v>69</v>
      </c>
      <c r="AH2094">
        <v>2</v>
      </c>
      <c r="AI2094">
        <v>35814044</v>
      </c>
      <c r="AJ2094">
        <v>2114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</row>
    <row r="2095" spans="1:44">
      <c r="A2095">
        <f>ROW(Source!A2028)</f>
        <v>2028</v>
      </c>
      <c r="B2095">
        <v>35814063</v>
      </c>
      <c r="C2095">
        <v>35814036</v>
      </c>
      <c r="D2095">
        <v>29110699</v>
      </c>
      <c r="E2095">
        <v>1</v>
      </c>
      <c r="F2095">
        <v>1</v>
      </c>
      <c r="G2095">
        <v>1</v>
      </c>
      <c r="H2095">
        <v>3</v>
      </c>
      <c r="I2095" t="s">
        <v>730</v>
      </c>
      <c r="J2095" t="s">
        <v>825</v>
      </c>
      <c r="K2095" t="s">
        <v>732</v>
      </c>
      <c r="L2095">
        <v>1301</v>
      </c>
      <c r="N2095">
        <v>1003</v>
      </c>
      <c r="O2095" t="s">
        <v>151</v>
      </c>
      <c r="P2095" t="s">
        <v>151</v>
      </c>
      <c r="Q2095">
        <v>1</v>
      </c>
      <c r="X2095">
        <v>118</v>
      </c>
      <c r="Y2095">
        <v>0.17</v>
      </c>
      <c r="Z2095">
        <v>0</v>
      </c>
      <c r="AA2095">
        <v>0</v>
      </c>
      <c r="AB2095">
        <v>0</v>
      </c>
      <c r="AC2095">
        <v>0</v>
      </c>
      <c r="AD2095">
        <v>1</v>
      </c>
      <c r="AE2095">
        <v>0</v>
      </c>
      <c r="AF2095" t="s">
        <v>3</v>
      </c>
      <c r="AG2095">
        <v>118</v>
      </c>
      <c r="AH2095">
        <v>2</v>
      </c>
      <c r="AI2095">
        <v>35814045</v>
      </c>
      <c r="AJ2095">
        <v>2115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</row>
    <row r="2096" spans="1:44">
      <c r="A2096">
        <f>ROW(Source!A2028)</f>
        <v>2028</v>
      </c>
      <c r="B2096">
        <v>35814064</v>
      </c>
      <c r="C2096">
        <v>35814036</v>
      </c>
      <c r="D2096">
        <v>29110797</v>
      </c>
      <c r="E2096">
        <v>1</v>
      </c>
      <c r="F2096">
        <v>1</v>
      </c>
      <c r="G2096">
        <v>1</v>
      </c>
      <c r="H2096">
        <v>3</v>
      </c>
      <c r="I2096" t="s">
        <v>733</v>
      </c>
      <c r="J2096" t="s">
        <v>826</v>
      </c>
      <c r="K2096" t="s">
        <v>735</v>
      </c>
      <c r="L2096">
        <v>1301</v>
      </c>
      <c r="N2096">
        <v>1003</v>
      </c>
      <c r="O2096" t="s">
        <v>151</v>
      </c>
      <c r="P2096" t="s">
        <v>151</v>
      </c>
      <c r="Q2096">
        <v>1</v>
      </c>
      <c r="X2096">
        <v>80</v>
      </c>
      <c r="Y2096">
        <v>1.74</v>
      </c>
      <c r="Z2096">
        <v>0</v>
      </c>
      <c r="AA2096">
        <v>0</v>
      </c>
      <c r="AB2096">
        <v>0</v>
      </c>
      <c r="AC2096">
        <v>0</v>
      </c>
      <c r="AD2096">
        <v>1</v>
      </c>
      <c r="AE2096">
        <v>0</v>
      </c>
      <c r="AF2096" t="s">
        <v>3</v>
      </c>
      <c r="AG2096">
        <v>80</v>
      </c>
      <c r="AH2096">
        <v>2</v>
      </c>
      <c r="AI2096">
        <v>35814046</v>
      </c>
      <c r="AJ2096">
        <v>2116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>
      <c r="A2097">
        <f>ROW(Source!A2028)</f>
        <v>2028</v>
      </c>
      <c r="B2097">
        <v>35814065</v>
      </c>
      <c r="C2097">
        <v>35814036</v>
      </c>
      <c r="D2097">
        <v>29110815</v>
      </c>
      <c r="E2097">
        <v>1</v>
      </c>
      <c r="F2097">
        <v>1</v>
      </c>
      <c r="G2097">
        <v>1</v>
      </c>
      <c r="H2097">
        <v>3</v>
      </c>
      <c r="I2097" t="s">
        <v>736</v>
      </c>
      <c r="J2097" t="s">
        <v>888</v>
      </c>
      <c r="K2097" t="s">
        <v>738</v>
      </c>
      <c r="L2097">
        <v>1301</v>
      </c>
      <c r="N2097">
        <v>1003</v>
      </c>
      <c r="O2097" t="s">
        <v>151</v>
      </c>
      <c r="P2097" t="s">
        <v>151</v>
      </c>
      <c r="Q2097">
        <v>1</v>
      </c>
      <c r="X2097">
        <v>117</v>
      </c>
      <c r="Y2097">
        <v>0.85</v>
      </c>
      <c r="Z2097">
        <v>0</v>
      </c>
      <c r="AA2097">
        <v>0</v>
      </c>
      <c r="AB2097">
        <v>0</v>
      </c>
      <c r="AC2097">
        <v>0</v>
      </c>
      <c r="AD2097">
        <v>1</v>
      </c>
      <c r="AE2097">
        <v>0</v>
      </c>
      <c r="AF2097" t="s">
        <v>3</v>
      </c>
      <c r="AG2097">
        <v>117</v>
      </c>
      <c r="AH2097">
        <v>2</v>
      </c>
      <c r="AI2097">
        <v>35814047</v>
      </c>
      <c r="AJ2097">
        <v>2117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</row>
    <row r="2098" spans="1:44">
      <c r="A2098">
        <f>ROW(Source!A2028)</f>
        <v>2028</v>
      </c>
      <c r="B2098">
        <v>35814066</v>
      </c>
      <c r="C2098">
        <v>35814036</v>
      </c>
      <c r="D2098">
        <v>29111455</v>
      </c>
      <c r="E2098">
        <v>1</v>
      </c>
      <c r="F2098">
        <v>1</v>
      </c>
      <c r="G2098">
        <v>1</v>
      </c>
      <c r="H2098">
        <v>3</v>
      </c>
      <c r="I2098" t="s">
        <v>219</v>
      </c>
      <c r="J2098" t="s">
        <v>275</v>
      </c>
      <c r="K2098" t="s">
        <v>220</v>
      </c>
      <c r="L2098">
        <v>1327</v>
      </c>
      <c r="N2098">
        <v>1005</v>
      </c>
      <c r="O2098" t="s">
        <v>165</v>
      </c>
      <c r="P2098" t="s">
        <v>165</v>
      </c>
      <c r="Q2098">
        <v>1</v>
      </c>
      <c r="X2098">
        <v>225</v>
      </c>
      <c r="Y2098">
        <v>15.06</v>
      </c>
      <c r="Z2098">
        <v>0</v>
      </c>
      <c r="AA2098">
        <v>0</v>
      </c>
      <c r="AB2098">
        <v>0</v>
      </c>
      <c r="AC2098">
        <v>0</v>
      </c>
      <c r="AD2098">
        <v>1</v>
      </c>
      <c r="AE2098">
        <v>0</v>
      </c>
      <c r="AF2098" t="s">
        <v>3</v>
      </c>
      <c r="AG2098">
        <v>225</v>
      </c>
      <c r="AH2098">
        <v>2</v>
      </c>
      <c r="AI2098">
        <v>35814048</v>
      </c>
      <c r="AJ2098">
        <v>2118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</row>
    <row r="2099" spans="1:44">
      <c r="A2099">
        <f>ROW(Source!A2028)</f>
        <v>2028</v>
      </c>
      <c r="B2099">
        <v>35814067</v>
      </c>
      <c r="C2099">
        <v>35814036</v>
      </c>
      <c r="D2099">
        <v>29114733</v>
      </c>
      <c r="E2099">
        <v>1</v>
      </c>
      <c r="F2099">
        <v>1</v>
      </c>
      <c r="G2099">
        <v>1</v>
      </c>
      <c r="H2099">
        <v>3</v>
      </c>
      <c r="I2099" t="s">
        <v>739</v>
      </c>
      <c r="J2099" t="s">
        <v>830</v>
      </c>
      <c r="K2099" t="s">
        <v>741</v>
      </c>
      <c r="L2099">
        <v>1354</v>
      </c>
      <c r="N2099">
        <v>1010</v>
      </c>
      <c r="O2099" t="s">
        <v>258</v>
      </c>
      <c r="P2099" t="s">
        <v>258</v>
      </c>
      <c r="Q2099">
        <v>1</v>
      </c>
      <c r="X2099">
        <v>790</v>
      </c>
      <c r="Y2099">
        <v>0.02</v>
      </c>
      <c r="Z2099">
        <v>0</v>
      </c>
      <c r="AA2099">
        <v>0</v>
      </c>
      <c r="AB2099">
        <v>0</v>
      </c>
      <c r="AC2099">
        <v>0</v>
      </c>
      <c r="AD2099">
        <v>1</v>
      </c>
      <c r="AE2099">
        <v>0</v>
      </c>
      <c r="AF2099" t="s">
        <v>3</v>
      </c>
      <c r="AG2099">
        <v>790</v>
      </c>
      <c r="AH2099">
        <v>2</v>
      </c>
      <c r="AI2099">
        <v>35814049</v>
      </c>
      <c r="AJ2099">
        <v>2119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>
      <c r="A2100">
        <f>ROW(Source!A2028)</f>
        <v>2028</v>
      </c>
      <c r="B2100">
        <v>35814068</v>
      </c>
      <c r="C2100">
        <v>35814036</v>
      </c>
      <c r="D2100">
        <v>29114734</v>
      </c>
      <c r="E2100">
        <v>1</v>
      </c>
      <c r="F2100">
        <v>1</v>
      </c>
      <c r="G2100">
        <v>1</v>
      </c>
      <c r="H2100">
        <v>3</v>
      </c>
      <c r="I2100" t="s">
        <v>742</v>
      </c>
      <c r="J2100" t="s">
        <v>889</v>
      </c>
      <c r="K2100" t="s">
        <v>744</v>
      </c>
      <c r="L2100">
        <v>1354</v>
      </c>
      <c r="N2100">
        <v>1010</v>
      </c>
      <c r="O2100" t="s">
        <v>258</v>
      </c>
      <c r="P2100" t="s">
        <v>258</v>
      </c>
      <c r="Q2100">
        <v>1</v>
      </c>
      <c r="X2100">
        <v>1844</v>
      </c>
      <c r="Y2100">
        <v>0.03</v>
      </c>
      <c r="Z2100">
        <v>0</v>
      </c>
      <c r="AA2100">
        <v>0</v>
      </c>
      <c r="AB2100">
        <v>0</v>
      </c>
      <c r="AC2100">
        <v>0</v>
      </c>
      <c r="AD2100">
        <v>1</v>
      </c>
      <c r="AE2100">
        <v>0</v>
      </c>
      <c r="AF2100" t="s">
        <v>3</v>
      </c>
      <c r="AG2100">
        <v>1844</v>
      </c>
      <c r="AH2100">
        <v>2</v>
      </c>
      <c r="AI2100">
        <v>35814050</v>
      </c>
      <c r="AJ2100">
        <v>2120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</row>
    <row r="2101" spans="1:44">
      <c r="A2101">
        <f>ROW(Source!A2028)</f>
        <v>2028</v>
      </c>
      <c r="B2101">
        <v>35814069</v>
      </c>
      <c r="C2101">
        <v>35814036</v>
      </c>
      <c r="D2101">
        <v>29114482</v>
      </c>
      <c r="E2101">
        <v>1</v>
      </c>
      <c r="F2101">
        <v>1</v>
      </c>
      <c r="G2101">
        <v>1</v>
      </c>
      <c r="H2101">
        <v>3</v>
      </c>
      <c r="I2101" t="s">
        <v>745</v>
      </c>
      <c r="J2101" t="s">
        <v>890</v>
      </c>
      <c r="K2101" t="s">
        <v>747</v>
      </c>
      <c r="L2101">
        <v>1354</v>
      </c>
      <c r="N2101">
        <v>1010</v>
      </c>
      <c r="O2101" t="s">
        <v>258</v>
      </c>
      <c r="P2101" t="s">
        <v>258</v>
      </c>
      <c r="Q2101">
        <v>1</v>
      </c>
      <c r="X2101">
        <v>149</v>
      </c>
      <c r="Y2101">
        <v>7.0000000000000007E-2</v>
      </c>
      <c r="Z2101">
        <v>0</v>
      </c>
      <c r="AA2101">
        <v>0</v>
      </c>
      <c r="AB2101">
        <v>0</v>
      </c>
      <c r="AC2101">
        <v>0</v>
      </c>
      <c r="AD2101">
        <v>1</v>
      </c>
      <c r="AE2101">
        <v>0</v>
      </c>
      <c r="AF2101" t="s">
        <v>3</v>
      </c>
      <c r="AG2101">
        <v>149</v>
      </c>
      <c r="AH2101">
        <v>2</v>
      </c>
      <c r="AI2101">
        <v>35814051</v>
      </c>
      <c r="AJ2101">
        <v>2121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>
      <c r="A2102">
        <f>ROW(Source!A2028)</f>
        <v>2028</v>
      </c>
      <c r="B2102">
        <v>35814070</v>
      </c>
      <c r="C2102">
        <v>35814036</v>
      </c>
      <c r="D2102">
        <v>29129584</v>
      </c>
      <c r="E2102">
        <v>1</v>
      </c>
      <c r="F2102">
        <v>1</v>
      </c>
      <c r="G2102">
        <v>1</v>
      </c>
      <c r="H2102">
        <v>3</v>
      </c>
      <c r="I2102" t="s">
        <v>748</v>
      </c>
      <c r="J2102" t="s">
        <v>891</v>
      </c>
      <c r="K2102" t="s">
        <v>750</v>
      </c>
      <c r="L2102">
        <v>1301</v>
      </c>
      <c r="N2102">
        <v>1003</v>
      </c>
      <c r="O2102" t="s">
        <v>151</v>
      </c>
      <c r="P2102" t="s">
        <v>151</v>
      </c>
      <c r="Q2102">
        <v>1</v>
      </c>
      <c r="X2102">
        <v>86</v>
      </c>
      <c r="Y2102">
        <v>7.22</v>
      </c>
      <c r="Z2102">
        <v>0</v>
      </c>
      <c r="AA2102">
        <v>0</v>
      </c>
      <c r="AB2102">
        <v>0</v>
      </c>
      <c r="AC2102">
        <v>0</v>
      </c>
      <c r="AD2102">
        <v>1</v>
      </c>
      <c r="AE2102">
        <v>0</v>
      </c>
      <c r="AF2102" t="s">
        <v>3</v>
      </c>
      <c r="AG2102">
        <v>86</v>
      </c>
      <c r="AH2102">
        <v>2</v>
      </c>
      <c r="AI2102">
        <v>35814052</v>
      </c>
      <c r="AJ2102">
        <v>2122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>
      <c r="A2103">
        <f>ROW(Source!A2028)</f>
        <v>2028</v>
      </c>
      <c r="B2103">
        <v>35814071</v>
      </c>
      <c r="C2103">
        <v>35814036</v>
      </c>
      <c r="D2103">
        <v>29129619</v>
      </c>
      <c r="E2103">
        <v>1</v>
      </c>
      <c r="F2103">
        <v>1</v>
      </c>
      <c r="G2103">
        <v>1</v>
      </c>
      <c r="H2103">
        <v>3</v>
      </c>
      <c r="I2103" t="s">
        <v>751</v>
      </c>
      <c r="J2103" t="s">
        <v>892</v>
      </c>
      <c r="K2103" t="s">
        <v>753</v>
      </c>
      <c r="L2103">
        <v>1301</v>
      </c>
      <c r="N2103">
        <v>1003</v>
      </c>
      <c r="O2103" t="s">
        <v>151</v>
      </c>
      <c r="P2103" t="s">
        <v>151</v>
      </c>
      <c r="Q2103">
        <v>1</v>
      </c>
      <c r="X2103">
        <v>234</v>
      </c>
      <c r="Y2103">
        <v>8.44</v>
      </c>
      <c r="Z2103">
        <v>0</v>
      </c>
      <c r="AA2103">
        <v>0</v>
      </c>
      <c r="AB2103">
        <v>0</v>
      </c>
      <c r="AC2103">
        <v>0</v>
      </c>
      <c r="AD2103">
        <v>1</v>
      </c>
      <c r="AE2103">
        <v>0</v>
      </c>
      <c r="AF2103" t="s">
        <v>3</v>
      </c>
      <c r="AG2103">
        <v>234</v>
      </c>
      <c r="AH2103">
        <v>2</v>
      </c>
      <c r="AI2103">
        <v>35814053</v>
      </c>
      <c r="AJ2103">
        <v>2123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>
        <f>ROW(Source!A2028)</f>
        <v>2028</v>
      </c>
      <c r="B2104">
        <v>35814072</v>
      </c>
      <c r="C2104">
        <v>35814036</v>
      </c>
      <c r="D2104">
        <v>29129715</v>
      </c>
      <c r="E2104">
        <v>1</v>
      </c>
      <c r="F2104">
        <v>1</v>
      </c>
      <c r="G2104">
        <v>1</v>
      </c>
      <c r="H2104">
        <v>3</v>
      </c>
      <c r="I2104" t="s">
        <v>754</v>
      </c>
      <c r="J2104" t="s">
        <v>894</v>
      </c>
      <c r="K2104" t="s">
        <v>756</v>
      </c>
      <c r="L2104">
        <v>1301</v>
      </c>
      <c r="N2104">
        <v>1003</v>
      </c>
      <c r="O2104" t="s">
        <v>151</v>
      </c>
      <c r="P2104" t="s">
        <v>151</v>
      </c>
      <c r="Q2104">
        <v>1</v>
      </c>
      <c r="X2104">
        <v>37</v>
      </c>
      <c r="Y2104">
        <v>6.33</v>
      </c>
      <c r="Z2104">
        <v>0</v>
      </c>
      <c r="AA2104">
        <v>0</v>
      </c>
      <c r="AB2104">
        <v>0</v>
      </c>
      <c r="AC2104">
        <v>0</v>
      </c>
      <c r="AD2104">
        <v>1</v>
      </c>
      <c r="AE2104">
        <v>0</v>
      </c>
      <c r="AF2104" t="s">
        <v>3</v>
      </c>
      <c r="AG2104">
        <v>37</v>
      </c>
      <c r="AH2104">
        <v>2</v>
      </c>
      <c r="AI2104">
        <v>35814054</v>
      </c>
      <c r="AJ2104">
        <v>2124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</row>
    <row r="2105" spans="1:44">
      <c r="A2105">
        <f>ROW(Source!A2029)</f>
        <v>2029</v>
      </c>
      <c r="B2105">
        <v>35814081</v>
      </c>
      <c r="C2105">
        <v>35814073</v>
      </c>
      <c r="D2105">
        <v>18410244</v>
      </c>
      <c r="E2105">
        <v>1</v>
      </c>
      <c r="F2105">
        <v>1</v>
      </c>
      <c r="G2105">
        <v>1</v>
      </c>
      <c r="H2105">
        <v>1</v>
      </c>
      <c r="I2105" t="s">
        <v>791</v>
      </c>
      <c r="J2105" t="s">
        <v>3</v>
      </c>
      <c r="K2105" t="s">
        <v>792</v>
      </c>
      <c r="L2105">
        <v>1369</v>
      </c>
      <c r="N2105">
        <v>1013</v>
      </c>
      <c r="O2105" t="s">
        <v>583</v>
      </c>
      <c r="P2105" t="s">
        <v>583</v>
      </c>
      <c r="Q2105">
        <v>1</v>
      </c>
      <c r="X2105">
        <v>55.94</v>
      </c>
      <c r="Y2105">
        <v>0</v>
      </c>
      <c r="Z2105">
        <v>0</v>
      </c>
      <c r="AA2105">
        <v>0</v>
      </c>
      <c r="AB2105">
        <v>9.2899999999999991</v>
      </c>
      <c r="AC2105">
        <v>0</v>
      </c>
      <c r="AD2105">
        <v>1</v>
      </c>
      <c r="AE2105">
        <v>1</v>
      </c>
      <c r="AF2105" t="s">
        <v>144</v>
      </c>
      <c r="AG2105">
        <v>64.330999999999989</v>
      </c>
      <c r="AH2105">
        <v>2</v>
      </c>
      <c r="AI2105">
        <v>35814074</v>
      </c>
      <c r="AJ2105">
        <v>2125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</row>
    <row r="2106" spans="1:44">
      <c r="A2106">
        <f>ROW(Source!A2029)</f>
        <v>2029</v>
      </c>
      <c r="B2106">
        <v>35814082</v>
      </c>
      <c r="C2106">
        <v>35814073</v>
      </c>
      <c r="D2106">
        <v>121548</v>
      </c>
      <c r="E2106">
        <v>1</v>
      </c>
      <c r="F2106">
        <v>1</v>
      </c>
      <c r="G2106">
        <v>1</v>
      </c>
      <c r="H2106">
        <v>1</v>
      </c>
      <c r="I2106" t="s">
        <v>34</v>
      </c>
      <c r="J2106" t="s">
        <v>3</v>
      </c>
      <c r="K2106" t="s">
        <v>584</v>
      </c>
      <c r="L2106">
        <v>608254</v>
      </c>
      <c r="N2106">
        <v>1013</v>
      </c>
      <c r="O2106" t="s">
        <v>585</v>
      </c>
      <c r="P2106" t="s">
        <v>585</v>
      </c>
      <c r="Q2106">
        <v>1</v>
      </c>
      <c r="X2106">
        <v>0.01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1</v>
      </c>
      <c r="AE2106">
        <v>2</v>
      </c>
      <c r="AF2106" t="s">
        <v>143</v>
      </c>
      <c r="AG2106">
        <v>1.2500000000000001E-2</v>
      </c>
      <c r="AH2106">
        <v>2</v>
      </c>
      <c r="AI2106">
        <v>35814075</v>
      </c>
      <c r="AJ2106">
        <v>2126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</row>
    <row r="2107" spans="1:44">
      <c r="A2107">
        <f>ROW(Source!A2029)</f>
        <v>2029</v>
      </c>
      <c r="B2107">
        <v>35814083</v>
      </c>
      <c r="C2107">
        <v>35814073</v>
      </c>
      <c r="D2107">
        <v>29172556</v>
      </c>
      <c r="E2107">
        <v>1</v>
      </c>
      <c r="F2107">
        <v>1</v>
      </c>
      <c r="G2107">
        <v>1</v>
      </c>
      <c r="H2107">
        <v>2</v>
      </c>
      <c r="I2107" t="s">
        <v>586</v>
      </c>
      <c r="J2107" t="s">
        <v>590</v>
      </c>
      <c r="K2107" t="s">
        <v>588</v>
      </c>
      <c r="L2107">
        <v>1368</v>
      </c>
      <c r="N2107">
        <v>1011</v>
      </c>
      <c r="O2107" t="s">
        <v>589</v>
      </c>
      <c r="P2107" t="s">
        <v>589</v>
      </c>
      <c r="Q2107">
        <v>1</v>
      </c>
      <c r="X2107">
        <v>0.01</v>
      </c>
      <c r="Y2107">
        <v>0</v>
      </c>
      <c r="Z2107">
        <v>31.26</v>
      </c>
      <c r="AA2107">
        <v>13.5</v>
      </c>
      <c r="AB2107">
        <v>0</v>
      </c>
      <c r="AC2107">
        <v>0</v>
      </c>
      <c r="AD2107">
        <v>1</v>
      </c>
      <c r="AE2107">
        <v>0</v>
      </c>
      <c r="AF2107" t="s">
        <v>143</v>
      </c>
      <c r="AG2107">
        <v>1.2500000000000001E-2</v>
      </c>
      <c r="AH2107">
        <v>2</v>
      </c>
      <c r="AI2107">
        <v>35814076</v>
      </c>
      <c r="AJ2107">
        <v>2127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>
      <c r="A2108">
        <f>ROW(Source!A2029)</f>
        <v>2029</v>
      </c>
      <c r="B2108">
        <v>35814084</v>
      </c>
      <c r="C2108">
        <v>35814073</v>
      </c>
      <c r="D2108">
        <v>29174913</v>
      </c>
      <c r="E2108">
        <v>1</v>
      </c>
      <c r="F2108">
        <v>1</v>
      </c>
      <c r="G2108">
        <v>1</v>
      </c>
      <c r="H2108">
        <v>2</v>
      </c>
      <c r="I2108" t="s">
        <v>601</v>
      </c>
      <c r="J2108" t="s">
        <v>602</v>
      </c>
      <c r="K2108" t="s">
        <v>603</v>
      </c>
      <c r="L2108">
        <v>1368</v>
      </c>
      <c r="N2108">
        <v>1011</v>
      </c>
      <c r="O2108" t="s">
        <v>589</v>
      </c>
      <c r="P2108" t="s">
        <v>589</v>
      </c>
      <c r="Q2108">
        <v>1</v>
      </c>
      <c r="X2108">
        <v>0.01</v>
      </c>
      <c r="Y2108">
        <v>0</v>
      </c>
      <c r="Z2108">
        <v>87.17</v>
      </c>
      <c r="AA2108">
        <v>11.6</v>
      </c>
      <c r="AB2108">
        <v>0</v>
      </c>
      <c r="AC2108">
        <v>0</v>
      </c>
      <c r="AD2108">
        <v>1</v>
      </c>
      <c r="AE2108">
        <v>0</v>
      </c>
      <c r="AF2108" t="s">
        <v>143</v>
      </c>
      <c r="AG2108">
        <v>1.2500000000000001E-2</v>
      </c>
      <c r="AH2108">
        <v>2</v>
      </c>
      <c r="AI2108">
        <v>35814077</v>
      </c>
      <c r="AJ2108">
        <v>2128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</row>
    <row r="2109" spans="1:44">
      <c r="A2109">
        <f>ROW(Source!A2029)</f>
        <v>2029</v>
      </c>
      <c r="B2109">
        <v>35814085</v>
      </c>
      <c r="C2109">
        <v>35814073</v>
      </c>
      <c r="D2109">
        <v>29109386</v>
      </c>
      <c r="E2109">
        <v>1</v>
      </c>
      <c r="F2109">
        <v>1</v>
      </c>
      <c r="G2109">
        <v>1</v>
      </c>
      <c r="H2109">
        <v>3</v>
      </c>
      <c r="I2109" t="s">
        <v>793</v>
      </c>
      <c r="J2109" t="s">
        <v>794</v>
      </c>
      <c r="K2109" t="s">
        <v>795</v>
      </c>
      <c r="L2109">
        <v>1348</v>
      </c>
      <c r="N2109">
        <v>1009</v>
      </c>
      <c r="O2109" t="s">
        <v>29</v>
      </c>
      <c r="P2109" t="s">
        <v>29</v>
      </c>
      <c r="Q2109">
        <v>1000</v>
      </c>
      <c r="X2109">
        <v>3.4099999999999998E-2</v>
      </c>
      <c r="Y2109">
        <v>11300.01</v>
      </c>
      <c r="Z2109">
        <v>0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 t="s">
        <v>3</v>
      </c>
      <c r="AG2109">
        <v>3.4099999999999998E-2</v>
      </c>
      <c r="AH2109">
        <v>2</v>
      </c>
      <c r="AI2109">
        <v>35814078</v>
      </c>
      <c r="AJ2109">
        <v>2129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</row>
    <row r="2110" spans="1:44">
      <c r="A2110">
        <f>ROW(Source!A2029)</f>
        <v>2029</v>
      </c>
      <c r="B2110">
        <v>35814086</v>
      </c>
      <c r="C2110">
        <v>35814073</v>
      </c>
      <c r="D2110">
        <v>29107800</v>
      </c>
      <c r="E2110">
        <v>1</v>
      </c>
      <c r="F2110">
        <v>1</v>
      </c>
      <c r="G2110">
        <v>1</v>
      </c>
      <c r="H2110">
        <v>3</v>
      </c>
      <c r="I2110" t="s">
        <v>616</v>
      </c>
      <c r="J2110" t="s">
        <v>643</v>
      </c>
      <c r="K2110" t="s">
        <v>618</v>
      </c>
      <c r="L2110">
        <v>1346</v>
      </c>
      <c r="N2110">
        <v>1009</v>
      </c>
      <c r="O2110" t="s">
        <v>170</v>
      </c>
      <c r="P2110" t="s">
        <v>170</v>
      </c>
      <c r="Q2110">
        <v>1</v>
      </c>
      <c r="X2110">
        <v>0.01</v>
      </c>
      <c r="Y2110">
        <v>1.81</v>
      </c>
      <c r="Z2110">
        <v>0</v>
      </c>
      <c r="AA2110">
        <v>0</v>
      </c>
      <c r="AB2110">
        <v>0</v>
      </c>
      <c r="AC2110">
        <v>0</v>
      </c>
      <c r="AD2110">
        <v>1</v>
      </c>
      <c r="AE2110">
        <v>0</v>
      </c>
      <c r="AF2110" t="s">
        <v>3</v>
      </c>
      <c r="AG2110">
        <v>0.01</v>
      </c>
      <c r="AH2110">
        <v>2</v>
      </c>
      <c r="AI2110">
        <v>35814079</v>
      </c>
      <c r="AJ2110">
        <v>2130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</row>
    <row r="2111" spans="1:44">
      <c r="A2111">
        <f>ROW(Source!A2029)</f>
        <v>2029</v>
      </c>
      <c r="B2111">
        <v>35814087</v>
      </c>
      <c r="C2111">
        <v>35814073</v>
      </c>
      <c r="D2111">
        <v>29109603</v>
      </c>
      <c r="E2111">
        <v>1</v>
      </c>
      <c r="F2111">
        <v>1</v>
      </c>
      <c r="G2111">
        <v>1</v>
      </c>
      <c r="H2111">
        <v>3</v>
      </c>
      <c r="I2111" t="s">
        <v>796</v>
      </c>
      <c r="J2111" t="s">
        <v>797</v>
      </c>
      <c r="K2111" t="s">
        <v>798</v>
      </c>
      <c r="L2111">
        <v>1327</v>
      </c>
      <c r="N2111">
        <v>1005</v>
      </c>
      <c r="O2111" t="s">
        <v>165</v>
      </c>
      <c r="P2111" t="s">
        <v>165</v>
      </c>
      <c r="Q2111">
        <v>1</v>
      </c>
      <c r="X2111">
        <v>112</v>
      </c>
      <c r="Y2111">
        <v>55.16</v>
      </c>
      <c r="Z2111">
        <v>0</v>
      </c>
      <c r="AA2111">
        <v>0</v>
      </c>
      <c r="AB2111">
        <v>0</v>
      </c>
      <c r="AC2111">
        <v>0</v>
      </c>
      <c r="AD2111">
        <v>1</v>
      </c>
      <c r="AE2111">
        <v>0</v>
      </c>
      <c r="AF2111" t="s">
        <v>3</v>
      </c>
      <c r="AG2111">
        <v>112</v>
      </c>
      <c r="AH2111">
        <v>2</v>
      </c>
      <c r="AI2111">
        <v>35814080</v>
      </c>
      <c r="AJ2111">
        <v>2131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</row>
    <row r="2112" spans="1:44">
      <c r="A2112">
        <f>ROW(Source!A2030)</f>
        <v>2030</v>
      </c>
      <c r="B2112">
        <v>35814101</v>
      </c>
      <c r="C2112">
        <v>35814088</v>
      </c>
      <c r="D2112">
        <v>29364679</v>
      </c>
      <c r="E2112">
        <v>1</v>
      </c>
      <c r="F2112">
        <v>1</v>
      </c>
      <c r="G2112">
        <v>1</v>
      </c>
      <c r="H2112">
        <v>1</v>
      </c>
      <c r="I2112" t="s">
        <v>799</v>
      </c>
      <c r="J2112" t="s">
        <v>3</v>
      </c>
      <c r="K2112" t="s">
        <v>800</v>
      </c>
      <c r="L2112">
        <v>1369</v>
      </c>
      <c r="N2112">
        <v>1013</v>
      </c>
      <c r="O2112" t="s">
        <v>583</v>
      </c>
      <c r="P2112" t="s">
        <v>583</v>
      </c>
      <c r="Q2112">
        <v>1</v>
      </c>
      <c r="X2112">
        <v>30.48</v>
      </c>
      <c r="Y2112">
        <v>0</v>
      </c>
      <c r="Z2112">
        <v>0</v>
      </c>
      <c r="AA2112">
        <v>0</v>
      </c>
      <c r="AB2112">
        <v>9.92</v>
      </c>
      <c r="AC2112">
        <v>0</v>
      </c>
      <c r="AD2112">
        <v>1</v>
      </c>
      <c r="AE2112">
        <v>1</v>
      </c>
      <c r="AF2112" t="s">
        <v>3</v>
      </c>
      <c r="AG2112">
        <v>30.48</v>
      </c>
      <c r="AH2112">
        <v>2</v>
      </c>
      <c r="AI2112">
        <v>35814090</v>
      </c>
      <c r="AJ2112">
        <v>2132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>
      <c r="A2113">
        <f>ROW(Source!A2030)</f>
        <v>2030</v>
      </c>
      <c r="B2113">
        <v>35814102</v>
      </c>
      <c r="C2113">
        <v>35814088</v>
      </c>
      <c r="D2113">
        <v>121548</v>
      </c>
      <c r="E2113">
        <v>1</v>
      </c>
      <c r="F2113">
        <v>1</v>
      </c>
      <c r="G2113">
        <v>1</v>
      </c>
      <c r="H2113">
        <v>1</v>
      </c>
      <c r="I2113" t="s">
        <v>34</v>
      </c>
      <c r="J2113" t="s">
        <v>3</v>
      </c>
      <c r="K2113" t="s">
        <v>584</v>
      </c>
      <c r="L2113">
        <v>608254</v>
      </c>
      <c r="N2113">
        <v>1013</v>
      </c>
      <c r="O2113" t="s">
        <v>585</v>
      </c>
      <c r="P2113" t="s">
        <v>585</v>
      </c>
      <c r="Q2113">
        <v>1</v>
      </c>
      <c r="X2113">
        <v>0.03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1</v>
      </c>
      <c r="AE2113">
        <v>2</v>
      </c>
      <c r="AF2113" t="s">
        <v>3</v>
      </c>
      <c r="AG2113">
        <v>0.03</v>
      </c>
      <c r="AH2113">
        <v>2</v>
      </c>
      <c r="AI2113">
        <v>35814091</v>
      </c>
      <c r="AJ2113">
        <v>2133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>
      <c r="A2114">
        <f>ROW(Source!A2030)</f>
        <v>2030</v>
      </c>
      <c r="B2114">
        <v>35814103</v>
      </c>
      <c r="C2114">
        <v>35814088</v>
      </c>
      <c r="D2114">
        <v>29172362</v>
      </c>
      <c r="E2114">
        <v>1</v>
      </c>
      <c r="F2114">
        <v>1</v>
      </c>
      <c r="G2114">
        <v>1</v>
      </c>
      <c r="H2114">
        <v>2</v>
      </c>
      <c r="I2114" t="s">
        <v>801</v>
      </c>
      <c r="J2114" t="s">
        <v>802</v>
      </c>
      <c r="K2114" t="s">
        <v>803</v>
      </c>
      <c r="L2114">
        <v>1368</v>
      </c>
      <c r="N2114">
        <v>1011</v>
      </c>
      <c r="O2114" t="s">
        <v>589</v>
      </c>
      <c r="P2114" t="s">
        <v>589</v>
      </c>
      <c r="Q2114">
        <v>1</v>
      </c>
      <c r="X2114">
        <v>0.03</v>
      </c>
      <c r="Y2114">
        <v>0</v>
      </c>
      <c r="Z2114">
        <v>134.65</v>
      </c>
      <c r="AA2114">
        <v>13.5</v>
      </c>
      <c r="AB2114">
        <v>0</v>
      </c>
      <c r="AC2114">
        <v>0</v>
      </c>
      <c r="AD2114">
        <v>1</v>
      </c>
      <c r="AE2114">
        <v>0</v>
      </c>
      <c r="AF2114" t="s">
        <v>3</v>
      </c>
      <c r="AG2114">
        <v>0.03</v>
      </c>
      <c r="AH2114">
        <v>2</v>
      </c>
      <c r="AI2114">
        <v>35814092</v>
      </c>
      <c r="AJ2114">
        <v>2134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</row>
    <row r="2115" spans="1:44">
      <c r="A2115">
        <f>ROW(Source!A2030)</f>
        <v>2030</v>
      </c>
      <c r="B2115">
        <v>35814104</v>
      </c>
      <c r="C2115">
        <v>35814088</v>
      </c>
      <c r="D2115">
        <v>29174913</v>
      </c>
      <c r="E2115">
        <v>1</v>
      </c>
      <c r="F2115">
        <v>1</v>
      </c>
      <c r="G2115">
        <v>1</v>
      </c>
      <c r="H2115">
        <v>2</v>
      </c>
      <c r="I2115" t="s">
        <v>601</v>
      </c>
      <c r="J2115" t="s">
        <v>602</v>
      </c>
      <c r="K2115" t="s">
        <v>603</v>
      </c>
      <c r="L2115">
        <v>1368</v>
      </c>
      <c r="N2115">
        <v>1011</v>
      </c>
      <c r="O2115" t="s">
        <v>589</v>
      </c>
      <c r="P2115" t="s">
        <v>589</v>
      </c>
      <c r="Q2115">
        <v>1</v>
      </c>
      <c r="X2115">
        <v>0.02</v>
      </c>
      <c r="Y2115">
        <v>0</v>
      </c>
      <c r="Z2115">
        <v>87.17</v>
      </c>
      <c r="AA2115">
        <v>11.6</v>
      </c>
      <c r="AB2115">
        <v>0</v>
      </c>
      <c r="AC2115">
        <v>0</v>
      </c>
      <c r="AD2115">
        <v>1</v>
      </c>
      <c r="AE2115">
        <v>0</v>
      </c>
      <c r="AF2115" t="s">
        <v>3</v>
      </c>
      <c r="AG2115">
        <v>0.02</v>
      </c>
      <c r="AH2115">
        <v>2</v>
      </c>
      <c r="AI2115">
        <v>35814093</v>
      </c>
      <c r="AJ2115">
        <v>2135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>
        <f>ROW(Source!A2030)</f>
        <v>2030</v>
      </c>
      <c r="B2116">
        <v>35814105</v>
      </c>
      <c r="C2116">
        <v>35814088</v>
      </c>
      <c r="D2116">
        <v>29114246</v>
      </c>
      <c r="E2116">
        <v>1</v>
      </c>
      <c r="F2116">
        <v>1</v>
      </c>
      <c r="G2116">
        <v>1</v>
      </c>
      <c r="H2116">
        <v>3</v>
      </c>
      <c r="I2116" t="s">
        <v>804</v>
      </c>
      <c r="J2116" t="s">
        <v>805</v>
      </c>
      <c r="K2116" t="s">
        <v>806</v>
      </c>
      <c r="L2116">
        <v>1346</v>
      </c>
      <c r="N2116">
        <v>1009</v>
      </c>
      <c r="O2116" t="s">
        <v>170</v>
      </c>
      <c r="P2116" t="s">
        <v>170</v>
      </c>
      <c r="Q2116">
        <v>1</v>
      </c>
      <c r="X2116">
        <v>1.5</v>
      </c>
      <c r="Y2116">
        <v>9.0399999999999991</v>
      </c>
      <c r="Z2116">
        <v>0</v>
      </c>
      <c r="AA2116">
        <v>0</v>
      </c>
      <c r="AB2116">
        <v>0</v>
      </c>
      <c r="AC2116">
        <v>0</v>
      </c>
      <c r="AD2116">
        <v>1</v>
      </c>
      <c r="AE2116">
        <v>0</v>
      </c>
      <c r="AF2116" t="s">
        <v>3</v>
      </c>
      <c r="AG2116">
        <v>1.5</v>
      </c>
      <c r="AH2116">
        <v>2</v>
      </c>
      <c r="AI2116">
        <v>35814094</v>
      </c>
      <c r="AJ2116">
        <v>2136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>
        <f>ROW(Source!A2030)</f>
        <v>2030</v>
      </c>
      <c r="B2117">
        <v>35814106</v>
      </c>
      <c r="C2117">
        <v>35814088</v>
      </c>
      <c r="D2117">
        <v>29110838</v>
      </c>
      <c r="E2117">
        <v>1</v>
      </c>
      <c r="F2117">
        <v>1</v>
      </c>
      <c r="G2117">
        <v>1</v>
      </c>
      <c r="H2117">
        <v>3</v>
      </c>
      <c r="I2117" t="s">
        <v>807</v>
      </c>
      <c r="J2117" t="s">
        <v>808</v>
      </c>
      <c r="K2117" t="s">
        <v>809</v>
      </c>
      <c r="L2117">
        <v>1346</v>
      </c>
      <c r="N2117">
        <v>1009</v>
      </c>
      <c r="O2117" t="s">
        <v>170</v>
      </c>
      <c r="P2117" t="s">
        <v>170</v>
      </c>
      <c r="Q2117">
        <v>1</v>
      </c>
      <c r="X2117">
        <v>0.42</v>
      </c>
      <c r="Y2117">
        <v>30.5</v>
      </c>
      <c r="Z2117">
        <v>0</v>
      </c>
      <c r="AA2117">
        <v>0</v>
      </c>
      <c r="AB2117">
        <v>0</v>
      </c>
      <c r="AC2117">
        <v>0</v>
      </c>
      <c r="AD2117">
        <v>1</v>
      </c>
      <c r="AE2117">
        <v>0</v>
      </c>
      <c r="AF2117" t="s">
        <v>3</v>
      </c>
      <c r="AG2117">
        <v>0.42</v>
      </c>
      <c r="AH2117">
        <v>2</v>
      </c>
      <c r="AI2117">
        <v>35814095</v>
      </c>
      <c r="AJ2117">
        <v>2137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</row>
    <row r="2118" spans="1:44">
      <c r="A2118">
        <f>ROW(Source!A2030)</f>
        <v>2030</v>
      </c>
      <c r="B2118">
        <v>35814107</v>
      </c>
      <c r="C2118">
        <v>35814088</v>
      </c>
      <c r="D2118">
        <v>29149204</v>
      </c>
      <c r="E2118">
        <v>1</v>
      </c>
      <c r="F2118">
        <v>1</v>
      </c>
      <c r="G2118">
        <v>1</v>
      </c>
      <c r="H2118">
        <v>3</v>
      </c>
      <c r="I2118" t="s">
        <v>810</v>
      </c>
      <c r="J2118" t="s">
        <v>811</v>
      </c>
      <c r="K2118" t="s">
        <v>812</v>
      </c>
      <c r="L2118">
        <v>1348</v>
      </c>
      <c r="N2118">
        <v>1009</v>
      </c>
      <c r="O2118" t="s">
        <v>29</v>
      </c>
      <c r="P2118" t="s">
        <v>29</v>
      </c>
      <c r="Q2118">
        <v>1000</v>
      </c>
      <c r="X2118">
        <v>3.15E-3</v>
      </c>
      <c r="Y2118">
        <v>729.98</v>
      </c>
      <c r="Z2118">
        <v>0</v>
      </c>
      <c r="AA2118">
        <v>0</v>
      </c>
      <c r="AB2118">
        <v>0</v>
      </c>
      <c r="AC2118">
        <v>0</v>
      </c>
      <c r="AD2118">
        <v>1</v>
      </c>
      <c r="AE2118">
        <v>0</v>
      </c>
      <c r="AF2118" t="s">
        <v>3</v>
      </c>
      <c r="AG2118">
        <v>3.15E-3</v>
      </c>
      <c r="AH2118">
        <v>2</v>
      </c>
      <c r="AI2118">
        <v>35814096</v>
      </c>
      <c r="AJ2118">
        <v>2138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>
        <f>ROW(Source!A2030)</f>
        <v>2030</v>
      </c>
      <c r="B2119">
        <v>35814108</v>
      </c>
      <c r="C2119">
        <v>35814088</v>
      </c>
      <c r="D2119">
        <v>29170678</v>
      </c>
      <c r="E2119">
        <v>1</v>
      </c>
      <c r="F2119">
        <v>1</v>
      </c>
      <c r="G2119">
        <v>1</v>
      </c>
      <c r="H2119">
        <v>3</v>
      </c>
      <c r="I2119" t="s">
        <v>813</v>
      </c>
      <c r="J2119" t="s">
        <v>814</v>
      </c>
      <c r="K2119" t="s">
        <v>815</v>
      </c>
      <c r="L2119">
        <v>1354</v>
      </c>
      <c r="N2119">
        <v>1010</v>
      </c>
      <c r="O2119" t="s">
        <v>258</v>
      </c>
      <c r="P2119" t="s">
        <v>258</v>
      </c>
      <c r="Q2119">
        <v>1</v>
      </c>
      <c r="X2119">
        <v>102</v>
      </c>
      <c r="Y2119">
        <v>0.28000000000000003</v>
      </c>
      <c r="Z2119">
        <v>0</v>
      </c>
      <c r="AA2119">
        <v>0</v>
      </c>
      <c r="AB2119">
        <v>0</v>
      </c>
      <c r="AC2119">
        <v>0</v>
      </c>
      <c r="AD2119">
        <v>1</v>
      </c>
      <c r="AE2119">
        <v>0</v>
      </c>
      <c r="AF2119" t="s">
        <v>3</v>
      </c>
      <c r="AG2119">
        <v>102</v>
      </c>
      <c r="AH2119">
        <v>2</v>
      </c>
      <c r="AI2119">
        <v>35814099</v>
      </c>
      <c r="AJ2119">
        <v>2142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</row>
    <row r="2120" spans="1:44">
      <c r="A2120">
        <f>ROW(Source!A2030)</f>
        <v>2030</v>
      </c>
      <c r="B2120">
        <v>35814109</v>
      </c>
      <c r="C2120">
        <v>35814088</v>
      </c>
      <c r="D2120">
        <v>29171808</v>
      </c>
      <c r="E2120">
        <v>1</v>
      </c>
      <c r="F2120">
        <v>1</v>
      </c>
      <c r="G2120">
        <v>1</v>
      </c>
      <c r="H2120">
        <v>3</v>
      </c>
      <c r="I2120" t="s">
        <v>816</v>
      </c>
      <c r="J2120" t="s">
        <v>817</v>
      </c>
      <c r="K2120" t="s">
        <v>818</v>
      </c>
      <c r="L2120">
        <v>1374</v>
      </c>
      <c r="N2120">
        <v>1013</v>
      </c>
      <c r="O2120" t="s">
        <v>819</v>
      </c>
      <c r="P2120" t="s">
        <v>819</v>
      </c>
      <c r="Q2120">
        <v>1</v>
      </c>
      <c r="X2120">
        <v>6.05</v>
      </c>
      <c r="Y2120">
        <v>1</v>
      </c>
      <c r="Z2120">
        <v>0</v>
      </c>
      <c r="AA2120">
        <v>0</v>
      </c>
      <c r="AB2120">
        <v>0</v>
      </c>
      <c r="AC2120">
        <v>0</v>
      </c>
      <c r="AD2120">
        <v>1</v>
      </c>
      <c r="AE2120">
        <v>0</v>
      </c>
      <c r="AF2120" t="s">
        <v>3</v>
      </c>
      <c r="AG2120">
        <v>6.05</v>
      </c>
      <c r="AH2120">
        <v>2</v>
      </c>
      <c r="AI2120">
        <v>35814100</v>
      </c>
      <c r="AJ2120">
        <v>2143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</row>
    <row r="2121" spans="1:44">
      <c r="A2121">
        <f>ROW(Source!A2034)</f>
        <v>2034</v>
      </c>
      <c r="B2121">
        <v>35814123</v>
      </c>
      <c r="C2121">
        <v>35814113</v>
      </c>
      <c r="D2121">
        <v>29364679</v>
      </c>
      <c r="E2121">
        <v>1</v>
      </c>
      <c r="F2121">
        <v>1</v>
      </c>
      <c r="G2121">
        <v>1</v>
      </c>
      <c r="H2121">
        <v>1</v>
      </c>
      <c r="I2121" t="s">
        <v>799</v>
      </c>
      <c r="J2121" t="s">
        <v>3</v>
      </c>
      <c r="K2121" t="s">
        <v>800</v>
      </c>
      <c r="L2121">
        <v>1369</v>
      </c>
      <c r="N2121">
        <v>1013</v>
      </c>
      <c r="O2121" t="s">
        <v>583</v>
      </c>
      <c r="P2121" t="s">
        <v>583</v>
      </c>
      <c r="Q2121">
        <v>1</v>
      </c>
      <c r="X2121">
        <v>26.24</v>
      </c>
      <c r="Y2121">
        <v>0</v>
      </c>
      <c r="Z2121">
        <v>0</v>
      </c>
      <c r="AA2121">
        <v>0</v>
      </c>
      <c r="AB2121">
        <v>9.92</v>
      </c>
      <c r="AC2121">
        <v>0</v>
      </c>
      <c r="AD2121">
        <v>1</v>
      </c>
      <c r="AE2121">
        <v>1</v>
      </c>
      <c r="AF2121" t="s">
        <v>3</v>
      </c>
      <c r="AG2121">
        <v>26.24</v>
      </c>
      <c r="AH2121">
        <v>2</v>
      </c>
      <c r="AI2121">
        <v>35814115</v>
      </c>
      <c r="AJ2121">
        <v>2144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</row>
    <row r="2122" spans="1:44">
      <c r="A2122">
        <f>ROW(Source!A2034)</f>
        <v>2034</v>
      </c>
      <c r="B2122">
        <v>35814124</v>
      </c>
      <c r="C2122">
        <v>35814113</v>
      </c>
      <c r="D2122">
        <v>121548</v>
      </c>
      <c r="E2122">
        <v>1</v>
      </c>
      <c r="F2122">
        <v>1</v>
      </c>
      <c r="G2122">
        <v>1</v>
      </c>
      <c r="H2122">
        <v>1</v>
      </c>
      <c r="I2122" t="s">
        <v>34</v>
      </c>
      <c r="J2122" t="s">
        <v>3</v>
      </c>
      <c r="K2122" t="s">
        <v>584</v>
      </c>
      <c r="L2122">
        <v>608254</v>
      </c>
      <c r="N2122">
        <v>1013</v>
      </c>
      <c r="O2122" t="s">
        <v>585</v>
      </c>
      <c r="P2122" t="s">
        <v>585</v>
      </c>
      <c r="Q2122">
        <v>1</v>
      </c>
      <c r="X2122">
        <v>0.03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1</v>
      </c>
      <c r="AE2122">
        <v>2</v>
      </c>
      <c r="AF2122" t="s">
        <v>3</v>
      </c>
      <c r="AG2122">
        <v>0.03</v>
      </c>
      <c r="AH2122">
        <v>2</v>
      </c>
      <c r="AI2122">
        <v>35814116</v>
      </c>
      <c r="AJ2122">
        <v>2145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</row>
    <row r="2123" spans="1:44">
      <c r="A2123">
        <f>ROW(Source!A2034)</f>
        <v>2034</v>
      </c>
      <c r="B2123">
        <v>35814125</v>
      </c>
      <c r="C2123">
        <v>35814113</v>
      </c>
      <c r="D2123">
        <v>29172362</v>
      </c>
      <c r="E2123">
        <v>1</v>
      </c>
      <c r="F2123">
        <v>1</v>
      </c>
      <c r="G2123">
        <v>1</v>
      </c>
      <c r="H2123">
        <v>2</v>
      </c>
      <c r="I2123" t="s">
        <v>801</v>
      </c>
      <c r="J2123" t="s">
        <v>802</v>
      </c>
      <c r="K2123" t="s">
        <v>803</v>
      </c>
      <c r="L2123">
        <v>1368</v>
      </c>
      <c r="N2123">
        <v>1011</v>
      </c>
      <c r="O2123" t="s">
        <v>589</v>
      </c>
      <c r="P2123" t="s">
        <v>589</v>
      </c>
      <c r="Q2123">
        <v>1</v>
      </c>
      <c r="X2123">
        <v>0.03</v>
      </c>
      <c r="Y2123">
        <v>0</v>
      </c>
      <c r="Z2123">
        <v>134.65</v>
      </c>
      <c r="AA2123">
        <v>13.5</v>
      </c>
      <c r="AB2123">
        <v>0</v>
      </c>
      <c r="AC2123">
        <v>0</v>
      </c>
      <c r="AD2123">
        <v>1</v>
      </c>
      <c r="AE2123">
        <v>0</v>
      </c>
      <c r="AF2123" t="s">
        <v>3</v>
      </c>
      <c r="AG2123">
        <v>0.03</v>
      </c>
      <c r="AH2123">
        <v>2</v>
      </c>
      <c r="AI2123">
        <v>35814117</v>
      </c>
      <c r="AJ2123">
        <v>2146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</row>
    <row r="2124" spans="1:44">
      <c r="A2124">
        <f>ROW(Source!A2034)</f>
        <v>2034</v>
      </c>
      <c r="B2124">
        <v>35814126</v>
      </c>
      <c r="C2124">
        <v>35814113</v>
      </c>
      <c r="D2124">
        <v>29174913</v>
      </c>
      <c r="E2124">
        <v>1</v>
      </c>
      <c r="F2124">
        <v>1</v>
      </c>
      <c r="G2124">
        <v>1</v>
      </c>
      <c r="H2124">
        <v>2</v>
      </c>
      <c r="I2124" t="s">
        <v>601</v>
      </c>
      <c r="J2124" t="s">
        <v>602</v>
      </c>
      <c r="K2124" t="s">
        <v>603</v>
      </c>
      <c r="L2124">
        <v>1368</v>
      </c>
      <c r="N2124">
        <v>1011</v>
      </c>
      <c r="O2124" t="s">
        <v>589</v>
      </c>
      <c r="P2124" t="s">
        <v>589</v>
      </c>
      <c r="Q2124">
        <v>1</v>
      </c>
      <c r="X2124">
        <v>0.02</v>
      </c>
      <c r="Y2124">
        <v>0</v>
      </c>
      <c r="Z2124">
        <v>87.17</v>
      </c>
      <c r="AA2124">
        <v>11.6</v>
      </c>
      <c r="AB2124">
        <v>0</v>
      </c>
      <c r="AC2124">
        <v>0</v>
      </c>
      <c r="AD2124">
        <v>1</v>
      </c>
      <c r="AE2124">
        <v>0</v>
      </c>
      <c r="AF2124" t="s">
        <v>3</v>
      </c>
      <c r="AG2124">
        <v>0.02</v>
      </c>
      <c r="AH2124">
        <v>2</v>
      </c>
      <c r="AI2124">
        <v>35814118</v>
      </c>
      <c r="AJ2124">
        <v>2147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>
        <f>ROW(Source!A2034)</f>
        <v>2034</v>
      </c>
      <c r="B2125">
        <v>35814127</v>
      </c>
      <c r="C2125">
        <v>35814113</v>
      </c>
      <c r="D2125">
        <v>29149204</v>
      </c>
      <c r="E2125">
        <v>1</v>
      </c>
      <c r="F2125">
        <v>1</v>
      </c>
      <c r="G2125">
        <v>1</v>
      </c>
      <c r="H2125">
        <v>3</v>
      </c>
      <c r="I2125" t="s">
        <v>810</v>
      </c>
      <c r="J2125" t="s">
        <v>811</v>
      </c>
      <c r="K2125" t="s">
        <v>812</v>
      </c>
      <c r="L2125">
        <v>1348</v>
      </c>
      <c r="N2125">
        <v>1009</v>
      </c>
      <c r="O2125" t="s">
        <v>29</v>
      </c>
      <c r="P2125" t="s">
        <v>29</v>
      </c>
      <c r="Q2125">
        <v>1000</v>
      </c>
      <c r="X2125">
        <v>3.15E-3</v>
      </c>
      <c r="Y2125">
        <v>729.98</v>
      </c>
      <c r="Z2125">
        <v>0</v>
      </c>
      <c r="AA2125">
        <v>0</v>
      </c>
      <c r="AB2125">
        <v>0</v>
      </c>
      <c r="AC2125">
        <v>0</v>
      </c>
      <c r="AD2125">
        <v>1</v>
      </c>
      <c r="AE2125">
        <v>0</v>
      </c>
      <c r="AF2125" t="s">
        <v>3</v>
      </c>
      <c r="AG2125">
        <v>3.15E-3</v>
      </c>
      <c r="AH2125">
        <v>2</v>
      </c>
      <c r="AI2125">
        <v>35814119</v>
      </c>
      <c r="AJ2125">
        <v>2148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</row>
    <row r="2126" spans="1:44">
      <c r="A2126">
        <f>ROW(Source!A2034)</f>
        <v>2034</v>
      </c>
      <c r="B2126">
        <v>35814128</v>
      </c>
      <c r="C2126">
        <v>35814113</v>
      </c>
      <c r="D2126">
        <v>29170678</v>
      </c>
      <c r="E2126">
        <v>1</v>
      </c>
      <c r="F2126">
        <v>1</v>
      </c>
      <c r="G2126">
        <v>1</v>
      </c>
      <c r="H2126">
        <v>3</v>
      </c>
      <c r="I2126" t="s">
        <v>813</v>
      </c>
      <c r="J2126" t="s">
        <v>814</v>
      </c>
      <c r="K2126" t="s">
        <v>815</v>
      </c>
      <c r="L2126">
        <v>1354</v>
      </c>
      <c r="N2126">
        <v>1010</v>
      </c>
      <c r="O2126" t="s">
        <v>258</v>
      </c>
      <c r="P2126" t="s">
        <v>258</v>
      </c>
      <c r="Q2126">
        <v>1</v>
      </c>
      <c r="X2126">
        <v>102</v>
      </c>
      <c r="Y2126">
        <v>0.28000000000000003</v>
      </c>
      <c r="Z2126">
        <v>0</v>
      </c>
      <c r="AA2126">
        <v>0</v>
      </c>
      <c r="AB2126">
        <v>0</v>
      </c>
      <c r="AC2126">
        <v>0</v>
      </c>
      <c r="AD2126">
        <v>1</v>
      </c>
      <c r="AE2126">
        <v>0</v>
      </c>
      <c r="AF2126" t="s">
        <v>3</v>
      </c>
      <c r="AG2126">
        <v>102</v>
      </c>
      <c r="AH2126">
        <v>2</v>
      </c>
      <c r="AI2126">
        <v>35814120</v>
      </c>
      <c r="AJ2126">
        <v>2150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>
      <c r="A2127">
        <f>ROW(Source!A2034)</f>
        <v>2034</v>
      </c>
      <c r="B2127">
        <v>35814129</v>
      </c>
      <c r="C2127">
        <v>35814113</v>
      </c>
      <c r="D2127">
        <v>29171808</v>
      </c>
      <c r="E2127">
        <v>1</v>
      </c>
      <c r="F2127">
        <v>1</v>
      </c>
      <c r="G2127">
        <v>1</v>
      </c>
      <c r="H2127">
        <v>3</v>
      </c>
      <c r="I2127" t="s">
        <v>816</v>
      </c>
      <c r="J2127" t="s">
        <v>817</v>
      </c>
      <c r="K2127" t="s">
        <v>818</v>
      </c>
      <c r="L2127">
        <v>1374</v>
      </c>
      <c r="N2127">
        <v>1013</v>
      </c>
      <c r="O2127" t="s">
        <v>819</v>
      </c>
      <c r="P2127" t="s">
        <v>819</v>
      </c>
      <c r="Q2127">
        <v>1</v>
      </c>
      <c r="X2127">
        <v>5.21</v>
      </c>
      <c r="Y2127">
        <v>1</v>
      </c>
      <c r="Z2127">
        <v>0</v>
      </c>
      <c r="AA2127">
        <v>0</v>
      </c>
      <c r="AB2127">
        <v>0</v>
      </c>
      <c r="AC2127">
        <v>0</v>
      </c>
      <c r="AD2127">
        <v>1</v>
      </c>
      <c r="AE2127">
        <v>0</v>
      </c>
      <c r="AF2127" t="s">
        <v>3</v>
      </c>
      <c r="AG2127">
        <v>5.21</v>
      </c>
      <c r="AH2127">
        <v>2</v>
      </c>
      <c r="AI2127">
        <v>35814122</v>
      </c>
      <c r="AJ2127">
        <v>2152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>
      <c r="A2128">
        <f>ROW(Source!A2037)</f>
        <v>2037</v>
      </c>
      <c r="B2128">
        <v>35814139</v>
      </c>
      <c r="C2128">
        <v>35814132</v>
      </c>
      <c r="D2128">
        <v>18442760</v>
      </c>
      <c r="E2128">
        <v>1</v>
      </c>
      <c r="F2128">
        <v>1</v>
      </c>
      <c r="G2128">
        <v>1</v>
      </c>
      <c r="H2128">
        <v>1</v>
      </c>
      <c r="I2128" t="s">
        <v>895</v>
      </c>
      <c r="J2128" t="s">
        <v>3</v>
      </c>
      <c r="K2128" t="s">
        <v>896</v>
      </c>
      <c r="L2128">
        <v>1369</v>
      </c>
      <c r="N2128">
        <v>1013</v>
      </c>
      <c r="O2128" t="s">
        <v>583</v>
      </c>
      <c r="P2128" t="s">
        <v>583</v>
      </c>
      <c r="Q2128">
        <v>1</v>
      </c>
      <c r="X2128">
        <v>26.04</v>
      </c>
      <c r="Y2128">
        <v>0</v>
      </c>
      <c r="Z2128">
        <v>0</v>
      </c>
      <c r="AA2128">
        <v>0</v>
      </c>
      <c r="AB2128">
        <v>354.22</v>
      </c>
      <c r="AC2128">
        <v>0</v>
      </c>
      <c r="AD2128">
        <v>1</v>
      </c>
      <c r="AE2128">
        <v>1</v>
      </c>
      <c r="AF2128" t="s">
        <v>3</v>
      </c>
      <c r="AG2128">
        <v>26.04</v>
      </c>
      <c r="AH2128">
        <v>2</v>
      </c>
      <c r="AI2128">
        <v>35814133</v>
      </c>
      <c r="AJ2128">
        <v>2153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>
      <c r="A2129">
        <f>ROW(Source!A2037)</f>
        <v>2037</v>
      </c>
      <c r="B2129">
        <v>35814140</v>
      </c>
      <c r="C2129">
        <v>35814132</v>
      </c>
      <c r="D2129">
        <v>29173472</v>
      </c>
      <c r="E2129">
        <v>1</v>
      </c>
      <c r="F2129">
        <v>1</v>
      </c>
      <c r="G2129">
        <v>1</v>
      </c>
      <c r="H2129">
        <v>2</v>
      </c>
      <c r="I2129" t="s">
        <v>660</v>
      </c>
      <c r="J2129" t="s">
        <v>661</v>
      </c>
      <c r="K2129" t="s">
        <v>662</v>
      </c>
      <c r="L2129">
        <v>1368</v>
      </c>
      <c r="N2129">
        <v>1011</v>
      </c>
      <c r="O2129" t="s">
        <v>589</v>
      </c>
      <c r="P2129" t="s">
        <v>589</v>
      </c>
      <c r="Q2129">
        <v>1</v>
      </c>
      <c r="X2129">
        <v>7.3</v>
      </c>
      <c r="Y2129">
        <v>0</v>
      </c>
      <c r="Z2129">
        <v>3</v>
      </c>
      <c r="AA2129">
        <v>0</v>
      </c>
      <c r="AB2129">
        <v>0</v>
      </c>
      <c r="AC2129">
        <v>0</v>
      </c>
      <c r="AD2129">
        <v>1</v>
      </c>
      <c r="AE2129">
        <v>0</v>
      </c>
      <c r="AF2129" t="s">
        <v>3</v>
      </c>
      <c r="AG2129">
        <v>7.3</v>
      </c>
      <c r="AH2129">
        <v>2</v>
      </c>
      <c r="AI2129">
        <v>35814134</v>
      </c>
      <c r="AJ2129">
        <v>2154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>
      <c r="A2130">
        <f>ROW(Source!A2037)</f>
        <v>2037</v>
      </c>
      <c r="B2130">
        <v>35814141</v>
      </c>
      <c r="C2130">
        <v>35814132</v>
      </c>
      <c r="D2130">
        <v>29174580</v>
      </c>
      <c r="E2130">
        <v>1</v>
      </c>
      <c r="F2130">
        <v>1</v>
      </c>
      <c r="G2130">
        <v>1</v>
      </c>
      <c r="H2130">
        <v>2</v>
      </c>
      <c r="I2130" t="s">
        <v>715</v>
      </c>
      <c r="J2130" t="s">
        <v>821</v>
      </c>
      <c r="K2130" t="s">
        <v>717</v>
      </c>
      <c r="L2130">
        <v>1368</v>
      </c>
      <c r="N2130">
        <v>1011</v>
      </c>
      <c r="O2130" t="s">
        <v>589</v>
      </c>
      <c r="P2130" t="s">
        <v>589</v>
      </c>
      <c r="Q2130">
        <v>1</v>
      </c>
      <c r="X2130">
        <v>7.3</v>
      </c>
      <c r="Y2130">
        <v>0</v>
      </c>
      <c r="Z2130">
        <v>2.08</v>
      </c>
      <c r="AA2130">
        <v>0</v>
      </c>
      <c r="AB2130">
        <v>0</v>
      </c>
      <c r="AC2130">
        <v>0</v>
      </c>
      <c r="AD2130">
        <v>1</v>
      </c>
      <c r="AE2130">
        <v>0</v>
      </c>
      <c r="AF2130" t="s">
        <v>3</v>
      </c>
      <c r="AG2130">
        <v>7.3</v>
      </c>
      <c r="AH2130">
        <v>2</v>
      </c>
      <c r="AI2130">
        <v>35814135</v>
      </c>
      <c r="AJ2130">
        <v>2155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</row>
    <row r="2131" spans="1:44">
      <c r="A2131">
        <f>ROW(Source!A2037)</f>
        <v>2037</v>
      </c>
      <c r="B2131">
        <v>35814142</v>
      </c>
      <c r="C2131">
        <v>35814132</v>
      </c>
      <c r="D2131">
        <v>29174613</v>
      </c>
      <c r="E2131">
        <v>1</v>
      </c>
      <c r="F2131">
        <v>1</v>
      </c>
      <c r="G2131">
        <v>1</v>
      </c>
      <c r="H2131">
        <v>2</v>
      </c>
      <c r="I2131" t="s">
        <v>897</v>
      </c>
      <c r="J2131" t="s">
        <v>898</v>
      </c>
      <c r="K2131" t="s">
        <v>899</v>
      </c>
      <c r="L2131">
        <v>1368</v>
      </c>
      <c r="N2131">
        <v>1011</v>
      </c>
      <c r="O2131" t="s">
        <v>589</v>
      </c>
      <c r="P2131" t="s">
        <v>589</v>
      </c>
      <c r="Q2131">
        <v>1</v>
      </c>
      <c r="X2131">
        <v>1.46</v>
      </c>
      <c r="Y2131">
        <v>0</v>
      </c>
      <c r="Z2131">
        <v>0.14000000000000001</v>
      </c>
      <c r="AA2131">
        <v>0</v>
      </c>
      <c r="AB2131">
        <v>0</v>
      </c>
      <c r="AC2131">
        <v>0</v>
      </c>
      <c r="AD2131">
        <v>1</v>
      </c>
      <c r="AE2131">
        <v>0</v>
      </c>
      <c r="AF2131" t="s">
        <v>3</v>
      </c>
      <c r="AG2131">
        <v>1.46</v>
      </c>
      <c r="AH2131">
        <v>2</v>
      </c>
      <c r="AI2131">
        <v>35814136</v>
      </c>
      <c r="AJ2131">
        <v>2156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</row>
    <row r="2132" spans="1:44">
      <c r="A2132">
        <f>ROW(Source!A2037)</f>
        <v>2037</v>
      </c>
      <c r="B2132">
        <v>35814143</v>
      </c>
      <c r="C2132">
        <v>35814132</v>
      </c>
      <c r="D2132">
        <v>29174913</v>
      </c>
      <c r="E2132">
        <v>1</v>
      </c>
      <c r="F2132">
        <v>1</v>
      </c>
      <c r="G2132">
        <v>1</v>
      </c>
      <c r="H2132">
        <v>2</v>
      </c>
      <c r="I2132" t="s">
        <v>601</v>
      </c>
      <c r="J2132" t="s">
        <v>602</v>
      </c>
      <c r="K2132" t="s">
        <v>603</v>
      </c>
      <c r="L2132">
        <v>1368</v>
      </c>
      <c r="N2132">
        <v>1011</v>
      </c>
      <c r="O2132" t="s">
        <v>589</v>
      </c>
      <c r="P2132" t="s">
        <v>589</v>
      </c>
      <c r="Q2132">
        <v>1</v>
      </c>
      <c r="X2132">
        <v>0.14000000000000001</v>
      </c>
      <c r="Y2132">
        <v>0</v>
      </c>
      <c r="Z2132">
        <v>87.17</v>
      </c>
      <c r="AA2132">
        <v>11.6</v>
      </c>
      <c r="AB2132">
        <v>0</v>
      </c>
      <c r="AC2132">
        <v>0</v>
      </c>
      <c r="AD2132">
        <v>1</v>
      </c>
      <c r="AE2132">
        <v>0</v>
      </c>
      <c r="AF2132" t="s">
        <v>3</v>
      </c>
      <c r="AG2132">
        <v>0.14000000000000001</v>
      </c>
      <c r="AH2132">
        <v>2</v>
      </c>
      <c r="AI2132">
        <v>35814137</v>
      </c>
      <c r="AJ2132">
        <v>2157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</row>
    <row r="2133" spans="1:44">
      <c r="A2133">
        <f>ROW(Source!A2037)</f>
        <v>2037</v>
      </c>
      <c r="B2133">
        <v>35814144</v>
      </c>
      <c r="C2133">
        <v>35814132</v>
      </c>
      <c r="D2133">
        <v>29114699</v>
      </c>
      <c r="E2133">
        <v>1</v>
      </c>
      <c r="F2133">
        <v>1</v>
      </c>
      <c r="G2133">
        <v>1</v>
      </c>
      <c r="H2133">
        <v>3</v>
      </c>
      <c r="I2133" t="s">
        <v>380</v>
      </c>
      <c r="J2133" t="s">
        <v>382</v>
      </c>
      <c r="K2133" t="s">
        <v>381</v>
      </c>
      <c r="L2133">
        <v>1354</v>
      </c>
      <c r="N2133">
        <v>1010</v>
      </c>
      <c r="O2133" t="s">
        <v>258</v>
      </c>
      <c r="P2133" t="s">
        <v>258</v>
      </c>
      <c r="Q2133">
        <v>1</v>
      </c>
      <c r="X2133">
        <v>0</v>
      </c>
      <c r="Y2133">
        <v>0.05</v>
      </c>
      <c r="Z2133">
        <v>0</v>
      </c>
      <c r="AA2133">
        <v>0</v>
      </c>
      <c r="AB2133">
        <v>0</v>
      </c>
      <c r="AC2133">
        <v>1</v>
      </c>
      <c r="AD2133">
        <v>0</v>
      </c>
      <c r="AE2133">
        <v>0</v>
      </c>
      <c r="AF2133" t="s">
        <v>3</v>
      </c>
      <c r="AG2133">
        <v>0</v>
      </c>
      <c r="AH2133">
        <v>2</v>
      </c>
      <c r="AI2133">
        <v>35814138</v>
      </c>
      <c r="AJ2133">
        <v>2158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</row>
    <row r="2134" spans="1:44">
      <c r="A2134">
        <f>ROW(Source!A2037)</f>
        <v>2037</v>
      </c>
      <c r="B2134">
        <v>35814145</v>
      </c>
      <c r="C2134">
        <v>35814132</v>
      </c>
      <c r="D2134">
        <v>29114469</v>
      </c>
      <c r="E2134">
        <v>1</v>
      </c>
      <c r="F2134">
        <v>1</v>
      </c>
      <c r="G2134">
        <v>1</v>
      </c>
      <c r="H2134">
        <v>3</v>
      </c>
      <c r="I2134" t="s">
        <v>1098</v>
      </c>
      <c r="J2134" t="s">
        <v>1099</v>
      </c>
      <c r="K2134" t="s">
        <v>1100</v>
      </c>
      <c r="L2134">
        <v>1358</v>
      </c>
      <c r="N2134">
        <v>1010</v>
      </c>
      <c r="O2134" t="s">
        <v>498</v>
      </c>
      <c r="P2134" t="s">
        <v>498</v>
      </c>
      <c r="Q2134">
        <v>10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</v>
      </c>
      <c r="AD2134">
        <v>0</v>
      </c>
      <c r="AE2134">
        <v>0</v>
      </c>
      <c r="AF2134" t="s">
        <v>3</v>
      </c>
      <c r="AG2134">
        <v>0</v>
      </c>
      <c r="AH2134">
        <v>3</v>
      </c>
      <c r="AI2134">
        <v>-1</v>
      </c>
      <c r="AJ2134" t="s">
        <v>3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>
      <c r="A2135">
        <f>ROW(Source!A2037)</f>
        <v>2037</v>
      </c>
      <c r="B2135">
        <v>35814146</v>
      </c>
      <c r="C2135">
        <v>35814132</v>
      </c>
      <c r="D2135">
        <v>29129603</v>
      </c>
      <c r="E2135">
        <v>1</v>
      </c>
      <c r="F2135">
        <v>1</v>
      </c>
      <c r="G2135">
        <v>1</v>
      </c>
      <c r="H2135">
        <v>3</v>
      </c>
      <c r="I2135" t="s">
        <v>1101</v>
      </c>
      <c r="J2135" t="s">
        <v>1102</v>
      </c>
      <c r="K2135" t="s">
        <v>1103</v>
      </c>
      <c r="L2135">
        <v>1301</v>
      </c>
      <c r="N2135">
        <v>1003</v>
      </c>
      <c r="O2135" t="s">
        <v>151</v>
      </c>
      <c r="P2135" t="s">
        <v>151</v>
      </c>
      <c r="Q2135">
        <v>1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</v>
      </c>
      <c r="AD2135">
        <v>0</v>
      </c>
      <c r="AE2135">
        <v>0</v>
      </c>
      <c r="AF2135" t="s">
        <v>3</v>
      </c>
      <c r="AG2135">
        <v>0</v>
      </c>
      <c r="AH2135">
        <v>3</v>
      </c>
      <c r="AI2135">
        <v>-1</v>
      </c>
      <c r="AJ2135" t="s">
        <v>3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</row>
    <row r="2136" spans="1:44">
      <c r="A2136">
        <f>ROW(Source!A2037)</f>
        <v>2037</v>
      </c>
      <c r="B2136">
        <v>35814147</v>
      </c>
      <c r="C2136">
        <v>35814132</v>
      </c>
      <c r="D2136">
        <v>29129518</v>
      </c>
      <c r="E2136">
        <v>1</v>
      </c>
      <c r="F2136">
        <v>1</v>
      </c>
      <c r="G2136">
        <v>1</v>
      </c>
      <c r="H2136">
        <v>3</v>
      </c>
      <c r="I2136" t="s">
        <v>1104</v>
      </c>
      <c r="J2136" t="s">
        <v>1105</v>
      </c>
      <c r="K2136" t="s">
        <v>1106</v>
      </c>
      <c r="L2136">
        <v>1301</v>
      </c>
      <c r="N2136">
        <v>1003</v>
      </c>
      <c r="O2136" t="s">
        <v>151</v>
      </c>
      <c r="P2136" t="s">
        <v>151</v>
      </c>
      <c r="Q2136">
        <v>1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</v>
      </c>
      <c r="AD2136">
        <v>0</v>
      </c>
      <c r="AE2136">
        <v>0</v>
      </c>
      <c r="AF2136" t="s">
        <v>3</v>
      </c>
      <c r="AG2136">
        <v>0</v>
      </c>
      <c r="AH2136">
        <v>3</v>
      </c>
      <c r="AI2136">
        <v>-1</v>
      </c>
      <c r="AJ2136" t="s">
        <v>3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>
      <c r="A2137">
        <f>ROW(Source!A2037)</f>
        <v>2037</v>
      </c>
      <c r="B2137">
        <v>35814148</v>
      </c>
      <c r="C2137">
        <v>35814132</v>
      </c>
      <c r="D2137">
        <v>29129521</v>
      </c>
      <c r="E2137">
        <v>1</v>
      </c>
      <c r="F2137">
        <v>1</v>
      </c>
      <c r="G2137">
        <v>1</v>
      </c>
      <c r="H2137">
        <v>3</v>
      </c>
      <c r="I2137" t="s">
        <v>1107</v>
      </c>
      <c r="J2137" t="s">
        <v>1108</v>
      </c>
      <c r="K2137" t="s">
        <v>1109</v>
      </c>
      <c r="L2137">
        <v>1327</v>
      </c>
      <c r="N2137">
        <v>1005</v>
      </c>
      <c r="O2137" t="s">
        <v>165</v>
      </c>
      <c r="P2137" t="s">
        <v>165</v>
      </c>
      <c r="Q2137">
        <v>1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</v>
      </c>
      <c r="AD2137">
        <v>0</v>
      </c>
      <c r="AE2137">
        <v>0</v>
      </c>
      <c r="AF2137" t="s">
        <v>3</v>
      </c>
      <c r="AG2137">
        <v>0</v>
      </c>
      <c r="AH2137">
        <v>3</v>
      </c>
      <c r="AI2137">
        <v>-1</v>
      </c>
      <c r="AJ2137" t="s">
        <v>3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</row>
    <row r="2138" spans="1:44">
      <c r="A2138">
        <f>ROW(Source!A2043)</f>
        <v>2043</v>
      </c>
      <c r="B2138">
        <v>35814156</v>
      </c>
      <c r="C2138">
        <v>35814154</v>
      </c>
      <c r="D2138">
        <v>18442760</v>
      </c>
      <c r="E2138">
        <v>1</v>
      </c>
      <c r="F2138">
        <v>1</v>
      </c>
      <c r="G2138">
        <v>1</v>
      </c>
      <c r="H2138">
        <v>1</v>
      </c>
      <c r="I2138" t="s">
        <v>895</v>
      </c>
      <c r="J2138" t="s">
        <v>3</v>
      </c>
      <c r="K2138" t="s">
        <v>896</v>
      </c>
      <c r="L2138">
        <v>1369</v>
      </c>
      <c r="N2138">
        <v>1013</v>
      </c>
      <c r="O2138" t="s">
        <v>583</v>
      </c>
      <c r="P2138" t="s">
        <v>583</v>
      </c>
      <c r="Q2138">
        <v>1</v>
      </c>
      <c r="X2138">
        <v>36.53</v>
      </c>
      <c r="Y2138">
        <v>0</v>
      </c>
      <c r="Z2138">
        <v>0</v>
      </c>
      <c r="AA2138">
        <v>0</v>
      </c>
      <c r="AB2138">
        <v>354.22</v>
      </c>
      <c r="AC2138">
        <v>0</v>
      </c>
      <c r="AD2138">
        <v>1</v>
      </c>
      <c r="AE2138">
        <v>1</v>
      </c>
      <c r="AF2138" t="s">
        <v>3</v>
      </c>
      <c r="AG2138">
        <v>36.53</v>
      </c>
      <c r="AH2138">
        <v>2</v>
      </c>
      <c r="AI2138">
        <v>35814155</v>
      </c>
      <c r="AJ2138">
        <v>2159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</row>
    <row r="2139" spans="1:44">
      <c r="A2139">
        <f>ROW(Source!A2043)</f>
        <v>2043</v>
      </c>
      <c r="B2139">
        <v>35814157</v>
      </c>
      <c r="C2139">
        <v>35814154</v>
      </c>
      <c r="D2139">
        <v>29109376</v>
      </c>
      <c r="E2139">
        <v>1</v>
      </c>
      <c r="F2139">
        <v>1</v>
      </c>
      <c r="G2139">
        <v>1</v>
      </c>
      <c r="H2139">
        <v>3</v>
      </c>
      <c r="I2139" t="s">
        <v>1110</v>
      </c>
      <c r="J2139" t="s">
        <v>1111</v>
      </c>
      <c r="K2139" t="s">
        <v>1112</v>
      </c>
      <c r="L2139">
        <v>1346</v>
      </c>
      <c r="N2139">
        <v>1009</v>
      </c>
      <c r="O2139" t="s">
        <v>170</v>
      </c>
      <c r="P2139" t="s">
        <v>170</v>
      </c>
      <c r="Q2139">
        <v>1</v>
      </c>
      <c r="X2139">
        <v>0</v>
      </c>
      <c r="Y2139">
        <v>4894.54</v>
      </c>
      <c r="Z2139">
        <v>0</v>
      </c>
      <c r="AA2139">
        <v>0</v>
      </c>
      <c r="AB2139">
        <v>0</v>
      </c>
      <c r="AC2139">
        <v>1</v>
      </c>
      <c r="AD2139">
        <v>0</v>
      </c>
      <c r="AE2139">
        <v>0</v>
      </c>
      <c r="AF2139" t="s">
        <v>3</v>
      </c>
      <c r="AG2139">
        <v>0</v>
      </c>
      <c r="AH2139">
        <v>3</v>
      </c>
      <c r="AI2139">
        <v>-1</v>
      </c>
      <c r="AJ2139" t="s">
        <v>3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>
      <c r="A2140">
        <f>ROW(Source!A2043)</f>
        <v>2043</v>
      </c>
      <c r="B2140">
        <v>35814158</v>
      </c>
      <c r="C2140">
        <v>35814154</v>
      </c>
      <c r="D2140">
        <v>29109730</v>
      </c>
      <c r="E2140">
        <v>1</v>
      </c>
      <c r="F2140">
        <v>1</v>
      </c>
      <c r="G2140">
        <v>1</v>
      </c>
      <c r="H2140">
        <v>3</v>
      </c>
      <c r="I2140" t="s">
        <v>1113</v>
      </c>
      <c r="J2140" t="s">
        <v>1114</v>
      </c>
      <c r="K2140" t="s">
        <v>1115</v>
      </c>
      <c r="L2140">
        <v>1327</v>
      </c>
      <c r="N2140">
        <v>1005</v>
      </c>
      <c r="O2140" t="s">
        <v>165</v>
      </c>
      <c r="P2140" t="s">
        <v>165</v>
      </c>
      <c r="Q2140">
        <v>1</v>
      </c>
      <c r="X2140">
        <v>0</v>
      </c>
      <c r="Y2140">
        <v>37.299999999999997</v>
      </c>
      <c r="Z2140">
        <v>0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 t="s">
        <v>3</v>
      </c>
      <c r="AG2140">
        <v>0</v>
      </c>
      <c r="AH2140">
        <v>3</v>
      </c>
      <c r="AI2140">
        <v>-1</v>
      </c>
      <c r="AJ2140" t="s">
        <v>3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>
      <c r="A2141">
        <f>ROW(Source!A2044)</f>
        <v>2044</v>
      </c>
      <c r="B2141">
        <v>35814166</v>
      </c>
      <c r="C2141">
        <v>35814159</v>
      </c>
      <c r="D2141">
        <v>29364679</v>
      </c>
      <c r="E2141">
        <v>1</v>
      </c>
      <c r="F2141">
        <v>1</v>
      </c>
      <c r="G2141">
        <v>1</v>
      </c>
      <c r="H2141">
        <v>1</v>
      </c>
      <c r="I2141" t="s">
        <v>799</v>
      </c>
      <c r="J2141" t="s">
        <v>3</v>
      </c>
      <c r="K2141" t="s">
        <v>800</v>
      </c>
      <c r="L2141">
        <v>1369</v>
      </c>
      <c r="N2141">
        <v>1013</v>
      </c>
      <c r="O2141" t="s">
        <v>583</v>
      </c>
      <c r="P2141" t="s">
        <v>583</v>
      </c>
      <c r="Q2141">
        <v>1</v>
      </c>
      <c r="X2141">
        <v>94.4</v>
      </c>
      <c r="Y2141">
        <v>0</v>
      </c>
      <c r="Z2141">
        <v>0</v>
      </c>
      <c r="AA2141">
        <v>0</v>
      </c>
      <c r="AB2141">
        <v>316.85000000000002</v>
      </c>
      <c r="AC2141">
        <v>0</v>
      </c>
      <c r="AD2141">
        <v>1</v>
      </c>
      <c r="AE2141">
        <v>1</v>
      </c>
      <c r="AF2141" t="s">
        <v>3</v>
      </c>
      <c r="AG2141">
        <v>94.4</v>
      </c>
      <c r="AH2141">
        <v>2</v>
      </c>
      <c r="AI2141">
        <v>35814160</v>
      </c>
      <c r="AJ2141">
        <v>2160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</row>
    <row r="2142" spans="1:44">
      <c r="A2142">
        <f>ROW(Source!A2044)</f>
        <v>2044</v>
      </c>
      <c r="B2142">
        <v>35814167</v>
      </c>
      <c r="C2142">
        <v>35814159</v>
      </c>
      <c r="D2142">
        <v>121548</v>
      </c>
      <c r="E2142">
        <v>1</v>
      </c>
      <c r="F2142">
        <v>1</v>
      </c>
      <c r="G2142">
        <v>1</v>
      </c>
      <c r="H2142">
        <v>1</v>
      </c>
      <c r="I2142" t="s">
        <v>34</v>
      </c>
      <c r="J2142" t="s">
        <v>3</v>
      </c>
      <c r="K2142" t="s">
        <v>584</v>
      </c>
      <c r="L2142">
        <v>608254</v>
      </c>
      <c r="N2142">
        <v>1013</v>
      </c>
      <c r="O2142" t="s">
        <v>585</v>
      </c>
      <c r="P2142" t="s">
        <v>585</v>
      </c>
      <c r="Q2142">
        <v>1</v>
      </c>
      <c r="X2142">
        <v>0.2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1</v>
      </c>
      <c r="AE2142">
        <v>2</v>
      </c>
      <c r="AF2142" t="s">
        <v>3</v>
      </c>
      <c r="AG2142">
        <v>0.2</v>
      </c>
      <c r="AH2142">
        <v>2</v>
      </c>
      <c r="AI2142">
        <v>35814161</v>
      </c>
      <c r="AJ2142">
        <v>2161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>
        <f>ROW(Source!A2044)</f>
        <v>2044</v>
      </c>
      <c r="B2143">
        <v>35814168</v>
      </c>
      <c r="C2143">
        <v>35814159</v>
      </c>
      <c r="D2143">
        <v>29172362</v>
      </c>
      <c r="E2143">
        <v>1</v>
      </c>
      <c r="F2143">
        <v>1</v>
      </c>
      <c r="G2143">
        <v>1</v>
      </c>
      <c r="H2143">
        <v>2</v>
      </c>
      <c r="I2143" t="s">
        <v>801</v>
      </c>
      <c r="J2143" t="s">
        <v>802</v>
      </c>
      <c r="K2143" t="s">
        <v>803</v>
      </c>
      <c r="L2143">
        <v>1368</v>
      </c>
      <c r="N2143">
        <v>1011</v>
      </c>
      <c r="O2143" t="s">
        <v>589</v>
      </c>
      <c r="P2143" t="s">
        <v>589</v>
      </c>
      <c r="Q2143">
        <v>1</v>
      </c>
      <c r="X2143">
        <v>0.2</v>
      </c>
      <c r="Y2143">
        <v>0</v>
      </c>
      <c r="Z2143">
        <v>134.65</v>
      </c>
      <c r="AA2143">
        <v>13.5</v>
      </c>
      <c r="AB2143">
        <v>0</v>
      </c>
      <c r="AC2143">
        <v>0</v>
      </c>
      <c r="AD2143">
        <v>1</v>
      </c>
      <c r="AE2143">
        <v>0</v>
      </c>
      <c r="AF2143" t="s">
        <v>3</v>
      </c>
      <c r="AG2143">
        <v>0.2</v>
      </c>
      <c r="AH2143">
        <v>2</v>
      </c>
      <c r="AI2143">
        <v>35814162</v>
      </c>
      <c r="AJ2143">
        <v>2162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  <row r="2144" spans="1:44">
      <c r="A2144">
        <f>ROW(Source!A2044)</f>
        <v>2044</v>
      </c>
      <c r="B2144">
        <v>35814169</v>
      </c>
      <c r="C2144">
        <v>35814159</v>
      </c>
      <c r="D2144">
        <v>29174913</v>
      </c>
      <c r="E2144">
        <v>1</v>
      </c>
      <c r="F2144">
        <v>1</v>
      </c>
      <c r="G2144">
        <v>1</v>
      </c>
      <c r="H2144">
        <v>2</v>
      </c>
      <c r="I2144" t="s">
        <v>601</v>
      </c>
      <c r="J2144" t="s">
        <v>602</v>
      </c>
      <c r="K2144" t="s">
        <v>603</v>
      </c>
      <c r="L2144">
        <v>1368</v>
      </c>
      <c r="N2144">
        <v>1011</v>
      </c>
      <c r="O2144" t="s">
        <v>589</v>
      </c>
      <c r="P2144" t="s">
        <v>589</v>
      </c>
      <c r="Q2144">
        <v>1</v>
      </c>
      <c r="X2144">
        <v>0.2</v>
      </c>
      <c r="Y2144">
        <v>0</v>
      </c>
      <c r="Z2144">
        <v>87.17</v>
      </c>
      <c r="AA2144">
        <v>11.6</v>
      </c>
      <c r="AB2144">
        <v>0</v>
      </c>
      <c r="AC2144">
        <v>0</v>
      </c>
      <c r="AD2144">
        <v>1</v>
      </c>
      <c r="AE2144">
        <v>0</v>
      </c>
      <c r="AF2144" t="s">
        <v>3</v>
      </c>
      <c r="AG2144">
        <v>0.2</v>
      </c>
      <c r="AH2144">
        <v>2</v>
      </c>
      <c r="AI2144">
        <v>35814163</v>
      </c>
      <c r="AJ2144">
        <v>2163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</row>
    <row r="2145" spans="1:44">
      <c r="A2145">
        <f>ROW(Source!A2044)</f>
        <v>2044</v>
      </c>
      <c r="B2145">
        <v>35814170</v>
      </c>
      <c r="C2145">
        <v>35814159</v>
      </c>
      <c r="D2145">
        <v>29164111</v>
      </c>
      <c r="E2145">
        <v>1</v>
      </c>
      <c r="F2145">
        <v>1</v>
      </c>
      <c r="G2145">
        <v>1</v>
      </c>
      <c r="H2145">
        <v>3</v>
      </c>
      <c r="I2145" t="s">
        <v>847</v>
      </c>
      <c r="J2145" t="s">
        <v>900</v>
      </c>
      <c r="K2145" t="s">
        <v>849</v>
      </c>
      <c r="L2145">
        <v>1355</v>
      </c>
      <c r="N2145">
        <v>1010</v>
      </c>
      <c r="O2145" t="s">
        <v>61</v>
      </c>
      <c r="P2145" t="s">
        <v>61</v>
      </c>
      <c r="Q2145">
        <v>100</v>
      </c>
      <c r="X2145">
        <v>1.02</v>
      </c>
      <c r="Y2145">
        <v>100</v>
      </c>
      <c r="Z2145">
        <v>0</v>
      </c>
      <c r="AA2145">
        <v>0</v>
      </c>
      <c r="AB2145">
        <v>0</v>
      </c>
      <c r="AC2145">
        <v>0</v>
      </c>
      <c r="AD2145">
        <v>1</v>
      </c>
      <c r="AE2145">
        <v>0</v>
      </c>
      <c r="AF2145" t="s">
        <v>3</v>
      </c>
      <c r="AG2145">
        <v>1.02</v>
      </c>
      <c r="AH2145">
        <v>2</v>
      </c>
      <c r="AI2145">
        <v>35814164</v>
      </c>
      <c r="AJ2145">
        <v>2164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</row>
    <row r="2146" spans="1:44">
      <c r="A2146">
        <f>ROW(Source!A2044)</f>
        <v>2044</v>
      </c>
      <c r="B2146">
        <v>35814171</v>
      </c>
      <c r="C2146">
        <v>35814159</v>
      </c>
      <c r="D2146">
        <v>29171808</v>
      </c>
      <c r="E2146">
        <v>1</v>
      </c>
      <c r="F2146">
        <v>1</v>
      </c>
      <c r="G2146">
        <v>1</v>
      </c>
      <c r="H2146">
        <v>3</v>
      </c>
      <c r="I2146" t="s">
        <v>816</v>
      </c>
      <c r="J2146" t="s">
        <v>817</v>
      </c>
      <c r="K2146" t="s">
        <v>818</v>
      </c>
      <c r="L2146">
        <v>1374</v>
      </c>
      <c r="N2146">
        <v>1013</v>
      </c>
      <c r="O2146" t="s">
        <v>819</v>
      </c>
      <c r="P2146" t="s">
        <v>819</v>
      </c>
      <c r="Q2146">
        <v>1</v>
      </c>
      <c r="X2146">
        <v>18.73</v>
      </c>
      <c r="Y2146">
        <v>1</v>
      </c>
      <c r="Z2146">
        <v>0</v>
      </c>
      <c r="AA2146">
        <v>0</v>
      </c>
      <c r="AB2146">
        <v>0</v>
      </c>
      <c r="AC2146">
        <v>0</v>
      </c>
      <c r="AD2146">
        <v>1</v>
      </c>
      <c r="AE2146">
        <v>0</v>
      </c>
      <c r="AF2146" t="s">
        <v>3</v>
      </c>
      <c r="AG2146">
        <v>18.73</v>
      </c>
      <c r="AH2146">
        <v>2</v>
      </c>
      <c r="AI2146">
        <v>35814165</v>
      </c>
      <c r="AJ2146">
        <v>2165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</row>
    <row r="2147" spans="1:44">
      <c r="A2147">
        <f>ROW(Source!A2118)</f>
        <v>2118</v>
      </c>
      <c r="B2147">
        <v>35814175</v>
      </c>
      <c r="C2147">
        <v>35814172</v>
      </c>
      <c r="D2147">
        <v>18406804</v>
      </c>
      <c r="E2147">
        <v>1</v>
      </c>
      <c r="F2147">
        <v>1</v>
      </c>
      <c r="G2147">
        <v>1</v>
      </c>
      <c r="H2147">
        <v>1</v>
      </c>
      <c r="I2147" t="s">
        <v>581</v>
      </c>
      <c r="J2147" t="s">
        <v>3</v>
      </c>
      <c r="K2147" t="s">
        <v>582</v>
      </c>
      <c r="L2147">
        <v>1369</v>
      </c>
      <c r="N2147">
        <v>1013</v>
      </c>
      <c r="O2147" t="s">
        <v>583</v>
      </c>
      <c r="P2147" t="s">
        <v>583</v>
      </c>
      <c r="Q2147">
        <v>1</v>
      </c>
      <c r="X2147">
        <v>7.67</v>
      </c>
      <c r="Y2147">
        <v>0</v>
      </c>
      <c r="Z2147">
        <v>0</v>
      </c>
      <c r="AA2147">
        <v>0</v>
      </c>
      <c r="AB2147">
        <v>249.14</v>
      </c>
      <c r="AC2147">
        <v>0</v>
      </c>
      <c r="AD2147">
        <v>1</v>
      </c>
      <c r="AE2147">
        <v>1</v>
      </c>
      <c r="AF2147" t="s">
        <v>3</v>
      </c>
      <c r="AG2147">
        <v>7.67</v>
      </c>
      <c r="AH2147">
        <v>2</v>
      </c>
      <c r="AI2147">
        <v>35814173</v>
      </c>
      <c r="AJ2147">
        <v>2166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</row>
    <row r="2148" spans="1:44">
      <c r="A2148">
        <f>ROW(Source!A2118)</f>
        <v>2118</v>
      </c>
      <c r="B2148">
        <v>35814176</v>
      </c>
      <c r="C2148">
        <v>35814172</v>
      </c>
      <c r="D2148">
        <v>29164349</v>
      </c>
      <c r="E2148">
        <v>1</v>
      </c>
      <c r="F2148">
        <v>1</v>
      </c>
      <c r="G2148">
        <v>1</v>
      </c>
      <c r="H2148">
        <v>3</v>
      </c>
      <c r="I2148" t="s">
        <v>27</v>
      </c>
      <c r="J2148" t="s">
        <v>30</v>
      </c>
      <c r="K2148" t="s">
        <v>28</v>
      </c>
      <c r="L2148">
        <v>1348</v>
      </c>
      <c r="N2148">
        <v>1009</v>
      </c>
      <c r="O2148" t="s">
        <v>29</v>
      </c>
      <c r="P2148" t="s">
        <v>29</v>
      </c>
      <c r="Q2148">
        <v>1000</v>
      </c>
      <c r="X2148">
        <v>0.7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 t="s">
        <v>3</v>
      </c>
      <c r="AG2148">
        <v>0.7</v>
      </c>
      <c r="AH2148">
        <v>2</v>
      </c>
      <c r="AI2148">
        <v>35814174</v>
      </c>
      <c r="AJ2148">
        <v>2167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>
      <c r="A2149">
        <f>ROW(Source!A2120)</f>
        <v>2120</v>
      </c>
      <c r="B2149">
        <v>36317144</v>
      </c>
      <c r="C2149">
        <v>36317143</v>
      </c>
      <c r="D2149">
        <v>18406804</v>
      </c>
      <c r="E2149">
        <v>1</v>
      </c>
      <c r="F2149">
        <v>1</v>
      </c>
      <c r="G2149">
        <v>1</v>
      </c>
      <c r="H2149">
        <v>1</v>
      </c>
      <c r="I2149" t="s">
        <v>581</v>
      </c>
      <c r="J2149" t="s">
        <v>3</v>
      </c>
      <c r="K2149" t="s">
        <v>582</v>
      </c>
      <c r="L2149">
        <v>1369</v>
      </c>
      <c r="N2149">
        <v>1013</v>
      </c>
      <c r="O2149" t="s">
        <v>583</v>
      </c>
      <c r="P2149" t="s">
        <v>583</v>
      </c>
      <c r="Q2149">
        <v>1</v>
      </c>
      <c r="X2149">
        <v>30.53</v>
      </c>
      <c r="Y2149">
        <v>0</v>
      </c>
      <c r="Z2149">
        <v>0</v>
      </c>
      <c r="AA2149">
        <v>0</v>
      </c>
      <c r="AB2149">
        <v>254.67</v>
      </c>
      <c r="AC2149">
        <v>0</v>
      </c>
      <c r="AD2149">
        <v>1</v>
      </c>
      <c r="AE2149">
        <v>1</v>
      </c>
      <c r="AF2149" t="s">
        <v>3</v>
      </c>
      <c r="AG2149">
        <v>30.53</v>
      </c>
      <c r="AH2149">
        <v>2</v>
      </c>
      <c r="AI2149">
        <v>36317144</v>
      </c>
      <c r="AJ2149">
        <v>2168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</row>
    <row r="2150" spans="1:44">
      <c r="A2150">
        <f>ROW(Source!A2120)</f>
        <v>2120</v>
      </c>
      <c r="B2150">
        <v>36317145</v>
      </c>
      <c r="C2150">
        <v>36317143</v>
      </c>
      <c r="D2150">
        <v>121548</v>
      </c>
      <c r="E2150">
        <v>1</v>
      </c>
      <c r="F2150">
        <v>1</v>
      </c>
      <c r="G2150">
        <v>1</v>
      </c>
      <c r="H2150">
        <v>1</v>
      </c>
      <c r="I2150" t="s">
        <v>34</v>
      </c>
      <c r="J2150" t="s">
        <v>3</v>
      </c>
      <c r="K2150" t="s">
        <v>584</v>
      </c>
      <c r="L2150">
        <v>608254</v>
      </c>
      <c r="N2150">
        <v>1013</v>
      </c>
      <c r="O2150" t="s">
        <v>585</v>
      </c>
      <c r="P2150" t="s">
        <v>585</v>
      </c>
      <c r="Q2150">
        <v>1</v>
      </c>
      <c r="X2150">
        <v>3.65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1</v>
      </c>
      <c r="AE2150">
        <v>2</v>
      </c>
      <c r="AF2150" t="s">
        <v>3</v>
      </c>
      <c r="AG2150">
        <v>3.65</v>
      </c>
      <c r="AH2150">
        <v>2</v>
      </c>
      <c r="AI2150">
        <v>36317145</v>
      </c>
      <c r="AJ2150">
        <v>2169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</row>
    <row r="2151" spans="1:44">
      <c r="A2151">
        <f>ROW(Source!A2120)</f>
        <v>2120</v>
      </c>
      <c r="B2151">
        <v>36317146</v>
      </c>
      <c r="C2151">
        <v>36317143</v>
      </c>
      <c r="D2151">
        <v>29172556</v>
      </c>
      <c r="E2151">
        <v>1</v>
      </c>
      <c r="F2151">
        <v>1</v>
      </c>
      <c r="G2151">
        <v>1</v>
      </c>
      <c r="H2151">
        <v>2</v>
      </c>
      <c r="I2151" t="s">
        <v>586</v>
      </c>
      <c r="J2151" t="s">
        <v>587</v>
      </c>
      <c r="K2151" t="s">
        <v>588</v>
      </c>
      <c r="L2151">
        <v>1368</v>
      </c>
      <c r="N2151">
        <v>1011</v>
      </c>
      <c r="O2151" t="s">
        <v>589</v>
      </c>
      <c r="P2151" t="s">
        <v>589</v>
      </c>
      <c r="Q2151">
        <v>1</v>
      </c>
      <c r="X2151">
        <v>3.65</v>
      </c>
      <c r="Y2151">
        <v>0</v>
      </c>
      <c r="Z2151">
        <v>31.26</v>
      </c>
      <c r="AA2151">
        <v>13.5</v>
      </c>
      <c r="AB2151">
        <v>0</v>
      </c>
      <c r="AC2151">
        <v>0</v>
      </c>
      <c r="AD2151">
        <v>1</v>
      </c>
      <c r="AE2151">
        <v>0</v>
      </c>
      <c r="AF2151" t="s">
        <v>3</v>
      </c>
      <c r="AG2151">
        <v>3.65</v>
      </c>
      <c r="AH2151">
        <v>2</v>
      </c>
      <c r="AI2151">
        <v>36317146</v>
      </c>
      <c r="AJ2151">
        <v>2170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</row>
    <row r="2152" spans="1:44">
      <c r="A2152">
        <f>ROW(Source!A2121)</f>
        <v>2121</v>
      </c>
      <c r="B2152">
        <v>35820567</v>
      </c>
      <c r="C2152">
        <v>35820566</v>
      </c>
      <c r="D2152">
        <v>18505884</v>
      </c>
      <c r="E2152">
        <v>1</v>
      </c>
      <c r="F2152">
        <v>1</v>
      </c>
      <c r="G2152">
        <v>1</v>
      </c>
      <c r="H2152">
        <v>1</v>
      </c>
      <c r="I2152" t="s">
        <v>903</v>
      </c>
      <c r="J2152" t="s">
        <v>3</v>
      </c>
      <c r="K2152" t="s">
        <v>904</v>
      </c>
      <c r="L2152">
        <v>1369</v>
      </c>
      <c r="N2152">
        <v>1013</v>
      </c>
      <c r="O2152" t="s">
        <v>583</v>
      </c>
      <c r="P2152" t="s">
        <v>583</v>
      </c>
      <c r="Q2152">
        <v>1</v>
      </c>
      <c r="X2152">
        <v>42.86</v>
      </c>
      <c r="Y2152">
        <v>0</v>
      </c>
      <c r="Z2152">
        <v>0</v>
      </c>
      <c r="AA2152">
        <v>0</v>
      </c>
      <c r="AB2152">
        <v>241.47</v>
      </c>
      <c r="AC2152">
        <v>0</v>
      </c>
      <c r="AD2152">
        <v>1</v>
      </c>
      <c r="AE2152">
        <v>1</v>
      </c>
      <c r="AF2152" t="s">
        <v>3</v>
      </c>
      <c r="AG2152">
        <v>42.86</v>
      </c>
      <c r="AH2152">
        <v>2</v>
      </c>
      <c r="AI2152">
        <v>35820567</v>
      </c>
      <c r="AJ2152">
        <v>2171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</row>
    <row r="2153" spans="1:44">
      <c r="A2153">
        <f>ROW(Source!A2121)</f>
        <v>2121</v>
      </c>
      <c r="B2153">
        <v>35820568</v>
      </c>
      <c r="C2153">
        <v>35820566</v>
      </c>
      <c r="D2153">
        <v>121548</v>
      </c>
      <c r="E2153">
        <v>1</v>
      </c>
      <c r="F2153">
        <v>1</v>
      </c>
      <c r="G2153">
        <v>1</v>
      </c>
      <c r="H2153">
        <v>1</v>
      </c>
      <c r="I2153" t="s">
        <v>34</v>
      </c>
      <c r="J2153" t="s">
        <v>3</v>
      </c>
      <c r="K2153" t="s">
        <v>584</v>
      </c>
      <c r="L2153">
        <v>608254</v>
      </c>
      <c r="N2153">
        <v>1013</v>
      </c>
      <c r="O2153" t="s">
        <v>585</v>
      </c>
      <c r="P2153" t="s">
        <v>585</v>
      </c>
      <c r="Q2153">
        <v>1</v>
      </c>
      <c r="X2153">
        <v>7.41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1</v>
      </c>
      <c r="AE2153">
        <v>2</v>
      </c>
      <c r="AF2153" t="s">
        <v>3</v>
      </c>
      <c r="AG2153">
        <v>7.41</v>
      </c>
      <c r="AH2153">
        <v>2</v>
      </c>
      <c r="AI2153">
        <v>35820568</v>
      </c>
      <c r="AJ2153">
        <v>2172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>
      <c r="A2154">
        <f>ROW(Source!A2121)</f>
        <v>2121</v>
      </c>
      <c r="B2154">
        <v>35820569</v>
      </c>
      <c r="C2154">
        <v>35820566</v>
      </c>
      <c r="D2154">
        <v>29172556</v>
      </c>
      <c r="E2154">
        <v>1</v>
      </c>
      <c r="F2154">
        <v>1</v>
      </c>
      <c r="G2154">
        <v>1</v>
      </c>
      <c r="H2154">
        <v>2</v>
      </c>
      <c r="I2154" t="s">
        <v>586</v>
      </c>
      <c r="J2154" t="s">
        <v>590</v>
      </c>
      <c r="K2154" t="s">
        <v>588</v>
      </c>
      <c r="L2154">
        <v>1368</v>
      </c>
      <c r="N2154">
        <v>1011</v>
      </c>
      <c r="O2154" t="s">
        <v>589</v>
      </c>
      <c r="P2154" t="s">
        <v>589</v>
      </c>
      <c r="Q2154">
        <v>1</v>
      </c>
      <c r="X2154">
        <v>7.41</v>
      </c>
      <c r="Y2154">
        <v>0</v>
      </c>
      <c r="Z2154">
        <v>31.26</v>
      </c>
      <c r="AA2154">
        <v>13.5</v>
      </c>
      <c r="AB2154">
        <v>0</v>
      </c>
      <c r="AC2154">
        <v>0</v>
      </c>
      <c r="AD2154">
        <v>1</v>
      </c>
      <c r="AE2154">
        <v>0</v>
      </c>
      <c r="AF2154" t="s">
        <v>3</v>
      </c>
      <c r="AG2154">
        <v>7.41</v>
      </c>
      <c r="AH2154">
        <v>2</v>
      </c>
      <c r="AI2154">
        <v>35820569</v>
      </c>
      <c r="AJ2154">
        <v>2173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</row>
    <row r="2155" spans="1:44">
      <c r="A2155">
        <f>ROW(Source!A2122)</f>
        <v>2122</v>
      </c>
      <c r="B2155">
        <v>35814183</v>
      </c>
      <c r="C2155">
        <v>35814178</v>
      </c>
      <c r="D2155">
        <v>18406804</v>
      </c>
      <c r="E2155">
        <v>1</v>
      </c>
      <c r="F2155">
        <v>1</v>
      </c>
      <c r="G2155">
        <v>1</v>
      </c>
      <c r="H2155">
        <v>1</v>
      </c>
      <c r="I2155" t="s">
        <v>581</v>
      </c>
      <c r="J2155" t="s">
        <v>3</v>
      </c>
      <c r="K2155" t="s">
        <v>582</v>
      </c>
      <c r="L2155">
        <v>1369</v>
      </c>
      <c r="N2155">
        <v>1013</v>
      </c>
      <c r="O2155" t="s">
        <v>583</v>
      </c>
      <c r="P2155" t="s">
        <v>583</v>
      </c>
      <c r="Q2155">
        <v>1</v>
      </c>
      <c r="X2155">
        <v>11.39</v>
      </c>
      <c r="Y2155">
        <v>0</v>
      </c>
      <c r="Z2155">
        <v>0</v>
      </c>
      <c r="AA2155">
        <v>0</v>
      </c>
      <c r="AB2155">
        <v>7.8</v>
      </c>
      <c r="AC2155">
        <v>0</v>
      </c>
      <c r="AD2155">
        <v>1</v>
      </c>
      <c r="AE2155">
        <v>1</v>
      </c>
      <c r="AF2155" t="s">
        <v>3</v>
      </c>
      <c r="AG2155">
        <v>11.39</v>
      </c>
      <c r="AH2155">
        <v>2</v>
      </c>
      <c r="AI2155">
        <v>35814179</v>
      </c>
      <c r="AJ2155">
        <v>2174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</row>
    <row r="2156" spans="1:44">
      <c r="A2156">
        <f>ROW(Source!A2122)</f>
        <v>2122</v>
      </c>
      <c r="B2156">
        <v>35814184</v>
      </c>
      <c r="C2156">
        <v>35814178</v>
      </c>
      <c r="D2156">
        <v>121548</v>
      </c>
      <c r="E2156">
        <v>1</v>
      </c>
      <c r="F2156">
        <v>1</v>
      </c>
      <c r="G2156">
        <v>1</v>
      </c>
      <c r="H2156">
        <v>1</v>
      </c>
      <c r="I2156" t="s">
        <v>34</v>
      </c>
      <c r="J2156" t="s">
        <v>3</v>
      </c>
      <c r="K2156" t="s">
        <v>584</v>
      </c>
      <c r="L2156">
        <v>608254</v>
      </c>
      <c r="N2156">
        <v>1013</v>
      </c>
      <c r="O2156" t="s">
        <v>585</v>
      </c>
      <c r="P2156" t="s">
        <v>585</v>
      </c>
      <c r="Q2156">
        <v>1</v>
      </c>
      <c r="X2156">
        <v>0.13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1</v>
      </c>
      <c r="AE2156">
        <v>2</v>
      </c>
      <c r="AF2156" t="s">
        <v>3</v>
      </c>
      <c r="AG2156">
        <v>0.13</v>
      </c>
      <c r="AH2156">
        <v>2</v>
      </c>
      <c r="AI2156">
        <v>35814180</v>
      </c>
      <c r="AJ2156">
        <v>2175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</row>
    <row r="2157" spans="1:44">
      <c r="A2157">
        <f>ROW(Source!A2122)</f>
        <v>2122</v>
      </c>
      <c r="B2157">
        <v>35814185</v>
      </c>
      <c r="C2157">
        <v>35814178</v>
      </c>
      <c r="D2157">
        <v>29172556</v>
      </c>
      <c r="E2157">
        <v>1</v>
      </c>
      <c r="F2157">
        <v>1</v>
      </c>
      <c r="G2157">
        <v>1</v>
      </c>
      <c r="H2157">
        <v>2</v>
      </c>
      <c r="I2157" t="s">
        <v>586</v>
      </c>
      <c r="J2157" t="s">
        <v>590</v>
      </c>
      <c r="K2157" t="s">
        <v>588</v>
      </c>
      <c r="L2157">
        <v>1368</v>
      </c>
      <c r="N2157">
        <v>1011</v>
      </c>
      <c r="O2157" t="s">
        <v>589</v>
      </c>
      <c r="P2157" t="s">
        <v>589</v>
      </c>
      <c r="Q2157">
        <v>1</v>
      </c>
      <c r="X2157">
        <v>0.13</v>
      </c>
      <c r="Y2157">
        <v>0</v>
      </c>
      <c r="Z2157">
        <v>31.26</v>
      </c>
      <c r="AA2157">
        <v>13.5</v>
      </c>
      <c r="AB2157">
        <v>0</v>
      </c>
      <c r="AC2157">
        <v>0</v>
      </c>
      <c r="AD2157">
        <v>1</v>
      </c>
      <c r="AE2157">
        <v>0</v>
      </c>
      <c r="AF2157" t="s">
        <v>3</v>
      </c>
      <c r="AG2157">
        <v>0.13</v>
      </c>
      <c r="AH2157">
        <v>2</v>
      </c>
      <c r="AI2157">
        <v>35814181</v>
      </c>
      <c r="AJ2157">
        <v>2176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>
      <c r="A2158">
        <f>ROW(Source!A2122)</f>
        <v>2122</v>
      </c>
      <c r="B2158">
        <v>35814186</v>
      </c>
      <c r="C2158">
        <v>35814178</v>
      </c>
      <c r="D2158">
        <v>29164349</v>
      </c>
      <c r="E2158">
        <v>1</v>
      </c>
      <c r="F2158">
        <v>1</v>
      </c>
      <c r="G2158">
        <v>1</v>
      </c>
      <c r="H2158">
        <v>3</v>
      </c>
      <c r="I2158" t="s">
        <v>27</v>
      </c>
      <c r="J2158" t="s">
        <v>30</v>
      </c>
      <c r="K2158" t="s">
        <v>28</v>
      </c>
      <c r="L2158">
        <v>1348</v>
      </c>
      <c r="N2158">
        <v>1009</v>
      </c>
      <c r="O2158" t="s">
        <v>29</v>
      </c>
      <c r="P2158" t="s">
        <v>29</v>
      </c>
      <c r="Q2158">
        <v>1000</v>
      </c>
      <c r="X2158">
        <v>0.47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 t="s">
        <v>3</v>
      </c>
      <c r="AG2158">
        <v>0.47</v>
      </c>
      <c r="AH2158">
        <v>2</v>
      </c>
      <c r="AI2158">
        <v>35814182</v>
      </c>
      <c r="AJ2158">
        <v>2177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</row>
    <row r="2159" spans="1:44">
      <c r="A2159">
        <f>ROW(Source!A2124)</f>
        <v>2124</v>
      </c>
      <c r="B2159">
        <v>35814191</v>
      </c>
      <c r="C2159">
        <v>35814188</v>
      </c>
      <c r="D2159">
        <v>18406804</v>
      </c>
      <c r="E2159">
        <v>1</v>
      </c>
      <c r="F2159">
        <v>1</v>
      </c>
      <c r="G2159">
        <v>1</v>
      </c>
      <c r="H2159">
        <v>1</v>
      </c>
      <c r="I2159" t="s">
        <v>581</v>
      </c>
      <c r="J2159" t="s">
        <v>3</v>
      </c>
      <c r="K2159" t="s">
        <v>582</v>
      </c>
      <c r="L2159">
        <v>1369</v>
      </c>
      <c r="N2159">
        <v>1013</v>
      </c>
      <c r="O2159" t="s">
        <v>583</v>
      </c>
      <c r="P2159" t="s">
        <v>583</v>
      </c>
      <c r="Q2159">
        <v>1</v>
      </c>
      <c r="X2159">
        <v>3.77</v>
      </c>
      <c r="Y2159">
        <v>0</v>
      </c>
      <c r="Z2159">
        <v>0</v>
      </c>
      <c r="AA2159">
        <v>0</v>
      </c>
      <c r="AB2159">
        <v>7.8</v>
      </c>
      <c r="AC2159">
        <v>0</v>
      </c>
      <c r="AD2159">
        <v>1</v>
      </c>
      <c r="AE2159">
        <v>1</v>
      </c>
      <c r="AF2159" t="s">
        <v>3</v>
      </c>
      <c r="AG2159">
        <v>3.77</v>
      </c>
      <c r="AH2159">
        <v>2</v>
      </c>
      <c r="AI2159">
        <v>35814189</v>
      </c>
      <c r="AJ2159">
        <v>2178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</row>
    <row r="2160" spans="1:44">
      <c r="A2160">
        <f>ROW(Source!A2124)</f>
        <v>2124</v>
      </c>
      <c r="B2160">
        <v>35814192</v>
      </c>
      <c r="C2160">
        <v>35814188</v>
      </c>
      <c r="D2160">
        <v>29164349</v>
      </c>
      <c r="E2160">
        <v>1</v>
      </c>
      <c r="F2160">
        <v>1</v>
      </c>
      <c r="G2160">
        <v>1</v>
      </c>
      <c r="H2160">
        <v>3</v>
      </c>
      <c r="I2160" t="s">
        <v>27</v>
      </c>
      <c r="J2160" t="s">
        <v>30</v>
      </c>
      <c r="K2160" t="s">
        <v>28</v>
      </c>
      <c r="L2160">
        <v>1348</v>
      </c>
      <c r="N2160">
        <v>1009</v>
      </c>
      <c r="O2160" t="s">
        <v>29</v>
      </c>
      <c r="P2160" t="s">
        <v>29</v>
      </c>
      <c r="Q2160">
        <v>1000</v>
      </c>
      <c r="X2160">
        <v>0.11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 t="s">
        <v>3</v>
      </c>
      <c r="AG2160">
        <v>0.11</v>
      </c>
      <c r="AH2160">
        <v>2</v>
      </c>
      <c r="AI2160">
        <v>35814190</v>
      </c>
      <c r="AJ2160">
        <v>2179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</row>
    <row r="2161" spans="1:44">
      <c r="A2161">
        <f>ROW(Source!A2126)</f>
        <v>2126</v>
      </c>
      <c r="B2161">
        <v>35814196</v>
      </c>
      <c r="C2161">
        <v>35814194</v>
      </c>
      <c r="D2161">
        <v>18406804</v>
      </c>
      <c r="E2161">
        <v>1</v>
      </c>
      <c r="F2161">
        <v>1</v>
      </c>
      <c r="G2161">
        <v>1</v>
      </c>
      <c r="H2161">
        <v>1</v>
      </c>
      <c r="I2161" t="s">
        <v>581</v>
      </c>
      <c r="J2161" t="s">
        <v>3</v>
      </c>
      <c r="K2161" t="s">
        <v>582</v>
      </c>
      <c r="L2161">
        <v>1369</v>
      </c>
      <c r="N2161">
        <v>1013</v>
      </c>
      <c r="O2161" t="s">
        <v>583</v>
      </c>
      <c r="P2161" t="s">
        <v>583</v>
      </c>
      <c r="Q2161">
        <v>1</v>
      </c>
      <c r="X2161">
        <v>5.84</v>
      </c>
      <c r="Y2161">
        <v>0</v>
      </c>
      <c r="Z2161">
        <v>0</v>
      </c>
      <c r="AA2161">
        <v>0</v>
      </c>
      <c r="AB2161">
        <v>7.8</v>
      </c>
      <c r="AC2161">
        <v>0</v>
      </c>
      <c r="AD2161">
        <v>1</v>
      </c>
      <c r="AE2161">
        <v>1</v>
      </c>
      <c r="AF2161" t="s">
        <v>3</v>
      </c>
      <c r="AG2161">
        <v>5.84</v>
      </c>
      <c r="AH2161">
        <v>2</v>
      </c>
      <c r="AI2161">
        <v>35814195</v>
      </c>
      <c r="AJ2161">
        <v>2180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</row>
    <row r="2162" spans="1:44">
      <c r="A2162">
        <f>ROW(Source!A2127)</f>
        <v>2127</v>
      </c>
      <c r="B2162">
        <v>35814201</v>
      </c>
      <c r="C2162">
        <v>35814197</v>
      </c>
      <c r="D2162">
        <v>18406804</v>
      </c>
      <c r="E2162">
        <v>1</v>
      </c>
      <c r="F2162">
        <v>1</v>
      </c>
      <c r="G2162">
        <v>1</v>
      </c>
      <c r="H2162">
        <v>1</v>
      </c>
      <c r="I2162" t="s">
        <v>581</v>
      </c>
      <c r="J2162" t="s">
        <v>3</v>
      </c>
      <c r="K2162" t="s">
        <v>582</v>
      </c>
      <c r="L2162">
        <v>1369</v>
      </c>
      <c r="N2162">
        <v>1013</v>
      </c>
      <c r="O2162" t="s">
        <v>583</v>
      </c>
      <c r="P2162" t="s">
        <v>583</v>
      </c>
      <c r="Q2162">
        <v>1</v>
      </c>
      <c r="X2162">
        <v>9.64</v>
      </c>
      <c r="Y2162">
        <v>0</v>
      </c>
      <c r="Z2162">
        <v>0</v>
      </c>
      <c r="AA2162">
        <v>0</v>
      </c>
      <c r="AB2162">
        <v>249.14</v>
      </c>
      <c r="AC2162">
        <v>0</v>
      </c>
      <c r="AD2162">
        <v>1</v>
      </c>
      <c r="AE2162">
        <v>1</v>
      </c>
      <c r="AF2162" t="s">
        <v>3</v>
      </c>
      <c r="AG2162">
        <v>9.64</v>
      </c>
      <c r="AH2162">
        <v>2</v>
      </c>
      <c r="AI2162">
        <v>35814198</v>
      </c>
      <c r="AJ2162">
        <v>2181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</row>
    <row r="2163" spans="1:44">
      <c r="A2163">
        <f>ROW(Source!A2127)</f>
        <v>2127</v>
      </c>
      <c r="B2163">
        <v>35814202</v>
      </c>
      <c r="C2163">
        <v>35814197</v>
      </c>
      <c r="D2163">
        <v>121548</v>
      </c>
      <c r="E2163">
        <v>1</v>
      </c>
      <c r="F2163">
        <v>1</v>
      </c>
      <c r="G2163">
        <v>1</v>
      </c>
      <c r="H2163">
        <v>1</v>
      </c>
      <c r="I2163" t="s">
        <v>34</v>
      </c>
      <c r="J2163" t="s">
        <v>3</v>
      </c>
      <c r="K2163" t="s">
        <v>584</v>
      </c>
      <c r="L2163">
        <v>608254</v>
      </c>
      <c r="N2163">
        <v>1013</v>
      </c>
      <c r="O2163" t="s">
        <v>585</v>
      </c>
      <c r="P2163" t="s">
        <v>585</v>
      </c>
      <c r="Q2163">
        <v>1</v>
      </c>
      <c r="X2163">
        <v>0.01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1</v>
      </c>
      <c r="AE2163">
        <v>2</v>
      </c>
      <c r="AF2163" t="s">
        <v>3</v>
      </c>
      <c r="AG2163">
        <v>0.01</v>
      </c>
      <c r="AH2163">
        <v>2</v>
      </c>
      <c r="AI2163">
        <v>35814199</v>
      </c>
      <c r="AJ2163">
        <v>2182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</row>
    <row r="2164" spans="1:44">
      <c r="A2164">
        <f>ROW(Source!A2127)</f>
        <v>2127</v>
      </c>
      <c r="B2164">
        <v>35814203</v>
      </c>
      <c r="C2164">
        <v>35814197</v>
      </c>
      <c r="D2164">
        <v>29172556</v>
      </c>
      <c r="E2164">
        <v>1</v>
      </c>
      <c r="F2164">
        <v>1</v>
      </c>
      <c r="G2164">
        <v>1</v>
      </c>
      <c r="H2164">
        <v>2</v>
      </c>
      <c r="I2164" t="s">
        <v>586</v>
      </c>
      <c r="J2164" t="s">
        <v>590</v>
      </c>
      <c r="K2164" t="s">
        <v>588</v>
      </c>
      <c r="L2164">
        <v>1368</v>
      </c>
      <c r="N2164">
        <v>1011</v>
      </c>
      <c r="O2164" t="s">
        <v>589</v>
      </c>
      <c r="P2164" t="s">
        <v>589</v>
      </c>
      <c r="Q2164">
        <v>1</v>
      </c>
      <c r="X2164">
        <v>0.01</v>
      </c>
      <c r="Y2164">
        <v>0</v>
      </c>
      <c r="Z2164">
        <v>31.26</v>
      </c>
      <c r="AA2164">
        <v>13.5</v>
      </c>
      <c r="AB2164">
        <v>0</v>
      </c>
      <c r="AC2164">
        <v>0</v>
      </c>
      <c r="AD2164">
        <v>1</v>
      </c>
      <c r="AE2164">
        <v>0</v>
      </c>
      <c r="AF2164" t="s">
        <v>3</v>
      </c>
      <c r="AG2164">
        <v>0.01</v>
      </c>
      <c r="AH2164">
        <v>2</v>
      </c>
      <c r="AI2164">
        <v>35814200</v>
      </c>
      <c r="AJ2164">
        <v>2183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</row>
    <row r="2165" spans="1:44">
      <c r="A2165">
        <f>ROW(Source!A2128)</f>
        <v>2128</v>
      </c>
      <c r="B2165">
        <v>35814208</v>
      </c>
      <c r="C2165">
        <v>35814204</v>
      </c>
      <c r="D2165">
        <v>18408066</v>
      </c>
      <c r="E2165">
        <v>1</v>
      </c>
      <c r="F2165">
        <v>1</v>
      </c>
      <c r="G2165">
        <v>1</v>
      </c>
      <c r="H2165">
        <v>1</v>
      </c>
      <c r="I2165" t="s">
        <v>591</v>
      </c>
      <c r="J2165" t="s">
        <v>3</v>
      </c>
      <c r="K2165" t="s">
        <v>592</v>
      </c>
      <c r="L2165">
        <v>1369</v>
      </c>
      <c r="N2165">
        <v>1013</v>
      </c>
      <c r="O2165" t="s">
        <v>583</v>
      </c>
      <c r="P2165" t="s">
        <v>583</v>
      </c>
      <c r="Q2165">
        <v>1</v>
      </c>
      <c r="X2165">
        <v>17.89</v>
      </c>
      <c r="Y2165">
        <v>0</v>
      </c>
      <c r="Z2165">
        <v>0</v>
      </c>
      <c r="AA2165">
        <v>0</v>
      </c>
      <c r="AB2165">
        <v>256.16000000000003</v>
      </c>
      <c r="AC2165">
        <v>0</v>
      </c>
      <c r="AD2165">
        <v>1</v>
      </c>
      <c r="AE2165">
        <v>1</v>
      </c>
      <c r="AF2165" t="s">
        <v>3</v>
      </c>
      <c r="AG2165">
        <v>17.89</v>
      </c>
      <c r="AH2165">
        <v>2</v>
      </c>
      <c r="AI2165">
        <v>35814205</v>
      </c>
      <c r="AJ2165">
        <v>2184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</row>
    <row r="2166" spans="1:44">
      <c r="A2166">
        <f>ROW(Source!A2128)</f>
        <v>2128</v>
      </c>
      <c r="B2166">
        <v>35814209</v>
      </c>
      <c r="C2166">
        <v>35814204</v>
      </c>
      <c r="D2166">
        <v>121548</v>
      </c>
      <c r="E2166">
        <v>1</v>
      </c>
      <c r="F2166">
        <v>1</v>
      </c>
      <c r="G2166">
        <v>1</v>
      </c>
      <c r="H2166">
        <v>1</v>
      </c>
      <c r="I2166" t="s">
        <v>34</v>
      </c>
      <c r="J2166" t="s">
        <v>3</v>
      </c>
      <c r="K2166" t="s">
        <v>584</v>
      </c>
      <c r="L2166">
        <v>608254</v>
      </c>
      <c r="N2166">
        <v>1013</v>
      </c>
      <c r="O2166" t="s">
        <v>585</v>
      </c>
      <c r="P2166" t="s">
        <v>585</v>
      </c>
      <c r="Q2166">
        <v>1</v>
      </c>
      <c r="X2166">
        <v>0.08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1</v>
      </c>
      <c r="AE2166">
        <v>2</v>
      </c>
      <c r="AF2166" t="s">
        <v>3</v>
      </c>
      <c r="AG2166">
        <v>0.08</v>
      </c>
      <c r="AH2166">
        <v>2</v>
      </c>
      <c r="AI2166">
        <v>35814206</v>
      </c>
      <c r="AJ2166">
        <v>2185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</row>
    <row r="2167" spans="1:44">
      <c r="A2167">
        <f>ROW(Source!A2128)</f>
        <v>2128</v>
      </c>
      <c r="B2167">
        <v>35814210</v>
      </c>
      <c r="C2167">
        <v>35814204</v>
      </c>
      <c r="D2167">
        <v>29172556</v>
      </c>
      <c r="E2167">
        <v>1</v>
      </c>
      <c r="F2167">
        <v>1</v>
      </c>
      <c r="G2167">
        <v>1</v>
      </c>
      <c r="H2167">
        <v>2</v>
      </c>
      <c r="I2167" t="s">
        <v>586</v>
      </c>
      <c r="J2167" t="s">
        <v>590</v>
      </c>
      <c r="K2167" t="s">
        <v>588</v>
      </c>
      <c r="L2167">
        <v>1368</v>
      </c>
      <c r="N2167">
        <v>1011</v>
      </c>
      <c r="O2167" t="s">
        <v>589</v>
      </c>
      <c r="P2167" t="s">
        <v>589</v>
      </c>
      <c r="Q2167">
        <v>1</v>
      </c>
      <c r="X2167">
        <v>0.08</v>
      </c>
      <c r="Y2167">
        <v>0</v>
      </c>
      <c r="Z2167">
        <v>31.26</v>
      </c>
      <c r="AA2167">
        <v>13.5</v>
      </c>
      <c r="AB2167">
        <v>0</v>
      </c>
      <c r="AC2167">
        <v>0</v>
      </c>
      <c r="AD2167">
        <v>1</v>
      </c>
      <c r="AE2167">
        <v>0</v>
      </c>
      <c r="AF2167" t="s">
        <v>3</v>
      </c>
      <c r="AG2167">
        <v>0.08</v>
      </c>
      <c r="AH2167">
        <v>2</v>
      </c>
      <c r="AI2167">
        <v>35814207</v>
      </c>
      <c r="AJ2167">
        <v>2186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</row>
    <row r="2168" spans="1:44">
      <c r="A2168">
        <f>ROW(Source!A2166)</f>
        <v>2166</v>
      </c>
      <c r="B2168">
        <v>36171839</v>
      </c>
      <c r="C2168">
        <v>35814238</v>
      </c>
      <c r="D2168">
        <v>18407150</v>
      </c>
      <c r="E2168">
        <v>1</v>
      </c>
      <c r="F2168">
        <v>1</v>
      </c>
      <c r="G2168">
        <v>1</v>
      </c>
      <c r="H2168">
        <v>1</v>
      </c>
      <c r="I2168" t="s">
        <v>599</v>
      </c>
      <c r="J2168" t="s">
        <v>3</v>
      </c>
      <c r="K2168" t="s">
        <v>600</v>
      </c>
      <c r="L2168">
        <v>1369</v>
      </c>
      <c r="N2168">
        <v>1013</v>
      </c>
      <c r="O2168" t="s">
        <v>583</v>
      </c>
      <c r="P2168" t="s">
        <v>583</v>
      </c>
      <c r="Q2168">
        <v>1</v>
      </c>
      <c r="X2168">
        <v>35.74</v>
      </c>
      <c r="Y2168">
        <v>0</v>
      </c>
      <c r="Z2168">
        <v>0</v>
      </c>
      <c r="AA2168">
        <v>0</v>
      </c>
      <c r="AB2168">
        <v>272.45</v>
      </c>
      <c r="AC2168">
        <v>0</v>
      </c>
      <c r="AD2168">
        <v>1</v>
      </c>
      <c r="AE2168">
        <v>1</v>
      </c>
      <c r="AF2168" t="s">
        <v>144</v>
      </c>
      <c r="AG2168">
        <v>41.100999999999999</v>
      </c>
      <c r="AH2168">
        <v>2</v>
      </c>
      <c r="AI2168">
        <v>36171839</v>
      </c>
      <c r="AJ2168">
        <v>2187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>
      <c r="A2169">
        <f>ROW(Source!A2166)</f>
        <v>2166</v>
      </c>
      <c r="B2169">
        <v>36171840</v>
      </c>
      <c r="C2169">
        <v>35814238</v>
      </c>
      <c r="D2169">
        <v>121548</v>
      </c>
      <c r="E2169">
        <v>1</v>
      </c>
      <c r="F2169">
        <v>1</v>
      </c>
      <c r="G2169">
        <v>1</v>
      </c>
      <c r="H2169">
        <v>1</v>
      </c>
      <c r="I2169" t="s">
        <v>34</v>
      </c>
      <c r="J2169" t="s">
        <v>3</v>
      </c>
      <c r="K2169" t="s">
        <v>584</v>
      </c>
      <c r="L2169">
        <v>608254</v>
      </c>
      <c r="N2169">
        <v>1013</v>
      </c>
      <c r="O2169" t="s">
        <v>585</v>
      </c>
      <c r="P2169" t="s">
        <v>585</v>
      </c>
      <c r="Q2169">
        <v>1</v>
      </c>
      <c r="X2169">
        <v>0.18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1</v>
      </c>
      <c r="AE2169">
        <v>2</v>
      </c>
      <c r="AF2169" t="s">
        <v>143</v>
      </c>
      <c r="AG2169">
        <v>0.22499999999999998</v>
      </c>
      <c r="AH2169">
        <v>2</v>
      </c>
      <c r="AI2169">
        <v>36171840</v>
      </c>
      <c r="AJ2169">
        <v>2188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</row>
    <row r="2170" spans="1:44">
      <c r="A2170">
        <f>ROW(Source!A2166)</f>
        <v>2166</v>
      </c>
      <c r="B2170">
        <v>36171841</v>
      </c>
      <c r="C2170">
        <v>35814238</v>
      </c>
      <c r="D2170">
        <v>29172556</v>
      </c>
      <c r="E2170">
        <v>1</v>
      </c>
      <c r="F2170">
        <v>1</v>
      </c>
      <c r="G2170">
        <v>1</v>
      </c>
      <c r="H2170">
        <v>2</v>
      </c>
      <c r="I2170" t="s">
        <v>586</v>
      </c>
      <c r="J2170" t="s">
        <v>590</v>
      </c>
      <c r="K2170" t="s">
        <v>588</v>
      </c>
      <c r="L2170">
        <v>1368</v>
      </c>
      <c r="N2170">
        <v>1011</v>
      </c>
      <c r="O2170" t="s">
        <v>589</v>
      </c>
      <c r="P2170" t="s">
        <v>589</v>
      </c>
      <c r="Q2170">
        <v>1</v>
      </c>
      <c r="X2170">
        <v>0.18</v>
      </c>
      <c r="Y2170">
        <v>0</v>
      </c>
      <c r="Z2170">
        <v>31.26</v>
      </c>
      <c r="AA2170">
        <v>13.5</v>
      </c>
      <c r="AB2170">
        <v>0</v>
      </c>
      <c r="AC2170">
        <v>0</v>
      </c>
      <c r="AD2170">
        <v>1</v>
      </c>
      <c r="AE2170">
        <v>0</v>
      </c>
      <c r="AF2170" t="s">
        <v>143</v>
      </c>
      <c r="AG2170">
        <v>0.22499999999999998</v>
      </c>
      <c r="AH2170">
        <v>2</v>
      </c>
      <c r="AI2170">
        <v>36171841</v>
      </c>
      <c r="AJ2170">
        <v>2189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</row>
    <row r="2171" spans="1:44">
      <c r="A2171">
        <f>ROW(Source!A2166)</f>
        <v>2166</v>
      </c>
      <c r="B2171">
        <v>36171842</v>
      </c>
      <c r="C2171">
        <v>35814238</v>
      </c>
      <c r="D2171">
        <v>29174591</v>
      </c>
      <c r="E2171">
        <v>1</v>
      </c>
      <c r="F2171">
        <v>1</v>
      </c>
      <c r="G2171">
        <v>1</v>
      </c>
      <c r="H2171">
        <v>2</v>
      </c>
      <c r="I2171" t="s">
        <v>612</v>
      </c>
      <c r="J2171" t="s">
        <v>642</v>
      </c>
      <c r="K2171" t="s">
        <v>614</v>
      </c>
      <c r="L2171">
        <v>1368</v>
      </c>
      <c r="N2171">
        <v>1011</v>
      </c>
      <c r="O2171" t="s">
        <v>589</v>
      </c>
      <c r="P2171" t="s">
        <v>589</v>
      </c>
      <c r="Q2171">
        <v>1</v>
      </c>
      <c r="X2171">
        <v>0.32</v>
      </c>
      <c r="Y2171">
        <v>0</v>
      </c>
      <c r="Z2171">
        <v>0.95</v>
      </c>
      <c r="AA2171">
        <v>0</v>
      </c>
      <c r="AB2171">
        <v>0</v>
      </c>
      <c r="AC2171">
        <v>0</v>
      </c>
      <c r="AD2171">
        <v>1</v>
      </c>
      <c r="AE2171">
        <v>0</v>
      </c>
      <c r="AF2171" t="s">
        <v>143</v>
      </c>
      <c r="AG2171">
        <v>0.4</v>
      </c>
      <c r="AH2171">
        <v>2</v>
      </c>
      <c r="AI2171">
        <v>36171842</v>
      </c>
      <c r="AJ2171">
        <v>2190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</row>
    <row r="2172" spans="1:44">
      <c r="A2172">
        <f>ROW(Source!A2166)</f>
        <v>2166</v>
      </c>
      <c r="B2172">
        <v>36171843</v>
      </c>
      <c r="C2172">
        <v>35814238</v>
      </c>
      <c r="D2172">
        <v>29174913</v>
      </c>
      <c r="E2172">
        <v>1</v>
      </c>
      <c r="F2172">
        <v>1</v>
      </c>
      <c r="G2172">
        <v>1</v>
      </c>
      <c r="H2172">
        <v>2</v>
      </c>
      <c r="I2172" t="s">
        <v>601</v>
      </c>
      <c r="J2172" t="s">
        <v>602</v>
      </c>
      <c r="K2172" t="s">
        <v>603</v>
      </c>
      <c r="L2172">
        <v>1368</v>
      </c>
      <c r="N2172">
        <v>1011</v>
      </c>
      <c r="O2172" t="s">
        <v>589</v>
      </c>
      <c r="P2172" t="s">
        <v>589</v>
      </c>
      <c r="Q2172">
        <v>1</v>
      </c>
      <c r="X2172">
        <v>0.26</v>
      </c>
      <c r="Y2172">
        <v>0</v>
      </c>
      <c r="Z2172">
        <v>87.17</v>
      </c>
      <c r="AA2172">
        <v>11.6</v>
      </c>
      <c r="AB2172">
        <v>0</v>
      </c>
      <c r="AC2172">
        <v>0</v>
      </c>
      <c r="AD2172">
        <v>1</v>
      </c>
      <c r="AE2172">
        <v>0</v>
      </c>
      <c r="AF2172" t="s">
        <v>143</v>
      </c>
      <c r="AG2172">
        <v>0.32500000000000001</v>
      </c>
      <c r="AH2172">
        <v>2</v>
      </c>
      <c r="AI2172">
        <v>36171843</v>
      </c>
      <c r="AJ2172">
        <v>2191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</row>
    <row r="2173" spans="1:44">
      <c r="A2173">
        <f>ROW(Source!A2166)</f>
        <v>2166</v>
      </c>
      <c r="B2173">
        <v>36171844</v>
      </c>
      <c r="C2173">
        <v>35814238</v>
      </c>
      <c r="D2173">
        <v>29109162</v>
      </c>
      <c r="E2173">
        <v>1</v>
      </c>
      <c r="F2173">
        <v>1</v>
      </c>
      <c r="G2173">
        <v>1</v>
      </c>
      <c r="H2173">
        <v>3</v>
      </c>
      <c r="I2173" t="s">
        <v>645</v>
      </c>
      <c r="J2173" t="s">
        <v>646</v>
      </c>
      <c r="K2173" t="s">
        <v>647</v>
      </c>
      <c r="L2173">
        <v>1327</v>
      </c>
      <c r="N2173">
        <v>1005</v>
      </c>
      <c r="O2173" t="s">
        <v>165</v>
      </c>
      <c r="P2173" t="s">
        <v>165</v>
      </c>
      <c r="Q2173">
        <v>1</v>
      </c>
      <c r="X2173">
        <v>21</v>
      </c>
      <c r="Y2173">
        <v>5.71</v>
      </c>
      <c r="Z2173">
        <v>0</v>
      </c>
      <c r="AA2173">
        <v>0</v>
      </c>
      <c r="AB2173">
        <v>0</v>
      </c>
      <c r="AC2173">
        <v>0</v>
      </c>
      <c r="AD2173">
        <v>1</v>
      </c>
      <c r="AE2173">
        <v>0</v>
      </c>
      <c r="AF2173" t="s">
        <v>3</v>
      </c>
      <c r="AG2173">
        <v>21</v>
      </c>
      <c r="AH2173">
        <v>2</v>
      </c>
      <c r="AI2173">
        <v>36171844</v>
      </c>
      <c r="AJ2173">
        <v>2192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</row>
    <row r="2174" spans="1:44">
      <c r="A2174">
        <f>ROW(Source!A2166)</f>
        <v>2166</v>
      </c>
      <c r="B2174">
        <v>36171845</v>
      </c>
      <c r="C2174">
        <v>35814238</v>
      </c>
      <c r="D2174">
        <v>29131086</v>
      </c>
      <c r="E2174">
        <v>1</v>
      </c>
      <c r="F2174">
        <v>1</v>
      </c>
      <c r="G2174">
        <v>1</v>
      </c>
      <c r="H2174">
        <v>3</v>
      </c>
      <c r="I2174" t="s">
        <v>648</v>
      </c>
      <c r="J2174" t="s">
        <v>649</v>
      </c>
      <c r="K2174" t="s">
        <v>650</v>
      </c>
      <c r="L2174">
        <v>1339</v>
      </c>
      <c r="N2174">
        <v>1007</v>
      </c>
      <c r="O2174" t="s">
        <v>638</v>
      </c>
      <c r="P2174" t="s">
        <v>638</v>
      </c>
      <c r="Q2174">
        <v>1</v>
      </c>
      <c r="X2174">
        <v>0.82</v>
      </c>
      <c r="Y2174">
        <v>1970.01</v>
      </c>
      <c r="Z2174">
        <v>0</v>
      </c>
      <c r="AA2174">
        <v>0</v>
      </c>
      <c r="AB2174">
        <v>0</v>
      </c>
      <c r="AC2174">
        <v>0</v>
      </c>
      <c r="AD2174">
        <v>1</v>
      </c>
      <c r="AE2174">
        <v>0</v>
      </c>
      <c r="AF2174" t="s">
        <v>3</v>
      </c>
      <c r="AG2174">
        <v>0.82</v>
      </c>
      <c r="AH2174">
        <v>2</v>
      </c>
      <c r="AI2174">
        <v>36171845</v>
      </c>
      <c r="AJ2174">
        <v>2193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</row>
    <row r="2175" spans="1:44">
      <c r="A2175">
        <f>ROW(Source!A2167)</f>
        <v>2167</v>
      </c>
      <c r="B2175">
        <v>35814274</v>
      </c>
      <c r="C2175">
        <v>35814265</v>
      </c>
      <c r="D2175">
        <v>18407150</v>
      </c>
      <c r="E2175">
        <v>1</v>
      </c>
      <c r="F2175">
        <v>1</v>
      </c>
      <c r="G2175">
        <v>1</v>
      </c>
      <c r="H2175">
        <v>1</v>
      </c>
      <c r="I2175" t="s">
        <v>599</v>
      </c>
      <c r="J2175" t="s">
        <v>3</v>
      </c>
      <c r="K2175" t="s">
        <v>600</v>
      </c>
      <c r="L2175">
        <v>1369</v>
      </c>
      <c r="N2175">
        <v>1013</v>
      </c>
      <c r="O2175" t="s">
        <v>583</v>
      </c>
      <c r="P2175" t="s">
        <v>583</v>
      </c>
      <c r="Q2175">
        <v>1</v>
      </c>
      <c r="X2175">
        <v>60.72</v>
      </c>
      <c r="Y2175">
        <v>0</v>
      </c>
      <c r="Z2175">
        <v>0</v>
      </c>
      <c r="AA2175">
        <v>0</v>
      </c>
      <c r="AB2175">
        <v>272.45</v>
      </c>
      <c r="AC2175">
        <v>0</v>
      </c>
      <c r="AD2175">
        <v>1</v>
      </c>
      <c r="AE2175">
        <v>1</v>
      </c>
      <c r="AF2175" t="s">
        <v>144</v>
      </c>
      <c r="AG2175">
        <v>69.827999999999989</v>
      </c>
      <c r="AH2175">
        <v>2</v>
      </c>
      <c r="AI2175">
        <v>35814266</v>
      </c>
      <c r="AJ2175">
        <v>2194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</row>
    <row r="2176" spans="1:44">
      <c r="A2176">
        <f>ROW(Source!A2167)</f>
        <v>2167</v>
      </c>
      <c r="B2176">
        <v>35814275</v>
      </c>
      <c r="C2176">
        <v>35814265</v>
      </c>
      <c r="D2176">
        <v>121548</v>
      </c>
      <c r="E2176">
        <v>1</v>
      </c>
      <c r="F2176">
        <v>1</v>
      </c>
      <c r="G2176">
        <v>1</v>
      </c>
      <c r="H2176">
        <v>1</v>
      </c>
      <c r="I2176" t="s">
        <v>34</v>
      </c>
      <c r="J2176" t="s">
        <v>3</v>
      </c>
      <c r="K2176" t="s">
        <v>584</v>
      </c>
      <c r="L2176">
        <v>608254</v>
      </c>
      <c r="N2176">
        <v>1013</v>
      </c>
      <c r="O2176" t="s">
        <v>585</v>
      </c>
      <c r="P2176" t="s">
        <v>585</v>
      </c>
      <c r="Q2176">
        <v>1</v>
      </c>
      <c r="X2176">
        <v>0.57999999999999996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1</v>
      </c>
      <c r="AE2176">
        <v>2</v>
      </c>
      <c r="AF2176" t="s">
        <v>143</v>
      </c>
      <c r="AG2176">
        <v>0.72499999999999998</v>
      </c>
      <c r="AH2176">
        <v>2</v>
      </c>
      <c r="AI2176">
        <v>35814267</v>
      </c>
      <c r="AJ2176">
        <v>2195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</row>
    <row r="2177" spans="1:44">
      <c r="A2177">
        <f>ROW(Source!A2167)</f>
        <v>2167</v>
      </c>
      <c r="B2177">
        <v>35814276</v>
      </c>
      <c r="C2177">
        <v>35814265</v>
      </c>
      <c r="D2177">
        <v>29172556</v>
      </c>
      <c r="E2177">
        <v>1</v>
      </c>
      <c r="F2177">
        <v>1</v>
      </c>
      <c r="G2177">
        <v>1</v>
      </c>
      <c r="H2177">
        <v>2</v>
      </c>
      <c r="I2177" t="s">
        <v>586</v>
      </c>
      <c r="J2177" t="s">
        <v>590</v>
      </c>
      <c r="K2177" t="s">
        <v>588</v>
      </c>
      <c r="L2177">
        <v>1368</v>
      </c>
      <c r="N2177">
        <v>1011</v>
      </c>
      <c r="O2177" t="s">
        <v>589</v>
      </c>
      <c r="P2177" t="s">
        <v>589</v>
      </c>
      <c r="Q2177">
        <v>1</v>
      </c>
      <c r="X2177">
        <v>0.57999999999999996</v>
      </c>
      <c r="Y2177">
        <v>0</v>
      </c>
      <c r="Z2177">
        <v>31.26</v>
      </c>
      <c r="AA2177">
        <v>13.5</v>
      </c>
      <c r="AB2177">
        <v>0</v>
      </c>
      <c r="AC2177">
        <v>0</v>
      </c>
      <c r="AD2177">
        <v>1</v>
      </c>
      <c r="AE2177">
        <v>0</v>
      </c>
      <c r="AF2177" t="s">
        <v>143</v>
      </c>
      <c r="AG2177">
        <v>0.72499999999999998</v>
      </c>
      <c r="AH2177">
        <v>2</v>
      </c>
      <c r="AI2177">
        <v>35814268</v>
      </c>
      <c r="AJ2177">
        <v>2196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>
      <c r="A2178">
        <f>ROW(Source!A2167)</f>
        <v>2167</v>
      </c>
      <c r="B2178">
        <v>35814277</v>
      </c>
      <c r="C2178">
        <v>35814265</v>
      </c>
      <c r="D2178">
        <v>29174591</v>
      </c>
      <c r="E2178">
        <v>1</v>
      </c>
      <c r="F2178">
        <v>1</v>
      </c>
      <c r="G2178">
        <v>1</v>
      </c>
      <c r="H2178">
        <v>2</v>
      </c>
      <c r="I2178" t="s">
        <v>612</v>
      </c>
      <c r="J2178" t="s">
        <v>642</v>
      </c>
      <c r="K2178" t="s">
        <v>614</v>
      </c>
      <c r="L2178">
        <v>1368</v>
      </c>
      <c r="N2178">
        <v>1011</v>
      </c>
      <c r="O2178" t="s">
        <v>589</v>
      </c>
      <c r="P2178" t="s">
        <v>589</v>
      </c>
      <c r="Q2178">
        <v>1</v>
      </c>
      <c r="X2178">
        <v>0.82</v>
      </c>
      <c r="Y2178">
        <v>0</v>
      </c>
      <c r="Z2178">
        <v>0.95</v>
      </c>
      <c r="AA2178">
        <v>0</v>
      </c>
      <c r="AB2178">
        <v>0</v>
      </c>
      <c r="AC2178">
        <v>0</v>
      </c>
      <c r="AD2178">
        <v>1</v>
      </c>
      <c r="AE2178">
        <v>0</v>
      </c>
      <c r="AF2178" t="s">
        <v>143</v>
      </c>
      <c r="AG2178">
        <v>1.0249999999999999</v>
      </c>
      <c r="AH2178">
        <v>2</v>
      </c>
      <c r="AI2178">
        <v>35814269</v>
      </c>
      <c r="AJ2178">
        <v>2197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</row>
    <row r="2179" spans="1:44">
      <c r="A2179">
        <f>ROW(Source!A2167)</f>
        <v>2167</v>
      </c>
      <c r="B2179">
        <v>35814278</v>
      </c>
      <c r="C2179">
        <v>35814265</v>
      </c>
      <c r="D2179">
        <v>29174661</v>
      </c>
      <c r="E2179">
        <v>1</v>
      </c>
      <c r="F2179">
        <v>1</v>
      </c>
      <c r="G2179">
        <v>1</v>
      </c>
      <c r="H2179">
        <v>2</v>
      </c>
      <c r="I2179" t="s">
        <v>651</v>
      </c>
      <c r="J2179" t="s">
        <v>652</v>
      </c>
      <c r="K2179" t="s">
        <v>653</v>
      </c>
      <c r="L2179">
        <v>1368</v>
      </c>
      <c r="N2179">
        <v>1011</v>
      </c>
      <c r="O2179" t="s">
        <v>589</v>
      </c>
      <c r="P2179" t="s">
        <v>589</v>
      </c>
      <c r="Q2179">
        <v>1</v>
      </c>
      <c r="X2179">
        <v>2.7</v>
      </c>
      <c r="Y2179">
        <v>0</v>
      </c>
      <c r="Z2179">
        <v>2.09</v>
      </c>
      <c r="AA2179">
        <v>0</v>
      </c>
      <c r="AB2179">
        <v>0</v>
      </c>
      <c r="AC2179">
        <v>0</v>
      </c>
      <c r="AD2179">
        <v>1</v>
      </c>
      <c r="AE2179">
        <v>0</v>
      </c>
      <c r="AF2179" t="s">
        <v>143</v>
      </c>
      <c r="AG2179">
        <v>3.375</v>
      </c>
      <c r="AH2179">
        <v>2</v>
      </c>
      <c r="AI2179">
        <v>35814270</v>
      </c>
      <c r="AJ2179">
        <v>2198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</row>
    <row r="2180" spans="1:44">
      <c r="A2180">
        <f>ROW(Source!A2167)</f>
        <v>2167</v>
      </c>
      <c r="B2180">
        <v>35814279</v>
      </c>
      <c r="C2180">
        <v>35814265</v>
      </c>
      <c r="D2180">
        <v>29174913</v>
      </c>
      <c r="E2180">
        <v>1</v>
      </c>
      <c r="F2180">
        <v>1</v>
      </c>
      <c r="G2180">
        <v>1</v>
      </c>
      <c r="H2180">
        <v>2</v>
      </c>
      <c r="I2180" t="s">
        <v>601</v>
      </c>
      <c r="J2180" t="s">
        <v>602</v>
      </c>
      <c r="K2180" t="s">
        <v>603</v>
      </c>
      <c r="L2180">
        <v>1368</v>
      </c>
      <c r="N2180">
        <v>1011</v>
      </c>
      <c r="O2180" t="s">
        <v>589</v>
      </c>
      <c r="P2180" t="s">
        <v>589</v>
      </c>
      <c r="Q2180">
        <v>1</v>
      </c>
      <c r="X2180">
        <v>0.84</v>
      </c>
      <c r="Y2180">
        <v>0</v>
      </c>
      <c r="Z2180">
        <v>87.17</v>
      </c>
      <c r="AA2180">
        <v>11.6</v>
      </c>
      <c r="AB2180">
        <v>0</v>
      </c>
      <c r="AC2180">
        <v>0</v>
      </c>
      <c r="AD2180">
        <v>1</v>
      </c>
      <c r="AE2180">
        <v>0</v>
      </c>
      <c r="AF2180" t="s">
        <v>143</v>
      </c>
      <c r="AG2180">
        <v>1.05</v>
      </c>
      <c r="AH2180">
        <v>2</v>
      </c>
      <c r="AI2180">
        <v>35814271</v>
      </c>
      <c r="AJ2180">
        <v>2199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>
      <c r="A2181">
        <f>ROW(Source!A2167)</f>
        <v>2167</v>
      </c>
      <c r="B2181">
        <v>35814280</v>
      </c>
      <c r="C2181">
        <v>35814265</v>
      </c>
      <c r="D2181">
        <v>29114332</v>
      </c>
      <c r="E2181">
        <v>1</v>
      </c>
      <c r="F2181">
        <v>1</v>
      </c>
      <c r="G2181">
        <v>1</v>
      </c>
      <c r="H2181">
        <v>3</v>
      </c>
      <c r="I2181" t="s">
        <v>628</v>
      </c>
      <c r="J2181" t="s">
        <v>654</v>
      </c>
      <c r="K2181" t="s">
        <v>630</v>
      </c>
      <c r="L2181">
        <v>1348</v>
      </c>
      <c r="N2181">
        <v>1009</v>
      </c>
      <c r="O2181" t="s">
        <v>29</v>
      </c>
      <c r="P2181" t="s">
        <v>29</v>
      </c>
      <c r="Q2181">
        <v>1000</v>
      </c>
      <c r="X2181">
        <v>1.23E-2</v>
      </c>
      <c r="Y2181">
        <v>11978</v>
      </c>
      <c r="Z2181">
        <v>0</v>
      </c>
      <c r="AA2181">
        <v>0</v>
      </c>
      <c r="AB2181">
        <v>0</v>
      </c>
      <c r="AC2181">
        <v>0</v>
      </c>
      <c r="AD2181">
        <v>1</v>
      </c>
      <c r="AE2181">
        <v>0</v>
      </c>
      <c r="AF2181" t="s">
        <v>3</v>
      </c>
      <c r="AG2181">
        <v>1.23E-2</v>
      </c>
      <c r="AH2181">
        <v>2</v>
      </c>
      <c r="AI2181">
        <v>35814272</v>
      </c>
      <c r="AJ2181">
        <v>2200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</row>
    <row r="2182" spans="1:44">
      <c r="A2182">
        <f>ROW(Source!A2167)</f>
        <v>2167</v>
      </c>
      <c r="B2182">
        <v>35814281</v>
      </c>
      <c r="C2182">
        <v>35814265</v>
      </c>
      <c r="D2182">
        <v>29130788</v>
      </c>
      <c r="E2182">
        <v>1</v>
      </c>
      <c r="F2182">
        <v>1</v>
      </c>
      <c r="G2182">
        <v>1</v>
      </c>
      <c r="H2182">
        <v>3</v>
      </c>
      <c r="I2182" t="s">
        <v>655</v>
      </c>
      <c r="J2182" t="s">
        <v>656</v>
      </c>
      <c r="K2182" t="s">
        <v>657</v>
      </c>
      <c r="L2182">
        <v>1339</v>
      </c>
      <c r="N2182">
        <v>1007</v>
      </c>
      <c r="O2182" t="s">
        <v>638</v>
      </c>
      <c r="P2182" t="s">
        <v>638</v>
      </c>
      <c r="Q2182">
        <v>1</v>
      </c>
      <c r="X2182">
        <v>2.88</v>
      </c>
      <c r="Y2182">
        <v>2156.0100000000002</v>
      </c>
      <c r="Z2182">
        <v>0</v>
      </c>
      <c r="AA2182">
        <v>0</v>
      </c>
      <c r="AB2182">
        <v>0</v>
      </c>
      <c r="AC2182">
        <v>0</v>
      </c>
      <c r="AD2182">
        <v>1</v>
      </c>
      <c r="AE2182">
        <v>0</v>
      </c>
      <c r="AF2182" t="s">
        <v>3</v>
      </c>
      <c r="AG2182">
        <v>2.88</v>
      </c>
      <c r="AH2182">
        <v>2</v>
      </c>
      <c r="AI2182">
        <v>35814273</v>
      </c>
      <c r="AJ2182">
        <v>2201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>
      <c r="A2183">
        <f>ROW(Source!A2168)</f>
        <v>2168</v>
      </c>
      <c r="B2183">
        <v>35814290</v>
      </c>
      <c r="C2183">
        <v>35814282</v>
      </c>
      <c r="D2183">
        <v>18408291</v>
      </c>
      <c r="E2183">
        <v>1</v>
      </c>
      <c r="F2183">
        <v>1</v>
      </c>
      <c r="G2183">
        <v>1</v>
      </c>
      <c r="H2183">
        <v>1</v>
      </c>
      <c r="I2183" t="s">
        <v>658</v>
      </c>
      <c r="J2183" t="s">
        <v>3</v>
      </c>
      <c r="K2183" t="s">
        <v>659</v>
      </c>
      <c r="L2183">
        <v>1369</v>
      </c>
      <c r="N2183">
        <v>1013</v>
      </c>
      <c r="O2183" t="s">
        <v>583</v>
      </c>
      <c r="P2183" t="s">
        <v>583</v>
      </c>
      <c r="Q2183">
        <v>1</v>
      </c>
      <c r="X2183">
        <v>31.26</v>
      </c>
      <c r="Y2183">
        <v>0</v>
      </c>
      <c r="Z2183">
        <v>0</v>
      </c>
      <c r="AA2183">
        <v>0</v>
      </c>
      <c r="AB2183">
        <v>260.95999999999998</v>
      </c>
      <c r="AC2183">
        <v>0</v>
      </c>
      <c r="AD2183">
        <v>1</v>
      </c>
      <c r="AE2183">
        <v>1</v>
      </c>
      <c r="AF2183" t="s">
        <v>144</v>
      </c>
      <c r="AG2183">
        <v>35.948999999999998</v>
      </c>
      <c r="AH2183">
        <v>2</v>
      </c>
      <c r="AI2183">
        <v>35814283</v>
      </c>
      <c r="AJ2183">
        <v>2202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</row>
    <row r="2184" spans="1:44">
      <c r="A2184">
        <f>ROW(Source!A2168)</f>
        <v>2168</v>
      </c>
      <c r="B2184">
        <v>35814291</v>
      </c>
      <c r="C2184">
        <v>35814282</v>
      </c>
      <c r="D2184">
        <v>121548</v>
      </c>
      <c r="E2184">
        <v>1</v>
      </c>
      <c r="F2184">
        <v>1</v>
      </c>
      <c r="G2184">
        <v>1</v>
      </c>
      <c r="H2184">
        <v>1</v>
      </c>
      <c r="I2184" t="s">
        <v>34</v>
      </c>
      <c r="J2184" t="s">
        <v>3</v>
      </c>
      <c r="K2184" t="s">
        <v>584</v>
      </c>
      <c r="L2184">
        <v>608254</v>
      </c>
      <c r="N2184">
        <v>1013</v>
      </c>
      <c r="O2184" t="s">
        <v>585</v>
      </c>
      <c r="P2184" t="s">
        <v>585</v>
      </c>
      <c r="Q2184">
        <v>1</v>
      </c>
      <c r="X2184">
        <v>6.7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1</v>
      </c>
      <c r="AE2184">
        <v>2</v>
      </c>
      <c r="AF2184" t="s">
        <v>143</v>
      </c>
      <c r="AG2184">
        <v>8.375</v>
      </c>
      <c r="AH2184">
        <v>2</v>
      </c>
      <c r="AI2184">
        <v>35814284</v>
      </c>
      <c r="AJ2184">
        <v>2203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</row>
    <row r="2185" spans="1:44">
      <c r="A2185">
        <f>ROW(Source!A2168)</f>
        <v>2168</v>
      </c>
      <c r="B2185">
        <v>35814292</v>
      </c>
      <c r="C2185">
        <v>35814282</v>
      </c>
      <c r="D2185">
        <v>29172710</v>
      </c>
      <c r="E2185">
        <v>1</v>
      </c>
      <c r="F2185">
        <v>1</v>
      </c>
      <c r="G2185">
        <v>1</v>
      </c>
      <c r="H2185">
        <v>2</v>
      </c>
      <c r="I2185" t="s">
        <v>593</v>
      </c>
      <c r="J2185" t="s">
        <v>594</v>
      </c>
      <c r="K2185" t="s">
        <v>595</v>
      </c>
      <c r="L2185">
        <v>1368</v>
      </c>
      <c r="N2185">
        <v>1011</v>
      </c>
      <c r="O2185" t="s">
        <v>589</v>
      </c>
      <c r="P2185" t="s">
        <v>589</v>
      </c>
      <c r="Q2185">
        <v>1</v>
      </c>
      <c r="X2185">
        <v>6.7</v>
      </c>
      <c r="Y2185">
        <v>0</v>
      </c>
      <c r="Z2185">
        <v>46.56</v>
      </c>
      <c r="AA2185">
        <v>10.06</v>
      </c>
      <c r="AB2185">
        <v>0</v>
      </c>
      <c r="AC2185">
        <v>0</v>
      </c>
      <c r="AD2185">
        <v>1</v>
      </c>
      <c r="AE2185">
        <v>0</v>
      </c>
      <c r="AF2185" t="s">
        <v>143</v>
      </c>
      <c r="AG2185">
        <v>8.375</v>
      </c>
      <c r="AH2185">
        <v>2</v>
      </c>
      <c r="AI2185">
        <v>35814285</v>
      </c>
      <c r="AJ2185">
        <v>2204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</row>
    <row r="2186" spans="1:44">
      <c r="A2186">
        <f>ROW(Source!A2168)</f>
        <v>2168</v>
      </c>
      <c r="B2186">
        <v>35814293</v>
      </c>
      <c r="C2186">
        <v>35814282</v>
      </c>
      <c r="D2186">
        <v>29173472</v>
      </c>
      <c r="E2186">
        <v>1</v>
      </c>
      <c r="F2186">
        <v>1</v>
      </c>
      <c r="G2186">
        <v>1</v>
      </c>
      <c r="H2186">
        <v>2</v>
      </c>
      <c r="I2186" t="s">
        <v>660</v>
      </c>
      <c r="J2186" t="s">
        <v>661</v>
      </c>
      <c r="K2186" t="s">
        <v>662</v>
      </c>
      <c r="L2186">
        <v>1368</v>
      </c>
      <c r="N2186">
        <v>1011</v>
      </c>
      <c r="O2186" t="s">
        <v>589</v>
      </c>
      <c r="P2186" t="s">
        <v>589</v>
      </c>
      <c r="Q2186">
        <v>1</v>
      </c>
      <c r="X2186">
        <v>11</v>
      </c>
      <c r="Y2186">
        <v>0</v>
      </c>
      <c r="Z2186">
        <v>3</v>
      </c>
      <c r="AA2186">
        <v>0</v>
      </c>
      <c r="AB2186">
        <v>0</v>
      </c>
      <c r="AC2186">
        <v>0</v>
      </c>
      <c r="AD2186">
        <v>1</v>
      </c>
      <c r="AE2186">
        <v>0</v>
      </c>
      <c r="AF2186" t="s">
        <v>143</v>
      </c>
      <c r="AG2186">
        <v>13.75</v>
      </c>
      <c r="AH2186">
        <v>2</v>
      </c>
      <c r="AI2186">
        <v>35814286</v>
      </c>
      <c r="AJ2186">
        <v>2205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</row>
    <row r="2187" spans="1:44">
      <c r="A2187">
        <f>ROW(Source!A2168)</f>
        <v>2168</v>
      </c>
      <c r="B2187">
        <v>35814294</v>
      </c>
      <c r="C2187">
        <v>35814282</v>
      </c>
      <c r="D2187">
        <v>29174913</v>
      </c>
      <c r="E2187">
        <v>1</v>
      </c>
      <c r="F2187">
        <v>1</v>
      </c>
      <c r="G2187">
        <v>1</v>
      </c>
      <c r="H2187">
        <v>2</v>
      </c>
      <c r="I2187" t="s">
        <v>601</v>
      </c>
      <c r="J2187" t="s">
        <v>602</v>
      </c>
      <c r="K2187" t="s">
        <v>603</v>
      </c>
      <c r="L2187">
        <v>1368</v>
      </c>
      <c r="N2187">
        <v>1011</v>
      </c>
      <c r="O2187" t="s">
        <v>589</v>
      </c>
      <c r="P2187" t="s">
        <v>589</v>
      </c>
      <c r="Q2187">
        <v>1</v>
      </c>
      <c r="X2187">
        <v>0.35</v>
      </c>
      <c r="Y2187">
        <v>0</v>
      </c>
      <c r="Z2187">
        <v>87.17</v>
      </c>
      <c r="AA2187">
        <v>11.6</v>
      </c>
      <c r="AB2187">
        <v>0</v>
      </c>
      <c r="AC2187">
        <v>0</v>
      </c>
      <c r="AD2187">
        <v>1</v>
      </c>
      <c r="AE2187">
        <v>0</v>
      </c>
      <c r="AF2187" t="s">
        <v>143</v>
      </c>
      <c r="AG2187">
        <v>0.4375</v>
      </c>
      <c r="AH2187">
        <v>2</v>
      </c>
      <c r="AI2187">
        <v>35814287</v>
      </c>
      <c r="AJ2187">
        <v>2206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</row>
    <row r="2188" spans="1:44">
      <c r="A2188">
        <f>ROW(Source!A2168)</f>
        <v>2168</v>
      </c>
      <c r="B2188">
        <v>35814295</v>
      </c>
      <c r="C2188">
        <v>35814282</v>
      </c>
      <c r="D2188">
        <v>29114687</v>
      </c>
      <c r="E2188">
        <v>1</v>
      </c>
      <c r="F2188">
        <v>1</v>
      </c>
      <c r="G2188">
        <v>1</v>
      </c>
      <c r="H2188">
        <v>3</v>
      </c>
      <c r="I2188" t="s">
        <v>663</v>
      </c>
      <c r="J2188" t="s">
        <v>664</v>
      </c>
      <c r="K2188" t="s">
        <v>665</v>
      </c>
      <c r="L2188">
        <v>1348</v>
      </c>
      <c r="N2188">
        <v>1009</v>
      </c>
      <c r="O2188" t="s">
        <v>29</v>
      </c>
      <c r="P2188" t="s">
        <v>29</v>
      </c>
      <c r="Q2188">
        <v>1000</v>
      </c>
      <c r="X2188">
        <v>1.8E-3</v>
      </c>
      <c r="Y2188">
        <v>16974</v>
      </c>
      <c r="Z2188">
        <v>0</v>
      </c>
      <c r="AA2188">
        <v>0</v>
      </c>
      <c r="AB2188">
        <v>0</v>
      </c>
      <c r="AC2188">
        <v>0</v>
      </c>
      <c r="AD2188">
        <v>1</v>
      </c>
      <c r="AE2188">
        <v>0</v>
      </c>
      <c r="AF2188" t="s">
        <v>3</v>
      </c>
      <c r="AG2188">
        <v>1.8E-3</v>
      </c>
      <c r="AH2188">
        <v>2</v>
      </c>
      <c r="AI2188">
        <v>35814288</v>
      </c>
      <c r="AJ2188">
        <v>2207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</row>
    <row r="2189" spans="1:44">
      <c r="A2189">
        <f>ROW(Source!A2168)</f>
        <v>2168</v>
      </c>
      <c r="B2189">
        <v>35814296</v>
      </c>
      <c r="C2189">
        <v>35814282</v>
      </c>
      <c r="D2189">
        <v>29115292</v>
      </c>
      <c r="E2189">
        <v>1</v>
      </c>
      <c r="F2189">
        <v>1</v>
      </c>
      <c r="G2189">
        <v>1</v>
      </c>
      <c r="H2189">
        <v>3</v>
      </c>
      <c r="I2189" t="s">
        <v>666</v>
      </c>
      <c r="J2189" t="s">
        <v>667</v>
      </c>
      <c r="K2189" t="s">
        <v>668</v>
      </c>
      <c r="L2189">
        <v>1339</v>
      </c>
      <c r="N2189">
        <v>1007</v>
      </c>
      <c r="O2189" t="s">
        <v>638</v>
      </c>
      <c r="P2189" t="s">
        <v>638</v>
      </c>
      <c r="Q2189">
        <v>1</v>
      </c>
      <c r="X2189">
        <v>1.24</v>
      </c>
      <c r="Y2189">
        <v>4478.33</v>
      </c>
      <c r="Z2189">
        <v>0</v>
      </c>
      <c r="AA2189">
        <v>0</v>
      </c>
      <c r="AB2189">
        <v>0</v>
      </c>
      <c r="AC2189">
        <v>0</v>
      </c>
      <c r="AD2189">
        <v>1</v>
      </c>
      <c r="AE2189">
        <v>0</v>
      </c>
      <c r="AF2189" t="s">
        <v>3</v>
      </c>
      <c r="AG2189">
        <v>1.24</v>
      </c>
      <c r="AH2189">
        <v>2</v>
      </c>
      <c r="AI2189">
        <v>35814289</v>
      </c>
      <c r="AJ2189">
        <v>2208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</row>
    <row r="2190" spans="1:44">
      <c r="A2190">
        <f>ROW(Source!A2169)</f>
        <v>2169</v>
      </c>
      <c r="B2190">
        <v>36171847</v>
      </c>
      <c r="C2190">
        <v>36171846</v>
      </c>
      <c r="D2190">
        <v>31427882</v>
      </c>
      <c r="E2190">
        <v>1</v>
      </c>
      <c r="F2190">
        <v>1</v>
      </c>
      <c r="G2190">
        <v>1</v>
      </c>
      <c r="H2190">
        <v>1</v>
      </c>
      <c r="I2190" t="s">
        <v>669</v>
      </c>
      <c r="J2190" t="s">
        <v>3</v>
      </c>
      <c r="K2190" t="s">
        <v>670</v>
      </c>
      <c r="L2190">
        <v>1369</v>
      </c>
      <c r="N2190">
        <v>1013</v>
      </c>
      <c r="O2190" t="s">
        <v>583</v>
      </c>
      <c r="P2190" t="s">
        <v>583</v>
      </c>
      <c r="Q2190">
        <v>1</v>
      </c>
      <c r="X2190">
        <v>45.26</v>
      </c>
      <c r="Y2190">
        <v>0</v>
      </c>
      <c r="Z2190">
        <v>0</v>
      </c>
      <c r="AA2190">
        <v>0</v>
      </c>
      <c r="AB2190">
        <v>272.45</v>
      </c>
      <c r="AC2190">
        <v>0</v>
      </c>
      <c r="AD2190">
        <v>1</v>
      </c>
      <c r="AE2190">
        <v>1</v>
      </c>
      <c r="AF2190" t="s">
        <v>144</v>
      </c>
      <c r="AG2190">
        <v>52.048999999999992</v>
      </c>
      <c r="AH2190">
        <v>2</v>
      </c>
      <c r="AI2190">
        <v>36171847</v>
      </c>
      <c r="AJ2190">
        <v>2209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>
      <c r="A2191">
        <f>ROW(Source!A2169)</f>
        <v>2169</v>
      </c>
      <c r="B2191">
        <v>36171848</v>
      </c>
      <c r="C2191">
        <v>36171846</v>
      </c>
      <c r="D2191">
        <v>121548</v>
      </c>
      <c r="E2191">
        <v>1</v>
      </c>
      <c r="F2191">
        <v>1</v>
      </c>
      <c r="G2191">
        <v>1</v>
      </c>
      <c r="H2191">
        <v>1</v>
      </c>
      <c r="I2191" t="s">
        <v>34</v>
      </c>
      <c r="J2191" t="s">
        <v>3</v>
      </c>
      <c r="K2191" t="s">
        <v>584</v>
      </c>
      <c r="L2191">
        <v>608254</v>
      </c>
      <c r="N2191">
        <v>1013</v>
      </c>
      <c r="O2191" t="s">
        <v>585</v>
      </c>
      <c r="P2191" t="s">
        <v>585</v>
      </c>
      <c r="Q2191">
        <v>1</v>
      </c>
      <c r="X2191">
        <v>0.04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1</v>
      </c>
      <c r="AE2191">
        <v>2</v>
      </c>
      <c r="AF2191" t="s">
        <v>143</v>
      </c>
      <c r="AG2191">
        <v>0.05</v>
      </c>
      <c r="AH2191">
        <v>2</v>
      </c>
      <c r="AI2191">
        <v>36171848</v>
      </c>
      <c r="AJ2191">
        <v>2210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>
      <c r="A2192">
        <f>ROW(Source!A2169)</f>
        <v>2169</v>
      </c>
      <c r="B2192">
        <v>36171849</v>
      </c>
      <c r="C2192">
        <v>36171846</v>
      </c>
      <c r="D2192">
        <v>35554737</v>
      </c>
      <c r="E2192">
        <v>1</v>
      </c>
      <c r="F2192">
        <v>1</v>
      </c>
      <c r="G2192">
        <v>1</v>
      </c>
      <c r="H2192">
        <v>2</v>
      </c>
      <c r="I2192" t="s">
        <v>586</v>
      </c>
      <c r="J2192" t="s">
        <v>671</v>
      </c>
      <c r="K2192" t="s">
        <v>588</v>
      </c>
      <c r="L2192">
        <v>1368</v>
      </c>
      <c r="N2192">
        <v>1011</v>
      </c>
      <c r="O2192" t="s">
        <v>589</v>
      </c>
      <c r="P2192" t="s">
        <v>589</v>
      </c>
      <c r="Q2192">
        <v>1</v>
      </c>
      <c r="X2192">
        <v>0.04</v>
      </c>
      <c r="Y2192">
        <v>0</v>
      </c>
      <c r="Z2192">
        <v>31.26</v>
      </c>
      <c r="AA2192">
        <v>13.5</v>
      </c>
      <c r="AB2192">
        <v>0</v>
      </c>
      <c r="AC2192">
        <v>0</v>
      </c>
      <c r="AD2192">
        <v>1</v>
      </c>
      <c r="AE2192">
        <v>0</v>
      </c>
      <c r="AF2192" t="s">
        <v>143</v>
      </c>
      <c r="AG2192">
        <v>0.05</v>
      </c>
      <c r="AH2192">
        <v>2</v>
      </c>
      <c r="AI2192">
        <v>36171849</v>
      </c>
      <c r="AJ2192">
        <v>2211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</row>
    <row r="2193" spans="1:44">
      <c r="A2193">
        <f>ROW(Source!A2169)</f>
        <v>2169</v>
      </c>
      <c r="B2193">
        <v>36171850</v>
      </c>
      <c r="C2193">
        <v>36171846</v>
      </c>
      <c r="D2193">
        <v>35555025</v>
      </c>
      <c r="E2193">
        <v>1</v>
      </c>
      <c r="F2193">
        <v>1</v>
      </c>
      <c r="G2193">
        <v>1</v>
      </c>
      <c r="H2193">
        <v>2</v>
      </c>
      <c r="I2193" t="s">
        <v>672</v>
      </c>
      <c r="J2193" t="s">
        <v>673</v>
      </c>
      <c r="K2193" t="s">
        <v>674</v>
      </c>
      <c r="L2193">
        <v>1368</v>
      </c>
      <c r="N2193">
        <v>1011</v>
      </c>
      <c r="O2193" t="s">
        <v>589</v>
      </c>
      <c r="P2193" t="s">
        <v>589</v>
      </c>
      <c r="Q2193">
        <v>1</v>
      </c>
      <c r="X2193">
        <v>1.35</v>
      </c>
      <c r="Y2193">
        <v>0</v>
      </c>
      <c r="Z2193">
        <v>2.7</v>
      </c>
      <c r="AA2193">
        <v>0</v>
      </c>
      <c r="AB2193">
        <v>0</v>
      </c>
      <c r="AC2193">
        <v>0</v>
      </c>
      <c r="AD2193">
        <v>1</v>
      </c>
      <c r="AE2193">
        <v>0</v>
      </c>
      <c r="AF2193" t="s">
        <v>143</v>
      </c>
      <c r="AG2193">
        <v>1.6875</v>
      </c>
      <c r="AH2193">
        <v>2</v>
      </c>
      <c r="AI2193">
        <v>36171850</v>
      </c>
      <c r="AJ2193">
        <v>2212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</row>
    <row r="2194" spans="1:44">
      <c r="A2194">
        <f>ROW(Source!A2169)</f>
        <v>2169</v>
      </c>
      <c r="B2194">
        <v>36171851</v>
      </c>
      <c r="C2194">
        <v>36171846</v>
      </c>
      <c r="D2194">
        <v>35555088</v>
      </c>
      <c r="E2194">
        <v>1</v>
      </c>
      <c r="F2194">
        <v>1</v>
      </c>
      <c r="G2194">
        <v>1</v>
      </c>
      <c r="H2194">
        <v>2</v>
      </c>
      <c r="I2194" t="s">
        <v>601</v>
      </c>
      <c r="J2194" t="s">
        <v>675</v>
      </c>
      <c r="K2194" t="s">
        <v>603</v>
      </c>
      <c r="L2194">
        <v>1368</v>
      </c>
      <c r="N2194">
        <v>1011</v>
      </c>
      <c r="O2194" t="s">
        <v>589</v>
      </c>
      <c r="P2194" t="s">
        <v>589</v>
      </c>
      <c r="Q2194">
        <v>1</v>
      </c>
      <c r="X2194">
        <v>0.01</v>
      </c>
      <c r="Y2194">
        <v>0</v>
      </c>
      <c r="Z2194">
        <v>87.17</v>
      </c>
      <c r="AA2194">
        <v>11.6</v>
      </c>
      <c r="AB2194">
        <v>0</v>
      </c>
      <c r="AC2194">
        <v>0</v>
      </c>
      <c r="AD2194">
        <v>1</v>
      </c>
      <c r="AE2194">
        <v>0</v>
      </c>
      <c r="AF2194" t="s">
        <v>143</v>
      </c>
      <c r="AG2194">
        <v>1.2500000000000001E-2</v>
      </c>
      <c r="AH2194">
        <v>2</v>
      </c>
      <c r="AI2194">
        <v>36171851</v>
      </c>
      <c r="AJ2194">
        <v>2213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</row>
    <row r="2195" spans="1:44">
      <c r="A2195">
        <f>ROW(Source!A2169)</f>
        <v>2169</v>
      </c>
      <c r="B2195">
        <v>36171852</v>
      </c>
      <c r="C2195">
        <v>36171846</v>
      </c>
      <c r="D2195">
        <v>35552818</v>
      </c>
      <c r="E2195">
        <v>1</v>
      </c>
      <c r="F2195">
        <v>1</v>
      </c>
      <c r="G2195">
        <v>1</v>
      </c>
      <c r="H2195">
        <v>3</v>
      </c>
      <c r="I2195" t="s">
        <v>676</v>
      </c>
      <c r="J2195" t="s">
        <v>677</v>
      </c>
      <c r="K2195" t="s">
        <v>678</v>
      </c>
      <c r="L2195">
        <v>1308</v>
      </c>
      <c r="N2195">
        <v>1003</v>
      </c>
      <c r="O2195" t="s">
        <v>68</v>
      </c>
      <c r="P2195" t="s">
        <v>68</v>
      </c>
      <c r="Q2195">
        <v>100</v>
      </c>
      <c r="X2195">
        <v>0.68</v>
      </c>
      <c r="Y2195">
        <v>99.4</v>
      </c>
      <c r="Z2195">
        <v>0</v>
      </c>
      <c r="AA2195">
        <v>0</v>
      </c>
      <c r="AB2195">
        <v>0</v>
      </c>
      <c r="AC2195">
        <v>0</v>
      </c>
      <c r="AD2195">
        <v>1</v>
      </c>
      <c r="AE2195">
        <v>0</v>
      </c>
      <c r="AF2195" t="s">
        <v>3</v>
      </c>
      <c r="AG2195">
        <v>0.68</v>
      </c>
      <c r="AH2195">
        <v>2</v>
      </c>
      <c r="AI2195">
        <v>36171852</v>
      </c>
      <c r="AJ2195">
        <v>2214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</row>
    <row r="2196" spans="1:44">
      <c r="A2196">
        <f>ROW(Source!A2169)</f>
        <v>2169</v>
      </c>
      <c r="B2196">
        <v>36171853</v>
      </c>
      <c r="C2196">
        <v>36171846</v>
      </c>
      <c r="D2196">
        <v>35554067</v>
      </c>
      <c r="E2196">
        <v>1</v>
      </c>
      <c r="F2196">
        <v>1</v>
      </c>
      <c r="G2196">
        <v>1</v>
      </c>
      <c r="H2196">
        <v>3</v>
      </c>
      <c r="I2196" t="s">
        <v>1088</v>
      </c>
      <c r="J2196" t="s">
        <v>1089</v>
      </c>
      <c r="K2196" t="s">
        <v>1090</v>
      </c>
      <c r="L2196">
        <v>1327</v>
      </c>
      <c r="N2196">
        <v>1005</v>
      </c>
      <c r="O2196" t="s">
        <v>165</v>
      </c>
      <c r="P2196" t="s">
        <v>165</v>
      </c>
      <c r="Q2196">
        <v>1</v>
      </c>
      <c r="X2196">
        <v>102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 t="s">
        <v>3</v>
      </c>
      <c r="AG2196">
        <v>102</v>
      </c>
      <c r="AH2196">
        <v>3</v>
      </c>
      <c r="AI2196">
        <v>-1</v>
      </c>
      <c r="AJ2196" t="s">
        <v>3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</row>
    <row r="2197" spans="1:44">
      <c r="A2197">
        <f>ROW(Source!A2169)</f>
        <v>2169</v>
      </c>
      <c r="B2197">
        <v>36171854</v>
      </c>
      <c r="C2197">
        <v>36171846</v>
      </c>
      <c r="D2197">
        <v>35553389</v>
      </c>
      <c r="E2197">
        <v>1</v>
      </c>
      <c r="F2197">
        <v>1</v>
      </c>
      <c r="G2197">
        <v>1</v>
      </c>
      <c r="H2197">
        <v>3</v>
      </c>
      <c r="I2197" t="s">
        <v>679</v>
      </c>
      <c r="J2197" t="s">
        <v>680</v>
      </c>
      <c r="K2197" t="s">
        <v>681</v>
      </c>
      <c r="L2197">
        <v>1346</v>
      </c>
      <c r="N2197">
        <v>1009</v>
      </c>
      <c r="O2197" t="s">
        <v>170</v>
      </c>
      <c r="P2197" t="s">
        <v>170</v>
      </c>
      <c r="Q2197">
        <v>1</v>
      </c>
      <c r="X2197">
        <v>27</v>
      </c>
      <c r="Y2197">
        <v>26.71</v>
      </c>
      <c r="Z2197">
        <v>0</v>
      </c>
      <c r="AA2197">
        <v>0</v>
      </c>
      <c r="AB2197">
        <v>0</v>
      </c>
      <c r="AC2197">
        <v>0</v>
      </c>
      <c r="AD2197">
        <v>1</v>
      </c>
      <c r="AE2197">
        <v>0</v>
      </c>
      <c r="AF2197" t="s">
        <v>3</v>
      </c>
      <c r="AG2197">
        <v>27</v>
      </c>
      <c r="AH2197">
        <v>2</v>
      </c>
      <c r="AI2197">
        <v>36171854</v>
      </c>
      <c r="AJ2197">
        <v>2216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</row>
    <row r="2198" spans="1:44">
      <c r="A2198">
        <f>ROW(Source!A2171)</f>
        <v>2171</v>
      </c>
      <c r="B2198">
        <v>35814328</v>
      </c>
      <c r="C2198">
        <v>35814315</v>
      </c>
      <c r="D2198">
        <v>18413230</v>
      </c>
      <c r="E2198">
        <v>1</v>
      </c>
      <c r="F2198">
        <v>1</v>
      </c>
      <c r="G2198">
        <v>1</v>
      </c>
      <c r="H2198">
        <v>1</v>
      </c>
      <c r="I2198" t="s">
        <v>610</v>
      </c>
      <c r="J2198" t="s">
        <v>3</v>
      </c>
      <c r="K2198" t="s">
        <v>611</v>
      </c>
      <c r="L2198">
        <v>1369</v>
      </c>
      <c r="N2198">
        <v>1013</v>
      </c>
      <c r="O2198" t="s">
        <v>583</v>
      </c>
      <c r="P2198" t="s">
        <v>583</v>
      </c>
      <c r="Q2198">
        <v>1</v>
      </c>
      <c r="X2198">
        <v>6.66</v>
      </c>
      <c r="Y2198">
        <v>0</v>
      </c>
      <c r="Z2198">
        <v>0</v>
      </c>
      <c r="AA2198">
        <v>0</v>
      </c>
      <c r="AB2198">
        <v>9.18</v>
      </c>
      <c r="AC2198">
        <v>0</v>
      </c>
      <c r="AD2198">
        <v>1</v>
      </c>
      <c r="AE2198">
        <v>1</v>
      </c>
      <c r="AF2198" t="s">
        <v>144</v>
      </c>
      <c r="AG2198">
        <v>7.6589999999999998</v>
      </c>
      <c r="AH2198">
        <v>2</v>
      </c>
      <c r="AI2198">
        <v>35814316</v>
      </c>
      <c r="AJ2198">
        <v>2217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>
      <c r="A2199">
        <f>ROW(Source!A2171)</f>
        <v>2171</v>
      </c>
      <c r="B2199">
        <v>35814329</v>
      </c>
      <c r="C2199">
        <v>35814315</v>
      </c>
      <c r="D2199">
        <v>29173472</v>
      </c>
      <c r="E2199">
        <v>1</v>
      </c>
      <c r="F2199">
        <v>1</v>
      </c>
      <c r="G2199">
        <v>1</v>
      </c>
      <c r="H2199">
        <v>2</v>
      </c>
      <c r="I2199" t="s">
        <v>660</v>
      </c>
      <c r="J2199" t="s">
        <v>661</v>
      </c>
      <c r="K2199" t="s">
        <v>662</v>
      </c>
      <c r="L2199">
        <v>1368</v>
      </c>
      <c r="N2199">
        <v>1011</v>
      </c>
      <c r="O2199" t="s">
        <v>589</v>
      </c>
      <c r="P2199" t="s">
        <v>589</v>
      </c>
      <c r="Q2199">
        <v>1</v>
      </c>
      <c r="X2199">
        <v>2.0099999999999998</v>
      </c>
      <c r="Y2199">
        <v>0</v>
      </c>
      <c r="Z2199">
        <v>3</v>
      </c>
      <c r="AA2199">
        <v>0</v>
      </c>
      <c r="AB2199">
        <v>0</v>
      </c>
      <c r="AC2199">
        <v>0</v>
      </c>
      <c r="AD2199">
        <v>1</v>
      </c>
      <c r="AE2199">
        <v>0</v>
      </c>
      <c r="AF2199" t="s">
        <v>143</v>
      </c>
      <c r="AG2199">
        <v>2.5124999999999997</v>
      </c>
      <c r="AH2199">
        <v>2</v>
      </c>
      <c r="AI2199">
        <v>35814317</v>
      </c>
      <c r="AJ2199">
        <v>2218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</row>
    <row r="2200" spans="1:44">
      <c r="A2200">
        <f>ROW(Source!A2171)</f>
        <v>2171</v>
      </c>
      <c r="B2200">
        <v>35814330</v>
      </c>
      <c r="C2200">
        <v>35814315</v>
      </c>
      <c r="D2200">
        <v>29174500</v>
      </c>
      <c r="E2200">
        <v>1</v>
      </c>
      <c r="F2200">
        <v>1</v>
      </c>
      <c r="G2200">
        <v>1</v>
      </c>
      <c r="H2200">
        <v>2</v>
      </c>
      <c r="I2200" t="s">
        <v>682</v>
      </c>
      <c r="J2200" t="s">
        <v>683</v>
      </c>
      <c r="K2200" t="s">
        <v>684</v>
      </c>
      <c r="L2200">
        <v>1368</v>
      </c>
      <c r="N2200">
        <v>1011</v>
      </c>
      <c r="O2200" t="s">
        <v>589</v>
      </c>
      <c r="P2200" t="s">
        <v>589</v>
      </c>
      <c r="Q2200">
        <v>1</v>
      </c>
      <c r="X2200">
        <v>1.33</v>
      </c>
      <c r="Y2200">
        <v>0</v>
      </c>
      <c r="Z2200">
        <v>1.95</v>
      </c>
      <c r="AA2200">
        <v>0</v>
      </c>
      <c r="AB2200">
        <v>0</v>
      </c>
      <c r="AC2200">
        <v>0</v>
      </c>
      <c r="AD2200">
        <v>1</v>
      </c>
      <c r="AE2200">
        <v>0</v>
      </c>
      <c r="AF2200" t="s">
        <v>143</v>
      </c>
      <c r="AG2200">
        <v>1.6625000000000001</v>
      </c>
      <c r="AH2200">
        <v>2</v>
      </c>
      <c r="AI2200">
        <v>35814318</v>
      </c>
      <c r="AJ2200">
        <v>2219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</row>
    <row r="2201" spans="1:44">
      <c r="A2201">
        <f>ROW(Source!A2171)</f>
        <v>2171</v>
      </c>
      <c r="B2201">
        <v>35814331</v>
      </c>
      <c r="C2201">
        <v>35814315</v>
      </c>
      <c r="D2201">
        <v>29174913</v>
      </c>
      <c r="E2201">
        <v>1</v>
      </c>
      <c r="F2201">
        <v>1</v>
      </c>
      <c r="G2201">
        <v>1</v>
      </c>
      <c r="H2201">
        <v>2</v>
      </c>
      <c r="I2201" t="s">
        <v>601</v>
      </c>
      <c r="J2201" t="s">
        <v>602</v>
      </c>
      <c r="K2201" t="s">
        <v>603</v>
      </c>
      <c r="L2201">
        <v>1368</v>
      </c>
      <c r="N2201">
        <v>1011</v>
      </c>
      <c r="O2201" t="s">
        <v>589</v>
      </c>
      <c r="P2201" t="s">
        <v>589</v>
      </c>
      <c r="Q2201">
        <v>1</v>
      </c>
      <c r="X2201">
        <v>0.03</v>
      </c>
      <c r="Y2201">
        <v>0</v>
      </c>
      <c r="Z2201">
        <v>87.17</v>
      </c>
      <c r="AA2201">
        <v>11.6</v>
      </c>
      <c r="AB2201">
        <v>0</v>
      </c>
      <c r="AC2201">
        <v>0</v>
      </c>
      <c r="AD2201">
        <v>1</v>
      </c>
      <c r="AE2201">
        <v>0</v>
      </c>
      <c r="AF2201" t="s">
        <v>143</v>
      </c>
      <c r="AG2201">
        <v>3.7499999999999999E-2</v>
      </c>
      <c r="AH2201">
        <v>2</v>
      </c>
      <c r="AI2201">
        <v>35814319</v>
      </c>
      <c r="AJ2201">
        <v>2220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</row>
    <row r="2202" spans="1:44">
      <c r="A2202">
        <f>ROW(Source!A2171)</f>
        <v>2171</v>
      </c>
      <c r="B2202">
        <v>35814332</v>
      </c>
      <c r="C2202">
        <v>35814315</v>
      </c>
      <c r="D2202">
        <v>29114471</v>
      </c>
      <c r="E2202">
        <v>1</v>
      </c>
      <c r="F2202">
        <v>1</v>
      </c>
      <c r="G2202">
        <v>1</v>
      </c>
      <c r="H2202">
        <v>3</v>
      </c>
      <c r="I2202" t="s">
        <v>685</v>
      </c>
      <c r="J2202" t="s">
        <v>686</v>
      </c>
      <c r="K2202" t="s">
        <v>687</v>
      </c>
      <c r="L2202">
        <v>1358</v>
      </c>
      <c r="N2202">
        <v>1010</v>
      </c>
      <c r="O2202" t="s">
        <v>498</v>
      </c>
      <c r="P2202" t="s">
        <v>498</v>
      </c>
      <c r="Q2202">
        <v>10</v>
      </c>
      <c r="X2202">
        <v>26.3</v>
      </c>
      <c r="Y2202">
        <v>1.6</v>
      </c>
      <c r="Z2202">
        <v>0</v>
      </c>
      <c r="AA2202">
        <v>0</v>
      </c>
      <c r="AB2202">
        <v>0</v>
      </c>
      <c r="AC2202">
        <v>0</v>
      </c>
      <c r="AD2202">
        <v>1</v>
      </c>
      <c r="AE2202">
        <v>0</v>
      </c>
      <c r="AF2202" t="s">
        <v>3</v>
      </c>
      <c r="AG2202">
        <v>26.3</v>
      </c>
      <c r="AH2202">
        <v>2</v>
      </c>
      <c r="AI2202">
        <v>35814320</v>
      </c>
      <c r="AJ2202">
        <v>2221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>
      <c r="A2203">
        <f>ROW(Source!A2171)</f>
        <v>2171</v>
      </c>
      <c r="B2203">
        <v>35814333</v>
      </c>
      <c r="C2203">
        <v>35814315</v>
      </c>
      <c r="D2203">
        <v>29114305</v>
      </c>
      <c r="E2203">
        <v>1</v>
      </c>
      <c r="F2203">
        <v>1</v>
      </c>
      <c r="G2203">
        <v>1</v>
      </c>
      <c r="H2203">
        <v>3</v>
      </c>
      <c r="I2203" t="s">
        <v>688</v>
      </c>
      <c r="J2203" t="s">
        <v>689</v>
      </c>
      <c r="K2203" t="s">
        <v>690</v>
      </c>
      <c r="L2203">
        <v>1354</v>
      </c>
      <c r="N2203">
        <v>1010</v>
      </c>
      <c r="O2203" t="s">
        <v>258</v>
      </c>
      <c r="P2203" t="s">
        <v>258</v>
      </c>
      <c r="Q2203">
        <v>1</v>
      </c>
      <c r="X2203">
        <v>263</v>
      </c>
      <c r="Y2203">
        <v>0.12</v>
      </c>
      <c r="Z2203">
        <v>0</v>
      </c>
      <c r="AA2203">
        <v>0</v>
      </c>
      <c r="AB2203">
        <v>0</v>
      </c>
      <c r="AC2203">
        <v>0</v>
      </c>
      <c r="AD2203">
        <v>1</v>
      </c>
      <c r="AE2203">
        <v>0</v>
      </c>
      <c r="AF2203" t="s">
        <v>3</v>
      </c>
      <c r="AG2203">
        <v>263</v>
      </c>
      <c r="AH2203">
        <v>2</v>
      </c>
      <c r="AI2203">
        <v>35814321</v>
      </c>
      <c r="AJ2203">
        <v>2222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>
      <c r="A2204">
        <f>ROW(Source!A2171)</f>
        <v>2171</v>
      </c>
      <c r="B2204">
        <v>35814334</v>
      </c>
      <c r="C2204">
        <v>35814315</v>
      </c>
      <c r="D2204">
        <v>29111012</v>
      </c>
      <c r="E2204">
        <v>1</v>
      </c>
      <c r="F2204">
        <v>1</v>
      </c>
      <c r="G2204">
        <v>1</v>
      </c>
      <c r="H2204">
        <v>3</v>
      </c>
      <c r="I2204" t="s">
        <v>691</v>
      </c>
      <c r="J2204" t="s">
        <v>692</v>
      </c>
      <c r="K2204" t="s">
        <v>693</v>
      </c>
      <c r="L2204">
        <v>1354</v>
      </c>
      <c r="N2204">
        <v>1010</v>
      </c>
      <c r="O2204" t="s">
        <v>258</v>
      </c>
      <c r="P2204" t="s">
        <v>258</v>
      </c>
      <c r="Q2204">
        <v>1</v>
      </c>
      <c r="X2204">
        <v>7</v>
      </c>
      <c r="Y2204">
        <v>1.29</v>
      </c>
      <c r="Z2204">
        <v>0</v>
      </c>
      <c r="AA2204">
        <v>0</v>
      </c>
      <c r="AB2204">
        <v>0</v>
      </c>
      <c r="AC2204">
        <v>0</v>
      </c>
      <c r="AD2204">
        <v>1</v>
      </c>
      <c r="AE2204">
        <v>0</v>
      </c>
      <c r="AF2204" t="s">
        <v>3</v>
      </c>
      <c r="AG2204">
        <v>7</v>
      </c>
      <c r="AH2204">
        <v>2</v>
      </c>
      <c r="AI2204">
        <v>35814322</v>
      </c>
      <c r="AJ2204">
        <v>2223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</row>
    <row r="2205" spans="1:44">
      <c r="A2205">
        <f>ROW(Source!A2171)</f>
        <v>2171</v>
      </c>
      <c r="B2205">
        <v>35814335</v>
      </c>
      <c r="C2205">
        <v>35814315</v>
      </c>
      <c r="D2205">
        <v>29111013</v>
      </c>
      <c r="E2205">
        <v>1</v>
      </c>
      <c r="F2205">
        <v>1</v>
      </c>
      <c r="G2205">
        <v>1</v>
      </c>
      <c r="H2205">
        <v>3</v>
      </c>
      <c r="I2205" t="s">
        <v>694</v>
      </c>
      <c r="J2205" t="s">
        <v>695</v>
      </c>
      <c r="K2205" t="s">
        <v>696</v>
      </c>
      <c r="L2205">
        <v>1354</v>
      </c>
      <c r="N2205">
        <v>1010</v>
      </c>
      <c r="O2205" t="s">
        <v>258</v>
      </c>
      <c r="P2205" t="s">
        <v>258</v>
      </c>
      <c r="Q2205">
        <v>1</v>
      </c>
      <c r="X2205">
        <v>7</v>
      </c>
      <c r="Y2205">
        <v>1.29</v>
      </c>
      <c r="Z2205">
        <v>0</v>
      </c>
      <c r="AA2205">
        <v>0</v>
      </c>
      <c r="AB2205">
        <v>0</v>
      </c>
      <c r="AC2205">
        <v>0</v>
      </c>
      <c r="AD2205">
        <v>1</v>
      </c>
      <c r="AE2205">
        <v>0</v>
      </c>
      <c r="AF2205" t="s">
        <v>3</v>
      </c>
      <c r="AG2205">
        <v>7</v>
      </c>
      <c r="AH2205">
        <v>2</v>
      </c>
      <c r="AI2205">
        <v>35814323</v>
      </c>
      <c r="AJ2205">
        <v>2224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</row>
    <row r="2206" spans="1:44">
      <c r="A2206">
        <f>ROW(Source!A2171)</f>
        <v>2171</v>
      </c>
      <c r="B2206">
        <v>35814336</v>
      </c>
      <c r="C2206">
        <v>35814315</v>
      </c>
      <c r="D2206">
        <v>29111016</v>
      </c>
      <c r="E2206">
        <v>1</v>
      </c>
      <c r="F2206">
        <v>1</v>
      </c>
      <c r="G2206">
        <v>1</v>
      </c>
      <c r="H2206">
        <v>3</v>
      </c>
      <c r="I2206" t="s">
        <v>697</v>
      </c>
      <c r="J2206" t="s">
        <v>698</v>
      </c>
      <c r="K2206" t="s">
        <v>699</v>
      </c>
      <c r="L2206">
        <v>1354</v>
      </c>
      <c r="N2206">
        <v>1010</v>
      </c>
      <c r="O2206" t="s">
        <v>258</v>
      </c>
      <c r="P2206" t="s">
        <v>258</v>
      </c>
      <c r="Q2206">
        <v>1</v>
      </c>
      <c r="X2206">
        <v>40</v>
      </c>
      <c r="Y2206">
        <v>1.29</v>
      </c>
      <c r="Z2206">
        <v>0</v>
      </c>
      <c r="AA2206">
        <v>0</v>
      </c>
      <c r="AB2206">
        <v>0</v>
      </c>
      <c r="AC2206">
        <v>0</v>
      </c>
      <c r="AD2206">
        <v>1</v>
      </c>
      <c r="AE2206">
        <v>0</v>
      </c>
      <c r="AF2206" t="s">
        <v>3</v>
      </c>
      <c r="AG2206">
        <v>40</v>
      </c>
      <c r="AH2206">
        <v>2</v>
      </c>
      <c r="AI2206">
        <v>35814324</v>
      </c>
      <c r="AJ2206">
        <v>2225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</row>
    <row r="2207" spans="1:44">
      <c r="A2207">
        <f>ROW(Source!A2171)</f>
        <v>2171</v>
      </c>
      <c r="B2207">
        <v>35814337</v>
      </c>
      <c r="C2207">
        <v>35814315</v>
      </c>
      <c r="D2207">
        <v>29111019</v>
      </c>
      <c r="E2207">
        <v>1</v>
      </c>
      <c r="F2207">
        <v>1</v>
      </c>
      <c r="G2207">
        <v>1</v>
      </c>
      <c r="H2207">
        <v>3</v>
      </c>
      <c r="I2207" t="s">
        <v>700</v>
      </c>
      <c r="J2207" t="s">
        <v>701</v>
      </c>
      <c r="K2207" t="s">
        <v>702</v>
      </c>
      <c r="L2207">
        <v>1354</v>
      </c>
      <c r="N2207">
        <v>1010</v>
      </c>
      <c r="O2207" t="s">
        <v>258</v>
      </c>
      <c r="P2207" t="s">
        <v>258</v>
      </c>
      <c r="Q2207">
        <v>1</v>
      </c>
      <c r="X2207">
        <v>8</v>
      </c>
      <c r="Y2207">
        <v>0.63</v>
      </c>
      <c r="Z2207">
        <v>0</v>
      </c>
      <c r="AA2207">
        <v>0</v>
      </c>
      <c r="AB2207">
        <v>0</v>
      </c>
      <c r="AC2207">
        <v>0</v>
      </c>
      <c r="AD2207">
        <v>1</v>
      </c>
      <c r="AE2207">
        <v>0</v>
      </c>
      <c r="AF2207" t="s">
        <v>3</v>
      </c>
      <c r="AG2207">
        <v>8</v>
      </c>
      <c r="AH2207">
        <v>2</v>
      </c>
      <c r="AI2207">
        <v>35814325</v>
      </c>
      <c r="AJ2207">
        <v>2226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>
      <c r="A2208">
        <f>ROW(Source!A2171)</f>
        <v>2171</v>
      </c>
      <c r="B2208">
        <v>35814338</v>
      </c>
      <c r="C2208">
        <v>35814315</v>
      </c>
      <c r="D2208">
        <v>29111018</v>
      </c>
      <c r="E2208">
        <v>1</v>
      </c>
      <c r="F2208">
        <v>1</v>
      </c>
      <c r="G2208">
        <v>1</v>
      </c>
      <c r="H2208">
        <v>3</v>
      </c>
      <c r="I2208" t="s">
        <v>703</v>
      </c>
      <c r="J2208" t="s">
        <v>704</v>
      </c>
      <c r="K2208" t="s">
        <v>705</v>
      </c>
      <c r="L2208">
        <v>1354</v>
      </c>
      <c r="N2208">
        <v>1010</v>
      </c>
      <c r="O2208" t="s">
        <v>258</v>
      </c>
      <c r="P2208" t="s">
        <v>258</v>
      </c>
      <c r="Q2208">
        <v>1</v>
      </c>
      <c r="X2208">
        <v>8</v>
      </c>
      <c r="Y2208">
        <v>0.63</v>
      </c>
      <c r="Z2208">
        <v>0</v>
      </c>
      <c r="AA2208">
        <v>0</v>
      </c>
      <c r="AB2208">
        <v>0</v>
      </c>
      <c r="AC2208">
        <v>0</v>
      </c>
      <c r="AD2208">
        <v>1</v>
      </c>
      <c r="AE2208">
        <v>0</v>
      </c>
      <c r="AF2208" t="s">
        <v>3</v>
      </c>
      <c r="AG2208">
        <v>8</v>
      </c>
      <c r="AH2208">
        <v>2</v>
      </c>
      <c r="AI2208">
        <v>35814326</v>
      </c>
      <c r="AJ2208">
        <v>2227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>
      <c r="A2209">
        <f>ROW(Source!A2171)</f>
        <v>2171</v>
      </c>
      <c r="B2209">
        <v>35814339</v>
      </c>
      <c r="C2209">
        <v>35814315</v>
      </c>
      <c r="D2209">
        <v>29110997</v>
      </c>
      <c r="E2209">
        <v>1</v>
      </c>
      <c r="F2209">
        <v>1</v>
      </c>
      <c r="G2209">
        <v>1</v>
      </c>
      <c r="H2209">
        <v>3</v>
      </c>
      <c r="I2209" t="s">
        <v>706</v>
      </c>
      <c r="J2209" t="s">
        <v>707</v>
      </c>
      <c r="K2209" t="s">
        <v>708</v>
      </c>
      <c r="L2209">
        <v>1301</v>
      </c>
      <c r="N2209">
        <v>1003</v>
      </c>
      <c r="O2209" t="s">
        <v>151</v>
      </c>
      <c r="P2209" t="s">
        <v>151</v>
      </c>
      <c r="Q2209">
        <v>1</v>
      </c>
      <c r="X2209">
        <v>101</v>
      </c>
      <c r="Y2209">
        <v>12.3</v>
      </c>
      <c r="Z2209">
        <v>0</v>
      </c>
      <c r="AA2209">
        <v>0</v>
      </c>
      <c r="AB2209">
        <v>0</v>
      </c>
      <c r="AC2209">
        <v>0</v>
      </c>
      <c r="AD2209">
        <v>1</v>
      </c>
      <c r="AE2209">
        <v>0</v>
      </c>
      <c r="AF2209" t="s">
        <v>3</v>
      </c>
      <c r="AG2209">
        <v>101</v>
      </c>
      <c r="AH2209">
        <v>2</v>
      </c>
      <c r="AI2209">
        <v>35814327</v>
      </c>
      <c r="AJ2209">
        <v>2228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</row>
    <row r="2210" spans="1:44">
      <c r="A2210">
        <f>ROW(Source!A2172)</f>
        <v>2172</v>
      </c>
      <c r="B2210">
        <v>35814359</v>
      </c>
      <c r="C2210">
        <v>35814340</v>
      </c>
      <c r="D2210">
        <v>18409850</v>
      </c>
      <c r="E2210">
        <v>1</v>
      </c>
      <c r="F2210">
        <v>1</v>
      </c>
      <c r="G2210">
        <v>1</v>
      </c>
      <c r="H2210">
        <v>1</v>
      </c>
      <c r="I2210" t="s">
        <v>709</v>
      </c>
      <c r="J2210" t="s">
        <v>3</v>
      </c>
      <c r="K2210" t="s">
        <v>710</v>
      </c>
      <c r="L2210">
        <v>1369</v>
      </c>
      <c r="N2210">
        <v>1013</v>
      </c>
      <c r="O2210" t="s">
        <v>583</v>
      </c>
      <c r="P2210" t="s">
        <v>583</v>
      </c>
      <c r="Q2210">
        <v>1</v>
      </c>
      <c r="X2210">
        <v>84</v>
      </c>
      <c r="Y2210">
        <v>0</v>
      </c>
      <c r="Z2210">
        <v>0</v>
      </c>
      <c r="AA2210">
        <v>0</v>
      </c>
      <c r="AB2210">
        <v>9.07</v>
      </c>
      <c r="AC2210">
        <v>0</v>
      </c>
      <c r="AD2210">
        <v>1</v>
      </c>
      <c r="AE2210">
        <v>1</v>
      </c>
      <c r="AF2210" t="s">
        <v>144</v>
      </c>
      <c r="AG2210">
        <v>96.6</v>
      </c>
      <c r="AH2210">
        <v>2</v>
      </c>
      <c r="AI2210">
        <v>35814341</v>
      </c>
      <c r="AJ2210">
        <v>2229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</row>
    <row r="2211" spans="1:44">
      <c r="A2211">
        <f>ROW(Source!A2172)</f>
        <v>2172</v>
      </c>
      <c r="B2211">
        <v>35814360</v>
      </c>
      <c r="C2211">
        <v>35814340</v>
      </c>
      <c r="D2211">
        <v>29173472</v>
      </c>
      <c r="E2211">
        <v>1</v>
      </c>
      <c r="F2211">
        <v>1</v>
      </c>
      <c r="G2211">
        <v>1</v>
      </c>
      <c r="H2211">
        <v>2</v>
      </c>
      <c r="I2211" t="s">
        <v>660</v>
      </c>
      <c r="J2211" t="s">
        <v>661</v>
      </c>
      <c r="K2211" t="s">
        <v>662</v>
      </c>
      <c r="L2211">
        <v>1368</v>
      </c>
      <c r="N2211">
        <v>1011</v>
      </c>
      <c r="O2211" t="s">
        <v>589</v>
      </c>
      <c r="P2211" t="s">
        <v>589</v>
      </c>
      <c r="Q2211">
        <v>1</v>
      </c>
      <c r="X2211">
        <v>2.2000000000000002</v>
      </c>
      <c r="Y2211">
        <v>0</v>
      </c>
      <c r="Z2211">
        <v>3</v>
      </c>
      <c r="AA2211">
        <v>0</v>
      </c>
      <c r="AB2211">
        <v>0</v>
      </c>
      <c r="AC2211">
        <v>0</v>
      </c>
      <c r="AD2211">
        <v>1</v>
      </c>
      <c r="AE2211">
        <v>0</v>
      </c>
      <c r="AF2211" t="s">
        <v>143</v>
      </c>
      <c r="AG2211">
        <v>2.75</v>
      </c>
      <c r="AH2211">
        <v>2</v>
      </c>
      <c r="AI2211">
        <v>35814342</v>
      </c>
      <c r="AJ2211">
        <v>2230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>
      <c r="A2212">
        <f>ROW(Source!A2172)</f>
        <v>2172</v>
      </c>
      <c r="B2212">
        <v>35814361</v>
      </c>
      <c r="C2212">
        <v>35814340</v>
      </c>
      <c r="D2212">
        <v>29174538</v>
      </c>
      <c r="E2212">
        <v>1</v>
      </c>
      <c r="F2212">
        <v>1</v>
      </c>
      <c r="G2212">
        <v>1</v>
      </c>
      <c r="H2212">
        <v>2</v>
      </c>
      <c r="I2212" t="s">
        <v>712</v>
      </c>
      <c r="J2212" t="s">
        <v>820</v>
      </c>
      <c r="K2212" t="s">
        <v>714</v>
      </c>
      <c r="L2212">
        <v>1368</v>
      </c>
      <c r="N2212">
        <v>1011</v>
      </c>
      <c r="O2212" t="s">
        <v>589</v>
      </c>
      <c r="P2212" t="s">
        <v>589</v>
      </c>
      <c r="Q2212">
        <v>1</v>
      </c>
      <c r="X2212">
        <v>0.17</v>
      </c>
      <c r="Y2212">
        <v>0</v>
      </c>
      <c r="Z2212">
        <v>33.590000000000003</v>
      </c>
      <c r="AA2212">
        <v>0</v>
      </c>
      <c r="AB2212">
        <v>0</v>
      </c>
      <c r="AC2212">
        <v>0</v>
      </c>
      <c r="AD2212">
        <v>1</v>
      </c>
      <c r="AE2212">
        <v>0</v>
      </c>
      <c r="AF2212" t="s">
        <v>143</v>
      </c>
      <c r="AG2212">
        <v>0.21250000000000002</v>
      </c>
      <c r="AH2212">
        <v>2</v>
      </c>
      <c r="AI2212">
        <v>35814343</v>
      </c>
      <c r="AJ2212">
        <v>2231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</row>
    <row r="2213" spans="1:44">
      <c r="A2213">
        <f>ROW(Source!A2172)</f>
        <v>2172</v>
      </c>
      <c r="B2213">
        <v>35814362</v>
      </c>
      <c r="C2213">
        <v>35814340</v>
      </c>
      <c r="D2213">
        <v>29174580</v>
      </c>
      <c r="E2213">
        <v>1</v>
      </c>
      <c r="F2213">
        <v>1</v>
      </c>
      <c r="G2213">
        <v>1</v>
      </c>
      <c r="H2213">
        <v>2</v>
      </c>
      <c r="I2213" t="s">
        <v>715</v>
      </c>
      <c r="J2213" t="s">
        <v>821</v>
      </c>
      <c r="K2213" t="s">
        <v>717</v>
      </c>
      <c r="L2213">
        <v>1368</v>
      </c>
      <c r="N2213">
        <v>1011</v>
      </c>
      <c r="O2213" t="s">
        <v>589</v>
      </c>
      <c r="P2213" t="s">
        <v>589</v>
      </c>
      <c r="Q2213">
        <v>1</v>
      </c>
      <c r="X2213">
        <v>0.87</v>
      </c>
      <c r="Y2213">
        <v>0</v>
      </c>
      <c r="Z2213">
        <v>2.08</v>
      </c>
      <c r="AA2213">
        <v>0</v>
      </c>
      <c r="AB2213">
        <v>0</v>
      </c>
      <c r="AC2213">
        <v>0</v>
      </c>
      <c r="AD2213">
        <v>1</v>
      </c>
      <c r="AE2213">
        <v>0</v>
      </c>
      <c r="AF2213" t="s">
        <v>143</v>
      </c>
      <c r="AG2213">
        <v>1.0874999999999999</v>
      </c>
      <c r="AH2213">
        <v>2</v>
      </c>
      <c r="AI2213">
        <v>35814344</v>
      </c>
      <c r="AJ2213">
        <v>2232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</row>
    <row r="2214" spans="1:44">
      <c r="A2214">
        <f>ROW(Source!A2172)</f>
        <v>2172</v>
      </c>
      <c r="B2214">
        <v>35814363</v>
      </c>
      <c r="C2214">
        <v>35814340</v>
      </c>
      <c r="D2214">
        <v>29109354</v>
      </c>
      <c r="E2214">
        <v>1</v>
      </c>
      <c r="F2214">
        <v>1</v>
      </c>
      <c r="G2214">
        <v>1</v>
      </c>
      <c r="H2214">
        <v>3</v>
      </c>
      <c r="I2214" t="s">
        <v>718</v>
      </c>
      <c r="J2214" t="s">
        <v>822</v>
      </c>
      <c r="K2214" t="s">
        <v>720</v>
      </c>
      <c r="L2214">
        <v>1346</v>
      </c>
      <c r="N2214">
        <v>1009</v>
      </c>
      <c r="O2214" t="s">
        <v>170</v>
      </c>
      <c r="P2214" t="s">
        <v>170</v>
      </c>
      <c r="Q2214">
        <v>1</v>
      </c>
      <c r="X2214">
        <v>10</v>
      </c>
      <c r="Y2214">
        <v>46.72</v>
      </c>
      <c r="Z2214">
        <v>0</v>
      </c>
      <c r="AA2214">
        <v>0</v>
      </c>
      <c r="AB2214">
        <v>0</v>
      </c>
      <c r="AC2214">
        <v>0</v>
      </c>
      <c r="AD2214">
        <v>1</v>
      </c>
      <c r="AE2214">
        <v>0</v>
      </c>
      <c r="AF2214" t="s">
        <v>3</v>
      </c>
      <c r="AG2214">
        <v>10</v>
      </c>
      <c r="AH2214">
        <v>2</v>
      </c>
      <c r="AI2214">
        <v>35814345</v>
      </c>
      <c r="AJ2214">
        <v>2233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</row>
    <row r="2215" spans="1:44">
      <c r="A2215">
        <f>ROW(Source!A2172)</f>
        <v>2172</v>
      </c>
      <c r="B2215">
        <v>35814364</v>
      </c>
      <c r="C2215">
        <v>35814340</v>
      </c>
      <c r="D2215">
        <v>29109414</v>
      </c>
      <c r="E2215">
        <v>1</v>
      </c>
      <c r="F2215">
        <v>1</v>
      </c>
      <c r="G2215">
        <v>1</v>
      </c>
      <c r="H2215">
        <v>3</v>
      </c>
      <c r="I2215" t="s">
        <v>721</v>
      </c>
      <c r="J2215" t="s">
        <v>887</v>
      </c>
      <c r="K2215" t="s">
        <v>723</v>
      </c>
      <c r="L2215">
        <v>1346</v>
      </c>
      <c r="N2215">
        <v>1009</v>
      </c>
      <c r="O2215" t="s">
        <v>170</v>
      </c>
      <c r="P2215" t="s">
        <v>170</v>
      </c>
      <c r="Q2215">
        <v>1</v>
      </c>
      <c r="X2215">
        <v>137</v>
      </c>
      <c r="Y2215">
        <v>1.58</v>
      </c>
      <c r="Z2215">
        <v>0</v>
      </c>
      <c r="AA2215">
        <v>0</v>
      </c>
      <c r="AB2215">
        <v>0</v>
      </c>
      <c r="AC2215">
        <v>0</v>
      </c>
      <c r="AD2215">
        <v>1</v>
      </c>
      <c r="AE2215">
        <v>0</v>
      </c>
      <c r="AF2215" t="s">
        <v>3</v>
      </c>
      <c r="AG2215">
        <v>137</v>
      </c>
      <c r="AH2215">
        <v>2</v>
      </c>
      <c r="AI2215">
        <v>35814346</v>
      </c>
      <c r="AJ2215">
        <v>2234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</row>
    <row r="2216" spans="1:44">
      <c r="A2216">
        <f>ROW(Source!A2172)</f>
        <v>2172</v>
      </c>
      <c r="B2216">
        <v>35814365</v>
      </c>
      <c r="C2216">
        <v>35814340</v>
      </c>
      <c r="D2216">
        <v>29109781</v>
      </c>
      <c r="E2216">
        <v>1</v>
      </c>
      <c r="F2216">
        <v>1</v>
      </c>
      <c r="G2216">
        <v>1</v>
      </c>
      <c r="H2216">
        <v>3</v>
      </c>
      <c r="I2216" t="s">
        <v>724</v>
      </c>
      <c r="J2216" t="s">
        <v>823</v>
      </c>
      <c r="K2216" t="s">
        <v>726</v>
      </c>
      <c r="L2216">
        <v>1346</v>
      </c>
      <c r="N2216">
        <v>1009</v>
      </c>
      <c r="O2216" t="s">
        <v>170</v>
      </c>
      <c r="P2216" t="s">
        <v>170</v>
      </c>
      <c r="Q2216">
        <v>1</v>
      </c>
      <c r="X2216">
        <v>10</v>
      </c>
      <c r="Y2216">
        <v>11.12</v>
      </c>
      <c r="Z2216">
        <v>0</v>
      </c>
      <c r="AA2216">
        <v>0</v>
      </c>
      <c r="AB2216">
        <v>0</v>
      </c>
      <c r="AC2216">
        <v>0</v>
      </c>
      <c r="AD2216">
        <v>1</v>
      </c>
      <c r="AE2216">
        <v>0</v>
      </c>
      <c r="AF2216" t="s">
        <v>3</v>
      </c>
      <c r="AG2216">
        <v>10</v>
      </c>
      <c r="AH2216">
        <v>2</v>
      </c>
      <c r="AI2216">
        <v>35814347</v>
      </c>
      <c r="AJ2216">
        <v>2235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</row>
    <row r="2217" spans="1:44">
      <c r="A2217">
        <f>ROW(Source!A2172)</f>
        <v>2172</v>
      </c>
      <c r="B2217">
        <v>35814366</v>
      </c>
      <c r="C2217">
        <v>35814340</v>
      </c>
      <c r="D2217">
        <v>29109782</v>
      </c>
      <c r="E2217">
        <v>1</v>
      </c>
      <c r="F2217">
        <v>1</v>
      </c>
      <c r="G2217">
        <v>1</v>
      </c>
      <c r="H2217">
        <v>3</v>
      </c>
      <c r="I2217" t="s">
        <v>727</v>
      </c>
      <c r="J2217" t="s">
        <v>824</v>
      </c>
      <c r="K2217" t="s">
        <v>729</v>
      </c>
      <c r="L2217">
        <v>1346</v>
      </c>
      <c r="N2217">
        <v>1009</v>
      </c>
      <c r="O2217" t="s">
        <v>170</v>
      </c>
      <c r="P2217" t="s">
        <v>170</v>
      </c>
      <c r="Q2217">
        <v>1</v>
      </c>
      <c r="X2217">
        <v>69</v>
      </c>
      <c r="Y2217">
        <v>4.3600000000000003</v>
      </c>
      <c r="Z2217">
        <v>0</v>
      </c>
      <c r="AA2217">
        <v>0</v>
      </c>
      <c r="AB2217">
        <v>0</v>
      </c>
      <c r="AC2217">
        <v>0</v>
      </c>
      <c r="AD2217">
        <v>1</v>
      </c>
      <c r="AE2217">
        <v>0</v>
      </c>
      <c r="AF2217" t="s">
        <v>3</v>
      </c>
      <c r="AG2217">
        <v>69</v>
      </c>
      <c r="AH2217">
        <v>2</v>
      </c>
      <c r="AI2217">
        <v>35814348</v>
      </c>
      <c r="AJ2217">
        <v>2236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</row>
    <row r="2218" spans="1:44">
      <c r="A2218">
        <f>ROW(Source!A2172)</f>
        <v>2172</v>
      </c>
      <c r="B2218">
        <v>35814367</v>
      </c>
      <c r="C2218">
        <v>35814340</v>
      </c>
      <c r="D2218">
        <v>29110699</v>
      </c>
      <c r="E2218">
        <v>1</v>
      </c>
      <c r="F2218">
        <v>1</v>
      </c>
      <c r="G2218">
        <v>1</v>
      </c>
      <c r="H2218">
        <v>3</v>
      </c>
      <c r="I2218" t="s">
        <v>730</v>
      </c>
      <c r="J2218" t="s">
        <v>825</v>
      </c>
      <c r="K2218" t="s">
        <v>732</v>
      </c>
      <c r="L2218">
        <v>1301</v>
      </c>
      <c r="N2218">
        <v>1003</v>
      </c>
      <c r="O2218" t="s">
        <v>151</v>
      </c>
      <c r="P2218" t="s">
        <v>151</v>
      </c>
      <c r="Q2218">
        <v>1</v>
      </c>
      <c r="X2218">
        <v>118</v>
      </c>
      <c r="Y2218">
        <v>0.17</v>
      </c>
      <c r="Z2218">
        <v>0</v>
      </c>
      <c r="AA2218">
        <v>0</v>
      </c>
      <c r="AB2218">
        <v>0</v>
      </c>
      <c r="AC2218">
        <v>0</v>
      </c>
      <c r="AD2218">
        <v>1</v>
      </c>
      <c r="AE2218">
        <v>0</v>
      </c>
      <c r="AF2218" t="s">
        <v>3</v>
      </c>
      <c r="AG2218">
        <v>118</v>
      </c>
      <c r="AH2218">
        <v>2</v>
      </c>
      <c r="AI2218">
        <v>35814349</v>
      </c>
      <c r="AJ2218">
        <v>2237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</row>
    <row r="2219" spans="1:44">
      <c r="A2219">
        <f>ROW(Source!A2172)</f>
        <v>2172</v>
      </c>
      <c r="B2219">
        <v>35814368</v>
      </c>
      <c r="C2219">
        <v>35814340</v>
      </c>
      <c r="D2219">
        <v>29110797</v>
      </c>
      <c r="E2219">
        <v>1</v>
      </c>
      <c r="F2219">
        <v>1</v>
      </c>
      <c r="G2219">
        <v>1</v>
      </c>
      <c r="H2219">
        <v>3</v>
      </c>
      <c r="I2219" t="s">
        <v>733</v>
      </c>
      <c r="J2219" t="s">
        <v>826</v>
      </c>
      <c r="K2219" t="s">
        <v>735</v>
      </c>
      <c r="L2219">
        <v>1301</v>
      </c>
      <c r="N2219">
        <v>1003</v>
      </c>
      <c r="O2219" t="s">
        <v>151</v>
      </c>
      <c r="P2219" t="s">
        <v>151</v>
      </c>
      <c r="Q2219">
        <v>1</v>
      </c>
      <c r="X2219">
        <v>80</v>
      </c>
      <c r="Y2219">
        <v>1.74</v>
      </c>
      <c r="Z2219">
        <v>0</v>
      </c>
      <c r="AA2219">
        <v>0</v>
      </c>
      <c r="AB2219">
        <v>0</v>
      </c>
      <c r="AC2219">
        <v>0</v>
      </c>
      <c r="AD2219">
        <v>1</v>
      </c>
      <c r="AE2219">
        <v>0</v>
      </c>
      <c r="AF2219" t="s">
        <v>3</v>
      </c>
      <c r="AG2219">
        <v>80</v>
      </c>
      <c r="AH2219">
        <v>2</v>
      </c>
      <c r="AI2219">
        <v>35814350</v>
      </c>
      <c r="AJ2219">
        <v>2238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</row>
    <row r="2220" spans="1:44">
      <c r="A2220">
        <f>ROW(Source!A2172)</f>
        <v>2172</v>
      </c>
      <c r="B2220">
        <v>35814369</v>
      </c>
      <c r="C2220">
        <v>35814340</v>
      </c>
      <c r="D2220">
        <v>29110815</v>
      </c>
      <c r="E2220">
        <v>1</v>
      </c>
      <c r="F2220">
        <v>1</v>
      </c>
      <c r="G2220">
        <v>1</v>
      </c>
      <c r="H2220">
        <v>3</v>
      </c>
      <c r="I2220" t="s">
        <v>736</v>
      </c>
      <c r="J2220" t="s">
        <v>888</v>
      </c>
      <c r="K2220" t="s">
        <v>738</v>
      </c>
      <c r="L2220">
        <v>1301</v>
      </c>
      <c r="N2220">
        <v>1003</v>
      </c>
      <c r="O2220" t="s">
        <v>151</v>
      </c>
      <c r="P2220" t="s">
        <v>151</v>
      </c>
      <c r="Q2220">
        <v>1</v>
      </c>
      <c r="X2220">
        <v>117</v>
      </c>
      <c r="Y2220">
        <v>0.85</v>
      </c>
      <c r="Z2220">
        <v>0</v>
      </c>
      <c r="AA2220">
        <v>0</v>
      </c>
      <c r="AB2220">
        <v>0</v>
      </c>
      <c r="AC2220">
        <v>0</v>
      </c>
      <c r="AD2220">
        <v>1</v>
      </c>
      <c r="AE2220">
        <v>0</v>
      </c>
      <c r="AF2220" t="s">
        <v>3</v>
      </c>
      <c r="AG2220">
        <v>117</v>
      </c>
      <c r="AH2220">
        <v>2</v>
      </c>
      <c r="AI2220">
        <v>35814351</v>
      </c>
      <c r="AJ2220">
        <v>2239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</row>
    <row r="2221" spans="1:44">
      <c r="A2221">
        <f>ROW(Source!A2172)</f>
        <v>2172</v>
      </c>
      <c r="B2221">
        <v>35814370</v>
      </c>
      <c r="C2221">
        <v>35814340</v>
      </c>
      <c r="D2221">
        <v>29111455</v>
      </c>
      <c r="E2221">
        <v>1</v>
      </c>
      <c r="F2221">
        <v>1</v>
      </c>
      <c r="G2221">
        <v>1</v>
      </c>
      <c r="H2221">
        <v>3</v>
      </c>
      <c r="I2221" t="s">
        <v>219</v>
      </c>
      <c r="J2221" t="s">
        <v>275</v>
      </c>
      <c r="K2221" t="s">
        <v>220</v>
      </c>
      <c r="L2221">
        <v>1327</v>
      </c>
      <c r="N2221">
        <v>1005</v>
      </c>
      <c r="O2221" t="s">
        <v>165</v>
      </c>
      <c r="P2221" t="s">
        <v>165</v>
      </c>
      <c r="Q2221">
        <v>1</v>
      </c>
      <c r="X2221">
        <v>225</v>
      </c>
      <c r="Y2221">
        <v>15.06</v>
      </c>
      <c r="Z2221">
        <v>0</v>
      </c>
      <c r="AA2221">
        <v>0</v>
      </c>
      <c r="AB2221">
        <v>0</v>
      </c>
      <c r="AC2221">
        <v>0</v>
      </c>
      <c r="AD2221">
        <v>1</v>
      </c>
      <c r="AE2221">
        <v>0</v>
      </c>
      <c r="AF2221" t="s">
        <v>3</v>
      </c>
      <c r="AG2221">
        <v>225</v>
      </c>
      <c r="AH2221">
        <v>2</v>
      </c>
      <c r="AI2221">
        <v>35814352</v>
      </c>
      <c r="AJ2221">
        <v>2240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</row>
    <row r="2222" spans="1:44">
      <c r="A2222">
        <f>ROW(Source!A2172)</f>
        <v>2172</v>
      </c>
      <c r="B2222">
        <v>35814371</v>
      </c>
      <c r="C2222">
        <v>35814340</v>
      </c>
      <c r="D2222">
        <v>29114733</v>
      </c>
      <c r="E2222">
        <v>1</v>
      </c>
      <c r="F2222">
        <v>1</v>
      </c>
      <c r="G2222">
        <v>1</v>
      </c>
      <c r="H2222">
        <v>3</v>
      </c>
      <c r="I2222" t="s">
        <v>739</v>
      </c>
      <c r="J2222" t="s">
        <v>830</v>
      </c>
      <c r="K2222" t="s">
        <v>741</v>
      </c>
      <c r="L2222">
        <v>1354</v>
      </c>
      <c r="N2222">
        <v>1010</v>
      </c>
      <c r="O2222" t="s">
        <v>258</v>
      </c>
      <c r="P2222" t="s">
        <v>258</v>
      </c>
      <c r="Q2222">
        <v>1</v>
      </c>
      <c r="X2222">
        <v>790</v>
      </c>
      <c r="Y2222">
        <v>0.02</v>
      </c>
      <c r="Z2222">
        <v>0</v>
      </c>
      <c r="AA2222">
        <v>0</v>
      </c>
      <c r="AB2222">
        <v>0</v>
      </c>
      <c r="AC2222">
        <v>0</v>
      </c>
      <c r="AD2222">
        <v>1</v>
      </c>
      <c r="AE2222">
        <v>0</v>
      </c>
      <c r="AF2222" t="s">
        <v>3</v>
      </c>
      <c r="AG2222">
        <v>790</v>
      </c>
      <c r="AH2222">
        <v>2</v>
      </c>
      <c r="AI2222">
        <v>35814353</v>
      </c>
      <c r="AJ2222">
        <v>2241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</row>
    <row r="2223" spans="1:44">
      <c r="A2223">
        <f>ROW(Source!A2172)</f>
        <v>2172</v>
      </c>
      <c r="B2223">
        <v>35814372</v>
      </c>
      <c r="C2223">
        <v>35814340</v>
      </c>
      <c r="D2223">
        <v>29114734</v>
      </c>
      <c r="E2223">
        <v>1</v>
      </c>
      <c r="F2223">
        <v>1</v>
      </c>
      <c r="G2223">
        <v>1</v>
      </c>
      <c r="H2223">
        <v>3</v>
      </c>
      <c r="I2223" t="s">
        <v>742</v>
      </c>
      <c r="J2223" t="s">
        <v>889</v>
      </c>
      <c r="K2223" t="s">
        <v>744</v>
      </c>
      <c r="L2223">
        <v>1354</v>
      </c>
      <c r="N2223">
        <v>1010</v>
      </c>
      <c r="O2223" t="s">
        <v>258</v>
      </c>
      <c r="P2223" t="s">
        <v>258</v>
      </c>
      <c r="Q2223">
        <v>1</v>
      </c>
      <c r="X2223">
        <v>1844</v>
      </c>
      <c r="Y2223">
        <v>0.03</v>
      </c>
      <c r="Z2223">
        <v>0</v>
      </c>
      <c r="AA2223">
        <v>0</v>
      </c>
      <c r="AB2223">
        <v>0</v>
      </c>
      <c r="AC2223">
        <v>0</v>
      </c>
      <c r="AD2223">
        <v>1</v>
      </c>
      <c r="AE2223">
        <v>0</v>
      </c>
      <c r="AF2223" t="s">
        <v>3</v>
      </c>
      <c r="AG2223">
        <v>1844</v>
      </c>
      <c r="AH2223">
        <v>2</v>
      </c>
      <c r="AI2223">
        <v>35814354</v>
      </c>
      <c r="AJ2223">
        <v>2242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</row>
    <row r="2224" spans="1:44">
      <c r="A2224">
        <f>ROW(Source!A2172)</f>
        <v>2172</v>
      </c>
      <c r="B2224">
        <v>35814373</v>
      </c>
      <c r="C2224">
        <v>35814340</v>
      </c>
      <c r="D2224">
        <v>29114482</v>
      </c>
      <c r="E2224">
        <v>1</v>
      </c>
      <c r="F2224">
        <v>1</v>
      </c>
      <c r="G2224">
        <v>1</v>
      </c>
      <c r="H2224">
        <v>3</v>
      </c>
      <c r="I2224" t="s">
        <v>745</v>
      </c>
      <c r="J2224" t="s">
        <v>890</v>
      </c>
      <c r="K2224" t="s">
        <v>747</v>
      </c>
      <c r="L2224">
        <v>1354</v>
      </c>
      <c r="N2224">
        <v>1010</v>
      </c>
      <c r="O2224" t="s">
        <v>258</v>
      </c>
      <c r="P2224" t="s">
        <v>258</v>
      </c>
      <c r="Q2224">
        <v>1</v>
      </c>
      <c r="X2224">
        <v>149</v>
      </c>
      <c r="Y2224">
        <v>7.0000000000000007E-2</v>
      </c>
      <c r="Z2224">
        <v>0</v>
      </c>
      <c r="AA2224">
        <v>0</v>
      </c>
      <c r="AB2224">
        <v>0</v>
      </c>
      <c r="AC2224">
        <v>0</v>
      </c>
      <c r="AD2224">
        <v>1</v>
      </c>
      <c r="AE2224">
        <v>0</v>
      </c>
      <c r="AF2224" t="s">
        <v>3</v>
      </c>
      <c r="AG2224">
        <v>149</v>
      </c>
      <c r="AH2224">
        <v>2</v>
      </c>
      <c r="AI2224">
        <v>35814355</v>
      </c>
      <c r="AJ2224">
        <v>2243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</row>
    <row r="2225" spans="1:44">
      <c r="A2225">
        <f>ROW(Source!A2172)</f>
        <v>2172</v>
      </c>
      <c r="B2225">
        <v>35814374</v>
      </c>
      <c r="C2225">
        <v>35814340</v>
      </c>
      <c r="D2225">
        <v>29129584</v>
      </c>
      <c r="E2225">
        <v>1</v>
      </c>
      <c r="F2225">
        <v>1</v>
      </c>
      <c r="G2225">
        <v>1</v>
      </c>
      <c r="H2225">
        <v>3</v>
      </c>
      <c r="I2225" t="s">
        <v>748</v>
      </c>
      <c r="J2225" t="s">
        <v>891</v>
      </c>
      <c r="K2225" t="s">
        <v>750</v>
      </c>
      <c r="L2225">
        <v>1301</v>
      </c>
      <c r="N2225">
        <v>1003</v>
      </c>
      <c r="O2225" t="s">
        <v>151</v>
      </c>
      <c r="P2225" t="s">
        <v>151</v>
      </c>
      <c r="Q2225">
        <v>1</v>
      </c>
      <c r="X2225">
        <v>86</v>
      </c>
      <c r="Y2225">
        <v>7.22</v>
      </c>
      <c r="Z2225">
        <v>0</v>
      </c>
      <c r="AA2225">
        <v>0</v>
      </c>
      <c r="AB2225">
        <v>0</v>
      </c>
      <c r="AC2225">
        <v>0</v>
      </c>
      <c r="AD2225">
        <v>1</v>
      </c>
      <c r="AE2225">
        <v>0</v>
      </c>
      <c r="AF2225" t="s">
        <v>3</v>
      </c>
      <c r="AG2225">
        <v>86</v>
      </c>
      <c r="AH2225">
        <v>2</v>
      </c>
      <c r="AI2225">
        <v>35814356</v>
      </c>
      <c r="AJ2225">
        <v>2244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</row>
    <row r="2226" spans="1:44">
      <c r="A2226">
        <f>ROW(Source!A2172)</f>
        <v>2172</v>
      </c>
      <c r="B2226">
        <v>35814375</v>
      </c>
      <c r="C2226">
        <v>35814340</v>
      </c>
      <c r="D2226">
        <v>29129619</v>
      </c>
      <c r="E2226">
        <v>1</v>
      </c>
      <c r="F2226">
        <v>1</v>
      </c>
      <c r="G2226">
        <v>1</v>
      </c>
      <c r="H2226">
        <v>3</v>
      </c>
      <c r="I2226" t="s">
        <v>751</v>
      </c>
      <c r="J2226" t="s">
        <v>892</v>
      </c>
      <c r="K2226" t="s">
        <v>753</v>
      </c>
      <c r="L2226">
        <v>1301</v>
      </c>
      <c r="N2226">
        <v>1003</v>
      </c>
      <c r="O2226" t="s">
        <v>151</v>
      </c>
      <c r="P2226" t="s">
        <v>151</v>
      </c>
      <c r="Q2226">
        <v>1</v>
      </c>
      <c r="X2226">
        <v>234</v>
      </c>
      <c r="Y2226">
        <v>8.44</v>
      </c>
      <c r="Z2226">
        <v>0</v>
      </c>
      <c r="AA2226">
        <v>0</v>
      </c>
      <c r="AB2226">
        <v>0</v>
      </c>
      <c r="AC2226">
        <v>0</v>
      </c>
      <c r="AD2226">
        <v>1</v>
      </c>
      <c r="AE2226">
        <v>0</v>
      </c>
      <c r="AF2226" t="s">
        <v>3</v>
      </c>
      <c r="AG2226">
        <v>234</v>
      </c>
      <c r="AH2226">
        <v>2</v>
      </c>
      <c r="AI2226">
        <v>35814357</v>
      </c>
      <c r="AJ2226">
        <v>2245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</row>
    <row r="2227" spans="1:44">
      <c r="A2227">
        <f>ROW(Source!A2172)</f>
        <v>2172</v>
      </c>
      <c r="B2227">
        <v>35814376</v>
      </c>
      <c r="C2227">
        <v>35814340</v>
      </c>
      <c r="D2227">
        <v>29129715</v>
      </c>
      <c r="E2227">
        <v>1</v>
      </c>
      <c r="F2227">
        <v>1</v>
      </c>
      <c r="G2227">
        <v>1</v>
      </c>
      <c r="H2227">
        <v>3</v>
      </c>
      <c r="I2227" t="s">
        <v>754</v>
      </c>
      <c r="J2227" t="s">
        <v>894</v>
      </c>
      <c r="K2227" t="s">
        <v>756</v>
      </c>
      <c r="L2227">
        <v>1301</v>
      </c>
      <c r="N2227">
        <v>1003</v>
      </c>
      <c r="O2227" t="s">
        <v>151</v>
      </c>
      <c r="P2227" t="s">
        <v>151</v>
      </c>
      <c r="Q2227">
        <v>1</v>
      </c>
      <c r="X2227">
        <v>37</v>
      </c>
      <c r="Y2227">
        <v>6.33</v>
      </c>
      <c r="Z2227">
        <v>0</v>
      </c>
      <c r="AA2227">
        <v>0</v>
      </c>
      <c r="AB2227">
        <v>0</v>
      </c>
      <c r="AC2227">
        <v>0</v>
      </c>
      <c r="AD2227">
        <v>1</v>
      </c>
      <c r="AE2227">
        <v>0</v>
      </c>
      <c r="AF2227" t="s">
        <v>3</v>
      </c>
      <c r="AG2227">
        <v>37</v>
      </c>
      <c r="AH2227">
        <v>2</v>
      </c>
      <c r="AI2227">
        <v>35814358</v>
      </c>
      <c r="AJ2227">
        <v>2246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</row>
    <row r="2228" spans="1:44">
      <c r="A2228">
        <f>ROW(Source!A2174)</f>
        <v>2174</v>
      </c>
      <c r="B2228">
        <v>35814385</v>
      </c>
      <c r="C2228">
        <v>35814377</v>
      </c>
      <c r="D2228">
        <v>18410244</v>
      </c>
      <c r="E2228">
        <v>1</v>
      </c>
      <c r="F2228">
        <v>1</v>
      </c>
      <c r="G2228">
        <v>1</v>
      </c>
      <c r="H2228">
        <v>1</v>
      </c>
      <c r="I2228" t="s">
        <v>791</v>
      </c>
      <c r="J2228" t="s">
        <v>3</v>
      </c>
      <c r="K2228" t="s">
        <v>792</v>
      </c>
      <c r="L2228">
        <v>1369</v>
      </c>
      <c r="N2228">
        <v>1013</v>
      </c>
      <c r="O2228" t="s">
        <v>583</v>
      </c>
      <c r="P2228" t="s">
        <v>583</v>
      </c>
      <c r="Q2228">
        <v>1</v>
      </c>
      <c r="X2228">
        <v>72.260000000000005</v>
      </c>
      <c r="Y2228">
        <v>0</v>
      </c>
      <c r="Z2228">
        <v>0</v>
      </c>
      <c r="AA2228">
        <v>0</v>
      </c>
      <c r="AB2228">
        <v>9.2899999999999991</v>
      </c>
      <c r="AC2228">
        <v>0</v>
      </c>
      <c r="AD2228">
        <v>1</v>
      </c>
      <c r="AE2228">
        <v>1</v>
      </c>
      <c r="AF2228" t="s">
        <v>144</v>
      </c>
      <c r="AG2228">
        <v>83.099000000000004</v>
      </c>
      <c r="AH2228">
        <v>2</v>
      </c>
      <c r="AI2228">
        <v>35814378</v>
      </c>
      <c r="AJ2228">
        <v>2247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>
      <c r="A2229">
        <f>ROW(Source!A2174)</f>
        <v>2174</v>
      </c>
      <c r="B2229">
        <v>35814386</v>
      </c>
      <c r="C2229">
        <v>35814377</v>
      </c>
      <c r="D2229">
        <v>121548</v>
      </c>
      <c r="E2229">
        <v>1</v>
      </c>
      <c r="F2229">
        <v>1</v>
      </c>
      <c r="G2229">
        <v>1</v>
      </c>
      <c r="H2229">
        <v>1</v>
      </c>
      <c r="I2229" t="s">
        <v>34</v>
      </c>
      <c r="J2229" t="s">
        <v>3</v>
      </c>
      <c r="K2229" t="s">
        <v>584</v>
      </c>
      <c r="L2229">
        <v>608254</v>
      </c>
      <c r="N2229">
        <v>1013</v>
      </c>
      <c r="O2229" t="s">
        <v>585</v>
      </c>
      <c r="P2229" t="s">
        <v>585</v>
      </c>
      <c r="Q2229">
        <v>1</v>
      </c>
      <c r="X2229">
        <v>0.01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1</v>
      </c>
      <c r="AE2229">
        <v>2</v>
      </c>
      <c r="AF2229" t="s">
        <v>143</v>
      </c>
      <c r="AG2229">
        <v>1.2500000000000001E-2</v>
      </c>
      <c r="AH2229">
        <v>2</v>
      </c>
      <c r="AI2229">
        <v>35814379</v>
      </c>
      <c r="AJ2229">
        <v>2248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</row>
    <row r="2230" spans="1:44">
      <c r="A2230">
        <f>ROW(Source!A2174)</f>
        <v>2174</v>
      </c>
      <c r="B2230">
        <v>35814387</v>
      </c>
      <c r="C2230">
        <v>35814377</v>
      </c>
      <c r="D2230">
        <v>29172556</v>
      </c>
      <c r="E2230">
        <v>1</v>
      </c>
      <c r="F2230">
        <v>1</v>
      </c>
      <c r="G2230">
        <v>1</v>
      </c>
      <c r="H2230">
        <v>2</v>
      </c>
      <c r="I2230" t="s">
        <v>586</v>
      </c>
      <c r="J2230" t="s">
        <v>590</v>
      </c>
      <c r="K2230" t="s">
        <v>588</v>
      </c>
      <c r="L2230">
        <v>1368</v>
      </c>
      <c r="N2230">
        <v>1011</v>
      </c>
      <c r="O2230" t="s">
        <v>589</v>
      </c>
      <c r="P2230" t="s">
        <v>589</v>
      </c>
      <c r="Q2230">
        <v>1</v>
      </c>
      <c r="X2230">
        <v>0.01</v>
      </c>
      <c r="Y2230">
        <v>0</v>
      </c>
      <c r="Z2230">
        <v>31.26</v>
      </c>
      <c r="AA2230">
        <v>13.5</v>
      </c>
      <c r="AB2230">
        <v>0</v>
      </c>
      <c r="AC2230">
        <v>0</v>
      </c>
      <c r="AD2230">
        <v>1</v>
      </c>
      <c r="AE2230">
        <v>0</v>
      </c>
      <c r="AF2230" t="s">
        <v>143</v>
      </c>
      <c r="AG2230">
        <v>1.2500000000000001E-2</v>
      </c>
      <c r="AH2230">
        <v>2</v>
      </c>
      <c r="AI2230">
        <v>35814380</v>
      </c>
      <c r="AJ2230">
        <v>2249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</row>
    <row r="2231" spans="1:44">
      <c r="A2231">
        <f>ROW(Source!A2174)</f>
        <v>2174</v>
      </c>
      <c r="B2231">
        <v>35814388</v>
      </c>
      <c r="C2231">
        <v>35814377</v>
      </c>
      <c r="D2231">
        <v>29174913</v>
      </c>
      <c r="E2231">
        <v>1</v>
      </c>
      <c r="F2231">
        <v>1</v>
      </c>
      <c r="G2231">
        <v>1</v>
      </c>
      <c r="H2231">
        <v>2</v>
      </c>
      <c r="I2231" t="s">
        <v>601</v>
      </c>
      <c r="J2231" t="s">
        <v>602</v>
      </c>
      <c r="K2231" t="s">
        <v>603</v>
      </c>
      <c r="L2231">
        <v>1368</v>
      </c>
      <c r="N2231">
        <v>1011</v>
      </c>
      <c r="O2231" t="s">
        <v>589</v>
      </c>
      <c r="P2231" t="s">
        <v>589</v>
      </c>
      <c r="Q2231">
        <v>1</v>
      </c>
      <c r="X2231">
        <v>0.01</v>
      </c>
      <c r="Y2231">
        <v>0</v>
      </c>
      <c r="Z2231">
        <v>87.17</v>
      </c>
      <c r="AA2231">
        <v>11.6</v>
      </c>
      <c r="AB2231">
        <v>0</v>
      </c>
      <c r="AC2231">
        <v>0</v>
      </c>
      <c r="AD2231">
        <v>1</v>
      </c>
      <c r="AE2231">
        <v>0</v>
      </c>
      <c r="AF2231" t="s">
        <v>143</v>
      </c>
      <c r="AG2231">
        <v>1.2500000000000001E-2</v>
      </c>
      <c r="AH2231">
        <v>2</v>
      </c>
      <c r="AI2231">
        <v>35814381</v>
      </c>
      <c r="AJ2231">
        <v>2250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</row>
    <row r="2232" spans="1:44">
      <c r="A2232">
        <f>ROW(Source!A2174)</f>
        <v>2174</v>
      </c>
      <c r="B2232">
        <v>35814389</v>
      </c>
      <c r="C2232">
        <v>35814377</v>
      </c>
      <c r="D2232">
        <v>29109386</v>
      </c>
      <c r="E2232">
        <v>1</v>
      </c>
      <c r="F2232">
        <v>1</v>
      </c>
      <c r="G2232">
        <v>1</v>
      </c>
      <c r="H2232">
        <v>3</v>
      </c>
      <c r="I2232" t="s">
        <v>793</v>
      </c>
      <c r="J2232" t="s">
        <v>794</v>
      </c>
      <c r="K2232" t="s">
        <v>795</v>
      </c>
      <c r="L2232">
        <v>1348</v>
      </c>
      <c r="N2232">
        <v>1009</v>
      </c>
      <c r="O2232" t="s">
        <v>29</v>
      </c>
      <c r="P2232" t="s">
        <v>29</v>
      </c>
      <c r="Q2232">
        <v>1000</v>
      </c>
      <c r="X2232">
        <v>3.4099999999999998E-2</v>
      </c>
      <c r="Y2232">
        <v>11300.01</v>
      </c>
      <c r="Z2232">
        <v>0</v>
      </c>
      <c r="AA2232">
        <v>0</v>
      </c>
      <c r="AB2232">
        <v>0</v>
      </c>
      <c r="AC2232">
        <v>0</v>
      </c>
      <c r="AD2232">
        <v>1</v>
      </c>
      <c r="AE2232">
        <v>0</v>
      </c>
      <c r="AF2232" t="s">
        <v>3</v>
      </c>
      <c r="AG2232">
        <v>3.4099999999999998E-2</v>
      </c>
      <c r="AH2232">
        <v>2</v>
      </c>
      <c r="AI2232">
        <v>35814382</v>
      </c>
      <c r="AJ2232">
        <v>2251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</row>
    <row r="2233" spans="1:44">
      <c r="A2233">
        <f>ROW(Source!A2174)</f>
        <v>2174</v>
      </c>
      <c r="B2233">
        <v>35814390</v>
      </c>
      <c r="C2233">
        <v>35814377</v>
      </c>
      <c r="D2233">
        <v>29107800</v>
      </c>
      <c r="E2233">
        <v>1</v>
      </c>
      <c r="F2233">
        <v>1</v>
      </c>
      <c r="G2233">
        <v>1</v>
      </c>
      <c r="H2233">
        <v>3</v>
      </c>
      <c r="I2233" t="s">
        <v>616</v>
      </c>
      <c r="J2233" t="s">
        <v>643</v>
      </c>
      <c r="K2233" t="s">
        <v>618</v>
      </c>
      <c r="L2233">
        <v>1346</v>
      </c>
      <c r="N2233">
        <v>1009</v>
      </c>
      <c r="O2233" t="s">
        <v>170</v>
      </c>
      <c r="P2233" t="s">
        <v>170</v>
      </c>
      <c r="Q2233">
        <v>1</v>
      </c>
      <c r="X2233">
        <v>0.01</v>
      </c>
      <c r="Y2233">
        <v>1.81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0</v>
      </c>
      <c r="AF2233" t="s">
        <v>3</v>
      </c>
      <c r="AG2233">
        <v>0.01</v>
      </c>
      <c r="AH2233">
        <v>2</v>
      </c>
      <c r="AI2233">
        <v>35814383</v>
      </c>
      <c r="AJ2233">
        <v>2252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</row>
    <row r="2234" spans="1:44">
      <c r="A2234">
        <f>ROW(Source!A2174)</f>
        <v>2174</v>
      </c>
      <c r="B2234">
        <v>35814391</v>
      </c>
      <c r="C2234">
        <v>35814377</v>
      </c>
      <c r="D2234">
        <v>29109603</v>
      </c>
      <c r="E2234">
        <v>1</v>
      </c>
      <c r="F2234">
        <v>1</v>
      </c>
      <c r="G2234">
        <v>1</v>
      </c>
      <c r="H2234">
        <v>3</v>
      </c>
      <c r="I2234" t="s">
        <v>796</v>
      </c>
      <c r="J2234" t="s">
        <v>797</v>
      </c>
      <c r="K2234" t="s">
        <v>798</v>
      </c>
      <c r="L2234">
        <v>1327</v>
      </c>
      <c r="N2234">
        <v>1005</v>
      </c>
      <c r="O2234" t="s">
        <v>165</v>
      </c>
      <c r="P2234" t="s">
        <v>165</v>
      </c>
      <c r="Q2234">
        <v>1</v>
      </c>
      <c r="X2234">
        <v>112</v>
      </c>
      <c r="Y2234">
        <v>55.16</v>
      </c>
      <c r="Z2234">
        <v>0</v>
      </c>
      <c r="AA2234">
        <v>0</v>
      </c>
      <c r="AB2234">
        <v>0</v>
      </c>
      <c r="AC2234">
        <v>0</v>
      </c>
      <c r="AD2234">
        <v>1</v>
      </c>
      <c r="AE2234">
        <v>0</v>
      </c>
      <c r="AF2234" t="s">
        <v>3</v>
      </c>
      <c r="AG2234">
        <v>112</v>
      </c>
      <c r="AH2234">
        <v>2</v>
      </c>
      <c r="AI2234">
        <v>35814384</v>
      </c>
      <c r="AJ2234">
        <v>2253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</row>
    <row r="2235" spans="1:44">
      <c r="A2235">
        <f>ROW(Source!A2175)</f>
        <v>2175</v>
      </c>
      <c r="B2235">
        <v>35814405</v>
      </c>
      <c r="C2235">
        <v>35814392</v>
      </c>
      <c r="D2235">
        <v>29364679</v>
      </c>
      <c r="E2235">
        <v>1</v>
      </c>
      <c r="F2235">
        <v>1</v>
      </c>
      <c r="G2235">
        <v>1</v>
      </c>
      <c r="H2235">
        <v>1</v>
      </c>
      <c r="I2235" t="s">
        <v>799</v>
      </c>
      <c r="J2235" t="s">
        <v>3</v>
      </c>
      <c r="K2235" t="s">
        <v>800</v>
      </c>
      <c r="L2235">
        <v>1369</v>
      </c>
      <c r="N2235">
        <v>1013</v>
      </c>
      <c r="O2235" t="s">
        <v>583</v>
      </c>
      <c r="P2235" t="s">
        <v>583</v>
      </c>
      <c r="Q2235">
        <v>1</v>
      </c>
      <c r="X2235">
        <v>30.48</v>
      </c>
      <c r="Y2235">
        <v>0</v>
      </c>
      <c r="Z2235">
        <v>0</v>
      </c>
      <c r="AA2235">
        <v>0</v>
      </c>
      <c r="AB2235">
        <v>9.92</v>
      </c>
      <c r="AC2235">
        <v>0</v>
      </c>
      <c r="AD2235">
        <v>1</v>
      </c>
      <c r="AE2235">
        <v>1</v>
      </c>
      <c r="AF2235" t="s">
        <v>3</v>
      </c>
      <c r="AG2235">
        <v>30.48</v>
      </c>
      <c r="AH2235">
        <v>2</v>
      </c>
      <c r="AI2235">
        <v>35814393</v>
      </c>
      <c r="AJ2235">
        <v>2254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</row>
    <row r="2236" spans="1:44">
      <c r="A2236">
        <f>ROW(Source!A2175)</f>
        <v>2175</v>
      </c>
      <c r="B2236">
        <v>35814406</v>
      </c>
      <c r="C2236">
        <v>35814392</v>
      </c>
      <c r="D2236">
        <v>121548</v>
      </c>
      <c r="E2236">
        <v>1</v>
      </c>
      <c r="F2236">
        <v>1</v>
      </c>
      <c r="G2236">
        <v>1</v>
      </c>
      <c r="H2236">
        <v>1</v>
      </c>
      <c r="I2236" t="s">
        <v>34</v>
      </c>
      <c r="J2236" t="s">
        <v>3</v>
      </c>
      <c r="K2236" t="s">
        <v>584</v>
      </c>
      <c r="L2236">
        <v>608254</v>
      </c>
      <c r="N2236">
        <v>1013</v>
      </c>
      <c r="O2236" t="s">
        <v>585</v>
      </c>
      <c r="P2236" t="s">
        <v>585</v>
      </c>
      <c r="Q2236">
        <v>1</v>
      </c>
      <c r="X2236">
        <v>0.03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1</v>
      </c>
      <c r="AE2236">
        <v>2</v>
      </c>
      <c r="AF2236" t="s">
        <v>3</v>
      </c>
      <c r="AG2236">
        <v>0.03</v>
      </c>
      <c r="AH2236">
        <v>2</v>
      </c>
      <c r="AI2236">
        <v>35814394</v>
      </c>
      <c r="AJ2236">
        <v>2255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</row>
    <row r="2237" spans="1:44">
      <c r="A2237">
        <f>ROW(Source!A2175)</f>
        <v>2175</v>
      </c>
      <c r="B2237">
        <v>35814407</v>
      </c>
      <c r="C2237">
        <v>35814392</v>
      </c>
      <c r="D2237">
        <v>29172362</v>
      </c>
      <c r="E2237">
        <v>1</v>
      </c>
      <c r="F2237">
        <v>1</v>
      </c>
      <c r="G2237">
        <v>1</v>
      </c>
      <c r="H2237">
        <v>2</v>
      </c>
      <c r="I2237" t="s">
        <v>801</v>
      </c>
      <c r="J2237" t="s">
        <v>802</v>
      </c>
      <c r="K2237" t="s">
        <v>803</v>
      </c>
      <c r="L2237">
        <v>1368</v>
      </c>
      <c r="N2237">
        <v>1011</v>
      </c>
      <c r="O2237" t="s">
        <v>589</v>
      </c>
      <c r="P2237" t="s">
        <v>589</v>
      </c>
      <c r="Q2237">
        <v>1</v>
      </c>
      <c r="X2237">
        <v>0.03</v>
      </c>
      <c r="Y2237">
        <v>0</v>
      </c>
      <c r="Z2237">
        <v>134.65</v>
      </c>
      <c r="AA2237">
        <v>13.5</v>
      </c>
      <c r="AB2237">
        <v>0</v>
      </c>
      <c r="AC2237">
        <v>0</v>
      </c>
      <c r="AD2237">
        <v>1</v>
      </c>
      <c r="AE2237">
        <v>0</v>
      </c>
      <c r="AF2237" t="s">
        <v>3</v>
      </c>
      <c r="AG2237">
        <v>0.03</v>
      </c>
      <c r="AH2237">
        <v>2</v>
      </c>
      <c r="AI2237">
        <v>35814395</v>
      </c>
      <c r="AJ2237">
        <v>2256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</row>
    <row r="2238" spans="1:44">
      <c r="A2238">
        <f>ROW(Source!A2175)</f>
        <v>2175</v>
      </c>
      <c r="B2238">
        <v>35814408</v>
      </c>
      <c r="C2238">
        <v>35814392</v>
      </c>
      <c r="D2238">
        <v>29174913</v>
      </c>
      <c r="E2238">
        <v>1</v>
      </c>
      <c r="F2238">
        <v>1</v>
      </c>
      <c r="G2238">
        <v>1</v>
      </c>
      <c r="H2238">
        <v>2</v>
      </c>
      <c r="I2238" t="s">
        <v>601</v>
      </c>
      <c r="J2238" t="s">
        <v>602</v>
      </c>
      <c r="K2238" t="s">
        <v>603</v>
      </c>
      <c r="L2238">
        <v>1368</v>
      </c>
      <c r="N2238">
        <v>1011</v>
      </c>
      <c r="O2238" t="s">
        <v>589</v>
      </c>
      <c r="P2238" t="s">
        <v>589</v>
      </c>
      <c r="Q2238">
        <v>1</v>
      </c>
      <c r="X2238">
        <v>0.02</v>
      </c>
      <c r="Y2238">
        <v>0</v>
      </c>
      <c r="Z2238">
        <v>87.17</v>
      </c>
      <c r="AA2238">
        <v>11.6</v>
      </c>
      <c r="AB2238">
        <v>0</v>
      </c>
      <c r="AC2238">
        <v>0</v>
      </c>
      <c r="AD2238">
        <v>1</v>
      </c>
      <c r="AE2238">
        <v>0</v>
      </c>
      <c r="AF2238" t="s">
        <v>3</v>
      </c>
      <c r="AG2238">
        <v>0.02</v>
      </c>
      <c r="AH2238">
        <v>2</v>
      </c>
      <c r="AI2238">
        <v>35814396</v>
      </c>
      <c r="AJ2238">
        <v>2257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</row>
    <row r="2239" spans="1:44">
      <c r="A2239">
        <f>ROW(Source!A2175)</f>
        <v>2175</v>
      </c>
      <c r="B2239">
        <v>35814409</v>
      </c>
      <c r="C2239">
        <v>35814392</v>
      </c>
      <c r="D2239">
        <v>29114246</v>
      </c>
      <c r="E2239">
        <v>1</v>
      </c>
      <c r="F2239">
        <v>1</v>
      </c>
      <c r="G2239">
        <v>1</v>
      </c>
      <c r="H2239">
        <v>3</v>
      </c>
      <c r="I2239" t="s">
        <v>804</v>
      </c>
      <c r="J2239" t="s">
        <v>805</v>
      </c>
      <c r="K2239" t="s">
        <v>806</v>
      </c>
      <c r="L2239">
        <v>1346</v>
      </c>
      <c r="N2239">
        <v>1009</v>
      </c>
      <c r="O2239" t="s">
        <v>170</v>
      </c>
      <c r="P2239" t="s">
        <v>170</v>
      </c>
      <c r="Q2239">
        <v>1</v>
      </c>
      <c r="X2239">
        <v>1.5</v>
      </c>
      <c r="Y2239">
        <v>9.0399999999999991</v>
      </c>
      <c r="Z2239">
        <v>0</v>
      </c>
      <c r="AA2239">
        <v>0</v>
      </c>
      <c r="AB2239">
        <v>0</v>
      </c>
      <c r="AC2239">
        <v>0</v>
      </c>
      <c r="AD2239">
        <v>1</v>
      </c>
      <c r="AE2239">
        <v>0</v>
      </c>
      <c r="AF2239" t="s">
        <v>3</v>
      </c>
      <c r="AG2239">
        <v>1.5</v>
      </c>
      <c r="AH2239">
        <v>2</v>
      </c>
      <c r="AI2239">
        <v>35814397</v>
      </c>
      <c r="AJ2239">
        <v>2258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</row>
    <row r="2240" spans="1:44">
      <c r="A2240">
        <f>ROW(Source!A2175)</f>
        <v>2175</v>
      </c>
      <c r="B2240">
        <v>35814410</v>
      </c>
      <c r="C2240">
        <v>35814392</v>
      </c>
      <c r="D2240">
        <v>29110838</v>
      </c>
      <c r="E2240">
        <v>1</v>
      </c>
      <c r="F2240">
        <v>1</v>
      </c>
      <c r="G2240">
        <v>1</v>
      </c>
      <c r="H2240">
        <v>3</v>
      </c>
      <c r="I2240" t="s">
        <v>807</v>
      </c>
      <c r="J2240" t="s">
        <v>808</v>
      </c>
      <c r="K2240" t="s">
        <v>809</v>
      </c>
      <c r="L2240">
        <v>1346</v>
      </c>
      <c r="N2240">
        <v>1009</v>
      </c>
      <c r="O2240" t="s">
        <v>170</v>
      </c>
      <c r="P2240" t="s">
        <v>170</v>
      </c>
      <c r="Q2240">
        <v>1</v>
      </c>
      <c r="X2240">
        <v>0.42</v>
      </c>
      <c r="Y2240">
        <v>30.5</v>
      </c>
      <c r="Z2240">
        <v>0</v>
      </c>
      <c r="AA2240">
        <v>0</v>
      </c>
      <c r="AB2240">
        <v>0</v>
      </c>
      <c r="AC2240">
        <v>0</v>
      </c>
      <c r="AD2240">
        <v>1</v>
      </c>
      <c r="AE2240">
        <v>0</v>
      </c>
      <c r="AF2240" t="s">
        <v>3</v>
      </c>
      <c r="AG2240">
        <v>0.42</v>
      </c>
      <c r="AH2240">
        <v>2</v>
      </c>
      <c r="AI2240">
        <v>35814398</v>
      </c>
      <c r="AJ2240">
        <v>2259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</row>
    <row r="2241" spans="1:44">
      <c r="A2241">
        <f>ROW(Source!A2175)</f>
        <v>2175</v>
      </c>
      <c r="B2241">
        <v>35814411</v>
      </c>
      <c r="C2241">
        <v>35814392</v>
      </c>
      <c r="D2241">
        <v>29149204</v>
      </c>
      <c r="E2241">
        <v>1</v>
      </c>
      <c r="F2241">
        <v>1</v>
      </c>
      <c r="G2241">
        <v>1</v>
      </c>
      <c r="H2241">
        <v>3</v>
      </c>
      <c r="I2241" t="s">
        <v>810</v>
      </c>
      <c r="J2241" t="s">
        <v>811</v>
      </c>
      <c r="K2241" t="s">
        <v>812</v>
      </c>
      <c r="L2241">
        <v>1348</v>
      </c>
      <c r="N2241">
        <v>1009</v>
      </c>
      <c r="O2241" t="s">
        <v>29</v>
      </c>
      <c r="P2241" t="s">
        <v>29</v>
      </c>
      <c r="Q2241">
        <v>1000</v>
      </c>
      <c r="X2241">
        <v>3.15E-3</v>
      </c>
      <c r="Y2241">
        <v>729.98</v>
      </c>
      <c r="Z2241">
        <v>0</v>
      </c>
      <c r="AA2241">
        <v>0</v>
      </c>
      <c r="AB2241">
        <v>0</v>
      </c>
      <c r="AC2241">
        <v>0</v>
      </c>
      <c r="AD2241">
        <v>1</v>
      </c>
      <c r="AE2241">
        <v>0</v>
      </c>
      <c r="AF2241" t="s">
        <v>3</v>
      </c>
      <c r="AG2241">
        <v>3.15E-3</v>
      </c>
      <c r="AH2241">
        <v>2</v>
      </c>
      <c r="AI2241">
        <v>35814399</v>
      </c>
      <c r="AJ2241">
        <v>2260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</row>
    <row r="2242" spans="1:44">
      <c r="A2242">
        <f>ROW(Source!A2175)</f>
        <v>2175</v>
      </c>
      <c r="B2242">
        <v>35814412</v>
      </c>
      <c r="C2242">
        <v>35814392</v>
      </c>
      <c r="D2242">
        <v>29170678</v>
      </c>
      <c r="E2242">
        <v>1</v>
      </c>
      <c r="F2242">
        <v>1</v>
      </c>
      <c r="G2242">
        <v>1</v>
      </c>
      <c r="H2242">
        <v>3</v>
      </c>
      <c r="I2242" t="s">
        <v>813</v>
      </c>
      <c r="J2242" t="s">
        <v>814</v>
      </c>
      <c r="K2242" t="s">
        <v>815</v>
      </c>
      <c r="L2242">
        <v>1354</v>
      </c>
      <c r="N2242">
        <v>1010</v>
      </c>
      <c r="O2242" t="s">
        <v>258</v>
      </c>
      <c r="P2242" t="s">
        <v>258</v>
      </c>
      <c r="Q2242">
        <v>1</v>
      </c>
      <c r="X2242">
        <v>102</v>
      </c>
      <c r="Y2242">
        <v>0.28000000000000003</v>
      </c>
      <c r="Z2242">
        <v>0</v>
      </c>
      <c r="AA2242">
        <v>0</v>
      </c>
      <c r="AB2242">
        <v>0</v>
      </c>
      <c r="AC2242">
        <v>0</v>
      </c>
      <c r="AD2242">
        <v>1</v>
      </c>
      <c r="AE2242">
        <v>0</v>
      </c>
      <c r="AF2242" t="s">
        <v>3</v>
      </c>
      <c r="AG2242">
        <v>102</v>
      </c>
      <c r="AH2242">
        <v>2</v>
      </c>
      <c r="AI2242">
        <v>35814401</v>
      </c>
      <c r="AJ2242">
        <v>2263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</row>
    <row r="2243" spans="1:44">
      <c r="A2243">
        <f>ROW(Source!A2175)</f>
        <v>2175</v>
      </c>
      <c r="B2243">
        <v>35814413</v>
      </c>
      <c r="C2243">
        <v>35814392</v>
      </c>
      <c r="D2243">
        <v>29171808</v>
      </c>
      <c r="E2243">
        <v>1</v>
      </c>
      <c r="F2243">
        <v>1</v>
      </c>
      <c r="G2243">
        <v>1</v>
      </c>
      <c r="H2243">
        <v>3</v>
      </c>
      <c r="I2243" t="s">
        <v>816</v>
      </c>
      <c r="J2243" t="s">
        <v>817</v>
      </c>
      <c r="K2243" t="s">
        <v>818</v>
      </c>
      <c r="L2243">
        <v>1374</v>
      </c>
      <c r="N2243">
        <v>1013</v>
      </c>
      <c r="O2243" t="s">
        <v>819</v>
      </c>
      <c r="P2243" t="s">
        <v>819</v>
      </c>
      <c r="Q2243">
        <v>1</v>
      </c>
      <c r="X2243">
        <v>6.05</v>
      </c>
      <c r="Y2243">
        <v>1</v>
      </c>
      <c r="Z2243">
        <v>0</v>
      </c>
      <c r="AA2243">
        <v>0</v>
      </c>
      <c r="AB2243">
        <v>0</v>
      </c>
      <c r="AC2243">
        <v>0</v>
      </c>
      <c r="AD2243">
        <v>1</v>
      </c>
      <c r="AE2243">
        <v>0</v>
      </c>
      <c r="AF2243" t="s">
        <v>3</v>
      </c>
      <c r="AG2243">
        <v>6.05</v>
      </c>
      <c r="AH2243">
        <v>2</v>
      </c>
      <c r="AI2243">
        <v>35814402</v>
      </c>
      <c r="AJ2243">
        <v>2264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</row>
    <row r="2244" spans="1:44">
      <c r="A2244">
        <f>ROW(Source!A2178)</f>
        <v>2178</v>
      </c>
      <c r="B2244">
        <v>35814427</v>
      </c>
      <c r="C2244">
        <v>35814417</v>
      </c>
      <c r="D2244">
        <v>29364679</v>
      </c>
      <c r="E2244">
        <v>1</v>
      </c>
      <c r="F2244">
        <v>1</v>
      </c>
      <c r="G2244">
        <v>1</v>
      </c>
      <c r="H2244">
        <v>1</v>
      </c>
      <c r="I2244" t="s">
        <v>799</v>
      </c>
      <c r="J2244" t="s">
        <v>3</v>
      </c>
      <c r="K2244" t="s">
        <v>800</v>
      </c>
      <c r="L2244">
        <v>1369</v>
      </c>
      <c r="N2244">
        <v>1013</v>
      </c>
      <c r="O2244" t="s">
        <v>583</v>
      </c>
      <c r="P2244" t="s">
        <v>583</v>
      </c>
      <c r="Q2244">
        <v>1</v>
      </c>
      <c r="X2244">
        <v>26.24</v>
      </c>
      <c r="Y2244">
        <v>0</v>
      </c>
      <c r="Z2244">
        <v>0</v>
      </c>
      <c r="AA2244">
        <v>0</v>
      </c>
      <c r="AB2244">
        <v>9.92</v>
      </c>
      <c r="AC2244">
        <v>0</v>
      </c>
      <c r="AD2244">
        <v>1</v>
      </c>
      <c r="AE2244">
        <v>1</v>
      </c>
      <c r="AF2244" t="s">
        <v>3</v>
      </c>
      <c r="AG2244">
        <v>26.24</v>
      </c>
      <c r="AH2244">
        <v>2</v>
      </c>
      <c r="AI2244">
        <v>35814418</v>
      </c>
      <c r="AJ2244">
        <v>2265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</row>
    <row r="2245" spans="1:44">
      <c r="A2245">
        <f>ROW(Source!A2178)</f>
        <v>2178</v>
      </c>
      <c r="B2245">
        <v>35814428</v>
      </c>
      <c r="C2245">
        <v>35814417</v>
      </c>
      <c r="D2245">
        <v>121548</v>
      </c>
      <c r="E2245">
        <v>1</v>
      </c>
      <c r="F2245">
        <v>1</v>
      </c>
      <c r="G2245">
        <v>1</v>
      </c>
      <c r="H2245">
        <v>1</v>
      </c>
      <c r="I2245" t="s">
        <v>34</v>
      </c>
      <c r="J2245" t="s">
        <v>3</v>
      </c>
      <c r="K2245" t="s">
        <v>584</v>
      </c>
      <c r="L2245">
        <v>608254</v>
      </c>
      <c r="N2245">
        <v>1013</v>
      </c>
      <c r="O2245" t="s">
        <v>585</v>
      </c>
      <c r="P2245" t="s">
        <v>585</v>
      </c>
      <c r="Q2245">
        <v>1</v>
      </c>
      <c r="X2245">
        <v>0.03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1</v>
      </c>
      <c r="AE2245">
        <v>2</v>
      </c>
      <c r="AF2245" t="s">
        <v>3</v>
      </c>
      <c r="AG2245">
        <v>0.03</v>
      </c>
      <c r="AH2245">
        <v>2</v>
      </c>
      <c r="AI2245">
        <v>35814419</v>
      </c>
      <c r="AJ2245">
        <v>2266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</row>
    <row r="2246" spans="1:44">
      <c r="A2246">
        <f>ROW(Source!A2178)</f>
        <v>2178</v>
      </c>
      <c r="B2246">
        <v>35814429</v>
      </c>
      <c r="C2246">
        <v>35814417</v>
      </c>
      <c r="D2246">
        <v>29172362</v>
      </c>
      <c r="E2246">
        <v>1</v>
      </c>
      <c r="F2246">
        <v>1</v>
      </c>
      <c r="G2246">
        <v>1</v>
      </c>
      <c r="H2246">
        <v>2</v>
      </c>
      <c r="I2246" t="s">
        <v>801</v>
      </c>
      <c r="J2246" t="s">
        <v>802</v>
      </c>
      <c r="K2246" t="s">
        <v>803</v>
      </c>
      <c r="L2246">
        <v>1368</v>
      </c>
      <c r="N2246">
        <v>1011</v>
      </c>
      <c r="O2246" t="s">
        <v>589</v>
      </c>
      <c r="P2246" t="s">
        <v>589</v>
      </c>
      <c r="Q2246">
        <v>1</v>
      </c>
      <c r="X2246">
        <v>0.03</v>
      </c>
      <c r="Y2246">
        <v>0</v>
      </c>
      <c r="Z2246">
        <v>134.65</v>
      </c>
      <c r="AA2246">
        <v>13.5</v>
      </c>
      <c r="AB2246">
        <v>0</v>
      </c>
      <c r="AC2246">
        <v>0</v>
      </c>
      <c r="AD2246">
        <v>1</v>
      </c>
      <c r="AE2246">
        <v>0</v>
      </c>
      <c r="AF2246" t="s">
        <v>3</v>
      </c>
      <c r="AG2246">
        <v>0.03</v>
      </c>
      <c r="AH2246">
        <v>2</v>
      </c>
      <c r="AI2246">
        <v>35814420</v>
      </c>
      <c r="AJ2246">
        <v>2267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</row>
    <row r="2247" spans="1:44">
      <c r="A2247">
        <f>ROW(Source!A2178)</f>
        <v>2178</v>
      </c>
      <c r="B2247">
        <v>35814430</v>
      </c>
      <c r="C2247">
        <v>35814417</v>
      </c>
      <c r="D2247">
        <v>29174913</v>
      </c>
      <c r="E2247">
        <v>1</v>
      </c>
      <c r="F2247">
        <v>1</v>
      </c>
      <c r="G2247">
        <v>1</v>
      </c>
      <c r="H2247">
        <v>2</v>
      </c>
      <c r="I2247" t="s">
        <v>601</v>
      </c>
      <c r="J2247" t="s">
        <v>602</v>
      </c>
      <c r="K2247" t="s">
        <v>603</v>
      </c>
      <c r="L2247">
        <v>1368</v>
      </c>
      <c r="N2247">
        <v>1011</v>
      </c>
      <c r="O2247" t="s">
        <v>589</v>
      </c>
      <c r="P2247" t="s">
        <v>589</v>
      </c>
      <c r="Q2247">
        <v>1</v>
      </c>
      <c r="X2247">
        <v>0.02</v>
      </c>
      <c r="Y2247">
        <v>0</v>
      </c>
      <c r="Z2247">
        <v>87.17</v>
      </c>
      <c r="AA2247">
        <v>11.6</v>
      </c>
      <c r="AB2247">
        <v>0</v>
      </c>
      <c r="AC2247">
        <v>0</v>
      </c>
      <c r="AD2247">
        <v>1</v>
      </c>
      <c r="AE2247">
        <v>0</v>
      </c>
      <c r="AF2247" t="s">
        <v>3</v>
      </c>
      <c r="AG2247">
        <v>0.02</v>
      </c>
      <c r="AH2247">
        <v>2</v>
      </c>
      <c r="AI2247">
        <v>35814421</v>
      </c>
      <c r="AJ2247">
        <v>2268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</row>
    <row r="2248" spans="1:44">
      <c r="A2248">
        <f>ROW(Source!A2178)</f>
        <v>2178</v>
      </c>
      <c r="B2248">
        <v>35814431</v>
      </c>
      <c r="C2248">
        <v>35814417</v>
      </c>
      <c r="D2248">
        <v>29149204</v>
      </c>
      <c r="E2248">
        <v>1</v>
      </c>
      <c r="F2248">
        <v>1</v>
      </c>
      <c r="G2248">
        <v>1</v>
      </c>
      <c r="H2248">
        <v>3</v>
      </c>
      <c r="I2248" t="s">
        <v>810</v>
      </c>
      <c r="J2248" t="s">
        <v>811</v>
      </c>
      <c r="K2248" t="s">
        <v>812</v>
      </c>
      <c r="L2248">
        <v>1348</v>
      </c>
      <c r="N2248">
        <v>1009</v>
      </c>
      <c r="O2248" t="s">
        <v>29</v>
      </c>
      <c r="P2248" t="s">
        <v>29</v>
      </c>
      <c r="Q2248">
        <v>1000</v>
      </c>
      <c r="X2248">
        <v>3.15E-3</v>
      </c>
      <c r="Y2248">
        <v>729.98</v>
      </c>
      <c r="Z2248">
        <v>0</v>
      </c>
      <c r="AA2248">
        <v>0</v>
      </c>
      <c r="AB2248">
        <v>0</v>
      </c>
      <c r="AC2248">
        <v>0</v>
      </c>
      <c r="AD2248">
        <v>1</v>
      </c>
      <c r="AE2248">
        <v>0</v>
      </c>
      <c r="AF2248" t="s">
        <v>3</v>
      </c>
      <c r="AG2248">
        <v>3.15E-3</v>
      </c>
      <c r="AH2248">
        <v>2</v>
      </c>
      <c r="AI2248">
        <v>35814422</v>
      </c>
      <c r="AJ2248">
        <v>2269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</row>
    <row r="2249" spans="1:44">
      <c r="A2249">
        <f>ROW(Source!A2178)</f>
        <v>2178</v>
      </c>
      <c r="B2249">
        <v>35814432</v>
      </c>
      <c r="C2249">
        <v>35814417</v>
      </c>
      <c r="D2249">
        <v>29170678</v>
      </c>
      <c r="E2249">
        <v>1</v>
      </c>
      <c r="F2249">
        <v>1</v>
      </c>
      <c r="G2249">
        <v>1</v>
      </c>
      <c r="H2249">
        <v>3</v>
      </c>
      <c r="I2249" t="s">
        <v>813</v>
      </c>
      <c r="J2249" t="s">
        <v>814</v>
      </c>
      <c r="K2249" t="s">
        <v>815</v>
      </c>
      <c r="L2249">
        <v>1354</v>
      </c>
      <c r="N2249">
        <v>1010</v>
      </c>
      <c r="O2249" t="s">
        <v>258</v>
      </c>
      <c r="P2249" t="s">
        <v>258</v>
      </c>
      <c r="Q2249">
        <v>1</v>
      </c>
      <c r="X2249">
        <v>102</v>
      </c>
      <c r="Y2249">
        <v>0.28000000000000003</v>
      </c>
      <c r="Z2249">
        <v>0</v>
      </c>
      <c r="AA2249">
        <v>0</v>
      </c>
      <c r="AB2249">
        <v>0</v>
      </c>
      <c r="AC2249">
        <v>0</v>
      </c>
      <c r="AD2249">
        <v>1</v>
      </c>
      <c r="AE2249">
        <v>0</v>
      </c>
      <c r="AF2249" t="s">
        <v>3</v>
      </c>
      <c r="AG2249">
        <v>102</v>
      </c>
      <c r="AH2249">
        <v>2</v>
      </c>
      <c r="AI2249">
        <v>35814423</v>
      </c>
      <c r="AJ2249">
        <v>2271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</row>
    <row r="2250" spans="1:44">
      <c r="A2250">
        <f>ROW(Source!A2178)</f>
        <v>2178</v>
      </c>
      <c r="B2250">
        <v>35814433</v>
      </c>
      <c r="C2250">
        <v>35814417</v>
      </c>
      <c r="D2250">
        <v>29171808</v>
      </c>
      <c r="E2250">
        <v>1</v>
      </c>
      <c r="F2250">
        <v>1</v>
      </c>
      <c r="G2250">
        <v>1</v>
      </c>
      <c r="H2250">
        <v>3</v>
      </c>
      <c r="I2250" t="s">
        <v>816</v>
      </c>
      <c r="J2250" t="s">
        <v>817</v>
      </c>
      <c r="K2250" t="s">
        <v>818</v>
      </c>
      <c r="L2250">
        <v>1374</v>
      </c>
      <c r="N2250">
        <v>1013</v>
      </c>
      <c r="O2250" t="s">
        <v>819</v>
      </c>
      <c r="P2250" t="s">
        <v>819</v>
      </c>
      <c r="Q2250">
        <v>1</v>
      </c>
      <c r="X2250">
        <v>5.21</v>
      </c>
      <c r="Y2250">
        <v>1</v>
      </c>
      <c r="Z2250">
        <v>0</v>
      </c>
      <c r="AA2250">
        <v>0</v>
      </c>
      <c r="AB2250">
        <v>0</v>
      </c>
      <c r="AC2250">
        <v>0</v>
      </c>
      <c r="AD2250">
        <v>1</v>
      </c>
      <c r="AE2250">
        <v>0</v>
      </c>
      <c r="AF2250" t="s">
        <v>3</v>
      </c>
      <c r="AG2250">
        <v>5.21</v>
      </c>
      <c r="AH2250">
        <v>2</v>
      </c>
      <c r="AI2250">
        <v>35814425</v>
      </c>
      <c r="AJ2250">
        <v>2273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>
      <c r="A2251">
        <f>ROW(Source!A2181)</f>
        <v>2181</v>
      </c>
      <c r="B2251">
        <v>35814443</v>
      </c>
      <c r="C2251">
        <v>35814436</v>
      </c>
      <c r="D2251">
        <v>18407546</v>
      </c>
      <c r="E2251">
        <v>1</v>
      </c>
      <c r="F2251">
        <v>1</v>
      </c>
      <c r="G2251">
        <v>1</v>
      </c>
      <c r="H2251">
        <v>1</v>
      </c>
      <c r="I2251" t="s">
        <v>905</v>
      </c>
      <c r="J2251" t="s">
        <v>3</v>
      </c>
      <c r="K2251" t="s">
        <v>906</v>
      </c>
      <c r="L2251">
        <v>1369</v>
      </c>
      <c r="N2251">
        <v>1013</v>
      </c>
      <c r="O2251" t="s">
        <v>583</v>
      </c>
      <c r="P2251" t="s">
        <v>583</v>
      </c>
      <c r="Q2251">
        <v>1</v>
      </c>
      <c r="X2251">
        <v>102.46</v>
      </c>
      <c r="Y2251">
        <v>0</v>
      </c>
      <c r="Z2251">
        <v>0</v>
      </c>
      <c r="AA2251">
        <v>0</v>
      </c>
      <c r="AB2251">
        <v>9.4</v>
      </c>
      <c r="AC2251">
        <v>0</v>
      </c>
      <c r="AD2251">
        <v>1</v>
      </c>
      <c r="AE2251">
        <v>1</v>
      </c>
      <c r="AF2251" t="s">
        <v>144</v>
      </c>
      <c r="AG2251">
        <v>117.82899999999998</v>
      </c>
      <c r="AH2251">
        <v>2</v>
      </c>
      <c r="AI2251">
        <v>35814437</v>
      </c>
      <c r="AJ2251">
        <v>2274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</row>
    <row r="2252" spans="1:44">
      <c r="A2252">
        <f>ROW(Source!A2181)</f>
        <v>2181</v>
      </c>
      <c r="B2252">
        <v>35814444</v>
      </c>
      <c r="C2252">
        <v>35814436</v>
      </c>
      <c r="D2252">
        <v>121548</v>
      </c>
      <c r="E2252">
        <v>1</v>
      </c>
      <c r="F2252">
        <v>1</v>
      </c>
      <c r="G2252">
        <v>1</v>
      </c>
      <c r="H2252">
        <v>1</v>
      </c>
      <c r="I2252" t="s">
        <v>34</v>
      </c>
      <c r="J2252" t="s">
        <v>3</v>
      </c>
      <c r="K2252" t="s">
        <v>584</v>
      </c>
      <c r="L2252">
        <v>608254</v>
      </c>
      <c r="N2252">
        <v>1013</v>
      </c>
      <c r="O2252" t="s">
        <v>585</v>
      </c>
      <c r="P2252" t="s">
        <v>585</v>
      </c>
      <c r="Q2252">
        <v>1</v>
      </c>
      <c r="X2252">
        <v>0.76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1</v>
      </c>
      <c r="AE2252">
        <v>2</v>
      </c>
      <c r="AF2252" t="s">
        <v>143</v>
      </c>
      <c r="AG2252">
        <v>0.95</v>
      </c>
      <c r="AH2252">
        <v>2</v>
      </c>
      <c r="AI2252">
        <v>35814438</v>
      </c>
      <c r="AJ2252">
        <v>2275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</row>
    <row r="2253" spans="1:44">
      <c r="A2253">
        <f>ROW(Source!A2181)</f>
        <v>2181</v>
      </c>
      <c r="B2253">
        <v>35814445</v>
      </c>
      <c r="C2253">
        <v>35814436</v>
      </c>
      <c r="D2253">
        <v>29172556</v>
      </c>
      <c r="E2253">
        <v>1</v>
      </c>
      <c r="F2253">
        <v>1</v>
      </c>
      <c r="G2253">
        <v>1</v>
      </c>
      <c r="H2253">
        <v>2</v>
      </c>
      <c r="I2253" t="s">
        <v>586</v>
      </c>
      <c r="J2253" t="s">
        <v>590</v>
      </c>
      <c r="K2253" t="s">
        <v>588</v>
      </c>
      <c r="L2253">
        <v>1368</v>
      </c>
      <c r="N2253">
        <v>1011</v>
      </c>
      <c r="O2253" t="s">
        <v>589</v>
      </c>
      <c r="P2253" t="s">
        <v>589</v>
      </c>
      <c r="Q2253">
        <v>1</v>
      </c>
      <c r="X2253">
        <v>0.76</v>
      </c>
      <c r="Y2253">
        <v>0</v>
      </c>
      <c r="Z2253">
        <v>31.26</v>
      </c>
      <c r="AA2253">
        <v>13.5</v>
      </c>
      <c r="AB2253">
        <v>0</v>
      </c>
      <c r="AC2253">
        <v>0</v>
      </c>
      <c r="AD2253">
        <v>1</v>
      </c>
      <c r="AE2253">
        <v>0</v>
      </c>
      <c r="AF2253" t="s">
        <v>143</v>
      </c>
      <c r="AG2253">
        <v>0.95</v>
      </c>
      <c r="AH2253">
        <v>2</v>
      </c>
      <c r="AI2253">
        <v>35814439</v>
      </c>
      <c r="AJ2253">
        <v>2276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</row>
    <row r="2254" spans="1:44">
      <c r="A2254">
        <f>ROW(Source!A2181)</f>
        <v>2181</v>
      </c>
      <c r="B2254">
        <v>35814446</v>
      </c>
      <c r="C2254">
        <v>35814436</v>
      </c>
      <c r="D2254">
        <v>29174500</v>
      </c>
      <c r="E2254">
        <v>1</v>
      </c>
      <c r="F2254">
        <v>1</v>
      </c>
      <c r="G2254">
        <v>1</v>
      </c>
      <c r="H2254">
        <v>2</v>
      </c>
      <c r="I2254" t="s">
        <v>682</v>
      </c>
      <c r="J2254" t="s">
        <v>683</v>
      </c>
      <c r="K2254" t="s">
        <v>684</v>
      </c>
      <c r="L2254">
        <v>1368</v>
      </c>
      <c r="N2254">
        <v>1011</v>
      </c>
      <c r="O2254" t="s">
        <v>589</v>
      </c>
      <c r="P2254" t="s">
        <v>589</v>
      </c>
      <c r="Q2254">
        <v>1</v>
      </c>
      <c r="X2254">
        <v>5.35</v>
      </c>
      <c r="Y2254">
        <v>0</v>
      </c>
      <c r="Z2254">
        <v>1.95</v>
      </c>
      <c r="AA2254">
        <v>0</v>
      </c>
      <c r="AB2254">
        <v>0</v>
      </c>
      <c r="AC2254">
        <v>0</v>
      </c>
      <c r="AD2254">
        <v>1</v>
      </c>
      <c r="AE2254">
        <v>0</v>
      </c>
      <c r="AF2254" t="s">
        <v>143</v>
      </c>
      <c r="AG2254">
        <v>6.6875</v>
      </c>
      <c r="AH2254">
        <v>2</v>
      </c>
      <c r="AI2254">
        <v>35814440</v>
      </c>
      <c r="AJ2254">
        <v>2277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</row>
    <row r="2255" spans="1:44">
      <c r="A2255">
        <f>ROW(Source!A2181)</f>
        <v>2181</v>
      </c>
      <c r="B2255">
        <v>35814447</v>
      </c>
      <c r="C2255">
        <v>35814436</v>
      </c>
      <c r="D2255">
        <v>29174913</v>
      </c>
      <c r="E2255">
        <v>1</v>
      </c>
      <c r="F2255">
        <v>1</v>
      </c>
      <c r="G2255">
        <v>1</v>
      </c>
      <c r="H2255">
        <v>2</v>
      </c>
      <c r="I2255" t="s">
        <v>601</v>
      </c>
      <c r="J2255" t="s">
        <v>602</v>
      </c>
      <c r="K2255" t="s">
        <v>603</v>
      </c>
      <c r="L2255">
        <v>1368</v>
      </c>
      <c r="N2255">
        <v>1011</v>
      </c>
      <c r="O2255" t="s">
        <v>589</v>
      </c>
      <c r="P2255" t="s">
        <v>589</v>
      </c>
      <c r="Q2255">
        <v>1</v>
      </c>
      <c r="X2255">
        <v>4.58</v>
      </c>
      <c r="Y2255">
        <v>0</v>
      </c>
      <c r="Z2255">
        <v>87.17</v>
      </c>
      <c r="AA2255">
        <v>11.6</v>
      </c>
      <c r="AB2255">
        <v>0</v>
      </c>
      <c r="AC2255">
        <v>0</v>
      </c>
      <c r="AD2255">
        <v>1</v>
      </c>
      <c r="AE2255">
        <v>0</v>
      </c>
      <c r="AF2255" t="s">
        <v>143</v>
      </c>
      <c r="AG2255">
        <v>5.7249999999999996</v>
      </c>
      <c r="AH2255">
        <v>2</v>
      </c>
      <c r="AI2255">
        <v>35814441</v>
      </c>
      <c r="AJ2255">
        <v>2278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</row>
    <row r="2256" spans="1:44">
      <c r="A2256">
        <f>ROW(Source!A2181)</f>
        <v>2181</v>
      </c>
      <c r="B2256">
        <v>35814448</v>
      </c>
      <c r="C2256">
        <v>35814436</v>
      </c>
      <c r="D2256">
        <v>29109671</v>
      </c>
      <c r="E2256">
        <v>1</v>
      </c>
      <c r="F2256">
        <v>1</v>
      </c>
      <c r="G2256">
        <v>1</v>
      </c>
      <c r="H2256">
        <v>3</v>
      </c>
      <c r="I2256" t="s">
        <v>907</v>
      </c>
      <c r="J2256" t="s">
        <v>908</v>
      </c>
      <c r="K2256" t="s">
        <v>909</v>
      </c>
      <c r="L2256">
        <v>1327</v>
      </c>
      <c r="N2256">
        <v>1005</v>
      </c>
      <c r="O2256" t="s">
        <v>165</v>
      </c>
      <c r="P2256" t="s">
        <v>165</v>
      </c>
      <c r="Q2256">
        <v>1</v>
      </c>
      <c r="X2256">
        <v>103</v>
      </c>
      <c r="Y2256">
        <v>51.95</v>
      </c>
      <c r="Z2256">
        <v>0</v>
      </c>
      <c r="AA2256">
        <v>0</v>
      </c>
      <c r="AB2256">
        <v>0</v>
      </c>
      <c r="AC2256">
        <v>0</v>
      </c>
      <c r="AD2256">
        <v>1</v>
      </c>
      <c r="AE2256">
        <v>0</v>
      </c>
      <c r="AF2256" t="s">
        <v>3</v>
      </c>
      <c r="AG2256">
        <v>103</v>
      </c>
      <c r="AH2256">
        <v>2</v>
      </c>
      <c r="AI2256">
        <v>35814442</v>
      </c>
      <c r="AJ2256">
        <v>2279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</row>
    <row r="2257" spans="1:44">
      <c r="A2257">
        <f>ROW(Source!A2182)</f>
        <v>2182</v>
      </c>
      <c r="B2257">
        <v>36317155</v>
      </c>
      <c r="C2257">
        <v>36317154</v>
      </c>
      <c r="D2257">
        <v>29364679</v>
      </c>
      <c r="E2257">
        <v>1</v>
      </c>
      <c r="F2257">
        <v>1</v>
      </c>
      <c r="G2257">
        <v>1</v>
      </c>
      <c r="H2257">
        <v>1</v>
      </c>
      <c r="I2257" t="s">
        <v>799</v>
      </c>
      <c r="J2257" t="s">
        <v>3</v>
      </c>
      <c r="K2257" t="s">
        <v>800</v>
      </c>
      <c r="L2257">
        <v>1369</v>
      </c>
      <c r="N2257">
        <v>1013</v>
      </c>
      <c r="O2257" t="s">
        <v>583</v>
      </c>
      <c r="P2257" t="s">
        <v>583</v>
      </c>
      <c r="Q2257">
        <v>1</v>
      </c>
      <c r="X2257">
        <v>94.4</v>
      </c>
      <c r="Y2257">
        <v>0</v>
      </c>
      <c r="Z2257">
        <v>0</v>
      </c>
      <c r="AA2257">
        <v>0</v>
      </c>
      <c r="AB2257">
        <v>323.88</v>
      </c>
      <c r="AC2257">
        <v>0</v>
      </c>
      <c r="AD2257">
        <v>1</v>
      </c>
      <c r="AE2257">
        <v>1</v>
      </c>
      <c r="AF2257" t="s">
        <v>3</v>
      </c>
      <c r="AG2257">
        <v>94.4</v>
      </c>
      <c r="AH2257">
        <v>2</v>
      </c>
      <c r="AI2257">
        <v>36317155</v>
      </c>
      <c r="AJ2257">
        <v>2280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>
      <c r="A2258">
        <f>ROW(Source!A2182)</f>
        <v>2182</v>
      </c>
      <c r="B2258">
        <v>36317156</v>
      </c>
      <c r="C2258">
        <v>36317154</v>
      </c>
      <c r="D2258">
        <v>121548</v>
      </c>
      <c r="E2258">
        <v>1</v>
      </c>
      <c r="F2258">
        <v>1</v>
      </c>
      <c r="G2258">
        <v>1</v>
      </c>
      <c r="H2258">
        <v>1</v>
      </c>
      <c r="I2258" t="s">
        <v>34</v>
      </c>
      <c r="J2258" t="s">
        <v>3</v>
      </c>
      <c r="K2258" t="s">
        <v>584</v>
      </c>
      <c r="L2258">
        <v>608254</v>
      </c>
      <c r="N2258">
        <v>1013</v>
      </c>
      <c r="O2258" t="s">
        <v>585</v>
      </c>
      <c r="P2258" t="s">
        <v>585</v>
      </c>
      <c r="Q2258">
        <v>1</v>
      </c>
      <c r="X2258">
        <v>0.2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1</v>
      </c>
      <c r="AE2258">
        <v>2</v>
      </c>
      <c r="AF2258" t="s">
        <v>3</v>
      </c>
      <c r="AG2258">
        <v>0.2</v>
      </c>
      <c r="AH2258">
        <v>2</v>
      </c>
      <c r="AI2258">
        <v>36317156</v>
      </c>
      <c r="AJ2258">
        <v>2281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</row>
    <row r="2259" spans="1:44">
      <c r="A2259">
        <f>ROW(Source!A2182)</f>
        <v>2182</v>
      </c>
      <c r="B2259">
        <v>36317157</v>
      </c>
      <c r="C2259">
        <v>36317154</v>
      </c>
      <c r="D2259">
        <v>29172362</v>
      </c>
      <c r="E2259">
        <v>1</v>
      </c>
      <c r="F2259">
        <v>1</v>
      </c>
      <c r="G2259">
        <v>1</v>
      </c>
      <c r="H2259">
        <v>2</v>
      </c>
      <c r="I2259" t="s">
        <v>801</v>
      </c>
      <c r="J2259" t="s">
        <v>846</v>
      </c>
      <c r="K2259" t="s">
        <v>803</v>
      </c>
      <c r="L2259">
        <v>1368</v>
      </c>
      <c r="N2259">
        <v>1011</v>
      </c>
      <c r="O2259" t="s">
        <v>589</v>
      </c>
      <c r="P2259" t="s">
        <v>589</v>
      </c>
      <c r="Q2259">
        <v>1</v>
      </c>
      <c r="X2259">
        <v>0.2</v>
      </c>
      <c r="Y2259">
        <v>0</v>
      </c>
      <c r="Z2259">
        <v>134.65</v>
      </c>
      <c r="AA2259">
        <v>13.5</v>
      </c>
      <c r="AB2259">
        <v>0</v>
      </c>
      <c r="AC2259">
        <v>0</v>
      </c>
      <c r="AD2259">
        <v>1</v>
      </c>
      <c r="AE2259">
        <v>0</v>
      </c>
      <c r="AF2259" t="s">
        <v>3</v>
      </c>
      <c r="AG2259">
        <v>0.2</v>
      </c>
      <c r="AH2259">
        <v>2</v>
      </c>
      <c r="AI2259">
        <v>36317157</v>
      </c>
      <c r="AJ2259">
        <v>2282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</row>
    <row r="2260" spans="1:44">
      <c r="A2260">
        <f>ROW(Source!A2182)</f>
        <v>2182</v>
      </c>
      <c r="B2260">
        <v>36317158</v>
      </c>
      <c r="C2260">
        <v>36317154</v>
      </c>
      <c r="D2260">
        <v>29174913</v>
      </c>
      <c r="E2260">
        <v>1</v>
      </c>
      <c r="F2260">
        <v>1</v>
      </c>
      <c r="G2260">
        <v>1</v>
      </c>
      <c r="H2260">
        <v>2</v>
      </c>
      <c r="I2260" t="s">
        <v>601</v>
      </c>
      <c r="J2260" t="s">
        <v>615</v>
      </c>
      <c r="K2260" t="s">
        <v>603</v>
      </c>
      <c r="L2260">
        <v>1368</v>
      </c>
      <c r="N2260">
        <v>1011</v>
      </c>
      <c r="O2260" t="s">
        <v>589</v>
      </c>
      <c r="P2260" t="s">
        <v>589</v>
      </c>
      <c r="Q2260">
        <v>1</v>
      </c>
      <c r="X2260">
        <v>0.2</v>
      </c>
      <c r="Y2260">
        <v>0</v>
      </c>
      <c r="Z2260">
        <v>87.17</v>
      </c>
      <c r="AA2260">
        <v>11.6</v>
      </c>
      <c r="AB2260">
        <v>0</v>
      </c>
      <c r="AC2260">
        <v>0</v>
      </c>
      <c r="AD2260">
        <v>1</v>
      </c>
      <c r="AE2260">
        <v>0</v>
      </c>
      <c r="AF2260" t="s">
        <v>3</v>
      </c>
      <c r="AG2260">
        <v>0.2</v>
      </c>
      <c r="AH2260">
        <v>2</v>
      </c>
      <c r="AI2260">
        <v>36317158</v>
      </c>
      <c r="AJ2260">
        <v>2283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</row>
    <row r="2261" spans="1:44">
      <c r="A2261">
        <f>ROW(Source!A2182)</f>
        <v>2182</v>
      </c>
      <c r="B2261">
        <v>36317159</v>
      </c>
      <c r="C2261">
        <v>36317154</v>
      </c>
      <c r="D2261">
        <v>29164111</v>
      </c>
      <c r="E2261">
        <v>1</v>
      </c>
      <c r="F2261">
        <v>1</v>
      </c>
      <c r="G2261">
        <v>1</v>
      </c>
      <c r="H2261">
        <v>3</v>
      </c>
      <c r="I2261" t="s">
        <v>847</v>
      </c>
      <c r="J2261" t="s">
        <v>848</v>
      </c>
      <c r="K2261" t="s">
        <v>849</v>
      </c>
      <c r="L2261">
        <v>1355</v>
      </c>
      <c r="N2261">
        <v>1010</v>
      </c>
      <c r="O2261" t="s">
        <v>61</v>
      </c>
      <c r="P2261" t="s">
        <v>61</v>
      </c>
      <c r="Q2261">
        <v>100</v>
      </c>
      <c r="X2261">
        <v>1.02</v>
      </c>
      <c r="Y2261">
        <v>100</v>
      </c>
      <c r="Z2261">
        <v>0</v>
      </c>
      <c r="AA2261">
        <v>0</v>
      </c>
      <c r="AB2261">
        <v>0</v>
      </c>
      <c r="AC2261">
        <v>0</v>
      </c>
      <c r="AD2261">
        <v>1</v>
      </c>
      <c r="AE2261">
        <v>0</v>
      </c>
      <c r="AF2261" t="s">
        <v>3</v>
      </c>
      <c r="AG2261">
        <v>1.02</v>
      </c>
      <c r="AH2261">
        <v>2</v>
      </c>
      <c r="AI2261">
        <v>36317159</v>
      </c>
      <c r="AJ2261">
        <v>2284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</row>
    <row r="2262" spans="1:44">
      <c r="A2262">
        <f>ROW(Source!A2182)</f>
        <v>2182</v>
      </c>
      <c r="B2262">
        <v>36317160</v>
      </c>
      <c r="C2262">
        <v>36317154</v>
      </c>
      <c r="D2262">
        <v>29171808</v>
      </c>
      <c r="E2262">
        <v>1</v>
      </c>
      <c r="F2262">
        <v>1</v>
      </c>
      <c r="G2262">
        <v>1</v>
      </c>
      <c r="H2262">
        <v>3</v>
      </c>
      <c r="I2262" t="s">
        <v>816</v>
      </c>
      <c r="J2262" t="s">
        <v>817</v>
      </c>
      <c r="K2262" t="s">
        <v>818</v>
      </c>
      <c r="L2262">
        <v>1374</v>
      </c>
      <c r="N2262">
        <v>1013</v>
      </c>
      <c r="O2262" t="s">
        <v>819</v>
      </c>
      <c r="P2262" t="s">
        <v>819</v>
      </c>
      <c r="Q2262">
        <v>1</v>
      </c>
      <c r="X2262">
        <v>18.73</v>
      </c>
      <c r="Y2262">
        <v>1</v>
      </c>
      <c r="Z2262">
        <v>0</v>
      </c>
      <c r="AA2262">
        <v>0</v>
      </c>
      <c r="AB2262">
        <v>0</v>
      </c>
      <c r="AC2262">
        <v>0</v>
      </c>
      <c r="AD2262">
        <v>1</v>
      </c>
      <c r="AE2262">
        <v>0</v>
      </c>
      <c r="AF2262" t="s">
        <v>3</v>
      </c>
      <c r="AG2262">
        <v>18.73</v>
      </c>
      <c r="AH2262">
        <v>2</v>
      </c>
      <c r="AI2262">
        <v>36317160</v>
      </c>
      <c r="AJ2262">
        <v>2286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</row>
    <row r="2263" spans="1:44">
      <c r="A2263">
        <f>ROW(Source!A2184)</f>
        <v>2184</v>
      </c>
      <c r="B2263">
        <v>35814483</v>
      </c>
      <c r="C2263">
        <v>35814468</v>
      </c>
      <c r="D2263">
        <v>29361034</v>
      </c>
      <c r="E2263">
        <v>1</v>
      </c>
      <c r="F2263">
        <v>1</v>
      </c>
      <c r="G2263">
        <v>1</v>
      </c>
      <c r="H2263">
        <v>1</v>
      </c>
      <c r="I2263" t="s">
        <v>910</v>
      </c>
      <c r="J2263" t="s">
        <v>3</v>
      </c>
      <c r="K2263" t="s">
        <v>911</v>
      </c>
      <c r="L2263">
        <v>1369</v>
      </c>
      <c r="N2263">
        <v>1013</v>
      </c>
      <c r="O2263" t="s">
        <v>583</v>
      </c>
      <c r="P2263" t="s">
        <v>583</v>
      </c>
      <c r="Q2263">
        <v>1</v>
      </c>
      <c r="X2263">
        <v>16.16</v>
      </c>
      <c r="Y2263">
        <v>0</v>
      </c>
      <c r="Z2263">
        <v>0</v>
      </c>
      <c r="AA2263">
        <v>0</v>
      </c>
      <c r="AB2263">
        <v>9.4</v>
      </c>
      <c r="AC2263">
        <v>0</v>
      </c>
      <c r="AD2263">
        <v>1</v>
      </c>
      <c r="AE2263">
        <v>1</v>
      </c>
      <c r="AF2263" t="s">
        <v>3</v>
      </c>
      <c r="AG2263">
        <v>16.16</v>
      </c>
      <c r="AH2263">
        <v>2</v>
      </c>
      <c r="AI2263">
        <v>35814469</v>
      </c>
      <c r="AJ2263">
        <v>2287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</row>
    <row r="2264" spans="1:44">
      <c r="A2264">
        <f>ROW(Source!A2184)</f>
        <v>2184</v>
      </c>
      <c r="B2264">
        <v>35814484</v>
      </c>
      <c r="C2264">
        <v>35814468</v>
      </c>
      <c r="D2264">
        <v>121548</v>
      </c>
      <c r="E2264">
        <v>1</v>
      </c>
      <c r="F2264">
        <v>1</v>
      </c>
      <c r="G2264">
        <v>1</v>
      </c>
      <c r="H2264">
        <v>1</v>
      </c>
      <c r="I2264" t="s">
        <v>34</v>
      </c>
      <c r="J2264" t="s">
        <v>3</v>
      </c>
      <c r="K2264" t="s">
        <v>584</v>
      </c>
      <c r="L2264">
        <v>608254</v>
      </c>
      <c r="N2264">
        <v>1013</v>
      </c>
      <c r="O2264" t="s">
        <v>585</v>
      </c>
      <c r="P2264" t="s">
        <v>585</v>
      </c>
      <c r="Q2264">
        <v>1</v>
      </c>
      <c r="X2264">
        <v>0.18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1</v>
      </c>
      <c r="AE2264">
        <v>2</v>
      </c>
      <c r="AF2264" t="s">
        <v>3</v>
      </c>
      <c r="AG2264">
        <v>0.18</v>
      </c>
      <c r="AH2264">
        <v>2</v>
      </c>
      <c r="AI2264">
        <v>35814470</v>
      </c>
      <c r="AJ2264">
        <v>2288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</row>
    <row r="2265" spans="1:44">
      <c r="A2265">
        <f>ROW(Source!A2184)</f>
        <v>2184</v>
      </c>
      <c r="B2265">
        <v>35814485</v>
      </c>
      <c r="C2265">
        <v>35814468</v>
      </c>
      <c r="D2265">
        <v>29172362</v>
      </c>
      <c r="E2265">
        <v>1</v>
      </c>
      <c r="F2265">
        <v>1</v>
      </c>
      <c r="G2265">
        <v>1</v>
      </c>
      <c r="H2265">
        <v>2</v>
      </c>
      <c r="I2265" t="s">
        <v>801</v>
      </c>
      <c r="J2265" t="s">
        <v>802</v>
      </c>
      <c r="K2265" t="s">
        <v>803</v>
      </c>
      <c r="L2265">
        <v>1368</v>
      </c>
      <c r="N2265">
        <v>1011</v>
      </c>
      <c r="O2265" t="s">
        <v>589</v>
      </c>
      <c r="P2265" t="s">
        <v>589</v>
      </c>
      <c r="Q2265">
        <v>1</v>
      </c>
      <c r="X2265">
        <v>0.18</v>
      </c>
      <c r="Y2265">
        <v>0</v>
      </c>
      <c r="Z2265">
        <v>134.65</v>
      </c>
      <c r="AA2265">
        <v>13.5</v>
      </c>
      <c r="AB2265">
        <v>0</v>
      </c>
      <c r="AC2265">
        <v>0</v>
      </c>
      <c r="AD2265">
        <v>1</v>
      </c>
      <c r="AE2265">
        <v>0</v>
      </c>
      <c r="AF2265" t="s">
        <v>3</v>
      </c>
      <c r="AG2265">
        <v>0.18</v>
      </c>
      <c r="AH2265">
        <v>2</v>
      </c>
      <c r="AI2265">
        <v>35814471</v>
      </c>
      <c r="AJ2265">
        <v>2289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</row>
    <row r="2266" spans="1:44">
      <c r="A2266">
        <f>ROW(Source!A2184)</f>
        <v>2184</v>
      </c>
      <c r="B2266">
        <v>35814486</v>
      </c>
      <c r="C2266">
        <v>35814468</v>
      </c>
      <c r="D2266">
        <v>29174913</v>
      </c>
      <c r="E2266">
        <v>1</v>
      </c>
      <c r="F2266">
        <v>1</v>
      </c>
      <c r="G2266">
        <v>1</v>
      </c>
      <c r="H2266">
        <v>2</v>
      </c>
      <c r="I2266" t="s">
        <v>601</v>
      </c>
      <c r="J2266" t="s">
        <v>602</v>
      </c>
      <c r="K2266" t="s">
        <v>603</v>
      </c>
      <c r="L2266">
        <v>1368</v>
      </c>
      <c r="N2266">
        <v>1011</v>
      </c>
      <c r="O2266" t="s">
        <v>589</v>
      </c>
      <c r="P2266" t="s">
        <v>589</v>
      </c>
      <c r="Q2266">
        <v>1</v>
      </c>
      <c r="X2266">
        <v>0.18</v>
      </c>
      <c r="Y2266">
        <v>0</v>
      </c>
      <c r="Z2266">
        <v>87.17</v>
      </c>
      <c r="AA2266">
        <v>11.6</v>
      </c>
      <c r="AB2266">
        <v>0</v>
      </c>
      <c r="AC2266">
        <v>0</v>
      </c>
      <c r="AD2266">
        <v>1</v>
      </c>
      <c r="AE2266">
        <v>0</v>
      </c>
      <c r="AF2266" t="s">
        <v>3</v>
      </c>
      <c r="AG2266">
        <v>0.18</v>
      </c>
      <c r="AH2266">
        <v>2</v>
      </c>
      <c r="AI2266">
        <v>35814472</v>
      </c>
      <c r="AJ2266">
        <v>2290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</row>
    <row r="2267" spans="1:44">
      <c r="A2267">
        <f>ROW(Source!A2184)</f>
        <v>2184</v>
      </c>
      <c r="B2267">
        <v>35814487</v>
      </c>
      <c r="C2267">
        <v>35814468</v>
      </c>
      <c r="D2267">
        <v>29107914</v>
      </c>
      <c r="E2267">
        <v>1</v>
      </c>
      <c r="F2267">
        <v>1</v>
      </c>
      <c r="G2267">
        <v>1</v>
      </c>
      <c r="H2267">
        <v>3</v>
      </c>
      <c r="I2267" t="s">
        <v>912</v>
      </c>
      <c r="J2267" t="s">
        <v>913</v>
      </c>
      <c r="K2267" t="s">
        <v>914</v>
      </c>
      <c r="L2267">
        <v>1348</v>
      </c>
      <c r="N2267">
        <v>1009</v>
      </c>
      <c r="O2267" t="s">
        <v>29</v>
      </c>
      <c r="P2267" t="s">
        <v>29</v>
      </c>
      <c r="Q2267">
        <v>1000</v>
      </c>
      <c r="X2267">
        <v>3.3E-4</v>
      </c>
      <c r="Y2267">
        <v>19800.009999999998</v>
      </c>
      <c r="Z2267">
        <v>0</v>
      </c>
      <c r="AA2267">
        <v>0</v>
      </c>
      <c r="AB2267">
        <v>0</v>
      </c>
      <c r="AC2267">
        <v>0</v>
      </c>
      <c r="AD2267">
        <v>1</v>
      </c>
      <c r="AE2267">
        <v>0</v>
      </c>
      <c r="AF2267" t="s">
        <v>3</v>
      </c>
      <c r="AG2267">
        <v>3.3E-4</v>
      </c>
      <c r="AH2267">
        <v>2</v>
      </c>
      <c r="AI2267">
        <v>35814473</v>
      </c>
      <c r="AJ2267">
        <v>2291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</row>
    <row r="2268" spans="1:44">
      <c r="A2268">
        <f>ROW(Source!A2184)</f>
        <v>2184</v>
      </c>
      <c r="B2268">
        <v>35814488</v>
      </c>
      <c r="C2268">
        <v>35814468</v>
      </c>
      <c r="D2268">
        <v>29111245</v>
      </c>
      <c r="E2268">
        <v>1</v>
      </c>
      <c r="F2268">
        <v>1</v>
      </c>
      <c r="G2268">
        <v>1</v>
      </c>
      <c r="H2268">
        <v>3</v>
      </c>
      <c r="I2268" t="s">
        <v>915</v>
      </c>
      <c r="J2268" t="s">
        <v>916</v>
      </c>
      <c r="K2268" t="s">
        <v>917</v>
      </c>
      <c r="L2268">
        <v>1348</v>
      </c>
      <c r="N2268">
        <v>1009</v>
      </c>
      <c r="O2268" t="s">
        <v>29</v>
      </c>
      <c r="P2268" t="s">
        <v>29</v>
      </c>
      <c r="Q2268">
        <v>1000</v>
      </c>
      <c r="X2268">
        <v>1.4E-3</v>
      </c>
      <c r="Y2268">
        <v>3960.01</v>
      </c>
      <c r="Z2268">
        <v>0</v>
      </c>
      <c r="AA2268">
        <v>0</v>
      </c>
      <c r="AB2268">
        <v>0</v>
      </c>
      <c r="AC2268">
        <v>0</v>
      </c>
      <c r="AD2268">
        <v>1</v>
      </c>
      <c r="AE2268">
        <v>0</v>
      </c>
      <c r="AF2268" t="s">
        <v>3</v>
      </c>
      <c r="AG2268">
        <v>1.4E-3</v>
      </c>
      <c r="AH2268">
        <v>2</v>
      </c>
      <c r="AI2268">
        <v>35814474</v>
      </c>
      <c r="AJ2268">
        <v>2292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</row>
    <row r="2269" spans="1:44">
      <c r="A2269">
        <f>ROW(Source!A2184)</f>
        <v>2184</v>
      </c>
      <c r="B2269">
        <v>35814489</v>
      </c>
      <c r="C2269">
        <v>35814468</v>
      </c>
      <c r="D2269">
        <v>29108269</v>
      </c>
      <c r="E2269">
        <v>1</v>
      </c>
      <c r="F2269">
        <v>1</v>
      </c>
      <c r="G2269">
        <v>1</v>
      </c>
      <c r="H2269">
        <v>3</v>
      </c>
      <c r="I2269" t="s">
        <v>918</v>
      </c>
      <c r="J2269" t="s">
        <v>919</v>
      </c>
      <c r="K2269" t="s">
        <v>920</v>
      </c>
      <c r="L2269">
        <v>1348</v>
      </c>
      <c r="N2269">
        <v>1009</v>
      </c>
      <c r="O2269" t="s">
        <v>29</v>
      </c>
      <c r="P2269" t="s">
        <v>29</v>
      </c>
      <c r="Q2269">
        <v>1000</v>
      </c>
      <c r="X2269">
        <v>2.9999999999999997E-4</v>
      </c>
      <c r="Y2269">
        <v>1820.01</v>
      </c>
      <c r="Z2269">
        <v>0</v>
      </c>
      <c r="AA2269">
        <v>0</v>
      </c>
      <c r="AB2269">
        <v>0</v>
      </c>
      <c r="AC2269">
        <v>0</v>
      </c>
      <c r="AD2269">
        <v>1</v>
      </c>
      <c r="AE2269">
        <v>0</v>
      </c>
      <c r="AF2269" t="s">
        <v>3</v>
      </c>
      <c r="AG2269">
        <v>2.9999999999999997E-4</v>
      </c>
      <c r="AH2269">
        <v>2</v>
      </c>
      <c r="AI2269">
        <v>35814475</v>
      </c>
      <c r="AJ2269">
        <v>2293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</row>
    <row r="2270" spans="1:44">
      <c r="A2270">
        <f>ROW(Source!A2184)</f>
        <v>2184</v>
      </c>
      <c r="B2270">
        <v>35814490</v>
      </c>
      <c r="C2270">
        <v>35814468</v>
      </c>
      <c r="D2270">
        <v>29110426</v>
      </c>
      <c r="E2270">
        <v>1</v>
      </c>
      <c r="F2270">
        <v>1</v>
      </c>
      <c r="G2270">
        <v>1</v>
      </c>
      <c r="H2270">
        <v>3</v>
      </c>
      <c r="I2270" t="s">
        <v>921</v>
      </c>
      <c r="J2270" t="s">
        <v>922</v>
      </c>
      <c r="K2270" t="s">
        <v>370</v>
      </c>
      <c r="L2270">
        <v>1346</v>
      </c>
      <c r="N2270">
        <v>1009</v>
      </c>
      <c r="O2270" t="s">
        <v>170</v>
      </c>
      <c r="P2270" t="s">
        <v>170</v>
      </c>
      <c r="Q2270">
        <v>1</v>
      </c>
      <c r="X2270">
        <v>0.04</v>
      </c>
      <c r="Y2270">
        <v>28.67</v>
      </c>
      <c r="Z2270">
        <v>0</v>
      </c>
      <c r="AA2270">
        <v>0</v>
      </c>
      <c r="AB2270">
        <v>0</v>
      </c>
      <c r="AC2270">
        <v>0</v>
      </c>
      <c r="AD2270">
        <v>1</v>
      </c>
      <c r="AE2270">
        <v>0</v>
      </c>
      <c r="AF2270" t="s">
        <v>3</v>
      </c>
      <c r="AG2270">
        <v>0.04</v>
      </c>
      <c r="AH2270">
        <v>2</v>
      </c>
      <c r="AI2270">
        <v>35814476</v>
      </c>
      <c r="AJ2270">
        <v>2294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</row>
    <row r="2271" spans="1:44">
      <c r="A2271">
        <f>ROW(Source!A2184)</f>
        <v>2184</v>
      </c>
      <c r="B2271">
        <v>35814491</v>
      </c>
      <c r="C2271">
        <v>35814468</v>
      </c>
      <c r="D2271">
        <v>29110838</v>
      </c>
      <c r="E2271">
        <v>1</v>
      </c>
      <c r="F2271">
        <v>1</v>
      </c>
      <c r="G2271">
        <v>1</v>
      </c>
      <c r="H2271">
        <v>3</v>
      </c>
      <c r="I2271" t="s">
        <v>807</v>
      </c>
      <c r="J2271" t="s">
        <v>808</v>
      </c>
      <c r="K2271" t="s">
        <v>809</v>
      </c>
      <c r="L2271">
        <v>1346</v>
      </c>
      <c r="N2271">
        <v>1009</v>
      </c>
      <c r="O2271" t="s">
        <v>170</v>
      </c>
      <c r="P2271" t="s">
        <v>170</v>
      </c>
      <c r="Q2271">
        <v>1</v>
      </c>
      <c r="X2271">
        <v>0.16</v>
      </c>
      <c r="Y2271">
        <v>30.5</v>
      </c>
      <c r="Z2271">
        <v>0</v>
      </c>
      <c r="AA2271">
        <v>0</v>
      </c>
      <c r="AB2271">
        <v>0</v>
      </c>
      <c r="AC2271">
        <v>0</v>
      </c>
      <c r="AD2271">
        <v>1</v>
      </c>
      <c r="AE2271">
        <v>0</v>
      </c>
      <c r="AF2271" t="s">
        <v>3</v>
      </c>
      <c r="AG2271">
        <v>0.16</v>
      </c>
      <c r="AH2271">
        <v>2</v>
      </c>
      <c r="AI2271">
        <v>35814477</v>
      </c>
      <c r="AJ2271">
        <v>2295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</row>
    <row r="2272" spans="1:44">
      <c r="A2272">
        <f>ROW(Source!A2184)</f>
        <v>2184</v>
      </c>
      <c r="B2272">
        <v>35814492</v>
      </c>
      <c r="C2272">
        <v>35814468</v>
      </c>
      <c r="D2272">
        <v>29114470</v>
      </c>
      <c r="E2272">
        <v>1</v>
      </c>
      <c r="F2272">
        <v>1</v>
      </c>
      <c r="G2272">
        <v>1</v>
      </c>
      <c r="H2272">
        <v>3</v>
      </c>
      <c r="I2272" t="s">
        <v>350</v>
      </c>
      <c r="J2272" t="s">
        <v>352</v>
      </c>
      <c r="K2272" t="s">
        <v>351</v>
      </c>
      <c r="L2272">
        <v>1355</v>
      </c>
      <c r="N2272">
        <v>1010</v>
      </c>
      <c r="O2272" t="s">
        <v>61</v>
      </c>
      <c r="P2272" t="s">
        <v>61</v>
      </c>
      <c r="Q2272">
        <v>100</v>
      </c>
      <c r="X2272">
        <v>0.32</v>
      </c>
      <c r="Y2272">
        <v>86.24</v>
      </c>
      <c r="Z2272">
        <v>0</v>
      </c>
      <c r="AA2272">
        <v>0</v>
      </c>
      <c r="AB2272">
        <v>0</v>
      </c>
      <c r="AC2272">
        <v>0</v>
      </c>
      <c r="AD2272">
        <v>1</v>
      </c>
      <c r="AE2272">
        <v>0</v>
      </c>
      <c r="AF2272" t="s">
        <v>3</v>
      </c>
      <c r="AG2272">
        <v>0.32</v>
      </c>
      <c r="AH2272">
        <v>2</v>
      </c>
      <c r="AI2272">
        <v>35814478</v>
      </c>
      <c r="AJ2272">
        <v>2296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</row>
    <row r="2273" spans="1:44">
      <c r="A2273">
        <f>ROW(Source!A2184)</f>
        <v>2184</v>
      </c>
      <c r="B2273">
        <v>35814493</v>
      </c>
      <c r="C2273">
        <v>35814468</v>
      </c>
      <c r="D2273">
        <v>29149204</v>
      </c>
      <c r="E2273">
        <v>1</v>
      </c>
      <c r="F2273">
        <v>1</v>
      </c>
      <c r="G2273">
        <v>1</v>
      </c>
      <c r="H2273">
        <v>3</v>
      </c>
      <c r="I2273" t="s">
        <v>810</v>
      </c>
      <c r="J2273" t="s">
        <v>811</v>
      </c>
      <c r="K2273" t="s">
        <v>812</v>
      </c>
      <c r="L2273">
        <v>1348</v>
      </c>
      <c r="N2273">
        <v>1009</v>
      </c>
      <c r="O2273" t="s">
        <v>29</v>
      </c>
      <c r="P2273" t="s">
        <v>29</v>
      </c>
      <c r="Q2273">
        <v>1000</v>
      </c>
      <c r="X2273">
        <v>2.1000000000000001E-2</v>
      </c>
      <c r="Y2273">
        <v>729.98</v>
      </c>
      <c r="Z2273">
        <v>0</v>
      </c>
      <c r="AA2273">
        <v>0</v>
      </c>
      <c r="AB2273">
        <v>0</v>
      </c>
      <c r="AC2273">
        <v>0</v>
      </c>
      <c r="AD2273">
        <v>1</v>
      </c>
      <c r="AE2273">
        <v>0</v>
      </c>
      <c r="AF2273" t="s">
        <v>3</v>
      </c>
      <c r="AG2273">
        <v>2.1000000000000001E-2</v>
      </c>
      <c r="AH2273">
        <v>2</v>
      </c>
      <c r="AI2273">
        <v>35814479</v>
      </c>
      <c r="AJ2273">
        <v>2298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>
      <c r="A2274">
        <f>ROW(Source!A2184)</f>
        <v>2184</v>
      </c>
      <c r="B2274">
        <v>35814494</v>
      </c>
      <c r="C2274">
        <v>35814468</v>
      </c>
      <c r="D2274">
        <v>29171808</v>
      </c>
      <c r="E2274">
        <v>1</v>
      </c>
      <c r="F2274">
        <v>1</v>
      </c>
      <c r="G2274">
        <v>1</v>
      </c>
      <c r="H2274">
        <v>3</v>
      </c>
      <c r="I2274" t="s">
        <v>816</v>
      </c>
      <c r="J2274" t="s">
        <v>817</v>
      </c>
      <c r="K2274" t="s">
        <v>818</v>
      </c>
      <c r="L2274">
        <v>1374</v>
      </c>
      <c r="N2274">
        <v>1013</v>
      </c>
      <c r="O2274" t="s">
        <v>819</v>
      </c>
      <c r="P2274" t="s">
        <v>819</v>
      </c>
      <c r="Q2274">
        <v>1</v>
      </c>
      <c r="X2274">
        <v>3.04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1</v>
      </c>
      <c r="AE2274">
        <v>0</v>
      </c>
      <c r="AF2274" t="s">
        <v>3</v>
      </c>
      <c r="AG2274">
        <v>3.04</v>
      </c>
      <c r="AH2274">
        <v>2</v>
      </c>
      <c r="AI2274">
        <v>35814480</v>
      </c>
      <c r="AJ2274">
        <v>2300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</row>
    <row r="2275" spans="1:44">
      <c r="A2275">
        <f>ROW(Source!A2260)</f>
        <v>2260</v>
      </c>
      <c r="B2275">
        <v>35814499</v>
      </c>
      <c r="C2275">
        <v>35814497</v>
      </c>
      <c r="D2275">
        <v>18406804</v>
      </c>
      <c r="E2275">
        <v>1</v>
      </c>
      <c r="F2275">
        <v>1</v>
      </c>
      <c r="G2275">
        <v>1</v>
      </c>
      <c r="H2275">
        <v>1</v>
      </c>
      <c r="I2275" t="s">
        <v>581</v>
      </c>
      <c r="J2275" t="s">
        <v>3</v>
      </c>
      <c r="K2275" t="s">
        <v>582</v>
      </c>
      <c r="L2275">
        <v>1369</v>
      </c>
      <c r="N2275">
        <v>1013</v>
      </c>
      <c r="O2275" t="s">
        <v>583</v>
      </c>
      <c r="P2275" t="s">
        <v>583</v>
      </c>
      <c r="Q2275">
        <v>1</v>
      </c>
      <c r="X2275">
        <v>5.84</v>
      </c>
      <c r="Y2275">
        <v>0</v>
      </c>
      <c r="Z2275">
        <v>0</v>
      </c>
      <c r="AA2275">
        <v>0</v>
      </c>
      <c r="AB2275">
        <v>249.14</v>
      </c>
      <c r="AC2275">
        <v>0</v>
      </c>
      <c r="AD2275">
        <v>1</v>
      </c>
      <c r="AE2275">
        <v>1</v>
      </c>
      <c r="AF2275" t="s">
        <v>3</v>
      </c>
      <c r="AG2275">
        <v>5.84</v>
      </c>
      <c r="AH2275">
        <v>2</v>
      </c>
      <c r="AI2275">
        <v>35814498</v>
      </c>
      <c r="AJ2275">
        <v>2301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</row>
    <row r="2276" spans="1:44">
      <c r="A2276">
        <f>ROW(Source!A2261)</f>
        <v>2261</v>
      </c>
      <c r="B2276">
        <v>35814504</v>
      </c>
      <c r="C2276">
        <v>35814500</v>
      </c>
      <c r="D2276">
        <v>18406804</v>
      </c>
      <c r="E2276">
        <v>1</v>
      </c>
      <c r="F2276">
        <v>1</v>
      </c>
      <c r="G2276">
        <v>1</v>
      </c>
      <c r="H2276">
        <v>1</v>
      </c>
      <c r="I2276" t="s">
        <v>581</v>
      </c>
      <c r="J2276" t="s">
        <v>3</v>
      </c>
      <c r="K2276" t="s">
        <v>582</v>
      </c>
      <c r="L2276">
        <v>1369</v>
      </c>
      <c r="N2276">
        <v>1013</v>
      </c>
      <c r="O2276" t="s">
        <v>583</v>
      </c>
      <c r="P2276" t="s">
        <v>583</v>
      </c>
      <c r="Q2276">
        <v>1</v>
      </c>
      <c r="X2276">
        <v>6.32</v>
      </c>
      <c r="Y2276">
        <v>0</v>
      </c>
      <c r="Z2276">
        <v>0</v>
      </c>
      <c r="AA2276">
        <v>0</v>
      </c>
      <c r="AB2276">
        <v>249.14</v>
      </c>
      <c r="AC2276">
        <v>0</v>
      </c>
      <c r="AD2276">
        <v>1</v>
      </c>
      <c r="AE2276">
        <v>1</v>
      </c>
      <c r="AF2276" t="s">
        <v>3</v>
      </c>
      <c r="AG2276">
        <v>6.32</v>
      </c>
      <c r="AH2276">
        <v>2</v>
      </c>
      <c r="AI2276">
        <v>35814501</v>
      </c>
      <c r="AJ2276">
        <v>2302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</row>
    <row r="2277" spans="1:44">
      <c r="A2277">
        <f>ROW(Source!A2261)</f>
        <v>2261</v>
      </c>
      <c r="B2277">
        <v>35814505</v>
      </c>
      <c r="C2277">
        <v>35814500</v>
      </c>
      <c r="D2277">
        <v>121548</v>
      </c>
      <c r="E2277">
        <v>1</v>
      </c>
      <c r="F2277">
        <v>1</v>
      </c>
      <c r="G2277">
        <v>1</v>
      </c>
      <c r="H2277">
        <v>1</v>
      </c>
      <c r="I2277" t="s">
        <v>34</v>
      </c>
      <c r="J2277" t="s">
        <v>3</v>
      </c>
      <c r="K2277" t="s">
        <v>584</v>
      </c>
      <c r="L2277">
        <v>608254</v>
      </c>
      <c r="N2277">
        <v>1013</v>
      </c>
      <c r="O2277" t="s">
        <v>585</v>
      </c>
      <c r="P2277" t="s">
        <v>585</v>
      </c>
      <c r="Q2277">
        <v>1</v>
      </c>
      <c r="X2277">
        <v>0.03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1</v>
      </c>
      <c r="AE2277">
        <v>2</v>
      </c>
      <c r="AF2277" t="s">
        <v>3</v>
      </c>
      <c r="AG2277">
        <v>0.03</v>
      </c>
      <c r="AH2277">
        <v>2</v>
      </c>
      <c r="AI2277">
        <v>35814502</v>
      </c>
      <c r="AJ2277">
        <v>2303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</row>
    <row r="2278" spans="1:44">
      <c r="A2278">
        <f>ROW(Source!A2261)</f>
        <v>2261</v>
      </c>
      <c r="B2278">
        <v>35814506</v>
      </c>
      <c r="C2278">
        <v>35814500</v>
      </c>
      <c r="D2278">
        <v>29172556</v>
      </c>
      <c r="E2278">
        <v>1</v>
      </c>
      <c r="F2278">
        <v>1</v>
      </c>
      <c r="G2278">
        <v>1</v>
      </c>
      <c r="H2278">
        <v>2</v>
      </c>
      <c r="I2278" t="s">
        <v>586</v>
      </c>
      <c r="J2278" t="s">
        <v>590</v>
      </c>
      <c r="K2278" t="s">
        <v>588</v>
      </c>
      <c r="L2278">
        <v>1368</v>
      </c>
      <c r="N2278">
        <v>1011</v>
      </c>
      <c r="O2278" t="s">
        <v>589</v>
      </c>
      <c r="P2278" t="s">
        <v>589</v>
      </c>
      <c r="Q2278">
        <v>1</v>
      </c>
      <c r="X2278">
        <v>0.03</v>
      </c>
      <c r="Y2278">
        <v>0</v>
      </c>
      <c r="Z2278">
        <v>31.26</v>
      </c>
      <c r="AA2278">
        <v>13.5</v>
      </c>
      <c r="AB2278">
        <v>0</v>
      </c>
      <c r="AC2278">
        <v>0</v>
      </c>
      <c r="AD2278">
        <v>1</v>
      </c>
      <c r="AE2278">
        <v>0</v>
      </c>
      <c r="AF2278" t="s">
        <v>3</v>
      </c>
      <c r="AG2278">
        <v>0.03</v>
      </c>
      <c r="AH2278">
        <v>2</v>
      </c>
      <c r="AI2278">
        <v>35814503</v>
      </c>
      <c r="AJ2278">
        <v>2304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</row>
    <row r="2279" spans="1:44">
      <c r="A2279">
        <f>ROW(Source!A2262)</f>
        <v>2262</v>
      </c>
      <c r="B2279">
        <v>35814513</v>
      </c>
      <c r="C2279">
        <v>35814507</v>
      </c>
      <c r="D2279">
        <v>18408066</v>
      </c>
      <c r="E2279">
        <v>1</v>
      </c>
      <c r="F2279">
        <v>1</v>
      </c>
      <c r="G2279">
        <v>1</v>
      </c>
      <c r="H2279">
        <v>1</v>
      </c>
      <c r="I2279" t="s">
        <v>591</v>
      </c>
      <c r="J2279" t="s">
        <v>3</v>
      </c>
      <c r="K2279" t="s">
        <v>592</v>
      </c>
      <c r="L2279">
        <v>1369</v>
      </c>
      <c r="N2279">
        <v>1013</v>
      </c>
      <c r="O2279" t="s">
        <v>583</v>
      </c>
      <c r="P2279" t="s">
        <v>583</v>
      </c>
      <c r="Q2279">
        <v>1</v>
      </c>
      <c r="X2279">
        <v>179.3</v>
      </c>
      <c r="Y2279">
        <v>0</v>
      </c>
      <c r="Z2279">
        <v>0</v>
      </c>
      <c r="AA2279">
        <v>0</v>
      </c>
      <c r="AB2279">
        <v>256.16000000000003</v>
      </c>
      <c r="AC2279">
        <v>0</v>
      </c>
      <c r="AD2279">
        <v>1</v>
      </c>
      <c r="AE2279">
        <v>1</v>
      </c>
      <c r="AF2279" t="s">
        <v>3</v>
      </c>
      <c r="AG2279">
        <v>179.3</v>
      </c>
      <c r="AH2279">
        <v>2</v>
      </c>
      <c r="AI2279">
        <v>35814508</v>
      </c>
      <c r="AJ2279">
        <v>2305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>
      <c r="A2280">
        <f>ROW(Source!A2262)</f>
        <v>2262</v>
      </c>
      <c r="B2280">
        <v>35814514</v>
      </c>
      <c r="C2280">
        <v>35814507</v>
      </c>
      <c r="D2280">
        <v>121548</v>
      </c>
      <c r="E2280">
        <v>1</v>
      </c>
      <c r="F2280">
        <v>1</v>
      </c>
      <c r="G2280">
        <v>1</v>
      </c>
      <c r="H2280">
        <v>1</v>
      </c>
      <c r="I2280" t="s">
        <v>34</v>
      </c>
      <c r="J2280" t="s">
        <v>3</v>
      </c>
      <c r="K2280" t="s">
        <v>584</v>
      </c>
      <c r="L2280">
        <v>608254</v>
      </c>
      <c r="N2280">
        <v>1013</v>
      </c>
      <c r="O2280" t="s">
        <v>585</v>
      </c>
      <c r="P2280" t="s">
        <v>585</v>
      </c>
      <c r="Q2280">
        <v>1</v>
      </c>
      <c r="X2280">
        <v>3.97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1</v>
      </c>
      <c r="AE2280">
        <v>2</v>
      </c>
      <c r="AF2280" t="s">
        <v>3</v>
      </c>
      <c r="AG2280">
        <v>3.97</v>
      </c>
      <c r="AH2280">
        <v>2</v>
      </c>
      <c r="AI2280">
        <v>35814509</v>
      </c>
      <c r="AJ2280">
        <v>2306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</row>
    <row r="2281" spans="1:44">
      <c r="A2281">
        <f>ROW(Source!A2262)</f>
        <v>2262</v>
      </c>
      <c r="B2281">
        <v>35814515</v>
      </c>
      <c r="C2281">
        <v>35814507</v>
      </c>
      <c r="D2281">
        <v>29172710</v>
      </c>
      <c r="E2281">
        <v>1</v>
      </c>
      <c r="F2281">
        <v>1</v>
      </c>
      <c r="G2281">
        <v>1</v>
      </c>
      <c r="H2281">
        <v>2</v>
      </c>
      <c r="I2281" t="s">
        <v>593</v>
      </c>
      <c r="J2281" t="s">
        <v>594</v>
      </c>
      <c r="K2281" t="s">
        <v>595</v>
      </c>
      <c r="L2281">
        <v>1368</v>
      </c>
      <c r="N2281">
        <v>1011</v>
      </c>
      <c r="O2281" t="s">
        <v>589</v>
      </c>
      <c r="P2281" t="s">
        <v>589</v>
      </c>
      <c r="Q2281">
        <v>1</v>
      </c>
      <c r="X2281">
        <v>3.97</v>
      </c>
      <c r="Y2281">
        <v>0</v>
      </c>
      <c r="Z2281">
        <v>46.56</v>
      </c>
      <c r="AA2281">
        <v>10.06</v>
      </c>
      <c r="AB2281">
        <v>0</v>
      </c>
      <c r="AC2281">
        <v>0</v>
      </c>
      <c r="AD2281">
        <v>1</v>
      </c>
      <c r="AE2281">
        <v>0</v>
      </c>
      <c r="AF2281" t="s">
        <v>3</v>
      </c>
      <c r="AG2281">
        <v>3.97</v>
      </c>
      <c r="AH2281">
        <v>2</v>
      </c>
      <c r="AI2281">
        <v>35814510</v>
      </c>
      <c r="AJ2281">
        <v>2307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</row>
    <row r="2282" spans="1:44">
      <c r="A2282">
        <f>ROW(Source!A2262)</f>
        <v>2262</v>
      </c>
      <c r="B2282">
        <v>35814516</v>
      </c>
      <c r="C2282">
        <v>35814507</v>
      </c>
      <c r="D2282">
        <v>29174533</v>
      </c>
      <c r="E2282">
        <v>1</v>
      </c>
      <c r="F2282">
        <v>1</v>
      </c>
      <c r="G2282">
        <v>1</v>
      </c>
      <c r="H2282">
        <v>2</v>
      </c>
      <c r="I2282" t="s">
        <v>596</v>
      </c>
      <c r="J2282" t="s">
        <v>597</v>
      </c>
      <c r="K2282" t="s">
        <v>598</v>
      </c>
      <c r="L2282">
        <v>1368</v>
      </c>
      <c r="N2282">
        <v>1011</v>
      </c>
      <c r="O2282" t="s">
        <v>589</v>
      </c>
      <c r="P2282" t="s">
        <v>589</v>
      </c>
      <c r="Q2282">
        <v>1</v>
      </c>
      <c r="X2282">
        <v>7.93</v>
      </c>
      <c r="Y2282">
        <v>0</v>
      </c>
      <c r="Z2282">
        <v>1.53</v>
      </c>
      <c r="AA2282">
        <v>0</v>
      </c>
      <c r="AB2282">
        <v>0</v>
      </c>
      <c r="AC2282">
        <v>0</v>
      </c>
      <c r="AD2282">
        <v>1</v>
      </c>
      <c r="AE2282">
        <v>0</v>
      </c>
      <c r="AF2282" t="s">
        <v>3</v>
      </c>
      <c r="AG2282">
        <v>7.93</v>
      </c>
      <c r="AH2282">
        <v>2</v>
      </c>
      <c r="AI2282">
        <v>35814511</v>
      </c>
      <c r="AJ2282">
        <v>2308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</row>
    <row r="2283" spans="1:44">
      <c r="A2283">
        <f>ROW(Source!A2262)</f>
        <v>2262</v>
      </c>
      <c r="B2283">
        <v>35814517</v>
      </c>
      <c r="C2283">
        <v>35814507</v>
      </c>
      <c r="D2283">
        <v>29164349</v>
      </c>
      <c r="E2283">
        <v>1</v>
      </c>
      <c r="F2283">
        <v>1</v>
      </c>
      <c r="G2283">
        <v>1</v>
      </c>
      <c r="H2283">
        <v>3</v>
      </c>
      <c r="I2283" t="s">
        <v>27</v>
      </c>
      <c r="J2283" t="s">
        <v>30</v>
      </c>
      <c r="K2283" t="s">
        <v>28</v>
      </c>
      <c r="L2283">
        <v>1348</v>
      </c>
      <c r="N2283">
        <v>1009</v>
      </c>
      <c r="O2283" t="s">
        <v>29</v>
      </c>
      <c r="P2283" t="s">
        <v>29</v>
      </c>
      <c r="Q2283">
        <v>1000</v>
      </c>
      <c r="X2283">
        <v>10.5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 t="s">
        <v>3</v>
      </c>
      <c r="AG2283">
        <v>10.5</v>
      </c>
      <c r="AH2283">
        <v>2</v>
      </c>
      <c r="AI2283">
        <v>35814512</v>
      </c>
      <c r="AJ2283">
        <v>2309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</row>
    <row r="2284" spans="1:44">
      <c r="A2284">
        <f>ROW(Source!A2264)</f>
        <v>2264</v>
      </c>
      <c r="B2284">
        <v>35814524</v>
      </c>
      <c r="C2284">
        <v>35814519</v>
      </c>
      <c r="D2284">
        <v>18407150</v>
      </c>
      <c r="E2284">
        <v>1</v>
      </c>
      <c r="F2284">
        <v>1</v>
      </c>
      <c r="G2284">
        <v>1</v>
      </c>
      <c r="H2284">
        <v>1</v>
      </c>
      <c r="I2284" t="s">
        <v>599</v>
      </c>
      <c r="J2284" t="s">
        <v>3</v>
      </c>
      <c r="K2284" t="s">
        <v>600</v>
      </c>
      <c r="L2284">
        <v>1369</v>
      </c>
      <c r="N2284">
        <v>1013</v>
      </c>
      <c r="O2284" t="s">
        <v>583</v>
      </c>
      <c r="P2284" t="s">
        <v>583</v>
      </c>
      <c r="Q2284">
        <v>1</v>
      </c>
      <c r="X2284">
        <v>63.84</v>
      </c>
      <c r="Y2284">
        <v>0</v>
      </c>
      <c r="Z2284">
        <v>0</v>
      </c>
      <c r="AA2284">
        <v>0</v>
      </c>
      <c r="AB2284">
        <v>272.45</v>
      </c>
      <c r="AC2284">
        <v>0</v>
      </c>
      <c r="AD2284">
        <v>1</v>
      </c>
      <c r="AE2284">
        <v>1</v>
      </c>
      <c r="AF2284" t="s">
        <v>3</v>
      </c>
      <c r="AG2284">
        <v>63.84</v>
      </c>
      <c r="AH2284">
        <v>2</v>
      </c>
      <c r="AI2284">
        <v>35814520</v>
      </c>
      <c r="AJ2284">
        <v>2310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</row>
    <row r="2285" spans="1:44">
      <c r="A2285">
        <f>ROW(Source!A2264)</f>
        <v>2264</v>
      </c>
      <c r="B2285">
        <v>35814525</v>
      </c>
      <c r="C2285">
        <v>35814519</v>
      </c>
      <c r="D2285">
        <v>121548</v>
      </c>
      <c r="E2285">
        <v>1</v>
      </c>
      <c r="F2285">
        <v>1</v>
      </c>
      <c r="G2285">
        <v>1</v>
      </c>
      <c r="H2285">
        <v>1</v>
      </c>
      <c r="I2285" t="s">
        <v>34</v>
      </c>
      <c r="J2285" t="s">
        <v>3</v>
      </c>
      <c r="K2285" t="s">
        <v>584</v>
      </c>
      <c r="L2285">
        <v>608254</v>
      </c>
      <c r="N2285">
        <v>1013</v>
      </c>
      <c r="O2285" t="s">
        <v>585</v>
      </c>
      <c r="P2285" t="s">
        <v>585</v>
      </c>
      <c r="Q2285">
        <v>1</v>
      </c>
      <c r="X2285">
        <v>0.28999999999999998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1</v>
      </c>
      <c r="AE2285">
        <v>2</v>
      </c>
      <c r="AF2285" t="s">
        <v>3</v>
      </c>
      <c r="AG2285">
        <v>0.28999999999999998</v>
      </c>
      <c r="AH2285">
        <v>2</v>
      </c>
      <c r="AI2285">
        <v>35814521</v>
      </c>
      <c r="AJ2285">
        <v>2311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</row>
    <row r="2286" spans="1:44">
      <c r="A2286">
        <f>ROW(Source!A2264)</f>
        <v>2264</v>
      </c>
      <c r="B2286">
        <v>35814526</v>
      </c>
      <c r="C2286">
        <v>35814519</v>
      </c>
      <c r="D2286">
        <v>29172556</v>
      </c>
      <c r="E2286">
        <v>1</v>
      </c>
      <c r="F2286">
        <v>1</v>
      </c>
      <c r="G2286">
        <v>1</v>
      </c>
      <c r="H2286">
        <v>2</v>
      </c>
      <c r="I2286" t="s">
        <v>586</v>
      </c>
      <c r="J2286" t="s">
        <v>590</v>
      </c>
      <c r="K2286" t="s">
        <v>588</v>
      </c>
      <c r="L2286">
        <v>1368</v>
      </c>
      <c r="N2286">
        <v>1011</v>
      </c>
      <c r="O2286" t="s">
        <v>589</v>
      </c>
      <c r="P2286" t="s">
        <v>589</v>
      </c>
      <c r="Q2286">
        <v>1</v>
      </c>
      <c r="X2286">
        <v>0.28999999999999998</v>
      </c>
      <c r="Y2286">
        <v>0</v>
      </c>
      <c r="Z2286">
        <v>31.26</v>
      </c>
      <c r="AA2286">
        <v>13.5</v>
      </c>
      <c r="AB2286">
        <v>0</v>
      </c>
      <c r="AC2286">
        <v>0</v>
      </c>
      <c r="AD2286">
        <v>1</v>
      </c>
      <c r="AE2286">
        <v>0</v>
      </c>
      <c r="AF2286" t="s">
        <v>3</v>
      </c>
      <c r="AG2286">
        <v>0.28999999999999998</v>
      </c>
      <c r="AH2286">
        <v>2</v>
      </c>
      <c r="AI2286">
        <v>35814522</v>
      </c>
      <c r="AJ2286">
        <v>2312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</row>
    <row r="2287" spans="1:44">
      <c r="A2287">
        <f>ROW(Source!A2264)</f>
        <v>2264</v>
      </c>
      <c r="B2287">
        <v>35814527</v>
      </c>
      <c r="C2287">
        <v>35814519</v>
      </c>
      <c r="D2287">
        <v>29164350</v>
      </c>
      <c r="E2287">
        <v>1</v>
      </c>
      <c r="F2287">
        <v>1</v>
      </c>
      <c r="G2287">
        <v>1</v>
      </c>
      <c r="H2287">
        <v>3</v>
      </c>
      <c r="I2287" t="s">
        <v>425</v>
      </c>
      <c r="J2287" t="s">
        <v>427</v>
      </c>
      <c r="K2287" t="s">
        <v>426</v>
      </c>
      <c r="L2287">
        <v>1348</v>
      </c>
      <c r="N2287">
        <v>1009</v>
      </c>
      <c r="O2287" t="s">
        <v>29</v>
      </c>
      <c r="P2287" t="s">
        <v>29</v>
      </c>
      <c r="Q2287">
        <v>1000</v>
      </c>
      <c r="X2287">
        <v>2.65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 t="s">
        <v>3</v>
      </c>
      <c r="AG2287">
        <v>2.65</v>
      </c>
      <c r="AH2287">
        <v>2</v>
      </c>
      <c r="AI2287">
        <v>35814523</v>
      </c>
      <c r="AJ2287">
        <v>2313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</row>
    <row r="2288" spans="1:44">
      <c r="A2288">
        <f>ROW(Source!A2266)</f>
        <v>2266</v>
      </c>
      <c r="B2288">
        <v>35814534</v>
      </c>
      <c r="C2288">
        <v>35814529</v>
      </c>
      <c r="D2288">
        <v>18407150</v>
      </c>
      <c r="E2288">
        <v>1</v>
      </c>
      <c r="F2288">
        <v>1</v>
      </c>
      <c r="G2288">
        <v>1</v>
      </c>
      <c r="H2288">
        <v>1</v>
      </c>
      <c r="I2288" t="s">
        <v>599</v>
      </c>
      <c r="J2288" t="s">
        <v>3</v>
      </c>
      <c r="K2288" t="s">
        <v>600</v>
      </c>
      <c r="L2288">
        <v>1369</v>
      </c>
      <c r="N2288">
        <v>1013</v>
      </c>
      <c r="O2288" t="s">
        <v>583</v>
      </c>
      <c r="P2288" t="s">
        <v>583</v>
      </c>
      <c r="Q2288">
        <v>1</v>
      </c>
      <c r="X2288">
        <v>51.3</v>
      </c>
      <c r="Y2288">
        <v>0</v>
      </c>
      <c r="Z2288">
        <v>0</v>
      </c>
      <c r="AA2288">
        <v>0</v>
      </c>
      <c r="AB2288">
        <v>272.45</v>
      </c>
      <c r="AC2288">
        <v>0</v>
      </c>
      <c r="AD2288">
        <v>1</v>
      </c>
      <c r="AE2288">
        <v>1</v>
      </c>
      <c r="AF2288" t="s">
        <v>3</v>
      </c>
      <c r="AG2288">
        <v>51.3</v>
      </c>
      <c r="AH2288">
        <v>2</v>
      </c>
      <c r="AI2288">
        <v>35814530</v>
      </c>
      <c r="AJ2288">
        <v>2314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</row>
    <row r="2289" spans="1:44">
      <c r="A2289">
        <f>ROW(Source!A2266)</f>
        <v>2266</v>
      </c>
      <c r="B2289">
        <v>35814535</v>
      </c>
      <c r="C2289">
        <v>35814529</v>
      </c>
      <c r="D2289">
        <v>121548</v>
      </c>
      <c r="E2289">
        <v>1</v>
      </c>
      <c r="F2289">
        <v>1</v>
      </c>
      <c r="G2289">
        <v>1</v>
      </c>
      <c r="H2289">
        <v>1</v>
      </c>
      <c r="I2289" t="s">
        <v>34</v>
      </c>
      <c r="J2289" t="s">
        <v>3</v>
      </c>
      <c r="K2289" t="s">
        <v>584</v>
      </c>
      <c r="L2289">
        <v>608254</v>
      </c>
      <c r="N2289">
        <v>1013</v>
      </c>
      <c r="O2289" t="s">
        <v>585</v>
      </c>
      <c r="P2289" t="s">
        <v>585</v>
      </c>
      <c r="Q2289">
        <v>1</v>
      </c>
      <c r="X2289">
        <v>0.26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1</v>
      </c>
      <c r="AE2289">
        <v>2</v>
      </c>
      <c r="AF2289" t="s">
        <v>3</v>
      </c>
      <c r="AG2289">
        <v>0.26</v>
      </c>
      <c r="AH2289">
        <v>2</v>
      </c>
      <c r="AI2289">
        <v>35814531</v>
      </c>
      <c r="AJ2289">
        <v>2315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</row>
    <row r="2290" spans="1:44">
      <c r="A2290">
        <f>ROW(Source!A2266)</f>
        <v>2266</v>
      </c>
      <c r="B2290">
        <v>35814536</v>
      </c>
      <c r="C2290">
        <v>35814529</v>
      </c>
      <c r="D2290">
        <v>29172556</v>
      </c>
      <c r="E2290">
        <v>1</v>
      </c>
      <c r="F2290">
        <v>1</v>
      </c>
      <c r="G2290">
        <v>1</v>
      </c>
      <c r="H2290">
        <v>2</v>
      </c>
      <c r="I2290" t="s">
        <v>586</v>
      </c>
      <c r="J2290" t="s">
        <v>590</v>
      </c>
      <c r="K2290" t="s">
        <v>588</v>
      </c>
      <c r="L2290">
        <v>1368</v>
      </c>
      <c r="N2290">
        <v>1011</v>
      </c>
      <c r="O2290" t="s">
        <v>589</v>
      </c>
      <c r="P2290" t="s">
        <v>589</v>
      </c>
      <c r="Q2290">
        <v>1</v>
      </c>
      <c r="X2290">
        <v>0.26</v>
      </c>
      <c r="Y2290">
        <v>0</v>
      </c>
      <c r="Z2290">
        <v>31.26</v>
      </c>
      <c r="AA2290">
        <v>13.5</v>
      </c>
      <c r="AB2290">
        <v>0</v>
      </c>
      <c r="AC2290">
        <v>0</v>
      </c>
      <c r="AD2290">
        <v>1</v>
      </c>
      <c r="AE2290">
        <v>0</v>
      </c>
      <c r="AF2290" t="s">
        <v>3</v>
      </c>
      <c r="AG2290">
        <v>0.26</v>
      </c>
      <c r="AH2290">
        <v>2</v>
      </c>
      <c r="AI2290">
        <v>35814532</v>
      </c>
      <c r="AJ2290">
        <v>2316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</row>
    <row r="2291" spans="1:44">
      <c r="A2291">
        <f>ROW(Source!A2266)</f>
        <v>2266</v>
      </c>
      <c r="B2291">
        <v>35814537</v>
      </c>
      <c r="C2291">
        <v>35814529</v>
      </c>
      <c r="D2291">
        <v>29164350</v>
      </c>
      <c r="E2291">
        <v>1</v>
      </c>
      <c r="F2291">
        <v>1</v>
      </c>
      <c r="G2291">
        <v>1</v>
      </c>
      <c r="H2291">
        <v>3</v>
      </c>
      <c r="I2291" t="s">
        <v>425</v>
      </c>
      <c r="J2291" t="s">
        <v>427</v>
      </c>
      <c r="K2291" t="s">
        <v>426</v>
      </c>
      <c r="L2291">
        <v>1348</v>
      </c>
      <c r="N2291">
        <v>1009</v>
      </c>
      <c r="O2291" t="s">
        <v>29</v>
      </c>
      <c r="P2291" t="s">
        <v>29</v>
      </c>
      <c r="Q2291">
        <v>1000</v>
      </c>
      <c r="X2291">
        <v>1.82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 t="s">
        <v>3</v>
      </c>
      <c r="AG2291">
        <v>1.82</v>
      </c>
      <c r="AH2291">
        <v>2</v>
      </c>
      <c r="AI2291">
        <v>35814533</v>
      </c>
      <c r="AJ2291">
        <v>2317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>
      <c r="A2292">
        <f>ROW(Source!A2268)</f>
        <v>2268</v>
      </c>
      <c r="B2292">
        <v>35814544</v>
      </c>
      <c r="C2292">
        <v>35814539</v>
      </c>
      <c r="D2292">
        <v>18407150</v>
      </c>
      <c r="E2292">
        <v>1</v>
      </c>
      <c r="F2292">
        <v>1</v>
      </c>
      <c r="G2292">
        <v>1</v>
      </c>
      <c r="H2292">
        <v>1</v>
      </c>
      <c r="I2292" t="s">
        <v>599</v>
      </c>
      <c r="J2292" t="s">
        <v>3</v>
      </c>
      <c r="K2292" t="s">
        <v>600</v>
      </c>
      <c r="L2292">
        <v>1369</v>
      </c>
      <c r="N2292">
        <v>1013</v>
      </c>
      <c r="O2292" t="s">
        <v>583</v>
      </c>
      <c r="P2292" t="s">
        <v>583</v>
      </c>
      <c r="Q2292">
        <v>1</v>
      </c>
      <c r="X2292">
        <v>69.87</v>
      </c>
      <c r="Y2292">
        <v>0</v>
      </c>
      <c r="Z2292">
        <v>0</v>
      </c>
      <c r="AA2292">
        <v>0</v>
      </c>
      <c r="AB2292">
        <v>272.45</v>
      </c>
      <c r="AC2292">
        <v>0</v>
      </c>
      <c r="AD2292">
        <v>1</v>
      </c>
      <c r="AE2292">
        <v>1</v>
      </c>
      <c r="AF2292" t="s">
        <v>3</v>
      </c>
      <c r="AG2292">
        <v>69.87</v>
      </c>
      <c r="AH2292">
        <v>2</v>
      </c>
      <c r="AI2292">
        <v>35814540</v>
      </c>
      <c r="AJ2292">
        <v>2318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>
      <c r="A2293">
        <f>ROW(Source!A2268)</f>
        <v>2268</v>
      </c>
      <c r="B2293">
        <v>35814545</v>
      </c>
      <c r="C2293">
        <v>35814539</v>
      </c>
      <c r="D2293">
        <v>121548</v>
      </c>
      <c r="E2293">
        <v>1</v>
      </c>
      <c r="F2293">
        <v>1</v>
      </c>
      <c r="G2293">
        <v>1</v>
      </c>
      <c r="H2293">
        <v>1</v>
      </c>
      <c r="I2293" t="s">
        <v>34</v>
      </c>
      <c r="J2293" t="s">
        <v>3</v>
      </c>
      <c r="K2293" t="s">
        <v>584</v>
      </c>
      <c r="L2293">
        <v>608254</v>
      </c>
      <c r="N2293">
        <v>1013</v>
      </c>
      <c r="O2293" t="s">
        <v>585</v>
      </c>
      <c r="P2293" t="s">
        <v>585</v>
      </c>
      <c r="Q2293">
        <v>1</v>
      </c>
      <c r="X2293">
        <v>1.44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1</v>
      </c>
      <c r="AE2293">
        <v>2</v>
      </c>
      <c r="AF2293" t="s">
        <v>3</v>
      </c>
      <c r="AG2293">
        <v>1.44</v>
      </c>
      <c r="AH2293">
        <v>2</v>
      </c>
      <c r="AI2293">
        <v>35814541</v>
      </c>
      <c r="AJ2293">
        <v>2319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</row>
    <row r="2294" spans="1:44">
      <c r="A2294">
        <f>ROW(Source!A2268)</f>
        <v>2268</v>
      </c>
      <c r="B2294">
        <v>35814546</v>
      </c>
      <c r="C2294">
        <v>35814539</v>
      </c>
      <c r="D2294">
        <v>29172556</v>
      </c>
      <c r="E2294">
        <v>1</v>
      </c>
      <c r="F2294">
        <v>1</v>
      </c>
      <c r="G2294">
        <v>1</v>
      </c>
      <c r="H2294">
        <v>2</v>
      </c>
      <c r="I2294" t="s">
        <v>586</v>
      </c>
      <c r="J2294" t="s">
        <v>590</v>
      </c>
      <c r="K2294" t="s">
        <v>588</v>
      </c>
      <c r="L2294">
        <v>1368</v>
      </c>
      <c r="N2294">
        <v>1011</v>
      </c>
      <c r="O2294" t="s">
        <v>589</v>
      </c>
      <c r="P2294" t="s">
        <v>589</v>
      </c>
      <c r="Q2294">
        <v>1</v>
      </c>
      <c r="X2294">
        <v>1.44</v>
      </c>
      <c r="Y2294">
        <v>0</v>
      </c>
      <c r="Z2294">
        <v>31.26</v>
      </c>
      <c r="AA2294">
        <v>13.5</v>
      </c>
      <c r="AB2294">
        <v>0</v>
      </c>
      <c r="AC2294">
        <v>0</v>
      </c>
      <c r="AD2294">
        <v>1</v>
      </c>
      <c r="AE2294">
        <v>0</v>
      </c>
      <c r="AF2294" t="s">
        <v>3</v>
      </c>
      <c r="AG2294">
        <v>1.44</v>
      </c>
      <c r="AH2294">
        <v>2</v>
      </c>
      <c r="AI2294">
        <v>35814542</v>
      </c>
      <c r="AJ2294">
        <v>2320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>
      <c r="A2295">
        <f>ROW(Source!A2268)</f>
        <v>2268</v>
      </c>
      <c r="B2295">
        <v>35814547</v>
      </c>
      <c r="C2295">
        <v>35814539</v>
      </c>
      <c r="D2295">
        <v>29164349</v>
      </c>
      <c r="E2295">
        <v>1</v>
      </c>
      <c r="F2295">
        <v>1</v>
      </c>
      <c r="G2295">
        <v>1</v>
      </c>
      <c r="H2295">
        <v>3</v>
      </c>
      <c r="I2295" t="s">
        <v>27</v>
      </c>
      <c r="J2295" t="s">
        <v>30</v>
      </c>
      <c r="K2295" t="s">
        <v>28</v>
      </c>
      <c r="L2295">
        <v>1348</v>
      </c>
      <c r="N2295">
        <v>1009</v>
      </c>
      <c r="O2295" t="s">
        <v>29</v>
      </c>
      <c r="P2295" t="s">
        <v>29</v>
      </c>
      <c r="Q2295">
        <v>1000</v>
      </c>
      <c r="X2295">
        <v>5.2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 t="s">
        <v>3</v>
      </c>
      <c r="AG2295">
        <v>5.2</v>
      </c>
      <c r="AH2295">
        <v>2</v>
      </c>
      <c r="AI2295">
        <v>35814543</v>
      </c>
      <c r="AJ2295">
        <v>2321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</row>
    <row r="2296" spans="1:44">
      <c r="A2296">
        <f>ROW(Source!A2270)</f>
        <v>2270</v>
      </c>
      <c r="B2296">
        <v>35814555</v>
      </c>
      <c r="C2296">
        <v>35814549</v>
      </c>
      <c r="D2296">
        <v>18407525</v>
      </c>
      <c r="E2296">
        <v>1</v>
      </c>
      <c r="F2296">
        <v>1</v>
      </c>
      <c r="G2296">
        <v>1</v>
      </c>
      <c r="H2296">
        <v>1</v>
      </c>
      <c r="I2296" t="s">
        <v>923</v>
      </c>
      <c r="J2296" t="s">
        <v>3</v>
      </c>
      <c r="K2296" t="s">
        <v>924</v>
      </c>
      <c r="L2296">
        <v>1369</v>
      </c>
      <c r="N2296">
        <v>1013</v>
      </c>
      <c r="O2296" t="s">
        <v>583</v>
      </c>
      <c r="P2296" t="s">
        <v>583</v>
      </c>
      <c r="Q2296">
        <v>1</v>
      </c>
      <c r="X2296">
        <v>74.3</v>
      </c>
      <c r="Y2296">
        <v>0</v>
      </c>
      <c r="Z2296">
        <v>0</v>
      </c>
      <c r="AA2296">
        <v>0</v>
      </c>
      <c r="AB2296">
        <v>251.37</v>
      </c>
      <c r="AC2296">
        <v>0</v>
      </c>
      <c r="AD2296">
        <v>1</v>
      </c>
      <c r="AE2296">
        <v>1</v>
      </c>
      <c r="AF2296" t="s">
        <v>3</v>
      </c>
      <c r="AG2296">
        <v>74.3</v>
      </c>
      <c r="AH2296">
        <v>2</v>
      </c>
      <c r="AI2296">
        <v>35814550</v>
      </c>
      <c r="AJ2296">
        <v>2322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>
      <c r="A2297">
        <f>ROW(Source!A2270)</f>
        <v>2270</v>
      </c>
      <c r="B2297">
        <v>35814556</v>
      </c>
      <c r="C2297">
        <v>35814549</v>
      </c>
      <c r="D2297">
        <v>121548</v>
      </c>
      <c r="E2297">
        <v>1</v>
      </c>
      <c r="F2297">
        <v>1</v>
      </c>
      <c r="G2297">
        <v>1</v>
      </c>
      <c r="H2297">
        <v>1</v>
      </c>
      <c r="I2297" t="s">
        <v>34</v>
      </c>
      <c r="J2297" t="s">
        <v>3</v>
      </c>
      <c r="K2297" t="s">
        <v>584</v>
      </c>
      <c r="L2297">
        <v>608254</v>
      </c>
      <c r="N2297">
        <v>1013</v>
      </c>
      <c r="O2297" t="s">
        <v>585</v>
      </c>
      <c r="P2297" t="s">
        <v>585</v>
      </c>
      <c r="Q2297">
        <v>1</v>
      </c>
      <c r="X2297">
        <v>1.99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1</v>
      </c>
      <c r="AE2297">
        <v>2</v>
      </c>
      <c r="AF2297" t="s">
        <v>3</v>
      </c>
      <c r="AG2297">
        <v>1.99</v>
      </c>
      <c r="AH2297">
        <v>2</v>
      </c>
      <c r="AI2297">
        <v>35814551</v>
      </c>
      <c r="AJ2297">
        <v>2323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</row>
    <row r="2298" spans="1:44">
      <c r="A2298">
        <f>ROW(Source!A2270)</f>
        <v>2270</v>
      </c>
      <c r="B2298">
        <v>35814557</v>
      </c>
      <c r="C2298">
        <v>35814549</v>
      </c>
      <c r="D2298">
        <v>29172556</v>
      </c>
      <c r="E2298">
        <v>1</v>
      </c>
      <c r="F2298">
        <v>1</v>
      </c>
      <c r="G2298">
        <v>1</v>
      </c>
      <c r="H2298">
        <v>2</v>
      </c>
      <c r="I2298" t="s">
        <v>586</v>
      </c>
      <c r="J2298" t="s">
        <v>590</v>
      </c>
      <c r="K2298" t="s">
        <v>588</v>
      </c>
      <c r="L2298">
        <v>1368</v>
      </c>
      <c r="N2298">
        <v>1011</v>
      </c>
      <c r="O2298" t="s">
        <v>589</v>
      </c>
      <c r="P2298" t="s">
        <v>589</v>
      </c>
      <c r="Q2298">
        <v>1</v>
      </c>
      <c r="X2298">
        <v>0.35</v>
      </c>
      <c r="Y2298">
        <v>0</v>
      </c>
      <c r="Z2298">
        <v>31.26</v>
      </c>
      <c r="AA2298">
        <v>13.5</v>
      </c>
      <c r="AB2298">
        <v>0</v>
      </c>
      <c r="AC2298">
        <v>0</v>
      </c>
      <c r="AD2298">
        <v>1</v>
      </c>
      <c r="AE2298">
        <v>0</v>
      </c>
      <c r="AF2298" t="s">
        <v>3</v>
      </c>
      <c r="AG2298">
        <v>0.35</v>
      </c>
      <c r="AH2298">
        <v>2</v>
      </c>
      <c r="AI2298">
        <v>35814552</v>
      </c>
      <c r="AJ2298">
        <v>2324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</row>
    <row r="2299" spans="1:44">
      <c r="A2299">
        <f>ROW(Source!A2270)</f>
        <v>2270</v>
      </c>
      <c r="B2299">
        <v>35814558</v>
      </c>
      <c r="C2299">
        <v>35814549</v>
      </c>
      <c r="D2299">
        <v>29172710</v>
      </c>
      <c r="E2299">
        <v>1</v>
      </c>
      <c r="F2299">
        <v>1</v>
      </c>
      <c r="G2299">
        <v>1</v>
      </c>
      <c r="H2299">
        <v>2</v>
      </c>
      <c r="I2299" t="s">
        <v>593</v>
      </c>
      <c r="J2299" t="s">
        <v>594</v>
      </c>
      <c r="K2299" t="s">
        <v>595</v>
      </c>
      <c r="L2299">
        <v>1368</v>
      </c>
      <c r="N2299">
        <v>1011</v>
      </c>
      <c r="O2299" t="s">
        <v>589</v>
      </c>
      <c r="P2299" t="s">
        <v>589</v>
      </c>
      <c r="Q2299">
        <v>1</v>
      </c>
      <c r="X2299">
        <v>1.64</v>
      </c>
      <c r="Y2299">
        <v>0</v>
      </c>
      <c r="Z2299">
        <v>46.56</v>
      </c>
      <c r="AA2299">
        <v>10.06</v>
      </c>
      <c r="AB2299">
        <v>0</v>
      </c>
      <c r="AC2299">
        <v>0</v>
      </c>
      <c r="AD2299">
        <v>1</v>
      </c>
      <c r="AE2299">
        <v>0</v>
      </c>
      <c r="AF2299" t="s">
        <v>3</v>
      </c>
      <c r="AG2299">
        <v>1.64</v>
      </c>
      <c r="AH2299">
        <v>2</v>
      </c>
      <c r="AI2299">
        <v>35814553</v>
      </c>
      <c r="AJ2299">
        <v>2325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</row>
    <row r="2300" spans="1:44">
      <c r="A2300">
        <f>ROW(Source!A2270)</f>
        <v>2270</v>
      </c>
      <c r="B2300">
        <v>35814559</v>
      </c>
      <c r="C2300">
        <v>35814549</v>
      </c>
      <c r="D2300">
        <v>29174533</v>
      </c>
      <c r="E2300">
        <v>1</v>
      </c>
      <c r="F2300">
        <v>1</v>
      </c>
      <c r="G2300">
        <v>1</v>
      </c>
      <c r="H2300">
        <v>2</v>
      </c>
      <c r="I2300" t="s">
        <v>596</v>
      </c>
      <c r="J2300" t="s">
        <v>597</v>
      </c>
      <c r="K2300" t="s">
        <v>598</v>
      </c>
      <c r="L2300">
        <v>1368</v>
      </c>
      <c r="N2300">
        <v>1011</v>
      </c>
      <c r="O2300" t="s">
        <v>589</v>
      </c>
      <c r="P2300" t="s">
        <v>589</v>
      </c>
      <c r="Q2300">
        <v>1</v>
      </c>
      <c r="X2300">
        <v>3.28</v>
      </c>
      <c r="Y2300">
        <v>0</v>
      </c>
      <c r="Z2300">
        <v>1.53</v>
      </c>
      <c r="AA2300">
        <v>0</v>
      </c>
      <c r="AB2300">
        <v>0</v>
      </c>
      <c r="AC2300">
        <v>0</v>
      </c>
      <c r="AD2300">
        <v>1</v>
      </c>
      <c r="AE2300">
        <v>0</v>
      </c>
      <c r="AF2300" t="s">
        <v>3</v>
      </c>
      <c r="AG2300">
        <v>3.28</v>
      </c>
      <c r="AH2300">
        <v>2</v>
      </c>
      <c r="AI2300">
        <v>35814554</v>
      </c>
      <c r="AJ2300">
        <v>2326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</row>
    <row r="2301" spans="1:44">
      <c r="A2301">
        <f>ROW(Source!A2306)</f>
        <v>2306</v>
      </c>
      <c r="B2301">
        <v>35814573</v>
      </c>
      <c r="C2301">
        <v>35814560</v>
      </c>
      <c r="D2301">
        <v>18409661</v>
      </c>
      <c r="E2301">
        <v>1</v>
      </c>
      <c r="F2301">
        <v>1</v>
      </c>
      <c r="G2301">
        <v>1</v>
      </c>
      <c r="H2301">
        <v>1</v>
      </c>
      <c r="I2301" t="s">
        <v>925</v>
      </c>
      <c r="J2301" t="s">
        <v>3</v>
      </c>
      <c r="K2301" t="s">
        <v>926</v>
      </c>
      <c r="L2301">
        <v>1369</v>
      </c>
      <c r="N2301">
        <v>1013</v>
      </c>
      <c r="O2301" t="s">
        <v>583</v>
      </c>
      <c r="P2301" t="s">
        <v>583</v>
      </c>
      <c r="Q2301">
        <v>1</v>
      </c>
      <c r="X2301">
        <v>36.25</v>
      </c>
      <c r="Y2301">
        <v>0</v>
      </c>
      <c r="Z2301">
        <v>0</v>
      </c>
      <c r="AA2301">
        <v>0</v>
      </c>
      <c r="AB2301">
        <v>275.97000000000003</v>
      </c>
      <c r="AC2301">
        <v>0</v>
      </c>
      <c r="AD2301">
        <v>1</v>
      </c>
      <c r="AE2301">
        <v>1</v>
      </c>
      <c r="AF2301" t="s">
        <v>3</v>
      </c>
      <c r="AG2301">
        <v>36.25</v>
      </c>
      <c r="AH2301">
        <v>2</v>
      </c>
      <c r="AI2301">
        <v>35814561</v>
      </c>
      <c r="AJ2301">
        <v>2327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</row>
    <row r="2302" spans="1:44">
      <c r="A2302">
        <f>ROW(Source!A2306)</f>
        <v>2306</v>
      </c>
      <c r="B2302">
        <v>35814574</v>
      </c>
      <c r="C2302">
        <v>35814560</v>
      </c>
      <c r="D2302">
        <v>121548</v>
      </c>
      <c r="E2302">
        <v>1</v>
      </c>
      <c r="F2302">
        <v>1</v>
      </c>
      <c r="G2302">
        <v>1</v>
      </c>
      <c r="H2302">
        <v>1</v>
      </c>
      <c r="I2302" t="s">
        <v>34</v>
      </c>
      <c r="J2302" t="s">
        <v>3</v>
      </c>
      <c r="K2302" t="s">
        <v>584</v>
      </c>
      <c r="L2302">
        <v>608254</v>
      </c>
      <c r="N2302">
        <v>1013</v>
      </c>
      <c r="O2302" t="s">
        <v>585</v>
      </c>
      <c r="P2302" t="s">
        <v>585</v>
      </c>
      <c r="Q2302">
        <v>1</v>
      </c>
      <c r="X2302">
        <v>0.1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1</v>
      </c>
      <c r="AE2302">
        <v>2</v>
      </c>
      <c r="AF2302" t="s">
        <v>3</v>
      </c>
      <c r="AG2302">
        <v>0.1</v>
      </c>
      <c r="AH2302">
        <v>2</v>
      </c>
      <c r="AI2302">
        <v>35814562</v>
      </c>
      <c r="AJ2302">
        <v>2328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>
      <c r="A2303">
        <f>ROW(Source!A2306)</f>
        <v>2306</v>
      </c>
      <c r="B2303">
        <v>35814575</v>
      </c>
      <c r="C2303">
        <v>35814560</v>
      </c>
      <c r="D2303">
        <v>29172556</v>
      </c>
      <c r="E2303">
        <v>1</v>
      </c>
      <c r="F2303">
        <v>1</v>
      </c>
      <c r="G2303">
        <v>1</v>
      </c>
      <c r="H2303">
        <v>2</v>
      </c>
      <c r="I2303" t="s">
        <v>586</v>
      </c>
      <c r="J2303" t="s">
        <v>590</v>
      </c>
      <c r="K2303" t="s">
        <v>588</v>
      </c>
      <c r="L2303">
        <v>1368</v>
      </c>
      <c r="N2303">
        <v>1011</v>
      </c>
      <c r="O2303" t="s">
        <v>589</v>
      </c>
      <c r="P2303" t="s">
        <v>589</v>
      </c>
      <c r="Q2303">
        <v>1</v>
      </c>
      <c r="X2303">
        <v>0.1</v>
      </c>
      <c r="Y2303">
        <v>0</v>
      </c>
      <c r="Z2303">
        <v>31.26</v>
      </c>
      <c r="AA2303">
        <v>13.5</v>
      </c>
      <c r="AB2303">
        <v>0</v>
      </c>
      <c r="AC2303">
        <v>0</v>
      </c>
      <c r="AD2303">
        <v>1</v>
      </c>
      <c r="AE2303">
        <v>0</v>
      </c>
      <c r="AF2303" t="s">
        <v>3</v>
      </c>
      <c r="AG2303">
        <v>0.1</v>
      </c>
      <c r="AH2303">
        <v>2</v>
      </c>
      <c r="AI2303">
        <v>35814563</v>
      </c>
      <c r="AJ2303">
        <v>2329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</row>
    <row r="2304" spans="1:44">
      <c r="A2304">
        <f>ROW(Source!A2306)</f>
        <v>2306</v>
      </c>
      <c r="B2304">
        <v>35814576</v>
      </c>
      <c r="C2304">
        <v>35814560</v>
      </c>
      <c r="D2304">
        <v>29174913</v>
      </c>
      <c r="E2304">
        <v>1</v>
      </c>
      <c r="F2304">
        <v>1</v>
      </c>
      <c r="G2304">
        <v>1</v>
      </c>
      <c r="H2304">
        <v>2</v>
      </c>
      <c r="I2304" t="s">
        <v>601</v>
      </c>
      <c r="J2304" t="s">
        <v>602</v>
      </c>
      <c r="K2304" t="s">
        <v>603</v>
      </c>
      <c r="L2304">
        <v>1368</v>
      </c>
      <c r="N2304">
        <v>1011</v>
      </c>
      <c r="O2304" t="s">
        <v>589</v>
      </c>
      <c r="P2304" t="s">
        <v>589</v>
      </c>
      <c r="Q2304">
        <v>1</v>
      </c>
      <c r="X2304">
        <v>0.06</v>
      </c>
      <c r="Y2304">
        <v>0</v>
      </c>
      <c r="Z2304">
        <v>87.17</v>
      </c>
      <c r="AA2304">
        <v>11.6</v>
      </c>
      <c r="AB2304">
        <v>0</v>
      </c>
      <c r="AC2304">
        <v>0</v>
      </c>
      <c r="AD2304">
        <v>1</v>
      </c>
      <c r="AE2304">
        <v>0</v>
      </c>
      <c r="AF2304" t="s">
        <v>3</v>
      </c>
      <c r="AG2304">
        <v>0.06</v>
      </c>
      <c r="AH2304">
        <v>2</v>
      </c>
      <c r="AI2304">
        <v>35814564</v>
      </c>
      <c r="AJ2304">
        <v>2330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</row>
    <row r="2305" spans="1:44">
      <c r="A2305">
        <f>ROW(Source!A2306)</f>
        <v>2306</v>
      </c>
      <c r="B2305">
        <v>35814577</v>
      </c>
      <c r="C2305">
        <v>35814560</v>
      </c>
      <c r="D2305">
        <v>29109189</v>
      </c>
      <c r="E2305">
        <v>1</v>
      </c>
      <c r="F2305">
        <v>1</v>
      </c>
      <c r="G2305">
        <v>1</v>
      </c>
      <c r="H2305">
        <v>3</v>
      </c>
      <c r="I2305" t="s">
        <v>927</v>
      </c>
      <c r="J2305" t="s">
        <v>928</v>
      </c>
      <c r="K2305" t="s">
        <v>929</v>
      </c>
      <c r="L2305">
        <v>1348</v>
      </c>
      <c r="N2305">
        <v>1009</v>
      </c>
      <c r="O2305" t="s">
        <v>29</v>
      </c>
      <c r="P2305" t="s">
        <v>29</v>
      </c>
      <c r="Q2305">
        <v>1000</v>
      </c>
      <c r="X2305">
        <v>1.2E-2</v>
      </c>
      <c r="Y2305">
        <v>586.47</v>
      </c>
      <c r="Z2305">
        <v>0</v>
      </c>
      <c r="AA2305">
        <v>0</v>
      </c>
      <c r="AB2305">
        <v>0</v>
      </c>
      <c r="AC2305">
        <v>0</v>
      </c>
      <c r="AD2305">
        <v>1</v>
      </c>
      <c r="AE2305">
        <v>0</v>
      </c>
      <c r="AF2305" t="s">
        <v>3</v>
      </c>
      <c r="AG2305">
        <v>1.2E-2</v>
      </c>
      <c r="AH2305">
        <v>2</v>
      </c>
      <c r="AI2305">
        <v>35814565</v>
      </c>
      <c r="AJ2305">
        <v>2331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</row>
    <row r="2306" spans="1:44">
      <c r="A2306">
        <f>ROW(Source!A2306)</f>
        <v>2306</v>
      </c>
      <c r="B2306">
        <v>35814578</v>
      </c>
      <c r="C2306">
        <v>35814560</v>
      </c>
      <c r="D2306">
        <v>29107945</v>
      </c>
      <c r="E2306">
        <v>1</v>
      </c>
      <c r="F2306">
        <v>1</v>
      </c>
      <c r="G2306">
        <v>1</v>
      </c>
      <c r="H2306">
        <v>3</v>
      </c>
      <c r="I2306" t="s">
        <v>930</v>
      </c>
      <c r="J2306" t="s">
        <v>931</v>
      </c>
      <c r="K2306" t="s">
        <v>932</v>
      </c>
      <c r="L2306">
        <v>1354</v>
      </c>
      <c r="N2306">
        <v>1010</v>
      </c>
      <c r="O2306" t="s">
        <v>258</v>
      </c>
      <c r="P2306" t="s">
        <v>258</v>
      </c>
      <c r="Q2306">
        <v>1</v>
      </c>
      <c r="X2306">
        <v>3.2</v>
      </c>
      <c r="Y2306">
        <v>4.51</v>
      </c>
      <c r="Z2306">
        <v>0</v>
      </c>
      <c r="AA2306">
        <v>0</v>
      </c>
      <c r="AB2306">
        <v>0</v>
      </c>
      <c r="AC2306">
        <v>0</v>
      </c>
      <c r="AD2306">
        <v>1</v>
      </c>
      <c r="AE2306">
        <v>0</v>
      </c>
      <c r="AF2306" t="s">
        <v>3</v>
      </c>
      <c r="AG2306">
        <v>3.2</v>
      </c>
      <c r="AH2306">
        <v>2</v>
      </c>
      <c r="AI2306">
        <v>35814566</v>
      </c>
      <c r="AJ2306">
        <v>2332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</row>
    <row r="2307" spans="1:44">
      <c r="A2307">
        <f>ROW(Source!A2306)</f>
        <v>2306</v>
      </c>
      <c r="B2307">
        <v>35814579</v>
      </c>
      <c r="C2307">
        <v>35814560</v>
      </c>
      <c r="D2307">
        <v>29107779</v>
      </c>
      <c r="E2307">
        <v>1</v>
      </c>
      <c r="F2307">
        <v>1</v>
      </c>
      <c r="G2307">
        <v>1</v>
      </c>
      <c r="H2307">
        <v>3</v>
      </c>
      <c r="I2307" t="s">
        <v>771</v>
      </c>
      <c r="J2307" t="s">
        <v>933</v>
      </c>
      <c r="K2307" t="s">
        <v>773</v>
      </c>
      <c r="L2307">
        <v>1327</v>
      </c>
      <c r="N2307">
        <v>1005</v>
      </c>
      <c r="O2307" t="s">
        <v>165</v>
      </c>
      <c r="P2307" t="s">
        <v>165</v>
      </c>
      <c r="Q2307">
        <v>1</v>
      </c>
      <c r="X2307">
        <v>1.6</v>
      </c>
      <c r="Y2307">
        <v>72.31</v>
      </c>
      <c r="Z2307">
        <v>0</v>
      </c>
      <c r="AA2307">
        <v>0</v>
      </c>
      <c r="AB2307">
        <v>0</v>
      </c>
      <c r="AC2307">
        <v>0</v>
      </c>
      <c r="AD2307">
        <v>1</v>
      </c>
      <c r="AE2307">
        <v>0</v>
      </c>
      <c r="AF2307" t="s">
        <v>3</v>
      </c>
      <c r="AG2307">
        <v>1.6</v>
      </c>
      <c r="AH2307">
        <v>2</v>
      </c>
      <c r="AI2307">
        <v>35814567</v>
      </c>
      <c r="AJ2307">
        <v>2333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</row>
    <row r="2308" spans="1:44">
      <c r="A2308">
        <f>ROW(Source!A2306)</f>
        <v>2306</v>
      </c>
      <c r="B2308">
        <v>35814580</v>
      </c>
      <c r="C2308">
        <v>35814560</v>
      </c>
      <c r="D2308">
        <v>29109797</v>
      </c>
      <c r="E2308">
        <v>1</v>
      </c>
      <c r="F2308">
        <v>1</v>
      </c>
      <c r="G2308">
        <v>1</v>
      </c>
      <c r="H2308">
        <v>3</v>
      </c>
      <c r="I2308" t="s">
        <v>934</v>
      </c>
      <c r="J2308" t="s">
        <v>935</v>
      </c>
      <c r="K2308" t="s">
        <v>936</v>
      </c>
      <c r="L2308">
        <v>1348</v>
      </c>
      <c r="N2308">
        <v>1009</v>
      </c>
      <c r="O2308" t="s">
        <v>29</v>
      </c>
      <c r="P2308" t="s">
        <v>29</v>
      </c>
      <c r="Q2308">
        <v>1000</v>
      </c>
      <c r="X2308">
        <v>6.8000000000000005E-2</v>
      </c>
      <c r="Y2308">
        <v>4294.0200000000004</v>
      </c>
      <c r="Z2308">
        <v>0</v>
      </c>
      <c r="AA2308">
        <v>0</v>
      </c>
      <c r="AB2308">
        <v>0</v>
      </c>
      <c r="AC2308">
        <v>0</v>
      </c>
      <c r="AD2308">
        <v>1</v>
      </c>
      <c r="AE2308">
        <v>0</v>
      </c>
      <c r="AF2308" t="s">
        <v>3</v>
      </c>
      <c r="AG2308">
        <v>6.8000000000000005E-2</v>
      </c>
      <c r="AH2308">
        <v>2</v>
      </c>
      <c r="AI2308">
        <v>35814568</v>
      </c>
      <c r="AJ2308">
        <v>2334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>
      <c r="A2309">
        <f>ROW(Source!A2306)</f>
        <v>2306</v>
      </c>
      <c r="B2309">
        <v>35814581</v>
      </c>
      <c r="C2309">
        <v>35814560</v>
      </c>
      <c r="D2309">
        <v>29109499</v>
      </c>
      <c r="E2309">
        <v>1</v>
      </c>
      <c r="F2309">
        <v>1</v>
      </c>
      <c r="G2309">
        <v>1</v>
      </c>
      <c r="H2309">
        <v>3</v>
      </c>
      <c r="I2309" t="s">
        <v>937</v>
      </c>
      <c r="J2309" t="s">
        <v>938</v>
      </c>
      <c r="K2309" t="s">
        <v>939</v>
      </c>
      <c r="L2309">
        <v>1346</v>
      </c>
      <c r="N2309">
        <v>1009</v>
      </c>
      <c r="O2309" t="s">
        <v>170</v>
      </c>
      <c r="P2309" t="s">
        <v>170</v>
      </c>
      <c r="Q2309">
        <v>1</v>
      </c>
      <c r="X2309">
        <v>2.4300000000000002</v>
      </c>
      <c r="Y2309">
        <v>8.09</v>
      </c>
      <c r="Z2309">
        <v>0</v>
      </c>
      <c r="AA2309">
        <v>0</v>
      </c>
      <c r="AB2309">
        <v>0</v>
      </c>
      <c r="AC2309">
        <v>0</v>
      </c>
      <c r="AD2309">
        <v>1</v>
      </c>
      <c r="AE2309">
        <v>0</v>
      </c>
      <c r="AF2309" t="s">
        <v>3</v>
      </c>
      <c r="AG2309">
        <v>2.4300000000000002</v>
      </c>
      <c r="AH2309">
        <v>2</v>
      </c>
      <c r="AI2309">
        <v>35814569</v>
      </c>
      <c r="AJ2309">
        <v>2335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</row>
    <row r="2310" spans="1:44">
      <c r="A2310">
        <f>ROW(Source!A2306)</f>
        <v>2306</v>
      </c>
      <c r="B2310">
        <v>35814582</v>
      </c>
      <c r="C2310">
        <v>35814560</v>
      </c>
      <c r="D2310">
        <v>29110439</v>
      </c>
      <c r="E2310">
        <v>1</v>
      </c>
      <c r="F2310">
        <v>1</v>
      </c>
      <c r="G2310">
        <v>1</v>
      </c>
      <c r="H2310">
        <v>3</v>
      </c>
      <c r="I2310" t="s">
        <v>940</v>
      </c>
      <c r="J2310" t="s">
        <v>941</v>
      </c>
      <c r="K2310" t="s">
        <v>942</v>
      </c>
      <c r="L2310">
        <v>1348</v>
      </c>
      <c r="N2310">
        <v>1009</v>
      </c>
      <c r="O2310" t="s">
        <v>29</v>
      </c>
      <c r="P2310" t="s">
        <v>29</v>
      </c>
      <c r="Q2310">
        <v>1000</v>
      </c>
      <c r="X2310">
        <v>6.7000000000000004E-2</v>
      </c>
      <c r="Y2310">
        <v>15481.01</v>
      </c>
      <c r="Z2310">
        <v>0</v>
      </c>
      <c r="AA2310">
        <v>0</v>
      </c>
      <c r="AB2310">
        <v>0</v>
      </c>
      <c r="AC2310">
        <v>0</v>
      </c>
      <c r="AD2310">
        <v>1</v>
      </c>
      <c r="AE2310">
        <v>0</v>
      </c>
      <c r="AF2310" t="s">
        <v>3</v>
      </c>
      <c r="AG2310">
        <v>6.7000000000000004E-2</v>
      </c>
      <c r="AH2310">
        <v>2</v>
      </c>
      <c r="AI2310">
        <v>35814570</v>
      </c>
      <c r="AJ2310">
        <v>2336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</row>
    <row r="2311" spans="1:44">
      <c r="A2311">
        <f>ROW(Source!A2306)</f>
        <v>2306</v>
      </c>
      <c r="B2311">
        <v>35814583</v>
      </c>
      <c r="C2311">
        <v>35814560</v>
      </c>
      <c r="D2311">
        <v>29149868</v>
      </c>
      <c r="E2311">
        <v>1</v>
      </c>
      <c r="F2311">
        <v>1</v>
      </c>
      <c r="G2311">
        <v>1</v>
      </c>
      <c r="H2311">
        <v>3</v>
      </c>
      <c r="I2311" t="s">
        <v>943</v>
      </c>
      <c r="J2311" t="s">
        <v>944</v>
      </c>
      <c r="K2311" t="s">
        <v>945</v>
      </c>
      <c r="L2311">
        <v>1339</v>
      </c>
      <c r="N2311">
        <v>1007</v>
      </c>
      <c r="O2311" t="s">
        <v>638</v>
      </c>
      <c r="P2311" t="s">
        <v>638</v>
      </c>
      <c r="Q2311">
        <v>1</v>
      </c>
      <c r="X2311">
        <v>4.4000000000000003E-3</v>
      </c>
      <c r="Y2311">
        <v>74.59</v>
      </c>
      <c r="Z2311">
        <v>0</v>
      </c>
      <c r="AA2311">
        <v>0</v>
      </c>
      <c r="AB2311">
        <v>0</v>
      </c>
      <c r="AC2311">
        <v>0</v>
      </c>
      <c r="AD2311">
        <v>1</v>
      </c>
      <c r="AE2311">
        <v>0</v>
      </c>
      <c r="AF2311" t="s">
        <v>3</v>
      </c>
      <c r="AG2311">
        <v>4.4000000000000003E-3</v>
      </c>
      <c r="AH2311">
        <v>2</v>
      </c>
      <c r="AI2311">
        <v>35814571</v>
      </c>
      <c r="AJ2311">
        <v>2337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</row>
    <row r="2312" spans="1:44">
      <c r="A2312">
        <f>ROW(Source!A2306)</f>
        <v>2306</v>
      </c>
      <c r="B2312">
        <v>35814584</v>
      </c>
      <c r="C2312">
        <v>35814560</v>
      </c>
      <c r="D2312">
        <v>29150040</v>
      </c>
      <c r="E2312">
        <v>1</v>
      </c>
      <c r="F2312">
        <v>1</v>
      </c>
      <c r="G2312">
        <v>1</v>
      </c>
      <c r="H2312">
        <v>3</v>
      </c>
      <c r="I2312" t="s">
        <v>757</v>
      </c>
      <c r="J2312" t="s">
        <v>879</v>
      </c>
      <c r="K2312" t="s">
        <v>759</v>
      </c>
      <c r="L2312">
        <v>1339</v>
      </c>
      <c r="N2312">
        <v>1007</v>
      </c>
      <c r="O2312" t="s">
        <v>638</v>
      </c>
      <c r="P2312" t="s">
        <v>638</v>
      </c>
      <c r="Q2312">
        <v>1</v>
      </c>
      <c r="X2312">
        <v>0.24</v>
      </c>
      <c r="Y2312">
        <v>2.44</v>
      </c>
      <c r="Z2312">
        <v>0</v>
      </c>
      <c r="AA2312">
        <v>0</v>
      </c>
      <c r="AB2312">
        <v>0</v>
      </c>
      <c r="AC2312">
        <v>0</v>
      </c>
      <c r="AD2312">
        <v>1</v>
      </c>
      <c r="AE2312">
        <v>0</v>
      </c>
      <c r="AF2312" t="s">
        <v>3</v>
      </c>
      <c r="AG2312">
        <v>0.24</v>
      </c>
      <c r="AH2312">
        <v>2</v>
      </c>
      <c r="AI2312">
        <v>35814572</v>
      </c>
      <c r="AJ2312">
        <v>2338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</row>
    <row r="2313" spans="1:44">
      <c r="A2313">
        <f>ROW(Source!A2307)</f>
        <v>2307</v>
      </c>
      <c r="B2313">
        <v>35814596</v>
      </c>
      <c r="C2313">
        <v>35814585</v>
      </c>
      <c r="D2313">
        <v>29364679</v>
      </c>
      <c r="E2313">
        <v>1</v>
      </c>
      <c r="F2313">
        <v>1</v>
      </c>
      <c r="G2313">
        <v>1</v>
      </c>
      <c r="H2313">
        <v>1</v>
      </c>
      <c r="I2313" t="s">
        <v>799</v>
      </c>
      <c r="J2313" t="s">
        <v>3</v>
      </c>
      <c r="K2313" t="s">
        <v>800</v>
      </c>
      <c r="L2313">
        <v>1369</v>
      </c>
      <c r="N2313">
        <v>1013</v>
      </c>
      <c r="O2313" t="s">
        <v>583</v>
      </c>
      <c r="P2313" t="s">
        <v>583</v>
      </c>
      <c r="Q2313">
        <v>1</v>
      </c>
      <c r="X2313">
        <v>74.73</v>
      </c>
      <c r="Y2313">
        <v>0</v>
      </c>
      <c r="Z2313">
        <v>0</v>
      </c>
      <c r="AA2313">
        <v>0</v>
      </c>
      <c r="AB2313">
        <v>316.85000000000002</v>
      </c>
      <c r="AC2313">
        <v>0</v>
      </c>
      <c r="AD2313">
        <v>1</v>
      </c>
      <c r="AE2313">
        <v>1</v>
      </c>
      <c r="AF2313" t="s">
        <v>3</v>
      </c>
      <c r="AG2313">
        <v>74.73</v>
      </c>
      <c r="AH2313">
        <v>2</v>
      </c>
      <c r="AI2313">
        <v>35814586</v>
      </c>
      <c r="AJ2313">
        <v>2339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>
      <c r="A2314">
        <f>ROW(Source!A2307)</f>
        <v>2307</v>
      </c>
      <c r="B2314">
        <v>35814597</v>
      </c>
      <c r="C2314">
        <v>35814585</v>
      </c>
      <c r="D2314">
        <v>121548</v>
      </c>
      <c r="E2314">
        <v>1</v>
      </c>
      <c r="F2314">
        <v>1</v>
      </c>
      <c r="G2314">
        <v>1</v>
      </c>
      <c r="H2314">
        <v>1</v>
      </c>
      <c r="I2314" t="s">
        <v>34</v>
      </c>
      <c r="J2314" t="s">
        <v>3</v>
      </c>
      <c r="K2314" t="s">
        <v>584</v>
      </c>
      <c r="L2314">
        <v>608254</v>
      </c>
      <c r="N2314">
        <v>1013</v>
      </c>
      <c r="O2314" t="s">
        <v>585</v>
      </c>
      <c r="P2314" t="s">
        <v>585</v>
      </c>
      <c r="Q2314">
        <v>1</v>
      </c>
      <c r="X2314">
        <v>0.51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1</v>
      </c>
      <c r="AE2314">
        <v>2</v>
      </c>
      <c r="AF2314" t="s">
        <v>3</v>
      </c>
      <c r="AG2314">
        <v>0.51</v>
      </c>
      <c r="AH2314">
        <v>2</v>
      </c>
      <c r="AI2314">
        <v>35814587</v>
      </c>
      <c r="AJ2314">
        <v>2340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</row>
    <row r="2315" spans="1:44">
      <c r="A2315">
        <f>ROW(Source!A2307)</f>
        <v>2307</v>
      </c>
      <c r="B2315">
        <v>35814598</v>
      </c>
      <c r="C2315">
        <v>35814585</v>
      </c>
      <c r="D2315">
        <v>29172362</v>
      </c>
      <c r="E2315">
        <v>1</v>
      </c>
      <c r="F2315">
        <v>1</v>
      </c>
      <c r="G2315">
        <v>1</v>
      </c>
      <c r="H2315">
        <v>2</v>
      </c>
      <c r="I2315" t="s">
        <v>801</v>
      </c>
      <c r="J2315" t="s">
        <v>802</v>
      </c>
      <c r="K2315" t="s">
        <v>803</v>
      </c>
      <c r="L2315">
        <v>1368</v>
      </c>
      <c r="N2315">
        <v>1011</v>
      </c>
      <c r="O2315" t="s">
        <v>589</v>
      </c>
      <c r="P2315" t="s">
        <v>589</v>
      </c>
      <c r="Q2315">
        <v>1</v>
      </c>
      <c r="X2315">
        <v>0.51</v>
      </c>
      <c r="Y2315">
        <v>0</v>
      </c>
      <c r="Z2315">
        <v>134.65</v>
      </c>
      <c r="AA2315">
        <v>13.5</v>
      </c>
      <c r="AB2315">
        <v>0</v>
      </c>
      <c r="AC2315">
        <v>0</v>
      </c>
      <c r="AD2315">
        <v>1</v>
      </c>
      <c r="AE2315">
        <v>0</v>
      </c>
      <c r="AF2315" t="s">
        <v>3</v>
      </c>
      <c r="AG2315">
        <v>0.51</v>
      </c>
      <c r="AH2315">
        <v>2</v>
      </c>
      <c r="AI2315">
        <v>35814588</v>
      </c>
      <c r="AJ2315">
        <v>2341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</row>
    <row r="2316" spans="1:44">
      <c r="A2316">
        <f>ROW(Source!A2307)</f>
        <v>2307</v>
      </c>
      <c r="B2316">
        <v>35814599</v>
      </c>
      <c r="C2316">
        <v>35814585</v>
      </c>
      <c r="D2316">
        <v>29174500</v>
      </c>
      <c r="E2316">
        <v>1</v>
      </c>
      <c r="F2316">
        <v>1</v>
      </c>
      <c r="G2316">
        <v>1</v>
      </c>
      <c r="H2316">
        <v>2</v>
      </c>
      <c r="I2316" t="s">
        <v>682</v>
      </c>
      <c r="J2316" t="s">
        <v>683</v>
      </c>
      <c r="K2316" t="s">
        <v>684</v>
      </c>
      <c r="L2316">
        <v>1368</v>
      </c>
      <c r="N2316">
        <v>1011</v>
      </c>
      <c r="O2316" t="s">
        <v>589</v>
      </c>
      <c r="P2316" t="s">
        <v>589</v>
      </c>
      <c r="Q2316">
        <v>1</v>
      </c>
      <c r="X2316">
        <v>16.38</v>
      </c>
      <c r="Y2316">
        <v>0</v>
      </c>
      <c r="Z2316">
        <v>1.95</v>
      </c>
      <c r="AA2316">
        <v>0</v>
      </c>
      <c r="AB2316">
        <v>0</v>
      </c>
      <c r="AC2316">
        <v>0</v>
      </c>
      <c r="AD2316">
        <v>1</v>
      </c>
      <c r="AE2316">
        <v>0</v>
      </c>
      <c r="AF2316" t="s">
        <v>3</v>
      </c>
      <c r="AG2316">
        <v>16.38</v>
      </c>
      <c r="AH2316">
        <v>2</v>
      </c>
      <c r="AI2316">
        <v>35814589</v>
      </c>
      <c r="AJ2316">
        <v>2342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</row>
    <row r="2317" spans="1:44">
      <c r="A2317">
        <f>ROW(Source!A2307)</f>
        <v>2307</v>
      </c>
      <c r="B2317">
        <v>35814600</v>
      </c>
      <c r="C2317">
        <v>35814585</v>
      </c>
      <c r="D2317">
        <v>29174913</v>
      </c>
      <c r="E2317">
        <v>1</v>
      </c>
      <c r="F2317">
        <v>1</v>
      </c>
      <c r="G2317">
        <v>1</v>
      </c>
      <c r="H2317">
        <v>2</v>
      </c>
      <c r="I2317" t="s">
        <v>601</v>
      </c>
      <c r="J2317" t="s">
        <v>602</v>
      </c>
      <c r="K2317" t="s">
        <v>603</v>
      </c>
      <c r="L2317">
        <v>1368</v>
      </c>
      <c r="N2317">
        <v>1011</v>
      </c>
      <c r="O2317" t="s">
        <v>589</v>
      </c>
      <c r="P2317" t="s">
        <v>589</v>
      </c>
      <c r="Q2317">
        <v>1</v>
      </c>
      <c r="X2317">
        <v>0.51</v>
      </c>
      <c r="Y2317">
        <v>0</v>
      </c>
      <c r="Z2317">
        <v>87.17</v>
      </c>
      <c r="AA2317">
        <v>11.6</v>
      </c>
      <c r="AB2317">
        <v>0</v>
      </c>
      <c r="AC2317">
        <v>0</v>
      </c>
      <c r="AD2317">
        <v>1</v>
      </c>
      <c r="AE2317">
        <v>0</v>
      </c>
      <c r="AF2317" t="s">
        <v>3</v>
      </c>
      <c r="AG2317">
        <v>0.51</v>
      </c>
      <c r="AH2317">
        <v>2</v>
      </c>
      <c r="AI2317">
        <v>35814590</v>
      </c>
      <c r="AJ2317">
        <v>2343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</row>
    <row r="2318" spans="1:44">
      <c r="A2318">
        <f>ROW(Source!A2307)</f>
        <v>2307</v>
      </c>
      <c r="B2318">
        <v>35814601</v>
      </c>
      <c r="C2318">
        <v>35814585</v>
      </c>
      <c r="D2318">
        <v>29114269</v>
      </c>
      <c r="E2318">
        <v>1</v>
      </c>
      <c r="F2318">
        <v>1</v>
      </c>
      <c r="G2318">
        <v>1</v>
      </c>
      <c r="H2318">
        <v>3</v>
      </c>
      <c r="I2318" t="s">
        <v>946</v>
      </c>
      <c r="J2318" t="s">
        <v>947</v>
      </c>
      <c r="K2318" t="s">
        <v>948</v>
      </c>
      <c r="L2318">
        <v>1348</v>
      </c>
      <c r="N2318">
        <v>1009</v>
      </c>
      <c r="O2318" t="s">
        <v>29</v>
      </c>
      <c r="P2318" t="s">
        <v>29</v>
      </c>
      <c r="Q2318">
        <v>1000</v>
      </c>
      <c r="X2318">
        <v>3.0599999999999998E-3</v>
      </c>
      <c r="Y2318">
        <v>12429.99</v>
      </c>
      <c r="Z2318">
        <v>0</v>
      </c>
      <c r="AA2318">
        <v>0</v>
      </c>
      <c r="AB2318">
        <v>0</v>
      </c>
      <c r="AC2318">
        <v>0</v>
      </c>
      <c r="AD2318">
        <v>1</v>
      </c>
      <c r="AE2318">
        <v>0</v>
      </c>
      <c r="AF2318" t="s">
        <v>3</v>
      </c>
      <c r="AG2318">
        <v>3.0599999999999998E-3</v>
      </c>
      <c r="AH2318">
        <v>2</v>
      </c>
      <c r="AI2318">
        <v>35814591</v>
      </c>
      <c r="AJ2318">
        <v>2344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</row>
    <row r="2319" spans="1:44">
      <c r="A2319">
        <f>ROW(Source!A2307)</f>
        <v>2307</v>
      </c>
      <c r="B2319">
        <v>35814602</v>
      </c>
      <c r="C2319">
        <v>35814585</v>
      </c>
      <c r="D2319">
        <v>29110838</v>
      </c>
      <c r="E2319">
        <v>1</v>
      </c>
      <c r="F2319">
        <v>1</v>
      </c>
      <c r="G2319">
        <v>1</v>
      </c>
      <c r="H2319">
        <v>3</v>
      </c>
      <c r="I2319" t="s">
        <v>807</v>
      </c>
      <c r="J2319" t="s">
        <v>808</v>
      </c>
      <c r="K2319" t="s">
        <v>809</v>
      </c>
      <c r="L2319">
        <v>1346</v>
      </c>
      <c r="N2319">
        <v>1009</v>
      </c>
      <c r="O2319" t="s">
        <v>170</v>
      </c>
      <c r="P2319" t="s">
        <v>170</v>
      </c>
      <c r="Q2319">
        <v>1</v>
      </c>
      <c r="X2319">
        <v>0.31</v>
      </c>
      <c r="Y2319">
        <v>30.5</v>
      </c>
      <c r="Z2319">
        <v>0</v>
      </c>
      <c r="AA2319">
        <v>0</v>
      </c>
      <c r="AB2319">
        <v>0</v>
      </c>
      <c r="AC2319">
        <v>0</v>
      </c>
      <c r="AD2319">
        <v>1</v>
      </c>
      <c r="AE2319">
        <v>0</v>
      </c>
      <c r="AF2319" t="s">
        <v>3</v>
      </c>
      <c r="AG2319">
        <v>0.31</v>
      </c>
      <c r="AH2319">
        <v>2</v>
      </c>
      <c r="AI2319">
        <v>35814592</v>
      </c>
      <c r="AJ2319">
        <v>2345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</row>
    <row r="2320" spans="1:44">
      <c r="A2320">
        <f>ROW(Source!A2307)</f>
        <v>2307</v>
      </c>
      <c r="B2320">
        <v>35814603</v>
      </c>
      <c r="C2320">
        <v>35814585</v>
      </c>
      <c r="D2320">
        <v>29114470</v>
      </c>
      <c r="E2320">
        <v>1</v>
      </c>
      <c r="F2320">
        <v>1</v>
      </c>
      <c r="G2320">
        <v>1</v>
      </c>
      <c r="H2320">
        <v>3</v>
      </c>
      <c r="I2320" t="s">
        <v>350</v>
      </c>
      <c r="J2320" t="s">
        <v>352</v>
      </c>
      <c r="K2320" t="s">
        <v>351</v>
      </c>
      <c r="L2320">
        <v>1355</v>
      </c>
      <c r="N2320">
        <v>1010</v>
      </c>
      <c r="O2320" t="s">
        <v>61</v>
      </c>
      <c r="P2320" t="s">
        <v>61</v>
      </c>
      <c r="Q2320">
        <v>100</v>
      </c>
      <c r="X2320">
        <v>4.08</v>
      </c>
      <c r="Y2320">
        <v>86.24</v>
      </c>
      <c r="Z2320">
        <v>0</v>
      </c>
      <c r="AA2320">
        <v>0</v>
      </c>
      <c r="AB2320">
        <v>0</v>
      </c>
      <c r="AC2320">
        <v>0</v>
      </c>
      <c r="AD2320">
        <v>1</v>
      </c>
      <c r="AE2320">
        <v>0</v>
      </c>
      <c r="AF2320" t="s">
        <v>3</v>
      </c>
      <c r="AG2320">
        <v>4.08</v>
      </c>
      <c r="AH2320">
        <v>2</v>
      </c>
      <c r="AI2320">
        <v>35814593</v>
      </c>
      <c r="AJ2320">
        <v>2346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</row>
    <row r="2321" spans="1:44">
      <c r="A2321">
        <f>ROW(Source!A2307)</f>
        <v>2307</v>
      </c>
      <c r="B2321">
        <v>35814604</v>
      </c>
      <c r="C2321">
        <v>35814585</v>
      </c>
      <c r="D2321">
        <v>29164111</v>
      </c>
      <c r="E2321">
        <v>1</v>
      </c>
      <c r="F2321">
        <v>1</v>
      </c>
      <c r="G2321">
        <v>1</v>
      </c>
      <c r="H2321">
        <v>3</v>
      </c>
      <c r="I2321" t="s">
        <v>847</v>
      </c>
      <c r="J2321" t="s">
        <v>900</v>
      </c>
      <c r="K2321" t="s">
        <v>849</v>
      </c>
      <c r="L2321">
        <v>1355</v>
      </c>
      <c r="N2321">
        <v>1010</v>
      </c>
      <c r="O2321" t="s">
        <v>61</v>
      </c>
      <c r="P2321" t="s">
        <v>61</v>
      </c>
      <c r="Q2321">
        <v>100</v>
      </c>
      <c r="X2321">
        <v>1.02</v>
      </c>
      <c r="Y2321">
        <v>100</v>
      </c>
      <c r="Z2321">
        <v>0</v>
      </c>
      <c r="AA2321">
        <v>0</v>
      </c>
      <c r="AB2321">
        <v>0</v>
      </c>
      <c r="AC2321">
        <v>0</v>
      </c>
      <c r="AD2321">
        <v>1</v>
      </c>
      <c r="AE2321">
        <v>0</v>
      </c>
      <c r="AF2321" t="s">
        <v>3</v>
      </c>
      <c r="AG2321">
        <v>1.02</v>
      </c>
      <c r="AH2321">
        <v>2</v>
      </c>
      <c r="AI2321">
        <v>35814594</v>
      </c>
      <c r="AJ2321">
        <v>2347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</row>
    <row r="2322" spans="1:44">
      <c r="A2322">
        <f>ROW(Source!A2307)</f>
        <v>2307</v>
      </c>
      <c r="B2322">
        <v>35814605</v>
      </c>
      <c r="C2322">
        <v>35814585</v>
      </c>
      <c r="D2322">
        <v>29171808</v>
      </c>
      <c r="E2322">
        <v>1</v>
      </c>
      <c r="F2322">
        <v>1</v>
      </c>
      <c r="G2322">
        <v>1</v>
      </c>
      <c r="H2322">
        <v>3</v>
      </c>
      <c r="I2322" t="s">
        <v>816</v>
      </c>
      <c r="J2322" t="s">
        <v>817</v>
      </c>
      <c r="K2322" t="s">
        <v>818</v>
      </c>
      <c r="L2322">
        <v>1374</v>
      </c>
      <c r="N2322">
        <v>1013</v>
      </c>
      <c r="O2322" t="s">
        <v>819</v>
      </c>
      <c r="P2322" t="s">
        <v>819</v>
      </c>
      <c r="Q2322">
        <v>1</v>
      </c>
      <c r="X2322">
        <v>14.83</v>
      </c>
      <c r="Y2322">
        <v>1</v>
      </c>
      <c r="Z2322">
        <v>0</v>
      </c>
      <c r="AA2322">
        <v>0</v>
      </c>
      <c r="AB2322">
        <v>0</v>
      </c>
      <c r="AC2322">
        <v>0</v>
      </c>
      <c r="AD2322">
        <v>1</v>
      </c>
      <c r="AE2322">
        <v>0</v>
      </c>
      <c r="AF2322" t="s">
        <v>3</v>
      </c>
      <c r="AG2322">
        <v>14.83</v>
      </c>
      <c r="AH2322">
        <v>2</v>
      </c>
      <c r="AI2322">
        <v>35814595</v>
      </c>
      <c r="AJ2322">
        <v>2348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>
      <c r="A2323">
        <f>ROW(Source!A2308)</f>
        <v>2308</v>
      </c>
      <c r="B2323">
        <v>35814614</v>
      </c>
      <c r="C2323">
        <v>35814606</v>
      </c>
      <c r="D2323">
        <v>18411117</v>
      </c>
      <c r="E2323">
        <v>1</v>
      </c>
      <c r="F2323">
        <v>1</v>
      </c>
      <c r="G2323">
        <v>1</v>
      </c>
      <c r="H2323">
        <v>1</v>
      </c>
      <c r="I2323" t="s">
        <v>901</v>
      </c>
      <c r="J2323" t="s">
        <v>3</v>
      </c>
      <c r="K2323" t="s">
        <v>902</v>
      </c>
      <c r="L2323">
        <v>1369</v>
      </c>
      <c r="N2323">
        <v>1013</v>
      </c>
      <c r="O2323" t="s">
        <v>583</v>
      </c>
      <c r="P2323" t="s">
        <v>583</v>
      </c>
      <c r="Q2323">
        <v>1</v>
      </c>
      <c r="X2323">
        <v>6.55</v>
      </c>
      <c r="Y2323">
        <v>0</v>
      </c>
      <c r="Z2323">
        <v>0</v>
      </c>
      <c r="AA2323">
        <v>0</v>
      </c>
      <c r="AB2323">
        <v>307.27</v>
      </c>
      <c r="AC2323">
        <v>0</v>
      </c>
      <c r="AD2323">
        <v>1</v>
      </c>
      <c r="AE2323">
        <v>1</v>
      </c>
      <c r="AF2323" t="s">
        <v>3</v>
      </c>
      <c r="AG2323">
        <v>6.55</v>
      </c>
      <c r="AH2323">
        <v>2</v>
      </c>
      <c r="AI2323">
        <v>35814607</v>
      </c>
      <c r="AJ2323">
        <v>2349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>
      <c r="A2324">
        <f>ROW(Source!A2308)</f>
        <v>2308</v>
      </c>
      <c r="B2324">
        <v>35814615</v>
      </c>
      <c r="C2324">
        <v>35814606</v>
      </c>
      <c r="D2324">
        <v>121548</v>
      </c>
      <c r="E2324">
        <v>1</v>
      </c>
      <c r="F2324">
        <v>1</v>
      </c>
      <c r="G2324">
        <v>1</v>
      </c>
      <c r="H2324">
        <v>1</v>
      </c>
      <c r="I2324" t="s">
        <v>34</v>
      </c>
      <c r="J2324" t="s">
        <v>3</v>
      </c>
      <c r="K2324" t="s">
        <v>584</v>
      </c>
      <c r="L2324">
        <v>608254</v>
      </c>
      <c r="N2324">
        <v>1013</v>
      </c>
      <c r="O2324" t="s">
        <v>585</v>
      </c>
      <c r="P2324" t="s">
        <v>585</v>
      </c>
      <c r="Q2324">
        <v>1</v>
      </c>
      <c r="X2324">
        <v>0.01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1</v>
      </c>
      <c r="AE2324">
        <v>2</v>
      </c>
      <c r="AF2324" t="s">
        <v>3</v>
      </c>
      <c r="AG2324">
        <v>0.01</v>
      </c>
      <c r="AH2324">
        <v>2</v>
      </c>
      <c r="AI2324">
        <v>35814608</v>
      </c>
      <c r="AJ2324">
        <v>2350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</row>
    <row r="2325" spans="1:44">
      <c r="A2325">
        <f>ROW(Source!A2308)</f>
        <v>2308</v>
      </c>
      <c r="B2325">
        <v>35814616</v>
      </c>
      <c r="C2325">
        <v>35814606</v>
      </c>
      <c r="D2325">
        <v>29172556</v>
      </c>
      <c r="E2325">
        <v>1</v>
      </c>
      <c r="F2325">
        <v>1</v>
      </c>
      <c r="G2325">
        <v>1</v>
      </c>
      <c r="H2325">
        <v>2</v>
      </c>
      <c r="I2325" t="s">
        <v>586</v>
      </c>
      <c r="J2325" t="s">
        <v>590</v>
      </c>
      <c r="K2325" t="s">
        <v>588</v>
      </c>
      <c r="L2325">
        <v>1368</v>
      </c>
      <c r="N2325">
        <v>1011</v>
      </c>
      <c r="O2325" t="s">
        <v>589</v>
      </c>
      <c r="P2325" t="s">
        <v>589</v>
      </c>
      <c r="Q2325">
        <v>1</v>
      </c>
      <c r="X2325">
        <v>0.01</v>
      </c>
      <c r="Y2325">
        <v>0</v>
      </c>
      <c r="Z2325">
        <v>31.26</v>
      </c>
      <c r="AA2325">
        <v>13.5</v>
      </c>
      <c r="AB2325">
        <v>0</v>
      </c>
      <c r="AC2325">
        <v>0</v>
      </c>
      <c r="AD2325">
        <v>1</v>
      </c>
      <c r="AE2325">
        <v>0</v>
      </c>
      <c r="AF2325" t="s">
        <v>3</v>
      </c>
      <c r="AG2325">
        <v>0.01</v>
      </c>
      <c r="AH2325">
        <v>2</v>
      </c>
      <c r="AI2325">
        <v>35814609</v>
      </c>
      <c r="AJ2325">
        <v>2351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</row>
    <row r="2326" spans="1:44">
      <c r="A2326">
        <f>ROW(Source!A2308)</f>
        <v>2308</v>
      </c>
      <c r="B2326">
        <v>35814617</v>
      </c>
      <c r="C2326">
        <v>35814606</v>
      </c>
      <c r="D2326">
        <v>29174913</v>
      </c>
      <c r="E2326">
        <v>1</v>
      </c>
      <c r="F2326">
        <v>1</v>
      </c>
      <c r="G2326">
        <v>1</v>
      </c>
      <c r="H2326">
        <v>2</v>
      </c>
      <c r="I2326" t="s">
        <v>601</v>
      </c>
      <c r="J2326" t="s">
        <v>602</v>
      </c>
      <c r="K2326" t="s">
        <v>603</v>
      </c>
      <c r="L2326">
        <v>1368</v>
      </c>
      <c r="N2326">
        <v>1011</v>
      </c>
      <c r="O2326" t="s">
        <v>589</v>
      </c>
      <c r="P2326" t="s">
        <v>589</v>
      </c>
      <c r="Q2326">
        <v>1</v>
      </c>
      <c r="X2326">
        <v>0.01</v>
      </c>
      <c r="Y2326">
        <v>0</v>
      </c>
      <c r="Z2326">
        <v>87.17</v>
      </c>
      <c r="AA2326">
        <v>11.6</v>
      </c>
      <c r="AB2326">
        <v>0</v>
      </c>
      <c r="AC2326">
        <v>0</v>
      </c>
      <c r="AD2326">
        <v>1</v>
      </c>
      <c r="AE2326">
        <v>0</v>
      </c>
      <c r="AF2326" t="s">
        <v>3</v>
      </c>
      <c r="AG2326">
        <v>0.01</v>
      </c>
      <c r="AH2326">
        <v>2</v>
      </c>
      <c r="AI2326">
        <v>35814610</v>
      </c>
      <c r="AJ2326">
        <v>2352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</row>
    <row r="2327" spans="1:44">
      <c r="A2327">
        <f>ROW(Source!A2308)</f>
        <v>2308</v>
      </c>
      <c r="B2327">
        <v>35814618</v>
      </c>
      <c r="C2327">
        <v>35814606</v>
      </c>
      <c r="D2327">
        <v>29107800</v>
      </c>
      <c r="E2327">
        <v>1</v>
      </c>
      <c r="F2327">
        <v>1</v>
      </c>
      <c r="G2327">
        <v>1</v>
      </c>
      <c r="H2327">
        <v>3</v>
      </c>
      <c r="I2327" t="s">
        <v>616</v>
      </c>
      <c r="J2327" t="s">
        <v>643</v>
      </c>
      <c r="K2327" t="s">
        <v>618</v>
      </c>
      <c r="L2327">
        <v>1346</v>
      </c>
      <c r="N2327">
        <v>1009</v>
      </c>
      <c r="O2327" t="s">
        <v>170</v>
      </c>
      <c r="P2327" t="s">
        <v>170</v>
      </c>
      <c r="Q2327">
        <v>1</v>
      </c>
      <c r="X2327">
        <v>0.1</v>
      </c>
      <c r="Y2327">
        <v>1.81</v>
      </c>
      <c r="Z2327">
        <v>0</v>
      </c>
      <c r="AA2327">
        <v>0</v>
      </c>
      <c r="AB2327">
        <v>0</v>
      </c>
      <c r="AC2327">
        <v>0</v>
      </c>
      <c r="AD2327">
        <v>1</v>
      </c>
      <c r="AE2327">
        <v>0</v>
      </c>
      <c r="AF2327" t="s">
        <v>3</v>
      </c>
      <c r="AG2327">
        <v>0.1</v>
      </c>
      <c r="AH2327">
        <v>2</v>
      </c>
      <c r="AI2327">
        <v>35814611</v>
      </c>
      <c r="AJ2327">
        <v>2353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</row>
    <row r="2328" spans="1:44">
      <c r="A2328">
        <f>ROW(Source!A2308)</f>
        <v>2308</v>
      </c>
      <c r="B2328">
        <v>35814619</v>
      </c>
      <c r="C2328">
        <v>35814606</v>
      </c>
      <c r="D2328">
        <v>29109265</v>
      </c>
      <c r="E2328">
        <v>1</v>
      </c>
      <c r="F2328">
        <v>1</v>
      </c>
      <c r="G2328">
        <v>1</v>
      </c>
      <c r="H2328">
        <v>3</v>
      </c>
      <c r="I2328" t="s">
        <v>453</v>
      </c>
      <c r="J2328" t="s">
        <v>455</v>
      </c>
      <c r="K2328" t="s">
        <v>454</v>
      </c>
      <c r="L2328">
        <v>1348</v>
      </c>
      <c r="N2328">
        <v>1009</v>
      </c>
      <c r="O2328" t="s">
        <v>29</v>
      </c>
      <c r="P2328" t="s">
        <v>29</v>
      </c>
      <c r="Q2328">
        <v>1000</v>
      </c>
      <c r="X2328">
        <v>1.2999999999999999E-2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 t="s">
        <v>3</v>
      </c>
      <c r="AG2328">
        <v>1.2999999999999999E-2</v>
      </c>
      <c r="AH2328">
        <v>2</v>
      </c>
      <c r="AI2328">
        <v>35814612</v>
      </c>
      <c r="AJ2328">
        <v>2355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</row>
    <row r="2329" spans="1:44">
      <c r="A2329">
        <f>ROW(Source!A2311)</f>
        <v>2311</v>
      </c>
      <c r="B2329">
        <v>35814630</v>
      </c>
      <c r="C2329">
        <v>35814622</v>
      </c>
      <c r="D2329">
        <v>18411117</v>
      </c>
      <c r="E2329">
        <v>1</v>
      </c>
      <c r="F2329">
        <v>1</v>
      </c>
      <c r="G2329">
        <v>1</v>
      </c>
      <c r="H2329">
        <v>1</v>
      </c>
      <c r="I2329" t="s">
        <v>901</v>
      </c>
      <c r="J2329" t="s">
        <v>3</v>
      </c>
      <c r="K2329" t="s">
        <v>902</v>
      </c>
      <c r="L2329">
        <v>1369</v>
      </c>
      <c r="N2329">
        <v>1013</v>
      </c>
      <c r="O2329" t="s">
        <v>583</v>
      </c>
      <c r="P2329" t="s">
        <v>583</v>
      </c>
      <c r="Q2329">
        <v>1</v>
      </c>
      <c r="X2329">
        <v>16.32</v>
      </c>
      <c r="Y2329">
        <v>0</v>
      </c>
      <c r="Z2329">
        <v>0</v>
      </c>
      <c r="AA2329">
        <v>0</v>
      </c>
      <c r="AB2329">
        <v>307.27</v>
      </c>
      <c r="AC2329">
        <v>0</v>
      </c>
      <c r="AD2329">
        <v>1</v>
      </c>
      <c r="AE2329">
        <v>1</v>
      </c>
      <c r="AF2329" t="s">
        <v>3</v>
      </c>
      <c r="AG2329">
        <v>16.32</v>
      </c>
      <c r="AH2329">
        <v>2</v>
      </c>
      <c r="AI2329">
        <v>35814623</v>
      </c>
      <c r="AJ2329">
        <v>2356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>
      <c r="A2330">
        <f>ROW(Source!A2311)</f>
        <v>2311</v>
      </c>
      <c r="B2330">
        <v>35814631</v>
      </c>
      <c r="C2330">
        <v>35814622</v>
      </c>
      <c r="D2330">
        <v>121548</v>
      </c>
      <c r="E2330">
        <v>1</v>
      </c>
      <c r="F2330">
        <v>1</v>
      </c>
      <c r="G2330">
        <v>1</v>
      </c>
      <c r="H2330">
        <v>1</v>
      </c>
      <c r="I2330" t="s">
        <v>34</v>
      </c>
      <c r="J2330" t="s">
        <v>3</v>
      </c>
      <c r="K2330" t="s">
        <v>584</v>
      </c>
      <c r="L2330">
        <v>608254</v>
      </c>
      <c r="N2330">
        <v>1013</v>
      </c>
      <c r="O2330" t="s">
        <v>585</v>
      </c>
      <c r="P2330" t="s">
        <v>585</v>
      </c>
      <c r="Q2330">
        <v>1</v>
      </c>
      <c r="X2330">
        <v>0.01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1</v>
      </c>
      <c r="AE2330">
        <v>2</v>
      </c>
      <c r="AF2330" t="s">
        <v>3</v>
      </c>
      <c r="AG2330">
        <v>0.01</v>
      </c>
      <c r="AH2330">
        <v>2</v>
      </c>
      <c r="AI2330">
        <v>35814624</v>
      </c>
      <c r="AJ2330">
        <v>2357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  <row r="2331" spans="1:44">
      <c r="A2331">
        <f>ROW(Source!A2311)</f>
        <v>2311</v>
      </c>
      <c r="B2331">
        <v>35814632</v>
      </c>
      <c r="C2331">
        <v>35814622</v>
      </c>
      <c r="D2331">
        <v>29172556</v>
      </c>
      <c r="E2331">
        <v>1</v>
      </c>
      <c r="F2331">
        <v>1</v>
      </c>
      <c r="G2331">
        <v>1</v>
      </c>
      <c r="H2331">
        <v>2</v>
      </c>
      <c r="I2331" t="s">
        <v>586</v>
      </c>
      <c r="J2331" t="s">
        <v>590</v>
      </c>
      <c r="K2331" t="s">
        <v>588</v>
      </c>
      <c r="L2331">
        <v>1368</v>
      </c>
      <c r="N2331">
        <v>1011</v>
      </c>
      <c r="O2331" t="s">
        <v>589</v>
      </c>
      <c r="P2331" t="s">
        <v>589</v>
      </c>
      <c r="Q2331">
        <v>1</v>
      </c>
      <c r="X2331">
        <v>0.01</v>
      </c>
      <c r="Y2331">
        <v>0</v>
      </c>
      <c r="Z2331">
        <v>31.26</v>
      </c>
      <c r="AA2331">
        <v>13.5</v>
      </c>
      <c r="AB2331">
        <v>0</v>
      </c>
      <c r="AC2331">
        <v>0</v>
      </c>
      <c r="AD2331">
        <v>1</v>
      </c>
      <c r="AE2331">
        <v>0</v>
      </c>
      <c r="AF2331" t="s">
        <v>3</v>
      </c>
      <c r="AG2331">
        <v>0.01</v>
      </c>
      <c r="AH2331">
        <v>2</v>
      </c>
      <c r="AI2331">
        <v>35814625</v>
      </c>
      <c r="AJ2331">
        <v>2358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</row>
    <row r="2332" spans="1:44">
      <c r="A2332">
        <f>ROW(Source!A2311)</f>
        <v>2311</v>
      </c>
      <c r="B2332">
        <v>35814633</v>
      </c>
      <c r="C2332">
        <v>35814622</v>
      </c>
      <c r="D2332">
        <v>29174913</v>
      </c>
      <c r="E2332">
        <v>1</v>
      </c>
      <c r="F2332">
        <v>1</v>
      </c>
      <c r="G2332">
        <v>1</v>
      </c>
      <c r="H2332">
        <v>2</v>
      </c>
      <c r="I2332" t="s">
        <v>601</v>
      </c>
      <c r="J2332" t="s">
        <v>602</v>
      </c>
      <c r="K2332" t="s">
        <v>603</v>
      </c>
      <c r="L2332">
        <v>1368</v>
      </c>
      <c r="N2332">
        <v>1011</v>
      </c>
      <c r="O2332" t="s">
        <v>589</v>
      </c>
      <c r="P2332" t="s">
        <v>589</v>
      </c>
      <c r="Q2332">
        <v>1</v>
      </c>
      <c r="X2332">
        <v>0.02</v>
      </c>
      <c r="Y2332">
        <v>0</v>
      </c>
      <c r="Z2332">
        <v>87.17</v>
      </c>
      <c r="AA2332">
        <v>11.6</v>
      </c>
      <c r="AB2332">
        <v>0</v>
      </c>
      <c r="AC2332">
        <v>0</v>
      </c>
      <c r="AD2332">
        <v>1</v>
      </c>
      <c r="AE2332">
        <v>0</v>
      </c>
      <c r="AF2332" t="s">
        <v>3</v>
      </c>
      <c r="AG2332">
        <v>0.02</v>
      </c>
      <c r="AH2332">
        <v>2</v>
      </c>
      <c r="AI2332">
        <v>35814626</v>
      </c>
      <c r="AJ2332">
        <v>2359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</row>
    <row r="2333" spans="1:44">
      <c r="A2333">
        <f>ROW(Source!A2311)</f>
        <v>2311</v>
      </c>
      <c r="B2333">
        <v>35814634</v>
      </c>
      <c r="C2333">
        <v>35814622</v>
      </c>
      <c r="D2333">
        <v>29107800</v>
      </c>
      <c r="E2333">
        <v>1</v>
      </c>
      <c r="F2333">
        <v>1</v>
      </c>
      <c r="G2333">
        <v>1</v>
      </c>
      <c r="H2333">
        <v>3</v>
      </c>
      <c r="I2333" t="s">
        <v>616</v>
      </c>
      <c r="J2333" t="s">
        <v>643</v>
      </c>
      <c r="K2333" t="s">
        <v>618</v>
      </c>
      <c r="L2333">
        <v>1346</v>
      </c>
      <c r="N2333">
        <v>1009</v>
      </c>
      <c r="O2333" t="s">
        <v>170</v>
      </c>
      <c r="P2333" t="s">
        <v>170</v>
      </c>
      <c r="Q2333">
        <v>1</v>
      </c>
      <c r="X2333">
        <v>0.2</v>
      </c>
      <c r="Y2333">
        <v>1.81</v>
      </c>
      <c r="Z2333">
        <v>0</v>
      </c>
      <c r="AA2333">
        <v>0</v>
      </c>
      <c r="AB2333">
        <v>0</v>
      </c>
      <c r="AC2333">
        <v>0</v>
      </c>
      <c r="AD2333">
        <v>1</v>
      </c>
      <c r="AE2333">
        <v>0</v>
      </c>
      <c r="AF2333" t="s">
        <v>3</v>
      </c>
      <c r="AG2333">
        <v>0.2</v>
      </c>
      <c r="AH2333">
        <v>2</v>
      </c>
      <c r="AI2333">
        <v>35814627</v>
      </c>
      <c r="AJ2333">
        <v>2360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</row>
    <row r="2334" spans="1:44">
      <c r="A2334">
        <f>ROW(Source!A2311)</f>
        <v>2311</v>
      </c>
      <c r="B2334">
        <v>35814635</v>
      </c>
      <c r="C2334">
        <v>35814622</v>
      </c>
      <c r="D2334">
        <v>29109265</v>
      </c>
      <c r="E2334">
        <v>1</v>
      </c>
      <c r="F2334">
        <v>1</v>
      </c>
      <c r="G2334">
        <v>1</v>
      </c>
      <c r="H2334">
        <v>3</v>
      </c>
      <c r="I2334" t="s">
        <v>453</v>
      </c>
      <c r="J2334" t="s">
        <v>455</v>
      </c>
      <c r="K2334" t="s">
        <v>454</v>
      </c>
      <c r="L2334">
        <v>1348</v>
      </c>
      <c r="N2334">
        <v>1009</v>
      </c>
      <c r="O2334" t="s">
        <v>29</v>
      </c>
      <c r="P2334" t="s">
        <v>29</v>
      </c>
      <c r="Q2334">
        <v>1000</v>
      </c>
      <c r="X2334">
        <v>0.02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 t="s">
        <v>3</v>
      </c>
      <c r="AG2334">
        <v>0.02</v>
      </c>
      <c r="AH2334">
        <v>2</v>
      </c>
      <c r="AI2334">
        <v>35814628</v>
      </c>
      <c r="AJ2334">
        <v>2362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</row>
    <row r="2335" spans="1:44">
      <c r="A2335">
        <f>ROW(Source!A2314)</f>
        <v>2314</v>
      </c>
      <c r="B2335">
        <v>35814646</v>
      </c>
      <c r="C2335">
        <v>35814638</v>
      </c>
      <c r="D2335">
        <v>18416200</v>
      </c>
      <c r="E2335">
        <v>1</v>
      </c>
      <c r="F2335">
        <v>1</v>
      </c>
      <c r="G2335">
        <v>1</v>
      </c>
      <c r="H2335">
        <v>1</v>
      </c>
      <c r="I2335" t="s">
        <v>949</v>
      </c>
      <c r="J2335" t="s">
        <v>3</v>
      </c>
      <c r="K2335" t="s">
        <v>950</v>
      </c>
      <c r="L2335">
        <v>1369</v>
      </c>
      <c r="N2335">
        <v>1013</v>
      </c>
      <c r="O2335" t="s">
        <v>583</v>
      </c>
      <c r="P2335" t="s">
        <v>583</v>
      </c>
      <c r="Q2335">
        <v>1</v>
      </c>
      <c r="X2335">
        <v>73.8</v>
      </c>
      <c r="Y2335">
        <v>0</v>
      </c>
      <c r="Z2335">
        <v>0</v>
      </c>
      <c r="AA2335">
        <v>0</v>
      </c>
      <c r="AB2335">
        <v>311.74</v>
      </c>
      <c r="AC2335">
        <v>0</v>
      </c>
      <c r="AD2335">
        <v>1</v>
      </c>
      <c r="AE2335">
        <v>1</v>
      </c>
      <c r="AF2335" t="s">
        <v>3</v>
      </c>
      <c r="AG2335">
        <v>73.8</v>
      </c>
      <c r="AH2335">
        <v>2</v>
      </c>
      <c r="AI2335">
        <v>35814639</v>
      </c>
      <c r="AJ2335">
        <v>2363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</row>
    <row r="2336" spans="1:44">
      <c r="A2336">
        <f>ROW(Source!A2314)</f>
        <v>2314</v>
      </c>
      <c r="B2336">
        <v>35814647</v>
      </c>
      <c r="C2336">
        <v>35814638</v>
      </c>
      <c r="D2336">
        <v>121548</v>
      </c>
      <c r="E2336">
        <v>1</v>
      </c>
      <c r="F2336">
        <v>1</v>
      </c>
      <c r="G2336">
        <v>1</v>
      </c>
      <c r="H2336">
        <v>1</v>
      </c>
      <c r="I2336" t="s">
        <v>34</v>
      </c>
      <c r="J2336" t="s">
        <v>3</v>
      </c>
      <c r="K2336" t="s">
        <v>584</v>
      </c>
      <c r="L2336">
        <v>608254</v>
      </c>
      <c r="N2336">
        <v>1013</v>
      </c>
      <c r="O2336" t="s">
        <v>585</v>
      </c>
      <c r="P2336" t="s">
        <v>585</v>
      </c>
      <c r="Q2336">
        <v>1</v>
      </c>
      <c r="X2336">
        <v>1.9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1</v>
      </c>
      <c r="AE2336">
        <v>2</v>
      </c>
      <c r="AF2336" t="s">
        <v>3</v>
      </c>
      <c r="AG2336">
        <v>1.9</v>
      </c>
      <c r="AH2336">
        <v>2</v>
      </c>
      <c r="AI2336">
        <v>35814640</v>
      </c>
      <c r="AJ2336">
        <v>2364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</row>
    <row r="2337" spans="1:44">
      <c r="A2337">
        <f>ROW(Source!A2314)</f>
        <v>2314</v>
      </c>
      <c r="B2337">
        <v>35814648</v>
      </c>
      <c r="C2337">
        <v>35814638</v>
      </c>
      <c r="D2337">
        <v>29172556</v>
      </c>
      <c r="E2337">
        <v>1</v>
      </c>
      <c r="F2337">
        <v>1</v>
      </c>
      <c r="G2337">
        <v>1</v>
      </c>
      <c r="H2337">
        <v>2</v>
      </c>
      <c r="I2337" t="s">
        <v>586</v>
      </c>
      <c r="J2337" t="s">
        <v>590</v>
      </c>
      <c r="K2337" t="s">
        <v>588</v>
      </c>
      <c r="L2337">
        <v>1368</v>
      </c>
      <c r="N2337">
        <v>1011</v>
      </c>
      <c r="O2337" t="s">
        <v>589</v>
      </c>
      <c r="P2337" t="s">
        <v>589</v>
      </c>
      <c r="Q2337">
        <v>1</v>
      </c>
      <c r="X2337">
        <v>0.46</v>
      </c>
      <c r="Y2337">
        <v>0</v>
      </c>
      <c r="Z2337">
        <v>31.26</v>
      </c>
      <c r="AA2337">
        <v>13.5</v>
      </c>
      <c r="AB2337">
        <v>0</v>
      </c>
      <c r="AC2337">
        <v>0</v>
      </c>
      <c r="AD2337">
        <v>1</v>
      </c>
      <c r="AE2337">
        <v>0</v>
      </c>
      <c r="AF2337" t="s">
        <v>3</v>
      </c>
      <c r="AG2337">
        <v>0.46</v>
      </c>
      <c r="AH2337">
        <v>2</v>
      </c>
      <c r="AI2337">
        <v>35814641</v>
      </c>
      <c r="AJ2337">
        <v>2365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</row>
    <row r="2338" spans="1:44">
      <c r="A2338">
        <f>ROW(Source!A2314)</f>
        <v>2314</v>
      </c>
      <c r="B2338">
        <v>35814649</v>
      </c>
      <c r="C2338">
        <v>35814638</v>
      </c>
      <c r="D2338">
        <v>29173141</v>
      </c>
      <c r="E2338">
        <v>1</v>
      </c>
      <c r="F2338">
        <v>1</v>
      </c>
      <c r="G2338">
        <v>1</v>
      </c>
      <c r="H2338">
        <v>2</v>
      </c>
      <c r="I2338" t="s">
        <v>951</v>
      </c>
      <c r="J2338" t="s">
        <v>952</v>
      </c>
      <c r="K2338" t="s">
        <v>953</v>
      </c>
      <c r="L2338">
        <v>1368</v>
      </c>
      <c r="N2338">
        <v>1011</v>
      </c>
      <c r="O2338" t="s">
        <v>589</v>
      </c>
      <c r="P2338" t="s">
        <v>589</v>
      </c>
      <c r="Q2338">
        <v>1</v>
      </c>
      <c r="X2338">
        <v>1.44</v>
      </c>
      <c r="Y2338">
        <v>0</v>
      </c>
      <c r="Z2338">
        <v>12.4</v>
      </c>
      <c r="AA2338">
        <v>10.06</v>
      </c>
      <c r="AB2338">
        <v>0</v>
      </c>
      <c r="AC2338">
        <v>0</v>
      </c>
      <c r="AD2338">
        <v>1</v>
      </c>
      <c r="AE2338">
        <v>0</v>
      </c>
      <c r="AF2338" t="s">
        <v>3</v>
      </c>
      <c r="AG2338">
        <v>1.44</v>
      </c>
      <c r="AH2338">
        <v>2</v>
      </c>
      <c r="AI2338">
        <v>35814642</v>
      </c>
      <c r="AJ2338">
        <v>2366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</row>
    <row r="2339" spans="1:44">
      <c r="A2339">
        <f>ROW(Source!A2314)</f>
        <v>2314</v>
      </c>
      <c r="B2339">
        <v>35814650</v>
      </c>
      <c r="C2339">
        <v>35814638</v>
      </c>
      <c r="D2339">
        <v>29109353</v>
      </c>
      <c r="E2339">
        <v>1</v>
      </c>
      <c r="F2339">
        <v>1</v>
      </c>
      <c r="G2339">
        <v>1</v>
      </c>
      <c r="H2339">
        <v>3</v>
      </c>
      <c r="I2339" t="s">
        <v>954</v>
      </c>
      <c r="J2339" t="s">
        <v>955</v>
      </c>
      <c r="K2339" t="s">
        <v>956</v>
      </c>
      <c r="L2339">
        <v>1348</v>
      </c>
      <c r="N2339">
        <v>1009</v>
      </c>
      <c r="O2339" t="s">
        <v>29</v>
      </c>
      <c r="P2339" t="s">
        <v>29</v>
      </c>
      <c r="Q2339">
        <v>1000</v>
      </c>
      <c r="X2339">
        <v>0.01</v>
      </c>
      <c r="Y2339">
        <v>11300.01</v>
      </c>
      <c r="Z2339">
        <v>0</v>
      </c>
      <c r="AA2339">
        <v>0</v>
      </c>
      <c r="AB2339">
        <v>0</v>
      </c>
      <c r="AC2339">
        <v>0</v>
      </c>
      <c r="AD2339">
        <v>1</v>
      </c>
      <c r="AE2339">
        <v>0</v>
      </c>
      <c r="AF2339" t="s">
        <v>3</v>
      </c>
      <c r="AG2339">
        <v>0.01</v>
      </c>
      <c r="AH2339">
        <v>2</v>
      </c>
      <c r="AI2339">
        <v>35814643</v>
      </c>
      <c r="AJ2339">
        <v>2367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</row>
    <row r="2340" spans="1:44">
      <c r="A2340">
        <f>ROW(Source!A2314)</f>
        <v>2314</v>
      </c>
      <c r="B2340">
        <v>35814651</v>
      </c>
      <c r="C2340">
        <v>35814638</v>
      </c>
      <c r="D2340">
        <v>29145311</v>
      </c>
      <c r="E2340">
        <v>1</v>
      </c>
      <c r="F2340">
        <v>1</v>
      </c>
      <c r="G2340">
        <v>1</v>
      </c>
      <c r="H2340">
        <v>3</v>
      </c>
      <c r="I2340" t="s">
        <v>465</v>
      </c>
      <c r="J2340" t="s">
        <v>467</v>
      </c>
      <c r="K2340" t="s">
        <v>466</v>
      </c>
      <c r="L2340">
        <v>1348</v>
      </c>
      <c r="N2340">
        <v>1009</v>
      </c>
      <c r="O2340" t="s">
        <v>29</v>
      </c>
      <c r="P2340" t="s">
        <v>29</v>
      </c>
      <c r="Q2340">
        <v>1000</v>
      </c>
      <c r="X2340">
        <v>0.96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 t="s">
        <v>3</v>
      </c>
      <c r="AG2340">
        <v>0.96</v>
      </c>
      <c r="AH2340">
        <v>2</v>
      </c>
      <c r="AI2340">
        <v>35814644</v>
      </c>
      <c r="AJ2340">
        <v>2368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</row>
    <row r="2341" spans="1:44">
      <c r="A2341">
        <f>ROW(Source!A2314)</f>
        <v>2314</v>
      </c>
      <c r="B2341">
        <v>35814652</v>
      </c>
      <c r="C2341">
        <v>35814638</v>
      </c>
      <c r="D2341">
        <v>29150040</v>
      </c>
      <c r="E2341">
        <v>1</v>
      </c>
      <c r="F2341">
        <v>1</v>
      </c>
      <c r="G2341">
        <v>1</v>
      </c>
      <c r="H2341">
        <v>3</v>
      </c>
      <c r="I2341" t="s">
        <v>757</v>
      </c>
      <c r="J2341" t="s">
        <v>879</v>
      </c>
      <c r="K2341" t="s">
        <v>759</v>
      </c>
      <c r="L2341">
        <v>1339</v>
      </c>
      <c r="N2341">
        <v>1007</v>
      </c>
      <c r="O2341" t="s">
        <v>638</v>
      </c>
      <c r="P2341" t="s">
        <v>638</v>
      </c>
      <c r="Q2341">
        <v>1</v>
      </c>
      <c r="X2341">
        <v>0.63</v>
      </c>
      <c r="Y2341">
        <v>2.44</v>
      </c>
      <c r="Z2341">
        <v>0</v>
      </c>
      <c r="AA2341">
        <v>0</v>
      </c>
      <c r="AB2341">
        <v>0</v>
      </c>
      <c r="AC2341">
        <v>0</v>
      </c>
      <c r="AD2341">
        <v>1</v>
      </c>
      <c r="AE2341">
        <v>0</v>
      </c>
      <c r="AF2341" t="s">
        <v>3</v>
      </c>
      <c r="AG2341">
        <v>0.63</v>
      </c>
      <c r="AH2341">
        <v>2</v>
      </c>
      <c r="AI2341">
        <v>35814645</v>
      </c>
      <c r="AJ2341">
        <v>2369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</row>
    <row r="2342" spans="1:44">
      <c r="A2342">
        <f>ROW(Source!A2316)</f>
        <v>2316</v>
      </c>
      <c r="B2342">
        <v>35814668</v>
      </c>
      <c r="C2342">
        <v>35814654</v>
      </c>
      <c r="D2342">
        <v>18413230</v>
      </c>
      <c r="E2342">
        <v>1</v>
      </c>
      <c r="F2342">
        <v>1</v>
      </c>
      <c r="G2342">
        <v>1</v>
      </c>
      <c r="H2342">
        <v>1</v>
      </c>
      <c r="I2342" t="s">
        <v>610</v>
      </c>
      <c r="J2342" t="s">
        <v>3</v>
      </c>
      <c r="K2342" t="s">
        <v>611</v>
      </c>
      <c r="L2342">
        <v>1369</v>
      </c>
      <c r="N2342">
        <v>1013</v>
      </c>
      <c r="O2342" t="s">
        <v>583</v>
      </c>
      <c r="P2342" t="s">
        <v>583</v>
      </c>
      <c r="Q2342">
        <v>1</v>
      </c>
      <c r="X2342">
        <v>179.73</v>
      </c>
      <c r="Y2342">
        <v>0</v>
      </c>
      <c r="Z2342">
        <v>0</v>
      </c>
      <c r="AA2342">
        <v>0</v>
      </c>
      <c r="AB2342">
        <v>293.22000000000003</v>
      </c>
      <c r="AC2342">
        <v>0</v>
      </c>
      <c r="AD2342">
        <v>1</v>
      </c>
      <c r="AE2342">
        <v>1</v>
      </c>
      <c r="AF2342" t="s">
        <v>3</v>
      </c>
      <c r="AG2342">
        <v>179.73</v>
      </c>
      <c r="AH2342">
        <v>2</v>
      </c>
      <c r="AI2342">
        <v>35814655</v>
      </c>
      <c r="AJ2342">
        <v>2370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</row>
    <row r="2343" spans="1:44">
      <c r="A2343">
        <f>ROW(Source!A2316)</f>
        <v>2316</v>
      </c>
      <c r="B2343">
        <v>35814669</v>
      </c>
      <c r="C2343">
        <v>35814654</v>
      </c>
      <c r="D2343">
        <v>121548</v>
      </c>
      <c r="E2343">
        <v>1</v>
      </c>
      <c r="F2343">
        <v>1</v>
      </c>
      <c r="G2343">
        <v>1</v>
      </c>
      <c r="H2343">
        <v>1</v>
      </c>
      <c r="I2343" t="s">
        <v>34</v>
      </c>
      <c r="J2343" t="s">
        <v>3</v>
      </c>
      <c r="K2343" t="s">
        <v>584</v>
      </c>
      <c r="L2343">
        <v>608254</v>
      </c>
      <c r="N2343">
        <v>1013</v>
      </c>
      <c r="O2343" t="s">
        <v>585</v>
      </c>
      <c r="P2343" t="s">
        <v>585</v>
      </c>
      <c r="Q2343">
        <v>1</v>
      </c>
      <c r="X2343">
        <v>1.65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1</v>
      </c>
      <c r="AE2343">
        <v>2</v>
      </c>
      <c r="AF2343" t="s">
        <v>3</v>
      </c>
      <c r="AG2343">
        <v>1.65</v>
      </c>
      <c r="AH2343">
        <v>2</v>
      </c>
      <c r="AI2343">
        <v>35814656</v>
      </c>
      <c r="AJ2343">
        <v>2371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</row>
    <row r="2344" spans="1:44">
      <c r="A2344">
        <f>ROW(Source!A2316)</f>
        <v>2316</v>
      </c>
      <c r="B2344">
        <v>35814670</v>
      </c>
      <c r="C2344">
        <v>35814654</v>
      </c>
      <c r="D2344">
        <v>29172479</v>
      </c>
      <c r="E2344">
        <v>1</v>
      </c>
      <c r="F2344">
        <v>1</v>
      </c>
      <c r="G2344">
        <v>1</v>
      </c>
      <c r="H2344">
        <v>2</v>
      </c>
      <c r="I2344" t="s">
        <v>861</v>
      </c>
      <c r="J2344" t="s">
        <v>862</v>
      </c>
      <c r="K2344" t="s">
        <v>863</v>
      </c>
      <c r="L2344">
        <v>1368</v>
      </c>
      <c r="N2344">
        <v>1011</v>
      </c>
      <c r="O2344" t="s">
        <v>589</v>
      </c>
      <c r="P2344" t="s">
        <v>589</v>
      </c>
      <c r="Q2344">
        <v>1</v>
      </c>
      <c r="X2344">
        <v>0.08</v>
      </c>
      <c r="Y2344">
        <v>0</v>
      </c>
      <c r="Z2344">
        <v>99.89</v>
      </c>
      <c r="AA2344">
        <v>10.06</v>
      </c>
      <c r="AB2344">
        <v>0</v>
      </c>
      <c r="AC2344">
        <v>0</v>
      </c>
      <c r="AD2344">
        <v>1</v>
      </c>
      <c r="AE2344">
        <v>0</v>
      </c>
      <c r="AF2344" t="s">
        <v>3</v>
      </c>
      <c r="AG2344">
        <v>0.08</v>
      </c>
      <c r="AH2344">
        <v>2</v>
      </c>
      <c r="AI2344">
        <v>35814657</v>
      </c>
      <c r="AJ2344">
        <v>2372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</row>
    <row r="2345" spans="1:44">
      <c r="A2345">
        <f>ROW(Source!A2316)</f>
        <v>2316</v>
      </c>
      <c r="B2345">
        <v>35814671</v>
      </c>
      <c r="C2345">
        <v>35814654</v>
      </c>
      <c r="D2345">
        <v>29172556</v>
      </c>
      <c r="E2345">
        <v>1</v>
      </c>
      <c r="F2345">
        <v>1</v>
      </c>
      <c r="G2345">
        <v>1</v>
      </c>
      <c r="H2345">
        <v>2</v>
      </c>
      <c r="I2345" t="s">
        <v>586</v>
      </c>
      <c r="J2345" t="s">
        <v>590</v>
      </c>
      <c r="K2345" t="s">
        <v>588</v>
      </c>
      <c r="L2345">
        <v>1368</v>
      </c>
      <c r="N2345">
        <v>1011</v>
      </c>
      <c r="O2345" t="s">
        <v>589</v>
      </c>
      <c r="P2345" t="s">
        <v>589</v>
      </c>
      <c r="Q2345">
        <v>1</v>
      </c>
      <c r="X2345">
        <v>0.27</v>
      </c>
      <c r="Y2345">
        <v>0</v>
      </c>
      <c r="Z2345">
        <v>31.26</v>
      </c>
      <c r="AA2345">
        <v>13.5</v>
      </c>
      <c r="AB2345">
        <v>0</v>
      </c>
      <c r="AC2345">
        <v>0</v>
      </c>
      <c r="AD2345">
        <v>1</v>
      </c>
      <c r="AE2345">
        <v>0</v>
      </c>
      <c r="AF2345" t="s">
        <v>3</v>
      </c>
      <c r="AG2345">
        <v>0.27</v>
      </c>
      <c r="AH2345">
        <v>2</v>
      </c>
      <c r="AI2345">
        <v>35814658</v>
      </c>
      <c r="AJ2345">
        <v>2373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</row>
    <row r="2346" spans="1:44">
      <c r="A2346">
        <f>ROW(Source!A2316)</f>
        <v>2316</v>
      </c>
      <c r="B2346">
        <v>35814672</v>
      </c>
      <c r="C2346">
        <v>35814654</v>
      </c>
      <c r="D2346">
        <v>29173141</v>
      </c>
      <c r="E2346">
        <v>1</v>
      </c>
      <c r="F2346">
        <v>1</v>
      </c>
      <c r="G2346">
        <v>1</v>
      </c>
      <c r="H2346">
        <v>2</v>
      </c>
      <c r="I2346" t="s">
        <v>951</v>
      </c>
      <c r="J2346" t="s">
        <v>952</v>
      </c>
      <c r="K2346" t="s">
        <v>953</v>
      </c>
      <c r="L2346">
        <v>1368</v>
      </c>
      <c r="N2346">
        <v>1011</v>
      </c>
      <c r="O2346" t="s">
        <v>589</v>
      </c>
      <c r="P2346" t="s">
        <v>589</v>
      </c>
      <c r="Q2346">
        <v>1</v>
      </c>
      <c r="X2346">
        <v>1.3</v>
      </c>
      <c r="Y2346">
        <v>0</v>
      </c>
      <c r="Z2346">
        <v>12.4</v>
      </c>
      <c r="AA2346">
        <v>10.06</v>
      </c>
      <c r="AB2346">
        <v>0</v>
      </c>
      <c r="AC2346">
        <v>0</v>
      </c>
      <c r="AD2346">
        <v>1</v>
      </c>
      <c r="AE2346">
        <v>0</v>
      </c>
      <c r="AF2346" t="s">
        <v>3</v>
      </c>
      <c r="AG2346">
        <v>1.3</v>
      </c>
      <c r="AH2346">
        <v>2</v>
      </c>
      <c r="AI2346">
        <v>35814659</v>
      </c>
      <c r="AJ2346">
        <v>2374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</row>
    <row r="2347" spans="1:44">
      <c r="A2347">
        <f>ROW(Source!A2316)</f>
        <v>2316</v>
      </c>
      <c r="B2347">
        <v>35814673</v>
      </c>
      <c r="C2347">
        <v>35814654</v>
      </c>
      <c r="D2347">
        <v>29109983</v>
      </c>
      <c r="E2347">
        <v>1</v>
      </c>
      <c r="F2347">
        <v>1</v>
      </c>
      <c r="G2347">
        <v>1</v>
      </c>
      <c r="H2347">
        <v>3</v>
      </c>
      <c r="I2347" t="s">
        <v>957</v>
      </c>
      <c r="J2347" t="s">
        <v>958</v>
      </c>
      <c r="K2347" t="s">
        <v>959</v>
      </c>
      <c r="L2347">
        <v>1327</v>
      </c>
      <c r="N2347">
        <v>1005</v>
      </c>
      <c r="O2347" t="s">
        <v>165</v>
      </c>
      <c r="P2347" t="s">
        <v>165</v>
      </c>
      <c r="Q2347">
        <v>1</v>
      </c>
      <c r="X2347">
        <v>91.5</v>
      </c>
      <c r="Y2347">
        <v>71.180000000000007</v>
      </c>
      <c r="Z2347">
        <v>0</v>
      </c>
      <c r="AA2347">
        <v>0</v>
      </c>
      <c r="AB2347">
        <v>0</v>
      </c>
      <c r="AC2347">
        <v>0</v>
      </c>
      <c r="AD2347">
        <v>1</v>
      </c>
      <c r="AE2347">
        <v>0</v>
      </c>
      <c r="AF2347" t="s">
        <v>3</v>
      </c>
      <c r="AG2347">
        <v>91.5</v>
      </c>
      <c r="AH2347">
        <v>2</v>
      </c>
      <c r="AI2347">
        <v>35814660</v>
      </c>
      <c r="AJ2347">
        <v>2375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</row>
    <row r="2348" spans="1:44">
      <c r="A2348">
        <f>ROW(Source!A2316)</f>
        <v>2316</v>
      </c>
      <c r="B2348">
        <v>35814674</v>
      </c>
      <c r="C2348">
        <v>35814654</v>
      </c>
      <c r="D2348">
        <v>29109903</v>
      </c>
      <c r="E2348">
        <v>1</v>
      </c>
      <c r="F2348">
        <v>1</v>
      </c>
      <c r="G2348">
        <v>1</v>
      </c>
      <c r="H2348">
        <v>3</v>
      </c>
      <c r="I2348" t="s">
        <v>960</v>
      </c>
      <c r="J2348" t="s">
        <v>961</v>
      </c>
      <c r="K2348" t="s">
        <v>962</v>
      </c>
      <c r="L2348">
        <v>1301</v>
      </c>
      <c r="N2348">
        <v>1003</v>
      </c>
      <c r="O2348" t="s">
        <v>151</v>
      </c>
      <c r="P2348" t="s">
        <v>151</v>
      </c>
      <c r="Q2348">
        <v>1</v>
      </c>
      <c r="X2348">
        <v>61</v>
      </c>
      <c r="Y2348">
        <v>16.87</v>
      </c>
      <c r="Z2348">
        <v>0</v>
      </c>
      <c r="AA2348">
        <v>0</v>
      </c>
      <c r="AB2348">
        <v>0</v>
      </c>
      <c r="AC2348">
        <v>0</v>
      </c>
      <c r="AD2348">
        <v>1</v>
      </c>
      <c r="AE2348">
        <v>0</v>
      </c>
      <c r="AF2348" t="s">
        <v>3</v>
      </c>
      <c r="AG2348">
        <v>61</v>
      </c>
      <c r="AH2348">
        <v>2</v>
      </c>
      <c r="AI2348">
        <v>35814661</v>
      </c>
      <c r="AJ2348">
        <v>2376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</row>
    <row r="2349" spans="1:44">
      <c r="A2349">
        <f>ROW(Source!A2316)</f>
        <v>2316</v>
      </c>
      <c r="B2349">
        <v>35814675</v>
      </c>
      <c r="C2349">
        <v>35814654</v>
      </c>
      <c r="D2349">
        <v>29107800</v>
      </c>
      <c r="E2349">
        <v>1</v>
      </c>
      <c r="F2349">
        <v>1</v>
      </c>
      <c r="G2349">
        <v>1</v>
      </c>
      <c r="H2349">
        <v>3</v>
      </c>
      <c r="I2349" t="s">
        <v>616</v>
      </c>
      <c r="J2349" t="s">
        <v>643</v>
      </c>
      <c r="K2349" t="s">
        <v>618</v>
      </c>
      <c r="L2349">
        <v>1346</v>
      </c>
      <c r="N2349">
        <v>1009</v>
      </c>
      <c r="O2349" t="s">
        <v>170</v>
      </c>
      <c r="P2349" t="s">
        <v>170</v>
      </c>
      <c r="Q2349">
        <v>1</v>
      </c>
      <c r="X2349">
        <v>0.5</v>
      </c>
      <c r="Y2349">
        <v>1.81</v>
      </c>
      <c r="Z2349">
        <v>0</v>
      </c>
      <c r="AA2349">
        <v>0</v>
      </c>
      <c r="AB2349">
        <v>0</v>
      </c>
      <c r="AC2349">
        <v>0</v>
      </c>
      <c r="AD2349">
        <v>1</v>
      </c>
      <c r="AE2349">
        <v>0</v>
      </c>
      <c r="AF2349" t="s">
        <v>3</v>
      </c>
      <c r="AG2349">
        <v>0.5</v>
      </c>
      <c r="AH2349">
        <v>2</v>
      </c>
      <c r="AI2349">
        <v>35814662</v>
      </c>
      <c r="AJ2349">
        <v>2377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</row>
    <row r="2350" spans="1:44">
      <c r="A2350">
        <f>ROW(Source!A2316)</f>
        <v>2316</v>
      </c>
      <c r="B2350">
        <v>35814676</v>
      </c>
      <c r="C2350">
        <v>35814654</v>
      </c>
      <c r="D2350">
        <v>29109405</v>
      </c>
      <c r="E2350">
        <v>1</v>
      </c>
      <c r="F2350">
        <v>1</v>
      </c>
      <c r="G2350">
        <v>1</v>
      </c>
      <c r="H2350">
        <v>3</v>
      </c>
      <c r="I2350" t="s">
        <v>963</v>
      </c>
      <c r="J2350" t="s">
        <v>964</v>
      </c>
      <c r="K2350" t="s">
        <v>965</v>
      </c>
      <c r="L2350">
        <v>1348</v>
      </c>
      <c r="N2350">
        <v>1009</v>
      </c>
      <c r="O2350" t="s">
        <v>29</v>
      </c>
      <c r="P2350" t="s">
        <v>29</v>
      </c>
      <c r="Q2350">
        <v>1000</v>
      </c>
      <c r="X2350">
        <v>0.375</v>
      </c>
      <c r="Y2350">
        <v>4316</v>
      </c>
      <c r="Z2350">
        <v>0</v>
      </c>
      <c r="AA2350">
        <v>0</v>
      </c>
      <c r="AB2350">
        <v>0</v>
      </c>
      <c r="AC2350">
        <v>0</v>
      </c>
      <c r="AD2350">
        <v>1</v>
      </c>
      <c r="AE2350">
        <v>0</v>
      </c>
      <c r="AF2350" t="s">
        <v>3</v>
      </c>
      <c r="AG2350">
        <v>0.375</v>
      </c>
      <c r="AH2350">
        <v>2</v>
      </c>
      <c r="AI2350">
        <v>35814663</v>
      </c>
      <c r="AJ2350">
        <v>2378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</row>
    <row r="2351" spans="1:44">
      <c r="A2351">
        <f>ROW(Source!A2316)</f>
        <v>2316</v>
      </c>
      <c r="B2351">
        <v>35814677</v>
      </c>
      <c r="C2351">
        <v>35814654</v>
      </c>
      <c r="D2351">
        <v>29109888</v>
      </c>
      <c r="E2351">
        <v>1</v>
      </c>
      <c r="F2351">
        <v>1</v>
      </c>
      <c r="G2351">
        <v>1</v>
      </c>
      <c r="H2351">
        <v>3</v>
      </c>
      <c r="I2351" t="s">
        <v>966</v>
      </c>
      <c r="J2351" t="s">
        <v>967</v>
      </c>
      <c r="K2351" t="s">
        <v>968</v>
      </c>
      <c r="L2351">
        <v>1301</v>
      </c>
      <c r="N2351">
        <v>1003</v>
      </c>
      <c r="O2351" t="s">
        <v>151</v>
      </c>
      <c r="P2351" t="s">
        <v>151</v>
      </c>
      <c r="Q2351">
        <v>1</v>
      </c>
      <c r="X2351">
        <v>56</v>
      </c>
      <c r="Y2351">
        <v>23.74</v>
      </c>
      <c r="Z2351">
        <v>0</v>
      </c>
      <c r="AA2351">
        <v>0</v>
      </c>
      <c r="AB2351">
        <v>0</v>
      </c>
      <c r="AC2351">
        <v>0</v>
      </c>
      <c r="AD2351">
        <v>1</v>
      </c>
      <c r="AE2351">
        <v>0</v>
      </c>
      <c r="AF2351" t="s">
        <v>3</v>
      </c>
      <c r="AG2351">
        <v>56</v>
      </c>
      <c r="AH2351">
        <v>2</v>
      </c>
      <c r="AI2351">
        <v>35814664</v>
      </c>
      <c r="AJ2351">
        <v>2379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</row>
    <row r="2352" spans="1:44">
      <c r="A2352">
        <f>ROW(Source!A2316)</f>
        <v>2316</v>
      </c>
      <c r="B2352">
        <v>35814678</v>
      </c>
      <c r="C2352">
        <v>35814654</v>
      </c>
      <c r="D2352">
        <v>29109902</v>
      </c>
      <c r="E2352">
        <v>1</v>
      </c>
      <c r="F2352">
        <v>1</v>
      </c>
      <c r="G2352">
        <v>1</v>
      </c>
      <c r="H2352">
        <v>3</v>
      </c>
      <c r="I2352" t="s">
        <v>969</v>
      </c>
      <c r="J2352" t="s">
        <v>970</v>
      </c>
      <c r="K2352" t="s">
        <v>971</v>
      </c>
      <c r="L2352">
        <v>1301</v>
      </c>
      <c r="N2352">
        <v>1003</v>
      </c>
      <c r="O2352" t="s">
        <v>151</v>
      </c>
      <c r="P2352" t="s">
        <v>151</v>
      </c>
      <c r="Q2352">
        <v>1</v>
      </c>
      <c r="X2352">
        <v>56</v>
      </c>
      <c r="Y2352">
        <v>19.850000000000001</v>
      </c>
      <c r="Z2352">
        <v>0</v>
      </c>
      <c r="AA2352">
        <v>0</v>
      </c>
      <c r="AB2352">
        <v>0</v>
      </c>
      <c r="AC2352">
        <v>0</v>
      </c>
      <c r="AD2352">
        <v>1</v>
      </c>
      <c r="AE2352">
        <v>0</v>
      </c>
      <c r="AF2352" t="s">
        <v>3</v>
      </c>
      <c r="AG2352">
        <v>56</v>
      </c>
      <c r="AH2352">
        <v>2</v>
      </c>
      <c r="AI2352">
        <v>35814665</v>
      </c>
      <c r="AJ2352">
        <v>2380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</row>
    <row r="2353" spans="1:44">
      <c r="A2353">
        <f>ROW(Source!A2316)</f>
        <v>2316</v>
      </c>
      <c r="B2353">
        <v>35814679</v>
      </c>
      <c r="C2353">
        <v>35814654</v>
      </c>
      <c r="D2353">
        <v>29145352</v>
      </c>
      <c r="E2353">
        <v>1</v>
      </c>
      <c r="F2353">
        <v>1</v>
      </c>
      <c r="G2353">
        <v>1</v>
      </c>
      <c r="H2353">
        <v>3</v>
      </c>
      <c r="I2353" t="s">
        <v>972</v>
      </c>
      <c r="J2353" t="s">
        <v>973</v>
      </c>
      <c r="K2353" t="s">
        <v>974</v>
      </c>
      <c r="L2353">
        <v>1348</v>
      </c>
      <c r="N2353">
        <v>1009</v>
      </c>
      <c r="O2353" t="s">
        <v>29</v>
      </c>
      <c r="P2353" t="s">
        <v>29</v>
      </c>
      <c r="Q2353">
        <v>1000</v>
      </c>
      <c r="X2353">
        <v>0.05</v>
      </c>
      <c r="Y2353">
        <v>9298.35</v>
      </c>
      <c r="Z2353">
        <v>0</v>
      </c>
      <c r="AA2353">
        <v>0</v>
      </c>
      <c r="AB2353">
        <v>0</v>
      </c>
      <c r="AC2353">
        <v>0</v>
      </c>
      <c r="AD2353">
        <v>1</v>
      </c>
      <c r="AE2353">
        <v>0</v>
      </c>
      <c r="AF2353" t="s">
        <v>3</v>
      </c>
      <c r="AG2353">
        <v>0.05</v>
      </c>
      <c r="AH2353">
        <v>2</v>
      </c>
      <c r="AI2353">
        <v>35814666</v>
      </c>
      <c r="AJ2353">
        <v>2381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</row>
    <row r="2354" spans="1:44">
      <c r="A2354">
        <f>ROW(Source!A2316)</f>
        <v>2316</v>
      </c>
      <c r="B2354">
        <v>35814680</v>
      </c>
      <c r="C2354">
        <v>35814654</v>
      </c>
      <c r="D2354">
        <v>29150040</v>
      </c>
      <c r="E2354">
        <v>1</v>
      </c>
      <c r="F2354">
        <v>1</v>
      </c>
      <c r="G2354">
        <v>1</v>
      </c>
      <c r="H2354">
        <v>3</v>
      </c>
      <c r="I2354" t="s">
        <v>757</v>
      </c>
      <c r="J2354" t="s">
        <v>879</v>
      </c>
      <c r="K2354" t="s">
        <v>759</v>
      </c>
      <c r="L2354">
        <v>1339</v>
      </c>
      <c r="N2354">
        <v>1007</v>
      </c>
      <c r="O2354" t="s">
        <v>638</v>
      </c>
      <c r="P2354" t="s">
        <v>638</v>
      </c>
      <c r="Q2354">
        <v>1</v>
      </c>
      <c r="X2354">
        <v>0.93</v>
      </c>
      <c r="Y2354">
        <v>2.44</v>
      </c>
      <c r="Z2354">
        <v>0</v>
      </c>
      <c r="AA2354">
        <v>0</v>
      </c>
      <c r="AB2354">
        <v>0</v>
      </c>
      <c r="AC2354">
        <v>0</v>
      </c>
      <c r="AD2354">
        <v>1</v>
      </c>
      <c r="AE2354">
        <v>0</v>
      </c>
      <c r="AF2354" t="s">
        <v>3</v>
      </c>
      <c r="AG2354">
        <v>0.93</v>
      </c>
      <c r="AH2354">
        <v>2</v>
      </c>
      <c r="AI2354">
        <v>35814667</v>
      </c>
      <c r="AJ2354">
        <v>2382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</row>
    <row r="2355" spans="1:44">
      <c r="A2355">
        <f>ROW(Source!A2317)</f>
        <v>2317</v>
      </c>
      <c r="B2355">
        <v>35814689</v>
      </c>
      <c r="C2355">
        <v>35814681</v>
      </c>
      <c r="D2355">
        <v>29364679</v>
      </c>
      <c r="E2355">
        <v>1</v>
      </c>
      <c r="F2355">
        <v>1</v>
      </c>
      <c r="G2355">
        <v>1</v>
      </c>
      <c r="H2355">
        <v>1</v>
      </c>
      <c r="I2355" t="s">
        <v>799</v>
      </c>
      <c r="J2355" t="s">
        <v>3</v>
      </c>
      <c r="K2355" t="s">
        <v>800</v>
      </c>
      <c r="L2355">
        <v>1369</v>
      </c>
      <c r="N2355">
        <v>1013</v>
      </c>
      <c r="O2355" t="s">
        <v>583</v>
      </c>
      <c r="P2355" t="s">
        <v>583</v>
      </c>
      <c r="Q2355">
        <v>1</v>
      </c>
      <c r="X2355">
        <v>25.76</v>
      </c>
      <c r="Y2355">
        <v>0</v>
      </c>
      <c r="Z2355">
        <v>0</v>
      </c>
      <c r="AA2355">
        <v>0</v>
      </c>
      <c r="AB2355">
        <v>316.85000000000002</v>
      </c>
      <c r="AC2355">
        <v>0</v>
      </c>
      <c r="AD2355">
        <v>1</v>
      </c>
      <c r="AE2355">
        <v>1</v>
      </c>
      <c r="AF2355" t="s">
        <v>3</v>
      </c>
      <c r="AG2355">
        <v>25.76</v>
      </c>
      <c r="AH2355">
        <v>2</v>
      </c>
      <c r="AI2355">
        <v>35814682</v>
      </c>
      <c r="AJ2355">
        <v>2383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</row>
    <row r="2356" spans="1:44">
      <c r="A2356">
        <f>ROW(Source!A2317)</f>
        <v>2317</v>
      </c>
      <c r="B2356">
        <v>35814690</v>
      </c>
      <c r="C2356">
        <v>35814681</v>
      </c>
      <c r="D2356">
        <v>121548</v>
      </c>
      <c r="E2356">
        <v>1</v>
      </c>
      <c r="F2356">
        <v>1</v>
      </c>
      <c r="G2356">
        <v>1</v>
      </c>
      <c r="H2356">
        <v>1</v>
      </c>
      <c r="I2356" t="s">
        <v>34</v>
      </c>
      <c r="J2356" t="s">
        <v>3</v>
      </c>
      <c r="K2356" t="s">
        <v>584</v>
      </c>
      <c r="L2356">
        <v>608254</v>
      </c>
      <c r="N2356">
        <v>1013</v>
      </c>
      <c r="O2356" t="s">
        <v>585</v>
      </c>
      <c r="P2356" t="s">
        <v>585</v>
      </c>
      <c r="Q2356">
        <v>1</v>
      </c>
      <c r="X2356">
        <v>0.03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1</v>
      </c>
      <c r="AE2356">
        <v>2</v>
      </c>
      <c r="AF2356" t="s">
        <v>3</v>
      </c>
      <c r="AG2356">
        <v>0.03</v>
      </c>
      <c r="AH2356">
        <v>2</v>
      </c>
      <c r="AI2356">
        <v>35814683</v>
      </c>
      <c r="AJ2356">
        <v>2384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</row>
    <row r="2357" spans="1:44">
      <c r="A2357">
        <f>ROW(Source!A2317)</f>
        <v>2317</v>
      </c>
      <c r="B2357">
        <v>35814691</v>
      </c>
      <c r="C2357">
        <v>35814681</v>
      </c>
      <c r="D2357">
        <v>29172362</v>
      </c>
      <c r="E2357">
        <v>1</v>
      </c>
      <c r="F2357">
        <v>1</v>
      </c>
      <c r="G2357">
        <v>1</v>
      </c>
      <c r="H2357">
        <v>2</v>
      </c>
      <c r="I2357" t="s">
        <v>801</v>
      </c>
      <c r="J2357" t="s">
        <v>802</v>
      </c>
      <c r="K2357" t="s">
        <v>803</v>
      </c>
      <c r="L2357">
        <v>1368</v>
      </c>
      <c r="N2357">
        <v>1011</v>
      </c>
      <c r="O2357" t="s">
        <v>589</v>
      </c>
      <c r="P2357" t="s">
        <v>589</v>
      </c>
      <c r="Q2357">
        <v>1</v>
      </c>
      <c r="X2357">
        <v>0.03</v>
      </c>
      <c r="Y2357">
        <v>0</v>
      </c>
      <c r="Z2357">
        <v>134.65</v>
      </c>
      <c r="AA2357">
        <v>13.5</v>
      </c>
      <c r="AB2357">
        <v>0</v>
      </c>
      <c r="AC2357">
        <v>0</v>
      </c>
      <c r="AD2357">
        <v>1</v>
      </c>
      <c r="AE2357">
        <v>0</v>
      </c>
      <c r="AF2357" t="s">
        <v>3</v>
      </c>
      <c r="AG2357">
        <v>0.03</v>
      </c>
      <c r="AH2357">
        <v>2</v>
      </c>
      <c r="AI2357">
        <v>35814684</v>
      </c>
      <c r="AJ2357">
        <v>2385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</row>
    <row r="2358" spans="1:44">
      <c r="A2358">
        <f>ROW(Source!A2317)</f>
        <v>2317</v>
      </c>
      <c r="B2358">
        <v>35814692</v>
      </c>
      <c r="C2358">
        <v>35814681</v>
      </c>
      <c r="D2358">
        <v>29174913</v>
      </c>
      <c r="E2358">
        <v>1</v>
      </c>
      <c r="F2358">
        <v>1</v>
      </c>
      <c r="G2358">
        <v>1</v>
      </c>
      <c r="H2358">
        <v>2</v>
      </c>
      <c r="I2358" t="s">
        <v>601</v>
      </c>
      <c r="J2358" t="s">
        <v>602</v>
      </c>
      <c r="K2358" t="s">
        <v>603</v>
      </c>
      <c r="L2358">
        <v>1368</v>
      </c>
      <c r="N2358">
        <v>1011</v>
      </c>
      <c r="O2358" t="s">
        <v>589</v>
      </c>
      <c r="P2358" t="s">
        <v>589</v>
      </c>
      <c r="Q2358">
        <v>1</v>
      </c>
      <c r="X2358">
        <v>0.02</v>
      </c>
      <c r="Y2358">
        <v>0</v>
      </c>
      <c r="Z2358">
        <v>87.17</v>
      </c>
      <c r="AA2358">
        <v>11.6</v>
      </c>
      <c r="AB2358">
        <v>0</v>
      </c>
      <c r="AC2358">
        <v>0</v>
      </c>
      <c r="AD2358">
        <v>1</v>
      </c>
      <c r="AE2358">
        <v>0</v>
      </c>
      <c r="AF2358" t="s">
        <v>3</v>
      </c>
      <c r="AG2358">
        <v>0.02</v>
      </c>
      <c r="AH2358">
        <v>2</v>
      </c>
      <c r="AI2358">
        <v>35814685</v>
      </c>
      <c r="AJ2358">
        <v>2386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</row>
    <row r="2359" spans="1:44">
      <c r="A2359">
        <f>ROW(Source!A2317)</f>
        <v>2317</v>
      </c>
      <c r="B2359">
        <v>35814693</v>
      </c>
      <c r="C2359">
        <v>35814681</v>
      </c>
      <c r="D2359">
        <v>29149204</v>
      </c>
      <c r="E2359">
        <v>1</v>
      </c>
      <c r="F2359">
        <v>1</v>
      </c>
      <c r="G2359">
        <v>1</v>
      </c>
      <c r="H2359">
        <v>3</v>
      </c>
      <c r="I2359" t="s">
        <v>810</v>
      </c>
      <c r="J2359" t="s">
        <v>811</v>
      </c>
      <c r="K2359" t="s">
        <v>812</v>
      </c>
      <c r="L2359">
        <v>1348</v>
      </c>
      <c r="N2359">
        <v>1009</v>
      </c>
      <c r="O2359" t="s">
        <v>29</v>
      </c>
      <c r="P2359" t="s">
        <v>29</v>
      </c>
      <c r="Q2359">
        <v>1000</v>
      </c>
      <c r="X2359">
        <v>3.15E-3</v>
      </c>
      <c r="Y2359">
        <v>729.98</v>
      </c>
      <c r="Z2359">
        <v>0</v>
      </c>
      <c r="AA2359">
        <v>0</v>
      </c>
      <c r="AB2359">
        <v>0</v>
      </c>
      <c r="AC2359">
        <v>0</v>
      </c>
      <c r="AD2359">
        <v>1</v>
      </c>
      <c r="AE2359">
        <v>0</v>
      </c>
      <c r="AF2359" t="s">
        <v>3</v>
      </c>
      <c r="AG2359">
        <v>3.15E-3</v>
      </c>
      <c r="AH2359">
        <v>2</v>
      </c>
      <c r="AI2359">
        <v>35814686</v>
      </c>
      <c r="AJ2359">
        <v>2387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</row>
    <row r="2360" spans="1:44">
      <c r="A2360">
        <f>ROW(Source!A2317)</f>
        <v>2317</v>
      </c>
      <c r="B2360">
        <v>35814694</v>
      </c>
      <c r="C2360">
        <v>35814681</v>
      </c>
      <c r="D2360">
        <v>29170678</v>
      </c>
      <c r="E2360">
        <v>1</v>
      </c>
      <c r="F2360">
        <v>1</v>
      </c>
      <c r="G2360">
        <v>1</v>
      </c>
      <c r="H2360">
        <v>3</v>
      </c>
      <c r="I2360" t="s">
        <v>813</v>
      </c>
      <c r="J2360" t="s">
        <v>814</v>
      </c>
      <c r="K2360" t="s">
        <v>815</v>
      </c>
      <c r="L2360">
        <v>1354</v>
      </c>
      <c r="N2360">
        <v>1010</v>
      </c>
      <c r="O2360" t="s">
        <v>258</v>
      </c>
      <c r="P2360" t="s">
        <v>258</v>
      </c>
      <c r="Q2360">
        <v>1</v>
      </c>
      <c r="X2360">
        <v>102</v>
      </c>
      <c r="Y2360">
        <v>0.28000000000000003</v>
      </c>
      <c r="Z2360">
        <v>0</v>
      </c>
      <c r="AA2360">
        <v>0</v>
      </c>
      <c r="AB2360">
        <v>0</v>
      </c>
      <c r="AC2360">
        <v>0</v>
      </c>
      <c r="AD2360">
        <v>1</v>
      </c>
      <c r="AE2360">
        <v>0</v>
      </c>
      <c r="AF2360" t="s">
        <v>3</v>
      </c>
      <c r="AG2360">
        <v>102</v>
      </c>
      <c r="AH2360">
        <v>2</v>
      </c>
      <c r="AI2360">
        <v>35814687</v>
      </c>
      <c r="AJ2360">
        <v>2388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</row>
    <row r="2361" spans="1:44">
      <c r="A2361">
        <f>ROW(Source!A2317)</f>
        <v>2317</v>
      </c>
      <c r="B2361">
        <v>35814695</v>
      </c>
      <c r="C2361">
        <v>35814681</v>
      </c>
      <c r="D2361">
        <v>29171808</v>
      </c>
      <c r="E2361">
        <v>1</v>
      </c>
      <c r="F2361">
        <v>1</v>
      </c>
      <c r="G2361">
        <v>1</v>
      </c>
      <c r="H2361">
        <v>3</v>
      </c>
      <c r="I2361" t="s">
        <v>816</v>
      </c>
      <c r="J2361" t="s">
        <v>817</v>
      </c>
      <c r="K2361" t="s">
        <v>818</v>
      </c>
      <c r="L2361">
        <v>1374</v>
      </c>
      <c r="N2361">
        <v>1013</v>
      </c>
      <c r="O2361" t="s">
        <v>819</v>
      </c>
      <c r="P2361" t="s">
        <v>819</v>
      </c>
      <c r="Q2361">
        <v>1</v>
      </c>
      <c r="X2361">
        <v>5.1100000000000003</v>
      </c>
      <c r="Y2361">
        <v>1</v>
      </c>
      <c r="Z2361">
        <v>0</v>
      </c>
      <c r="AA2361">
        <v>0</v>
      </c>
      <c r="AB2361">
        <v>0</v>
      </c>
      <c r="AC2361">
        <v>0</v>
      </c>
      <c r="AD2361">
        <v>1</v>
      </c>
      <c r="AE2361">
        <v>0</v>
      </c>
      <c r="AF2361" t="s">
        <v>3</v>
      </c>
      <c r="AG2361">
        <v>5.1100000000000003</v>
      </c>
      <c r="AH2361">
        <v>2</v>
      </c>
      <c r="AI2361">
        <v>35814688</v>
      </c>
      <c r="AJ2361">
        <v>2389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</row>
    <row r="2362" spans="1:44">
      <c r="A2362">
        <f>ROW(Source!A2318)</f>
        <v>2318</v>
      </c>
      <c r="B2362">
        <v>35814709</v>
      </c>
      <c r="C2362">
        <v>35814696</v>
      </c>
      <c r="D2362">
        <v>18411117</v>
      </c>
      <c r="E2362">
        <v>1</v>
      </c>
      <c r="F2362">
        <v>1</v>
      </c>
      <c r="G2362">
        <v>1</v>
      </c>
      <c r="H2362">
        <v>1</v>
      </c>
      <c r="I2362" t="s">
        <v>901</v>
      </c>
      <c r="J2362" t="s">
        <v>3</v>
      </c>
      <c r="K2362" t="s">
        <v>902</v>
      </c>
      <c r="L2362">
        <v>1369</v>
      </c>
      <c r="N2362">
        <v>1013</v>
      </c>
      <c r="O2362" t="s">
        <v>583</v>
      </c>
      <c r="P2362" t="s">
        <v>583</v>
      </c>
      <c r="Q2362">
        <v>1</v>
      </c>
      <c r="X2362">
        <v>79.81</v>
      </c>
      <c r="Y2362">
        <v>0</v>
      </c>
      <c r="Z2362">
        <v>0</v>
      </c>
      <c r="AA2362">
        <v>0</v>
      </c>
      <c r="AB2362">
        <v>307.27</v>
      </c>
      <c r="AC2362">
        <v>0</v>
      </c>
      <c r="AD2362">
        <v>1</v>
      </c>
      <c r="AE2362">
        <v>1</v>
      </c>
      <c r="AF2362" t="s">
        <v>144</v>
      </c>
      <c r="AG2362">
        <v>91.781499999999994</v>
      </c>
      <c r="AH2362">
        <v>2</v>
      </c>
      <c r="AI2362">
        <v>35814697</v>
      </c>
      <c r="AJ2362">
        <v>2390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</row>
    <row r="2363" spans="1:44">
      <c r="A2363">
        <f>ROW(Source!A2318)</f>
        <v>2318</v>
      </c>
      <c r="B2363">
        <v>35814710</v>
      </c>
      <c r="C2363">
        <v>35814696</v>
      </c>
      <c r="D2363">
        <v>121548</v>
      </c>
      <c r="E2363">
        <v>1</v>
      </c>
      <c r="F2363">
        <v>1</v>
      </c>
      <c r="G2363">
        <v>1</v>
      </c>
      <c r="H2363">
        <v>1</v>
      </c>
      <c r="I2363" t="s">
        <v>34</v>
      </c>
      <c r="J2363" t="s">
        <v>3</v>
      </c>
      <c r="K2363" t="s">
        <v>584</v>
      </c>
      <c r="L2363">
        <v>608254</v>
      </c>
      <c r="N2363">
        <v>1013</v>
      </c>
      <c r="O2363" t="s">
        <v>585</v>
      </c>
      <c r="P2363" t="s">
        <v>585</v>
      </c>
      <c r="Q2363">
        <v>1</v>
      </c>
      <c r="X2363">
        <v>13.84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1</v>
      </c>
      <c r="AE2363">
        <v>2</v>
      </c>
      <c r="AF2363" t="s">
        <v>143</v>
      </c>
      <c r="AG2363">
        <v>17.3</v>
      </c>
      <c r="AH2363">
        <v>2</v>
      </c>
      <c r="AI2363">
        <v>35814698</v>
      </c>
      <c r="AJ2363">
        <v>2391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</row>
    <row r="2364" spans="1:44">
      <c r="A2364">
        <f>ROW(Source!A2318)</f>
        <v>2318</v>
      </c>
      <c r="B2364">
        <v>35814711</v>
      </c>
      <c r="C2364">
        <v>35814696</v>
      </c>
      <c r="D2364">
        <v>29172556</v>
      </c>
      <c r="E2364">
        <v>1</v>
      </c>
      <c r="F2364">
        <v>1</v>
      </c>
      <c r="G2364">
        <v>1</v>
      </c>
      <c r="H2364">
        <v>2</v>
      </c>
      <c r="I2364" t="s">
        <v>586</v>
      </c>
      <c r="J2364" t="s">
        <v>590</v>
      </c>
      <c r="K2364" t="s">
        <v>588</v>
      </c>
      <c r="L2364">
        <v>1368</v>
      </c>
      <c r="N2364">
        <v>1011</v>
      </c>
      <c r="O2364" t="s">
        <v>589</v>
      </c>
      <c r="P2364" t="s">
        <v>589</v>
      </c>
      <c r="Q2364">
        <v>1</v>
      </c>
      <c r="X2364">
        <v>0.92</v>
      </c>
      <c r="Y2364">
        <v>0</v>
      </c>
      <c r="Z2364">
        <v>31.26</v>
      </c>
      <c r="AA2364">
        <v>13.5</v>
      </c>
      <c r="AB2364">
        <v>0</v>
      </c>
      <c r="AC2364">
        <v>0</v>
      </c>
      <c r="AD2364">
        <v>1</v>
      </c>
      <c r="AE2364">
        <v>0</v>
      </c>
      <c r="AF2364" t="s">
        <v>143</v>
      </c>
      <c r="AG2364">
        <v>1.1500000000000001</v>
      </c>
      <c r="AH2364">
        <v>2</v>
      </c>
      <c r="AI2364">
        <v>35814699</v>
      </c>
      <c r="AJ2364">
        <v>2392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</row>
    <row r="2365" spans="1:44">
      <c r="A2365">
        <f>ROW(Source!A2318)</f>
        <v>2318</v>
      </c>
      <c r="B2365">
        <v>35814712</v>
      </c>
      <c r="C2365">
        <v>35814696</v>
      </c>
      <c r="D2365">
        <v>29172710</v>
      </c>
      <c r="E2365">
        <v>1</v>
      </c>
      <c r="F2365">
        <v>1</v>
      </c>
      <c r="G2365">
        <v>1</v>
      </c>
      <c r="H2365">
        <v>2</v>
      </c>
      <c r="I2365" t="s">
        <v>593</v>
      </c>
      <c r="J2365" t="s">
        <v>594</v>
      </c>
      <c r="K2365" t="s">
        <v>595</v>
      </c>
      <c r="L2365">
        <v>1368</v>
      </c>
      <c r="N2365">
        <v>1011</v>
      </c>
      <c r="O2365" t="s">
        <v>589</v>
      </c>
      <c r="P2365" t="s">
        <v>589</v>
      </c>
      <c r="Q2365">
        <v>1</v>
      </c>
      <c r="X2365">
        <v>9.93</v>
      </c>
      <c r="Y2365">
        <v>0</v>
      </c>
      <c r="Z2365">
        <v>46.56</v>
      </c>
      <c r="AA2365">
        <v>10.06</v>
      </c>
      <c r="AB2365">
        <v>0</v>
      </c>
      <c r="AC2365">
        <v>0</v>
      </c>
      <c r="AD2365">
        <v>1</v>
      </c>
      <c r="AE2365">
        <v>0</v>
      </c>
      <c r="AF2365" t="s">
        <v>143</v>
      </c>
      <c r="AG2365">
        <v>12.4125</v>
      </c>
      <c r="AH2365">
        <v>2</v>
      </c>
      <c r="AI2365">
        <v>35814700</v>
      </c>
      <c r="AJ2365">
        <v>2393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</row>
    <row r="2366" spans="1:44">
      <c r="A2366">
        <f>ROW(Source!A2318)</f>
        <v>2318</v>
      </c>
      <c r="B2366">
        <v>35814713</v>
      </c>
      <c r="C2366">
        <v>35814696</v>
      </c>
      <c r="D2366">
        <v>29173142</v>
      </c>
      <c r="E2366">
        <v>1</v>
      </c>
      <c r="F2366">
        <v>1</v>
      </c>
      <c r="G2366">
        <v>1</v>
      </c>
      <c r="H2366">
        <v>2</v>
      </c>
      <c r="I2366" t="s">
        <v>975</v>
      </c>
      <c r="J2366" t="s">
        <v>976</v>
      </c>
      <c r="K2366" t="s">
        <v>977</v>
      </c>
      <c r="L2366">
        <v>1368</v>
      </c>
      <c r="N2366">
        <v>1011</v>
      </c>
      <c r="O2366" t="s">
        <v>589</v>
      </c>
      <c r="P2366" t="s">
        <v>589</v>
      </c>
      <c r="Q2366">
        <v>1</v>
      </c>
      <c r="X2366">
        <v>2.99</v>
      </c>
      <c r="Y2366">
        <v>0</v>
      </c>
      <c r="Z2366">
        <v>16.3</v>
      </c>
      <c r="AA2366">
        <v>10.06</v>
      </c>
      <c r="AB2366">
        <v>0</v>
      </c>
      <c r="AC2366">
        <v>0</v>
      </c>
      <c r="AD2366">
        <v>1</v>
      </c>
      <c r="AE2366">
        <v>0</v>
      </c>
      <c r="AF2366" t="s">
        <v>143</v>
      </c>
      <c r="AG2366">
        <v>3.7375000000000003</v>
      </c>
      <c r="AH2366">
        <v>2</v>
      </c>
      <c r="AI2366">
        <v>35814701</v>
      </c>
      <c r="AJ2366">
        <v>2394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</row>
    <row r="2367" spans="1:44">
      <c r="A2367">
        <f>ROW(Source!A2318)</f>
        <v>2318</v>
      </c>
      <c r="B2367">
        <v>35814714</v>
      </c>
      <c r="C2367">
        <v>35814696</v>
      </c>
      <c r="D2367">
        <v>29174145</v>
      </c>
      <c r="E2367">
        <v>1</v>
      </c>
      <c r="F2367">
        <v>1</v>
      </c>
      <c r="G2367">
        <v>1</v>
      </c>
      <c r="H2367">
        <v>2</v>
      </c>
      <c r="I2367" t="s">
        <v>978</v>
      </c>
      <c r="J2367" t="s">
        <v>979</v>
      </c>
      <c r="K2367" t="s">
        <v>980</v>
      </c>
      <c r="L2367">
        <v>1368</v>
      </c>
      <c r="N2367">
        <v>1011</v>
      </c>
      <c r="O2367" t="s">
        <v>589</v>
      </c>
      <c r="P2367" t="s">
        <v>589</v>
      </c>
      <c r="Q2367">
        <v>1</v>
      </c>
      <c r="X2367">
        <v>9.93</v>
      </c>
      <c r="Y2367">
        <v>0</v>
      </c>
      <c r="Z2367">
        <v>7.54</v>
      </c>
      <c r="AA2367">
        <v>0</v>
      </c>
      <c r="AB2367">
        <v>0</v>
      </c>
      <c r="AC2367">
        <v>0</v>
      </c>
      <c r="AD2367">
        <v>1</v>
      </c>
      <c r="AE2367">
        <v>0</v>
      </c>
      <c r="AF2367" t="s">
        <v>143</v>
      </c>
      <c r="AG2367">
        <v>12.4125</v>
      </c>
      <c r="AH2367">
        <v>2</v>
      </c>
      <c r="AI2367">
        <v>35814702</v>
      </c>
      <c r="AJ2367">
        <v>2395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</row>
    <row r="2368" spans="1:44">
      <c r="A2368">
        <f>ROW(Source!A2318)</f>
        <v>2318</v>
      </c>
      <c r="B2368">
        <v>35814715</v>
      </c>
      <c r="C2368">
        <v>35814696</v>
      </c>
      <c r="D2368">
        <v>29174913</v>
      </c>
      <c r="E2368">
        <v>1</v>
      </c>
      <c r="F2368">
        <v>1</v>
      </c>
      <c r="G2368">
        <v>1</v>
      </c>
      <c r="H2368">
        <v>2</v>
      </c>
      <c r="I2368" t="s">
        <v>601</v>
      </c>
      <c r="J2368" t="s">
        <v>602</v>
      </c>
      <c r="K2368" t="s">
        <v>603</v>
      </c>
      <c r="L2368">
        <v>1368</v>
      </c>
      <c r="N2368">
        <v>1011</v>
      </c>
      <c r="O2368" t="s">
        <v>589</v>
      </c>
      <c r="P2368" t="s">
        <v>589</v>
      </c>
      <c r="Q2368">
        <v>1</v>
      </c>
      <c r="X2368">
        <v>2.65</v>
      </c>
      <c r="Y2368">
        <v>0</v>
      </c>
      <c r="Z2368">
        <v>87.17</v>
      </c>
      <c r="AA2368">
        <v>11.6</v>
      </c>
      <c r="AB2368">
        <v>0</v>
      </c>
      <c r="AC2368">
        <v>0</v>
      </c>
      <c r="AD2368">
        <v>1</v>
      </c>
      <c r="AE2368">
        <v>0</v>
      </c>
      <c r="AF2368" t="s">
        <v>143</v>
      </c>
      <c r="AG2368">
        <v>3.3125</v>
      </c>
      <c r="AH2368">
        <v>2</v>
      </c>
      <c r="AI2368">
        <v>35814703</v>
      </c>
      <c r="AJ2368">
        <v>2396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</row>
    <row r="2369" spans="1:44">
      <c r="A2369">
        <f>ROW(Source!A2318)</f>
        <v>2318</v>
      </c>
      <c r="B2369">
        <v>35814716</v>
      </c>
      <c r="C2369">
        <v>35814696</v>
      </c>
      <c r="D2369">
        <v>29108452</v>
      </c>
      <c r="E2369">
        <v>1</v>
      </c>
      <c r="F2369">
        <v>1</v>
      </c>
      <c r="G2369">
        <v>1</v>
      </c>
      <c r="H2369">
        <v>3</v>
      </c>
      <c r="I2369" t="s">
        <v>981</v>
      </c>
      <c r="J2369" t="s">
        <v>982</v>
      </c>
      <c r="K2369" t="s">
        <v>983</v>
      </c>
      <c r="L2369">
        <v>1348</v>
      </c>
      <c r="N2369">
        <v>1009</v>
      </c>
      <c r="O2369" t="s">
        <v>29</v>
      </c>
      <c r="P2369" t="s">
        <v>29</v>
      </c>
      <c r="Q2369">
        <v>1000</v>
      </c>
      <c r="X2369">
        <v>0.1</v>
      </c>
      <c r="Y2369">
        <v>12485.99</v>
      </c>
      <c r="Z2369">
        <v>0</v>
      </c>
      <c r="AA2369">
        <v>0</v>
      </c>
      <c r="AB2369">
        <v>0</v>
      </c>
      <c r="AC2369">
        <v>0</v>
      </c>
      <c r="AD2369">
        <v>1</v>
      </c>
      <c r="AE2369">
        <v>0</v>
      </c>
      <c r="AF2369" t="s">
        <v>3</v>
      </c>
      <c r="AG2369">
        <v>0.1</v>
      </c>
      <c r="AH2369">
        <v>2</v>
      </c>
      <c r="AI2369">
        <v>35814704</v>
      </c>
      <c r="AJ2369">
        <v>2397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</row>
    <row r="2370" spans="1:44">
      <c r="A2370">
        <f>ROW(Source!A2318)</f>
        <v>2318</v>
      </c>
      <c r="B2370">
        <v>35814717</v>
      </c>
      <c r="C2370">
        <v>35814696</v>
      </c>
      <c r="D2370">
        <v>29109244</v>
      </c>
      <c r="E2370">
        <v>1</v>
      </c>
      <c r="F2370">
        <v>1</v>
      </c>
      <c r="G2370">
        <v>1</v>
      </c>
      <c r="H2370">
        <v>3</v>
      </c>
      <c r="I2370" t="s">
        <v>984</v>
      </c>
      <c r="J2370" t="s">
        <v>985</v>
      </c>
      <c r="K2370" t="s">
        <v>986</v>
      </c>
      <c r="L2370">
        <v>1348</v>
      </c>
      <c r="N2370">
        <v>1009</v>
      </c>
      <c r="O2370" t="s">
        <v>29</v>
      </c>
      <c r="P2370" t="s">
        <v>29</v>
      </c>
      <c r="Q2370">
        <v>1000</v>
      </c>
      <c r="X2370">
        <v>1.67</v>
      </c>
      <c r="Y2370">
        <v>600</v>
      </c>
      <c r="Z2370">
        <v>0</v>
      </c>
      <c r="AA2370">
        <v>0</v>
      </c>
      <c r="AB2370">
        <v>0</v>
      </c>
      <c r="AC2370">
        <v>0</v>
      </c>
      <c r="AD2370">
        <v>1</v>
      </c>
      <c r="AE2370">
        <v>0</v>
      </c>
      <c r="AF2370" t="s">
        <v>3</v>
      </c>
      <c r="AG2370">
        <v>1.67</v>
      </c>
      <c r="AH2370">
        <v>2</v>
      </c>
      <c r="AI2370">
        <v>35814705</v>
      </c>
      <c r="AJ2370">
        <v>2398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</row>
    <row r="2371" spans="1:44">
      <c r="A2371">
        <f>ROW(Source!A2318)</f>
        <v>2318</v>
      </c>
      <c r="B2371">
        <v>35814718</v>
      </c>
      <c r="C2371">
        <v>35814696</v>
      </c>
      <c r="D2371">
        <v>29110564</v>
      </c>
      <c r="E2371">
        <v>1</v>
      </c>
      <c r="F2371">
        <v>1</v>
      </c>
      <c r="G2371">
        <v>1</v>
      </c>
      <c r="H2371">
        <v>3</v>
      </c>
      <c r="I2371" t="s">
        <v>987</v>
      </c>
      <c r="J2371" t="s">
        <v>988</v>
      </c>
      <c r="K2371" t="s">
        <v>989</v>
      </c>
      <c r="L2371">
        <v>1348</v>
      </c>
      <c r="N2371">
        <v>1009</v>
      </c>
      <c r="O2371" t="s">
        <v>29</v>
      </c>
      <c r="P2371" t="s">
        <v>29</v>
      </c>
      <c r="Q2371">
        <v>1000</v>
      </c>
      <c r="X2371">
        <v>3.2000000000000001E-2</v>
      </c>
      <c r="Y2371">
        <v>13673</v>
      </c>
      <c r="Z2371">
        <v>0</v>
      </c>
      <c r="AA2371">
        <v>0</v>
      </c>
      <c r="AB2371">
        <v>0</v>
      </c>
      <c r="AC2371">
        <v>0</v>
      </c>
      <c r="AD2371">
        <v>1</v>
      </c>
      <c r="AE2371">
        <v>0</v>
      </c>
      <c r="AF2371" t="s">
        <v>3</v>
      </c>
      <c r="AG2371">
        <v>3.2000000000000001E-2</v>
      </c>
      <c r="AH2371">
        <v>2</v>
      </c>
      <c r="AI2371">
        <v>35814706</v>
      </c>
      <c r="AJ2371">
        <v>2399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</row>
    <row r="2372" spans="1:44">
      <c r="A2372">
        <f>ROW(Source!A2318)</f>
        <v>2318</v>
      </c>
      <c r="B2372">
        <v>35814719</v>
      </c>
      <c r="C2372">
        <v>35814696</v>
      </c>
      <c r="D2372">
        <v>29149608</v>
      </c>
      <c r="E2372">
        <v>1</v>
      </c>
      <c r="F2372">
        <v>1</v>
      </c>
      <c r="G2372">
        <v>1</v>
      </c>
      <c r="H2372">
        <v>3</v>
      </c>
      <c r="I2372" t="s">
        <v>990</v>
      </c>
      <c r="J2372" t="s">
        <v>991</v>
      </c>
      <c r="K2372" t="s">
        <v>992</v>
      </c>
      <c r="L2372">
        <v>1339</v>
      </c>
      <c r="N2372">
        <v>1007</v>
      </c>
      <c r="O2372" t="s">
        <v>638</v>
      </c>
      <c r="P2372" t="s">
        <v>638</v>
      </c>
      <c r="Q2372">
        <v>1</v>
      </c>
      <c r="X2372">
        <v>2.3199999999999998</v>
      </c>
      <c r="Y2372">
        <v>55.26</v>
      </c>
      <c r="Z2372">
        <v>0</v>
      </c>
      <c r="AA2372">
        <v>0</v>
      </c>
      <c r="AB2372">
        <v>0</v>
      </c>
      <c r="AC2372">
        <v>0</v>
      </c>
      <c r="AD2372">
        <v>1</v>
      </c>
      <c r="AE2372">
        <v>0</v>
      </c>
      <c r="AF2372" t="s">
        <v>3</v>
      </c>
      <c r="AG2372">
        <v>2.3199999999999998</v>
      </c>
      <c r="AH2372">
        <v>2</v>
      </c>
      <c r="AI2372">
        <v>35814707</v>
      </c>
      <c r="AJ2372">
        <v>2400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</row>
    <row r="2373" spans="1:44">
      <c r="A2373">
        <f>ROW(Source!A2318)</f>
        <v>2318</v>
      </c>
      <c r="B2373">
        <v>35814720</v>
      </c>
      <c r="C2373">
        <v>35814696</v>
      </c>
      <c r="D2373">
        <v>29150040</v>
      </c>
      <c r="E2373">
        <v>1</v>
      </c>
      <c r="F2373">
        <v>1</v>
      </c>
      <c r="G2373">
        <v>1</v>
      </c>
      <c r="H2373">
        <v>3</v>
      </c>
      <c r="I2373" t="s">
        <v>757</v>
      </c>
      <c r="J2373" t="s">
        <v>879</v>
      </c>
      <c r="K2373" t="s">
        <v>759</v>
      </c>
      <c r="L2373">
        <v>1339</v>
      </c>
      <c r="N2373">
        <v>1007</v>
      </c>
      <c r="O2373" t="s">
        <v>638</v>
      </c>
      <c r="P2373" t="s">
        <v>638</v>
      </c>
      <c r="Q2373">
        <v>1</v>
      </c>
      <c r="X2373">
        <v>0.73899999999999999</v>
      </c>
      <c r="Y2373">
        <v>2.44</v>
      </c>
      <c r="Z2373">
        <v>0</v>
      </c>
      <c r="AA2373">
        <v>0</v>
      </c>
      <c r="AB2373">
        <v>0</v>
      </c>
      <c r="AC2373">
        <v>0</v>
      </c>
      <c r="AD2373">
        <v>1</v>
      </c>
      <c r="AE2373">
        <v>0</v>
      </c>
      <c r="AF2373" t="s">
        <v>3</v>
      </c>
      <c r="AG2373">
        <v>0.73899999999999999</v>
      </c>
      <c r="AH2373">
        <v>2</v>
      </c>
      <c r="AI2373">
        <v>35814708</v>
      </c>
      <c r="AJ2373">
        <v>2401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</row>
    <row r="2374" spans="1:44">
      <c r="A2374">
        <f>ROW(Source!A2319)</f>
        <v>2319</v>
      </c>
      <c r="B2374">
        <v>35814731</v>
      </c>
      <c r="C2374">
        <v>35814721</v>
      </c>
      <c r="D2374">
        <v>18407150</v>
      </c>
      <c r="E2374">
        <v>1</v>
      </c>
      <c r="F2374">
        <v>1</v>
      </c>
      <c r="G2374">
        <v>1</v>
      </c>
      <c r="H2374">
        <v>1</v>
      </c>
      <c r="I2374" t="s">
        <v>599</v>
      </c>
      <c r="J2374" t="s">
        <v>3</v>
      </c>
      <c r="K2374" t="s">
        <v>600</v>
      </c>
      <c r="L2374">
        <v>1369</v>
      </c>
      <c r="N2374">
        <v>1013</v>
      </c>
      <c r="O2374" t="s">
        <v>583</v>
      </c>
      <c r="P2374" t="s">
        <v>583</v>
      </c>
      <c r="Q2374">
        <v>1</v>
      </c>
      <c r="X2374">
        <v>37.67</v>
      </c>
      <c r="Y2374">
        <v>0</v>
      </c>
      <c r="Z2374">
        <v>0</v>
      </c>
      <c r="AA2374">
        <v>0</v>
      </c>
      <c r="AB2374">
        <v>272.45</v>
      </c>
      <c r="AC2374">
        <v>0</v>
      </c>
      <c r="AD2374">
        <v>1</v>
      </c>
      <c r="AE2374">
        <v>1</v>
      </c>
      <c r="AF2374" t="s">
        <v>3</v>
      </c>
      <c r="AG2374">
        <v>37.67</v>
      </c>
      <c r="AH2374">
        <v>2</v>
      </c>
      <c r="AI2374">
        <v>35814722</v>
      </c>
      <c r="AJ2374">
        <v>2402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</row>
    <row r="2375" spans="1:44">
      <c r="A2375">
        <f>ROW(Source!A2319)</f>
        <v>2319</v>
      </c>
      <c r="B2375">
        <v>35814732</v>
      </c>
      <c r="C2375">
        <v>35814721</v>
      </c>
      <c r="D2375">
        <v>121548</v>
      </c>
      <c r="E2375">
        <v>1</v>
      </c>
      <c r="F2375">
        <v>1</v>
      </c>
      <c r="G2375">
        <v>1</v>
      </c>
      <c r="H2375">
        <v>1</v>
      </c>
      <c r="I2375" t="s">
        <v>34</v>
      </c>
      <c r="J2375" t="s">
        <v>3</v>
      </c>
      <c r="K2375" t="s">
        <v>584</v>
      </c>
      <c r="L2375">
        <v>608254</v>
      </c>
      <c r="N2375">
        <v>1013</v>
      </c>
      <c r="O2375" t="s">
        <v>585</v>
      </c>
      <c r="P2375" t="s">
        <v>585</v>
      </c>
      <c r="Q2375">
        <v>1</v>
      </c>
      <c r="X2375">
        <v>0.13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1</v>
      </c>
      <c r="AE2375">
        <v>2</v>
      </c>
      <c r="AF2375" t="s">
        <v>3</v>
      </c>
      <c r="AG2375">
        <v>0.13</v>
      </c>
      <c r="AH2375">
        <v>2</v>
      </c>
      <c r="AI2375">
        <v>35814723</v>
      </c>
      <c r="AJ2375">
        <v>2403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</row>
    <row r="2376" spans="1:44">
      <c r="A2376">
        <f>ROW(Source!A2319)</f>
        <v>2319</v>
      </c>
      <c r="B2376">
        <v>35814733</v>
      </c>
      <c r="C2376">
        <v>35814721</v>
      </c>
      <c r="D2376">
        <v>29172554</v>
      </c>
      <c r="E2376">
        <v>1</v>
      </c>
      <c r="F2376">
        <v>1</v>
      </c>
      <c r="G2376">
        <v>1</v>
      </c>
      <c r="H2376">
        <v>2</v>
      </c>
      <c r="I2376" t="s">
        <v>779</v>
      </c>
      <c r="J2376" t="s">
        <v>993</v>
      </c>
      <c r="K2376" t="s">
        <v>781</v>
      </c>
      <c r="L2376">
        <v>1368</v>
      </c>
      <c r="N2376">
        <v>1011</v>
      </c>
      <c r="O2376" t="s">
        <v>589</v>
      </c>
      <c r="P2376" t="s">
        <v>589</v>
      </c>
      <c r="Q2376">
        <v>1</v>
      </c>
      <c r="X2376">
        <v>0.13</v>
      </c>
      <c r="Y2376">
        <v>0</v>
      </c>
      <c r="Z2376">
        <v>27.66</v>
      </c>
      <c r="AA2376">
        <v>11.6</v>
      </c>
      <c r="AB2376">
        <v>0</v>
      </c>
      <c r="AC2376">
        <v>0</v>
      </c>
      <c r="AD2376">
        <v>1</v>
      </c>
      <c r="AE2376">
        <v>0</v>
      </c>
      <c r="AF2376" t="s">
        <v>3</v>
      </c>
      <c r="AG2376">
        <v>0.13</v>
      </c>
      <c r="AH2376">
        <v>2</v>
      </c>
      <c r="AI2376">
        <v>35814724</v>
      </c>
      <c r="AJ2376">
        <v>2404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</row>
    <row r="2377" spans="1:44">
      <c r="A2377">
        <f>ROW(Source!A2319)</f>
        <v>2319</v>
      </c>
      <c r="B2377">
        <v>35814734</v>
      </c>
      <c r="C2377">
        <v>35814721</v>
      </c>
      <c r="D2377">
        <v>29174500</v>
      </c>
      <c r="E2377">
        <v>1</v>
      </c>
      <c r="F2377">
        <v>1</v>
      </c>
      <c r="G2377">
        <v>1</v>
      </c>
      <c r="H2377">
        <v>2</v>
      </c>
      <c r="I2377" t="s">
        <v>682</v>
      </c>
      <c r="J2377" t="s">
        <v>683</v>
      </c>
      <c r="K2377" t="s">
        <v>684</v>
      </c>
      <c r="L2377">
        <v>1368</v>
      </c>
      <c r="N2377">
        <v>1011</v>
      </c>
      <c r="O2377" t="s">
        <v>589</v>
      </c>
      <c r="P2377" t="s">
        <v>589</v>
      </c>
      <c r="Q2377">
        <v>1</v>
      </c>
      <c r="X2377">
        <v>3.13</v>
      </c>
      <c r="Y2377">
        <v>0</v>
      </c>
      <c r="Z2377">
        <v>1.95</v>
      </c>
      <c r="AA2377">
        <v>0</v>
      </c>
      <c r="AB2377">
        <v>0</v>
      </c>
      <c r="AC2377">
        <v>0</v>
      </c>
      <c r="AD2377">
        <v>1</v>
      </c>
      <c r="AE2377">
        <v>0</v>
      </c>
      <c r="AF2377" t="s">
        <v>3</v>
      </c>
      <c r="AG2377">
        <v>3.13</v>
      </c>
      <c r="AH2377">
        <v>2</v>
      </c>
      <c r="AI2377">
        <v>35814725</v>
      </c>
      <c r="AJ2377">
        <v>2405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</row>
    <row r="2378" spans="1:44">
      <c r="A2378">
        <f>ROW(Source!A2319)</f>
        <v>2319</v>
      </c>
      <c r="B2378">
        <v>35814735</v>
      </c>
      <c r="C2378">
        <v>35814721</v>
      </c>
      <c r="D2378">
        <v>29174567</v>
      </c>
      <c r="E2378">
        <v>1</v>
      </c>
      <c r="F2378">
        <v>1</v>
      </c>
      <c r="G2378">
        <v>1</v>
      </c>
      <c r="H2378">
        <v>2</v>
      </c>
      <c r="I2378" t="s">
        <v>672</v>
      </c>
      <c r="J2378" t="s">
        <v>994</v>
      </c>
      <c r="K2378" t="s">
        <v>674</v>
      </c>
      <c r="L2378">
        <v>1368</v>
      </c>
      <c r="N2378">
        <v>1011</v>
      </c>
      <c r="O2378" t="s">
        <v>589</v>
      </c>
      <c r="P2378" t="s">
        <v>589</v>
      </c>
      <c r="Q2378">
        <v>1</v>
      </c>
      <c r="X2378">
        <v>2.8</v>
      </c>
      <c r="Y2378">
        <v>0</v>
      </c>
      <c r="Z2378">
        <v>2.7</v>
      </c>
      <c r="AA2378">
        <v>0</v>
      </c>
      <c r="AB2378">
        <v>0</v>
      </c>
      <c r="AC2378">
        <v>0</v>
      </c>
      <c r="AD2378">
        <v>1</v>
      </c>
      <c r="AE2378">
        <v>0</v>
      </c>
      <c r="AF2378" t="s">
        <v>3</v>
      </c>
      <c r="AG2378">
        <v>2.8</v>
      </c>
      <c r="AH2378">
        <v>2</v>
      </c>
      <c r="AI2378">
        <v>35814726</v>
      </c>
      <c r="AJ2378">
        <v>2406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</row>
    <row r="2379" spans="1:44">
      <c r="A2379">
        <f>ROW(Source!A2319)</f>
        <v>2319</v>
      </c>
      <c r="B2379">
        <v>35814736</v>
      </c>
      <c r="C2379">
        <v>35814721</v>
      </c>
      <c r="D2379">
        <v>29174913</v>
      </c>
      <c r="E2379">
        <v>1</v>
      </c>
      <c r="F2379">
        <v>1</v>
      </c>
      <c r="G2379">
        <v>1</v>
      </c>
      <c r="H2379">
        <v>2</v>
      </c>
      <c r="I2379" t="s">
        <v>601</v>
      </c>
      <c r="J2379" t="s">
        <v>602</v>
      </c>
      <c r="K2379" t="s">
        <v>603</v>
      </c>
      <c r="L2379">
        <v>1368</v>
      </c>
      <c r="N2379">
        <v>1011</v>
      </c>
      <c r="O2379" t="s">
        <v>589</v>
      </c>
      <c r="P2379" t="s">
        <v>589</v>
      </c>
      <c r="Q2379">
        <v>1</v>
      </c>
      <c r="X2379">
        <v>0.04</v>
      </c>
      <c r="Y2379">
        <v>0</v>
      </c>
      <c r="Z2379">
        <v>87.17</v>
      </c>
      <c r="AA2379">
        <v>11.6</v>
      </c>
      <c r="AB2379">
        <v>0</v>
      </c>
      <c r="AC2379">
        <v>0</v>
      </c>
      <c r="AD2379">
        <v>1</v>
      </c>
      <c r="AE2379">
        <v>0</v>
      </c>
      <c r="AF2379" t="s">
        <v>3</v>
      </c>
      <c r="AG2379">
        <v>0.04</v>
      </c>
      <c r="AH2379">
        <v>2</v>
      </c>
      <c r="AI2379">
        <v>35814727</v>
      </c>
      <c r="AJ2379">
        <v>2407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</row>
    <row r="2380" spans="1:44">
      <c r="A2380">
        <f>ROW(Source!A2319)</f>
        <v>2319</v>
      </c>
      <c r="B2380">
        <v>35814737</v>
      </c>
      <c r="C2380">
        <v>35814721</v>
      </c>
      <c r="D2380">
        <v>29109298</v>
      </c>
      <c r="E2380">
        <v>1</v>
      </c>
      <c r="F2380">
        <v>1</v>
      </c>
      <c r="G2380">
        <v>1</v>
      </c>
      <c r="H2380">
        <v>3</v>
      </c>
      <c r="I2380" t="s">
        <v>788</v>
      </c>
      <c r="J2380" t="s">
        <v>995</v>
      </c>
      <c r="K2380" t="s">
        <v>790</v>
      </c>
      <c r="L2380">
        <v>1346</v>
      </c>
      <c r="N2380">
        <v>1009</v>
      </c>
      <c r="O2380" t="s">
        <v>170</v>
      </c>
      <c r="P2380" t="s">
        <v>170</v>
      </c>
      <c r="Q2380">
        <v>1</v>
      </c>
      <c r="X2380">
        <v>30</v>
      </c>
      <c r="Y2380">
        <v>15.26</v>
      </c>
      <c r="Z2380">
        <v>0</v>
      </c>
      <c r="AA2380">
        <v>0</v>
      </c>
      <c r="AB2380">
        <v>0</v>
      </c>
      <c r="AC2380">
        <v>0</v>
      </c>
      <c r="AD2380">
        <v>1</v>
      </c>
      <c r="AE2380">
        <v>0</v>
      </c>
      <c r="AF2380" t="s">
        <v>3</v>
      </c>
      <c r="AG2380">
        <v>30</v>
      </c>
      <c r="AH2380">
        <v>2</v>
      </c>
      <c r="AI2380">
        <v>35814728</v>
      </c>
      <c r="AJ2380">
        <v>2408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</row>
    <row r="2381" spans="1:44">
      <c r="A2381">
        <f>ROW(Source!A2319)</f>
        <v>2319</v>
      </c>
      <c r="B2381">
        <v>35814738</v>
      </c>
      <c r="C2381">
        <v>35814721</v>
      </c>
      <c r="D2381">
        <v>29145316</v>
      </c>
      <c r="E2381">
        <v>1</v>
      </c>
      <c r="F2381">
        <v>1</v>
      </c>
      <c r="G2381">
        <v>1</v>
      </c>
      <c r="H2381">
        <v>3</v>
      </c>
      <c r="I2381" t="s">
        <v>996</v>
      </c>
      <c r="J2381" t="s">
        <v>997</v>
      </c>
      <c r="K2381" t="s">
        <v>998</v>
      </c>
      <c r="L2381">
        <v>1348</v>
      </c>
      <c r="N2381">
        <v>1009</v>
      </c>
      <c r="O2381" t="s">
        <v>29</v>
      </c>
      <c r="P2381" t="s">
        <v>29</v>
      </c>
      <c r="Q2381">
        <v>1000</v>
      </c>
      <c r="X2381">
        <v>0.9</v>
      </c>
      <c r="Y2381">
        <v>11416</v>
      </c>
      <c r="Z2381">
        <v>0</v>
      </c>
      <c r="AA2381">
        <v>0</v>
      </c>
      <c r="AB2381">
        <v>0</v>
      </c>
      <c r="AC2381">
        <v>0</v>
      </c>
      <c r="AD2381">
        <v>1</v>
      </c>
      <c r="AE2381">
        <v>0</v>
      </c>
      <c r="AF2381" t="s">
        <v>3</v>
      </c>
      <c r="AG2381">
        <v>0.9</v>
      </c>
      <c r="AH2381">
        <v>2</v>
      </c>
      <c r="AI2381">
        <v>35814729</v>
      </c>
      <c r="AJ2381">
        <v>2409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</row>
    <row r="2382" spans="1:44">
      <c r="A2382">
        <f>ROW(Source!A2319)</f>
        <v>2319</v>
      </c>
      <c r="B2382">
        <v>35814739</v>
      </c>
      <c r="C2382">
        <v>35814721</v>
      </c>
      <c r="D2382">
        <v>29150040</v>
      </c>
      <c r="E2382">
        <v>1</v>
      </c>
      <c r="F2382">
        <v>1</v>
      </c>
      <c r="G2382">
        <v>1</v>
      </c>
      <c r="H2382">
        <v>3</v>
      </c>
      <c r="I2382" t="s">
        <v>757</v>
      </c>
      <c r="J2382" t="s">
        <v>879</v>
      </c>
      <c r="K2382" t="s">
        <v>759</v>
      </c>
      <c r="L2382">
        <v>1339</v>
      </c>
      <c r="N2382">
        <v>1007</v>
      </c>
      <c r="O2382" t="s">
        <v>638</v>
      </c>
      <c r="P2382" t="s">
        <v>638</v>
      </c>
      <c r="Q2382">
        <v>1</v>
      </c>
      <c r="X2382">
        <v>0.17399999999999999</v>
      </c>
      <c r="Y2382">
        <v>2.44</v>
      </c>
      <c r="Z2382">
        <v>0</v>
      </c>
      <c r="AA2382">
        <v>0</v>
      </c>
      <c r="AB2382">
        <v>0</v>
      </c>
      <c r="AC2382">
        <v>0</v>
      </c>
      <c r="AD2382">
        <v>1</v>
      </c>
      <c r="AE2382">
        <v>0</v>
      </c>
      <c r="AF2382" t="s">
        <v>3</v>
      </c>
      <c r="AG2382">
        <v>0.17399999999999999</v>
      </c>
      <c r="AH2382">
        <v>2</v>
      </c>
      <c r="AI2382">
        <v>35814730</v>
      </c>
      <c r="AJ2382">
        <v>2410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</row>
    <row r="2383" spans="1:44">
      <c r="A2383">
        <f>ROW(Source!A2320)</f>
        <v>2320</v>
      </c>
      <c r="B2383">
        <v>35814754</v>
      </c>
      <c r="C2383">
        <v>35814740</v>
      </c>
      <c r="D2383">
        <v>31427453</v>
      </c>
      <c r="E2383">
        <v>1</v>
      </c>
      <c r="F2383">
        <v>1</v>
      </c>
      <c r="G2383">
        <v>1</v>
      </c>
      <c r="H2383">
        <v>1</v>
      </c>
      <c r="I2383" t="s">
        <v>999</v>
      </c>
      <c r="J2383" t="s">
        <v>3</v>
      </c>
      <c r="K2383" t="s">
        <v>1000</v>
      </c>
      <c r="L2383">
        <v>1369</v>
      </c>
      <c r="N2383">
        <v>1013</v>
      </c>
      <c r="O2383" t="s">
        <v>583</v>
      </c>
      <c r="P2383" t="s">
        <v>583</v>
      </c>
      <c r="Q2383">
        <v>1</v>
      </c>
      <c r="X2383">
        <v>76.63</v>
      </c>
      <c r="Y2383">
        <v>0</v>
      </c>
      <c r="Z2383">
        <v>0</v>
      </c>
      <c r="AA2383">
        <v>0</v>
      </c>
      <c r="AB2383">
        <v>279.16000000000003</v>
      </c>
      <c r="AC2383">
        <v>0</v>
      </c>
      <c r="AD2383">
        <v>1</v>
      </c>
      <c r="AE2383">
        <v>1</v>
      </c>
      <c r="AF2383" t="s">
        <v>3</v>
      </c>
      <c r="AG2383">
        <v>76.63</v>
      </c>
      <c r="AH2383">
        <v>2</v>
      </c>
      <c r="AI2383">
        <v>35814741</v>
      </c>
      <c r="AJ2383">
        <v>2411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</row>
    <row r="2384" spans="1:44">
      <c r="A2384">
        <f>ROW(Source!A2320)</f>
        <v>2320</v>
      </c>
      <c r="B2384">
        <v>35814755</v>
      </c>
      <c r="C2384">
        <v>35814740</v>
      </c>
      <c r="D2384">
        <v>121548</v>
      </c>
      <c r="E2384">
        <v>1</v>
      </c>
      <c r="F2384">
        <v>1</v>
      </c>
      <c r="G2384">
        <v>1</v>
      </c>
      <c r="H2384">
        <v>1</v>
      </c>
      <c r="I2384" t="s">
        <v>34</v>
      </c>
      <c r="J2384" t="s">
        <v>3</v>
      </c>
      <c r="K2384" t="s">
        <v>584</v>
      </c>
      <c r="L2384">
        <v>608254</v>
      </c>
      <c r="N2384">
        <v>1013</v>
      </c>
      <c r="O2384" t="s">
        <v>585</v>
      </c>
      <c r="P2384" t="s">
        <v>585</v>
      </c>
      <c r="Q2384">
        <v>1</v>
      </c>
      <c r="X2384">
        <v>4.22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1</v>
      </c>
      <c r="AE2384">
        <v>2</v>
      </c>
      <c r="AF2384" t="s">
        <v>3</v>
      </c>
      <c r="AG2384">
        <v>4.22</v>
      </c>
      <c r="AH2384">
        <v>2</v>
      </c>
      <c r="AI2384">
        <v>35814742</v>
      </c>
      <c r="AJ2384">
        <v>2412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</row>
    <row r="2385" spans="1:44">
      <c r="A2385">
        <f>ROW(Source!A2320)</f>
        <v>2320</v>
      </c>
      <c r="B2385">
        <v>35814756</v>
      </c>
      <c r="C2385">
        <v>35814740</v>
      </c>
      <c r="D2385">
        <v>35554709</v>
      </c>
      <c r="E2385">
        <v>1</v>
      </c>
      <c r="F2385">
        <v>1</v>
      </c>
      <c r="G2385">
        <v>1</v>
      </c>
      <c r="H2385">
        <v>2</v>
      </c>
      <c r="I2385" t="s">
        <v>861</v>
      </c>
      <c r="J2385" t="s">
        <v>1001</v>
      </c>
      <c r="K2385" t="s">
        <v>863</v>
      </c>
      <c r="L2385">
        <v>1368</v>
      </c>
      <c r="N2385">
        <v>1011</v>
      </c>
      <c r="O2385" t="s">
        <v>589</v>
      </c>
      <c r="P2385" t="s">
        <v>589</v>
      </c>
      <c r="Q2385">
        <v>1</v>
      </c>
      <c r="X2385">
        <v>0.36</v>
      </c>
      <c r="Y2385">
        <v>0</v>
      </c>
      <c r="Z2385">
        <v>99.89</v>
      </c>
      <c r="AA2385">
        <v>10.06</v>
      </c>
      <c r="AB2385">
        <v>0</v>
      </c>
      <c r="AC2385">
        <v>0</v>
      </c>
      <c r="AD2385">
        <v>1</v>
      </c>
      <c r="AE2385">
        <v>0</v>
      </c>
      <c r="AF2385" t="s">
        <v>3</v>
      </c>
      <c r="AG2385">
        <v>0.36</v>
      </c>
      <c r="AH2385">
        <v>2</v>
      </c>
      <c r="AI2385">
        <v>35814743</v>
      </c>
      <c r="AJ2385">
        <v>2413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</row>
    <row r="2386" spans="1:44">
      <c r="A2386">
        <f>ROW(Source!A2320)</f>
        <v>2320</v>
      </c>
      <c r="B2386">
        <v>35814757</v>
      </c>
      <c r="C2386">
        <v>35814740</v>
      </c>
      <c r="D2386">
        <v>35554736</v>
      </c>
      <c r="E2386">
        <v>1</v>
      </c>
      <c r="F2386">
        <v>1</v>
      </c>
      <c r="G2386">
        <v>1</v>
      </c>
      <c r="H2386">
        <v>2</v>
      </c>
      <c r="I2386" t="s">
        <v>1002</v>
      </c>
      <c r="J2386" t="s">
        <v>1003</v>
      </c>
      <c r="K2386" t="s">
        <v>1004</v>
      </c>
      <c r="L2386">
        <v>1368</v>
      </c>
      <c r="N2386">
        <v>1011</v>
      </c>
      <c r="O2386" t="s">
        <v>589</v>
      </c>
      <c r="P2386" t="s">
        <v>589</v>
      </c>
      <c r="Q2386">
        <v>1</v>
      </c>
      <c r="X2386">
        <v>2.2999999999999998</v>
      </c>
      <c r="Y2386">
        <v>0</v>
      </c>
      <c r="Z2386">
        <v>29.46</v>
      </c>
      <c r="AA2386">
        <v>11.6</v>
      </c>
      <c r="AB2386">
        <v>0</v>
      </c>
      <c r="AC2386">
        <v>0</v>
      </c>
      <c r="AD2386">
        <v>1</v>
      </c>
      <c r="AE2386">
        <v>0</v>
      </c>
      <c r="AF2386" t="s">
        <v>3</v>
      </c>
      <c r="AG2386">
        <v>2.2999999999999998</v>
      </c>
      <c r="AH2386">
        <v>2</v>
      </c>
      <c r="AI2386">
        <v>35814744</v>
      </c>
      <c r="AJ2386">
        <v>2414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</row>
    <row r="2387" spans="1:44">
      <c r="A2387">
        <f>ROW(Source!A2320)</f>
        <v>2320</v>
      </c>
      <c r="B2387">
        <v>35814758</v>
      </c>
      <c r="C2387">
        <v>35814740</v>
      </c>
      <c r="D2387">
        <v>35554830</v>
      </c>
      <c r="E2387">
        <v>1</v>
      </c>
      <c r="F2387">
        <v>1</v>
      </c>
      <c r="G2387">
        <v>1</v>
      </c>
      <c r="H2387">
        <v>2</v>
      </c>
      <c r="I2387" t="s">
        <v>951</v>
      </c>
      <c r="J2387" t="s">
        <v>1005</v>
      </c>
      <c r="K2387" t="s">
        <v>953</v>
      </c>
      <c r="L2387">
        <v>1368</v>
      </c>
      <c r="N2387">
        <v>1011</v>
      </c>
      <c r="O2387" t="s">
        <v>589</v>
      </c>
      <c r="P2387" t="s">
        <v>589</v>
      </c>
      <c r="Q2387">
        <v>1</v>
      </c>
      <c r="X2387">
        <v>1.56</v>
      </c>
      <c r="Y2387">
        <v>0</v>
      </c>
      <c r="Z2387">
        <v>12.4</v>
      </c>
      <c r="AA2387">
        <v>10.06</v>
      </c>
      <c r="AB2387">
        <v>0</v>
      </c>
      <c r="AC2387">
        <v>0</v>
      </c>
      <c r="AD2387">
        <v>1</v>
      </c>
      <c r="AE2387">
        <v>0</v>
      </c>
      <c r="AF2387" t="s">
        <v>3</v>
      </c>
      <c r="AG2387">
        <v>1.56</v>
      </c>
      <c r="AH2387">
        <v>2</v>
      </c>
      <c r="AI2387">
        <v>35814745</v>
      </c>
      <c r="AJ2387">
        <v>2415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</row>
    <row r="2388" spans="1:44">
      <c r="A2388">
        <f>ROW(Source!A2320)</f>
        <v>2320</v>
      </c>
      <c r="B2388">
        <v>35814759</v>
      </c>
      <c r="C2388">
        <v>35814740</v>
      </c>
      <c r="D2388">
        <v>35555043</v>
      </c>
      <c r="E2388">
        <v>1</v>
      </c>
      <c r="F2388">
        <v>1</v>
      </c>
      <c r="G2388">
        <v>1</v>
      </c>
      <c r="H2388">
        <v>2</v>
      </c>
      <c r="I2388" t="s">
        <v>1006</v>
      </c>
      <c r="J2388" t="s">
        <v>1007</v>
      </c>
      <c r="K2388" t="s">
        <v>1008</v>
      </c>
      <c r="L2388">
        <v>1368</v>
      </c>
      <c r="N2388">
        <v>1011</v>
      </c>
      <c r="O2388" t="s">
        <v>589</v>
      </c>
      <c r="P2388" t="s">
        <v>589</v>
      </c>
      <c r="Q2388">
        <v>1</v>
      </c>
      <c r="X2388">
        <v>0.05</v>
      </c>
      <c r="Y2388">
        <v>0</v>
      </c>
      <c r="Z2388">
        <v>9.9700000000000006</v>
      </c>
      <c r="AA2388">
        <v>0</v>
      </c>
      <c r="AB2388">
        <v>0</v>
      </c>
      <c r="AC2388">
        <v>0</v>
      </c>
      <c r="AD2388">
        <v>1</v>
      </c>
      <c r="AE2388">
        <v>0</v>
      </c>
      <c r="AF2388" t="s">
        <v>3</v>
      </c>
      <c r="AG2388">
        <v>0.05</v>
      </c>
      <c r="AH2388">
        <v>2</v>
      </c>
      <c r="AI2388">
        <v>35814746</v>
      </c>
      <c r="AJ2388">
        <v>2416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</row>
    <row r="2389" spans="1:44">
      <c r="A2389">
        <f>ROW(Source!A2320)</f>
        <v>2320</v>
      </c>
      <c r="B2389">
        <v>35814760</v>
      </c>
      <c r="C2389">
        <v>35814740</v>
      </c>
      <c r="D2389">
        <v>35555088</v>
      </c>
      <c r="E2389">
        <v>1</v>
      </c>
      <c r="F2389">
        <v>1</v>
      </c>
      <c r="G2389">
        <v>1</v>
      </c>
      <c r="H2389">
        <v>2</v>
      </c>
      <c r="I2389" t="s">
        <v>601</v>
      </c>
      <c r="J2389" t="s">
        <v>675</v>
      </c>
      <c r="K2389" t="s">
        <v>603</v>
      </c>
      <c r="L2389">
        <v>1368</v>
      </c>
      <c r="N2389">
        <v>1011</v>
      </c>
      <c r="O2389" t="s">
        <v>589</v>
      </c>
      <c r="P2389" t="s">
        <v>589</v>
      </c>
      <c r="Q2389">
        <v>1</v>
      </c>
      <c r="X2389">
        <v>0.28000000000000003</v>
      </c>
      <c r="Y2389">
        <v>0</v>
      </c>
      <c r="Z2389">
        <v>87.17</v>
      </c>
      <c r="AA2389">
        <v>11.6</v>
      </c>
      <c r="AB2389">
        <v>0</v>
      </c>
      <c r="AC2389">
        <v>0</v>
      </c>
      <c r="AD2389">
        <v>1</v>
      </c>
      <c r="AE2389">
        <v>0</v>
      </c>
      <c r="AF2389" t="s">
        <v>3</v>
      </c>
      <c r="AG2389">
        <v>0.28000000000000003</v>
      </c>
      <c r="AH2389">
        <v>2</v>
      </c>
      <c r="AI2389">
        <v>35814747</v>
      </c>
      <c r="AJ2389">
        <v>2417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</row>
    <row r="2390" spans="1:44">
      <c r="A2390">
        <f>ROW(Source!A2320)</f>
        <v>2320</v>
      </c>
      <c r="B2390">
        <v>35814761</v>
      </c>
      <c r="C2390">
        <v>35814740</v>
      </c>
      <c r="D2390">
        <v>35552759</v>
      </c>
      <c r="E2390">
        <v>1</v>
      </c>
      <c r="F2390">
        <v>1</v>
      </c>
      <c r="G2390">
        <v>1</v>
      </c>
      <c r="H2390">
        <v>3</v>
      </c>
      <c r="I2390" t="s">
        <v>616</v>
      </c>
      <c r="J2390" t="s">
        <v>1009</v>
      </c>
      <c r="K2390" t="s">
        <v>618</v>
      </c>
      <c r="L2390">
        <v>1346</v>
      </c>
      <c r="N2390">
        <v>1009</v>
      </c>
      <c r="O2390" t="s">
        <v>170</v>
      </c>
      <c r="P2390" t="s">
        <v>170</v>
      </c>
      <c r="Q2390">
        <v>1</v>
      </c>
      <c r="X2390">
        <v>0.5</v>
      </c>
      <c r="Y2390">
        <v>1.81</v>
      </c>
      <c r="Z2390">
        <v>0</v>
      </c>
      <c r="AA2390">
        <v>0</v>
      </c>
      <c r="AB2390">
        <v>0</v>
      </c>
      <c r="AC2390">
        <v>0</v>
      </c>
      <c r="AD2390">
        <v>1</v>
      </c>
      <c r="AE2390">
        <v>0</v>
      </c>
      <c r="AF2390" t="s">
        <v>3</v>
      </c>
      <c r="AG2390">
        <v>0.5</v>
      </c>
      <c r="AH2390">
        <v>2</v>
      </c>
      <c r="AI2390">
        <v>35814748</v>
      </c>
      <c r="AJ2390">
        <v>2419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</row>
    <row r="2391" spans="1:44">
      <c r="A2391">
        <f>ROW(Source!A2320)</f>
        <v>2320</v>
      </c>
      <c r="B2391">
        <v>35814762</v>
      </c>
      <c r="C2391">
        <v>35814740</v>
      </c>
      <c r="D2391">
        <v>35552810</v>
      </c>
      <c r="E2391">
        <v>1</v>
      </c>
      <c r="F2391">
        <v>1</v>
      </c>
      <c r="G2391">
        <v>1</v>
      </c>
      <c r="H2391">
        <v>3</v>
      </c>
      <c r="I2391" t="s">
        <v>1010</v>
      </c>
      <c r="J2391" t="s">
        <v>1011</v>
      </c>
      <c r="K2391" t="s">
        <v>1012</v>
      </c>
      <c r="L2391">
        <v>1348</v>
      </c>
      <c r="N2391">
        <v>1009</v>
      </c>
      <c r="O2391" t="s">
        <v>29</v>
      </c>
      <c r="P2391" t="s">
        <v>29</v>
      </c>
      <c r="Q2391">
        <v>1000</v>
      </c>
      <c r="X2391">
        <v>0.05</v>
      </c>
      <c r="Y2391">
        <v>6532.53</v>
      </c>
      <c r="Z2391">
        <v>0</v>
      </c>
      <c r="AA2391">
        <v>0</v>
      </c>
      <c r="AB2391">
        <v>0</v>
      </c>
      <c r="AC2391">
        <v>0</v>
      </c>
      <c r="AD2391">
        <v>1</v>
      </c>
      <c r="AE2391">
        <v>0</v>
      </c>
      <c r="AF2391" t="s">
        <v>3</v>
      </c>
      <c r="AG2391">
        <v>0.05</v>
      </c>
      <c r="AH2391">
        <v>2</v>
      </c>
      <c r="AI2391">
        <v>35814749</v>
      </c>
      <c r="AJ2391">
        <v>2420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</row>
    <row r="2392" spans="1:44">
      <c r="A2392">
        <f>ROW(Source!A2320)</f>
        <v>2320</v>
      </c>
      <c r="B2392">
        <v>35814763</v>
      </c>
      <c r="C2392">
        <v>35814740</v>
      </c>
      <c r="D2392">
        <v>35552960</v>
      </c>
      <c r="E2392">
        <v>1</v>
      </c>
      <c r="F2392">
        <v>1</v>
      </c>
      <c r="G2392">
        <v>1</v>
      </c>
      <c r="H2392">
        <v>3</v>
      </c>
      <c r="I2392" t="s">
        <v>1013</v>
      </c>
      <c r="J2392" t="s">
        <v>1014</v>
      </c>
      <c r="K2392" t="s">
        <v>1015</v>
      </c>
      <c r="L2392">
        <v>1346</v>
      </c>
      <c r="N2392">
        <v>1009</v>
      </c>
      <c r="O2392" t="s">
        <v>170</v>
      </c>
      <c r="P2392" t="s">
        <v>170</v>
      </c>
      <c r="Q2392">
        <v>1</v>
      </c>
      <c r="X2392">
        <v>430</v>
      </c>
      <c r="Y2392">
        <v>3.86</v>
      </c>
      <c r="Z2392">
        <v>0</v>
      </c>
      <c r="AA2392">
        <v>0</v>
      </c>
      <c r="AB2392">
        <v>0</v>
      </c>
      <c r="AC2392">
        <v>0</v>
      </c>
      <c r="AD2392">
        <v>1</v>
      </c>
      <c r="AE2392">
        <v>0</v>
      </c>
      <c r="AF2392" t="s">
        <v>3</v>
      </c>
      <c r="AG2392">
        <v>430</v>
      </c>
      <c r="AH2392">
        <v>2</v>
      </c>
      <c r="AI2392">
        <v>35814750</v>
      </c>
      <c r="AJ2392">
        <v>2421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</row>
    <row r="2393" spans="1:44">
      <c r="A2393">
        <f>ROW(Source!A2320)</f>
        <v>2320</v>
      </c>
      <c r="B2393">
        <v>35814764</v>
      </c>
      <c r="C2393">
        <v>35814740</v>
      </c>
      <c r="D2393">
        <v>35552967</v>
      </c>
      <c r="E2393">
        <v>1</v>
      </c>
      <c r="F2393">
        <v>1</v>
      </c>
      <c r="G2393">
        <v>1</v>
      </c>
      <c r="H2393">
        <v>3</v>
      </c>
      <c r="I2393" t="s">
        <v>1016</v>
      </c>
      <c r="J2393" t="s">
        <v>1017</v>
      </c>
      <c r="K2393" t="s">
        <v>1018</v>
      </c>
      <c r="L2393">
        <v>1327</v>
      </c>
      <c r="N2393">
        <v>1005</v>
      </c>
      <c r="O2393" t="s">
        <v>165</v>
      </c>
      <c r="P2393" t="s">
        <v>165</v>
      </c>
      <c r="Q2393">
        <v>1</v>
      </c>
      <c r="X2393">
        <v>102</v>
      </c>
      <c r="Y2393">
        <v>69.209999999999994</v>
      </c>
      <c r="Z2393">
        <v>0</v>
      </c>
      <c r="AA2393">
        <v>0</v>
      </c>
      <c r="AB2393">
        <v>0</v>
      </c>
      <c r="AC2393">
        <v>0</v>
      </c>
      <c r="AD2393">
        <v>1</v>
      </c>
      <c r="AE2393">
        <v>0</v>
      </c>
      <c r="AF2393" t="s">
        <v>3</v>
      </c>
      <c r="AG2393">
        <v>102</v>
      </c>
      <c r="AH2393">
        <v>2</v>
      </c>
      <c r="AI2393">
        <v>35814751</v>
      </c>
      <c r="AJ2393">
        <v>2422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</row>
    <row r="2394" spans="1:44">
      <c r="A2394">
        <f>ROW(Source!A2320)</f>
        <v>2320</v>
      </c>
      <c r="B2394">
        <v>35814765</v>
      </c>
      <c r="C2394">
        <v>35814740</v>
      </c>
      <c r="D2394">
        <v>35554227</v>
      </c>
      <c r="E2394">
        <v>1</v>
      </c>
      <c r="F2394">
        <v>1</v>
      </c>
      <c r="G2394">
        <v>1</v>
      </c>
      <c r="H2394">
        <v>3</v>
      </c>
      <c r="I2394" t="s">
        <v>757</v>
      </c>
      <c r="J2394" t="s">
        <v>1019</v>
      </c>
      <c r="K2394" t="s">
        <v>759</v>
      </c>
      <c r="L2394">
        <v>1339</v>
      </c>
      <c r="N2394">
        <v>1007</v>
      </c>
      <c r="O2394" t="s">
        <v>638</v>
      </c>
      <c r="P2394" t="s">
        <v>638</v>
      </c>
      <c r="Q2394">
        <v>1</v>
      </c>
      <c r="X2394">
        <v>3.5</v>
      </c>
      <c r="Y2394">
        <v>2.44</v>
      </c>
      <c r="Z2394">
        <v>0</v>
      </c>
      <c r="AA2394">
        <v>0</v>
      </c>
      <c r="AB2394">
        <v>0</v>
      </c>
      <c r="AC2394">
        <v>0</v>
      </c>
      <c r="AD2394">
        <v>1</v>
      </c>
      <c r="AE2394">
        <v>0</v>
      </c>
      <c r="AF2394" t="s">
        <v>3</v>
      </c>
      <c r="AG2394">
        <v>3.5</v>
      </c>
      <c r="AH2394">
        <v>2</v>
      </c>
      <c r="AI2394">
        <v>35814752</v>
      </c>
      <c r="AJ2394">
        <v>2423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</row>
    <row r="2395" spans="1:44">
      <c r="A2395">
        <f>ROW(Source!A2322)</f>
        <v>2322</v>
      </c>
      <c r="B2395">
        <v>35814784</v>
      </c>
      <c r="C2395">
        <v>35814767</v>
      </c>
      <c r="D2395">
        <v>18410280</v>
      </c>
      <c r="E2395">
        <v>1</v>
      </c>
      <c r="F2395">
        <v>1</v>
      </c>
      <c r="G2395">
        <v>1</v>
      </c>
      <c r="H2395">
        <v>1</v>
      </c>
      <c r="I2395" t="s">
        <v>769</v>
      </c>
      <c r="J2395" t="s">
        <v>3</v>
      </c>
      <c r="K2395" t="s">
        <v>770</v>
      </c>
      <c r="L2395">
        <v>1369</v>
      </c>
      <c r="N2395">
        <v>1013</v>
      </c>
      <c r="O2395" t="s">
        <v>583</v>
      </c>
      <c r="P2395" t="s">
        <v>583</v>
      </c>
      <c r="Q2395">
        <v>1</v>
      </c>
      <c r="X2395">
        <v>24.64</v>
      </c>
      <c r="Y2395">
        <v>0</v>
      </c>
      <c r="Z2395">
        <v>0</v>
      </c>
      <c r="AA2395">
        <v>0</v>
      </c>
      <c r="AB2395">
        <v>303.76</v>
      </c>
      <c r="AC2395">
        <v>0</v>
      </c>
      <c r="AD2395">
        <v>1</v>
      </c>
      <c r="AE2395">
        <v>1</v>
      </c>
      <c r="AF2395" t="s">
        <v>3</v>
      </c>
      <c r="AG2395">
        <v>24.64</v>
      </c>
      <c r="AH2395">
        <v>2</v>
      </c>
      <c r="AI2395">
        <v>35814768</v>
      </c>
      <c r="AJ2395">
        <v>2424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</row>
    <row r="2396" spans="1:44">
      <c r="A2396">
        <f>ROW(Source!A2322)</f>
        <v>2322</v>
      </c>
      <c r="B2396">
        <v>35814785</v>
      </c>
      <c r="C2396">
        <v>35814767</v>
      </c>
      <c r="D2396">
        <v>121548</v>
      </c>
      <c r="E2396">
        <v>1</v>
      </c>
      <c r="F2396">
        <v>1</v>
      </c>
      <c r="G2396">
        <v>1</v>
      </c>
      <c r="H2396">
        <v>1</v>
      </c>
      <c r="I2396" t="s">
        <v>34</v>
      </c>
      <c r="J2396" t="s">
        <v>3</v>
      </c>
      <c r="K2396" t="s">
        <v>584</v>
      </c>
      <c r="L2396">
        <v>608254</v>
      </c>
      <c r="N2396">
        <v>1013</v>
      </c>
      <c r="O2396" t="s">
        <v>585</v>
      </c>
      <c r="P2396" t="s">
        <v>585</v>
      </c>
      <c r="Q2396">
        <v>1</v>
      </c>
      <c r="X2396">
        <v>0.32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1</v>
      </c>
      <c r="AE2396">
        <v>2</v>
      </c>
      <c r="AF2396" t="s">
        <v>3</v>
      </c>
      <c r="AG2396">
        <v>0.32</v>
      </c>
      <c r="AH2396">
        <v>2</v>
      </c>
      <c r="AI2396">
        <v>35814769</v>
      </c>
      <c r="AJ2396">
        <v>2425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</row>
    <row r="2397" spans="1:44">
      <c r="A2397">
        <f>ROW(Source!A2322)</f>
        <v>2322</v>
      </c>
      <c r="B2397">
        <v>35814786</v>
      </c>
      <c r="C2397">
        <v>35814767</v>
      </c>
      <c r="D2397">
        <v>29172556</v>
      </c>
      <c r="E2397">
        <v>1</v>
      </c>
      <c r="F2397">
        <v>1</v>
      </c>
      <c r="G2397">
        <v>1</v>
      </c>
      <c r="H2397">
        <v>2</v>
      </c>
      <c r="I2397" t="s">
        <v>586</v>
      </c>
      <c r="J2397" t="s">
        <v>590</v>
      </c>
      <c r="K2397" t="s">
        <v>588</v>
      </c>
      <c r="L2397">
        <v>1368</v>
      </c>
      <c r="N2397">
        <v>1011</v>
      </c>
      <c r="O2397" t="s">
        <v>589</v>
      </c>
      <c r="P2397" t="s">
        <v>589</v>
      </c>
      <c r="Q2397">
        <v>1</v>
      </c>
      <c r="X2397">
        <v>0.32</v>
      </c>
      <c r="Y2397">
        <v>0</v>
      </c>
      <c r="Z2397">
        <v>31.26</v>
      </c>
      <c r="AA2397">
        <v>13.5</v>
      </c>
      <c r="AB2397">
        <v>0</v>
      </c>
      <c r="AC2397">
        <v>0</v>
      </c>
      <c r="AD2397">
        <v>1</v>
      </c>
      <c r="AE2397">
        <v>0</v>
      </c>
      <c r="AF2397" t="s">
        <v>3</v>
      </c>
      <c r="AG2397">
        <v>0.32</v>
      </c>
      <c r="AH2397">
        <v>2</v>
      </c>
      <c r="AI2397">
        <v>35814770</v>
      </c>
      <c r="AJ2397">
        <v>2426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</row>
    <row r="2398" spans="1:44">
      <c r="A2398">
        <f>ROW(Source!A2322)</f>
        <v>2322</v>
      </c>
      <c r="B2398">
        <v>35814787</v>
      </c>
      <c r="C2398">
        <v>35814767</v>
      </c>
      <c r="D2398">
        <v>29174500</v>
      </c>
      <c r="E2398">
        <v>1</v>
      </c>
      <c r="F2398">
        <v>1</v>
      </c>
      <c r="G2398">
        <v>1</v>
      </c>
      <c r="H2398">
        <v>2</v>
      </c>
      <c r="I2398" t="s">
        <v>682</v>
      </c>
      <c r="J2398" t="s">
        <v>683</v>
      </c>
      <c r="K2398" t="s">
        <v>684</v>
      </c>
      <c r="L2398">
        <v>1368</v>
      </c>
      <c r="N2398">
        <v>1011</v>
      </c>
      <c r="O2398" t="s">
        <v>589</v>
      </c>
      <c r="P2398" t="s">
        <v>589</v>
      </c>
      <c r="Q2398">
        <v>1</v>
      </c>
      <c r="X2398">
        <v>0.2</v>
      </c>
      <c r="Y2398">
        <v>0</v>
      </c>
      <c r="Z2398">
        <v>1.95</v>
      </c>
      <c r="AA2398">
        <v>0</v>
      </c>
      <c r="AB2398">
        <v>0</v>
      </c>
      <c r="AC2398">
        <v>0</v>
      </c>
      <c r="AD2398">
        <v>1</v>
      </c>
      <c r="AE2398">
        <v>0</v>
      </c>
      <c r="AF2398" t="s">
        <v>3</v>
      </c>
      <c r="AG2398">
        <v>0.2</v>
      </c>
      <c r="AH2398">
        <v>2</v>
      </c>
      <c r="AI2398">
        <v>35814771</v>
      </c>
      <c r="AJ2398">
        <v>2427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</row>
    <row r="2399" spans="1:44">
      <c r="A2399">
        <f>ROW(Source!A2322)</f>
        <v>2322</v>
      </c>
      <c r="B2399">
        <v>35814788</v>
      </c>
      <c r="C2399">
        <v>35814767</v>
      </c>
      <c r="D2399">
        <v>29174913</v>
      </c>
      <c r="E2399">
        <v>1</v>
      </c>
      <c r="F2399">
        <v>1</v>
      </c>
      <c r="G2399">
        <v>1</v>
      </c>
      <c r="H2399">
        <v>2</v>
      </c>
      <c r="I2399" t="s">
        <v>601</v>
      </c>
      <c r="J2399" t="s">
        <v>602</v>
      </c>
      <c r="K2399" t="s">
        <v>603</v>
      </c>
      <c r="L2399">
        <v>1368</v>
      </c>
      <c r="N2399">
        <v>1011</v>
      </c>
      <c r="O2399" t="s">
        <v>589</v>
      </c>
      <c r="P2399" t="s">
        <v>589</v>
      </c>
      <c r="Q2399">
        <v>1</v>
      </c>
      <c r="X2399">
        <v>0.39</v>
      </c>
      <c r="Y2399">
        <v>0</v>
      </c>
      <c r="Z2399">
        <v>87.17</v>
      </c>
      <c r="AA2399">
        <v>11.6</v>
      </c>
      <c r="AB2399">
        <v>0</v>
      </c>
      <c r="AC2399">
        <v>0</v>
      </c>
      <c r="AD2399">
        <v>1</v>
      </c>
      <c r="AE2399">
        <v>0</v>
      </c>
      <c r="AF2399" t="s">
        <v>3</v>
      </c>
      <c r="AG2399">
        <v>0.39</v>
      </c>
      <c r="AH2399">
        <v>2</v>
      </c>
      <c r="AI2399">
        <v>35814772</v>
      </c>
      <c r="AJ2399">
        <v>2428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</row>
    <row r="2400" spans="1:44">
      <c r="A2400">
        <f>ROW(Source!A2322)</f>
        <v>2322</v>
      </c>
      <c r="B2400">
        <v>35814789</v>
      </c>
      <c r="C2400">
        <v>35814767</v>
      </c>
      <c r="D2400">
        <v>29107886</v>
      </c>
      <c r="E2400">
        <v>1</v>
      </c>
      <c r="F2400">
        <v>1</v>
      </c>
      <c r="G2400">
        <v>1</v>
      </c>
      <c r="H2400">
        <v>3</v>
      </c>
      <c r="I2400" t="s">
        <v>1020</v>
      </c>
      <c r="J2400" t="s">
        <v>1021</v>
      </c>
      <c r="K2400" t="s">
        <v>1022</v>
      </c>
      <c r="L2400">
        <v>1348</v>
      </c>
      <c r="N2400">
        <v>1009</v>
      </c>
      <c r="O2400" t="s">
        <v>29</v>
      </c>
      <c r="P2400" t="s">
        <v>29</v>
      </c>
      <c r="Q2400">
        <v>1000</v>
      </c>
      <c r="X2400">
        <v>1E-3</v>
      </c>
      <c r="Y2400">
        <v>30029.99</v>
      </c>
      <c r="Z2400">
        <v>0</v>
      </c>
      <c r="AA2400">
        <v>0</v>
      </c>
      <c r="AB2400">
        <v>0</v>
      </c>
      <c r="AC2400">
        <v>0</v>
      </c>
      <c r="AD2400">
        <v>1</v>
      </c>
      <c r="AE2400">
        <v>0</v>
      </c>
      <c r="AF2400" t="s">
        <v>3</v>
      </c>
      <c r="AG2400">
        <v>1E-3</v>
      </c>
      <c r="AH2400">
        <v>2</v>
      </c>
      <c r="AI2400">
        <v>35814773</v>
      </c>
      <c r="AJ2400">
        <v>2429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</row>
    <row r="2401" spans="1:44">
      <c r="A2401">
        <f>ROW(Source!A2322)</f>
        <v>2322</v>
      </c>
      <c r="B2401">
        <v>35814790</v>
      </c>
      <c r="C2401">
        <v>35814767</v>
      </c>
      <c r="D2401">
        <v>29110398</v>
      </c>
      <c r="E2401">
        <v>1</v>
      </c>
      <c r="F2401">
        <v>1</v>
      </c>
      <c r="G2401">
        <v>1</v>
      </c>
      <c r="H2401">
        <v>3</v>
      </c>
      <c r="I2401" t="s">
        <v>1023</v>
      </c>
      <c r="J2401" t="s">
        <v>1024</v>
      </c>
      <c r="K2401" t="s">
        <v>1025</v>
      </c>
      <c r="L2401">
        <v>1348</v>
      </c>
      <c r="N2401">
        <v>1009</v>
      </c>
      <c r="O2401" t="s">
        <v>29</v>
      </c>
      <c r="P2401" t="s">
        <v>29</v>
      </c>
      <c r="Q2401">
        <v>1000</v>
      </c>
      <c r="X2401">
        <v>4.0000000000000002E-4</v>
      </c>
      <c r="Y2401">
        <v>15118.99</v>
      </c>
      <c r="Z2401">
        <v>0</v>
      </c>
      <c r="AA2401">
        <v>0</v>
      </c>
      <c r="AB2401">
        <v>0</v>
      </c>
      <c r="AC2401">
        <v>0</v>
      </c>
      <c r="AD2401">
        <v>1</v>
      </c>
      <c r="AE2401">
        <v>0</v>
      </c>
      <c r="AF2401" t="s">
        <v>3</v>
      </c>
      <c r="AG2401">
        <v>4.0000000000000002E-4</v>
      </c>
      <c r="AH2401">
        <v>2</v>
      </c>
      <c r="AI2401">
        <v>35814774</v>
      </c>
      <c r="AJ2401">
        <v>2430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</row>
    <row r="2402" spans="1:44">
      <c r="A2402">
        <f>ROW(Source!A2322)</f>
        <v>2322</v>
      </c>
      <c r="B2402">
        <v>35814791</v>
      </c>
      <c r="C2402">
        <v>35814767</v>
      </c>
      <c r="D2402">
        <v>29110573</v>
      </c>
      <c r="E2402">
        <v>1</v>
      </c>
      <c r="F2402">
        <v>1</v>
      </c>
      <c r="G2402">
        <v>1</v>
      </c>
      <c r="H2402">
        <v>3</v>
      </c>
      <c r="I2402" t="s">
        <v>1026</v>
      </c>
      <c r="J2402" t="s">
        <v>1027</v>
      </c>
      <c r="K2402" t="s">
        <v>1028</v>
      </c>
      <c r="L2402">
        <v>1348</v>
      </c>
      <c r="N2402">
        <v>1009</v>
      </c>
      <c r="O2402" t="s">
        <v>29</v>
      </c>
      <c r="P2402" t="s">
        <v>29</v>
      </c>
      <c r="Q2402">
        <v>1000</v>
      </c>
      <c r="X2402">
        <v>2.0000000000000001E-4</v>
      </c>
      <c r="Y2402">
        <v>16950</v>
      </c>
      <c r="Z2402">
        <v>0</v>
      </c>
      <c r="AA2402">
        <v>0</v>
      </c>
      <c r="AB2402">
        <v>0</v>
      </c>
      <c r="AC2402">
        <v>0</v>
      </c>
      <c r="AD2402">
        <v>1</v>
      </c>
      <c r="AE2402">
        <v>0</v>
      </c>
      <c r="AF2402" t="s">
        <v>3</v>
      </c>
      <c r="AG2402">
        <v>2.0000000000000001E-4</v>
      </c>
      <c r="AH2402">
        <v>2</v>
      </c>
      <c r="AI2402">
        <v>35814775</v>
      </c>
      <c r="AJ2402">
        <v>2431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</row>
    <row r="2403" spans="1:44">
      <c r="A2403">
        <f>ROW(Source!A2322)</f>
        <v>2322</v>
      </c>
      <c r="B2403">
        <v>35814792</v>
      </c>
      <c r="C2403">
        <v>35814767</v>
      </c>
      <c r="D2403">
        <v>29110148</v>
      </c>
      <c r="E2403">
        <v>1</v>
      </c>
      <c r="F2403">
        <v>1</v>
      </c>
      <c r="G2403">
        <v>1</v>
      </c>
      <c r="H2403">
        <v>3</v>
      </c>
      <c r="I2403" t="s">
        <v>1029</v>
      </c>
      <c r="J2403" t="s">
        <v>1030</v>
      </c>
      <c r="K2403" t="s">
        <v>1031</v>
      </c>
      <c r="L2403">
        <v>1346</v>
      </c>
      <c r="N2403">
        <v>1009</v>
      </c>
      <c r="O2403" t="s">
        <v>170</v>
      </c>
      <c r="P2403" t="s">
        <v>170</v>
      </c>
      <c r="Q2403">
        <v>1</v>
      </c>
      <c r="X2403">
        <v>0.8</v>
      </c>
      <c r="Y2403">
        <v>13.55</v>
      </c>
      <c r="Z2403">
        <v>0</v>
      </c>
      <c r="AA2403">
        <v>0</v>
      </c>
      <c r="AB2403">
        <v>0</v>
      </c>
      <c r="AC2403">
        <v>0</v>
      </c>
      <c r="AD2403">
        <v>1</v>
      </c>
      <c r="AE2403">
        <v>0</v>
      </c>
      <c r="AF2403" t="s">
        <v>3</v>
      </c>
      <c r="AG2403">
        <v>0.8</v>
      </c>
      <c r="AH2403">
        <v>2</v>
      </c>
      <c r="AI2403">
        <v>35814776</v>
      </c>
      <c r="AJ2403">
        <v>2432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</row>
    <row r="2404" spans="1:44">
      <c r="A2404">
        <f>ROW(Source!A2322)</f>
        <v>2322</v>
      </c>
      <c r="B2404">
        <v>35814793</v>
      </c>
      <c r="C2404">
        <v>35814767</v>
      </c>
      <c r="D2404">
        <v>29107963</v>
      </c>
      <c r="E2404">
        <v>1</v>
      </c>
      <c r="F2404">
        <v>1</v>
      </c>
      <c r="G2404">
        <v>1</v>
      </c>
      <c r="H2404">
        <v>3</v>
      </c>
      <c r="I2404" t="s">
        <v>1032</v>
      </c>
      <c r="J2404" t="s">
        <v>1033</v>
      </c>
      <c r="K2404" t="s">
        <v>1034</v>
      </c>
      <c r="L2404">
        <v>1346</v>
      </c>
      <c r="N2404">
        <v>1009</v>
      </c>
      <c r="O2404" t="s">
        <v>170</v>
      </c>
      <c r="P2404" t="s">
        <v>170</v>
      </c>
      <c r="Q2404">
        <v>1</v>
      </c>
      <c r="X2404">
        <v>0.04</v>
      </c>
      <c r="Y2404">
        <v>37.29</v>
      </c>
      <c r="Z2404">
        <v>0</v>
      </c>
      <c r="AA2404">
        <v>0</v>
      </c>
      <c r="AB2404">
        <v>0</v>
      </c>
      <c r="AC2404">
        <v>0</v>
      </c>
      <c r="AD2404">
        <v>1</v>
      </c>
      <c r="AE2404">
        <v>0</v>
      </c>
      <c r="AF2404" t="s">
        <v>3</v>
      </c>
      <c r="AG2404">
        <v>0.04</v>
      </c>
      <c r="AH2404">
        <v>2</v>
      </c>
      <c r="AI2404">
        <v>35814777</v>
      </c>
      <c r="AJ2404">
        <v>2433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</row>
    <row r="2405" spans="1:44">
      <c r="A2405">
        <f>ROW(Source!A2322)</f>
        <v>2322</v>
      </c>
      <c r="B2405">
        <v>35814794</v>
      </c>
      <c r="C2405">
        <v>35814767</v>
      </c>
      <c r="D2405">
        <v>29107847</v>
      </c>
      <c r="E2405">
        <v>1</v>
      </c>
      <c r="F2405">
        <v>1</v>
      </c>
      <c r="G2405">
        <v>1</v>
      </c>
      <c r="H2405">
        <v>3</v>
      </c>
      <c r="I2405" t="s">
        <v>1035</v>
      </c>
      <c r="J2405" t="s">
        <v>1036</v>
      </c>
      <c r="K2405" t="s">
        <v>1037</v>
      </c>
      <c r="L2405">
        <v>1346</v>
      </c>
      <c r="N2405">
        <v>1009</v>
      </c>
      <c r="O2405" t="s">
        <v>170</v>
      </c>
      <c r="P2405" t="s">
        <v>170</v>
      </c>
      <c r="Q2405">
        <v>1</v>
      </c>
      <c r="X2405">
        <v>4</v>
      </c>
      <c r="Y2405">
        <v>9.61</v>
      </c>
      <c r="Z2405">
        <v>0</v>
      </c>
      <c r="AA2405">
        <v>0</v>
      </c>
      <c r="AB2405">
        <v>0</v>
      </c>
      <c r="AC2405">
        <v>0</v>
      </c>
      <c r="AD2405">
        <v>1</v>
      </c>
      <c r="AE2405">
        <v>0</v>
      </c>
      <c r="AF2405" t="s">
        <v>3</v>
      </c>
      <c r="AG2405">
        <v>4</v>
      </c>
      <c r="AH2405">
        <v>2</v>
      </c>
      <c r="AI2405">
        <v>35814778</v>
      </c>
      <c r="AJ2405">
        <v>2434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</row>
    <row r="2406" spans="1:44">
      <c r="A2406">
        <f>ROW(Source!A2322)</f>
        <v>2322</v>
      </c>
      <c r="B2406">
        <v>35814795</v>
      </c>
      <c r="C2406">
        <v>35814767</v>
      </c>
      <c r="D2406">
        <v>29114694</v>
      </c>
      <c r="E2406">
        <v>1</v>
      </c>
      <c r="F2406">
        <v>1</v>
      </c>
      <c r="G2406">
        <v>1</v>
      </c>
      <c r="H2406">
        <v>3</v>
      </c>
      <c r="I2406" t="s">
        <v>1038</v>
      </c>
      <c r="J2406" t="s">
        <v>1039</v>
      </c>
      <c r="K2406" t="s">
        <v>1040</v>
      </c>
      <c r="L2406">
        <v>1348</v>
      </c>
      <c r="N2406">
        <v>1009</v>
      </c>
      <c r="O2406" t="s">
        <v>29</v>
      </c>
      <c r="P2406" t="s">
        <v>29</v>
      </c>
      <c r="Q2406">
        <v>1000</v>
      </c>
      <c r="X2406">
        <v>5.0000000000000001E-4</v>
      </c>
      <c r="Y2406">
        <v>12429.99</v>
      </c>
      <c r="Z2406">
        <v>0</v>
      </c>
      <c r="AA2406">
        <v>0</v>
      </c>
      <c r="AB2406">
        <v>0</v>
      </c>
      <c r="AC2406">
        <v>0</v>
      </c>
      <c r="AD2406">
        <v>1</v>
      </c>
      <c r="AE2406">
        <v>0</v>
      </c>
      <c r="AF2406" t="s">
        <v>3</v>
      </c>
      <c r="AG2406">
        <v>5.0000000000000001E-4</v>
      </c>
      <c r="AH2406">
        <v>2</v>
      </c>
      <c r="AI2406">
        <v>35814779</v>
      </c>
      <c r="AJ2406">
        <v>2435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</row>
    <row r="2407" spans="1:44">
      <c r="A2407">
        <f>ROW(Source!A2322)</f>
        <v>2322</v>
      </c>
      <c r="B2407">
        <v>35814796</v>
      </c>
      <c r="C2407">
        <v>35814767</v>
      </c>
      <c r="D2407">
        <v>29114473</v>
      </c>
      <c r="E2407">
        <v>1</v>
      </c>
      <c r="F2407">
        <v>1</v>
      </c>
      <c r="G2407">
        <v>1</v>
      </c>
      <c r="H2407">
        <v>3</v>
      </c>
      <c r="I2407" t="s">
        <v>1041</v>
      </c>
      <c r="J2407" t="s">
        <v>1042</v>
      </c>
      <c r="K2407" t="s">
        <v>1043</v>
      </c>
      <c r="L2407">
        <v>1358</v>
      </c>
      <c r="N2407">
        <v>1010</v>
      </c>
      <c r="O2407" t="s">
        <v>498</v>
      </c>
      <c r="P2407" t="s">
        <v>498</v>
      </c>
      <c r="Q2407">
        <v>10</v>
      </c>
      <c r="X2407">
        <v>4</v>
      </c>
      <c r="Y2407">
        <v>1.79</v>
      </c>
      <c r="Z2407">
        <v>0</v>
      </c>
      <c r="AA2407">
        <v>0</v>
      </c>
      <c r="AB2407">
        <v>0</v>
      </c>
      <c r="AC2407">
        <v>0</v>
      </c>
      <c r="AD2407">
        <v>1</v>
      </c>
      <c r="AE2407">
        <v>0</v>
      </c>
      <c r="AF2407" t="s">
        <v>3</v>
      </c>
      <c r="AG2407">
        <v>4</v>
      </c>
      <c r="AH2407">
        <v>2</v>
      </c>
      <c r="AI2407">
        <v>35814780</v>
      </c>
      <c r="AJ2407">
        <v>2436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</row>
    <row r="2408" spans="1:44">
      <c r="A2408">
        <f>ROW(Source!A2322)</f>
        <v>2322</v>
      </c>
      <c r="B2408">
        <v>35814797</v>
      </c>
      <c r="C2408">
        <v>35814767</v>
      </c>
      <c r="D2408">
        <v>29122326</v>
      </c>
      <c r="E2408">
        <v>1</v>
      </c>
      <c r="F2408">
        <v>1</v>
      </c>
      <c r="G2408">
        <v>1</v>
      </c>
      <c r="H2408">
        <v>3</v>
      </c>
      <c r="I2408" t="s">
        <v>1044</v>
      </c>
      <c r="J2408" t="s">
        <v>1045</v>
      </c>
      <c r="K2408" t="s">
        <v>1046</v>
      </c>
      <c r="L2408">
        <v>1348</v>
      </c>
      <c r="N2408">
        <v>1009</v>
      </c>
      <c r="O2408" t="s">
        <v>29</v>
      </c>
      <c r="P2408" t="s">
        <v>29</v>
      </c>
      <c r="Q2408">
        <v>1000</v>
      </c>
      <c r="X2408">
        <v>8.0000000000000004E-4</v>
      </c>
      <c r="Y2408">
        <v>12329.98</v>
      </c>
      <c r="Z2408">
        <v>0</v>
      </c>
      <c r="AA2408">
        <v>0</v>
      </c>
      <c r="AB2408">
        <v>0</v>
      </c>
      <c r="AC2408">
        <v>0</v>
      </c>
      <c r="AD2408">
        <v>1</v>
      </c>
      <c r="AE2408">
        <v>0</v>
      </c>
      <c r="AF2408" t="s">
        <v>3</v>
      </c>
      <c r="AG2408">
        <v>8.0000000000000004E-4</v>
      </c>
      <c r="AH2408">
        <v>2</v>
      </c>
      <c r="AI2408">
        <v>35814781</v>
      </c>
      <c r="AJ2408">
        <v>2437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</row>
    <row r="2409" spans="1:44">
      <c r="A2409">
        <f>ROW(Source!A2322)</f>
        <v>2322</v>
      </c>
      <c r="B2409">
        <v>35814798</v>
      </c>
      <c r="C2409">
        <v>35814767</v>
      </c>
      <c r="D2409">
        <v>29142044</v>
      </c>
      <c r="E2409">
        <v>1</v>
      </c>
      <c r="F2409">
        <v>1</v>
      </c>
      <c r="G2409">
        <v>1</v>
      </c>
      <c r="H2409">
        <v>3</v>
      </c>
      <c r="I2409" t="s">
        <v>1047</v>
      </c>
      <c r="J2409" t="s">
        <v>1048</v>
      </c>
      <c r="K2409" t="s">
        <v>1049</v>
      </c>
      <c r="L2409">
        <v>1035</v>
      </c>
      <c r="N2409">
        <v>1013</v>
      </c>
      <c r="O2409" t="s">
        <v>178</v>
      </c>
      <c r="P2409" t="s">
        <v>178</v>
      </c>
      <c r="Q2409">
        <v>1</v>
      </c>
      <c r="X2409">
        <v>10</v>
      </c>
      <c r="Y2409">
        <v>318</v>
      </c>
      <c r="Z2409">
        <v>0</v>
      </c>
      <c r="AA2409">
        <v>0</v>
      </c>
      <c r="AB2409">
        <v>0</v>
      </c>
      <c r="AC2409">
        <v>0</v>
      </c>
      <c r="AD2409">
        <v>1</v>
      </c>
      <c r="AE2409">
        <v>0</v>
      </c>
      <c r="AF2409" t="s">
        <v>3</v>
      </c>
      <c r="AG2409">
        <v>10</v>
      </c>
      <c r="AH2409">
        <v>2</v>
      </c>
      <c r="AI2409">
        <v>35814782</v>
      </c>
      <c r="AJ2409">
        <v>2438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</row>
    <row r="2410" spans="1:44">
      <c r="A2410">
        <f>ROW(Source!A2322)</f>
        <v>2322</v>
      </c>
      <c r="B2410">
        <v>35814799</v>
      </c>
      <c r="C2410">
        <v>35814767</v>
      </c>
      <c r="D2410">
        <v>29166036</v>
      </c>
      <c r="E2410">
        <v>1</v>
      </c>
      <c r="F2410">
        <v>1</v>
      </c>
      <c r="G2410">
        <v>1</v>
      </c>
      <c r="H2410">
        <v>3</v>
      </c>
      <c r="I2410" t="s">
        <v>1050</v>
      </c>
      <c r="J2410" t="s">
        <v>1051</v>
      </c>
      <c r="K2410" t="s">
        <v>1052</v>
      </c>
      <c r="L2410">
        <v>1346</v>
      </c>
      <c r="N2410">
        <v>1009</v>
      </c>
      <c r="O2410" t="s">
        <v>170</v>
      </c>
      <c r="P2410" t="s">
        <v>170</v>
      </c>
      <c r="Q2410">
        <v>1</v>
      </c>
      <c r="X2410">
        <v>20</v>
      </c>
      <c r="Y2410">
        <v>6.79</v>
      </c>
      <c r="Z2410">
        <v>0</v>
      </c>
      <c r="AA2410">
        <v>0</v>
      </c>
      <c r="AB2410">
        <v>0</v>
      </c>
      <c r="AC2410">
        <v>0</v>
      </c>
      <c r="AD2410">
        <v>1</v>
      </c>
      <c r="AE2410">
        <v>0</v>
      </c>
      <c r="AF2410" t="s">
        <v>3</v>
      </c>
      <c r="AG2410">
        <v>20</v>
      </c>
      <c r="AH2410">
        <v>2</v>
      </c>
      <c r="AI2410">
        <v>35814783</v>
      </c>
      <c r="AJ2410">
        <v>2439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</row>
    <row r="2411" spans="1:44">
      <c r="A2411">
        <f>ROW(Source!A2323)</f>
        <v>2323</v>
      </c>
      <c r="B2411">
        <v>35814814</v>
      </c>
      <c r="C2411">
        <v>35814800</v>
      </c>
      <c r="D2411">
        <v>18411117</v>
      </c>
      <c r="E2411">
        <v>1</v>
      </c>
      <c r="F2411">
        <v>1</v>
      </c>
      <c r="G2411">
        <v>1</v>
      </c>
      <c r="H2411">
        <v>1</v>
      </c>
      <c r="I2411" t="s">
        <v>901</v>
      </c>
      <c r="J2411" t="s">
        <v>3</v>
      </c>
      <c r="K2411" t="s">
        <v>902</v>
      </c>
      <c r="L2411">
        <v>1369</v>
      </c>
      <c r="N2411">
        <v>1013</v>
      </c>
      <c r="O2411" t="s">
        <v>583</v>
      </c>
      <c r="P2411" t="s">
        <v>583</v>
      </c>
      <c r="Q2411">
        <v>1</v>
      </c>
      <c r="X2411">
        <v>21.65</v>
      </c>
      <c r="Y2411">
        <v>0</v>
      </c>
      <c r="Z2411">
        <v>0</v>
      </c>
      <c r="AA2411">
        <v>0</v>
      </c>
      <c r="AB2411">
        <v>307.27</v>
      </c>
      <c r="AC2411">
        <v>0</v>
      </c>
      <c r="AD2411">
        <v>1</v>
      </c>
      <c r="AE2411">
        <v>1</v>
      </c>
      <c r="AF2411" t="s">
        <v>3</v>
      </c>
      <c r="AG2411">
        <v>21.65</v>
      </c>
      <c r="AH2411">
        <v>2</v>
      </c>
      <c r="AI2411">
        <v>35814801</v>
      </c>
      <c r="AJ2411">
        <v>2440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</row>
    <row r="2412" spans="1:44">
      <c r="A2412">
        <f>ROW(Source!A2323)</f>
        <v>2323</v>
      </c>
      <c r="B2412">
        <v>35814815</v>
      </c>
      <c r="C2412">
        <v>35814800</v>
      </c>
      <c r="D2412">
        <v>121548</v>
      </c>
      <c r="E2412">
        <v>1</v>
      </c>
      <c r="F2412">
        <v>1</v>
      </c>
      <c r="G2412">
        <v>1</v>
      </c>
      <c r="H2412">
        <v>1</v>
      </c>
      <c r="I2412" t="s">
        <v>34</v>
      </c>
      <c r="J2412" t="s">
        <v>3</v>
      </c>
      <c r="K2412" t="s">
        <v>584</v>
      </c>
      <c r="L2412">
        <v>608254</v>
      </c>
      <c r="N2412">
        <v>1013</v>
      </c>
      <c r="O2412" t="s">
        <v>585</v>
      </c>
      <c r="P2412" t="s">
        <v>585</v>
      </c>
      <c r="Q2412">
        <v>1</v>
      </c>
      <c r="X2412">
        <v>0.13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1</v>
      </c>
      <c r="AE2412">
        <v>2</v>
      </c>
      <c r="AF2412" t="s">
        <v>3</v>
      </c>
      <c r="AG2412">
        <v>0.13</v>
      </c>
      <c r="AH2412">
        <v>2</v>
      </c>
      <c r="AI2412">
        <v>35814802</v>
      </c>
      <c r="AJ2412">
        <v>2441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</row>
    <row r="2413" spans="1:44">
      <c r="A2413">
        <f>ROW(Source!A2323)</f>
        <v>2323</v>
      </c>
      <c r="B2413">
        <v>35814816</v>
      </c>
      <c r="C2413">
        <v>35814800</v>
      </c>
      <c r="D2413">
        <v>29172556</v>
      </c>
      <c r="E2413">
        <v>1</v>
      </c>
      <c r="F2413">
        <v>1</v>
      </c>
      <c r="G2413">
        <v>1</v>
      </c>
      <c r="H2413">
        <v>2</v>
      </c>
      <c r="I2413" t="s">
        <v>586</v>
      </c>
      <c r="J2413" t="s">
        <v>590</v>
      </c>
      <c r="K2413" t="s">
        <v>588</v>
      </c>
      <c r="L2413">
        <v>1368</v>
      </c>
      <c r="N2413">
        <v>1011</v>
      </c>
      <c r="O2413" t="s">
        <v>589</v>
      </c>
      <c r="P2413" t="s">
        <v>589</v>
      </c>
      <c r="Q2413">
        <v>1</v>
      </c>
      <c r="X2413">
        <v>0.13</v>
      </c>
      <c r="Y2413">
        <v>0</v>
      </c>
      <c r="Z2413">
        <v>31.26</v>
      </c>
      <c r="AA2413">
        <v>13.5</v>
      </c>
      <c r="AB2413">
        <v>0</v>
      </c>
      <c r="AC2413">
        <v>0</v>
      </c>
      <c r="AD2413">
        <v>1</v>
      </c>
      <c r="AE2413">
        <v>0</v>
      </c>
      <c r="AF2413" t="s">
        <v>3</v>
      </c>
      <c r="AG2413">
        <v>0.13</v>
      </c>
      <c r="AH2413">
        <v>2</v>
      </c>
      <c r="AI2413">
        <v>35814803</v>
      </c>
      <c r="AJ2413">
        <v>2442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</row>
    <row r="2414" spans="1:44">
      <c r="A2414">
        <f>ROW(Source!A2323)</f>
        <v>2323</v>
      </c>
      <c r="B2414">
        <v>35814817</v>
      </c>
      <c r="C2414">
        <v>35814800</v>
      </c>
      <c r="D2414">
        <v>29174500</v>
      </c>
      <c r="E2414">
        <v>1</v>
      </c>
      <c r="F2414">
        <v>1</v>
      </c>
      <c r="G2414">
        <v>1</v>
      </c>
      <c r="H2414">
        <v>2</v>
      </c>
      <c r="I2414" t="s">
        <v>682</v>
      </c>
      <c r="J2414" t="s">
        <v>683</v>
      </c>
      <c r="K2414" t="s">
        <v>684</v>
      </c>
      <c r="L2414">
        <v>1368</v>
      </c>
      <c r="N2414">
        <v>1011</v>
      </c>
      <c r="O2414" t="s">
        <v>589</v>
      </c>
      <c r="P2414" t="s">
        <v>589</v>
      </c>
      <c r="Q2414">
        <v>1</v>
      </c>
      <c r="X2414">
        <v>0.2</v>
      </c>
      <c r="Y2414">
        <v>0</v>
      </c>
      <c r="Z2414">
        <v>1.95</v>
      </c>
      <c r="AA2414">
        <v>0</v>
      </c>
      <c r="AB2414">
        <v>0</v>
      </c>
      <c r="AC2414">
        <v>0</v>
      </c>
      <c r="AD2414">
        <v>1</v>
      </c>
      <c r="AE2414">
        <v>0</v>
      </c>
      <c r="AF2414" t="s">
        <v>3</v>
      </c>
      <c r="AG2414">
        <v>0.2</v>
      </c>
      <c r="AH2414">
        <v>2</v>
      </c>
      <c r="AI2414">
        <v>35814804</v>
      </c>
      <c r="AJ2414">
        <v>2443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</row>
    <row r="2415" spans="1:44">
      <c r="A2415">
        <f>ROW(Source!A2323)</f>
        <v>2323</v>
      </c>
      <c r="B2415">
        <v>35814818</v>
      </c>
      <c r="C2415">
        <v>35814800</v>
      </c>
      <c r="D2415">
        <v>29174913</v>
      </c>
      <c r="E2415">
        <v>1</v>
      </c>
      <c r="F2415">
        <v>1</v>
      </c>
      <c r="G2415">
        <v>1</v>
      </c>
      <c r="H2415">
        <v>2</v>
      </c>
      <c r="I2415" t="s">
        <v>601</v>
      </c>
      <c r="J2415" t="s">
        <v>602</v>
      </c>
      <c r="K2415" t="s">
        <v>603</v>
      </c>
      <c r="L2415">
        <v>1368</v>
      </c>
      <c r="N2415">
        <v>1011</v>
      </c>
      <c r="O2415" t="s">
        <v>589</v>
      </c>
      <c r="P2415" t="s">
        <v>589</v>
      </c>
      <c r="Q2415">
        <v>1</v>
      </c>
      <c r="X2415">
        <v>0.22</v>
      </c>
      <c r="Y2415">
        <v>0</v>
      </c>
      <c r="Z2415">
        <v>87.17</v>
      </c>
      <c r="AA2415">
        <v>11.6</v>
      </c>
      <c r="AB2415">
        <v>0</v>
      </c>
      <c r="AC2415">
        <v>0</v>
      </c>
      <c r="AD2415">
        <v>1</v>
      </c>
      <c r="AE2415">
        <v>0</v>
      </c>
      <c r="AF2415" t="s">
        <v>3</v>
      </c>
      <c r="AG2415">
        <v>0.22</v>
      </c>
      <c r="AH2415">
        <v>2</v>
      </c>
      <c r="AI2415">
        <v>35814805</v>
      </c>
      <c r="AJ2415">
        <v>2444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</row>
    <row r="2416" spans="1:44">
      <c r="A2416">
        <f>ROW(Source!A2323)</f>
        <v>2323</v>
      </c>
      <c r="B2416">
        <v>35814819</v>
      </c>
      <c r="C2416">
        <v>35814800</v>
      </c>
      <c r="D2416">
        <v>29110398</v>
      </c>
      <c r="E2416">
        <v>1</v>
      </c>
      <c r="F2416">
        <v>1</v>
      </c>
      <c r="G2416">
        <v>1</v>
      </c>
      <c r="H2416">
        <v>3</v>
      </c>
      <c r="I2416" t="s">
        <v>1023</v>
      </c>
      <c r="J2416" t="s">
        <v>1024</v>
      </c>
      <c r="K2416" t="s">
        <v>1025</v>
      </c>
      <c r="L2416">
        <v>1348</v>
      </c>
      <c r="N2416">
        <v>1009</v>
      </c>
      <c r="O2416" t="s">
        <v>29</v>
      </c>
      <c r="P2416" t="s">
        <v>29</v>
      </c>
      <c r="Q2416">
        <v>1000</v>
      </c>
      <c r="X2416">
        <v>4.0000000000000002E-4</v>
      </c>
      <c r="Y2416">
        <v>15118.99</v>
      </c>
      <c r="Z2416">
        <v>0</v>
      </c>
      <c r="AA2416">
        <v>0</v>
      </c>
      <c r="AB2416">
        <v>0</v>
      </c>
      <c r="AC2416">
        <v>0</v>
      </c>
      <c r="AD2416">
        <v>1</v>
      </c>
      <c r="AE2416">
        <v>0</v>
      </c>
      <c r="AF2416" t="s">
        <v>3</v>
      </c>
      <c r="AG2416">
        <v>4.0000000000000002E-4</v>
      </c>
      <c r="AH2416">
        <v>2</v>
      </c>
      <c r="AI2416">
        <v>35814806</v>
      </c>
      <c r="AJ2416">
        <v>2445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</row>
    <row r="2417" spans="1:44">
      <c r="A2417">
        <f>ROW(Source!A2323)</f>
        <v>2323</v>
      </c>
      <c r="B2417">
        <v>35814820</v>
      </c>
      <c r="C2417">
        <v>35814800</v>
      </c>
      <c r="D2417">
        <v>29110573</v>
      </c>
      <c r="E2417">
        <v>1</v>
      </c>
      <c r="F2417">
        <v>1</v>
      </c>
      <c r="G2417">
        <v>1</v>
      </c>
      <c r="H2417">
        <v>3</v>
      </c>
      <c r="I2417" t="s">
        <v>1026</v>
      </c>
      <c r="J2417" t="s">
        <v>1027</v>
      </c>
      <c r="K2417" t="s">
        <v>1028</v>
      </c>
      <c r="L2417">
        <v>1348</v>
      </c>
      <c r="N2417">
        <v>1009</v>
      </c>
      <c r="O2417" t="s">
        <v>29</v>
      </c>
      <c r="P2417" t="s">
        <v>29</v>
      </c>
      <c r="Q2417">
        <v>1000</v>
      </c>
      <c r="X2417">
        <v>2.0000000000000001E-4</v>
      </c>
      <c r="Y2417">
        <v>16950</v>
      </c>
      <c r="Z2417">
        <v>0</v>
      </c>
      <c r="AA2417">
        <v>0</v>
      </c>
      <c r="AB2417">
        <v>0</v>
      </c>
      <c r="AC2417">
        <v>0</v>
      </c>
      <c r="AD2417">
        <v>1</v>
      </c>
      <c r="AE2417">
        <v>0</v>
      </c>
      <c r="AF2417" t="s">
        <v>3</v>
      </c>
      <c r="AG2417">
        <v>2.0000000000000001E-4</v>
      </c>
      <c r="AH2417">
        <v>2</v>
      </c>
      <c r="AI2417">
        <v>35814807</v>
      </c>
      <c r="AJ2417">
        <v>2446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</row>
    <row r="2418" spans="1:44">
      <c r="A2418">
        <f>ROW(Source!A2323)</f>
        <v>2323</v>
      </c>
      <c r="B2418">
        <v>35814821</v>
      </c>
      <c r="C2418">
        <v>35814800</v>
      </c>
      <c r="D2418">
        <v>29112724</v>
      </c>
      <c r="E2418">
        <v>1</v>
      </c>
      <c r="F2418">
        <v>1</v>
      </c>
      <c r="G2418">
        <v>1</v>
      </c>
      <c r="H2418">
        <v>3</v>
      </c>
      <c r="I2418" t="s">
        <v>1053</v>
      </c>
      <c r="J2418" t="s">
        <v>1054</v>
      </c>
      <c r="K2418" t="s">
        <v>1055</v>
      </c>
      <c r="L2418">
        <v>1348</v>
      </c>
      <c r="N2418">
        <v>1009</v>
      </c>
      <c r="O2418" t="s">
        <v>29</v>
      </c>
      <c r="P2418" t="s">
        <v>29</v>
      </c>
      <c r="Q2418">
        <v>1000</v>
      </c>
      <c r="X2418">
        <v>3.5999999999999999E-3</v>
      </c>
      <c r="Y2418">
        <v>5989</v>
      </c>
      <c r="Z2418">
        <v>0</v>
      </c>
      <c r="AA2418">
        <v>0</v>
      </c>
      <c r="AB2418">
        <v>0</v>
      </c>
      <c r="AC2418">
        <v>0</v>
      </c>
      <c r="AD2418">
        <v>1</v>
      </c>
      <c r="AE2418">
        <v>0</v>
      </c>
      <c r="AF2418" t="s">
        <v>3</v>
      </c>
      <c r="AG2418">
        <v>3.5999999999999999E-3</v>
      </c>
      <c r="AH2418">
        <v>2</v>
      </c>
      <c r="AI2418">
        <v>35814808</v>
      </c>
      <c r="AJ2418">
        <v>2447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</row>
    <row r="2419" spans="1:44">
      <c r="A2419">
        <f>ROW(Source!A2323)</f>
        <v>2323</v>
      </c>
      <c r="B2419">
        <v>35814822</v>
      </c>
      <c r="C2419">
        <v>35814800</v>
      </c>
      <c r="D2419">
        <v>29107963</v>
      </c>
      <c r="E2419">
        <v>1</v>
      </c>
      <c r="F2419">
        <v>1</v>
      </c>
      <c r="G2419">
        <v>1</v>
      </c>
      <c r="H2419">
        <v>3</v>
      </c>
      <c r="I2419" t="s">
        <v>1032</v>
      </c>
      <c r="J2419" t="s">
        <v>1033</v>
      </c>
      <c r="K2419" t="s">
        <v>1034</v>
      </c>
      <c r="L2419">
        <v>1346</v>
      </c>
      <c r="N2419">
        <v>1009</v>
      </c>
      <c r="O2419" t="s">
        <v>170</v>
      </c>
      <c r="P2419" t="s">
        <v>170</v>
      </c>
      <c r="Q2419">
        <v>1</v>
      </c>
      <c r="X2419">
        <v>0.3</v>
      </c>
      <c r="Y2419">
        <v>37.29</v>
      </c>
      <c r="Z2419">
        <v>0</v>
      </c>
      <c r="AA2419">
        <v>0</v>
      </c>
      <c r="AB2419">
        <v>0</v>
      </c>
      <c r="AC2419">
        <v>0</v>
      </c>
      <c r="AD2419">
        <v>1</v>
      </c>
      <c r="AE2419">
        <v>0</v>
      </c>
      <c r="AF2419" t="s">
        <v>3</v>
      </c>
      <c r="AG2419">
        <v>0.3</v>
      </c>
      <c r="AH2419">
        <v>2</v>
      </c>
      <c r="AI2419">
        <v>35814809</v>
      </c>
      <c r="AJ2419">
        <v>2448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</row>
    <row r="2420" spans="1:44">
      <c r="A2420">
        <f>ROW(Source!A2323)</f>
        <v>2323</v>
      </c>
      <c r="B2420">
        <v>35814823</v>
      </c>
      <c r="C2420">
        <v>35814800</v>
      </c>
      <c r="D2420">
        <v>29107847</v>
      </c>
      <c r="E2420">
        <v>1</v>
      </c>
      <c r="F2420">
        <v>1</v>
      </c>
      <c r="G2420">
        <v>1</v>
      </c>
      <c r="H2420">
        <v>3</v>
      </c>
      <c r="I2420" t="s">
        <v>1035</v>
      </c>
      <c r="J2420" t="s">
        <v>1036</v>
      </c>
      <c r="K2420" t="s">
        <v>1037</v>
      </c>
      <c r="L2420">
        <v>1346</v>
      </c>
      <c r="N2420">
        <v>1009</v>
      </c>
      <c r="O2420" t="s">
        <v>170</v>
      </c>
      <c r="P2420" t="s">
        <v>170</v>
      </c>
      <c r="Q2420">
        <v>1</v>
      </c>
      <c r="X2420">
        <v>2</v>
      </c>
      <c r="Y2420">
        <v>9.61</v>
      </c>
      <c r="Z2420">
        <v>0</v>
      </c>
      <c r="AA2420">
        <v>0</v>
      </c>
      <c r="AB2420">
        <v>0</v>
      </c>
      <c r="AC2420">
        <v>0</v>
      </c>
      <c r="AD2420">
        <v>1</v>
      </c>
      <c r="AE2420">
        <v>0</v>
      </c>
      <c r="AF2420" t="s">
        <v>3</v>
      </c>
      <c r="AG2420">
        <v>2</v>
      </c>
      <c r="AH2420">
        <v>2</v>
      </c>
      <c r="AI2420">
        <v>35814810</v>
      </c>
      <c r="AJ2420">
        <v>2449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</row>
    <row r="2421" spans="1:44">
      <c r="A2421">
        <f>ROW(Source!A2323)</f>
        <v>2323</v>
      </c>
      <c r="B2421">
        <v>35814824</v>
      </c>
      <c r="C2421">
        <v>35814800</v>
      </c>
      <c r="D2421">
        <v>29114696</v>
      </c>
      <c r="E2421">
        <v>1</v>
      </c>
      <c r="F2421">
        <v>1</v>
      </c>
      <c r="G2421">
        <v>1</v>
      </c>
      <c r="H2421">
        <v>3</v>
      </c>
      <c r="I2421" t="s">
        <v>1056</v>
      </c>
      <c r="J2421" t="s">
        <v>1057</v>
      </c>
      <c r="K2421" t="s">
        <v>1058</v>
      </c>
      <c r="L2421">
        <v>1348</v>
      </c>
      <c r="N2421">
        <v>1009</v>
      </c>
      <c r="O2421" t="s">
        <v>29</v>
      </c>
      <c r="P2421" t="s">
        <v>29</v>
      </c>
      <c r="Q2421">
        <v>1000</v>
      </c>
      <c r="X2421">
        <v>6.9999999999999999E-4</v>
      </c>
      <c r="Y2421">
        <v>11350</v>
      </c>
      <c r="Z2421">
        <v>0</v>
      </c>
      <c r="AA2421">
        <v>0</v>
      </c>
      <c r="AB2421">
        <v>0</v>
      </c>
      <c r="AC2421">
        <v>0</v>
      </c>
      <c r="AD2421">
        <v>1</v>
      </c>
      <c r="AE2421">
        <v>0</v>
      </c>
      <c r="AF2421" t="s">
        <v>3</v>
      </c>
      <c r="AG2421">
        <v>6.9999999999999999E-4</v>
      </c>
      <c r="AH2421">
        <v>2</v>
      </c>
      <c r="AI2421">
        <v>35814811</v>
      </c>
      <c r="AJ2421">
        <v>2450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</row>
    <row r="2422" spans="1:44">
      <c r="A2422">
        <f>ROW(Source!A2323)</f>
        <v>2323</v>
      </c>
      <c r="B2422">
        <v>35814825</v>
      </c>
      <c r="C2422">
        <v>35814800</v>
      </c>
      <c r="D2422">
        <v>29114474</v>
      </c>
      <c r="E2422">
        <v>1</v>
      </c>
      <c r="F2422">
        <v>1</v>
      </c>
      <c r="G2422">
        <v>1</v>
      </c>
      <c r="H2422">
        <v>3</v>
      </c>
      <c r="I2422" t="s">
        <v>1059</v>
      </c>
      <c r="J2422" t="s">
        <v>1060</v>
      </c>
      <c r="K2422" t="s">
        <v>1061</v>
      </c>
      <c r="L2422">
        <v>1358</v>
      </c>
      <c r="N2422">
        <v>1010</v>
      </c>
      <c r="O2422" t="s">
        <v>498</v>
      </c>
      <c r="P2422" t="s">
        <v>498</v>
      </c>
      <c r="Q2422">
        <v>10</v>
      </c>
      <c r="X2422">
        <v>4</v>
      </c>
      <c r="Y2422">
        <v>2</v>
      </c>
      <c r="Z2422">
        <v>0</v>
      </c>
      <c r="AA2422">
        <v>0</v>
      </c>
      <c r="AB2422">
        <v>0</v>
      </c>
      <c r="AC2422">
        <v>0</v>
      </c>
      <c r="AD2422">
        <v>1</v>
      </c>
      <c r="AE2422">
        <v>0</v>
      </c>
      <c r="AF2422" t="s">
        <v>3</v>
      </c>
      <c r="AG2422">
        <v>4</v>
      </c>
      <c r="AH2422">
        <v>2</v>
      </c>
      <c r="AI2422">
        <v>35814812</v>
      </c>
      <c r="AJ2422">
        <v>2451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</row>
    <row r="2423" spans="1:44">
      <c r="A2423">
        <f>ROW(Source!A2323)</f>
        <v>2323</v>
      </c>
      <c r="B2423">
        <v>35814826</v>
      </c>
      <c r="C2423">
        <v>35814800</v>
      </c>
      <c r="D2423">
        <v>29142266</v>
      </c>
      <c r="E2423">
        <v>1</v>
      </c>
      <c r="F2423">
        <v>1</v>
      </c>
      <c r="G2423">
        <v>1</v>
      </c>
      <c r="H2423">
        <v>3</v>
      </c>
      <c r="I2423" t="s">
        <v>1062</v>
      </c>
      <c r="J2423" t="s">
        <v>1063</v>
      </c>
      <c r="K2423" t="s">
        <v>1064</v>
      </c>
      <c r="L2423">
        <v>1035</v>
      </c>
      <c r="N2423">
        <v>1013</v>
      </c>
      <c r="O2423" t="s">
        <v>178</v>
      </c>
      <c r="P2423" t="s">
        <v>178</v>
      </c>
      <c r="Q2423">
        <v>1</v>
      </c>
      <c r="X2423">
        <v>10</v>
      </c>
      <c r="Y2423">
        <v>130</v>
      </c>
      <c r="Z2423">
        <v>0</v>
      </c>
      <c r="AA2423">
        <v>0</v>
      </c>
      <c r="AB2423">
        <v>0</v>
      </c>
      <c r="AC2423">
        <v>0</v>
      </c>
      <c r="AD2423">
        <v>1</v>
      </c>
      <c r="AE2423">
        <v>0</v>
      </c>
      <c r="AF2423" t="s">
        <v>3</v>
      </c>
      <c r="AG2423">
        <v>10</v>
      </c>
      <c r="AH2423">
        <v>2</v>
      </c>
      <c r="AI2423">
        <v>35814813</v>
      </c>
      <c r="AJ2423">
        <v>2452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</row>
    <row r="2424" spans="1:44">
      <c r="A2424">
        <f>ROW(Source!A2324)</f>
        <v>2324</v>
      </c>
      <c r="B2424">
        <v>35814836</v>
      </c>
      <c r="C2424">
        <v>35814827</v>
      </c>
      <c r="D2424">
        <v>18411117</v>
      </c>
      <c r="E2424">
        <v>1</v>
      </c>
      <c r="F2424">
        <v>1</v>
      </c>
      <c r="G2424">
        <v>1</v>
      </c>
      <c r="H2424">
        <v>1</v>
      </c>
      <c r="I2424" t="s">
        <v>901</v>
      </c>
      <c r="J2424" t="s">
        <v>3</v>
      </c>
      <c r="K2424" t="s">
        <v>902</v>
      </c>
      <c r="L2424">
        <v>1369</v>
      </c>
      <c r="N2424">
        <v>1013</v>
      </c>
      <c r="O2424" t="s">
        <v>583</v>
      </c>
      <c r="P2424" t="s">
        <v>583</v>
      </c>
      <c r="Q2424">
        <v>1</v>
      </c>
      <c r="X2424">
        <v>7</v>
      </c>
      <c r="Y2424">
        <v>0</v>
      </c>
      <c r="Z2424">
        <v>0</v>
      </c>
      <c r="AA2424">
        <v>0</v>
      </c>
      <c r="AB2424">
        <v>307.27</v>
      </c>
      <c r="AC2424">
        <v>0</v>
      </c>
      <c r="AD2424">
        <v>1</v>
      </c>
      <c r="AE2424">
        <v>1</v>
      </c>
      <c r="AF2424" t="s">
        <v>3</v>
      </c>
      <c r="AG2424">
        <v>7</v>
      </c>
      <c r="AH2424">
        <v>2</v>
      </c>
      <c r="AI2424">
        <v>35814828</v>
      </c>
      <c r="AJ2424">
        <v>2453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</row>
    <row r="2425" spans="1:44">
      <c r="A2425">
        <f>ROW(Source!A2324)</f>
        <v>2324</v>
      </c>
      <c r="B2425">
        <v>35814837</v>
      </c>
      <c r="C2425">
        <v>35814827</v>
      </c>
      <c r="D2425">
        <v>29174500</v>
      </c>
      <c r="E2425">
        <v>1</v>
      </c>
      <c r="F2425">
        <v>1</v>
      </c>
      <c r="G2425">
        <v>1</v>
      </c>
      <c r="H2425">
        <v>2</v>
      </c>
      <c r="I2425" t="s">
        <v>682</v>
      </c>
      <c r="J2425" t="s">
        <v>683</v>
      </c>
      <c r="K2425" t="s">
        <v>684</v>
      </c>
      <c r="L2425">
        <v>1368</v>
      </c>
      <c r="N2425">
        <v>1011</v>
      </c>
      <c r="O2425" t="s">
        <v>589</v>
      </c>
      <c r="P2425" t="s">
        <v>589</v>
      </c>
      <c r="Q2425">
        <v>1</v>
      </c>
      <c r="X2425">
        <v>0.1</v>
      </c>
      <c r="Y2425">
        <v>0</v>
      </c>
      <c r="Z2425">
        <v>1.95</v>
      </c>
      <c r="AA2425">
        <v>0</v>
      </c>
      <c r="AB2425">
        <v>0</v>
      </c>
      <c r="AC2425">
        <v>0</v>
      </c>
      <c r="AD2425">
        <v>1</v>
      </c>
      <c r="AE2425">
        <v>0</v>
      </c>
      <c r="AF2425" t="s">
        <v>3</v>
      </c>
      <c r="AG2425">
        <v>0.1</v>
      </c>
      <c r="AH2425">
        <v>2</v>
      </c>
      <c r="AI2425">
        <v>35814829</v>
      </c>
      <c r="AJ2425">
        <v>2454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</row>
    <row r="2426" spans="1:44">
      <c r="A2426">
        <f>ROW(Source!A2324)</f>
        <v>2324</v>
      </c>
      <c r="B2426">
        <v>35814838</v>
      </c>
      <c r="C2426">
        <v>35814827</v>
      </c>
      <c r="D2426">
        <v>29110398</v>
      </c>
      <c r="E2426">
        <v>1</v>
      </c>
      <c r="F2426">
        <v>1</v>
      </c>
      <c r="G2426">
        <v>1</v>
      </c>
      <c r="H2426">
        <v>3</v>
      </c>
      <c r="I2426" t="s">
        <v>1023</v>
      </c>
      <c r="J2426" t="s">
        <v>1024</v>
      </c>
      <c r="K2426" t="s">
        <v>1025</v>
      </c>
      <c r="L2426">
        <v>1348</v>
      </c>
      <c r="N2426">
        <v>1009</v>
      </c>
      <c r="O2426" t="s">
        <v>29</v>
      </c>
      <c r="P2426" t="s">
        <v>29</v>
      </c>
      <c r="Q2426">
        <v>1000</v>
      </c>
      <c r="X2426">
        <v>2.5999999999999998E-4</v>
      </c>
      <c r="Y2426">
        <v>15118.99</v>
      </c>
      <c r="Z2426">
        <v>0</v>
      </c>
      <c r="AA2426">
        <v>0</v>
      </c>
      <c r="AB2426">
        <v>0</v>
      </c>
      <c r="AC2426">
        <v>0</v>
      </c>
      <c r="AD2426">
        <v>1</v>
      </c>
      <c r="AE2426">
        <v>0</v>
      </c>
      <c r="AF2426" t="s">
        <v>3</v>
      </c>
      <c r="AG2426">
        <v>2.5999999999999998E-4</v>
      </c>
      <c r="AH2426">
        <v>2</v>
      </c>
      <c r="AI2426">
        <v>35814830</v>
      </c>
      <c r="AJ2426">
        <v>2455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</row>
    <row r="2427" spans="1:44">
      <c r="A2427">
        <f>ROW(Source!A2324)</f>
        <v>2324</v>
      </c>
      <c r="B2427">
        <v>35814839</v>
      </c>
      <c r="C2427">
        <v>35814827</v>
      </c>
      <c r="D2427">
        <v>29110573</v>
      </c>
      <c r="E2427">
        <v>1</v>
      </c>
      <c r="F2427">
        <v>1</v>
      </c>
      <c r="G2427">
        <v>1</v>
      </c>
      <c r="H2427">
        <v>3</v>
      </c>
      <c r="I2427" t="s">
        <v>1026</v>
      </c>
      <c r="J2427" t="s">
        <v>1027</v>
      </c>
      <c r="K2427" t="s">
        <v>1028</v>
      </c>
      <c r="L2427">
        <v>1348</v>
      </c>
      <c r="N2427">
        <v>1009</v>
      </c>
      <c r="O2427" t="s">
        <v>29</v>
      </c>
      <c r="P2427" t="s">
        <v>29</v>
      </c>
      <c r="Q2427">
        <v>1000</v>
      </c>
      <c r="X2427">
        <v>1.2999999999999999E-4</v>
      </c>
      <c r="Y2427">
        <v>16950</v>
      </c>
      <c r="Z2427">
        <v>0</v>
      </c>
      <c r="AA2427">
        <v>0</v>
      </c>
      <c r="AB2427">
        <v>0</v>
      </c>
      <c r="AC2427">
        <v>0</v>
      </c>
      <c r="AD2427">
        <v>1</v>
      </c>
      <c r="AE2427">
        <v>0</v>
      </c>
      <c r="AF2427" t="s">
        <v>3</v>
      </c>
      <c r="AG2427">
        <v>1.2999999999999999E-4</v>
      </c>
      <c r="AH2427">
        <v>2</v>
      </c>
      <c r="AI2427">
        <v>35814831</v>
      </c>
      <c r="AJ2427">
        <v>2456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</row>
    <row r="2428" spans="1:44">
      <c r="A2428">
        <f>ROW(Source!A2324)</f>
        <v>2324</v>
      </c>
      <c r="B2428">
        <v>35814840</v>
      </c>
      <c r="C2428">
        <v>35814827</v>
      </c>
      <c r="D2428">
        <v>29107963</v>
      </c>
      <c r="E2428">
        <v>1</v>
      </c>
      <c r="F2428">
        <v>1</v>
      </c>
      <c r="G2428">
        <v>1</v>
      </c>
      <c r="H2428">
        <v>3</v>
      </c>
      <c r="I2428" t="s">
        <v>1032</v>
      </c>
      <c r="J2428" t="s">
        <v>1033</v>
      </c>
      <c r="K2428" t="s">
        <v>1034</v>
      </c>
      <c r="L2428">
        <v>1346</v>
      </c>
      <c r="N2428">
        <v>1009</v>
      </c>
      <c r="O2428" t="s">
        <v>170</v>
      </c>
      <c r="P2428" t="s">
        <v>170</v>
      </c>
      <c r="Q2428">
        <v>1</v>
      </c>
      <c r="X2428">
        <v>0.13</v>
      </c>
      <c r="Y2428">
        <v>37.29</v>
      </c>
      <c r="Z2428">
        <v>0</v>
      </c>
      <c r="AA2428">
        <v>0</v>
      </c>
      <c r="AB2428">
        <v>0</v>
      </c>
      <c r="AC2428">
        <v>0</v>
      </c>
      <c r="AD2428">
        <v>1</v>
      </c>
      <c r="AE2428">
        <v>0</v>
      </c>
      <c r="AF2428" t="s">
        <v>3</v>
      </c>
      <c r="AG2428">
        <v>0.13</v>
      </c>
      <c r="AH2428">
        <v>2</v>
      </c>
      <c r="AI2428">
        <v>35814832</v>
      </c>
      <c r="AJ2428">
        <v>2457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</row>
    <row r="2429" spans="1:44">
      <c r="A2429">
        <f>ROW(Source!A2324)</f>
        <v>2324</v>
      </c>
      <c r="B2429">
        <v>35814841</v>
      </c>
      <c r="C2429">
        <v>35814827</v>
      </c>
      <c r="D2429">
        <v>29114689</v>
      </c>
      <c r="E2429">
        <v>1</v>
      </c>
      <c r="F2429">
        <v>1</v>
      </c>
      <c r="G2429">
        <v>1</v>
      </c>
      <c r="H2429">
        <v>3</v>
      </c>
      <c r="I2429" t="s">
        <v>1065</v>
      </c>
      <c r="J2429" t="s">
        <v>1066</v>
      </c>
      <c r="K2429" t="s">
        <v>1067</v>
      </c>
      <c r="L2429">
        <v>1348</v>
      </c>
      <c r="N2429">
        <v>1009</v>
      </c>
      <c r="O2429" t="s">
        <v>29</v>
      </c>
      <c r="P2429" t="s">
        <v>29</v>
      </c>
      <c r="Q2429">
        <v>1000</v>
      </c>
      <c r="X2429">
        <v>1E-4</v>
      </c>
      <c r="Y2429">
        <v>12429.99</v>
      </c>
      <c r="Z2429">
        <v>0</v>
      </c>
      <c r="AA2429">
        <v>0</v>
      </c>
      <c r="AB2429">
        <v>0</v>
      </c>
      <c r="AC2429">
        <v>0</v>
      </c>
      <c r="AD2429">
        <v>1</v>
      </c>
      <c r="AE2429">
        <v>0</v>
      </c>
      <c r="AF2429" t="s">
        <v>3</v>
      </c>
      <c r="AG2429">
        <v>1E-4</v>
      </c>
      <c r="AH2429">
        <v>2</v>
      </c>
      <c r="AI2429">
        <v>35814833</v>
      </c>
      <c r="AJ2429">
        <v>2458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</row>
    <row r="2430" spans="1:44">
      <c r="A2430">
        <f>ROW(Source!A2324)</f>
        <v>2324</v>
      </c>
      <c r="B2430">
        <v>35814842</v>
      </c>
      <c r="C2430">
        <v>35814827</v>
      </c>
      <c r="D2430">
        <v>29114471</v>
      </c>
      <c r="E2430">
        <v>1</v>
      </c>
      <c r="F2430">
        <v>1</v>
      </c>
      <c r="G2430">
        <v>1</v>
      </c>
      <c r="H2430">
        <v>3</v>
      </c>
      <c r="I2430" t="s">
        <v>685</v>
      </c>
      <c r="J2430" t="s">
        <v>686</v>
      </c>
      <c r="K2430" t="s">
        <v>687</v>
      </c>
      <c r="L2430">
        <v>1358</v>
      </c>
      <c r="N2430">
        <v>1010</v>
      </c>
      <c r="O2430" t="s">
        <v>498</v>
      </c>
      <c r="P2430" t="s">
        <v>498</v>
      </c>
      <c r="Q2430">
        <v>10</v>
      </c>
      <c r="X2430">
        <v>2</v>
      </c>
      <c r="Y2430">
        <v>1.6</v>
      </c>
      <c r="Z2430">
        <v>0</v>
      </c>
      <c r="AA2430">
        <v>0</v>
      </c>
      <c r="AB2430">
        <v>0</v>
      </c>
      <c r="AC2430">
        <v>0</v>
      </c>
      <c r="AD2430">
        <v>1</v>
      </c>
      <c r="AE2430">
        <v>0</v>
      </c>
      <c r="AF2430" t="s">
        <v>3</v>
      </c>
      <c r="AG2430">
        <v>2</v>
      </c>
      <c r="AH2430">
        <v>2</v>
      </c>
      <c r="AI2430">
        <v>35814834</v>
      </c>
      <c r="AJ2430">
        <v>2459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</row>
    <row r="2431" spans="1:44">
      <c r="A2431">
        <f>ROW(Source!A2324)</f>
        <v>2324</v>
      </c>
      <c r="B2431">
        <v>35814843</v>
      </c>
      <c r="C2431">
        <v>35814827</v>
      </c>
      <c r="D2431">
        <v>29142422</v>
      </c>
      <c r="E2431">
        <v>1</v>
      </c>
      <c r="F2431">
        <v>1</v>
      </c>
      <c r="G2431">
        <v>1</v>
      </c>
      <c r="H2431">
        <v>3</v>
      </c>
      <c r="I2431" t="s">
        <v>1068</v>
      </c>
      <c r="J2431" t="s">
        <v>1069</v>
      </c>
      <c r="K2431" t="s">
        <v>1070</v>
      </c>
      <c r="L2431">
        <v>1354</v>
      </c>
      <c r="N2431">
        <v>1010</v>
      </c>
      <c r="O2431" t="s">
        <v>258</v>
      </c>
      <c r="P2431" t="s">
        <v>258</v>
      </c>
      <c r="Q2431">
        <v>1</v>
      </c>
      <c r="X2431">
        <v>10</v>
      </c>
      <c r="Y2431">
        <v>143</v>
      </c>
      <c r="Z2431">
        <v>0</v>
      </c>
      <c r="AA2431">
        <v>0</v>
      </c>
      <c r="AB2431">
        <v>0</v>
      </c>
      <c r="AC2431">
        <v>0</v>
      </c>
      <c r="AD2431">
        <v>1</v>
      </c>
      <c r="AE2431">
        <v>0</v>
      </c>
      <c r="AF2431" t="s">
        <v>3</v>
      </c>
      <c r="AG2431">
        <v>10</v>
      </c>
      <c r="AH2431">
        <v>2</v>
      </c>
      <c r="AI2431">
        <v>35814835</v>
      </c>
      <c r="AJ2431">
        <v>2460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</row>
    <row r="2432" spans="1:44">
      <c r="A2432">
        <f>ROW(Source!A2394)</f>
        <v>2394</v>
      </c>
      <c r="B2432">
        <v>35814846</v>
      </c>
      <c r="C2432">
        <v>35814844</v>
      </c>
      <c r="D2432">
        <v>18406804</v>
      </c>
      <c r="E2432">
        <v>1</v>
      </c>
      <c r="F2432">
        <v>1</v>
      </c>
      <c r="G2432">
        <v>1</v>
      </c>
      <c r="H2432">
        <v>1</v>
      </c>
      <c r="I2432" t="s">
        <v>581</v>
      </c>
      <c r="J2432" t="s">
        <v>3</v>
      </c>
      <c r="K2432" t="s">
        <v>582</v>
      </c>
      <c r="L2432">
        <v>1369</v>
      </c>
      <c r="N2432">
        <v>1013</v>
      </c>
      <c r="O2432" t="s">
        <v>583</v>
      </c>
      <c r="P2432" t="s">
        <v>583</v>
      </c>
      <c r="Q2432">
        <v>1</v>
      </c>
      <c r="X2432">
        <v>5.84</v>
      </c>
      <c r="Y2432">
        <v>0</v>
      </c>
      <c r="Z2432">
        <v>0</v>
      </c>
      <c r="AA2432">
        <v>0</v>
      </c>
      <c r="AB2432">
        <v>249.14</v>
      </c>
      <c r="AC2432">
        <v>0</v>
      </c>
      <c r="AD2432">
        <v>1</v>
      </c>
      <c r="AE2432">
        <v>1</v>
      </c>
      <c r="AF2432" t="s">
        <v>3</v>
      </c>
      <c r="AG2432">
        <v>5.84</v>
      </c>
      <c r="AH2432">
        <v>2</v>
      </c>
      <c r="AI2432">
        <v>35814845</v>
      </c>
      <c r="AJ2432">
        <v>2461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</row>
    <row r="2433" spans="1:44">
      <c r="A2433">
        <f>ROW(Source!A2395)</f>
        <v>2395</v>
      </c>
      <c r="B2433">
        <v>35814858</v>
      </c>
      <c r="C2433">
        <v>35814847</v>
      </c>
      <c r="D2433">
        <v>29364679</v>
      </c>
      <c r="E2433">
        <v>1</v>
      </c>
      <c r="F2433">
        <v>1</v>
      </c>
      <c r="G2433">
        <v>1</v>
      </c>
      <c r="H2433">
        <v>1</v>
      </c>
      <c r="I2433" t="s">
        <v>799</v>
      </c>
      <c r="J2433" t="s">
        <v>3</v>
      </c>
      <c r="K2433" t="s">
        <v>800</v>
      </c>
      <c r="L2433">
        <v>1369</v>
      </c>
      <c r="N2433">
        <v>1013</v>
      </c>
      <c r="O2433" t="s">
        <v>583</v>
      </c>
      <c r="P2433" t="s">
        <v>583</v>
      </c>
      <c r="Q2433">
        <v>1</v>
      </c>
      <c r="X2433">
        <v>74.73</v>
      </c>
      <c r="Y2433">
        <v>0</v>
      </c>
      <c r="Z2433">
        <v>0</v>
      </c>
      <c r="AA2433">
        <v>0</v>
      </c>
      <c r="AB2433">
        <v>316.85000000000002</v>
      </c>
      <c r="AC2433">
        <v>0</v>
      </c>
      <c r="AD2433">
        <v>1</v>
      </c>
      <c r="AE2433">
        <v>1</v>
      </c>
      <c r="AF2433" t="s">
        <v>3</v>
      </c>
      <c r="AG2433">
        <v>74.73</v>
      </c>
      <c r="AH2433">
        <v>2</v>
      </c>
      <c r="AI2433">
        <v>35814848</v>
      </c>
      <c r="AJ2433">
        <v>2462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</row>
    <row r="2434" spans="1:44">
      <c r="A2434">
        <f>ROW(Source!A2395)</f>
        <v>2395</v>
      </c>
      <c r="B2434">
        <v>35814859</v>
      </c>
      <c r="C2434">
        <v>35814847</v>
      </c>
      <c r="D2434">
        <v>121548</v>
      </c>
      <c r="E2434">
        <v>1</v>
      </c>
      <c r="F2434">
        <v>1</v>
      </c>
      <c r="G2434">
        <v>1</v>
      </c>
      <c r="H2434">
        <v>1</v>
      </c>
      <c r="I2434" t="s">
        <v>34</v>
      </c>
      <c r="J2434" t="s">
        <v>3</v>
      </c>
      <c r="K2434" t="s">
        <v>584</v>
      </c>
      <c r="L2434">
        <v>608254</v>
      </c>
      <c r="N2434">
        <v>1013</v>
      </c>
      <c r="O2434" t="s">
        <v>585</v>
      </c>
      <c r="P2434" t="s">
        <v>585</v>
      </c>
      <c r="Q2434">
        <v>1</v>
      </c>
      <c r="X2434">
        <v>0.51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1</v>
      </c>
      <c r="AE2434">
        <v>2</v>
      </c>
      <c r="AF2434" t="s">
        <v>3</v>
      </c>
      <c r="AG2434">
        <v>0.51</v>
      </c>
      <c r="AH2434">
        <v>2</v>
      </c>
      <c r="AI2434">
        <v>35814849</v>
      </c>
      <c r="AJ2434">
        <v>2463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</row>
    <row r="2435" spans="1:44">
      <c r="A2435">
        <f>ROW(Source!A2395)</f>
        <v>2395</v>
      </c>
      <c r="B2435">
        <v>35814860</v>
      </c>
      <c r="C2435">
        <v>35814847</v>
      </c>
      <c r="D2435">
        <v>29172362</v>
      </c>
      <c r="E2435">
        <v>1</v>
      </c>
      <c r="F2435">
        <v>1</v>
      </c>
      <c r="G2435">
        <v>1</v>
      </c>
      <c r="H2435">
        <v>2</v>
      </c>
      <c r="I2435" t="s">
        <v>801</v>
      </c>
      <c r="J2435" t="s">
        <v>802</v>
      </c>
      <c r="K2435" t="s">
        <v>803</v>
      </c>
      <c r="L2435">
        <v>1368</v>
      </c>
      <c r="N2435">
        <v>1011</v>
      </c>
      <c r="O2435" t="s">
        <v>589</v>
      </c>
      <c r="P2435" t="s">
        <v>589</v>
      </c>
      <c r="Q2435">
        <v>1</v>
      </c>
      <c r="X2435">
        <v>0.51</v>
      </c>
      <c r="Y2435">
        <v>0</v>
      </c>
      <c r="Z2435">
        <v>134.65</v>
      </c>
      <c r="AA2435">
        <v>13.5</v>
      </c>
      <c r="AB2435">
        <v>0</v>
      </c>
      <c r="AC2435">
        <v>0</v>
      </c>
      <c r="AD2435">
        <v>1</v>
      </c>
      <c r="AE2435">
        <v>0</v>
      </c>
      <c r="AF2435" t="s">
        <v>3</v>
      </c>
      <c r="AG2435">
        <v>0.51</v>
      </c>
      <c r="AH2435">
        <v>2</v>
      </c>
      <c r="AI2435">
        <v>35814850</v>
      </c>
      <c r="AJ2435">
        <v>2464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</row>
    <row r="2436" spans="1:44">
      <c r="A2436">
        <f>ROW(Source!A2395)</f>
        <v>2395</v>
      </c>
      <c r="B2436">
        <v>35814861</v>
      </c>
      <c r="C2436">
        <v>35814847</v>
      </c>
      <c r="D2436">
        <v>29174500</v>
      </c>
      <c r="E2436">
        <v>1</v>
      </c>
      <c r="F2436">
        <v>1</v>
      </c>
      <c r="G2436">
        <v>1</v>
      </c>
      <c r="H2436">
        <v>2</v>
      </c>
      <c r="I2436" t="s">
        <v>682</v>
      </c>
      <c r="J2436" t="s">
        <v>683</v>
      </c>
      <c r="K2436" t="s">
        <v>684</v>
      </c>
      <c r="L2436">
        <v>1368</v>
      </c>
      <c r="N2436">
        <v>1011</v>
      </c>
      <c r="O2436" t="s">
        <v>589</v>
      </c>
      <c r="P2436" t="s">
        <v>589</v>
      </c>
      <c r="Q2436">
        <v>1</v>
      </c>
      <c r="X2436">
        <v>16.38</v>
      </c>
      <c r="Y2436">
        <v>0</v>
      </c>
      <c r="Z2436">
        <v>1.95</v>
      </c>
      <c r="AA2436">
        <v>0</v>
      </c>
      <c r="AB2436">
        <v>0</v>
      </c>
      <c r="AC2436">
        <v>0</v>
      </c>
      <c r="AD2436">
        <v>1</v>
      </c>
      <c r="AE2436">
        <v>0</v>
      </c>
      <c r="AF2436" t="s">
        <v>3</v>
      </c>
      <c r="AG2436">
        <v>16.38</v>
      </c>
      <c r="AH2436">
        <v>2</v>
      </c>
      <c r="AI2436">
        <v>35814851</v>
      </c>
      <c r="AJ2436">
        <v>2465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</row>
    <row r="2437" spans="1:44">
      <c r="A2437">
        <f>ROW(Source!A2395)</f>
        <v>2395</v>
      </c>
      <c r="B2437">
        <v>35814862</v>
      </c>
      <c r="C2437">
        <v>35814847</v>
      </c>
      <c r="D2437">
        <v>29174913</v>
      </c>
      <c r="E2437">
        <v>1</v>
      </c>
      <c r="F2437">
        <v>1</v>
      </c>
      <c r="G2437">
        <v>1</v>
      </c>
      <c r="H2437">
        <v>2</v>
      </c>
      <c r="I2437" t="s">
        <v>601</v>
      </c>
      <c r="J2437" t="s">
        <v>602</v>
      </c>
      <c r="K2437" t="s">
        <v>603</v>
      </c>
      <c r="L2437">
        <v>1368</v>
      </c>
      <c r="N2437">
        <v>1011</v>
      </c>
      <c r="O2437" t="s">
        <v>589</v>
      </c>
      <c r="P2437" t="s">
        <v>589</v>
      </c>
      <c r="Q2437">
        <v>1</v>
      </c>
      <c r="X2437">
        <v>0.51</v>
      </c>
      <c r="Y2437">
        <v>0</v>
      </c>
      <c r="Z2437">
        <v>87.17</v>
      </c>
      <c r="AA2437">
        <v>11.6</v>
      </c>
      <c r="AB2437">
        <v>0</v>
      </c>
      <c r="AC2437">
        <v>0</v>
      </c>
      <c r="AD2437">
        <v>1</v>
      </c>
      <c r="AE2437">
        <v>0</v>
      </c>
      <c r="AF2437" t="s">
        <v>3</v>
      </c>
      <c r="AG2437">
        <v>0.51</v>
      </c>
      <c r="AH2437">
        <v>2</v>
      </c>
      <c r="AI2437">
        <v>35814852</v>
      </c>
      <c r="AJ2437">
        <v>2466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</row>
    <row r="2438" spans="1:44">
      <c r="A2438">
        <f>ROW(Source!A2395)</f>
        <v>2395</v>
      </c>
      <c r="B2438">
        <v>35814863</v>
      </c>
      <c r="C2438">
        <v>35814847</v>
      </c>
      <c r="D2438">
        <v>29114269</v>
      </c>
      <c r="E2438">
        <v>1</v>
      </c>
      <c r="F2438">
        <v>1</v>
      </c>
      <c r="G2438">
        <v>1</v>
      </c>
      <c r="H2438">
        <v>3</v>
      </c>
      <c r="I2438" t="s">
        <v>946</v>
      </c>
      <c r="J2438" t="s">
        <v>947</v>
      </c>
      <c r="K2438" t="s">
        <v>948</v>
      </c>
      <c r="L2438">
        <v>1348</v>
      </c>
      <c r="N2438">
        <v>1009</v>
      </c>
      <c r="O2438" t="s">
        <v>29</v>
      </c>
      <c r="P2438" t="s">
        <v>29</v>
      </c>
      <c r="Q2438">
        <v>1000</v>
      </c>
      <c r="X2438">
        <v>3.0599999999999998E-3</v>
      </c>
      <c r="Y2438">
        <v>12429.99</v>
      </c>
      <c r="Z2438">
        <v>0</v>
      </c>
      <c r="AA2438">
        <v>0</v>
      </c>
      <c r="AB2438">
        <v>0</v>
      </c>
      <c r="AC2438">
        <v>0</v>
      </c>
      <c r="AD2438">
        <v>1</v>
      </c>
      <c r="AE2438">
        <v>0</v>
      </c>
      <c r="AF2438" t="s">
        <v>3</v>
      </c>
      <c r="AG2438">
        <v>3.0599999999999998E-3</v>
      </c>
      <c r="AH2438">
        <v>2</v>
      </c>
      <c r="AI2438">
        <v>35814853</v>
      </c>
      <c r="AJ2438">
        <v>2467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</row>
    <row r="2439" spans="1:44">
      <c r="A2439">
        <f>ROW(Source!A2395)</f>
        <v>2395</v>
      </c>
      <c r="B2439">
        <v>35814864</v>
      </c>
      <c r="C2439">
        <v>35814847</v>
      </c>
      <c r="D2439">
        <v>29110838</v>
      </c>
      <c r="E2439">
        <v>1</v>
      </c>
      <c r="F2439">
        <v>1</v>
      </c>
      <c r="G2439">
        <v>1</v>
      </c>
      <c r="H2439">
        <v>3</v>
      </c>
      <c r="I2439" t="s">
        <v>807</v>
      </c>
      <c r="J2439" t="s">
        <v>808</v>
      </c>
      <c r="K2439" t="s">
        <v>809</v>
      </c>
      <c r="L2439">
        <v>1346</v>
      </c>
      <c r="N2439">
        <v>1009</v>
      </c>
      <c r="O2439" t="s">
        <v>170</v>
      </c>
      <c r="P2439" t="s">
        <v>170</v>
      </c>
      <c r="Q2439">
        <v>1</v>
      </c>
      <c r="X2439">
        <v>0.31</v>
      </c>
      <c r="Y2439">
        <v>30.5</v>
      </c>
      <c r="Z2439">
        <v>0</v>
      </c>
      <c r="AA2439">
        <v>0</v>
      </c>
      <c r="AB2439">
        <v>0</v>
      </c>
      <c r="AC2439">
        <v>0</v>
      </c>
      <c r="AD2439">
        <v>1</v>
      </c>
      <c r="AE2439">
        <v>0</v>
      </c>
      <c r="AF2439" t="s">
        <v>3</v>
      </c>
      <c r="AG2439">
        <v>0.31</v>
      </c>
      <c r="AH2439">
        <v>2</v>
      </c>
      <c r="AI2439">
        <v>35814854</v>
      </c>
      <c r="AJ2439">
        <v>2468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</row>
    <row r="2440" spans="1:44">
      <c r="A2440">
        <f>ROW(Source!A2395)</f>
        <v>2395</v>
      </c>
      <c r="B2440">
        <v>35814865</v>
      </c>
      <c r="C2440">
        <v>35814847</v>
      </c>
      <c r="D2440">
        <v>29114470</v>
      </c>
      <c r="E2440">
        <v>1</v>
      </c>
      <c r="F2440">
        <v>1</v>
      </c>
      <c r="G2440">
        <v>1</v>
      </c>
      <c r="H2440">
        <v>3</v>
      </c>
      <c r="I2440" t="s">
        <v>350</v>
      </c>
      <c r="J2440" t="s">
        <v>352</v>
      </c>
      <c r="K2440" t="s">
        <v>351</v>
      </c>
      <c r="L2440">
        <v>1355</v>
      </c>
      <c r="N2440">
        <v>1010</v>
      </c>
      <c r="O2440" t="s">
        <v>61</v>
      </c>
      <c r="P2440" t="s">
        <v>61</v>
      </c>
      <c r="Q2440">
        <v>100</v>
      </c>
      <c r="X2440">
        <v>4.08</v>
      </c>
      <c r="Y2440">
        <v>86.24</v>
      </c>
      <c r="Z2440">
        <v>0</v>
      </c>
      <c r="AA2440">
        <v>0</v>
      </c>
      <c r="AB2440">
        <v>0</v>
      </c>
      <c r="AC2440">
        <v>0</v>
      </c>
      <c r="AD2440">
        <v>1</v>
      </c>
      <c r="AE2440">
        <v>0</v>
      </c>
      <c r="AF2440" t="s">
        <v>3</v>
      </c>
      <c r="AG2440">
        <v>4.08</v>
      </c>
      <c r="AH2440">
        <v>2</v>
      </c>
      <c r="AI2440">
        <v>35814855</v>
      </c>
      <c r="AJ2440">
        <v>2469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</row>
    <row r="2441" spans="1:44">
      <c r="A2441">
        <f>ROW(Source!A2395)</f>
        <v>2395</v>
      </c>
      <c r="B2441">
        <v>35814866</v>
      </c>
      <c r="C2441">
        <v>35814847</v>
      </c>
      <c r="D2441">
        <v>29164111</v>
      </c>
      <c r="E2441">
        <v>1</v>
      </c>
      <c r="F2441">
        <v>1</v>
      </c>
      <c r="G2441">
        <v>1</v>
      </c>
      <c r="H2441">
        <v>3</v>
      </c>
      <c r="I2441" t="s">
        <v>847</v>
      </c>
      <c r="J2441" t="s">
        <v>900</v>
      </c>
      <c r="K2441" t="s">
        <v>849</v>
      </c>
      <c r="L2441">
        <v>1355</v>
      </c>
      <c r="N2441">
        <v>1010</v>
      </c>
      <c r="O2441" t="s">
        <v>61</v>
      </c>
      <c r="P2441" t="s">
        <v>61</v>
      </c>
      <c r="Q2441">
        <v>100</v>
      </c>
      <c r="X2441">
        <v>1.02</v>
      </c>
      <c r="Y2441">
        <v>100</v>
      </c>
      <c r="Z2441">
        <v>0</v>
      </c>
      <c r="AA2441">
        <v>0</v>
      </c>
      <c r="AB2441">
        <v>0</v>
      </c>
      <c r="AC2441">
        <v>0</v>
      </c>
      <c r="AD2441">
        <v>1</v>
      </c>
      <c r="AE2441">
        <v>0</v>
      </c>
      <c r="AF2441" t="s">
        <v>3</v>
      </c>
      <c r="AG2441">
        <v>1.02</v>
      </c>
      <c r="AH2441">
        <v>2</v>
      </c>
      <c r="AI2441">
        <v>35814856</v>
      </c>
      <c r="AJ2441">
        <v>2470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</row>
    <row r="2442" spans="1:44">
      <c r="A2442">
        <f>ROW(Source!A2395)</f>
        <v>2395</v>
      </c>
      <c r="B2442">
        <v>35814867</v>
      </c>
      <c r="C2442">
        <v>35814847</v>
      </c>
      <c r="D2442">
        <v>29171808</v>
      </c>
      <c r="E2442">
        <v>1</v>
      </c>
      <c r="F2442">
        <v>1</v>
      </c>
      <c r="G2442">
        <v>1</v>
      </c>
      <c r="H2442">
        <v>3</v>
      </c>
      <c r="I2442" t="s">
        <v>816</v>
      </c>
      <c r="J2442" t="s">
        <v>817</v>
      </c>
      <c r="K2442" t="s">
        <v>818</v>
      </c>
      <c r="L2442">
        <v>1374</v>
      </c>
      <c r="N2442">
        <v>1013</v>
      </c>
      <c r="O2442" t="s">
        <v>819</v>
      </c>
      <c r="P2442" t="s">
        <v>819</v>
      </c>
      <c r="Q2442">
        <v>1</v>
      </c>
      <c r="X2442">
        <v>14.83</v>
      </c>
      <c r="Y2442">
        <v>1</v>
      </c>
      <c r="Z2442">
        <v>0</v>
      </c>
      <c r="AA2442">
        <v>0</v>
      </c>
      <c r="AB2442">
        <v>0</v>
      </c>
      <c r="AC2442">
        <v>0</v>
      </c>
      <c r="AD2442">
        <v>1</v>
      </c>
      <c r="AE2442">
        <v>0</v>
      </c>
      <c r="AF2442" t="s">
        <v>3</v>
      </c>
      <c r="AG2442">
        <v>14.83</v>
      </c>
      <c r="AH2442">
        <v>2</v>
      </c>
      <c r="AI2442">
        <v>35814857</v>
      </c>
      <c r="AJ2442">
        <v>2471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</row>
    <row r="2443" spans="1:44">
      <c r="A2443">
        <f>ROW(Source!A2396)</f>
        <v>2396</v>
      </c>
      <c r="B2443">
        <v>35814874</v>
      </c>
      <c r="C2443">
        <v>35814868</v>
      </c>
      <c r="D2443">
        <v>18408066</v>
      </c>
      <c r="E2443">
        <v>1</v>
      </c>
      <c r="F2443">
        <v>1</v>
      </c>
      <c r="G2443">
        <v>1</v>
      </c>
      <c r="H2443">
        <v>1</v>
      </c>
      <c r="I2443" t="s">
        <v>591</v>
      </c>
      <c r="J2443" t="s">
        <v>3</v>
      </c>
      <c r="K2443" t="s">
        <v>592</v>
      </c>
      <c r="L2443">
        <v>1369</v>
      </c>
      <c r="N2443">
        <v>1013</v>
      </c>
      <c r="O2443" t="s">
        <v>583</v>
      </c>
      <c r="P2443" t="s">
        <v>583</v>
      </c>
      <c r="Q2443">
        <v>1</v>
      </c>
      <c r="X2443">
        <v>179.3</v>
      </c>
      <c r="Y2443">
        <v>0</v>
      </c>
      <c r="Z2443">
        <v>0</v>
      </c>
      <c r="AA2443">
        <v>0</v>
      </c>
      <c r="AB2443">
        <v>256.16000000000003</v>
      </c>
      <c r="AC2443">
        <v>0</v>
      </c>
      <c r="AD2443">
        <v>1</v>
      </c>
      <c r="AE2443">
        <v>1</v>
      </c>
      <c r="AF2443" t="s">
        <v>3</v>
      </c>
      <c r="AG2443">
        <v>179.3</v>
      </c>
      <c r="AH2443">
        <v>2</v>
      </c>
      <c r="AI2443">
        <v>35814869</v>
      </c>
      <c r="AJ2443">
        <v>2472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</row>
    <row r="2444" spans="1:44">
      <c r="A2444">
        <f>ROW(Source!A2396)</f>
        <v>2396</v>
      </c>
      <c r="B2444">
        <v>35814875</v>
      </c>
      <c r="C2444">
        <v>35814868</v>
      </c>
      <c r="D2444">
        <v>121548</v>
      </c>
      <c r="E2444">
        <v>1</v>
      </c>
      <c r="F2444">
        <v>1</v>
      </c>
      <c r="G2444">
        <v>1</v>
      </c>
      <c r="H2444">
        <v>1</v>
      </c>
      <c r="I2444" t="s">
        <v>34</v>
      </c>
      <c r="J2444" t="s">
        <v>3</v>
      </c>
      <c r="K2444" t="s">
        <v>584</v>
      </c>
      <c r="L2444">
        <v>608254</v>
      </c>
      <c r="N2444">
        <v>1013</v>
      </c>
      <c r="O2444" t="s">
        <v>585</v>
      </c>
      <c r="P2444" t="s">
        <v>585</v>
      </c>
      <c r="Q2444">
        <v>1</v>
      </c>
      <c r="X2444">
        <v>3.97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1</v>
      </c>
      <c r="AE2444">
        <v>2</v>
      </c>
      <c r="AF2444" t="s">
        <v>3</v>
      </c>
      <c r="AG2444">
        <v>3.97</v>
      </c>
      <c r="AH2444">
        <v>2</v>
      </c>
      <c r="AI2444">
        <v>35814870</v>
      </c>
      <c r="AJ2444">
        <v>2473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</row>
    <row r="2445" spans="1:44">
      <c r="A2445">
        <f>ROW(Source!A2396)</f>
        <v>2396</v>
      </c>
      <c r="B2445">
        <v>35814876</v>
      </c>
      <c r="C2445">
        <v>35814868</v>
      </c>
      <c r="D2445">
        <v>29172710</v>
      </c>
      <c r="E2445">
        <v>1</v>
      </c>
      <c r="F2445">
        <v>1</v>
      </c>
      <c r="G2445">
        <v>1</v>
      </c>
      <c r="H2445">
        <v>2</v>
      </c>
      <c r="I2445" t="s">
        <v>593</v>
      </c>
      <c r="J2445" t="s">
        <v>594</v>
      </c>
      <c r="K2445" t="s">
        <v>595</v>
      </c>
      <c r="L2445">
        <v>1368</v>
      </c>
      <c r="N2445">
        <v>1011</v>
      </c>
      <c r="O2445" t="s">
        <v>589</v>
      </c>
      <c r="P2445" t="s">
        <v>589</v>
      </c>
      <c r="Q2445">
        <v>1</v>
      </c>
      <c r="X2445">
        <v>3.97</v>
      </c>
      <c r="Y2445">
        <v>0</v>
      </c>
      <c r="Z2445">
        <v>46.56</v>
      </c>
      <c r="AA2445">
        <v>10.06</v>
      </c>
      <c r="AB2445">
        <v>0</v>
      </c>
      <c r="AC2445">
        <v>0</v>
      </c>
      <c r="AD2445">
        <v>1</v>
      </c>
      <c r="AE2445">
        <v>0</v>
      </c>
      <c r="AF2445" t="s">
        <v>3</v>
      </c>
      <c r="AG2445">
        <v>3.97</v>
      </c>
      <c r="AH2445">
        <v>2</v>
      </c>
      <c r="AI2445">
        <v>35814871</v>
      </c>
      <c r="AJ2445">
        <v>2474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</row>
    <row r="2446" spans="1:44">
      <c r="A2446">
        <f>ROW(Source!A2396)</f>
        <v>2396</v>
      </c>
      <c r="B2446">
        <v>35814877</v>
      </c>
      <c r="C2446">
        <v>35814868</v>
      </c>
      <c r="D2446">
        <v>29174533</v>
      </c>
      <c r="E2446">
        <v>1</v>
      </c>
      <c r="F2446">
        <v>1</v>
      </c>
      <c r="G2446">
        <v>1</v>
      </c>
      <c r="H2446">
        <v>2</v>
      </c>
      <c r="I2446" t="s">
        <v>596</v>
      </c>
      <c r="J2446" t="s">
        <v>597</v>
      </c>
      <c r="K2446" t="s">
        <v>598</v>
      </c>
      <c r="L2446">
        <v>1368</v>
      </c>
      <c r="N2446">
        <v>1011</v>
      </c>
      <c r="O2446" t="s">
        <v>589</v>
      </c>
      <c r="P2446" t="s">
        <v>589</v>
      </c>
      <c r="Q2446">
        <v>1</v>
      </c>
      <c r="X2446">
        <v>7.93</v>
      </c>
      <c r="Y2446">
        <v>0</v>
      </c>
      <c r="Z2446">
        <v>1.53</v>
      </c>
      <c r="AA2446">
        <v>0</v>
      </c>
      <c r="AB2446">
        <v>0</v>
      </c>
      <c r="AC2446">
        <v>0</v>
      </c>
      <c r="AD2446">
        <v>1</v>
      </c>
      <c r="AE2446">
        <v>0</v>
      </c>
      <c r="AF2446" t="s">
        <v>3</v>
      </c>
      <c r="AG2446">
        <v>7.93</v>
      </c>
      <c r="AH2446">
        <v>2</v>
      </c>
      <c r="AI2446">
        <v>35814872</v>
      </c>
      <c r="AJ2446">
        <v>2475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</row>
    <row r="2447" spans="1:44">
      <c r="A2447">
        <f>ROW(Source!A2396)</f>
        <v>2396</v>
      </c>
      <c r="B2447">
        <v>35814878</v>
      </c>
      <c r="C2447">
        <v>35814868</v>
      </c>
      <c r="D2447">
        <v>29164349</v>
      </c>
      <c r="E2447">
        <v>1</v>
      </c>
      <c r="F2447">
        <v>1</v>
      </c>
      <c r="G2447">
        <v>1</v>
      </c>
      <c r="H2447">
        <v>3</v>
      </c>
      <c r="I2447" t="s">
        <v>27</v>
      </c>
      <c r="J2447" t="s">
        <v>30</v>
      </c>
      <c r="K2447" t="s">
        <v>28</v>
      </c>
      <c r="L2447">
        <v>1348</v>
      </c>
      <c r="N2447">
        <v>1009</v>
      </c>
      <c r="O2447" t="s">
        <v>29</v>
      </c>
      <c r="P2447" t="s">
        <v>29</v>
      </c>
      <c r="Q2447">
        <v>1000</v>
      </c>
      <c r="X2447">
        <v>10.5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 t="s">
        <v>3</v>
      </c>
      <c r="AG2447">
        <v>10.5</v>
      </c>
      <c r="AH2447">
        <v>2</v>
      </c>
      <c r="AI2447">
        <v>35814873</v>
      </c>
      <c r="AJ2447">
        <v>2476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</row>
    <row r="2448" spans="1:44">
      <c r="A2448">
        <f>ROW(Source!A2398)</f>
        <v>2398</v>
      </c>
      <c r="B2448">
        <v>35814885</v>
      </c>
      <c r="C2448">
        <v>35814880</v>
      </c>
      <c r="D2448">
        <v>18407150</v>
      </c>
      <c r="E2448">
        <v>1</v>
      </c>
      <c r="F2448">
        <v>1</v>
      </c>
      <c r="G2448">
        <v>1</v>
      </c>
      <c r="H2448">
        <v>1</v>
      </c>
      <c r="I2448" t="s">
        <v>599</v>
      </c>
      <c r="J2448" t="s">
        <v>3</v>
      </c>
      <c r="K2448" t="s">
        <v>600</v>
      </c>
      <c r="L2448">
        <v>1369</v>
      </c>
      <c r="N2448">
        <v>1013</v>
      </c>
      <c r="O2448" t="s">
        <v>583</v>
      </c>
      <c r="P2448" t="s">
        <v>583</v>
      </c>
      <c r="Q2448">
        <v>1</v>
      </c>
      <c r="X2448">
        <v>63.84</v>
      </c>
      <c r="Y2448">
        <v>0</v>
      </c>
      <c r="Z2448">
        <v>0</v>
      </c>
      <c r="AA2448">
        <v>0</v>
      </c>
      <c r="AB2448">
        <v>272.45</v>
      </c>
      <c r="AC2448">
        <v>0</v>
      </c>
      <c r="AD2448">
        <v>1</v>
      </c>
      <c r="AE2448">
        <v>1</v>
      </c>
      <c r="AF2448" t="s">
        <v>3</v>
      </c>
      <c r="AG2448">
        <v>63.84</v>
      </c>
      <c r="AH2448">
        <v>2</v>
      </c>
      <c r="AI2448">
        <v>35814881</v>
      </c>
      <c r="AJ2448">
        <v>2477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</row>
    <row r="2449" spans="1:44">
      <c r="A2449">
        <f>ROW(Source!A2398)</f>
        <v>2398</v>
      </c>
      <c r="B2449">
        <v>35814886</v>
      </c>
      <c r="C2449">
        <v>35814880</v>
      </c>
      <c r="D2449">
        <v>121548</v>
      </c>
      <c r="E2449">
        <v>1</v>
      </c>
      <c r="F2449">
        <v>1</v>
      </c>
      <c r="G2449">
        <v>1</v>
      </c>
      <c r="H2449">
        <v>1</v>
      </c>
      <c r="I2449" t="s">
        <v>34</v>
      </c>
      <c r="J2449" t="s">
        <v>3</v>
      </c>
      <c r="K2449" t="s">
        <v>584</v>
      </c>
      <c r="L2449">
        <v>608254</v>
      </c>
      <c r="N2449">
        <v>1013</v>
      </c>
      <c r="O2449" t="s">
        <v>585</v>
      </c>
      <c r="P2449" t="s">
        <v>585</v>
      </c>
      <c r="Q2449">
        <v>1</v>
      </c>
      <c r="X2449">
        <v>0.28999999999999998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1</v>
      </c>
      <c r="AE2449">
        <v>2</v>
      </c>
      <c r="AF2449" t="s">
        <v>3</v>
      </c>
      <c r="AG2449">
        <v>0.28999999999999998</v>
      </c>
      <c r="AH2449">
        <v>2</v>
      </c>
      <c r="AI2449">
        <v>35814882</v>
      </c>
      <c r="AJ2449">
        <v>2478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</row>
    <row r="2450" spans="1:44">
      <c r="A2450">
        <f>ROW(Source!A2398)</f>
        <v>2398</v>
      </c>
      <c r="B2450">
        <v>35814887</v>
      </c>
      <c r="C2450">
        <v>35814880</v>
      </c>
      <c r="D2450">
        <v>29172556</v>
      </c>
      <c r="E2450">
        <v>1</v>
      </c>
      <c r="F2450">
        <v>1</v>
      </c>
      <c r="G2450">
        <v>1</v>
      </c>
      <c r="H2450">
        <v>2</v>
      </c>
      <c r="I2450" t="s">
        <v>586</v>
      </c>
      <c r="J2450" t="s">
        <v>590</v>
      </c>
      <c r="K2450" t="s">
        <v>588</v>
      </c>
      <c r="L2450">
        <v>1368</v>
      </c>
      <c r="N2450">
        <v>1011</v>
      </c>
      <c r="O2450" t="s">
        <v>589</v>
      </c>
      <c r="P2450" t="s">
        <v>589</v>
      </c>
      <c r="Q2450">
        <v>1</v>
      </c>
      <c r="X2450">
        <v>0.28999999999999998</v>
      </c>
      <c r="Y2450">
        <v>0</v>
      </c>
      <c r="Z2450">
        <v>31.26</v>
      </c>
      <c r="AA2450">
        <v>13.5</v>
      </c>
      <c r="AB2450">
        <v>0</v>
      </c>
      <c r="AC2450">
        <v>0</v>
      </c>
      <c r="AD2450">
        <v>1</v>
      </c>
      <c r="AE2450">
        <v>0</v>
      </c>
      <c r="AF2450" t="s">
        <v>3</v>
      </c>
      <c r="AG2450">
        <v>0.28999999999999998</v>
      </c>
      <c r="AH2450">
        <v>2</v>
      </c>
      <c r="AI2450">
        <v>35814883</v>
      </c>
      <c r="AJ2450">
        <v>2479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</row>
    <row r="2451" spans="1:44">
      <c r="A2451">
        <f>ROW(Source!A2398)</f>
        <v>2398</v>
      </c>
      <c r="B2451">
        <v>35814888</v>
      </c>
      <c r="C2451">
        <v>35814880</v>
      </c>
      <c r="D2451">
        <v>29164350</v>
      </c>
      <c r="E2451">
        <v>1</v>
      </c>
      <c r="F2451">
        <v>1</v>
      </c>
      <c r="G2451">
        <v>1</v>
      </c>
      <c r="H2451">
        <v>3</v>
      </c>
      <c r="I2451" t="s">
        <v>425</v>
      </c>
      <c r="J2451" t="s">
        <v>427</v>
      </c>
      <c r="K2451" t="s">
        <v>426</v>
      </c>
      <c r="L2451">
        <v>1348</v>
      </c>
      <c r="N2451">
        <v>1009</v>
      </c>
      <c r="O2451" t="s">
        <v>29</v>
      </c>
      <c r="P2451" t="s">
        <v>29</v>
      </c>
      <c r="Q2451">
        <v>1000</v>
      </c>
      <c r="X2451">
        <v>2.65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 t="s">
        <v>3</v>
      </c>
      <c r="AG2451">
        <v>2.65</v>
      </c>
      <c r="AH2451">
        <v>2</v>
      </c>
      <c r="AI2451">
        <v>35814884</v>
      </c>
      <c r="AJ2451">
        <v>2480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</row>
    <row r="2452" spans="1:44">
      <c r="A2452">
        <f>ROW(Source!A2400)</f>
        <v>2400</v>
      </c>
      <c r="B2452">
        <v>35814895</v>
      </c>
      <c r="C2452">
        <v>35814890</v>
      </c>
      <c r="D2452">
        <v>18407150</v>
      </c>
      <c r="E2452">
        <v>1</v>
      </c>
      <c r="F2452">
        <v>1</v>
      </c>
      <c r="G2452">
        <v>1</v>
      </c>
      <c r="H2452">
        <v>1</v>
      </c>
      <c r="I2452" t="s">
        <v>599</v>
      </c>
      <c r="J2452" t="s">
        <v>3</v>
      </c>
      <c r="K2452" t="s">
        <v>600</v>
      </c>
      <c r="L2452">
        <v>1369</v>
      </c>
      <c r="N2452">
        <v>1013</v>
      </c>
      <c r="O2452" t="s">
        <v>583</v>
      </c>
      <c r="P2452" t="s">
        <v>583</v>
      </c>
      <c r="Q2452">
        <v>1</v>
      </c>
      <c r="X2452">
        <v>51.3</v>
      </c>
      <c r="Y2452">
        <v>0</v>
      </c>
      <c r="Z2452">
        <v>0</v>
      </c>
      <c r="AA2452">
        <v>0</v>
      </c>
      <c r="AB2452">
        <v>272.45</v>
      </c>
      <c r="AC2452">
        <v>0</v>
      </c>
      <c r="AD2452">
        <v>1</v>
      </c>
      <c r="AE2452">
        <v>1</v>
      </c>
      <c r="AF2452" t="s">
        <v>3</v>
      </c>
      <c r="AG2452">
        <v>51.3</v>
      </c>
      <c r="AH2452">
        <v>2</v>
      </c>
      <c r="AI2452">
        <v>35814891</v>
      </c>
      <c r="AJ2452">
        <v>2481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</row>
    <row r="2453" spans="1:44">
      <c r="A2453">
        <f>ROW(Source!A2400)</f>
        <v>2400</v>
      </c>
      <c r="B2453">
        <v>35814896</v>
      </c>
      <c r="C2453">
        <v>35814890</v>
      </c>
      <c r="D2453">
        <v>121548</v>
      </c>
      <c r="E2453">
        <v>1</v>
      </c>
      <c r="F2453">
        <v>1</v>
      </c>
      <c r="G2453">
        <v>1</v>
      </c>
      <c r="H2453">
        <v>1</v>
      </c>
      <c r="I2453" t="s">
        <v>34</v>
      </c>
      <c r="J2453" t="s">
        <v>3</v>
      </c>
      <c r="K2453" t="s">
        <v>584</v>
      </c>
      <c r="L2453">
        <v>608254</v>
      </c>
      <c r="N2453">
        <v>1013</v>
      </c>
      <c r="O2453" t="s">
        <v>585</v>
      </c>
      <c r="P2453" t="s">
        <v>585</v>
      </c>
      <c r="Q2453">
        <v>1</v>
      </c>
      <c r="X2453">
        <v>0.26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1</v>
      </c>
      <c r="AE2453">
        <v>2</v>
      </c>
      <c r="AF2453" t="s">
        <v>3</v>
      </c>
      <c r="AG2453">
        <v>0.26</v>
      </c>
      <c r="AH2453">
        <v>2</v>
      </c>
      <c r="AI2453">
        <v>35814892</v>
      </c>
      <c r="AJ2453">
        <v>2482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</row>
    <row r="2454" spans="1:44">
      <c r="A2454">
        <f>ROW(Source!A2400)</f>
        <v>2400</v>
      </c>
      <c r="B2454">
        <v>35814897</v>
      </c>
      <c r="C2454">
        <v>35814890</v>
      </c>
      <c r="D2454">
        <v>29172556</v>
      </c>
      <c r="E2454">
        <v>1</v>
      </c>
      <c r="F2454">
        <v>1</v>
      </c>
      <c r="G2454">
        <v>1</v>
      </c>
      <c r="H2454">
        <v>2</v>
      </c>
      <c r="I2454" t="s">
        <v>586</v>
      </c>
      <c r="J2454" t="s">
        <v>590</v>
      </c>
      <c r="K2454" t="s">
        <v>588</v>
      </c>
      <c r="L2454">
        <v>1368</v>
      </c>
      <c r="N2454">
        <v>1011</v>
      </c>
      <c r="O2454" t="s">
        <v>589</v>
      </c>
      <c r="P2454" t="s">
        <v>589</v>
      </c>
      <c r="Q2454">
        <v>1</v>
      </c>
      <c r="X2454">
        <v>0.26</v>
      </c>
      <c r="Y2454">
        <v>0</v>
      </c>
      <c r="Z2454">
        <v>31.26</v>
      </c>
      <c r="AA2454">
        <v>13.5</v>
      </c>
      <c r="AB2454">
        <v>0</v>
      </c>
      <c r="AC2454">
        <v>0</v>
      </c>
      <c r="AD2454">
        <v>1</v>
      </c>
      <c r="AE2454">
        <v>0</v>
      </c>
      <c r="AF2454" t="s">
        <v>3</v>
      </c>
      <c r="AG2454">
        <v>0.26</v>
      </c>
      <c r="AH2454">
        <v>2</v>
      </c>
      <c r="AI2454">
        <v>35814893</v>
      </c>
      <c r="AJ2454">
        <v>2483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</row>
    <row r="2455" spans="1:44">
      <c r="A2455">
        <f>ROW(Source!A2400)</f>
        <v>2400</v>
      </c>
      <c r="B2455">
        <v>35814898</v>
      </c>
      <c r="C2455">
        <v>35814890</v>
      </c>
      <c r="D2455">
        <v>29164350</v>
      </c>
      <c r="E2455">
        <v>1</v>
      </c>
      <c r="F2455">
        <v>1</v>
      </c>
      <c r="G2455">
        <v>1</v>
      </c>
      <c r="H2455">
        <v>3</v>
      </c>
      <c r="I2455" t="s">
        <v>425</v>
      </c>
      <c r="J2455" t="s">
        <v>427</v>
      </c>
      <c r="K2455" t="s">
        <v>426</v>
      </c>
      <c r="L2455">
        <v>1348</v>
      </c>
      <c r="N2455">
        <v>1009</v>
      </c>
      <c r="O2455" t="s">
        <v>29</v>
      </c>
      <c r="P2455" t="s">
        <v>29</v>
      </c>
      <c r="Q2455">
        <v>1000</v>
      </c>
      <c r="X2455">
        <v>1.82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 t="s">
        <v>3</v>
      </c>
      <c r="AG2455">
        <v>1.82</v>
      </c>
      <c r="AH2455">
        <v>2</v>
      </c>
      <c r="AI2455">
        <v>35814894</v>
      </c>
      <c r="AJ2455">
        <v>2484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</row>
    <row r="2456" spans="1:44">
      <c r="A2456">
        <f>ROW(Source!A2402)</f>
        <v>2402</v>
      </c>
      <c r="B2456">
        <v>35814905</v>
      </c>
      <c r="C2456">
        <v>35814900</v>
      </c>
      <c r="D2456">
        <v>18407150</v>
      </c>
      <c r="E2456">
        <v>1</v>
      </c>
      <c r="F2456">
        <v>1</v>
      </c>
      <c r="G2456">
        <v>1</v>
      </c>
      <c r="H2456">
        <v>1</v>
      </c>
      <c r="I2456" t="s">
        <v>599</v>
      </c>
      <c r="J2456" t="s">
        <v>3</v>
      </c>
      <c r="K2456" t="s">
        <v>600</v>
      </c>
      <c r="L2456">
        <v>1369</v>
      </c>
      <c r="N2456">
        <v>1013</v>
      </c>
      <c r="O2456" t="s">
        <v>583</v>
      </c>
      <c r="P2456" t="s">
        <v>583</v>
      </c>
      <c r="Q2456">
        <v>1</v>
      </c>
      <c r="X2456">
        <v>69.87</v>
      </c>
      <c r="Y2456">
        <v>0</v>
      </c>
      <c r="Z2456">
        <v>0</v>
      </c>
      <c r="AA2456">
        <v>0</v>
      </c>
      <c r="AB2456">
        <v>272.45</v>
      </c>
      <c r="AC2456">
        <v>0</v>
      </c>
      <c r="AD2456">
        <v>1</v>
      </c>
      <c r="AE2456">
        <v>1</v>
      </c>
      <c r="AF2456" t="s">
        <v>3</v>
      </c>
      <c r="AG2456">
        <v>69.87</v>
      </c>
      <c r="AH2456">
        <v>2</v>
      </c>
      <c r="AI2456">
        <v>35814901</v>
      </c>
      <c r="AJ2456">
        <v>2485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</row>
    <row r="2457" spans="1:44">
      <c r="A2457">
        <f>ROW(Source!A2402)</f>
        <v>2402</v>
      </c>
      <c r="B2457">
        <v>35814906</v>
      </c>
      <c r="C2457">
        <v>35814900</v>
      </c>
      <c r="D2457">
        <v>121548</v>
      </c>
      <c r="E2457">
        <v>1</v>
      </c>
      <c r="F2457">
        <v>1</v>
      </c>
      <c r="G2457">
        <v>1</v>
      </c>
      <c r="H2457">
        <v>1</v>
      </c>
      <c r="I2457" t="s">
        <v>34</v>
      </c>
      <c r="J2457" t="s">
        <v>3</v>
      </c>
      <c r="K2457" t="s">
        <v>584</v>
      </c>
      <c r="L2457">
        <v>608254</v>
      </c>
      <c r="N2457">
        <v>1013</v>
      </c>
      <c r="O2457" t="s">
        <v>585</v>
      </c>
      <c r="P2457" t="s">
        <v>585</v>
      </c>
      <c r="Q2457">
        <v>1</v>
      </c>
      <c r="X2457">
        <v>1.44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1</v>
      </c>
      <c r="AE2457">
        <v>2</v>
      </c>
      <c r="AF2457" t="s">
        <v>3</v>
      </c>
      <c r="AG2457">
        <v>1.44</v>
      </c>
      <c r="AH2457">
        <v>2</v>
      </c>
      <c r="AI2457">
        <v>35814902</v>
      </c>
      <c r="AJ2457">
        <v>2486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</row>
    <row r="2458" spans="1:44">
      <c r="A2458">
        <f>ROW(Source!A2402)</f>
        <v>2402</v>
      </c>
      <c r="B2458">
        <v>35814907</v>
      </c>
      <c r="C2458">
        <v>35814900</v>
      </c>
      <c r="D2458">
        <v>29172556</v>
      </c>
      <c r="E2458">
        <v>1</v>
      </c>
      <c r="F2458">
        <v>1</v>
      </c>
      <c r="G2458">
        <v>1</v>
      </c>
      <c r="H2458">
        <v>2</v>
      </c>
      <c r="I2458" t="s">
        <v>586</v>
      </c>
      <c r="J2458" t="s">
        <v>590</v>
      </c>
      <c r="K2458" t="s">
        <v>588</v>
      </c>
      <c r="L2458">
        <v>1368</v>
      </c>
      <c r="N2458">
        <v>1011</v>
      </c>
      <c r="O2458" t="s">
        <v>589</v>
      </c>
      <c r="P2458" t="s">
        <v>589</v>
      </c>
      <c r="Q2458">
        <v>1</v>
      </c>
      <c r="X2458">
        <v>1.44</v>
      </c>
      <c r="Y2458">
        <v>0</v>
      </c>
      <c r="Z2458">
        <v>31.26</v>
      </c>
      <c r="AA2458">
        <v>13.5</v>
      </c>
      <c r="AB2458">
        <v>0</v>
      </c>
      <c r="AC2458">
        <v>0</v>
      </c>
      <c r="AD2458">
        <v>1</v>
      </c>
      <c r="AE2458">
        <v>0</v>
      </c>
      <c r="AF2458" t="s">
        <v>3</v>
      </c>
      <c r="AG2458">
        <v>1.44</v>
      </c>
      <c r="AH2458">
        <v>2</v>
      </c>
      <c r="AI2458">
        <v>35814903</v>
      </c>
      <c r="AJ2458">
        <v>2487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</row>
    <row r="2459" spans="1:44">
      <c r="A2459">
        <f>ROW(Source!A2402)</f>
        <v>2402</v>
      </c>
      <c r="B2459">
        <v>35814908</v>
      </c>
      <c r="C2459">
        <v>35814900</v>
      </c>
      <c r="D2459">
        <v>29164349</v>
      </c>
      <c r="E2459">
        <v>1</v>
      </c>
      <c r="F2459">
        <v>1</v>
      </c>
      <c r="G2459">
        <v>1</v>
      </c>
      <c r="H2459">
        <v>3</v>
      </c>
      <c r="I2459" t="s">
        <v>27</v>
      </c>
      <c r="J2459" t="s">
        <v>30</v>
      </c>
      <c r="K2459" t="s">
        <v>28</v>
      </c>
      <c r="L2459">
        <v>1348</v>
      </c>
      <c r="N2459">
        <v>1009</v>
      </c>
      <c r="O2459" t="s">
        <v>29</v>
      </c>
      <c r="P2459" t="s">
        <v>29</v>
      </c>
      <c r="Q2459">
        <v>1000</v>
      </c>
      <c r="X2459">
        <v>5.2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 t="s">
        <v>3</v>
      </c>
      <c r="AG2459">
        <v>5.2</v>
      </c>
      <c r="AH2459">
        <v>2</v>
      </c>
      <c r="AI2459">
        <v>35814904</v>
      </c>
      <c r="AJ2459">
        <v>2488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</row>
    <row r="2460" spans="1:44">
      <c r="A2460">
        <f>ROW(Source!A2404)</f>
        <v>2404</v>
      </c>
      <c r="B2460">
        <v>35814912</v>
      </c>
      <c r="C2460">
        <v>35814910</v>
      </c>
      <c r="D2460">
        <v>18407150</v>
      </c>
      <c r="E2460">
        <v>1</v>
      </c>
      <c r="F2460">
        <v>1</v>
      </c>
      <c r="G2460">
        <v>1</v>
      </c>
      <c r="H2460">
        <v>1</v>
      </c>
      <c r="I2460" t="s">
        <v>599</v>
      </c>
      <c r="J2460" t="s">
        <v>3</v>
      </c>
      <c r="K2460" t="s">
        <v>600</v>
      </c>
      <c r="L2460">
        <v>1369</v>
      </c>
      <c r="N2460">
        <v>1013</v>
      </c>
      <c r="O2460" t="s">
        <v>583</v>
      </c>
      <c r="P2460" t="s">
        <v>583</v>
      </c>
      <c r="Q2460">
        <v>1</v>
      </c>
      <c r="X2460">
        <v>0.9</v>
      </c>
      <c r="Y2460">
        <v>0</v>
      </c>
      <c r="Z2460">
        <v>0</v>
      </c>
      <c r="AA2460">
        <v>0</v>
      </c>
      <c r="AB2460">
        <v>272.45</v>
      </c>
      <c r="AC2460">
        <v>0</v>
      </c>
      <c r="AD2460">
        <v>1</v>
      </c>
      <c r="AE2460">
        <v>1</v>
      </c>
      <c r="AF2460" t="s">
        <v>3</v>
      </c>
      <c r="AG2460">
        <v>0.9</v>
      </c>
      <c r="AH2460">
        <v>2</v>
      </c>
      <c r="AI2460">
        <v>35814911</v>
      </c>
      <c r="AJ2460">
        <v>2489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</row>
    <row r="2461" spans="1:44">
      <c r="A2461">
        <f>ROW(Source!A2440)</f>
        <v>2440</v>
      </c>
      <c r="B2461">
        <v>35814926</v>
      </c>
      <c r="C2461">
        <v>35814913</v>
      </c>
      <c r="D2461">
        <v>18409661</v>
      </c>
      <c r="E2461">
        <v>1</v>
      </c>
      <c r="F2461">
        <v>1</v>
      </c>
      <c r="G2461">
        <v>1</v>
      </c>
      <c r="H2461">
        <v>1</v>
      </c>
      <c r="I2461" t="s">
        <v>925</v>
      </c>
      <c r="J2461" t="s">
        <v>3</v>
      </c>
      <c r="K2461" t="s">
        <v>926</v>
      </c>
      <c r="L2461">
        <v>1369</v>
      </c>
      <c r="N2461">
        <v>1013</v>
      </c>
      <c r="O2461" t="s">
        <v>583</v>
      </c>
      <c r="P2461" t="s">
        <v>583</v>
      </c>
      <c r="Q2461">
        <v>1</v>
      </c>
      <c r="X2461">
        <v>36.25</v>
      </c>
      <c r="Y2461">
        <v>0</v>
      </c>
      <c r="Z2461">
        <v>0</v>
      </c>
      <c r="AA2461">
        <v>0</v>
      </c>
      <c r="AB2461">
        <v>275.97000000000003</v>
      </c>
      <c r="AC2461">
        <v>0</v>
      </c>
      <c r="AD2461">
        <v>1</v>
      </c>
      <c r="AE2461">
        <v>1</v>
      </c>
      <c r="AF2461" t="s">
        <v>144</v>
      </c>
      <c r="AG2461">
        <v>41.6875</v>
      </c>
      <c r="AH2461">
        <v>2</v>
      </c>
      <c r="AI2461">
        <v>35814914</v>
      </c>
      <c r="AJ2461">
        <v>2490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</row>
    <row r="2462" spans="1:44">
      <c r="A2462">
        <f>ROW(Source!A2440)</f>
        <v>2440</v>
      </c>
      <c r="B2462">
        <v>35814927</v>
      </c>
      <c r="C2462">
        <v>35814913</v>
      </c>
      <c r="D2462">
        <v>121548</v>
      </c>
      <c r="E2462">
        <v>1</v>
      </c>
      <c r="F2462">
        <v>1</v>
      </c>
      <c r="G2462">
        <v>1</v>
      </c>
      <c r="H2462">
        <v>1</v>
      </c>
      <c r="I2462" t="s">
        <v>34</v>
      </c>
      <c r="J2462" t="s">
        <v>3</v>
      </c>
      <c r="K2462" t="s">
        <v>584</v>
      </c>
      <c r="L2462">
        <v>608254</v>
      </c>
      <c r="N2462">
        <v>1013</v>
      </c>
      <c r="O2462" t="s">
        <v>585</v>
      </c>
      <c r="P2462" t="s">
        <v>585</v>
      </c>
      <c r="Q2462">
        <v>1</v>
      </c>
      <c r="X2462">
        <v>0.1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1</v>
      </c>
      <c r="AE2462">
        <v>2</v>
      </c>
      <c r="AF2462" t="s">
        <v>143</v>
      </c>
      <c r="AG2462">
        <v>0.125</v>
      </c>
      <c r="AH2462">
        <v>2</v>
      </c>
      <c r="AI2462">
        <v>35814915</v>
      </c>
      <c r="AJ2462">
        <v>2491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</row>
    <row r="2463" spans="1:44">
      <c r="A2463">
        <f>ROW(Source!A2440)</f>
        <v>2440</v>
      </c>
      <c r="B2463">
        <v>35814928</v>
      </c>
      <c r="C2463">
        <v>35814913</v>
      </c>
      <c r="D2463">
        <v>29172556</v>
      </c>
      <c r="E2463">
        <v>1</v>
      </c>
      <c r="F2463">
        <v>1</v>
      </c>
      <c r="G2463">
        <v>1</v>
      </c>
      <c r="H2463">
        <v>2</v>
      </c>
      <c r="I2463" t="s">
        <v>586</v>
      </c>
      <c r="J2463" t="s">
        <v>590</v>
      </c>
      <c r="K2463" t="s">
        <v>588</v>
      </c>
      <c r="L2463">
        <v>1368</v>
      </c>
      <c r="N2463">
        <v>1011</v>
      </c>
      <c r="O2463" t="s">
        <v>589</v>
      </c>
      <c r="P2463" t="s">
        <v>589</v>
      </c>
      <c r="Q2463">
        <v>1</v>
      </c>
      <c r="X2463">
        <v>0.1</v>
      </c>
      <c r="Y2463">
        <v>0</v>
      </c>
      <c r="Z2463">
        <v>31.26</v>
      </c>
      <c r="AA2463">
        <v>13.5</v>
      </c>
      <c r="AB2463">
        <v>0</v>
      </c>
      <c r="AC2463">
        <v>0</v>
      </c>
      <c r="AD2463">
        <v>1</v>
      </c>
      <c r="AE2463">
        <v>0</v>
      </c>
      <c r="AF2463" t="s">
        <v>143</v>
      </c>
      <c r="AG2463">
        <v>0.125</v>
      </c>
      <c r="AH2463">
        <v>2</v>
      </c>
      <c r="AI2463">
        <v>35814916</v>
      </c>
      <c r="AJ2463">
        <v>2492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</row>
    <row r="2464" spans="1:44">
      <c r="A2464">
        <f>ROW(Source!A2440)</f>
        <v>2440</v>
      </c>
      <c r="B2464">
        <v>35814929</v>
      </c>
      <c r="C2464">
        <v>35814913</v>
      </c>
      <c r="D2464">
        <v>29174913</v>
      </c>
      <c r="E2464">
        <v>1</v>
      </c>
      <c r="F2464">
        <v>1</v>
      </c>
      <c r="G2464">
        <v>1</v>
      </c>
      <c r="H2464">
        <v>2</v>
      </c>
      <c r="I2464" t="s">
        <v>601</v>
      </c>
      <c r="J2464" t="s">
        <v>602</v>
      </c>
      <c r="K2464" t="s">
        <v>603</v>
      </c>
      <c r="L2464">
        <v>1368</v>
      </c>
      <c r="N2464">
        <v>1011</v>
      </c>
      <c r="O2464" t="s">
        <v>589</v>
      </c>
      <c r="P2464" t="s">
        <v>589</v>
      </c>
      <c r="Q2464">
        <v>1</v>
      </c>
      <c r="X2464">
        <v>0.06</v>
      </c>
      <c r="Y2464">
        <v>0</v>
      </c>
      <c r="Z2464">
        <v>87.17</v>
      </c>
      <c r="AA2464">
        <v>11.6</v>
      </c>
      <c r="AB2464">
        <v>0</v>
      </c>
      <c r="AC2464">
        <v>0</v>
      </c>
      <c r="AD2464">
        <v>1</v>
      </c>
      <c r="AE2464">
        <v>0</v>
      </c>
      <c r="AF2464" t="s">
        <v>143</v>
      </c>
      <c r="AG2464">
        <v>7.4999999999999997E-2</v>
      </c>
      <c r="AH2464">
        <v>2</v>
      </c>
      <c r="AI2464">
        <v>35814917</v>
      </c>
      <c r="AJ2464">
        <v>2493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</row>
    <row r="2465" spans="1:44">
      <c r="A2465">
        <f>ROW(Source!A2440)</f>
        <v>2440</v>
      </c>
      <c r="B2465">
        <v>35814930</v>
      </c>
      <c r="C2465">
        <v>35814913</v>
      </c>
      <c r="D2465">
        <v>29109189</v>
      </c>
      <c r="E2465">
        <v>1</v>
      </c>
      <c r="F2465">
        <v>1</v>
      </c>
      <c r="G2465">
        <v>1</v>
      </c>
      <c r="H2465">
        <v>3</v>
      </c>
      <c r="I2465" t="s">
        <v>927</v>
      </c>
      <c r="J2465" t="s">
        <v>928</v>
      </c>
      <c r="K2465" t="s">
        <v>929</v>
      </c>
      <c r="L2465">
        <v>1348</v>
      </c>
      <c r="N2465">
        <v>1009</v>
      </c>
      <c r="O2465" t="s">
        <v>29</v>
      </c>
      <c r="P2465" t="s">
        <v>29</v>
      </c>
      <c r="Q2465">
        <v>1000</v>
      </c>
      <c r="X2465">
        <v>1.2E-2</v>
      </c>
      <c r="Y2465">
        <v>586.47</v>
      </c>
      <c r="Z2465">
        <v>0</v>
      </c>
      <c r="AA2465">
        <v>0</v>
      </c>
      <c r="AB2465">
        <v>0</v>
      </c>
      <c r="AC2465">
        <v>0</v>
      </c>
      <c r="AD2465">
        <v>1</v>
      </c>
      <c r="AE2465">
        <v>0</v>
      </c>
      <c r="AF2465" t="s">
        <v>3</v>
      </c>
      <c r="AG2465">
        <v>1.2E-2</v>
      </c>
      <c r="AH2465">
        <v>2</v>
      </c>
      <c r="AI2465">
        <v>35814918</v>
      </c>
      <c r="AJ2465">
        <v>2494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</row>
    <row r="2466" spans="1:44">
      <c r="A2466">
        <f>ROW(Source!A2440)</f>
        <v>2440</v>
      </c>
      <c r="B2466">
        <v>35814931</v>
      </c>
      <c r="C2466">
        <v>35814913</v>
      </c>
      <c r="D2466">
        <v>29107945</v>
      </c>
      <c r="E2466">
        <v>1</v>
      </c>
      <c r="F2466">
        <v>1</v>
      </c>
      <c r="G2466">
        <v>1</v>
      </c>
      <c r="H2466">
        <v>3</v>
      </c>
      <c r="I2466" t="s">
        <v>930</v>
      </c>
      <c r="J2466" t="s">
        <v>931</v>
      </c>
      <c r="K2466" t="s">
        <v>932</v>
      </c>
      <c r="L2466">
        <v>1354</v>
      </c>
      <c r="N2466">
        <v>1010</v>
      </c>
      <c r="O2466" t="s">
        <v>258</v>
      </c>
      <c r="P2466" t="s">
        <v>258</v>
      </c>
      <c r="Q2466">
        <v>1</v>
      </c>
      <c r="X2466">
        <v>3.2</v>
      </c>
      <c r="Y2466">
        <v>4.51</v>
      </c>
      <c r="Z2466">
        <v>0</v>
      </c>
      <c r="AA2466">
        <v>0</v>
      </c>
      <c r="AB2466">
        <v>0</v>
      </c>
      <c r="AC2466">
        <v>0</v>
      </c>
      <c r="AD2466">
        <v>1</v>
      </c>
      <c r="AE2466">
        <v>0</v>
      </c>
      <c r="AF2466" t="s">
        <v>3</v>
      </c>
      <c r="AG2466">
        <v>3.2</v>
      </c>
      <c r="AH2466">
        <v>2</v>
      </c>
      <c r="AI2466">
        <v>35814919</v>
      </c>
      <c r="AJ2466">
        <v>2495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</row>
    <row r="2467" spans="1:44">
      <c r="A2467">
        <f>ROW(Source!A2440)</f>
        <v>2440</v>
      </c>
      <c r="B2467">
        <v>35814932</v>
      </c>
      <c r="C2467">
        <v>35814913</v>
      </c>
      <c r="D2467">
        <v>29107779</v>
      </c>
      <c r="E2467">
        <v>1</v>
      </c>
      <c r="F2467">
        <v>1</v>
      </c>
      <c r="G2467">
        <v>1</v>
      </c>
      <c r="H2467">
        <v>3</v>
      </c>
      <c r="I2467" t="s">
        <v>771</v>
      </c>
      <c r="J2467" t="s">
        <v>933</v>
      </c>
      <c r="K2467" t="s">
        <v>773</v>
      </c>
      <c r="L2467">
        <v>1327</v>
      </c>
      <c r="N2467">
        <v>1005</v>
      </c>
      <c r="O2467" t="s">
        <v>165</v>
      </c>
      <c r="P2467" t="s">
        <v>165</v>
      </c>
      <c r="Q2467">
        <v>1</v>
      </c>
      <c r="X2467">
        <v>1.6</v>
      </c>
      <c r="Y2467">
        <v>72.31</v>
      </c>
      <c r="Z2467">
        <v>0</v>
      </c>
      <c r="AA2467">
        <v>0</v>
      </c>
      <c r="AB2467">
        <v>0</v>
      </c>
      <c r="AC2467">
        <v>0</v>
      </c>
      <c r="AD2467">
        <v>1</v>
      </c>
      <c r="AE2467">
        <v>0</v>
      </c>
      <c r="AF2467" t="s">
        <v>3</v>
      </c>
      <c r="AG2467">
        <v>1.6</v>
      </c>
      <c r="AH2467">
        <v>2</v>
      </c>
      <c r="AI2467">
        <v>35814920</v>
      </c>
      <c r="AJ2467">
        <v>2496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</row>
    <row r="2468" spans="1:44">
      <c r="A2468">
        <f>ROW(Source!A2440)</f>
        <v>2440</v>
      </c>
      <c r="B2468">
        <v>35814933</v>
      </c>
      <c r="C2468">
        <v>35814913</v>
      </c>
      <c r="D2468">
        <v>29109797</v>
      </c>
      <c r="E2468">
        <v>1</v>
      </c>
      <c r="F2468">
        <v>1</v>
      </c>
      <c r="G2468">
        <v>1</v>
      </c>
      <c r="H2468">
        <v>3</v>
      </c>
      <c r="I2468" t="s">
        <v>934</v>
      </c>
      <c r="J2468" t="s">
        <v>935</v>
      </c>
      <c r="K2468" t="s">
        <v>936</v>
      </c>
      <c r="L2468">
        <v>1348</v>
      </c>
      <c r="N2468">
        <v>1009</v>
      </c>
      <c r="O2468" t="s">
        <v>29</v>
      </c>
      <c r="P2468" t="s">
        <v>29</v>
      </c>
      <c r="Q2468">
        <v>1000</v>
      </c>
      <c r="X2468">
        <v>6.8000000000000005E-2</v>
      </c>
      <c r="Y2468">
        <v>4294.0200000000004</v>
      </c>
      <c r="Z2468">
        <v>0</v>
      </c>
      <c r="AA2468">
        <v>0</v>
      </c>
      <c r="AB2468">
        <v>0</v>
      </c>
      <c r="AC2468">
        <v>0</v>
      </c>
      <c r="AD2468">
        <v>1</v>
      </c>
      <c r="AE2468">
        <v>0</v>
      </c>
      <c r="AF2468" t="s">
        <v>3</v>
      </c>
      <c r="AG2468">
        <v>6.8000000000000005E-2</v>
      </c>
      <c r="AH2468">
        <v>2</v>
      </c>
      <c r="AI2468">
        <v>35814921</v>
      </c>
      <c r="AJ2468">
        <v>2497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</row>
    <row r="2469" spans="1:44">
      <c r="A2469">
        <f>ROW(Source!A2440)</f>
        <v>2440</v>
      </c>
      <c r="B2469">
        <v>35814934</v>
      </c>
      <c r="C2469">
        <v>35814913</v>
      </c>
      <c r="D2469">
        <v>29109499</v>
      </c>
      <c r="E2469">
        <v>1</v>
      </c>
      <c r="F2469">
        <v>1</v>
      </c>
      <c r="G2469">
        <v>1</v>
      </c>
      <c r="H2469">
        <v>3</v>
      </c>
      <c r="I2469" t="s">
        <v>937</v>
      </c>
      <c r="J2469" t="s">
        <v>938</v>
      </c>
      <c r="K2469" t="s">
        <v>939</v>
      </c>
      <c r="L2469">
        <v>1346</v>
      </c>
      <c r="N2469">
        <v>1009</v>
      </c>
      <c r="O2469" t="s">
        <v>170</v>
      </c>
      <c r="P2469" t="s">
        <v>170</v>
      </c>
      <c r="Q2469">
        <v>1</v>
      </c>
      <c r="X2469">
        <v>2.4300000000000002</v>
      </c>
      <c r="Y2469">
        <v>8.09</v>
      </c>
      <c r="Z2469">
        <v>0</v>
      </c>
      <c r="AA2469">
        <v>0</v>
      </c>
      <c r="AB2469">
        <v>0</v>
      </c>
      <c r="AC2469">
        <v>0</v>
      </c>
      <c r="AD2469">
        <v>1</v>
      </c>
      <c r="AE2469">
        <v>0</v>
      </c>
      <c r="AF2469" t="s">
        <v>3</v>
      </c>
      <c r="AG2469">
        <v>2.4300000000000002</v>
      </c>
      <c r="AH2469">
        <v>2</v>
      </c>
      <c r="AI2469">
        <v>35814922</v>
      </c>
      <c r="AJ2469">
        <v>2498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</row>
    <row r="2470" spans="1:44">
      <c r="A2470">
        <f>ROW(Source!A2440)</f>
        <v>2440</v>
      </c>
      <c r="B2470">
        <v>35814935</v>
      </c>
      <c r="C2470">
        <v>35814913</v>
      </c>
      <c r="D2470">
        <v>29110439</v>
      </c>
      <c r="E2470">
        <v>1</v>
      </c>
      <c r="F2470">
        <v>1</v>
      </c>
      <c r="G2470">
        <v>1</v>
      </c>
      <c r="H2470">
        <v>3</v>
      </c>
      <c r="I2470" t="s">
        <v>940</v>
      </c>
      <c r="J2470" t="s">
        <v>941</v>
      </c>
      <c r="K2470" t="s">
        <v>942</v>
      </c>
      <c r="L2470">
        <v>1348</v>
      </c>
      <c r="N2470">
        <v>1009</v>
      </c>
      <c r="O2470" t="s">
        <v>29</v>
      </c>
      <c r="P2470" t="s">
        <v>29</v>
      </c>
      <c r="Q2470">
        <v>1000</v>
      </c>
      <c r="X2470">
        <v>6.7000000000000004E-2</v>
      </c>
      <c r="Y2470">
        <v>15481.01</v>
      </c>
      <c r="Z2470">
        <v>0</v>
      </c>
      <c r="AA2470">
        <v>0</v>
      </c>
      <c r="AB2470">
        <v>0</v>
      </c>
      <c r="AC2470">
        <v>0</v>
      </c>
      <c r="AD2470">
        <v>1</v>
      </c>
      <c r="AE2470">
        <v>0</v>
      </c>
      <c r="AF2470" t="s">
        <v>3</v>
      </c>
      <c r="AG2470">
        <v>6.7000000000000004E-2</v>
      </c>
      <c r="AH2470">
        <v>2</v>
      </c>
      <c r="AI2470">
        <v>35814923</v>
      </c>
      <c r="AJ2470">
        <v>2499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</row>
    <row r="2471" spans="1:44">
      <c r="A2471">
        <f>ROW(Source!A2440)</f>
        <v>2440</v>
      </c>
      <c r="B2471">
        <v>35814936</v>
      </c>
      <c r="C2471">
        <v>35814913</v>
      </c>
      <c r="D2471">
        <v>29149868</v>
      </c>
      <c r="E2471">
        <v>1</v>
      </c>
      <c r="F2471">
        <v>1</v>
      </c>
      <c r="G2471">
        <v>1</v>
      </c>
      <c r="H2471">
        <v>3</v>
      </c>
      <c r="I2471" t="s">
        <v>943</v>
      </c>
      <c r="J2471" t="s">
        <v>944</v>
      </c>
      <c r="K2471" t="s">
        <v>945</v>
      </c>
      <c r="L2471">
        <v>1339</v>
      </c>
      <c r="N2471">
        <v>1007</v>
      </c>
      <c r="O2471" t="s">
        <v>638</v>
      </c>
      <c r="P2471" t="s">
        <v>638</v>
      </c>
      <c r="Q2471">
        <v>1</v>
      </c>
      <c r="X2471">
        <v>4.4000000000000003E-3</v>
      </c>
      <c r="Y2471">
        <v>74.59</v>
      </c>
      <c r="Z2471">
        <v>0</v>
      </c>
      <c r="AA2471">
        <v>0</v>
      </c>
      <c r="AB2471">
        <v>0</v>
      </c>
      <c r="AC2471">
        <v>0</v>
      </c>
      <c r="AD2471">
        <v>1</v>
      </c>
      <c r="AE2471">
        <v>0</v>
      </c>
      <c r="AF2471" t="s">
        <v>3</v>
      </c>
      <c r="AG2471">
        <v>4.4000000000000003E-3</v>
      </c>
      <c r="AH2471">
        <v>2</v>
      </c>
      <c r="AI2471">
        <v>35814924</v>
      </c>
      <c r="AJ2471">
        <v>2500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</row>
    <row r="2472" spans="1:44">
      <c r="A2472">
        <f>ROW(Source!A2440)</f>
        <v>2440</v>
      </c>
      <c r="B2472">
        <v>35814937</v>
      </c>
      <c r="C2472">
        <v>35814913</v>
      </c>
      <c r="D2472">
        <v>29150040</v>
      </c>
      <c r="E2472">
        <v>1</v>
      </c>
      <c r="F2472">
        <v>1</v>
      </c>
      <c r="G2472">
        <v>1</v>
      </c>
      <c r="H2472">
        <v>3</v>
      </c>
      <c r="I2472" t="s">
        <v>757</v>
      </c>
      <c r="J2472" t="s">
        <v>879</v>
      </c>
      <c r="K2472" t="s">
        <v>759</v>
      </c>
      <c r="L2472">
        <v>1339</v>
      </c>
      <c r="N2472">
        <v>1007</v>
      </c>
      <c r="O2472" t="s">
        <v>638</v>
      </c>
      <c r="P2472" t="s">
        <v>638</v>
      </c>
      <c r="Q2472">
        <v>1</v>
      </c>
      <c r="X2472">
        <v>0.24</v>
      </c>
      <c r="Y2472">
        <v>2.44</v>
      </c>
      <c r="Z2472">
        <v>0</v>
      </c>
      <c r="AA2472">
        <v>0</v>
      </c>
      <c r="AB2472">
        <v>0</v>
      </c>
      <c r="AC2472">
        <v>0</v>
      </c>
      <c r="AD2472">
        <v>1</v>
      </c>
      <c r="AE2472">
        <v>0</v>
      </c>
      <c r="AF2472" t="s">
        <v>3</v>
      </c>
      <c r="AG2472">
        <v>0.24</v>
      </c>
      <c r="AH2472">
        <v>2</v>
      </c>
      <c r="AI2472">
        <v>35814925</v>
      </c>
      <c r="AJ2472">
        <v>2501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</row>
    <row r="2473" spans="1:44">
      <c r="A2473">
        <f>ROW(Source!A2441)</f>
        <v>2441</v>
      </c>
      <c r="B2473">
        <v>35814949</v>
      </c>
      <c r="C2473">
        <v>35814938</v>
      </c>
      <c r="D2473">
        <v>29364679</v>
      </c>
      <c r="E2473">
        <v>1</v>
      </c>
      <c r="F2473">
        <v>1</v>
      </c>
      <c r="G2473">
        <v>1</v>
      </c>
      <c r="H2473">
        <v>1</v>
      </c>
      <c r="I2473" t="s">
        <v>799</v>
      </c>
      <c r="J2473" t="s">
        <v>3</v>
      </c>
      <c r="K2473" t="s">
        <v>800</v>
      </c>
      <c r="L2473">
        <v>1369</v>
      </c>
      <c r="N2473">
        <v>1013</v>
      </c>
      <c r="O2473" t="s">
        <v>583</v>
      </c>
      <c r="P2473" t="s">
        <v>583</v>
      </c>
      <c r="Q2473">
        <v>1</v>
      </c>
      <c r="X2473">
        <v>74.73</v>
      </c>
      <c r="Y2473">
        <v>0</v>
      </c>
      <c r="Z2473">
        <v>0</v>
      </c>
      <c r="AA2473">
        <v>0</v>
      </c>
      <c r="AB2473">
        <v>316.85000000000002</v>
      </c>
      <c r="AC2473">
        <v>0</v>
      </c>
      <c r="AD2473">
        <v>1</v>
      </c>
      <c r="AE2473">
        <v>1</v>
      </c>
      <c r="AF2473" t="s">
        <v>3</v>
      </c>
      <c r="AG2473">
        <v>74.73</v>
      </c>
      <c r="AH2473">
        <v>2</v>
      </c>
      <c r="AI2473">
        <v>35814939</v>
      </c>
      <c r="AJ2473">
        <v>2502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</row>
    <row r="2474" spans="1:44">
      <c r="A2474">
        <f>ROW(Source!A2441)</f>
        <v>2441</v>
      </c>
      <c r="B2474">
        <v>35814950</v>
      </c>
      <c r="C2474">
        <v>35814938</v>
      </c>
      <c r="D2474">
        <v>121548</v>
      </c>
      <c r="E2474">
        <v>1</v>
      </c>
      <c r="F2474">
        <v>1</v>
      </c>
      <c r="G2474">
        <v>1</v>
      </c>
      <c r="H2474">
        <v>1</v>
      </c>
      <c r="I2474" t="s">
        <v>34</v>
      </c>
      <c r="J2474" t="s">
        <v>3</v>
      </c>
      <c r="K2474" t="s">
        <v>584</v>
      </c>
      <c r="L2474">
        <v>608254</v>
      </c>
      <c r="N2474">
        <v>1013</v>
      </c>
      <c r="O2474" t="s">
        <v>585</v>
      </c>
      <c r="P2474" t="s">
        <v>585</v>
      </c>
      <c r="Q2474">
        <v>1</v>
      </c>
      <c r="X2474">
        <v>0.51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1</v>
      </c>
      <c r="AE2474">
        <v>2</v>
      </c>
      <c r="AF2474" t="s">
        <v>3</v>
      </c>
      <c r="AG2474">
        <v>0.51</v>
      </c>
      <c r="AH2474">
        <v>2</v>
      </c>
      <c r="AI2474">
        <v>35814940</v>
      </c>
      <c r="AJ2474">
        <v>2503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</row>
    <row r="2475" spans="1:44">
      <c r="A2475">
        <f>ROW(Source!A2441)</f>
        <v>2441</v>
      </c>
      <c r="B2475">
        <v>35814951</v>
      </c>
      <c r="C2475">
        <v>35814938</v>
      </c>
      <c r="D2475">
        <v>29172362</v>
      </c>
      <c r="E2475">
        <v>1</v>
      </c>
      <c r="F2475">
        <v>1</v>
      </c>
      <c r="G2475">
        <v>1</v>
      </c>
      <c r="H2475">
        <v>2</v>
      </c>
      <c r="I2475" t="s">
        <v>801</v>
      </c>
      <c r="J2475" t="s">
        <v>802</v>
      </c>
      <c r="K2475" t="s">
        <v>803</v>
      </c>
      <c r="L2475">
        <v>1368</v>
      </c>
      <c r="N2475">
        <v>1011</v>
      </c>
      <c r="O2475" t="s">
        <v>589</v>
      </c>
      <c r="P2475" t="s">
        <v>589</v>
      </c>
      <c r="Q2475">
        <v>1</v>
      </c>
      <c r="X2475">
        <v>0.51</v>
      </c>
      <c r="Y2475">
        <v>0</v>
      </c>
      <c r="Z2475">
        <v>134.65</v>
      </c>
      <c r="AA2475">
        <v>13.5</v>
      </c>
      <c r="AB2475">
        <v>0</v>
      </c>
      <c r="AC2475">
        <v>0</v>
      </c>
      <c r="AD2475">
        <v>1</v>
      </c>
      <c r="AE2475">
        <v>0</v>
      </c>
      <c r="AF2475" t="s">
        <v>3</v>
      </c>
      <c r="AG2475">
        <v>0.51</v>
      </c>
      <c r="AH2475">
        <v>2</v>
      </c>
      <c r="AI2475">
        <v>35814941</v>
      </c>
      <c r="AJ2475">
        <v>2504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</row>
    <row r="2476" spans="1:44">
      <c r="A2476">
        <f>ROW(Source!A2441)</f>
        <v>2441</v>
      </c>
      <c r="B2476">
        <v>35814952</v>
      </c>
      <c r="C2476">
        <v>35814938</v>
      </c>
      <c r="D2476">
        <v>29174500</v>
      </c>
      <c r="E2476">
        <v>1</v>
      </c>
      <c r="F2476">
        <v>1</v>
      </c>
      <c r="G2476">
        <v>1</v>
      </c>
      <c r="H2476">
        <v>2</v>
      </c>
      <c r="I2476" t="s">
        <v>682</v>
      </c>
      <c r="J2476" t="s">
        <v>683</v>
      </c>
      <c r="K2476" t="s">
        <v>684</v>
      </c>
      <c r="L2476">
        <v>1368</v>
      </c>
      <c r="N2476">
        <v>1011</v>
      </c>
      <c r="O2476" t="s">
        <v>589</v>
      </c>
      <c r="P2476" t="s">
        <v>589</v>
      </c>
      <c r="Q2476">
        <v>1</v>
      </c>
      <c r="X2476">
        <v>16.38</v>
      </c>
      <c r="Y2476">
        <v>0</v>
      </c>
      <c r="Z2476">
        <v>1.95</v>
      </c>
      <c r="AA2476">
        <v>0</v>
      </c>
      <c r="AB2476">
        <v>0</v>
      </c>
      <c r="AC2476">
        <v>0</v>
      </c>
      <c r="AD2476">
        <v>1</v>
      </c>
      <c r="AE2476">
        <v>0</v>
      </c>
      <c r="AF2476" t="s">
        <v>3</v>
      </c>
      <c r="AG2476">
        <v>16.38</v>
      </c>
      <c r="AH2476">
        <v>2</v>
      </c>
      <c r="AI2476">
        <v>35814942</v>
      </c>
      <c r="AJ2476">
        <v>2505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</row>
    <row r="2477" spans="1:44">
      <c r="A2477">
        <f>ROW(Source!A2441)</f>
        <v>2441</v>
      </c>
      <c r="B2477">
        <v>35814953</v>
      </c>
      <c r="C2477">
        <v>35814938</v>
      </c>
      <c r="D2477">
        <v>29174913</v>
      </c>
      <c r="E2477">
        <v>1</v>
      </c>
      <c r="F2477">
        <v>1</v>
      </c>
      <c r="G2477">
        <v>1</v>
      </c>
      <c r="H2477">
        <v>2</v>
      </c>
      <c r="I2477" t="s">
        <v>601</v>
      </c>
      <c r="J2477" t="s">
        <v>602</v>
      </c>
      <c r="K2477" t="s">
        <v>603</v>
      </c>
      <c r="L2477">
        <v>1368</v>
      </c>
      <c r="N2477">
        <v>1011</v>
      </c>
      <c r="O2477" t="s">
        <v>589</v>
      </c>
      <c r="P2477" t="s">
        <v>589</v>
      </c>
      <c r="Q2477">
        <v>1</v>
      </c>
      <c r="X2477">
        <v>0.51</v>
      </c>
      <c r="Y2477">
        <v>0</v>
      </c>
      <c r="Z2477">
        <v>87.17</v>
      </c>
      <c r="AA2477">
        <v>11.6</v>
      </c>
      <c r="AB2477">
        <v>0</v>
      </c>
      <c r="AC2477">
        <v>0</v>
      </c>
      <c r="AD2477">
        <v>1</v>
      </c>
      <c r="AE2477">
        <v>0</v>
      </c>
      <c r="AF2477" t="s">
        <v>3</v>
      </c>
      <c r="AG2477">
        <v>0.51</v>
      </c>
      <c r="AH2477">
        <v>2</v>
      </c>
      <c r="AI2477">
        <v>35814943</v>
      </c>
      <c r="AJ2477">
        <v>2506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</row>
    <row r="2478" spans="1:44">
      <c r="A2478">
        <f>ROW(Source!A2441)</f>
        <v>2441</v>
      </c>
      <c r="B2478">
        <v>35814954</v>
      </c>
      <c r="C2478">
        <v>35814938</v>
      </c>
      <c r="D2478">
        <v>29114269</v>
      </c>
      <c r="E2478">
        <v>1</v>
      </c>
      <c r="F2478">
        <v>1</v>
      </c>
      <c r="G2478">
        <v>1</v>
      </c>
      <c r="H2478">
        <v>3</v>
      </c>
      <c r="I2478" t="s">
        <v>946</v>
      </c>
      <c r="J2478" t="s">
        <v>947</v>
      </c>
      <c r="K2478" t="s">
        <v>948</v>
      </c>
      <c r="L2478">
        <v>1348</v>
      </c>
      <c r="N2478">
        <v>1009</v>
      </c>
      <c r="O2478" t="s">
        <v>29</v>
      </c>
      <c r="P2478" t="s">
        <v>29</v>
      </c>
      <c r="Q2478">
        <v>1000</v>
      </c>
      <c r="X2478">
        <v>3.0599999999999998E-3</v>
      </c>
      <c r="Y2478">
        <v>12429.99</v>
      </c>
      <c r="Z2478">
        <v>0</v>
      </c>
      <c r="AA2478">
        <v>0</v>
      </c>
      <c r="AB2478">
        <v>0</v>
      </c>
      <c r="AC2478">
        <v>0</v>
      </c>
      <c r="AD2478">
        <v>1</v>
      </c>
      <c r="AE2478">
        <v>0</v>
      </c>
      <c r="AF2478" t="s">
        <v>3</v>
      </c>
      <c r="AG2478">
        <v>3.0599999999999998E-3</v>
      </c>
      <c r="AH2478">
        <v>2</v>
      </c>
      <c r="AI2478">
        <v>35814944</v>
      </c>
      <c r="AJ2478">
        <v>2507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</row>
    <row r="2479" spans="1:44">
      <c r="A2479">
        <f>ROW(Source!A2441)</f>
        <v>2441</v>
      </c>
      <c r="B2479">
        <v>35814955</v>
      </c>
      <c r="C2479">
        <v>35814938</v>
      </c>
      <c r="D2479">
        <v>29110838</v>
      </c>
      <c r="E2479">
        <v>1</v>
      </c>
      <c r="F2479">
        <v>1</v>
      </c>
      <c r="G2479">
        <v>1</v>
      </c>
      <c r="H2479">
        <v>3</v>
      </c>
      <c r="I2479" t="s">
        <v>807</v>
      </c>
      <c r="J2479" t="s">
        <v>808</v>
      </c>
      <c r="K2479" t="s">
        <v>809</v>
      </c>
      <c r="L2479">
        <v>1346</v>
      </c>
      <c r="N2479">
        <v>1009</v>
      </c>
      <c r="O2479" t="s">
        <v>170</v>
      </c>
      <c r="P2479" t="s">
        <v>170</v>
      </c>
      <c r="Q2479">
        <v>1</v>
      </c>
      <c r="X2479">
        <v>0.31</v>
      </c>
      <c r="Y2479">
        <v>30.5</v>
      </c>
      <c r="Z2479">
        <v>0</v>
      </c>
      <c r="AA2479">
        <v>0</v>
      </c>
      <c r="AB2479">
        <v>0</v>
      </c>
      <c r="AC2479">
        <v>0</v>
      </c>
      <c r="AD2479">
        <v>1</v>
      </c>
      <c r="AE2479">
        <v>0</v>
      </c>
      <c r="AF2479" t="s">
        <v>3</v>
      </c>
      <c r="AG2479">
        <v>0.31</v>
      </c>
      <c r="AH2479">
        <v>2</v>
      </c>
      <c r="AI2479">
        <v>35814945</v>
      </c>
      <c r="AJ2479">
        <v>2508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</row>
    <row r="2480" spans="1:44">
      <c r="A2480">
        <f>ROW(Source!A2441)</f>
        <v>2441</v>
      </c>
      <c r="B2480">
        <v>35814956</v>
      </c>
      <c r="C2480">
        <v>35814938</v>
      </c>
      <c r="D2480">
        <v>29114470</v>
      </c>
      <c r="E2480">
        <v>1</v>
      </c>
      <c r="F2480">
        <v>1</v>
      </c>
      <c r="G2480">
        <v>1</v>
      </c>
      <c r="H2480">
        <v>3</v>
      </c>
      <c r="I2480" t="s">
        <v>350</v>
      </c>
      <c r="J2480" t="s">
        <v>352</v>
      </c>
      <c r="K2480" t="s">
        <v>351</v>
      </c>
      <c r="L2480">
        <v>1355</v>
      </c>
      <c r="N2480">
        <v>1010</v>
      </c>
      <c r="O2480" t="s">
        <v>61</v>
      </c>
      <c r="P2480" t="s">
        <v>61</v>
      </c>
      <c r="Q2480">
        <v>100</v>
      </c>
      <c r="X2480">
        <v>4.08</v>
      </c>
      <c r="Y2480">
        <v>86.24</v>
      </c>
      <c r="Z2480">
        <v>0</v>
      </c>
      <c r="AA2480">
        <v>0</v>
      </c>
      <c r="AB2480">
        <v>0</v>
      </c>
      <c r="AC2480">
        <v>0</v>
      </c>
      <c r="AD2480">
        <v>1</v>
      </c>
      <c r="AE2480">
        <v>0</v>
      </c>
      <c r="AF2480" t="s">
        <v>3</v>
      </c>
      <c r="AG2480">
        <v>4.08</v>
      </c>
      <c r="AH2480">
        <v>2</v>
      </c>
      <c r="AI2480">
        <v>35814946</v>
      </c>
      <c r="AJ2480">
        <v>2509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</row>
    <row r="2481" spans="1:44">
      <c r="A2481">
        <f>ROW(Source!A2441)</f>
        <v>2441</v>
      </c>
      <c r="B2481">
        <v>35814957</v>
      </c>
      <c r="C2481">
        <v>35814938</v>
      </c>
      <c r="D2481">
        <v>29164111</v>
      </c>
      <c r="E2481">
        <v>1</v>
      </c>
      <c r="F2481">
        <v>1</v>
      </c>
      <c r="G2481">
        <v>1</v>
      </c>
      <c r="H2481">
        <v>3</v>
      </c>
      <c r="I2481" t="s">
        <v>847</v>
      </c>
      <c r="J2481" t="s">
        <v>900</v>
      </c>
      <c r="K2481" t="s">
        <v>849</v>
      </c>
      <c r="L2481">
        <v>1355</v>
      </c>
      <c r="N2481">
        <v>1010</v>
      </c>
      <c r="O2481" t="s">
        <v>61</v>
      </c>
      <c r="P2481" t="s">
        <v>61</v>
      </c>
      <c r="Q2481">
        <v>100</v>
      </c>
      <c r="X2481">
        <v>1.02</v>
      </c>
      <c r="Y2481">
        <v>100</v>
      </c>
      <c r="Z2481">
        <v>0</v>
      </c>
      <c r="AA2481">
        <v>0</v>
      </c>
      <c r="AB2481">
        <v>0</v>
      </c>
      <c r="AC2481">
        <v>0</v>
      </c>
      <c r="AD2481">
        <v>1</v>
      </c>
      <c r="AE2481">
        <v>0</v>
      </c>
      <c r="AF2481" t="s">
        <v>3</v>
      </c>
      <c r="AG2481">
        <v>1.02</v>
      </c>
      <c r="AH2481">
        <v>2</v>
      </c>
      <c r="AI2481">
        <v>35814947</v>
      </c>
      <c r="AJ2481">
        <v>2510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</row>
    <row r="2482" spans="1:44">
      <c r="A2482">
        <f>ROW(Source!A2441)</f>
        <v>2441</v>
      </c>
      <c r="B2482">
        <v>35814958</v>
      </c>
      <c r="C2482">
        <v>35814938</v>
      </c>
      <c r="D2482">
        <v>29171808</v>
      </c>
      <c r="E2482">
        <v>1</v>
      </c>
      <c r="F2482">
        <v>1</v>
      </c>
      <c r="G2482">
        <v>1</v>
      </c>
      <c r="H2482">
        <v>3</v>
      </c>
      <c r="I2482" t="s">
        <v>816</v>
      </c>
      <c r="J2482" t="s">
        <v>817</v>
      </c>
      <c r="K2482" t="s">
        <v>818</v>
      </c>
      <c r="L2482">
        <v>1374</v>
      </c>
      <c r="N2482">
        <v>1013</v>
      </c>
      <c r="O2482" t="s">
        <v>819</v>
      </c>
      <c r="P2482" t="s">
        <v>819</v>
      </c>
      <c r="Q2482">
        <v>1</v>
      </c>
      <c r="X2482">
        <v>14.83</v>
      </c>
      <c r="Y2482">
        <v>1</v>
      </c>
      <c r="Z2482">
        <v>0</v>
      </c>
      <c r="AA2482">
        <v>0</v>
      </c>
      <c r="AB2482">
        <v>0</v>
      </c>
      <c r="AC2482">
        <v>0</v>
      </c>
      <c r="AD2482">
        <v>1</v>
      </c>
      <c r="AE2482">
        <v>0</v>
      </c>
      <c r="AF2482" t="s">
        <v>3</v>
      </c>
      <c r="AG2482">
        <v>14.83</v>
      </c>
      <c r="AH2482">
        <v>2</v>
      </c>
      <c r="AI2482">
        <v>35814948</v>
      </c>
      <c r="AJ2482">
        <v>2511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</row>
    <row r="2483" spans="1:44">
      <c r="A2483">
        <f>ROW(Source!A2442)</f>
        <v>2442</v>
      </c>
      <c r="B2483">
        <v>35814967</v>
      </c>
      <c r="C2483">
        <v>35814959</v>
      </c>
      <c r="D2483">
        <v>18411117</v>
      </c>
      <c r="E2483">
        <v>1</v>
      </c>
      <c r="F2483">
        <v>1</v>
      </c>
      <c r="G2483">
        <v>1</v>
      </c>
      <c r="H2483">
        <v>1</v>
      </c>
      <c r="I2483" t="s">
        <v>901</v>
      </c>
      <c r="J2483" t="s">
        <v>3</v>
      </c>
      <c r="K2483" t="s">
        <v>902</v>
      </c>
      <c r="L2483">
        <v>1369</v>
      </c>
      <c r="N2483">
        <v>1013</v>
      </c>
      <c r="O2483" t="s">
        <v>583</v>
      </c>
      <c r="P2483" t="s">
        <v>583</v>
      </c>
      <c r="Q2483">
        <v>1</v>
      </c>
      <c r="X2483">
        <v>6.55</v>
      </c>
      <c r="Y2483">
        <v>0</v>
      </c>
      <c r="Z2483">
        <v>0</v>
      </c>
      <c r="AA2483">
        <v>0</v>
      </c>
      <c r="AB2483">
        <v>307.27</v>
      </c>
      <c r="AC2483">
        <v>0</v>
      </c>
      <c r="AD2483">
        <v>1</v>
      </c>
      <c r="AE2483">
        <v>1</v>
      </c>
      <c r="AF2483" t="s">
        <v>144</v>
      </c>
      <c r="AG2483">
        <v>7.5324999999999989</v>
      </c>
      <c r="AH2483">
        <v>2</v>
      </c>
      <c r="AI2483">
        <v>35814960</v>
      </c>
      <c r="AJ2483">
        <v>2512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</row>
    <row r="2484" spans="1:44">
      <c r="A2484">
        <f>ROW(Source!A2442)</f>
        <v>2442</v>
      </c>
      <c r="B2484">
        <v>35814968</v>
      </c>
      <c r="C2484">
        <v>35814959</v>
      </c>
      <c r="D2484">
        <v>121548</v>
      </c>
      <c r="E2484">
        <v>1</v>
      </c>
      <c r="F2484">
        <v>1</v>
      </c>
      <c r="G2484">
        <v>1</v>
      </c>
      <c r="H2484">
        <v>1</v>
      </c>
      <c r="I2484" t="s">
        <v>34</v>
      </c>
      <c r="J2484" t="s">
        <v>3</v>
      </c>
      <c r="K2484" t="s">
        <v>584</v>
      </c>
      <c r="L2484">
        <v>608254</v>
      </c>
      <c r="N2484">
        <v>1013</v>
      </c>
      <c r="O2484" t="s">
        <v>585</v>
      </c>
      <c r="P2484" t="s">
        <v>585</v>
      </c>
      <c r="Q2484">
        <v>1</v>
      </c>
      <c r="X2484">
        <v>0.01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1</v>
      </c>
      <c r="AE2484">
        <v>2</v>
      </c>
      <c r="AF2484" t="s">
        <v>143</v>
      </c>
      <c r="AG2484">
        <v>1.2500000000000001E-2</v>
      </c>
      <c r="AH2484">
        <v>2</v>
      </c>
      <c r="AI2484">
        <v>35814961</v>
      </c>
      <c r="AJ2484">
        <v>2513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</row>
    <row r="2485" spans="1:44">
      <c r="A2485">
        <f>ROW(Source!A2442)</f>
        <v>2442</v>
      </c>
      <c r="B2485">
        <v>35814969</v>
      </c>
      <c r="C2485">
        <v>35814959</v>
      </c>
      <c r="D2485">
        <v>29172556</v>
      </c>
      <c r="E2485">
        <v>1</v>
      </c>
      <c r="F2485">
        <v>1</v>
      </c>
      <c r="G2485">
        <v>1</v>
      </c>
      <c r="H2485">
        <v>2</v>
      </c>
      <c r="I2485" t="s">
        <v>586</v>
      </c>
      <c r="J2485" t="s">
        <v>590</v>
      </c>
      <c r="K2485" t="s">
        <v>588</v>
      </c>
      <c r="L2485">
        <v>1368</v>
      </c>
      <c r="N2485">
        <v>1011</v>
      </c>
      <c r="O2485" t="s">
        <v>589</v>
      </c>
      <c r="P2485" t="s">
        <v>589</v>
      </c>
      <c r="Q2485">
        <v>1</v>
      </c>
      <c r="X2485">
        <v>0.01</v>
      </c>
      <c r="Y2485">
        <v>0</v>
      </c>
      <c r="Z2485">
        <v>31.26</v>
      </c>
      <c r="AA2485">
        <v>13.5</v>
      </c>
      <c r="AB2485">
        <v>0</v>
      </c>
      <c r="AC2485">
        <v>0</v>
      </c>
      <c r="AD2485">
        <v>1</v>
      </c>
      <c r="AE2485">
        <v>0</v>
      </c>
      <c r="AF2485" t="s">
        <v>143</v>
      </c>
      <c r="AG2485">
        <v>1.2500000000000001E-2</v>
      </c>
      <c r="AH2485">
        <v>2</v>
      </c>
      <c r="AI2485">
        <v>35814962</v>
      </c>
      <c r="AJ2485">
        <v>2514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</row>
    <row r="2486" spans="1:44">
      <c r="A2486">
        <f>ROW(Source!A2442)</f>
        <v>2442</v>
      </c>
      <c r="B2486">
        <v>35814970</v>
      </c>
      <c r="C2486">
        <v>35814959</v>
      </c>
      <c r="D2486">
        <v>29174913</v>
      </c>
      <c r="E2486">
        <v>1</v>
      </c>
      <c r="F2486">
        <v>1</v>
      </c>
      <c r="G2486">
        <v>1</v>
      </c>
      <c r="H2486">
        <v>2</v>
      </c>
      <c r="I2486" t="s">
        <v>601</v>
      </c>
      <c r="J2486" t="s">
        <v>602</v>
      </c>
      <c r="K2486" t="s">
        <v>603</v>
      </c>
      <c r="L2486">
        <v>1368</v>
      </c>
      <c r="N2486">
        <v>1011</v>
      </c>
      <c r="O2486" t="s">
        <v>589</v>
      </c>
      <c r="P2486" t="s">
        <v>589</v>
      </c>
      <c r="Q2486">
        <v>1</v>
      </c>
      <c r="X2486">
        <v>0.01</v>
      </c>
      <c r="Y2486">
        <v>0</v>
      </c>
      <c r="Z2486">
        <v>87.17</v>
      </c>
      <c r="AA2486">
        <v>11.6</v>
      </c>
      <c r="AB2486">
        <v>0</v>
      </c>
      <c r="AC2486">
        <v>0</v>
      </c>
      <c r="AD2486">
        <v>1</v>
      </c>
      <c r="AE2486">
        <v>0</v>
      </c>
      <c r="AF2486" t="s">
        <v>143</v>
      </c>
      <c r="AG2486">
        <v>1.2500000000000001E-2</v>
      </c>
      <c r="AH2486">
        <v>2</v>
      </c>
      <c r="AI2486">
        <v>35814963</v>
      </c>
      <c r="AJ2486">
        <v>2515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</row>
    <row r="2487" spans="1:44">
      <c r="A2487">
        <f>ROW(Source!A2442)</f>
        <v>2442</v>
      </c>
      <c r="B2487">
        <v>35814971</v>
      </c>
      <c r="C2487">
        <v>35814959</v>
      </c>
      <c r="D2487">
        <v>29107800</v>
      </c>
      <c r="E2487">
        <v>1</v>
      </c>
      <c r="F2487">
        <v>1</v>
      </c>
      <c r="G2487">
        <v>1</v>
      </c>
      <c r="H2487">
        <v>3</v>
      </c>
      <c r="I2487" t="s">
        <v>616</v>
      </c>
      <c r="J2487" t="s">
        <v>643</v>
      </c>
      <c r="K2487" t="s">
        <v>618</v>
      </c>
      <c r="L2487">
        <v>1346</v>
      </c>
      <c r="N2487">
        <v>1009</v>
      </c>
      <c r="O2487" t="s">
        <v>170</v>
      </c>
      <c r="P2487" t="s">
        <v>170</v>
      </c>
      <c r="Q2487">
        <v>1</v>
      </c>
      <c r="X2487">
        <v>0.1</v>
      </c>
      <c r="Y2487">
        <v>1.81</v>
      </c>
      <c r="Z2487">
        <v>0</v>
      </c>
      <c r="AA2487">
        <v>0</v>
      </c>
      <c r="AB2487">
        <v>0</v>
      </c>
      <c r="AC2487">
        <v>0</v>
      </c>
      <c r="AD2487">
        <v>1</v>
      </c>
      <c r="AE2487">
        <v>0</v>
      </c>
      <c r="AF2487" t="s">
        <v>3</v>
      </c>
      <c r="AG2487">
        <v>0.1</v>
      </c>
      <c r="AH2487">
        <v>2</v>
      </c>
      <c r="AI2487">
        <v>35814964</v>
      </c>
      <c r="AJ2487">
        <v>2516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</row>
    <row r="2488" spans="1:44">
      <c r="A2488">
        <f>ROW(Source!A2442)</f>
        <v>2442</v>
      </c>
      <c r="B2488">
        <v>35814972</v>
      </c>
      <c r="C2488">
        <v>35814959</v>
      </c>
      <c r="D2488">
        <v>29109265</v>
      </c>
      <c r="E2488">
        <v>1</v>
      </c>
      <c r="F2488">
        <v>1</v>
      </c>
      <c r="G2488">
        <v>1</v>
      </c>
      <c r="H2488">
        <v>3</v>
      </c>
      <c r="I2488" t="s">
        <v>453</v>
      </c>
      <c r="J2488" t="s">
        <v>455</v>
      </c>
      <c r="K2488" t="s">
        <v>454</v>
      </c>
      <c r="L2488">
        <v>1348</v>
      </c>
      <c r="N2488">
        <v>1009</v>
      </c>
      <c r="O2488" t="s">
        <v>29</v>
      </c>
      <c r="P2488" t="s">
        <v>29</v>
      </c>
      <c r="Q2488">
        <v>1000</v>
      </c>
      <c r="X2488">
        <v>1.2999999999999999E-2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 t="s">
        <v>3</v>
      </c>
      <c r="AG2488">
        <v>1.2999999999999999E-2</v>
      </c>
      <c r="AH2488">
        <v>2</v>
      </c>
      <c r="AI2488">
        <v>35814965</v>
      </c>
      <c r="AJ2488">
        <v>2518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</row>
    <row r="2489" spans="1:44">
      <c r="A2489">
        <f>ROW(Source!A2445)</f>
        <v>2445</v>
      </c>
      <c r="B2489">
        <v>35814983</v>
      </c>
      <c r="C2489">
        <v>35814975</v>
      </c>
      <c r="D2489">
        <v>18411117</v>
      </c>
      <c r="E2489">
        <v>1</v>
      </c>
      <c r="F2489">
        <v>1</v>
      </c>
      <c r="G2489">
        <v>1</v>
      </c>
      <c r="H2489">
        <v>1</v>
      </c>
      <c r="I2489" t="s">
        <v>901</v>
      </c>
      <c r="J2489" t="s">
        <v>3</v>
      </c>
      <c r="K2489" t="s">
        <v>902</v>
      </c>
      <c r="L2489">
        <v>1369</v>
      </c>
      <c r="N2489">
        <v>1013</v>
      </c>
      <c r="O2489" t="s">
        <v>583</v>
      </c>
      <c r="P2489" t="s">
        <v>583</v>
      </c>
      <c r="Q2489">
        <v>1</v>
      </c>
      <c r="X2489">
        <v>16.32</v>
      </c>
      <c r="Y2489">
        <v>0</v>
      </c>
      <c r="Z2489">
        <v>0</v>
      </c>
      <c r="AA2489">
        <v>0</v>
      </c>
      <c r="AB2489">
        <v>307.27</v>
      </c>
      <c r="AC2489">
        <v>0</v>
      </c>
      <c r="AD2489">
        <v>1</v>
      </c>
      <c r="AE2489">
        <v>1</v>
      </c>
      <c r="AF2489" t="s">
        <v>3</v>
      </c>
      <c r="AG2489">
        <v>16.32</v>
      </c>
      <c r="AH2489">
        <v>2</v>
      </c>
      <c r="AI2489">
        <v>35814976</v>
      </c>
      <c r="AJ2489">
        <v>2519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</row>
    <row r="2490" spans="1:44">
      <c r="A2490">
        <f>ROW(Source!A2445)</f>
        <v>2445</v>
      </c>
      <c r="B2490">
        <v>35814984</v>
      </c>
      <c r="C2490">
        <v>35814975</v>
      </c>
      <c r="D2490">
        <v>121548</v>
      </c>
      <c r="E2490">
        <v>1</v>
      </c>
      <c r="F2490">
        <v>1</v>
      </c>
      <c r="G2490">
        <v>1</v>
      </c>
      <c r="H2490">
        <v>1</v>
      </c>
      <c r="I2490" t="s">
        <v>34</v>
      </c>
      <c r="J2490" t="s">
        <v>3</v>
      </c>
      <c r="K2490" t="s">
        <v>584</v>
      </c>
      <c r="L2490">
        <v>608254</v>
      </c>
      <c r="N2490">
        <v>1013</v>
      </c>
      <c r="O2490" t="s">
        <v>585</v>
      </c>
      <c r="P2490" t="s">
        <v>585</v>
      </c>
      <c r="Q2490">
        <v>1</v>
      </c>
      <c r="X2490">
        <v>0.01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1</v>
      </c>
      <c r="AE2490">
        <v>2</v>
      </c>
      <c r="AF2490" t="s">
        <v>3</v>
      </c>
      <c r="AG2490">
        <v>0.01</v>
      </c>
      <c r="AH2490">
        <v>2</v>
      </c>
      <c r="AI2490">
        <v>35814977</v>
      </c>
      <c r="AJ2490">
        <v>2520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</row>
    <row r="2491" spans="1:44">
      <c r="A2491">
        <f>ROW(Source!A2445)</f>
        <v>2445</v>
      </c>
      <c r="B2491">
        <v>35814985</v>
      </c>
      <c r="C2491">
        <v>35814975</v>
      </c>
      <c r="D2491">
        <v>29172556</v>
      </c>
      <c r="E2491">
        <v>1</v>
      </c>
      <c r="F2491">
        <v>1</v>
      </c>
      <c r="G2491">
        <v>1</v>
      </c>
      <c r="H2491">
        <v>2</v>
      </c>
      <c r="I2491" t="s">
        <v>586</v>
      </c>
      <c r="J2491" t="s">
        <v>590</v>
      </c>
      <c r="K2491" t="s">
        <v>588</v>
      </c>
      <c r="L2491">
        <v>1368</v>
      </c>
      <c r="N2491">
        <v>1011</v>
      </c>
      <c r="O2491" t="s">
        <v>589</v>
      </c>
      <c r="P2491" t="s">
        <v>589</v>
      </c>
      <c r="Q2491">
        <v>1</v>
      </c>
      <c r="X2491">
        <v>0.01</v>
      </c>
      <c r="Y2491">
        <v>0</v>
      </c>
      <c r="Z2491">
        <v>31.26</v>
      </c>
      <c r="AA2491">
        <v>13.5</v>
      </c>
      <c r="AB2491">
        <v>0</v>
      </c>
      <c r="AC2491">
        <v>0</v>
      </c>
      <c r="AD2491">
        <v>1</v>
      </c>
      <c r="AE2491">
        <v>0</v>
      </c>
      <c r="AF2491" t="s">
        <v>3</v>
      </c>
      <c r="AG2491">
        <v>0.01</v>
      </c>
      <c r="AH2491">
        <v>2</v>
      </c>
      <c r="AI2491">
        <v>35814978</v>
      </c>
      <c r="AJ2491">
        <v>2521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</row>
    <row r="2492" spans="1:44">
      <c r="A2492">
        <f>ROW(Source!A2445)</f>
        <v>2445</v>
      </c>
      <c r="B2492">
        <v>35814986</v>
      </c>
      <c r="C2492">
        <v>35814975</v>
      </c>
      <c r="D2492">
        <v>29174913</v>
      </c>
      <c r="E2492">
        <v>1</v>
      </c>
      <c r="F2492">
        <v>1</v>
      </c>
      <c r="G2492">
        <v>1</v>
      </c>
      <c r="H2492">
        <v>2</v>
      </c>
      <c r="I2492" t="s">
        <v>601</v>
      </c>
      <c r="J2492" t="s">
        <v>602</v>
      </c>
      <c r="K2492" t="s">
        <v>603</v>
      </c>
      <c r="L2492">
        <v>1368</v>
      </c>
      <c r="N2492">
        <v>1011</v>
      </c>
      <c r="O2492" t="s">
        <v>589</v>
      </c>
      <c r="P2492" t="s">
        <v>589</v>
      </c>
      <c r="Q2492">
        <v>1</v>
      </c>
      <c r="X2492">
        <v>0.02</v>
      </c>
      <c r="Y2492">
        <v>0</v>
      </c>
      <c r="Z2492">
        <v>87.17</v>
      </c>
      <c r="AA2492">
        <v>11.6</v>
      </c>
      <c r="AB2492">
        <v>0</v>
      </c>
      <c r="AC2492">
        <v>0</v>
      </c>
      <c r="AD2492">
        <v>1</v>
      </c>
      <c r="AE2492">
        <v>0</v>
      </c>
      <c r="AF2492" t="s">
        <v>3</v>
      </c>
      <c r="AG2492">
        <v>0.02</v>
      </c>
      <c r="AH2492">
        <v>2</v>
      </c>
      <c r="AI2492">
        <v>35814979</v>
      </c>
      <c r="AJ2492">
        <v>2522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</row>
    <row r="2493" spans="1:44">
      <c r="A2493">
        <f>ROW(Source!A2445)</f>
        <v>2445</v>
      </c>
      <c r="B2493">
        <v>35814987</v>
      </c>
      <c r="C2493">
        <v>35814975</v>
      </c>
      <c r="D2493">
        <v>29107800</v>
      </c>
      <c r="E2493">
        <v>1</v>
      </c>
      <c r="F2493">
        <v>1</v>
      </c>
      <c r="G2493">
        <v>1</v>
      </c>
      <c r="H2493">
        <v>3</v>
      </c>
      <c r="I2493" t="s">
        <v>616</v>
      </c>
      <c r="J2493" t="s">
        <v>643</v>
      </c>
      <c r="K2493" t="s">
        <v>618</v>
      </c>
      <c r="L2493">
        <v>1346</v>
      </c>
      <c r="N2493">
        <v>1009</v>
      </c>
      <c r="O2493" t="s">
        <v>170</v>
      </c>
      <c r="P2493" t="s">
        <v>170</v>
      </c>
      <c r="Q2493">
        <v>1</v>
      </c>
      <c r="X2493">
        <v>0.2</v>
      </c>
      <c r="Y2493">
        <v>1.81</v>
      </c>
      <c r="Z2493">
        <v>0</v>
      </c>
      <c r="AA2493">
        <v>0</v>
      </c>
      <c r="AB2493">
        <v>0</v>
      </c>
      <c r="AC2493">
        <v>0</v>
      </c>
      <c r="AD2493">
        <v>1</v>
      </c>
      <c r="AE2493">
        <v>0</v>
      </c>
      <c r="AF2493" t="s">
        <v>3</v>
      </c>
      <c r="AG2493">
        <v>0.2</v>
      </c>
      <c r="AH2493">
        <v>2</v>
      </c>
      <c r="AI2493">
        <v>35814980</v>
      </c>
      <c r="AJ2493">
        <v>2523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</row>
    <row r="2494" spans="1:44">
      <c r="A2494">
        <f>ROW(Source!A2445)</f>
        <v>2445</v>
      </c>
      <c r="B2494">
        <v>35814988</v>
      </c>
      <c r="C2494">
        <v>35814975</v>
      </c>
      <c r="D2494">
        <v>29109265</v>
      </c>
      <c r="E2494">
        <v>1</v>
      </c>
      <c r="F2494">
        <v>1</v>
      </c>
      <c r="G2494">
        <v>1</v>
      </c>
      <c r="H2494">
        <v>3</v>
      </c>
      <c r="I2494" t="s">
        <v>453</v>
      </c>
      <c r="J2494" t="s">
        <v>455</v>
      </c>
      <c r="K2494" t="s">
        <v>454</v>
      </c>
      <c r="L2494">
        <v>1348</v>
      </c>
      <c r="N2494">
        <v>1009</v>
      </c>
      <c r="O2494" t="s">
        <v>29</v>
      </c>
      <c r="P2494" t="s">
        <v>29</v>
      </c>
      <c r="Q2494">
        <v>1000</v>
      </c>
      <c r="X2494">
        <v>0.02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 t="s">
        <v>3</v>
      </c>
      <c r="AG2494">
        <v>0.02</v>
      </c>
      <c r="AH2494">
        <v>2</v>
      </c>
      <c r="AI2494">
        <v>35814981</v>
      </c>
      <c r="AJ2494">
        <v>2525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</row>
    <row r="2495" spans="1:44">
      <c r="A2495">
        <f>ROW(Source!A2448)</f>
        <v>2448</v>
      </c>
      <c r="B2495">
        <v>35814999</v>
      </c>
      <c r="C2495">
        <v>35814991</v>
      </c>
      <c r="D2495">
        <v>18416200</v>
      </c>
      <c r="E2495">
        <v>1</v>
      </c>
      <c r="F2495">
        <v>1</v>
      </c>
      <c r="G2495">
        <v>1</v>
      </c>
      <c r="H2495">
        <v>1</v>
      </c>
      <c r="I2495" t="s">
        <v>949</v>
      </c>
      <c r="J2495" t="s">
        <v>3</v>
      </c>
      <c r="K2495" t="s">
        <v>950</v>
      </c>
      <c r="L2495">
        <v>1369</v>
      </c>
      <c r="N2495">
        <v>1013</v>
      </c>
      <c r="O2495" t="s">
        <v>583</v>
      </c>
      <c r="P2495" t="s">
        <v>583</v>
      </c>
      <c r="Q2495">
        <v>1</v>
      </c>
      <c r="X2495">
        <v>73.8</v>
      </c>
      <c r="Y2495">
        <v>0</v>
      </c>
      <c r="Z2495">
        <v>0</v>
      </c>
      <c r="AA2495">
        <v>0</v>
      </c>
      <c r="AB2495">
        <v>311.74</v>
      </c>
      <c r="AC2495">
        <v>0</v>
      </c>
      <c r="AD2495">
        <v>1</v>
      </c>
      <c r="AE2495">
        <v>1</v>
      </c>
      <c r="AF2495" t="s">
        <v>3</v>
      </c>
      <c r="AG2495">
        <v>73.8</v>
      </c>
      <c r="AH2495">
        <v>2</v>
      </c>
      <c r="AI2495">
        <v>35814992</v>
      </c>
      <c r="AJ2495">
        <v>2526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</row>
    <row r="2496" spans="1:44">
      <c r="A2496">
        <f>ROW(Source!A2448)</f>
        <v>2448</v>
      </c>
      <c r="B2496">
        <v>35815000</v>
      </c>
      <c r="C2496">
        <v>35814991</v>
      </c>
      <c r="D2496">
        <v>121548</v>
      </c>
      <c r="E2496">
        <v>1</v>
      </c>
      <c r="F2496">
        <v>1</v>
      </c>
      <c r="G2496">
        <v>1</v>
      </c>
      <c r="H2496">
        <v>1</v>
      </c>
      <c r="I2496" t="s">
        <v>34</v>
      </c>
      <c r="J2496" t="s">
        <v>3</v>
      </c>
      <c r="K2496" t="s">
        <v>584</v>
      </c>
      <c r="L2496">
        <v>608254</v>
      </c>
      <c r="N2496">
        <v>1013</v>
      </c>
      <c r="O2496" t="s">
        <v>585</v>
      </c>
      <c r="P2496" t="s">
        <v>585</v>
      </c>
      <c r="Q2496">
        <v>1</v>
      </c>
      <c r="X2496">
        <v>1.9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1</v>
      </c>
      <c r="AE2496">
        <v>2</v>
      </c>
      <c r="AF2496" t="s">
        <v>3</v>
      </c>
      <c r="AG2496">
        <v>1.9</v>
      </c>
      <c r="AH2496">
        <v>2</v>
      </c>
      <c r="AI2496">
        <v>35814993</v>
      </c>
      <c r="AJ2496">
        <v>2527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</row>
    <row r="2497" spans="1:44">
      <c r="A2497">
        <f>ROW(Source!A2448)</f>
        <v>2448</v>
      </c>
      <c r="B2497">
        <v>35815001</v>
      </c>
      <c r="C2497">
        <v>35814991</v>
      </c>
      <c r="D2497">
        <v>29172556</v>
      </c>
      <c r="E2497">
        <v>1</v>
      </c>
      <c r="F2497">
        <v>1</v>
      </c>
      <c r="G2497">
        <v>1</v>
      </c>
      <c r="H2497">
        <v>2</v>
      </c>
      <c r="I2497" t="s">
        <v>586</v>
      </c>
      <c r="J2497" t="s">
        <v>590</v>
      </c>
      <c r="K2497" t="s">
        <v>588</v>
      </c>
      <c r="L2497">
        <v>1368</v>
      </c>
      <c r="N2497">
        <v>1011</v>
      </c>
      <c r="O2497" t="s">
        <v>589</v>
      </c>
      <c r="P2497" t="s">
        <v>589</v>
      </c>
      <c r="Q2497">
        <v>1</v>
      </c>
      <c r="X2497">
        <v>0.46</v>
      </c>
      <c r="Y2497">
        <v>0</v>
      </c>
      <c r="Z2497">
        <v>31.26</v>
      </c>
      <c r="AA2497">
        <v>13.5</v>
      </c>
      <c r="AB2497">
        <v>0</v>
      </c>
      <c r="AC2497">
        <v>0</v>
      </c>
      <c r="AD2497">
        <v>1</v>
      </c>
      <c r="AE2497">
        <v>0</v>
      </c>
      <c r="AF2497" t="s">
        <v>3</v>
      </c>
      <c r="AG2497">
        <v>0.46</v>
      </c>
      <c r="AH2497">
        <v>2</v>
      </c>
      <c r="AI2497">
        <v>35814994</v>
      </c>
      <c r="AJ2497">
        <v>2528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</row>
    <row r="2498" spans="1:44">
      <c r="A2498">
        <f>ROW(Source!A2448)</f>
        <v>2448</v>
      </c>
      <c r="B2498">
        <v>35815002</v>
      </c>
      <c r="C2498">
        <v>35814991</v>
      </c>
      <c r="D2498">
        <v>29173141</v>
      </c>
      <c r="E2498">
        <v>1</v>
      </c>
      <c r="F2498">
        <v>1</v>
      </c>
      <c r="G2498">
        <v>1</v>
      </c>
      <c r="H2498">
        <v>2</v>
      </c>
      <c r="I2498" t="s">
        <v>951</v>
      </c>
      <c r="J2498" t="s">
        <v>952</v>
      </c>
      <c r="K2498" t="s">
        <v>953</v>
      </c>
      <c r="L2498">
        <v>1368</v>
      </c>
      <c r="N2498">
        <v>1011</v>
      </c>
      <c r="O2498" t="s">
        <v>589</v>
      </c>
      <c r="P2498" t="s">
        <v>589</v>
      </c>
      <c r="Q2498">
        <v>1</v>
      </c>
      <c r="X2498">
        <v>1.44</v>
      </c>
      <c r="Y2498">
        <v>0</v>
      </c>
      <c r="Z2498">
        <v>12.4</v>
      </c>
      <c r="AA2498">
        <v>10.06</v>
      </c>
      <c r="AB2498">
        <v>0</v>
      </c>
      <c r="AC2498">
        <v>0</v>
      </c>
      <c r="AD2498">
        <v>1</v>
      </c>
      <c r="AE2498">
        <v>0</v>
      </c>
      <c r="AF2498" t="s">
        <v>3</v>
      </c>
      <c r="AG2498">
        <v>1.44</v>
      </c>
      <c r="AH2498">
        <v>2</v>
      </c>
      <c r="AI2498">
        <v>35814995</v>
      </c>
      <c r="AJ2498">
        <v>2529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</row>
    <row r="2499" spans="1:44">
      <c r="A2499">
        <f>ROW(Source!A2448)</f>
        <v>2448</v>
      </c>
      <c r="B2499">
        <v>35815003</v>
      </c>
      <c r="C2499">
        <v>35814991</v>
      </c>
      <c r="D2499">
        <v>29109353</v>
      </c>
      <c r="E2499">
        <v>1</v>
      </c>
      <c r="F2499">
        <v>1</v>
      </c>
      <c r="G2499">
        <v>1</v>
      </c>
      <c r="H2499">
        <v>3</v>
      </c>
      <c r="I2499" t="s">
        <v>954</v>
      </c>
      <c r="J2499" t="s">
        <v>955</v>
      </c>
      <c r="K2499" t="s">
        <v>956</v>
      </c>
      <c r="L2499">
        <v>1348</v>
      </c>
      <c r="N2499">
        <v>1009</v>
      </c>
      <c r="O2499" t="s">
        <v>29</v>
      </c>
      <c r="P2499" t="s">
        <v>29</v>
      </c>
      <c r="Q2499">
        <v>1000</v>
      </c>
      <c r="X2499">
        <v>0.01</v>
      </c>
      <c r="Y2499">
        <v>11300.01</v>
      </c>
      <c r="Z2499">
        <v>0</v>
      </c>
      <c r="AA2499">
        <v>0</v>
      </c>
      <c r="AB2499">
        <v>0</v>
      </c>
      <c r="AC2499">
        <v>0</v>
      </c>
      <c r="AD2499">
        <v>1</v>
      </c>
      <c r="AE2499">
        <v>0</v>
      </c>
      <c r="AF2499" t="s">
        <v>3</v>
      </c>
      <c r="AG2499">
        <v>0.01</v>
      </c>
      <c r="AH2499">
        <v>2</v>
      </c>
      <c r="AI2499">
        <v>35814996</v>
      </c>
      <c r="AJ2499">
        <v>2530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</row>
    <row r="2500" spans="1:44">
      <c r="A2500">
        <f>ROW(Source!A2448)</f>
        <v>2448</v>
      </c>
      <c r="B2500">
        <v>35815004</v>
      </c>
      <c r="C2500">
        <v>35814991</v>
      </c>
      <c r="D2500">
        <v>29145311</v>
      </c>
      <c r="E2500">
        <v>1</v>
      </c>
      <c r="F2500">
        <v>1</v>
      </c>
      <c r="G2500">
        <v>1</v>
      </c>
      <c r="H2500">
        <v>3</v>
      </c>
      <c r="I2500" t="s">
        <v>465</v>
      </c>
      <c r="J2500" t="s">
        <v>467</v>
      </c>
      <c r="K2500" t="s">
        <v>466</v>
      </c>
      <c r="L2500">
        <v>1348</v>
      </c>
      <c r="N2500">
        <v>1009</v>
      </c>
      <c r="O2500" t="s">
        <v>29</v>
      </c>
      <c r="P2500" t="s">
        <v>29</v>
      </c>
      <c r="Q2500">
        <v>1000</v>
      </c>
      <c r="X2500">
        <v>0.96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 t="s">
        <v>3</v>
      </c>
      <c r="AG2500">
        <v>0.96</v>
      </c>
      <c r="AH2500">
        <v>2</v>
      </c>
      <c r="AI2500">
        <v>35814997</v>
      </c>
      <c r="AJ2500">
        <v>2531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</row>
    <row r="2501" spans="1:44">
      <c r="A2501">
        <f>ROW(Source!A2448)</f>
        <v>2448</v>
      </c>
      <c r="B2501">
        <v>35815005</v>
      </c>
      <c r="C2501">
        <v>35814991</v>
      </c>
      <c r="D2501">
        <v>29150040</v>
      </c>
      <c r="E2501">
        <v>1</v>
      </c>
      <c r="F2501">
        <v>1</v>
      </c>
      <c r="G2501">
        <v>1</v>
      </c>
      <c r="H2501">
        <v>3</v>
      </c>
      <c r="I2501" t="s">
        <v>757</v>
      </c>
      <c r="J2501" t="s">
        <v>879</v>
      </c>
      <c r="K2501" t="s">
        <v>759</v>
      </c>
      <c r="L2501">
        <v>1339</v>
      </c>
      <c r="N2501">
        <v>1007</v>
      </c>
      <c r="O2501" t="s">
        <v>638</v>
      </c>
      <c r="P2501" t="s">
        <v>638</v>
      </c>
      <c r="Q2501">
        <v>1</v>
      </c>
      <c r="X2501">
        <v>0.63</v>
      </c>
      <c r="Y2501">
        <v>2.44</v>
      </c>
      <c r="Z2501">
        <v>0</v>
      </c>
      <c r="AA2501">
        <v>0</v>
      </c>
      <c r="AB2501">
        <v>0</v>
      </c>
      <c r="AC2501">
        <v>0</v>
      </c>
      <c r="AD2501">
        <v>1</v>
      </c>
      <c r="AE2501">
        <v>0</v>
      </c>
      <c r="AF2501" t="s">
        <v>3</v>
      </c>
      <c r="AG2501">
        <v>0.63</v>
      </c>
      <c r="AH2501">
        <v>2</v>
      </c>
      <c r="AI2501">
        <v>35814998</v>
      </c>
      <c r="AJ2501">
        <v>2532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</row>
    <row r="2502" spans="1:44">
      <c r="A2502">
        <f>ROW(Source!A2450)</f>
        <v>2450</v>
      </c>
      <c r="B2502">
        <v>35815021</v>
      </c>
      <c r="C2502">
        <v>35815007</v>
      </c>
      <c r="D2502">
        <v>18413230</v>
      </c>
      <c r="E2502">
        <v>1</v>
      </c>
      <c r="F2502">
        <v>1</v>
      </c>
      <c r="G2502">
        <v>1</v>
      </c>
      <c r="H2502">
        <v>1</v>
      </c>
      <c r="I2502" t="s">
        <v>610</v>
      </c>
      <c r="J2502" t="s">
        <v>3</v>
      </c>
      <c r="K2502" t="s">
        <v>611</v>
      </c>
      <c r="L2502">
        <v>1369</v>
      </c>
      <c r="N2502">
        <v>1013</v>
      </c>
      <c r="O2502" t="s">
        <v>583</v>
      </c>
      <c r="P2502" t="s">
        <v>583</v>
      </c>
      <c r="Q2502">
        <v>1</v>
      </c>
      <c r="X2502">
        <v>179.73</v>
      </c>
      <c r="Y2502">
        <v>0</v>
      </c>
      <c r="Z2502">
        <v>0</v>
      </c>
      <c r="AA2502">
        <v>0</v>
      </c>
      <c r="AB2502">
        <v>293.22000000000003</v>
      </c>
      <c r="AC2502">
        <v>0</v>
      </c>
      <c r="AD2502">
        <v>1</v>
      </c>
      <c r="AE2502">
        <v>1</v>
      </c>
      <c r="AF2502" t="s">
        <v>3</v>
      </c>
      <c r="AG2502">
        <v>179.73</v>
      </c>
      <c r="AH2502">
        <v>2</v>
      </c>
      <c r="AI2502">
        <v>35815008</v>
      </c>
      <c r="AJ2502">
        <v>2533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</row>
    <row r="2503" spans="1:44">
      <c r="A2503">
        <f>ROW(Source!A2450)</f>
        <v>2450</v>
      </c>
      <c r="B2503">
        <v>35815022</v>
      </c>
      <c r="C2503">
        <v>35815007</v>
      </c>
      <c r="D2503">
        <v>121548</v>
      </c>
      <c r="E2503">
        <v>1</v>
      </c>
      <c r="F2503">
        <v>1</v>
      </c>
      <c r="G2503">
        <v>1</v>
      </c>
      <c r="H2503">
        <v>1</v>
      </c>
      <c r="I2503" t="s">
        <v>34</v>
      </c>
      <c r="J2503" t="s">
        <v>3</v>
      </c>
      <c r="K2503" t="s">
        <v>584</v>
      </c>
      <c r="L2503">
        <v>608254</v>
      </c>
      <c r="N2503">
        <v>1013</v>
      </c>
      <c r="O2503" t="s">
        <v>585</v>
      </c>
      <c r="P2503" t="s">
        <v>585</v>
      </c>
      <c r="Q2503">
        <v>1</v>
      </c>
      <c r="X2503">
        <v>1.65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1</v>
      </c>
      <c r="AE2503">
        <v>2</v>
      </c>
      <c r="AF2503" t="s">
        <v>3</v>
      </c>
      <c r="AG2503">
        <v>1.65</v>
      </c>
      <c r="AH2503">
        <v>2</v>
      </c>
      <c r="AI2503">
        <v>35815009</v>
      </c>
      <c r="AJ2503">
        <v>2534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</row>
    <row r="2504" spans="1:44">
      <c r="A2504">
        <f>ROW(Source!A2450)</f>
        <v>2450</v>
      </c>
      <c r="B2504">
        <v>35815023</v>
      </c>
      <c r="C2504">
        <v>35815007</v>
      </c>
      <c r="D2504">
        <v>29172479</v>
      </c>
      <c r="E2504">
        <v>1</v>
      </c>
      <c r="F2504">
        <v>1</v>
      </c>
      <c r="G2504">
        <v>1</v>
      </c>
      <c r="H2504">
        <v>2</v>
      </c>
      <c r="I2504" t="s">
        <v>861</v>
      </c>
      <c r="J2504" t="s">
        <v>862</v>
      </c>
      <c r="K2504" t="s">
        <v>863</v>
      </c>
      <c r="L2504">
        <v>1368</v>
      </c>
      <c r="N2504">
        <v>1011</v>
      </c>
      <c r="O2504" t="s">
        <v>589</v>
      </c>
      <c r="P2504" t="s">
        <v>589</v>
      </c>
      <c r="Q2504">
        <v>1</v>
      </c>
      <c r="X2504">
        <v>0.08</v>
      </c>
      <c r="Y2504">
        <v>0</v>
      </c>
      <c r="Z2504">
        <v>99.89</v>
      </c>
      <c r="AA2504">
        <v>10.06</v>
      </c>
      <c r="AB2504">
        <v>0</v>
      </c>
      <c r="AC2504">
        <v>0</v>
      </c>
      <c r="AD2504">
        <v>1</v>
      </c>
      <c r="AE2504">
        <v>0</v>
      </c>
      <c r="AF2504" t="s">
        <v>3</v>
      </c>
      <c r="AG2504">
        <v>0.08</v>
      </c>
      <c r="AH2504">
        <v>2</v>
      </c>
      <c r="AI2504">
        <v>35815010</v>
      </c>
      <c r="AJ2504">
        <v>2535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</row>
    <row r="2505" spans="1:44">
      <c r="A2505">
        <f>ROW(Source!A2450)</f>
        <v>2450</v>
      </c>
      <c r="B2505">
        <v>35815024</v>
      </c>
      <c r="C2505">
        <v>35815007</v>
      </c>
      <c r="D2505">
        <v>29172556</v>
      </c>
      <c r="E2505">
        <v>1</v>
      </c>
      <c r="F2505">
        <v>1</v>
      </c>
      <c r="G2505">
        <v>1</v>
      </c>
      <c r="H2505">
        <v>2</v>
      </c>
      <c r="I2505" t="s">
        <v>586</v>
      </c>
      <c r="J2505" t="s">
        <v>590</v>
      </c>
      <c r="K2505" t="s">
        <v>588</v>
      </c>
      <c r="L2505">
        <v>1368</v>
      </c>
      <c r="N2505">
        <v>1011</v>
      </c>
      <c r="O2505" t="s">
        <v>589</v>
      </c>
      <c r="P2505" t="s">
        <v>589</v>
      </c>
      <c r="Q2505">
        <v>1</v>
      </c>
      <c r="X2505">
        <v>0.27</v>
      </c>
      <c r="Y2505">
        <v>0</v>
      </c>
      <c r="Z2505">
        <v>31.26</v>
      </c>
      <c r="AA2505">
        <v>13.5</v>
      </c>
      <c r="AB2505">
        <v>0</v>
      </c>
      <c r="AC2505">
        <v>0</v>
      </c>
      <c r="AD2505">
        <v>1</v>
      </c>
      <c r="AE2505">
        <v>0</v>
      </c>
      <c r="AF2505" t="s">
        <v>3</v>
      </c>
      <c r="AG2505">
        <v>0.27</v>
      </c>
      <c r="AH2505">
        <v>2</v>
      </c>
      <c r="AI2505">
        <v>35815011</v>
      </c>
      <c r="AJ2505">
        <v>2536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</row>
    <row r="2506" spans="1:44">
      <c r="A2506">
        <f>ROW(Source!A2450)</f>
        <v>2450</v>
      </c>
      <c r="B2506">
        <v>35815025</v>
      </c>
      <c r="C2506">
        <v>35815007</v>
      </c>
      <c r="D2506">
        <v>29173141</v>
      </c>
      <c r="E2506">
        <v>1</v>
      </c>
      <c r="F2506">
        <v>1</v>
      </c>
      <c r="G2506">
        <v>1</v>
      </c>
      <c r="H2506">
        <v>2</v>
      </c>
      <c r="I2506" t="s">
        <v>951</v>
      </c>
      <c r="J2506" t="s">
        <v>952</v>
      </c>
      <c r="K2506" t="s">
        <v>953</v>
      </c>
      <c r="L2506">
        <v>1368</v>
      </c>
      <c r="N2506">
        <v>1011</v>
      </c>
      <c r="O2506" t="s">
        <v>589</v>
      </c>
      <c r="P2506" t="s">
        <v>589</v>
      </c>
      <c r="Q2506">
        <v>1</v>
      </c>
      <c r="X2506">
        <v>1.3</v>
      </c>
      <c r="Y2506">
        <v>0</v>
      </c>
      <c r="Z2506">
        <v>12.4</v>
      </c>
      <c r="AA2506">
        <v>10.06</v>
      </c>
      <c r="AB2506">
        <v>0</v>
      </c>
      <c r="AC2506">
        <v>0</v>
      </c>
      <c r="AD2506">
        <v>1</v>
      </c>
      <c r="AE2506">
        <v>0</v>
      </c>
      <c r="AF2506" t="s">
        <v>3</v>
      </c>
      <c r="AG2506">
        <v>1.3</v>
      </c>
      <c r="AH2506">
        <v>2</v>
      </c>
      <c r="AI2506">
        <v>35815012</v>
      </c>
      <c r="AJ2506">
        <v>2537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</row>
    <row r="2507" spans="1:44">
      <c r="A2507">
        <f>ROW(Source!A2450)</f>
        <v>2450</v>
      </c>
      <c r="B2507">
        <v>35815026</v>
      </c>
      <c r="C2507">
        <v>35815007</v>
      </c>
      <c r="D2507">
        <v>29109983</v>
      </c>
      <c r="E2507">
        <v>1</v>
      </c>
      <c r="F2507">
        <v>1</v>
      </c>
      <c r="G2507">
        <v>1</v>
      </c>
      <c r="H2507">
        <v>3</v>
      </c>
      <c r="I2507" t="s">
        <v>957</v>
      </c>
      <c r="J2507" t="s">
        <v>958</v>
      </c>
      <c r="K2507" t="s">
        <v>959</v>
      </c>
      <c r="L2507">
        <v>1327</v>
      </c>
      <c r="N2507">
        <v>1005</v>
      </c>
      <c r="O2507" t="s">
        <v>165</v>
      </c>
      <c r="P2507" t="s">
        <v>165</v>
      </c>
      <c r="Q2507">
        <v>1</v>
      </c>
      <c r="X2507">
        <v>91.5</v>
      </c>
      <c r="Y2507">
        <v>71.180000000000007</v>
      </c>
      <c r="Z2507">
        <v>0</v>
      </c>
      <c r="AA2507">
        <v>0</v>
      </c>
      <c r="AB2507">
        <v>0</v>
      </c>
      <c r="AC2507">
        <v>0</v>
      </c>
      <c r="AD2507">
        <v>1</v>
      </c>
      <c r="AE2507">
        <v>0</v>
      </c>
      <c r="AF2507" t="s">
        <v>3</v>
      </c>
      <c r="AG2507">
        <v>91.5</v>
      </c>
      <c r="AH2507">
        <v>2</v>
      </c>
      <c r="AI2507">
        <v>35815013</v>
      </c>
      <c r="AJ2507">
        <v>2538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</row>
    <row r="2508" spans="1:44">
      <c r="A2508">
        <f>ROW(Source!A2450)</f>
        <v>2450</v>
      </c>
      <c r="B2508">
        <v>35815027</v>
      </c>
      <c r="C2508">
        <v>35815007</v>
      </c>
      <c r="D2508">
        <v>29109903</v>
      </c>
      <c r="E2508">
        <v>1</v>
      </c>
      <c r="F2508">
        <v>1</v>
      </c>
      <c r="G2508">
        <v>1</v>
      </c>
      <c r="H2508">
        <v>3</v>
      </c>
      <c r="I2508" t="s">
        <v>960</v>
      </c>
      <c r="J2508" t="s">
        <v>961</v>
      </c>
      <c r="K2508" t="s">
        <v>962</v>
      </c>
      <c r="L2508">
        <v>1301</v>
      </c>
      <c r="N2508">
        <v>1003</v>
      </c>
      <c r="O2508" t="s">
        <v>151</v>
      </c>
      <c r="P2508" t="s">
        <v>151</v>
      </c>
      <c r="Q2508">
        <v>1</v>
      </c>
      <c r="X2508">
        <v>61</v>
      </c>
      <c r="Y2508">
        <v>16.87</v>
      </c>
      <c r="Z2508">
        <v>0</v>
      </c>
      <c r="AA2508">
        <v>0</v>
      </c>
      <c r="AB2508">
        <v>0</v>
      </c>
      <c r="AC2508">
        <v>0</v>
      </c>
      <c r="AD2508">
        <v>1</v>
      </c>
      <c r="AE2508">
        <v>0</v>
      </c>
      <c r="AF2508" t="s">
        <v>3</v>
      </c>
      <c r="AG2508">
        <v>61</v>
      </c>
      <c r="AH2508">
        <v>2</v>
      </c>
      <c r="AI2508">
        <v>35815014</v>
      </c>
      <c r="AJ2508">
        <v>2539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</row>
    <row r="2509" spans="1:44">
      <c r="A2509">
        <f>ROW(Source!A2450)</f>
        <v>2450</v>
      </c>
      <c r="B2509">
        <v>35815028</v>
      </c>
      <c r="C2509">
        <v>35815007</v>
      </c>
      <c r="D2509">
        <v>29107800</v>
      </c>
      <c r="E2509">
        <v>1</v>
      </c>
      <c r="F2509">
        <v>1</v>
      </c>
      <c r="G2509">
        <v>1</v>
      </c>
      <c r="H2509">
        <v>3</v>
      </c>
      <c r="I2509" t="s">
        <v>616</v>
      </c>
      <c r="J2509" t="s">
        <v>643</v>
      </c>
      <c r="K2509" t="s">
        <v>618</v>
      </c>
      <c r="L2509">
        <v>1346</v>
      </c>
      <c r="N2509">
        <v>1009</v>
      </c>
      <c r="O2509" t="s">
        <v>170</v>
      </c>
      <c r="P2509" t="s">
        <v>170</v>
      </c>
      <c r="Q2509">
        <v>1</v>
      </c>
      <c r="X2509">
        <v>0.5</v>
      </c>
      <c r="Y2509">
        <v>1.81</v>
      </c>
      <c r="Z2509">
        <v>0</v>
      </c>
      <c r="AA2509">
        <v>0</v>
      </c>
      <c r="AB2509">
        <v>0</v>
      </c>
      <c r="AC2509">
        <v>0</v>
      </c>
      <c r="AD2509">
        <v>1</v>
      </c>
      <c r="AE2509">
        <v>0</v>
      </c>
      <c r="AF2509" t="s">
        <v>3</v>
      </c>
      <c r="AG2509">
        <v>0.5</v>
      </c>
      <c r="AH2509">
        <v>2</v>
      </c>
      <c r="AI2509">
        <v>35815015</v>
      </c>
      <c r="AJ2509">
        <v>2540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</row>
    <row r="2510" spans="1:44">
      <c r="A2510">
        <f>ROW(Source!A2450)</f>
        <v>2450</v>
      </c>
      <c r="B2510">
        <v>35815029</v>
      </c>
      <c r="C2510">
        <v>35815007</v>
      </c>
      <c r="D2510">
        <v>29109405</v>
      </c>
      <c r="E2510">
        <v>1</v>
      </c>
      <c r="F2510">
        <v>1</v>
      </c>
      <c r="G2510">
        <v>1</v>
      </c>
      <c r="H2510">
        <v>3</v>
      </c>
      <c r="I2510" t="s">
        <v>963</v>
      </c>
      <c r="J2510" t="s">
        <v>964</v>
      </c>
      <c r="K2510" t="s">
        <v>965</v>
      </c>
      <c r="L2510">
        <v>1348</v>
      </c>
      <c r="N2510">
        <v>1009</v>
      </c>
      <c r="O2510" t="s">
        <v>29</v>
      </c>
      <c r="P2510" t="s">
        <v>29</v>
      </c>
      <c r="Q2510">
        <v>1000</v>
      </c>
      <c r="X2510">
        <v>0.375</v>
      </c>
      <c r="Y2510">
        <v>4316</v>
      </c>
      <c r="Z2510">
        <v>0</v>
      </c>
      <c r="AA2510">
        <v>0</v>
      </c>
      <c r="AB2510">
        <v>0</v>
      </c>
      <c r="AC2510">
        <v>0</v>
      </c>
      <c r="AD2510">
        <v>1</v>
      </c>
      <c r="AE2510">
        <v>0</v>
      </c>
      <c r="AF2510" t="s">
        <v>3</v>
      </c>
      <c r="AG2510">
        <v>0.375</v>
      </c>
      <c r="AH2510">
        <v>2</v>
      </c>
      <c r="AI2510">
        <v>35815016</v>
      </c>
      <c r="AJ2510">
        <v>2541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</row>
    <row r="2511" spans="1:44">
      <c r="A2511">
        <f>ROW(Source!A2450)</f>
        <v>2450</v>
      </c>
      <c r="B2511">
        <v>35815030</v>
      </c>
      <c r="C2511">
        <v>35815007</v>
      </c>
      <c r="D2511">
        <v>29109888</v>
      </c>
      <c r="E2511">
        <v>1</v>
      </c>
      <c r="F2511">
        <v>1</v>
      </c>
      <c r="G2511">
        <v>1</v>
      </c>
      <c r="H2511">
        <v>3</v>
      </c>
      <c r="I2511" t="s">
        <v>966</v>
      </c>
      <c r="J2511" t="s">
        <v>967</v>
      </c>
      <c r="K2511" t="s">
        <v>968</v>
      </c>
      <c r="L2511">
        <v>1301</v>
      </c>
      <c r="N2511">
        <v>1003</v>
      </c>
      <c r="O2511" t="s">
        <v>151</v>
      </c>
      <c r="P2511" t="s">
        <v>151</v>
      </c>
      <c r="Q2511">
        <v>1</v>
      </c>
      <c r="X2511">
        <v>56</v>
      </c>
      <c r="Y2511">
        <v>23.74</v>
      </c>
      <c r="Z2511">
        <v>0</v>
      </c>
      <c r="AA2511">
        <v>0</v>
      </c>
      <c r="AB2511">
        <v>0</v>
      </c>
      <c r="AC2511">
        <v>0</v>
      </c>
      <c r="AD2511">
        <v>1</v>
      </c>
      <c r="AE2511">
        <v>0</v>
      </c>
      <c r="AF2511" t="s">
        <v>3</v>
      </c>
      <c r="AG2511">
        <v>56</v>
      </c>
      <c r="AH2511">
        <v>2</v>
      </c>
      <c r="AI2511">
        <v>35815017</v>
      </c>
      <c r="AJ2511">
        <v>2542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</row>
    <row r="2512" spans="1:44">
      <c r="A2512">
        <f>ROW(Source!A2450)</f>
        <v>2450</v>
      </c>
      <c r="B2512">
        <v>35815031</v>
      </c>
      <c r="C2512">
        <v>35815007</v>
      </c>
      <c r="D2512">
        <v>29109902</v>
      </c>
      <c r="E2512">
        <v>1</v>
      </c>
      <c r="F2512">
        <v>1</v>
      </c>
      <c r="G2512">
        <v>1</v>
      </c>
      <c r="H2512">
        <v>3</v>
      </c>
      <c r="I2512" t="s">
        <v>969</v>
      </c>
      <c r="J2512" t="s">
        <v>970</v>
      </c>
      <c r="K2512" t="s">
        <v>971</v>
      </c>
      <c r="L2512">
        <v>1301</v>
      </c>
      <c r="N2512">
        <v>1003</v>
      </c>
      <c r="O2512" t="s">
        <v>151</v>
      </c>
      <c r="P2512" t="s">
        <v>151</v>
      </c>
      <c r="Q2512">
        <v>1</v>
      </c>
      <c r="X2512">
        <v>56</v>
      </c>
      <c r="Y2512">
        <v>19.850000000000001</v>
      </c>
      <c r="Z2512">
        <v>0</v>
      </c>
      <c r="AA2512">
        <v>0</v>
      </c>
      <c r="AB2512">
        <v>0</v>
      </c>
      <c r="AC2512">
        <v>0</v>
      </c>
      <c r="AD2512">
        <v>1</v>
      </c>
      <c r="AE2512">
        <v>0</v>
      </c>
      <c r="AF2512" t="s">
        <v>3</v>
      </c>
      <c r="AG2512">
        <v>56</v>
      </c>
      <c r="AH2512">
        <v>2</v>
      </c>
      <c r="AI2512">
        <v>35815018</v>
      </c>
      <c r="AJ2512">
        <v>2543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</row>
    <row r="2513" spans="1:44">
      <c r="A2513">
        <f>ROW(Source!A2450)</f>
        <v>2450</v>
      </c>
      <c r="B2513">
        <v>35815032</v>
      </c>
      <c r="C2513">
        <v>35815007</v>
      </c>
      <c r="D2513">
        <v>29145352</v>
      </c>
      <c r="E2513">
        <v>1</v>
      </c>
      <c r="F2513">
        <v>1</v>
      </c>
      <c r="G2513">
        <v>1</v>
      </c>
      <c r="H2513">
        <v>3</v>
      </c>
      <c r="I2513" t="s">
        <v>972</v>
      </c>
      <c r="J2513" t="s">
        <v>973</v>
      </c>
      <c r="K2513" t="s">
        <v>974</v>
      </c>
      <c r="L2513">
        <v>1348</v>
      </c>
      <c r="N2513">
        <v>1009</v>
      </c>
      <c r="O2513" t="s">
        <v>29</v>
      </c>
      <c r="P2513" t="s">
        <v>29</v>
      </c>
      <c r="Q2513">
        <v>1000</v>
      </c>
      <c r="X2513">
        <v>0.05</v>
      </c>
      <c r="Y2513">
        <v>9298.35</v>
      </c>
      <c r="Z2513">
        <v>0</v>
      </c>
      <c r="AA2513">
        <v>0</v>
      </c>
      <c r="AB2513">
        <v>0</v>
      </c>
      <c r="AC2513">
        <v>0</v>
      </c>
      <c r="AD2513">
        <v>1</v>
      </c>
      <c r="AE2513">
        <v>0</v>
      </c>
      <c r="AF2513" t="s">
        <v>3</v>
      </c>
      <c r="AG2513">
        <v>0.05</v>
      </c>
      <c r="AH2513">
        <v>2</v>
      </c>
      <c r="AI2513">
        <v>35815019</v>
      </c>
      <c r="AJ2513">
        <v>2544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</row>
    <row r="2514" spans="1:44">
      <c r="A2514">
        <f>ROW(Source!A2450)</f>
        <v>2450</v>
      </c>
      <c r="B2514">
        <v>35815033</v>
      </c>
      <c r="C2514">
        <v>35815007</v>
      </c>
      <c r="D2514">
        <v>29150040</v>
      </c>
      <c r="E2514">
        <v>1</v>
      </c>
      <c r="F2514">
        <v>1</v>
      </c>
      <c r="G2514">
        <v>1</v>
      </c>
      <c r="H2514">
        <v>3</v>
      </c>
      <c r="I2514" t="s">
        <v>757</v>
      </c>
      <c r="J2514" t="s">
        <v>879</v>
      </c>
      <c r="K2514" t="s">
        <v>759</v>
      </c>
      <c r="L2514">
        <v>1339</v>
      </c>
      <c r="N2514">
        <v>1007</v>
      </c>
      <c r="O2514" t="s">
        <v>638</v>
      </c>
      <c r="P2514" t="s">
        <v>638</v>
      </c>
      <c r="Q2514">
        <v>1</v>
      </c>
      <c r="X2514">
        <v>0.93</v>
      </c>
      <c r="Y2514">
        <v>2.44</v>
      </c>
      <c r="Z2514">
        <v>0</v>
      </c>
      <c r="AA2514">
        <v>0</v>
      </c>
      <c r="AB2514">
        <v>0</v>
      </c>
      <c r="AC2514">
        <v>0</v>
      </c>
      <c r="AD2514">
        <v>1</v>
      </c>
      <c r="AE2514">
        <v>0</v>
      </c>
      <c r="AF2514" t="s">
        <v>3</v>
      </c>
      <c r="AG2514">
        <v>0.93</v>
      </c>
      <c r="AH2514">
        <v>2</v>
      </c>
      <c r="AI2514">
        <v>35815020</v>
      </c>
      <c r="AJ2514">
        <v>2545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</row>
    <row r="2515" spans="1:44">
      <c r="A2515">
        <f>ROW(Source!A2451)</f>
        <v>2451</v>
      </c>
      <c r="B2515">
        <v>35815042</v>
      </c>
      <c r="C2515">
        <v>35815034</v>
      </c>
      <c r="D2515">
        <v>29364679</v>
      </c>
      <c r="E2515">
        <v>1</v>
      </c>
      <c r="F2515">
        <v>1</v>
      </c>
      <c r="G2515">
        <v>1</v>
      </c>
      <c r="H2515">
        <v>1</v>
      </c>
      <c r="I2515" t="s">
        <v>799</v>
      </c>
      <c r="J2515" t="s">
        <v>3</v>
      </c>
      <c r="K2515" t="s">
        <v>800</v>
      </c>
      <c r="L2515">
        <v>1369</v>
      </c>
      <c r="N2515">
        <v>1013</v>
      </c>
      <c r="O2515" t="s">
        <v>583</v>
      </c>
      <c r="P2515" t="s">
        <v>583</v>
      </c>
      <c r="Q2515">
        <v>1</v>
      </c>
      <c r="X2515">
        <v>25.76</v>
      </c>
      <c r="Y2515">
        <v>0</v>
      </c>
      <c r="Z2515">
        <v>0</v>
      </c>
      <c r="AA2515">
        <v>0</v>
      </c>
      <c r="AB2515">
        <v>316.85000000000002</v>
      </c>
      <c r="AC2515">
        <v>0</v>
      </c>
      <c r="AD2515">
        <v>1</v>
      </c>
      <c r="AE2515">
        <v>1</v>
      </c>
      <c r="AF2515" t="s">
        <v>3</v>
      </c>
      <c r="AG2515">
        <v>25.76</v>
      </c>
      <c r="AH2515">
        <v>2</v>
      </c>
      <c r="AI2515">
        <v>35815035</v>
      </c>
      <c r="AJ2515">
        <v>2546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</row>
    <row r="2516" spans="1:44">
      <c r="A2516">
        <f>ROW(Source!A2451)</f>
        <v>2451</v>
      </c>
      <c r="B2516">
        <v>35815043</v>
      </c>
      <c r="C2516">
        <v>35815034</v>
      </c>
      <c r="D2516">
        <v>121548</v>
      </c>
      <c r="E2516">
        <v>1</v>
      </c>
      <c r="F2516">
        <v>1</v>
      </c>
      <c r="G2516">
        <v>1</v>
      </c>
      <c r="H2516">
        <v>1</v>
      </c>
      <c r="I2516" t="s">
        <v>34</v>
      </c>
      <c r="J2516" t="s">
        <v>3</v>
      </c>
      <c r="K2516" t="s">
        <v>584</v>
      </c>
      <c r="L2516">
        <v>608254</v>
      </c>
      <c r="N2516">
        <v>1013</v>
      </c>
      <c r="O2516" t="s">
        <v>585</v>
      </c>
      <c r="P2516" t="s">
        <v>585</v>
      </c>
      <c r="Q2516">
        <v>1</v>
      </c>
      <c r="X2516">
        <v>0.03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1</v>
      </c>
      <c r="AE2516">
        <v>2</v>
      </c>
      <c r="AF2516" t="s">
        <v>3</v>
      </c>
      <c r="AG2516">
        <v>0.03</v>
      </c>
      <c r="AH2516">
        <v>2</v>
      </c>
      <c r="AI2516">
        <v>35815036</v>
      </c>
      <c r="AJ2516">
        <v>2547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</row>
    <row r="2517" spans="1:44">
      <c r="A2517">
        <f>ROW(Source!A2451)</f>
        <v>2451</v>
      </c>
      <c r="B2517">
        <v>35815044</v>
      </c>
      <c r="C2517">
        <v>35815034</v>
      </c>
      <c r="D2517">
        <v>29172362</v>
      </c>
      <c r="E2517">
        <v>1</v>
      </c>
      <c r="F2517">
        <v>1</v>
      </c>
      <c r="G2517">
        <v>1</v>
      </c>
      <c r="H2517">
        <v>2</v>
      </c>
      <c r="I2517" t="s">
        <v>801</v>
      </c>
      <c r="J2517" t="s">
        <v>802</v>
      </c>
      <c r="K2517" t="s">
        <v>803</v>
      </c>
      <c r="L2517">
        <v>1368</v>
      </c>
      <c r="N2517">
        <v>1011</v>
      </c>
      <c r="O2517" t="s">
        <v>589</v>
      </c>
      <c r="P2517" t="s">
        <v>589</v>
      </c>
      <c r="Q2517">
        <v>1</v>
      </c>
      <c r="X2517">
        <v>0.03</v>
      </c>
      <c r="Y2517">
        <v>0</v>
      </c>
      <c r="Z2517">
        <v>134.65</v>
      </c>
      <c r="AA2517">
        <v>13.5</v>
      </c>
      <c r="AB2517">
        <v>0</v>
      </c>
      <c r="AC2517">
        <v>0</v>
      </c>
      <c r="AD2517">
        <v>1</v>
      </c>
      <c r="AE2517">
        <v>0</v>
      </c>
      <c r="AF2517" t="s">
        <v>3</v>
      </c>
      <c r="AG2517">
        <v>0.03</v>
      </c>
      <c r="AH2517">
        <v>2</v>
      </c>
      <c r="AI2517">
        <v>35815037</v>
      </c>
      <c r="AJ2517">
        <v>2548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</row>
    <row r="2518" spans="1:44">
      <c r="A2518">
        <f>ROW(Source!A2451)</f>
        <v>2451</v>
      </c>
      <c r="B2518">
        <v>35815045</v>
      </c>
      <c r="C2518">
        <v>35815034</v>
      </c>
      <c r="D2518">
        <v>29174913</v>
      </c>
      <c r="E2518">
        <v>1</v>
      </c>
      <c r="F2518">
        <v>1</v>
      </c>
      <c r="G2518">
        <v>1</v>
      </c>
      <c r="H2518">
        <v>2</v>
      </c>
      <c r="I2518" t="s">
        <v>601</v>
      </c>
      <c r="J2518" t="s">
        <v>602</v>
      </c>
      <c r="K2518" t="s">
        <v>603</v>
      </c>
      <c r="L2518">
        <v>1368</v>
      </c>
      <c r="N2518">
        <v>1011</v>
      </c>
      <c r="O2518" t="s">
        <v>589</v>
      </c>
      <c r="P2518" t="s">
        <v>589</v>
      </c>
      <c r="Q2518">
        <v>1</v>
      </c>
      <c r="X2518">
        <v>0.02</v>
      </c>
      <c r="Y2518">
        <v>0</v>
      </c>
      <c r="Z2518">
        <v>87.17</v>
      </c>
      <c r="AA2518">
        <v>11.6</v>
      </c>
      <c r="AB2518">
        <v>0</v>
      </c>
      <c r="AC2518">
        <v>0</v>
      </c>
      <c r="AD2518">
        <v>1</v>
      </c>
      <c r="AE2518">
        <v>0</v>
      </c>
      <c r="AF2518" t="s">
        <v>3</v>
      </c>
      <c r="AG2518">
        <v>0.02</v>
      </c>
      <c r="AH2518">
        <v>2</v>
      </c>
      <c r="AI2518">
        <v>35815038</v>
      </c>
      <c r="AJ2518">
        <v>2549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</row>
    <row r="2519" spans="1:44">
      <c r="A2519">
        <f>ROW(Source!A2451)</f>
        <v>2451</v>
      </c>
      <c r="B2519">
        <v>35815046</v>
      </c>
      <c r="C2519">
        <v>35815034</v>
      </c>
      <c r="D2519">
        <v>29149204</v>
      </c>
      <c r="E2519">
        <v>1</v>
      </c>
      <c r="F2519">
        <v>1</v>
      </c>
      <c r="G2519">
        <v>1</v>
      </c>
      <c r="H2519">
        <v>3</v>
      </c>
      <c r="I2519" t="s">
        <v>810</v>
      </c>
      <c r="J2519" t="s">
        <v>811</v>
      </c>
      <c r="K2519" t="s">
        <v>812</v>
      </c>
      <c r="L2519">
        <v>1348</v>
      </c>
      <c r="N2519">
        <v>1009</v>
      </c>
      <c r="O2519" t="s">
        <v>29</v>
      </c>
      <c r="P2519" t="s">
        <v>29</v>
      </c>
      <c r="Q2519">
        <v>1000</v>
      </c>
      <c r="X2519">
        <v>3.15E-3</v>
      </c>
      <c r="Y2519">
        <v>729.98</v>
      </c>
      <c r="Z2519">
        <v>0</v>
      </c>
      <c r="AA2519">
        <v>0</v>
      </c>
      <c r="AB2519">
        <v>0</v>
      </c>
      <c r="AC2519">
        <v>0</v>
      </c>
      <c r="AD2519">
        <v>1</v>
      </c>
      <c r="AE2519">
        <v>0</v>
      </c>
      <c r="AF2519" t="s">
        <v>3</v>
      </c>
      <c r="AG2519">
        <v>3.15E-3</v>
      </c>
      <c r="AH2519">
        <v>2</v>
      </c>
      <c r="AI2519">
        <v>35815039</v>
      </c>
      <c r="AJ2519">
        <v>2550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</row>
    <row r="2520" spans="1:44">
      <c r="A2520">
        <f>ROW(Source!A2451)</f>
        <v>2451</v>
      </c>
      <c r="B2520">
        <v>35815047</v>
      </c>
      <c r="C2520">
        <v>35815034</v>
      </c>
      <c r="D2520">
        <v>29170678</v>
      </c>
      <c r="E2520">
        <v>1</v>
      </c>
      <c r="F2520">
        <v>1</v>
      </c>
      <c r="G2520">
        <v>1</v>
      </c>
      <c r="H2520">
        <v>3</v>
      </c>
      <c r="I2520" t="s">
        <v>813</v>
      </c>
      <c r="J2520" t="s">
        <v>814</v>
      </c>
      <c r="K2520" t="s">
        <v>815</v>
      </c>
      <c r="L2520">
        <v>1354</v>
      </c>
      <c r="N2520">
        <v>1010</v>
      </c>
      <c r="O2520" t="s">
        <v>258</v>
      </c>
      <c r="P2520" t="s">
        <v>258</v>
      </c>
      <c r="Q2520">
        <v>1</v>
      </c>
      <c r="X2520">
        <v>102</v>
      </c>
      <c r="Y2520">
        <v>0.28000000000000003</v>
      </c>
      <c r="Z2520">
        <v>0</v>
      </c>
      <c r="AA2520">
        <v>0</v>
      </c>
      <c r="AB2520">
        <v>0</v>
      </c>
      <c r="AC2520">
        <v>0</v>
      </c>
      <c r="AD2520">
        <v>1</v>
      </c>
      <c r="AE2520">
        <v>0</v>
      </c>
      <c r="AF2520" t="s">
        <v>3</v>
      </c>
      <c r="AG2520">
        <v>102</v>
      </c>
      <c r="AH2520">
        <v>2</v>
      </c>
      <c r="AI2520">
        <v>35815040</v>
      </c>
      <c r="AJ2520">
        <v>2551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</row>
    <row r="2521" spans="1:44">
      <c r="A2521">
        <f>ROW(Source!A2451)</f>
        <v>2451</v>
      </c>
      <c r="B2521">
        <v>35815048</v>
      </c>
      <c r="C2521">
        <v>35815034</v>
      </c>
      <c r="D2521">
        <v>29171808</v>
      </c>
      <c r="E2521">
        <v>1</v>
      </c>
      <c r="F2521">
        <v>1</v>
      </c>
      <c r="G2521">
        <v>1</v>
      </c>
      <c r="H2521">
        <v>3</v>
      </c>
      <c r="I2521" t="s">
        <v>816</v>
      </c>
      <c r="J2521" t="s">
        <v>817</v>
      </c>
      <c r="K2521" t="s">
        <v>818</v>
      </c>
      <c r="L2521">
        <v>1374</v>
      </c>
      <c r="N2521">
        <v>1013</v>
      </c>
      <c r="O2521" t="s">
        <v>819</v>
      </c>
      <c r="P2521" t="s">
        <v>819</v>
      </c>
      <c r="Q2521">
        <v>1</v>
      </c>
      <c r="X2521">
        <v>5.1100000000000003</v>
      </c>
      <c r="Y2521">
        <v>1</v>
      </c>
      <c r="Z2521">
        <v>0</v>
      </c>
      <c r="AA2521">
        <v>0</v>
      </c>
      <c r="AB2521">
        <v>0</v>
      </c>
      <c r="AC2521">
        <v>0</v>
      </c>
      <c r="AD2521">
        <v>1</v>
      </c>
      <c r="AE2521">
        <v>0</v>
      </c>
      <c r="AF2521" t="s">
        <v>3</v>
      </c>
      <c r="AG2521">
        <v>5.1100000000000003</v>
      </c>
      <c r="AH2521">
        <v>2</v>
      </c>
      <c r="AI2521">
        <v>35815041</v>
      </c>
      <c r="AJ2521">
        <v>2552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</row>
    <row r="2522" spans="1:44">
      <c r="A2522">
        <f>ROW(Source!A2452)</f>
        <v>2452</v>
      </c>
      <c r="B2522">
        <v>35815062</v>
      </c>
      <c r="C2522">
        <v>35815049</v>
      </c>
      <c r="D2522">
        <v>18411117</v>
      </c>
      <c r="E2522">
        <v>1</v>
      </c>
      <c r="F2522">
        <v>1</v>
      </c>
      <c r="G2522">
        <v>1</v>
      </c>
      <c r="H2522">
        <v>1</v>
      </c>
      <c r="I2522" t="s">
        <v>901</v>
      </c>
      <c r="J2522" t="s">
        <v>3</v>
      </c>
      <c r="K2522" t="s">
        <v>902</v>
      </c>
      <c r="L2522">
        <v>1369</v>
      </c>
      <c r="N2522">
        <v>1013</v>
      </c>
      <c r="O2522" t="s">
        <v>583</v>
      </c>
      <c r="P2522" t="s">
        <v>583</v>
      </c>
      <c r="Q2522">
        <v>1</v>
      </c>
      <c r="X2522">
        <v>79.81</v>
      </c>
      <c r="Y2522">
        <v>0</v>
      </c>
      <c r="Z2522">
        <v>0</v>
      </c>
      <c r="AA2522">
        <v>0</v>
      </c>
      <c r="AB2522">
        <v>307.27</v>
      </c>
      <c r="AC2522">
        <v>0</v>
      </c>
      <c r="AD2522">
        <v>1</v>
      </c>
      <c r="AE2522">
        <v>1</v>
      </c>
      <c r="AF2522" t="s">
        <v>3</v>
      </c>
      <c r="AG2522">
        <v>79.81</v>
      </c>
      <c r="AH2522">
        <v>2</v>
      </c>
      <c r="AI2522">
        <v>35815050</v>
      </c>
      <c r="AJ2522">
        <v>2553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</row>
    <row r="2523" spans="1:44">
      <c r="A2523">
        <f>ROW(Source!A2452)</f>
        <v>2452</v>
      </c>
      <c r="B2523">
        <v>35815063</v>
      </c>
      <c r="C2523">
        <v>35815049</v>
      </c>
      <c r="D2523">
        <v>121548</v>
      </c>
      <c r="E2523">
        <v>1</v>
      </c>
      <c r="F2523">
        <v>1</v>
      </c>
      <c r="G2523">
        <v>1</v>
      </c>
      <c r="H2523">
        <v>1</v>
      </c>
      <c r="I2523" t="s">
        <v>34</v>
      </c>
      <c r="J2523" t="s">
        <v>3</v>
      </c>
      <c r="K2523" t="s">
        <v>584</v>
      </c>
      <c r="L2523">
        <v>608254</v>
      </c>
      <c r="N2523">
        <v>1013</v>
      </c>
      <c r="O2523" t="s">
        <v>585</v>
      </c>
      <c r="P2523" t="s">
        <v>585</v>
      </c>
      <c r="Q2523">
        <v>1</v>
      </c>
      <c r="X2523">
        <v>13.84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1</v>
      </c>
      <c r="AE2523">
        <v>2</v>
      </c>
      <c r="AF2523" t="s">
        <v>3</v>
      </c>
      <c r="AG2523">
        <v>13.84</v>
      </c>
      <c r="AH2523">
        <v>2</v>
      </c>
      <c r="AI2523">
        <v>35815051</v>
      </c>
      <c r="AJ2523">
        <v>2554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</row>
    <row r="2524" spans="1:44">
      <c r="A2524">
        <f>ROW(Source!A2452)</f>
        <v>2452</v>
      </c>
      <c r="B2524">
        <v>35815064</v>
      </c>
      <c r="C2524">
        <v>35815049</v>
      </c>
      <c r="D2524">
        <v>29172556</v>
      </c>
      <c r="E2524">
        <v>1</v>
      </c>
      <c r="F2524">
        <v>1</v>
      </c>
      <c r="G2524">
        <v>1</v>
      </c>
      <c r="H2524">
        <v>2</v>
      </c>
      <c r="I2524" t="s">
        <v>586</v>
      </c>
      <c r="J2524" t="s">
        <v>590</v>
      </c>
      <c r="K2524" t="s">
        <v>588</v>
      </c>
      <c r="L2524">
        <v>1368</v>
      </c>
      <c r="N2524">
        <v>1011</v>
      </c>
      <c r="O2524" t="s">
        <v>589</v>
      </c>
      <c r="P2524" t="s">
        <v>589</v>
      </c>
      <c r="Q2524">
        <v>1</v>
      </c>
      <c r="X2524">
        <v>0.92</v>
      </c>
      <c r="Y2524">
        <v>0</v>
      </c>
      <c r="Z2524">
        <v>31.26</v>
      </c>
      <c r="AA2524">
        <v>13.5</v>
      </c>
      <c r="AB2524">
        <v>0</v>
      </c>
      <c r="AC2524">
        <v>0</v>
      </c>
      <c r="AD2524">
        <v>1</v>
      </c>
      <c r="AE2524">
        <v>0</v>
      </c>
      <c r="AF2524" t="s">
        <v>3</v>
      </c>
      <c r="AG2524">
        <v>0.92</v>
      </c>
      <c r="AH2524">
        <v>2</v>
      </c>
      <c r="AI2524">
        <v>35815052</v>
      </c>
      <c r="AJ2524">
        <v>2555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</row>
    <row r="2525" spans="1:44">
      <c r="A2525">
        <f>ROW(Source!A2452)</f>
        <v>2452</v>
      </c>
      <c r="B2525">
        <v>35815065</v>
      </c>
      <c r="C2525">
        <v>35815049</v>
      </c>
      <c r="D2525">
        <v>29172710</v>
      </c>
      <c r="E2525">
        <v>1</v>
      </c>
      <c r="F2525">
        <v>1</v>
      </c>
      <c r="G2525">
        <v>1</v>
      </c>
      <c r="H2525">
        <v>2</v>
      </c>
      <c r="I2525" t="s">
        <v>593</v>
      </c>
      <c r="J2525" t="s">
        <v>594</v>
      </c>
      <c r="K2525" t="s">
        <v>595</v>
      </c>
      <c r="L2525">
        <v>1368</v>
      </c>
      <c r="N2525">
        <v>1011</v>
      </c>
      <c r="O2525" t="s">
        <v>589</v>
      </c>
      <c r="P2525" t="s">
        <v>589</v>
      </c>
      <c r="Q2525">
        <v>1</v>
      </c>
      <c r="X2525">
        <v>9.93</v>
      </c>
      <c r="Y2525">
        <v>0</v>
      </c>
      <c r="Z2525">
        <v>46.56</v>
      </c>
      <c r="AA2525">
        <v>10.06</v>
      </c>
      <c r="AB2525">
        <v>0</v>
      </c>
      <c r="AC2525">
        <v>0</v>
      </c>
      <c r="AD2525">
        <v>1</v>
      </c>
      <c r="AE2525">
        <v>0</v>
      </c>
      <c r="AF2525" t="s">
        <v>3</v>
      </c>
      <c r="AG2525">
        <v>9.93</v>
      </c>
      <c r="AH2525">
        <v>2</v>
      </c>
      <c r="AI2525">
        <v>35815053</v>
      </c>
      <c r="AJ2525">
        <v>2556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</row>
    <row r="2526" spans="1:44">
      <c r="A2526">
        <f>ROW(Source!A2452)</f>
        <v>2452</v>
      </c>
      <c r="B2526">
        <v>35815066</v>
      </c>
      <c r="C2526">
        <v>35815049</v>
      </c>
      <c r="D2526">
        <v>29173142</v>
      </c>
      <c r="E2526">
        <v>1</v>
      </c>
      <c r="F2526">
        <v>1</v>
      </c>
      <c r="G2526">
        <v>1</v>
      </c>
      <c r="H2526">
        <v>2</v>
      </c>
      <c r="I2526" t="s">
        <v>975</v>
      </c>
      <c r="J2526" t="s">
        <v>976</v>
      </c>
      <c r="K2526" t="s">
        <v>977</v>
      </c>
      <c r="L2526">
        <v>1368</v>
      </c>
      <c r="N2526">
        <v>1011</v>
      </c>
      <c r="O2526" t="s">
        <v>589</v>
      </c>
      <c r="P2526" t="s">
        <v>589</v>
      </c>
      <c r="Q2526">
        <v>1</v>
      </c>
      <c r="X2526">
        <v>2.99</v>
      </c>
      <c r="Y2526">
        <v>0</v>
      </c>
      <c r="Z2526">
        <v>16.3</v>
      </c>
      <c r="AA2526">
        <v>10.06</v>
      </c>
      <c r="AB2526">
        <v>0</v>
      </c>
      <c r="AC2526">
        <v>0</v>
      </c>
      <c r="AD2526">
        <v>1</v>
      </c>
      <c r="AE2526">
        <v>0</v>
      </c>
      <c r="AF2526" t="s">
        <v>3</v>
      </c>
      <c r="AG2526">
        <v>2.99</v>
      </c>
      <c r="AH2526">
        <v>2</v>
      </c>
      <c r="AI2526">
        <v>35815054</v>
      </c>
      <c r="AJ2526">
        <v>2557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</row>
    <row r="2527" spans="1:44">
      <c r="A2527">
        <f>ROW(Source!A2452)</f>
        <v>2452</v>
      </c>
      <c r="B2527">
        <v>35815067</v>
      </c>
      <c r="C2527">
        <v>35815049</v>
      </c>
      <c r="D2527">
        <v>29174145</v>
      </c>
      <c r="E2527">
        <v>1</v>
      </c>
      <c r="F2527">
        <v>1</v>
      </c>
      <c r="G2527">
        <v>1</v>
      </c>
      <c r="H2527">
        <v>2</v>
      </c>
      <c r="I2527" t="s">
        <v>978</v>
      </c>
      <c r="J2527" t="s">
        <v>979</v>
      </c>
      <c r="K2527" t="s">
        <v>980</v>
      </c>
      <c r="L2527">
        <v>1368</v>
      </c>
      <c r="N2527">
        <v>1011</v>
      </c>
      <c r="O2527" t="s">
        <v>589</v>
      </c>
      <c r="P2527" t="s">
        <v>589</v>
      </c>
      <c r="Q2527">
        <v>1</v>
      </c>
      <c r="X2527">
        <v>9.93</v>
      </c>
      <c r="Y2527">
        <v>0</v>
      </c>
      <c r="Z2527">
        <v>7.54</v>
      </c>
      <c r="AA2527">
        <v>0</v>
      </c>
      <c r="AB2527">
        <v>0</v>
      </c>
      <c r="AC2527">
        <v>0</v>
      </c>
      <c r="AD2527">
        <v>1</v>
      </c>
      <c r="AE2527">
        <v>0</v>
      </c>
      <c r="AF2527" t="s">
        <v>3</v>
      </c>
      <c r="AG2527">
        <v>9.93</v>
      </c>
      <c r="AH2527">
        <v>2</v>
      </c>
      <c r="AI2527">
        <v>35815055</v>
      </c>
      <c r="AJ2527">
        <v>2558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</row>
    <row r="2528" spans="1:44">
      <c r="A2528">
        <f>ROW(Source!A2452)</f>
        <v>2452</v>
      </c>
      <c r="B2528">
        <v>35815068</v>
      </c>
      <c r="C2528">
        <v>35815049</v>
      </c>
      <c r="D2528">
        <v>29174913</v>
      </c>
      <c r="E2528">
        <v>1</v>
      </c>
      <c r="F2528">
        <v>1</v>
      </c>
      <c r="G2528">
        <v>1</v>
      </c>
      <c r="H2528">
        <v>2</v>
      </c>
      <c r="I2528" t="s">
        <v>601</v>
      </c>
      <c r="J2528" t="s">
        <v>602</v>
      </c>
      <c r="K2528" t="s">
        <v>603</v>
      </c>
      <c r="L2528">
        <v>1368</v>
      </c>
      <c r="N2528">
        <v>1011</v>
      </c>
      <c r="O2528" t="s">
        <v>589</v>
      </c>
      <c r="P2528" t="s">
        <v>589</v>
      </c>
      <c r="Q2528">
        <v>1</v>
      </c>
      <c r="X2528">
        <v>2.65</v>
      </c>
      <c r="Y2528">
        <v>0</v>
      </c>
      <c r="Z2528">
        <v>87.17</v>
      </c>
      <c r="AA2528">
        <v>11.6</v>
      </c>
      <c r="AB2528">
        <v>0</v>
      </c>
      <c r="AC2528">
        <v>0</v>
      </c>
      <c r="AD2528">
        <v>1</v>
      </c>
      <c r="AE2528">
        <v>0</v>
      </c>
      <c r="AF2528" t="s">
        <v>3</v>
      </c>
      <c r="AG2528">
        <v>2.65</v>
      </c>
      <c r="AH2528">
        <v>2</v>
      </c>
      <c r="AI2528">
        <v>35815056</v>
      </c>
      <c r="AJ2528">
        <v>2559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</row>
    <row r="2529" spans="1:44">
      <c r="A2529">
        <f>ROW(Source!A2452)</f>
        <v>2452</v>
      </c>
      <c r="B2529">
        <v>35815069</v>
      </c>
      <c r="C2529">
        <v>35815049</v>
      </c>
      <c r="D2529">
        <v>29108452</v>
      </c>
      <c r="E2529">
        <v>1</v>
      </c>
      <c r="F2529">
        <v>1</v>
      </c>
      <c r="G2529">
        <v>1</v>
      </c>
      <c r="H2529">
        <v>3</v>
      </c>
      <c r="I2529" t="s">
        <v>981</v>
      </c>
      <c r="J2529" t="s">
        <v>982</v>
      </c>
      <c r="K2529" t="s">
        <v>983</v>
      </c>
      <c r="L2529">
        <v>1348</v>
      </c>
      <c r="N2529">
        <v>1009</v>
      </c>
      <c r="O2529" t="s">
        <v>29</v>
      </c>
      <c r="P2529" t="s">
        <v>29</v>
      </c>
      <c r="Q2529">
        <v>1000</v>
      </c>
      <c r="X2529">
        <v>0.1</v>
      </c>
      <c r="Y2529">
        <v>12485.99</v>
      </c>
      <c r="Z2529">
        <v>0</v>
      </c>
      <c r="AA2529">
        <v>0</v>
      </c>
      <c r="AB2529">
        <v>0</v>
      </c>
      <c r="AC2529">
        <v>0</v>
      </c>
      <c r="AD2529">
        <v>1</v>
      </c>
      <c r="AE2529">
        <v>0</v>
      </c>
      <c r="AF2529" t="s">
        <v>3</v>
      </c>
      <c r="AG2529">
        <v>0.1</v>
      </c>
      <c r="AH2529">
        <v>2</v>
      </c>
      <c r="AI2529">
        <v>35815057</v>
      </c>
      <c r="AJ2529">
        <v>2560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</row>
    <row r="2530" spans="1:44">
      <c r="A2530">
        <f>ROW(Source!A2452)</f>
        <v>2452</v>
      </c>
      <c r="B2530">
        <v>35815070</v>
      </c>
      <c r="C2530">
        <v>35815049</v>
      </c>
      <c r="D2530">
        <v>29109244</v>
      </c>
      <c r="E2530">
        <v>1</v>
      </c>
      <c r="F2530">
        <v>1</v>
      </c>
      <c r="G2530">
        <v>1</v>
      </c>
      <c r="H2530">
        <v>3</v>
      </c>
      <c r="I2530" t="s">
        <v>984</v>
      </c>
      <c r="J2530" t="s">
        <v>985</v>
      </c>
      <c r="K2530" t="s">
        <v>986</v>
      </c>
      <c r="L2530">
        <v>1348</v>
      </c>
      <c r="N2530">
        <v>1009</v>
      </c>
      <c r="O2530" t="s">
        <v>29</v>
      </c>
      <c r="P2530" t="s">
        <v>29</v>
      </c>
      <c r="Q2530">
        <v>1000</v>
      </c>
      <c r="X2530">
        <v>1.67</v>
      </c>
      <c r="Y2530">
        <v>600</v>
      </c>
      <c r="Z2530">
        <v>0</v>
      </c>
      <c r="AA2530">
        <v>0</v>
      </c>
      <c r="AB2530">
        <v>0</v>
      </c>
      <c r="AC2530">
        <v>0</v>
      </c>
      <c r="AD2530">
        <v>1</v>
      </c>
      <c r="AE2530">
        <v>0</v>
      </c>
      <c r="AF2530" t="s">
        <v>3</v>
      </c>
      <c r="AG2530">
        <v>1.67</v>
      </c>
      <c r="AH2530">
        <v>2</v>
      </c>
      <c r="AI2530">
        <v>35815058</v>
      </c>
      <c r="AJ2530">
        <v>2561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</row>
    <row r="2531" spans="1:44">
      <c r="A2531">
        <f>ROW(Source!A2452)</f>
        <v>2452</v>
      </c>
      <c r="B2531">
        <v>35815071</v>
      </c>
      <c r="C2531">
        <v>35815049</v>
      </c>
      <c r="D2531">
        <v>29110564</v>
      </c>
      <c r="E2531">
        <v>1</v>
      </c>
      <c r="F2531">
        <v>1</v>
      </c>
      <c r="G2531">
        <v>1</v>
      </c>
      <c r="H2531">
        <v>3</v>
      </c>
      <c r="I2531" t="s">
        <v>987</v>
      </c>
      <c r="J2531" t="s">
        <v>988</v>
      </c>
      <c r="K2531" t="s">
        <v>989</v>
      </c>
      <c r="L2531">
        <v>1348</v>
      </c>
      <c r="N2531">
        <v>1009</v>
      </c>
      <c r="O2531" t="s">
        <v>29</v>
      </c>
      <c r="P2531" t="s">
        <v>29</v>
      </c>
      <c r="Q2531">
        <v>1000</v>
      </c>
      <c r="X2531">
        <v>3.2000000000000001E-2</v>
      </c>
      <c r="Y2531">
        <v>13673</v>
      </c>
      <c r="Z2531">
        <v>0</v>
      </c>
      <c r="AA2531">
        <v>0</v>
      </c>
      <c r="AB2531">
        <v>0</v>
      </c>
      <c r="AC2531">
        <v>0</v>
      </c>
      <c r="AD2531">
        <v>1</v>
      </c>
      <c r="AE2531">
        <v>0</v>
      </c>
      <c r="AF2531" t="s">
        <v>3</v>
      </c>
      <c r="AG2531">
        <v>3.2000000000000001E-2</v>
      </c>
      <c r="AH2531">
        <v>2</v>
      </c>
      <c r="AI2531">
        <v>35815059</v>
      </c>
      <c r="AJ2531">
        <v>2562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</row>
    <row r="2532" spans="1:44">
      <c r="A2532">
        <f>ROW(Source!A2452)</f>
        <v>2452</v>
      </c>
      <c r="B2532">
        <v>35815072</v>
      </c>
      <c r="C2532">
        <v>35815049</v>
      </c>
      <c r="D2532">
        <v>29149608</v>
      </c>
      <c r="E2532">
        <v>1</v>
      </c>
      <c r="F2532">
        <v>1</v>
      </c>
      <c r="G2532">
        <v>1</v>
      </c>
      <c r="H2532">
        <v>3</v>
      </c>
      <c r="I2532" t="s">
        <v>990</v>
      </c>
      <c r="J2532" t="s">
        <v>991</v>
      </c>
      <c r="K2532" t="s">
        <v>992</v>
      </c>
      <c r="L2532">
        <v>1339</v>
      </c>
      <c r="N2532">
        <v>1007</v>
      </c>
      <c r="O2532" t="s">
        <v>638</v>
      </c>
      <c r="P2532" t="s">
        <v>638</v>
      </c>
      <c r="Q2532">
        <v>1</v>
      </c>
      <c r="X2532">
        <v>2.3199999999999998</v>
      </c>
      <c r="Y2532">
        <v>55.26</v>
      </c>
      <c r="Z2532">
        <v>0</v>
      </c>
      <c r="AA2532">
        <v>0</v>
      </c>
      <c r="AB2532">
        <v>0</v>
      </c>
      <c r="AC2532">
        <v>0</v>
      </c>
      <c r="AD2532">
        <v>1</v>
      </c>
      <c r="AE2532">
        <v>0</v>
      </c>
      <c r="AF2532" t="s">
        <v>3</v>
      </c>
      <c r="AG2532">
        <v>2.3199999999999998</v>
      </c>
      <c r="AH2532">
        <v>2</v>
      </c>
      <c r="AI2532">
        <v>35815060</v>
      </c>
      <c r="AJ2532">
        <v>2563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</row>
    <row r="2533" spans="1:44">
      <c r="A2533">
        <f>ROW(Source!A2452)</f>
        <v>2452</v>
      </c>
      <c r="B2533">
        <v>35815073</v>
      </c>
      <c r="C2533">
        <v>35815049</v>
      </c>
      <c r="D2533">
        <v>29150040</v>
      </c>
      <c r="E2533">
        <v>1</v>
      </c>
      <c r="F2533">
        <v>1</v>
      </c>
      <c r="G2533">
        <v>1</v>
      </c>
      <c r="H2533">
        <v>3</v>
      </c>
      <c r="I2533" t="s">
        <v>757</v>
      </c>
      <c r="J2533" t="s">
        <v>879</v>
      </c>
      <c r="K2533" t="s">
        <v>759</v>
      </c>
      <c r="L2533">
        <v>1339</v>
      </c>
      <c r="N2533">
        <v>1007</v>
      </c>
      <c r="O2533" t="s">
        <v>638</v>
      </c>
      <c r="P2533" t="s">
        <v>638</v>
      </c>
      <c r="Q2533">
        <v>1</v>
      </c>
      <c r="X2533">
        <v>0.73899999999999999</v>
      </c>
      <c r="Y2533">
        <v>2.44</v>
      </c>
      <c r="Z2533">
        <v>0</v>
      </c>
      <c r="AA2533">
        <v>0</v>
      </c>
      <c r="AB2533">
        <v>0</v>
      </c>
      <c r="AC2533">
        <v>0</v>
      </c>
      <c r="AD2533">
        <v>1</v>
      </c>
      <c r="AE2533">
        <v>0</v>
      </c>
      <c r="AF2533" t="s">
        <v>3</v>
      </c>
      <c r="AG2533">
        <v>0.73899999999999999</v>
      </c>
      <c r="AH2533">
        <v>2</v>
      </c>
      <c r="AI2533">
        <v>35815061</v>
      </c>
      <c r="AJ2533">
        <v>2564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</row>
    <row r="2534" spans="1:44">
      <c r="A2534">
        <f>ROW(Source!A2453)</f>
        <v>2453</v>
      </c>
      <c r="B2534">
        <v>35815084</v>
      </c>
      <c r="C2534">
        <v>35815074</v>
      </c>
      <c r="D2534">
        <v>18407150</v>
      </c>
      <c r="E2534">
        <v>1</v>
      </c>
      <c r="F2534">
        <v>1</v>
      </c>
      <c r="G2534">
        <v>1</v>
      </c>
      <c r="H2534">
        <v>1</v>
      </c>
      <c r="I2534" t="s">
        <v>599</v>
      </c>
      <c r="J2534" t="s">
        <v>3</v>
      </c>
      <c r="K2534" t="s">
        <v>600</v>
      </c>
      <c r="L2534">
        <v>1369</v>
      </c>
      <c r="N2534">
        <v>1013</v>
      </c>
      <c r="O2534" t="s">
        <v>583</v>
      </c>
      <c r="P2534" t="s">
        <v>583</v>
      </c>
      <c r="Q2534">
        <v>1</v>
      </c>
      <c r="X2534">
        <v>37.67</v>
      </c>
      <c r="Y2534">
        <v>0</v>
      </c>
      <c r="Z2534">
        <v>0</v>
      </c>
      <c r="AA2534">
        <v>0</v>
      </c>
      <c r="AB2534">
        <v>272.45</v>
      </c>
      <c r="AC2534">
        <v>0</v>
      </c>
      <c r="AD2534">
        <v>1</v>
      </c>
      <c r="AE2534">
        <v>1</v>
      </c>
      <c r="AF2534" t="s">
        <v>3</v>
      </c>
      <c r="AG2534">
        <v>37.67</v>
      </c>
      <c r="AH2534">
        <v>2</v>
      </c>
      <c r="AI2534">
        <v>35815075</v>
      </c>
      <c r="AJ2534">
        <v>2565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</row>
    <row r="2535" spans="1:44">
      <c r="A2535">
        <f>ROW(Source!A2453)</f>
        <v>2453</v>
      </c>
      <c r="B2535">
        <v>35815085</v>
      </c>
      <c r="C2535">
        <v>35815074</v>
      </c>
      <c r="D2535">
        <v>121548</v>
      </c>
      <c r="E2535">
        <v>1</v>
      </c>
      <c r="F2535">
        <v>1</v>
      </c>
      <c r="G2535">
        <v>1</v>
      </c>
      <c r="H2535">
        <v>1</v>
      </c>
      <c r="I2535" t="s">
        <v>34</v>
      </c>
      <c r="J2535" t="s">
        <v>3</v>
      </c>
      <c r="K2535" t="s">
        <v>584</v>
      </c>
      <c r="L2535">
        <v>608254</v>
      </c>
      <c r="N2535">
        <v>1013</v>
      </c>
      <c r="O2535" t="s">
        <v>585</v>
      </c>
      <c r="P2535" t="s">
        <v>585</v>
      </c>
      <c r="Q2535">
        <v>1</v>
      </c>
      <c r="X2535">
        <v>0.13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1</v>
      </c>
      <c r="AE2535">
        <v>2</v>
      </c>
      <c r="AF2535" t="s">
        <v>3</v>
      </c>
      <c r="AG2535">
        <v>0.13</v>
      </c>
      <c r="AH2535">
        <v>2</v>
      </c>
      <c r="AI2535">
        <v>35815076</v>
      </c>
      <c r="AJ2535">
        <v>2566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</row>
    <row r="2536" spans="1:44">
      <c r="A2536">
        <f>ROW(Source!A2453)</f>
        <v>2453</v>
      </c>
      <c r="B2536">
        <v>35815086</v>
      </c>
      <c r="C2536">
        <v>35815074</v>
      </c>
      <c r="D2536">
        <v>29172554</v>
      </c>
      <c r="E2536">
        <v>1</v>
      </c>
      <c r="F2536">
        <v>1</v>
      </c>
      <c r="G2536">
        <v>1</v>
      </c>
      <c r="H2536">
        <v>2</v>
      </c>
      <c r="I2536" t="s">
        <v>779</v>
      </c>
      <c r="J2536" t="s">
        <v>993</v>
      </c>
      <c r="K2536" t="s">
        <v>781</v>
      </c>
      <c r="L2536">
        <v>1368</v>
      </c>
      <c r="N2536">
        <v>1011</v>
      </c>
      <c r="O2536" t="s">
        <v>589</v>
      </c>
      <c r="P2536" t="s">
        <v>589</v>
      </c>
      <c r="Q2536">
        <v>1</v>
      </c>
      <c r="X2536">
        <v>0.13</v>
      </c>
      <c r="Y2536">
        <v>0</v>
      </c>
      <c r="Z2536">
        <v>27.66</v>
      </c>
      <c r="AA2536">
        <v>11.6</v>
      </c>
      <c r="AB2536">
        <v>0</v>
      </c>
      <c r="AC2536">
        <v>0</v>
      </c>
      <c r="AD2536">
        <v>1</v>
      </c>
      <c r="AE2536">
        <v>0</v>
      </c>
      <c r="AF2536" t="s">
        <v>3</v>
      </c>
      <c r="AG2536">
        <v>0.13</v>
      </c>
      <c r="AH2536">
        <v>2</v>
      </c>
      <c r="AI2536">
        <v>35815077</v>
      </c>
      <c r="AJ2536">
        <v>2567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</row>
    <row r="2537" spans="1:44">
      <c r="A2537">
        <f>ROW(Source!A2453)</f>
        <v>2453</v>
      </c>
      <c r="B2537">
        <v>35815087</v>
      </c>
      <c r="C2537">
        <v>35815074</v>
      </c>
      <c r="D2537">
        <v>29174500</v>
      </c>
      <c r="E2537">
        <v>1</v>
      </c>
      <c r="F2537">
        <v>1</v>
      </c>
      <c r="G2537">
        <v>1</v>
      </c>
      <c r="H2537">
        <v>2</v>
      </c>
      <c r="I2537" t="s">
        <v>682</v>
      </c>
      <c r="J2537" t="s">
        <v>683</v>
      </c>
      <c r="K2537" t="s">
        <v>684</v>
      </c>
      <c r="L2537">
        <v>1368</v>
      </c>
      <c r="N2537">
        <v>1011</v>
      </c>
      <c r="O2537" t="s">
        <v>589</v>
      </c>
      <c r="P2537" t="s">
        <v>589</v>
      </c>
      <c r="Q2537">
        <v>1</v>
      </c>
      <c r="X2537">
        <v>3.13</v>
      </c>
      <c r="Y2537">
        <v>0</v>
      </c>
      <c r="Z2537">
        <v>1.95</v>
      </c>
      <c r="AA2537">
        <v>0</v>
      </c>
      <c r="AB2537">
        <v>0</v>
      </c>
      <c r="AC2537">
        <v>0</v>
      </c>
      <c r="AD2537">
        <v>1</v>
      </c>
      <c r="AE2537">
        <v>0</v>
      </c>
      <c r="AF2537" t="s">
        <v>3</v>
      </c>
      <c r="AG2537">
        <v>3.13</v>
      </c>
      <c r="AH2537">
        <v>2</v>
      </c>
      <c r="AI2537">
        <v>35815078</v>
      </c>
      <c r="AJ2537">
        <v>2568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</row>
    <row r="2538" spans="1:44">
      <c r="A2538">
        <f>ROW(Source!A2453)</f>
        <v>2453</v>
      </c>
      <c r="B2538">
        <v>35815088</v>
      </c>
      <c r="C2538">
        <v>35815074</v>
      </c>
      <c r="D2538">
        <v>29174567</v>
      </c>
      <c r="E2538">
        <v>1</v>
      </c>
      <c r="F2538">
        <v>1</v>
      </c>
      <c r="G2538">
        <v>1</v>
      </c>
      <c r="H2538">
        <v>2</v>
      </c>
      <c r="I2538" t="s">
        <v>672</v>
      </c>
      <c r="J2538" t="s">
        <v>994</v>
      </c>
      <c r="K2538" t="s">
        <v>674</v>
      </c>
      <c r="L2538">
        <v>1368</v>
      </c>
      <c r="N2538">
        <v>1011</v>
      </c>
      <c r="O2538" t="s">
        <v>589</v>
      </c>
      <c r="P2538" t="s">
        <v>589</v>
      </c>
      <c r="Q2538">
        <v>1</v>
      </c>
      <c r="X2538">
        <v>2.8</v>
      </c>
      <c r="Y2538">
        <v>0</v>
      </c>
      <c r="Z2538">
        <v>2.7</v>
      </c>
      <c r="AA2538">
        <v>0</v>
      </c>
      <c r="AB2538">
        <v>0</v>
      </c>
      <c r="AC2538">
        <v>0</v>
      </c>
      <c r="AD2538">
        <v>1</v>
      </c>
      <c r="AE2538">
        <v>0</v>
      </c>
      <c r="AF2538" t="s">
        <v>3</v>
      </c>
      <c r="AG2538">
        <v>2.8</v>
      </c>
      <c r="AH2538">
        <v>2</v>
      </c>
      <c r="AI2538">
        <v>35815079</v>
      </c>
      <c r="AJ2538">
        <v>2569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</row>
    <row r="2539" spans="1:44">
      <c r="A2539">
        <f>ROW(Source!A2453)</f>
        <v>2453</v>
      </c>
      <c r="B2539">
        <v>35815089</v>
      </c>
      <c r="C2539">
        <v>35815074</v>
      </c>
      <c r="D2539">
        <v>29174913</v>
      </c>
      <c r="E2539">
        <v>1</v>
      </c>
      <c r="F2539">
        <v>1</v>
      </c>
      <c r="G2539">
        <v>1</v>
      </c>
      <c r="H2539">
        <v>2</v>
      </c>
      <c r="I2539" t="s">
        <v>601</v>
      </c>
      <c r="J2539" t="s">
        <v>602</v>
      </c>
      <c r="K2539" t="s">
        <v>603</v>
      </c>
      <c r="L2539">
        <v>1368</v>
      </c>
      <c r="N2539">
        <v>1011</v>
      </c>
      <c r="O2539" t="s">
        <v>589</v>
      </c>
      <c r="P2539" t="s">
        <v>589</v>
      </c>
      <c r="Q2539">
        <v>1</v>
      </c>
      <c r="X2539">
        <v>0.04</v>
      </c>
      <c r="Y2539">
        <v>0</v>
      </c>
      <c r="Z2539">
        <v>87.17</v>
      </c>
      <c r="AA2539">
        <v>11.6</v>
      </c>
      <c r="AB2539">
        <v>0</v>
      </c>
      <c r="AC2539">
        <v>0</v>
      </c>
      <c r="AD2539">
        <v>1</v>
      </c>
      <c r="AE2539">
        <v>0</v>
      </c>
      <c r="AF2539" t="s">
        <v>3</v>
      </c>
      <c r="AG2539">
        <v>0.04</v>
      </c>
      <c r="AH2539">
        <v>2</v>
      </c>
      <c r="AI2539">
        <v>35815080</v>
      </c>
      <c r="AJ2539">
        <v>2570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</row>
    <row r="2540" spans="1:44">
      <c r="A2540">
        <f>ROW(Source!A2453)</f>
        <v>2453</v>
      </c>
      <c r="B2540">
        <v>35815090</v>
      </c>
      <c r="C2540">
        <v>35815074</v>
      </c>
      <c r="D2540">
        <v>29109298</v>
      </c>
      <c r="E2540">
        <v>1</v>
      </c>
      <c r="F2540">
        <v>1</v>
      </c>
      <c r="G2540">
        <v>1</v>
      </c>
      <c r="H2540">
        <v>3</v>
      </c>
      <c r="I2540" t="s">
        <v>788</v>
      </c>
      <c r="J2540" t="s">
        <v>995</v>
      </c>
      <c r="K2540" t="s">
        <v>790</v>
      </c>
      <c r="L2540">
        <v>1346</v>
      </c>
      <c r="N2540">
        <v>1009</v>
      </c>
      <c r="O2540" t="s">
        <v>170</v>
      </c>
      <c r="P2540" t="s">
        <v>170</v>
      </c>
      <c r="Q2540">
        <v>1</v>
      </c>
      <c r="X2540">
        <v>30</v>
      </c>
      <c r="Y2540">
        <v>15.26</v>
      </c>
      <c r="Z2540">
        <v>0</v>
      </c>
      <c r="AA2540">
        <v>0</v>
      </c>
      <c r="AB2540">
        <v>0</v>
      </c>
      <c r="AC2540">
        <v>0</v>
      </c>
      <c r="AD2540">
        <v>1</v>
      </c>
      <c r="AE2540">
        <v>0</v>
      </c>
      <c r="AF2540" t="s">
        <v>3</v>
      </c>
      <c r="AG2540">
        <v>30</v>
      </c>
      <c r="AH2540">
        <v>2</v>
      </c>
      <c r="AI2540">
        <v>35815081</v>
      </c>
      <c r="AJ2540">
        <v>2571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</row>
    <row r="2541" spans="1:44">
      <c r="A2541">
        <f>ROW(Source!A2453)</f>
        <v>2453</v>
      </c>
      <c r="B2541">
        <v>35815091</v>
      </c>
      <c r="C2541">
        <v>35815074</v>
      </c>
      <c r="D2541">
        <v>29145316</v>
      </c>
      <c r="E2541">
        <v>1</v>
      </c>
      <c r="F2541">
        <v>1</v>
      </c>
      <c r="G2541">
        <v>1</v>
      </c>
      <c r="H2541">
        <v>3</v>
      </c>
      <c r="I2541" t="s">
        <v>996</v>
      </c>
      <c r="J2541" t="s">
        <v>997</v>
      </c>
      <c r="K2541" t="s">
        <v>998</v>
      </c>
      <c r="L2541">
        <v>1348</v>
      </c>
      <c r="N2541">
        <v>1009</v>
      </c>
      <c r="O2541" t="s">
        <v>29</v>
      </c>
      <c r="P2541" t="s">
        <v>29</v>
      </c>
      <c r="Q2541">
        <v>1000</v>
      </c>
      <c r="X2541">
        <v>0.9</v>
      </c>
      <c r="Y2541">
        <v>11416</v>
      </c>
      <c r="Z2541">
        <v>0</v>
      </c>
      <c r="AA2541">
        <v>0</v>
      </c>
      <c r="AB2541">
        <v>0</v>
      </c>
      <c r="AC2541">
        <v>0</v>
      </c>
      <c r="AD2541">
        <v>1</v>
      </c>
      <c r="AE2541">
        <v>0</v>
      </c>
      <c r="AF2541" t="s">
        <v>3</v>
      </c>
      <c r="AG2541">
        <v>0.9</v>
      </c>
      <c r="AH2541">
        <v>2</v>
      </c>
      <c r="AI2541">
        <v>35815082</v>
      </c>
      <c r="AJ2541">
        <v>2572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</row>
    <row r="2542" spans="1:44">
      <c r="A2542">
        <f>ROW(Source!A2453)</f>
        <v>2453</v>
      </c>
      <c r="B2542">
        <v>35815092</v>
      </c>
      <c r="C2542">
        <v>35815074</v>
      </c>
      <c r="D2542">
        <v>29150040</v>
      </c>
      <c r="E2542">
        <v>1</v>
      </c>
      <c r="F2542">
        <v>1</v>
      </c>
      <c r="G2542">
        <v>1</v>
      </c>
      <c r="H2542">
        <v>3</v>
      </c>
      <c r="I2542" t="s">
        <v>757</v>
      </c>
      <c r="J2542" t="s">
        <v>879</v>
      </c>
      <c r="K2542" t="s">
        <v>759</v>
      </c>
      <c r="L2542">
        <v>1339</v>
      </c>
      <c r="N2542">
        <v>1007</v>
      </c>
      <c r="O2542" t="s">
        <v>638</v>
      </c>
      <c r="P2542" t="s">
        <v>638</v>
      </c>
      <c r="Q2542">
        <v>1</v>
      </c>
      <c r="X2542">
        <v>0.17399999999999999</v>
      </c>
      <c r="Y2542">
        <v>2.44</v>
      </c>
      <c r="Z2542">
        <v>0</v>
      </c>
      <c r="AA2542">
        <v>0</v>
      </c>
      <c r="AB2542">
        <v>0</v>
      </c>
      <c r="AC2542">
        <v>0</v>
      </c>
      <c r="AD2542">
        <v>1</v>
      </c>
      <c r="AE2542">
        <v>0</v>
      </c>
      <c r="AF2542" t="s">
        <v>3</v>
      </c>
      <c r="AG2542">
        <v>0.17399999999999999</v>
      </c>
      <c r="AH2542">
        <v>2</v>
      </c>
      <c r="AI2542">
        <v>35815083</v>
      </c>
      <c r="AJ2542">
        <v>2573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</row>
    <row r="2543" spans="1:44">
      <c r="A2543">
        <f>ROW(Source!A2454)</f>
        <v>2454</v>
      </c>
      <c r="B2543">
        <v>35815106</v>
      </c>
      <c r="C2543">
        <v>35815093</v>
      </c>
      <c r="D2543">
        <v>31427453</v>
      </c>
      <c r="E2543">
        <v>1</v>
      </c>
      <c r="F2543">
        <v>1</v>
      </c>
      <c r="G2543">
        <v>1</v>
      </c>
      <c r="H2543">
        <v>1</v>
      </c>
      <c r="I2543" t="s">
        <v>999</v>
      </c>
      <c r="J2543" t="s">
        <v>3</v>
      </c>
      <c r="K2543" t="s">
        <v>1000</v>
      </c>
      <c r="L2543">
        <v>1369</v>
      </c>
      <c r="N2543">
        <v>1013</v>
      </c>
      <c r="O2543" t="s">
        <v>583</v>
      </c>
      <c r="P2543" t="s">
        <v>583</v>
      </c>
      <c r="Q2543">
        <v>1</v>
      </c>
      <c r="X2543">
        <v>76.63</v>
      </c>
      <c r="Y2543">
        <v>0</v>
      </c>
      <c r="Z2543">
        <v>0</v>
      </c>
      <c r="AA2543">
        <v>0</v>
      </c>
      <c r="AB2543">
        <v>279.16000000000003</v>
      </c>
      <c r="AC2543">
        <v>0</v>
      </c>
      <c r="AD2543">
        <v>1</v>
      </c>
      <c r="AE2543">
        <v>1</v>
      </c>
      <c r="AF2543" t="s">
        <v>3</v>
      </c>
      <c r="AG2543">
        <v>76.63</v>
      </c>
      <c r="AH2543">
        <v>2</v>
      </c>
      <c r="AI2543">
        <v>35815094</v>
      </c>
      <c r="AJ2543">
        <v>2574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</row>
    <row r="2544" spans="1:44">
      <c r="A2544">
        <f>ROW(Source!A2454)</f>
        <v>2454</v>
      </c>
      <c r="B2544">
        <v>35815107</v>
      </c>
      <c r="C2544">
        <v>35815093</v>
      </c>
      <c r="D2544">
        <v>121548</v>
      </c>
      <c r="E2544">
        <v>1</v>
      </c>
      <c r="F2544">
        <v>1</v>
      </c>
      <c r="G2544">
        <v>1</v>
      </c>
      <c r="H2544">
        <v>1</v>
      </c>
      <c r="I2544" t="s">
        <v>34</v>
      </c>
      <c r="J2544" t="s">
        <v>3</v>
      </c>
      <c r="K2544" t="s">
        <v>584</v>
      </c>
      <c r="L2544">
        <v>608254</v>
      </c>
      <c r="N2544">
        <v>1013</v>
      </c>
      <c r="O2544" t="s">
        <v>585</v>
      </c>
      <c r="P2544" t="s">
        <v>585</v>
      </c>
      <c r="Q2544">
        <v>1</v>
      </c>
      <c r="X2544">
        <v>4.22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1</v>
      </c>
      <c r="AE2544">
        <v>2</v>
      </c>
      <c r="AF2544" t="s">
        <v>3</v>
      </c>
      <c r="AG2544">
        <v>4.22</v>
      </c>
      <c r="AH2544">
        <v>2</v>
      </c>
      <c r="AI2544">
        <v>35815095</v>
      </c>
      <c r="AJ2544">
        <v>2575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</row>
    <row r="2545" spans="1:44">
      <c r="A2545">
        <f>ROW(Source!A2454)</f>
        <v>2454</v>
      </c>
      <c r="B2545">
        <v>35815108</v>
      </c>
      <c r="C2545">
        <v>35815093</v>
      </c>
      <c r="D2545">
        <v>35554709</v>
      </c>
      <c r="E2545">
        <v>1</v>
      </c>
      <c r="F2545">
        <v>1</v>
      </c>
      <c r="G2545">
        <v>1</v>
      </c>
      <c r="H2545">
        <v>2</v>
      </c>
      <c r="I2545" t="s">
        <v>861</v>
      </c>
      <c r="J2545" t="s">
        <v>1001</v>
      </c>
      <c r="K2545" t="s">
        <v>863</v>
      </c>
      <c r="L2545">
        <v>1368</v>
      </c>
      <c r="N2545">
        <v>1011</v>
      </c>
      <c r="O2545" t="s">
        <v>589</v>
      </c>
      <c r="P2545" t="s">
        <v>589</v>
      </c>
      <c r="Q2545">
        <v>1</v>
      </c>
      <c r="X2545">
        <v>0.36</v>
      </c>
      <c r="Y2545">
        <v>0</v>
      </c>
      <c r="Z2545">
        <v>99.89</v>
      </c>
      <c r="AA2545">
        <v>10.06</v>
      </c>
      <c r="AB2545">
        <v>0</v>
      </c>
      <c r="AC2545">
        <v>0</v>
      </c>
      <c r="AD2545">
        <v>1</v>
      </c>
      <c r="AE2545">
        <v>0</v>
      </c>
      <c r="AF2545" t="s">
        <v>3</v>
      </c>
      <c r="AG2545">
        <v>0.36</v>
      </c>
      <c r="AH2545">
        <v>2</v>
      </c>
      <c r="AI2545">
        <v>35815096</v>
      </c>
      <c r="AJ2545">
        <v>2576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</row>
    <row r="2546" spans="1:44">
      <c r="A2546">
        <f>ROW(Source!A2454)</f>
        <v>2454</v>
      </c>
      <c r="B2546">
        <v>35815109</v>
      </c>
      <c r="C2546">
        <v>35815093</v>
      </c>
      <c r="D2546">
        <v>35554736</v>
      </c>
      <c r="E2546">
        <v>1</v>
      </c>
      <c r="F2546">
        <v>1</v>
      </c>
      <c r="G2546">
        <v>1</v>
      </c>
      <c r="H2546">
        <v>2</v>
      </c>
      <c r="I2546" t="s">
        <v>1002</v>
      </c>
      <c r="J2546" t="s">
        <v>1003</v>
      </c>
      <c r="K2546" t="s">
        <v>1004</v>
      </c>
      <c r="L2546">
        <v>1368</v>
      </c>
      <c r="N2546">
        <v>1011</v>
      </c>
      <c r="O2546" t="s">
        <v>589</v>
      </c>
      <c r="P2546" t="s">
        <v>589</v>
      </c>
      <c r="Q2546">
        <v>1</v>
      </c>
      <c r="X2546">
        <v>2.2999999999999998</v>
      </c>
      <c r="Y2546">
        <v>0</v>
      </c>
      <c r="Z2546">
        <v>29.46</v>
      </c>
      <c r="AA2546">
        <v>11.6</v>
      </c>
      <c r="AB2546">
        <v>0</v>
      </c>
      <c r="AC2546">
        <v>0</v>
      </c>
      <c r="AD2546">
        <v>1</v>
      </c>
      <c r="AE2546">
        <v>0</v>
      </c>
      <c r="AF2546" t="s">
        <v>3</v>
      </c>
      <c r="AG2546">
        <v>2.2999999999999998</v>
      </c>
      <c r="AH2546">
        <v>2</v>
      </c>
      <c r="AI2546">
        <v>35815097</v>
      </c>
      <c r="AJ2546">
        <v>2577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</row>
    <row r="2547" spans="1:44">
      <c r="A2547">
        <f>ROW(Source!A2454)</f>
        <v>2454</v>
      </c>
      <c r="B2547">
        <v>35815110</v>
      </c>
      <c r="C2547">
        <v>35815093</v>
      </c>
      <c r="D2547">
        <v>35554830</v>
      </c>
      <c r="E2547">
        <v>1</v>
      </c>
      <c r="F2547">
        <v>1</v>
      </c>
      <c r="G2547">
        <v>1</v>
      </c>
      <c r="H2547">
        <v>2</v>
      </c>
      <c r="I2547" t="s">
        <v>951</v>
      </c>
      <c r="J2547" t="s">
        <v>1005</v>
      </c>
      <c r="K2547" t="s">
        <v>953</v>
      </c>
      <c r="L2547">
        <v>1368</v>
      </c>
      <c r="N2547">
        <v>1011</v>
      </c>
      <c r="O2547" t="s">
        <v>589</v>
      </c>
      <c r="P2547" t="s">
        <v>589</v>
      </c>
      <c r="Q2547">
        <v>1</v>
      </c>
      <c r="X2547">
        <v>1.56</v>
      </c>
      <c r="Y2547">
        <v>0</v>
      </c>
      <c r="Z2547">
        <v>12.4</v>
      </c>
      <c r="AA2547">
        <v>10.06</v>
      </c>
      <c r="AB2547">
        <v>0</v>
      </c>
      <c r="AC2547">
        <v>0</v>
      </c>
      <c r="AD2547">
        <v>1</v>
      </c>
      <c r="AE2547">
        <v>0</v>
      </c>
      <c r="AF2547" t="s">
        <v>3</v>
      </c>
      <c r="AG2547">
        <v>1.56</v>
      </c>
      <c r="AH2547">
        <v>2</v>
      </c>
      <c r="AI2547">
        <v>35815098</v>
      </c>
      <c r="AJ2547">
        <v>2578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</row>
    <row r="2548" spans="1:44">
      <c r="A2548">
        <f>ROW(Source!A2454)</f>
        <v>2454</v>
      </c>
      <c r="B2548">
        <v>35815111</v>
      </c>
      <c r="C2548">
        <v>35815093</v>
      </c>
      <c r="D2548">
        <v>35555043</v>
      </c>
      <c r="E2548">
        <v>1</v>
      </c>
      <c r="F2548">
        <v>1</v>
      </c>
      <c r="G2548">
        <v>1</v>
      </c>
      <c r="H2548">
        <v>2</v>
      </c>
      <c r="I2548" t="s">
        <v>1006</v>
      </c>
      <c r="J2548" t="s">
        <v>1007</v>
      </c>
      <c r="K2548" t="s">
        <v>1008</v>
      </c>
      <c r="L2548">
        <v>1368</v>
      </c>
      <c r="N2548">
        <v>1011</v>
      </c>
      <c r="O2548" t="s">
        <v>589</v>
      </c>
      <c r="P2548" t="s">
        <v>589</v>
      </c>
      <c r="Q2548">
        <v>1</v>
      </c>
      <c r="X2548">
        <v>0.05</v>
      </c>
      <c r="Y2548">
        <v>0</v>
      </c>
      <c r="Z2548">
        <v>9.9700000000000006</v>
      </c>
      <c r="AA2548">
        <v>0</v>
      </c>
      <c r="AB2548">
        <v>0</v>
      </c>
      <c r="AC2548">
        <v>0</v>
      </c>
      <c r="AD2548">
        <v>1</v>
      </c>
      <c r="AE2548">
        <v>0</v>
      </c>
      <c r="AF2548" t="s">
        <v>3</v>
      </c>
      <c r="AG2548">
        <v>0.05</v>
      </c>
      <c r="AH2548">
        <v>2</v>
      </c>
      <c r="AI2548">
        <v>35815099</v>
      </c>
      <c r="AJ2548">
        <v>2579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</row>
    <row r="2549" spans="1:44">
      <c r="A2549">
        <f>ROW(Source!A2454)</f>
        <v>2454</v>
      </c>
      <c r="B2549">
        <v>35815112</v>
      </c>
      <c r="C2549">
        <v>35815093</v>
      </c>
      <c r="D2549">
        <v>35555088</v>
      </c>
      <c r="E2549">
        <v>1</v>
      </c>
      <c r="F2549">
        <v>1</v>
      </c>
      <c r="G2549">
        <v>1</v>
      </c>
      <c r="H2549">
        <v>2</v>
      </c>
      <c r="I2549" t="s">
        <v>601</v>
      </c>
      <c r="J2549" t="s">
        <v>675</v>
      </c>
      <c r="K2549" t="s">
        <v>603</v>
      </c>
      <c r="L2549">
        <v>1368</v>
      </c>
      <c r="N2549">
        <v>1011</v>
      </c>
      <c r="O2549" t="s">
        <v>589</v>
      </c>
      <c r="P2549" t="s">
        <v>589</v>
      </c>
      <c r="Q2549">
        <v>1</v>
      </c>
      <c r="X2549">
        <v>0.28000000000000003</v>
      </c>
      <c r="Y2549">
        <v>0</v>
      </c>
      <c r="Z2549">
        <v>87.17</v>
      </c>
      <c r="AA2549">
        <v>11.6</v>
      </c>
      <c r="AB2549">
        <v>0</v>
      </c>
      <c r="AC2549">
        <v>0</v>
      </c>
      <c r="AD2549">
        <v>1</v>
      </c>
      <c r="AE2549">
        <v>0</v>
      </c>
      <c r="AF2549" t="s">
        <v>3</v>
      </c>
      <c r="AG2549">
        <v>0.28000000000000003</v>
      </c>
      <c r="AH2549">
        <v>2</v>
      </c>
      <c r="AI2549">
        <v>35815100</v>
      </c>
      <c r="AJ2549">
        <v>2580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</row>
    <row r="2550" spans="1:44">
      <c r="A2550">
        <f>ROW(Source!A2454)</f>
        <v>2454</v>
      </c>
      <c r="B2550">
        <v>35815113</v>
      </c>
      <c r="C2550">
        <v>35815093</v>
      </c>
      <c r="D2550">
        <v>35552759</v>
      </c>
      <c r="E2550">
        <v>1</v>
      </c>
      <c r="F2550">
        <v>1</v>
      </c>
      <c r="G2550">
        <v>1</v>
      </c>
      <c r="H2550">
        <v>3</v>
      </c>
      <c r="I2550" t="s">
        <v>616</v>
      </c>
      <c r="J2550" t="s">
        <v>1009</v>
      </c>
      <c r="K2550" t="s">
        <v>618</v>
      </c>
      <c r="L2550">
        <v>1346</v>
      </c>
      <c r="N2550">
        <v>1009</v>
      </c>
      <c r="O2550" t="s">
        <v>170</v>
      </c>
      <c r="P2550" t="s">
        <v>170</v>
      </c>
      <c r="Q2550">
        <v>1</v>
      </c>
      <c r="X2550">
        <v>0.5</v>
      </c>
      <c r="Y2550">
        <v>1.81</v>
      </c>
      <c r="Z2550">
        <v>0</v>
      </c>
      <c r="AA2550">
        <v>0</v>
      </c>
      <c r="AB2550">
        <v>0</v>
      </c>
      <c r="AC2550">
        <v>0</v>
      </c>
      <c r="AD2550">
        <v>1</v>
      </c>
      <c r="AE2550">
        <v>0</v>
      </c>
      <c r="AF2550" t="s">
        <v>3</v>
      </c>
      <c r="AG2550">
        <v>0.5</v>
      </c>
      <c r="AH2550">
        <v>2</v>
      </c>
      <c r="AI2550">
        <v>35815101</v>
      </c>
      <c r="AJ2550">
        <v>2581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</row>
    <row r="2551" spans="1:44">
      <c r="A2551">
        <f>ROW(Source!A2454)</f>
        <v>2454</v>
      </c>
      <c r="B2551">
        <v>35815114</v>
      </c>
      <c r="C2551">
        <v>35815093</v>
      </c>
      <c r="D2551">
        <v>35552810</v>
      </c>
      <c r="E2551">
        <v>1</v>
      </c>
      <c r="F2551">
        <v>1</v>
      </c>
      <c r="G2551">
        <v>1</v>
      </c>
      <c r="H2551">
        <v>3</v>
      </c>
      <c r="I2551" t="s">
        <v>1010</v>
      </c>
      <c r="J2551" t="s">
        <v>1011</v>
      </c>
      <c r="K2551" t="s">
        <v>1012</v>
      </c>
      <c r="L2551">
        <v>1348</v>
      </c>
      <c r="N2551">
        <v>1009</v>
      </c>
      <c r="O2551" t="s">
        <v>29</v>
      </c>
      <c r="P2551" t="s">
        <v>29</v>
      </c>
      <c r="Q2551">
        <v>1000</v>
      </c>
      <c r="X2551">
        <v>0.05</v>
      </c>
      <c r="Y2551">
        <v>6532.53</v>
      </c>
      <c r="Z2551">
        <v>0</v>
      </c>
      <c r="AA2551">
        <v>0</v>
      </c>
      <c r="AB2551">
        <v>0</v>
      </c>
      <c r="AC2551">
        <v>0</v>
      </c>
      <c r="AD2551">
        <v>1</v>
      </c>
      <c r="AE2551">
        <v>0</v>
      </c>
      <c r="AF2551" t="s">
        <v>3</v>
      </c>
      <c r="AG2551">
        <v>0.05</v>
      </c>
      <c r="AH2551">
        <v>2</v>
      </c>
      <c r="AI2551">
        <v>35815102</v>
      </c>
      <c r="AJ2551">
        <v>2582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</row>
    <row r="2552" spans="1:44">
      <c r="A2552">
        <f>ROW(Source!A2454)</f>
        <v>2454</v>
      </c>
      <c r="B2552">
        <v>35815115</v>
      </c>
      <c r="C2552">
        <v>35815093</v>
      </c>
      <c r="D2552">
        <v>35552960</v>
      </c>
      <c r="E2552">
        <v>1</v>
      </c>
      <c r="F2552">
        <v>1</v>
      </c>
      <c r="G2552">
        <v>1</v>
      </c>
      <c r="H2552">
        <v>3</v>
      </c>
      <c r="I2552" t="s">
        <v>1013</v>
      </c>
      <c r="J2552" t="s">
        <v>1014</v>
      </c>
      <c r="K2552" t="s">
        <v>1015</v>
      </c>
      <c r="L2552">
        <v>1346</v>
      </c>
      <c r="N2552">
        <v>1009</v>
      </c>
      <c r="O2552" t="s">
        <v>170</v>
      </c>
      <c r="P2552" t="s">
        <v>170</v>
      </c>
      <c r="Q2552">
        <v>1</v>
      </c>
      <c r="X2552">
        <v>430</v>
      </c>
      <c r="Y2552">
        <v>3.86</v>
      </c>
      <c r="Z2552">
        <v>0</v>
      </c>
      <c r="AA2552">
        <v>0</v>
      </c>
      <c r="AB2552">
        <v>0</v>
      </c>
      <c r="AC2552">
        <v>0</v>
      </c>
      <c r="AD2552">
        <v>1</v>
      </c>
      <c r="AE2552">
        <v>0</v>
      </c>
      <c r="AF2552" t="s">
        <v>3</v>
      </c>
      <c r="AG2552">
        <v>430</v>
      </c>
      <c r="AH2552">
        <v>2</v>
      </c>
      <c r="AI2552">
        <v>35815103</v>
      </c>
      <c r="AJ2552">
        <v>2583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</row>
    <row r="2553" spans="1:44">
      <c r="A2553">
        <f>ROW(Source!A2454)</f>
        <v>2454</v>
      </c>
      <c r="B2553">
        <v>35815116</v>
      </c>
      <c r="C2553">
        <v>35815093</v>
      </c>
      <c r="D2553">
        <v>35552967</v>
      </c>
      <c r="E2553">
        <v>1</v>
      </c>
      <c r="F2553">
        <v>1</v>
      </c>
      <c r="G2553">
        <v>1</v>
      </c>
      <c r="H2553">
        <v>3</v>
      </c>
      <c r="I2553" t="s">
        <v>1016</v>
      </c>
      <c r="J2553" t="s">
        <v>1017</v>
      </c>
      <c r="K2553" t="s">
        <v>1018</v>
      </c>
      <c r="L2553">
        <v>1327</v>
      </c>
      <c r="N2553">
        <v>1005</v>
      </c>
      <c r="O2553" t="s">
        <v>165</v>
      </c>
      <c r="P2553" t="s">
        <v>165</v>
      </c>
      <c r="Q2553">
        <v>1</v>
      </c>
      <c r="X2553">
        <v>102</v>
      </c>
      <c r="Y2553">
        <v>69.209999999999994</v>
      </c>
      <c r="Z2553">
        <v>0</v>
      </c>
      <c r="AA2553">
        <v>0</v>
      </c>
      <c r="AB2553">
        <v>0</v>
      </c>
      <c r="AC2553">
        <v>0</v>
      </c>
      <c r="AD2553">
        <v>1</v>
      </c>
      <c r="AE2553">
        <v>0</v>
      </c>
      <c r="AF2553" t="s">
        <v>3</v>
      </c>
      <c r="AG2553">
        <v>102</v>
      </c>
      <c r="AH2553">
        <v>2</v>
      </c>
      <c r="AI2553">
        <v>35815104</v>
      </c>
      <c r="AJ2553">
        <v>2584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</row>
    <row r="2554" spans="1:44">
      <c r="A2554">
        <f>ROW(Source!A2454)</f>
        <v>2454</v>
      </c>
      <c r="B2554">
        <v>35815117</v>
      </c>
      <c r="C2554">
        <v>35815093</v>
      </c>
      <c r="D2554">
        <v>35554227</v>
      </c>
      <c r="E2554">
        <v>1</v>
      </c>
      <c r="F2554">
        <v>1</v>
      </c>
      <c r="G2554">
        <v>1</v>
      </c>
      <c r="H2554">
        <v>3</v>
      </c>
      <c r="I2554" t="s">
        <v>757</v>
      </c>
      <c r="J2554" t="s">
        <v>1019</v>
      </c>
      <c r="K2554" t="s">
        <v>759</v>
      </c>
      <c r="L2554">
        <v>1339</v>
      </c>
      <c r="N2554">
        <v>1007</v>
      </c>
      <c r="O2554" t="s">
        <v>638</v>
      </c>
      <c r="P2554" t="s">
        <v>638</v>
      </c>
      <c r="Q2554">
        <v>1</v>
      </c>
      <c r="X2554">
        <v>3.5</v>
      </c>
      <c r="Y2554">
        <v>2.44</v>
      </c>
      <c r="Z2554">
        <v>0</v>
      </c>
      <c r="AA2554">
        <v>0</v>
      </c>
      <c r="AB2554">
        <v>0</v>
      </c>
      <c r="AC2554">
        <v>0</v>
      </c>
      <c r="AD2554">
        <v>1</v>
      </c>
      <c r="AE2554">
        <v>0</v>
      </c>
      <c r="AF2554" t="s">
        <v>3</v>
      </c>
      <c r="AG2554">
        <v>3.5</v>
      </c>
      <c r="AH2554">
        <v>2</v>
      </c>
      <c r="AI2554">
        <v>35815105</v>
      </c>
      <c r="AJ2554">
        <v>2585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</row>
    <row r="2555" spans="1:44">
      <c r="A2555">
        <f>ROW(Source!A2456)</f>
        <v>2456</v>
      </c>
      <c r="B2555">
        <v>35815136</v>
      </c>
      <c r="C2555">
        <v>35815119</v>
      </c>
      <c r="D2555">
        <v>18410280</v>
      </c>
      <c r="E2555">
        <v>1</v>
      </c>
      <c r="F2555">
        <v>1</v>
      </c>
      <c r="G2555">
        <v>1</v>
      </c>
      <c r="H2555">
        <v>1</v>
      </c>
      <c r="I2555" t="s">
        <v>769</v>
      </c>
      <c r="J2555" t="s">
        <v>3</v>
      </c>
      <c r="K2555" t="s">
        <v>770</v>
      </c>
      <c r="L2555">
        <v>1369</v>
      </c>
      <c r="N2555">
        <v>1013</v>
      </c>
      <c r="O2555" t="s">
        <v>583</v>
      </c>
      <c r="P2555" t="s">
        <v>583</v>
      </c>
      <c r="Q2555">
        <v>1</v>
      </c>
      <c r="X2555">
        <v>24.64</v>
      </c>
      <c r="Y2555">
        <v>0</v>
      </c>
      <c r="Z2555">
        <v>0</v>
      </c>
      <c r="AA2555">
        <v>0</v>
      </c>
      <c r="AB2555">
        <v>303.76</v>
      </c>
      <c r="AC2555">
        <v>0</v>
      </c>
      <c r="AD2555">
        <v>1</v>
      </c>
      <c r="AE2555">
        <v>1</v>
      </c>
      <c r="AF2555" t="s">
        <v>3</v>
      </c>
      <c r="AG2555">
        <v>24.64</v>
      </c>
      <c r="AH2555">
        <v>2</v>
      </c>
      <c r="AI2555">
        <v>35815120</v>
      </c>
      <c r="AJ2555">
        <v>2586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</row>
    <row r="2556" spans="1:44">
      <c r="A2556">
        <f>ROW(Source!A2456)</f>
        <v>2456</v>
      </c>
      <c r="B2556">
        <v>35815137</v>
      </c>
      <c r="C2556">
        <v>35815119</v>
      </c>
      <c r="D2556">
        <v>121548</v>
      </c>
      <c r="E2556">
        <v>1</v>
      </c>
      <c r="F2556">
        <v>1</v>
      </c>
      <c r="G2556">
        <v>1</v>
      </c>
      <c r="H2556">
        <v>1</v>
      </c>
      <c r="I2556" t="s">
        <v>34</v>
      </c>
      <c r="J2556" t="s">
        <v>3</v>
      </c>
      <c r="K2556" t="s">
        <v>584</v>
      </c>
      <c r="L2556">
        <v>608254</v>
      </c>
      <c r="N2556">
        <v>1013</v>
      </c>
      <c r="O2556" t="s">
        <v>585</v>
      </c>
      <c r="P2556" t="s">
        <v>585</v>
      </c>
      <c r="Q2556">
        <v>1</v>
      </c>
      <c r="X2556">
        <v>0.32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1</v>
      </c>
      <c r="AE2556">
        <v>2</v>
      </c>
      <c r="AF2556" t="s">
        <v>3</v>
      </c>
      <c r="AG2556">
        <v>0.32</v>
      </c>
      <c r="AH2556">
        <v>2</v>
      </c>
      <c r="AI2556">
        <v>35815121</v>
      </c>
      <c r="AJ2556">
        <v>2587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</row>
    <row r="2557" spans="1:44">
      <c r="A2557">
        <f>ROW(Source!A2456)</f>
        <v>2456</v>
      </c>
      <c r="B2557">
        <v>35815138</v>
      </c>
      <c r="C2557">
        <v>35815119</v>
      </c>
      <c r="D2557">
        <v>29172556</v>
      </c>
      <c r="E2557">
        <v>1</v>
      </c>
      <c r="F2557">
        <v>1</v>
      </c>
      <c r="G2557">
        <v>1</v>
      </c>
      <c r="H2557">
        <v>2</v>
      </c>
      <c r="I2557" t="s">
        <v>586</v>
      </c>
      <c r="J2557" t="s">
        <v>590</v>
      </c>
      <c r="K2557" t="s">
        <v>588</v>
      </c>
      <c r="L2557">
        <v>1368</v>
      </c>
      <c r="N2557">
        <v>1011</v>
      </c>
      <c r="O2557" t="s">
        <v>589</v>
      </c>
      <c r="P2557" t="s">
        <v>589</v>
      </c>
      <c r="Q2557">
        <v>1</v>
      </c>
      <c r="X2557">
        <v>0.32</v>
      </c>
      <c r="Y2557">
        <v>0</v>
      </c>
      <c r="Z2557">
        <v>31.26</v>
      </c>
      <c r="AA2557">
        <v>13.5</v>
      </c>
      <c r="AB2557">
        <v>0</v>
      </c>
      <c r="AC2557">
        <v>0</v>
      </c>
      <c r="AD2557">
        <v>1</v>
      </c>
      <c r="AE2557">
        <v>0</v>
      </c>
      <c r="AF2557" t="s">
        <v>3</v>
      </c>
      <c r="AG2557">
        <v>0.32</v>
      </c>
      <c r="AH2557">
        <v>2</v>
      </c>
      <c r="AI2557">
        <v>35815122</v>
      </c>
      <c r="AJ2557">
        <v>2588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</row>
    <row r="2558" spans="1:44">
      <c r="A2558">
        <f>ROW(Source!A2456)</f>
        <v>2456</v>
      </c>
      <c r="B2558">
        <v>35815139</v>
      </c>
      <c r="C2558">
        <v>35815119</v>
      </c>
      <c r="D2558">
        <v>29174500</v>
      </c>
      <c r="E2558">
        <v>1</v>
      </c>
      <c r="F2558">
        <v>1</v>
      </c>
      <c r="G2558">
        <v>1</v>
      </c>
      <c r="H2558">
        <v>2</v>
      </c>
      <c r="I2558" t="s">
        <v>682</v>
      </c>
      <c r="J2558" t="s">
        <v>683</v>
      </c>
      <c r="K2558" t="s">
        <v>684</v>
      </c>
      <c r="L2558">
        <v>1368</v>
      </c>
      <c r="N2558">
        <v>1011</v>
      </c>
      <c r="O2558" t="s">
        <v>589</v>
      </c>
      <c r="P2558" t="s">
        <v>589</v>
      </c>
      <c r="Q2558">
        <v>1</v>
      </c>
      <c r="X2558">
        <v>0.2</v>
      </c>
      <c r="Y2558">
        <v>0</v>
      </c>
      <c r="Z2558">
        <v>1.95</v>
      </c>
      <c r="AA2558">
        <v>0</v>
      </c>
      <c r="AB2558">
        <v>0</v>
      </c>
      <c r="AC2558">
        <v>0</v>
      </c>
      <c r="AD2558">
        <v>1</v>
      </c>
      <c r="AE2558">
        <v>0</v>
      </c>
      <c r="AF2558" t="s">
        <v>3</v>
      </c>
      <c r="AG2558">
        <v>0.2</v>
      </c>
      <c r="AH2558">
        <v>2</v>
      </c>
      <c r="AI2558">
        <v>35815123</v>
      </c>
      <c r="AJ2558">
        <v>2589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</row>
    <row r="2559" spans="1:44">
      <c r="A2559">
        <f>ROW(Source!A2456)</f>
        <v>2456</v>
      </c>
      <c r="B2559">
        <v>35815140</v>
      </c>
      <c r="C2559">
        <v>35815119</v>
      </c>
      <c r="D2559">
        <v>29174913</v>
      </c>
      <c r="E2559">
        <v>1</v>
      </c>
      <c r="F2559">
        <v>1</v>
      </c>
      <c r="G2559">
        <v>1</v>
      </c>
      <c r="H2559">
        <v>2</v>
      </c>
      <c r="I2559" t="s">
        <v>601</v>
      </c>
      <c r="J2559" t="s">
        <v>602</v>
      </c>
      <c r="K2559" t="s">
        <v>603</v>
      </c>
      <c r="L2559">
        <v>1368</v>
      </c>
      <c r="N2559">
        <v>1011</v>
      </c>
      <c r="O2559" t="s">
        <v>589</v>
      </c>
      <c r="P2559" t="s">
        <v>589</v>
      </c>
      <c r="Q2559">
        <v>1</v>
      </c>
      <c r="X2559">
        <v>0.39</v>
      </c>
      <c r="Y2559">
        <v>0</v>
      </c>
      <c r="Z2559">
        <v>87.17</v>
      </c>
      <c r="AA2559">
        <v>11.6</v>
      </c>
      <c r="AB2559">
        <v>0</v>
      </c>
      <c r="AC2559">
        <v>0</v>
      </c>
      <c r="AD2559">
        <v>1</v>
      </c>
      <c r="AE2559">
        <v>0</v>
      </c>
      <c r="AF2559" t="s">
        <v>3</v>
      </c>
      <c r="AG2559">
        <v>0.39</v>
      </c>
      <c r="AH2559">
        <v>2</v>
      </c>
      <c r="AI2559">
        <v>35815124</v>
      </c>
      <c r="AJ2559">
        <v>2590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</row>
    <row r="2560" spans="1:44">
      <c r="A2560">
        <f>ROW(Source!A2456)</f>
        <v>2456</v>
      </c>
      <c r="B2560">
        <v>35815141</v>
      </c>
      <c r="C2560">
        <v>35815119</v>
      </c>
      <c r="D2560">
        <v>29107886</v>
      </c>
      <c r="E2560">
        <v>1</v>
      </c>
      <c r="F2560">
        <v>1</v>
      </c>
      <c r="G2560">
        <v>1</v>
      </c>
      <c r="H2560">
        <v>3</v>
      </c>
      <c r="I2560" t="s">
        <v>1020</v>
      </c>
      <c r="J2560" t="s">
        <v>1021</v>
      </c>
      <c r="K2560" t="s">
        <v>1022</v>
      </c>
      <c r="L2560">
        <v>1348</v>
      </c>
      <c r="N2560">
        <v>1009</v>
      </c>
      <c r="O2560" t="s">
        <v>29</v>
      </c>
      <c r="P2560" t="s">
        <v>29</v>
      </c>
      <c r="Q2560">
        <v>1000</v>
      </c>
      <c r="X2560">
        <v>1E-3</v>
      </c>
      <c r="Y2560">
        <v>30029.99</v>
      </c>
      <c r="Z2560">
        <v>0</v>
      </c>
      <c r="AA2560">
        <v>0</v>
      </c>
      <c r="AB2560">
        <v>0</v>
      </c>
      <c r="AC2560">
        <v>0</v>
      </c>
      <c r="AD2560">
        <v>1</v>
      </c>
      <c r="AE2560">
        <v>0</v>
      </c>
      <c r="AF2560" t="s">
        <v>3</v>
      </c>
      <c r="AG2560">
        <v>1E-3</v>
      </c>
      <c r="AH2560">
        <v>2</v>
      </c>
      <c r="AI2560">
        <v>35815125</v>
      </c>
      <c r="AJ2560">
        <v>2591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</row>
    <row r="2561" spans="1:44">
      <c r="A2561">
        <f>ROW(Source!A2456)</f>
        <v>2456</v>
      </c>
      <c r="B2561">
        <v>35815142</v>
      </c>
      <c r="C2561">
        <v>35815119</v>
      </c>
      <c r="D2561">
        <v>29110398</v>
      </c>
      <c r="E2561">
        <v>1</v>
      </c>
      <c r="F2561">
        <v>1</v>
      </c>
      <c r="G2561">
        <v>1</v>
      </c>
      <c r="H2561">
        <v>3</v>
      </c>
      <c r="I2561" t="s">
        <v>1023</v>
      </c>
      <c r="J2561" t="s">
        <v>1024</v>
      </c>
      <c r="K2561" t="s">
        <v>1025</v>
      </c>
      <c r="L2561">
        <v>1348</v>
      </c>
      <c r="N2561">
        <v>1009</v>
      </c>
      <c r="O2561" t="s">
        <v>29</v>
      </c>
      <c r="P2561" t="s">
        <v>29</v>
      </c>
      <c r="Q2561">
        <v>1000</v>
      </c>
      <c r="X2561">
        <v>4.0000000000000002E-4</v>
      </c>
      <c r="Y2561">
        <v>15118.99</v>
      </c>
      <c r="Z2561">
        <v>0</v>
      </c>
      <c r="AA2561">
        <v>0</v>
      </c>
      <c r="AB2561">
        <v>0</v>
      </c>
      <c r="AC2561">
        <v>0</v>
      </c>
      <c r="AD2561">
        <v>1</v>
      </c>
      <c r="AE2561">
        <v>0</v>
      </c>
      <c r="AF2561" t="s">
        <v>3</v>
      </c>
      <c r="AG2561">
        <v>4.0000000000000002E-4</v>
      </c>
      <c r="AH2561">
        <v>2</v>
      </c>
      <c r="AI2561">
        <v>35815126</v>
      </c>
      <c r="AJ2561">
        <v>2592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</row>
    <row r="2562" spans="1:44">
      <c r="A2562">
        <f>ROW(Source!A2456)</f>
        <v>2456</v>
      </c>
      <c r="B2562">
        <v>35815143</v>
      </c>
      <c r="C2562">
        <v>35815119</v>
      </c>
      <c r="D2562">
        <v>29110573</v>
      </c>
      <c r="E2562">
        <v>1</v>
      </c>
      <c r="F2562">
        <v>1</v>
      </c>
      <c r="G2562">
        <v>1</v>
      </c>
      <c r="H2562">
        <v>3</v>
      </c>
      <c r="I2562" t="s">
        <v>1026</v>
      </c>
      <c r="J2562" t="s">
        <v>1027</v>
      </c>
      <c r="K2562" t="s">
        <v>1028</v>
      </c>
      <c r="L2562">
        <v>1348</v>
      </c>
      <c r="N2562">
        <v>1009</v>
      </c>
      <c r="O2562" t="s">
        <v>29</v>
      </c>
      <c r="P2562" t="s">
        <v>29</v>
      </c>
      <c r="Q2562">
        <v>1000</v>
      </c>
      <c r="X2562">
        <v>2.0000000000000001E-4</v>
      </c>
      <c r="Y2562">
        <v>16950</v>
      </c>
      <c r="Z2562">
        <v>0</v>
      </c>
      <c r="AA2562">
        <v>0</v>
      </c>
      <c r="AB2562">
        <v>0</v>
      </c>
      <c r="AC2562">
        <v>0</v>
      </c>
      <c r="AD2562">
        <v>1</v>
      </c>
      <c r="AE2562">
        <v>0</v>
      </c>
      <c r="AF2562" t="s">
        <v>3</v>
      </c>
      <c r="AG2562">
        <v>2.0000000000000001E-4</v>
      </c>
      <c r="AH2562">
        <v>2</v>
      </c>
      <c r="AI2562">
        <v>35815127</v>
      </c>
      <c r="AJ2562">
        <v>2593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</row>
    <row r="2563" spans="1:44">
      <c r="A2563">
        <f>ROW(Source!A2456)</f>
        <v>2456</v>
      </c>
      <c r="B2563">
        <v>35815144</v>
      </c>
      <c r="C2563">
        <v>35815119</v>
      </c>
      <c r="D2563">
        <v>29110148</v>
      </c>
      <c r="E2563">
        <v>1</v>
      </c>
      <c r="F2563">
        <v>1</v>
      </c>
      <c r="G2563">
        <v>1</v>
      </c>
      <c r="H2563">
        <v>3</v>
      </c>
      <c r="I2563" t="s">
        <v>1029</v>
      </c>
      <c r="J2563" t="s">
        <v>1030</v>
      </c>
      <c r="K2563" t="s">
        <v>1031</v>
      </c>
      <c r="L2563">
        <v>1346</v>
      </c>
      <c r="N2563">
        <v>1009</v>
      </c>
      <c r="O2563" t="s">
        <v>170</v>
      </c>
      <c r="P2563" t="s">
        <v>170</v>
      </c>
      <c r="Q2563">
        <v>1</v>
      </c>
      <c r="X2563">
        <v>0.8</v>
      </c>
      <c r="Y2563">
        <v>13.55</v>
      </c>
      <c r="Z2563">
        <v>0</v>
      </c>
      <c r="AA2563">
        <v>0</v>
      </c>
      <c r="AB2563">
        <v>0</v>
      </c>
      <c r="AC2563">
        <v>0</v>
      </c>
      <c r="AD2563">
        <v>1</v>
      </c>
      <c r="AE2563">
        <v>0</v>
      </c>
      <c r="AF2563" t="s">
        <v>3</v>
      </c>
      <c r="AG2563">
        <v>0.8</v>
      </c>
      <c r="AH2563">
        <v>2</v>
      </c>
      <c r="AI2563">
        <v>35815128</v>
      </c>
      <c r="AJ2563">
        <v>2594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</row>
    <row r="2564" spans="1:44">
      <c r="A2564">
        <f>ROW(Source!A2456)</f>
        <v>2456</v>
      </c>
      <c r="B2564">
        <v>35815145</v>
      </c>
      <c r="C2564">
        <v>35815119</v>
      </c>
      <c r="D2564">
        <v>29107963</v>
      </c>
      <c r="E2564">
        <v>1</v>
      </c>
      <c r="F2564">
        <v>1</v>
      </c>
      <c r="G2564">
        <v>1</v>
      </c>
      <c r="H2564">
        <v>3</v>
      </c>
      <c r="I2564" t="s">
        <v>1032</v>
      </c>
      <c r="J2564" t="s">
        <v>1033</v>
      </c>
      <c r="K2564" t="s">
        <v>1034</v>
      </c>
      <c r="L2564">
        <v>1346</v>
      </c>
      <c r="N2564">
        <v>1009</v>
      </c>
      <c r="O2564" t="s">
        <v>170</v>
      </c>
      <c r="P2564" t="s">
        <v>170</v>
      </c>
      <c r="Q2564">
        <v>1</v>
      </c>
      <c r="X2564">
        <v>0.04</v>
      </c>
      <c r="Y2564">
        <v>37.29</v>
      </c>
      <c r="Z2564">
        <v>0</v>
      </c>
      <c r="AA2564">
        <v>0</v>
      </c>
      <c r="AB2564">
        <v>0</v>
      </c>
      <c r="AC2564">
        <v>0</v>
      </c>
      <c r="AD2564">
        <v>1</v>
      </c>
      <c r="AE2564">
        <v>0</v>
      </c>
      <c r="AF2564" t="s">
        <v>3</v>
      </c>
      <c r="AG2564">
        <v>0.04</v>
      </c>
      <c r="AH2564">
        <v>2</v>
      </c>
      <c r="AI2564">
        <v>35815129</v>
      </c>
      <c r="AJ2564">
        <v>2595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</row>
    <row r="2565" spans="1:44">
      <c r="A2565">
        <f>ROW(Source!A2456)</f>
        <v>2456</v>
      </c>
      <c r="B2565">
        <v>35815146</v>
      </c>
      <c r="C2565">
        <v>35815119</v>
      </c>
      <c r="D2565">
        <v>29107847</v>
      </c>
      <c r="E2565">
        <v>1</v>
      </c>
      <c r="F2565">
        <v>1</v>
      </c>
      <c r="G2565">
        <v>1</v>
      </c>
      <c r="H2565">
        <v>3</v>
      </c>
      <c r="I2565" t="s">
        <v>1035</v>
      </c>
      <c r="J2565" t="s">
        <v>1036</v>
      </c>
      <c r="K2565" t="s">
        <v>1037</v>
      </c>
      <c r="L2565">
        <v>1346</v>
      </c>
      <c r="N2565">
        <v>1009</v>
      </c>
      <c r="O2565" t="s">
        <v>170</v>
      </c>
      <c r="P2565" t="s">
        <v>170</v>
      </c>
      <c r="Q2565">
        <v>1</v>
      </c>
      <c r="X2565">
        <v>4</v>
      </c>
      <c r="Y2565">
        <v>9.61</v>
      </c>
      <c r="Z2565">
        <v>0</v>
      </c>
      <c r="AA2565">
        <v>0</v>
      </c>
      <c r="AB2565">
        <v>0</v>
      </c>
      <c r="AC2565">
        <v>0</v>
      </c>
      <c r="AD2565">
        <v>1</v>
      </c>
      <c r="AE2565">
        <v>0</v>
      </c>
      <c r="AF2565" t="s">
        <v>3</v>
      </c>
      <c r="AG2565">
        <v>4</v>
      </c>
      <c r="AH2565">
        <v>2</v>
      </c>
      <c r="AI2565">
        <v>35815130</v>
      </c>
      <c r="AJ2565">
        <v>2596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</row>
    <row r="2566" spans="1:44">
      <c r="A2566">
        <f>ROW(Source!A2456)</f>
        <v>2456</v>
      </c>
      <c r="B2566">
        <v>35815147</v>
      </c>
      <c r="C2566">
        <v>35815119</v>
      </c>
      <c r="D2566">
        <v>29114694</v>
      </c>
      <c r="E2566">
        <v>1</v>
      </c>
      <c r="F2566">
        <v>1</v>
      </c>
      <c r="G2566">
        <v>1</v>
      </c>
      <c r="H2566">
        <v>3</v>
      </c>
      <c r="I2566" t="s">
        <v>1038</v>
      </c>
      <c r="J2566" t="s">
        <v>1039</v>
      </c>
      <c r="K2566" t="s">
        <v>1040</v>
      </c>
      <c r="L2566">
        <v>1348</v>
      </c>
      <c r="N2566">
        <v>1009</v>
      </c>
      <c r="O2566" t="s">
        <v>29</v>
      </c>
      <c r="P2566" t="s">
        <v>29</v>
      </c>
      <c r="Q2566">
        <v>1000</v>
      </c>
      <c r="X2566">
        <v>5.0000000000000001E-4</v>
      </c>
      <c r="Y2566">
        <v>12429.99</v>
      </c>
      <c r="Z2566">
        <v>0</v>
      </c>
      <c r="AA2566">
        <v>0</v>
      </c>
      <c r="AB2566">
        <v>0</v>
      </c>
      <c r="AC2566">
        <v>0</v>
      </c>
      <c r="AD2566">
        <v>1</v>
      </c>
      <c r="AE2566">
        <v>0</v>
      </c>
      <c r="AF2566" t="s">
        <v>3</v>
      </c>
      <c r="AG2566">
        <v>5.0000000000000001E-4</v>
      </c>
      <c r="AH2566">
        <v>2</v>
      </c>
      <c r="AI2566">
        <v>35815131</v>
      </c>
      <c r="AJ2566">
        <v>2597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</row>
    <row r="2567" spans="1:44">
      <c r="A2567">
        <f>ROW(Source!A2456)</f>
        <v>2456</v>
      </c>
      <c r="B2567">
        <v>35815148</v>
      </c>
      <c r="C2567">
        <v>35815119</v>
      </c>
      <c r="D2567">
        <v>29114473</v>
      </c>
      <c r="E2567">
        <v>1</v>
      </c>
      <c r="F2567">
        <v>1</v>
      </c>
      <c r="G2567">
        <v>1</v>
      </c>
      <c r="H2567">
        <v>3</v>
      </c>
      <c r="I2567" t="s">
        <v>1041</v>
      </c>
      <c r="J2567" t="s">
        <v>1042</v>
      </c>
      <c r="K2567" t="s">
        <v>1043</v>
      </c>
      <c r="L2567">
        <v>1358</v>
      </c>
      <c r="N2567">
        <v>1010</v>
      </c>
      <c r="O2567" t="s">
        <v>498</v>
      </c>
      <c r="P2567" t="s">
        <v>498</v>
      </c>
      <c r="Q2567">
        <v>10</v>
      </c>
      <c r="X2567">
        <v>4</v>
      </c>
      <c r="Y2567">
        <v>1.79</v>
      </c>
      <c r="Z2567">
        <v>0</v>
      </c>
      <c r="AA2567">
        <v>0</v>
      </c>
      <c r="AB2567">
        <v>0</v>
      </c>
      <c r="AC2567">
        <v>0</v>
      </c>
      <c r="AD2567">
        <v>1</v>
      </c>
      <c r="AE2567">
        <v>0</v>
      </c>
      <c r="AF2567" t="s">
        <v>3</v>
      </c>
      <c r="AG2567">
        <v>4</v>
      </c>
      <c r="AH2567">
        <v>2</v>
      </c>
      <c r="AI2567">
        <v>35815132</v>
      </c>
      <c r="AJ2567">
        <v>2598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</row>
    <row r="2568" spans="1:44">
      <c r="A2568">
        <f>ROW(Source!A2456)</f>
        <v>2456</v>
      </c>
      <c r="B2568">
        <v>35815149</v>
      </c>
      <c r="C2568">
        <v>35815119</v>
      </c>
      <c r="D2568">
        <v>29122326</v>
      </c>
      <c r="E2568">
        <v>1</v>
      </c>
      <c r="F2568">
        <v>1</v>
      </c>
      <c r="G2568">
        <v>1</v>
      </c>
      <c r="H2568">
        <v>3</v>
      </c>
      <c r="I2568" t="s">
        <v>1044</v>
      </c>
      <c r="J2568" t="s">
        <v>1045</v>
      </c>
      <c r="K2568" t="s">
        <v>1046</v>
      </c>
      <c r="L2568">
        <v>1348</v>
      </c>
      <c r="N2568">
        <v>1009</v>
      </c>
      <c r="O2568" t="s">
        <v>29</v>
      </c>
      <c r="P2568" t="s">
        <v>29</v>
      </c>
      <c r="Q2568">
        <v>1000</v>
      </c>
      <c r="X2568">
        <v>8.0000000000000004E-4</v>
      </c>
      <c r="Y2568">
        <v>12329.98</v>
      </c>
      <c r="Z2568">
        <v>0</v>
      </c>
      <c r="AA2568">
        <v>0</v>
      </c>
      <c r="AB2568">
        <v>0</v>
      </c>
      <c r="AC2568">
        <v>0</v>
      </c>
      <c r="AD2568">
        <v>1</v>
      </c>
      <c r="AE2568">
        <v>0</v>
      </c>
      <c r="AF2568" t="s">
        <v>3</v>
      </c>
      <c r="AG2568">
        <v>8.0000000000000004E-4</v>
      </c>
      <c r="AH2568">
        <v>2</v>
      </c>
      <c r="AI2568">
        <v>35815133</v>
      </c>
      <c r="AJ2568">
        <v>2599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</row>
    <row r="2569" spans="1:44">
      <c r="A2569">
        <f>ROW(Source!A2456)</f>
        <v>2456</v>
      </c>
      <c r="B2569">
        <v>35815150</v>
      </c>
      <c r="C2569">
        <v>35815119</v>
      </c>
      <c r="D2569">
        <v>29142044</v>
      </c>
      <c r="E2569">
        <v>1</v>
      </c>
      <c r="F2569">
        <v>1</v>
      </c>
      <c r="G2569">
        <v>1</v>
      </c>
      <c r="H2569">
        <v>3</v>
      </c>
      <c r="I2569" t="s">
        <v>1047</v>
      </c>
      <c r="J2569" t="s">
        <v>1048</v>
      </c>
      <c r="K2569" t="s">
        <v>1049</v>
      </c>
      <c r="L2569">
        <v>1035</v>
      </c>
      <c r="N2569">
        <v>1013</v>
      </c>
      <c r="O2569" t="s">
        <v>178</v>
      </c>
      <c r="P2569" t="s">
        <v>178</v>
      </c>
      <c r="Q2569">
        <v>1</v>
      </c>
      <c r="X2569">
        <v>10</v>
      </c>
      <c r="Y2569">
        <v>318</v>
      </c>
      <c r="Z2569">
        <v>0</v>
      </c>
      <c r="AA2569">
        <v>0</v>
      </c>
      <c r="AB2569">
        <v>0</v>
      </c>
      <c r="AC2569">
        <v>0</v>
      </c>
      <c r="AD2569">
        <v>1</v>
      </c>
      <c r="AE2569">
        <v>0</v>
      </c>
      <c r="AF2569" t="s">
        <v>3</v>
      </c>
      <c r="AG2569">
        <v>10</v>
      </c>
      <c r="AH2569">
        <v>2</v>
      </c>
      <c r="AI2569">
        <v>35815134</v>
      </c>
      <c r="AJ2569">
        <v>2600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</row>
    <row r="2570" spans="1:44">
      <c r="A2570">
        <f>ROW(Source!A2456)</f>
        <v>2456</v>
      </c>
      <c r="B2570">
        <v>35815151</v>
      </c>
      <c r="C2570">
        <v>35815119</v>
      </c>
      <c r="D2570">
        <v>29166036</v>
      </c>
      <c r="E2570">
        <v>1</v>
      </c>
      <c r="F2570">
        <v>1</v>
      </c>
      <c r="G2570">
        <v>1</v>
      </c>
      <c r="H2570">
        <v>3</v>
      </c>
      <c r="I2570" t="s">
        <v>1050</v>
      </c>
      <c r="J2570" t="s">
        <v>1051</v>
      </c>
      <c r="K2570" t="s">
        <v>1052</v>
      </c>
      <c r="L2570">
        <v>1346</v>
      </c>
      <c r="N2570">
        <v>1009</v>
      </c>
      <c r="O2570" t="s">
        <v>170</v>
      </c>
      <c r="P2570" t="s">
        <v>170</v>
      </c>
      <c r="Q2570">
        <v>1</v>
      </c>
      <c r="X2570">
        <v>20</v>
      </c>
      <c r="Y2570">
        <v>6.79</v>
      </c>
      <c r="Z2570">
        <v>0</v>
      </c>
      <c r="AA2570">
        <v>0</v>
      </c>
      <c r="AB2570">
        <v>0</v>
      </c>
      <c r="AC2570">
        <v>0</v>
      </c>
      <c r="AD2570">
        <v>1</v>
      </c>
      <c r="AE2570">
        <v>0</v>
      </c>
      <c r="AF2570" t="s">
        <v>3</v>
      </c>
      <c r="AG2570">
        <v>20</v>
      </c>
      <c r="AH2570">
        <v>2</v>
      </c>
      <c r="AI2570">
        <v>35815135</v>
      </c>
      <c r="AJ2570">
        <v>2601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</row>
    <row r="2571" spans="1:44">
      <c r="A2571">
        <f>ROW(Source!A2457)</f>
        <v>2457</v>
      </c>
      <c r="B2571">
        <v>35815166</v>
      </c>
      <c r="C2571">
        <v>35815152</v>
      </c>
      <c r="D2571">
        <v>18411117</v>
      </c>
      <c r="E2571">
        <v>1</v>
      </c>
      <c r="F2571">
        <v>1</v>
      </c>
      <c r="G2571">
        <v>1</v>
      </c>
      <c r="H2571">
        <v>1</v>
      </c>
      <c r="I2571" t="s">
        <v>901</v>
      </c>
      <c r="J2571" t="s">
        <v>3</v>
      </c>
      <c r="K2571" t="s">
        <v>902</v>
      </c>
      <c r="L2571">
        <v>1369</v>
      </c>
      <c r="N2571">
        <v>1013</v>
      </c>
      <c r="O2571" t="s">
        <v>583</v>
      </c>
      <c r="P2571" t="s">
        <v>583</v>
      </c>
      <c r="Q2571">
        <v>1</v>
      </c>
      <c r="X2571">
        <v>76.040000000000006</v>
      </c>
      <c r="Y2571">
        <v>0</v>
      </c>
      <c r="Z2571">
        <v>0</v>
      </c>
      <c r="AA2571">
        <v>0</v>
      </c>
      <c r="AB2571">
        <v>307.27</v>
      </c>
      <c r="AC2571">
        <v>0</v>
      </c>
      <c r="AD2571">
        <v>1</v>
      </c>
      <c r="AE2571">
        <v>1</v>
      </c>
      <c r="AF2571" t="s">
        <v>3</v>
      </c>
      <c r="AG2571">
        <v>76.040000000000006</v>
      </c>
      <c r="AH2571">
        <v>2</v>
      </c>
      <c r="AI2571">
        <v>35815153</v>
      </c>
      <c r="AJ2571">
        <v>2602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</row>
    <row r="2572" spans="1:44">
      <c r="A2572">
        <f>ROW(Source!A2457)</f>
        <v>2457</v>
      </c>
      <c r="B2572">
        <v>35815167</v>
      </c>
      <c r="C2572">
        <v>35815152</v>
      </c>
      <c r="D2572">
        <v>121548</v>
      </c>
      <c r="E2572">
        <v>1</v>
      </c>
      <c r="F2572">
        <v>1</v>
      </c>
      <c r="G2572">
        <v>1</v>
      </c>
      <c r="H2572">
        <v>1</v>
      </c>
      <c r="I2572" t="s">
        <v>34</v>
      </c>
      <c r="J2572" t="s">
        <v>3</v>
      </c>
      <c r="K2572" t="s">
        <v>584</v>
      </c>
      <c r="L2572">
        <v>608254</v>
      </c>
      <c r="N2572">
        <v>1013</v>
      </c>
      <c r="O2572" t="s">
        <v>585</v>
      </c>
      <c r="P2572" t="s">
        <v>585</v>
      </c>
      <c r="Q2572">
        <v>1</v>
      </c>
      <c r="X2572">
        <v>1.3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1</v>
      </c>
      <c r="AE2572">
        <v>2</v>
      </c>
      <c r="AF2572" t="s">
        <v>3</v>
      </c>
      <c r="AG2572">
        <v>1.3</v>
      </c>
      <c r="AH2572">
        <v>2</v>
      </c>
      <c r="AI2572">
        <v>35815154</v>
      </c>
      <c r="AJ2572">
        <v>2603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</row>
    <row r="2573" spans="1:44">
      <c r="A2573">
        <f>ROW(Source!A2457)</f>
        <v>2457</v>
      </c>
      <c r="B2573">
        <v>35815168</v>
      </c>
      <c r="C2573">
        <v>35815152</v>
      </c>
      <c r="D2573">
        <v>29172379</v>
      </c>
      <c r="E2573">
        <v>1</v>
      </c>
      <c r="F2573">
        <v>1</v>
      </c>
      <c r="G2573">
        <v>1</v>
      </c>
      <c r="H2573">
        <v>2</v>
      </c>
      <c r="I2573" t="s">
        <v>858</v>
      </c>
      <c r="J2573" t="s">
        <v>859</v>
      </c>
      <c r="K2573" t="s">
        <v>860</v>
      </c>
      <c r="L2573">
        <v>1368</v>
      </c>
      <c r="N2573">
        <v>1011</v>
      </c>
      <c r="O2573" t="s">
        <v>589</v>
      </c>
      <c r="P2573" t="s">
        <v>589</v>
      </c>
      <c r="Q2573">
        <v>1</v>
      </c>
      <c r="X2573">
        <v>0.33</v>
      </c>
      <c r="Y2573">
        <v>0</v>
      </c>
      <c r="Z2573">
        <v>112</v>
      </c>
      <c r="AA2573">
        <v>13.5</v>
      </c>
      <c r="AB2573">
        <v>0</v>
      </c>
      <c r="AC2573">
        <v>0</v>
      </c>
      <c r="AD2573">
        <v>1</v>
      </c>
      <c r="AE2573">
        <v>0</v>
      </c>
      <c r="AF2573" t="s">
        <v>3</v>
      </c>
      <c r="AG2573">
        <v>0.33</v>
      </c>
      <c r="AH2573">
        <v>2</v>
      </c>
      <c r="AI2573">
        <v>35815155</v>
      </c>
      <c r="AJ2573">
        <v>2604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</row>
    <row r="2574" spans="1:44">
      <c r="A2574">
        <f>ROW(Source!A2457)</f>
        <v>2457</v>
      </c>
      <c r="B2574">
        <v>35815169</v>
      </c>
      <c r="C2574">
        <v>35815152</v>
      </c>
      <c r="D2574">
        <v>29172556</v>
      </c>
      <c r="E2574">
        <v>1</v>
      </c>
      <c r="F2574">
        <v>1</v>
      </c>
      <c r="G2574">
        <v>1</v>
      </c>
      <c r="H2574">
        <v>2</v>
      </c>
      <c r="I2574" t="s">
        <v>586</v>
      </c>
      <c r="J2574" t="s">
        <v>590</v>
      </c>
      <c r="K2574" t="s">
        <v>588</v>
      </c>
      <c r="L2574">
        <v>1368</v>
      </c>
      <c r="N2574">
        <v>1011</v>
      </c>
      <c r="O2574" t="s">
        <v>589</v>
      </c>
      <c r="P2574" t="s">
        <v>589</v>
      </c>
      <c r="Q2574">
        <v>1</v>
      </c>
      <c r="X2574">
        <v>0.97</v>
      </c>
      <c r="Y2574">
        <v>0</v>
      </c>
      <c r="Z2574">
        <v>31.26</v>
      </c>
      <c r="AA2574">
        <v>13.5</v>
      </c>
      <c r="AB2574">
        <v>0</v>
      </c>
      <c r="AC2574">
        <v>0</v>
      </c>
      <c r="AD2574">
        <v>1</v>
      </c>
      <c r="AE2574">
        <v>0</v>
      </c>
      <c r="AF2574" t="s">
        <v>3</v>
      </c>
      <c r="AG2574">
        <v>0.97</v>
      </c>
      <c r="AH2574">
        <v>2</v>
      </c>
      <c r="AI2574">
        <v>35815156</v>
      </c>
      <c r="AJ2574">
        <v>2605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</row>
    <row r="2575" spans="1:44">
      <c r="A2575">
        <f>ROW(Source!A2457)</f>
        <v>2457</v>
      </c>
      <c r="B2575">
        <v>35815170</v>
      </c>
      <c r="C2575">
        <v>35815152</v>
      </c>
      <c r="D2575">
        <v>29174913</v>
      </c>
      <c r="E2575">
        <v>1</v>
      </c>
      <c r="F2575">
        <v>1</v>
      </c>
      <c r="G2575">
        <v>1</v>
      </c>
      <c r="H2575">
        <v>2</v>
      </c>
      <c r="I2575" t="s">
        <v>601</v>
      </c>
      <c r="J2575" t="s">
        <v>602</v>
      </c>
      <c r="K2575" t="s">
        <v>603</v>
      </c>
      <c r="L2575">
        <v>1368</v>
      </c>
      <c r="N2575">
        <v>1011</v>
      </c>
      <c r="O2575" t="s">
        <v>589</v>
      </c>
      <c r="P2575" t="s">
        <v>589</v>
      </c>
      <c r="Q2575">
        <v>1</v>
      </c>
      <c r="X2575">
        <v>0.77</v>
      </c>
      <c r="Y2575">
        <v>0</v>
      </c>
      <c r="Z2575">
        <v>87.17</v>
      </c>
      <c r="AA2575">
        <v>11.6</v>
      </c>
      <c r="AB2575">
        <v>0</v>
      </c>
      <c r="AC2575">
        <v>0</v>
      </c>
      <c r="AD2575">
        <v>1</v>
      </c>
      <c r="AE2575">
        <v>0</v>
      </c>
      <c r="AF2575" t="s">
        <v>3</v>
      </c>
      <c r="AG2575">
        <v>0.77</v>
      </c>
      <c r="AH2575">
        <v>2</v>
      </c>
      <c r="AI2575">
        <v>35815157</v>
      </c>
      <c r="AJ2575">
        <v>2606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</row>
    <row r="2576" spans="1:44">
      <c r="A2576">
        <f>ROW(Source!A2457)</f>
        <v>2457</v>
      </c>
      <c r="B2576">
        <v>35815171</v>
      </c>
      <c r="C2576">
        <v>35815152</v>
      </c>
      <c r="D2576">
        <v>29110398</v>
      </c>
      <c r="E2576">
        <v>1</v>
      </c>
      <c r="F2576">
        <v>1</v>
      </c>
      <c r="G2576">
        <v>1</v>
      </c>
      <c r="H2576">
        <v>3</v>
      </c>
      <c r="I2576" t="s">
        <v>1023</v>
      </c>
      <c r="J2576" t="s">
        <v>1024</v>
      </c>
      <c r="K2576" t="s">
        <v>1025</v>
      </c>
      <c r="L2576">
        <v>1348</v>
      </c>
      <c r="N2576">
        <v>1009</v>
      </c>
      <c r="O2576" t="s">
        <v>29</v>
      </c>
      <c r="P2576" t="s">
        <v>29</v>
      </c>
      <c r="Q2576">
        <v>1000</v>
      </c>
      <c r="X2576">
        <v>5.9999999999999995E-4</v>
      </c>
      <c r="Y2576">
        <v>15118.99</v>
      </c>
      <c r="Z2576">
        <v>0</v>
      </c>
      <c r="AA2576">
        <v>0</v>
      </c>
      <c r="AB2576">
        <v>0</v>
      </c>
      <c r="AC2576">
        <v>0</v>
      </c>
      <c r="AD2576">
        <v>1</v>
      </c>
      <c r="AE2576">
        <v>0</v>
      </c>
      <c r="AF2576" t="s">
        <v>3</v>
      </c>
      <c r="AG2576">
        <v>5.9999999999999995E-4</v>
      </c>
      <c r="AH2576">
        <v>2</v>
      </c>
      <c r="AI2576">
        <v>35815158</v>
      </c>
      <c r="AJ2576">
        <v>2607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</row>
    <row r="2577" spans="1:44">
      <c r="A2577">
        <f>ROW(Source!A2457)</f>
        <v>2457</v>
      </c>
      <c r="B2577">
        <v>35815172</v>
      </c>
      <c r="C2577">
        <v>35815152</v>
      </c>
      <c r="D2577">
        <v>29110573</v>
      </c>
      <c r="E2577">
        <v>1</v>
      </c>
      <c r="F2577">
        <v>1</v>
      </c>
      <c r="G2577">
        <v>1</v>
      </c>
      <c r="H2577">
        <v>3</v>
      </c>
      <c r="I2577" t="s">
        <v>1026</v>
      </c>
      <c r="J2577" t="s">
        <v>1027</v>
      </c>
      <c r="K2577" t="s">
        <v>1028</v>
      </c>
      <c r="L2577">
        <v>1348</v>
      </c>
      <c r="N2577">
        <v>1009</v>
      </c>
      <c r="O2577" t="s">
        <v>29</v>
      </c>
      <c r="P2577" t="s">
        <v>29</v>
      </c>
      <c r="Q2577">
        <v>1000</v>
      </c>
      <c r="X2577">
        <v>2.9999999999999997E-4</v>
      </c>
      <c r="Y2577">
        <v>16950</v>
      </c>
      <c r="Z2577">
        <v>0</v>
      </c>
      <c r="AA2577">
        <v>0</v>
      </c>
      <c r="AB2577">
        <v>0</v>
      </c>
      <c r="AC2577">
        <v>0</v>
      </c>
      <c r="AD2577">
        <v>1</v>
      </c>
      <c r="AE2577">
        <v>0</v>
      </c>
      <c r="AF2577" t="s">
        <v>3</v>
      </c>
      <c r="AG2577">
        <v>2.9999999999999997E-4</v>
      </c>
      <c r="AH2577">
        <v>2</v>
      </c>
      <c r="AI2577">
        <v>35815159</v>
      </c>
      <c r="AJ2577">
        <v>2608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</row>
    <row r="2578" spans="1:44">
      <c r="A2578">
        <f>ROW(Source!A2457)</f>
        <v>2457</v>
      </c>
      <c r="B2578">
        <v>35815173</v>
      </c>
      <c r="C2578">
        <v>35815152</v>
      </c>
      <c r="D2578">
        <v>29109252</v>
      </c>
      <c r="E2578">
        <v>1</v>
      </c>
      <c r="F2578">
        <v>1</v>
      </c>
      <c r="G2578">
        <v>1</v>
      </c>
      <c r="H2578">
        <v>3</v>
      </c>
      <c r="I2578" t="s">
        <v>1071</v>
      </c>
      <c r="J2578" t="s">
        <v>1072</v>
      </c>
      <c r="K2578" t="s">
        <v>1073</v>
      </c>
      <c r="L2578">
        <v>1348</v>
      </c>
      <c r="N2578">
        <v>1009</v>
      </c>
      <c r="O2578" t="s">
        <v>29</v>
      </c>
      <c r="P2578" t="s">
        <v>29</v>
      </c>
      <c r="Q2578">
        <v>1000</v>
      </c>
      <c r="X2578">
        <v>2E-3</v>
      </c>
      <c r="Y2578">
        <v>1836</v>
      </c>
      <c r="Z2578">
        <v>0</v>
      </c>
      <c r="AA2578">
        <v>0</v>
      </c>
      <c r="AB2578">
        <v>0</v>
      </c>
      <c r="AC2578">
        <v>0</v>
      </c>
      <c r="AD2578">
        <v>1</v>
      </c>
      <c r="AE2578">
        <v>0</v>
      </c>
      <c r="AF2578" t="s">
        <v>3</v>
      </c>
      <c r="AG2578">
        <v>2E-3</v>
      </c>
      <c r="AH2578">
        <v>2</v>
      </c>
      <c r="AI2578">
        <v>35815160</v>
      </c>
      <c r="AJ2578">
        <v>2609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</row>
    <row r="2579" spans="1:44">
      <c r="A2579">
        <f>ROW(Source!A2457)</f>
        <v>2457</v>
      </c>
      <c r="B2579">
        <v>35815174</v>
      </c>
      <c r="C2579">
        <v>35815152</v>
      </c>
      <c r="D2579">
        <v>29107963</v>
      </c>
      <c r="E2579">
        <v>1</v>
      </c>
      <c r="F2579">
        <v>1</v>
      </c>
      <c r="G2579">
        <v>1</v>
      </c>
      <c r="H2579">
        <v>3</v>
      </c>
      <c r="I2579" t="s">
        <v>1032</v>
      </c>
      <c r="J2579" t="s">
        <v>1033</v>
      </c>
      <c r="K2579" t="s">
        <v>1034</v>
      </c>
      <c r="L2579">
        <v>1346</v>
      </c>
      <c r="N2579">
        <v>1009</v>
      </c>
      <c r="O2579" t="s">
        <v>170</v>
      </c>
      <c r="P2579" t="s">
        <v>170</v>
      </c>
      <c r="Q2579">
        <v>1</v>
      </c>
      <c r="X2579">
        <v>0.3</v>
      </c>
      <c r="Y2579">
        <v>37.29</v>
      </c>
      <c r="Z2579">
        <v>0</v>
      </c>
      <c r="AA2579">
        <v>0</v>
      </c>
      <c r="AB2579">
        <v>0</v>
      </c>
      <c r="AC2579">
        <v>0</v>
      </c>
      <c r="AD2579">
        <v>1</v>
      </c>
      <c r="AE2579">
        <v>0</v>
      </c>
      <c r="AF2579" t="s">
        <v>3</v>
      </c>
      <c r="AG2579">
        <v>0.3</v>
      </c>
      <c r="AH2579">
        <v>2</v>
      </c>
      <c r="AI2579">
        <v>35815161</v>
      </c>
      <c r="AJ2579">
        <v>2610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</row>
    <row r="2580" spans="1:44">
      <c r="A2580">
        <f>ROW(Source!A2457)</f>
        <v>2457</v>
      </c>
      <c r="B2580">
        <v>35815175</v>
      </c>
      <c r="C2580">
        <v>35815152</v>
      </c>
      <c r="D2580">
        <v>29107847</v>
      </c>
      <c r="E2580">
        <v>1</v>
      </c>
      <c r="F2580">
        <v>1</v>
      </c>
      <c r="G2580">
        <v>1</v>
      </c>
      <c r="H2580">
        <v>3</v>
      </c>
      <c r="I2580" t="s">
        <v>1035</v>
      </c>
      <c r="J2580" t="s">
        <v>1036</v>
      </c>
      <c r="K2580" t="s">
        <v>1037</v>
      </c>
      <c r="L2580">
        <v>1346</v>
      </c>
      <c r="N2580">
        <v>1009</v>
      </c>
      <c r="O2580" t="s">
        <v>170</v>
      </c>
      <c r="P2580" t="s">
        <v>170</v>
      </c>
      <c r="Q2580">
        <v>1</v>
      </c>
      <c r="X2580">
        <v>2</v>
      </c>
      <c r="Y2580">
        <v>9.61</v>
      </c>
      <c r="Z2580">
        <v>0</v>
      </c>
      <c r="AA2580">
        <v>0</v>
      </c>
      <c r="AB2580">
        <v>0</v>
      </c>
      <c r="AC2580">
        <v>0</v>
      </c>
      <c r="AD2580">
        <v>1</v>
      </c>
      <c r="AE2580">
        <v>0</v>
      </c>
      <c r="AF2580" t="s">
        <v>3</v>
      </c>
      <c r="AG2580">
        <v>2</v>
      </c>
      <c r="AH2580">
        <v>2</v>
      </c>
      <c r="AI2580">
        <v>35815162</v>
      </c>
      <c r="AJ2580">
        <v>2611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</row>
    <row r="2581" spans="1:44">
      <c r="A2581">
        <f>ROW(Source!A2457)</f>
        <v>2457</v>
      </c>
      <c r="B2581">
        <v>35815176</v>
      </c>
      <c r="C2581">
        <v>35815152</v>
      </c>
      <c r="D2581">
        <v>29142311</v>
      </c>
      <c r="E2581">
        <v>1</v>
      </c>
      <c r="F2581">
        <v>1</v>
      </c>
      <c r="G2581">
        <v>1</v>
      </c>
      <c r="H2581">
        <v>3</v>
      </c>
      <c r="I2581" t="s">
        <v>513</v>
      </c>
      <c r="J2581" t="s">
        <v>515</v>
      </c>
      <c r="K2581" t="s">
        <v>514</v>
      </c>
      <c r="L2581">
        <v>1035</v>
      </c>
      <c r="N2581">
        <v>1013</v>
      </c>
      <c r="O2581" t="s">
        <v>178</v>
      </c>
      <c r="P2581" t="s">
        <v>178</v>
      </c>
      <c r="Q2581">
        <v>1</v>
      </c>
      <c r="X2581">
        <v>10</v>
      </c>
      <c r="Y2581">
        <v>642</v>
      </c>
      <c r="Z2581">
        <v>0</v>
      </c>
      <c r="AA2581">
        <v>0</v>
      </c>
      <c r="AB2581">
        <v>0</v>
      </c>
      <c r="AC2581">
        <v>0</v>
      </c>
      <c r="AD2581">
        <v>1</v>
      </c>
      <c r="AE2581">
        <v>0</v>
      </c>
      <c r="AF2581" t="s">
        <v>3</v>
      </c>
      <c r="AG2581">
        <v>10</v>
      </c>
      <c r="AH2581">
        <v>2</v>
      </c>
      <c r="AI2581">
        <v>35815163</v>
      </c>
      <c r="AJ2581">
        <v>2612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</row>
    <row r="2582" spans="1:44">
      <c r="A2582">
        <f>ROW(Source!A2457)</f>
        <v>2457</v>
      </c>
      <c r="B2582">
        <v>35815177</v>
      </c>
      <c r="C2582">
        <v>35815152</v>
      </c>
      <c r="D2582">
        <v>29145157</v>
      </c>
      <c r="E2582">
        <v>1</v>
      </c>
      <c r="F2582">
        <v>1</v>
      </c>
      <c r="G2582">
        <v>1</v>
      </c>
      <c r="H2582">
        <v>3</v>
      </c>
      <c r="I2582" t="s">
        <v>1074</v>
      </c>
      <c r="J2582" t="s">
        <v>1075</v>
      </c>
      <c r="K2582" t="s">
        <v>1076</v>
      </c>
      <c r="L2582">
        <v>1339</v>
      </c>
      <c r="N2582">
        <v>1007</v>
      </c>
      <c r="O2582" t="s">
        <v>638</v>
      </c>
      <c r="P2582" t="s">
        <v>638</v>
      </c>
      <c r="Q2582">
        <v>1</v>
      </c>
      <c r="X2582">
        <v>0.05</v>
      </c>
      <c r="Y2582">
        <v>519.79999999999995</v>
      </c>
      <c r="Z2582">
        <v>0</v>
      </c>
      <c r="AA2582">
        <v>0</v>
      </c>
      <c r="AB2582">
        <v>0</v>
      </c>
      <c r="AC2582">
        <v>0</v>
      </c>
      <c r="AD2582">
        <v>1</v>
      </c>
      <c r="AE2582">
        <v>0</v>
      </c>
      <c r="AF2582" t="s">
        <v>3</v>
      </c>
      <c r="AG2582">
        <v>0.05</v>
      </c>
      <c r="AH2582">
        <v>2</v>
      </c>
      <c r="AI2582">
        <v>35815164</v>
      </c>
      <c r="AJ2582">
        <v>2614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12 гр. ТЕР МО</vt:lpstr>
      <vt:lpstr>Source</vt:lpstr>
      <vt:lpstr>SourceObSm</vt:lpstr>
      <vt:lpstr>SmtRes</vt:lpstr>
      <vt:lpstr>EtalonRes</vt:lpstr>
      <vt:lpstr>'Смета 12 гр. ТЕР МО'!Заголовки_для_печати</vt:lpstr>
      <vt:lpstr>'Смета 12 гр. ТЕР МО'!Область_печати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Олеся</cp:lastModifiedBy>
  <dcterms:created xsi:type="dcterms:W3CDTF">2021-05-21T07:36:35Z</dcterms:created>
  <dcterms:modified xsi:type="dcterms:W3CDTF">2021-05-27T13:37:26Z</dcterms:modified>
</cp:coreProperties>
</file>